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Dashboard" sheetId="2" state="visible" r:id="rId4"/>
    <sheet name="_Data_Sectoral" sheetId="3" state="visible" r:id="rId5"/>
    <sheet name="_Data_Macro" sheetId="4" state="visible" r:id="rId6"/>
    <sheet name="_Data_Intermediates" sheetId="5" state="visible" r:id="rId7"/>
    <sheet name="_Data_BTM" sheetId="6" state="visible" r:id="rId8"/>
    <sheet name="_Data_Grid" sheetId="7" state="visible" r:id="rId9"/>
    <sheet name="_Scenario_Params" sheetId="8" state="visible" r:id="rId10"/>
    <sheet name="_Provenance" sheetId="9" state="visible" r:id="rId11"/>
  </sheets>
  <definedNames>
    <definedName function="false" hidden="true" localSheetId="6" name="_xlnm._FilterDatabase" vbProcedure="false">_Data_Grid!$A$1:$J$1514</definedName>
    <definedName function="false" hidden="true" localSheetId="2" name="_xlnm._FilterDatabase" vbProcedure="false">_Data_Sectoral!$A$1:$G$8348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<sst xmlns="http://schemas.openxmlformats.org/spreadsheetml/2006/main" count="146369" uniqueCount="591">
  <si>
    <t xml:space="preserve">Power Demand Model</t>
  </si>
  <si>
    <t xml:space="preserve">Model version:</t>
  </si>
  <si>
    <t xml:space="preserve">ef58fe6 (2026-07-07 15:25) [dirty] + cooling split and climate adjustment (2026-10-23)</t>
  </si>
  <si>
    <t xml:space="preserve">Scenario:</t>
  </si>
  <si>
    <t xml:space="preserve">FEL 2026 | Base FEL | Base</t>
  </si>
  <si>
    <t xml:space="preserve">Scenario Parameters</t>
  </si>
  <si>
    <t xml:space="preserve">Parameter</t>
  </si>
  <si>
    <t xml:space="preserve">Preset</t>
  </si>
  <si>
    <t xml:space="preserve">Scaling</t>
  </si>
  <si>
    <t xml:space="preserve">BEV share of vehicle sales</t>
  </si>
  <si>
    <t xml:space="preserve">base_fel</t>
  </si>
  <si>
    <t xml:space="preserve">Buildings scenario</t>
  </si>
  <si>
    <t xml:space="preserve">Industry scenario</t>
  </si>
  <si>
    <t xml:space="preserve">Industry electrification — Iron &amp; Steel</t>
  </si>
  <si>
    <t xml:space="preserve">Industry electrification — Chemicals</t>
  </si>
  <si>
    <t xml:space="preserve">Industry electrification — Other</t>
  </si>
  <si>
    <t xml:space="preserve">Data center scenario</t>
  </si>
  <si>
    <t xml:space="preserve">DC BTM/FTM sensitivity</t>
  </si>
  <si>
    <t xml:space="preserve">Hydrogen scenario</t>
  </si>
  <si>
    <t xml:space="preserve">Energy efficiency improvements</t>
  </si>
  <si>
    <t xml:space="preserve">GDP growth</t>
  </si>
  <si>
    <t xml:space="preserve">Power prices</t>
  </si>
  <si>
    <t xml:space="preserve">Transport scenario</t>
  </si>
  <si>
    <t xml:space="preserve">US transport BEV scenario</t>
  </si>
  <si>
    <t xml:space="preserve">Cooling split (own sector)</t>
  </si>
  <si>
    <t xml:space="preserve">pdm_2026-09-23</t>
  </si>
  <si>
    <t xml:space="preserve">Physical climate pathway (cooling/heating, NA)</t>
  </si>
  <si>
    <t xml:space="preserve">ssp245 + COP</t>
  </si>
  <si>
    <t xml:space="preserve">AC adoption from warmer summers</t>
  </si>
  <si>
    <t xml:space="preserve">mcneil_gap_closure</t>
  </si>
  <si>
    <t xml:space="preserve">Geographies:</t>
  </si>
  <si>
    <t xml:space="preserve">US, DE, FR, IT, ES, UK, PL, CA, US_R_CALIFORNIA, US_R_ERCOT, US_R_PJM, US_R_WECC, US_R_SPP, US_R_MISO, US_R_SERC, US_R_NYISO, US_R_ISONE</t>
  </si>
  <si>
    <t xml:space="preserve">Years:</t>
  </si>
  <si>
    <t xml:space="preserve">2024-2040</t>
  </si>
  <si>
    <t xml:space="preserve">Generated by Python Power Demand Model v1.0</t>
  </si>
  <si>
    <t xml:space="preserve">Cooling split out of buildings for US and Canada only; Europe unchanged vs v260707_v2.</t>
  </si>
  <si>
    <t xml:space="preserve">Dashboard</t>
  </si>
  <si>
    <t xml:space="preserve">Scenario: FEL 2026 | Base FEL | Base</t>
  </si>
  <si>
    <t xml:space="preserve">Geography</t>
  </si>
  <si>
    <t xml:space="preserve">EU28</t>
  </si>
  <si>
    <t xml:space="preserve">United States</t>
  </si>
  <si>
    <t xml:space="preserve">All Modeled</t>
  </si>
  <si>
    <t xml:space="preserve">Germany</t>
  </si>
  <si>
    <t xml:space="preserve">Sector</t>
  </si>
  <si>
    <t xml:space="preserve">Transport</t>
  </si>
  <si>
    <t xml:space="preserve">Buildings</t>
  </si>
  <si>
    <t xml:space="preserve">Industry</t>
  </si>
  <si>
    <t xml:space="preserve">Data Centers</t>
  </si>
  <si>
    <t xml:space="preserve">Hydrogen</t>
  </si>
  <si>
    <t xml:space="preserve">Total</t>
  </si>
  <si>
    <t xml:space="preserve">France</t>
  </si>
  <si>
    <t xml:space="preserve">Italy</t>
  </si>
  <si>
    <t xml:space="preserve">Spain</t>
  </si>
  <si>
    <t xml:space="preserve">United Kingdom</t>
  </si>
  <si>
    <t xml:space="preserve">Poland</t>
  </si>
  <si>
    <t xml:space="preserve">Canada</t>
  </si>
  <si>
    <t xml:space="preserve">Cooling</t>
  </si>
  <si>
    <t xml:space="preserve">geo_code</t>
  </si>
  <si>
    <t xml:space="preserve">geo_name</t>
  </si>
  <si>
    <t xml:space="preserve">sector</t>
  </si>
  <si>
    <t xml:space="preserve">sub_segment</t>
  </si>
  <si>
    <t xml:space="preserve">year</t>
  </si>
  <si>
    <t xml:space="preserve">demand_twh</t>
  </si>
  <si>
    <t xml:space="preserve">scenario</t>
  </si>
  <si>
    <t xml:space="preserve">CA</t>
  </si>
  <si>
    <t xml:space="preserve">buildings</t>
  </si>
  <si>
    <t xml:space="preserve">Electric_Boiler</t>
  </si>
  <si>
    <t xml:space="preserve">HP_Commercial</t>
  </si>
  <si>
    <t xml:space="preserve">HP_Residential</t>
  </si>
  <si>
    <t xml:space="preserve">Heating_Climate_Adj</t>
  </si>
  <si>
    <t xml:space="preserve">Other_Buildings</t>
  </si>
  <si>
    <t xml:space="preserve">TOTAL</t>
  </si>
  <si>
    <t xml:space="preserve">cooling</t>
  </si>
  <si>
    <t xml:space="preserve">Cooling_AC_Adoption</t>
  </si>
  <si>
    <t xml:space="preserve">Cooling_Climate_Adj</t>
  </si>
  <si>
    <t xml:space="preserve">data_centers</t>
  </si>
  <si>
    <t xml:space="preserve">hydrogen</t>
  </si>
  <si>
    <t xml:space="preserve">Green H2</t>
  </si>
  <si>
    <t xml:space="preserve">Grey/Blue H2</t>
  </si>
  <si>
    <t xml:space="preserve">industry</t>
  </si>
  <si>
    <t xml:space="preserve">Chemicals</t>
  </si>
  <si>
    <t xml:space="preserve">Iron and Steel</t>
  </si>
  <si>
    <t xml:space="preserve">Other_Industry</t>
  </si>
  <si>
    <t xml:space="preserve">Scope_Adjustment</t>
  </si>
  <si>
    <t xml:space="preserve">transport</t>
  </si>
  <si>
    <t xml:space="preserve">BEV_2W3W</t>
  </si>
  <si>
    <t xml:space="preserve">BEV_Buses</t>
  </si>
  <si>
    <t xml:space="preserve">BEV_LCV</t>
  </si>
  <si>
    <t xml:space="preserve">BEV_MHDV</t>
  </si>
  <si>
    <t xml:space="preserve">BEV_Passenger Cars</t>
  </si>
  <si>
    <t xml:space="preserve">Maritime</t>
  </si>
  <si>
    <t xml:space="preserve">Rail</t>
  </si>
  <si>
    <t xml:space="preserve">Road_NonBEV</t>
  </si>
  <si>
    <t xml:space="preserve">DE</t>
  </si>
  <si>
    <t xml:space="preserve">Buildings_Trajectory_Adjustment</t>
  </si>
  <si>
    <t xml:space="preserve">ES</t>
  </si>
  <si>
    <t xml:space="preserve">EU_OTHER</t>
  </si>
  <si>
    <t xml:space="preserve">Other EU countries</t>
  </si>
  <si>
    <t xml:space="preserve">FR</t>
  </si>
  <si>
    <t xml:space="preserve">IT</t>
  </si>
  <si>
    <t xml:space="preserve">PL</t>
  </si>
  <si>
    <t xml:space="preserve">UK</t>
  </si>
  <si>
    <t xml:space="preserve">US</t>
  </si>
  <si>
    <t xml:space="preserve">US_R_CALIFORNIA</t>
  </si>
  <si>
    <t xml:space="preserve">California (CAISO scope)</t>
  </si>
  <si>
    <t xml:space="preserve">US_R_ERCOT</t>
  </si>
  <si>
    <t xml:space="preserve">ERCOT</t>
  </si>
  <si>
    <t xml:space="preserve">US_R_ISONE</t>
  </si>
  <si>
    <t xml:space="preserve">ISO New England</t>
  </si>
  <si>
    <t xml:space="preserve">US_R_MISO</t>
  </si>
  <si>
    <t xml:space="preserve">Midcontinent ISO</t>
  </si>
  <si>
    <t xml:space="preserve">US_R_NYISO</t>
  </si>
  <si>
    <t xml:space="preserve">New York ISO</t>
  </si>
  <si>
    <t xml:space="preserve">US_R_OTHER</t>
  </si>
  <si>
    <t xml:space="preserve">Other US regions</t>
  </si>
  <si>
    <t xml:space="preserve">US_R_PJM</t>
  </si>
  <si>
    <t xml:space="preserve">PJM</t>
  </si>
  <si>
    <t xml:space="preserve">US_R_SERC</t>
  </si>
  <si>
    <t xml:space="preserve">SERC (ex-Florida)</t>
  </si>
  <si>
    <t xml:space="preserve">US_R_SPP</t>
  </si>
  <si>
    <t xml:space="preserve">Southwest Power Pool</t>
  </si>
  <si>
    <t xml:space="preserve">US_R_WECC</t>
  </si>
  <si>
    <t xml:space="preserve">WECC (ex-California)</t>
  </si>
  <si>
    <t xml:space="preserve">raw_demand_twh</t>
  </si>
  <si>
    <t xml:space="preserve">gdp_adj_twh</t>
  </si>
  <si>
    <t xml:space="preserve">efficiency_adj_twh</t>
  </si>
  <si>
    <t xml:space="preserve">price_adj_twh</t>
  </si>
  <si>
    <t xml:space="preserve">adjusted_demand_twh</t>
  </si>
  <si>
    <t xml:space="preserve">name</t>
  </si>
  <si>
    <t xml:space="preserve">value</t>
  </si>
  <si>
    <t xml:space="preserve">unit</t>
  </si>
  <si>
    <t xml:space="preserve">bev_total_twh</t>
  </si>
  <si>
    <t xml:space="preserve">TWh</t>
  </si>
  <si>
    <t xml:space="preserve">other_transport_twh</t>
  </si>
  <si>
    <t xml:space="preserve">gdp_correction_factor</t>
  </si>
  <si>
    <t xml:space="preserve">ratio</t>
  </si>
  <si>
    <t xml:space="preserve">hp_total_stock</t>
  </si>
  <si>
    <t xml:space="preserve">#</t>
  </si>
  <si>
    <t xml:space="preserve">hp_residential_stock</t>
  </si>
  <si>
    <t xml:space="preserve">hp_commercial_stock</t>
  </si>
  <si>
    <t xml:space="preserve">hp_per_unit_res_mwh</t>
  </si>
  <si>
    <t xml:space="preserve">MWh/unit</t>
  </si>
  <si>
    <t xml:space="preserve">hp_per_unit_com_mwh</t>
  </si>
  <si>
    <t xml:space="preserve">hp_twh</t>
  </si>
  <si>
    <t xml:space="preserve">non_hp_twh</t>
  </si>
  <si>
    <t xml:space="preserve">hp_per_1000_hh</t>
  </si>
  <si>
    <t xml:space="preserve">per_1000_hh</t>
  </si>
  <si>
    <t xml:space="preserve">hp_tier</t>
  </si>
  <si>
    <t xml:space="preserve">tier_number</t>
  </si>
  <si>
    <t xml:space="preserve">hp_growth_rate</t>
  </si>
  <si>
    <t xml:space="preserve">annual_pct</t>
  </si>
  <si>
    <t xml:space="preserve">hp_stock_installed_units</t>
  </si>
  <si>
    <t xml:space="preserve">units_installed</t>
  </si>
  <si>
    <t xml:space="preserve">hp_unit_conversion_factor</t>
  </si>
  <si>
    <t xml:space="preserve">dimensionless</t>
  </si>
  <si>
    <t xml:space="preserve">hp_mwh_per_unit</t>
  </si>
  <si>
    <t xml:space="preserve">ai_share_used</t>
  </si>
  <si>
    <t xml:space="preserve">cf_composite</t>
  </si>
  <si>
    <t xml:space="preserve">pue_used</t>
  </si>
  <si>
    <t xml:space="preserve">btm_share_used</t>
  </si>
  <si>
    <t xml:space="preserve">cumulative_delivered_gw_ai</t>
  </si>
  <si>
    <t xml:space="preserve">GW</t>
  </si>
  <si>
    <t xml:space="preserve">cumulative_delivered_gw_nonai</t>
  </si>
  <si>
    <t xml:space="preserve">delivered_twh_ai</t>
  </si>
  <si>
    <t xml:space="preserve">delivered_twh_nonai</t>
  </si>
  <si>
    <t xml:space="preserve">supplier_capacity_gw_cum</t>
  </si>
  <si>
    <t xml:space="preserve">supplier_active_gw_cum</t>
  </si>
  <si>
    <t xml:space="preserve">active_conversion_share</t>
  </si>
  <si>
    <t xml:space="preserve">ftm_yoy_gw</t>
  </si>
  <si>
    <t xml:space="preserve">btm_yoy_gw</t>
  </si>
  <si>
    <t xml:space="preserve">bnef_live_gw</t>
  </si>
  <si>
    <t xml:space="preserve">grid_derate_ftm</t>
  </si>
  <si>
    <t xml:space="preserve">grid_derate_btm</t>
  </si>
  <si>
    <t xml:space="preserve">cf_ftm_effective</t>
  </si>
  <si>
    <t xml:space="preserve">cf_btm_effective</t>
  </si>
  <si>
    <t xml:space="preserve">cumulative_ftm_gw_pre_delay</t>
  </si>
  <si>
    <t xml:space="preserve">cumulative_btm_gw_pre_delay</t>
  </si>
  <si>
    <t xml:space="preserve">cumulative_ftm_gw_post_delay</t>
  </si>
  <si>
    <t xml:space="preserve">cumulative_btm_gw_post_delay</t>
  </si>
  <si>
    <t xml:space="preserve">delivered_ftm_twh</t>
  </si>
  <si>
    <t xml:space="preserve">delivered_btm_twh</t>
  </si>
  <si>
    <t xml:space="preserve">realization_factor</t>
  </si>
  <si>
    <t xml:space="preserve">installed_gw_ftm</t>
  </si>
  <si>
    <t xml:space="preserve">installed_gw_btm</t>
  </si>
  <si>
    <t xml:space="preserve">installed_gw_total</t>
  </si>
  <si>
    <t xml:space="preserve">h2_green_twh</t>
  </si>
  <si>
    <t xml:space="preserve">h2_grey_blue_twh</t>
  </si>
  <si>
    <t xml:space="preserve">h2_total_twh</t>
  </si>
  <si>
    <t xml:space="preserve">cdd_index</t>
  </si>
  <si>
    <t xml:space="preserve">hdd_index</t>
  </si>
  <si>
    <t xml:space="preserve">k_cooling_cop</t>
  </si>
  <si>
    <t xml:space="preserve">k_heatpump_cop</t>
  </si>
  <si>
    <t xml:space="preserve">ac_ownership</t>
  </si>
  <si>
    <t xml:space="preserve">share</t>
  </si>
  <si>
    <t xml:space="preserve">ac_ownership_2024</t>
  </si>
  <si>
    <t xml:space="preserve">cooling_residential_share</t>
  </si>
  <si>
    <t xml:space="preserve">share_cool</t>
  </si>
  <si>
    <t xml:space="preserve">share_hp</t>
  </si>
  <si>
    <t xml:space="preserve">share_heat_other</t>
  </si>
  <si>
    <t xml:space="preserve">segment</t>
  </si>
  <si>
    <t xml:space="preserve">total_twh</t>
  </si>
  <si>
    <t xml:space="preserve">btm_rate</t>
  </si>
  <si>
    <t xml:space="preserve">btm_twh</t>
  </si>
  <si>
    <t xml:space="preserve">grid_twh</t>
  </si>
  <si>
    <t xml:space="preserve">commercial</t>
  </si>
  <si>
    <t xml:space="preserve">heating_climate_adj</t>
  </si>
  <si>
    <t xml:space="preserve">hp_residential</t>
  </si>
  <si>
    <t xml:space="preserve">non_hp_residential</t>
  </si>
  <si>
    <t xml:space="preserve">cooling_residential</t>
  </si>
  <si>
    <t xml:space="preserve">cooling_services</t>
  </si>
  <si>
    <t xml:space="preserve">total</t>
  </si>
  <si>
    <t xml:space="preserve">scope_adjustment</t>
  </si>
  <si>
    <t xml:space="preserve">bev_2w3w</t>
  </si>
  <si>
    <t xml:space="preserve">bev_buses</t>
  </si>
  <si>
    <t xml:space="preserve">bev_lcv</t>
  </si>
  <si>
    <t xml:space="preserve">bev_mhdv</t>
  </si>
  <si>
    <t xml:space="preserve">bev_pc</t>
  </si>
  <si>
    <t xml:space="preserve">maritime</t>
  </si>
  <si>
    <t xml:space="preserve">rail</t>
  </si>
  <si>
    <t xml:space="preserve">road_nonbev</t>
  </si>
  <si>
    <t xml:space="preserve">buildings_trajectory_adjustment</t>
  </si>
  <si>
    <t xml:space="preserve">SECTOR SUMMARY</t>
  </si>
  <si>
    <t xml:space="preserve">btm_pct</t>
  </si>
  <si>
    <t xml:space="preserve">at_meter_twh</t>
  </si>
  <si>
    <t xml:space="preserve">td_loss_rate</t>
  </si>
  <si>
    <t xml:space="preserve">td_loss_twh</t>
  </si>
  <si>
    <t xml:space="preserve">busbar_twh</t>
  </si>
  <si>
    <t xml:space="preserve">param_id</t>
  </si>
  <si>
    <t xml:space="preserve">display_name</t>
  </si>
  <si>
    <t xml:space="preserve">chosen_preset</t>
  </si>
  <si>
    <t xml:space="preserve">scaling</t>
  </si>
  <si>
    <t xml:space="preserve">description</t>
  </si>
  <si>
    <t xml:space="preserve">scope</t>
  </si>
  <si>
    <t xml:space="preserve">bev_share</t>
  </si>
  <si>
    <t xml:space="preserve">Base FEL (Fusion Energy Landscape)</t>
  </si>
  <si>
    <t xml:space="preserve">country</t>
  </si>
  <si>
    <t xml:space="preserve">buildings_scenario</t>
  </si>
  <si>
    <t xml:space="preserve">FEL base: Policy (EU+CA), BAU (US)</t>
  </si>
  <si>
    <t xml:space="preserve">industry_scenario</t>
  </si>
  <si>
    <t xml:space="preserve">Continuation: vintage-corrected (US/CA), BAU relocation (EU)</t>
  </si>
  <si>
    <t xml:space="preserve">industry_electrification_iron_steel</t>
  </si>
  <si>
    <t xml:space="preserve">Base electrification of Iron &amp; Steel</t>
  </si>
  <si>
    <t xml:space="preserve">industry_electrification_chemicals</t>
  </si>
  <si>
    <t xml:space="preserve">Base electrification of chemicals</t>
  </si>
  <si>
    <t xml:space="preserve">industry_electrification_other</t>
  </si>
  <si>
    <t xml:space="preserve">Base electrification of other industry</t>
  </si>
  <si>
    <t xml:space="preserve">dc_scenario</t>
  </si>
  <si>
    <t xml:space="preserve">Base DC capacity trajectory</t>
  </si>
  <si>
    <t xml:space="preserve">region</t>
  </si>
  <si>
    <t xml:space="preserve">dc_btm_sensitivity</t>
  </si>
  <si>
    <t xml:space="preserve">Base BTM/FTM split</t>
  </si>
  <si>
    <t xml:space="preserve">hydrogen_scenario</t>
  </si>
  <si>
    <t xml:space="preserve">Base — Continued Momentum, partial RED III</t>
  </si>
  <si>
    <t xml:space="preserve">energy_efficiency</t>
  </si>
  <si>
    <t xml:space="preserve">cross_cutting</t>
  </si>
  <si>
    <t xml:space="preserve">Base efficiency improvements</t>
  </si>
  <si>
    <t xml:space="preserve">gdp_growth</t>
  </si>
  <si>
    <t xml:space="preserve">McKinsey base GDP projection</t>
  </si>
  <si>
    <t xml:space="preserve">power_prices</t>
  </si>
  <si>
    <t xml:space="preserve">Base power price trajectory</t>
  </si>
  <si>
    <t xml:space="preserve">transport_scenario</t>
  </si>
  <si>
    <t xml:space="preserve">Base case — EU fleet emission standards (policy)</t>
  </si>
  <si>
    <t xml:space="preserve">transport_us_scenario</t>
  </si>
  <si>
    <t xml:space="preserve">US base — IEA STEPS 2030, EIA AEO 2025 Reference 2040</t>
  </si>
  <si>
    <t xml:space="preserve">cooling_split</t>
  </si>
  <si>
    <t xml:space="preserve">Cooling share of buildings from Power Demand Model 2026-09-23 (climate removed), applied to v2 buildings level; carved out of Other_Buildings</t>
  </si>
  <si>
    <t xml:space="preserve">climate_physical</t>
  </si>
  <si>
    <t xml:space="preserve">Physical climate pathway (cooling/heating)</t>
  </si>
  <si>
    <t xml:space="preserve">ssp245</t>
  </si>
  <si>
    <t xml:space="preserve">SSP2-4.5 CDD/HDD indices (2024=1) from PDM 2026-09-23, plus temperature-dependent COP for AC and heat pumps (colleagues SSP2-4.5 hourly series, US ISOs; Canada proxy)</t>
  </si>
  <si>
    <t xml:space="preserve">cooling_ac_adoption</t>
  </si>
  <si>
    <t xml:space="preserve">Climate-driven AC ownership, McNeil and Letschert saturation curve as gap closure; residential only; scaling = marginal adopter intensity</t>
  </si>
  <si>
    <t xml:space="preserve">source_id</t>
  </si>
  <si>
    <t xml:space="preserve">provider</t>
  </si>
  <si>
    <t xml:space="preserve">dataset_id</t>
  </si>
  <si>
    <t xml:space="preserve">version</t>
  </si>
  <si>
    <t xml:space="preserve">variables</t>
  </si>
  <si>
    <t xml:space="preserve">geographies</t>
  </si>
  <si>
    <t xml:space="preserve">time_range</t>
  </si>
  <si>
    <t xml:space="preserve">excel_sheet</t>
  </si>
  <si>
    <t xml:space="preserve">mckinsey_fusion_vehicle_sales</t>
  </si>
  <si>
    <t xml:space="preserve">McKinsey Fusion — Vehicle Sales</t>
  </si>
  <si>
    <t xml:space="preserve">McKinsey</t>
  </si>
  <si>
    <t xml:space="preserve">19</t>
  </si>
  <si>
    <t xml:space="preserve">2025-04-11</t>
  </si>
  <si>
    <t xml:space="preserve">vehicle_sales</t>
  </si>
  <si>
    <t xml:space="preserve">DE, FR, IT, ES, UK, US, US_R_CALIFORNIA, US_R_ERCOT, US_R_PJM</t>
  </si>
  <si>
    <t xml:space="preserve">2022-2040</t>
  </si>
  <si>
    <t xml:space="preserve">Vehicle sales</t>
  </si>
  <si>
    <t xml:space="preserve">mckinsey_fusion_vehicle_parc</t>
  </si>
  <si>
    <t xml:space="preserve">McKinsey Fusion — Vehicle Parc</t>
  </si>
  <si>
    <t xml:space="preserve">1519</t>
  </si>
  <si>
    <t xml:space="preserve">vehicle_parc</t>
  </si>
  <si>
    <t xml:space="preserve">Vehicle parc</t>
  </si>
  <si>
    <t xml:space="preserve">mckinsey_fusion_bev_power_demand</t>
  </si>
  <si>
    <t xml:space="preserve">McKinsey Fusion — BEV Power Demand</t>
  </si>
  <si>
    <t xml:space="preserve">48,92,162</t>
  </si>
  <si>
    <t xml:space="preserve">bev_power_demand</t>
  </si>
  <si>
    <t xml:space="preserve">BEV power demand</t>
  </si>
  <si>
    <t xml:space="preserve">mckinsey_derived_bev_consumption</t>
  </si>
  <si>
    <t xml:space="preserve">BEV Power Consumption per Vehicle (Derived)</t>
  </si>
  <si>
    <t xml:space="preserve">derived</t>
  </si>
  <si>
    <t xml:space="preserve">bev_power_consumption_per_vehicle</t>
  </si>
  <si>
    <t xml:space="preserve">DE, FR, IT, ES, UK, US</t>
  </si>
  <si>
    <t xml:space="preserve">MWh/#</t>
  </si>
  <si>
    <t xml:space="preserve">BEV power consumption</t>
  </si>
  <si>
    <t xml:space="preserve">mckinsey_fusion_transport_power</t>
  </si>
  <si>
    <t xml:space="preserve">McKinsey Fusion — Transport Power Consumption</t>
  </si>
  <si>
    <t xml:space="preserve">627</t>
  </si>
  <si>
    <t xml:space="preserve">transport_power_consumption</t>
  </si>
  <si>
    <t xml:space="preserve">Transport power consumption</t>
  </si>
  <si>
    <t xml:space="preserve">mckinsey_fusion_heat_pump_stock</t>
  </si>
  <si>
    <t xml:space="preserve">McKinsey Fusion — Heat Pump Stock</t>
  </si>
  <si>
    <t xml:space="preserve">3144</t>
  </si>
  <si>
    <t xml:space="preserve">heat_pump_stock</t>
  </si>
  <si>
    <t xml:space="preserve">Heat pump stock</t>
  </si>
  <si>
    <t xml:space="preserve">mckinsey_fusion_heat_pump_consumption</t>
  </si>
  <si>
    <t xml:space="preserve">McKinsey Fusion — Heat Pump Power Consumption</t>
  </si>
  <si>
    <t xml:space="preserve">3179</t>
  </si>
  <si>
    <t xml:space="preserve">heat_pump_power_consumption</t>
  </si>
  <si>
    <t xml:space="preserve">Heat pump power consumption</t>
  </si>
  <si>
    <t xml:space="preserve">mckinsey_fusion_electric_boiler</t>
  </si>
  <si>
    <t xml:space="preserve">McKinsey Fusion — Electric Boiler Consumption</t>
  </si>
  <si>
    <t xml:space="preserve">electric_boiler_consumption</t>
  </si>
  <si>
    <t xml:space="preserve">Electric boilers power consumpt</t>
  </si>
  <si>
    <t xml:space="preserve">mckinsey_derived_hp_boiler_iso</t>
  </si>
  <si>
    <t xml:space="preserve">HP and Electric Boiler ISO Back-calculation</t>
  </si>
  <si>
    <t xml:space="preserve">hp_boiler_iso</t>
  </si>
  <si>
    <t xml:space="preserve">HP and Electric Boiler ISO</t>
  </si>
  <si>
    <t xml:space="preserve">mckinsey_fusion_building_consumption</t>
  </si>
  <si>
    <t xml:space="preserve">McKinsey Fusion — Additional Building Power Consumption</t>
  </si>
  <si>
    <t xml:space="preserve">building_additional_consumption</t>
  </si>
  <si>
    <t xml:space="preserve">Add. building power consumption</t>
  </si>
  <si>
    <t xml:space="preserve">mckinsey_fusion_industry_total</t>
  </si>
  <si>
    <t xml:space="preserve">McKinsey Fusion — Industry Total Final Consumption</t>
  </si>
  <si>
    <t xml:space="preserve">industry_total_final_consumption</t>
  </si>
  <si>
    <t xml:space="preserve">Industry total final consumptio</t>
  </si>
  <si>
    <t xml:space="preserve">mckinsey_fusion_industry_power</t>
  </si>
  <si>
    <t xml:space="preserve">McKinsey Fusion — Industry Power Consumption</t>
  </si>
  <si>
    <t xml:space="preserve">industry_power_consumption</t>
  </si>
  <si>
    <t xml:space="preserve">Industry power consumption</t>
  </si>
  <si>
    <t xml:space="preserve">mckinsey_derived_iso_industry</t>
  </si>
  <si>
    <t xml:space="preserve">ISO Level Industry Power Scaling</t>
  </si>
  <si>
    <t xml:space="preserve">iso_industry_scaling</t>
  </si>
  <si>
    <t xml:space="preserve">US_R_CALIFORNIA, US_R_ERCOT, US_R_PJM</t>
  </si>
  <si>
    <t xml:space="preserve">ISO level power industry</t>
  </si>
  <si>
    <t xml:space="preserve">discord_electrification</t>
  </si>
  <si>
    <t xml:space="preserve">Discord Energy Dataset — Electrification Rates</t>
  </si>
  <si>
    <t xml:space="preserve">Discord</t>
  </si>
  <si>
    <t xml:space="preserve">discord_energy_2024</t>
  </si>
  <si>
    <t xml:space="preserve">2024-07</t>
  </si>
  <si>
    <t xml:space="preserve">electrification_rates</t>
  </si>
  <si>
    <t xml:space="preserve">Electrification Discord</t>
  </si>
  <si>
    <t xml:space="preserve">mckinsey_fusion_dc_power</t>
  </si>
  <si>
    <t xml:space="preserve">McKinsey Fusion — Data Center Power Demand</t>
  </si>
  <si>
    <t xml:space="preserve">data_center_power_demand</t>
  </si>
  <si>
    <t xml:space="preserve">Power demand for data centers</t>
  </si>
  <si>
    <t xml:space="preserve">mckinsey_dc_capacity</t>
  </si>
  <si>
    <t xml:space="preserve">McKinsey — Data Center Capacity (AI/Non-AI)</t>
  </si>
  <si>
    <t xml:space="preserve">email_shaw_2025</t>
  </si>
  <si>
    <t xml:space="preserve">2025-04-16</t>
  </si>
  <si>
    <t xml:space="preserve">data_center_capacity</t>
  </si>
  <si>
    <t xml:space="preserve">US, EU5</t>
  </si>
  <si>
    <t xml:space="preserve">Data center capacity</t>
  </si>
  <si>
    <t xml:space="preserve">mckinsey_dc_capacity_iso</t>
  </si>
  <si>
    <t xml:space="preserve">Data Center Capacity per ISO Zone</t>
  </si>
  <si>
    <t xml:space="preserve">2025-06-11</t>
  </si>
  <si>
    <t xml:space="preserve">data_center_capacity_iso</t>
  </si>
  <si>
    <t xml:space="preserve">MW</t>
  </si>
  <si>
    <t xml:space="preserve">Data Centers capacity_ISO zones</t>
  </si>
  <si>
    <t xml:space="preserve">bnef_dcbyte_2025q4</t>
  </si>
  <si>
    <t xml:space="preserve">BNEF DCByte — Data Center Live IT Capacity</t>
  </si>
  <si>
    <t xml:space="preserve">BloombergNEF</t>
  </si>
  <si>
    <t xml:space="preserve">dcbyte</t>
  </si>
  <si>
    <t xml:space="preserve">2025-04-01</t>
  </si>
  <si>
    <t xml:space="preserve">data_center_facility_capacity</t>
  </si>
  <si>
    <t xml:space="preserve">DE, FR, IT, ES, UK, PL, CA, US_R_CALIFORNIA, US_R_ERCOT, US_R_PJM, US_R_OTHER</t>
  </si>
  <si>
    <t xml:space="preserve">1990-2025</t>
  </si>
  <si>
    <t xml:space="preserve">us_esa_large_load</t>
  </si>
  <si>
    <t xml:space="preserve">US ESA Large Load Forecast</t>
  </si>
  <si>
    <t xml:space="preserve">ESA/Utilities</t>
  </si>
  <si>
    <t xml:space="preserve">esa_2026</t>
  </si>
  <si>
    <t xml:space="preserve">2026-04-01</t>
  </si>
  <si>
    <t xml:space="preserve">US_R_CALIFORNIA, US_R_ERCOT, US_R_PJM, US_R_OTHER</t>
  </si>
  <si>
    <t xml:space="preserve">2025-2035</t>
  </si>
  <si>
    <t xml:space="preserve">US_ESA_Forecast</t>
  </si>
  <si>
    <t xml:space="preserve">pmk_q1_2026_pipeline</t>
  </si>
  <si>
    <t xml:space="preserve">PMK Quarterly Demand Update — Pipeline Adder</t>
  </si>
  <si>
    <t xml:space="preserve">PMK</t>
  </si>
  <si>
    <t xml:space="preserve">pmk_q1_2026</t>
  </si>
  <si>
    <t xml:space="preserve">2026-03-01</t>
  </si>
  <si>
    <t xml:space="preserve">data_center_capacity_adder</t>
  </si>
  <si>
    <t xml:space="preserve">US_ESA_Pipeline_Adder</t>
  </si>
  <si>
    <t xml:space="preserve">eudca_2026</t>
  </si>
  <si>
    <t xml:space="preserve">EUDCA 2026 — EU Data Centre IT Power</t>
  </si>
  <si>
    <t xml:space="preserve">EUDCA/Pb7</t>
  </si>
  <si>
    <t xml:space="preserve">pb7_feb_2026</t>
  </si>
  <si>
    <t xml:space="preserve">2026-02-01</t>
  </si>
  <si>
    <t xml:space="preserve">DE, FR, IT, ES, UK, PL, EU_OTHER</t>
  </si>
  <si>
    <t xml:space="preserve">2024-2031</t>
  </si>
  <si>
    <t xml:space="preserve">EU_EUDCA_2026</t>
  </si>
  <si>
    <t xml:space="preserve">us_pools_260522</t>
  </si>
  <si>
    <t xml:space="preserve">US Pools — Data Center Demand (Capacity MW)</t>
  </si>
  <si>
    <t xml:space="preserve">US Pools supplier</t>
  </si>
  <si>
    <t xml:space="preserve">2026-05-22</t>
  </si>
  <si>
    <t xml:space="preserve">data_center_us_capacity_mw</t>
  </si>
  <si>
    <t xml:space="preserve">US_R_CALIFORNIA, US_R_WECC, US_R_SPP, US_R_MISO, US_R_ERCOT, US_R_SERC, US_R_PJM, US_R_NYISO, US_R_ISONE</t>
  </si>
  <si>
    <t xml:space="preserve">Demand Modifier</t>
  </si>
  <si>
    <t xml:space="preserve">us_pools_active_gw_260522</t>
  </si>
  <si>
    <t xml:space="preserve">US Pools — Active Pipeline GW</t>
  </si>
  <si>
    <t xml:space="preserve">data_center_us_active_gw</t>
  </si>
  <si>
    <t xml:space="preserve">Upside GW</t>
  </si>
  <si>
    <t xml:space="preserve">us_btm_gw_snapshot</t>
  </si>
  <si>
    <t xml:space="preserve">US DC BTM GW — Fixed Trajectory</t>
  </si>
  <si>
    <t xml:space="preserve">Analyst (seeded from prior model snapshot)</t>
  </si>
  <si>
    <t xml:space="preserve">us_btm_snapshot</t>
  </si>
  <si>
    <t xml:space="preserve">data_center_us_btm_gw</t>
  </si>
  <si>
    <t xml:space="preserve">2025-2040</t>
  </si>
  <si>
    <t xml:space="preserve">BTM_GW_Trajectory</t>
  </si>
  <si>
    <t xml:space="preserve">us_bnef_live_anchor_2025</t>
  </si>
  <si>
    <t xml:space="preserve">US DC BNEF Live — 2025 Anchor</t>
  </si>
  <si>
    <t xml:space="preserve">BNEF DCByte (per-sub-region snapshot)</t>
  </si>
  <si>
    <t xml:space="preserve">us_bnef_live_2025</t>
  </si>
  <si>
    <t xml:space="preserve">data_center_us_bnef_live</t>
  </si>
  <si>
    <t xml:space="preserve">2025-2025</t>
  </si>
  <si>
    <t xml:space="preserve">BNEF_Live_2025</t>
  </si>
  <si>
    <t xml:space="preserve">canada_logistic_v1</t>
  </si>
  <si>
    <t xml:space="preserve">Canada DC Forecast — Provincial Logistic Curves</t>
  </si>
  <si>
    <t xml:space="preserve">IESO/AESO/HQ/Cushman</t>
  </si>
  <si>
    <t xml:space="preserve">canada_dc_v1</t>
  </si>
  <si>
    <t xml:space="preserve">CA_Province_Curves</t>
  </si>
  <si>
    <t xml:space="preserve">bnef_dcbyte_facilities_enriched</t>
  </si>
  <si>
    <t xml:space="preserve">BNEF DCByte — Enriched Facility Database</t>
  </si>
  <si>
    <t xml:space="preserve">dcbyte_enriched</t>
  </si>
  <si>
    <t xml:space="preserve">data_center_facility_reference</t>
  </si>
  <si>
    <t xml:space="preserve">dc_assumptions_v1</t>
  </si>
  <si>
    <t xml:space="preserve">DC Assumptions Workbook v1</t>
  </si>
  <si>
    <t xml:space="preserve">FEL/Internal</t>
  </si>
  <si>
    <t xml:space="preserve">dc_assumptions</t>
  </si>
  <si>
    <t xml:space="preserve">US_R_CALIFORNIA, US_R_ERCOT, US_R_PJM, US_R_OTHER, DE, FR, IT, ES, UK, PL, EU_OTHER, CA</t>
  </si>
  <si>
    <t xml:space="preserve">various</t>
  </si>
  <si>
    <t xml:space="preserve">mckinsey_fusion_h2_power</t>
  </si>
  <si>
    <t xml:space="preserve">McKinsey Fusion — Hydrogen Power Intensity</t>
  </si>
  <si>
    <t xml:space="preserve">2570</t>
  </si>
  <si>
    <t xml:space="preserve">hydrogen_power_intensity</t>
  </si>
  <si>
    <t xml:space="preserve">EU5, US</t>
  </si>
  <si>
    <t xml:space="preserve">TWh/mtpa</t>
  </si>
  <si>
    <t xml:space="preserve">Power demand for hydrogen</t>
  </si>
  <si>
    <t xml:space="preserve">mckinsey_h2_production</t>
  </si>
  <si>
    <t xml:space="preserve">McKinsey — Green H2 Production (FEL aligned)</t>
  </si>
  <si>
    <t xml:space="preserve">continued_momentum</t>
  </si>
  <si>
    <t xml:space="preserve">hydrogen_production</t>
  </si>
  <si>
    <t xml:space="preserve">mtpa</t>
  </si>
  <si>
    <t xml:space="preserve">H2 production</t>
  </si>
  <si>
    <t xml:space="preserve">gh2_scenarios_2026</t>
  </si>
  <si>
    <t xml:space="preserve">GH2 Europe Scenarios v5 — Green Hydrogen TWh</t>
  </si>
  <si>
    <t xml:space="preserve">GH2 Europe / FEL</t>
  </si>
  <si>
    <t xml:space="preserve">gh2_v5</t>
  </si>
  <si>
    <t xml:space="preserve">2026-03</t>
  </si>
  <si>
    <t xml:space="preserve">hydrogen_power_demand</t>
  </si>
  <si>
    <t xml:space="preserve">DE, FR, IT, ES, UK, PL, EU_OTHER, US, CA</t>
  </si>
  <si>
    <t xml:space="preserve">h2_btm_generation_mix_2026</t>
  </si>
  <si>
    <t xml:space="preserve">Hydrogen BTM Generation Mix — RE Technology Shares</t>
  </si>
  <si>
    <t xml:space="preserve">FEL / analyst</t>
  </si>
  <si>
    <t xml:space="preserve">h2_btm_mix</t>
  </si>
  <si>
    <t xml:space="preserve">hydrogen_btm_generation_mix</t>
  </si>
  <si>
    <t xml:space="preserve">mckinsey_gdp</t>
  </si>
  <si>
    <t xml:space="preserve">McKinsey — GDP Projections</t>
  </si>
  <si>
    <t xml:space="preserve">mck_gdp</t>
  </si>
  <si>
    <t xml:space="preserve">gdp_mck</t>
  </si>
  <si>
    <t xml:space="preserve">million USD</t>
  </si>
  <si>
    <t xml:space="preserve">GDP McK</t>
  </si>
  <si>
    <t xml:space="preserve">discord_gdp</t>
  </si>
  <si>
    <t xml:space="preserve">Discord — GDP (S&amp;P Energy Outlook to 2050)</t>
  </si>
  <si>
    <t xml:space="preserve">Discord/S&amp;P</t>
  </si>
  <si>
    <t xml:space="preserve">gdp_discord</t>
  </si>
  <si>
    <t xml:space="preserve">1990-2050</t>
  </si>
  <si>
    <t xml:space="preserve">billion 2023 USD</t>
  </si>
  <si>
    <t xml:space="preserve">GDP SP Discord</t>
  </si>
  <si>
    <t xml:space="preserve">eia_retail_sales</t>
  </si>
  <si>
    <t xml:space="preserve">EIA Retail Sales of Electricity</t>
  </si>
  <si>
    <t xml:space="preserve">EIA</t>
  </si>
  <si>
    <t xml:space="preserve">electricity_data_browser</t>
  </si>
  <si>
    <t xml:space="preserve">retail_electricity_sales</t>
  </si>
  <si>
    <t xml:space="preserve">2001-2025</t>
  </si>
  <si>
    <t xml:space="preserve">us_industry_scope_adjustment</t>
  </si>
  <si>
    <t xml:space="preserve">US Industry Scope Adjustment Wedge</t>
  </si>
  <si>
    <t xml:space="preserve">EIA AEO 2025 + analyst-derived</t>
  </si>
  <si>
    <t xml:space="preserve">scope_gap</t>
  </si>
  <si>
    <t xml:space="preserve">2026-04-08</t>
  </si>
  <si>
    <t xml:space="preserve">scope_adjustment_power_twh</t>
  </si>
  <si>
    <t xml:space="preserve">Buildings Trajectory Adjustment Wedge</t>
  </si>
  <si>
    <t xml:space="preserve">EIA STEO + European Climate Observatory + IEA + analyst-derived</t>
  </si>
  <si>
    <t xml:space="preserve">trajectory_wedge</t>
  </si>
  <si>
    <t xml:space="preserve">wedge_twh</t>
  </si>
  <si>
    <t xml:space="preserve">US, DE, FR, IT, ES, UK</t>
  </si>
  <si>
    <t xml:space="preserve">mckinsey_derived_td_losses</t>
  </si>
  <si>
    <t xml:space="preserve">T&amp;D Losses</t>
  </si>
  <si>
    <t xml:space="preserve">td_losses</t>
  </si>
  <si>
    <t xml:space="preserve">T&amp;D losses</t>
  </si>
  <si>
    <t xml:space="preserve">mckinsey_fusion_additional_demand</t>
  </si>
  <si>
    <t xml:space="preserve">McKinsey Fusion — Additional Power Demand</t>
  </si>
  <si>
    <t xml:space="preserve">2572</t>
  </si>
  <si>
    <t xml:space="preserve">additional_power_demand</t>
  </si>
  <si>
    <t xml:space="preserve">Additional power demand</t>
  </si>
  <si>
    <t xml:space="preserve">mckinsey_energy_efficiency</t>
  </si>
  <si>
    <t xml:space="preserve">McKinsey — Energy Efficiency Assumptions</t>
  </si>
  <si>
    <t xml:space="preserve">pttx</t>
  </si>
  <si>
    <t xml:space="preserve">2040-2040</t>
  </si>
  <si>
    <t xml:space="preserve">Energy efficiency</t>
  </si>
  <si>
    <t xml:space="preserve">mckinsey_elasticities</t>
  </si>
  <si>
    <t xml:space="preserve">McKinsey — Income/GDP Elasticities</t>
  </si>
  <si>
    <t xml:space="preserve">regression</t>
  </si>
  <si>
    <t xml:space="preserve">elasticities</t>
  </si>
  <si>
    <t xml:space="preserve">Elasticities</t>
  </si>
  <si>
    <t xml:space="preserve">mckinsey_fusion_total_fuel</t>
  </si>
  <si>
    <t xml:space="preserve">McKinsey Fusion — Total Fuel Consumption</t>
  </si>
  <si>
    <t xml:space="preserve">total_fuel_consumption</t>
  </si>
  <si>
    <t xml:space="preserve">Total fuel consumption</t>
  </si>
  <si>
    <t xml:space="preserve">other_data</t>
  </si>
  <si>
    <t xml:space="preserve">Other Data (FX rates, emission factors)</t>
  </si>
  <si>
    <t xml:space="preserve">Various</t>
  </si>
  <si>
    <t xml:space="preserve">other</t>
  </si>
  <si>
    <t xml:space="preserve">2023-2023</t>
  </si>
  <si>
    <t xml:space="preserve">Other data</t>
  </si>
  <si>
    <t xml:space="preserve">mckinsey_us_iso_demand</t>
  </si>
  <si>
    <t xml:space="preserve">US ISO Power Demand by Segment</t>
  </si>
  <si>
    <t xml:space="preserve">us_iso_power_demand</t>
  </si>
  <si>
    <t xml:space="preserve">US ISO power demand</t>
  </si>
  <si>
    <t xml:space="preserve">mckinsey_legacy_other_transport</t>
  </si>
  <si>
    <t xml:space="preserve">McKinsey Legacy — Other Transport (Rail, Maritime, Road_NonBEV)</t>
  </si>
  <si>
    <t xml:space="preserve">transport_power_consumption_other</t>
  </si>
  <si>
    <t xml:space="preserve">sp_scaled_industry_canada</t>
  </si>
  <si>
    <t xml:space="preserve">S&amp;P Scaled Industry — Canada</t>
  </si>
  <si>
    <t xml:space="preserve">S&amp;P Global</t>
  </si>
  <si>
    <t xml:space="preserve">industry_power_consumption, industry_total_final_consumption</t>
  </si>
  <si>
    <t xml:space="preserve">eurostat_scaled_industry_poland</t>
  </si>
  <si>
    <t xml:space="preserve">Eurostat Scaled Industry — Poland</t>
  </si>
  <si>
    <t xml:space="preserve">Eurostat</t>
  </si>
  <si>
    <t xml:space="preserve">eurostat_residual_industry_eu_other</t>
  </si>
  <si>
    <t xml:space="preserve">Eurostat Residual Industry — EU_Other</t>
  </si>
  <si>
    <t xml:space="preserve">industry_btm_eurostat_v2</t>
  </si>
  <si>
    <t xml:space="preserve">Industry BTM Rates — Eurostat Autoproduction</t>
  </si>
  <si>
    <t xml:space="preserve">nrg_ind_pehap</t>
  </si>
  <si>
    <t xml:space="preserve">btm_rate, btm_component</t>
  </si>
  <si>
    <t xml:space="preserve">DE, FR, IT, ES, UK, PL, EU_OTHER, US, US_R_CALIFORNIA, US_R_ERCOT, US_R_PJM, US_R_OTHER, CA</t>
  </si>
  <si>
    <t xml:space="preserve">pdm_2026_09_23_buildings_split</t>
  </si>
  <si>
    <t xml:space="preserve">Power Demand Model 2026-09-23 buildings sub-segments (Cooling, Heating_HP, Heating_Other, Appliances_MEL, PV self-consumption, NonSpecified services)</t>
  </si>
  <si>
    <t xml:space="preserve">Internal</t>
  </si>
  <si>
    <t xml:space="preserve">base_fel.xlsx</t>
  </si>
  <si>
    <t xml:space="preserve">2026-09-23</t>
  </si>
  <si>
    <t xml:space="preserve">buildings split, cdd_index, hdd_index</t>
  </si>
  <si>
    <t xml:space="preserve">CA, US_R_*</t>
  </si>
  <si>
    <t xml:space="preserve">ssp245_hourly_temperature_us</t>
  </si>
  <si>
    <t xml:space="preserve">Climate projections SSP2-45 for US, hourly region temperatures 2030/2035</t>
  </si>
  <si>
    <t xml:space="preserve">Internal (colleagues)</t>
  </si>
  <si>
    <t xml:space="preserve">2026-10-14</t>
  </si>
  <si>
    <t xml:space="preserve">hourly temperature</t>
  </si>
  <si>
    <t xml:space="preserve">US_R_* (9 ISOs)</t>
  </si>
  <si>
    <t xml:space="preserve">2030, 2035</t>
  </si>
  <si>
    <t xml:space="preserve">C</t>
  </si>
  <si>
    <t xml:space="preserve">temp_2018_weather_year</t>
  </si>
  <si>
    <t xml:space="preserve">2018 hourly weather year, North America (via US ISO Temperature Outlook)</t>
  </si>
  <si>
    <t xml:space="preserve">2018_temperature_northamerica</t>
  </si>
  <si>
    <t xml:space="preserve">2026-10-19</t>
  </si>
  <si>
    <t xml:space="preserve">2018</t>
  </si>
  <si>
    <t xml:space="preserve">staffell_2012_hp_cop</t>
  </si>
  <si>
    <t xml:space="preserve">Staffell et al. 2012, A review of domestic heat pumps, Energy Environ. Sci. 5, 9291: ASHP COP fit</t>
  </si>
  <si>
    <t xml:space="preserve">Literature</t>
  </si>
  <si>
    <t xml:space="preserve">doi:10.1039/c2ee22653g</t>
  </si>
  <si>
    <t xml:space="preserve">2012</t>
  </si>
  <si>
    <t xml:space="preserve">heat pump COP</t>
  </si>
  <si>
    <t xml:space="preserve">ALL</t>
  </si>
  <si>
    <t xml:space="preserve">n/a</t>
  </si>
  <si>
    <t xml:space="preserve">mcneil_letschert_ac_saturation</t>
  </si>
  <si>
    <t xml:space="preserve">McNeil and Letschert, climate maximum AC saturation curve</t>
  </si>
  <si>
    <t xml:space="preserve">Literature (LBNL)</t>
  </si>
  <si>
    <t xml:space="preserve">LBNL</t>
  </si>
  <si>
    <t xml:space="preserve">2008/2010</t>
  </si>
  <si>
    <t xml:space="preserve">AC saturation vs CDD</t>
  </si>
  <si>
    <t xml:space="preserve">eia_recs_2020_ac</t>
  </si>
  <si>
    <t xml:space="preserve">EIA RECS 2020: households using air conditioning by census region</t>
  </si>
  <si>
    <t xml:space="preserve">RECS 2020</t>
  </si>
  <si>
    <t xml:space="preserve">2022</t>
  </si>
  <si>
    <t xml:space="preserve">AC ownership</t>
  </si>
  <si>
    <t xml:space="preserve">2020</t>
  </si>
  <si>
    <t xml:space="preserve">statcan_2025_ac</t>
  </si>
  <si>
    <t xml:space="preserve">Statistics Canada 2025: households with air conditioning</t>
  </si>
  <si>
    <t xml:space="preserve">Statistics Canada</t>
  </si>
  <si>
    <t xml:space="preserve">The Daily 2025-07-08</t>
  </si>
  <si>
    <t xml:space="preserve">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</si>
</sst>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"/>
    <numFmt numFmtId="167" formatCode="0.0%"/>
    <numFmt numFmtId="168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b val="true"/>
      <sz val="13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2"/>
  </cols>
  <sheetData>
    <row r="1" customFormat="false" ht="21" hidden="false" customHeight="true" outlineLevel="0" collapsed="false">
      <c r="A1" s="1" t="s">
        <v>0</v>
      </c>
    </row>
    <row r="3" customFormat="false" ht="14.25" hidden="false" customHeight="false" outlineLevel="0" collapsed="false">
      <c r="A3" s="0" t="s">
        <v>1</v>
      </c>
      <c r="B3" s="0" t="s">
        <v>2</v>
      </c>
    </row>
    <row r="4" customFormat="false" ht="14.25" hidden="false" customHeight="false" outlineLevel="0" collapsed="false">
      <c r="A4" s="0" t="s">
        <v>3</v>
      </c>
      <c r="B4" s="0" t="s">
        <v>4</v>
      </c>
    </row>
    <row r="6" customFormat="false" ht="17.25" hidden="false" customHeight="true" outlineLevel="0" collapsed="false">
      <c r="A6" s="2" t="s">
        <v>5</v>
      </c>
    </row>
    <row r="7" customFormat="false" ht="14.25" hidden="false" customHeight="false" outlineLevel="0" collapsed="false">
      <c r="A7" s="3" t="s">
        <v>6</v>
      </c>
      <c r="B7" s="3" t="s">
        <v>7</v>
      </c>
      <c r="C7" s="3" t="s">
        <v>8</v>
      </c>
    </row>
    <row r="8" customFormat="false" ht="14.25" hidden="false" customHeight="false" outlineLevel="0" collapsed="false">
      <c r="A8" s="0" t="s">
        <v>9</v>
      </c>
      <c r="B8" s="0" t="s">
        <v>10</v>
      </c>
      <c r="C8" s="0" t="n">
        <v>1</v>
      </c>
    </row>
    <row r="9" customFormat="false" ht="14.25" hidden="false" customHeight="false" outlineLevel="0" collapsed="false">
      <c r="A9" s="0" t="s">
        <v>11</v>
      </c>
      <c r="B9" s="0" t="s">
        <v>10</v>
      </c>
    </row>
    <row r="10" customFormat="false" ht="14.25" hidden="false" customHeight="false" outlineLevel="0" collapsed="false">
      <c r="A10" s="0" t="s">
        <v>12</v>
      </c>
      <c r="B10" s="0" t="s">
        <v>10</v>
      </c>
      <c r="C10" s="0" t="n">
        <v>1</v>
      </c>
    </row>
    <row r="11" customFormat="false" ht="14.25" hidden="false" customHeight="false" outlineLevel="0" collapsed="false">
      <c r="A11" s="0" t="s">
        <v>13</v>
      </c>
      <c r="B11" s="0" t="s">
        <v>10</v>
      </c>
      <c r="C11" s="0" t="n">
        <v>1</v>
      </c>
    </row>
    <row r="12" customFormat="false" ht="14.25" hidden="false" customHeight="false" outlineLevel="0" collapsed="false">
      <c r="A12" s="0" t="s">
        <v>14</v>
      </c>
      <c r="B12" s="0" t="s">
        <v>10</v>
      </c>
      <c r="C12" s="0" t="n">
        <v>1</v>
      </c>
    </row>
    <row r="13" customFormat="false" ht="14.25" hidden="false" customHeight="false" outlineLevel="0" collapsed="false">
      <c r="A13" s="0" t="s">
        <v>15</v>
      </c>
      <c r="B13" s="0" t="s">
        <v>10</v>
      </c>
      <c r="C13" s="0" t="n">
        <v>1</v>
      </c>
    </row>
    <row r="14" customFormat="false" ht="14.25" hidden="false" customHeight="false" outlineLevel="0" collapsed="false">
      <c r="A14" s="0" t="s">
        <v>16</v>
      </c>
      <c r="B14" s="0" t="s">
        <v>10</v>
      </c>
    </row>
    <row r="15" customFormat="false" ht="14.25" hidden="false" customHeight="false" outlineLevel="0" collapsed="false">
      <c r="A15" s="0" t="s">
        <v>17</v>
      </c>
      <c r="B15" s="0" t="s">
        <v>10</v>
      </c>
    </row>
    <row r="16" customFormat="false" ht="14.25" hidden="false" customHeight="false" outlineLevel="0" collapsed="false">
      <c r="A16" s="0" t="s">
        <v>18</v>
      </c>
      <c r="B16" s="0" t="s">
        <v>10</v>
      </c>
    </row>
    <row r="17" customFormat="false" ht="14.25" hidden="false" customHeight="false" outlineLevel="0" collapsed="false">
      <c r="A17" s="0" t="s">
        <v>19</v>
      </c>
      <c r="B17" s="0" t="s">
        <v>10</v>
      </c>
      <c r="C17" s="0" t="n">
        <v>1</v>
      </c>
    </row>
    <row r="18" customFormat="false" ht="14.25" hidden="false" customHeight="false" outlineLevel="0" collapsed="false">
      <c r="A18" s="0" t="s">
        <v>20</v>
      </c>
      <c r="B18" s="0" t="s">
        <v>10</v>
      </c>
      <c r="C18" s="0" t="n">
        <v>1</v>
      </c>
    </row>
    <row r="19" customFormat="false" ht="14.25" hidden="false" customHeight="false" outlineLevel="0" collapsed="false">
      <c r="A19" s="0" t="s">
        <v>21</v>
      </c>
      <c r="B19" s="0" t="s">
        <v>10</v>
      </c>
      <c r="C19" s="0" t="n">
        <v>1</v>
      </c>
    </row>
    <row r="20" customFormat="false" ht="14.25" hidden="false" customHeight="false" outlineLevel="0" collapsed="false">
      <c r="A20" s="0" t="s">
        <v>22</v>
      </c>
      <c r="B20" s="0" t="s">
        <v>10</v>
      </c>
    </row>
    <row r="21" customFormat="false" ht="14.25" hidden="false" customHeight="false" outlineLevel="0" collapsed="false">
      <c r="A21" s="0" t="s">
        <v>23</v>
      </c>
      <c r="B21" s="0" t="s">
        <v>10</v>
      </c>
    </row>
    <row r="22" customFormat="false" ht="14.25" hidden="false" customHeight="false" outlineLevel="0" collapsed="false">
      <c r="A22" s="0" t="s">
        <v>24</v>
      </c>
      <c r="B22" s="0" t="s">
        <v>25</v>
      </c>
    </row>
    <row r="23" customFormat="false" ht="14.25" hidden="false" customHeight="false" outlineLevel="0" collapsed="false">
      <c r="A23" s="0" t="s">
        <v>26</v>
      </c>
      <c r="B23" s="0" t="s">
        <v>27</v>
      </c>
    </row>
    <row r="24" customFormat="false" ht="14.25" hidden="false" customHeight="false" outlineLevel="0" collapsed="false">
      <c r="A24" s="0" t="s">
        <v>28</v>
      </c>
      <c r="B24" s="0" t="s">
        <v>29</v>
      </c>
    </row>
    <row r="26" customFormat="false" ht="14.25" hidden="false" customHeight="false" outlineLevel="0" collapsed="false">
      <c r="A26" s="0" t="s">
        <v>30</v>
      </c>
      <c r="B26" s="0" t="s">
        <v>31</v>
      </c>
    </row>
    <row r="27" customFormat="false" ht="14.25" hidden="false" customHeight="false" outlineLevel="0" collapsed="false">
      <c r="A27" s="0" t="s">
        <v>32</v>
      </c>
      <c r="B27" s="0" t="s">
        <v>33</v>
      </c>
    </row>
    <row r="29" customFormat="false" ht="14.25" hidden="false" customHeight="false" outlineLevel="0" collapsed="false">
      <c r="A29" s="0" t="s">
        <v>34</v>
      </c>
    </row>
    <row r="30" customFormat="false" ht="14.25" hidden="false" customHeight="false" outlineLevel="0" collapsed="false">
      <c r="A30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18" min="2" style="0" width="12"/>
  </cols>
  <sheetData>
    <row r="1" customFormat="false" ht="21" hidden="false" customHeight="true" outlineLevel="0" collapsed="false">
      <c r="A1" s="1" t="s">
        <v>36</v>
      </c>
    </row>
    <row r="2" customFormat="false" ht="14.25" hidden="false" customHeight="false" outlineLevel="0" collapsed="false">
      <c r="A2" s="0" t="s">
        <v>37</v>
      </c>
    </row>
    <row r="5" customFormat="false" ht="14.25" hidden="false" customHeight="false" outlineLevel="0" collapsed="false">
      <c r="A5" s="3" t="s">
        <v>38</v>
      </c>
      <c r="B5" s="4" t="n">
        <v>2024</v>
      </c>
      <c r="C5" s="4" t="n">
        <v>2025</v>
      </c>
      <c r="D5" s="4" t="n">
        <v>2026</v>
      </c>
      <c r="E5" s="4" t="n">
        <v>2027</v>
      </c>
      <c r="F5" s="4" t="n">
        <v>2028</v>
      </c>
      <c r="G5" s="4" t="n">
        <v>2029</v>
      </c>
      <c r="H5" s="4" t="n">
        <v>2030</v>
      </c>
      <c r="I5" s="4" t="n">
        <v>2031</v>
      </c>
      <c r="J5" s="4" t="n">
        <v>2032</v>
      </c>
      <c r="K5" s="4" t="n">
        <v>2033</v>
      </c>
      <c r="L5" s="4" t="n">
        <v>2034</v>
      </c>
      <c r="M5" s="4" t="n">
        <v>2035</v>
      </c>
      <c r="N5" s="4" t="n">
        <v>2036</v>
      </c>
      <c r="O5" s="4" t="n">
        <v>2037</v>
      </c>
      <c r="P5" s="4" t="n">
        <v>2038</v>
      </c>
      <c r="Q5" s="4" t="n">
        <v>2039</v>
      </c>
      <c r="R5" s="4" t="n">
        <v>2040</v>
      </c>
    </row>
    <row r="6" customFormat="false" ht="14.25" hidden="false" customHeight="false" outlineLevel="0" collapsed="false">
      <c r="A6" s="3" t="s">
        <v>39</v>
      </c>
      <c r="B6" s="5" t="n">
        <f aca="false">SUMIFS(_Data_Sectoral!$F$2:$F$20000,_Data_Sectoral!$A$2:$A$20000,"EU28",_Data_Sectoral!$D$2:$D$20000,"TOTAL",_Data_Sectoral!$E$2:$E$20000,2024)</f>
        <v>2757.95989060257</v>
      </c>
      <c r="C6" s="5" t="n">
        <f aca="false">SUMIFS(_Data_Sectoral!$F$2:$F$20000,_Data_Sectoral!$A$2:$A$20000,"EU28",_Data_Sectoral!$D$2:$D$20000,"TOTAL",_Data_Sectoral!$E$2:$E$20000,2025)</f>
        <v>2799.60178046815</v>
      </c>
      <c r="D6" s="5" t="n">
        <f aca="false">SUMIFS(_Data_Sectoral!$F$2:$F$20000,_Data_Sectoral!$A$2:$A$20000,"EU28",_Data_Sectoral!$D$2:$D$20000,"TOTAL",_Data_Sectoral!$E$2:$E$20000,2026)</f>
        <v>2853.02756718378</v>
      </c>
      <c r="E6" s="5" t="n">
        <f aca="false">SUMIFS(_Data_Sectoral!$F$2:$F$20000,_Data_Sectoral!$A$2:$A$20000,"EU28",_Data_Sectoral!$D$2:$D$20000,"TOTAL",_Data_Sectoral!$E$2:$E$20000,2027)</f>
        <v>2917.16435819452</v>
      </c>
      <c r="F6" s="5" t="n">
        <f aca="false">SUMIFS(_Data_Sectoral!$F$2:$F$20000,_Data_Sectoral!$A$2:$A$20000,"EU28",_Data_Sectoral!$D$2:$D$20000,"TOTAL",_Data_Sectoral!$E$2:$E$20000,2028)</f>
        <v>2984.55837063964</v>
      </c>
      <c r="G6" s="5" t="n">
        <f aca="false">SUMIFS(_Data_Sectoral!$F$2:$F$20000,_Data_Sectoral!$A$2:$A$20000,"EU28",_Data_Sectoral!$D$2:$D$20000,"TOTAL",_Data_Sectoral!$E$2:$E$20000,2029)</f>
        <v>3066.26877925833</v>
      </c>
      <c r="H6" s="5" t="n">
        <f aca="false">SUMIFS(_Data_Sectoral!$F$2:$F$20000,_Data_Sectoral!$A$2:$A$20000,"EU28",_Data_Sectoral!$D$2:$D$20000,"TOTAL",_Data_Sectoral!$E$2:$E$20000,2030)</f>
        <v>3142.95688500904</v>
      </c>
      <c r="I6" s="5" t="n">
        <f aca="false">SUMIFS(_Data_Sectoral!$F$2:$F$20000,_Data_Sectoral!$A$2:$A$20000,"EU28",_Data_Sectoral!$D$2:$D$20000,"TOTAL",_Data_Sectoral!$E$2:$E$20000,2031)</f>
        <v>3220.60431753718</v>
      </c>
      <c r="J6" s="5" t="n">
        <f aca="false">SUMIFS(_Data_Sectoral!$F$2:$F$20000,_Data_Sectoral!$A$2:$A$20000,"EU28",_Data_Sectoral!$D$2:$D$20000,"TOTAL",_Data_Sectoral!$E$2:$E$20000,2032)</f>
        <v>3314.89181140034</v>
      </c>
      <c r="K6" s="5" t="n">
        <f aca="false">SUMIFS(_Data_Sectoral!$F$2:$F$20000,_Data_Sectoral!$A$2:$A$20000,"EU28",_Data_Sectoral!$D$2:$D$20000,"TOTAL",_Data_Sectoral!$E$2:$E$20000,2033)</f>
        <v>3415.33260992267</v>
      </c>
      <c r="L6" s="5" t="n">
        <f aca="false">SUMIFS(_Data_Sectoral!$F$2:$F$20000,_Data_Sectoral!$A$2:$A$20000,"EU28",_Data_Sectoral!$D$2:$D$20000,"TOTAL",_Data_Sectoral!$E$2:$E$20000,2034)</f>
        <v>3520.46415401967</v>
      </c>
      <c r="M6" s="5" t="n">
        <f aca="false">SUMIFS(_Data_Sectoral!$F$2:$F$20000,_Data_Sectoral!$A$2:$A$20000,"EU28",_Data_Sectoral!$D$2:$D$20000,"TOTAL",_Data_Sectoral!$E$2:$E$20000,2035)</f>
        <v>3626.92580070556</v>
      </c>
      <c r="N6" s="5" t="n">
        <f aca="false">SUMIFS(_Data_Sectoral!$F$2:$F$20000,_Data_Sectoral!$A$2:$A$20000,"EU28",_Data_Sectoral!$D$2:$D$20000,"TOTAL",_Data_Sectoral!$E$2:$E$20000,2036)</f>
        <v>3724.52842471728</v>
      </c>
      <c r="O6" s="5" t="n">
        <f aca="false">SUMIFS(_Data_Sectoral!$F$2:$F$20000,_Data_Sectoral!$A$2:$A$20000,"EU28",_Data_Sectoral!$D$2:$D$20000,"TOTAL",_Data_Sectoral!$E$2:$E$20000,2037)</f>
        <v>3813.65234103486</v>
      </c>
      <c r="P6" s="5" t="n">
        <f aca="false">SUMIFS(_Data_Sectoral!$F$2:$F$20000,_Data_Sectoral!$A$2:$A$20000,"EU28",_Data_Sectoral!$D$2:$D$20000,"TOTAL",_Data_Sectoral!$E$2:$E$20000,2038)</f>
        <v>3901.5096880089</v>
      </c>
      <c r="Q6" s="5" t="n">
        <f aca="false">SUMIFS(_Data_Sectoral!$F$2:$F$20000,_Data_Sectoral!$A$2:$A$20000,"EU28",_Data_Sectoral!$D$2:$D$20000,"TOTAL",_Data_Sectoral!$E$2:$E$20000,2039)</f>
        <v>3987.56684027023</v>
      </c>
      <c r="R6" s="5" t="n">
        <f aca="false">SUMIFS(_Data_Sectoral!$F$2:$F$20000,_Data_Sectoral!$A$2:$A$20000,"EU28",_Data_Sectoral!$D$2:$D$20000,"TOTAL",_Data_Sectoral!$E$2:$E$20000,2040)</f>
        <v>4069.83700379189</v>
      </c>
    </row>
    <row r="7" customFormat="false" ht="14.25" hidden="false" customHeight="false" outlineLevel="0" collapsed="false">
      <c r="A7" s="3" t="s">
        <v>40</v>
      </c>
      <c r="B7" s="5" t="n">
        <f aca="false">SUMIFS(_Data_Sectoral!$F$2:$F$20000,_Data_Sectoral!$A$2:$A$20000,"US",_Data_Sectoral!$D$2:$D$20000,"TOTAL",_Data_Sectoral!$E$2:$E$20000,2024)</f>
        <v>4155.03514740758</v>
      </c>
      <c r="C7" s="5" t="n">
        <f aca="false">SUMIFS(_Data_Sectoral!$F$2:$F$20000,_Data_Sectoral!$A$2:$A$20000,"US",_Data_Sectoral!$D$2:$D$20000,"TOTAL",_Data_Sectoral!$E$2:$E$20000,2025)</f>
        <v>4209.93414349895</v>
      </c>
      <c r="D7" s="5" t="n">
        <f aca="false">SUMIFS(_Data_Sectoral!$F$2:$F$20000,_Data_Sectoral!$A$2:$A$20000,"US",_Data_Sectoral!$D$2:$D$20000,"TOTAL",_Data_Sectoral!$E$2:$E$20000,2026)</f>
        <v>4300.11628847042</v>
      </c>
      <c r="E7" s="5" t="n">
        <f aca="false">SUMIFS(_Data_Sectoral!$F$2:$F$20000,_Data_Sectoral!$A$2:$A$20000,"US",_Data_Sectoral!$D$2:$D$20000,"TOTAL",_Data_Sectoral!$E$2:$E$20000,2027)</f>
        <v>4466.56727631322</v>
      </c>
      <c r="F7" s="5" t="n">
        <f aca="false">SUMIFS(_Data_Sectoral!$F$2:$F$20000,_Data_Sectoral!$A$2:$A$20000,"US",_Data_Sectoral!$D$2:$D$20000,"TOTAL",_Data_Sectoral!$E$2:$E$20000,2028)</f>
        <v>4661.35209231478</v>
      </c>
      <c r="G7" s="5" t="n">
        <f aca="false">SUMIFS(_Data_Sectoral!$F$2:$F$20000,_Data_Sectoral!$A$2:$A$20000,"US",_Data_Sectoral!$D$2:$D$20000,"TOTAL",_Data_Sectoral!$E$2:$E$20000,2029)</f>
        <v>4874.79916939526</v>
      </c>
      <c r="H7" s="5" t="n">
        <f aca="false">SUMIFS(_Data_Sectoral!$F$2:$F$20000,_Data_Sectoral!$A$2:$A$20000,"US",_Data_Sectoral!$D$2:$D$20000,"TOTAL",_Data_Sectoral!$E$2:$E$20000,2030)</f>
        <v>5112.40563774913</v>
      </c>
      <c r="I7" s="5" t="n">
        <f aca="false">SUMIFS(_Data_Sectoral!$F$2:$F$20000,_Data_Sectoral!$A$2:$A$20000,"US",_Data_Sectoral!$D$2:$D$20000,"TOTAL",_Data_Sectoral!$E$2:$E$20000,2031)</f>
        <v>5392.54591685966</v>
      </c>
      <c r="J7" s="5" t="n">
        <f aca="false">SUMIFS(_Data_Sectoral!$F$2:$F$20000,_Data_Sectoral!$A$2:$A$20000,"US",_Data_Sectoral!$D$2:$D$20000,"TOTAL",_Data_Sectoral!$E$2:$E$20000,2032)</f>
        <v>5684.32290916008</v>
      </c>
      <c r="K7" s="5" t="n">
        <f aca="false">SUMIFS(_Data_Sectoral!$F$2:$F$20000,_Data_Sectoral!$A$2:$A$20000,"US",_Data_Sectoral!$D$2:$D$20000,"TOTAL",_Data_Sectoral!$E$2:$E$20000,2033)</f>
        <v>5941.22391219248</v>
      </c>
      <c r="L7" s="5" t="n">
        <f aca="false">SUMIFS(_Data_Sectoral!$F$2:$F$20000,_Data_Sectoral!$A$2:$A$20000,"US",_Data_Sectoral!$D$2:$D$20000,"TOTAL",_Data_Sectoral!$E$2:$E$20000,2034)</f>
        <v>6219.82226803538</v>
      </c>
      <c r="M7" s="5" t="n">
        <f aca="false">SUMIFS(_Data_Sectoral!$F$2:$F$20000,_Data_Sectoral!$A$2:$A$20000,"US",_Data_Sectoral!$D$2:$D$20000,"TOTAL",_Data_Sectoral!$E$2:$E$20000,2035)</f>
        <v>6483.16811289326</v>
      </c>
      <c r="N7" s="5" t="n">
        <f aca="false">SUMIFS(_Data_Sectoral!$F$2:$F$20000,_Data_Sectoral!$A$2:$A$20000,"US",_Data_Sectoral!$D$2:$D$20000,"TOTAL",_Data_Sectoral!$E$2:$E$20000,2036)</f>
        <v>6743.15813334399</v>
      </c>
      <c r="O7" s="5" t="n">
        <f aca="false">SUMIFS(_Data_Sectoral!$F$2:$F$20000,_Data_Sectoral!$A$2:$A$20000,"US",_Data_Sectoral!$D$2:$D$20000,"TOTAL",_Data_Sectoral!$E$2:$E$20000,2037)</f>
        <v>7007.52197573752</v>
      </c>
      <c r="P7" s="5" t="n">
        <f aca="false">SUMIFS(_Data_Sectoral!$F$2:$F$20000,_Data_Sectoral!$A$2:$A$20000,"US",_Data_Sectoral!$D$2:$D$20000,"TOTAL",_Data_Sectoral!$E$2:$E$20000,2038)</f>
        <v>7255.49842968209</v>
      </c>
      <c r="Q7" s="5" t="n">
        <f aca="false">SUMIFS(_Data_Sectoral!$F$2:$F$20000,_Data_Sectoral!$A$2:$A$20000,"US",_Data_Sectoral!$D$2:$D$20000,"TOTAL",_Data_Sectoral!$E$2:$E$20000,2039)</f>
        <v>7500.2592382752</v>
      </c>
      <c r="R7" s="5" t="n">
        <f aca="false">SUMIFS(_Data_Sectoral!$F$2:$F$20000,_Data_Sectoral!$A$2:$A$20000,"US",_Data_Sectoral!$D$2:$D$20000,"TOTAL",_Data_Sectoral!$E$2:$E$20000,2040)</f>
        <v>7719.42717810122</v>
      </c>
    </row>
    <row r="9" customFormat="false" ht="14.25" hidden="false" customHeight="false" outlineLevel="0" collapsed="false">
      <c r="A9" s="3" t="s">
        <v>41</v>
      </c>
      <c r="B9" s="5" t="n">
        <f aca="false">SUM(B6:B7)</f>
        <v>6912.99503801014</v>
      </c>
      <c r="C9" s="5" t="n">
        <f aca="false">SUM(C6:C7)</f>
        <v>7009.53592396711</v>
      </c>
      <c r="D9" s="5" t="n">
        <f aca="false">SUM(D6:D7)</f>
        <v>7153.1438556542</v>
      </c>
      <c r="E9" s="5" t="n">
        <f aca="false">SUM(E6:E7)</f>
        <v>7383.73163450774</v>
      </c>
      <c r="F9" s="5" t="n">
        <f aca="false">SUM(F6:F7)</f>
        <v>7645.91046295443</v>
      </c>
      <c r="G9" s="5" t="n">
        <f aca="false">SUM(G6:G7)</f>
        <v>7941.0679486536</v>
      </c>
      <c r="H9" s="5" t="n">
        <f aca="false">SUM(H6:H7)</f>
        <v>8255.36252275817</v>
      </c>
      <c r="I9" s="5" t="n">
        <f aca="false">SUM(I6:I7)</f>
        <v>8613.15023439684</v>
      </c>
      <c r="J9" s="5" t="n">
        <f aca="false">SUM(J6:J7)</f>
        <v>8999.21472056042</v>
      </c>
      <c r="K9" s="5" t="n">
        <f aca="false">SUM(K6:K7)</f>
        <v>9356.55652211515</v>
      </c>
      <c r="L9" s="5" t="n">
        <f aca="false">SUM(L6:L7)</f>
        <v>9740.28642205505</v>
      </c>
      <c r="M9" s="5" t="n">
        <f aca="false">SUM(M6:M7)</f>
        <v>10110.0939135988</v>
      </c>
      <c r="N9" s="5" t="n">
        <f aca="false">SUM(N6:N7)</f>
        <v>10467.6865580613</v>
      </c>
      <c r="O9" s="5" t="n">
        <f aca="false">SUM(O6:O7)</f>
        <v>10821.1743167724</v>
      </c>
      <c r="P9" s="5" t="n">
        <f aca="false">SUM(P6:P7)</f>
        <v>11157.008117691</v>
      </c>
      <c r="Q9" s="5" t="n">
        <f aca="false">SUM(Q6:Q7)</f>
        <v>11487.8260785454</v>
      </c>
      <c r="R9" s="5" t="n">
        <f aca="false">SUM(R6:R7)</f>
        <v>11789.2641818931</v>
      </c>
    </row>
    <row r="12" customFormat="false" ht="14.25" hidden="false" customHeight="false" outlineLevel="0" collapsed="false">
      <c r="A12" s="6" t="s">
        <v>42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4.25" hidden="false" customHeight="false" outlineLevel="0" collapsed="false">
      <c r="A13" s="3" t="s">
        <v>43</v>
      </c>
      <c r="B13" s="4" t="n">
        <v>2024</v>
      </c>
      <c r="C13" s="4" t="n">
        <v>2025</v>
      </c>
      <c r="D13" s="4" t="n">
        <v>2026</v>
      </c>
      <c r="E13" s="4" t="n">
        <v>2027</v>
      </c>
      <c r="F13" s="4" t="n">
        <v>2028</v>
      </c>
      <c r="G13" s="4" t="n">
        <v>2029</v>
      </c>
      <c r="H13" s="4" t="n">
        <v>2030</v>
      </c>
      <c r="I13" s="4" t="n">
        <v>2031</v>
      </c>
      <c r="J13" s="4" t="n">
        <v>2032</v>
      </c>
      <c r="K13" s="4" t="n">
        <v>2033</v>
      </c>
      <c r="L13" s="4" t="n">
        <v>2034</v>
      </c>
      <c r="M13" s="4" t="n">
        <v>2035</v>
      </c>
      <c r="N13" s="4" t="n">
        <v>2036</v>
      </c>
      <c r="O13" s="4" t="n">
        <v>2037</v>
      </c>
      <c r="P13" s="4" t="n">
        <v>2038</v>
      </c>
      <c r="Q13" s="4" t="n">
        <v>2039</v>
      </c>
      <c r="R13" s="4" t="n">
        <v>2040</v>
      </c>
    </row>
    <row r="14" customFormat="false" ht="14.25" hidden="false" customHeight="false" outlineLevel="0" collapsed="false">
      <c r="A14" s="0" t="s">
        <v>44</v>
      </c>
      <c r="B14" s="5" t="n">
        <f aca="false">SUMIFS(_Data_Sectoral!$F$2:$F$20000,_Data_Sectoral!$A$2:$A$20000,"DE",_Data_Sectoral!$C$2:$C$20000,"transport",_Data_Sectoral!$D$2:$D$20000,"TOTAL",_Data_Sectoral!$E$2:$E$20000,2024)</f>
        <v>19.9976956183492</v>
      </c>
      <c r="C14" s="5" t="n">
        <f aca="false">SUMIFS(_Data_Sectoral!$F$2:$F$20000,_Data_Sectoral!$A$2:$A$20000,"DE",_Data_Sectoral!$C$2:$C$20000,"transport",_Data_Sectoral!$D$2:$D$20000,"TOTAL",_Data_Sectoral!$E$2:$E$20000,2025)</f>
        <v>21.9318348464029</v>
      </c>
      <c r="D14" s="5" t="n">
        <f aca="false">SUMIFS(_Data_Sectoral!$F$2:$F$20000,_Data_Sectoral!$A$2:$A$20000,"DE",_Data_Sectoral!$C$2:$C$20000,"transport",_Data_Sectoral!$D$2:$D$20000,"TOTAL",_Data_Sectoral!$E$2:$E$20000,2026)</f>
        <v>24.3773798528271</v>
      </c>
      <c r="E14" s="5" t="n">
        <f aca="false">SUMIFS(_Data_Sectoral!$F$2:$F$20000,_Data_Sectoral!$A$2:$A$20000,"DE",_Data_Sectoral!$C$2:$C$20000,"transport",_Data_Sectoral!$D$2:$D$20000,"TOTAL",_Data_Sectoral!$E$2:$E$20000,2027)</f>
        <v>27.7163009389964</v>
      </c>
      <c r="F14" s="5" t="n">
        <f aca="false">SUMIFS(_Data_Sectoral!$F$2:$F$20000,_Data_Sectoral!$A$2:$A$20000,"DE",_Data_Sectoral!$C$2:$C$20000,"transport",_Data_Sectoral!$D$2:$D$20000,"TOTAL",_Data_Sectoral!$E$2:$E$20000,2028)</f>
        <v>31.8340369507798</v>
      </c>
      <c r="G14" s="5" t="n">
        <f aca="false">SUMIFS(_Data_Sectoral!$F$2:$F$20000,_Data_Sectoral!$A$2:$A$20000,"DE",_Data_Sectoral!$C$2:$C$20000,"transport",_Data_Sectoral!$D$2:$D$20000,"TOTAL",_Data_Sectoral!$E$2:$E$20000,2029)</f>
        <v>36.8651386170246</v>
      </c>
      <c r="H14" s="5" t="n">
        <f aca="false">SUMIFS(_Data_Sectoral!$F$2:$F$20000,_Data_Sectoral!$A$2:$A$20000,"DE",_Data_Sectoral!$C$2:$C$20000,"transport",_Data_Sectoral!$D$2:$D$20000,"TOTAL",_Data_Sectoral!$E$2:$E$20000,2030)</f>
        <v>42.6849681654625</v>
      </c>
      <c r="I14" s="5" t="n">
        <f aca="false">SUMIFS(_Data_Sectoral!$F$2:$F$20000,_Data_Sectoral!$A$2:$A$20000,"DE",_Data_Sectoral!$C$2:$C$20000,"transport",_Data_Sectoral!$D$2:$D$20000,"TOTAL",_Data_Sectoral!$E$2:$E$20000,2031)</f>
        <v>48.9341699514935</v>
      </c>
      <c r="J14" s="5" t="n">
        <f aca="false">SUMIFS(_Data_Sectoral!$F$2:$F$20000,_Data_Sectoral!$A$2:$A$20000,"DE",_Data_Sectoral!$C$2:$C$20000,"transport",_Data_Sectoral!$D$2:$D$20000,"TOTAL",_Data_Sectoral!$E$2:$E$20000,2032)</f>
        <v>55.8325178728211</v>
      </c>
      <c r="K14" s="5" t="n">
        <f aca="false">SUMIFS(_Data_Sectoral!$F$2:$F$20000,_Data_Sectoral!$A$2:$A$20000,"DE",_Data_Sectoral!$C$2:$C$20000,"transport",_Data_Sectoral!$D$2:$D$20000,"TOTAL",_Data_Sectoral!$E$2:$E$20000,2033)</f>
        <v>63.2409014365135</v>
      </c>
      <c r="L14" s="5" t="n">
        <f aca="false">SUMIFS(_Data_Sectoral!$F$2:$F$20000,_Data_Sectoral!$A$2:$A$20000,"DE",_Data_Sectoral!$C$2:$C$20000,"transport",_Data_Sectoral!$D$2:$D$20000,"TOTAL",_Data_Sectoral!$E$2:$E$20000,2034)</f>
        <v>70.5314035835465</v>
      </c>
      <c r="M14" s="5" t="n">
        <f aca="false">SUMIFS(_Data_Sectoral!$F$2:$F$20000,_Data_Sectoral!$A$2:$A$20000,"DE",_Data_Sectoral!$C$2:$C$20000,"transport",_Data_Sectoral!$D$2:$D$20000,"TOTAL",_Data_Sectoral!$E$2:$E$20000,2035)</f>
        <v>77.8729133420324</v>
      </c>
      <c r="N14" s="5" t="n">
        <f aca="false">SUMIFS(_Data_Sectoral!$F$2:$F$20000,_Data_Sectoral!$A$2:$A$20000,"DE",_Data_Sectoral!$C$2:$C$20000,"transport",_Data_Sectoral!$D$2:$D$20000,"TOTAL",_Data_Sectoral!$E$2:$E$20000,2036)</f>
        <v>85.0675417238482</v>
      </c>
      <c r="O14" s="5" t="n">
        <f aca="false">SUMIFS(_Data_Sectoral!$F$2:$F$20000,_Data_Sectoral!$A$2:$A$20000,"DE",_Data_Sectoral!$C$2:$C$20000,"transport",_Data_Sectoral!$D$2:$D$20000,"TOTAL",_Data_Sectoral!$E$2:$E$20000,2037)</f>
        <v>91.8910279865088</v>
      </c>
      <c r="P14" s="5" t="n">
        <f aca="false">SUMIFS(_Data_Sectoral!$F$2:$F$20000,_Data_Sectoral!$A$2:$A$20000,"DE",_Data_Sectoral!$C$2:$C$20000,"transport",_Data_Sectoral!$D$2:$D$20000,"TOTAL",_Data_Sectoral!$E$2:$E$20000,2038)</f>
        <v>98.5844372690618</v>
      </c>
      <c r="Q14" s="5" t="n">
        <f aca="false">SUMIFS(_Data_Sectoral!$F$2:$F$20000,_Data_Sectoral!$A$2:$A$20000,"DE",_Data_Sectoral!$C$2:$C$20000,"transport",_Data_Sectoral!$D$2:$D$20000,"TOTAL",_Data_Sectoral!$E$2:$E$20000,2039)</f>
        <v>105.420562632903</v>
      </c>
      <c r="R14" s="5" t="n">
        <f aca="false">SUMIFS(_Data_Sectoral!$F$2:$F$20000,_Data_Sectoral!$A$2:$A$20000,"DE",_Data_Sectoral!$C$2:$C$20000,"transport",_Data_Sectoral!$D$2:$D$20000,"TOTAL",_Data_Sectoral!$E$2:$E$20000,2040)</f>
        <v>110.963246764436</v>
      </c>
    </row>
    <row r="15" customFormat="false" ht="14.25" hidden="false" customHeight="false" outlineLevel="0" collapsed="false">
      <c r="A15" s="0" t="s">
        <v>45</v>
      </c>
      <c r="B15" s="5" t="n">
        <f aca="false">SUMIFS(_Data_Sectoral!$F$2:$F$20000,_Data_Sectoral!$A$2:$A$20000,"DE",_Data_Sectoral!$C$2:$C$20000,"buildings",_Data_Sectoral!$D$2:$D$20000,"TOTAL",_Data_Sectoral!$E$2:$E$20000,2024)</f>
        <v>253.286605826631</v>
      </c>
      <c r="C15" s="5" t="n">
        <f aca="false">SUMIFS(_Data_Sectoral!$F$2:$F$20000,_Data_Sectoral!$A$2:$A$20000,"DE",_Data_Sectoral!$C$2:$C$20000,"buildings",_Data_Sectoral!$D$2:$D$20000,"TOTAL",_Data_Sectoral!$E$2:$E$20000,2025)</f>
        <v>254.892521674955</v>
      </c>
      <c r="D15" s="5" t="n">
        <f aca="false">SUMIFS(_Data_Sectoral!$F$2:$F$20000,_Data_Sectoral!$A$2:$A$20000,"DE",_Data_Sectoral!$C$2:$C$20000,"buildings",_Data_Sectoral!$D$2:$D$20000,"TOTAL",_Data_Sectoral!$E$2:$E$20000,2026)</f>
        <v>256.729964808558</v>
      </c>
      <c r="E15" s="5" t="n">
        <f aca="false">SUMIFS(_Data_Sectoral!$F$2:$F$20000,_Data_Sectoral!$A$2:$A$20000,"DE",_Data_Sectoral!$C$2:$C$20000,"buildings",_Data_Sectoral!$D$2:$D$20000,"TOTAL",_Data_Sectoral!$E$2:$E$20000,2027)</f>
        <v>258.355990092611</v>
      </c>
      <c r="F15" s="5" t="n">
        <f aca="false">SUMIFS(_Data_Sectoral!$F$2:$F$20000,_Data_Sectoral!$A$2:$A$20000,"DE",_Data_Sectoral!$C$2:$C$20000,"buildings",_Data_Sectoral!$D$2:$D$20000,"TOTAL",_Data_Sectoral!$E$2:$E$20000,2028)</f>
        <v>260.131618376652</v>
      </c>
      <c r="G15" s="5" t="n">
        <f aca="false">SUMIFS(_Data_Sectoral!$F$2:$F$20000,_Data_Sectoral!$A$2:$A$20000,"DE",_Data_Sectoral!$C$2:$C$20000,"buildings",_Data_Sectoral!$D$2:$D$20000,"TOTAL",_Data_Sectoral!$E$2:$E$20000,2029)</f>
        <v>261.96653793313</v>
      </c>
      <c r="H15" s="5" t="n">
        <f aca="false">SUMIFS(_Data_Sectoral!$F$2:$F$20000,_Data_Sectoral!$A$2:$A$20000,"DE",_Data_Sectoral!$C$2:$C$20000,"buildings",_Data_Sectoral!$D$2:$D$20000,"TOTAL",_Data_Sectoral!$E$2:$E$20000,2030)</f>
        <v>267.746917460802</v>
      </c>
      <c r="I15" s="5" t="n">
        <f aca="false">SUMIFS(_Data_Sectoral!$F$2:$F$20000,_Data_Sectoral!$A$2:$A$20000,"DE",_Data_Sectoral!$C$2:$C$20000,"buildings",_Data_Sectoral!$D$2:$D$20000,"TOTAL",_Data_Sectoral!$E$2:$E$20000,2031)</f>
        <v>270.509276840777</v>
      </c>
      <c r="J15" s="5" t="n">
        <f aca="false">SUMIFS(_Data_Sectoral!$F$2:$F$20000,_Data_Sectoral!$A$2:$A$20000,"DE",_Data_Sectoral!$C$2:$C$20000,"buildings",_Data_Sectoral!$D$2:$D$20000,"TOTAL",_Data_Sectoral!$E$2:$E$20000,2032)</f>
        <v>272.714939618659</v>
      </c>
      <c r="K15" s="5" t="n">
        <f aca="false">SUMIFS(_Data_Sectoral!$F$2:$F$20000,_Data_Sectoral!$A$2:$A$20000,"DE",_Data_Sectoral!$C$2:$C$20000,"buildings",_Data_Sectoral!$D$2:$D$20000,"TOTAL",_Data_Sectoral!$E$2:$E$20000,2033)</f>
        <v>275.54347079606</v>
      </c>
      <c r="L15" s="5" t="n">
        <f aca="false">SUMIFS(_Data_Sectoral!$F$2:$F$20000,_Data_Sectoral!$A$2:$A$20000,"DE",_Data_Sectoral!$C$2:$C$20000,"buildings",_Data_Sectoral!$D$2:$D$20000,"TOTAL",_Data_Sectoral!$E$2:$E$20000,2034)</f>
        <v>278.724426337072</v>
      </c>
      <c r="M15" s="5" t="n">
        <f aca="false">SUMIFS(_Data_Sectoral!$F$2:$F$20000,_Data_Sectoral!$A$2:$A$20000,"DE",_Data_Sectoral!$C$2:$C$20000,"buildings",_Data_Sectoral!$D$2:$D$20000,"TOTAL",_Data_Sectoral!$E$2:$E$20000,2035)</f>
        <v>282.267288990313</v>
      </c>
      <c r="N15" s="5" t="n">
        <f aca="false">SUMIFS(_Data_Sectoral!$F$2:$F$20000,_Data_Sectoral!$A$2:$A$20000,"DE",_Data_Sectoral!$C$2:$C$20000,"buildings",_Data_Sectoral!$D$2:$D$20000,"TOTAL",_Data_Sectoral!$E$2:$E$20000,2036)</f>
        <v>284.986553340939</v>
      </c>
      <c r="O15" s="5" t="n">
        <f aca="false">SUMIFS(_Data_Sectoral!$F$2:$F$20000,_Data_Sectoral!$A$2:$A$20000,"DE",_Data_Sectoral!$C$2:$C$20000,"buildings",_Data_Sectoral!$D$2:$D$20000,"TOTAL",_Data_Sectoral!$E$2:$E$20000,2037)</f>
        <v>287.557817524628</v>
      </c>
      <c r="P15" s="5" t="n">
        <f aca="false">SUMIFS(_Data_Sectoral!$F$2:$F$20000,_Data_Sectoral!$A$2:$A$20000,"DE",_Data_Sectoral!$C$2:$C$20000,"buildings",_Data_Sectoral!$D$2:$D$20000,"TOTAL",_Data_Sectoral!$E$2:$E$20000,2038)</f>
        <v>290.179137789113</v>
      </c>
      <c r="Q15" s="5" t="n">
        <f aca="false">SUMIFS(_Data_Sectoral!$F$2:$F$20000,_Data_Sectoral!$A$2:$A$20000,"DE",_Data_Sectoral!$C$2:$C$20000,"buildings",_Data_Sectoral!$D$2:$D$20000,"TOTAL",_Data_Sectoral!$E$2:$E$20000,2039)</f>
        <v>291.864259650544</v>
      </c>
      <c r="R15" s="5" t="n">
        <f aca="false">SUMIFS(_Data_Sectoral!$F$2:$F$20000,_Data_Sectoral!$A$2:$A$20000,"DE",_Data_Sectoral!$C$2:$C$20000,"buildings",_Data_Sectoral!$D$2:$D$20000,"TOTAL",_Data_Sectoral!$E$2:$E$20000,2040)</f>
        <v>293.543261454876</v>
      </c>
    </row>
    <row r="16" customFormat="false" ht="14.25" hidden="false" customHeight="false" outlineLevel="0" collapsed="false">
      <c r="A16" s="0" t="s">
        <v>46</v>
      </c>
      <c r="B16" s="5" t="n">
        <f aca="false">SUMIFS(_Data_Sectoral!$F$2:$F$20000,_Data_Sectoral!$A$2:$A$20000,"DE",_Data_Sectoral!$C$2:$C$20000,"industry",_Data_Sectoral!$D$2:$D$20000,"TOTAL",_Data_Sectoral!$E$2:$E$20000,2024)</f>
        <v>181.898422676296</v>
      </c>
      <c r="C16" s="5" t="n">
        <f aca="false">SUMIFS(_Data_Sectoral!$F$2:$F$20000,_Data_Sectoral!$A$2:$A$20000,"DE",_Data_Sectoral!$C$2:$C$20000,"industry",_Data_Sectoral!$D$2:$D$20000,"TOTAL",_Data_Sectoral!$E$2:$E$20000,2025)</f>
        <v>183.475956381725</v>
      </c>
      <c r="D16" s="5" t="n">
        <f aca="false">SUMIFS(_Data_Sectoral!$F$2:$F$20000,_Data_Sectoral!$A$2:$A$20000,"DE",_Data_Sectoral!$C$2:$C$20000,"industry",_Data_Sectoral!$D$2:$D$20000,"TOTAL",_Data_Sectoral!$E$2:$E$20000,2026)</f>
        <v>185.226824926587</v>
      </c>
      <c r="E16" s="5" t="n">
        <f aca="false">SUMIFS(_Data_Sectoral!$F$2:$F$20000,_Data_Sectoral!$A$2:$A$20000,"DE",_Data_Sectoral!$C$2:$C$20000,"industry",_Data_Sectoral!$D$2:$D$20000,"TOTAL",_Data_Sectoral!$E$2:$E$20000,2027)</f>
        <v>189.371521476397</v>
      </c>
      <c r="F16" s="5" t="n">
        <f aca="false">SUMIFS(_Data_Sectoral!$F$2:$F$20000,_Data_Sectoral!$A$2:$A$20000,"DE",_Data_Sectoral!$C$2:$C$20000,"industry",_Data_Sectoral!$D$2:$D$20000,"TOTAL",_Data_Sectoral!$E$2:$E$20000,2028)</f>
        <v>192.019580160574</v>
      </c>
      <c r="G16" s="5" t="n">
        <f aca="false">SUMIFS(_Data_Sectoral!$F$2:$F$20000,_Data_Sectoral!$A$2:$A$20000,"DE",_Data_Sectoral!$C$2:$C$20000,"industry",_Data_Sectoral!$D$2:$D$20000,"TOTAL",_Data_Sectoral!$E$2:$E$20000,2029)</f>
        <v>195.359847454357</v>
      </c>
      <c r="H16" s="5" t="n">
        <f aca="false">SUMIFS(_Data_Sectoral!$F$2:$F$20000,_Data_Sectoral!$A$2:$A$20000,"DE",_Data_Sectoral!$C$2:$C$20000,"industry",_Data_Sectoral!$D$2:$D$20000,"TOTAL",_Data_Sectoral!$E$2:$E$20000,2030)</f>
        <v>198.885466228554</v>
      </c>
      <c r="I16" s="5" t="n">
        <f aca="false">SUMIFS(_Data_Sectoral!$F$2:$F$20000,_Data_Sectoral!$A$2:$A$20000,"DE",_Data_Sectoral!$C$2:$C$20000,"industry",_Data_Sectoral!$D$2:$D$20000,"TOTAL",_Data_Sectoral!$E$2:$E$20000,2031)</f>
        <v>203.527208155806</v>
      </c>
      <c r="J16" s="5" t="n">
        <f aca="false">SUMIFS(_Data_Sectoral!$F$2:$F$20000,_Data_Sectoral!$A$2:$A$20000,"DE",_Data_Sectoral!$C$2:$C$20000,"industry",_Data_Sectoral!$D$2:$D$20000,"TOTAL",_Data_Sectoral!$E$2:$E$20000,2032)</f>
        <v>208.682912661791</v>
      </c>
      <c r="K16" s="5" t="n">
        <f aca="false">SUMIFS(_Data_Sectoral!$F$2:$F$20000,_Data_Sectoral!$A$2:$A$20000,"DE",_Data_Sectoral!$C$2:$C$20000,"industry",_Data_Sectoral!$D$2:$D$20000,"TOTAL",_Data_Sectoral!$E$2:$E$20000,2033)</f>
        <v>213.637438537941</v>
      </c>
      <c r="L16" s="5" t="n">
        <f aca="false">SUMIFS(_Data_Sectoral!$F$2:$F$20000,_Data_Sectoral!$A$2:$A$20000,"DE",_Data_Sectoral!$C$2:$C$20000,"industry",_Data_Sectoral!$D$2:$D$20000,"TOTAL",_Data_Sectoral!$E$2:$E$20000,2034)</f>
        <v>218.708797991874</v>
      </c>
      <c r="M16" s="5" t="n">
        <f aca="false">SUMIFS(_Data_Sectoral!$F$2:$F$20000,_Data_Sectoral!$A$2:$A$20000,"DE",_Data_Sectoral!$C$2:$C$20000,"industry",_Data_Sectoral!$D$2:$D$20000,"TOTAL",_Data_Sectoral!$E$2:$E$20000,2035)</f>
        <v>223.931158670682</v>
      </c>
      <c r="N16" s="5" t="n">
        <f aca="false">SUMIFS(_Data_Sectoral!$F$2:$F$20000,_Data_Sectoral!$A$2:$A$20000,"DE",_Data_Sectoral!$C$2:$C$20000,"industry",_Data_Sectoral!$D$2:$D$20000,"TOTAL",_Data_Sectoral!$E$2:$E$20000,2036)</f>
        <v>225.73092195218</v>
      </c>
      <c r="O16" s="5" t="n">
        <f aca="false">SUMIFS(_Data_Sectoral!$F$2:$F$20000,_Data_Sectoral!$A$2:$A$20000,"DE",_Data_Sectoral!$C$2:$C$20000,"industry",_Data_Sectoral!$D$2:$D$20000,"TOTAL",_Data_Sectoral!$E$2:$E$20000,2037)</f>
        <v>227.529727246965</v>
      </c>
      <c r="P16" s="5" t="n">
        <f aca="false">SUMIFS(_Data_Sectoral!$F$2:$F$20000,_Data_Sectoral!$A$2:$A$20000,"DE",_Data_Sectoral!$C$2:$C$20000,"industry",_Data_Sectoral!$D$2:$D$20000,"TOTAL",_Data_Sectoral!$E$2:$E$20000,2038)</f>
        <v>229.194985522748</v>
      </c>
      <c r="Q16" s="5" t="n">
        <f aca="false">SUMIFS(_Data_Sectoral!$F$2:$F$20000,_Data_Sectoral!$A$2:$A$20000,"DE",_Data_Sectoral!$C$2:$C$20000,"industry",_Data_Sectoral!$D$2:$D$20000,"TOTAL",_Data_Sectoral!$E$2:$E$20000,2039)</f>
        <v>231.262943631924</v>
      </c>
      <c r="R16" s="5" t="n">
        <f aca="false">SUMIFS(_Data_Sectoral!$F$2:$F$20000,_Data_Sectoral!$A$2:$A$20000,"DE",_Data_Sectoral!$C$2:$C$20000,"industry",_Data_Sectoral!$D$2:$D$20000,"TOTAL",_Data_Sectoral!$E$2:$E$20000,2040)</f>
        <v>232.336386426251</v>
      </c>
    </row>
    <row r="17" customFormat="false" ht="14.25" hidden="false" customHeight="false" outlineLevel="0" collapsed="false">
      <c r="A17" s="0" t="s">
        <v>47</v>
      </c>
      <c r="B17" s="5" t="n">
        <f aca="false">SUMIFS(_Data_Sectoral!$F$2:$F$20000,_Data_Sectoral!$A$2:$A$20000,"DE",_Data_Sectoral!$C$2:$C$20000,"data_centers",_Data_Sectoral!$D$2:$D$20000,"TOTAL",_Data_Sectoral!$E$2:$E$20000,2024)</f>
        <v>19.99887</v>
      </c>
      <c r="C17" s="5" t="n">
        <f aca="false">SUMIFS(_Data_Sectoral!$F$2:$F$20000,_Data_Sectoral!$A$2:$A$20000,"DE",_Data_Sectoral!$C$2:$C$20000,"data_centers",_Data_Sectoral!$D$2:$D$20000,"TOTAL",_Data_Sectoral!$E$2:$E$20000,2025)</f>
        <v>21.2952441525862</v>
      </c>
      <c r="D17" s="5" t="n">
        <f aca="false">SUMIFS(_Data_Sectoral!$F$2:$F$20000,_Data_Sectoral!$A$2:$A$20000,"DE",_Data_Sectoral!$C$2:$C$20000,"data_centers",_Data_Sectoral!$D$2:$D$20000,"TOTAL",_Data_Sectoral!$E$2:$E$20000,2026)</f>
        <v>24.1367816215722</v>
      </c>
      <c r="E17" s="5" t="n">
        <f aca="false">SUMIFS(_Data_Sectoral!$F$2:$F$20000,_Data_Sectoral!$A$2:$A$20000,"DE",_Data_Sectoral!$C$2:$C$20000,"data_centers",_Data_Sectoral!$D$2:$D$20000,"TOTAL",_Data_Sectoral!$E$2:$E$20000,2027)</f>
        <v>27.2017155652529</v>
      </c>
      <c r="F17" s="5" t="n">
        <f aca="false">SUMIFS(_Data_Sectoral!$F$2:$F$20000,_Data_Sectoral!$A$2:$A$20000,"DE",_Data_Sectoral!$C$2:$C$20000,"data_centers",_Data_Sectoral!$D$2:$D$20000,"TOTAL",_Data_Sectoral!$E$2:$E$20000,2028)</f>
        <v>30.6459503973836</v>
      </c>
      <c r="G17" s="5" t="n">
        <f aca="false">SUMIFS(_Data_Sectoral!$F$2:$F$20000,_Data_Sectoral!$A$2:$A$20000,"DE",_Data_Sectoral!$C$2:$C$20000,"data_centers",_Data_Sectoral!$D$2:$D$20000,"TOTAL",_Data_Sectoral!$E$2:$E$20000,2029)</f>
        <v>33.8332319287243</v>
      </c>
      <c r="H17" s="5" t="n">
        <f aca="false">SUMIFS(_Data_Sectoral!$F$2:$F$20000,_Data_Sectoral!$A$2:$A$20000,"DE",_Data_Sectoral!$C$2:$C$20000,"data_centers",_Data_Sectoral!$D$2:$D$20000,"TOTAL",_Data_Sectoral!$E$2:$E$20000,2030)</f>
        <v>36.2033103472311</v>
      </c>
      <c r="I17" s="5" t="n">
        <f aca="false">SUMIFS(_Data_Sectoral!$F$2:$F$20000,_Data_Sectoral!$A$2:$A$20000,"DE",_Data_Sectoral!$C$2:$C$20000,"data_centers",_Data_Sectoral!$D$2:$D$20000,"TOTAL",_Data_Sectoral!$E$2:$E$20000,2031)</f>
        <v>38.5893435555123</v>
      </c>
      <c r="J17" s="5" t="n">
        <f aca="false">SUMIFS(_Data_Sectoral!$F$2:$F$20000,_Data_Sectoral!$A$2:$A$20000,"DE",_Data_Sectoral!$C$2:$C$20000,"data_centers",_Data_Sectoral!$D$2:$D$20000,"TOTAL",_Data_Sectoral!$E$2:$E$20000,2032)</f>
        <v>42.2028041154909</v>
      </c>
      <c r="K17" s="5" t="n">
        <f aca="false">SUMIFS(_Data_Sectoral!$F$2:$F$20000,_Data_Sectoral!$A$2:$A$20000,"DE",_Data_Sectoral!$C$2:$C$20000,"data_centers",_Data_Sectoral!$D$2:$D$20000,"TOTAL",_Data_Sectoral!$E$2:$E$20000,2033)</f>
        <v>45.8028420431457</v>
      </c>
      <c r="L17" s="5" t="n">
        <f aca="false">SUMIFS(_Data_Sectoral!$F$2:$F$20000,_Data_Sectoral!$A$2:$A$20000,"DE",_Data_Sectoral!$C$2:$C$20000,"data_centers",_Data_Sectoral!$D$2:$D$20000,"TOTAL",_Data_Sectoral!$E$2:$E$20000,2034)</f>
        <v>49.2946740879206</v>
      </c>
      <c r="M17" s="5" t="n">
        <f aca="false">SUMIFS(_Data_Sectoral!$F$2:$F$20000,_Data_Sectoral!$A$2:$A$20000,"DE",_Data_Sectoral!$C$2:$C$20000,"data_centers",_Data_Sectoral!$D$2:$D$20000,"TOTAL",_Data_Sectoral!$E$2:$E$20000,2035)</f>
        <v>52.5764890301098</v>
      </c>
      <c r="N17" s="5" t="n">
        <f aca="false">SUMIFS(_Data_Sectoral!$F$2:$F$20000,_Data_Sectoral!$A$2:$A$20000,"DE",_Data_Sectoral!$C$2:$C$20000,"data_centers",_Data_Sectoral!$D$2:$D$20000,"TOTAL",_Data_Sectoral!$E$2:$E$20000,2036)</f>
        <v>55.5438861367149</v>
      </c>
      <c r="O17" s="5" t="n">
        <f aca="false">SUMIFS(_Data_Sectoral!$F$2:$F$20000,_Data_Sectoral!$A$2:$A$20000,"DE",_Data_Sectoral!$C$2:$C$20000,"data_centers",_Data_Sectoral!$D$2:$D$20000,"TOTAL",_Data_Sectoral!$E$2:$E$20000,2037)</f>
        <v>58.0950070554247</v>
      </c>
      <c r="P17" s="5" t="n">
        <f aca="false">SUMIFS(_Data_Sectoral!$F$2:$F$20000,_Data_Sectoral!$A$2:$A$20000,"DE",_Data_Sectoral!$C$2:$C$20000,"data_centers",_Data_Sectoral!$D$2:$D$20000,"TOTAL",_Data_Sectoral!$E$2:$E$20000,2038)</f>
        <v>60.1360447600703</v>
      </c>
      <c r="Q17" s="5" t="n">
        <f aca="false">SUMIFS(_Data_Sectoral!$F$2:$F$20000,_Data_Sectoral!$A$2:$A$20000,"DE",_Data_Sectoral!$C$2:$C$20000,"data_centers",_Data_Sectoral!$D$2:$D$20000,"TOTAL",_Data_Sectoral!$E$2:$E$20000,2039)</f>
        <v>61.5867415143493</v>
      </c>
      <c r="R17" s="5" t="n">
        <f aca="false">SUMIFS(_Data_Sectoral!$F$2:$F$20000,_Data_Sectoral!$A$2:$A$20000,"DE",_Data_Sectoral!$C$2:$C$20000,"data_centers",_Data_Sectoral!$D$2:$D$20000,"TOTAL",_Data_Sectoral!$E$2:$E$20000,2040)</f>
        <v>62.3854478651585</v>
      </c>
    </row>
    <row r="18" customFormat="false" ht="14.25" hidden="false" customHeight="false" outlineLevel="0" collapsed="false">
      <c r="A18" s="0" t="s">
        <v>48</v>
      </c>
      <c r="B18" s="5" t="n">
        <f aca="false">SUMIFS(_Data_Sectoral!$F$2:$F$20000,_Data_Sectoral!$A$2:$A$20000,"DE",_Data_Sectoral!$C$2:$C$20000,"hydrogen",_Data_Sectoral!$D$2:$D$20000,"TOTAL",_Data_Sectoral!$E$2:$E$20000,2024)</f>
        <v>0.33</v>
      </c>
      <c r="C18" s="5" t="n">
        <f aca="false">SUMIFS(_Data_Sectoral!$F$2:$F$20000,_Data_Sectoral!$A$2:$A$20000,"DE",_Data_Sectoral!$C$2:$C$20000,"hydrogen",_Data_Sectoral!$D$2:$D$20000,"TOTAL",_Data_Sectoral!$E$2:$E$20000,2025)</f>
        <v>0.51</v>
      </c>
      <c r="D18" s="5" t="n">
        <f aca="false">SUMIFS(_Data_Sectoral!$F$2:$F$20000,_Data_Sectoral!$A$2:$A$20000,"DE",_Data_Sectoral!$C$2:$C$20000,"hydrogen",_Data_Sectoral!$D$2:$D$20000,"TOTAL",_Data_Sectoral!$E$2:$E$20000,2026)</f>
        <v>3.435668</v>
      </c>
      <c r="E18" s="5" t="n">
        <f aca="false">SUMIFS(_Data_Sectoral!$F$2:$F$20000,_Data_Sectoral!$A$2:$A$20000,"DE",_Data_Sectoral!$C$2:$C$20000,"hydrogen",_Data_Sectoral!$D$2:$D$20000,"TOTAL",_Data_Sectoral!$E$2:$E$20000,2027)</f>
        <v>6.361337</v>
      </c>
      <c r="F18" s="5" t="n">
        <f aca="false">SUMIFS(_Data_Sectoral!$F$2:$F$20000,_Data_Sectoral!$A$2:$A$20000,"DE",_Data_Sectoral!$C$2:$C$20000,"hydrogen",_Data_Sectoral!$D$2:$D$20000,"TOTAL",_Data_Sectoral!$E$2:$E$20000,2028)</f>
        <v>6.996787</v>
      </c>
      <c r="G18" s="5" t="n">
        <f aca="false">SUMIFS(_Data_Sectoral!$F$2:$F$20000,_Data_Sectoral!$A$2:$A$20000,"DE",_Data_Sectoral!$C$2:$C$20000,"hydrogen",_Data_Sectoral!$D$2:$D$20000,"TOTAL",_Data_Sectoral!$E$2:$E$20000,2029)</f>
        <v>7.447752</v>
      </c>
      <c r="H18" s="5" t="n">
        <f aca="false">SUMIFS(_Data_Sectoral!$F$2:$F$20000,_Data_Sectoral!$A$2:$A$20000,"DE",_Data_Sectoral!$C$2:$C$20000,"hydrogen",_Data_Sectoral!$D$2:$D$20000,"TOTAL",_Data_Sectoral!$E$2:$E$20000,2030)</f>
        <v>5.7159</v>
      </c>
      <c r="I18" s="5" t="n">
        <f aca="false">SUMIFS(_Data_Sectoral!$F$2:$F$20000,_Data_Sectoral!$A$2:$A$20000,"DE",_Data_Sectoral!$C$2:$C$20000,"hydrogen",_Data_Sectoral!$D$2:$D$20000,"TOTAL",_Data_Sectoral!$E$2:$E$20000,2031)</f>
        <v>6.606004</v>
      </c>
      <c r="J18" s="5" t="n">
        <f aca="false">SUMIFS(_Data_Sectoral!$F$2:$F$20000,_Data_Sectoral!$A$2:$A$20000,"DE",_Data_Sectoral!$C$2:$C$20000,"hydrogen",_Data_Sectoral!$D$2:$D$20000,"TOTAL",_Data_Sectoral!$E$2:$E$20000,2032)</f>
        <v>7.549718</v>
      </c>
      <c r="K18" s="5" t="n">
        <f aca="false">SUMIFS(_Data_Sectoral!$F$2:$F$20000,_Data_Sectoral!$A$2:$A$20000,"DE",_Data_Sectoral!$C$2:$C$20000,"hydrogen",_Data_Sectoral!$D$2:$D$20000,"TOTAL",_Data_Sectoral!$E$2:$E$20000,2033)</f>
        <v>8.596714</v>
      </c>
      <c r="L18" s="5" t="n">
        <f aca="false">SUMIFS(_Data_Sectoral!$F$2:$F$20000,_Data_Sectoral!$A$2:$A$20000,"DE",_Data_Sectoral!$C$2:$C$20000,"hydrogen",_Data_Sectoral!$D$2:$D$20000,"TOTAL",_Data_Sectoral!$E$2:$E$20000,2034)</f>
        <v>9.628729</v>
      </c>
      <c r="M18" s="5" t="n">
        <f aca="false">SUMIFS(_Data_Sectoral!$F$2:$F$20000,_Data_Sectoral!$A$2:$A$20000,"DE",_Data_Sectoral!$C$2:$C$20000,"hydrogen",_Data_Sectoral!$D$2:$D$20000,"TOTAL",_Data_Sectoral!$E$2:$E$20000,2035)</f>
        <v>10.6434</v>
      </c>
      <c r="N18" s="5" t="n">
        <f aca="false">SUMIFS(_Data_Sectoral!$F$2:$F$20000,_Data_Sectoral!$A$2:$A$20000,"DE",_Data_Sectoral!$C$2:$C$20000,"hydrogen",_Data_Sectoral!$D$2:$D$20000,"TOTAL",_Data_Sectoral!$E$2:$E$20000,2036)</f>
        <v>11.638361</v>
      </c>
      <c r="O18" s="5" t="n">
        <f aca="false">SUMIFS(_Data_Sectoral!$F$2:$F$20000,_Data_Sectoral!$A$2:$A$20000,"DE",_Data_Sectoral!$C$2:$C$20000,"hydrogen",_Data_Sectoral!$D$2:$D$20000,"TOTAL",_Data_Sectoral!$E$2:$E$20000,2037)</f>
        <v>12.260934</v>
      </c>
      <c r="P18" s="5" t="n">
        <f aca="false">SUMIFS(_Data_Sectoral!$F$2:$F$20000,_Data_Sectoral!$A$2:$A$20000,"DE",_Data_Sectoral!$C$2:$C$20000,"hydrogen",_Data_Sectoral!$D$2:$D$20000,"TOTAL",_Data_Sectoral!$E$2:$E$20000,2038)</f>
        <v>12.864323</v>
      </c>
      <c r="Q18" s="5" t="n">
        <f aca="false">SUMIFS(_Data_Sectoral!$F$2:$F$20000,_Data_Sectoral!$A$2:$A$20000,"DE",_Data_Sectoral!$C$2:$C$20000,"hydrogen",_Data_Sectoral!$D$2:$D$20000,"TOTAL",_Data_Sectoral!$E$2:$E$20000,2039)</f>
        <v>13.44695</v>
      </c>
      <c r="R18" s="5" t="n">
        <f aca="false">SUMIFS(_Data_Sectoral!$F$2:$F$20000,_Data_Sectoral!$A$2:$A$20000,"DE",_Data_Sectoral!$C$2:$C$20000,"hydrogen",_Data_Sectoral!$D$2:$D$20000,"TOTAL",_Data_Sectoral!$E$2:$E$20000,2040)</f>
        <v>13.6656</v>
      </c>
    </row>
    <row r="19" customFormat="false" ht="14.25" hidden="false" customHeight="false" outlineLevel="0" collapsed="false">
      <c r="A19" s="3" t="s">
        <v>49</v>
      </c>
      <c r="B19" s="8" t="n">
        <f aca="false">SUM(B14:B18)</f>
        <v>475.511594121276</v>
      </c>
      <c r="C19" s="8" t="n">
        <f aca="false">SUM(C14:C18)</f>
        <v>482.105557055669</v>
      </c>
      <c r="D19" s="8" t="n">
        <f aca="false">SUM(D14:D18)</f>
        <v>493.906619209544</v>
      </c>
      <c r="E19" s="8" t="n">
        <f aca="false">SUM(E14:E18)</f>
        <v>509.006865073257</v>
      </c>
      <c r="F19" s="8" t="n">
        <f aca="false">SUM(F14:F18)</f>
        <v>521.627972885389</v>
      </c>
      <c r="G19" s="8" t="n">
        <f aca="false">SUM(G14:G18)</f>
        <v>535.472507933236</v>
      </c>
      <c r="H19" s="8" t="n">
        <f aca="false">SUM(H14:H18)</f>
        <v>551.236562202049</v>
      </c>
      <c r="I19" s="8" t="n">
        <f aca="false">SUM(I14:I18)</f>
        <v>568.166002503589</v>
      </c>
      <c r="J19" s="8" t="n">
        <f aca="false">SUM(J14:J18)</f>
        <v>586.982892268762</v>
      </c>
      <c r="K19" s="8" t="n">
        <f aca="false">SUM(K14:K18)</f>
        <v>606.821366813661</v>
      </c>
      <c r="L19" s="8" t="n">
        <f aca="false">SUM(L14:L18)</f>
        <v>626.888031000412</v>
      </c>
      <c r="M19" s="8" t="n">
        <f aca="false">SUM(M14:M18)</f>
        <v>647.291250033138</v>
      </c>
      <c r="N19" s="8" t="n">
        <f aca="false">SUM(N14:N18)</f>
        <v>662.967264153683</v>
      </c>
      <c r="O19" s="8" t="n">
        <f aca="false">SUM(O14:O18)</f>
        <v>677.334513813527</v>
      </c>
      <c r="P19" s="8" t="n">
        <f aca="false">SUM(P14:P18)</f>
        <v>690.958928340993</v>
      </c>
      <c r="Q19" s="8" t="n">
        <f aca="false">SUM(Q14:Q18)</f>
        <v>703.58145742972</v>
      </c>
      <c r="R19" s="8" t="n">
        <f aca="false">SUM(R14:R18)</f>
        <v>712.893942510722</v>
      </c>
    </row>
    <row r="21" customFormat="false" ht="14.25" hidden="false" customHeight="false" outlineLevel="0" collapsed="false">
      <c r="A21" s="6" t="s">
        <v>50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customFormat="false" ht="14.25" hidden="false" customHeight="false" outlineLevel="0" collapsed="false">
      <c r="A22" s="3" t="s">
        <v>43</v>
      </c>
      <c r="B22" s="4" t="n">
        <v>2024</v>
      </c>
      <c r="C22" s="4" t="n">
        <v>2025</v>
      </c>
      <c r="D22" s="4" t="n">
        <v>2026</v>
      </c>
      <c r="E22" s="4" t="n">
        <v>2027</v>
      </c>
      <c r="F22" s="4" t="n">
        <v>2028</v>
      </c>
      <c r="G22" s="4" t="n">
        <v>2029</v>
      </c>
      <c r="H22" s="4" t="n">
        <v>2030</v>
      </c>
      <c r="I22" s="4" t="n">
        <v>2031</v>
      </c>
      <c r="J22" s="4" t="n">
        <v>2032</v>
      </c>
      <c r="K22" s="4" t="n">
        <v>2033</v>
      </c>
      <c r="L22" s="4" t="n">
        <v>2034</v>
      </c>
      <c r="M22" s="4" t="n">
        <v>2035</v>
      </c>
      <c r="N22" s="4" t="n">
        <v>2036</v>
      </c>
      <c r="O22" s="4" t="n">
        <v>2037</v>
      </c>
      <c r="P22" s="4" t="n">
        <v>2038</v>
      </c>
      <c r="Q22" s="4" t="n">
        <v>2039</v>
      </c>
      <c r="R22" s="4" t="n">
        <v>2040</v>
      </c>
    </row>
    <row r="23" customFormat="false" ht="14.25" hidden="false" customHeight="false" outlineLevel="0" collapsed="false">
      <c r="A23" s="0" t="s">
        <v>44</v>
      </c>
      <c r="B23" s="5" t="n">
        <f aca="false">SUMIFS(_Data_Sectoral!$F$2:$F$20000,_Data_Sectoral!$A$2:$A$20000,"FR",_Data_Sectoral!$C$2:$C$20000,"transport",_Data_Sectoral!$D$2:$D$20000,"TOTAL",_Data_Sectoral!$E$2:$E$20000,2024)</f>
        <v>12.1753402725042</v>
      </c>
      <c r="C23" s="5" t="n">
        <f aca="false">SUMIFS(_Data_Sectoral!$F$2:$F$20000,_Data_Sectoral!$A$2:$A$20000,"FR",_Data_Sectoral!$C$2:$C$20000,"transport",_Data_Sectoral!$D$2:$D$20000,"TOTAL",_Data_Sectoral!$E$2:$E$20000,2025)</f>
        <v>13.4731194836701</v>
      </c>
      <c r="D23" s="5" t="n">
        <f aca="false">SUMIFS(_Data_Sectoral!$F$2:$F$20000,_Data_Sectoral!$A$2:$A$20000,"FR",_Data_Sectoral!$C$2:$C$20000,"transport",_Data_Sectoral!$D$2:$D$20000,"TOTAL",_Data_Sectoral!$E$2:$E$20000,2026)</f>
        <v>15.0606016063067</v>
      </c>
      <c r="E23" s="5" t="n">
        <f aca="false">SUMIFS(_Data_Sectoral!$F$2:$F$20000,_Data_Sectoral!$A$2:$A$20000,"FR",_Data_Sectoral!$C$2:$C$20000,"transport",_Data_Sectoral!$D$2:$D$20000,"TOTAL",_Data_Sectoral!$E$2:$E$20000,2027)</f>
        <v>17.1536974939596</v>
      </c>
      <c r="F23" s="5" t="n">
        <f aca="false">SUMIFS(_Data_Sectoral!$F$2:$F$20000,_Data_Sectoral!$A$2:$A$20000,"FR",_Data_Sectoral!$C$2:$C$20000,"transport",_Data_Sectoral!$D$2:$D$20000,"TOTAL",_Data_Sectoral!$E$2:$E$20000,2028)</f>
        <v>19.9480871753152</v>
      </c>
      <c r="G23" s="5" t="n">
        <f aca="false">SUMIFS(_Data_Sectoral!$F$2:$F$20000,_Data_Sectoral!$A$2:$A$20000,"FR",_Data_Sectoral!$C$2:$C$20000,"transport",_Data_Sectoral!$D$2:$D$20000,"TOTAL",_Data_Sectoral!$E$2:$E$20000,2029)</f>
        <v>23.2958119196846</v>
      </c>
      <c r="H23" s="5" t="n">
        <f aca="false">SUMIFS(_Data_Sectoral!$F$2:$F$20000,_Data_Sectoral!$A$2:$A$20000,"FR",_Data_Sectoral!$C$2:$C$20000,"transport",_Data_Sectoral!$D$2:$D$20000,"TOTAL",_Data_Sectoral!$E$2:$E$20000,2030)</f>
        <v>27.0510308834021</v>
      </c>
      <c r="I23" s="5" t="n">
        <f aca="false">SUMIFS(_Data_Sectoral!$F$2:$F$20000,_Data_Sectoral!$A$2:$A$20000,"FR",_Data_Sectoral!$C$2:$C$20000,"transport",_Data_Sectoral!$D$2:$D$20000,"TOTAL",_Data_Sectoral!$E$2:$E$20000,2031)</f>
        <v>30.9599838349521</v>
      </c>
      <c r="J23" s="5" t="n">
        <f aca="false">SUMIFS(_Data_Sectoral!$F$2:$F$20000,_Data_Sectoral!$A$2:$A$20000,"FR",_Data_Sectoral!$C$2:$C$20000,"transport",_Data_Sectoral!$D$2:$D$20000,"TOTAL",_Data_Sectoral!$E$2:$E$20000,2032)</f>
        <v>35.1553816169623</v>
      </c>
      <c r="K23" s="5" t="n">
        <f aca="false">SUMIFS(_Data_Sectoral!$F$2:$F$20000,_Data_Sectoral!$A$2:$A$20000,"FR",_Data_Sectoral!$C$2:$C$20000,"transport",_Data_Sectoral!$D$2:$D$20000,"TOTAL",_Data_Sectoral!$E$2:$E$20000,2033)</f>
        <v>39.5263014485532</v>
      </c>
      <c r="L23" s="5" t="n">
        <f aca="false">SUMIFS(_Data_Sectoral!$F$2:$F$20000,_Data_Sectoral!$A$2:$A$20000,"FR",_Data_Sectoral!$C$2:$C$20000,"transport",_Data_Sectoral!$D$2:$D$20000,"TOTAL",_Data_Sectoral!$E$2:$E$20000,2034)</f>
        <v>44.0180186010888</v>
      </c>
      <c r="M23" s="5" t="n">
        <f aca="false">SUMIFS(_Data_Sectoral!$F$2:$F$20000,_Data_Sectoral!$A$2:$A$20000,"FR",_Data_Sectoral!$C$2:$C$20000,"transport",_Data_Sectoral!$D$2:$D$20000,"TOTAL",_Data_Sectoral!$E$2:$E$20000,2035)</f>
        <v>48.6453950076379</v>
      </c>
      <c r="N23" s="5" t="n">
        <f aca="false">SUMIFS(_Data_Sectoral!$F$2:$F$20000,_Data_Sectoral!$A$2:$A$20000,"FR",_Data_Sectoral!$C$2:$C$20000,"transport",_Data_Sectoral!$D$2:$D$20000,"TOTAL",_Data_Sectoral!$E$2:$E$20000,2036)</f>
        <v>53.1880906623152</v>
      </c>
      <c r="O23" s="5" t="n">
        <f aca="false">SUMIFS(_Data_Sectoral!$F$2:$F$20000,_Data_Sectoral!$A$2:$A$20000,"FR",_Data_Sectoral!$C$2:$C$20000,"transport",_Data_Sectoral!$D$2:$D$20000,"TOTAL",_Data_Sectoral!$E$2:$E$20000,2037)</f>
        <v>57.6425842022612</v>
      </c>
      <c r="P23" s="5" t="n">
        <f aca="false">SUMIFS(_Data_Sectoral!$F$2:$F$20000,_Data_Sectoral!$A$2:$A$20000,"FR",_Data_Sectoral!$C$2:$C$20000,"transport",_Data_Sectoral!$D$2:$D$20000,"TOTAL",_Data_Sectoral!$E$2:$E$20000,2038)</f>
        <v>62.0975511133821</v>
      </c>
      <c r="Q23" s="5" t="n">
        <f aca="false">SUMIFS(_Data_Sectoral!$F$2:$F$20000,_Data_Sectoral!$A$2:$A$20000,"FR",_Data_Sectoral!$C$2:$C$20000,"transport",_Data_Sectoral!$D$2:$D$20000,"TOTAL",_Data_Sectoral!$E$2:$E$20000,2039)</f>
        <v>66.0802163111237</v>
      </c>
      <c r="R23" s="5" t="n">
        <f aca="false">SUMIFS(_Data_Sectoral!$F$2:$F$20000,_Data_Sectoral!$A$2:$A$20000,"FR",_Data_Sectoral!$C$2:$C$20000,"transport",_Data_Sectoral!$D$2:$D$20000,"TOTAL",_Data_Sectoral!$E$2:$E$20000,2040)</f>
        <v>70.7720275392311</v>
      </c>
    </row>
    <row r="24" customFormat="false" ht="14.25" hidden="false" customHeight="false" outlineLevel="0" collapsed="false">
      <c r="A24" s="0" t="s">
        <v>45</v>
      </c>
      <c r="B24" s="5" t="n">
        <f aca="false">SUMIFS(_Data_Sectoral!$F$2:$F$20000,_Data_Sectoral!$A$2:$A$20000,"FR",_Data_Sectoral!$C$2:$C$20000,"buildings",_Data_Sectoral!$D$2:$D$20000,"TOTAL",_Data_Sectoral!$E$2:$E$20000,2024)</f>
        <v>276.976273356909</v>
      </c>
      <c r="C24" s="5" t="n">
        <f aca="false">SUMIFS(_Data_Sectoral!$F$2:$F$20000,_Data_Sectoral!$A$2:$A$20000,"FR",_Data_Sectoral!$C$2:$C$20000,"buildings",_Data_Sectoral!$D$2:$D$20000,"TOTAL",_Data_Sectoral!$E$2:$E$20000,2025)</f>
        <v>280.709928645299</v>
      </c>
      <c r="D24" s="5" t="n">
        <f aca="false">SUMIFS(_Data_Sectoral!$F$2:$F$20000,_Data_Sectoral!$A$2:$A$20000,"FR",_Data_Sectoral!$C$2:$C$20000,"buildings",_Data_Sectoral!$D$2:$D$20000,"TOTAL",_Data_Sectoral!$E$2:$E$20000,2026)</f>
        <v>284.224131962205</v>
      </c>
      <c r="E24" s="5" t="n">
        <f aca="false">SUMIFS(_Data_Sectoral!$F$2:$F$20000,_Data_Sectoral!$A$2:$A$20000,"FR",_Data_Sectoral!$C$2:$C$20000,"buildings",_Data_Sectoral!$D$2:$D$20000,"TOTAL",_Data_Sectoral!$E$2:$E$20000,2027)</f>
        <v>287.807796879606</v>
      </c>
      <c r="F24" s="5" t="n">
        <f aca="false">SUMIFS(_Data_Sectoral!$F$2:$F$20000,_Data_Sectoral!$A$2:$A$20000,"FR",_Data_Sectoral!$C$2:$C$20000,"buildings",_Data_Sectoral!$D$2:$D$20000,"TOTAL",_Data_Sectoral!$E$2:$E$20000,2028)</f>
        <v>292.354884048323</v>
      </c>
      <c r="G24" s="5" t="n">
        <f aca="false">SUMIFS(_Data_Sectoral!$F$2:$F$20000,_Data_Sectoral!$A$2:$A$20000,"FR",_Data_Sectoral!$C$2:$C$20000,"buildings",_Data_Sectoral!$D$2:$D$20000,"TOTAL",_Data_Sectoral!$E$2:$E$20000,2029)</f>
        <v>297.416946126538</v>
      </c>
      <c r="H24" s="5" t="n">
        <f aca="false">SUMIFS(_Data_Sectoral!$F$2:$F$20000,_Data_Sectoral!$A$2:$A$20000,"FR",_Data_Sectoral!$C$2:$C$20000,"buildings",_Data_Sectoral!$D$2:$D$20000,"TOTAL",_Data_Sectoral!$E$2:$E$20000,2030)</f>
        <v>303.025077956236</v>
      </c>
      <c r="I24" s="5" t="n">
        <f aca="false">SUMIFS(_Data_Sectoral!$F$2:$F$20000,_Data_Sectoral!$A$2:$A$20000,"FR",_Data_Sectoral!$C$2:$C$20000,"buildings",_Data_Sectoral!$D$2:$D$20000,"TOTAL",_Data_Sectoral!$E$2:$E$20000,2031)</f>
        <v>307.872374956917</v>
      </c>
      <c r="J24" s="5" t="n">
        <f aca="false">SUMIFS(_Data_Sectoral!$F$2:$F$20000,_Data_Sectoral!$A$2:$A$20000,"FR",_Data_Sectoral!$C$2:$C$20000,"buildings",_Data_Sectoral!$D$2:$D$20000,"TOTAL",_Data_Sectoral!$E$2:$E$20000,2032)</f>
        <v>312.992313540636</v>
      </c>
      <c r="K24" s="5" t="n">
        <f aca="false">SUMIFS(_Data_Sectoral!$F$2:$F$20000,_Data_Sectoral!$A$2:$A$20000,"FR",_Data_Sectoral!$C$2:$C$20000,"buildings",_Data_Sectoral!$D$2:$D$20000,"TOTAL",_Data_Sectoral!$E$2:$E$20000,2033)</f>
        <v>318.585637985245</v>
      </c>
      <c r="L24" s="5" t="n">
        <f aca="false">SUMIFS(_Data_Sectoral!$F$2:$F$20000,_Data_Sectoral!$A$2:$A$20000,"FR",_Data_Sectoral!$C$2:$C$20000,"buildings",_Data_Sectoral!$D$2:$D$20000,"TOTAL",_Data_Sectoral!$E$2:$E$20000,2034)</f>
        <v>324.966654063997</v>
      </c>
      <c r="M24" s="5" t="n">
        <f aca="false">SUMIFS(_Data_Sectoral!$F$2:$F$20000,_Data_Sectoral!$A$2:$A$20000,"FR",_Data_Sectoral!$C$2:$C$20000,"buildings",_Data_Sectoral!$D$2:$D$20000,"TOTAL",_Data_Sectoral!$E$2:$E$20000,2035)</f>
        <v>331.324751445795</v>
      </c>
      <c r="N24" s="5" t="n">
        <f aca="false">SUMIFS(_Data_Sectoral!$F$2:$F$20000,_Data_Sectoral!$A$2:$A$20000,"FR",_Data_Sectoral!$C$2:$C$20000,"buildings",_Data_Sectoral!$D$2:$D$20000,"TOTAL",_Data_Sectoral!$E$2:$E$20000,2036)</f>
        <v>336.68283499659</v>
      </c>
      <c r="O24" s="5" t="n">
        <f aca="false">SUMIFS(_Data_Sectoral!$F$2:$F$20000,_Data_Sectoral!$A$2:$A$20000,"FR",_Data_Sectoral!$C$2:$C$20000,"buildings",_Data_Sectoral!$D$2:$D$20000,"TOTAL",_Data_Sectoral!$E$2:$E$20000,2037)</f>
        <v>341.411633067195</v>
      </c>
      <c r="P24" s="5" t="n">
        <f aca="false">SUMIFS(_Data_Sectoral!$F$2:$F$20000,_Data_Sectoral!$A$2:$A$20000,"FR",_Data_Sectoral!$C$2:$C$20000,"buildings",_Data_Sectoral!$D$2:$D$20000,"TOTAL",_Data_Sectoral!$E$2:$E$20000,2038)</f>
        <v>346.870189770875</v>
      </c>
      <c r="Q24" s="5" t="n">
        <f aca="false">SUMIFS(_Data_Sectoral!$F$2:$F$20000,_Data_Sectoral!$A$2:$A$20000,"FR",_Data_Sectoral!$C$2:$C$20000,"buildings",_Data_Sectoral!$D$2:$D$20000,"TOTAL",_Data_Sectoral!$E$2:$E$20000,2039)</f>
        <v>352.756714768313</v>
      </c>
      <c r="R24" s="5" t="n">
        <f aca="false">SUMIFS(_Data_Sectoral!$F$2:$F$20000,_Data_Sectoral!$A$2:$A$20000,"FR",_Data_Sectoral!$C$2:$C$20000,"buildings",_Data_Sectoral!$D$2:$D$20000,"TOTAL",_Data_Sectoral!$E$2:$E$20000,2040)</f>
        <v>357.924010070491</v>
      </c>
    </row>
    <row r="25" customFormat="false" ht="14.25" hidden="false" customHeight="false" outlineLevel="0" collapsed="false">
      <c r="A25" s="0" t="s">
        <v>46</v>
      </c>
      <c r="B25" s="5" t="n">
        <f aca="false">SUMIFS(_Data_Sectoral!$F$2:$F$20000,_Data_Sectoral!$A$2:$A$20000,"FR",_Data_Sectoral!$C$2:$C$20000,"industry",_Data_Sectoral!$D$2:$D$20000,"TOTAL",_Data_Sectoral!$E$2:$E$20000,2024)</f>
        <v>113.687857318344</v>
      </c>
      <c r="C25" s="5" t="n">
        <f aca="false">SUMIFS(_Data_Sectoral!$F$2:$F$20000,_Data_Sectoral!$A$2:$A$20000,"FR",_Data_Sectoral!$C$2:$C$20000,"industry",_Data_Sectoral!$D$2:$D$20000,"TOTAL",_Data_Sectoral!$E$2:$E$20000,2025)</f>
        <v>113.747304895137</v>
      </c>
      <c r="D25" s="5" t="n">
        <f aca="false">SUMIFS(_Data_Sectoral!$F$2:$F$20000,_Data_Sectoral!$A$2:$A$20000,"FR",_Data_Sectoral!$C$2:$C$20000,"industry",_Data_Sectoral!$D$2:$D$20000,"TOTAL",_Data_Sectoral!$E$2:$E$20000,2026)</f>
        <v>113.753778384924</v>
      </c>
      <c r="E25" s="5" t="n">
        <f aca="false">SUMIFS(_Data_Sectoral!$F$2:$F$20000,_Data_Sectoral!$A$2:$A$20000,"FR",_Data_Sectoral!$C$2:$C$20000,"industry",_Data_Sectoral!$D$2:$D$20000,"TOTAL",_Data_Sectoral!$E$2:$E$20000,2027)</f>
        <v>113.546809070026</v>
      </c>
      <c r="F25" s="5" t="n">
        <f aca="false">SUMIFS(_Data_Sectoral!$F$2:$F$20000,_Data_Sectoral!$A$2:$A$20000,"FR",_Data_Sectoral!$C$2:$C$20000,"industry",_Data_Sectoral!$D$2:$D$20000,"TOTAL",_Data_Sectoral!$E$2:$E$20000,2028)</f>
        <v>113.647805165538</v>
      </c>
      <c r="G25" s="5" t="n">
        <f aca="false">SUMIFS(_Data_Sectoral!$F$2:$F$20000,_Data_Sectoral!$A$2:$A$20000,"FR",_Data_Sectoral!$C$2:$C$20000,"industry",_Data_Sectoral!$D$2:$D$20000,"TOTAL",_Data_Sectoral!$E$2:$E$20000,2029)</f>
        <v>113.563794844921</v>
      </c>
      <c r="H25" s="5" t="n">
        <f aca="false">SUMIFS(_Data_Sectoral!$F$2:$F$20000,_Data_Sectoral!$A$2:$A$20000,"FR",_Data_Sectoral!$C$2:$C$20000,"industry",_Data_Sectoral!$D$2:$D$20000,"TOTAL",_Data_Sectoral!$E$2:$E$20000,2030)</f>
        <v>116.1525780985</v>
      </c>
      <c r="I25" s="5" t="n">
        <f aca="false">SUMIFS(_Data_Sectoral!$F$2:$F$20000,_Data_Sectoral!$A$2:$A$20000,"FR",_Data_Sectoral!$C$2:$C$20000,"industry",_Data_Sectoral!$D$2:$D$20000,"TOTAL",_Data_Sectoral!$E$2:$E$20000,2031)</f>
        <v>117.545176131368</v>
      </c>
      <c r="J25" s="5" t="n">
        <f aca="false">SUMIFS(_Data_Sectoral!$F$2:$F$20000,_Data_Sectoral!$A$2:$A$20000,"FR",_Data_Sectoral!$C$2:$C$20000,"industry",_Data_Sectoral!$D$2:$D$20000,"TOTAL",_Data_Sectoral!$E$2:$E$20000,2032)</f>
        <v>119.907969056615</v>
      </c>
      <c r="K25" s="5" t="n">
        <f aca="false">SUMIFS(_Data_Sectoral!$F$2:$F$20000,_Data_Sectoral!$A$2:$A$20000,"FR",_Data_Sectoral!$C$2:$C$20000,"industry",_Data_Sectoral!$D$2:$D$20000,"TOTAL",_Data_Sectoral!$E$2:$E$20000,2033)</f>
        <v>122.019315590978</v>
      </c>
      <c r="L25" s="5" t="n">
        <f aca="false">SUMIFS(_Data_Sectoral!$F$2:$F$20000,_Data_Sectoral!$A$2:$A$20000,"FR",_Data_Sectoral!$C$2:$C$20000,"industry",_Data_Sectoral!$D$2:$D$20000,"TOTAL",_Data_Sectoral!$E$2:$E$20000,2034)</f>
        <v>124.426449585232</v>
      </c>
      <c r="M25" s="5" t="n">
        <f aca="false">SUMIFS(_Data_Sectoral!$F$2:$F$20000,_Data_Sectoral!$A$2:$A$20000,"FR",_Data_Sectoral!$C$2:$C$20000,"industry",_Data_Sectoral!$D$2:$D$20000,"TOTAL",_Data_Sectoral!$E$2:$E$20000,2035)</f>
        <v>126.873821377354</v>
      </c>
      <c r="N25" s="5" t="n">
        <f aca="false">SUMIFS(_Data_Sectoral!$F$2:$F$20000,_Data_Sectoral!$A$2:$A$20000,"FR",_Data_Sectoral!$C$2:$C$20000,"industry",_Data_Sectoral!$D$2:$D$20000,"TOTAL",_Data_Sectoral!$E$2:$E$20000,2036)</f>
        <v>129.566431403069</v>
      </c>
      <c r="O25" s="5" t="n">
        <f aca="false">SUMIFS(_Data_Sectoral!$F$2:$F$20000,_Data_Sectoral!$A$2:$A$20000,"FR",_Data_Sectoral!$C$2:$C$20000,"industry",_Data_Sectoral!$D$2:$D$20000,"TOTAL",_Data_Sectoral!$E$2:$E$20000,2037)</f>
        <v>132.46104205729</v>
      </c>
      <c r="P25" s="5" t="n">
        <f aca="false">SUMIFS(_Data_Sectoral!$F$2:$F$20000,_Data_Sectoral!$A$2:$A$20000,"FR",_Data_Sectoral!$C$2:$C$20000,"industry",_Data_Sectoral!$D$2:$D$20000,"TOTAL",_Data_Sectoral!$E$2:$E$20000,2038)</f>
        <v>135.380434162742</v>
      </c>
      <c r="Q25" s="5" t="n">
        <f aca="false">SUMIFS(_Data_Sectoral!$F$2:$F$20000,_Data_Sectoral!$A$2:$A$20000,"FR",_Data_Sectoral!$C$2:$C$20000,"industry",_Data_Sectoral!$D$2:$D$20000,"TOTAL",_Data_Sectoral!$E$2:$E$20000,2039)</f>
        <v>138.370936398086</v>
      </c>
      <c r="R25" s="5" t="n">
        <f aca="false">SUMIFS(_Data_Sectoral!$F$2:$F$20000,_Data_Sectoral!$A$2:$A$20000,"FR",_Data_Sectoral!$C$2:$C$20000,"industry",_Data_Sectoral!$D$2:$D$20000,"TOTAL",_Data_Sectoral!$E$2:$E$20000,2040)</f>
        <v>141.531918794595</v>
      </c>
    </row>
    <row r="26" customFormat="false" ht="14.25" hidden="false" customHeight="false" outlineLevel="0" collapsed="false">
      <c r="A26" s="0" t="s">
        <v>47</v>
      </c>
      <c r="B26" s="5" t="n">
        <f aca="false">SUMIFS(_Data_Sectoral!$F$2:$F$20000,_Data_Sectoral!$A$2:$A$20000,"FR",_Data_Sectoral!$C$2:$C$20000,"data_centers",_Data_Sectoral!$D$2:$D$20000,"TOTAL",_Data_Sectoral!$E$2:$E$20000,2024)</f>
        <v>5.8254</v>
      </c>
      <c r="C26" s="5" t="n">
        <f aca="false">SUMIFS(_Data_Sectoral!$F$2:$F$20000,_Data_Sectoral!$A$2:$A$20000,"FR",_Data_Sectoral!$C$2:$C$20000,"data_centers",_Data_Sectoral!$D$2:$D$20000,"TOTAL",_Data_Sectoral!$E$2:$E$20000,2025)</f>
        <v>6.15109469231396</v>
      </c>
      <c r="D26" s="5" t="n">
        <f aca="false">SUMIFS(_Data_Sectoral!$F$2:$F$20000,_Data_Sectoral!$A$2:$A$20000,"FR",_Data_Sectoral!$C$2:$C$20000,"data_centers",_Data_Sectoral!$D$2:$D$20000,"TOTAL",_Data_Sectoral!$E$2:$E$20000,2026)</f>
        <v>6.47141969830902</v>
      </c>
      <c r="E26" s="5" t="n">
        <f aca="false">SUMIFS(_Data_Sectoral!$F$2:$F$20000,_Data_Sectoral!$A$2:$A$20000,"FR",_Data_Sectoral!$C$2:$C$20000,"data_centers",_Data_Sectoral!$D$2:$D$20000,"TOTAL",_Data_Sectoral!$E$2:$E$20000,2027)</f>
        <v>7.41391435795472</v>
      </c>
      <c r="F26" s="5" t="n">
        <f aca="false">SUMIFS(_Data_Sectoral!$F$2:$F$20000,_Data_Sectoral!$A$2:$A$20000,"FR",_Data_Sectoral!$C$2:$C$20000,"data_centers",_Data_Sectoral!$D$2:$D$20000,"TOTAL",_Data_Sectoral!$E$2:$E$20000,2028)</f>
        <v>8.61688443646906</v>
      </c>
      <c r="G26" s="5" t="n">
        <f aca="false">SUMIFS(_Data_Sectoral!$F$2:$F$20000,_Data_Sectoral!$A$2:$A$20000,"FR",_Data_Sectoral!$C$2:$C$20000,"data_centers",_Data_Sectoral!$D$2:$D$20000,"TOTAL",_Data_Sectoral!$E$2:$E$20000,2029)</f>
        <v>9.89985173533113</v>
      </c>
      <c r="H26" s="5" t="n">
        <f aca="false">SUMIFS(_Data_Sectoral!$F$2:$F$20000,_Data_Sectoral!$A$2:$A$20000,"FR",_Data_Sectoral!$C$2:$C$20000,"data_centers",_Data_Sectoral!$D$2:$D$20000,"TOTAL",_Data_Sectoral!$E$2:$E$20000,2030)</f>
        <v>11.1238939187897</v>
      </c>
      <c r="I26" s="5" t="n">
        <f aca="false">SUMIFS(_Data_Sectoral!$F$2:$F$20000,_Data_Sectoral!$A$2:$A$20000,"FR",_Data_Sectoral!$C$2:$C$20000,"data_centers",_Data_Sectoral!$D$2:$D$20000,"TOTAL",_Data_Sectoral!$E$2:$E$20000,2031)</f>
        <v>12.3398368596576</v>
      </c>
      <c r="J26" s="5" t="n">
        <f aca="false">SUMIFS(_Data_Sectoral!$F$2:$F$20000,_Data_Sectoral!$A$2:$A$20000,"FR",_Data_Sectoral!$C$2:$C$20000,"data_centers",_Data_Sectoral!$D$2:$D$20000,"TOTAL",_Data_Sectoral!$E$2:$E$20000,2032)</f>
        <v>13.8018195980003</v>
      </c>
      <c r="K26" s="5" t="n">
        <f aca="false">SUMIFS(_Data_Sectoral!$F$2:$F$20000,_Data_Sectoral!$A$2:$A$20000,"FR",_Data_Sectoral!$C$2:$C$20000,"data_centers",_Data_Sectoral!$D$2:$D$20000,"TOTAL",_Data_Sectoral!$E$2:$E$20000,2033)</f>
        <v>15.2583716262426</v>
      </c>
      <c r="L26" s="5" t="n">
        <f aca="false">SUMIFS(_Data_Sectoral!$F$2:$F$20000,_Data_Sectoral!$A$2:$A$20000,"FR",_Data_Sectoral!$C$2:$C$20000,"data_centers",_Data_Sectoral!$D$2:$D$20000,"TOTAL",_Data_Sectoral!$E$2:$E$20000,2034)</f>
        <v>16.6711442551164</v>
      </c>
      <c r="M26" s="5" t="n">
        <f aca="false">SUMIFS(_Data_Sectoral!$F$2:$F$20000,_Data_Sectoral!$A$2:$A$20000,"FR",_Data_Sectoral!$C$2:$C$20000,"data_centers",_Data_Sectoral!$D$2:$D$20000,"TOTAL",_Data_Sectoral!$E$2:$E$20000,2035)</f>
        <v>17.9989453245556</v>
      </c>
      <c r="N26" s="5" t="n">
        <f aca="false">SUMIFS(_Data_Sectoral!$F$2:$F$20000,_Data_Sectoral!$A$2:$A$20000,"FR",_Data_Sectoral!$C$2:$C$20000,"data_centers",_Data_Sectoral!$D$2:$D$20000,"TOTAL",_Data_Sectoral!$E$2:$E$20000,2036)</f>
        <v>19.1995349741878</v>
      </c>
      <c r="O26" s="5" t="n">
        <f aca="false">SUMIFS(_Data_Sectoral!$F$2:$F$20000,_Data_Sectoral!$A$2:$A$20000,"FR",_Data_Sectoral!$C$2:$C$20000,"data_centers",_Data_Sectoral!$D$2:$D$20000,"TOTAL",_Data_Sectoral!$E$2:$E$20000,2037)</f>
        <v>20.2317019744002</v>
      </c>
      <c r="P26" s="5" t="n">
        <f aca="false">SUMIFS(_Data_Sectoral!$F$2:$F$20000,_Data_Sectoral!$A$2:$A$20000,"FR",_Data_Sectoral!$C$2:$C$20000,"data_centers",_Data_Sectoral!$D$2:$D$20000,"TOTAL",_Data_Sectoral!$E$2:$E$20000,2038)</f>
        <v>21.0574926099886</v>
      </c>
      <c r="Q26" s="5" t="n">
        <f aca="false">SUMIFS(_Data_Sectoral!$F$2:$F$20000,_Data_Sectoral!$A$2:$A$20000,"FR",_Data_Sectoral!$C$2:$C$20000,"data_centers",_Data_Sectoral!$D$2:$D$20000,"TOTAL",_Data_Sectoral!$E$2:$E$20000,2039)</f>
        <v>21.644435120671</v>
      </c>
      <c r="R26" s="5" t="n">
        <f aca="false">SUMIFS(_Data_Sectoral!$F$2:$F$20000,_Data_Sectoral!$A$2:$A$20000,"FR",_Data_Sectoral!$C$2:$C$20000,"data_centers",_Data_Sectoral!$D$2:$D$20000,"TOTAL",_Data_Sectoral!$E$2:$E$20000,2040)</f>
        <v>21.9675865370227</v>
      </c>
    </row>
    <row r="27" customFormat="false" ht="14.25" hidden="false" customHeight="false" outlineLevel="0" collapsed="false">
      <c r="A27" s="0" t="s">
        <v>48</v>
      </c>
      <c r="B27" s="5" t="n">
        <f aca="false">SUMIFS(_Data_Sectoral!$F$2:$F$20000,_Data_Sectoral!$A$2:$A$20000,"FR",_Data_Sectoral!$C$2:$C$20000,"hydrogen",_Data_Sectoral!$D$2:$D$20000,"TOTAL",_Data_Sectoral!$E$2:$E$20000,2024)</f>
        <v>0.06</v>
      </c>
      <c r="C27" s="5" t="n">
        <f aca="false">SUMIFS(_Data_Sectoral!$F$2:$F$20000,_Data_Sectoral!$A$2:$A$20000,"FR",_Data_Sectoral!$C$2:$C$20000,"hydrogen",_Data_Sectoral!$D$2:$D$20000,"TOTAL",_Data_Sectoral!$E$2:$E$20000,2025)</f>
        <v>0.075</v>
      </c>
      <c r="D27" s="5" t="n">
        <f aca="false">SUMIFS(_Data_Sectoral!$F$2:$F$20000,_Data_Sectoral!$A$2:$A$20000,"FR",_Data_Sectoral!$C$2:$C$20000,"hydrogen",_Data_Sectoral!$D$2:$D$20000,"TOTAL",_Data_Sectoral!$E$2:$E$20000,2026)</f>
        <v>0.946262</v>
      </c>
      <c r="E27" s="5" t="n">
        <f aca="false">SUMIFS(_Data_Sectoral!$F$2:$F$20000,_Data_Sectoral!$A$2:$A$20000,"FR",_Data_Sectoral!$C$2:$C$20000,"hydrogen",_Data_Sectoral!$D$2:$D$20000,"TOTAL",_Data_Sectoral!$E$2:$E$20000,2027)</f>
        <v>1.817525</v>
      </c>
      <c r="F27" s="5" t="n">
        <f aca="false">SUMIFS(_Data_Sectoral!$F$2:$F$20000,_Data_Sectoral!$A$2:$A$20000,"FR",_Data_Sectoral!$C$2:$C$20000,"hydrogen",_Data_Sectoral!$D$2:$D$20000,"TOTAL",_Data_Sectoral!$E$2:$E$20000,2028)</f>
        <v>2.623795</v>
      </c>
      <c r="G27" s="5" t="n">
        <f aca="false">SUMIFS(_Data_Sectoral!$F$2:$F$20000,_Data_Sectoral!$A$2:$A$20000,"FR",_Data_Sectoral!$C$2:$C$20000,"hydrogen",_Data_Sectoral!$D$2:$D$20000,"TOTAL",_Data_Sectoral!$E$2:$E$20000,2029)</f>
        <v>3.689712</v>
      </c>
      <c r="H27" s="5" t="n">
        <f aca="false">SUMIFS(_Data_Sectoral!$F$2:$F$20000,_Data_Sectoral!$A$2:$A$20000,"FR",_Data_Sectoral!$C$2:$C$20000,"hydrogen",_Data_Sectoral!$D$2:$D$20000,"TOTAL",_Data_Sectoral!$E$2:$E$20000,2030)</f>
        <v>3.8106</v>
      </c>
      <c r="I27" s="5" t="n">
        <f aca="false">SUMIFS(_Data_Sectoral!$F$2:$F$20000,_Data_Sectoral!$A$2:$A$20000,"FR",_Data_Sectoral!$C$2:$C$20000,"hydrogen",_Data_Sectoral!$D$2:$D$20000,"TOTAL",_Data_Sectoral!$E$2:$E$20000,2031)</f>
        <v>4.49388</v>
      </c>
      <c r="J27" s="5" t="n">
        <f aca="false">SUMIFS(_Data_Sectoral!$F$2:$F$20000,_Data_Sectoral!$A$2:$A$20000,"FR",_Data_Sectoral!$C$2:$C$20000,"hydrogen",_Data_Sectoral!$D$2:$D$20000,"TOTAL",_Data_Sectoral!$E$2:$E$20000,2032)</f>
        <v>5.24286</v>
      </c>
      <c r="K27" s="5" t="n">
        <f aca="false">SUMIFS(_Data_Sectoral!$F$2:$F$20000,_Data_Sectoral!$A$2:$A$20000,"FR",_Data_Sectoral!$C$2:$C$20000,"hydrogen",_Data_Sectoral!$D$2:$D$20000,"TOTAL",_Data_Sectoral!$E$2:$E$20000,2033)</f>
        <v>6.09696</v>
      </c>
      <c r="L27" s="5" t="n">
        <f aca="false">SUMIFS(_Data_Sectoral!$F$2:$F$20000,_Data_Sectoral!$A$2:$A$20000,"FR",_Data_Sectoral!$C$2:$C$20000,"hydrogen",_Data_Sectoral!$D$2:$D$20000,"TOTAL",_Data_Sectoral!$E$2:$E$20000,2034)</f>
        <v>6.97734</v>
      </c>
      <c r="M27" s="5" t="n">
        <f aca="false">SUMIFS(_Data_Sectoral!$F$2:$F$20000,_Data_Sectoral!$A$2:$A$20000,"FR",_Data_Sectoral!$C$2:$C$20000,"hydrogen",_Data_Sectoral!$D$2:$D$20000,"TOTAL",_Data_Sectoral!$E$2:$E$20000,2035)</f>
        <v>7.884</v>
      </c>
      <c r="N27" s="5" t="n">
        <f aca="false">SUMIFS(_Data_Sectoral!$F$2:$F$20000,_Data_Sectoral!$A$2:$A$20000,"FR",_Data_Sectoral!$C$2:$C$20000,"hydrogen",_Data_Sectoral!$D$2:$D$20000,"TOTAL",_Data_Sectoral!$E$2:$E$20000,2036)</f>
        <v>8.81694</v>
      </c>
      <c r="O27" s="5" t="n">
        <f aca="false">SUMIFS(_Data_Sectoral!$F$2:$F$20000,_Data_Sectoral!$A$2:$A$20000,"FR",_Data_Sectoral!$C$2:$C$20000,"hydrogen",_Data_Sectoral!$D$2:$D$20000,"TOTAL",_Data_Sectoral!$E$2:$E$20000,2037)</f>
        <v>9.5046</v>
      </c>
      <c r="P27" s="5" t="n">
        <f aca="false">SUMIFS(_Data_Sectoral!$F$2:$F$20000,_Data_Sectoral!$A$2:$A$20000,"FR",_Data_Sectoral!$C$2:$C$20000,"hydrogen",_Data_Sectoral!$D$2:$D$20000,"TOTAL",_Data_Sectoral!$E$2:$E$20000,2038)</f>
        <v>10.20978</v>
      </c>
      <c r="Q27" s="5" t="n">
        <f aca="false">SUMIFS(_Data_Sectoral!$F$2:$F$20000,_Data_Sectoral!$A$2:$A$20000,"FR",_Data_Sectoral!$C$2:$C$20000,"hydrogen",_Data_Sectoral!$D$2:$D$20000,"TOTAL",_Data_Sectoral!$E$2:$E$20000,2039)</f>
        <v>10.93248</v>
      </c>
      <c r="R27" s="5" t="n">
        <f aca="false">SUMIFS(_Data_Sectoral!$F$2:$F$20000,_Data_Sectoral!$A$2:$A$20000,"FR",_Data_Sectoral!$C$2:$C$20000,"hydrogen",_Data_Sectoral!$D$2:$D$20000,"TOTAL",_Data_Sectoral!$E$2:$E$20000,2040)</f>
        <v>11.388</v>
      </c>
    </row>
    <row r="28" customFormat="false" ht="14.25" hidden="false" customHeight="false" outlineLevel="0" collapsed="false">
      <c r="A28" s="3" t="s">
        <v>49</v>
      </c>
      <c r="B28" s="8" t="n">
        <f aca="false">SUM(B23:B27)</f>
        <v>408.724870947757</v>
      </c>
      <c r="C28" s="8" t="n">
        <f aca="false">SUM(C23:C27)</f>
        <v>414.15644771642</v>
      </c>
      <c r="D28" s="8" t="n">
        <f aca="false">SUM(D23:D27)</f>
        <v>420.456193651745</v>
      </c>
      <c r="E28" s="8" t="n">
        <f aca="false">SUM(E23:E27)</f>
        <v>427.739742801546</v>
      </c>
      <c r="F28" s="8" t="n">
        <f aca="false">SUM(F23:F27)</f>
        <v>437.191455825645</v>
      </c>
      <c r="G28" s="8" t="n">
        <f aca="false">SUM(G23:G27)</f>
        <v>447.866116626475</v>
      </c>
      <c r="H28" s="8" t="n">
        <f aca="false">SUM(H23:H27)</f>
        <v>461.163180856928</v>
      </c>
      <c r="I28" s="8" t="n">
        <f aca="false">SUM(I23:I27)</f>
        <v>473.211251782894</v>
      </c>
      <c r="J28" s="8" t="n">
        <f aca="false">SUM(J23:J27)</f>
        <v>487.100343812214</v>
      </c>
      <c r="K28" s="8" t="n">
        <f aca="false">SUM(K23:K27)</f>
        <v>501.486586651019</v>
      </c>
      <c r="L28" s="8" t="n">
        <f aca="false">SUM(L23:L27)</f>
        <v>517.059606505434</v>
      </c>
      <c r="M28" s="8" t="n">
        <f aca="false">SUM(M23:M27)</f>
        <v>532.726913155343</v>
      </c>
      <c r="N28" s="8" t="n">
        <f aca="false">SUM(N23:N27)</f>
        <v>547.453832036162</v>
      </c>
      <c r="O28" s="8" t="n">
        <f aca="false">SUM(O23:O27)</f>
        <v>561.251561301147</v>
      </c>
      <c r="P28" s="8" t="n">
        <f aca="false">SUM(P23:P27)</f>
        <v>575.615447656988</v>
      </c>
      <c r="Q28" s="8" t="n">
        <f aca="false">SUM(Q23:Q27)</f>
        <v>589.784782598193</v>
      </c>
      <c r="R28" s="8" t="n">
        <f aca="false">SUM(R23:R27)</f>
        <v>603.58354294134</v>
      </c>
    </row>
    <row r="30" customFormat="false" ht="14.25" hidden="false" customHeight="false" outlineLevel="0" collapsed="false">
      <c r="A30" s="6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customFormat="false" ht="14.25" hidden="false" customHeight="false" outlineLevel="0" collapsed="false">
      <c r="A31" s="3" t="s">
        <v>43</v>
      </c>
      <c r="B31" s="4" t="n">
        <v>2024</v>
      </c>
      <c r="C31" s="4" t="n">
        <v>2025</v>
      </c>
      <c r="D31" s="4" t="n">
        <v>2026</v>
      </c>
      <c r="E31" s="4" t="n">
        <v>2027</v>
      </c>
      <c r="F31" s="4" t="n">
        <v>2028</v>
      </c>
      <c r="G31" s="4" t="n">
        <v>2029</v>
      </c>
      <c r="H31" s="4" t="n">
        <v>2030</v>
      </c>
      <c r="I31" s="4" t="n">
        <v>2031</v>
      </c>
      <c r="J31" s="4" t="n">
        <v>2032</v>
      </c>
      <c r="K31" s="4" t="n">
        <v>2033</v>
      </c>
      <c r="L31" s="4" t="n">
        <v>2034</v>
      </c>
      <c r="M31" s="4" t="n">
        <v>2035</v>
      </c>
      <c r="N31" s="4" t="n">
        <v>2036</v>
      </c>
      <c r="O31" s="4" t="n">
        <v>2037</v>
      </c>
      <c r="P31" s="4" t="n">
        <v>2038</v>
      </c>
      <c r="Q31" s="4" t="n">
        <v>2039</v>
      </c>
      <c r="R31" s="4" t="n">
        <v>2040</v>
      </c>
    </row>
    <row r="32" customFormat="false" ht="14.25" hidden="false" customHeight="false" outlineLevel="0" collapsed="false">
      <c r="A32" s="0" t="s">
        <v>44</v>
      </c>
      <c r="B32" s="5" t="n">
        <f aca="false">SUMIFS(_Data_Sectoral!$F$2:$F$20000,_Data_Sectoral!$A$2:$A$20000,"IT",_Data_Sectoral!$C$2:$C$20000,"transport",_Data_Sectoral!$D$2:$D$20000,"TOTAL",_Data_Sectoral!$E$2:$E$20000,2024)</f>
        <v>6.99185537289405</v>
      </c>
      <c r="C32" s="5" t="n">
        <f aca="false">SUMIFS(_Data_Sectoral!$F$2:$F$20000,_Data_Sectoral!$A$2:$A$20000,"IT",_Data_Sectoral!$C$2:$C$20000,"transport",_Data_Sectoral!$D$2:$D$20000,"TOTAL",_Data_Sectoral!$E$2:$E$20000,2025)</f>
        <v>7.75666902354495</v>
      </c>
      <c r="D32" s="5" t="n">
        <f aca="false">SUMIFS(_Data_Sectoral!$F$2:$F$20000,_Data_Sectoral!$A$2:$A$20000,"IT",_Data_Sectoral!$C$2:$C$20000,"transport",_Data_Sectoral!$D$2:$D$20000,"TOTAL",_Data_Sectoral!$E$2:$E$20000,2026)</f>
        <v>8.71724993970882</v>
      </c>
      <c r="E32" s="5" t="n">
        <f aca="false">SUMIFS(_Data_Sectoral!$F$2:$F$20000,_Data_Sectoral!$A$2:$A$20000,"IT",_Data_Sectoral!$C$2:$C$20000,"transport",_Data_Sectoral!$D$2:$D$20000,"TOTAL",_Data_Sectoral!$E$2:$E$20000,2027)</f>
        <v>10.0699278384413</v>
      </c>
      <c r="F32" s="5" t="n">
        <f aca="false">SUMIFS(_Data_Sectoral!$F$2:$F$20000,_Data_Sectoral!$A$2:$A$20000,"IT",_Data_Sectoral!$C$2:$C$20000,"transport",_Data_Sectoral!$D$2:$D$20000,"TOTAL",_Data_Sectoral!$E$2:$E$20000,2028)</f>
        <v>11.7848531293819</v>
      </c>
      <c r="G32" s="5" t="n">
        <f aca="false">SUMIFS(_Data_Sectoral!$F$2:$F$20000,_Data_Sectoral!$A$2:$A$20000,"IT",_Data_Sectoral!$C$2:$C$20000,"transport",_Data_Sectoral!$D$2:$D$20000,"TOTAL",_Data_Sectoral!$E$2:$E$20000,2029)</f>
        <v>13.8150432017204</v>
      </c>
      <c r="H32" s="5" t="n">
        <f aca="false">SUMIFS(_Data_Sectoral!$F$2:$F$20000,_Data_Sectoral!$A$2:$A$20000,"IT",_Data_Sectoral!$C$2:$C$20000,"transport",_Data_Sectoral!$D$2:$D$20000,"TOTAL",_Data_Sectoral!$E$2:$E$20000,2030)</f>
        <v>16.3730092837328</v>
      </c>
      <c r="I32" s="5" t="n">
        <f aca="false">SUMIFS(_Data_Sectoral!$F$2:$F$20000,_Data_Sectoral!$A$2:$A$20000,"IT",_Data_Sectoral!$C$2:$C$20000,"transport",_Data_Sectoral!$D$2:$D$20000,"TOTAL",_Data_Sectoral!$E$2:$E$20000,2031)</f>
        <v>19.1189573288733</v>
      </c>
      <c r="J32" s="5" t="n">
        <f aca="false">SUMIFS(_Data_Sectoral!$F$2:$F$20000,_Data_Sectoral!$A$2:$A$20000,"IT",_Data_Sectoral!$C$2:$C$20000,"transport",_Data_Sectoral!$D$2:$D$20000,"TOTAL",_Data_Sectoral!$E$2:$E$20000,2032)</f>
        <v>22.2216425075566</v>
      </c>
      <c r="K32" s="5" t="n">
        <f aca="false">SUMIFS(_Data_Sectoral!$F$2:$F$20000,_Data_Sectoral!$A$2:$A$20000,"IT",_Data_Sectoral!$C$2:$C$20000,"transport",_Data_Sectoral!$D$2:$D$20000,"TOTAL",_Data_Sectoral!$E$2:$E$20000,2033)</f>
        <v>25.6697894062715</v>
      </c>
      <c r="L32" s="5" t="n">
        <f aca="false">SUMIFS(_Data_Sectoral!$F$2:$F$20000,_Data_Sectoral!$A$2:$A$20000,"IT",_Data_Sectoral!$C$2:$C$20000,"transport",_Data_Sectoral!$D$2:$D$20000,"TOTAL",_Data_Sectoral!$E$2:$E$20000,2034)</f>
        <v>29.2890934307395</v>
      </c>
      <c r="M32" s="5" t="n">
        <f aca="false">SUMIFS(_Data_Sectoral!$F$2:$F$20000,_Data_Sectoral!$A$2:$A$20000,"IT",_Data_Sectoral!$C$2:$C$20000,"transport",_Data_Sectoral!$D$2:$D$20000,"TOTAL",_Data_Sectoral!$E$2:$E$20000,2035)</f>
        <v>33.0267492787127</v>
      </c>
      <c r="N32" s="5" t="n">
        <f aca="false">SUMIFS(_Data_Sectoral!$F$2:$F$20000,_Data_Sectoral!$A$2:$A$20000,"IT",_Data_Sectoral!$C$2:$C$20000,"transport",_Data_Sectoral!$D$2:$D$20000,"TOTAL",_Data_Sectoral!$E$2:$E$20000,2036)</f>
        <v>36.6940654633437</v>
      </c>
      <c r="O32" s="5" t="n">
        <f aca="false">SUMIFS(_Data_Sectoral!$F$2:$F$20000,_Data_Sectoral!$A$2:$A$20000,"IT",_Data_Sectoral!$C$2:$C$20000,"transport",_Data_Sectoral!$D$2:$D$20000,"TOTAL",_Data_Sectoral!$E$2:$E$20000,2037)</f>
        <v>40.2546578065423</v>
      </c>
      <c r="P32" s="5" t="n">
        <f aca="false">SUMIFS(_Data_Sectoral!$F$2:$F$20000,_Data_Sectoral!$A$2:$A$20000,"IT",_Data_Sectoral!$C$2:$C$20000,"transport",_Data_Sectoral!$D$2:$D$20000,"TOTAL",_Data_Sectoral!$E$2:$E$20000,2038)</f>
        <v>43.8323810900066</v>
      </c>
      <c r="Q32" s="5" t="n">
        <f aca="false">SUMIFS(_Data_Sectoral!$F$2:$F$20000,_Data_Sectoral!$A$2:$A$20000,"IT",_Data_Sectoral!$C$2:$C$20000,"transport",_Data_Sectoral!$D$2:$D$20000,"TOTAL",_Data_Sectoral!$E$2:$E$20000,2039)</f>
        <v>47.4367938069889</v>
      </c>
      <c r="R32" s="5" t="n">
        <f aca="false">SUMIFS(_Data_Sectoral!$F$2:$F$20000,_Data_Sectoral!$A$2:$A$20000,"IT",_Data_Sectoral!$C$2:$C$20000,"transport",_Data_Sectoral!$D$2:$D$20000,"TOTAL",_Data_Sectoral!$E$2:$E$20000,2040)</f>
        <v>51.0760174038972</v>
      </c>
    </row>
    <row r="33" customFormat="false" ht="14.25" hidden="false" customHeight="false" outlineLevel="0" collapsed="false">
      <c r="A33" s="0" t="s">
        <v>45</v>
      </c>
      <c r="B33" s="5" t="n">
        <f aca="false">SUMIFS(_Data_Sectoral!$F$2:$F$20000,_Data_Sectoral!$A$2:$A$20000,"IT",_Data_Sectoral!$C$2:$C$20000,"buildings",_Data_Sectoral!$D$2:$D$20000,"TOTAL",_Data_Sectoral!$E$2:$E$20000,2024)</f>
        <v>161.57879187645</v>
      </c>
      <c r="C33" s="5" t="n">
        <f aca="false">SUMIFS(_Data_Sectoral!$F$2:$F$20000,_Data_Sectoral!$A$2:$A$20000,"IT",_Data_Sectoral!$C$2:$C$20000,"buildings",_Data_Sectoral!$D$2:$D$20000,"TOTAL",_Data_Sectoral!$E$2:$E$20000,2025)</f>
        <v>165.592652407029</v>
      </c>
      <c r="D33" s="5" t="n">
        <f aca="false">SUMIFS(_Data_Sectoral!$F$2:$F$20000,_Data_Sectoral!$A$2:$A$20000,"IT",_Data_Sectoral!$C$2:$C$20000,"buildings",_Data_Sectoral!$D$2:$D$20000,"TOTAL",_Data_Sectoral!$E$2:$E$20000,2026)</f>
        <v>169.450818141372</v>
      </c>
      <c r="E33" s="5" t="n">
        <f aca="false">SUMIFS(_Data_Sectoral!$F$2:$F$20000,_Data_Sectoral!$A$2:$A$20000,"IT",_Data_Sectoral!$C$2:$C$20000,"buildings",_Data_Sectoral!$D$2:$D$20000,"TOTAL",_Data_Sectoral!$E$2:$E$20000,2027)</f>
        <v>173.150608070538</v>
      </c>
      <c r="F33" s="5" t="n">
        <f aca="false">SUMIFS(_Data_Sectoral!$F$2:$F$20000,_Data_Sectoral!$A$2:$A$20000,"IT",_Data_Sectoral!$C$2:$C$20000,"buildings",_Data_Sectoral!$D$2:$D$20000,"TOTAL",_Data_Sectoral!$E$2:$E$20000,2028)</f>
        <v>178.274748790635</v>
      </c>
      <c r="G33" s="5" t="n">
        <f aca="false">SUMIFS(_Data_Sectoral!$F$2:$F$20000,_Data_Sectoral!$A$2:$A$20000,"IT",_Data_Sectoral!$C$2:$C$20000,"buildings",_Data_Sectoral!$D$2:$D$20000,"TOTAL",_Data_Sectoral!$E$2:$E$20000,2029)</f>
        <v>183.866818468853</v>
      </c>
      <c r="H33" s="5" t="n">
        <f aca="false">SUMIFS(_Data_Sectoral!$F$2:$F$20000,_Data_Sectoral!$A$2:$A$20000,"IT",_Data_Sectoral!$C$2:$C$20000,"buildings",_Data_Sectoral!$D$2:$D$20000,"TOTAL",_Data_Sectoral!$E$2:$E$20000,2030)</f>
        <v>189.917310463659</v>
      </c>
      <c r="I33" s="5" t="n">
        <f aca="false">SUMIFS(_Data_Sectoral!$F$2:$F$20000,_Data_Sectoral!$A$2:$A$20000,"IT",_Data_Sectoral!$C$2:$C$20000,"buildings",_Data_Sectoral!$D$2:$D$20000,"TOTAL",_Data_Sectoral!$E$2:$E$20000,2031)</f>
        <v>189.214794717509</v>
      </c>
      <c r="J33" s="5" t="n">
        <f aca="false">SUMIFS(_Data_Sectoral!$F$2:$F$20000,_Data_Sectoral!$A$2:$A$20000,"IT",_Data_Sectoral!$C$2:$C$20000,"buildings",_Data_Sectoral!$D$2:$D$20000,"TOTAL",_Data_Sectoral!$E$2:$E$20000,2032)</f>
        <v>190.092593393056</v>
      </c>
      <c r="K33" s="5" t="n">
        <f aca="false">SUMIFS(_Data_Sectoral!$F$2:$F$20000,_Data_Sectoral!$A$2:$A$20000,"IT",_Data_Sectoral!$C$2:$C$20000,"buildings",_Data_Sectoral!$D$2:$D$20000,"TOTAL",_Data_Sectoral!$E$2:$E$20000,2033)</f>
        <v>191.567004624816</v>
      </c>
      <c r="L33" s="5" t="n">
        <f aca="false">SUMIFS(_Data_Sectoral!$F$2:$F$20000,_Data_Sectoral!$A$2:$A$20000,"IT",_Data_Sectoral!$C$2:$C$20000,"buildings",_Data_Sectoral!$D$2:$D$20000,"TOTAL",_Data_Sectoral!$E$2:$E$20000,2034)</f>
        <v>194.067313082677</v>
      </c>
      <c r="M33" s="5" t="n">
        <f aca="false">SUMIFS(_Data_Sectoral!$F$2:$F$20000,_Data_Sectoral!$A$2:$A$20000,"IT",_Data_Sectoral!$C$2:$C$20000,"buildings",_Data_Sectoral!$D$2:$D$20000,"TOTAL",_Data_Sectoral!$E$2:$E$20000,2035)</f>
        <v>196.435470333584</v>
      </c>
      <c r="N33" s="5" t="n">
        <f aca="false">SUMIFS(_Data_Sectoral!$F$2:$F$20000,_Data_Sectoral!$A$2:$A$20000,"IT",_Data_Sectoral!$C$2:$C$20000,"buildings",_Data_Sectoral!$D$2:$D$20000,"TOTAL",_Data_Sectoral!$E$2:$E$20000,2036)</f>
        <v>198.180282634098</v>
      </c>
      <c r="O33" s="5" t="n">
        <f aca="false">SUMIFS(_Data_Sectoral!$F$2:$F$20000,_Data_Sectoral!$A$2:$A$20000,"IT",_Data_Sectoral!$C$2:$C$20000,"buildings",_Data_Sectoral!$D$2:$D$20000,"TOTAL",_Data_Sectoral!$E$2:$E$20000,2037)</f>
        <v>197.218048775668</v>
      </c>
      <c r="P33" s="5" t="n">
        <f aca="false">SUMIFS(_Data_Sectoral!$F$2:$F$20000,_Data_Sectoral!$A$2:$A$20000,"IT",_Data_Sectoral!$C$2:$C$20000,"buildings",_Data_Sectoral!$D$2:$D$20000,"TOTAL",_Data_Sectoral!$E$2:$E$20000,2038)</f>
        <v>197.456762692495</v>
      </c>
      <c r="Q33" s="5" t="n">
        <f aca="false">SUMIFS(_Data_Sectoral!$F$2:$F$20000,_Data_Sectoral!$A$2:$A$20000,"IT",_Data_Sectoral!$C$2:$C$20000,"buildings",_Data_Sectoral!$D$2:$D$20000,"TOTAL",_Data_Sectoral!$E$2:$E$20000,2039)</f>
        <v>198.783858095477</v>
      </c>
      <c r="R33" s="5" t="n">
        <f aca="false">SUMIFS(_Data_Sectoral!$F$2:$F$20000,_Data_Sectoral!$A$2:$A$20000,"IT",_Data_Sectoral!$C$2:$C$20000,"buildings",_Data_Sectoral!$D$2:$D$20000,"TOTAL",_Data_Sectoral!$E$2:$E$20000,2040)</f>
        <v>199.955149038604</v>
      </c>
    </row>
    <row r="34" customFormat="false" ht="14.25" hidden="false" customHeight="false" outlineLevel="0" collapsed="false">
      <c r="A34" s="0" t="s">
        <v>46</v>
      </c>
      <c r="B34" s="5" t="n">
        <f aca="false">SUMIFS(_Data_Sectoral!$F$2:$F$20000,_Data_Sectoral!$A$2:$A$20000,"IT",_Data_Sectoral!$C$2:$C$20000,"industry",_Data_Sectoral!$D$2:$D$20000,"TOTAL",_Data_Sectoral!$E$2:$E$20000,2024)</f>
        <v>126.41462426757</v>
      </c>
      <c r="C34" s="5" t="n">
        <f aca="false">SUMIFS(_Data_Sectoral!$F$2:$F$20000,_Data_Sectoral!$A$2:$A$20000,"IT",_Data_Sectoral!$C$2:$C$20000,"industry",_Data_Sectoral!$D$2:$D$20000,"TOTAL",_Data_Sectoral!$E$2:$E$20000,2025)</f>
        <v>125.693630266379</v>
      </c>
      <c r="D34" s="5" t="n">
        <f aca="false">SUMIFS(_Data_Sectoral!$F$2:$F$20000,_Data_Sectoral!$A$2:$A$20000,"IT",_Data_Sectoral!$C$2:$C$20000,"industry",_Data_Sectoral!$D$2:$D$20000,"TOTAL",_Data_Sectoral!$E$2:$E$20000,2026)</f>
        <v>125.153385939514</v>
      </c>
      <c r="E34" s="5" t="n">
        <f aca="false">SUMIFS(_Data_Sectoral!$F$2:$F$20000,_Data_Sectoral!$A$2:$A$20000,"IT",_Data_Sectoral!$C$2:$C$20000,"industry",_Data_Sectoral!$D$2:$D$20000,"TOTAL",_Data_Sectoral!$E$2:$E$20000,2027)</f>
        <v>124.016038645893</v>
      </c>
      <c r="F34" s="5" t="n">
        <f aca="false">SUMIFS(_Data_Sectoral!$F$2:$F$20000,_Data_Sectoral!$A$2:$A$20000,"IT",_Data_Sectoral!$C$2:$C$20000,"industry",_Data_Sectoral!$D$2:$D$20000,"TOTAL",_Data_Sectoral!$E$2:$E$20000,2028)</f>
        <v>123.349844884177</v>
      </c>
      <c r="G34" s="5" t="n">
        <f aca="false">SUMIFS(_Data_Sectoral!$F$2:$F$20000,_Data_Sectoral!$A$2:$A$20000,"IT",_Data_Sectoral!$C$2:$C$20000,"industry",_Data_Sectoral!$D$2:$D$20000,"TOTAL",_Data_Sectoral!$E$2:$E$20000,2029)</f>
        <v>121.878116650248</v>
      </c>
      <c r="H34" s="5" t="n">
        <f aca="false">SUMIFS(_Data_Sectoral!$F$2:$F$20000,_Data_Sectoral!$A$2:$A$20000,"IT",_Data_Sectoral!$C$2:$C$20000,"industry",_Data_Sectoral!$D$2:$D$20000,"TOTAL",_Data_Sectoral!$E$2:$E$20000,2030)</f>
        <v>120.562936469695</v>
      </c>
      <c r="I34" s="5" t="n">
        <f aca="false">SUMIFS(_Data_Sectoral!$F$2:$F$20000,_Data_Sectoral!$A$2:$A$20000,"IT",_Data_Sectoral!$C$2:$C$20000,"industry",_Data_Sectoral!$D$2:$D$20000,"TOTAL",_Data_Sectoral!$E$2:$E$20000,2031)</f>
        <v>119.409197125706</v>
      </c>
      <c r="J34" s="5" t="n">
        <f aca="false">SUMIFS(_Data_Sectoral!$F$2:$F$20000,_Data_Sectoral!$A$2:$A$20000,"IT",_Data_Sectoral!$C$2:$C$20000,"industry",_Data_Sectoral!$D$2:$D$20000,"TOTAL",_Data_Sectoral!$E$2:$E$20000,2032)</f>
        <v>119.500288459003</v>
      </c>
      <c r="K34" s="5" t="n">
        <f aca="false">SUMIFS(_Data_Sectoral!$F$2:$F$20000,_Data_Sectoral!$A$2:$A$20000,"IT",_Data_Sectoral!$C$2:$C$20000,"industry",_Data_Sectoral!$D$2:$D$20000,"TOTAL",_Data_Sectoral!$E$2:$E$20000,2033)</f>
        <v>120.051707993734</v>
      </c>
      <c r="L34" s="5" t="n">
        <f aca="false">SUMIFS(_Data_Sectoral!$F$2:$F$20000,_Data_Sectoral!$A$2:$A$20000,"IT",_Data_Sectoral!$C$2:$C$20000,"industry",_Data_Sectoral!$D$2:$D$20000,"TOTAL",_Data_Sectoral!$E$2:$E$20000,2034)</f>
        <v>121.124348422849</v>
      </c>
      <c r="M34" s="5" t="n">
        <f aca="false">SUMIFS(_Data_Sectoral!$F$2:$F$20000,_Data_Sectoral!$A$2:$A$20000,"IT",_Data_Sectoral!$C$2:$C$20000,"industry",_Data_Sectoral!$D$2:$D$20000,"TOTAL",_Data_Sectoral!$E$2:$E$20000,2035)</f>
        <v>122.265515184915</v>
      </c>
      <c r="N34" s="5" t="n">
        <f aca="false">SUMIFS(_Data_Sectoral!$F$2:$F$20000,_Data_Sectoral!$A$2:$A$20000,"IT",_Data_Sectoral!$C$2:$C$20000,"industry",_Data_Sectoral!$D$2:$D$20000,"TOTAL",_Data_Sectoral!$E$2:$E$20000,2036)</f>
        <v>123.315236188048</v>
      </c>
      <c r="O34" s="5" t="n">
        <f aca="false">SUMIFS(_Data_Sectoral!$F$2:$F$20000,_Data_Sectoral!$A$2:$A$20000,"IT",_Data_Sectoral!$C$2:$C$20000,"industry",_Data_Sectoral!$D$2:$D$20000,"TOTAL",_Data_Sectoral!$E$2:$E$20000,2037)</f>
        <v>124.211242673006</v>
      </c>
      <c r="P34" s="5" t="n">
        <f aca="false">SUMIFS(_Data_Sectoral!$F$2:$F$20000,_Data_Sectoral!$A$2:$A$20000,"IT",_Data_Sectoral!$C$2:$C$20000,"industry",_Data_Sectoral!$D$2:$D$20000,"TOTAL",_Data_Sectoral!$E$2:$E$20000,2038)</f>
        <v>125.277769829454</v>
      </c>
      <c r="Q34" s="5" t="n">
        <f aca="false">SUMIFS(_Data_Sectoral!$F$2:$F$20000,_Data_Sectoral!$A$2:$A$20000,"IT",_Data_Sectoral!$C$2:$C$20000,"industry",_Data_Sectoral!$D$2:$D$20000,"TOTAL",_Data_Sectoral!$E$2:$E$20000,2039)</f>
        <v>126.433375046076</v>
      </c>
      <c r="R34" s="5" t="n">
        <f aca="false">SUMIFS(_Data_Sectoral!$F$2:$F$20000,_Data_Sectoral!$A$2:$A$20000,"IT",_Data_Sectoral!$C$2:$C$20000,"industry",_Data_Sectoral!$D$2:$D$20000,"TOTAL",_Data_Sectoral!$E$2:$E$20000,2040)</f>
        <v>127.615612706534</v>
      </c>
    </row>
    <row r="35" customFormat="false" ht="14.25" hidden="false" customHeight="false" outlineLevel="0" collapsed="false">
      <c r="A35" s="0" t="s">
        <v>47</v>
      </c>
      <c r="B35" s="5" t="n">
        <f aca="false">SUMIFS(_Data_Sectoral!$F$2:$F$20000,_Data_Sectoral!$A$2:$A$20000,"IT",_Data_Sectoral!$C$2:$C$20000,"data_centers",_Data_Sectoral!$D$2:$D$20000,"TOTAL",_Data_Sectoral!$E$2:$E$20000,2024)</f>
        <v>2.199855</v>
      </c>
      <c r="C35" s="5" t="n">
        <f aca="false">SUMIFS(_Data_Sectoral!$F$2:$F$20000,_Data_Sectoral!$A$2:$A$20000,"IT",_Data_Sectoral!$C$2:$C$20000,"data_centers",_Data_Sectoral!$D$2:$D$20000,"TOTAL",_Data_Sectoral!$E$2:$E$20000,2025)</f>
        <v>2.95861870501303</v>
      </c>
      <c r="D35" s="5" t="n">
        <f aca="false">SUMIFS(_Data_Sectoral!$F$2:$F$20000,_Data_Sectoral!$A$2:$A$20000,"IT",_Data_Sectoral!$C$2:$C$20000,"data_centers",_Data_Sectoral!$D$2:$D$20000,"TOTAL",_Data_Sectoral!$E$2:$E$20000,2026)</f>
        <v>4.65819663905597</v>
      </c>
      <c r="E35" s="5" t="n">
        <f aca="false">SUMIFS(_Data_Sectoral!$F$2:$F$20000,_Data_Sectoral!$A$2:$A$20000,"IT",_Data_Sectoral!$C$2:$C$20000,"data_centers",_Data_Sectoral!$D$2:$D$20000,"TOTAL",_Data_Sectoral!$E$2:$E$20000,2027)</f>
        <v>6.44955160429537</v>
      </c>
      <c r="F35" s="5" t="n">
        <f aca="false">SUMIFS(_Data_Sectoral!$F$2:$F$20000,_Data_Sectoral!$A$2:$A$20000,"IT",_Data_Sectoral!$C$2:$C$20000,"data_centers",_Data_Sectoral!$D$2:$D$20000,"TOTAL",_Data_Sectoral!$E$2:$E$20000,2028)</f>
        <v>8.77581840766302</v>
      </c>
      <c r="G35" s="5" t="n">
        <f aca="false">SUMIFS(_Data_Sectoral!$F$2:$F$20000,_Data_Sectoral!$A$2:$A$20000,"IT",_Data_Sectoral!$C$2:$C$20000,"data_centers",_Data_Sectoral!$D$2:$D$20000,"TOTAL",_Data_Sectoral!$E$2:$E$20000,2029)</f>
        <v>10.7863985234276</v>
      </c>
      <c r="H35" s="5" t="n">
        <f aca="false">SUMIFS(_Data_Sectoral!$F$2:$F$20000,_Data_Sectoral!$A$2:$A$20000,"IT",_Data_Sectoral!$C$2:$C$20000,"data_centers",_Data_Sectoral!$D$2:$D$20000,"TOTAL",_Data_Sectoral!$E$2:$E$20000,2030)</f>
        <v>12.357442457422</v>
      </c>
      <c r="I35" s="5" t="n">
        <f aca="false">SUMIFS(_Data_Sectoral!$F$2:$F$20000,_Data_Sectoral!$A$2:$A$20000,"IT",_Data_Sectoral!$C$2:$C$20000,"data_centers",_Data_Sectoral!$D$2:$D$20000,"TOTAL",_Data_Sectoral!$E$2:$E$20000,2031)</f>
        <v>13.9145865335827</v>
      </c>
      <c r="J35" s="5" t="n">
        <f aca="false">SUMIFS(_Data_Sectoral!$F$2:$F$20000,_Data_Sectoral!$A$2:$A$20000,"IT",_Data_Sectoral!$C$2:$C$20000,"data_centers",_Data_Sectoral!$D$2:$D$20000,"TOTAL",_Data_Sectoral!$E$2:$E$20000,2032)</f>
        <v>15.5631403641265</v>
      </c>
      <c r="K35" s="5" t="n">
        <f aca="false">SUMIFS(_Data_Sectoral!$F$2:$F$20000,_Data_Sectoral!$A$2:$A$20000,"IT",_Data_Sectoral!$C$2:$C$20000,"data_centers",_Data_Sectoral!$D$2:$D$20000,"TOTAL",_Data_Sectoral!$E$2:$E$20000,2033)</f>
        <v>17.2055704438873</v>
      </c>
      <c r="L35" s="5" t="n">
        <f aca="false">SUMIFS(_Data_Sectoral!$F$2:$F$20000,_Data_Sectoral!$A$2:$A$20000,"IT",_Data_Sectoral!$C$2:$C$20000,"data_centers",_Data_Sectoral!$D$2:$D$20000,"TOTAL",_Data_Sectoral!$E$2:$E$20000,2034)</f>
        <v>18.7986342112868</v>
      </c>
      <c r="M35" s="5" t="n">
        <f aca="false">SUMIFS(_Data_Sectoral!$F$2:$F$20000,_Data_Sectoral!$A$2:$A$20000,"IT",_Data_Sectoral!$C$2:$C$20000,"data_centers",_Data_Sectoral!$D$2:$D$20000,"TOTAL",_Data_Sectoral!$E$2:$E$20000,2035)</f>
        <v>20.2958827641018</v>
      </c>
      <c r="N35" s="5" t="n">
        <f aca="false">SUMIFS(_Data_Sectoral!$F$2:$F$20000,_Data_Sectoral!$A$2:$A$20000,"IT",_Data_Sectoral!$C$2:$C$20000,"data_centers",_Data_Sectoral!$D$2:$D$20000,"TOTAL",_Data_Sectoral!$E$2:$E$20000,2036)</f>
        <v>21.6496857974099</v>
      </c>
      <c r="O35" s="5" t="n">
        <f aca="false">SUMIFS(_Data_Sectoral!$F$2:$F$20000,_Data_Sectoral!$A$2:$A$20000,"IT",_Data_Sectoral!$C$2:$C$20000,"data_centers",_Data_Sectoral!$D$2:$D$20000,"TOTAL",_Data_Sectoral!$E$2:$E$20000,2037)</f>
        <v>22.8135729058787</v>
      </c>
      <c r="P35" s="5" t="n">
        <f aca="false">SUMIFS(_Data_Sectoral!$F$2:$F$20000,_Data_Sectoral!$A$2:$A$20000,"IT",_Data_Sectoral!$C$2:$C$20000,"data_centers",_Data_Sectoral!$D$2:$D$20000,"TOTAL",_Data_Sectoral!$E$2:$E$20000,2038)</f>
        <v>23.7447469066536</v>
      </c>
      <c r="Q35" s="5" t="n">
        <f aca="false">SUMIFS(_Data_Sectoral!$F$2:$F$20000,_Data_Sectoral!$A$2:$A$20000,"IT",_Data_Sectoral!$C$2:$C$20000,"data_centers",_Data_Sectoral!$D$2:$D$20000,"TOTAL",_Data_Sectoral!$E$2:$E$20000,2039)</f>
        <v>24.4065921520984</v>
      </c>
      <c r="R35" s="5" t="n">
        <f aca="false">SUMIFS(_Data_Sectoral!$F$2:$F$20000,_Data_Sectoral!$A$2:$A$20000,"IT",_Data_Sectoral!$C$2:$C$20000,"data_centers",_Data_Sectoral!$D$2:$D$20000,"TOTAL",_Data_Sectoral!$E$2:$E$20000,2040)</f>
        <v>24.7709825729293</v>
      </c>
    </row>
    <row r="36" customFormat="false" ht="14.25" hidden="false" customHeight="false" outlineLevel="0" collapsed="false">
      <c r="A36" s="0" t="s">
        <v>48</v>
      </c>
      <c r="B36" s="5" t="n">
        <f aca="false">SUMIFS(_Data_Sectoral!$F$2:$F$20000,_Data_Sectoral!$A$2:$A$20000,"IT",_Data_Sectoral!$C$2:$C$20000,"hydrogen",_Data_Sectoral!$D$2:$D$20000,"TOTAL",_Data_Sectoral!$E$2:$E$20000,2024)</f>
        <v>0.005</v>
      </c>
      <c r="C36" s="5" t="n">
        <f aca="false">SUMIFS(_Data_Sectoral!$F$2:$F$20000,_Data_Sectoral!$A$2:$A$20000,"IT",_Data_Sectoral!$C$2:$C$20000,"hydrogen",_Data_Sectoral!$D$2:$D$20000,"TOTAL",_Data_Sectoral!$E$2:$E$20000,2025)</f>
        <v>0.005</v>
      </c>
      <c r="D36" s="5" t="n">
        <f aca="false">SUMIFS(_Data_Sectoral!$F$2:$F$20000,_Data_Sectoral!$A$2:$A$20000,"IT",_Data_Sectoral!$C$2:$C$20000,"hydrogen",_Data_Sectoral!$D$2:$D$20000,"TOTAL",_Data_Sectoral!$E$2:$E$20000,2026)</f>
        <v>0.197235</v>
      </c>
      <c r="E36" s="5" t="n">
        <f aca="false">SUMIFS(_Data_Sectoral!$F$2:$F$20000,_Data_Sectoral!$A$2:$A$20000,"IT",_Data_Sectoral!$C$2:$C$20000,"hydrogen",_Data_Sectoral!$D$2:$D$20000,"TOTAL",_Data_Sectoral!$E$2:$E$20000,2027)</f>
        <v>0.38947</v>
      </c>
      <c r="F36" s="5" t="n">
        <f aca="false">SUMIFS(_Data_Sectoral!$F$2:$F$20000,_Data_Sectoral!$A$2:$A$20000,"IT",_Data_Sectoral!$C$2:$C$20000,"hydrogen",_Data_Sectoral!$D$2:$D$20000,"TOTAL",_Data_Sectoral!$E$2:$E$20000,2028)</f>
        <v>0.546624</v>
      </c>
      <c r="G36" s="5" t="n">
        <f aca="false">SUMIFS(_Data_Sectoral!$F$2:$F$20000,_Data_Sectoral!$A$2:$A$20000,"IT",_Data_Sectoral!$C$2:$C$20000,"hydrogen",_Data_Sectoral!$D$2:$D$20000,"TOTAL",_Data_Sectoral!$E$2:$E$20000,2029)</f>
        <v>0.751608</v>
      </c>
      <c r="H36" s="5" t="n">
        <f aca="false">SUMIFS(_Data_Sectoral!$F$2:$F$20000,_Data_Sectoral!$A$2:$A$20000,"IT",_Data_Sectoral!$C$2:$C$20000,"hydrogen",_Data_Sectoral!$D$2:$D$20000,"TOTAL",_Data_Sectoral!$E$2:$E$20000,2030)</f>
        <v>0.76212</v>
      </c>
      <c r="I36" s="5" t="n">
        <f aca="false">SUMIFS(_Data_Sectoral!$F$2:$F$20000,_Data_Sectoral!$A$2:$A$20000,"IT",_Data_Sectoral!$C$2:$C$20000,"hydrogen",_Data_Sectoral!$D$2:$D$20000,"TOTAL",_Data_Sectoral!$E$2:$E$20000,2031)</f>
        <v>1.168409</v>
      </c>
      <c r="J36" s="5" t="n">
        <f aca="false">SUMIFS(_Data_Sectoral!$F$2:$F$20000,_Data_Sectoral!$A$2:$A$20000,"IT",_Data_Sectoral!$C$2:$C$20000,"hydrogen",_Data_Sectoral!$D$2:$D$20000,"TOTAL",_Data_Sectoral!$E$2:$E$20000,2032)</f>
        <v>1.677715</v>
      </c>
      <c r="K36" s="5" t="n">
        <f aca="false">SUMIFS(_Data_Sectoral!$F$2:$F$20000,_Data_Sectoral!$A$2:$A$20000,"IT",_Data_Sectoral!$C$2:$C$20000,"hydrogen",_Data_Sectoral!$D$2:$D$20000,"TOTAL",_Data_Sectoral!$E$2:$E$20000,2033)</f>
        <v>2.316845</v>
      </c>
      <c r="L36" s="5" t="n">
        <f aca="false">SUMIFS(_Data_Sectoral!$F$2:$F$20000,_Data_Sectoral!$A$2:$A$20000,"IT",_Data_Sectoral!$C$2:$C$20000,"hydrogen",_Data_Sectoral!$D$2:$D$20000,"TOTAL",_Data_Sectoral!$E$2:$E$20000,2034)</f>
        <v>3.07003</v>
      </c>
      <c r="M36" s="5" t="n">
        <f aca="false">SUMIFS(_Data_Sectoral!$F$2:$F$20000,_Data_Sectoral!$A$2:$A$20000,"IT",_Data_Sectoral!$C$2:$C$20000,"hydrogen",_Data_Sectoral!$D$2:$D$20000,"TOTAL",_Data_Sectoral!$E$2:$E$20000,2035)</f>
        <v>3.942</v>
      </c>
      <c r="N36" s="5" t="n">
        <f aca="false">SUMIFS(_Data_Sectoral!$F$2:$F$20000,_Data_Sectoral!$A$2:$A$20000,"IT",_Data_Sectoral!$C$2:$C$20000,"hydrogen",_Data_Sectoral!$D$2:$D$20000,"TOTAL",_Data_Sectoral!$E$2:$E$20000,2036)</f>
        <v>4.937486</v>
      </c>
      <c r="O36" s="5" t="n">
        <f aca="false">SUMIFS(_Data_Sectoral!$F$2:$F$20000,_Data_Sectoral!$A$2:$A$20000,"IT",_Data_Sectoral!$C$2:$C$20000,"hydrogen",_Data_Sectoral!$D$2:$D$20000,"TOTAL",_Data_Sectoral!$E$2:$E$20000,2037)</f>
        <v>5.892852</v>
      </c>
      <c r="P36" s="5" t="n">
        <f aca="false">SUMIFS(_Data_Sectoral!$F$2:$F$20000,_Data_Sectoral!$A$2:$A$20000,"IT",_Data_Sectoral!$C$2:$C$20000,"hydrogen",_Data_Sectoral!$D$2:$D$20000,"TOTAL",_Data_Sectoral!$E$2:$E$20000,2038)</f>
        <v>6.94265</v>
      </c>
      <c r="Q36" s="5" t="n">
        <f aca="false">SUMIFS(_Data_Sectoral!$F$2:$F$20000,_Data_Sectoral!$A$2:$A$20000,"IT",_Data_Sectoral!$C$2:$C$20000,"hydrogen",_Data_Sectoral!$D$2:$D$20000,"TOTAL",_Data_Sectoral!$E$2:$E$20000,2039)</f>
        <v>8.090035</v>
      </c>
      <c r="R36" s="5" t="n">
        <f aca="false">SUMIFS(_Data_Sectoral!$F$2:$F$20000,_Data_Sectoral!$A$2:$A$20000,"IT",_Data_Sectoral!$C$2:$C$20000,"hydrogen",_Data_Sectoral!$D$2:$D$20000,"TOTAL",_Data_Sectoral!$E$2:$E$20000,2040)</f>
        <v>9.1104</v>
      </c>
    </row>
    <row r="37" customFormat="false" ht="14.25" hidden="false" customHeight="false" outlineLevel="0" collapsed="false">
      <c r="A37" s="3" t="s">
        <v>49</v>
      </c>
      <c r="B37" s="8" t="n">
        <f aca="false">SUM(B32:B36)</f>
        <v>297.190126516915</v>
      </c>
      <c r="C37" s="8" t="n">
        <f aca="false">SUM(C32:C36)</f>
        <v>302.006570401965</v>
      </c>
      <c r="D37" s="8" t="n">
        <f aca="false">SUM(D32:D36)</f>
        <v>308.176885659651</v>
      </c>
      <c r="E37" s="8" t="n">
        <f aca="false">SUM(E32:E36)</f>
        <v>314.075596159168</v>
      </c>
      <c r="F37" s="8" t="n">
        <f aca="false">SUM(F32:F36)</f>
        <v>322.731889211857</v>
      </c>
      <c r="G37" s="8" t="n">
        <f aca="false">SUM(G32:G36)</f>
        <v>331.097984844249</v>
      </c>
      <c r="H37" s="8" t="n">
        <f aca="false">SUM(H32:H36)</f>
        <v>339.972818674509</v>
      </c>
      <c r="I37" s="8" t="n">
        <f aca="false">SUM(I32:I36)</f>
        <v>342.825944705672</v>
      </c>
      <c r="J37" s="8" t="n">
        <f aca="false">SUM(J32:J36)</f>
        <v>349.055379723742</v>
      </c>
      <c r="K37" s="8" t="n">
        <f aca="false">SUM(K32:K36)</f>
        <v>356.810917468709</v>
      </c>
      <c r="L37" s="8" t="n">
        <f aca="false">SUM(L32:L36)</f>
        <v>366.349419147553</v>
      </c>
      <c r="M37" s="8" t="n">
        <f aca="false">SUM(M32:M36)</f>
        <v>375.965617561314</v>
      </c>
      <c r="N37" s="8" t="n">
        <f aca="false">SUM(N32:N36)</f>
        <v>384.776756082899</v>
      </c>
      <c r="O37" s="8" t="n">
        <f aca="false">SUM(O32:O36)</f>
        <v>390.390374161095</v>
      </c>
      <c r="P37" s="8" t="n">
        <f aca="false">SUM(P32:P36)</f>
        <v>397.254310518609</v>
      </c>
      <c r="Q37" s="8" t="n">
        <f aca="false">SUM(Q32:Q36)</f>
        <v>405.15065410064</v>
      </c>
      <c r="R37" s="8" t="n">
        <f aca="false">SUM(R32:R36)</f>
        <v>412.528161721964</v>
      </c>
    </row>
    <row r="39" customFormat="false" ht="14.25" hidden="false" customHeight="false" outlineLevel="0" collapsed="false">
      <c r="A39" s="6" t="s">
        <v>52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customFormat="false" ht="14.25" hidden="false" customHeight="false" outlineLevel="0" collapsed="false">
      <c r="A40" s="3" t="s">
        <v>43</v>
      </c>
      <c r="B40" s="4" t="n">
        <v>2024</v>
      </c>
      <c r="C40" s="4" t="n">
        <v>2025</v>
      </c>
      <c r="D40" s="4" t="n">
        <v>2026</v>
      </c>
      <c r="E40" s="4" t="n">
        <v>2027</v>
      </c>
      <c r="F40" s="4" t="n">
        <v>2028</v>
      </c>
      <c r="G40" s="4" t="n">
        <v>2029</v>
      </c>
      <c r="H40" s="4" t="n">
        <v>2030</v>
      </c>
      <c r="I40" s="4" t="n">
        <v>2031</v>
      </c>
      <c r="J40" s="4" t="n">
        <v>2032</v>
      </c>
      <c r="K40" s="4" t="n">
        <v>2033</v>
      </c>
      <c r="L40" s="4" t="n">
        <v>2034</v>
      </c>
      <c r="M40" s="4" t="n">
        <v>2035</v>
      </c>
      <c r="N40" s="4" t="n">
        <v>2036</v>
      </c>
      <c r="O40" s="4" t="n">
        <v>2037</v>
      </c>
      <c r="P40" s="4" t="n">
        <v>2038</v>
      </c>
      <c r="Q40" s="4" t="n">
        <v>2039</v>
      </c>
      <c r="R40" s="4" t="n">
        <v>2040</v>
      </c>
    </row>
    <row r="41" customFormat="false" ht="14.25" hidden="false" customHeight="false" outlineLevel="0" collapsed="false">
      <c r="A41" s="0" t="s">
        <v>44</v>
      </c>
      <c r="B41" s="5" t="n">
        <f aca="false">SUMIFS(_Data_Sectoral!$F$2:$F$20000,_Data_Sectoral!$A$2:$A$20000,"ES",_Data_Sectoral!$C$2:$C$20000,"transport",_Data_Sectoral!$D$2:$D$20000,"TOTAL",_Data_Sectoral!$E$2:$E$20000,2024)</f>
        <v>4.39000137877857</v>
      </c>
      <c r="C41" s="5" t="n">
        <f aca="false">SUMIFS(_Data_Sectoral!$F$2:$F$20000,_Data_Sectoral!$A$2:$A$20000,"ES",_Data_Sectoral!$C$2:$C$20000,"transport",_Data_Sectoral!$D$2:$D$20000,"TOTAL",_Data_Sectoral!$E$2:$E$20000,2025)</f>
        <v>5.01519203301857</v>
      </c>
      <c r="D41" s="5" t="n">
        <f aca="false">SUMIFS(_Data_Sectoral!$F$2:$F$20000,_Data_Sectoral!$A$2:$A$20000,"ES",_Data_Sectoral!$C$2:$C$20000,"transport",_Data_Sectoral!$D$2:$D$20000,"TOTAL",_Data_Sectoral!$E$2:$E$20000,2026)</f>
        <v>5.90379877982695</v>
      </c>
      <c r="E41" s="5" t="n">
        <f aca="false">SUMIFS(_Data_Sectoral!$F$2:$F$20000,_Data_Sectoral!$A$2:$A$20000,"ES",_Data_Sectoral!$C$2:$C$20000,"transport",_Data_Sectoral!$D$2:$D$20000,"TOTAL",_Data_Sectoral!$E$2:$E$20000,2027)</f>
        <v>7.10117522911065</v>
      </c>
      <c r="F41" s="5" t="n">
        <f aca="false">SUMIFS(_Data_Sectoral!$F$2:$F$20000,_Data_Sectoral!$A$2:$A$20000,"ES",_Data_Sectoral!$C$2:$C$20000,"transport",_Data_Sectoral!$D$2:$D$20000,"TOTAL",_Data_Sectoral!$E$2:$E$20000,2028)</f>
        <v>8.53645996442991</v>
      </c>
      <c r="G41" s="5" t="n">
        <f aca="false">SUMIFS(_Data_Sectoral!$F$2:$F$20000,_Data_Sectoral!$A$2:$A$20000,"ES",_Data_Sectoral!$C$2:$C$20000,"transport",_Data_Sectoral!$D$2:$D$20000,"TOTAL",_Data_Sectoral!$E$2:$E$20000,2029)</f>
        <v>10.1800100119702</v>
      </c>
      <c r="H41" s="5" t="n">
        <f aca="false">SUMIFS(_Data_Sectoral!$F$2:$F$20000,_Data_Sectoral!$A$2:$A$20000,"ES",_Data_Sectoral!$C$2:$C$20000,"transport",_Data_Sectoral!$D$2:$D$20000,"TOTAL",_Data_Sectoral!$E$2:$E$20000,2030)</f>
        <v>12.1245889167812</v>
      </c>
      <c r="I41" s="5" t="n">
        <f aca="false">SUMIFS(_Data_Sectoral!$F$2:$F$20000,_Data_Sectoral!$A$2:$A$20000,"ES",_Data_Sectoral!$C$2:$C$20000,"transport",_Data_Sectoral!$D$2:$D$20000,"TOTAL",_Data_Sectoral!$E$2:$E$20000,2031)</f>
        <v>14.2064626843156</v>
      </c>
      <c r="J41" s="5" t="n">
        <f aca="false">SUMIFS(_Data_Sectoral!$F$2:$F$20000,_Data_Sectoral!$A$2:$A$20000,"ES",_Data_Sectoral!$C$2:$C$20000,"transport",_Data_Sectoral!$D$2:$D$20000,"TOTAL",_Data_Sectoral!$E$2:$E$20000,2032)</f>
        <v>16.5595872456905</v>
      </c>
      <c r="K41" s="5" t="n">
        <f aca="false">SUMIFS(_Data_Sectoral!$F$2:$F$20000,_Data_Sectoral!$A$2:$A$20000,"ES",_Data_Sectoral!$C$2:$C$20000,"transport",_Data_Sectoral!$D$2:$D$20000,"TOTAL",_Data_Sectoral!$E$2:$E$20000,2033)</f>
        <v>19.0218920219335</v>
      </c>
      <c r="L41" s="5" t="n">
        <f aca="false">SUMIFS(_Data_Sectoral!$F$2:$F$20000,_Data_Sectoral!$A$2:$A$20000,"ES",_Data_Sectoral!$C$2:$C$20000,"transport",_Data_Sectoral!$D$2:$D$20000,"TOTAL",_Data_Sectoral!$E$2:$E$20000,2034)</f>
        <v>21.7755050383548</v>
      </c>
      <c r="M41" s="5" t="n">
        <f aca="false">SUMIFS(_Data_Sectoral!$F$2:$F$20000,_Data_Sectoral!$A$2:$A$20000,"ES",_Data_Sectoral!$C$2:$C$20000,"transport",_Data_Sectoral!$D$2:$D$20000,"TOTAL",_Data_Sectoral!$E$2:$E$20000,2035)</f>
        <v>24.5867601219909</v>
      </c>
      <c r="N41" s="5" t="n">
        <f aca="false">SUMIFS(_Data_Sectoral!$F$2:$F$20000,_Data_Sectoral!$A$2:$A$20000,"ES",_Data_Sectoral!$C$2:$C$20000,"transport",_Data_Sectoral!$D$2:$D$20000,"TOTAL",_Data_Sectoral!$E$2:$E$20000,2036)</f>
        <v>27.3385147700199</v>
      </c>
      <c r="O41" s="5" t="n">
        <f aca="false">SUMIFS(_Data_Sectoral!$F$2:$F$20000,_Data_Sectoral!$A$2:$A$20000,"ES",_Data_Sectoral!$C$2:$C$20000,"transport",_Data_Sectoral!$D$2:$D$20000,"TOTAL",_Data_Sectoral!$E$2:$E$20000,2037)</f>
        <v>30.2470666116943</v>
      </c>
      <c r="P41" s="5" t="n">
        <f aca="false">SUMIFS(_Data_Sectoral!$F$2:$F$20000,_Data_Sectoral!$A$2:$A$20000,"ES",_Data_Sectoral!$C$2:$C$20000,"transport",_Data_Sectoral!$D$2:$D$20000,"TOTAL",_Data_Sectoral!$E$2:$E$20000,2038)</f>
        <v>33.763953196825</v>
      </c>
      <c r="Q41" s="5" t="n">
        <f aca="false">SUMIFS(_Data_Sectoral!$F$2:$F$20000,_Data_Sectoral!$A$2:$A$20000,"ES",_Data_Sectoral!$C$2:$C$20000,"transport",_Data_Sectoral!$D$2:$D$20000,"TOTAL",_Data_Sectoral!$E$2:$E$20000,2039)</f>
        <v>37.4053820861904</v>
      </c>
      <c r="R41" s="5" t="n">
        <f aca="false">SUMIFS(_Data_Sectoral!$F$2:$F$20000,_Data_Sectoral!$A$2:$A$20000,"ES",_Data_Sectoral!$C$2:$C$20000,"transport",_Data_Sectoral!$D$2:$D$20000,"TOTAL",_Data_Sectoral!$E$2:$E$20000,2040)</f>
        <v>41.151473996967</v>
      </c>
    </row>
    <row r="42" customFormat="false" ht="14.25" hidden="false" customHeight="false" outlineLevel="0" collapsed="false">
      <c r="A42" s="0" t="s">
        <v>45</v>
      </c>
      <c r="B42" s="5" t="n">
        <f aca="false">SUMIFS(_Data_Sectoral!$F$2:$F$20000,_Data_Sectoral!$A$2:$A$20000,"ES",_Data_Sectoral!$C$2:$C$20000,"buildings",_Data_Sectoral!$D$2:$D$20000,"TOTAL",_Data_Sectoral!$E$2:$E$20000,2024)</f>
        <v>151.261157155565</v>
      </c>
      <c r="C42" s="5" t="n">
        <f aca="false">SUMIFS(_Data_Sectoral!$F$2:$F$20000,_Data_Sectoral!$A$2:$A$20000,"ES",_Data_Sectoral!$C$2:$C$20000,"buildings",_Data_Sectoral!$D$2:$D$20000,"TOTAL",_Data_Sectoral!$E$2:$E$20000,2025)</f>
        <v>153.005128009783</v>
      </c>
      <c r="D42" s="5" t="n">
        <f aca="false">SUMIFS(_Data_Sectoral!$F$2:$F$20000,_Data_Sectoral!$A$2:$A$20000,"ES",_Data_Sectoral!$C$2:$C$20000,"buildings",_Data_Sectoral!$D$2:$D$20000,"TOTAL",_Data_Sectoral!$E$2:$E$20000,2026)</f>
        <v>154.616521879033</v>
      </c>
      <c r="E42" s="5" t="n">
        <f aca="false">SUMIFS(_Data_Sectoral!$F$2:$F$20000,_Data_Sectoral!$A$2:$A$20000,"ES",_Data_Sectoral!$C$2:$C$20000,"buildings",_Data_Sectoral!$D$2:$D$20000,"TOTAL",_Data_Sectoral!$E$2:$E$20000,2027)</f>
        <v>155.983547934778</v>
      </c>
      <c r="F42" s="5" t="n">
        <f aca="false">SUMIFS(_Data_Sectoral!$F$2:$F$20000,_Data_Sectoral!$A$2:$A$20000,"ES",_Data_Sectoral!$C$2:$C$20000,"buildings",_Data_Sectoral!$D$2:$D$20000,"TOTAL",_Data_Sectoral!$E$2:$E$20000,2028)</f>
        <v>157.568627159429</v>
      </c>
      <c r="G42" s="5" t="n">
        <f aca="false">SUMIFS(_Data_Sectoral!$F$2:$F$20000,_Data_Sectoral!$A$2:$A$20000,"ES",_Data_Sectoral!$C$2:$C$20000,"buildings",_Data_Sectoral!$D$2:$D$20000,"TOTAL",_Data_Sectoral!$E$2:$E$20000,2029)</f>
        <v>159.341826024529</v>
      </c>
      <c r="H42" s="5" t="n">
        <f aca="false">SUMIFS(_Data_Sectoral!$F$2:$F$20000,_Data_Sectoral!$A$2:$A$20000,"ES",_Data_Sectoral!$C$2:$C$20000,"buildings",_Data_Sectoral!$D$2:$D$20000,"TOTAL",_Data_Sectoral!$E$2:$E$20000,2030)</f>
        <v>161.236934938615</v>
      </c>
      <c r="I42" s="5" t="n">
        <f aca="false">SUMIFS(_Data_Sectoral!$F$2:$F$20000,_Data_Sectoral!$A$2:$A$20000,"ES",_Data_Sectoral!$C$2:$C$20000,"buildings",_Data_Sectoral!$D$2:$D$20000,"TOTAL",_Data_Sectoral!$E$2:$E$20000,2031)</f>
        <v>162.610060773227</v>
      </c>
      <c r="J42" s="5" t="n">
        <f aca="false">SUMIFS(_Data_Sectoral!$F$2:$F$20000,_Data_Sectoral!$A$2:$A$20000,"ES",_Data_Sectoral!$C$2:$C$20000,"buildings",_Data_Sectoral!$D$2:$D$20000,"TOTAL",_Data_Sectoral!$E$2:$E$20000,2032)</f>
        <v>164.201040647355</v>
      </c>
      <c r="K42" s="5" t="n">
        <f aca="false">SUMIFS(_Data_Sectoral!$F$2:$F$20000,_Data_Sectoral!$A$2:$A$20000,"ES",_Data_Sectoral!$C$2:$C$20000,"buildings",_Data_Sectoral!$D$2:$D$20000,"TOTAL",_Data_Sectoral!$E$2:$E$20000,2033)</f>
        <v>165.819340559418</v>
      </c>
      <c r="L42" s="5" t="n">
        <f aca="false">SUMIFS(_Data_Sectoral!$F$2:$F$20000,_Data_Sectoral!$A$2:$A$20000,"ES",_Data_Sectoral!$C$2:$C$20000,"buildings",_Data_Sectoral!$D$2:$D$20000,"TOTAL",_Data_Sectoral!$E$2:$E$20000,2034)</f>
        <v>167.532313010965</v>
      </c>
      <c r="M42" s="5" t="n">
        <f aca="false">SUMIFS(_Data_Sectoral!$F$2:$F$20000,_Data_Sectoral!$A$2:$A$20000,"ES",_Data_Sectoral!$C$2:$C$20000,"buildings",_Data_Sectoral!$D$2:$D$20000,"TOTAL",_Data_Sectoral!$E$2:$E$20000,2035)</f>
        <v>169.24213725381</v>
      </c>
      <c r="N42" s="5" t="n">
        <f aca="false">SUMIFS(_Data_Sectoral!$F$2:$F$20000,_Data_Sectoral!$A$2:$A$20000,"ES",_Data_Sectoral!$C$2:$C$20000,"buildings",_Data_Sectoral!$D$2:$D$20000,"TOTAL",_Data_Sectoral!$E$2:$E$20000,2036)</f>
        <v>170.943929330851</v>
      </c>
      <c r="O42" s="5" t="n">
        <f aca="false">SUMIFS(_Data_Sectoral!$F$2:$F$20000,_Data_Sectoral!$A$2:$A$20000,"ES",_Data_Sectoral!$C$2:$C$20000,"buildings",_Data_Sectoral!$D$2:$D$20000,"TOTAL",_Data_Sectoral!$E$2:$E$20000,2037)</f>
        <v>172.574124241811</v>
      </c>
      <c r="P42" s="5" t="n">
        <f aca="false">SUMIFS(_Data_Sectoral!$F$2:$F$20000,_Data_Sectoral!$A$2:$A$20000,"ES",_Data_Sectoral!$C$2:$C$20000,"buildings",_Data_Sectoral!$D$2:$D$20000,"TOTAL",_Data_Sectoral!$E$2:$E$20000,2038)</f>
        <v>174.102896620242</v>
      </c>
      <c r="Q42" s="5" t="n">
        <f aca="false">SUMIFS(_Data_Sectoral!$F$2:$F$20000,_Data_Sectoral!$A$2:$A$20000,"ES",_Data_Sectoral!$C$2:$C$20000,"buildings",_Data_Sectoral!$D$2:$D$20000,"TOTAL",_Data_Sectoral!$E$2:$E$20000,2039)</f>
        <v>175.794825609344</v>
      </c>
      <c r="R42" s="5" t="n">
        <f aca="false">SUMIFS(_Data_Sectoral!$F$2:$F$20000,_Data_Sectoral!$A$2:$A$20000,"ES",_Data_Sectoral!$C$2:$C$20000,"buildings",_Data_Sectoral!$D$2:$D$20000,"TOTAL",_Data_Sectoral!$E$2:$E$20000,2040)</f>
        <v>177.436902516964</v>
      </c>
    </row>
    <row r="43" customFormat="false" ht="14.25" hidden="false" customHeight="false" outlineLevel="0" collapsed="false">
      <c r="A43" s="0" t="s">
        <v>46</v>
      </c>
      <c r="B43" s="5" t="n">
        <f aca="false">SUMIFS(_Data_Sectoral!$F$2:$F$20000,_Data_Sectoral!$A$2:$A$20000,"ES",_Data_Sectoral!$C$2:$C$20000,"industry",_Data_Sectoral!$D$2:$D$20000,"TOTAL",_Data_Sectoral!$E$2:$E$20000,2024)</f>
        <v>78.4180762946937</v>
      </c>
      <c r="C43" s="5" t="n">
        <f aca="false">SUMIFS(_Data_Sectoral!$F$2:$F$20000,_Data_Sectoral!$A$2:$A$20000,"ES",_Data_Sectoral!$C$2:$C$20000,"industry",_Data_Sectoral!$D$2:$D$20000,"TOTAL",_Data_Sectoral!$E$2:$E$20000,2025)</f>
        <v>81.6032274637336</v>
      </c>
      <c r="D43" s="5" t="n">
        <f aca="false">SUMIFS(_Data_Sectoral!$F$2:$F$20000,_Data_Sectoral!$A$2:$A$20000,"ES",_Data_Sectoral!$C$2:$C$20000,"industry",_Data_Sectoral!$D$2:$D$20000,"TOTAL",_Data_Sectoral!$E$2:$E$20000,2026)</f>
        <v>82.9782815036224</v>
      </c>
      <c r="E43" s="5" t="n">
        <f aca="false">SUMIFS(_Data_Sectoral!$F$2:$F$20000,_Data_Sectoral!$A$2:$A$20000,"ES",_Data_Sectoral!$C$2:$C$20000,"industry",_Data_Sectoral!$D$2:$D$20000,"TOTAL",_Data_Sectoral!$E$2:$E$20000,2027)</f>
        <v>83.4405053390094</v>
      </c>
      <c r="F43" s="5" t="n">
        <f aca="false">SUMIFS(_Data_Sectoral!$F$2:$F$20000,_Data_Sectoral!$A$2:$A$20000,"ES",_Data_Sectoral!$C$2:$C$20000,"industry",_Data_Sectoral!$D$2:$D$20000,"TOTAL",_Data_Sectoral!$E$2:$E$20000,2028)</f>
        <v>84.1486497320497</v>
      </c>
      <c r="G43" s="5" t="n">
        <f aca="false">SUMIFS(_Data_Sectoral!$F$2:$F$20000,_Data_Sectoral!$A$2:$A$20000,"ES",_Data_Sectoral!$C$2:$C$20000,"industry",_Data_Sectoral!$D$2:$D$20000,"TOTAL",_Data_Sectoral!$E$2:$E$20000,2029)</f>
        <v>83.9138255998943</v>
      </c>
      <c r="H43" s="5" t="n">
        <f aca="false">SUMIFS(_Data_Sectoral!$F$2:$F$20000,_Data_Sectoral!$A$2:$A$20000,"ES",_Data_Sectoral!$C$2:$C$20000,"industry",_Data_Sectoral!$D$2:$D$20000,"TOTAL",_Data_Sectoral!$E$2:$E$20000,2030)</f>
        <v>83.7150417646506</v>
      </c>
      <c r="I43" s="5" t="n">
        <f aca="false">SUMIFS(_Data_Sectoral!$F$2:$F$20000,_Data_Sectoral!$A$2:$A$20000,"ES",_Data_Sectoral!$C$2:$C$20000,"industry",_Data_Sectoral!$D$2:$D$20000,"TOTAL",_Data_Sectoral!$E$2:$E$20000,2031)</f>
        <v>83.515204181961</v>
      </c>
      <c r="J43" s="5" t="n">
        <f aca="false">SUMIFS(_Data_Sectoral!$F$2:$F$20000,_Data_Sectoral!$A$2:$A$20000,"ES",_Data_Sectoral!$C$2:$C$20000,"industry",_Data_Sectoral!$D$2:$D$20000,"TOTAL",_Data_Sectoral!$E$2:$E$20000,2032)</f>
        <v>84.5095432103393</v>
      </c>
      <c r="K43" s="5" t="n">
        <f aca="false">SUMIFS(_Data_Sectoral!$F$2:$F$20000,_Data_Sectoral!$A$2:$A$20000,"ES",_Data_Sectoral!$C$2:$C$20000,"industry",_Data_Sectoral!$D$2:$D$20000,"TOTAL",_Data_Sectoral!$E$2:$E$20000,2033)</f>
        <v>86.0191945967891</v>
      </c>
      <c r="L43" s="5" t="n">
        <f aca="false">SUMIFS(_Data_Sectoral!$F$2:$F$20000,_Data_Sectoral!$A$2:$A$20000,"ES",_Data_Sectoral!$C$2:$C$20000,"industry",_Data_Sectoral!$D$2:$D$20000,"TOTAL",_Data_Sectoral!$E$2:$E$20000,2034)</f>
        <v>87.4491852797561</v>
      </c>
      <c r="M43" s="5" t="n">
        <f aca="false">SUMIFS(_Data_Sectoral!$F$2:$F$20000,_Data_Sectoral!$A$2:$A$20000,"ES",_Data_Sectoral!$C$2:$C$20000,"industry",_Data_Sectoral!$D$2:$D$20000,"TOTAL",_Data_Sectoral!$E$2:$E$20000,2035)</f>
        <v>88.9443254838151</v>
      </c>
      <c r="N43" s="5" t="n">
        <f aca="false">SUMIFS(_Data_Sectoral!$F$2:$F$20000,_Data_Sectoral!$A$2:$A$20000,"ES",_Data_Sectoral!$C$2:$C$20000,"industry",_Data_Sectoral!$D$2:$D$20000,"TOTAL",_Data_Sectoral!$E$2:$E$20000,2036)</f>
        <v>90.1533804748537</v>
      </c>
      <c r="O43" s="5" t="n">
        <f aca="false">SUMIFS(_Data_Sectoral!$F$2:$F$20000,_Data_Sectoral!$A$2:$A$20000,"ES",_Data_Sectoral!$C$2:$C$20000,"industry",_Data_Sectoral!$D$2:$D$20000,"TOTAL",_Data_Sectoral!$E$2:$E$20000,2037)</f>
        <v>91.3113455575777</v>
      </c>
      <c r="P43" s="5" t="n">
        <f aca="false">SUMIFS(_Data_Sectoral!$F$2:$F$20000,_Data_Sectoral!$A$2:$A$20000,"ES",_Data_Sectoral!$C$2:$C$20000,"industry",_Data_Sectoral!$D$2:$D$20000,"TOTAL",_Data_Sectoral!$E$2:$E$20000,2038)</f>
        <v>92.4151862458509</v>
      </c>
      <c r="Q43" s="5" t="n">
        <f aca="false">SUMIFS(_Data_Sectoral!$F$2:$F$20000,_Data_Sectoral!$A$2:$A$20000,"ES",_Data_Sectoral!$C$2:$C$20000,"industry",_Data_Sectoral!$D$2:$D$20000,"TOTAL",_Data_Sectoral!$E$2:$E$20000,2039)</f>
        <v>93.507722859008</v>
      </c>
      <c r="R43" s="5" t="n">
        <f aca="false">SUMIFS(_Data_Sectoral!$F$2:$F$20000,_Data_Sectoral!$A$2:$A$20000,"ES",_Data_Sectoral!$C$2:$C$20000,"industry",_Data_Sectoral!$D$2:$D$20000,"TOTAL",_Data_Sectoral!$E$2:$E$20000,2040)</f>
        <v>94.4796600094731</v>
      </c>
    </row>
    <row r="44" customFormat="false" ht="14.25" hidden="false" customHeight="false" outlineLevel="0" collapsed="false">
      <c r="A44" s="0" t="s">
        <v>47</v>
      </c>
      <c r="B44" s="5" t="n">
        <f aca="false">SUMIFS(_Data_Sectoral!$F$2:$F$20000,_Data_Sectoral!$A$2:$A$20000,"ES",_Data_Sectoral!$C$2:$C$20000,"data_centers",_Data_Sectoral!$D$2:$D$20000,"TOTAL",_Data_Sectoral!$E$2:$E$20000,2024)</f>
        <v>2.445135</v>
      </c>
      <c r="C44" s="5" t="n">
        <f aca="false">SUMIFS(_Data_Sectoral!$F$2:$F$20000,_Data_Sectoral!$A$2:$A$20000,"ES",_Data_Sectoral!$C$2:$C$20000,"data_centers",_Data_Sectoral!$D$2:$D$20000,"TOTAL",_Data_Sectoral!$E$2:$E$20000,2025)</f>
        <v>3.08173606786779</v>
      </c>
      <c r="D44" s="5" t="n">
        <f aca="false">SUMIFS(_Data_Sectoral!$F$2:$F$20000,_Data_Sectoral!$A$2:$A$20000,"ES",_Data_Sectoral!$C$2:$C$20000,"data_centers",_Data_Sectoral!$D$2:$D$20000,"TOTAL",_Data_Sectoral!$E$2:$E$20000,2026)</f>
        <v>4.58442317930972</v>
      </c>
      <c r="E44" s="5" t="n">
        <f aca="false">SUMIFS(_Data_Sectoral!$F$2:$F$20000,_Data_Sectoral!$A$2:$A$20000,"ES",_Data_Sectoral!$C$2:$C$20000,"data_centers",_Data_Sectoral!$D$2:$D$20000,"TOTAL",_Data_Sectoral!$E$2:$E$20000,2027)</f>
        <v>6.93216800633316</v>
      </c>
      <c r="F44" s="5" t="n">
        <f aca="false">SUMIFS(_Data_Sectoral!$F$2:$F$20000,_Data_Sectoral!$A$2:$A$20000,"ES",_Data_Sectoral!$C$2:$C$20000,"data_centers",_Data_Sectoral!$D$2:$D$20000,"TOTAL",_Data_Sectoral!$E$2:$E$20000,2028)</f>
        <v>8.89346950913338</v>
      </c>
      <c r="G44" s="5" t="n">
        <f aca="false">SUMIFS(_Data_Sectoral!$F$2:$F$20000,_Data_Sectoral!$A$2:$A$20000,"ES",_Data_Sectoral!$C$2:$C$20000,"data_centers",_Data_Sectoral!$D$2:$D$20000,"TOTAL",_Data_Sectoral!$E$2:$E$20000,2029)</f>
        <v>13.5301360680403</v>
      </c>
      <c r="H44" s="5" t="n">
        <f aca="false">SUMIFS(_Data_Sectoral!$F$2:$F$20000,_Data_Sectoral!$A$2:$A$20000,"ES",_Data_Sectoral!$C$2:$C$20000,"data_centers",_Data_Sectoral!$D$2:$D$20000,"TOTAL",_Data_Sectoral!$E$2:$E$20000,2030)</f>
        <v>16.9110690569527</v>
      </c>
      <c r="I44" s="5" t="n">
        <f aca="false">SUMIFS(_Data_Sectoral!$F$2:$F$20000,_Data_Sectoral!$A$2:$A$20000,"ES",_Data_Sectoral!$C$2:$C$20000,"data_centers",_Data_Sectoral!$D$2:$D$20000,"TOTAL",_Data_Sectoral!$E$2:$E$20000,2031)</f>
        <v>19.1867877007258</v>
      </c>
      <c r="J44" s="5" t="n">
        <f aca="false">SUMIFS(_Data_Sectoral!$F$2:$F$20000,_Data_Sectoral!$A$2:$A$20000,"ES",_Data_Sectoral!$C$2:$C$20000,"data_centers",_Data_Sectoral!$D$2:$D$20000,"TOTAL",_Data_Sectoral!$E$2:$E$20000,2032)</f>
        <v>21.4599743515487</v>
      </c>
      <c r="K44" s="5" t="n">
        <f aca="false">SUMIFS(_Data_Sectoral!$F$2:$F$20000,_Data_Sectoral!$A$2:$A$20000,"ES",_Data_Sectoral!$C$2:$C$20000,"data_centers",_Data_Sectoral!$D$2:$D$20000,"TOTAL",_Data_Sectoral!$E$2:$E$20000,2033)</f>
        <v>23.7247169781155</v>
      </c>
      <c r="L44" s="5" t="n">
        <f aca="false">SUMIFS(_Data_Sectoral!$F$2:$F$20000,_Data_Sectoral!$A$2:$A$20000,"ES",_Data_Sectoral!$C$2:$C$20000,"data_centers",_Data_Sectoral!$D$2:$D$20000,"TOTAL",_Data_Sectoral!$E$2:$E$20000,2034)</f>
        <v>25.9213885231192</v>
      </c>
      <c r="M44" s="5" t="n">
        <f aca="false">SUMIFS(_Data_Sectoral!$F$2:$F$20000,_Data_Sectoral!$A$2:$A$20000,"ES",_Data_Sectoral!$C$2:$C$20000,"data_centers",_Data_Sectoral!$D$2:$D$20000,"TOTAL",_Data_Sectoral!$E$2:$E$20000,2035)</f>
        <v>27.9859407143573</v>
      </c>
      <c r="N44" s="5" t="n">
        <f aca="false">SUMIFS(_Data_Sectoral!$F$2:$F$20000,_Data_Sectoral!$A$2:$A$20000,"ES",_Data_Sectoral!$C$2:$C$20000,"data_centers",_Data_Sectoral!$D$2:$D$20000,"TOTAL",_Data_Sectoral!$E$2:$E$20000,2036)</f>
        <v>29.852696246474</v>
      </c>
      <c r="O44" s="5" t="n">
        <f aca="false">SUMIFS(_Data_Sectoral!$F$2:$F$20000,_Data_Sectoral!$A$2:$A$20000,"ES",_Data_Sectoral!$C$2:$C$20000,"data_centers",_Data_Sectoral!$D$2:$D$20000,"TOTAL",_Data_Sectoral!$E$2:$E$20000,2037)</f>
        <v>31.4575771966844</v>
      </c>
      <c r="P44" s="5" t="n">
        <f aca="false">SUMIFS(_Data_Sectoral!$F$2:$F$20000,_Data_Sectoral!$A$2:$A$20000,"ES",_Data_Sectoral!$C$2:$C$20000,"data_centers",_Data_Sectoral!$D$2:$D$20000,"TOTAL",_Data_Sectoral!$E$2:$E$20000,2038)</f>
        <v>32.7415706392624</v>
      </c>
      <c r="Q44" s="5" t="n">
        <f aca="false">SUMIFS(_Data_Sectoral!$F$2:$F$20000,_Data_Sectoral!$A$2:$A$20000,"ES",_Data_Sectoral!$C$2:$C$20000,"data_centers",_Data_Sectoral!$D$2:$D$20000,"TOTAL",_Data_Sectoral!$E$2:$E$20000,2039)</f>
        <v>33.6541873515474</v>
      </c>
      <c r="R44" s="5" t="n">
        <f aca="false">SUMIFS(_Data_Sectoral!$F$2:$F$20000,_Data_Sectoral!$A$2:$A$20000,"ES",_Data_Sectoral!$C$2:$C$20000,"data_centers",_Data_Sectoral!$D$2:$D$20000,"TOTAL",_Data_Sectoral!$E$2:$E$20000,2040)</f>
        <v>34.156644368706</v>
      </c>
    </row>
    <row r="45" customFormat="false" ht="14.25" hidden="false" customHeight="false" outlineLevel="0" collapsed="false">
      <c r="A45" s="0" t="s">
        <v>48</v>
      </c>
      <c r="B45" s="5" t="n">
        <f aca="false">SUMIFS(_Data_Sectoral!$F$2:$F$20000,_Data_Sectoral!$A$2:$A$20000,"ES",_Data_Sectoral!$C$2:$C$20000,"hydrogen",_Data_Sectoral!$D$2:$D$20000,"TOTAL",_Data_Sectoral!$E$2:$E$20000,2024)</f>
        <v>0.105</v>
      </c>
      <c r="C45" s="5" t="n">
        <f aca="false">SUMIFS(_Data_Sectoral!$F$2:$F$20000,_Data_Sectoral!$A$2:$A$20000,"ES",_Data_Sectoral!$C$2:$C$20000,"hydrogen",_Data_Sectoral!$D$2:$D$20000,"TOTAL",_Data_Sectoral!$E$2:$E$20000,2025)</f>
        <v>0.115</v>
      </c>
      <c r="D45" s="5" t="n">
        <f aca="false">SUMIFS(_Data_Sectoral!$F$2:$F$20000,_Data_Sectoral!$A$2:$A$20000,"ES",_Data_Sectoral!$C$2:$C$20000,"hydrogen",_Data_Sectoral!$D$2:$D$20000,"TOTAL",_Data_Sectoral!$E$2:$E$20000,2026)</f>
        <v>1.875025</v>
      </c>
      <c r="E45" s="5" t="n">
        <f aca="false">SUMIFS(_Data_Sectoral!$F$2:$F$20000,_Data_Sectoral!$A$2:$A$20000,"ES",_Data_Sectoral!$C$2:$C$20000,"hydrogen",_Data_Sectoral!$D$2:$D$20000,"TOTAL",_Data_Sectoral!$E$2:$E$20000,2027)</f>
        <v>3.63505</v>
      </c>
      <c r="F45" s="5" t="n">
        <f aca="false">SUMIFS(_Data_Sectoral!$F$2:$F$20000,_Data_Sectoral!$A$2:$A$20000,"ES",_Data_Sectoral!$C$2:$C$20000,"hydrogen",_Data_Sectoral!$D$2:$D$20000,"TOTAL",_Data_Sectoral!$E$2:$E$20000,2028)</f>
        <v>5.356915</v>
      </c>
      <c r="G45" s="5" t="n">
        <f aca="false">SUMIFS(_Data_Sectoral!$F$2:$F$20000,_Data_Sectoral!$A$2:$A$20000,"ES",_Data_Sectoral!$C$2:$C$20000,"hydrogen",_Data_Sectoral!$D$2:$D$20000,"TOTAL",_Data_Sectoral!$E$2:$E$20000,2029)</f>
        <v>7.652736</v>
      </c>
      <c r="H45" s="5" t="n">
        <f aca="false">SUMIFS(_Data_Sectoral!$F$2:$F$20000,_Data_Sectoral!$A$2:$A$20000,"ES",_Data_Sectoral!$C$2:$C$20000,"hydrogen",_Data_Sectoral!$D$2:$D$20000,"TOTAL",_Data_Sectoral!$E$2:$E$20000,2030)</f>
        <v>8.00226</v>
      </c>
      <c r="I45" s="5" t="n">
        <f aca="false">SUMIFS(_Data_Sectoral!$F$2:$F$20000,_Data_Sectoral!$A$2:$A$20000,"ES",_Data_Sectoral!$C$2:$C$20000,"hydrogen",_Data_Sectoral!$D$2:$D$20000,"TOTAL",_Data_Sectoral!$E$2:$E$20000,2031)</f>
        <v>9.616903</v>
      </c>
      <c r="J45" s="5" t="n">
        <f aca="false">SUMIFS(_Data_Sectoral!$F$2:$F$20000,_Data_Sectoral!$A$2:$A$20000,"ES",_Data_Sectoral!$C$2:$C$20000,"hydrogen",_Data_Sectoral!$D$2:$D$20000,"TOTAL",_Data_Sectoral!$E$2:$E$20000,2032)</f>
        <v>11.429435</v>
      </c>
      <c r="K45" s="5" t="n">
        <f aca="false">SUMIFS(_Data_Sectoral!$F$2:$F$20000,_Data_Sectoral!$A$2:$A$20000,"ES",_Data_Sectoral!$C$2:$C$20000,"hydrogen",_Data_Sectoral!$D$2:$D$20000,"TOTAL",_Data_Sectoral!$E$2:$E$20000,2033)</f>
        <v>13.535251</v>
      </c>
      <c r="L45" s="5" t="n">
        <f aca="false">SUMIFS(_Data_Sectoral!$F$2:$F$20000,_Data_Sectoral!$A$2:$A$20000,"ES",_Data_Sectoral!$C$2:$C$20000,"hydrogen",_Data_Sectoral!$D$2:$D$20000,"TOTAL",_Data_Sectoral!$E$2:$E$20000,2034)</f>
        <v>15.768788</v>
      </c>
      <c r="M45" s="5" t="n">
        <f aca="false">SUMIFS(_Data_Sectoral!$F$2:$F$20000,_Data_Sectoral!$A$2:$A$20000,"ES",_Data_Sectoral!$C$2:$C$20000,"hydrogen",_Data_Sectoral!$D$2:$D$20000,"TOTAL",_Data_Sectoral!$E$2:$E$20000,2035)</f>
        <v>18.1332</v>
      </c>
      <c r="N45" s="5" t="n">
        <f aca="false">SUMIFS(_Data_Sectoral!$F$2:$F$20000,_Data_Sectoral!$A$2:$A$20000,"ES",_Data_Sectoral!$C$2:$C$20000,"hydrogen",_Data_Sectoral!$D$2:$D$20000,"TOTAL",_Data_Sectoral!$E$2:$E$20000,2036)</f>
        <v>20.63164</v>
      </c>
      <c r="O45" s="5" t="n">
        <f aca="false">SUMIFS(_Data_Sectoral!$F$2:$F$20000,_Data_Sectoral!$A$2:$A$20000,"ES",_Data_Sectoral!$C$2:$C$20000,"hydrogen",_Data_Sectoral!$D$2:$D$20000,"TOTAL",_Data_Sectoral!$E$2:$E$20000,2037)</f>
        <v>22.620948</v>
      </c>
      <c r="P45" s="5" t="n">
        <f aca="false">SUMIFS(_Data_Sectoral!$F$2:$F$20000,_Data_Sectoral!$A$2:$A$20000,"ES",_Data_Sectoral!$C$2:$C$20000,"hydrogen",_Data_Sectoral!$D$2:$D$20000,"TOTAL",_Data_Sectoral!$E$2:$E$20000,2038)</f>
        <v>24.707668</v>
      </c>
      <c r="Q45" s="5" t="n">
        <f aca="false">SUMIFS(_Data_Sectoral!$F$2:$F$20000,_Data_Sectoral!$A$2:$A$20000,"ES",_Data_Sectoral!$C$2:$C$20000,"hydrogen",_Data_Sectoral!$D$2:$D$20000,"TOTAL",_Data_Sectoral!$E$2:$E$20000,2039)</f>
        <v>26.893901</v>
      </c>
      <c r="R45" s="5" t="n">
        <f aca="false">SUMIFS(_Data_Sectoral!$F$2:$F$20000,_Data_Sectoral!$A$2:$A$20000,"ES",_Data_Sectoral!$C$2:$C$20000,"hydrogen",_Data_Sectoral!$D$2:$D$20000,"TOTAL",_Data_Sectoral!$E$2:$E$20000,2040)</f>
        <v>28.47</v>
      </c>
    </row>
    <row r="46" customFormat="false" ht="14.25" hidden="false" customHeight="false" outlineLevel="0" collapsed="false">
      <c r="A46" s="3" t="s">
        <v>49</v>
      </c>
      <c r="B46" s="8" t="n">
        <f aca="false">SUM(B41:B45)</f>
        <v>236.619369829038</v>
      </c>
      <c r="C46" s="8" t="n">
        <f aca="false">SUM(C41:C45)</f>
        <v>242.820283574403</v>
      </c>
      <c r="D46" s="8" t="n">
        <f aca="false">SUM(D41:D45)</f>
        <v>249.958050341792</v>
      </c>
      <c r="E46" s="8" t="n">
        <f aca="false">SUM(E41:E45)</f>
        <v>257.092446509231</v>
      </c>
      <c r="F46" s="8" t="n">
        <f aca="false">SUM(F41:F45)</f>
        <v>264.504121365042</v>
      </c>
      <c r="G46" s="8" t="n">
        <f aca="false">SUM(G41:G45)</f>
        <v>274.618533704434</v>
      </c>
      <c r="H46" s="8" t="n">
        <f aca="false">SUM(H41:H45)</f>
        <v>281.989894677</v>
      </c>
      <c r="I46" s="8" t="n">
        <f aca="false">SUM(I41:I45)</f>
        <v>289.135418340229</v>
      </c>
      <c r="J46" s="8" t="n">
        <f aca="false">SUM(J41:J45)</f>
        <v>298.159580454933</v>
      </c>
      <c r="K46" s="8" t="n">
        <f aca="false">SUM(K41:K45)</f>
        <v>308.120395156256</v>
      </c>
      <c r="L46" s="8" t="n">
        <f aca="false">SUM(L41:L45)</f>
        <v>318.447179852195</v>
      </c>
      <c r="M46" s="8" t="n">
        <f aca="false">SUM(M41:M45)</f>
        <v>328.892363573973</v>
      </c>
      <c r="N46" s="8" t="n">
        <f aca="false">SUM(N41:N45)</f>
        <v>338.920160822198</v>
      </c>
      <c r="O46" s="8" t="n">
        <f aca="false">SUM(O41:O45)</f>
        <v>348.211061607767</v>
      </c>
      <c r="P46" s="8" t="n">
        <f aca="false">SUM(P41:P45)</f>
        <v>357.73127470218</v>
      </c>
      <c r="Q46" s="8" t="n">
        <f aca="false">SUM(Q41:Q45)</f>
        <v>367.256018906089</v>
      </c>
      <c r="R46" s="8" t="n">
        <f aca="false">SUM(R41:R45)</f>
        <v>375.69468089211</v>
      </c>
    </row>
    <row r="48" customFormat="false" ht="14.25" hidden="false" customHeight="false" outlineLevel="0" collapsed="false">
      <c r="A48" s="6" t="s">
        <v>53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customFormat="false" ht="14.25" hidden="false" customHeight="false" outlineLevel="0" collapsed="false">
      <c r="A49" s="3" t="s">
        <v>43</v>
      </c>
      <c r="B49" s="4" t="n">
        <v>2024</v>
      </c>
      <c r="C49" s="4" t="n">
        <v>2025</v>
      </c>
      <c r="D49" s="4" t="n">
        <v>2026</v>
      </c>
      <c r="E49" s="4" t="n">
        <v>2027</v>
      </c>
      <c r="F49" s="4" t="n">
        <v>2028</v>
      </c>
      <c r="G49" s="4" t="n">
        <v>2029</v>
      </c>
      <c r="H49" s="4" t="n">
        <v>2030</v>
      </c>
      <c r="I49" s="4" t="n">
        <v>2031</v>
      </c>
      <c r="J49" s="4" t="n">
        <v>2032</v>
      </c>
      <c r="K49" s="4" t="n">
        <v>2033</v>
      </c>
      <c r="L49" s="4" t="n">
        <v>2034</v>
      </c>
      <c r="M49" s="4" t="n">
        <v>2035</v>
      </c>
      <c r="N49" s="4" t="n">
        <v>2036</v>
      </c>
      <c r="O49" s="4" t="n">
        <v>2037</v>
      </c>
      <c r="P49" s="4" t="n">
        <v>2038</v>
      </c>
      <c r="Q49" s="4" t="n">
        <v>2039</v>
      </c>
      <c r="R49" s="4" t="n">
        <v>2040</v>
      </c>
    </row>
    <row r="50" customFormat="false" ht="14.25" hidden="false" customHeight="false" outlineLevel="0" collapsed="false">
      <c r="A50" s="0" t="s">
        <v>44</v>
      </c>
      <c r="B50" s="5" t="n">
        <f aca="false">SUMIFS(_Data_Sectoral!$F$2:$F$20000,_Data_Sectoral!$A$2:$A$20000,"UK",_Data_Sectoral!$C$2:$C$20000,"transport",_Data_Sectoral!$D$2:$D$20000,"TOTAL",_Data_Sectoral!$E$2:$E$20000,2024)</f>
        <v>9.90637469529662</v>
      </c>
      <c r="C50" s="5" t="n">
        <f aca="false">SUMIFS(_Data_Sectoral!$F$2:$F$20000,_Data_Sectoral!$A$2:$A$20000,"UK",_Data_Sectoral!$C$2:$C$20000,"transport",_Data_Sectoral!$D$2:$D$20000,"TOTAL",_Data_Sectoral!$E$2:$E$20000,2025)</f>
        <v>12.0145497266892</v>
      </c>
      <c r="D50" s="5" t="n">
        <f aca="false">SUMIFS(_Data_Sectoral!$F$2:$F$20000,_Data_Sectoral!$A$2:$A$20000,"UK",_Data_Sectoral!$C$2:$C$20000,"transport",_Data_Sectoral!$D$2:$D$20000,"TOTAL",_Data_Sectoral!$E$2:$E$20000,2026)</f>
        <v>14.5310513278711</v>
      </c>
      <c r="E50" s="5" t="n">
        <f aca="false">SUMIFS(_Data_Sectoral!$F$2:$F$20000,_Data_Sectoral!$A$2:$A$20000,"UK",_Data_Sectoral!$C$2:$C$20000,"transport",_Data_Sectoral!$D$2:$D$20000,"TOTAL",_Data_Sectoral!$E$2:$E$20000,2027)</f>
        <v>17.7376017322867</v>
      </c>
      <c r="F50" s="5" t="n">
        <f aca="false">SUMIFS(_Data_Sectoral!$F$2:$F$20000,_Data_Sectoral!$A$2:$A$20000,"UK",_Data_Sectoral!$C$2:$C$20000,"transport",_Data_Sectoral!$D$2:$D$20000,"TOTAL",_Data_Sectoral!$E$2:$E$20000,2028)</f>
        <v>22.0150850450491</v>
      </c>
      <c r="G50" s="5" t="n">
        <f aca="false">SUMIFS(_Data_Sectoral!$F$2:$F$20000,_Data_Sectoral!$A$2:$A$20000,"UK",_Data_Sectoral!$C$2:$C$20000,"transport",_Data_Sectoral!$D$2:$D$20000,"TOTAL",_Data_Sectoral!$E$2:$E$20000,2029)</f>
        <v>27.0403526733417</v>
      </c>
      <c r="H50" s="5" t="n">
        <f aca="false">SUMIFS(_Data_Sectoral!$F$2:$F$20000,_Data_Sectoral!$A$2:$A$20000,"UK",_Data_Sectoral!$C$2:$C$20000,"transport",_Data_Sectoral!$D$2:$D$20000,"TOTAL",_Data_Sectoral!$E$2:$E$20000,2030)</f>
        <v>32.7275183112434</v>
      </c>
      <c r="I50" s="5" t="n">
        <f aca="false">SUMIFS(_Data_Sectoral!$F$2:$F$20000,_Data_Sectoral!$A$2:$A$20000,"UK",_Data_Sectoral!$C$2:$C$20000,"transport",_Data_Sectoral!$D$2:$D$20000,"TOTAL",_Data_Sectoral!$E$2:$E$20000,2031)</f>
        <v>38.991953177864</v>
      </c>
      <c r="J50" s="5" t="n">
        <f aca="false">SUMIFS(_Data_Sectoral!$F$2:$F$20000,_Data_Sectoral!$A$2:$A$20000,"UK",_Data_Sectoral!$C$2:$C$20000,"transport",_Data_Sectoral!$D$2:$D$20000,"TOTAL",_Data_Sectoral!$E$2:$E$20000,2032)</f>
        <v>45.7329003338669</v>
      </c>
      <c r="K50" s="5" t="n">
        <f aca="false">SUMIFS(_Data_Sectoral!$F$2:$F$20000,_Data_Sectoral!$A$2:$A$20000,"UK",_Data_Sectoral!$C$2:$C$20000,"transport",_Data_Sectoral!$D$2:$D$20000,"TOTAL",_Data_Sectoral!$E$2:$E$20000,2033)</f>
        <v>53.2500461369819</v>
      </c>
      <c r="L50" s="5" t="n">
        <f aca="false">SUMIFS(_Data_Sectoral!$F$2:$F$20000,_Data_Sectoral!$A$2:$A$20000,"UK",_Data_Sectoral!$C$2:$C$20000,"transport",_Data_Sectoral!$D$2:$D$20000,"TOTAL",_Data_Sectoral!$E$2:$E$20000,2034)</f>
        <v>61.8034931026446</v>
      </c>
      <c r="M50" s="5" t="n">
        <f aca="false">SUMIFS(_Data_Sectoral!$F$2:$F$20000,_Data_Sectoral!$A$2:$A$20000,"UK",_Data_Sectoral!$C$2:$C$20000,"transport",_Data_Sectoral!$D$2:$D$20000,"TOTAL",_Data_Sectoral!$E$2:$E$20000,2035)</f>
        <v>70.8292329201653</v>
      </c>
      <c r="N50" s="5" t="n">
        <f aca="false">SUMIFS(_Data_Sectoral!$F$2:$F$20000,_Data_Sectoral!$A$2:$A$20000,"UK",_Data_Sectoral!$C$2:$C$20000,"transport",_Data_Sectoral!$D$2:$D$20000,"TOTAL",_Data_Sectoral!$E$2:$E$20000,2036)</f>
        <v>80.1405617014961</v>
      </c>
      <c r="O50" s="5" t="n">
        <f aca="false">SUMIFS(_Data_Sectoral!$F$2:$F$20000,_Data_Sectoral!$A$2:$A$20000,"UK",_Data_Sectoral!$C$2:$C$20000,"transport",_Data_Sectoral!$D$2:$D$20000,"TOTAL",_Data_Sectoral!$E$2:$E$20000,2037)</f>
        <v>89.592985924243</v>
      </c>
      <c r="P50" s="5" t="n">
        <f aca="false">SUMIFS(_Data_Sectoral!$F$2:$F$20000,_Data_Sectoral!$A$2:$A$20000,"UK",_Data_Sectoral!$C$2:$C$20000,"transport",_Data_Sectoral!$D$2:$D$20000,"TOTAL",_Data_Sectoral!$E$2:$E$20000,2038)</f>
        <v>98.6742335065178</v>
      </c>
      <c r="Q50" s="5" t="n">
        <f aca="false">SUMIFS(_Data_Sectoral!$F$2:$F$20000,_Data_Sectoral!$A$2:$A$20000,"UK",_Data_Sectoral!$C$2:$C$20000,"transport",_Data_Sectoral!$D$2:$D$20000,"TOTAL",_Data_Sectoral!$E$2:$E$20000,2039)</f>
        <v>107.787027747018</v>
      </c>
      <c r="R50" s="5" t="n">
        <f aca="false">SUMIFS(_Data_Sectoral!$F$2:$F$20000,_Data_Sectoral!$A$2:$A$20000,"UK",_Data_Sectoral!$C$2:$C$20000,"transport",_Data_Sectoral!$D$2:$D$20000,"TOTAL",_Data_Sectoral!$E$2:$E$20000,2040)</f>
        <v>117.016080991632</v>
      </c>
    </row>
    <row r="51" customFormat="false" ht="14.25" hidden="false" customHeight="false" outlineLevel="0" collapsed="false">
      <c r="A51" s="0" t="s">
        <v>45</v>
      </c>
      <c r="B51" s="5" t="n">
        <f aca="false">SUMIFS(_Data_Sectoral!$F$2:$F$20000,_Data_Sectoral!$A$2:$A$20000,"UK",_Data_Sectoral!$C$2:$C$20000,"buildings",_Data_Sectoral!$D$2:$D$20000,"TOTAL",_Data_Sectoral!$E$2:$E$20000,2024)</f>
        <v>193.704563490641</v>
      </c>
      <c r="C51" s="5" t="n">
        <f aca="false">SUMIFS(_Data_Sectoral!$F$2:$F$20000,_Data_Sectoral!$A$2:$A$20000,"UK",_Data_Sectoral!$C$2:$C$20000,"buildings",_Data_Sectoral!$D$2:$D$20000,"TOTAL",_Data_Sectoral!$E$2:$E$20000,2025)</f>
        <v>194.548153109043</v>
      </c>
      <c r="D51" s="5" t="n">
        <f aca="false">SUMIFS(_Data_Sectoral!$F$2:$F$20000,_Data_Sectoral!$A$2:$A$20000,"UK",_Data_Sectoral!$C$2:$C$20000,"buildings",_Data_Sectoral!$D$2:$D$20000,"TOTAL",_Data_Sectoral!$E$2:$E$20000,2026)</f>
        <v>195.281763155036</v>
      </c>
      <c r="E51" s="5" t="n">
        <f aca="false">SUMIFS(_Data_Sectoral!$F$2:$F$20000,_Data_Sectoral!$A$2:$A$20000,"UK",_Data_Sectoral!$C$2:$C$20000,"buildings",_Data_Sectoral!$D$2:$D$20000,"TOTAL",_Data_Sectoral!$E$2:$E$20000,2027)</f>
        <v>196.071414113354</v>
      </c>
      <c r="F51" s="5" t="n">
        <f aca="false">SUMIFS(_Data_Sectoral!$F$2:$F$20000,_Data_Sectoral!$A$2:$A$20000,"UK",_Data_Sectoral!$C$2:$C$20000,"buildings",_Data_Sectoral!$D$2:$D$20000,"TOTAL",_Data_Sectoral!$E$2:$E$20000,2028)</f>
        <v>197.057291586435</v>
      </c>
      <c r="G51" s="5" t="n">
        <f aca="false">SUMIFS(_Data_Sectoral!$F$2:$F$20000,_Data_Sectoral!$A$2:$A$20000,"UK",_Data_Sectoral!$C$2:$C$20000,"buildings",_Data_Sectoral!$D$2:$D$20000,"TOTAL",_Data_Sectoral!$E$2:$E$20000,2029)</f>
        <v>198.185298746996</v>
      </c>
      <c r="H51" s="5" t="n">
        <f aca="false">SUMIFS(_Data_Sectoral!$F$2:$F$20000,_Data_Sectoral!$A$2:$A$20000,"UK",_Data_Sectoral!$C$2:$C$20000,"buildings",_Data_Sectoral!$D$2:$D$20000,"TOTAL",_Data_Sectoral!$E$2:$E$20000,2030)</f>
        <v>199.40462207456</v>
      </c>
      <c r="I51" s="5" t="n">
        <f aca="false">SUMIFS(_Data_Sectoral!$F$2:$F$20000,_Data_Sectoral!$A$2:$A$20000,"UK",_Data_Sectoral!$C$2:$C$20000,"buildings",_Data_Sectoral!$D$2:$D$20000,"TOTAL",_Data_Sectoral!$E$2:$E$20000,2031)</f>
        <v>200.633471209404</v>
      </c>
      <c r="J51" s="5" t="n">
        <f aca="false">SUMIFS(_Data_Sectoral!$F$2:$F$20000,_Data_Sectoral!$A$2:$A$20000,"UK",_Data_Sectoral!$C$2:$C$20000,"buildings",_Data_Sectoral!$D$2:$D$20000,"TOTAL",_Data_Sectoral!$E$2:$E$20000,2032)</f>
        <v>201.876614311982</v>
      </c>
      <c r="K51" s="5" t="n">
        <f aca="false">SUMIFS(_Data_Sectoral!$F$2:$F$20000,_Data_Sectoral!$A$2:$A$20000,"UK",_Data_Sectoral!$C$2:$C$20000,"buildings",_Data_Sectoral!$D$2:$D$20000,"TOTAL",_Data_Sectoral!$E$2:$E$20000,2033)</f>
        <v>203.140767404959</v>
      </c>
      <c r="L51" s="5" t="n">
        <f aca="false">SUMIFS(_Data_Sectoral!$F$2:$F$20000,_Data_Sectoral!$A$2:$A$20000,"UK",_Data_Sectoral!$C$2:$C$20000,"buildings",_Data_Sectoral!$D$2:$D$20000,"TOTAL",_Data_Sectoral!$E$2:$E$20000,2034)</f>
        <v>204.462735573681</v>
      </c>
      <c r="M51" s="5" t="n">
        <f aca="false">SUMIFS(_Data_Sectoral!$F$2:$F$20000,_Data_Sectoral!$A$2:$A$20000,"UK",_Data_Sectoral!$C$2:$C$20000,"buildings",_Data_Sectoral!$D$2:$D$20000,"TOTAL",_Data_Sectoral!$E$2:$E$20000,2035)</f>
        <v>205.747357487831</v>
      </c>
      <c r="N51" s="5" t="n">
        <f aca="false">SUMIFS(_Data_Sectoral!$F$2:$F$20000,_Data_Sectoral!$A$2:$A$20000,"UK",_Data_Sectoral!$C$2:$C$20000,"buildings",_Data_Sectoral!$D$2:$D$20000,"TOTAL",_Data_Sectoral!$E$2:$E$20000,2036)</f>
        <v>207.043063539064</v>
      </c>
      <c r="O51" s="5" t="n">
        <f aca="false">SUMIFS(_Data_Sectoral!$F$2:$F$20000,_Data_Sectoral!$A$2:$A$20000,"UK",_Data_Sectoral!$C$2:$C$20000,"buildings",_Data_Sectoral!$D$2:$D$20000,"TOTAL",_Data_Sectoral!$E$2:$E$20000,2037)</f>
        <v>208.122570280159</v>
      </c>
      <c r="P51" s="5" t="n">
        <f aca="false">SUMIFS(_Data_Sectoral!$F$2:$F$20000,_Data_Sectoral!$A$2:$A$20000,"UK",_Data_Sectoral!$C$2:$C$20000,"buildings",_Data_Sectoral!$D$2:$D$20000,"TOTAL",_Data_Sectoral!$E$2:$E$20000,2038)</f>
        <v>209.278087544973</v>
      </c>
      <c r="Q51" s="5" t="n">
        <f aca="false">SUMIFS(_Data_Sectoral!$F$2:$F$20000,_Data_Sectoral!$A$2:$A$20000,"UK",_Data_Sectoral!$C$2:$C$20000,"buildings",_Data_Sectoral!$D$2:$D$20000,"TOTAL",_Data_Sectoral!$E$2:$E$20000,2039)</f>
        <v>210.470455597437</v>
      </c>
      <c r="R51" s="5" t="n">
        <f aca="false">SUMIFS(_Data_Sectoral!$F$2:$F$20000,_Data_Sectoral!$A$2:$A$20000,"UK",_Data_Sectoral!$C$2:$C$20000,"buildings",_Data_Sectoral!$D$2:$D$20000,"TOTAL",_Data_Sectoral!$E$2:$E$20000,2040)</f>
        <v>211.656423003238</v>
      </c>
    </row>
    <row r="52" customFormat="false" ht="14.25" hidden="false" customHeight="false" outlineLevel="0" collapsed="false">
      <c r="A52" s="0" t="s">
        <v>46</v>
      </c>
      <c r="B52" s="5" t="n">
        <f aca="false">SUMIFS(_Data_Sectoral!$F$2:$F$20000,_Data_Sectoral!$A$2:$A$20000,"UK",_Data_Sectoral!$C$2:$C$20000,"industry",_Data_Sectoral!$D$2:$D$20000,"TOTAL",_Data_Sectoral!$E$2:$E$20000,2024)</f>
        <v>71.0310628125815</v>
      </c>
      <c r="C52" s="5" t="n">
        <f aca="false">SUMIFS(_Data_Sectoral!$F$2:$F$20000,_Data_Sectoral!$A$2:$A$20000,"UK",_Data_Sectoral!$C$2:$C$20000,"industry",_Data_Sectoral!$D$2:$D$20000,"TOTAL",_Data_Sectoral!$E$2:$E$20000,2025)</f>
        <v>71.7785126666873</v>
      </c>
      <c r="D52" s="5" t="n">
        <f aca="false">SUMIFS(_Data_Sectoral!$F$2:$F$20000,_Data_Sectoral!$A$2:$A$20000,"UK",_Data_Sectoral!$C$2:$C$20000,"industry",_Data_Sectoral!$D$2:$D$20000,"TOTAL",_Data_Sectoral!$E$2:$E$20000,2026)</f>
        <v>72.0050446626842</v>
      </c>
      <c r="E52" s="5" t="n">
        <f aca="false">SUMIFS(_Data_Sectoral!$F$2:$F$20000,_Data_Sectoral!$A$2:$A$20000,"UK",_Data_Sectoral!$C$2:$C$20000,"industry",_Data_Sectoral!$D$2:$D$20000,"TOTAL",_Data_Sectoral!$E$2:$E$20000,2027)</f>
        <v>72.5359483925443</v>
      </c>
      <c r="F52" s="5" t="n">
        <f aca="false">SUMIFS(_Data_Sectoral!$F$2:$F$20000,_Data_Sectoral!$A$2:$A$20000,"UK",_Data_Sectoral!$C$2:$C$20000,"industry",_Data_Sectoral!$D$2:$D$20000,"TOTAL",_Data_Sectoral!$E$2:$E$20000,2028)</f>
        <v>73.169224201507</v>
      </c>
      <c r="G52" s="5" t="n">
        <f aca="false">SUMIFS(_Data_Sectoral!$F$2:$F$20000,_Data_Sectoral!$A$2:$A$20000,"UK",_Data_Sectoral!$C$2:$C$20000,"industry",_Data_Sectoral!$D$2:$D$20000,"TOTAL",_Data_Sectoral!$E$2:$E$20000,2029)</f>
        <v>75.2171222569867</v>
      </c>
      <c r="H52" s="5" t="n">
        <f aca="false">SUMIFS(_Data_Sectoral!$F$2:$F$20000,_Data_Sectoral!$A$2:$A$20000,"UK",_Data_Sectoral!$C$2:$C$20000,"industry",_Data_Sectoral!$D$2:$D$20000,"TOTAL",_Data_Sectoral!$E$2:$E$20000,2030)</f>
        <v>76.1907063746666</v>
      </c>
      <c r="I52" s="5" t="n">
        <f aca="false">SUMIFS(_Data_Sectoral!$F$2:$F$20000,_Data_Sectoral!$A$2:$A$20000,"UK",_Data_Sectoral!$C$2:$C$20000,"industry",_Data_Sectoral!$D$2:$D$20000,"TOTAL",_Data_Sectoral!$E$2:$E$20000,2031)</f>
        <v>77.5543634701944</v>
      </c>
      <c r="J52" s="5" t="n">
        <f aca="false">SUMIFS(_Data_Sectoral!$F$2:$F$20000,_Data_Sectoral!$A$2:$A$20000,"UK",_Data_Sectoral!$C$2:$C$20000,"industry",_Data_Sectoral!$D$2:$D$20000,"TOTAL",_Data_Sectoral!$E$2:$E$20000,2032)</f>
        <v>79.0774192463022</v>
      </c>
      <c r="K52" s="5" t="n">
        <f aca="false">SUMIFS(_Data_Sectoral!$F$2:$F$20000,_Data_Sectoral!$A$2:$A$20000,"UK",_Data_Sectoral!$C$2:$C$20000,"industry",_Data_Sectoral!$D$2:$D$20000,"TOTAL",_Data_Sectoral!$E$2:$E$20000,2033)</f>
        <v>80.8499565901373</v>
      </c>
      <c r="L52" s="5" t="n">
        <f aca="false">SUMIFS(_Data_Sectoral!$F$2:$F$20000,_Data_Sectoral!$A$2:$A$20000,"UK",_Data_Sectoral!$C$2:$C$20000,"industry",_Data_Sectoral!$D$2:$D$20000,"TOTAL",_Data_Sectoral!$E$2:$E$20000,2034)</f>
        <v>82.5428188057209</v>
      </c>
      <c r="M52" s="5" t="n">
        <f aca="false">SUMIFS(_Data_Sectoral!$F$2:$F$20000,_Data_Sectoral!$A$2:$A$20000,"UK",_Data_Sectoral!$C$2:$C$20000,"industry",_Data_Sectoral!$D$2:$D$20000,"TOTAL",_Data_Sectoral!$E$2:$E$20000,2035)</f>
        <v>84.2531904394989</v>
      </c>
      <c r="N52" s="5" t="n">
        <f aca="false">SUMIFS(_Data_Sectoral!$F$2:$F$20000,_Data_Sectoral!$A$2:$A$20000,"UK",_Data_Sectoral!$C$2:$C$20000,"industry",_Data_Sectoral!$D$2:$D$20000,"TOTAL",_Data_Sectoral!$E$2:$E$20000,2036)</f>
        <v>86.1746745083565</v>
      </c>
      <c r="O52" s="5" t="n">
        <f aca="false">SUMIFS(_Data_Sectoral!$F$2:$F$20000,_Data_Sectoral!$A$2:$A$20000,"UK",_Data_Sectoral!$C$2:$C$20000,"industry",_Data_Sectoral!$D$2:$D$20000,"TOTAL",_Data_Sectoral!$E$2:$E$20000,2037)</f>
        <v>87.89565011847</v>
      </c>
      <c r="P52" s="5" t="n">
        <f aca="false">SUMIFS(_Data_Sectoral!$F$2:$F$20000,_Data_Sectoral!$A$2:$A$20000,"UK",_Data_Sectoral!$C$2:$C$20000,"industry",_Data_Sectoral!$D$2:$D$20000,"TOTAL",_Data_Sectoral!$E$2:$E$20000,2038)</f>
        <v>89.5669313423812</v>
      </c>
      <c r="Q52" s="5" t="n">
        <f aca="false">SUMIFS(_Data_Sectoral!$F$2:$F$20000,_Data_Sectoral!$A$2:$A$20000,"UK",_Data_Sectoral!$C$2:$C$20000,"industry",_Data_Sectoral!$D$2:$D$20000,"TOTAL",_Data_Sectoral!$E$2:$E$20000,2039)</f>
        <v>91.0752406310045</v>
      </c>
      <c r="R52" s="5" t="n">
        <f aca="false">SUMIFS(_Data_Sectoral!$F$2:$F$20000,_Data_Sectoral!$A$2:$A$20000,"UK",_Data_Sectoral!$C$2:$C$20000,"industry",_Data_Sectoral!$D$2:$D$20000,"TOTAL",_Data_Sectoral!$E$2:$E$20000,2040)</f>
        <v>93.3222094313547</v>
      </c>
    </row>
    <row r="53" customFormat="false" ht="14.25" hidden="false" customHeight="false" outlineLevel="0" collapsed="false">
      <c r="A53" s="0" t="s">
        <v>47</v>
      </c>
      <c r="B53" s="5" t="n">
        <f aca="false">SUMIFS(_Data_Sectoral!$F$2:$F$20000,_Data_Sectoral!$A$2:$A$20000,"UK",_Data_Sectoral!$C$2:$C$20000,"data_centers",_Data_Sectoral!$D$2:$D$20000,"TOTAL",_Data_Sectoral!$E$2:$E$20000,2024)</f>
        <v>12.95385</v>
      </c>
      <c r="C53" s="5" t="n">
        <f aca="false">SUMIFS(_Data_Sectoral!$F$2:$F$20000,_Data_Sectoral!$A$2:$A$20000,"UK",_Data_Sectoral!$C$2:$C$20000,"data_centers",_Data_Sectoral!$D$2:$D$20000,"TOTAL",_Data_Sectoral!$E$2:$E$20000,2025)</f>
        <v>14.0465082475666</v>
      </c>
      <c r="D53" s="5" t="n">
        <f aca="false">SUMIFS(_Data_Sectoral!$F$2:$F$20000,_Data_Sectoral!$A$2:$A$20000,"UK",_Data_Sectoral!$C$2:$C$20000,"data_centers",_Data_Sectoral!$D$2:$D$20000,"TOTAL",_Data_Sectoral!$E$2:$E$20000,2026)</f>
        <v>15.6110816994599</v>
      </c>
      <c r="E53" s="5" t="n">
        <f aca="false">SUMIFS(_Data_Sectoral!$F$2:$F$20000,_Data_Sectoral!$A$2:$A$20000,"UK",_Data_Sectoral!$C$2:$C$20000,"data_centers",_Data_Sectoral!$D$2:$D$20000,"TOTAL",_Data_Sectoral!$E$2:$E$20000,2027)</f>
        <v>17.3877852471568</v>
      </c>
      <c r="F53" s="5" t="n">
        <f aca="false">SUMIFS(_Data_Sectoral!$F$2:$F$20000,_Data_Sectoral!$A$2:$A$20000,"UK",_Data_Sectoral!$C$2:$C$20000,"data_centers",_Data_Sectoral!$D$2:$D$20000,"TOTAL",_Data_Sectoral!$E$2:$E$20000,2028)</f>
        <v>19.0354907610844</v>
      </c>
      <c r="G53" s="5" t="n">
        <f aca="false">SUMIFS(_Data_Sectoral!$F$2:$F$20000,_Data_Sectoral!$A$2:$A$20000,"UK",_Data_Sectoral!$C$2:$C$20000,"data_centers",_Data_Sectoral!$D$2:$D$20000,"TOTAL",_Data_Sectoral!$E$2:$E$20000,2029)</f>
        <v>20.9430515714221</v>
      </c>
      <c r="H53" s="5" t="n">
        <f aca="false">SUMIFS(_Data_Sectoral!$F$2:$F$20000,_Data_Sectoral!$A$2:$A$20000,"UK",_Data_Sectoral!$C$2:$C$20000,"data_centers",_Data_Sectoral!$D$2:$D$20000,"TOTAL",_Data_Sectoral!$E$2:$E$20000,2030)</f>
        <v>23.036860616542</v>
      </c>
      <c r="I53" s="5" t="n">
        <f aca="false">SUMIFS(_Data_Sectoral!$F$2:$F$20000,_Data_Sectoral!$A$2:$A$20000,"UK",_Data_Sectoral!$C$2:$C$20000,"data_centers",_Data_Sectoral!$D$2:$D$20000,"TOTAL",_Data_Sectoral!$E$2:$E$20000,2031)</f>
        <v>25.1318474998099</v>
      </c>
      <c r="J53" s="5" t="n">
        <f aca="false">SUMIFS(_Data_Sectoral!$F$2:$F$20000,_Data_Sectoral!$A$2:$A$20000,"UK",_Data_Sectoral!$C$2:$C$20000,"data_centers",_Data_Sectoral!$D$2:$D$20000,"TOTAL",_Data_Sectoral!$E$2:$E$20000,2032)</f>
        <v>28.1093850187624</v>
      </c>
      <c r="K53" s="5" t="n">
        <f aca="false">SUMIFS(_Data_Sectoral!$F$2:$F$20000,_Data_Sectoral!$A$2:$A$20000,"UK",_Data_Sectoral!$C$2:$C$20000,"data_centers",_Data_Sectoral!$D$2:$D$20000,"TOTAL",_Data_Sectoral!$E$2:$E$20000,2033)</f>
        <v>31.0758621177425</v>
      </c>
      <c r="L53" s="5" t="n">
        <f aca="false">SUMIFS(_Data_Sectoral!$F$2:$F$20000,_Data_Sectoral!$A$2:$A$20000,"UK",_Data_Sectoral!$C$2:$C$20000,"data_centers",_Data_Sectoral!$D$2:$D$20000,"TOTAL",_Data_Sectoral!$E$2:$E$20000,2034)</f>
        <v>33.9531761912242</v>
      </c>
      <c r="M53" s="5" t="n">
        <f aca="false">SUMIFS(_Data_Sectoral!$F$2:$F$20000,_Data_Sectoral!$A$2:$A$20000,"UK",_Data_Sectoral!$C$2:$C$20000,"data_centers",_Data_Sectoral!$D$2:$D$20000,"TOTAL",_Data_Sectoral!$E$2:$E$20000,2035)</f>
        <v>36.6574334976013</v>
      </c>
      <c r="N53" s="5" t="n">
        <f aca="false">SUMIFS(_Data_Sectoral!$F$2:$F$20000,_Data_Sectoral!$A$2:$A$20000,"UK",_Data_Sectoral!$C$2:$C$20000,"data_centers",_Data_Sectoral!$D$2:$D$20000,"TOTAL",_Data_Sectoral!$E$2:$E$20000,2036)</f>
        <v>39.1026065033363</v>
      </c>
      <c r="O53" s="5" t="n">
        <f aca="false">SUMIFS(_Data_Sectoral!$F$2:$F$20000,_Data_Sectoral!$A$2:$A$20000,"UK",_Data_Sectoral!$C$2:$C$20000,"data_centers",_Data_Sectoral!$D$2:$D$20000,"TOTAL",_Data_Sectoral!$E$2:$E$20000,2037)</f>
        <v>41.2047626289556</v>
      </c>
      <c r="P53" s="5" t="n">
        <f aca="false">SUMIFS(_Data_Sectoral!$F$2:$F$20000,_Data_Sectoral!$A$2:$A$20000,"UK",_Data_Sectoral!$C$2:$C$20000,"data_centers",_Data_Sectoral!$D$2:$D$20000,"TOTAL",_Data_Sectoral!$E$2:$E$20000,2038)</f>
        <v>42.8866036902608</v>
      </c>
      <c r="Q53" s="5" t="n">
        <f aca="false">SUMIFS(_Data_Sectoral!$F$2:$F$20000,_Data_Sectoral!$A$2:$A$20000,"UK",_Data_Sectoral!$C$2:$C$20000,"data_centers",_Data_Sectoral!$D$2:$D$20000,"TOTAL",_Data_Sectoral!$E$2:$E$20000,2039)</f>
        <v>44.081996290454</v>
      </c>
      <c r="R53" s="5" t="n">
        <f aca="false">SUMIFS(_Data_Sectoral!$F$2:$F$20000,_Data_Sectoral!$A$2:$A$20000,"UK",_Data_Sectoral!$C$2:$C$20000,"data_centers",_Data_Sectoral!$D$2:$D$20000,"TOTAL",_Data_Sectoral!$E$2:$E$20000,2040)</f>
        <v>44.7401404950705</v>
      </c>
    </row>
    <row r="54" customFormat="false" ht="14.25" hidden="false" customHeight="false" outlineLevel="0" collapsed="false">
      <c r="A54" s="0" t="s">
        <v>48</v>
      </c>
      <c r="B54" s="5" t="n">
        <f aca="false">SUMIFS(_Data_Sectoral!$F$2:$F$20000,_Data_Sectoral!$A$2:$A$20000,"UK",_Data_Sectoral!$C$2:$C$20000,"hydrogen",_Data_Sectoral!$D$2:$D$20000,"TOTAL",_Data_Sectoral!$E$2:$E$20000,2024)</f>
        <v>0.055</v>
      </c>
      <c r="C54" s="5" t="n">
        <f aca="false">SUMIFS(_Data_Sectoral!$F$2:$F$20000,_Data_Sectoral!$A$2:$A$20000,"UK",_Data_Sectoral!$C$2:$C$20000,"hydrogen",_Data_Sectoral!$D$2:$D$20000,"TOTAL",_Data_Sectoral!$E$2:$E$20000,2025)</f>
        <v>0.07</v>
      </c>
      <c r="D54" s="5" t="n">
        <f aca="false">SUMIFS(_Data_Sectoral!$F$2:$F$20000,_Data_Sectoral!$A$2:$A$20000,"UK",_Data_Sectoral!$C$2:$C$20000,"hydrogen",_Data_Sectoral!$D$2:$D$20000,"TOTAL",_Data_Sectoral!$E$2:$E$20000,2026)</f>
        <v>0.619204</v>
      </c>
      <c r="E54" s="5" t="n">
        <f aca="false">SUMIFS(_Data_Sectoral!$F$2:$F$20000,_Data_Sectoral!$A$2:$A$20000,"UK",_Data_Sectoral!$C$2:$C$20000,"hydrogen",_Data_Sectoral!$D$2:$D$20000,"TOTAL",_Data_Sectoral!$E$2:$E$20000,2027)</f>
        <v>1.168409</v>
      </c>
      <c r="F54" s="5" t="n">
        <f aca="false">SUMIFS(_Data_Sectoral!$F$2:$F$20000,_Data_Sectoral!$A$2:$A$20000,"UK",_Data_Sectoral!$C$2:$C$20000,"hydrogen",_Data_Sectoral!$D$2:$D$20000,"TOTAL",_Data_Sectoral!$E$2:$E$20000,2028)</f>
        <v>1.749197</v>
      </c>
      <c r="G54" s="5" t="n">
        <f aca="false">SUMIFS(_Data_Sectoral!$F$2:$F$20000,_Data_Sectoral!$A$2:$A$20000,"UK",_Data_Sectoral!$C$2:$C$20000,"hydrogen",_Data_Sectoral!$D$2:$D$20000,"TOTAL",_Data_Sectoral!$E$2:$E$20000,2029)</f>
        <v>2.528136</v>
      </c>
      <c r="H54" s="5" t="n">
        <f aca="false">SUMIFS(_Data_Sectoral!$F$2:$F$20000,_Data_Sectoral!$A$2:$A$20000,"UK",_Data_Sectoral!$C$2:$C$20000,"hydrogen",_Data_Sectoral!$D$2:$D$20000,"TOTAL",_Data_Sectoral!$E$2:$E$20000,2030)</f>
        <v>2.66742</v>
      </c>
      <c r="I54" s="5" t="n">
        <f aca="false">SUMIFS(_Data_Sectoral!$F$2:$F$20000,_Data_Sectoral!$A$2:$A$20000,"UK",_Data_Sectoral!$C$2:$C$20000,"hydrogen",_Data_Sectoral!$D$2:$D$20000,"TOTAL",_Data_Sectoral!$E$2:$E$20000,2031)</f>
        <v>3.145716</v>
      </c>
      <c r="J54" s="5" t="n">
        <f aca="false">SUMIFS(_Data_Sectoral!$F$2:$F$20000,_Data_Sectoral!$A$2:$A$20000,"UK",_Data_Sectoral!$C$2:$C$20000,"hydrogen",_Data_Sectoral!$D$2:$D$20000,"TOTAL",_Data_Sectoral!$E$2:$E$20000,2032)</f>
        <v>3.670002</v>
      </c>
      <c r="K54" s="5" t="n">
        <f aca="false">SUMIFS(_Data_Sectoral!$F$2:$F$20000,_Data_Sectoral!$A$2:$A$20000,"UK",_Data_Sectoral!$C$2:$C$20000,"hydrogen",_Data_Sectoral!$D$2:$D$20000,"TOTAL",_Data_Sectoral!$E$2:$E$20000,2033)</f>
        <v>4.267872</v>
      </c>
      <c r="L54" s="5" t="n">
        <f aca="false">SUMIFS(_Data_Sectoral!$F$2:$F$20000,_Data_Sectoral!$A$2:$A$20000,"UK",_Data_Sectoral!$C$2:$C$20000,"hydrogen",_Data_Sectoral!$D$2:$D$20000,"TOTAL",_Data_Sectoral!$E$2:$E$20000,2034)</f>
        <v>4.884138</v>
      </c>
      <c r="M54" s="5" t="n">
        <f aca="false">SUMIFS(_Data_Sectoral!$F$2:$F$20000,_Data_Sectoral!$A$2:$A$20000,"UK",_Data_Sectoral!$C$2:$C$20000,"hydrogen",_Data_Sectoral!$D$2:$D$20000,"TOTAL",_Data_Sectoral!$E$2:$E$20000,2035)</f>
        <v>5.5188</v>
      </c>
      <c r="N54" s="5" t="n">
        <f aca="false">SUMIFS(_Data_Sectoral!$F$2:$F$20000,_Data_Sectoral!$A$2:$A$20000,"UK",_Data_Sectoral!$C$2:$C$20000,"hydrogen",_Data_Sectoral!$D$2:$D$20000,"TOTAL",_Data_Sectoral!$E$2:$E$20000,2036)</f>
        <v>6.171858</v>
      </c>
      <c r="O54" s="5" t="n">
        <f aca="false">SUMIFS(_Data_Sectoral!$F$2:$F$20000,_Data_Sectoral!$A$2:$A$20000,"UK",_Data_Sectoral!$C$2:$C$20000,"hydrogen",_Data_Sectoral!$D$2:$D$20000,"TOTAL",_Data_Sectoral!$E$2:$E$20000,2037)</f>
        <v>6.65322</v>
      </c>
      <c r="P54" s="5" t="n">
        <f aca="false">SUMIFS(_Data_Sectoral!$F$2:$F$20000,_Data_Sectoral!$A$2:$A$20000,"UK",_Data_Sectoral!$C$2:$C$20000,"hydrogen",_Data_Sectoral!$D$2:$D$20000,"TOTAL",_Data_Sectoral!$E$2:$E$20000,2038)</f>
        <v>7.146846</v>
      </c>
      <c r="Q54" s="5" t="n">
        <f aca="false">SUMIFS(_Data_Sectoral!$F$2:$F$20000,_Data_Sectoral!$A$2:$A$20000,"UK",_Data_Sectoral!$C$2:$C$20000,"hydrogen",_Data_Sectoral!$D$2:$D$20000,"TOTAL",_Data_Sectoral!$E$2:$E$20000,2039)</f>
        <v>7.652736</v>
      </c>
      <c r="R54" s="5" t="n">
        <f aca="false">SUMIFS(_Data_Sectoral!$F$2:$F$20000,_Data_Sectoral!$A$2:$A$20000,"UK",_Data_Sectoral!$C$2:$C$20000,"hydrogen",_Data_Sectoral!$D$2:$D$20000,"TOTAL",_Data_Sectoral!$E$2:$E$20000,2040)</f>
        <v>7.9716</v>
      </c>
    </row>
    <row r="55" customFormat="false" ht="14.25" hidden="false" customHeight="false" outlineLevel="0" collapsed="false">
      <c r="A55" s="3" t="s">
        <v>49</v>
      </c>
      <c r="B55" s="8" t="n">
        <f aca="false">SUM(B50:B54)</f>
        <v>287.65085099852</v>
      </c>
      <c r="C55" s="8" t="n">
        <f aca="false">SUM(C50:C54)</f>
        <v>292.457723749986</v>
      </c>
      <c r="D55" s="8" t="n">
        <f aca="false">SUM(D50:D54)</f>
        <v>298.048144845051</v>
      </c>
      <c r="E55" s="8" t="n">
        <f aca="false">SUM(E50:E54)</f>
        <v>304.901158485342</v>
      </c>
      <c r="F55" s="8" t="n">
        <f aca="false">SUM(F50:F54)</f>
        <v>313.026288594075</v>
      </c>
      <c r="G55" s="8" t="n">
        <f aca="false">SUM(G50:G54)</f>
        <v>323.913961248747</v>
      </c>
      <c r="H55" s="8" t="n">
        <f aca="false">SUM(H50:H54)</f>
        <v>334.027127377012</v>
      </c>
      <c r="I55" s="8" t="n">
        <f aca="false">SUM(I50:I54)</f>
        <v>345.457351357272</v>
      </c>
      <c r="J55" s="8" t="n">
        <f aca="false">SUM(J50:J54)</f>
        <v>358.466320910914</v>
      </c>
      <c r="K55" s="8" t="n">
        <f aca="false">SUM(K50:K54)</f>
        <v>372.58450424982</v>
      </c>
      <c r="L55" s="8" t="n">
        <f aca="false">SUM(L50:L54)</f>
        <v>387.64636167327</v>
      </c>
      <c r="M55" s="8" t="n">
        <f aca="false">SUM(M50:M54)</f>
        <v>403.006014345096</v>
      </c>
      <c r="N55" s="8" t="n">
        <f aca="false">SUM(N50:N54)</f>
        <v>418.632764252253</v>
      </c>
      <c r="O55" s="8" t="n">
        <f aca="false">SUM(O50:O54)</f>
        <v>433.469188951828</v>
      </c>
      <c r="P55" s="8" t="n">
        <f aca="false">SUM(P50:P54)</f>
        <v>447.552702084133</v>
      </c>
      <c r="Q55" s="8" t="n">
        <f aca="false">SUM(Q50:Q54)</f>
        <v>461.067456265913</v>
      </c>
      <c r="R55" s="8" t="n">
        <f aca="false">SUM(R50:R54)</f>
        <v>474.706453921295</v>
      </c>
    </row>
    <row r="57" customFormat="false" ht="14.25" hidden="false" customHeight="false" outlineLevel="0" collapsed="false">
      <c r="A57" s="6" t="s">
        <v>54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customFormat="false" ht="14.25" hidden="false" customHeight="false" outlineLevel="0" collapsed="false">
      <c r="A58" s="3" t="s">
        <v>43</v>
      </c>
      <c r="B58" s="4" t="n">
        <v>2024</v>
      </c>
      <c r="C58" s="4" t="n">
        <v>2025</v>
      </c>
      <c r="D58" s="4" t="n">
        <v>2026</v>
      </c>
      <c r="E58" s="4" t="n">
        <v>2027</v>
      </c>
      <c r="F58" s="4" t="n">
        <v>2028</v>
      </c>
      <c r="G58" s="4" t="n">
        <v>2029</v>
      </c>
      <c r="H58" s="4" t="n">
        <v>2030</v>
      </c>
      <c r="I58" s="4" t="n">
        <v>2031</v>
      </c>
      <c r="J58" s="4" t="n">
        <v>2032</v>
      </c>
      <c r="K58" s="4" t="n">
        <v>2033</v>
      </c>
      <c r="L58" s="4" t="n">
        <v>2034</v>
      </c>
      <c r="M58" s="4" t="n">
        <v>2035</v>
      </c>
      <c r="N58" s="4" t="n">
        <v>2036</v>
      </c>
      <c r="O58" s="4" t="n">
        <v>2037</v>
      </c>
      <c r="P58" s="4" t="n">
        <v>2038</v>
      </c>
      <c r="Q58" s="4" t="n">
        <v>2039</v>
      </c>
      <c r="R58" s="4" t="n">
        <v>2040</v>
      </c>
    </row>
    <row r="59" customFormat="false" ht="14.25" hidden="false" customHeight="false" outlineLevel="0" collapsed="false">
      <c r="A59" s="0" t="s">
        <v>44</v>
      </c>
      <c r="B59" s="5" t="n">
        <f aca="false">SUMIFS(_Data_Sectoral!$F$2:$F$20000,_Data_Sectoral!$A$2:$A$20000,"PL",_Data_Sectoral!$C$2:$C$20000,"transport",_Data_Sectoral!$D$2:$D$20000,"TOTAL",_Data_Sectoral!$E$2:$E$20000,2024)</f>
        <v>3.09105704117192</v>
      </c>
      <c r="C59" s="5" t="n">
        <f aca="false">SUMIFS(_Data_Sectoral!$F$2:$F$20000,_Data_Sectoral!$A$2:$A$20000,"PL",_Data_Sectoral!$C$2:$C$20000,"transport",_Data_Sectoral!$D$2:$D$20000,"TOTAL",_Data_Sectoral!$E$2:$E$20000,2025)</f>
        <v>3.27435793580245</v>
      </c>
      <c r="D59" s="5" t="n">
        <f aca="false">SUMIFS(_Data_Sectoral!$F$2:$F$20000,_Data_Sectoral!$A$2:$A$20000,"PL",_Data_Sectoral!$C$2:$C$20000,"transport",_Data_Sectoral!$D$2:$D$20000,"TOTAL",_Data_Sectoral!$E$2:$E$20000,2026)</f>
        <v>3.5989661724801</v>
      </c>
      <c r="E59" s="5" t="n">
        <f aca="false">SUMIFS(_Data_Sectoral!$F$2:$F$20000,_Data_Sectoral!$A$2:$A$20000,"PL",_Data_Sectoral!$C$2:$C$20000,"transport",_Data_Sectoral!$D$2:$D$20000,"TOTAL",_Data_Sectoral!$E$2:$E$20000,2027)</f>
        <v>4.01847777236463</v>
      </c>
      <c r="F59" s="5" t="n">
        <f aca="false">SUMIFS(_Data_Sectoral!$F$2:$F$20000,_Data_Sectoral!$A$2:$A$20000,"PL",_Data_Sectoral!$C$2:$C$20000,"transport",_Data_Sectoral!$D$2:$D$20000,"TOTAL",_Data_Sectoral!$E$2:$E$20000,2028)</f>
        <v>4.52615427333165</v>
      </c>
      <c r="G59" s="5" t="n">
        <f aca="false">SUMIFS(_Data_Sectoral!$F$2:$F$20000,_Data_Sectoral!$A$2:$A$20000,"PL",_Data_Sectoral!$C$2:$C$20000,"transport",_Data_Sectoral!$D$2:$D$20000,"TOTAL",_Data_Sectoral!$E$2:$E$20000,2029)</f>
        <v>5.08349737227037</v>
      </c>
      <c r="H59" s="5" t="n">
        <f aca="false">SUMIFS(_Data_Sectoral!$F$2:$F$20000,_Data_Sectoral!$A$2:$A$20000,"PL",_Data_Sectoral!$C$2:$C$20000,"transport",_Data_Sectoral!$D$2:$D$20000,"TOTAL",_Data_Sectoral!$E$2:$E$20000,2030)</f>
        <v>5.75715753851895</v>
      </c>
      <c r="I59" s="5" t="n">
        <f aca="false">SUMIFS(_Data_Sectoral!$F$2:$F$20000,_Data_Sectoral!$A$2:$A$20000,"PL",_Data_Sectoral!$C$2:$C$20000,"transport",_Data_Sectoral!$D$2:$D$20000,"TOTAL",_Data_Sectoral!$E$2:$E$20000,2031)</f>
        <v>6.47002320860049</v>
      </c>
      <c r="J59" s="5" t="n">
        <f aca="false">SUMIFS(_Data_Sectoral!$F$2:$F$20000,_Data_Sectoral!$A$2:$A$20000,"PL",_Data_Sectoral!$C$2:$C$20000,"transport",_Data_Sectoral!$D$2:$D$20000,"TOTAL",_Data_Sectoral!$E$2:$E$20000,2032)</f>
        <v>7.27875393109724</v>
      </c>
      <c r="K59" s="5" t="n">
        <f aca="false">SUMIFS(_Data_Sectoral!$F$2:$F$20000,_Data_Sectoral!$A$2:$A$20000,"PL",_Data_Sectoral!$C$2:$C$20000,"transport",_Data_Sectoral!$D$2:$D$20000,"TOTAL",_Data_Sectoral!$E$2:$E$20000,2033)</f>
        <v>8.13964737142121</v>
      </c>
      <c r="L59" s="5" t="n">
        <f aca="false">SUMIFS(_Data_Sectoral!$F$2:$F$20000,_Data_Sectoral!$A$2:$A$20000,"PL",_Data_Sectoral!$C$2:$C$20000,"transport",_Data_Sectoral!$D$2:$D$20000,"TOTAL",_Data_Sectoral!$E$2:$E$20000,2034)</f>
        <v>9.1101648399899</v>
      </c>
      <c r="M59" s="5" t="n">
        <f aca="false">SUMIFS(_Data_Sectoral!$F$2:$F$20000,_Data_Sectoral!$A$2:$A$20000,"PL",_Data_Sectoral!$C$2:$C$20000,"transport",_Data_Sectoral!$D$2:$D$20000,"TOTAL",_Data_Sectoral!$E$2:$E$20000,2035)</f>
        <v>10.1672238185407</v>
      </c>
      <c r="N59" s="5" t="n">
        <f aca="false">SUMIFS(_Data_Sectoral!$F$2:$F$20000,_Data_Sectoral!$A$2:$A$20000,"PL",_Data_Sectoral!$C$2:$C$20000,"transport",_Data_Sectoral!$D$2:$D$20000,"TOTAL",_Data_Sectoral!$E$2:$E$20000,2036)</f>
        <v>11.3803868969402</v>
      </c>
      <c r="O59" s="5" t="n">
        <f aca="false">SUMIFS(_Data_Sectoral!$F$2:$F$20000,_Data_Sectoral!$A$2:$A$20000,"PL",_Data_Sectoral!$C$2:$C$20000,"transport",_Data_Sectoral!$D$2:$D$20000,"TOTAL",_Data_Sectoral!$E$2:$E$20000,2037)</f>
        <v>12.6401997682713</v>
      </c>
      <c r="P59" s="5" t="n">
        <f aca="false">SUMIFS(_Data_Sectoral!$F$2:$F$20000,_Data_Sectoral!$A$2:$A$20000,"PL",_Data_Sectoral!$C$2:$C$20000,"transport",_Data_Sectoral!$D$2:$D$20000,"TOTAL",_Data_Sectoral!$E$2:$E$20000,2038)</f>
        <v>13.9439969145661</v>
      </c>
      <c r="Q59" s="5" t="n">
        <f aca="false">SUMIFS(_Data_Sectoral!$F$2:$F$20000,_Data_Sectoral!$A$2:$A$20000,"PL",_Data_Sectoral!$C$2:$C$20000,"transport",_Data_Sectoral!$D$2:$D$20000,"TOTAL",_Data_Sectoral!$E$2:$E$20000,2039)</f>
        <v>15.3590062955655</v>
      </c>
      <c r="R59" s="5" t="n">
        <f aca="false">SUMIFS(_Data_Sectoral!$F$2:$F$20000,_Data_Sectoral!$A$2:$A$20000,"PL",_Data_Sectoral!$C$2:$C$20000,"transport",_Data_Sectoral!$D$2:$D$20000,"TOTAL",_Data_Sectoral!$E$2:$E$20000,2040)</f>
        <v>16.804962508793</v>
      </c>
    </row>
    <row r="60" customFormat="false" ht="14.25" hidden="false" customHeight="false" outlineLevel="0" collapsed="false">
      <c r="A60" s="0" t="s">
        <v>45</v>
      </c>
      <c r="B60" s="5" t="n">
        <f aca="false">SUMIFS(_Data_Sectoral!$F$2:$F$20000,_Data_Sectoral!$A$2:$A$20000,"PL",_Data_Sectoral!$C$2:$C$20000,"buildings",_Data_Sectoral!$D$2:$D$20000,"TOTAL",_Data_Sectoral!$E$2:$E$20000,2024)</f>
        <v>81.8785806967931</v>
      </c>
      <c r="C60" s="5" t="n">
        <f aca="false">SUMIFS(_Data_Sectoral!$F$2:$F$20000,_Data_Sectoral!$A$2:$A$20000,"PL",_Data_Sectoral!$C$2:$C$20000,"buildings",_Data_Sectoral!$D$2:$D$20000,"TOTAL",_Data_Sectoral!$E$2:$E$20000,2025)</f>
        <v>82.6775078244655</v>
      </c>
      <c r="D60" s="5" t="n">
        <f aca="false">SUMIFS(_Data_Sectoral!$F$2:$F$20000,_Data_Sectoral!$A$2:$A$20000,"PL",_Data_Sectoral!$C$2:$C$20000,"buildings",_Data_Sectoral!$D$2:$D$20000,"TOTAL",_Data_Sectoral!$E$2:$E$20000,2026)</f>
        <v>84.1195390532277</v>
      </c>
      <c r="E60" s="5" t="n">
        <f aca="false">SUMIFS(_Data_Sectoral!$F$2:$F$20000,_Data_Sectoral!$A$2:$A$20000,"PL",_Data_Sectoral!$C$2:$C$20000,"buildings",_Data_Sectoral!$D$2:$D$20000,"TOTAL",_Data_Sectoral!$E$2:$E$20000,2027)</f>
        <v>85.8523443980091</v>
      </c>
      <c r="F60" s="5" t="n">
        <f aca="false">SUMIFS(_Data_Sectoral!$F$2:$F$20000,_Data_Sectoral!$A$2:$A$20000,"PL",_Data_Sectoral!$C$2:$C$20000,"buildings",_Data_Sectoral!$D$2:$D$20000,"TOTAL",_Data_Sectoral!$E$2:$E$20000,2028)</f>
        <v>89.2934596839449</v>
      </c>
      <c r="G60" s="5" t="n">
        <f aca="false">SUMIFS(_Data_Sectoral!$F$2:$F$20000,_Data_Sectoral!$A$2:$A$20000,"PL",_Data_Sectoral!$C$2:$C$20000,"buildings",_Data_Sectoral!$D$2:$D$20000,"TOTAL",_Data_Sectoral!$E$2:$E$20000,2029)</f>
        <v>92.777139045599</v>
      </c>
      <c r="H60" s="5" t="n">
        <f aca="false">SUMIFS(_Data_Sectoral!$F$2:$F$20000,_Data_Sectoral!$A$2:$A$20000,"PL",_Data_Sectoral!$C$2:$C$20000,"buildings",_Data_Sectoral!$D$2:$D$20000,"TOTAL",_Data_Sectoral!$E$2:$E$20000,2030)</f>
        <v>96.3387208393873</v>
      </c>
      <c r="I60" s="5" t="n">
        <f aca="false">SUMIFS(_Data_Sectoral!$F$2:$F$20000,_Data_Sectoral!$A$2:$A$20000,"PL",_Data_Sectoral!$C$2:$C$20000,"buildings",_Data_Sectoral!$D$2:$D$20000,"TOTAL",_Data_Sectoral!$E$2:$E$20000,2031)</f>
        <v>99.8584193136562</v>
      </c>
      <c r="J60" s="5" t="n">
        <f aca="false">SUMIFS(_Data_Sectoral!$F$2:$F$20000,_Data_Sectoral!$A$2:$A$20000,"PL",_Data_Sectoral!$C$2:$C$20000,"buildings",_Data_Sectoral!$D$2:$D$20000,"TOTAL",_Data_Sectoral!$E$2:$E$20000,2032)</f>
        <v>103.368430737517</v>
      </c>
      <c r="K60" s="5" t="n">
        <f aca="false">SUMIFS(_Data_Sectoral!$F$2:$F$20000,_Data_Sectoral!$A$2:$A$20000,"PL",_Data_Sectoral!$C$2:$C$20000,"buildings",_Data_Sectoral!$D$2:$D$20000,"TOTAL",_Data_Sectoral!$E$2:$E$20000,2033)</f>
        <v>106.884276105525</v>
      </c>
      <c r="L60" s="5" t="n">
        <f aca="false">SUMIFS(_Data_Sectoral!$F$2:$F$20000,_Data_Sectoral!$A$2:$A$20000,"PL",_Data_Sectoral!$C$2:$C$20000,"buildings",_Data_Sectoral!$D$2:$D$20000,"TOTAL",_Data_Sectoral!$E$2:$E$20000,2034)</f>
        <v>110.40209645099</v>
      </c>
      <c r="M60" s="5" t="n">
        <f aca="false">SUMIFS(_Data_Sectoral!$F$2:$F$20000,_Data_Sectoral!$A$2:$A$20000,"PL",_Data_Sectoral!$C$2:$C$20000,"buildings",_Data_Sectoral!$D$2:$D$20000,"TOTAL",_Data_Sectoral!$E$2:$E$20000,2035)</f>
        <v>113.921376548677</v>
      </c>
      <c r="N60" s="5" t="n">
        <f aca="false">SUMIFS(_Data_Sectoral!$F$2:$F$20000,_Data_Sectoral!$A$2:$A$20000,"PL",_Data_Sectoral!$C$2:$C$20000,"buildings",_Data_Sectoral!$D$2:$D$20000,"TOTAL",_Data_Sectoral!$E$2:$E$20000,2036)</f>
        <v>116.746053561827</v>
      </c>
      <c r="O60" s="5" t="n">
        <f aca="false">SUMIFS(_Data_Sectoral!$F$2:$F$20000,_Data_Sectoral!$A$2:$A$20000,"PL",_Data_Sectoral!$C$2:$C$20000,"buildings",_Data_Sectoral!$D$2:$D$20000,"TOTAL",_Data_Sectoral!$E$2:$E$20000,2037)</f>
        <v>119.448025075341</v>
      </c>
      <c r="P60" s="5" t="n">
        <f aca="false">SUMIFS(_Data_Sectoral!$F$2:$F$20000,_Data_Sectoral!$A$2:$A$20000,"PL",_Data_Sectoral!$C$2:$C$20000,"buildings",_Data_Sectoral!$D$2:$D$20000,"TOTAL",_Data_Sectoral!$E$2:$E$20000,2038)</f>
        <v>122.113836265429</v>
      </c>
      <c r="Q60" s="5" t="n">
        <f aca="false">SUMIFS(_Data_Sectoral!$F$2:$F$20000,_Data_Sectoral!$A$2:$A$20000,"PL",_Data_Sectoral!$C$2:$C$20000,"buildings",_Data_Sectoral!$D$2:$D$20000,"TOTAL",_Data_Sectoral!$E$2:$E$20000,2039)</f>
        <v>124.760169520416</v>
      </c>
      <c r="R60" s="5" t="n">
        <f aca="false">SUMIFS(_Data_Sectoral!$F$2:$F$20000,_Data_Sectoral!$A$2:$A$20000,"PL",_Data_Sectoral!$C$2:$C$20000,"buildings",_Data_Sectoral!$D$2:$D$20000,"TOTAL",_Data_Sectoral!$E$2:$E$20000,2040)</f>
        <v>126.608507244208</v>
      </c>
    </row>
    <row r="61" customFormat="false" ht="14.25" hidden="false" customHeight="false" outlineLevel="0" collapsed="false">
      <c r="A61" s="0" t="s">
        <v>46</v>
      </c>
      <c r="B61" s="5" t="n">
        <f aca="false">SUMIFS(_Data_Sectoral!$F$2:$F$20000,_Data_Sectoral!$A$2:$A$20000,"PL",_Data_Sectoral!$C$2:$C$20000,"industry",_Data_Sectoral!$D$2:$D$20000,"TOTAL",_Data_Sectoral!$E$2:$E$20000,2024)</f>
        <v>67.2453</v>
      </c>
      <c r="C61" s="5" t="n">
        <f aca="false">SUMIFS(_Data_Sectoral!$F$2:$F$20000,_Data_Sectoral!$A$2:$A$20000,"PL",_Data_Sectoral!$C$2:$C$20000,"industry",_Data_Sectoral!$D$2:$D$20000,"TOTAL",_Data_Sectoral!$E$2:$E$20000,2025)</f>
        <v>68.0852929275362</v>
      </c>
      <c r="D61" s="5" t="n">
        <f aca="false">SUMIFS(_Data_Sectoral!$F$2:$F$20000,_Data_Sectoral!$A$2:$A$20000,"PL",_Data_Sectoral!$C$2:$C$20000,"industry",_Data_Sectoral!$D$2:$D$20000,"TOTAL",_Data_Sectoral!$E$2:$E$20000,2026)</f>
        <v>68.6462597536232</v>
      </c>
      <c r="E61" s="5" t="n">
        <f aca="false">SUMIFS(_Data_Sectoral!$F$2:$F$20000,_Data_Sectoral!$A$2:$A$20000,"PL",_Data_Sectoral!$C$2:$C$20000,"industry",_Data_Sectoral!$D$2:$D$20000,"TOTAL",_Data_Sectoral!$E$2:$E$20000,2027)</f>
        <v>69.0401883019558</v>
      </c>
      <c r="F61" s="5" t="n">
        <f aca="false">SUMIFS(_Data_Sectoral!$F$2:$F$20000,_Data_Sectoral!$A$2:$A$20000,"PL",_Data_Sectoral!$C$2:$C$20000,"industry",_Data_Sectoral!$D$2:$D$20000,"TOTAL",_Data_Sectoral!$E$2:$E$20000,2028)</f>
        <v>69.6262111739855</v>
      </c>
      <c r="G61" s="5" t="n">
        <f aca="false">SUMIFS(_Data_Sectoral!$F$2:$F$20000,_Data_Sectoral!$A$2:$A$20000,"PL",_Data_Sectoral!$C$2:$C$20000,"industry",_Data_Sectoral!$D$2:$D$20000,"TOTAL",_Data_Sectoral!$E$2:$E$20000,2029)</f>
        <v>70.7086244281795</v>
      </c>
      <c r="H61" s="5" t="n">
        <f aca="false">SUMIFS(_Data_Sectoral!$F$2:$F$20000,_Data_Sectoral!$A$2:$A$20000,"PL",_Data_Sectoral!$C$2:$C$20000,"industry",_Data_Sectoral!$D$2:$D$20000,"TOTAL",_Data_Sectoral!$E$2:$E$20000,2030)</f>
        <v>71.7148628450869</v>
      </c>
      <c r="I61" s="5" t="n">
        <f aca="false">SUMIFS(_Data_Sectoral!$F$2:$F$20000,_Data_Sectoral!$A$2:$A$20000,"PL",_Data_Sectoral!$C$2:$C$20000,"industry",_Data_Sectoral!$D$2:$D$20000,"TOTAL",_Data_Sectoral!$E$2:$E$20000,2031)</f>
        <v>72.4468763077851</v>
      </c>
      <c r="J61" s="5" t="n">
        <f aca="false">SUMIFS(_Data_Sectoral!$F$2:$F$20000,_Data_Sectoral!$A$2:$A$20000,"PL",_Data_Sectoral!$C$2:$C$20000,"industry",_Data_Sectoral!$D$2:$D$20000,"TOTAL",_Data_Sectoral!$E$2:$E$20000,2032)</f>
        <v>73.4722988003593</v>
      </c>
      <c r="K61" s="5" t="n">
        <f aca="false">SUMIFS(_Data_Sectoral!$F$2:$F$20000,_Data_Sectoral!$A$2:$A$20000,"PL",_Data_Sectoral!$C$2:$C$20000,"industry",_Data_Sectoral!$D$2:$D$20000,"TOTAL",_Data_Sectoral!$E$2:$E$20000,2033)</f>
        <v>74.6281489631916</v>
      </c>
      <c r="L61" s="5" t="n">
        <f aca="false">SUMIFS(_Data_Sectoral!$F$2:$F$20000,_Data_Sectoral!$A$2:$A$20000,"PL",_Data_Sectoral!$C$2:$C$20000,"industry",_Data_Sectoral!$D$2:$D$20000,"TOTAL",_Data_Sectoral!$E$2:$E$20000,2034)</f>
        <v>75.8622946991604</v>
      </c>
      <c r="M61" s="5" t="n">
        <f aca="false">SUMIFS(_Data_Sectoral!$F$2:$F$20000,_Data_Sectoral!$A$2:$A$20000,"PL",_Data_Sectoral!$C$2:$C$20000,"industry",_Data_Sectoral!$D$2:$D$20000,"TOTAL",_Data_Sectoral!$E$2:$E$20000,2035)</f>
        <v>77.1285984393023</v>
      </c>
      <c r="N61" s="5" t="n">
        <f aca="false">SUMIFS(_Data_Sectoral!$F$2:$F$20000,_Data_Sectoral!$A$2:$A$20000,"PL",_Data_Sectoral!$C$2:$C$20000,"industry",_Data_Sectoral!$D$2:$D$20000,"TOTAL",_Data_Sectoral!$E$2:$E$20000,2036)</f>
        <v>78.191293123169</v>
      </c>
      <c r="O61" s="5" t="n">
        <f aca="false">SUMIFS(_Data_Sectoral!$F$2:$F$20000,_Data_Sectoral!$A$2:$A$20000,"PL",_Data_Sectoral!$C$2:$C$20000,"industry",_Data_Sectoral!$D$2:$D$20000,"TOTAL",_Data_Sectoral!$E$2:$E$20000,2037)</f>
        <v>79.2198210044252</v>
      </c>
      <c r="P61" s="5" t="n">
        <f aca="false">SUMIFS(_Data_Sectoral!$F$2:$F$20000,_Data_Sectoral!$A$2:$A$20000,"PL",_Data_Sectoral!$C$2:$C$20000,"industry",_Data_Sectoral!$D$2:$D$20000,"TOTAL",_Data_Sectoral!$E$2:$E$20000,2038)</f>
        <v>80.2399931371263</v>
      </c>
      <c r="Q61" s="5" t="n">
        <f aca="false">SUMIFS(_Data_Sectoral!$F$2:$F$20000,_Data_Sectoral!$A$2:$A$20000,"PL",_Data_Sectoral!$C$2:$C$20000,"industry",_Data_Sectoral!$D$2:$D$20000,"TOTAL",_Data_Sectoral!$E$2:$E$20000,2039)</f>
        <v>81.2752235278347</v>
      </c>
      <c r="R61" s="5" t="n">
        <f aca="false">SUMIFS(_Data_Sectoral!$F$2:$F$20000,_Data_Sectoral!$A$2:$A$20000,"PL",_Data_Sectoral!$C$2:$C$20000,"industry",_Data_Sectoral!$D$2:$D$20000,"TOTAL",_Data_Sectoral!$E$2:$E$20000,2040)</f>
        <v>82.3647940132089</v>
      </c>
    </row>
    <row r="62" customFormat="false" ht="14.25" hidden="false" customHeight="false" outlineLevel="0" collapsed="false">
      <c r="A62" s="0" t="s">
        <v>47</v>
      </c>
      <c r="B62" s="5" t="n">
        <f aca="false">SUMIFS(_Data_Sectoral!$F$2:$F$20000,_Data_Sectoral!$A$2:$A$20000,"PL",_Data_Sectoral!$C$2:$C$20000,"data_centers",_Data_Sectoral!$D$2:$D$20000,"TOTAL",_Data_Sectoral!$E$2:$E$20000,2024)</f>
        <v>1.62498</v>
      </c>
      <c r="C62" s="5" t="n">
        <f aca="false">SUMIFS(_Data_Sectoral!$F$2:$F$20000,_Data_Sectoral!$A$2:$A$20000,"PL",_Data_Sectoral!$C$2:$C$20000,"data_centers",_Data_Sectoral!$D$2:$D$20000,"TOTAL",_Data_Sectoral!$E$2:$E$20000,2025)</f>
        <v>1.83040043965879</v>
      </c>
      <c r="D62" s="5" t="n">
        <f aca="false">SUMIFS(_Data_Sectoral!$F$2:$F$20000,_Data_Sectoral!$A$2:$A$20000,"PL",_Data_Sectoral!$C$2:$C$20000,"data_centers",_Data_Sectoral!$D$2:$D$20000,"TOTAL",_Data_Sectoral!$E$2:$E$20000,2026)</f>
        <v>2.24857621638292</v>
      </c>
      <c r="E62" s="5" t="n">
        <f aca="false">SUMIFS(_Data_Sectoral!$F$2:$F$20000,_Data_Sectoral!$A$2:$A$20000,"PL",_Data_Sectoral!$C$2:$C$20000,"data_centers",_Data_Sectoral!$D$2:$D$20000,"TOTAL",_Data_Sectoral!$E$2:$E$20000,2027)</f>
        <v>2.76858629501414</v>
      </c>
      <c r="F62" s="5" t="n">
        <f aca="false">SUMIFS(_Data_Sectoral!$F$2:$F$20000,_Data_Sectoral!$A$2:$A$20000,"PL",_Data_Sectoral!$C$2:$C$20000,"data_centers",_Data_Sectoral!$D$2:$D$20000,"TOTAL",_Data_Sectoral!$E$2:$E$20000,2028)</f>
        <v>2.87823378868993</v>
      </c>
      <c r="G62" s="5" t="n">
        <f aca="false">SUMIFS(_Data_Sectoral!$F$2:$F$20000,_Data_Sectoral!$A$2:$A$20000,"PL",_Data_Sectoral!$C$2:$C$20000,"data_centers",_Data_Sectoral!$D$2:$D$20000,"TOTAL",_Data_Sectoral!$E$2:$E$20000,2029)</f>
        <v>3.29161423689875</v>
      </c>
      <c r="H62" s="5" t="n">
        <f aca="false">SUMIFS(_Data_Sectoral!$F$2:$F$20000,_Data_Sectoral!$A$2:$A$20000,"PL",_Data_Sectoral!$C$2:$C$20000,"data_centers",_Data_Sectoral!$D$2:$D$20000,"TOTAL",_Data_Sectoral!$E$2:$E$20000,2030)</f>
        <v>3.50944576662858</v>
      </c>
      <c r="I62" s="5" t="n">
        <f aca="false">SUMIFS(_Data_Sectoral!$F$2:$F$20000,_Data_Sectoral!$A$2:$A$20000,"PL",_Data_Sectoral!$C$2:$C$20000,"data_centers",_Data_Sectoral!$D$2:$D$20000,"TOTAL",_Data_Sectoral!$E$2:$E$20000,2031)</f>
        <v>3.783004065792</v>
      </c>
      <c r="J62" s="5" t="n">
        <f aca="false">SUMIFS(_Data_Sectoral!$F$2:$F$20000,_Data_Sectoral!$A$2:$A$20000,"PL",_Data_Sectoral!$C$2:$C$20000,"data_centers",_Data_Sectoral!$D$2:$D$20000,"TOTAL",_Data_Sectoral!$E$2:$E$20000,2032)</f>
        <v>4.23120177749348</v>
      </c>
      <c r="K62" s="5" t="n">
        <f aca="false">SUMIFS(_Data_Sectoral!$F$2:$F$20000,_Data_Sectoral!$A$2:$A$20000,"PL",_Data_Sectoral!$C$2:$C$20000,"data_centers",_Data_Sectoral!$D$2:$D$20000,"TOTAL",_Data_Sectoral!$E$2:$E$20000,2033)</f>
        <v>4.6777346050783</v>
      </c>
      <c r="L62" s="5" t="n">
        <f aca="false">SUMIFS(_Data_Sectoral!$F$2:$F$20000,_Data_Sectoral!$A$2:$A$20000,"PL",_Data_Sectoral!$C$2:$C$20000,"data_centers",_Data_Sectoral!$D$2:$D$20000,"TOTAL",_Data_Sectoral!$E$2:$E$20000,2034)</f>
        <v>5.11084605216249</v>
      </c>
      <c r="M62" s="5" t="n">
        <f aca="false">SUMIFS(_Data_Sectoral!$F$2:$F$20000,_Data_Sectoral!$A$2:$A$20000,"PL",_Data_Sectoral!$C$2:$C$20000,"data_centers",_Data_Sectoral!$D$2:$D$20000,"TOTAL",_Data_Sectoral!$E$2:$E$20000,2035)</f>
        <v>5.51790790406373</v>
      </c>
      <c r="N62" s="5" t="n">
        <f aca="false">SUMIFS(_Data_Sectoral!$F$2:$F$20000,_Data_Sectoral!$A$2:$A$20000,"PL",_Data_Sectoral!$C$2:$C$20000,"data_centers",_Data_Sectoral!$D$2:$D$20000,"TOTAL",_Data_Sectoral!$E$2:$E$20000,2036)</f>
        <v>5.88597075429113</v>
      </c>
      <c r="O62" s="5" t="n">
        <f aca="false">SUMIFS(_Data_Sectoral!$F$2:$F$20000,_Data_Sectoral!$A$2:$A$20000,"PL",_Data_Sectoral!$C$2:$C$20000,"data_centers",_Data_Sectoral!$D$2:$D$20000,"TOTAL",_Data_Sectoral!$E$2:$E$20000,2037)</f>
        <v>6.20240054204182</v>
      </c>
      <c r="P62" s="5" t="n">
        <f aca="false">SUMIFS(_Data_Sectoral!$F$2:$F$20000,_Data_Sectoral!$A$2:$A$20000,"PL",_Data_Sectoral!$C$2:$C$20000,"data_centers",_Data_Sectoral!$D$2:$D$20000,"TOTAL",_Data_Sectoral!$E$2:$E$20000,2038)</f>
        <v>6.45556185749949</v>
      </c>
      <c r="Q62" s="5" t="n">
        <f aca="false">SUMIFS(_Data_Sectoral!$F$2:$F$20000,_Data_Sectoral!$A$2:$A$20000,"PL",_Data_Sectoral!$C$2:$C$20000,"data_centers",_Data_Sectoral!$D$2:$D$20000,"TOTAL",_Data_Sectoral!$E$2:$E$20000,2039)</f>
        <v>6.63549988500753</v>
      </c>
      <c r="R62" s="5" t="n">
        <f aca="false">SUMIFS(_Data_Sectoral!$F$2:$F$20000,_Data_Sectoral!$A$2:$A$20000,"PL",_Data_Sectoral!$C$2:$C$20000,"data_centers",_Data_Sectoral!$D$2:$D$20000,"TOTAL",_Data_Sectoral!$E$2:$E$20000,2040)</f>
        <v>6.73456789829069</v>
      </c>
    </row>
    <row r="63" customFormat="false" ht="14.25" hidden="false" customHeight="false" outlineLevel="0" collapsed="false">
      <c r="A63" s="0" t="s">
        <v>48</v>
      </c>
      <c r="B63" s="5" t="n">
        <f aca="false">SUMIFS(_Data_Sectoral!$F$2:$F$20000,_Data_Sectoral!$A$2:$A$20000,"PL",_Data_Sectoral!$C$2:$C$20000,"hydrogen",_Data_Sectoral!$D$2:$D$20000,"TOTAL",_Data_Sectoral!$E$2:$E$20000,2024)</f>
        <v>0.02</v>
      </c>
      <c r="C63" s="5" t="n">
        <f aca="false">SUMIFS(_Data_Sectoral!$F$2:$F$20000,_Data_Sectoral!$A$2:$A$20000,"PL",_Data_Sectoral!$C$2:$C$20000,"hydrogen",_Data_Sectoral!$D$2:$D$20000,"TOTAL",_Data_Sectoral!$E$2:$E$20000,2025)</f>
        <v>0.025</v>
      </c>
      <c r="D63" s="5" t="n">
        <f aca="false">SUMIFS(_Data_Sectoral!$F$2:$F$20000,_Data_Sectoral!$A$2:$A$20000,"PL",_Data_Sectoral!$C$2:$C$20000,"hydrogen",_Data_Sectoral!$D$2:$D$20000,"TOTAL",_Data_Sectoral!$E$2:$E$20000,2026)</f>
        <v>0.077412</v>
      </c>
      <c r="E63" s="5" t="n">
        <f aca="false">SUMIFS(_Data_Sectoral!$F$2:$F$20000,_Data_Sectoral!$A$2:$A$20000,"PL",_Data_Sectoral!$C$2:$C$20000,"hydrogen",_Data_Sectoral!$D$2:$D$20000,"TOTAL",_Data_Sectoral!$E$2:$E$20000,2027)</f>
        <v>0.129823</v>
      </c>
      <c r="F63" s="5" t="n">
        <f aca="false">SUMIFS(_Data_Sectoral!$F$2:$F$20000,_Data_Sectoral!$A$2:$A$20000,"PL",_Data_Sectoral!$C$2:$C$20000,"hydrogen",_Data_Sectoral!$D$2:$D$20000,"TOTAL",_Data_Sectoral!$E$2:$E$20000,2028)</f>
        <v>0.21865</v>
      </c>
      <c r="G63" s="5" t="n">
        <f aca="false">SUMIFS(_Data_Sectoral!$F$2:$F$20000,_Data_Sectoral!$A$2:$A$20000,"PL",_Data_Sectoral!$C$2:$C$20000,"hydrogen",_Data_Sectoral!$D$2:$D$20000,"TOTAL",_Data_Sectoral!$E$2:$E$20000,2029)</f>
        <v>0.34164</v>
      </c>
      <c r="H63" s="5" t="n">
        <f aca="false">SUMIFS(_Data_Sectoral!$F$2:$F$20000,_Data_Sectoral!$A$2:$A$20000,"PL",_Data_Sectoral!$C$2:$C$20000,"hydrogen",_Data_Sectoral!$D$2:$D$20000,"TOTAL",_Data_Sectoral!$E$2:$E$20000,2030)</f>
        <v>0.38106</v>
      </c>
      <c r="I63" s="5" t="n">
        <f aca="false">SUMIFS(_Data_Sectoral!$F$2:$F$20000,_Data_Sectoral!$A$2:$A$20000,"PL",_Data_Sectoral!$C$2:$C$20000,"hydrogen",_Data_Sectoral!$D$2:$D$20000,"TOTAL",_Data_Sectoral!$E$2:$E$20000,2031)</f>
        <v>0.494327</v>
      </c>
      <c r="J63" s="5" t="n">
        <f aca="false">SUMIFS(_Data_Sectoral!$F$2:$F$20000,_Data_Sectoral!$A$2:$A$20000,"PL",_Data_Sectoral!$C$2:$C$20000,"hydrogen",_Data_Sectoral!$D$2:$D$20000,"TOTAL",_Data_Sectoral!$E$2:$E$20000,2032)</f>
        <v>0.629143</v>
      </c>
      <c r="K63" s="5" t="n">
        <f aca="false">SUMIFS(_Data_Sectoral!$F$2:$F$20000,_Data_Sectoral!$A$2:$A$20000,"PL",_Data_Sectoral!$C$2:$C$20000,"hydrogen",_Data_Sectoral!$D$2:$D$20000,"TOTAL",_Data_Sectoral!$E$2:$E$20000,2033)</f>
        <v>0.792605</v>
      </c>
      <c r="L63" s="5" t="n">
        <f aca="false">SUMIFS(_Data_Sectoral!$F$2:$F$20000,_Data_Sectoral!$A$2:$A$20000,"PL",_Data_Sectoral!$C$2:$C$20000,"hydrogen",_Data_Sectoral!$D$2:$D$20000,"TOTAL",_Data_Sectoral!$E$2:$E$20000,2034)</f>
        <v>0.976828</v>
      </c>
      <c r="M63" s="5" t="n">
        <f aca="false">SUMIFS(_Data_Sectoral!$F$2:$F$20000,_Data_Sectoral!$A$2:$A$20000,"PL",_Data_Sectoral!$C$2:$C$20000,"hydrogen",_Data_Sectoral!$D$2:$D$20000,"TOTAL",_Data_Sectoral!$E$2:$E$20000,2035)</f>
        <v>1.1826</v>
      </c>
      <c r="N63" s="5" t="n">
        <f aca="false">SUMIFS(_Data_Sectoral!$F$2:$F$20000,_Data_Sectoral!$A$2:$A$20000,"PL",_Data_Sectoral!$C$2:$C$20000,"hydrogen",_Data_Sectoral!$D$2:$D$20000,"TOTAL",_Data_Sectoral!$E$2:$E$20000,2036)</f>
        <v>1.41071</v>
      </c>
      <c r="O63" s="5" t="n">
        <f aca="false">SUMIFS(_Data_Sectoral!$F$2:$F$20000,_Data_Sectoral!$A$2:$A$20000,"PL",_Data_Sectoral!$C$2:$C$20000,"hydrogen",_Data_Sectoral!$D$2:$D$20000,"TOTAL",_Data_Sectoral!$E$2:$E$20000,2037)</f>
        <v>1.615782</v>
      </c>
      <c r="P63" s="5" t="n">
        <f aca="false">SUMIFS(_Data_Sectoral!$F$2:$F$20000,_Data_Sectoral!$A$2:$A$20000,"PL",_Data_Sectoral!$C$2:$C$20000,"hydrogen",_Data_Sectoral!$D$2:$D$20000,"TOTAL",_Data_Sectoral!$E$2:$E$20000,2038)</f>
        <v>1.83776</v>
      </c>
      <c r="Q63" s="5" t="n">
        <f aca="false">SUMIFS(_Data_Sectoral!$F$2:$F$20000,_Data_Sectoral!$A$2:$A$20000,"PL",_Data_Sectoral!$C$2:$C$20000,"hydrogen",_Data_Sectoral!$D$2:$D$20000,"TOTAL",_Data_Sectoral!$E$2:$E$20000,2039)</f>
        <v>2.077171</v>
      </c>
      <c r="R63" s="5" t="n">
        <f aca="false">SUMIFS(_Data_Sectoral!$F$2:$F$20000,_Data_Sectoral!$A$2:$A$20000,"PL",_Data_Sectoral!$C$2:$C$20000,"hydrogen",_Data_Sectoral!$D$2:$D$20000,"TOTAL",_Data_Sectoral!$E$2:$E$20000,2040)</f>
        <v>2.2776</v>
      </c>
    </row>
    <row r="64" customFormat="false" ht="14.25" hidden="false" customHeight="false" outlineLevel="0" collapsed="false">
      <c r="A64" s="3" t="s">
        <v>49</v>
      </c>
      <c r="B64" s="8" t="n">
        <f aca="false">SUM(B59:B63)</f>
        <v>153.859917737965</v>
      </c>
      <c r="C64" s="8" t="n">
        <f aca="false">SUM(C59:C63)</f>
        <v>155.892559127463</v>
      </c>
      <c r="D64" s="8" t="n">
        <f aca="false">SUM(D59:D63)</f>
        <v>158.690753195714</v>
      </c>
      <c r="E64" s="8" t="n">
        <f aca="false">SUM(E59:E63)</f>
        <v>161.809419767344</v>
      </c>
      <c r="F64" s="8" t="n">
        <f aca="false">SUM(F59:F63)</f>
        <v>166.542708919952</v>
      </c>
      <c r="G64" s="8" t="n">
        <f aca="false">SUM(G59:G63)</f>
        <v>172.202515082948</v>
      </c>
      <c r="H64" s="8" t="n">
        <f aca="false">SUM(H59:H63)</f>
        <v>177.701246989622</v>
      </c>
      <c r="I64" s="8" t="n">
        <f aca="false">SUM(I59:I63)</f>
        <v>183.052649895834</v>
      </c>
      <c r="J64" s="8" t="n">
        <f aca="false">SUM(J59:J63)</f>
        <v>188.979828246467</v>
      </c>
      <c r="K64" s="8" t="n">
        <f aca="false">SUM(K59:K63)</f>
        <v>195.122412045217</v>
      </c>
      <c r="L64" s="8" t="n">
        <f aca="false">SUM(L59:L63)</f>
        <v>201.462230042303</v>
      </c>
      <c r="M64" s="8" t="n">
        <f aca="false">SUM(M59:M63)</f>
        <v>207.917706710584</v>
      </c>
      <c r="N64" s="8" t="n">
        <f aca="false">SUM(N59:N63)</f>
        <v>213.614414336227</v>
      </c>
      <c r="O64" s="8" t="n">
        <f aca="false">SUM(O59:O63)</f>
        <v>219.126228390079</v>
      </c>
      <c r="P64" s="8" t="n">
        <f aca="false">SUM(P59:P63)</f>
        <v>224.591148174621</v>
      </c>
      <c r="Q64" s="8" t="n">
        <f aca="false">SUM(Q59:Q63)</f>
        <v>230.107070228823</v>
      </c>
      <c r="R64" s="8" t="n">
        <f aca="false">SUM(R59:R63)</f>
        <v>234.7904316645</v>
      </c>
    </row>
    <row r="66" customFormat="false" ht="14.25" hidden="false" customHeight="false" outlineLevel="0" collapsed="false">
      <c r="A66" s="6" t="s">
        <v>55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customFormat="false" ht="14.25" hidden="false" customHeight="false" outlineLevel="0" collapsed="false">
      <c r="A67" s="3" t="s">
        <v>43</v>
      </c>
      <c r="B67" s="4" t="n">
        <v>2024</v>
      </c>
      <c r="C67" s="4" t="n">
        <v>2025</v>
      </c>
      <c r="D67" s="4" t="n">
        <v>2026</v>
      </c>
      <c r="E67" s="4" t="n">
        <v>2027</v>
      </c>
      <c r="F67" s="4" t="n">
        <v>2028</v>
      </c>
      <c r="G67" s="4" t="n">
        <v>2029</v>
      </c>
      <c r="H67" s="4" t="n">
        <v>2030</v>
      </c>
      <c r="I67" s="4" t="n">
        <v>2031</v>
      </c>
      <c r="J67" s="4" t="n">
        <v>2032</v>
      </c>
      <c r="K67" s="4" t="n">
        <v>2033</v>
      </c>
      <c r="L67" s="4" t="n">
        <v>2034</v>
      </c>
      <c r="M67" s="4" t="n">
        <v>2035</v>
      </c>
      <c r="N67" s="4" t="n">
        <v>2036</v>
      </c>
      <c r="O67" s="4" t="n">
        <v>2037</v>
      </c>
      <c r="P67" s="4" t="n">
        <v>2038</v>
      </c>
      <c r="Q67" s="4" t="n">
        <v>2039</v>
      </c>
      <c r="R67" s="4" t="n">
        <v>2040</v>
      </c>
    </row>
    <row r="68" customFormat="false" ht="14.25" hidden="false" customHeight="false" outlineLevel="0" collapsed="false">
      <c r="A68" s="0" t="s">
        <v>44</v>
      </c>
      <c r="B68" s="5" t="n">
        <f aca="false">SUMIFS(_Data_Sectoral!$F$2:$F$20000,_Data_Sectoral!$A$2:$A$20000,"CA",_Data_Sectoral!$C$2:$C$20000,"transport",_Data_Sectoral!$D$2:$D$20000,"TOTAL",_Data_Sectoral!$E$2:$E$20000,2024)</f>
        <v>9.27906792224849</v>
      </c>
      <c r="C68" s="5" t="n">
        <f aca="false">SUMIFS(_Data_Sectoral!$F$2:$F$20000,_Data_Sectoral!$A$2:$A$20000,"CA",_Data_Sectoral!$C$2:$C$20000,"transport",_Data_Sectoral!$D$2:$D$20000,"TOTAL",_Data_Sectoral!$E$2:$E$20000,2025)</f>
        <v>9.99687866058994</v>
      </c>
      <c r="D68" s="5" t="n">
        <f aca="false">SUMIFS(_Data_Sectoral!$F$2:$F$20000,_Data_Sectoral!$A$2:$A$20000,"CA",_Data_Sectoral!$C$2:$C$20000,"transport",_Data_Sectoral!$D$2:$D$20000,"TOTAL",_Data_Sectoral!$E$2:$E$20000,2026)</f>
        <v>11.1588296605486</v>
      </c>
      <c r="E68" s="5" t="n">
        <f aca="false">SUMIFS(_Data_Sectoral!$F$2:$F$20000,_Data_Sectoral!$A$2:$A$20000,"CA",_Data_Sectoral!$C$2:$C$20000,"transport",_Data_Sectoral!$D$2:$D$20000,"TOTAL",_Data_Sectoral!$E$2:$E$20000,2027)</f>
        <v>12.8246979452936</v>
      </c>
      <c r="F68" s="5" t="n">
        <f aca="false">SUMIFS(_Data_Sectoral!$F$2:$F$20000,_Data_Sectoral!$A$2:$A$20000,"CA",_Data_Sectoral!$C$2:$C$20000,"transport",_Data_Sectoral!$D$2:$D$20000,"TOTAL",_Data_Sectoral!$E$2:$E$20000,2028)</f>
        <v>14.9547799233039</v>
      </c>
      <c r="G68" s="5" t="n">
        <f aca="false">SUMIFS(_Data_Sectoral!$F$2:$F$20000,_Data_Sectoral!$A$2:$A$20000,"CA",_Data_Sectoral!$C$2:$C$20000,"transport",_Data_Sectoral!$D$2:$D$20000,"TOTAL",_Data_Sectoral!$E$2:$E$20000,2029)</f>
        <v>17.5331199884351</v>
      </c>
      <c r="H68" s="5" t="n">
        <f aca="false">SUMIFS(_Data_Sectoral!$F$2:$F$20000,_Data_Sectoral!$A$2:$A$20000,"CA",_Data_Sectoral!$C$2:$C$20000,"transport",_Data_Sectoral!$D$2:$D$20000,"TOTAL",_Data_Sectoral!$E$2:$E$20000,2030)</f>
        <v>20.7149897772202</v>
      </c>
      <c r="I68" s="5" t="n">
        <f aca="false">SUMIFS(_Data_Sectoral!$F$2:$F$20000,_Data_Sectoral!$A$2:$A$20000,"CA",_Data_Sectoral!$C$2:$C$20000,"transport",_Data_Sectoral!$D$2:$D$20000,"TOTAL",_Data_Sectoral!$E$2:$E$20000,2031)</f>
        <v>24.2241716023306</v>
      </c>
      <c r="J68" s="5" t="n">
        <f aca="false">SUMIFS(_Data_Sectoral!$F$2:$F$20000,_Data_Sectoral!$A$2:$A$20000,"CA",_Data_Sectoral!$C$2:$C$20000,"transport",_Data_Sectoral!$D$2:$D$20000,"TOTAL",_Data_Sectoral!$E$2:$E$20000,2032)</f>
        <v>28.1058593128524</v>
      </c>
      <c r="K68" s="5" t="n">
        <f aca="false">SUMIFS(_Data_Sectoral!$F$2:$F$20000,_Data_Sectoral!$A$2:$A$20000,"CA",_Data_Sectoral!$C$2:$C$20000,"transport",_Data_Sectoral!$D$2:$D$20000,"TOTAL",_Data_Sectoral!$E$2:$E$20000,2033)</f>
        <v>32.5681108035686</v>
      </c>
      <c r="L68" s="5" t="n">
        <f aca="false">SUMIFS(_Data_Sectoral!$F$2:$F$20000,_Data_Sectoral!$A$2:$A$20000,"CA",_Data_Sectoral!$C$2:$C$20000,"transport",_Data_Sectoral!$D$2:$D$20000,"TOTAL",_Data_Sectoral!$E$2:$E$20000,2034)</f>
        <v>37.1324057156463</v>
      </c>
      <c r="M68" s="5" t="n">
        <f aca="false">SUMIFS(_Data_Sectoral!$F$2:$F$20000,_Data_Sectoral!$A$2:$A$20000,"CA",_Data_Sectoral!$C$2:$C$20000,"transport",_Data_Sectoral!$D$2:$D$20000,"TOTAL",_Data_Sectoral!$E$2:$E$20000,2035)</f>
        <v>42.393288162145</v>
      </c>
      <c r="N68" s="5" t="n">
        <f aca="false">SUMIFS(_Data_Sectoral!$F$2:$F$20000,_Data_Sectoral!$A$2:$A$20000,"CA",_Data_Sectoral!$C$2:$C$20000,"transport",_Data_Sectoral!$D$2:$D$20000,"TOTAL",_Data_Sectoral!$E$2:$E$20000,2036)</f>
        <v>47.2718239978055</v>
      </c>
      <c r="O68" s="5" t="n">
        <f aca="false">SUMIFS(_Data_Sectoral!$F$2:$F$20000,_Data_Sectoral!$A$2:$A$20000,"CA",_Data_Sectoral!$C$2:$C$20000,"transport",_Data_Sectoral!$D$2:$D$20000,"TOTAL",_Data_Sectoral!$E$2:$E$20000,2037)</f>
        <v>52.049974183035</v>
      </c>
      <c r="P68" s="5" t="n">
        <f aca="false">SUMIFS(_Data_Sectoral!$F$2:$F$20000,_Data_Sectoral!$A$2:$A$20000,"CA",_Data_Sectoral!$C$2:$C$20000,"transport",_Data_Sectoral!$D$2:$D$20000,"TOTAL",_Data_Sectoral!$E$2:$E$20000,2038)</f>
        <v>56.7534942464525</v>
      </c>
      <c r="Q68" s="5" t="n">
        <f aca="false">SUMIFS(_Data_Sectoral!$F$2:$F$20000,_Data_Sectoral!$A$2:$A$20000,"CA",_Data_Sectoral!$C$2:$C$20000,"transport",_Data_Sectoral!$D$2:$D$20000,"TOTAL",_Data_Sectoral!$E$2:$E$20000,2039)</f>
        <v>61.9412155264349</v>
      </c>
      <c r="R68" s="5" t="n">
        <f aca="false">SUMIFS(_Data_Sectoral!$F$2:$F$20000,_Data_Sectoral!$A$2:$A$20000,"CA",_Data_Sectoral!$C$2:$C$20000,"transport",_Data_Sectoral!$D$2:$D$20000,"TOTAL",_Data_Sectoral!$E$2:$E$20000,2040)</f>
        <v>67.6801629235716</v>
      </c>
    </row>
    <row r="69" customFormat="false" ht="14.25" hidden="false" customHeight="false" outlineLevel="0" collapsed="false">
      <c r="A69" s="0" t="s">
        <v>45</v>
      </c>
      <c r="B69" s="5" t="n">
        <f aca="false">SUMIFS(_Data_Sectoral!$F$2:$F$20000,_Data_Sectoral!$A$2:$A$20000,"CA",_Data_Sectoral!$C$2:$C$20000,"buildings",_Data_Sectoral!$D$2:$D$20000,"TOTAL",_Data_Sectoral!$E$2:$E$20000,2024)</f>
        <v>311.466057918203</v>
      </c>
      <c r="C69" s="5" t="n">
        <f aca="false">SUMIFS(_Data_Sectoral!$F$2:$F$20000,_Data_Sectoral!$A$2:$A$20000,"CA",_Data_Sectoral!$C$2:$C$20000,"buildings",_Data_Sectoral!$D$2:$D$20000,"TOTAL",_Data_Sectoral!$E$2:$E$20000,2025)</f>
        <v>311.557211577564</v>
      </c>
      <c r="D69" s="5" t="n">
        <f aca="false">SUMIFS(_Data_Sectoral!$F$2:$F$20000,_Data_Sectoral!$A$2:$A$20000,"CA",_Data_Sectoral!$C$2:$C$20000,"buildings",_Data_Sectoral!$D$2:$D$20000,"TOTAL",_Data_Sectoral!$E$2:$E$20000,2026)</f>
        <v>312.13995128871</v>
      </c>
      <c r="E69" s="5" t="n">
        <f aca="false">SUMIFS(_Data_Sectoral!$F$2:$F$20000,_Data_Sectoral!$A$2:$A$20000,"CA",_Data_Sectoral!$C$2:$C$20000,"buildings",_Data_Sectoral!$D$2:$D$20000,"TOTAL",_Data_Sectoral!$E$2:$E$20000,2027)</f>
        <v>312.945904482626</v>
      </c>
      <c r="F69" s="5" t="n">
        <f aca="false">SUMIFS(_Data_Sectoral!$F$2:$F$20000,_Data_Sectoral!$A$2:$A$20000,"CA",_Data_Sectoral!$C$2:$C$20000,"buildings",_Data_Sectoral!$D$2:$D$20000,"TOTAL",_Data_Sectoral!$E$2:$E$20000,2028)</f>
        <v>313.555147107137</v>
      </c>
      <c r="G69" s="5" t="n">
        <f aca="false">SUMIFS(_Data_Sectoral!$F$2:$F$20000,_Data_Sectoral!$A$2:$A$20000,"CA",_Data_Sectoral!$C$2:$C$20000,"buildings",_Data_Sectoral!$D$2:$D$20000,"TOTAL",_Data_Sectoral!$E$2:$E$20000,2029)</f>
        <v>314.703660127589</v>
      </c>
      <c r="H69" s="5" t="n">
        <f aca="false">SUMIFS(_Data_Sectoral!$F$2:$F$20000,_Data_Sectoral!$A$2:$A$20000,"CA",_Data_Sectoral!$C$2:$C$20000,"buildings",_Data_Sectoral!$D$2:$D$20000,"TOTAL",_Data_Sectoral!$E$2:$E$20000,2030)</f>
        <v>315.400320407841</v>
      </c>
      <c r="I69" s="5" t="n">
        <f aca="false">SUMIFS(_Data_Sectoral!$F$2:$F$20000,_Data_Sectoral!$A$2:$A$20000,"CA",_Data_Sectoral!$C$2:$C$20000,"buildings",_Data_Sectoral!$D$2:$D$20000,"TOTAL",_Data_Sectoral!$E$2:$E$20000,2031)</f>
        <v>316.064963001197</v>
      </c>
      <c r="J69" s="5" t="n">
        <f aca="false">SUMIFS(_Data_Sectoral!$F$2:$F$20000,_Data_Sectoral!$A$2:$A$20000,"CA",_Data_Sectoral!$C$2:$C$20000,"buildings",_Data_Sectoral!$D$2:$D$20000,"TOTAL",_Data_Sectoral!$E$2:$E$20000,2032)</f>
        <v>316.618523621438</v>
      </c>
      <c r="K69" s="5" t="n">
        <f aca="false">SUMIFS(_Data_Sectoral!$F$2:$F$20000,_Data_Sectoral!$A$2:$A$20000,"CA",_Data_Sectoral!$C$2:$C$20000,"buildings",_Data_Sectoral!$D$2:$D$20000,"TOTAL",_Data_Sectoral!$E$2:$E$20000,2033)</f>
        <v>317.225575227009</v>
      </c>
      <c r="L69" s="5" t="n">
        <f aca="false">SUMIFS(_Data_Sectoral!$F$2:$F$20000,_Data_Sectoral!$A$2:$A$20000,"CA",_Data_Sectoral!$C$2:$C$20000,"buildings",_Data_Sectoral!$D$2:$D$20000,"TOTAL",_Data_Sectoral!$E$2:$E$20000,2034)</f>
        <v>317.902714808318</v>
      </c>
      <c r="M69" s="5" t="n">
        <f aca="false">SUMIFS(_Data_Sectoral!$F$2:$F$20000,_Data_Sectoral!$A$2:$A$20000,"CA",_Data_Sectoral!$C$2:$C$20000,"buildings",_Data_Sectoral!$D$2:$D$20000,"TOTAL",_Data_Sectoral!$E$2:$E$20000,2035)</f>
        <v>318.939128351284</v>
      </c>
      <c r="N69" s="5" t="n">
        <f aca="false">SUMIFS(_Data_Sectoral!$F$2:$F$20000,_Data_Sectoral!$A$2:$A$20000,"CA",_Data_Sectoral!$C$2:$C$20000,"buildings",_Data_Sectoral!$D$2:$D$20000,"TOTAL",_Data_Sectoral!$E$2:$E$20000,2036)</f>
        <v>319.878482299728</v>
      </c>
      <c r="O69" s="5" t="n">
        <f aca="false">SUMIFS(_Data_Sectoral!$F$2:$F$20000,_Data_Sectoral!$A$2:$A$20000,"CA",_Data_Sectoral!$C$2:$C$20000,"buildings",_Data_Sectoral!$D$2:$D$20000,"TOTAL",_Data_Sectoral!$E$2:$E$20000,2037)</f>
        <v>321.068390286644</v>
      </c>
      <c r="P69" s="5" t="n">
        <f aca="false">SUMIFS(_Data_Sectoral!$F$2:$F$20000,_Data_Sectoral!$A$2:$A$20000,"CA",_Data_Sectoral!$C$2:$C$20000,"buildings",_Data_Sectoral!$D$2:$D$20000,"TOTAL",_Data_Sectoral!$E$2:$E$20000,2038)</f>
        <v>321.640330622387</v>
      </c>
      <c r="Q69" s="5" t="n">
        <f aca="false">SUMIFS(_Data_Sectoral!$F$2:$F$20000,_Data_Sectoral!$A$2:$A$20000,"CA",_Data_Sectoral!$C$2:$C$20000,"buildings",_Data_Sectoral!$D$2:$D$20000,"TOTAL",_Data_Sectoral!$E$2:$E$20000,2039)</f>
        <v>322.90450028465</v>
      </c>
      <c r="R69" s="5" t="n">
        <f aca="false">SUMIFS(_Data_Sectoral!$F$2:$F$20000,_Data_Sectoral!$A$2:$A$20000,"CA",_Data_Sectoral!$C$2:$C$20000,"buildings",_Data_Sectoral!$D$2:$D$20000,"TOTAL",_Data_Sectoral!$E$2:$E$20000,2040)</f>
        <v>323.548491573823</v>
      </c>
    </row>
    <row r="70" customFormat="false" ht="14.25" hidden="false" customHeight="false" outlineLevel="0" collapsed="false">
      <c r="A70" s="0" t="s">
        <v>56</v>
      </c>
      <c r="B70" s="5" t="n">
        <f aca="false">SUMIFS(_Data_Sectoral!$F$2:$F$20000,_Data_Sectoral!$A$2:$A$20000,"CA",_Data_Sectoral!$C$2:$C$20000,"cooling",_Data_Sectoral!$D$2:$D$20000,"TOTAL",_Data_Sectoral!$E$2:$E$20000,2024)</f>
        <v>23.8539420817968</v>
      </c>
      <c r="C70" s="5" t="n">
        <f aca="false">SUMIFS(_Data_Sectoral!$F$2:$F$20000,_Data_Sectoral!$A$2:$A$20000,"CA",_Data_Sectoral!$C$2:$C$20000,"cooling",_Data_Sectoral!$D$2:$D$20000,"TOTAL",_Data_Sectoral!$E$2:$E$20000,2025)</f>
        <v>25.1933353195203</v>
      </c>
      <c r="D70" s="5" t="n">
        <f aca="false">SUMIFS(_Data_Sectoral!$F$2:$F$20000,_Data_Sectoral!$A$2:$A$20000,"CA",_Data_Sectoral!$C$2:$C$20000,"cooling",_Data_Sectoral!$D$2:$D$20000,"TOTAL",_Data_Sectoral!$E$2:$E$20000,2026)</f>
        <v>26.5290776784287</v>
      </c>
      <c r="E70" s="5" t="n">
        <f aca="false">SUMIFS(_Data_Sectoral!$F$2:$F$20000,_Data_Sectoral!$A$2:$A$20000,"CA",_Data_Sectoral!$C$2:$C$20000,"cooling",_Data_Sectoral!$D$2:$D$20000,"TOTAL",_Data_Sectoral!$E$2:$E$20000,2027)</f>
        <v>27.4642837944294</v>
      </c>
      <c r="F70" s="5" t="n">
        <f aca="false">SUMIFS(_Data_Sectoral!$F$2:$F$20000,_Data_Sectoral!$A$2:$A$20000,"CA",_Data_Sectoral!$C$2:$C$20000,"cooling",_Data_Sectoral!$D$2:$D$20000,"TOTAL",_Data_Sectoral!$E$2:$E$20000,2028)</f>
        <v>28.2452928531808</v>
      </c>
      <c r="G70" s="5" t="n">
        <f aca="false">SUMIFS(_Data_Sectoral!$F$2:$F$20000,_Data_Sectoral!$A$2:$A$20000,"CA",_Data_Sectoral!$C$2:$C$20000,"cooling",_Data_Sectoral!$D$2:$D$20000,"TOTAL",_Data_Sectoral!$E$2:$E$20000,2029)</f>
        <v>28.641726983541</v>
      </c>
      <c r="H70" s="5" t="n">
        <f aca="false">SUMIFS(_Data_Sectoral!$F$2:$F$20000,_Data_Sectoral!$A$2:$A$20000,"CA",_Data_Sectoral!$C$2:$C$20000,"cooling",_Data_Sectoral!$D$2:$D$20000,"TOTAL",_Data_Sectoral!$E$2:$E$20000,2030)</f>
        <v>28.5838550731968</v>
      </c>
      <c r="I70" s="5" t="n">
        <f aca="false">SUMIFS(_Data_Sectoral!$F$2:$F$20000,_Data_Sectoral!$A$2:$A$20000,"CA",_Data_Sectoral!$C$2:$C$20000,"cooling",_Data_Sectoral!$D$2:$D$20000,"TOTAL",_Data_Sectoral!$E$2:$E$20000,2031)</f>
        <v>28.415744821453</v>
      </c>
      <c r="J70" s="5" t="n">
        <f aca="false">SUMIFS(_Data_Sectoral!$F$2:$F$20000,_Data_Sectoral!$A$2:$A$20000,"CA",_Data_Sectoral!$C$2:$C$20000,"cooling",_Data_Sectoral!$D$2:$D$20000,"TOTAL",_Data_Sectoral!$E$2:$E$20000,2032)</f>
        <v>30.0272187944539</v>
      </c>
      <c r="K70" s="5" t="n">
        <f aca="false">SUMIFS(_Data_Sectoral!$F$2:$F$20000,_Data_Sectoral!$A$2:$A$20000,"CA",_Data_Sectoral!$C$2:$C$20000,"cooling",_Data_Sectoral!$D$2:$D$20000,"TOTAL",_Data_Sectoral!$E$2:$E$20000,2033)</f>
        <v>31.5654363134963</v>
      </c>
      <c r="L70" s="5" t="n">
        <f aca="false">SUMIFS(_Data_Sectoral!$F$2:$F$20000,_Data_Sectoral!$A$2:$A$20000,"CA",_Data_Sectoral!$C$2:$C$20000,"cooling",_Data_Sectoral!$D$2:$D$20000,"TOTAL",_Data_Sectoral!$E$2:$E$20000,2034)</f>
        <v>33.9238334801043</v>
      </c>
      <c r="M70" s="5" t="n">
        <f aca="false">SUMIFS(_Data_Sectoral!$F$2:$F$20000,_Data_Sectoral!$A$2:$A$20000,"CA",_Data_Sectoral!$C$2:$C$20000,"cooling",_Data_Sectoral!$D$2:$D$20000,"TOTAL",_Data_Sectoral!$E$2:$E$20000,2035)</f>
        <v>35.2699882499673</v>
      </c>
      <c r="N70" s="5" t="n">
        <f aca="false">SUMIFS(_Data_Sectoral!$F$2:$F$20000,_Data_Sectoral!$A$2:$A$20000,"CA",_Data_Sectoral!$C$2:$C$20000,"cooling",_Data_Sectoral!$D$2:$D$20000,"TOTAL",_Data_Sectoral!$E$2:$E$20000,2036)</f>
        <v>35.2592002841176</v>
      </c>
      <c r="O70" s="5" t="n">
        <f aca="false">SUMIFS(_Data_Sectoral!$F$2:$F$20000,_Data_Sectoral!$A$2:$A$20000,"CA",_Data_Sectoral!$C$2:$C$20000,"cooling",_Data_Sectoral!$D$2:$D$20000,"TOTAL",_Data_Sectoral!$E$2:$E$20000,2037)</f>
        <v>33.8792650351736</v>
      </c>
      <c r="P70" s="5" t="n">
        <f aca="false">SUMIFS(_Data_Sectoral!$F$2:$F$20000,_Data_Sectoral!$A$2:$A$20000,"CA",_Data_Sectoral!$C$2:$C$20000,"cooling",_Data_Sectoral!$D$2:$D$20000,"TOTAL",_Data_Sectoral!$E$2:$E$20000,2038)</f>
        <v>32.854975804078</v>
      </c>
      <c r="Q70" s="5" t="n">
        <f aca="false">SUMIFS(_Data_Sectoral!$F$2:$F$20000,_Data_Sectoral!$A$2:$A$20000,"CA",_Data_Sectoral!$C$2:$C$20000,"cooling",_Data_Sectoral!$D$2:$D$20000,"TOTAL",_Data_Sectoral!$E$2:$E$20000,2039)</f>
        <v>34.7587549195897</v>
      </c>
      <c r="R70" s="5" t="n">
        <f aca="false">SUMIFS(_Data_Sectoral!$F$2:$F$20000,_Data_Sectoral!$A$2:$A$20000,"CA",_Data_Sectoral!$C$2:$C$20000,"cooling",_Data_Sectoral!$D$2:$D$20000,"TOTAL",_Data_Sectoral!$E$2:$E$20000,2040)</f>
        <v>36.7832594014004</v>
      </c>
    </row>
    <row r="71" customFormat="false" ht="14.25" hidden="false" customHeight="false" outlineLevel="0" collapsed="false">
      <c r="A71" s="0" t="s">
        <v>46</v>
      </c>
      <c r="B71" s="5" t="n">
        <f aca="false">SUMIFS(_Data_Sectoral!$F$2:$F$20000,_Data_Sectoral!$A$2:$A$20000,"CA",_Data_Sectoral!$C$2:$C$20000,"industry",_Data_Sectoral!$D$2:$D$20000,"TOTAL",_Data_Sectoral!$E$2:$E$20000,2024)</f>
        <v>226.85030037</v>
      </c>
      <c r="C71" s="5" t="n">
        <f aca="false">SUMIFS(_Data_Sectoral!$F$2:$F$20000,_Data_Sectoral!$A$2:$A$20000,"CA",_Data_Sectoral!$C$2:$C$20000,"industry",_Data_Sectoral!$D$2:$D$20000,"TOTAL",_Data_Sectoral!$E$2:$E$20000,2025)</f>
        <v>225.58987127</v>
      </c>
      <c r="D71" s="5" t="n">
        <f aca="false">SUMIFS(_Data_Sectoral!$F$2:$F$20000,_Data_Sectoral!$A$2:$A$20000,"CA",_Data_Sectoral!$C$2:$C$20000,"industry",_Data_Sectoral!$D$2:$D$20000,"TOTAL",_Data_Sectoral!$E$2:$E$20000,2026)</f>
        <v>221.79596384</v>
      </c>
      <c r="E71" s="5" t="n">
        <f aca="false">SUMIFS(_Data_Sectoral!$F$2:$F$20000,_Data_Sectoral!$A$2:$A$20000,"CA",_Data_Sectoral!$C$2:$C$20000,"industry",_Data_Sectoral!$D$2:$D$20000,"TOTAL",_Data_Sectoral!$E$2:$E$20000,2027)</f>
        <v>226.46275799</v>
      </c>
      <c r="F71" s="5" t="n">
        <f aca="false">SUMIFS(_Data_Sectoral!$F$2:$F$20000,_Data_Sectoral!$A$2:$A$20000,"CA",_Data_Sectoral!$C$2:$C$20000,"industry",_Data_Sectoral!$D$2:$D$20000,"TOTAL",_Data_Sectoral!$E$2:$E$20000,2028)</f>
        <v>229.8244407</v>
      </c>
      <c r="G71" s="5" t="n">
        <f aca="false">SUMIFS(_Data_Sectoral!$F$2:$F$20000,_Data_Sectoral!$A$2:$A$20000,"CA",_Data_Sectoral!$C$2:$C$20000,"industry",_Data_Sectoral!$D$2:$D$20000,"TOTAL",_Data_Sectoral!$E$2:$E$20000,2029)</f>
        <v>230.5022294</v>
      </c>
      <c r="H71" s="5" t="n">
        <f aca="false">SUMIFS(_Data_Sectoral!$F$2:$F$20000,_Data_Sectoral!$A$2:$A$20000,"CA",_Data_Sectoral!$C$2:$C$20000,"industry",_Data_Sectoral!$D$2:$D$20000,"TOTAL",_Data_Sectoral!$E$2:$E$20000,2030)</f>
        <v>231.45831154</v>
      </c>
      <c r="I71" s="5" t="n">
        <f aca="false">SUMIFS(_Data_Sectoral!$F$2:$F$20000,_Data_Sectoral!$A$2:$A$20000,"CA",_Data_Sectoral!$C$2:$C$20000,"industry",_Data_Sectoral!$D$2:$D$20000,"TOTAL",_Data_Sectoral!$E$2:$E$20000,2031)</f>
        <v>232.40532514</v>
      </c>
      <c r="J71" s="5" t="n">
        <f aca="false">SUMIFS(_Data_Sectoral!$F$2:$F$20000,_Data_Sectoral!$A$2:$A$20000,"CA",_Data_Sectoral!$C$2:$C$20000,"industry",_Data_Sectoral!$D$2:$D$20000,"TOTAL",_Data_Sectoral!$E$2:$E$20000,2032)</f>
        <v>233.90130096</v>
      </c>
      <c r="K71" s="5" t="n">
        <f aca="false">SUMIFS(_Data_Sectoral!$F$2:$F$20000,_Data_Sectoral!$A$2:$A$20000,"CA",_Data_Sectoral!$C$2:$C$20000,"industry",_Data_Sectoral!$D$2:$D$20000,"TOTAL",_Data_Sectoral!$E$2:$E$20000,2033)</f>
        <v>234.96095968</v>
      </c>
      <c r="L71" s="5" t="n">
        <f aca="false">SUMIFS(_Data_Sectoral!$F$2:$F$20000,_Data_Sectoral!$A$2:$A$20000,"CA",_Data_Sectoral!$C$2:$C$20000,"industry",_Data_Sectoral!$D$2:$D$20000,"TOTAL",_Data_Sectoral!$E$2:$E$20000,2034)</f>
        <v>235.63486444</v>
      </c>
      <c r="M71" s="5" t="n">
        <f aca="false">SUMIFS(_Data_Sectoral!$F$2:$F$20000,_Data_Sectoral!$A$2:$A$20000,"CA",_Data_Sectoral!$C$2:$C$20000,"industry",_Data_Sectoral!$D$2:$D$20000,"TOTAL",_Data_Sectoral!$E$2:$E$20000,2035)</f>
        <v>236.10444844</v>
      </c>
      <c r="N71" s="5" t="n">
        <f aca="false">SUMIFS(_Data_Sectoral!$F$2:$F$20000,_Data_Sectoral!$A$2:$A$20000,"CA",_Data_Sectoral!$C$2:$C$20000,"industry",_Data_Sectoral!$D$2:$D$20000,"TOTAL",_Data_Sectoral!$E$2:$E$20000,2036)</f>
        <v>236.72578886</v>
      </c>
      <c r="O71" s="5" t="n">
        <f aca="false">SUMIFS(_Data_Sectoral!$F$2:$F$20000,_Data_Sectoral!$A$2:$A$20000,"CA",_Data_Sectoral!$C$2:$C$20000,"industry",_Data_Sectoral!$D$2:$D$20000,"TOTAL",_Data_Sectoral!$E$2:$E$20000,2037)</f>
        <v>237.15211</v>
      </c>
      <c r="P71" s="5" t="n">
        <f aca="false">SUMIFS(_Data_Sectoral!$F$2:$F$20000,_Data_Sectoral!$A$2:$A$20000,"CA",_Data_Sectoral!$C$2:$C$20000,"industry",_Data_Sectoral!$D$2:$D$20000,"TOTAL",_Data_Sectoral!$E$2:$E$20000,2038)</f>
        <v>237.80753789</v>
      </c>
      <c r="Q71" s="5" t="n">
        <f aca="false">SUMIFS(_Data_Sectoral!$F$2:$F$20000,_Data_Sectoral!$A$2:$A$20000,"CA",_Data_Sectoral!$C$2:$C$20000,"industry",_Data_Sectoral!$D$2:$D$20000,"TOTAL",_Data_Sectoral!$E$2:$E$20000,2039)</f>
        <v>238.35614884</v>
      </c>
      <c r="R71" s="5" t="n">
        <f aca="false">SUMIFS(_Data_Sectoral!$F$2:$F$20000,_Data_Sectoral!$A$2:$A$20000,"CA",_Data_Sectoral!$C$2:$C$20000,"industry",_Data_Sectoral!$D$2:$D$20000,"TOTAL",_Data_Sectoral!$E$2:$E$20000,2040)</f>
        <v>238.9862568</v>
      </c>
    </row>
    <row r="72" customFormat="false" ht="14.25" hidden="false" customHeight="false" outlineLevel="0" collapsed="false">
      <c r="A72" s="0" t="s">
        <v>47</v>
      </c>
      <c r="B72" s="5" t="n">
        <f aca="false">SUMIFS(_Data_Sectoral!$F$2:$F$20000,_Data_Sectoral!$A$2:$A$20000,"CA",_Data_Sectoral!$C$2:$C$20000,"data_centers",_Data_Sectoral!$D$2:$D$20000,"TOTAL",_Data_Sectoral!$E$2:$E$20000,2024)</f>
        <v>9.30750000000001</v>
      </c>
      <c r="C72" s="5" t="n">
        <f aca="false">SUMIFS(_Data_Sectoral!$F$2:$F$20000,_Data_Sectoral!$A$2:$A$20000,"CA",_Data_Sectoral!$C$2:$C$20000,"data_centers",_Data_Sectoral!$D$2:$D$20000,"TOTAL",_Data_Sectoral!$E$2:$E$20000,2025)</f>
        <v>16.580498838796</v>
      </c>
      <c r="D72" s="5" t="n">
        <f aca="false">SUMIFS(_Data_Sectoral!$F$2:$F$20000,_Data_Sectoral!$A$2:$A$20000,"CA",_Data_Sectoral!$C$2:$C$20000,"data_centers",_Data_Sectoral!$D$2:$D$20000,"TOTAL",_Data_Sectoral!$E$2:$E$20000,2026)</f>
        <v>26.5804585976592</v>
      </c>
      <c r="E72" s="5" t="n">
        <f aca="false">SUMIFS(_Data_Sectoral!$F$2:$F$20000,_Data_Sectoral!$A$2:$A$20000,"CA",_Data_Sectoral!$C$2:$C$20000,"data_centers",_Data_Sectoral!$D$2:$D$20000,"TOTAL",_Data_Sectoral!$E$2:$E$20000,2027)</f>
        <v>36.8366914280513</v>
      </c>
      <c r="F72" s="5" t="n">
        <f aca="false">SUMIFS(_Data_Sectoral!$F$2:$F$20000,_Data_Sectoral!$A$2:$A$20000,"CA",_Data_Sectoral!$C$2:$C$20000,"data_centers",_Data_Sectoral!$D$2:$D$20000,"TOTAL",_Data_Sectoral!$E$2:$E$20000,2028)</f>
        <v>47.5527954148409</v>
      </c>
      <c r="G72" s="5" t="n">
        <f aca="false">SUMIFS(_Data_Sectoral!$F$2:$F$20000,_Data_Sectoral!$A$2:$A$20000,"CA",_Data_Sectoral!$C$2:$C$20000,"data_centers",_Data_Sectoral!$D$2:$D$20000,"TOTAL",_Data_Sectoral!$E$2:$E$20000,2029)</f>
        <v>61.6800097672049</v>
      </c>
      <c r="H72" s="5" t="n">
        <f aca="false">SUMIFS(_Data_Sectoral!$F$2:$F$20000,_Data_Sectoral!$A$2:$A$20000,"CA",_Data_Sectoral!$C$2:$C$20000,"data_centers",_Data_Sectoral!$D$2:$D$20000,"TOTAL",_Data_Sectoral!$E$2:$E$20000,2030)</f>
        <v>79.1743161799212</v>
      </c>
      <c r="I72" s="5" t="n">
        <f aca="false">SUMIFS(_Data_Sectoral!$F$2:$F$20000,_Data_Sectoral!$A$2:$A$20000,"CA",_Data_Sectoral!$C$2:$C$20000,"data_centers",_Data_Sectoral!$D$2:$D$20000,"TOTAL",_Data_Sectoral!$E$2:$E$20000,2031)</f>
        <v>110.364562439417</v>
      </c>
      <c r="J72" s="5" t="n">
        <f aca="false">SUMIFS(_Data_Sectoral!$F$2:$F$20000,_Data_Sectoral!$A$2:$A$20000,"CA",_Data_Sectoral!$C$2:$C$20000,"data_centers",_Data_Sectoral!$D$2:$D$20000,"TOTAL",_Data_Sectoral!$E$2:$E$20000,2032)</f>
        <v>143.930961909126</v>
      </c>
      <c r="K72" s="5" t="n">
        <f aca="false">SUMIFS(_Data_Sectoral!$F$2:$F$20000,_Data_Sectoral!$A$2:$A$20000,"CA",_Data_Sectoral!$C$2:$C$20000,"data_centers",_Data_Sectoral!$D$2:$D$20000,"TOTAL",_Data_Sectoral!$E$2:$E$20000,2033)</f>
        <v>175.495480490737</v>
      </c>
      <c r="L72" s="5" t="n">
        <f aca="false">SUMIFS(_Data_Sectoral!$F$2:$F$20000,_Data_Sectoral!$A$2:$A$20000,"CA",_Data_Sectoral!$C$2:$C$20000,"data_centers",_Data_Sectoral!$D$2:$D$20000,"TOTAL",_Data_Sectoral!$E$2:$E$20000,2034)</f>
        <v>196.467601020893</v>
      </c>
      <c r="M72" s="5" t="n">
        <f aca="false">SUMIFS(_Data_Sectoral!$F$2:$F$20000,_Data_Sectoral!$A$2:$A$20000,"CA",_Data_Sectoral!$C$2:$C$20000,"data_centers",_Data_Sectoral!$D$2:$D$20000,"TOTAL",_Data_Sectoral!$E$2:$E$20000,2035)</f>
        <v>219.547773648184</v>
      </c>
      <c r="N72" s="5" t="n">
        <f aca="false">SUMIFS(_Data_Sectoral!$F$2:$F$20000,_Data_Sectoral!$A$2:$A$20000,"CA",_Data_Sectoral!$C$2:$C$20000,"data_centers",_Data_Sectoral!$D$2:$D$20000,"TOTAL",_Data_Sectoral!$E$2:$E$20000,2036)</f>
        <v>242.03527034437</v>
      </c>
      <c r="O72" s="5" t="n">
        <f aca="false">SUMIFS(_Data_Sectoral!$F$2:$F$20000,_Data_Sectoral!$A$2:$A$20000,"CA",_Data_Sectoral!$C$2:$C$20000,"data_centers",_Data_Sectoral!$D$2:$D$20000,"TOTAL",_Data_Sectoral!$E$2:$E$20000,2037)</f>
        <v>267.662534263186</v>
      </c>
      <c r="P72" s="5" t="n">
        <f aca="false">SUMIFS(_Data_Sectoral!$F$2:$F$20000,_Data_Sectoral!$A$2:$A$20000,"CA",_Data_Sectoral!$C$2:$C$20000,"data_centers",_Data_Sectoral!$D$2:$D$20000,"TOTAL",_Data_Sectoral!$E$2:$E$20000,2038)</f>
        <v>292.477582439733</v>
      </c>
      <c r="Q72" s="5" t="n">
        <f aca="false">SUMIFS(_Data_Sectoral!$F$2:$F$20000,_Data_Sectoral!$A$2:$A$20000,"CA",_Data_Sectoral!$C$2:$C$20000,"data_centers",_Data_Sectoral!$D$2:$D$20000,"TOTAL",_Data_Sectoral!$E$2:$E$20000,2039)</f>
        <v>311.493848112288</v>
      </c>
      <c r="R72" s="5" t="n">
        <f aca="false">SUMIFS(_Data_Sectoral!$F$2:$F$20000,_Data_Sectoral!$A$2:$A$20000,"CA",_Data_Sectoral!$C$2:$C$20000,"data_centers",_Data_Sectoral!$D$2:$D$20000,"TOTAL",_Data_Sectoral!$E$2:$E$20000,2040)</f>
        <v>332.349001299258</v>
      </c>
    </row>
    <row r="73" customFormat="false" ht="14.25" hidden="false" customHeight="false" outlineLevel="0" collapsed="false">
      <c r="A73" s="0" t="s">
        <v>48</v>
      </c>
      <c r="B73" s="5" t="n">
        <f aca="false">SUMIFS(_Data_Sectoral!$F$2:$F$20000,_Data_Sectoral!$A$2:$A$20000,"CA",_Data_Sectoral!$C$2:$C$20000,"hydrogen",_Data_Sectoral!$D$2:$D$20000,"TOTAL",_Data_Sectoral!$E$2:$E$20000,2024)</f>
        <v>0</v>
      </c>
      <c r="C73" s="5" t="n">
        <f aca="false">SUMIFS(_Data_Sectoral!$F$2:$F$20000,_Data_Sectoral!$A$2:$A$20000,"CA",_Data_Sectoral!$C$2:$C$20000,"hydrogen",_Data_Sectoral!$D$2:$D$20000,"TOTAL",_Data_Sectoral!$E$2:$E$20000,2025)</f>
        <v>0</v>
      </c>
      <c r="D73" s="5" t="n">
        <f aca="false">SUMIFS(_Data_Sectoral!$F$2:$F$20000,_Data_Sectoral!$A$2:$A$20000,"CA",_Data_Sectoral!$C$2:$C$20000,"hydrogen",_Data_Sectoral!$D$2:$D$20000,"TOTAL",_Data_Sectoral!$E$2:$E$20000,2026)</f>
        <v>0.33288</v>
      </c>
      <c r="E73" s="5" t="n">
        <f aca="false">SUMIFS(_Data_Sectoral!$F$2:$F$20000,_Data_Sectoral!$A$2:$A$20000,"CA",_Data_Sectoral!$C$2:$C$20000,"hydrogen",_Data_Sectoral!$D$2:$D$20000,"TOTAL",_Data_Sectoral!$E$2:$E$20000,2027)</f>
        <v>0.68328</v>
      </c>
      <c r="F73" s="5" t="n">
        <f aca="false">SUMIFS(_Data_Sectoral!$F$2:$F$20000,_Data_Sectoral!$A$2:$A$20000,"CA",_Data_Sectoral!$C$2:$C$20000,"hydrogen",_Data_Sectoral!$D$2:$D$20000,"TOTAL",_Data_Sectoral!$E$2:$E$20000,2028)</f>
        <v>1.36656</v>
      </c>
      <c r="G73" s="5" t="n">
        <f aca="false">SUMIFS(_Data_Sectoral!$F$2:$F$20000,_Data_Sectoral!$A$2:$A$20000,"CA",_Data_Sectoral!$C$2:$C$20000,"hydrogen",_Data_Sectoral!$D$2:$D$20000,"TOTAL",_Data_Sectoral!$E$2:$E$20000,2029)</f>
        <v>2.39148</v>
      </c>
      <c r="H73" s="5" t="n">
        <f aca="false">SUMIFS(_Data_Sectoral!$F$2:$F$20000,_Data_Sectoral!$A$2:$A$20000,"CA",_Data_Sectoral!$C$2:$C$20000,"hydrogen",_Data_Sectoral!$D$2:$D$20000,"TOTAL",_Data_Sectoral!$E$2:$E$20000,2030)</f>
        <v>2.5404</v>
      </c>
      <c r="I73" s="5" t="n">
        <f aca="false">SUMIFS(_Data_Sectoral!$F$2:$F$20000,_Data_Sectoral!$A$2:$A$20000,"CA",_Data_Sectoral!$C$2:$C$20000,"hydrogen",_Data_Sectoral!$D$2:$D$20000,"TOTAL",_Data_Sectoral!$E$2:$E$20000,2031)</f>
        <v>2.99592</v>
      </c>
      <c r="J73" s="5" t="n">
        <f aca="false">SUMIFS(_Data_Sectoral!$F$2:$F$20000,_Data_Sectoral!$A$2:$A$20000,"CA",_Data_Sectoral!$C$2:$C$20000,"hydrogen",_Data_Sectoral!$D$2:$D$20000,"TOTAL",_Data_Sectoral!$E$2:$E$20000,2032)</f>
        <v>3.49524</v>
      </c>
      <c r="K73" s="5" t="n">
        <f aca="false">SUMIFS(_Data_Sectoral!$F$2:$F$20000,_Data_Sectoral!$A$2:$A$20000,"CA",_Data_Sectoral!$C$2:$C$20000,"hydrogen",_Data_Sectoral!$D$2:$D$20000,"TOTAL",_Data_Sectoral!$E$2:$E$20000,2033)</f>
        <v>4.06464</v>
      </c>
      <c r="L73" s="5" t="n">
        <f aca="false">SUMIFS(_Data_Sectoral!$F$2:$F$20000,_Data_Sectoral!$A$2:$A$20000,"CA",_Data_Sectoral!$C$2:$C$20000,"hydrogen",_Data_Sectoral!$D$2:$D$20000,"TOTAL",_Data_Sectoral!$E$2:$E$20000,2034)</f>
        <v>4.65156</v>
      </c>
      <c r="M73" s="5" t="n">
        <f aca="false">SUMIFS(_Data_Sectoral!$F$2:$F$20000,_Data_Sectoral!$A$2:$A$20000,"CA",_Data_Sectoral!$C$2:$C$20000,"hydrogen",_Data_Sectoral!$D$2:$D$20000,"TOTAL",_Data_Sectoral!$E$2:$E$20000,2035)</f>
        <v>5.256</v>
      </c>
      <c r="N73" s="5" t="n">
        <f aca="false">SUMIFS(_Data_Sectoral!$F$2:$F$20000,_Data_Sectoral!$A$2:$A$20000,"CA",_Data_Sectoral!$C$2:$C$20000,"hydrogen",_Data_Sectoral!$D$2:$D$20000,"TOTAL",_Data_Sectoral!$E$2:$E$20000,2036)</f>
        <v>5.87796</v>
      </c>
      <c r="O73" s="5" t="n">
        <f aca="false">SUMIFS(_Data_Sectoral!$F$2:$F$20000,_Data_Sectoral!$A$2:$A$20000,"CA",_Data_Sectoral!$C$2:$C$20000,"hydrogen",_Data_Sectoral!$D$2:$D$20000,"TOTAL",_Data_Sectoral!$E$2:$E$20000,2037)</f>
        <v>6.51744</v>
      </c>
      <c r="P73" s="5" t="n">
        <f aca="false">SUMIFS(_Data_Sectoral!$F$2:$F$20000,_Data_Sectoral!$A$2:$A$20000,"CA",_Data_Sectoral!$C$2:$C$20000,"hydrogen",_Data_Sectoral!$D$2:$D$20000,"TOTAL",_Data_Sectoral!$E$2:$E$20000,2038)</f>
        <v>7.17444</v>
      </c>
      <c r="Q73" s="5" t="n">
        <f aca="false">SUMIFS(_Data_Sectoral!$F$2:$F$20000,_Data_Sectoral!$A$2:$A$20000,"CA",_Data_Sectoral!$C$2:$C$20000,"hydrogen",_Data_Sectoral!$D$2:$D$20000,"TOTAL",_Data_Sectoral!$E$2:$E$20000,2039)</f>
        <v>7.84896</v>
      </c>
      <c r="R73" s="5" t="n">
        <f aca="false">SUMIFS(_Data_Sectoral!$F$2:$F$20000,_Data_Sectoral!$A$2:$A$20000,"CA",_Data_Sectoral!$C$2:$C$20000,"hydrogen",_Data_Sectoral!$D$2:$D$20000,"TOTAL",_Data_Sectoral!$E$2:$E$20000,2040)</f>
        <v>8.541</v>
      </c>
    </row>
    <row r="74" customFormat="false" ht="14.25" hidden="false" customHeight="false" outlineLevel="0" collapsed="false">
      <c r="A74" s="3" t="s">
        <v>49</v>
      </c>
      <c r="B74" s="8" t="n">
        <f aca="false">SUM(B68:B73)</f>
        <v>580.756868292248</v>
      </c>
      <c r="C74" s="8" t="n">
        <f aca="false">SUM(C68:C73)</f>
        <v>588.91779566647</v>
      </c>
      <c r="D74" s="8" t="n">
        <f aca="false">SUM(D68:D73)</f>
        <v>598.537161065346</v>
      </c>
      <c r="E74" s="8" t="n">
        <f aca="false">SUM(E68:E73)</f>
        <v>617.2176156404</v>
      </c>
      <c r="F74" s="8" t="n">
        <f aca="false">SUM(F68:F73)</f>
        <v>635.499015998463</v>
      </c>
      <c r="G74" s="8" t="n">
        <f aca="false">SUM(G68:G73)</f>
        <v>655.45222626677</v>
      </c>
      <c r="H74" s="8" t="n">
        <f aca="false">SUM(H68:H73)</f>
        <v>677.872192978179</v>
      </c>
      <c r="I74" s="8" t="n">
        <f aca="false">SUM(I68:I73)</f>
        <v>714.470687004398</v>
      </c>
      <c r="J74" s="8" t="n">
        <f aca="false">SUM(J68:J73)</f>
        <v>756.079104597871</v>
      </c>
      <c r="K74" s="8" t="n">
        <f aca="false">SUM(K68:K73)</f>
        <v>795.88020251481</v>
      </c>
      <c r="L74" s="8" t="n">
        <f aca="false">SUM(L68:L73)</f>
        <v>825.712979464961</v>
      </c>
      <c r="M74" s="8" t="n">
        <f aca="false">SUM(M68:M73)</f>
        <v>857.51062685158</v>
      </c>
      <c r="N74" s="8" t="n">
        <f aca="false">SUM(N68:N73)</f>
        <v>887.048525786022</v>
      </c>
      <c r="O74" s="8" t="n">
        <f aca="false">SUM(O68:O73)</f>
        <v>918.329713768038</v>
      </c>
      <c r="P74" s="8" t="n">
        <f aca="false">SUM(P68:P73)</f>
        <v>948.708361002651</v>
      </c>
      <c r="Q74" s="8" t="n">
        <f aca="false">SUM(Q68:Q73)</f>
        <v>977.303427682962</v>
      </c>
      <c r="R74" s="8" t="n">
        <f aca="false">SUM(R68:R73)</f>
        <v>1007.88817199805</v>
      </c>
    </row>
    <row r="76" customFormat="false" ht="14.25" hidden="false" customHeight="false" outlineLevel="0" collapsed="false">
      <c r="A76" s="6" t="s">
        <v>40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customFormat="false" ht="14.25" hidden="false" customHeight="false" outlineLevel="0" collapsed="false">
      <c r="A77" s="3" t="s">
        <v>43</v>
      </c>
      <c r="B77" s="4" t="n">
        <v>2024</v>
      </c>
      <c r="C77" s="4" t="n">
        <v>2025</v>
      </c>
      <c r="D77" s="4" t="n">
        <v>2026</v>
      </c>
      <c r="E77" s="4" t="n">
        <v>2027</v>
      </c>
      <c r="F77" s="4" t="n">
        <v>2028</v>
      </c>
      <c r="G77" s="4" t="n">
        <v>2029</v>
      </c>
      <c r="H77" s="4" t="n">
        <v>2030</v>
      </c>
      <c r="I77" s="4" t="n">
        <v>2031</v>
      </c>
      <c r="J77" s="4" t="n">
        <v>2032</v>
      </c>
      <c r="K77" s="4" t="n">
        <v>2033</v>
      </c>
      <c r="L77" s="4" t="n">
        <v>2034</v>
      </c>
      <c r="M77" s="4" t="n">
        <v>2035</v>
      </c>
      <c r="N77" s="4" t="n">
        <v>2036</v>
      </c>
      <c r="O77" s="4" t="n">
        <v>2037</v>
      </c>
      <c r="P77" s="4" t="n">
        <v>2038</v>
      </c>
      <c r="Q77" s="4" t="n">
        <v>2039</v>
      </c>
      <c r="R77" s="4" t="n">
        <v>2040</v>
      </c>
    </row>
    <row r="78" customFormat="false" ht="14.25" hidden="false" customHeight="false" outlineLevel="0" collapsed="false">
      <c r="A78" s="0" t="s">
        <v>44</v>
      </c>
      <c r="B78" s="5" t="n">
        <f aca="false">SUMIFS(_Data_Sectoral!$F$2:$F$20000,_Data_Sectoral!$A$2:$A$20000,"US",_Data_Sectoral!$C$2:$C$20000,"transport",_Data_Sectoral!$D$2:$D$20000,"TOTAL",_Data_Sectoral!$E$2:$E$20000,2024)</f>
        <v>23.5348974855528</v>
      </c>
      <c r="C78" s="5" t="n">
        <f aca="false">SUMIFS(_Data_Sectoral!$F$2:$F$20000,_Data_Sectoral!$A$2:$A$20000,"US",_Data_Sectoral!$C$2:$C$20000,"transport",_Data_Sectoral!$D$2:$D$20000,"TOTAL",_Data_Sectoral!$E$2:$E$20000,2025)</f>
        <v>44.3487797659107</v>
      </c>
      <c r="D78" s="5" t="n">
        <f aca="false">SUMIFS(_Data_Sectoral!$F$2:$F$20000,_Data_Sectoral!$A$2:$A$20000,"US",_Data_Sectoral!$C$2:$C$20000,"transport",_Data_Sectoral!$D$2:$D$20000,"TOTAL",_Data_Sectoral!$E$2:$E$20000,2026)</f>
        <v>52.3236622253071</v>
      </c>
      <c r="E78" s="5" t="n">
        <f aca="false">SUMIFS(_Data_Sectoral!$F$2:$F$20000,_Data_Sectoral!$A$2:$A$20000,"US",_Data_Sectoral!$C$2:$C$20000,"transport",_Data_Sectoral!$D$2:$D$20000,"TOTAL",_Data_Sectoral!$E$2:$E$20000,2027)</f>
        <v>62.7346414373422</v>
      </c>
      <c r="F78" s="5" t="n">
        <f aca="false">SUMIFS(_Data_Sectoral!$F$2:$F$20000,_Data_Sectoral!$A$2:$A$20000,"US",_Data_Sectoral!$C$2:$C$20000,"transport",_Data_Sectoral!$D$2:$D$20000,"TOTAL",_Data_Sectoral!$E$2:$E$20000,2028)</f>
        <v>75.9032178680251</v>
      </c>
      <c r="G78" s="5" t="n">
        <f aca="false">SUMIFS(_Data_Sectoral!$F$2:$F$20000,_Data_Sectoral!$A$2:$A$20000,"US",_Data_Sectoral!$C$2:$C$20000,"transport",_Data_Sectoral!$D$2:$D$20000,"TOTAL",_Data_Sectoral!$E$2:$E$20000,2029)</f>
        <v>91.991511530364</v>
      </c>
      <c r="H78" s="5" t="n">
        <f aca="false">SUMIFS(_Data_Sectoral!$F$2:$F$20000,_Data_Sectoral!$A$2:$A$20000,"US",_Data_Sectoral!$C$2:$C$20000,"transport",_Data_Sectoral!$D$2:$D$20000,"TOTAL",_Data_Sectoral!$E$2:$E$20000,2030)</f>
        <v>112.130505269267</v>
      </c>
      <c r="I78" s="5" t="n">
        <f aca="false">SUMIFS(_Data_Sectoral!$F$2:$F$20000,_Data_Sectoral!$A$2:$A$20000,"US",_Data_Sectoral!$C$2:$C$20000,"transport",_Data_Sectoral!$D$2:$D$20000,"TOTAL",_Data_Sectoral!$E$2:$E$20000,2031)</f>
        <v>137.024563963785</v>
      </c>
      <c r="J78" s="5" t="n">
        <f aca="false">SUMIFS(_Data_Sectoral!$F$2:$F$20000,_Data_Sectoral!$A$2:$A$20000,"US",_Data_Sectoral!$C$2:$C$20000,"transport",_Data_Sectoral!$D$2:$D$20000,"TOTAL",_Data_Sectoral!$E$2:$E$20000,2032)</f>
        <v>165.677939968837</v>
      </c>
      <c r="K78" s="5" t="n">
        <f aca="false">SUMIFS(_Data_Sectoral!$F$2:$F$20000,_Data_Sectoral!$A$2:$A$20000,"US",_Data_Sectoral!$C$2:$C$20000,"transport",_Data_Sectoral!$D$2:$D$20000,"TOTAL",_Data_Sectoral!$E$2:$E$20000,2033)</f>
        <v>201.477178104271</v>
      </c>
      <c r="L78" s="5" t="n">
        <f aca="false">SUMIFS(_Data_Sectoral!$F$2:$F$20000,_Data_Sectoral!$A$2:$A$20000,"US",_Data_Sectoral!$C$2:$C$20000,"transport",_Data_Sectoral!$D$2:$D$20000,"TOTAL",_Data_Sectoral!$E$2:$E$20000,2034)</f>
        <v>238.659878690264</v>
      </c>
      <c r="M78" s="5" t="n">
        <f aca="false">SUMIFS(_Data_Sectoral!$F$2:$F$20000,_Data_Sectoral!$A$2:$A$20000,"US",_Data_Sectoral!$C$2:$C$20000,"transport",_Data_Sectoral!$D$2:$D$20000,"TOTAL",_Data_Sectoral!$E$2:$E$20000,2035)</f>
        <v>280.287226568468</v>
      </c>
      <c r="N78" s="5" t="n">
        <f aca="false">SUMIFS(_Data_Sectoral!$F$2:$F$20000,_Data_Sectoral!$A$2:$A$20000,"US",_Data_Sectoral!$C$2:$C$20000,"transport",_Data_Sectoral!$D$2:$D$20000,"TOTAL",_Data_Sectoral!$E$2:$E$20000,2036)</f>
        <v>326.277983129153</v>
      </c>
      <c r="O78" s="5" t="n">
        <f aca="false">SUMIFS(_Data_Sectoral!$F$2:$F$20000,_Data_Sectoral!$A$2:$A$20000,"US",_Data_Sectoral!$C$2:$C$20000,"transport",_Data_Sectoral!$D$2:$D$20000,"TOTAL",_Data_Sectoral!$E$2:$E$20000,2037)</f>
        <v>372.503977082377</v>
      </c>
      <c r="P78" s="5" t="n">
        <f aca="false">SUMIFS(_Data_Sectoral!$F$2:$F$20000,_Data_Sectoral!$A$2:$A$20000,"US",_Data_Sectoral!$C$2:$C$20000,"transport",_Data_Sectoral!$D$2:$D$20000,"TOTAL",_Data_Sectoral!$E$2:$E$20000,2038)</f>
        <v>421.94942628161</v>
      </c>
      <c r="Q78" s="5" t="n">
        <f aca="false">SUMIFS(_Data_Sectoral!$F$2:$F$20000,_Data_Sectoral!$A$2:$A$20000,"US",_Data_Sectoral!$C$2:$C$20000,"transport",_Data_Sectoral!$D$2:$D$20000,"TOTAL",_Data_Sectoral!$E$2:$E$20000,2039)</f>
        <v>474.553521557805</v>
      </c>
      <c r="R78" s="5" t="n">
        <f aca="false">SUMIFS(_Data_Sectoral!$F$2:$F$20000,_Data_Sectoral!$A$2:$A$20000,"US",_Data_Sectoral!$C$2:$C$20000,"transport",_Data_Sectoral!$D$2:$D$20000,"TOTAL",_Data_Sectoral!$E$2:$E$20000,2040)</f>
        <v>531.331308698031</v>
      </c>
    </row>
    <row r="79" customFormat="false" ht="14.25" hidden="false" customHeight="false" outlineLevel="0" collapsed="false">
      <c r="A79" s="0" t="s">
        <v>45</v>
      </c>
      <c r="B79" s="5" t="n">
        <f aca="false">SUMIFS(_Data_Sectoral!$F$2:$F$20000,_Data_Sectoral!$A$2:$A$20000,"US",_Data_Sectoral!$C$2:$C$20000,"buildings",_Data_Sectoral!$D$2:$D$20000,"TOTAL",_Data_Sectoral!$E$2:$E$20000,2024)</f>
        <v>2398.71428555042</v>
      </c>
      <c r="C79" s="5" t="n">
        <f aca="false">SUMIFS(_Data_Sectoral!$F$2:$F$20000,_Data_Sectoral!$A$2:$A$20000,"US",_Data_Sectoral!$C$2:$C$20000,"buildings",_Data_Sectoral!$D$2:$D$20000,"TOTAL",_Data_Sectoral!$E$2:$E$20000,2025)</f>
        <v>2411.44118584074</v>
      </c>
      <c r="D79" s="5" t="n">
        <f aca="false">SUMIFS(_Data_Sectoral!$F$2:$F$20000,_Data_Sectoral!$A$2:$A$20000,"US",_Data_Sectoral!$C$2:$C$20000,"buildings",_Data_Sectoral!$D$2:$D$20000,"TOTAL",_Data_Sectoral!$E$2:$E$20000,2026)</f>
        <v>2415.12817599543</v>
      </c>
      <c r="E79" s="5" t="n">
        <f aca="false">SUMIFS(_Data_Sectoral!$F$2:$F$20000,_Data_Sectoral!$A$2:$A$20000,"US",_Data_Sectoral!$C$2:$C$20000,"buildings",_Data_Sectoral!$D$2:$D$20000,"TOTAL",_Data_Sectoral!$E$2:$E$20000,2027)</f>
        <v>2418.17886260223</v>
      </c>
      <c r="F79" s="5" t="n">
        <f aca="false">SUMIFS(_Data_Sectoral!$F$2:$F$20000,_Data_Sectoral!$A$2:$A$20000,"US",_Data_Sectoral!$C$2:$C$20000,"buildings",_Data_Sectoral!$D$2:$D$20000,"TOTAL",_Data_Sectoral!$E$2:$E$20000,2028)</f>
        <v>2419.70138814386</v>
      </c>
      <c r="G79" s="5" t="n">
        <f aca="false">SUMIFS(_Data_Sectoral!$F$2:$F$20000,_Data_Sectoral!$A$2:$A$20000,"US",_Data_Sectoral!$C$2:$C$20000,"buildings",_Data_Sectoral!$D$2:$D$20000,"TOTAL",_Data_Sectoral!$E$2:$E$20000,2029)</f>
        <v>2421.05094905317</v>
      </c>
      <c r="H79" s="5" t="n">
        <f aca="false">SUMIFS(_Data_Sectoral!$F$2:$F$20000,_Data_Sectoral!$A$2:$A$20000,"US",_Data_Sectoral!$C$2:$C$20000,"buildings",_Data_Sectoral!$D$2:$D$20000,"TOTAL",_Data_Sectoral!$E$2:$E$20000,2030)</f>
        <v>2419.26983838383</v>
      </c>
      <c r="I79" s="5" t="n">
        <f aca="false">SUMIFS(_Data_Sectoral!$F$2:$F$20000,_Data_Sectoral!$A$2:$A$20000,"US",_Data_Sectoral!$C$2:$C$20000,"buildings",_Data_Sectoral!$D$2:$D$20000,"TOTAL",_Data_Sectoral!$E$2:$E$20000,2031)</f>
        <v>2453.57602364762</v>
      </c>
      <c r="J79" s="5" t="n">
        <f aca="false">SUMIFS(_Data_Sectoral!$F$2:$F$20000,_Data_Sectoral!$A$2:$A$20000,"US",_Data_Sectoral!$C$2:$C$20000,"buildings",_Data_Sectoral!$D$2:$D$20000,"TOTAL",_Data_Sectoral!$E$2:$E$20000,2032)</f>
        <v>2488.10289011426</v>
      </c>
      <c r="K79" s="5" t="n">
        <f aca="false">SUMIFS(_Data_Sectoral!$F$2:$F$20000,_Data_Sectoral!$A$2:$A$20000,"US",_Data_Sectoral!$C$2:$C$20000,"buildings",_Data_Sectoral!$D$2:$D$20000,"TOTAL",_Data_Sectoral!$E$2:$E$20000,2033)</f>
        <v>2523.8995913591</v>
      </c>
      <c r="L79" s="5" t="n">
        <f aca="false">SUMIFS(_Data_Sectoral!$F$2:$F$20000,_Data_Sectoral!$A$2:$A$20000,"US",_Data_Sectoral!$C$2:$C$20000,"buildings",_Data_Sectoral!$D$2:$D$20000,"TOTAL",_Data_Sectoral!$E$2:$E$20000,2034)</f>
        <v>2556.99357834931</v>
      </c>
      <c r="M79" s="5" t="n">
        <f aca="false">SUMIFS(_Data_Sectoral!$F$2:$F$20000,_Data_Sectoral!$A$2:$A$20000,"US",_Data_Sectoral!$C$2:$C$20000,"buildings",_Data_Sectoral!$D$2:$D$20000,"TOTAL",_Data_Sectoral!$E$2:$E$20000,2035)</f>
        <v>2592.15048585814</v>
      </c>
      <c r="N79" s="5" t="n">
        <f aca="false">SUMIFS(_Data_Sectoral!$F$2:$F$20000,_Data_Sectoral!$A$2:$A$20000,"US",_Data_Sectoral!$C$2:$C$20000,"buildings",_Data_Sectoral!$D$2:$D$20000,"TOTAL",_Data_Sectoral!$E$2:$E$20000,2036)</f>
        <v>2628.38499006719</v>
      </c>
      <c r="O79" s="5" t="n">
        <f aca="false">SUMIFS(_Data_Sectoral!$F$2:$F$20000,_Data_Sectoral!$A$2:$A$20000,"US",_Data_Sectoral!$C$2:$C$20000,"buildings",_Data_Sectoral!$D$2:$D$20000,"TOTAL",_Data_Sectoral!$E$2:$E$20000,2037)</f>
        <v>2664.05113282109</v>
      </c>
      <c r="P79" s="5" t="n">
        <f aca="false">SUMIFS(_Data_Sectoral!$F$2:$F$20000,_Data_Sectoral!$A$2:$A$20000,"US",_Data_Sectoral!$C$2:$C$20000,"buildings",_Data_Sectoral!$D$2:$D$20000,"TOTAL",_Data_Sectoral!$E$2:$E$20000,2038)</f>
        <v>2699.87434041756</v>
      </c>
      <c r="Q79" s="5" t="n">
        <f aca="false">SUMIFS(_Data_Sectoral!$F$2:$F$20000,_Data_Sectoral!$A$2:$A$20000,"US",_Data_Sectoral!$C$2:$C$20000,"buildings",_Data_Sectoral!$D$2:$D$20000,"TOTAL",_Data_Sectoral!$E$2:$E$20000,2039)</f>
        <v>2736.51035070099</v>
      </c>
      <c r="R79" s="5" t="n">
        <f aca="false">SUMIFS(_Data_Sectoral!$F$2:$F$20000,_Data_Sectoral!$A$2:$A$20000,"US",_Data_Sectoral!$C$2:$C$20000,"buildings",_Data_Sectoral!$D$2:$D$20000,"TOTAL",_Data_Sectoral!$E$2:$E$20000,2040)</f>
        <v>2777.19615744313</v>
      </c>
    </row>
    <row r="80" customFormat="false" ht="14.25" hidden="false" customHeight="false" outlineLevel="0" collapsed="false">
      <c r="A80" s="0" t="s">
        <v>56</v>
      </c>
      <c r="B80" s="5" t="n">
        <f aca="false">SUMIFS(_Data_Sectoral!$F$2:$F$20000,_Data_Sectoral!$A$2:$A$20000,"US",_Data_Sectoral!$C$2:$C$20000,"cooling",_Data_Sectoral!$D$2:$D$20000,"TOTAL",_Data_Sectoral!$E$2:$E$20000,2024)</f>
        <v>404.906941863284</v>
      </c>
      <c r="C80" s="5" t="n">
        <f aca="false">SUMIFS(_Data_Sectoral!$F$2:$F$20000,_Data_Sectoral!$A$2:$A$20000,"US",_Data_Sectoral!$C$2:$C$20000,"cooling",_Data_Sectoral!$D$2:$D$20000,"TOTAL",_Data_Sectoral!$E$2:$E$20000,2025)</f>
        <v>410.122603251393</v>
      </c>
      <c r="D80" s="5" t="n">
        <f aca="false">SUMIFS(_Data_Sectoral!$F$2:$F$20000,_Data_Sectoral!$A$2:$A$20000,"US",_Data_Sectoral!$C$2:$C$20000,"cooling",_Data_Sectoral!$D$2:$D$20000,"TOTAL",_Data_Sectoral!$E$2:$E$20000,2026)</f>
        <v>420.326008482973</v>
      </c>
      <c r="E80" s="5" t="n">
        <f aca="false">SUMIFS(_Data_Sectoral!$F$2:$F$20000,_Data_Sectoral!$A$2:$A$20000,"US",_Data_Sectoral!$C$2:$C$20000,"cooling",_Data_Sectoral!$D$2:$D$20000,"TOTAL",_Data_Sectoral!$E$2:$E$20000,2027)</f>
        <v>424.57178062971</v>
      </c>
      <c r="F80" s="5" t="n">
        <f aca="false">SUMIFS(_Data_Sectoral!$F$2:$F$20000,_Data_Sectoral!$A$2:$A$20000,"US",_Data_Sectoral!$C$2:$C$20000,"cooling",_Data_Sectoral!$D$2:$D$20000,"TOTAL",_Data_Sectoral!$E$2:$E$20000,2028)</f>
        <v>437.249433540815</v>
      </c>
      <c r="G80" s="5" t="n">
        <f aca="false">SUMIFS(_Data_Sectoral!$F$2:$F$20000,_Data_Sectoral!$A$2:$A$20000,"US",_Data_Sectoral!$C$2:$C$20000,"cooling",_Data_Sectoral!$D$2:$D$20000,"TOTAL",_Data_Sectoral!$E$2:$E$20000,2029)</f>
        <v>442.166785507135</v>
      </c>
      <c r="H80" s="5" t="n">
        <f aca="false">SUMIFS(_Data_Sectoral!$F$2:$F$20000,_Data_Sectoral!$A$2:$A$20000,"US",_Data_Sectoral!$C$2:$C$20000,"cooling",_Data_Sectoral!$D$2:$D$20000,"TOTAL",_Data_Sectoral!$E$2:$E$20000,2030)</f>
        <v>450.015844078396</v>
      </c>
      <c r="I80" s="5" t="n">
        <f aca="false">SUMIFS(_Data_Sectoral!$F$2:$F$20000,_Data_Sectoral!$A$2:$A$20000,"US",_Data_Sectoral!$C$2:$C$20000,"cooling",_Data_Sectoral!$D$2:$D$20000,"TOTAL",_Data_Sectoral!$E$2:$E$20000,2031)</f>
        <v>451.22249500245</v>
      </c>
      <c r="J80" s="5" t="n">
        <f aca="false">SUMIFS(_Data_Sectoral!$F$2:$F$20000,_Data_Sectoral!$A$2:$A$20000,"US",_Data_Sectoral!$C$2:$C$20000,"cooling",_Data_Sectoral!$D$2:$D$20000,"TOTAL",_Data_Sectoral!$E$2:$E$20000,2032)</f>
        <v>466.521634488259</v>
      </c>
      <c r="K80" s="5" t="n">
        <f aca="false">SUMIFS(_Data_Sectoral!$F$2:$F$20000,_Data_Sectoral!$A$2:$A$20000,"US",_Data_Sectoral!$C$2:$C$20000,"cooling",_Data_Sectoral!$D$2:$D$20000,"TOTAL",_Data_Sectoral!$E$2:$E$20000,2033)</f>
        <v>477.281153816035</v>
      </c>
      <c r="L80" s="5" t="n">
        <f aca="false">SUMIFS(_Data_Sectoral!$F$2:$F$20000,_Data_Sectoral!$A$2:$A$20000,"US",_Data_Sectoral!$C$2:$C$20000,"cooling",_Data_Sectoral!$D$2:$D$20000,"TOTAL",_Data_Sectoral!$E$2:$E$20000,2034)</f>
        <v>489.39433507105</v>
      </c>
      <c r="M80" s="5" t="n">
        <f aca="false">SUMIFS(_Data_Sectoral!$F$2:$F$20000,_Data_Sectoral!$A$2:$A$20000,"US",_Data_Sectoral!$C$2:$C$20000,"cooling",_Data_Sectoral!$D$2:$D$20000,"TOTAL",_Data_Sectoral!$E$2:$E$20000,2035)</f>
        <v>495.464068382911</v>
      </c>
      <c r="N80" s="5" t="n">
        <f aca="false">SUMIFS(_Data_Sectoral!$F$2:$F$20000,_Data_Sectoral!$A$2:$A$20000,"US",_Data_Sectoral!$C$2:$C$20000,"cooling",_Data_Sectoral!$D$2:$D$20000,"TOTAL",_Data_Sectoral!$E$2:$E$20000,2036)</f>
        <v>501.492752556628</v>
      </c>
      <c r="O80" s="5" t="n">
        <f aca="false">SUMIFS(_Data_Sectoral!$F$2:$F$20000,_Data_Sectoral!$A$2:$A$20000,"US",_Data_Sectoral!$C$2:$C$20000,"cooling",_Data_Sectoral!$D$2:$D$20000,"TOTAL",_Data_Sectoral!$E$2:$E$20000,2037)</f>
        <v>515.05673277204</v>
      </c>
      <c r="P80" s="5" t="n">
        <f aca="false">SUMIFS(_Data_Sectoral!$F$2:$F$20000,_Data_Sectoral!$A$2:$A$20000,"US",_Data_Sectoral!$C$2:$C$20000,"cooling",_Data_Sectoral!$D$2:$D$20000,"TOTAL",_Data_Sectoral!$E$2:$E$20000,2038)</f>
        <v>522.461603112858</v>
      </c>
      <c r="Q80" s="5" t="n">
        <f aca="false">SUMIFS(_Data_Sectoral!$F$2:$F$20000,_Data_Sectoral!$A$2:$A$20000,"US",_Data_Sectoral!$C$2:$C$20000,"cooling",_Data_Sectoral!$D$2:$D$20000,"TOTAL",_Data_Sectoral!$E$2:$E$20000,2039)</f>
        <v>538.642206283835</v>
      </c>
      <c r="R80" s="5" t="n">
        <f aca="false">SUMIFS(_Data_Sectoral!$F$2:$F$20000,_Data_Sectoral!$A$2:$A$20000,"US",_Data_Sectoral!$C$2:$C$20000,"cooling",_Data_Sectoral!$D$2:$D$20000,"TOTAL",_Data_Sectoral!$E$2:$E$20000,2040)</f>
        <v>544.554916758743</v>
      </c>
    </row>
    <row r="81" customFormat="false" ht="14.25" hidden="false" customHeight="false" outlineLevel="0" collapsed="false">
      <c r="A81" s="0" t="s">
        <v>46</v>
      </c>
      <c r="B81" s="5" t="n">
        <f aca="false">SUMIFS(_Data_Sectoral!$F$2:$F$20000,_Data_Sectoral!$A$2:$A$20000,"US",_Data_Sectoral!$C$2:$C$20000,"industry",_Data_Sectoral!$D$2:$D$20000,"TOTAL",_Data_Sectoral!$E$2:$E$20000,2024)</f>
        <v>1199.18661974832</v>
      </c>
      <c r="C81" s="5" t="n">
        <f aca="false">SUMIFS(_Data_Sectoral!$F$2:$F$20000,_Data_Sectoral!$A$2:$A$20000,"US",_Data_Sectoral!$C$2:$C$20000,"industry",_Data_Sectoral!$D$2:$D$20000,"TOTAL",_Data_Sectoral!$E$2:$E$20000,2025)</f>
        <v>1213.86241754491</v>
      </c>
      <c r="D81" s="5" t="n">
        <f aca="false">SUMIFS(_Data_Sectoral!$F$2:$F$20000,_Data_Sectoral!$A$2:$A$20000,"US",_Data_Sectoral!$C$2:$C$20000,"industry",_Data_Sectoral!$D$2:$D$20000,"TOTAL",_Data_Sectoral!$E$2:$E$20000,2026)</f>
        <v>1223.20820033428</v>
      </c>
      <c r="E81" s="5" t="n">
        <f aca="false">SUMIFS(_Data_Sectoral!$F$2:$F$20000,_Data_Sectoral!$A$2:$A$20000,"US",_Data_Sectoral!$C$2:$C$20000,"industry",_Data_Sectoral!$D$2:$D$20000,"TOTAL",_Data_Sectoral!$E$2:$E$20000,2027)</f>
        <v>1242.55846540794</v>
      </c>
      <c r="F81" s="5" t="n">
        <f aca="false">SUMIFS(_Data_Sectoral!$F$2:$F$20000,_Data_Sectoral!$A$2:$A$20000,"US",_Data_Sectoral!$C$2:$C$20000,"industry",_Data_Sectoral!$D$2:$D$20000,"TOTAL",_Data_Sectoral!$E$2:$E$20000,2028)</f>
        <v>1259.79891938101</v>
      </c>
      <c r="G81" s="5" t="n">
        <f aca="false">SUMIFS(_Data_Sectoral!$F$2:$F$20000,_Data_Sectoral!$A$2:$A$20000,"US",_Data_Sectoral!$C$2:$C$20000,"industry",_Data_Sectoral!$D$2:$D$20000,"TOTAL",_Data_Sectoral!$E$2:$E$20000,2029)</f>
        <v>1287.06601283697</v>
      </c>
      <c r="H81" s="5" t="n">
        <f aca="false">SUMIFS(_Data_Sectoral!$F$2:$F$20000,_Data_Sectoral!$A$2:$A$20000,"US",_Data_Sectoral!$C$2:$C$20000,"industry",_Data_Sectoral!$D$2:$D$20000,"TOTAL",_Data_Sectoral!$E$2:$E$20000,2030)</f>
        <v>1304.37718823756</v>
      </c>
      <c r="I81" s="5" t="n">
        <f aca="false">SUMIFS(_Data_Sectoral!$F$2:$F$20000,_Data_Sectoral!$A$2:$A$20000,"US",_Data_Sectoral!$C$2:$C$20000,"industry",_Data_Sectoral!$D$2:$D$20000,"TOTAL",_Data_Sectoral!$E$2:$E$20000,2031)</f>
        <v>1341.50649849884</v>
      </c>
      <c r="J81" s="5" t="n">
        <f aca="false">SUMIFS(_Data_Sectoral!$F$2:$F$20000,_Data_Sectoral!$A$2:$A$20000,"US",_Data_Sectoral!$C$2:$C$20000,"industry",_Data_Sectoral!$D$2:$D$20000,"TOTAL",_Data_Sectoral!$E$2:$E$20000,2032)</f>
        <v>1384.69112060418</v>
      </c>
      <c r="K81" s="5" t="n">
        <f aca="false">SUMIFS(_Data_Sectoral!$F$2:$F$20000,_Data_Sectoral!$A$2:$A$20000,"US",_Data_Sectoral!$C$2:$C$20000,"industry",_Data_Sectoral!$D$2:$D$20000,"TOTAL",_Data_Sectoral!$E$2:$E$20000,2033)</f>
        <v>1426.44126767252</v>
      </c>
      <c r="L81" s="5" t="n">
        <f aca="false">SUMIFS(_Data_Sectoral!$F$2:$F$20000,_Data_Sectoral!$A$2:$A$20000,"US",_Data_Sectoral!$C$2:$C$20000,"industry",_Data_Sectoral!$D$2:$D$20000,"TOTAL",_Data_Sectoral!$E$2:$E$20000,2034)</f>
        <v>1466.5583445161</v>
      </c>
      <c r="M81" s="5" t="n">
        <f aca="false">SUMIFS(_Data_Sectoral!$F$2:$F$20000,_Data_Sectoral!$A$2:$A$20000,"US",_Data_Sectoral!$C$2:$C$20000,"industry",_Data_Sectoral!$D$2:$D$20000,"TOTAL",_Data_Sectoral!$E$2:$E$20000,2035)</f>
        <v>1510.31403930128</v>
      </c>
      <c r="N81" s="5" t="n">
        <f aca="false">SUMIFS(_Data_Sectoral!$F$2:$F$20000,_Data_Sectoral!$A$2:$A$20000,"US",_Data_Sectoral!$C$2:$C$20000,"industry",_Data_Sectoral!$D$2:$D$20000,"TOTAL",_Data_Sectoral!$E$2:$E$20000,2036)</f>
        <v>1544.13438242366</v>
      </c>
      <c r="O81" s="5" t="n">
        <f aca="false">SUMIFS(_Data_Sectoral!$F$2:$F$20000,_Data_Sectoral!$A$2:$A$20000,"US",_Data_Sectoral!$C$2:$C$20000,"industry",_Data_Sectoral!$D$2:$D$20000,"TOTAL",_Data_Sectoral!$E$2:$E$20000,2037)</f>
        <v>1583.95064088223</v>
      </c>
      <c r="P81" s="5" t="n">
        <f aca="false">SUMIFS(_Data_Sectoral!$F$2:$F$20000,_Data_Sectoral!$A$2:$A$20000,"US",_Data_Sectoral!$C$2:$C$20000,"industry",_Data_Sectoral!$D$2:$D$20000,"TOTAL",_Data_Sectoral!$E$2:$E$20000,2038)</f>
        <v>1622.85135381363</v>
      </c>
      <c r="Q81" s="5" t="n">
        <f aca="false">SUMIFS(_Data_Sectoral!$F$2:$F$20000,_Data_Sectoral!$A$2:$A$20000,"US",_Data_Sectoral!$C$2:$C$20000,"industry",_Data_Sectoral!$D$2:$D$20000,"TOTAL",_Data_Sectoral!$E$2:$E$20000,2039)</f>
        <v>1662.17139115644</v>
      </c>
      <c r="R81" s="5" t="n">
        <f aca="false">SUMIFS(_Data_Sectoral!$F$2:$F$20000,_Data_Sectoral!$A$2:$A$20000,"US",_Data_Sectoral!$C$2:$C$20000,"industry",_Data_Sectoral!$D$2:$D$20000,"TOTAL",_Data_Sectoral!$E$2:$E$20000,2040)</f>
        <v>1697.75796693501</v>
      </c>
    </row>
    <row r="82" customFormat="false" ht="14.25" hidden="false" customHeight="false" outlineLevel="0" collapsed="false">
      <c r="A82" s="0" t="s">
        <v>47</v>
      </c>
      <c r="B82" s="5" t="n">
        <f aca="false">SUMIFS(_Data_Sectoral!$F$2:$F$20000,_Data_Sectoral!$A$2:$A$20000,"US",_Data_Sectoral!$C$2:$C$20000,"data_centers",_Data_Sectoral!$D$2:$D$20000,"TOTAL",_Data_Sectoral!$E$2:$E$20000,2024)</f>
        <v>126.87240276</v>
      </c>
      <c r="C82" s="5" t="n">
        <f aca="false">SUMIFS(_Data_Sectoral!$F$2:$F$20000,_Data_Sectoral!$A$2:$A$20000,"US",_Data_Sectoral!$C$2:$C$20000,"data_centers",_Data_Sectoral!$D$2:$D$20000,"TOTAL",_Data_Sectoral!$E$2:$E$20000,2025)</f>
        <v>128.261157096</v>
      </c>
      <c r="D82" s="5" t="n">
        <f aca="false">SUMIFS(_Data_Sectoral!$F$2:$F$20000,_Data_Sectoral!$A$2:$A$20000,"US",_Data_Sectoral!$C$2:$C$20000,"data_centers",_Data_Sectoral!$D$2:$D$20000,"TOTAL",_Data_Sectoral!$E$2:$E$20000,2026)</f>
        <v>184.433441432438</v>
      </c>
      <c r="E82" s="5" t="n">
        <f aca="false">SUMIFS(_Data_Sectoral!$F$2:$F$20000,_Data_Sectoral!$A$2:$A$20000,"US",_Data_Sectoral!$C$2:$C$20000,"data_centers",_Data_Sectoral!$D$2:$D$20000,"TOTAL",_Data_Sectoral!$E$2:$E$20000,2027)</f>
        <v>311.363126235998</v>
      </c>
      <c r="F82" s="5" t="n">
        <f aca="false">SUMIFS(_Data_Sectoral!$F$2:$F$20000,_Data_Sectoral!$A$2:$A$20000,"US",_Data_Sectoral!$C$2:$C$20000,"data_centers",_Data_Sectoral!$D$2:$D$20000,"TOTAL",_Data_Sectoral!$E$2:$E$20000,2028)</f>
        <v>460.821133381073</v>
      </c>
      <c r="G82" s="5" t="n">
        <f aca="false">SUMIFS(_Data_Sectoral!$F$2:$F$20000,_Data_Sectoral!$A$2:$A$20000,"US",_Data_Sectoral!$C$2:$C$20000,"data_centers",_Data_Sectoral!$D$2:$D$20000,"TOTAL",_Data_Sectoral!$E$2:$E$20000,2029)</f>
        <v>624.723910467622</v>
      </c>
      <c r="H82" s="5" t="n">
        <f aca="false">SUMIFS(_Data_Sectoral!$F$2:$F$20000,_Data_Sectoral!$A$2:$A$20000,"US",_Data_Sectoral!$C$2:$C$20000,"data_centers",_Data_Sectoral!$D$2:$D$20000,"TOTAL",_Data_Sectoral!$E$2:$E$20000,2030)</f>
        <v>820.870261780082</v>
      </c>
      <c r="I82" s="5" t="n">
        <f aca="false">SUMIFS(_Data_Sectoral!$F$2:$F$20000,_Data_Sectoral!$A$2:$A$20000,"US",_Data_Sectoral!$C$2:$C$20000,"data_centers",_Data_Sectoral!$D$2:$D$20000,"TOTAL",_Data_Sectoral!$E$2:$E$20000,2031)</f>
        <v>1003.63033574697</v>
      </c>
      <c r="J82" s="5" t="n">
        <f aca="false">SUMIFS(_Data_Sectoral!$F$2:$F$20000,_Data_Sectoral!$A$2:$A$20000,"US",_Data_Sectoral!$C$2:$C$20000,"data_centers",_Data_Sectoral!$D$2:$D$20000,"TOTAL",_Data_Sectoral!$E$2:$E$20000,2032)</f>
        <v>1173.80032398455</v>
      </c>
      <c r="K82" s="5" t="n">
        <f aca="false">SUMIFS(_Data_Sectoral!$F$2:$F$20000,_Data_Sectoral!$A$2:$A$20000,"US",_Data_Sectoral!$C$2:$C$20000,"data_centers",_Data_Sectoral!$D$2:$D$20000,"TOTAL",_Data_Sectoral!$E$2:$E$20000,2033)</f>
        <v>1306.55672124056</v>
      </c>
      <c r="L82" s="5" t="n">
        <f aca="false">SUMIFS(_Data_Sectoral!$F$2:$F$20000,_Data_Sectoral!$A$2:$A$20000,"US",_Data_Sectoral!$C$2:$C$20000,"data_centers",_Data_Sectoral!$D$2:$D$20000,"TOTAL",_Data_Sectoral!$E$2:$E$20000,2034)</f>
        <v>1462.59933140867</v>
      </c>
      <c r="M82" s="5" t="n">
        <f aca="false">SUMIFS(_Data_Sectoral!$F$2:$F$20000,_Data_Sectoral!$A$2:$A$20000,"US",_Data_Sectoral!$C$2:$C$20000,"data_centers",_Data_Sectoral!$D$2:$D$20000,"TOTAL",_Data_Sectoral!$E$2:$E$20000,2035)</f>
        <v>1599.30029278247</v>
      </c>
      <c r="N82" s="5" t="n">
        <f aca="false">SUMIFS(_Data_Sectoral!$F$2:$F$20000,_Data_Sectoral!$A$2:$A$20000,"US",_Data_Sectoral!$C$2:$C$20000,"data_centers",_Data_Sectoral!$D$2:$D$20000,"TOTAL",_Data_Sectoral!$E$2:$E$20000,2036)</f>
        <v>1737.18282516736</v>
      </c>
      <c r="O82" s="5" t="n">
        <f aca="false">SUMIFS(_Data_Sectoral!$F$2:$F$20000,_Data_Sectoral!$A$2:$A$20000,"US",_Data_Sectoral!$C$2:$C$20000,"data_centers",_Data_Sectoral!$D$2:$D$20000,"TOTAL",_Data_Sectoral!$E$2:$E$20000,2037)</f>
        <v>1866.23069217979</v>
      </c>
      <c r="P82" s="5" t="n">
        <f aca="false">SUMIFS(_Data_Sectoral!$F$2:$F$20000,_Data_Sectoral!$A$2:$A$20000,"US",_Data_Sectoral!$C$2:$C$20000,"data_centers",_Data_Sectoral!$D$2:$D$20000,"TOTAL",_Data_Sectoral!$E$2:$E$20000,2038)</f>
        <v>1982.60350605643</v>
      </c>
      <c r="Q82" s="5" t="n">
        <f aca="false">SUMIFS(_Data_Sectoral!$F$2:$F$20000,_Data_Sectoral!$A$2:$A$20000,"US",_Data_Sectoral!$C$2:$C$20000,"data_centers",_Data_Sectoral!$D$2:$D$20000,"TOTAL",_Data_Sectoral!$E$2:$E$20000,2039)</f>
        <v>2082.58336857613</v>
      </c>
      <c r="R82" s="5" t="n">
        <f aca="false">SUMIFS(_Data_Sectoral!$F$2:$F$20000,_Data_Sectoral!$A$2:$A$20000,"US",_Data_Sectoral!$C$2:$C$20000,"data_centers",_Data_Sectoral!$D$2:$D$20000,"TOTAL",_Data_Sectoral!$E$2:$E$20000,2040)</f>
        <v>2162.76282826631</v>
      </c>
    </row>
    <row r="83" customFormat="false" ht="14.25" hidden="false" customHeight="false" outlineLevel="0" collapsed="false">
      <c r="A83" s="0" t="s">
        <v>48</v>
      </c>
      <c r="B83" s="5" t="n">
        <f aca="false">SUMIFS(_Data_Sectoral!$F$2:$F$20000,_Data_Sectoral!$A$2:$A$20000,"US",_Data_Sectoral!$C$2:$C$20000,"hydrogen",_Data_Sectoral!$D$2:$D$20000,"TOTAL",_Data_Sectoral!$E$2:$E$20000,2024)</f>
        <v>1.82</v>
      </c>
      <c r="C83" s="5" t="n">
        <f aca="false">SUMIFS(_Data_Sectoral!$F$2:$F$20000,_Data_Sectoral!$A$2:$A$20000,"US",_Data_Sectoral!$C$2:$C$20000,"hydrogen",_Data_Sectoral!$D$2:$D$20000,"TOTAL",_Data_Sectoral!$E$2:$E$20000,2025)</f>
        <v>1.898</v>
      </c>
      <c r="D83" s="5" t="n">
        <f aca="false">SUMIFS(_Data_Sectoral!$F$2:$F$20000,_Data_Sectoral!$A$2:$A$20000,"US",_Data_Sectoral!$C$2:$C$20000,"hydrogen",_Data_Sectoral!$D$2:$D$20000,"TOTAL",_Data_Sectoral!$E$2:$E$20000,2026)</f>
        <v>4.6968</v>
      </c>
      <c r="E83" s="5" t="n">
        <f aca="false">SUMIFS(_Data_Sectoral!$F$2:$F$20000,_Data_Sectoral!$A$2:$A$20000,"US",_Data_Sectoral!$C$2:$C$20000,"hydrogen",_Data_Sectoral!$D$2:$D$20000,"TOTAL",_Data_Sectoral!$E$2:$E$20000,2027)</f>
        <v>7.1604</v>
      </c>
      <c r="F83" s="5" t="n">
        <f aca="false">SUMIFS(_Data_Sectoral!$F$2:$F$20000,_Data_Sectoral!$A$2:$A$20000,"US",_Data_Sectoral!$C$2:$C$20000,"hydrogen",_Data_Sectoral!$D$2:$D$20000,"TOTAL",_Data_Sectoral!$E$2:$E$20000,2028)</f>
        <v>7.878</v>
      </c>
      <c r="G83" s="5" t="n">
        <f aca="false">SUMIFS(_Data_Sectoral!$F$2:$F$20000,_Data_Sectoral!$A$2:$A$20000,"US",_Data_Sectoral!$C$2:$C$20000,"hydrogen",_Data_Sectoral!$D$2:$D$20000,"TOTAL",_Data_Sectoral!$E$2:$E$20000,2029)</f>
        <v>7.8</v>
      </c>
      <c r="H83" s="5" t="n">
        <f aca="false">SUMIFS(_Data_Sectoral!$F$2:$F$20000,_Data_Sectoral!$A$2:$A$20000,"US",_Data_Sectoral!$C$2:$C$20000,"hydrogen",_Data_Sectoral!$D$2:$D$20000,"TOTAL",_Data_Sectoral!$E$2:$E$20000,2030)</f>
        <v>5.742</v>
      </c>
      <c r="I83" s="5" t="n">
        <f aca="false">SUMIFS(_Data_Sectoral!$F$2:$F$20000,_Data_Sectoral!$A$2:$A$20000,"US",_Data_Sectoral!$C$2:$C$20000,"hydrogen",_Data_Sectoral!$D$2:$D$20000,"TOTAL",_Data_Sectoral!$E$2:$E$20000,2031)</f>
        <v>5.586</v>
      </c>
      <c r="J83" s="5" t="n">
        <f aca="false">SUMIFS(_Data_Sectoral!$F$2:$F$20000,_Data_Sectoral!$A$2:$A$20000,"US",_Data_Sectoral!$C$2:$C$20000,"hydrogen",_Data_Sectoral!$D$2:$D$20000,"TOTAL",_Data_Sectoral!$E$2:$E$20000,2032)</f>
        <v>5.529</v>
      </c>
      <c r="K83" s="5" t="n">
        <f aca="false">SUMIFS(_Data_Sectoral!$F$2:$F$20000,_Data_Sectoral!$A$2:$A$20000,"US",_Data_Sectoral!$C$2:$C$20000,"hydrogen",_Data_Sectoral!$D$2:$D$20000,"TOTAL",_Data_Sectoral!$E$2:$E$20000,2033)</f>
        <v>5.568</v>
      </c>
      <c r="L83" s="5" t="n">
        <f aca="false">SUMIFS(_Data_Sectoral!$F$2:$F$20000,_Data_Sectoral!$A$2:$A$20000,"US",_Data_Sectoral!$C$2:$C$20000,"hydrogen",_Data_Sectoral!$D$2:$D$20000,"TOTAL",_Data_Sectoral!$E$2:$E$20000,2034)</f>
        <v>5.6168</v>
      </c>
      <c r="M83" s="5" t="n">
        <f aca="false">SUMIFS(_Data_Sectoral!$F$2:$F$20000,_Data_Sectoral!$A$2:$A$20000,"US",_Data_Sectoral!$C$2:$C$20000,"hydrogen",_Data_Sectoral!$D$2:$D$20000,"TOTAL",_Data_Sectoral!$E$2:$E$20000,2035)</f>
        <v>5.652</v>
      </c>
      <c r="N83" s="5" t="n">
        <f aca="false">SUMIFS(_Data_Sectoral!$F$2:$F$20000,_Data_Sectoral!$A$2:$A$20000,"US",_Data_Sectoral!$C$2:$C$20000,"hydrogen",_Data_Sectoral!$D$2:$D$20000,"TOTAL",_Data_Sectoral!$E$2:$E$20000,2036)</f>
        <v>5.6852</v>
      </c>
      <c r="O83" s="5" t="n">
        <f aca="false">SUMIFS(_Data_Sectoral!$F$2:$F$20000,_Data_Sectoral!$A$2:$A$20000,"US",_Data_Sectoral!$C$2:$C$20000,"hydrogen",_Data_Sectoral!$D$2:$D$20000,"TOTAL",_Data_Sectoral!$E$2:$E$20000,2037)</f>
        <v>5.7288</v>
      </c>
      <c r="P83" s="5" t="n">
        <f aca="false">SUMIFS(_Data_Sectoral!$F$2:$F$20000,_Data_Sectoral!$A$2:$A$20000,"US",_Data_Sectoral!$C$2:$C$20000,"hydrogen",_Data_Sectoral!$D$2:$D$20000,"TOTAL",_Data_Sectoral!$E$2:$E$20000,2038)</f>
        <v>5.7582</v>
      </c>
      <c r="Q83" s="5" t="n">
        <f aca="false">SUMIFS(_Data_Sectoral!$F$2:$F$20000,_Data_Sectoral!$A$2:$A$20000,"US",_Data_Sectoral!$C$2:$C$20000,"hydrogen",_Data_Sectoral!$D$2:$D$20000,"TOTAL",_Data_Sectoral!$E$2:$E$20000,2039)</f>
        <v>5.7984</v>
      </c>
      <c r="R83" s="5" t="n">
        <f aca="false">SUMIFS(_Data_Sectoral!$F$2:$F$20000,_Data_Sectoral!$A$2:$A$20000,"US",_Data_Sectoral!$C$2:$C$20000,"hydrogen",_Data_Sectoral!$D$2:$D$20000,"TOTAL",_Data_Sectoral!$E$2:$E$20000,2040)</f>
        <v>5.824</v>
      </c>
    </row>
    <row r="84" customFormat="false" ht="14.25" hidden="false" customHeight="false" outlineLevel="0" collapsed="false">
      <c r="A84" s="3" t="s">
        <v>49</v>
      </c>
      <c r="B84" s="8" t="n">
        <f aca="false">SUM(B78:B83)</f>
        <v>4155.03514740758</v>
      </c>
      <c r="C84" s="8" t="n">
        <f aca="false">SUM(C78:C83)</f>
        <v>4209.93414349895</v>
      </c>
      <c r="D84" s="8" t="n">
        <f aca="false">SUM(D78:D83)</f>
        <v>4300.11628847042</v>
      </c>
      <c r="E84" s="8" t="n">
        <f aca="false">SUM(E78:E83)</f>
        <v>4466.56727631322</v>
      </c>
      <c r="F84" s="8" t="n">
        <f aca="false">SUM(F78:F83)</f>
        <v>4661.35209231478</v>
      </c>
      <c r="G84" s="8" t="n">
        <f aca="false">SUM(G78:G83)</f>
        <v>4874.79916939526</v>
      </c>
      <c r="H84" s="8" t="n">
        <f aca="false">SUM(H78:H83)</f>
        <v>5112.40563774913</v>
      </c>
      <c r="I84" s="8" t="n">
        <f aca="false">SUM(I78:I83)</f>
        <v>5392.54591685966</v>
      </c>
      <c r="J84" s="8" t="n">
        <f aca="false">SUM(J78:J83)</f>
        <v>5684.32290916008</v>
      </c>
      <c r="K84" s="8" t="n">
        <f aca="false">SUM(K78:K83)</f>
        <v>5941.22391219248</v>
      </c>
      <c r="L84" s="8" t="n">
        <f aca="false">SUM(L78:L83)</f>
        <v>6219.82226803538</v>
      </c>
      <c r="M84" s="8" t="n">
        <f aca="false">SUM(M78:M83)</f>
        <v>6483.16811289326</v>
      </c>
      <c r="N84" s="8" t="n">
        <f aca="false">SUM(N78:N83)</f>
        <v>6743.15813334399</v>
      </c>
      <c r="O84" s="8" t="n">
        <f aca="false">SUM(O78:O83)</f>
        <v>7007.52197573752</v>
      </c>
      <c r="P84" s="8" t="n">
        <f aca="false">SUM(P78:P83)</f>
        <v>7255.49842968209</v>
      </c>
      <c r="Q84" s="8" t="n">
        <f aca="false">SUM(Q78:Q83)</f>
        <v>7500.2592382752</v>
      </c>
      <c r="R84" s="8" t="n">
        <f aca="false">SUM(R78:R83)</f>
        <v>7719.42717810122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3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3824" activeCellId="0" sqref="J382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3"/>
    <col collapsed="false" customWidth="true" hidden="false" outlineLevel="0" max="5" min="5" style="0" width="8"/>
    <col collapsed="false" customWidth="true" hidden="false" outlineLevel="0" max="6" min="6" style="0" width="23"/>
    <col collapsed="false" customWidth="true" hidden="false" outlineLevel="0" max="7" min="7" style="0" width="28"/>
  </cols>
  <sheetData>
    <row r="1" customFormat="false" ht="14.25" hidden="false" customHeight="false" outlineLevel="0" collapsed="false">
      <c r="A1" s="9" t="s">
        <v>57</v>
      </c>
      <c r="B1" s="9" t="s">
        <v>58</v>
      </c>
      <c r="C1" s="9" t="s">
        <v>59</v>
      </c>
      <c r="D1" s="9" t="s">
        <v>60</v>
      </c>
      <c r="E1" s="9" t="s">
        <v>61</v>
      </c>
      <c r="F1" s="9" t="s">
        <v>62</v>
      </c>
      <c r="G1" s="9" t="s">
        <v>63</v>
      </c>
    </row>
    <row r="2" customFormat="false" ht="14.25" hidden="true" customHeight="false" outlineLevel="0" collapsed="false">
      <c r="A2" s="0" t="s">
        <v>64</v>
      </c>
      <c r="B2" s="0" t="s">
        <v>55</v>
      </c>
      <c r="C2" s="0" t="s">
        <v>65</v>
      </c>
      <c r="D2" s="0" t="s">
        <v>66</v>
      </c>
      <c r="E2" s="0" t="n">
        <v>2024</v>
      </c>
      <c r="F2" s="5" t="n">
        <v>0</v>
      </c>
      <c r="G2" s="10" t="s">
        <v>4</v>
      </c>
    </row>
    <row r="3" customFormat="false" ht="14.25" hidden="true" customHeight="false" outlineLevel="0" collapsed="false">
      <c r="A3" s="0" t="s">
        <v>64</v>
      </c>
      <c r="B3" s="0" t="s">
        <v>55</v>
      </c>
      <c r="C3" s="0" t="s">
        <v>65</v>
      </c>
      <c r="D3" s="0" t="s">
        <v>66</v>
      </c>
      <c r="E3" s="0" t="n">
        <v>2025</v>
      </c>
      <c r="F3" s="5" t="n">
        <v>0</v>
      </c>
      <c r="G3" s="10" t="s">
        <v>4</v>
      </c>
    </row>
    <row r="4" customFormat="false" ht="14.25" hidden="true" customHeight="false" outlineLevel="0" collapsed="false">
      <c r="A4" s="0" t="s">
        <v>64</v>
      </c>
      <c r="B4" s="0" t="s">
        <v>55</v>
      </c>
      <c r="C4" s="0" t="s">
        <v>65</v>
      </c>
      <c r="D4" s="0" t="s">
        <v>66</v>
      </c>
      <c r="E4" s="0" t="n">
        <v>2026</v>
      </c>
      <c r="F4" s="5" t="n">
        <v>0</v>
      </c>
      <c r="G4" s="10" t="s">
        <v>4</v>
      </c>
    </row>
    <row r="5" customFormat="false" ht="14.25" hidden="true" customHeight="false" outlineLevel="0" collapsed="false">
      <c r="A5" s="0" t="s">
        <v>64</v>
      </c>
      <c r="B5" s="0" t="s">
        <v>55</v>
      </c>
      <c r="C5" s="0" t="s">
        <v>65</v>
      </c>
      <c r="D5" s="0" t="s">
        <v>66</v>
      </c>
      <c r="E5" s="0" t="n">
        <v>2027</v>
      </c>
      <c r="F5" s="5" t="n">
        <v>0</v>
      </c>
      <c r="G5" s="10" t="s">
        <v>4</v>
      </c>
    </row>
    <row r="6" customFormat="false" ht="14.25" hidden="true" customHeight="false" outlineLevel="0" collapsed="false">
      <c r="A6" s="0" t="s">
        <v>64</v>
      </c>
      <c r="B6" s="0" t="s">
        <v>55</v>
      </c>
      <c r="C6" s="0" t="s">
        <v>65</v>
      </c>
      <c r="D6" s="0" t="s">
        <v>66</v>
      </c>
      <c r="E6" s="0" t="n">
        <v>2028</v>
      </c>
      <c r="F6" s="5" t="n">
        <v>0</v>
      </c>
      <c r="G6" s="10" t="s">
        <v>4</v>
      </c>
    </row>
    <row r="7" customFormat="false" ht="14.25" hidden="true" customHeight="false" outlineLevel="0" collapsed="false">
      <c r="A7" s="0" t="s">
        <v>64</v>
      </c>
      <c r="B7" s="0" t="s">
        <v>55</v>
      </c>
      <c r="C7" s="0" t="s">
        <v>65</v>
      </c>
      <c r="D7" s="0" t="s">
        <v>66</v>
      </c>
      <c r="E7" s="0" t="n">
        <v>2029</v>
      </c>
      <c r="F7" s="5" t="n">
        <v>0</v>
      </c>
      <c r="G7" s="10" t="s">
        <v>4</v>
      </c>
    </row>
    <row r="8" customFormat="false" ht="14.25" hidden="true" customHeight="false" outlineLevel="0" collapsed="false">
      <c r="A8" s="0" t="s">
        <v>64</v>
      </c>
      <c r="B8" s="0" t="s">
        <v>55</v>
      </c>
      <c r="C8" s="0" t="s">
        <v>65</v>
      </c>
      <c r="D8" s="0" t="s">
        <v>66</v>
      </c>
      <c r="E8" s="0" t="n">
        <v>2030</v>
      </c>
      <c r="F8" s="5" t="n">
        <v>0</v>
      </c>
      <c r="G8" s="10" t="s">
        <v>4</v>
      </c>
    </row>
    <row r="9" customFormat="false" ht="14.25" hidden="true" customHeight="false" outlineLevel="0" collapsed="false">
      <c r="A9" s="0" t="s">
        <v>64</v>
      </c>
      <c r="B9" s="0" t="s">
        <v>55</v>
      </c>
      <c r="C9" s="0" t="s">
        <v>65</v>
      </c>
      <c r="D9" s="0" t="s">
        <v>66</v>
      </c>
      <c r="E9" s="0" t="n">
        <v>2031</v>
      </c>
      <c r="F9" s="5" t="n">
        <v>0</v>
      </c>
      <c r="G9" s="10" t="s">
        <v>4</v>
      </c>
    </row>
    <row r="10" customFormat="false" ht="14.25" hidden="true" customHeight="false" outlineLevel="0" collapsed="false">
      <c r="A10" s="0" t="s">
        <v>64</v>
      </c>
      <c r="B10" s="0" t="s">
        <v>55</v>
      </c>
      <c r="C10" s="0" t="s">
        <v>65</v>
      </c>
      <c r="D10" s="0" t="s">
        <v>66</v>
      </c>
      <c r="E10" s="0" t="n">
        <v>2032</v>
      </c>
      <c r="F10" s="5" t="n">
        <v>0</v>
      </c>
      <c r="G10" s="10" t="s">
        <v>4</v>
      </c>
    </row>
    <row r="11" customFormat="false" ht="14.25" hidden="true" customHeight="false" outlineLevel="0" collapsed="false">
      <c r="A11" s="0" t="s">
        <v>64</v>
      </c>
      <c r="B11" s="0" t="s">
        <v>55</v>
      </c>
      <c r="C11" s="0" t="s">
        <v>65</v>
      </c>
      <c r="D11" s="0" t="s">
        <v>66</v>
      </c>
      <c r="E11" s="0" t="n">
        <v>2033</v>
      </c>
      <c r="F11" s="5" t="n">
        <v>0</v>
      </c>
      <c r="G11" s="10" t="s">
        <v>4</v>
      </c>
    </row>
    <row r="12" customFormat="false" ht="14.25" hidden="true" customHeight="false" outlineLevel="0" collapsed="false">
      <c r="A12" s="0" t="s">
        <v>64</v>
      </c>
      <c r="B12" s="0" t="s">
        <v>55</v>
      </c>
      <c r="C12" s="0" t="s">
        <v>65</v>
      </c>
      <c r="D12" s="0" t="s">
        <v>66</v>
      </c>
      <c r="E12" s="0" t="n">
        <v>2034</v>
      </c>
      <c r="F12" s="5" t="n">
        <v>0</v>
      </c>
      <c r="G12" s="10" t="s">
        <v>4</v>
      </c>
    </row>
    <row r="13" customFormat="false" ht="14.25" hidden="true" customHeight="false" outlineLevel="0" collapsed="false">
      <c r="A13" s="0" t="s">
        <v>64</v>
      </c>
      <c r="B13" s="0" t="s">
        <v>55</v>
      </c>
      <c r="C13" s="0" t="s">
        <v>65</v>
      </c>
      <c r="D13" s="0" t="s">
        <v>66</v>
      </c>
      <c r="E13" s="0" t="n">
        <v>2035</v>
      </c>
      <c r="F13" s="5" t="n">
        <v>0</v>
      </c>
      <c r="G13" s="10" t="s">
        <v>4</v>
      </c>
    </row>
    <row r="14" customFormat="false" ht="14.25" hidden="true" customHeight="false" outlineLevel="0" collapsed="false">
      <c r="A14" s="0" t="s">
        <v>64</v>
      </c>
      <c r="B14" s="0" t="s">
        <v>55</v>
      </c>
      <c r="C14" s="0" t="s">
        <v>65</v>
      </c>
      <c r="D14" s="0" t="s">
        <v>66</v>
      </c>
      <c r="E14" s="0" t="n">
        <v>2036</v>
      </c>
      <c r="F14" s="5" t="n">
        <v>0</v>
      </c>
      <c r="G14" s="10" t="s">
        <v>4</v>
      </c>
    </row>
    <row r="15" customFormat="false" ht="14.25" hidden="true" customHeight="false" outlineLevel="0" collapsed="false">
      <c r="A15" s="0" t="s">
        <v>64</v>
      </c>
      <c r="B15" s="0" t="s">
        <v>55</v>
      </c>
      <c r="C15" s="0" t="s">
        <v>65</v>
      </c>
      <c r="D15" s="0" t="s">
        <v>66</v>
      </c>
      <c r="E15" s="0" t="n">
        <v>2037</v>
      </c>
      <c r="F15" s="5" t="n">
        <v>0</v>
      </c>
      <c r="G15" s="10" t="s">
        <v>4</v>
      </c>
    </row>
    <row r="16" customFormat="false" ht="14.25" hidden="true" customHeight="false" outlineLevel="0" collapsed="false">
      <c r="A16" s="0" t="s">
        <v>64</v>
      </c>
      <c r="B16" s="0" t="s">
        <v>55</v>
      </c>
      <c r="C16" s="0" t="s">
        <v>65</v>
      </c>
      <c r="D16" s="0" t="s">
        <v>66</v>
      </c>
      <c r="E16" s="0" t="n">
        <v>2038</v>
      </c>
      <c r="F16" s="5" t="n">
        <v>0</v>
      </c>
      <c r="G16" s="10" t="s">
        <v>4</v>
      </c>
    </row>
    <row r="17" customFormat="false" ht="14.25" hidden="true" customHeight="false" outlineLevel="0" collapsed="false">
      <c r="A17" s="0" t="s">
        <v>64</v>
      </c>
      <c r="B17" s="0" t="s">
        <v>55</v>
      </c>
      <c r="C17" s="0" t="s">
        <v>65</v>
      </c>
      <c r="D17" s="0" t="s">
        <v>66</v>
      </c>
      <c r="E17" s="0" t="n">
        <v>2039</v>
      </c>
      <c r="F17" s="5" t="n">
        <v>0</v>
      </c>
      <c r="G17" s="10" t="s">
        <v>4</v>
      </c>
    </row>
    <row r="18" customFormat="false" ht="14.25" hidden="true" customHeight="false" outlineLevel="0" collapsed="false">
      <c r="A18" s="0" t="s">
        <v>64</v>
      </c>
      <c r="B18" s="0" t="s">
        <v>55</v>
      </c>
      <c r="C18" s="0" t="s">
        <v>65</v>
      </c>
      <c r="D18" s="0" t="s">
        <v>66</v>
      </c>
      <c r="E18" s="0" t="n">
        <v>2040</v>
      </c>
      <c r="F18" s="5" t="n">
        <v>0</v>
      </c>
      <c r="G18" s="10" t="s">
        <v>4</v>
      </c>
    </row>
    <row r="19" customFormat="false" ht="14.25" hidden="true" customHeight="false" outlineLevel="0" collapsed="false">
      <c r="A19" s="0" t="s">
        <v>64</v>
      </c>
      <c r="B19" s="0" t="s">
        <v>55</v>
      </c>
      <c r="C19" s="0" t="s">
        <v>65</v>
      </c>
      <c r="D19" s="0" t="s">
        <v>67</v>
      </c>
      <c r="E19" s="0" t="n">
        <v>2024</v>
      </c>
      <c r="F19" s="5" t="n">
        <v>0</v>
      </c>
      <c r="G19" s="10" t="s">
        <v>4</v>
      </c>
    </row>
    <row r="20" customFormat="false" ht="14.25" hidden="true" customHeight="false" outlineLevel="0" collapsed="false">
      <c r="A20" s="0" t="s">
        <v>64</v>
      </c>
      <c r="B20" s="0" t="s">
        <v>55</v>
      </c>
      <c r="C20" s="0" t="s">
        <v>65</v>
      </c>
      <c r="D20" s="0" t="s">
        <v>67</v>
      </c>
      <c r="E20" s="0" t="n">
        <v>2025</v>
      </c>
      <c r="F20" s="5" t="n">
        <v>0</v>
      </c>
      <c r="G20" s="10" t="s">
        <v>4</v>
      </c>
    </row>
    <row r="21" customFormat="false" ht="14.25" hidden="true" customHeight="false" outlineLevel="0" collapsed="false">
      <c r="A21" s="0" t="s">
        <v>64</v>
      </c>
      <c r="B21" s="0" t="s">
        <v>55</v>
      </c>
      <c r="C21" s="0" t="s">
        <v>65</v>
      </c>
      <c r="D21" s="0" t="s">
        <v>67</v>
      </c>
      <c r="E21" s="0" t="n">
        <v>2026</v>
      </c>
      <c r="F21" s="5" t="n">
        <v>0</v>
      </c>
      <c r="G21" s="10" t="s">
        <v>4</v>
      </c>
    </row>
    <row r="22" customFormat="false" ht="14.25" hidden="true" customHeight="false" outlineLevel="0" collapsed="false">
      <c r="A22" s="0" t="s">
        <v>64</v>
      </c>
      <c r="B22" s="0" t="s">
        <v>55</v>
      </c>
      <c r="C22" s="0" t="s">
        <v>65</v>
      </c>
      <c r="D22" s="0" t="s">
        <v>67</v>
      </c>
      <c r="E22" s="0" t="n">
        <v>2027</v>
      </c>
      <c r="F22" s="5" t="n">
        <v>0</v>
      </c>
      <c r="G22" s="10" t="s">
        <v>4</v>
      </c>
    </row>
    <row r="23" customFormat="false" ht="14.25" hidden="true" customHeight="false" outlineLevel="0" collapsed="false">
      <c r="A23" s="0" t="s">
        <v>64</v>
      </c>
      <c r="B23" s="0" t="s">
        <v>55</v>
      </c>
      <c r="C23" s="0" t="s">
        <v>65</v>
      </c>
      <c r="D23" s="0" t="s">
        <v>67</v>
      </c>
      <c r="E23" s="0" t="n">
        <v>2028</v>
      </c>
      <c r="F23" s="5" t="n">
        <v>0</v>
      </c>
      <c r="G23" s="10" t="s">
        <v>4</v>
      </c>
    </row>
    <row r="24" customFormat="false" ht="14.25" hidden="true" customHeight="false" outlineLevel="0" collapsed="false">
      <c r="A24" s="0" t="s">
        <v>64</v>
      </c>
      <c r="B24" s="0" t="s">
        <v>55</v>
      </c>
      <c r="C24" s="0" t="s">
        <v>65</v>
      </c>
      <c r="D24" s="0" t="s">
        <v>67</v>
      </c>
      <c r="E24" s="0" t="n">
        <v>2029</v>
      </c>
      <c r="F24" s="5" t="n">
        <v>0</v>
      </c>
      <c r="G24" s="10" t="s">
        <v>4</v>
      </c>
    </row>
    <row r="25" customFormat="false" ht="14.25" hidden="true" customHeight="false" outlineLevel="0" collapsed="false">
      <c r="A25" s="0" t="s">
        <v>64</v>
      </c>
      <c r="B25" s="0" t="s">
        <v>55</v>
      </c>
      <c r="C25" s="0" t="s">
        <v>65</v>
      </c>
      <c r="D25" s="0" t="s">
        <v>67</v>
      </c>
      <c r="E25" s="0" t="n">
        <v>2030</v>
      </c>
      <c r="F25" s="5" t="n">
        <v>0</v>
      </c>
      <c r="G25" s="10" t="s">
        <v>4</v>
      </c>
    </row>
    <row r="26" customFormat="false" ht="14.25" hidden="true" customHeight="false" outlineLevel="0" collapsed="false">
      <c r="A26" s="0" t="s">
        <v>64</v>
      </c>
      <c r="B26" s="0" t="s">
        <v>55</v>
      </c>
      <c r="C26" s="0" t="s">
        <v>65</v>
      </c>
      <c r="D26" s="0" t="s">
        <v>67</v>
      </c>
      <c r="E26" s="0" t="n">
        <v>2031</v>
      </c>
      <c r="F26" s="5" t="n">
        <v>0</v>
      </c>
      <c r="G26" s="10" t="s">
        <v>4</v>
      </c>
    </row>
    <row r="27" customFormat="false" ht="14.25" hidden="true" customHeight="false" outlineLevel="0" collapsed="false">
      <c r="A27" s="0" t="s">
        <v>64</v>
      </c>
      <c r="B27" s="0" t="s">
        <v>55</v>
      </c>
      <c r="C27" s="0" t="s">
        <v>65</v>
      </c>
      <c r="D27" s="0" t="s">
        <v>67</v>
      </c>
      <c r="E27" s="0" t="n">
        <v>2032</v>
      </c>
      <c r="F27" s="5" t="n">
        <v>0</v>
      </c>
      <c r="G27" s="10" t="s">
        <v>4</v>
      </c>
    </row>
    <row r="28" customFormat="false" ht="14.25" hidden="true" customHeight="false" outlineLevel="0" collapsed="false">
      <c r="A28" s="0" t="s">
        <v>64</v>
      </c>
      <c r="B28" s="0" t="s">
        <v>55</v>
      </c>
      <c r="C28" s="0" t="s">
        <v>65</v>
      </c>
      <c r="D28" s="0" t="s">
        <v>67</v>
      </c>
      <c r="E28" s="0" t="n">
        <v>2033</v>
      </c>
      <c r="F28" s="5" t="n">
        <v>0</v>
      </c>
      <c r="G28" s="10" t="s">
        <v>4</v>
      </c>
    </row>
    <row r="29" customFormat="false" ht="14.25" hidden="true" customHeight="false" outlineLevel="0" collapsed="false">
      <c r="A29" s="0" t="s">
        <v>64</v>
      </c>
      <c r="B29" s="0" t="s">
        <v>55</v>
      </c>
      <c r="C29" s="0" t="s">
        <v>65</v>
      </c>
      <c r="D29" s="0" t="s">
        <v>67</v>
      </c>
      <c r="E29" s="0" t="n">
        <v>2034</v>
      </c>
      <c r="F29" s="5" t="n">
        <v>0</v>
      </c>
      <c r="G29" s="10" t="s">
        <v>4</v>
      </c>
    </row>
    <row r="30" customFormat="false" ht="14.25" hidden="true" customHeight="false" outlineLevel="0" collapsed="false">
      <c r="A30" s="0" t="s">
        <v>64</v>
      </c>
      <c r="B30" s="0" t="s">
        <v>55</v>
      </c>
      <c r="C30" s="0" t="s">
        <v>65</v>
      </c>
      <c r="D30" s="0" t="s">
        <v>67</v>
      </c>
      <c r="E30" s="0" t="n">
        <v>2035</v>
      </c>
      <c r="F30" s="5" t="n">
        <v>0</v>
      </c>
      <c r="G30" s="10" t="s">
        <v>4</v>
      </c>
    </row>
    <row r="31" customFormat="false" ht="14.25" hidden="true" customHeight="false" outlineLevel="0" collapsed="false">
      <c r="A31" s="0" t="s">
        <v>64</v>
      </c>
      <c r="B31" s="0" t="s">
        <v>55</v>
      </c>
      <c r="C31" s="0" t="s">
        <v>65</v>
      </c>
      <c r="D31" s="0" t="s">
        <v>67</v>
      </c>
      <c r="E31" s="0" t="n">
        <v>2036</v>
      </c>
      <c r="F31" s="5" t="n">
        <v>0</v>
      </c>
      <c r="G31" s="10" t="s">
        <v>4</v>
      </c>
    </row>
    <row r="32" customFormat="false" ht="14.25" hidden="true" customHeight="false" outlineLevel="0" collapsed="false">
      <c r="A32" s="0" t="s">
        <v>64</v>
      </c>
      <c r="B32" s="0" t="s">
        <v>55</v>
      </c>
      <c r="C32" s="0" t="s">
        <v>65</v>
      </c>
      <c r="D32" s="0" t="s">
        <v>67</v>
      </c>
      <c r="E32" s="0" t="n">
        <v>2037</v>
      </c>
      <c r="F32" s="5" t="n">
        <v>0</v>
      </c>
      <c r="G32" s="10" t="s">
        <v>4</v>
      </c>
    </row>
    <row r="33" customFormat="false" ht="14.25" hidden="true" customHeight="false" outlineLevel="0" collapsed="false">
      <c r="A33" s="0" t="s">
        <v>64</v>
      </c>
      <c r="B33" s="0" t="s">
        <v>55</v>
      </c>
      <c r="C33" s="0" t="s">
        <v>65</v>
      </c>
      <c r="D33" s="0" t="s">
        <v>67</v>
      </c>
      <c r="E33" s="0" t="n">
        <v>2038</v>
      </c>
      <c r="F33" s="5" t="n">
        <v>0</v>
      </c>
      <c r="G33" s="10" t="s">
        <v>4</v>
      </c>
    </row>
    <row r="34" customFormat="false" ht="14.25" hidden="true" customHeight="false" outlineLevel="0" collapsed="false">
      <c r="A34" s="0" t="s">
        <v>64</v>
      </c>
      <c r="B34" s="0" t="s">
        <v>55</v>
      </c>
      <c r="C34" s="0" t="s">
        <v>65</v>
      </c>
      <c r="D34" s="0" t="s">
        <v>67</v>
      </c>
      <c r="E34" s="0" t="n">
        <v>2039</v>
      </c>
      <c r="F34" s="5" t="n">
        <v>0</v>
      </c>
      <c r="G34" s="10" t="s">
        <v>4</v>
      </c>
    </row>
    <row r="35" customFormat="false" ht="14.25" hidden="true" customHeight="false" outlineLevel="0" collapsed="false">
      <c r="A35" s="0" t="s">
        <v>64</v>
      </c>
      <c r="B35" s="0" t="s">
        <v>55</v>
      </c>
      <c r="C35" s="0" t="s">
        <v>65</v>
      </c>
      <c r="D35" s="0" t="s">
        <v>67</v>
      </c>
      <c r="E35" s="0" t="n">
        <v>2040</v>
      </c>
      <c r="F35" s="5" t="n">
        <v>0</v>
      </c>
      <c r="G35" s="10" t="s">
        <v>4</v>
      </c>
    </row>
    <row r="36" customFormat="false" ht="14.25" hidden="true" customHeight="false" outlineLevel="0" collapsed="false">
      <c r="A36" s="0" t="s">
        <v>64</v>
      </c>
      <c r="B36" s="0" t="s">
        <v>55</v>
      </c>
      <c r="C36" s="0" t="s">
        <v>65</v>
      </c>
      <c r="D36" s="0" t="s">
        <v>68</v>
      </c>
      <c r="E36" s="0" t="n">
        <v>2024</v>
      </c>
      <c r="F36" s="5" t="n">
        <v>10.32</v>
      </c>
      <c r="G36" s="10" t="s">
        <v>4</v>
      </c>
    </row>
    <row r="37" customFormat="false" ht="14.25" hidden="true" customHeight="false" outlineLevel="0" collapsed="false">
      <c r="A37" s="0" t="s">
        <v>64</v>
      </c>
      <c r="B37" s="0" t="s">
        <v>55</v>
      </c>
      <c r="C37" s="0" t="s">
        <v>65</v>
      </c>
      <c r="D37" s="0" t="s">
        <v>68</v>
      </c>
      <c r="E37" s="0" t="n">
        <v>2025</v>
      </c>
      <c r="F37" s="5" t="n">
        <v>11.266</v>
      </c>
      <c r="G37" s="10" t="s">
        <v>4</v>
      </c>
    </row>
    <row r="38" customFormat="false" ht="14.25" hidden="true" customHeight="false" outlineLevel="0" collapsed="false">
      <c r="A38" s="0" t="s">
        <v>64</v>
      </c>
      <c r="B38" s="0" t="s">
        <v>55</v>
      </c>
      <c r="C38" s="0" t="s">
        <v>65</v>
      </c>
      <c r="D38" s="0" t="s">
        <v>68</v>
      </c>
      <c r="E38" s="0" t="n">
        <v>2026</v>
      </c>
      <c r="F38" s="5" t="n">
        <v>12.212</v>
      </c>
      <c r="G38" s="10" t="s">
        <v>4</v>
      </c>
    </row>
    <row r="39" customFormat="false" ht="14.25" hidden="true" customHeight="false" outlineLevel="0" collapsed="false">
      <c r="A39" s="0" t="s">
        <v>64</v>
      </c>
      <c r="B39" s="0" t="s">
        <v>55</v>
      </c>
      <c r="C39" s="0" t="s">
        <v>65</v>
      </c>
      <c r="D39" s="0" t="s">
        <v>68</v>
      </c>
      <c r="E39" s="0" t="n">
        <v>2027</v>
      </c>
      <c r="F39" s="5" t="n">
        <v>13.201</v>
      </c>
      <c r="G39" s="10" t="s">
        <v>4</v>
      </c>
    </row>
    <row r="40" customFormat="false" ht="14.25" hidden="true" customHeight="false" outlineLevel="0" collapsed="false">
      <c r="A40" s="0" t="s">
        <v>64</v>
      </c>
      <c r="B40" s="0" t="s">
        <v>55</v>
      </c>
      <c r="C40" s="0" t="s">
        <v>65</v>
      </c>
      <c r="D40" s="0" t="s">
        <v>68</v>
      </c>
      <c r="E40" s="0" t="n">
        <v>2028</v>
      </c>
      <c r="F40" s="5" t="n">
        <v>14.319</v>
      </c>
      <c r="G40" s="10" t="s">
        <v>4</v>
      </c>
    </row>
    <row r="41" customFormat="false" ht="14.25" hidden="true" customHeight="false" outlineLevel="0" collapsed="false">
      <c r="A41" s="0" t="s">
        <v>64</v>
      </c>
      <c r="B41" s="0" t="s">
        <v>55</v>
      </c>
      <c r="C41" s="0" t="s">
        <v>65</v>
      </c>
      <c r="D41" s="0" t="s">
        <v>68</v>
      </c>
      <c r="E41" s="0" t="n">
        <v>2029</v>
      </c>
      <c r="F41" s="5" t="n">
        <v>15.523</v>
      </c>
      <c r="G41" s="10" t="s">
        <v>4</v>
      </c>
    </row>
    <row r="42" customFormat="false" ht="14.25" hidden="true" customHeight="false" outlineLevel="0" collapsed="false">
      <c r="A42" s="0" t="s">
        <v>64</v>
      </c>
      <c r="B42" s="0" t="s">
        <v>55</v>
      </c>
      <c r="C42" s="0" t="s">
        <v>65</v>
      </c>
      <c r="D42" s="0" t="s">
        <v>68</v>
      </c>
      <c r="E42" s="0" t="n">
        <v>2030</v>
      </c>
      <c r="F42" s="5" t="n">
        <v>16.813</v>
      </c>
      <c r="G42" s="10" t="s">
        <v>4</v>
      </c>
    </row>
    <row r="43" customFormat="false" ht="14.25" hidden="true" customHeight="false" outlineLevel="0" collapsed="false">
      <c r="A43" s="0" t="s">
        <v>64</v>
      </c>
      <c r="B43" s="0" t="s">
        <v>55</v>
      </c>
      <c r="C43" s="0" t="s">
        <v>65</v>
      </c>
      <c r="D43" s="0" t="s">
        <v>68</v>
      </c>
      <c r="E43" s="0" t="n">
        <v>2031</v>
      </c>
      <c r="F43" s="5" t="n">
        <v>18.189</v>
      </c>
      <c r="G43" s="10" t="s">
        <v>4</v>
      </c>
    </row>
    <row r="44" customFormat="false" ht="14.25" hidden="true" customHeight="false" outlineLevel="0" collapsed="false">
      <c r="A44" s="0" t="s">
        <v>64</v>
      </c>
      <c r="B44" s="0" t="s">
        <v>55</v>
      </c>
      <c r="C44" s="0" t="s">
        <v>65</v>
      </c>
      <c r="D44" s="0" t="s">
        <v>68</v>
      </c>
      <c r="E44" s="0" t="n">
        <v>2032</v>
      </c>
      <c r="F44" s="5" t="n">
        <v>19.608</v>
      </c>
      <c r="G44" s="10" t="s">
        <v>4</v>
      </c>
    </row>
    <row r="45" customFormat="false" ht="14.25" hidden="true" customHeight="false" outlineLevel="0" collapsed="false">
      <c r="A45" s="0" t="s">
        <v>64</v>
      </c>
      <c r="B45" s="0" t="s">
        <v>55</v>
      </c>
      <c r="C45" s="0" t="s">
        <v>65</v>
      </c>
      <c r="D45" s="0" t="s">
        <v>68</v>
      </c>
      <c r="E45" s="0" t="n">
        <v>2033</v>
      </c>
      <c r="F45" s="5" t="n">
        <v>21.07</v>
      </c>
      <c r="G45" s="10" t="s">
        <v>4</v>
      </c>
    </row>
    <row r="46" customFormat="false" ht="14.25" hidden="true" customHeight="false" outlineLevel="0" collapsed="false">
      <c r="A46" s="0" t="s">
        <v>64</v>
      </c>
      <c r="B46" s="0" t="s">
        <v>55</v>
      </c>
      <c r="C46" s="0" t="s">
        <v>65</v>
      </c>
      <c r="D46" s="0" t="s">
        <v>68</v>
      </c>
      <c r="E46" s="0" t="n">
        <v>2034</v>
      </c>
      <c r="F46" s="5" t="n">
        <v>22.618</v>
      </c>
      <c r="G46" s="10" t="s">
        <v>4</v>
      </c>
    </row>
    <row r="47" customFormat="false" ht="14.25" hidden="true" customHeight="false" outlineLevel="0" collapsed="false">
      <c r="A47" s="0" t="s">
        <v>64</v>
      </c>
      <c r="B47" s="0" t="s">
        <v>55</v>
      </c>
      <c r="C47" s="0" t="s">
        <v>65</v>
      </c>
      <c r="D47" s="0" t="s">
        <v>68</v>
      </c>
      <c r="E47" s="0" t="n">
        <v>2035</v>
      </c>
      <c r="F47" s="5" t="n">
        <v>24.209</v>
      </c>
      <c r="G47" s="10" t="s">
        <v>4</v>
      </c>
    </row>
    <row r="48" customFormat="false" ht="14.25" hidden="true" customHeight="false" outlineLevel="0" collapsed="false">
      <c r="A48" s="0" t="s">
        <v>64</v>
      </c>
      <c r="B48" s="0" t="s">
        <v>55</v>
      </c>
      <c r="C48" s="0" t="s">
        <v>65</v>
      </c>
      <c r="D48" s="0" t="s">
        <v>68</v>
      </c>
      <c r="E48" s="0" t="n">
        <v>2036</v>
      </c>
      <c r="F48" s="5" t="n">
        <v>25.843</v>
      </c>
      <c r="G48" s="10" t="s">
        <v>4</v>
      </c>
    </row>
    <row r="49" customFormat="false" ht="14.25" hidden="true" customHeight="false" outlineLevel="0" collapsed="false">
      <c r="A49" s="0" t="s">
        <v>64</v>
      </c>
      <c r="B49" s="0" t="s">
        <v>55</v>
      </c>
      <c r="C49" s="0" t="s">
        <v>65</v>
      </c>
      <c r="D49" s="0" t="s">
        <v>68</v>
      </c>
      <c r="E49" s="0" t="n">
        <v>2037</v>
      </c>
      <c r="F49" s="5" t="n">
        <v>27.52</v>
      </c>
      <c r="G49" s="10" t="s">
        <v>4</v>
      </c>
    </row>
    <row r="50" customFormat="false" ht="14.25" hidden="true" customHeight="false" outlineLevel="0" collapsed="false">
      <c r="A50" s="0" t="s">
        <v>64</v>
      </c>
      <c r="B50" s="0" t="s">
        <v>55</v>
      </c>
      <c r="C50" s="0" t="s">
        <v>65</v>
      </c>
      <c r="D50" s="0" t="s">
        <v>68</v>
      </c>
      <c r="E50" s="0" t="n">
        <v>2038</v>
      </c>
      <c r="F50" s="5" t="n">
        <v>29.24</v>
      </c>
      <c r="G50" s="10" t="s">
        <v>4</v>
      </c>
    </row>
    <row r="51" customFormat="false" ht="14.25" hidden="true" customHeight="false" outlineLevel="0" collapsed="false">
      <c r="A51" s="0" t="s">
        <v>64</v>
      </c>
      <c r="B51" s="0" t="s">
        <v>55</v>
      </c>
      <c r="C51" s="0" t="s">
        <v>65</v>
      </c>
      <c r="D51" s="0" t="s">
        <v>68</v>
      </c>
      <c r="E51" s="0" t="n">
        <v>2039</v>
      </c>
      <c r="F51" s="5" t="n">
        <v>31.003</v>
      </c>
      <c r="G51" s="10" t="s">
        <v>4</v>
      </c>
    </row>
    <row r="52" customFormat="false" ht="14.25" hidden="true" customHeight="false" outlineLevel="0" collapsed="false">
      <c r="A52" s="0" t="s">
        <v>64</v>
      </c>
      <c r="B52" s="0" t="s">
        <v>55</v>
      </c>
      <c r="C52" s="0" t="s">
        <v>65</v>
      </c>
      <c r="D52" s="0" t="s">
        <v>68</v>
      </c>
      <c r="E52" s="0" t="n">
        <v>2040</v>
      </c>
      <c r="F52" s="5" t="n">
        <v>32.809</v>
      </c>
      <c r="G52" s="10" t="s">
        <v>4</v>
      </c>
    </row>
    <row r="53" customFormat="false" ht="14.25" hidden="true" customHeight="false" outlineLevel="0" collapsed="false">
      <c r="A53" s="0" t="s">
        <v>64</v>
      </c>
      <c r="B53" s="0" t="s">
        <v>55</v>
      </c>
      <c r="C53" s="0" t="s">
        <v>65</v>
      </c>
      <c r="D53" s="0" t="s">
        <v>69</v>
      </c>
      <c r="E53" s="0" t="n">
        <v>2024</v>
      </c>
      <c r="F53" s="5" t="n">
        <v>0</v>
      </c>
      <c r="G53" s="10" t="s">
        <v>4</v>
      </c>
    </row>
    <row r="54" customFormat="false" ht="14.25" hidden="true" customHeight="false" outlineLevel="0" collapsed="false">
      <c r="A54" s="0" t="s">
        <v>64</v>
      </c>
      <c r="B54" s="0" t="s">
        <v>55</v>
      </c>
      <c r="C54" s="0" t="s">
        <v>65</v>
      </c>
      <c r="D54" s="0" t="s">
        <v>69</v>
      </c>
      <c r="E54" s="0" t="n">
        <v>2025</v>
      </c>
      <c r="F54" s="5" t="n">
        <v>-0.238409226086019</v>
      </c>
      <c r="G54" s="10" t="s">
        <v>4</v>
      </c>
    </row>
    <row r="55" customFormat="false" ht="14.25" hidden="true" customHeight="false" outlineLevel="0" collapsed="false">
      <c r="A55" s="0" t="s">
        <v>64</v>
      </c>
      <c r="B55" s="0" t="s">
        <v>55</v>
      </c>
      <c r="C55" s="0" t="s">
        <v>65</v>
      </c>
      <c r="D55" s="0" t="s">
        <v>69</v>
      </c>
      <c r="E55" s="0" t="n">
        <v>2026</v>
      </c>
      <c r="F55" s="5" t="n">
        <v>0.0310830855740231</v>
      </c>
      <c r="G55" s="10" t="s">
        <v>4</v>
      </c>
    </row>
    <row r="56" customFormat="false" ht="14.25" hidden="true" customHeight="false" outlineLevel="0" collapsed="false">
      <c r="A56" s="0" t="s">
        <v>64</v>
      </c>
      <c r="B56" s="0" t="s">
        <v>55</v>
      </c>
      <c r="C56" s="0" t="s">
        <v>65</v>
      </c>
      <c r="D56" s="0" t="s">
        <v>69</v>
      </c>
      <c r="E56" s="0" t="n">
        <v>2027</v>
      </c>
      <c r="F56" s="5" t="n">
        <v>0.0648351123767881</v>
      </c>
      <c r="G56" s="10" t="s">
        <v>4</v>
      </c>
    </row>
    <row r="57" customFormat="false" ht="14.25" hidden="true" customHeight="false" outlineLevel="0" collapsed="false">
      <c r="A57" s="0" t="s">
        <v>64</v>
      </c>
      <c r="B57" s="0" t="s">
        <v>55</v>
      </c>
      <c r="C57" s="0" t="s">
        <v>65</v>
      </c>
      <c r="D57" s="0" t="s">
        <v>69</v>
      </c>
      <c r="E57" s="0" t="n">
        <v>2028</v>
      </c>
      <c r="F57" s="5" t="n">
        <v>-0.106213029821891</v>
      </c>
      <c r="G57" s="10" t="s">
        <v>4</v>
      </c>
    </row>
    <row r="58" customFormat="false" ht="14.25" hidden="true" customHeight="false" outlineLevel="0" collapsed="false">
      <c r="A58" s="0" t="s">
        <v>64</v>
      </c>
      <c r="B58" s="0" t="s">
        <v>55</v>
      </c>
      <c r="C58" s="0" t="s">
        <v>65</v>
      </c>
      <c r="D58" s="0" t="s">
        <v>69</v>
      </c>
      <c r="E58" s="0" t="n">
        <v>2029</v>
      </c>
      <c r="F58" s="5" t="n">
        <v>0.0340006692573842</v>
      </c>
      <c r="G58" s="10" t="s">
        <v>4</v>
      </c>
    </row>
    <row r="59" customFormat="false" ht="14.25" hidden="true" customHeight="false" outlineLevel="0" collapsed="false">
      <c r="A59" s="0" t="s">
        <v>64</v>
      </c>
      <c r="B59" s="0" t="s">
        <v>55</v>
      </c>
      <c r="C59" s="0" t="s">
        <v>65</v>
      </c>
      <c r="D59" s="0" t="s">
        <v>69</v>
      </c>
      <c r="E59" s="0" t="n">
        <v>2030</v>
      </c>
      <c r="F59" s="5" t="n">
        <v>-0.268171731807026</v>
      </c>
      <c r="G59" s="10" t="s">
        <v>4</v>
      </c>
    </row>
    <row r="60" customFormat="false" ht="14.25" hidden="true" customHeight="false" outlineLevel="0" collapsed="false">
      <c r="A60" s="0" t="s">
        <v>64</v>
      </c>
      <c r="B60" s="0" t="s">
        <v>55</v>
      </c>
      <c r="C60" s="0" t="s">
        <v>65</v>
      </c>
      <c r="D60" s="0" t="s">
        <v>69</v>
      </c>
      <c r="E60" s="0" t="n">
        <v>2031</v>
      </c>
      <c r="F60" s="5" t="n">
        <v>-0.662498265303204</v>
      </c>
      <c r="G60" s="10" t="s">
        <v>4</v>
      </c>
    </row>
    <row r="61" customFormat="false" ht="14.25" hidden="true" customHeight="false" outlineLevel="0" collapsed="false">
      <c r="A61" s="0" t="s">
        <v>64</v>
      </c>
      <c r="B61" s="0" t="s">
        <v>55</v>
      </c>
      <c r="C61" s="0" t="s">
        <v>65</v>
      </c>
      <c r="D61" s="0" t="s">
        <v>69</v>
      </c>
      <c r="E61" s="0" t="n">
        <v>2032</v>
      </c>
      <c r="F61" s="5" t="n">
        <v>-1.21286444646716</v>
      </c>
      <c r="G61" s="10" t="s">
        <v>4</v>
      </c>
    </row>
    <row r="62" customFormat="false" ht="14.25" hidden="true" customHeight="false" outlineLevel="0" collapsed="false">
      <c r="A62" s="0" t="s">
        <v>64</v>
      </c>
      <c r="B62" s="0" t="s">
        <v>55</v>
      </c>
      <c r="C62" s="0" t="s">
        <v>65</v>
      </c>
      <c r="D62" s="0" t="s">
        <v>69</v>
      </c>
      <c r="E62" s="0" t="n">
        <v>2033</v>
      </c>
      <c r="F62" s="5" t="n">
        <v>-1.75211107130099</v>
      </c>
      <c r="G62" s="10" t="s">
        <v>4</v>
      </c>
    </row>
    <row r="63" customFormat="false" ht="14.25" hidden="true" customHeight="false" outlineLevel="0" collapsed="false">
      <c r="A63" s="0" t="s">
        <v>64</v>
      </c>
      <c r="B63" s="0" t="s">
        <v>55</v>
      </c>
      <c r="C63" s="0" t="s">
        <v>65</v>
      </c>
      <c r="D63" s="0" t="s">
        <v>69</v>
      </c>
      <c r="E63" s="0" t="n">
        <v>2034</v>
      </c>
      <c r="F63" s="5" t="n">
        <v>-2.30371350788237</v>
      </c>
      <c r="G63" s="10" t="s">
        <v>4</v>
      </c>
    </row>
    <row r="64" customFormat="false" ht="14.25" hidden="true" customHeight="false" outlineLevel="0" collapsed="false">
      <c r="A64" s="0" t="s">
        <v>64</v>
      </c>
      <c r="B64" s="0" t="s">
        <v>55</v>
      </c>
      <c r="C64" s="0" t="s">
        <v>65</v>
      </c>
      <c r="D64" s="0" t="s">
        <v>69</v>
      </c>
      <c r="E64" s="0" t="n">
        <v>2035</v>
      </c>
      <c r="F64" s="5" t="n">
        <v>-2.53334901167573</v>
      </c>
      <c r="G64" s="10" t="s">
        <v>4</v>
      </c>
    </row>
    <row r="65" customFormat="false" ht="14.25" hidden="true" customHeight="false" outlineLevel="0" collapsed="false">
      <c r="A65" s="0" t="s">
        <v>64</v>
      </c>
      <c r="B65" s="0" t="s">
        <v>55</v>
      </c>
      <c r="C65" s="0" t="s">
        <v>65</v>
      </c>
      <c r="D65" s="0" t="s">
        <v>69</v>
      </c>
      <c r="E65" s="0" t="n">
        <v>2036</v>
      </c>
      <c r="F65" s="5" t="n">
        <v>-2.87795545076083</v>
      </c>
      <c r="G65" s="10" t="s">
        <v>4</v>
      </c>
    </row>
    <row r="66" customFormat="false" ht="14.25" hidden="true" customHeight="false" outlineLevel="0" collapsed="false">
      <c r="A66" s="0" t="s">
        <v>64</v>
      </c>
      <c r="B66" s="0" t="s">
        <v>55</v>
      </c>
      <c r="C66" s="0" t="s">
        <v>65</v>
      </c>
      <c r="D66" s="0" t="s">
        <v>69</v>
      </c>
      <c r="E66" s="0" t="n">
        <v>2037</v>
      </c>
      <c r="F66" s="5" t="n">
        <v>-3.01090805433271</v>
      </c>
      <c r="G66" s="10" t="s">
        <v>4</v>
      </c>
    </row>
    <row r="67" customFormat="false" ht="14.25" hidden="true" customHeight="false" outlineLevel="0" collapsed="false">
      <c r="A67" s="0" t="s">
        <v>64</v>
      </c>
      <c r="B67" s="0" t="s">
        <v>55</v>
      </c>
      <c r="C67" s="0" t="s">
        <v>65</v>
      </c>
      <c r="D67" s="0" t="s">
        <v>69</v>
      </c>
      <c r="E67" s="0" t="n">
        <v>2038</v>
      </c>
      <c r="F67" s="5" t="n">
        <v>-3.81489070141003</v>
      </c>
      <c r="G67" s="10" t="s">
        <v>4</v>
      </c>
    </row>
    <row r="68" customFormat="false" ht="14.25" hidden="true" customHeight="false" outlineLevel="0" collapsed="false">
      <c r="A68" s="0" t="s">
        <v>64</v>
      </c>
      <c r="B68" s="0" t="s">
        <v>55</v>
      </c>
      <c r="C68" s="0" t="s">
        <v>65</v>
      </c>
      <c r="D68" s="0" t="s">
        <v>69</v>
      </c>
      <c r="E68" s="0" t="n">
        <v>2039</v>
      </c>
      <c r="F68" s="5" t="n">
        <v>-3.95815835876521</v>
      </c>
      <c r="G68" s="10" t="s">
        <v>4</v>
      </c>
    </row>
    <row r="69" customFormat="false" ht="14.25" hidden="true" customHeight="false" outlineLevel="0" collapsed="false">
      <c r="A69" s="0" t="s">
        <v>64</v>
      </c>
      <c r="B69" s="0" t="s">
        <v>55</v>
      </c>
      <c r="C69" s="0" t="s">
        <v>65</v>
      </c>
      <c r="D69" s="0" t="s">
        <v>69</v>
      </c>
      <c r="E69" s="0" t="n">
        <v>2040</v>
      </c>
      <c r="F69" s="5" t="n">
        <v>-4.77480722782538</v>
      </c>
      <c r="G69" s="10" t="s">
        <v>4</v>
      </c>
    </row>
    <row r="70" customFormat="false" ht="14.25" hidden="true" customHeight="false" outlineLevel="0" collapsed="false">
      <c r="A70" s="0" t="s">
        <v>64</v>
      </c>
      <c r="B70" s="0" t="s">
        <v>55</v>
      </c>
      <c r="C70" s="0" t="s">
        <v>65</v>
      </c>
      <c r="D70" s="0" t="s">
        <v>70</v>
      </c>
      <c r="E70" s="0" t="n">
        <v>2024</v>
      </c>
      <c r="F70" s="5" t="n">
        <v>301.146057918203</v>
      </c>
      <c r="G70" s="10" t="s">
        <v>4</v>
      </c>
    </row>
    <row r="71" customFormat="false" ht="14.25" hidden="true" customHeight="false" outlineLevel="0" collapsed="false">
      <c r="A71" s="0" t="s">
        <v>64</v>
      </c>
      <c r="B71" s="0" t="s">
        <v>55</v>
      </c>
      <c r="C71" s="0" t="s">
        <v>65</v>
      </c>
      <c r="D71" s="0" t="s">
        <v>70</v>
      </c>
      <c r="E71" s="0" t="n">
        <v>2025</v>
      </c>
      <c r="F71" s="5" t="n">
        <v>300.52962080365</v>
      </c>
      <c r="G71" s="10" t="s">
        <v>4</v>
      </c>
    </row>
    <row r="72" customFormat="false" ht="14.25" hidden="true" customHeight="false" outlineLevel="0" collapsed="false">
      <c r="A72" s="0" t="s">
        <v>64</v>
      </c>
      <c r="B72" s="0" t="s">
        <v>55</v>
      </c>
      <c r="C72" s="0" t="s">
        <v>65</v>
      </c>
      <c r="D72" s="0" t="s">
        <v>70</v>
      </c>
      <c r="E72" s="0" t="n">
        <v>2026</v>
      </c>
      <c r="F72" s="5" t="n">
        <v>299.896868203136</v>
      </c>
      <c r="G72" s="10" t="s">
        <v>4</v>
      </c>
    </row>
    <row r="73" customFormat="false" ht="14.25" hidden="true" customHeight="false" outlineLevel="0" collapsed="false">
      <c r="A73" s="0" t="s">
        <v>64</v>
      </c>
      <c r="B73" s="0" t="s">
        <v>55</v>
      </c>
      <c r="C73" s="0" t="s">
        <v>65</v>
      </c>
      <c r="D73" s="0" t="s">
        <v>70</v>
      </c>
      <c r="E73" s="0" t="n">
        <v>2027</v>
      </c>
      <c r="F73" s="5" t="n">
        <v>299.680069370249</v>
      </c>
      <c r="G73" s="10" t="s">
        <v>4</v>
      </c>
    </row>
    <row r="74" customFormat="false" ht="14.25" hidden="true" customHeight="false" outlineLevel="0" collapsed="false">
      <c r="A74" s="0" t="s">
        <v>64</v>
      </c>
      <c r="B74" s="0" t="s">
        <v>55</v>
      </c>
      <c r="C74" s="0" t="s">
        <v>65</v>
      </c>
      <c r="D74" s="0" t="s">
        <v>70</v>
      </c>
      <c r="E74" s="0" t="n">
        <v>2028</v>
      </c>
      <c r="F74" s="5" t="n">
        <v>299.342360136959</v>
      </c>
      <c r="G74" s="10" t="s">
        <v>4</v>
      </c>
    </row>
    <row r="75" customFormat="false" ht="14.25" hidden="true" customHeight="false" outlineLevel="0" collapsed="false">
      <c r="A75" s="0" t="s">
        <v>64</v>
      </c>
      <c r="B75" s="0" t="s">
        <v>55</v>
      </c>
      <c r="C75" s="0" t="s">
        <v>65</v>
      </c>
      <c r="D75" s="0" t="s">
        <v>70</v>
      </c>
      <c r="E75" s="0" t="n">
        <v>2029</v>
      </c>
      <c r="F75" s="5" t="n">
        <v>299.146659458332</v>
      </c>
      <c r="G75" s="10" t="s">
        <v>4</v>
      </c>
    </row>
    <row r="76" customFormat="false" ht="14.25" hidden="true" customHeight="false" outlineLevel="0" collapsed="false">
      <c r="A76" s="0" t="s">
        <v>64</v>
      </c>
      <c r="B76" s="0" t="s">
        <v>55</v>
      </c>
      <c r="C76" s="0" t="s">
        <v>65</v>
      </c>
      <c r="D76" s="0" t="s">
        <v>70</v>
      </c>
      <c r="E76" s="0" t="n">
        <v>2030</v>
      </c>
      <c r="F76" s="5" t="n">
        <v>298.855492139648</v>
      </c>
      <c r="G76" s="10" t="s">
        <v>4</v>
      </c>
    </row>
    <row r="77" customFormat="false" ht="14.25" hidden="true" customHeight="false" outlineLevel="0" collapsed="false">
      <c r="A77" s="0" t="s">
        <v>64</v>
      </c>
      <c r="B77" s="0" t="s">
        <v>55</v>
      </c>
      <c r="C77" s="0" t="s">
        <v>65</v>
      </c>
      <c r="D77" s="0" t="s">
        <v>70</v>
      </c>
      <c r="E77" s="0" t="n">
        <v>2031</v>
      </c>
      <c r="F77" s="5" t="n">
        <v>298.5384612665</v>
      </c>
      <c r="G77" s="10" t="s">
        <v>4</v>
      </c>
    </row>
    <row r="78" customFormat="false" ht="14.25" hidden="true" customHeight="false" outlineLevel="0" collapsed="false">
      <c r="A78" s="0" t="s">
        <v>64</v>
      </c>
      <c r="B78" s="0" t="s">
        <v>55</v>
      </c>
      <c r="C78" s="0" t="s">
        <v>65</v>
      </c>
      <c r="D78" s="0" t="s">
        <v>70</v>
      </c>
      <c r="E78" s="0" t="n">
        <v>2032</v>
      </c>
      <c r="F78" s="5" t="n">
        <v>298.223388067905</v>
      </c>
      <c r="G78" s="10" t="s">
        <v>4</v>
      </c>
    </row>
    <row r="79" customFormat="false" ht="14.25" hidden="true" customHeight="false" outlineLevel="0" collapsed="false">
      <c r="A79" s="0" t="s">
        <v>64</v>
      </c>
      <c r="B79" s="0" t="s">
        <v>55</v>
      </c>
      <c r="C79" s="0" t="s">
        <v>65</v>
      </c>
      <c r="D79" s="0" t="s">
        <v>70</v>
      </c>
      <c r="E79" s="0" t="n">
        <v>2033</v>
      </c>
      <c r="F79" s="5" t="n">
        <v>297.90768629831</v>
      </c>
      <c r="G79" s="10" t="s">
        <v>4</v>
      </c>
    </row>
    <row r="80" customFormat="false" ht="14.25" hidden="true" customHeight="false" outlineLevel="0" collapsed="false">
      <c r="A80" s="0" t="s">
        <v>64</v>
      </c>
      <c r="B80" s="0" t="s">
        <v>55</v>
      </c>
      <c r="C80" s="0" t="s">
        <v>65</v>
      </c>
      <c r="D80" s="0" t="s">
        <v>70</v>
      </c>
      <c r="E80" s="0" t="n">
        <v>2034</v>
      </c>
      <c r="F80" s="5" t="n">
        <v>297.5884283162</v>
      </c>
      <c r="G80" s="10" t="s">
        <v>4</v>
      </c>
    </row>
    <row r="81" customFormat="false" ht="14.25" hidden="true" customHeight="false" outlineLevel="0" collapsed="false">
      <c r="A81" s="0" t="s">
        <v>64</v>
      </c>
      <c r="B81" s="0" t="s">
        <v>55</v>
      </c>
      <c r="C81" s="0" t="s">
        <v>65</v>
      </c>
      <c r="D81" s="0" t="s">
        <v>70</v>
      </c>
      <c r="E81" s="0" t="n">
        <v>2035</v>
      </c>
      <c r="F81" s="5" t="n">
        <v>297.26347736296</v>
      </c>
      <c r="G81" s="10" t="s">
        <v>4</v>
      </c>
    </row>
    <row r="82" customFormat="false" ht="14.25" hidden="true" customHeight="false" outlineLevel="0" collapsed="false">
      <c r="A82" s="0" t="s">
        <v>64</v>
      </c>
      <c r="B82" s="0" t="s">
        <v>55</v>
      </c>
      <c r="C82" s="0" t="s">
        <v>65</v>
      </c>
      <c r="D82" s="0" t="s">
        <v>70</v>
      </c>
      <c r="E82" s="0" t="n">
        <v>2036</v>
      </c>
      <c r="F82" s="5" t="n">
        <v>296.913437750489</v>
      </c>
      <c r="G82" s="10" t="s">
        <v>4</v>
      </c>
    </row>
    <row r="83" customFormat="false" ht="14.25" hidden="true" customHeight="false" outlineLevel="0" collapsed="false">
      <c r="A83" s="0" t="s">
        <v>64</v>
      </c>
      <c r="B83" s="0" t="s">
        <v>55</v>
      </c>
      <c r="C83" s="0" t="s">
        <v>65</v>
      </c>
      <c r="D83" s="0" t="s">
        <v>70</v>
      </c>
      <c r="E83" s="0" t="n">
        <v>2037</v>
      </c>
      <c r="F83" s="5" t="n">
        <v>296.559298340977</v>
      </c>
      <c r="G83" s="10" t="s">
        <v>4</v>
      </c>
    </row>
    <row r="84" customFormat="false" ht="14.25" hidden="true" customHeight="false" outlineLevel="0" collapsed="false">
      <c r="A84" s="0" t="s">
        <v>64</v>
      </c>
      <c r="B84" s="0" t="s">
        <v>55</v>
      </c>
      <c r="C84" s="0" t="s">
        <v>65</v>
      </c>
      <c r="D84" s="0" t="s">
        <v>70</v>
      </c>
      <c r="E84" s="0" t="n">
        <v>2038</v>
      </c>
      <c r="F84" s="5" t="n">
        <v>296.215221323797</v>
      </c>
      <c r="G84" s="10" t="s">
        <v>4</v>
      </c>
    </row>
    <row r="85" customFormat="false" ht="14.25" hidden="true" customHeight="false" outlineLevel="0" collapsed="false">
      <c r="A85" s="0" t="s">
        <v>64</v>
      </c>
      <c r="B85" s="0" t="s">
        <v>55</v>
      </c>
      <c r="C85" s="0" t="s">
        <v>65</v>
      </c>
      <c r="D85" s="0" t="s">
        <v>70</v>
      </c>
      <c r="E85" s="0" t="n">
        <v>2039</v>
      </c>
      <c r="F85" s="5" t="n">
        <v>295.859658643415</v>
      </c>
      <c r="G85" s="10" t="s">
        <v>4</v>
      </c>
    </row>
    <row r="86" customFormat="false" ht="14.25" hidden="true" customHeight="false" outlineLevel="0" collapsed="false">
      <c r="A86" s="0" t="s">
        <v>64</v>
      </c>
      <c r="B86" s="0" t="s">
        <v>55</v>
      </c>
      <c r="C86" s="0" t="s">
        <v>65</v>
      </c>
      <c r="D86" s="0" t="s">
        <v>70</v>
      </c>
      <c r="E86" s="0" t="n">
        <v>2040</v>
      </c>
      <c r="F86" s="5" t="n">
        <v>295.514298801648</v>
      </c>
      <c r="G86" s="10" t="s">
        <v>4</v>
      </c>
    </row>
    <row r="87" customFormat="false" ht="14.25" hidden="true" customHeight="false" outlineLevel="0" collapsed="false">
      <c r="A87" s="0" t="s">
        <v>64</v>
      </c>
      <c r="B87" s="0" t="s">
        <v>55</v>
      </c>
      <c r="C87" s="0" t="s">
        <v>65</v>
      </c>
      <c r="D87" s="0" t="s">
        <v>71</v>
      </c>
      <c r="E87" s="0" t="n">
        <v>2024</v>
      </c>
      <c r="F87" s="5" t="n">
        <v>311.466057918203</v>
      </c>
      <c r="G87" s="10" t="s">
        <v>4</v>
      </c>
    </row>
    <row r="88" customFormat="false" ht="14.25" hidden="true" customHeight="false" outlineLevel="0" collapsed="false">
      <c r="A88" s="0" t="s">
        <v>64</v>
      </c>
      <c r="B88" s="0" t="s">
        <v>55</v>
      </c>
      <c r="C88" s="0" t="s">
        <v>65</v>
      </c>
      <c r="D88" s="0" t="s">
        <v>71</v>
      </c>
      <c r="E88" s="0" t="n">
        <v>2025</v>
      </c>
      <c r="F88" s="5" t="n">
        <v>311.557211577564</v>
      </c>
      <c r="G88" s="10" t="s">
        <v>4</v>
      </c>
    </row>
    <row r="89" customFormat="false" ht="14.25" hidden="true" customHeight="false" outlineLevel="0" collapsed="false">
      <c r="A89" s="0" t="s">
        <v>64</v>
      </c>
      <c r="B89" s="0" t="s">
        <v>55</v>
      </c>
      <c r="C89" s="0" t="s">
        <v>65</v>
      </c>
      <c r="D89" s="0" t="s">
        <v>71</v>
      </c>
      <c r="E89" s="0" t="n">
        <v>2026</v>
      </c>
      <c r="F89" s="5" t="n">
        <v>312.13995128871</v>
      </c>
      <c r="G89" s="10" t="s">
        <v>4</v>
      </c>
    </row>
    <row r="90" customFormat="false" ht="14.25" hidden="true" customHeight="false" outlineLevel="0" collapsed="false">
      <c r="A90" s="0" t="s">
        <v>64</v>
      </c>
      <c r="B90" s="0" t="s">
        <v>55</v>
      </c>
      <c r="C90" s="0" t="s">
        <v>65</v>
      </c>
      <c r="D90" s="0" t="s">
        <v>71</v>
      </c>
      <c r="E90" s="0" t="n">
        <v>2027</v>
      </c>
      <c r="F90" s="5" t="n">
        <v>312.945904482626</v>
      </c>
      <c r="G90" s="10" t="s">
        <v>4</v>
      </c>
    </row>
    <row r="91" customFormat="false" ht="14.25" hidden="true" customHeight="false" outlineLevel="0" collapsed="false">
      <c r="A91" s="0" t="s">
        <v>64</v>
      </c>
      <c r="B91" s="0" t="s">
        <v>55</v>
      </c>
      <c r="C91" s="0" t="s">
        <v>65</v>
      </c>
      <c r="D91" s="0" t="s">
        <v>71</v>
      </c>
      <c r="E91" s="0" t="n">
        <v>2028</v>
      </c>
      <c r="F91" s="5" t="n">
        <v>313.555147107137</v>
      </c>
      <c r="G91" s="10" t="s">
        <v>4</v>
      </c>
    </row>
    <row r="92" customFormat="false" ht="14.25" hidden="true" customHeight="false" outlineLevel="0" collapsed="false">
      <c r="A92" s="0" t="s">
        <v>64</v>
      </c>
      <c r="B92" s="0" t="s">
        <v>55</v>
      </c>
      <c r="C92" s="0" t="s">
        <v>65</v>
      </c>
      <c r="D92" s="0" t="s">
        <v>71</v>
      </c>
      <c r="E92" s="0" t="n">
        <v>2029</v>
      </c>
      <c r="F92" s="5" t="n">
        <v>314.703660127589</v>
      </c>
      <c r="G92" s="10" t="s">
        <v>4</v>
      </c>
    </row>
    <row r="93" customFormat="false" ht="14.25" hidden="true" customHeight="false" outlineLevel="0" collapsed="false">
      <c r="A93" s="0" t="s">
        <v>64</v>
      </c>
      <c r="B93" s="0" t="s">
        <v>55</v>
      </c>
      <c r="C93" s="0" t="s">
        <v>65</v>
      </c>
      <c r="D93" s="0" t="s">
        <v>71</v>
      </c>
      <c r="E93" s="0" t="n">
        <v>2030</v>
      </c>
      <c r="F93" s="5" t="n">
        <v>315.400320407841</v>
      </c>
      <c r="G93" s="10" t="s">
        <v>4</v>
      </c>
    </row>
    <row r="94" customFormat="false" ht="14.25" hidden="true" customHeight="false" outlineLevel="0" collapsed="false">
      <c r="A94" s="0" t="s">
        <v>64</v>
      </c>
      <c r="B94" s="0" t="s">
        <v>55</v>
      </c>
      <c r="C94" s="0" t="s">
        <v>65</v>
      </c>
      <c r="D94" s="0" t="s">
        <v>71</v>
      </c>
      <c r="E94" s="0" t="n">
        <v>2031</v>
      </c>
      <c r="F94" s="5" t="n">
        <v>316.064963001197</v>
      </c>
      <c r="G94" s="10" t="s">
        <v>4</v>
      </c>
    </row>
    <row r="95" customFormat="false" ht="14.25" hidden="true" customHeight="false" outlineLevel="0" collapsed="false">
      <c r="A95" s="0" t="s">
        <v>64</v>
      </c>
      <c r="B95" s="0" t="s">
        <v>55</v>
      </c>
      <c r="C95" s="0" t="s">
        <v>65</v>
      </c>
      <c r="D95" s="0" t="s">
        <v>71</v>
      </c>
      <c r="E95" s="0" t="n">
        <v>2032</v>
      </c>
      <c r="F95" s="5" t="n">
        <v>316.618523621438</v>
      </c>
      <c r="G95" s="10" t="s">
        <v>4</v>
      </c>
    </row>
    <row r="96" customFormat="false" ht="14.25" hidden="true" customHeight="false" outlineLevel="0" collapsed="false">
      <c r="A96" s="0" t="s">
        <v>64</v>
      </c>
      <c r="B96" s="0" t="s">
        <v>55</v>
      </c>
      <c r="C96" s="0" t="s">
        <v>65</v>
      </c>
      <c r="D96" s="0" t="s">
        <v>71</v>
      </c>
      <c r="E96" s="0" t="n">
        <v>2033</v>
      </c>
      <c r="F96" s="5" t="n">
        <v>317.225575227009</v>
      </c>
      <c r="G96" s="10" t="s">
        <v>4</v>
      </c>
    </row>
    <row r="97" customFormat="false" ht="14.25" hidden="true" customHeight="false" outlineLevel="0" collapsed="false">
      <c r="A97" s="0" t="s">
        <v>64</v>
      </c>
      <c r="B97" s="0" t="s">
        <v>55</v>
      </c>
      <c r="C97" s="0" t="s">
        <v>65</v>
      </c>
      <c r="D97" s="0" t="s">
        <v>71</v>
      </c>
      <c r="E97" s="0" t="n">
        <v>2034</v>
      </c>
      <c r="F97" s="5" t="n">
        <v>317.902714808318</v>
      </c>
      <c r="G97" s="10" t="s">
        <v>4</v>
      </c>
    </row>
    <row r="98" customFormat="false" ht="14.25" hidden="true" customHeight="false" outlineLevel="0" collapsed="false">
      <c r="A98" s="0" t="s">
        <v>64</v>
      </c>
      <c r="B98" s="0" t="s">
        <v>55</v>
      </c>
      <c r="C98" s="0" t="s">
        <v>65</v>
      </c>
      <c r="D98" s="0" t="s">
        <v>71</v>
      </c>
      <c r="E98" s="0" t="n">
        <v>2035</v>
      </c>
      <c r="F98" s="5" t="n">
        <v>318.939128351284</v>
      </c>
      <c r="G98" s="10" t="s">
        <v>4</v>
      </c>
    </row>
    <row r="99" customFormat="false" ht="14.25" hidden="true" customHeight="false" outlineLevel="0" collapsed="false">
      <c r="A99" s="0" t="s">
        <v>64</v>
      </c>
      <c r="B99" s="0" t="s">
        <v>55</v>
      </c>
      <c r="C99" s="0" t="s">
        <v>65</v>
      </c>
      <c r="D99" s="0" t="s">
        <v>71</v>
      </c>
      <c r="E99" s="0" t="n">
        <v>2036</v>
      </c>
      <c r="F99" s="5" t="n">
        <v>319.878482299728</v>
      </c>
      <c r="G99" s="10" t="s">
        <v>4</v>
      </c>
    </row>
    <row r="100" customFormat="false" ht="14.25" hidden="true" customHeight="false" outlineLevel="0" collapsed="false">
      <c r="A100" s="0" t="s">
        <v>64</v>
      </c>
      <c r="B100" s="0" t="s">
        <v>55</v>
      </c>
      <c r="C100" s="0" t="s">
        <v>65</v>
      </c>
      <c r="D100" s="0" t="s">
        <v>71</v>
      </c>
      <c r="E100" s="0" t="n">
        <v>2037</v>
      </c>
      <c r="F100" s="5" t="n">
        <v>321.068390286644</v>
      </c>
      <c r="G100" s="10" t="s">
        <v>4</v>
      </c>
    </row>
    <row r="101" customFormat="false" ht="14.25" hidden="true" customHeight="false" outlineLevel="0" collapsed="false">
      <c r="A101" s="0" t="s">
        <v>64</v>
      </c>
      <c r="B101" s="0" t="s">
        <v>55</v>
      </c>
      <c r="C101" s="0" t="s">
        <v>65</v>
      </c>
      <c r="D101" s="0" t="s">
        <v>71</v>
      </c>
      <c r="E101" s="0" t="n">
        <v>2038</v>
      </c>
      <c r="F101" s="5" t="n">
        <v>321.640330622387</v>
      </c>
      <c r="G101" s="10" t="s">
        <v>4</v>
      </c>
    </row>
    <row r="102" customFormat="false" ht="14.25" hidden="true" customHeight="false" outlineLevel="0" collapsed="false">
      <c r="A102" s="0" t="s">
        <v>64</v>
      </c>
      <c r="B102" s="0" t="s">
        <v>55</v>
      </c>
      <c r="C102" s="0" t="s">
        <v>65</v>
      </c>
      <c r="D102" s="0" t="s">
        <v>71</v>
      </c>
      <c r="E102" s="0" t="n">
        <v>2039</v>
      </c>
      <c r="F102" s="5" t="n">
        <v>322.90450028465</v>
      </c>
      <c r="G102" s="10" t="s">
        <v>4</v>
      </c>
    </row>
    <row r="103" customFormat="false" ht="14.25" hidden="true" customHeight="false" outlineLevel="0" collapsed="false">
      <c r="A103" s="0" t="s">
        <v>64</v>
      </c>
      <c r="B103" s="0" t="s">
        <v>55</v>
      </c>
      <c r="C103" s="0" t="s">
        <v>65</v>
      </c>
      <c r="D103" s="0" t="s">
        <v>71</v>
      </c>
      <c r="E103" s="0" t="n">
        <v>2040</v>
      </c>
      <c r="F103" s="5" t="n">
        <v>323.548491573823</v>
      </c>
      <c r="G103" s="10" t="s">
        <v>4</v>
      </c>
    </row>
    <row r="104" customFormat="false" ht="14.25" hidden="true" customHeight="false" outlineLevel="0" collapsed="false">
      <c r="A104" s="0" t="s">
        <v>64</v>
      </c>
      <c r="B104" s="0" t="s">
        <v>55</v>
      </c>
      <c r="C104" s="0" t="s">
        <v>72</v>
      </c>
      <c r="D104" s="0" t="s">
        <v>56</v>
      </c>
      <c r="E104" s="0" t="n">
        <v>2024</v>
      </c>
      <c r="F104" s="5" t="n">
        <v>23.8539420817968</v>
      </c>
      <c r="G104" s="10" t="s">
        <v>4</v>
      </c>
    </row>
    <row r="105" customFormat="false" ht="14.25" hidden="true" customHeight="false" outlineLevel="0" collapsed="false">
      <c r="A105" s="0" t="s">
        <v>64</v>
      </c>
      <c r="B105" s="0" t="s">
        <v>55</v>
      </c>
      <c r="C105" s="0" t="s">
        <v>72</v>
      </c>
      <c r="D105" s="0" t="s">
        <v>56</v>
      </c>
      <c r="E105" s="0" t="n">
        <v>2025</v>
      </c>
      <c r="F105" s="5" t="n">
        <v>24.0243007649776</v>
      </c>
      <c r="G105" s="10" t="s">
        <v>4</v>
      </c>
    </row>
    <row r="106" customFormat="false" ht="14.25" hidden="true" customHeight="false" outlineLevel="0" collapsed="false">
      <c r="A106" s="0" t="s">
        <v>64</v>
      </c>
      <c r="B106" s="0" t="s">
        <v>55</v>
      </c>
      <c r="C106" s="0" t="s">
        <v>72</v>
      </c>
      <c r="D106" s="0" t="s">
        <v>56</v>
      </c>
      <c r="E106" s="0" t="n">
        <v>2026</v>
      </c>
      <c r="F106" s="5" t="n">
        <v>24.2127242613011</v>
      </c>
      <c r="G106" s="10" t="s">
        <v>4</v>
      </c>
    </row>
    <row r="107" customFormat="false" ht="14.25" hidden="true" customHeight="false" outlineLevel="0" collapsed="false">
      <c r="A107" s="0" t="s">
        <v>64</v>
      </c>
      <c r="B107" s="0" t="s">
        <v>55</v>
      </c>
      <c r="C107" s="0" t="s">
        <v>72</v>
      </c>
      <c r="D107" s="0" t="s">
        <v>56</v>
      </c>
      <c r="E107" s="0" t="n">
        <v>2027</v>
      </c>
      <c r="F107" s="5" t="n">
        <v>24.429523094188</v>
      </c>
      <c r="G107" s="10" t="s">
        <v>4</v>
      </c>
    </row>
    <row r="108" customFormat="false" ht="14.25" hidden="true" customHeight="false" outlineLevel="0" collapsed="false">
      <c r="A108" s="0" t="s">
        <v>64</v>
      </c>
      <c r="B108" s="0" t="s">
        <v>55</v>
      </c>
      <c r="C108" s="0" t="s">
        <v>72</v>
      </c>
      <c r="D108" s="0" t="s">
        <v>56</v>
      </c>
      <c r="E108" s="0" t="n">
        <v>2028</v>
      </c>
      <c r="F108" s="5" t="n">
        <v>24.6397386817666</v>
      </c>
      <c r="G108" s="10" t="s">
        <v>4</v>
      </c>
    </row>
    <row r="109" customFormat="false" ht="14.25" hidden="true" customHeight="false" outlineLevel="0" collapsed="false">
      <c r="A109" s="0" t="s">
        <v>64</v>
      </c>
      <c r="B109" s="0" t="s">
        <v>55</v>
      </c>
      <c r="C109" s="0" t="s">
        <v>72</v>
      </c>
      <c r="D109" s="0" t="s">
        <v>56</v>
      </c>
      <c r="E109" s="0" t="n">
        <v>2029</v>
      </c>
      <c r="F109" s="5" t="n">
        <v>24.8698021437112</v>
      </c>
      <c r="G109" s="10" t="s">
        <v>4</v>
      </c>
    </row>
    <row r="110" customFormat="false" ht="14.25" hidden="true" customHeight="false" outlineLevel="0" collapsed="false">
      <c r="A110" s="0" t="s">
        <v>64</v>
      </c>
      <c r="B110" s="0" t="s">
        <v>55</v>
      </c>
      <c r="C110" s="0" t="s">
        <v>72</v>
      </c>
      <c r="D110" s="0" t="s">
        <v>56</v>
      </c>
      <c r="E110" s="0" t="n">
        <v>2030</v>
      </c>
      <c r="F110" s="5" t="n">
        <v>25.0888965026692</v>
      </c>
      <c r="G110" s="10" t="s">
        <v>4</v>
      </c>
    </row>
    <row r="111" customFormat="false" ht="14.25" hidden="true" customHeight="false" outlineLevel="0" collapsed="false">
      <c r="A111" s="0" t="s">
        <v>64</v>
      </c>
      <c r="B111" s="0" t="s">
        <v>55</v>
      </c>
      <c r="C111" s="0" t="s">
        <v>72</v>
      </c>
      <c r="D111" s="0" t="s">
        <v>56</v>
      </c>
      <c r="E111" s="0" t="n">
        <v>2031</v>
      </c>
      <c r="F111" s="5" t="n">
        <v>25.333900480421</v>
      </c>
      <c r="G111" s="10" t="s">
        <v>4</v>
      </c>
    </row>
    <row r="112" customFormat="false" ht="14.25" hidden="true" customHeight="false" outlineLevel="0" collapsed="false">
      <c r="A112" s="0" t="s">
        <v>64</v>
      </c>
      <c r="B112" s="0" t="s">
        <v>55</v>
      </c>
      <c r="C112" s="0" t="s">
        <v>72</v>
      </c>
      <c r="D112" s="0" t="s">
        <v>56</v>
      </c>
      <c r="E112" s="0" t="n">
        <v>2032</v>
      </c>
      <c r="F112" s="5" t="n">
        <v>25.5769928185091</v>
      </c>
      <c r="G112" s="10" t="s">
        <v>4</v>
      </c>
    </row>
    <row r="113" customFormat="false" ht="14.25" hidden="true" customHeight="false" outlineLevel="0" collapsed="false">
      <c r="A113" s="0" t="s">
        <v>64</v>
      </c>
      <c r="B113" s="0" t="s">
        <v>55</v>
      </c>
      <c r="C113" s="0" t="s">
        <v>72</v>
      </c>
      <c r="D113" s="0" t="s">
        <v>56</v>
      </c>
      <c r="E113" s="0" t="n">
        <v>2033</v>
      </c>
      <c r="F113" s="5" t="n">
        <v>25.820759733064</v>
      </c>
      <c r="G113" s="10" t="s">
        <v>4</v>
      </c>
    </row>
    <row r="114" customFormat="false" ht="14.25" hidden="true" customHeight="false" outlineLevel="0" collapsed="false">
      <c r="A114" s="0" t="s">
        <v>64</v>
      </c>
      <c r="B114" s="0" t="s">
        <v>55</v>
      </c>
      <c r="C114" s="0" t="s">
        <v>72</v>
      </c>
      <c r="D114" s="0" t="s">
        <v>56</v>
      </c>
      <c r="E114" s="0" t="n">
        <v>2034</v>
      </c>
      <c r="F114" s="5" t="n">
        <v>26.0681288361961</v>
      </c>
      <c r="G114" s="10" t="s">
        <v>4</v>
      </c>
    </row>
    <row r="115" customFormat="false" ht="14.25" hidden="true" customHeight="false" outlineLevel="0" collapsed="false">
      <c r="A115" s="0" t="s">
        <v>64</v>
      </c>
      <c r="B115" s="0" t="s">
        <v>55</v>
      </c>
      <c r="C115" s="0" t="s">
        <v>72</v>
      </c>
      <c r="D115" s="0" t="s">
        <v>56</v>
      </c>
      <c r="E115" s="0" t="n">
        <v>2035</v>
      </c>
      <c r="F115" s="5" t="n">
        <v>26.3212368571362</v>
      </c>
      <c r="G115" s="10" t="s">
        <v>4</v>
      </c>
    </row>
    <row r="116" customFormat="false" ht="14.25" hidden="true" customHeight="false" outlineLevel="0" collapsed="false">
      <c r="A116" s="0" t="s">
        <v>64</v>
      </c>
      <c r="B116" s="0" t="s">
        <v>55</v>
      </c>
      <c r="C116" s="0" t="s">
        <v>72</v>
      </c>
      <c r="D116" s="0" t="s">
        <v>56</v>
      </c>
      <c r="E116" s="0" t="n">
        <v>2036</v>
      </c>
      <c r="F116" s="5" t="n">
        <v>26.5994794546189</v>
      </c>
      <c r="G116" s="10" t="s">
        <v>4</v>
      </c>
    </row>
    <row r="117" customFormat="false" ht="14.25" hidden="true" customHeight="false" outlineLevel="0" collapsed="false">
      <c r="A117" s="0" t="s">
        <v>64</v>
      </c>
      <c r="B117" s="0" t="s">
        <v>55</v>
      </c>
      <c r="C117" s="0" t="s">
        <v>72</v>
      </c>
      <c r="D117" s="0" t="s">
        <v>56</v>
      </c>
      <c r="E117" s="0" t="n">
        <v>2037</v>
      </c>
      <c r="F117" s="5" t="n">
        <v>26.8818677371076</v>
      </c>
      <c r="G117" s="10" t="s">
        <v>4</v>
      </c>
    </row>
    <row r="118" customFormat="false" ht="14.25" hidden="true" customHeight="false" outlineLevel="0" collapsed="false">
      <c r="A118" s="0" t="s">
        <v>64</v>
      </c>
      <c r="B118" s="0" t="s">
        <v>55</v>
      </c>
      <c r="C118" s="0" t="s">
        <v>72</v>
      </c>
      <c r="D118" s="0" t="s">
        <v>56</v>
      </c>
      <c r="E118" s="0" t="n">
        <v>2038</v>
      </c>
      <c r="F118" s="5" t="n">
        <v>27.1542394858985</v>
      </c>
      <c r="G118" s="10" t="s">
        <v>4</v>
      </c>
    </row>
    <row r="119" customFormat="false" ht="14.25" hidden="true" customHeight="false" outlineLevel="0" collapsed="false">
      <c r="A119" s="0" t="s">
        <v>64</v>
      </c>
      <c r="B119" s="0" t="s">
        <v>55</v>
      </c>
      <c r="C119" s="0" t="s">
        <v>72</v>
      </c>
      <c r="D119" s="0" t="s">
        <v>56</v>
      </c>
      <c r="E119" s="0" t="n">
        <v>2039</v>
      </c>
      <c r="F119" s="5" t="n">
        <v>27.4381427272185</v>
      </c>
      <c r="G119" s="10" t="s">
        <v>4</v>
      </c>
    </row>
    <row r="120" customFormat="false" ht="14.25" hidden="true" customHeight="false" outlineLevel="0" collapsed="false">
      <c r="A120" s="0" t="s">
        <v>64</v>
      </c>
      <c r="B120" s="0" t="s">
        <v>55</v>
      </c>
      <c r="C120" s="0" t="s">
        <v>72</v>
      </c>
      <c r="D120" s="0" t="s">
        <v>56</v>
      </c>
      <c r="E120" s="0" t="n">
        <v>2040</v>
      </c>
      <c r="F120" s="5" t="n">
        <v>27.7118889299579</v>
      </c>
      <c r="G120" s="10" t="s">
        <v>4</v>
      </c>
    </row>
    <row r="121" customFormat="false" ht="14.25" hidden="true" customHeight="false" outlineLevel="0" collapsed="false">
      <c r="A121" s="0" t="s">
        <v>64</v>
      </c>
      <c r="B121" s="0" t="s">
        <v>55</v>
      </c>
      <c r="C121" s="0" t="s">
        <v>72</v>
      </c>
      <c r="D121" s="0" t="s">
        <v>73</v>
      </c>
      <c r="E121" s="0" t="n">
        <v>2024</v>
      </c>
      <c r="F121" s="5" t="n">
        <v>0</v>
      </c>
      <c r="G121" s="10" t="s">
        <v>4</v>
      </c>
    </row>
    <row r="122" customFormat="false" ht="14.25" hidden="true" customHeight="false" outlineLevel="0" collapsed="false">
      <c r="A122" s="0" t="s">
        <v>64</v>
      </c>
      <c r="B122" s="0" t="s">
        <v>55</v>
      </c>
      <c r="C122" s="0" t="s">
        <v>72</v>
      </c>
      <c r="D122" s="0" t="s">
        <v>73</v>
      </c>
      <c r="E122" s="0" t="n">
        <v>2025</v>
      </c>
      <c r="F122" s="5" t="n">
        <v>0.108184497126084</v>
      </c>
      <c r="G122" s="10" t="s">
        <v>4</v>
      </c>
    </row>
    <row r="123" customFormat="false" ht="14.25" hidden="true" customHeight="false" outlineLevel="0" collapsed="false">
      <c r="A123" s="0" t="s">
        <v>64</v>
      </c>
      <c r="B123" s="0" t="s">
        <v>55</v>
      </c>
      <c r="C123" s="0" t="s">
        <v>72</v>
      </c>
      <c r="D123" s="0" t="s">
        <v>73</v>
      </c>
      <c r="E123" s="0" t="n">
        <v>2026</v>
      </c>
      <c r="F123" s="5" t="n">
        <v>0.219852193113406</v>
      </c>
      <c r="G123" s="10" t="s">
        <v>4</v>
      </c>
    </row>
    <row r="124" customFormat="false" ht="14.25" hidden="true" customHeight="false" outlineLevel="0" collapsed="false">
      <c r="A124" s="0" t="s">
        <v>64</v>
      </c>
      <c r="B124" s="0" t="s">
        <v>55</v>
      </c>
      <c r="C124" s="0" t="s">
        <v>72</v>
      </c>
      <c r="D124" s="0" t="s">
        <v>73</v>
      </c>
      <c r="E124" s="0" t="n">
        <v>2027</v>
      </c>
      <c r="F124" s="5" t="n">
        <v>0.292289169606144</v>
      </c>
      <c r="G124" s="10" t="s">
        <v>4</v>
      </c>
    </row>
    <row r="125" customFormat="false" ht="14.25" hidden="true" customHeight="false" outlineLevel="0" collapsed="false">
      <c r="A125" s="0" t="s">
        <v>64</v>
      </c>
      <c r="B125" s="0" t="s">
        <v>55</v>
      </c>
      <c r="C125" s="0" t="s">
        <v>72</v>
      </c>
      <c r="D125" s="0" t="s">
        <v>73</v>
      </c>
      <c r="E125" s="0" t="n">
        <v>2028</v>
      </c>
      <c r="F125" s="5" t="n">
        <v>0.351101444903423</v>
      </c>
      <c r="G125" s="10" t="s">
        <v>4</v>
      </c>
    </row>
    <row r="126" customFormat="false" ht="14.25" hidden="true" customHeight="false" outlineLevel="0" collapsed="false">
      <c r="A126" s="0" t="s">
        <v>64</v>
      </c>
      <c r="B126" s="0" t="s">
        <v>55</v>
      </c>
      <c r="C126" s="0" t="s">
        <v>72</v>
      </c>
      <c r="D126" s="0" t="s">
        <v>73</v>
      </c>
      <c r="E126" s="0" t="n">
        <v>2029</v>
      </c>
      <c r="F126" s="5" t="n">
        <v>0.368261549684811</v>
      </c>
      <c r="G126" s="10" t="s">
        <v>4</v>
      </c>
    </row>
    <row r="127" customFormat="false" ht="14.25" hidden="true" customHeight="false" outlineLevel="0" collapsed="false">
      <c r="A127" s="0" t="s">
        <v>64</v>
      </c>
      <c r="B127" s="0" t="s">
        <v>55</v>
      </c>
      <c r="C127" s="0" t="s">
        <v>72</v>
      </c>
      <c r="D127" s="0" t="s">
        <v>73</v>
      </c>
      <c r="E127" s="0" t="n">
        <v>2030</v>
      </c>
      <c r="F127" s="5" t="n">
        <v>0.339155935589867</v>
      </c>
      <c r="G127" s="10" t="s">
        <v>4</v>
      </c>
    </row>
    <row r="128" customFormat="false" ht="14.25" hidden="true" customHeight="false" outlineLevel="0" collapsed="false">
      <c r="A128" s="0" t="s">
        <v>64</v>
      </c>
      <c r="B128" s="0" t="s">
        <v>55</v>
      </c>
      <c r="C128" s="0" t="s">
        <v>72</v>
      </c>
      <c r="D128" s="0" t="s">
        <v>73</v>
      </c>
      <c r="E128" s="0" t="n">
        <v>2031</v>
      </c>
      <c r="F128" s="5" t="n">
        <v>0.296438303687928</v>
      </c>
      <c r="G128" s="10" t="s">
        <v>4</v>
      </c>
    </row>
    <row r="129" customFormat="false" ht="14.25" hidden="true" customHeight="false" outlineLevel="0" collapsed="false">
      <c r="A129" s="0" t="s">
        <v>64</v>
      </c>
      <c r="B129" s="0" t="s">
        <v>55</v>
      </c>
      <c r="C129" s="0" t="s">
        <v>72</v>
      </c>
      <c r="D129" s="0" t="s">
        <v>73</v>
      </c>
      <c r="E129" s="0" t="n">
        <v>2032</v>
      </c>
      <c r="F129" s="5" t="n">
        <v>0.439173872024354</v>
      </c>
      <c r="G129" s="10" t="s">
        <v>4</v>
      </c>
    </row>
    <row r="130" customFormat="false" ht="14.25" hidden="true" customHeight="false" outlineLevel="0" collapsed="false">
      <c r="A130" s="0" t="s">
        <v>64</v>
      </c>
      <c r="B130" s="0" t="s">
        <v>55</v>
      </c>
      <c r="C130" s="0" t="s">
        <v>72</v>
      </c>
      <c r="D130" s="0" t="s">
        <v>73</v>
      </c>
      <c r="E130" s="0" t="n">
        <v>2033</v>
      </c>
      <c r="F130" s="5" t="n">
        <v>0.579731635645521</v>
      </c>
      <c r="G130" s="10" t="s">
        <v>4</v>
      </c>
    </row>
    <row r="131" customFormat="false" ht="14.25" hidden="true" customHeight="false" outlineLevel="0" collapsed="false">
      <c r="A131" s="0" t="s">
        <v>64</v>
      </c>
      <c r="B131" s="0" t="s">
        <v>55</v>
      </c>
      <c r="C131" s="0" t="s">
        <v>72</v>
      </c>
      <c r="D131" s="0" t="s">
        <v>73</v>
      </c>
      <c r="E131" s="0" t="n">
        <v>2034</v>
      </c>
      <c r="F131" s="5" t="n">
        <v>0.820018051524504</v>
      </c>
      <c r="G131" s="10" t="s">
        <v>4</v>
      </c>
    </row>
    <row r="132" customFormat="false" ht="14.25" hidden="true" customHeight="false" outlineLevel="0" collapsed="false">
      <c r="A132" s="0" t="s">
        <v>64</v>
      </c>
      <c r="B132" s="0" t="s">
        <v>55</v>
      </c>
      <c r="C132" s="0" t="s">
        <v>72</v>
      </c>
      <c r="D132" s="0" t="s">
        <v>73</v>
      </c>
      <c r="E132" s="0" t="n">
        <v>2035</v>
      </c>
      <c r="F132" s="5" t="n">
        <v>0.948710365918082</v>
      </c>
      <c r="G132" s="10" t="s">
        <v>4</v>
      </c>
    </row>
    <row r="133" customFormat="false" ht="14.25" hidden="true" customHeight="false" outlineLevel="0" collapsed="false">
      <c r="A133" s="0" t="s">
        <v>64</v>
      </c>
      <c r="B133" s="0" t="s">
        <v>55</v>
      </c>
      <c r="C133" s="0" t="s">
        <v>72</v>
      </c>
      <c r="D133" s="0" t="s">
        <v>73</v>
      </c>
      <c r="E133" s="0" t="n">
        <v>2036</v>
      </c>
      <c r="F133" s="5" t="n">
        <v>0.9128393151879</v>
      </c>
      <c r="G133" s="10" t="s">
        <v>4</v>
      </c>
    </row>
    <row r="134" customFormat="false" ht="14.25" hidden="true" customHeight="false" outlineLevel="0" collapsed="false">
      <c r="A134" s="0" t="s">
        <v>64</v>
      </c>
      <c r="B134" s="0" t="s">
        <v>55</v>
      </c>
      <c r="C134" s="0" t="s">
        <v>72</v>
      </c>
      <c r="D134" s="0" t="s">
        <v>73</v>
      </c>
      <c r="E134" s="0" t="n">
        <v>2037</v>
      </c>
      <c r="F134" s="5" t="n">
        <v>0.717957502366773</v>
      </c>
      <c r="G134" s="10" t="s">
        <v>4</v>
      </c>
    </row>
    <row r="135" customFormat="false" ht="14.25" hidden="true" customHeight="false" outlineLevel="0" collapsed="false">
      <c r="A135" s="0" t="s">
        <v>64</v>
      </c>
      <c r="B135" s="0" t="s">
        <v>55</v>
      </c>
      <c r="C135" s="0" t="s">
        <v>72</v>
      </c>
      <c r="D135" s="0" t="s">
        <v>73</v>
      </c>
      <c r="E135" s="0" t="n">
        <v>2038</v>
      </c>
      <c r="F135" s="5" t="n">
        <v>0.572049959702123</v>
      </c>
      <c r="G135" s="10" t="s">
        <v>4</v>
      </c>
    </row>
    <row r="136" customFormat="false" ht="14.25" hidden="true" customHeight="false" outlineLevel="0" collapsed="false">
      <c r="A136" s="0" t="s">
        <v>64</v>
      </c>
      <c r="B136" s="0" t="s">
        <v>55</v>
      </c>
      <c r="C136" s="0" t="s">
        <v>72</v>
      </c>
      <c r="D136" s="0" t="s">
        <v>73</v>
      </c>
      <c r="E136" s="0" t="n">
        <v>2039</v>
      </c>
      <c r="F136" s="5" t="n">
        <v>0.753211249140185</v>
      </c>
      <c r="G136" s="10" t="s">
        <v>4</v>
      </c>
    </row>
    <row r="137" customFormat="false" ht="14.25" hidden="true" customHeight="false" outlineLevel="0" collapsed="false">
      <c r="A137" s="0" t="s">
        <v>64</v>
      </c>
      <c r="B137" s="0" t="s">
        <v>55</v>
      </c>
      <c r="C137" s="0" t="s">
        <v>72</v>
      </c>
      <c r="D137" s="0" t="s">
        <v>73</v>
      </c>
      <c r="E137" s="0" t="n">
        <v>2040</v>
      </c>
      <c r="F137" s="5" t="n">
        <v>0.956913450394521</v>
      </c>
      <c r="G137" s="10" t="s">
        <v>4</v>
      </c>
    </row>
    <row r="138" customFormat="false" ht="14.25" hidden="true" customHeight="false" outlineLevel="0" collapsed="false">
      <c r="A138" s="0" t="s">
        <v>64</v>
      </c>
      <c r="B138" s="0" t="s">
        <v>55</v>
      </c>
      <c r="C138" s="0" t="s">
        <v>72</v>
      </c>
      <c r="D138" s="0" t="s">
        <v>74</v>
      </c>
      <c r="E138" s="0" t="n">
        <v>2024</v>
      </c>
      <c r="F138" s="5" t="n">
        <v>0</v>
      </c>
      <c r="G138" s="10" t="s">
        <v>4</v>
      </c>
    </row>
    <row r="139" customFormat="false" ht="14.25" hidden="true" customHeight="false" outlineLevel="0" collapsed="false">
      <c r="A139" s="0" t="s">
        <v>64</v>
      </c>
      <c r="B139" s="0" t="s">
        <v>55</v>
      </c>
      <c r="C139" s="0" t="s">
        <v>72</v>
      </c>
      <c r="D139" s="0" t="s">
        <v>74</v>
      </c>
      <c r="E139" s="0" t="n">
        <v>2025</v>
      </c>
      <c r="F139" s="5" t="n">
        <v>1.06085005741658</v>
      </c>
      <c r="G139" s="10" t="s">
        <v>4</v>
      </c>
    </row>
    <row r="140" customFormat="false" ht="14.25" hidden="true" customHeight="false" outlineLevel="0" collapsed="false">
      <c r="A140" s="0" t="s">
        <v>64</v>
      </c>
      <c r="B140" s="0" t="s">
        <v>55</v>
      </c>
      <c r="C140" s="0" t="s">
        <v>72</v>
      </c>
      <c r="D140" s="0" t="s">
        <v>74</v>
      </c>
      <c r="E140" s="0" t="n">
        <v>2026</v>
      </c>
      <c r="F140" s="5" t="n">
        <v>2.09650122401419</v>
      </c>
      <c r="G140" s="10" t="s">
        <v>4</v>
      </c>
    </row>
    <row r="141" customFormat="false" ht="14.25" hidden="true" customHeight="false" outlineLevel="0" collapsed="false">
      <c r="A141" s="0" t="s">
        <v>64</v>
      </c>
      <c r="B141" s="0" t="s">
        <v>55</v>
      </c>
      <c r="C141" s="0" t="s">
        <v>72</v>
      </c>
      <c r="D141" s="0" t="s">
        <v>74</v>
      </c>
      <c r="E141" s="0" t="n">
        <v>2027</v>
      </c>
      <c r="F141" s="5" t="n">
        <v>2.74247153063521</v>
      </c>
      <c r="G141" s="10" t="s">
        <v>4</v>
      </c>
    </row>
    <row r="142" customFormat="false" ht="14.25" hidden="true" customHeight="false" outlineLevel="0" collapsed="false">
      <c r="A142" s="0" t="s">
        <v>64</v>
      </c>
      <c r="B142" s="0" t="s">
        <v>55</v>
      </c>
      <c r="C142" s="0" t="s">
        <v>72</v>
      </c>
      <c r="D142" s="0" t="s">
        <v>74</v>
      </c>
      <c r="E142" s="0" t="n">
        <v>2028</v>
      </c>
      <c r="F142" s="5" t="n">
        <v>3.25445272651082</v>
      </c>
      <c r="G142" s="10" t="s">
        <v>4</v>
      </c>
    </row>
    <row r="143" customFormat="false" ht="14.25" hidden="true" customHeight="false" outlineLevel="0" collapsed="false">
      <c r="A143" s="0" t="s">
        <v>64</v>
      </c>
      <c r="B143" s="0" t="s">
        <v>55</v>
      </c>
      <c r="C143" s="0" t="s">
        <v>72</v>
      </c>
      <c r="D143" s="0" t="s">
        <v>74</v>
      </c>
      <c r="E143" s="0" t="n">
        <v>2029</v>
      </c>
      <c r="F143" s="5" t="n">
        <v>3.40366329014506</v>
      </c>
      <c r="G143" s="10" t="s">
        <v>4</v>
      </c>
    </row>
    <row r="144" customFormat="false" ht="14.25" hidden="true" customHeight="false" outlineLevel="0" collapsed="false">
      <c r="A144" s="0" t="s">
        <v>64</v>
      </c>
      <c r="B144" s="0" t="s">
        <v>55</v>
      </c>
      <c r="C144" s="0" t="s">
        <v>72</v>
      </c>
      <c r="D144" s="0" t="s">
        <v>74</v>
      </c>
      <c r="E144" s="0" t="n">
        <v>2030</v>
      </c>
      <c r="F144" s="5" t="n">
        <v>3.15580263493773</v>
      </c>
      <c r="G144" s="10" t="s">
        <v>4</v>
      </c>
    </row>
    <row r="145" customFormat="false" ht="14.25" hidden="true" customHeight="false" outlineLevel="0" collapsed="false">
      <c r="A145" s="0" t="s">
        <v>64</v>
      </c>
      <c r="B145" s="0" t="s">
        <v>55</v>
      </c>
      <c r="C145" s="0" t="s">
        <v>72</v>
      </c>
      <c r="D145" s="0" t="s">
        <v>74</v>
      </c>
      <c r="E145" s="0" t="n">
        <v>2031</v>
      </c>
      <c r="F145" s="5" t="n">
        <v>2.78540603734413</v>
      </c>
      <c r="G145" s="10" t="s">
        <v>4</v>
      </c>
    </row>
    <row r="146" customFormat="false" ht="14.25" hidden="true" customHeight="false" outlineLevel="0" collapsed="false">
      <c r="A146" s="0" t="s">
        <v>64</v>
      </c>
      <c r="B146" s="0" t="s">
        <v>55</v>
      </c>
      <c r="C146" s="0" t="s">
        <v>72</v>
      </c>
      <c r="D146" s="0" t="s">
        <v>74</v>
      </c>
      <c r="E146" s="0" t="n">
        <v>2032</v>
      </c>
      <c r="F146" s="5" t="n">
        <v>4.01105210392052</v>
      </c>
      <c r="G146" s="10" t="s">
        <v>4</v>
      </c>
    </row>
    <row r="147" customFormat="false" ht="14.25" hidden="true" customHeight="false" outlineLevel="0" collapsed="false">
      <c r="A147" s="0" t="s">
        <v>64</v>
      </c>
      <c r="B147" s="0" t="s">
        <v>55</v>
      </c>
      <c r="C147" s="0" t="s">
        <v>72</v>
      </c>
      <c r="D147" s="0" t="s">
        <v>74</v>
      </c>
      <c r="E147" s="0" t="n">
        <v>2033</v>
      </c>
      <c r="F147" s="5" t="n">
        <v>5.16494494478687</v>
      </c>
      <c r="G147" s="10" t="s">
        <v>4</v>
      </c>
    </row>
    <row r="148" customFormat="false" ht="14.25" hidden="true" customHeight="false" outlineLevel="0" collapsed="false">
      <c r="A148" s="0" t="s">
        <v>64</v>
      </c>
      <c r="B148" s="0" t="s">
        <v>55</v>
      </c>
      <c r="C148" s="0" t="s">
        <v>72</v>
      </c>
      <c r="D148" s="0" t="s">
        <v>74</v>
      </c>
      <c r="E148" s="0" t="n">
        <v>2034</v>
      </c>
      <c r="F148" s="5" t="n">
        <v>7.03568659238366</v>
      </c>
      <c r="G148" s="10" t="s">
        <v>4</v>
      </c>
    </row>
    <row r="149" customFormat="false" ht="14.25" hidden="true" customHeight="false" outlineLevel="0" collapsed="false">
      <c r="A149" s="0" t="s">
        <v>64</v>
      </c>
      <c r="B149" s="0" t="s">
        <v>55</v>
      </c>
      <c r="C149" s="0" t="s">
        <v>72</v>
      </c>
      <c r="D149" s="0" t="s">
        <v>74</v>
      </c>
      <c r="E149" s="0" t="n">
        <v>2035</v>
      </c>
      <c r="F149" s="5" t="n">
        <v>8.00004102691302</v>
      </c>
      <c r="G149" s="10" t="s">
        <v>4</v>
      </c>
    </row>
    <row r="150" customFormat="false" ht="14.25" hidden="true" customHeight="false" outlineLevel="0" collapsed="false">
      <c r="A150" s="0" t="s">
        <v>64</v>
      </c>
      <c r="B150" s="0" t="s">
        <v>55</v>
      </c>
      <c r="C150" s="0" t="s">
        <v>72</v>
      </c>
      <c r="D150" s="0" t="s">
        <v>74</v>
      </c>
      <c r="E150" s="0" t="n">
        <v>2036</v>
      </c>
      <c r="F150" s="5" t="n">
        <v>7.74688151431085</v>
      </c>
      <c r="G150" s="10" t="s">
        <v>4</v>
      </c>
    </row>
    <row r="151" customFormat="false" ht="14.25" hidden="true" customHeight="false" outlineLevel="0" collapsed="false">
      <c r="A151" s="0" t="s">
        <v>64</v>
      </c>
      <c r="B151" s="0" t="s">
        <v>55</v>
      </c>
      <c r="C151" s="0" t="s">
        <v>72</v>
      </c>
      <c r="D151" s="0" t="s">
        <v>74</v>
      </c>
      <c r="E151" s="0" t="n">
        <v>2037</v>
      </c>
      <c r="F151" s="5" t="n">
        <v>6.27943979569919</v>
      </c>
      <c r="G151" s="10" t="s">
        <v>4</v>
      </c>
    </row>
    <row r="152" customFormat="false" ht="14.25" hidden="true" customHeight="false" outlineLevel="0" collapsed="false">
      <c r="A152" s="0" t="s">
        <v>64</v>
      </c>
      <c r="B152" s="0" t="s">
        <v>55</v>
      </c>
      <c r="C152" s="0" t="s">
        <v>72</v>
      </c>
      <c r="D152" s="0" t="s">
        <v>74</v>
      </c>
      <c r="E152" s="0" t="n">
        <v>2038</v>
      </c>
      <c r="F152" s="5" t="n">
        <v>5.12868635847737</v>
      </c>
      <c r="G152" s="10" t="s">
        <v>4</v>
      </c>
    </row>
    <row r="153" customFormat="false" ht="14.25" hidden="true" customHeight="false" outlineLevel="0" collapsed="false">
      <c r="A153" s="0" t="s">
        <v>64</v>
      </c>
      <c r="B153" s="0" t="s">
        <v>55</v>
      </c>
      <c r="C153" s="0" t="s">
        <v>72</v>
      </c>
      <c r="D153" s="0" t="s">
        <v>74</v>
      </c>
      <c r="E153" s="0" t="n">
        <v>2039</v>
      </c>
      <c r="F153" s="5" t="n">
        <v>6.56740094323099</v>
      </c>
      <c r="G153" s="10" t="s">
        <v>4</v>
      </c>
    </row>
    <row r="154" customFormat="false" ht="14.25" hidden="true" customHeight="false" outlineLevel="0" collapsed="false">
      <c r="A154" s="0" t="s">
        <v>64</v>
      </c>
      <c r="B154" s="0" t="s">
        <v>55</v>
      </c>
      <c r="C154" s="0" t="s">
        <v>72</v>
      </c>
      <c r="D154" s="0" t="s">
        <v>74</v>
      </c>
      <c r="E154" s="0" t="n">
        <v>2040</v>
      </c>
      <c r="F154" s="5" t="n">
        <v>8.11445702104796</v>
      </c>
      <c r="G154" s="10" t="s">
        <v>4</v>
      </c>
    </row>
    <row r="155" customFormat="false" ht="14.25" hidden="true" customHeight="false" outlineLevel="0" collapsed="false">
      <c r="A155" s="0" t="s">
        <v>64</v>
      </c>
      <c r="B155" s="0" t="s">
        <v>55</v>
      </c>
      <c r="C155" s="0" t="s">
        <v>72</v>
      </c>
      <c r="D155" s="0" t="s">
        <v>71</v>
      </c>
      <c r="E155" s="0" t="n">
        <v>2024</v>
      </c>
      <c r="F155" s="5" t="n">
        <v>23.8539420817968</v>
      </c>
      <c r="G155" s="10" t="s">
        <v>4</v>
      </c>
    </row>
    <row r="156" customFormat="false" ht="14.25" hidden="true" customHeight="false" outlineLevel="0" collapsed="false">
      <c r="A156" s="0" t="s">
        <v>64</v>
      </c>
      <c r="B156" s="0" t="s">
        <v>55</v>
      </c>
      <c r="C156" s="0" t="s">
        <v>72</v>
      </c>
      <c r="D156" s="0" t="s">
        <v>71</v>
      </c>
      <c r="E156" s="0" t="n">
        <v>2025</v>
      </c>
      <c r="F156" s="5" t="n">
        <v>25.1933353195203</v>
      </c>
      <c r="G156" s="10" t="s">
        <v>4</v>
      </c>
    </row>
    <row r="157" customFormat="false" ht="14.25" hidden="true" customHeight="false" outlineLevel="0" collapsed="false">
      <c r="A157" s="0" t="s">
        <v>64</v>
      </c>
      <c r="B157" s="0" t="s">
        <v>55</v>
      </c>
      <c r="C157" s="0" t="s">
        <v>72</v>
      </c>
      <c r="D157" s="0" t="s">
        <v>71</v>
      </c>
      <c r="E157" s="0" t="n">
        <v>2026</v>
      </c>
      <c r="F157" s="5" t="n">
        <v>26.5290776784287</v>
      </c>
      <c r="G157" s="10" t="s">
        <v>4</v>
      </c>
    </row>
    <row r="158" customFormat="false" ht="14.25" hidden="true" customHeight="false" outlineLevel="0" collapsed="false">
      <c r="A158" s="0" t="s">
        <v>64</v>
      </c>
      <c r="B158" s="0" t="s">
        <v>55</v>
      </c>
      <c r="C158" s="0" t="s">
        <v>72</v>
      </c>
      <c r="D158" s="0" t="s">
        <v>71</v>
      </c>
      <c r="E158" s="0" t="n">
        <v>2027</v>
      </c>
      <c r="F158" s="5" t="n">
        <v>27.4642837944294</v>
      </c>
      <c r="G158" s="10" t="s">
        <v>4</v>
      </c>
    </row>
    <row r="159" customFormat="false" ht="14.25" hidden="true" customHeight="false" outlineLevel="0" collapsed="false">
      <c r="A159" s="0" t="s">
        <v>64</v>
      </c>
      <c r="B159" s="0" t="s">
        <v>55</v>
      </c>
      <c r="C159" s="0" t="s">
        <v>72</v>
      </c>
      <c r="D159" s="0" t="s">
        <v>71</v>
      </c>
      <c r="E159" s="0" t="n">
        <v>2028</v>
      </c>
      <c r="F159" s="5" t="n">
        <v>28.2452928531808</v>
      </c>
      <c r="G159" s="10" t="s">
        <v>4</v>
      </c>
    </row>
    <row r="160" customFormat="false" ht="14.25" hidden="true" customHeight="false" outlineLevel="0" collapsed="false">
      <c r="A160" s="0" t="s">
        <v>64</v>
      </c>
      <c r="B160" s="0" t="s">
        <v>55</v>
      </c>
      <c r="C160" s="0" t="s">
        <v>72</v>
      </c>
      <c r="D160" s="0" t="s">
        <v>71</v>
      </c>
      <c r="E160" s="0" t="n">
        <v>2029</v>
      </c>
      <c r="F160" s="5" t="n">
        <v>28.641726983541</v>
      </c>
      <c r="G160" s="10" t="s">
        <v>4</v>
      </c>
    </row>
    <row r="161" customFormat="false" ht="14.25" hidden="true" customHeight="false" outlineLevel="0" collapsed="false">
      <c r="A161" s="0" t="s">
        <v>64</v>
      </c>
      <c r="B161" s="0" t="s">
        <v>55</v>
      </c>
      <c r="C161" s="0" t="s">
        <v>72</v>
      </c>
      <c r="D161" s="0" t="s">
        <v>71</v>
      </c>
      <c r="E161" s="0" t="n">
        <v>2030</v>
      </c>
      <c r="F161" s="5" t="n">
        <v>28.5838550731968</v>
      </c>
      <c r="G161" s="10" t="s">
        <v>4</v>
      </c>
    </row>
    <row r="162" customFormat="false" ht="14.25" hidden="true" customHeight="false" outlineLevel="0" collapsed="false">
      <c r="A162" s="0" t="s">
        <v>64</v>
      </c>
      <c r="B162" s="0" t="s">
        <v>55</v>
      </c>
      <c r="C162" s="0" t="s">
        <v>72</v>
      </c>
      <c r="D162" s="0" t="s">
        <v>71</v>
      </c>
      <c r="E162" s="0" t="n">
        <v>2031</v>
      </c>
      <c r="F162" s="5" t="n">
        <v>28.415744821453</v>
      </c>
      <c r="G162" s="10" t="s">
        <v>4</v>
      </c>
    </row>
    <row r="163" customFormat="false" ht="14.25" hidden="true" customHeight="false" outlineLevel="0" collapsed="false">
      <c r="A163" s="0" t="s">
        <v>64</v>
      </c>
      <c r="B163" s="0" t="s">
        <v>55</v>
      </c>
      <c r="C163" s="0" t="s">
        <v>72</v>
      </c>
      <c r="D163" s="0" t="s">
        <v>71</v>
      </c>
      <c r="E163" s="0" t="n">
        <v>2032</v>
      </c>
      <c r="F163" s="5" t="n">
        <v>30.0272187944539</v>
      </c>
      <c r="G163" s="10" t="s">
        <v>4</v>
      </c>
    </row>
    <row r="164" customFormat="false" ht="14.25" hidden="true" customHeight="false" outlineLevel="0" collapsed="false">
      <c r="A164" s="0" t="s">
        <v>64</v>
      </c>
      <c r="B164" s="0" t="s">
        <v>55</v>
      </c>
      <c r="C164" s="0" t="s">
        <v>72</v>
      </c>
      <c r="D164" s="0" t="s">
        <v>71</v>
      </c>
      <c r="E164" s="0" t="n">
        <v>2033</v>
      </c>
      <c r="F164" s="5" t="n">
        <v>31.5654363134963</v>
      </c>
      <c r="G164" s="10" t="s">
        <v>4</v>
      </c>
    </row>
    <row r="165" customFormat="false" ht="14.25" hidden="true" customHeight="false" outlineLevel="0" collapsed="false">
      <c r="A165" s="0" t="s">
        <v>64</v>
      </c>
      <c r="B165" s="0" t="s">
        <v>55</v>
      </c>
      <c r="C165" s="0" t="s">
        <v>72</v>
      </c>
      <c r="D165" s="0" t="s">
        <v>71</v>
      </c>
      <c r="E165" s="0" t="n">
        <v>2034</v>
      </c>
      <c r="F165" s="5" t="n">
        <v>33.9238334801043</v>
      </c>
      <c r="G165" s="10" t="s">
        <v>4</v>
      </c>
    </row>
    <row r="166" customFormat="false" ht="14.25" hidden="true" customHeight="false" outlineLevel="0" collapsed="false">
      <c r="A166" s="0" t="s">
        <v>64</v>
      </c>
      <c r="B166" s="0" t="s">
        <v>55</v>
      </c>
      <c r="C166" s="0" t="s">
        <v>72</v>
      </c>
      <c r="D166" s="0" t="s">
        <v>71</v>
      </c>
      <c r="E166" s="0" t="n">
        <v>2035</v>
      </c>
      <c r="F166" s="5" t="n">
        <v>35.2699882499673</v>
      </c>
      <c r="G166" s="10" t="s">
        <v>4</v>
      </c>
    </row>
    <row r="167" customFormat="false" ht="14.25" hidden="true" customHeight="false" outlineLevel="0" collapsed="false">
      <c r="A167" s="0" t="s">
        <v>64</v>
      </c>
      <c r="B167" s="0" t="s">
        <v>55</v>
      </c>
      <c r="C167" s="0" t="s">
        <v>72</v>
      </c>
      <c r="D167" s="0" t="s">
        <v>71</v>
      </c>
      <c r="E167" s="0" t="n">
        <v>2036</v>
      </c>
      <c r="F167" s="5" t="n">
        <v>35.2592002841176</v>
      </c>
      <c r="G167" s="10" t="s">
        <v>4</v>
      </c>
    </row>
    <row r="168" customFormat="false" ht="14.25" hidden="true" customHeight="false" outlineLevel="0" collapsed="false">
      <c r="A168" s="0" t="s">
        <v>64</v>
      </c>
      <c r="B168" s="0" t="s">
        <v>55</v>
      </c>
      <c r="C168" s="0" t="s">
        <v>72</v>
      </c>
      <c r="D168" s="0" t="s">
        <v>71</v>
      </c>
      <c r="E168" s="0" t="n">
        <v>2037</v>
      </c>
      <c r="F168" s="5" t="n">
        <v>33.8792650351736</v>
      </c>
      <c r="G168" s="10" t="s">
        <v>4</v>
      </c>
    </row>
    <row r="169" customFormat="false" ht="14.25" hidden="true" customHeight="false" outlineLevel="0" collapsed="false">
      <c r="A169" s="0" t="s">
        <v>64</v>
      </c>
      <c r="B169" s="0" t="s">
        <v>55</v>
      </c>
      <c r="C169" s="0" t="s">
        <v>72</v>
      </c>
      <c r="D169" s="0" t="s">
        <v>71</v>
      </c>
      <c r="E169" s="0" t="n">
        <v>2038</v>
      </c>
      <c r="F169" s="5" t="n">
        <v>32.854975804078</v>
      </c>
      <c r="G169" s="10" t="s">
        <v>4</v>
      </c>
    </row>
    <row r="170" customFormat="false" ht="14.25" hidden="true" customHeight="false" outlineLevel="0" collapsed="false">
      <c r="A170" s="0" t="s">
        <v>64</v>
      </c>
      <c r="B170" s="0" t="s">
        <v>55</v>
      </c>
      <c r="C170" s="0" t="s">
        <v>72</v>
      </c>
      <c r="D170" s="0" t="s">
        <v>71</v>
      </c>
      <c r="E170" s="0" t="n">
        <v>2039</v>
      </c>
      <c r="F170" s="5" t="n">
        <v>34.7587549195897</v>
      </c>
      <c r="G170" s="10" t="s">
        <v>4</v>
      </c>
    </row>
    <row r="171" customFormat="false" ht="14.25" hidden="true" customHeight="false" outlineLevel="0" collapsed="false">
      <c r="A171" s="0" t="s">
        <v>64</v>
      </c>
      <c r="B171" s="0" t="s">
        <v>55</v>
      </c>
      <c r="C171" s="0" t="s">
        <v>72</v>
      </c>
      <c r="D171" s="0" t="s">
        <v>71</v>
      </c>
      <c r="E171" s="0" t="n">
        <v>2040</v>
      </c>
      <c r="F171" s="5" t="n">
        <v>36.7832594014004</v>
      </c>
      <c r="G171" s="10" t="s">
        <v>4</v>
      </c>
    </row>
    <row r="172" customFormat="false" ht="14.25" hidden="true" customHeight="false" outlineLevel="0" collapsed="false">
      <c r="A172" s="0" t="s">
        <v>64</v>
      </c>
      <c r="B172" s="0" t="s">
        <v>55</v>
      </c>
      <c r="C172" s="0" t="s">
        <v>75</v>
      </c>
      <c r="D172" s="0" t="s">
        <v>71</v>
      </c>
      <c r="E172" s="0" t="n">
        <v>2024</v>
      </c>
      <c r="F172" s="5" t="n">
        <v>9.30750000000001</v>
      </c>
      <c r="G172" s="10" t="s">
        <v>4</v>
      </c>
    </row>
    <row r="173" customFormat="false" ht="14.25" hidden="true" customHeight="false" outlineLevel="0" collapsed="false">
      <c r="A173" s="0" t="s">
        <v>64</v>
      </c>
      <c r="B173" s="0" t="s">
        <v>55</v>
      </c>
      <c r="C173" s="0" t="s">
        <v>75</v>
      </c>
      <c r="D173" s="0" t="s">
        <v>71</v>
      </c>
      <c r="E173" s="0" t="n">
        <v>2025</v>
      </c>
      <c r="F173" s="5" t="n">
        <v>16.580498838796</v>
      </c>
      <c r="G173" s="10" t="s">
        <v>4</v>
      </c>
    </row>
    <row r="174" customFormat="false" ht="14.25" hidden="true" customHeight="false" outlineLevel="0" collapsed="false">
      <c r="A174" s="0" t="s">
        <v>64</v>
      </c>
      <c r="B174" s="0" t="s">
        <v>55</v>
      </c>
      <c r="C174" s="0" t="s">
        <v>75</v>
      </c>
      <c r="D174" s="0" t="s">
        <v>71</v>
      </c>
      <c r="E174" s="0" t="n">
        <v>2026</v>
      </c>
      <c r="F174" s="5" t="n">
        <v>26.5804585976592</v>
      </c>
      <c r="G174" s="10" t="s">
        <v>4</v>
      </c>
    </row>
    <row r="175" customFormat="false" ht="14.25" hidden="true" customHeight="false" outlineLevel="0" collapsed="false">
      <c r="A175" s="0" t="s">
        <v>64</v>
      </c>
      <c r="B175" s="0" t="s">
        <v>55</v>
      </c>
      <c r="C175" s="0" t="s">
        <v>75</v>
      </c>
      <c r="D175" s="0" t="s">
        <v>71</v>
      </c>
      <c r="E175" s="0" t="n">
        <v>2027</v>
      </c>
      <c r="F175" s="5" t="n">
        <v>36.8366914280513</v>
      </c>
      <c r="G175" s="10" t="s">
        <v>4</v>
      </c>
    </row>
    <row r="176" customFormat="false" ht="14.25" hidden="true" customHeight="false" outlineLevel="0" collapsed="false">
      <c r="A176" s="0" t="s">
        <v>64</v>
      </c>
      <c r="B176" s="0" t="s">
        <v>55</v>
      </c>
      <c r="C176" s="0" t="s">
        <v>75</v>
      </c>
      <c r="D176" s="0" t="s">
        <v>71</v>
      </c>
      <c r="E176" s="0" t="n">
        <v>2028</v>
      </c>
      <c r="F176" s="5" t="n">
        <v>47.5527954148409</v>
      </c>
      <c r="G176" s="10" t="s">
        <v>4</v>
      </c>
    </row>
    <row r="177" customFormat="false" ht="14.25" hidden="true" customHeight="false" outlineLevel="0" collapsed="false">
      <c r="A177" s="0" t="s">
        <v>64</v>
      </c>
      <c r="B177" s="0" t="s">
        <v>55</v>
      </c>
      <c r="C177" s="0" t="s">
        <v>75</v>
      </c>
      <c r="D177" s="0" t="s">
        <v>71</v>
      </c>
      <c r="E177" s="0" t="n">
        <v>2029</v>
      </c>
      <c r="F177" s="5" t="n">
        <v>61.6800097672049</v>
      </c>
      <c r="G177" s="10" t="s">
        <v>4</v>
      </c>
    </row>
    <row r="178" customFormat="false" ht="14.25" hidden="true" customHeight="false" outlineLevel="0" collapsed="false">
      <c r="A178" s="0" t="s">
        <v>64</v>
      </c>
      <c r="B178" s="0" t="s">
        <v>55</v>
      </c>
      <c r="C178" s="0" t="s">
        <v>75</v>
      </c>
      <c r="D178" s="0" t="s">
        <v>71</v>
      </c>
      <c r="E178" s="0" t="n">
        <v>2030</v>
      </c>
      <c r="F178" s="5" t="n">
        <v>79.1743161799212</v>
      </c>
      <c r="G178" s="10" t="s">
        <v>4</v>
      </c>
    </row>
    <row r="179" customFormat="false" ht="14.25" hidden="true" customHeight="false" outlineLevel="0" collapsed="false">
      <c r="A179" s="0" t="s">
        <v>64</v>
      </c>
      <c r="B179" s="0" t="s">
        <v>55</v>
      </c>
      <c r="C179" s="0" t="s">
        <v>75</v>
      </c>
      <c r="D179" s="0" t="s">
        <v>71</v>
      </c>
      <c r="E179" s="0" t="n">
        <v>2031</v>
      </c>
      <c r="F179" s="5" t="n">
        <v>110.364562439417</v>
      </c>
      <c r="G179" s="10" t="s">
        <v>4</v>
      </c>
    </row>
    <row r="180" customFormat="false" ht="14.25" hidden="true" customHeight="false" outlineLevel="0" collapsed="false">
      <c r="A180" s="0" t="s">
        <v>64</v>
      </c>
      <c r="B180" s="0" t="s">
        <v>55</v>
      </c>
      <c r="C180" s="0" t="s">
        <v>75</v>
      </c>
      <c r="D180" s="0" t="s">
        <v>71</v>
      </c>
      <c r="E180" s="0" t="n">
        <v>2032</v>
      </c>
      <c r="F180" s="5" t="n">
        <v>143.930961909126</v>
      </c>
      <c r="G180" s="10" t="s">
        <v>4</v>
      </c>
    </row>
    <row r="181" customFormat="false" ht="14.25" hidden="true" customHeight="false" outlineLevel="0" collapsed="false">
      <c r="A181" s="0" t="s">
        <v>64</v>
      </c>
      <c r="B181" s="0" t="s">
        <v>55</v>
      </c>
      <c r="C181" s="0" t="s">
        <v>75</v>
      </c>
      <c r="D181" s="0" t="s">
        <v>71</v>
      </c>
      <c r="E181" s="0" t="n">
        <v>2033</v>
      </c>
      <c r="F181" s="5" t="n">
        <v>175.495480490737</v>
      </c>
      <c r="G181" s="10" t="s">
        <v>4</v>
      </c>
    </row>
    <row r="182" customFormat="false" ht="14.25" hidden="true" customHeight="false" outlineLevel="0" collapsed="false">
      <c r="A182" s="0" t="s">
        <v>64</v>
      </c>
      <c r="B182" s="0" t="s">
        <v>55</v>
      </c>
      <c r="C182" s="0" t="s">
        <v>75</v>
      </c>
      <c r="D182" s="0" t="s">
        <v>71</v>
      </c>
      <c r="E182" s="0" t="n">
        <v>2034</v>
      </c>
      <c r="F182" s="5" t="n">
        <v>196.467601020893</v>
      </c>
      <c r="G182" s="10" t="s">
        <v>4</v>
      </c>
    </row>
    <row r="183" customFormat="false" ht="14.25" hidden="true" customHeight="false" outlineLevel="0" collapsed="false">
      <c r="A183" s="0" t="s">
        <v>64</v>
      </c>
      <c r="B183" s="0" t="s">
        <v>55</v>
      </c>
      <c r="C183" s="0" t="s">
        <v>75</v>
      </c>
      <c r="D183" s="0" t="s">
        <v>71</v>
      </c>
      <c r="E183" s="0" t="n">
        <v>2035</v>
      </c>
      <c r="F183" s="5" t="n">
        <v>219.547773648184</v>
      </c>
      <c r="G183" s="10" t="s">
        <v>4</v>
      </c>
    </row>
    <row r="184" customFormat="false" ht="14.25" hidden="true" customHeight="false" outlineLevel="0" collapsed="false">
      <c r="A184" s="0" t="s">
        <v>64</v>
      </c>
      <c r="B184" s="0" t="s">
        <v>55</v>
      </c>
      <c r="C184" s="0" t="s">
        <v>75</v>
      </c>
      <c r="D184" s="0" t="s">
        <v>71</v>
      </c>
      <c r="E184" s="0" t="n">
        <v>2036</v>
      </c>
      <c r="F184" s="5" t="n">
        <v>242.03527034437</v>
      </c>
      <c r="G184" s="10" t="s">
        <v>4</v>
      </c>
    </row>
    <row r="185" customFormat="false" ht="14.25" hidden="true" customHeight="false" outlineLevel="0" collapsed="false">
      <c r="A185" s="0" t="s">
        <v>64</v>
      </c>
      <c r="B185" s="0" t="s">
        <v>55</v>
      </c>
      <c r="C185" s="0" t="s">
        <v>75</v>
      </c>
      <c r="D185" s="0" t="s">
        <v>71</v>
      </c>
      <c r="E185" s="0" t="n">
        <v>2037</v>
      </c>
      <c r="F185" s="5" t="n">
        <v>267.662534263186</v>
      </c>
      <c r="G185" s="10" t="s">
        <v>4</v>
      </c>
    </row>
    <row r="186" customFormat="false" ht="14.25" hidden="true" customHeight="false" outlineLevel="0" collapsed="false">
      <c r="A186" s="0" t="s">
        <v>64</v>
      </c>
      <c r="B186" s="0" t="s">
        <v>55</v>
      </c>
      <c r="C186" s="0" t="s">
        <v>75</v>
      </c>
      <c r="D186" s="0" t="s">
        <v>71</v>
      </c>
      <c r="E186" s="0" t="n">
        <v>2038</v>
      </c>
      <c r="F186" s="5" t="n">
        <v>292.477582439733</v>
      </c>
      <c r="G186" s="10" t="s">
        <v>4</v>
      </c>
    </row>
    <row r="187" customFormat="false" ht="14.25" hidden="true" customHeight="false" outlineLevel="0" collapsed="false">
      <c r="A187" s="0" t="s">
        <v>64</v>
      </c>
      <c r="B187" s="0" t="s">
        <v>55</v>
      </c>
      <c r="C187" s="0" t="s">
        <v>75</v>
      </c>
      <c r="D187" s="0" t="s">
        <v>71</v>
      </c>
      <c r="E187" s="0" t="n">
        <v>2039</v>
      </c>
      <c r="F187" s="5" t="n">
        <v>311.493848112288</v>
      </c>
      <c r="G187" s="10" t="s">
        <v>4</v>
      </c>
    </row>
    <row r="188" customFormat="false" ht="14.25" hidden="true" customHeight="false" outlineLevel="0" collapsed="false">
      <c r="A188" s="0" t="s">
        <v>64</v>
      </c>
      <c r="B188" s="0" t="s">
        <v>55</v>
      </c>
      <c r="C188" s="0" t="s">
        <v>75</v>
      </c>
      <c r="D188" s="0" t="s">
        <v>71</v>
      </c>
      <c r="E188" s="0" t="n">
        <v>2040</v>
      </c>
      <c r="F188" s="5" t="n">
        <v>332.349001299258</v>
      </c>
      <c r="G188" s="10" t="s">
        <v>4</v>
      </c>
    </row>
    <row r="189" customFormat="false" ht="14.25" hidden="true" customHeight="false" outlineLevel="0" collapsed="false">
      <c r="A189" s="0" t="s">
        <v>64</v>
      </c>
      <c r="B189" s="0" t="s">
        <v>55</v>
      </c>
      <c r="C189" s="0" t="s">
        <v>75</v>
      </c>
      <c r="D189" s="0" t="s">
        <v>75</v>
      </c>
      <c r="E189" s="0" t="n">
        <v>2024</v>
      </c>
      <c r="F189" s="5" t="n">
        <v>9.30750000000001</v>
      </c>
      <c r="G189" s="10" t="s">
        <v>4</v>
      </c>
    </row>
    <row r="190" customFormat="false" ht="14.25" hidden="true" customHeight="false" outlineLevel="0" collapsed="false">
      <c r="A190" s="0" t="s">
        <v>64</v>
      </c>
      <c r="B190" s="0" t="s">
        <v>55</v>
      </c>
      <c r="C190" s="0" t="s">
        <v>75</v>
      </c>
      <c r="D190" s="0" t="s">
        <v>75</v>
      </c>
      <c r="E190" s="0" t="n">
        <v>2025</v>
      </c>
      <c r="F190" s="5" t="n">
        <v>16.580498838796</v>
      </c>
      <c r="G190" s="10" t="s">
        <v>4</v>
      </c>
    </row>
    <row r="191" customFormat="false" ht="14.25" hidden="true" customHeight="false" outlineLevel="0" collapsed="false">
      <c r="A191" s="0" t="s">
        <v>64</v>
      </c>
      <c r="B191" s="0" t="s">
        <v>55</v>
      </c>
      <c r="C191" s="0" t="s">
        <v>75</v>
      </c>
      <c r="D191" s="0" t="s">
        <v>75</v>
      </c>
      <c r="E191" s="0" t="n">
        <v>2026</v>
      </c>
      <c r="F191" s="5" t="n">
        <v>26.5804585976592</v>
      </c>
      <c r="G191" s="10" t="s">
        <v>4</v>
      </c>
    </row>
    <row r="192" customFormat="false" ht="14.25" hidden="true" customHeight="false" outlineLevel="0" collapsed="false">
      <c r="A192" s="0" t="s">
        <v>64</v>
      </c>
      <c r="B192" s="0" t="s">
        <v>55</v>
      </c>
      <c r="C192" s="0" t="s">
        <v>75</v>
      </c>
      <c r="D192" s="0" t="s">
        <v>75</v>
      </c>
      <c r="E192" s="0" t="n">
        <v>2027</v>
      </c>
      <c r="F192" s="5" t="n">
        <v>36.8366914280513</v>
      </c>
      <c r="G192" s="10" t="s">
        <v>4</v>
      </c>
    </row>
    <row r="193" customFormat="false" ht="14.25" hidden="true" customHeight="false" outlineLevel="0" collapsed="false">
      <c r="A193" s="0" t="s">
        <v>64</v>
      </c>
      <c r="B193" s="0" t="s">
        <v>55</v>
      </c>
      <c r="C193" s="0" t="s">
        <v>75</v>
      </c>
      <c r="D193" s="0" t="s">
        <v>75</v>
      </c>
      <c r="E193" s="0" t="n">
        <v>2028</v>
      </c>
      <c r="F193" s="5" t="n">
        <v>47.5527954148409</v>
      </c>
      <c r="G193" s="10" t="s">
        <v>4</v>
      </c>
    </row>
    <row r="194" customFormat="false" ht="14.25" hidden="true" customHeight="false" outlineLevel="0" collapsed="false">
      <c r="A194" s="0" t="s">
        <v>64</v>
      </c>
      <c r="B194" s="0" t="s">
        <v>55</v>
      </c>
      <c r="C194" s="0" t="s">
        <v>75</v>
      </c>
      <c r="D194" s="0" t="s">
        <v>75</v>
      </c>
      <c r="E194" s="0" t="n">
        <v>2029</v>
      </c>
      <c r="F194" s="5" t="n">
        <v>61.6800097672049</v>
      </c>
      <c r="G194" s="10" t="s">
        <v>4</v>
      </c>
    </row>
    <row r="195" customFormat="false" ht="14.25" hidden="true" customHeight="false" outlineLevel="0" collapsed="false">
      <c r="A195" s="0" t="s">
        <v>64</v>
      </c>
      <c r="B195" s="0" t="s">
        <v>55</v>
      </c>
      <c r="C195" s="0" t="s">
        <v>75</v>
      </c>
      <c r="D195" s="0" t="s">
        <v>75</v>
      </c>
      <c r="E195" s="0" t="n">
        <v>2030</v>
      </c>
      <c r="F195" s="5" t="n">
        <v>79.1743161799212</v>
      </c>
      <c r="G195" s="10" t="s">
        <v>4</v>
      </c>
    </row>
    <row r="196" customFormat="false" ht="14.25" hidden="true" customHeight="false" outlineLevel="0" collapsed="false">
      <c r="A196" s="0" t="s">
        <v>64</v>
      </c>
      <c r="B196" s="0" t="s">
        <v>55</v>
      </c>
      <c r="C196" s="0" t="s">
        <v>75</v>
      </c>
      <c r="D196" s="0" t="s">
        <v>75</v>
      </c>
      <c r="E196" s="0" t="n">
        <v>2031</v>
      </c>
      <c r="F196" s="5" t="n">
        <v>110.364562439417</v>
      </c>
      <c r="G196" s="10" t="s">
        <v>4</v>
      </c>
    </row>
    <row r="197" customFormat="false" ht="14.25" hidden="true" customHeight="false" outlineLevel="0" collapsed="false">
      <c r="A197" s="0" t="s">
        <v>64</v>
      </c>
      <c r="B197" s="0" t="s">
        <v>55</v>
      </c>
      <c r="C197" s="0" t="s">
        <v>75</v>
      </c>
      <c r="D197" s="0" t="s">
        <v>75</v>
      </c>
      <c r="E197" s="0" t="n">
        <v>2032</v>
      </c>
      <c r="F197" s="5" t="n">
        <v>143.930961909126</v>
      </c>
      <c r="G197" s="10" t="s">
        <v>4</v>
      </c>
    </row>
    <row r="198" customFormat="false" ht="14.25" hidden="true" customHeight="false" outlineLevel="0" collapsed="false">
      <c r="A198" s="0" t="s">
        <v>64</v>
      </c>
      <c r="B198" s="0" t="s">
        <v>55</v>
      </c>
      <c r="C198" s="0" t="s">
        <v>75</v>
      </c>
      <c r="D198" s="0" t="s">
        <v>75</v>
      </c>
      <c r="E198" s="0" t="n">
        <v>2033</v>
      </c>
      <c r="F198" s="5" t="n">
        <v>175.495480490737</v>
      </c>
      <c r="G198" s="10" t="s">
        <v>4</v>
      </c>
    </row>
    <row r="199" customFormat="false" ht="14.25" hidden="true" customHeight="false" outlineLevel="0" collapsed="false">
      <c r="A199" s="0" t="s">
        <v>64</v>
      </c>
      <c r="B199" s="0" t="s">
        <v>55</v>
      </c>
      <c r="C199" s="0" t="s">
        <v>75</v>
      </c>
      <c r="D199" s="0" t="s">
        <v>75</v>
      </c>
      <c r="E199" s="0" t="n">
        <v>2034</v>
      </c>
      <c r="F199" s="5" t="n">
        <v>196.467601020893</v>
      </c>
      <c r="G199" s="10" t="s">
        <v>4</v>
      </c>
    </row>
    <row r="200" customFormat="false" ht="14.25" hidden="true" customHeight="false" outlineLevel="0" collapsed="false">
      <c r="A200" s="0" t="s">
        <v>64</v>
      </c>
      <c r="B200" s="0" t="s">
        <v>55</v>
      </c>
      <c r="C200" s="0" t="s">
        <v>75</v>
      </c>
      <c r="D200" s="0" t="s">
        <v>75</v>
      </c>
      <c r="E200" s="0" t="n">
        <v>2035</v>
      </c>
      <c r="F200" s="5" t="n">
        <v>219.547773648184</v>
      </c>
      <c r="G200" s="10" t="s">
        <v>4</v>
      </c>
    </row>
    <row r="201" customFormat="false" ht="14.25" hidden="true" customHeight="false" outlineLevel="0" collapsed="false">
      <c r="A201" s="0" t="s">
        <v>64</v>
      </c>
      <c r="B201" s="0" t="s">
        <v>55</v>
      </c>
      <c r="C201" s="0" t="s">
        <v>75</v>
      </c>
      <c r="D201" s="0" t="s">
        <v>75</v>
      </c>
      <c r="E201" s="0" t="n">
        <v>2036</v>
      </c>
      <c r="F201" s="5" t="n">
        <v>242.03527034437</v>
      </c>
      <c r="G201" s="10" t="s">
        <v>4</v>
      </c>
    </row>
    <row r="202" customFormat="false" ht="14.25" hidden="true" customHeight="false" outlineLevel="0" collapsed="false">
      <c r="A202" s="0" t="s">
        <v>64</v>
      </c>
      <c r="B202" s="0" t="s">
        <v>55</v>
      </c>
      <c r="C202" s="0" t="s">
        <v>75</v>
      </c>
      <c r="D202" s="0" t="s">
        <v>75</v>
      </c>
      <c r="E202" s="0" t="n">
        <v>2037</v>
      </c>
      <c r="F202" s="5" t="n">
        <v>267.662534263186</v>
      </c>
      <c r="G202" s="10" t="s">
        <v>4</v>
      </c>
    </row>
    <row r="203" customFormat="false" ht="14.25" hidden="true" customHeight="false" outlineLevel="0" collapsed="false">
      <c r="A203" s="0" t="s">
        <v>64</v>
      </c>
      <c r="B203" s="0" t="s">
        <v>55</v>
      </c>
      <c r="C203" s="0" t="s">
        <v>75</v>
      </c>
      <c r="D203" s="0" t="s">
        <v>75</v>
      </c>
      <c r="E203" s="0" t="n">
        <v>2038</v>
      </c>
      <c r="F203" s="5" t="n">
        <v>292.477582439733</v>
      </c>
      <c r="G203" s="10" t="s">
        <v>4</v>
      </c>
    </row>
    <row r="204" customFormat="false" ht="14.25" hidden="true" customHeight="false" outlineLevel="0" collapsed="false">
      <c r="A204" s="0" t="s">
        <v>64</v>
      </c>
      <c r="B204" s="0" t="s">
        <v>55</v>
      </c>
      <c r="C204" s="0" t="s">
        <v>75</v>
      </c>
      <c r="D204" s="0" t="s">
        <v>75</v>
      </c>
      <c r="E204" s="0" t="n">
        <v>2039</v>
      </c>
      <c r="F204" s="5" t="n">
        <v>311.493848112288</v>
      </c>
      <c r="G204" s="10" t="s">
        <v>4</v>
      </c>
    </row>
    <row r="205" customFormat="false" ht="14.25" hidden="true" customHeight="false" outlineLevel="0" collapsed="false">
      <c r="A205" s="0" t="s">
        <v>64</v>
      </c>
      <c r="B205" s="0" t="s">
        <v>55</v>
      </c>
      <c r="C205" s="0" t="s">
        <v>75</v>
      </c>
      <c r="D205" s="0" t="s">
        <v>75</v>
      </c>
      <c r="E205" s="0" t="n">
        <v>2040</v>
      </c>
      <c r="F205" s="5" t="n">
        <v>332.349001299258</v>
      </c>
      <c r="G205" s="10" t="s">
        <v>4</v>
      </c>
    </row>
    <row r="206" customFormat="false" ht="14.25" hidden="true" customHeight="false" outlineLevel="0" collapsed="false">
      <c r="A206" s="0" t="s">
        <v>64</v>
      </c>
      <c r="B206" s="0" t="s">
        <v>55</v>
      </c>
      <c r="C206" s="0" t="s">
        <v>76</v>
      </c>
      <c r="D206" s="0" t="s">
        <v>77</v>
      </c>
      <c r="E206" s="0" t="n">
        <v>2024</v>
      </c>
      <c r="F206" s="5" t="n">
        <v>0</v>
      </c>
      <c r="G206" s="10" t="s">
        <v>4</v>
      </c>
    </row>
    <row r="207" customFormat="false" ht="14.25" hidden="true" customHeight="false" outlineLevel="0" collapsed="false">
      <c r="A207" s="0" t="s">
        <v>64</v>
      </c>
      <c r="B207" s="0" t="s">
        <v>55</v>
      </c>
      <c r="C207" s="0" t="s">
        <v>76</v>
      </c>
      <c r="D207" s="0" t="s">
        <v>77</v>
      </c>
      <c r="E207" s="0" t="n">
        <v>2025</v>
      </c>
      <c r="F207" s="5" t="n">
        <v>0</v>
      </c>
      <c r="G207" s="10" t="s">
        <v>4</v>
      </c>
    </row>
    <row r="208" customFormat="false" ht="14.25" hidden="true" customHeight="false" outlineLevel="0" collapsed="false">
      <c r="A208" s="0" t="s">
        <v>64</v>
      </c>
      <c r="B208" s="0" t="s">
        <v>55</v>
      </c>
      <c r="C208" s="0" t="s">
        <v>76</v>
      </c>
      <c r="D208" s="0" t="s">
        <v>77</v>
      </c>
      <c r="E208" s="0" t="n">
        <v>2026</v>
      </c>
      <c r="F208" s="5" t="n">
        <v>0.33288</v>
      </c>
      <c r="G208" s="10" t="s">
        <v>4</v>
      </c>
    </row>
    <row r="209" customFormat="false" ht="14.25" hidden="true" customHeight="false" outlineLevel="0" collapsed="false">
      <c r="A209" s="0" t="s">
        <v>64</v>
      </c>
      <c r="B209" s="0" t="s">
        <v>55</v>
      </c>
      <c r="C209" s="0" t="s">
        <v>76</v>
      </c>
      <c r="D209" s="0" t="s">
        <v>77</v>
      </c>
      <c r="E209" s="0" t="n">
        <v>2027</v>
      </c>
      <c r="F209" s="5" t="n">
        <v>0.68328</v>
      </c>
      <c r="G209" s="10" t="s">
        <v>4</v>
      </c>
    </row>
    <row r="210" customFormat="false" ht="14.25" hidden="true" customHeight="false" outlineLevel="0" collapsed="false">
      <c r="A210" s="0" t="s">
        <v>64</v>
      </c>
      <c r="B210" s="0" t="s">
        <v>55</v>
      </c>
      <c r="C210" s="0" t="s">
        <v>76</v>
      </c>
      <c r="D210" s="0" t="s">
        <v>77</v>
      </c>
      <c r="E210" s="0" t="n">
        <v>2028</v>
      </c>
      <c r="F210" s="5" t="n">
        <v>1.36656</v>
      </c>
      <c r="G210" s="10" t="s">
        <v>4</v>
      </c>
    </row>
    <row r="211" customFormat="false" ht="14.25" hidden="true" customHeight="false" outlineLevel="0" collapsed="false">
      <c r="A211" s="0" t="s">
        <v>64</v>
      </c>
      <c r="B211" s="0" t="s">
        <v>55</v>
      </c>
      <c r="C211" s="0" t="s">
        <v>76</v>
      </c>
      <c r="D211" s="0" t="s">
        <v>77</v>
      </c>
      <c r="E211" s="0" t="n">
        <v>2029</v>
      </c>
      <c r="F211" s="5" t="n">
        <v>2.39148</v>
      </c>
      <c r="G211" s="10" t="s">
        <v>4</v>
      </c>
    </row>
    <row r="212" customFormat="false" ht="14.25" hidden="true" customHeight="false" outlineLevel="0" collapsed="false">
      <c r="A212" s="0" t="s">
        <v>64</v>
      </c>
      <c r="B212" s="0" t="s">
        <v>55</v>
      </c>
      <c r="C212" s="0" t="s">
        <v>76</v>
      </c>
      <c r="D212" s="0" t="s">
        <v>77</v>
      </c>
      <c r="E212" s="0" t="n">
        <v>2030</v>
      </c>
      <c r="F212" s="5" t="n">
        <v>2.5404</v>
      </c>
      <c r="G212" s="10" t="s">
        <v>4</v>
      </c>
    </row>
    <row r="213" customFormat="false" ht="14.25" hidden="true" customHeight="false" outlineLevel="0" collapsed="false">
      <c r="A213" s="0" t="s">
        <v>64</v>
      </c>
      <c r="B213" s="0" t="s">
        <v>55</v>
      </c>
      <c r="C213" s="0" t="s">
        <v>76</v>
      </c>
      <c r="D213" s="0" t="s">
        <v>77</v>
      </c>
      <c r="E213" s="0" t="n">
        <v>2031</v>
      </c>
      <c r="F213" s="5" t="n">
        <v>2.99592</v>
      </c>
      <c r="G213" s="10" t="s">
        <v>4</v>
      </c>
    </row>
    <row r="214" customFormat="false" ht="14.25" hidden="true" customHeight="false" outlineLevel="0" collapsed="false">
      <c r="A214" s="0" t="s">
        <v>64</v>
      </c>
      <c r="B214" s="0" t="s">
        <v>55</v>
      </c>
      <c r="C214" s="0" t="s">
        <v>76</v>
      </c>
      <c r="D214" s="0" t="s">
        <v>77</v>
      </c>
      <c r="E214" s="0" t="n">
        <v>2032</v>
      </c>
      <c r="F214" s="5" t="n">
        <v>3.49524</v>
      </c>
      <c r="G214" s="10" t="s">
        <v>4</v>
      </c>
    </row>
    <row r="215" customFormat="false" ht="14.25" hidden="true" customHeight="false" outlineLevel="0" collapsed="false">
      <c r="A215" s="0" t="s">
        <v>64</v>
      </c>
      <c r="B215" s="0" t="s">
        <v>55</v>
      </c>
      <c r="C215" s="0" t="s">
        <v>76</v>
      </c>
      <c r="D215" s="0" t="s">
        <v>77</v>
      </c>
      <c r="E215" s="0" t="n">
        <v>2033</v>
      </c>
      <c r="F215" s="5" t="n">
        <v>4.06464</v>
      </c>
      <c r="G215" s="10" t="s">
        <v>4</v>
      </c>
    </row>
    <row r="216" customFormat="false" ht="14.25" hidden="true" customHeight="false" outlineLevel="0" collapsed="false">
      <c r="A216" s="0" t="s">
        <v>64</v>
      </c>
      <c r="B216" s="0" t="s">
        <v>55</v>
      </c>
      <c r="C216" s="0" t="s">
        <v>76</v>
      </c>
      <c r="D216" s="0" t="s">
        <v>77</v>
      </c>
      <c r="E216" s="0" t="n">
        <v>2034</v>
      </c>
      <c r="F216" s="5" t="n">
        <v>4.65156</v>
      </c>
      <c r="G216" s="10" t="s">
        <v>4</v>
      </c>
    </row>
    <row r="217" customFormat="false" ht="14.25" hidden="true" customHeight="false" outlineLevel="0" collapsed="false">
      <c r="A217" s="0" t="s">
        <v>64</v>
      </c>
      <c r="B217" s="0" t="s">
        <v>55</v>
      </c>
      <c r="C217" s="0" t="s">
        <v>76</v>
      </c>
      <c r="D217" s="0" t="s">
        <v>77</v>
      </c>
      <c r="E217" s="0" t="n">
        <v>2035</v>
      </c>
      <c r="F217" s="5" t="n">
        <v>5.256</v>
      </c>
      <c r="G217" s="10" t="s">
        <v>4</v>
      </c>
    </row>
    <row r="218" customFormat="false" ht="14.25" hidden="true" customHeight="false" outlineLevel="0" collapsed="false">
      <c r="A218" s="0" t="s">
        <v>64</v>
      </c>
      <c r="B218" s="0" t="s">
        <v>55</v>
      </c>
      <c r="C218" s="0" t="s">
        <v>76</v>
      </c>
      <c r="D218" s="0" t="s">
        <v>77</v>
      </c>
      <c r="E218" s="0" t="n">
        <v>2036</v>
      </c>
      <c r="F218" s="5" t="n">
        <v>5.87796</v>
      </c>
      <c r="G218" s="10" t="s">
        <v>4</v>
      </c>
    </row>
    <row r="219" customFormat="false" ht="14.25" hidden="true" customHeight="false" outlineLevel="0" collapsed="false">
      <c r="A219" s="0" t="s">
        <v>64</v>
      </c>
      <c r="B219" s="0" t="s">
        <v>55</v>
      </c>
      <c r="C219" s="0" t="s">
        <v>76</v>
      </c>
      <c r="D219" s="0" t="s">
        <v>77</v>
      </c>
      <c r="E219" s="0" t="n">
        <v>2037</v>
      </c>
      <c r="F219" s="5" t="n">
        <v>6.51744</v>
      </c>
      <c r="G219" s="10" t="s">
        <v>4</v>
      </c>
    </row>
    <row r="220" customFormat="false" ht="14.25" hidden="true" customHeight="false" outlineLevel="0" collapsed="false">
      <c r="A220" s="0" t="s">
        <v>64</v>
      </c>
      <c r="B220" s="0" t="s">
        <v>55</v>
      </c>
      <c r="C220" s="0" t="s">
        <v>76</v>
      </c>
      <c r="D220" s="0" t="s">
        <v>77</v>
      </c>
      <c r="E220" s="0" t="n">
        <v>2038</v>
      </c>
      <c r="F220" s="5" t="n">
        <v>7.17444</v>
      </c>
      <c r="G220" s="10" t="s">
        <v>4</v>
      </c>
    </row>
    <row r="221" customFormat="false" ht="14.25" hidden="true" customHeight="false" outlineLevel="0" collapsed="false">
      <c r="A221" s="0" t="s">
        <v>64</v>
      </c>
      <c r="B221" s="0" t="s">
        <v>55</v>
      </c>
      <c r="C221" s="0" t="s">
        <v>76</v>
      </c>
      <c r="D221" s="0" t="s">
        <v>77</v>
      </c>
      <c r="E221" s="0" t="n">
        <v>2039</v>
      </c>
      <c r="F221" s="5" t="n">
        <v>7.84896</v>
      </c>
      <c r="G221" s="10" t="s">
        <v>4</v>
      </c>
    </row>
    <row r="222" customFormat="false" ht="14.25" hidden="true" customHeight="false" outlineLevel="0" collapsed="false">
      <c r="A222" s="0" t="s">
        <v>64</v>
      </c>
      <c r="B222" s="0" t="s">
        <v>55</v>
      </c>
      <c r="C222" s="0" t="s">
        <v>76</v>
      </c>
      <c r="D222" s="0" t="s">
        <v>77</v>
      </c>
      <c r="E222" s="0" t="n">
        <v>2040</v>
      </c>
      <c r="F222" s="5" t="n">
        <v>8.541</v>
      </c>
      <c r="G222" s="10" t="s">
        <v>4</v>
      </c>
    </row>
    <row r="223" customFormat="false" ht="14.25" hidden="true" customHeight="false" outlineLevel="0" collapsed="false">
      <c r="A223" s="0" t="s">
        <v>64</v>
      </c>
      <c r="B223" s="0" t="s">
        <v>55</v>
      </c>
      <c r="C223" s="0" t="s">
        <v>76</v>
      </c>
      <c r="D223" s="0" t="s">
        <v>78</v>
      </c>
      <c r="E223" s="0" t="n">
        <v>2024</v>
      </c>
      <c r="F223" s="5" t="n">
        <v>0</v>
      </c>
      <c r="G223" s="10" t="s">
        <v>4</v>
      </c>
    </row>
    <row r="224" customFormat="false" ht="14.25" hidden="true" customHeight="false" outlineLevel="0" collapsed="false">
      <c r="A224" s="0" t="s">
        <v>64</v>
      </c>
      <c r="B224" s="0" t="s">
        <v>55</v>
      </c>
      <c r="C224" s="0" t="s">
        <v>76</v>
      </c>
      <c r="D224" s="0" t="s">
        <v>78</v>
      </c>
      <c r="E224" s="0" t="n">
        <v>2025</v>
      </c>
      <c r="F224" s="5" t="n">
        <v>0</v>
      </c>
      <c r="G224" s="10" t="s">
        <v>4</v>
      </c>
    </row>
    <row r="225" customFormat="false" ht="14.25" hidden="true" customHeight="false" outlineLevel="0" collapsed="false">
      <c r="A225" s="0" t="s">
        <v>64</v>
      </c>
      <c r="B225" s="0" t="s">
        <v>55</v>
      </c>
      <c r="C225" s="0" t="s">
        <v>76</v>
      </c>
      <c r="D225" s="0" t="s">
        <v>78</v>
      </c>
      <c r="E225" s="0" t="n">
        <v>2026</v>
      </c>
      <c r="F225" s="5" t="n">
        <v>0</v>
      </c>
      <c r="G225" s="10" t="s">
        <v>4</v>
      </c>
    </row>
    <row r="226" customFormat="false" ht="14.25" hidden="true" customHeight="false" outlineLevel="0" collapsed="false">
      <c r="A226" s="0" t="s">
        <v>64</v>
      </c>
      <c r="B226" s="0" t="s">
        <v>55</v>
      </c>
      <c r="C226" s="0" t="s">
        <v>76</v>
      </c>
      <c r="D226" s="0" t="s">
        <v>78</v>
      </c>
      <c r="E226" s="0" t="n">
        <v>2027</v>
      </c>
      <c r="F226" s="5" t="n">
        <v>0</v>
      </c>
      <c r="G226" s="10" t="s">
        <v>4</v>
      </c>
    </row>
    <row r="227" customFormat="false" ht="14.25" hidden="true" customHeight="false" outlineLevel="0" collapsed="false">
      <c r="A227" s="0" t="s">
        <v>64</v>
      </c>
      <c r="B227" s="0" t="s">
        <v>55</v>
      </c>
      <c r="C227" s="0" t="s">
        <v>76</v>
      </c>
      <c r="D227" s="0" t="s">
        <v>78</v>
      </c>
      <c r="E227" s="0" t="n">
        <v>2028</v>
      </c>
      <c r="F227" s="5" t="n">
        <v>0</v>
      </c>
      <c r="G227" s="10" t="s">
        <v>4</v>
      </c>
    </row>
    <row r="228" customFormat="false" ht="14.25" hidden="true" customHeight="false" outlineLevel="0" collapsed="false">
      <c r="A228" s="0" t="s">
        <v>64</v>
      </c>
      <c r="B228" s="0" t="s">
        <v>55</v>
      </c>
      <c r="C228" s="0" t="s">
        <v>76</v>
      </c>
      <c r="D228" s="0" t="s">
        <v>78</v>
      </c>
      <c r="E228" s="0" t="n">
        <v>2029</v>
      </c>
      <c r="F228" s="5" t="n">
        <v>0</v>
      </c>
      <c r="G228" s="10" t="s">
        <v>4</v>
      </c>
    </row>
    <row r="229" customFormat="false" ht="14.25" hidden="true" customHeight="false" outlineLevel="0" collapsed="false">
      <c r="A229" s="0" t="s">
        <v>64</v>
      </c>
      <c r="B229" s="0" t="s">
        <v>55</v>
      </c>
      <c r="C229" s="0" t="s">
        <v>76</v>
      </c>
      <c r="D229" s="0" t="s">
        <v>78</v>
      </c>
      <c r="E229" s="0" t="n">
        <v>2030</v>
      </c>
      <c r="F229" s="5" t="n">
        <v>0</v>
      </c>
      <c r="G229" s="10" t="s">
        <v>4</v>
      </c>
    </row>
    <row r="230" customFormat="false" ht="14.25" hidden="true" customHeight="false" outlineLevel="0" collapsed="false">
      <c r="A230" s="0" t="s">
        <v>64</v>
      </c>
      <c r="B230" s="0" t="s">
        <v>55</v>
      </c>
      <c r="C230" s="0" t="s">
        <v>76</v>
      </c>
      <c r="D230" s="0" t="s">
        <v>78</v>
      </c>
      <c r="E230" s="0" t="n">
        <v>2031</v>
      </c>
      <c r="F230" s="5" t="n">
        <v>0</v>
      </c>
      <c r="G230" s="10" t="s">
        <v>4</v>
      </c>
    </row>
    <row r="231" customFormat="false" ht="14.25" hidden="true" customHeight="false" outlineLevel="0" collapsed="false">
      <c r="A231" s="0" t="s">
        <v>64</v>
      </c>
      <c r="B231" s="0" t="s">
        <v>55</v>
      </c>
      <c r="C231" s="0" t="s">
        <v>76</v>
      </c>
      <c r="D231" s="0" t="s">
        <v>78</v>
      </c>
      <c r="E231" s="0" t="n">
        <v>2032</v>
      </c>
      <c r="F231" s="5" t="n">
        <v>0</v>
      </c>
      <c r="G231" s="10" t="s">
        <v>4</v>
      </c>
    </row>
    <row r="232" customFormat="false" ht="14.25" hidden="true" customHeight="false" outlineLevel="0" collapsed="false">
      <c r="A232" s="0" t="s">
        <v>64</v>
      </c>
      <c r="B232" s="0" t="s">
        <v>55</v>
      </c>
      <c r="C232" s="0" t="s">
        <v>76</v>
      </c>
      <c r="D232" s="0" t="s">
        <v>78</v>
      </c>
      <c r="E232" s="0" t="n">
        <v>2033</v>
      </c>
      <c r="F232" s="5" t="n">
        <v>0</v>
      </c>
      <c r="G232" s="10" t="s">
        <v>4</v>
      </c>
    </row>
    <row r="233" customFormat="false" ht="14.25" hidden="true" customHeight="false" outlineLevel="0" collapsed="false">
      <c r="A233" s="0" t="s">
        <v>64</v>
      </c>
      <c r="B233" s="0" t="s">
        <v>55</v>
      </c>
      <c r="C233" s="0" t="s">
        <v>76</v>
      </c>
      <c r="D233" s="0" t="s">
        <v>78</v>
      </c>
      <c r="E233" s="0" t="n">
        <v>2034</v>
      </c>
      <c r="F233" s="5" t="n">
        <v>0</v>
      </c>
      <c r="G233" s="10" t="s">
        <v>4</v>
      </c>
    </row>
    <row r="234" customFormat="false" ht="14.25" hidden="true" customHeight="false" outlineLevel="0" collapsed="false">
      <c r="A234" s="0" t="s">
        <v>64</v>
      </c>
      <c r="B234" s="0" t="s">
        <v>55</v>
      </c>
      <c r="C234" s="0" t="s">
        <v>76</v>
      </c>
      <c r="D234" s="0" t="s">
        <v>78</v>
      </c>
      <c r="E234" s="0" t="n">
        <v>2035</v>
      </c>
      <c r="F234" s="5" t="n">
        <v>0</v>
      </c>
      <c r="G234" s="10" t="s">
        <v>4</v>
      </c>
    </row>
    <row r="235" customFormat="false" ht="14.25" hidden="true" customHeight="false" outlineLevel="0" collapsed="false">
      <c r="A235" s="0" t="s">
        <v>64</v>
      </c>
      <c r="B235" s="0" t="s">
        <v>55</v>
      </c>
      <c r="C235" s="0" t="s">
        <v>76</v>
      </c>
      <c r="D235" s="0" t="s">
        <v>78</v>
      </c>
      <c r="E235" s="0" t="n">
        <v>2036</v>
      </c>
      <c r="F235" s="5" t="n">
        <v>0</v>
      </c>
      <c r="G235" s="10" t="s">
        <v>4</v>
      </c>
    </row>
    <row r="236" customFormat="false" ht="14.25" hidden="true" customHeight="false" outlineLevel="0" collapsed="false">
      <c r="A236" s="0" t="s">
        <v>64</v>
      </c>
      <c r="B236" s="0" t="s">
        <v>55</v>
      </c>
      <c r="C236" s="0" t="s">
        <v>76</v>
      </c>
      <c r="D236" s="0" t="s">
        <v>78</v>
      </c>
      <c r="E236" s="0" t="n">
        <v>2037</v>
      </c>
      <c r="F236" s="5" t="n">
        <v>0</v>
      </c>
      <c r="G236" s="10" t="s">
        <v>4</v>
      </c>
    </row>
    <row r="237" customFormat="false" ht="14.25" hidden="true" customHeight="false" outlineLevel="0" collapsed="false">
      <c r="A237" s="0" t="s">
        <v>64</v>
      </c>
      <c r="B237" s="0" t="s">
        <v>55</v>
      </c>
      <c r="C237" s="0" t="s">
        <v>76</v>
      </c>
      <c r="D237" s="0" t="s">
        <v>78</v>
      </c>
      <c r="E237" s="0" t="n">
        <v>2038</v>
      </c>
      <c r="F237" s="5" t="n">
        <v>0</v>
      </c>
      <c r="G237" s="10" t="s">
        <v>4</v>
      </c>
    </row>
    <row r="238" customFormat="false" ht="14.25" hidden="true" customHeight="false" outlineLevel="0" collapsed="false">
      <c r="A238" s="0" t="s">
        <v>64</v>
      </c>
      <c r="B238" s="0" t="s">
        <v>55</v>
      </c>
      <c r="C238" s="0" t="s">
        <v>76</v>
      </c>
      <c r="D238" s="0" t="s">
        <v>78</v>
      </c>
      <c r="E238" s="0" t="n">
        <v>2039</v>
      </c>
      <c r="F238" s="5" t="n">
        <v>0</v>
      </c>
      <c r="G238" s="10" t="s">
        <v>4</v>
      </c>
    </row>
    <row r="239" customFormat="false" ht="14.25" hidden="true" customHeight="false" outlineLevel="0" collapsed="false">
      <c r="A239" s="0" t="s">
        <v>64</v>
      </c>
      <c r="B239" s="0" t="s">
        <v>55</v>
      </c>
      <c r="C239" s="0" t="s">
        <v>76</v>
      </c>
      <c r="D239" s="0" t="s">
        <v>78</v>
      </c>
      <c r="E239" s="0" t="n">
        <v>2040</v>
      </c>
      <c r="F239" s="5" t="n">
        <v>0</v>
      </c>
      <c r="G239" s="10" t="s">
        <v>4</v>
      </c>
    </row>
    <row r="240" customFormat="false" ht="14.25" hidden="true" customHeight="false" outlineLevel="0" collapsed="false">
      <c r="A240" s="0" t="s">
        <v>64</v>
      </c>
      <c r="B240" s="0" t="s">
        <v>55</v>
      </c>
      <c r="C240" s="0" t="s">
        <v>76</v>
      </c>
      <c r="D240" s="0" t="s">
        <v>71</v>
      </c>
      <c r="E240" s="0" t="n">
        <v>2024</v>
      </c>
      <c r="F240" s="5" t="n">
        <v>0</v>
      </c>
      <c r="G240" s="10" t="s">
        <v>4</v>
      </c>
    </row>
    <row r="241" customFormat="false" ht="14.25" hidden="true" customHeight="false" outlineLevel="0" collapsed="false">
      <c r="A241" s="0" t="s">
        <v>64</v>
      </c>
      <c r="B241" s="0" t="s">
        <v>55</v>
      </c>
      <c r="C241" s="0" t="s">
        <v>76</v>
      </c>
      <c r="D241" s="0" t="s">
        <v>71</v>
      </c>
      <c r="E241" s="0" t="n">
        <v>2025</v>
      </c>
      <c r="F241" s="5" t="n">
        <v>0</v>
      </c>
      <c r="G241" s="10" t="s">
        <v>4</v>
      </c>
    </row>
    <row r="242" customFormat="false" ht="14.25" hidden="true" customHeight="false" outlineLevel="0" collapsed="false">
      <c r="A242" s="0" t="s">
        <v>64</v>
      </c>
      <c r="B242" s="0" t="s">
        <v>55</v>
      </c>
      <c r="C242" s="0" t="s">
        <v>76</v>
      </c>
      <c r="D242" s="0" t="s">
        <v>71</v>
      </c>
      <c r="E242" s="0" t="n">
        <v>2026</v>
      </c>
      <c r="F242" s="5" t="n">
        <v>0.33288</v>
      </c>
      <c r="G242" s="10" t="s">
        <v>4</v>
      </c>
    </row>
    <row r="243" customFormat="false" ht="14.25" hidden="true" customHeight="false" outlineLevel="0" collapsed="false">
      <c r="A243" s="0" t="s">
        <v>64</v>
      </c>
      <c r="B243" s="0" t="s">
        <v>55</v>
      </c>
      <c r="C243" s="0" t="s">
        <v>76</v>
      </c>
      <c r="D243" s="0" t="s">
        <v>71</v>
      </c>
      <c r="E243" s="0" t="n">
        <v>2027</v>
      </c>
      <c r="F243" s="5" t="n">
        <v>0.68328</v>
      </c>
      <c r="G243" s="10" t="s">
        <v>4</v>
      </c>
    </row>
    <row r="244" customFormat="false" ht="14.25" hidden="true" customHeight="false" outlineLevel="0" collapsed="false">
      <c r="A244" s="0" t="s">
        <v>64</v>
      </c>
      <c r="B244" s="0" t="s">
        <v>55</v>
      </c>
      <c r="C244" s="0" t="s">
        <v>76</v>
      </c>
      <c r="D244" s="0" t="s">
        <v>71</v>
      </c>
      <c r="E244" s="0" t="n">
        <v>2028</v>
      </c>
      <c r="F244" s="5" t="n">
        <v>1.36656</v>
      </c>
      <c r="G244" s="10" t="s">
        <v>4</v>
      </c>
    </row>
    <row r="245" customFormat="false" ht="14.25" hidden="true" customHeight="false" outlineLevel="0" collapsed="false">
      <c r="A245" s="0" t="s">
        <v>64</v>
      </c>
      <c r="B245" s="0" t="s">
        <v>55</v>
      </c>
      <c r="C245" s="0" t="s">
        <v>76</v>
      </c>
      <c r="D245" s="0" t="s">
        <v>71</v>
      </c>
      <c r="E245" s="0" t="n">
        <v>2029</v>
      </c>
      <c r="F245" s="5" t="n">
        <v>2.39148</v>
      </c>
      <c r="G245" s="10" t="s">
        <v>4</v>
      </c>
    </row>
    <row r="246" customFormat="false" ht="14.25" hidden="true" customHeight="false" outlineLevel="0" collapsed="false">
      <c r="A246" s="0" t="s">
        <v>64</v>
      </c>
      <c r="B246" s="0" t="s">
        <v>55</v>
      </c>
      <c r="C246" s="0" t="s">
        <v>76</v>
      </c>
      <c r="D246" s="0" t="s">
        <v>71</v>
      </c>
      <c r="E246" s="0" t="n">
        <v>2030</v>
      </c>
      <c r="F246" s="5" t="n">
        <v>2.5404</v>
      </c>
      <c r="G246" s="10" t="s">
        <v>4</v>
      </c>
    </row>
    <row r="247" customFormat="false" ht="14.25" hidden="true" customHeight="false" outlineLevel="0" collapsed="false">
      <c r="A247" s="0" t="s">
        <v>64</v>
      </c>
      <c r="B247" s="0" t="s">
        <v>55</v>
      </c>
      <c r="C247" s="0" t="s">
        <v>76</v>
      </c>
      <c r="D247" s="0" t="s">
        <v>71</v>
      </c>
      <c r="E247" s="0" t="n">
        <v>2031</v>
      </c>
      <c r="F247" s="5" t="n">
        <v>2.99592</v>
      </c>
      <c r="G247" s="10" t="s">
        <v>4</v>
      </c>
    </row>
    <row r="248" customFormat="false" ht="14.25" hidden="true" customHeight="false" outlineLevel="0" collapsed="false">
      <c r="A248" s="0" t="s">
        <v>64</v>
      </c>
      <c r="B248" s="0" t="s">
        <v>55</v>
      </c>
      <c r="C248" s="0" t="s">
        <v>76</v>
      </c>
      <c r="D248" s="0" t="s">
        <v>71</v>
      </c>
      <c r="E248" s="0" t="n">
        <v>2032</v>
      </c>
      <c r="F248" s="5" t="n">
        <v>3.49524</v>
      </c>
      <c r="G248" s="10" t="s">
        <v>4</v>
      </c>
    </row>
    <row r="249" customFormat="false" ht="14.25" hidden="true" customHeight="false" outlineLevel="0" collapsed="false">
      <c r="A249" s="0" t="s">
        <v>64</v>
      </c>
      <c r="B249" s="0" t="s">
        <v>55</v>
      </c>
      <c r="C249" s="0" t="s">
        <v>76</v>
      </c>
      <c r="D249" s="0" t="s">
        <v>71</v>
      </c>
      <c r="E249" s="0" t="n">
        <v>2033</v>
      </c>
      <c r="F249" s="5" t="n">
        <v>4.06464</v>
      </c>
      <c r="G249" s="10" t="s">
        <v>4</v>
      </c>
    </row>
    <row r="250" customFormat="false" ht="14.25" hidden="true" customHeight="false" outlineLevel="0" collapsed="false">
      <c r="A250" s="0" t="s">
        <v>64</v>
      </c>
      <c r="B250" s="0" t="s">
        <v>55</v>
      </c>
      <c r="C250" s="0" t="s">
        <v>76</v>
      </c>
      <c r="D250" s="0" t="s">
        <v>71</v>
      </c>
      <c r="E250" s="0" t="n">
        <v>2034</v>
      </c>
      <c r="F250" s="5" t="n">
        <v>4.65156</v>
      </c>
      <c r="G250" s="10" t="s">
        <v>4</v>
      </c>
    </row>
    <row r="251" customFormat="false" ht="14.25" hidden="true" customHeight="false" outlineLevel="0" collapsed="false">
      <c r="A251" s="0" t="s">
        <v>64</v>
      </c>
      <c r="B251" s="0" t="s">
        <v>55</v>
      </c>
      <c r="C251" s="0" t="s">
        <v>76</v>
      </c>
      <c r="D251" s="0" t="s">
        <v>71</v>
      </c>
      <c r="E251" s="0" t="n">
        <v>2035</v>
      </c>
      <c r="F251" s="5" t="n">
        <v>5.256</v>
      </c>
      <c r="G251" s="10" t="s">
        <v>4</v>
      </c>
    </row>
    <row r="252" customFormat="false" ht="14.25" hidden="true" customHeight="false" outlineLevel="0" collapsed="false">
      <c r="A252" s="0" t="s">
        <v>64</v>
      </c>
      <c r="B252" s="0" t="s">
        <v>55</v>
      </c>
      <c r="C252" s="0" t="s">
        <v>76</v>
      </c>
      <c r="D252" s="0" t="s">
        <v>71</v>
      </c>
      <c r="E252" s="0" t="n">
        <v>2036</v>
      </c>
      <c r="F252" s="5" t="n">
        <v>5.87796</v>
      </c>
      <c r="G252" s="10" t="s">
        <v>4</v>
      </c>
    </row>
    <row r="253" customFormat="false" ht="14.25" hidden="true" customHeight="false" outlineLevel="0" collapsed="false">
      <c r="A253" s="0" t="s">
        <v>64</v>
      </c>
      <c r="B253" s="0" t="s">
        <v>55</v>
      </c>
      <c r="C253" s="0" t="s">
        <v>76</v>
      </c>
      <c r="D253" s="0" t="s">
        <v>71</v>
      </c>
      <c r="E253" s="0" t="n">
        <v>2037</v>
      </c>
      <c r="F253" s="5" t="n">
        <v>6.51744</v>
      </c>
      <c r="G253" s="10" t="s">
        <v>4</v>
      </c>
    </row>
    <row r="254" customFormat="false" ht="14.25" hidden="true" customHeight="false" outlineLevel="0" collapsed="false">
      <c r="A254" s="0" t="s">
        <v>64</v>
      </c>
      <c r="B254" s="0" t="s">
        <v>55</v>
      </c>
      <c r="C254" s="0" t="s">
        <v>76</v>
      </c>
      <c r="D254" s="0" t="s">
        <v>71</v>
      </c>
      <c r="E254" s="0" t="n">
        <v>2038</v>
      </c>
      <c r="F254" s="5" t="n">
        <v>7.17444</v>
      </c>
      <c r="G254" s="10" t="s">
        <v>4</v>
      </c>
    </row>
    <row r="255" customFormat="false" ht="14.25" hidden="true" customHeight="false" outlineLevel="0" collapsed="false">
      <c r="A255" s="0" t="s">
        <v>64</v>
      </c>
      <c r="B255" s="0" t="s">
        <v>55</v>
      </c>
      <c r="C255" s="0" t="s">
        <v>76</v>
      </c>
      <c r="D255" s="0" t="s">
        <v>71</v>
      </c>
      <c r="E255" s="0" t="n">
        <v>2039</v>
      </c>
      <c r="F255" s="5" t="n">
        <v>7.84896</v>
      </c>
      <c r="G255" s="10" t="s">
        <v>4</v>
      </c>
    </row>
    <row r="256" customFormat="false" ht="14.25" hidden="true" customHeight="false" outlineLevel="0" collapsed="false">
      <c r="A256" s="0" t="s">
        <v>64</v>
      </c>
      <c r="B256" s="0" t="s">
        <v>55</v>
      </c>
      <c r="C256" s="0" t="s">
        <v>76</v>
      </c>
      <c r="D256" s="0" t="s">
        <v>71</v>
      </c>
      <c r="E256" s="0" t="n">
        <v>2040</v>
      </c>
      <c r="F256" s="5" t="n">
        <v>8.541</v>
      </c>
      <c r="G256" s="10" t="s">
        <v>4</v>
      </c>
    </row>
    <row r="257" customFormat="false" ht="14.25" hidden="true" customHeight="false" outlineLevel="0" collapsed="false">
      <c r="A257" s="0" t="s">
        <v>64</v>
      </c>
      <c r="B257" s="0" t="s">
        <v>55</v>
      </c>
      <c r="C257" s="0" t="s">
        <v>79</v>
      </c>
      <c r="D257" s="0" t="s">
        <v>80</v>
      </c>
      <c r="E257" s="0" t="n">
        <v>2024</v>
      </c>
      <c r="F257" s="5" t="n">
        <v>20.33092717</v>
      </c>
      <c r="G257" s="10" t="s">
        <v>4</v>
      </c>
    </row>
    <row r="258" customFormat="false" ht="14.25" hidden="true" customHeight="false" outlineLevel="0" collapsed="false">
      <c r="A258" s="0" t="s">
        <v>64</v>
      </c>
      <c r="B258" s="0" t="s">
        <v>55</v>
      </c>
      <c r="C258" s="0" t="s">
        <v>79</v>
      </c>
      <c r="D258" s="0" t="s">
        <v>80</v>
      </c>
      <c r="E258" s="0" t="n">
        <v>2025</v>
      </c>
      <c r="F258" s="5" t="n">
        <v>20.06919405</v>
      </c>
      <c r="G258" s="10" t="s">
        <v>4</v>
      </c>
    </row>
    <row r="259" customFormat="false" ht="14.25" hidden="true" customHeight="false" outlineLevel="0" collapsed="false">
      <c r="A259" s="0" t="s">
        <v>64</v>
      </c>
      <c r="B259" s="0" t="s">
        <v>55</v>
      </c>
      <c r="C259" s="0" t="s">
        <v>79</v>
      </c>
      <c r="D259" s="0" t="s">
        <v>80</v>
      </c>
      <c r="E259" s="0" t="n">
        <v>2026</v>
      </c>
      <c r="F259" s="5" t="n">
        <v>19.75548288</v>
      </c>
      <c r="G259" s="10" t="s">
        <v>4</v>
      </c>
    </row>
    <row r="260" customFormat="false" ht="14.25" hidden="true" customHeight="false" outlineLevel="0" collapsed="false">
      <c r="A260" s="0" t="s">
        <v>64</v>
      </c>
      <c r="B260" s="0" t="s">
        <v>55</v>
      </c>
      <c r="C260" s="0" t="s">
        <v>79</v>
      </c>
      <c r="D260" s="0" t="s">
        <v>80</v>
      </c>
      <c r="E260" s="0" t="n">
        <v>2027</v>
      </c>
      <c r="F260" s="5" t="n">
        <v>20.37814021</v>
      </c>
      <c r="G260" s="10" t="s">
        <v>4</v>
      </c>
    </row>
    <row r="261" customFormat="false" ht="14.25" hidden="true" customHeight="false" outlineLevel="0" collapsed="false">
      <c r="A261" s="0" t="s">
        <v>64</v>
      </c>
      <c r="B261" s="0" t="s">
        <v>55</v>
      </c>
      <c r="C261" s="0" t="s">
        <v>79</v>
      </c>
      <c r="D261" s="0" t="s">
        <v>80</v>
      </c>
      <c r="E261" s="0" t="n">
        <v>2028</v>
      </c>
      <c r="F261" s="5" t="n">
        <v>20.80373614</v>
      </c>
      <c r="G261" s="10" t="s">
        <v>4</v>
      </c>
    </row>
    <row r="262" customFormat="false" ht="14.25" hidden="true" customHeight="false" outlineLevel="0" collapsed="false">
      <c r="A262" s="0" t="s">
        <v>64</v>
      </c>
      <c r="B262" s="0" t="s">
        <v>55</v>
      </c>
      <c r="C262" s="0" t="s">
        <v>79</v>
      </c>
      <c r="D262" s="0" t="s">
        <v>80</v>
      </c>
      <c r="E262" s="0" t="n">
        <v>2029</v>
      </c>
      <c r="F262" s="5" t="n">
        <v>20.86830522</v>
      </c>
      <c r="G262" s="10" t="s">
        <v>4</v>
      </c>
    </row>
    <row r="263" customFormat="false" ht="14.25" hidden="true" customHeight="false" outlineLevel="0" collapsed="false">
      <c r="A263" s="0" t="s">
        <v>64</v>
      </c>
      <c r="B263" s="0" t="s">
        <v>55</v>
      </c>
      <c r="C263" s="0" t="s">
        <v>79</v>
      </c>
      <c r="D263" s="0" t="s">
        <v>80</v>
      </c>
      <c r="E263" s="0" t="n">
        <v>2030</v>
      </c>
      <c r="F263" s="5" t="n">
        <v>21.03680997</v>
      </c>
      <c r="G263" s="10" t="s">
        <v>4</v>
      </c>
    </row>
    <row r="264" customFormat="false" ht="14.25" hidden="true" customHeight="false" outlineLevel="0" collapsed="false">
      <c r="A264" s="0" t="s">
        <v>64</v>
      </c>
      <c r="B264" s="0" t="s">
        <v>55</v>
      </c>
      <c r="C264" s="0" t="s">
        <v>79</v>
      </c>
      <c r="D264" s="0" t="s">
        <v>80</v>
      </c>
      <c r="E264" s="0" t="n">
        <v>2031</v>
      </c>
      <c r="F264" s="5" t="n">
        <v>21.19624777</v>
      </c>
      <c r="G264" s="10" t="s">
        <v>4</v>
      </c>
    </row>
    <row r="265" customFormat="false" ht="14.25" hidden="true" customHeight="false" outlineLevel="0" collapsed="false">
      <c r="A265" s="0" t="s">
        <v>64</v>
      </c>
      <c r="B265" s="0" t="s">
        <v>55</v>
      </c>
      <c r="C265" s="0" t="s">
        <v>79</v>
      </c>
      <c r="D265" s="0" t="s">
        <v>80</v>
      </c>
      <c r="E265" s="0" t="n">
        <v>2032</v>
      </c>
      <c r="F265" s="5" t="n">
        <v>21.39910416</v>
      </c>
      <c r="G265" s="10" t="s">
        <v>4</v>
      </c>
    </row>
    <row r="266" customFormat="false" ht="14.25" hidden="true" customHeight="false" outlineLevel="0" collapsed="false">
      <c r="A266" s="0" t="s">
        <v>64</v>
      </c>
      <c r="B266" s="0" t="s">
        <v>55</v>
      </c>
      <c r="C266" s="0" t="s">
        <v>79</v>
      </c>
      <c r="D266" s="0" t="s">
        <v>80</v>
      </c>
      <c r="E266" s="0" t="n">
        <v>2033</v>
      </c>
      <c r="F266" s="5" t="n">
        <v>21.56406296</v>
      </c>
      <c r="G266" s="10" t="s">
        <v>4</v>
      </c>
    </row>
    <row r="267" customFormat="false" ht="14.25" hidden="true" customHeight="false" outlineLevel="0" collapsed="false">
      <c r="A267" s="0" t="s">
        <v>64</v>
      </c>
      <c r="B267" s="0" t="s">
        <v>55</v>
      </c>
      <c r="C267" s="0" t="s">
        <v>79</v>
      </c>
      <c r="D267" s="0" t="s">
        <v>80</v>
      </c>
      <c r="E267" s="0" t="n">
        <v>2034</v>
      </c>
      <c r="F267" s="5" t="n">
        <v>21.70384896</v>
      </c>
      <c r="G267" s="10" t="s">
        <v>4</v>
      </c>
    </row>
    <row r="268" customFormat="false" ht="14.25" hidden="true" customHeight="false" outlineLevel="0" collapsed="false">
      <c r="A268" s="0" t="s">
        <v>64</v>
      </c>
      <c r="B268" s="0" t="s">
        <v>55</v>
      </c>
      <c r="C268" s="0" t="s">
        <v>79</v>
      </c>
      <c r="D268" s="0" t="s">
        <v>80</v>
      </c>
      <c r="E268" s="0" t="n">
        <v>2035</v>
      </c>
      <c r="F268" s="5" t="n">
        <v>21.81660196</v>
      </c>
      <c r="G268" s="10" t="s">
        <v>4</v>
      </c>
    </row>
    <row r="269" customFormat="false" ht="14.25" hidden="true" customHeight="false" outlineLevel="0" collapsed="false">
      <c r="A269" s="0" t="s">
        <v>64</v>
      </c>
      <c r="B269" s="0" t="s">
        <v>55</v>
      </c>
      <c r="C269" s="0" t="s">
        <v>79</v>
      </c>
      <c r="D269" s="0" t="s">
        <v>80</v>
      </c>
      <c r="E269" s="0" t="n">
        <v>2036</v>
      </c>
      <c r="F269" s="5" t="n">
        <v>21.93002814</v>
      </c>
      <c r="G269" s="10" t="s">
        <v>4</v>
      </c>
    </row>
    <row r="270" customFormat="false" ht="14.25" hidden="true" customHeight="false" outlineLevel="0" collapsed="false">
      <c r="A270" s="0" t="s">
        <v>64</v>
      </c>
      <c r="B270" s="0" t="s">
        <v>55</v>
      </c>
      <c r="C270" s="0" t="s">
        <v>79</v>
      </c>
      <c r="D270" s="0" t="s">
        <v>80</v>
      </c>
      <c r="E270" s="0" t="n">
        <v>2037</v>
      </c>
      <c r="F270" s="5" t="n">
        <v>22.01901834</v>
      </c>
      <c r="G270" s="10" t="s">
        <v>4</v>
      </c>
    </row>
    <row r="271" customFormat="false" ht="14.25" hidden="true" customHeight="false" outlineLevel="0" collapsed="false">
      <c r="A271" s="0" t="s">
        <v>64</v>
      </c>
      <c r="B271" s="0" t="s">
        <v>55</v>
      </c>
      <c r="C271" s="0" t="s">
        <v>79</v>
      </c>
      <c r="D271" s="0" t="s">
        <v>80</v>
      </c>
      <c r="E271" s="0" t="n">
        <v>2038</v>
      </c>
      <c r="F271" s="5" t="n">
        <v>22.15518305</v>
      </c>
      <c r="G271" s="10" t="s">
        <v>4</v>
      </c>
    </row>
    <row r="272" customFormat="false" ht="14.25" hidden="true" customHeight="false" outlineLevel="0" collapsed="false">
      <c r="A272" s="0" t="s">
        <v>64</v>
      </c>
      <c r="B272" s="0" t="s">
        <v>55</v>
      </c>
      <c r="C272" s="0" t="s">
        <v>79</v>
      </c>
      <c r="D272" s="0" t="s">
        <v>80</v>
      </c>
      <c r="E272" s="0" t="n">
        <v>2039</v>
      </c>
      <c r="F272" s="5" t="n">
        <v>22.27647191</v>
      </c>
      <c r="G272" s="10" t="s">
        <v>4</v>
      </c>
    </row>
    <row r="273" customFormat="false" ht="14.25" hidden="true" customHeight="false" outlineLevel="0" collapsed="false">
      <c r="A273" s="0" t="s">
        <v>64</v>
      </c>
      <c r="B273" s="0" t="s">
        <v>55</v>
      </c>
      <c r="C273" s="0" t="s">
        <v>79</v>
      </c>
      <c r="D273" s="0" t="s">
        <v>80</v>
      </c>
      <c r="E273" s="0" t="n">
        <v>2040</v>
      </c>
      <c r="F273" s="5" t="n">
        <v>22.40643392</v>
      </c>
      <c r="G273" s="10" t="s">
        <v>4</v>
      </c>
    </row>
    <row r="274" customFormat="false" ht="14.25" hidden="true" customHeight="false" outlineLevel="0" collapsed="false">
      <c r="A274" s="0" t="s">
        <v>64</v>
      </c>
      <c r="B274" s="0" t="s">
        <v>55</v>
      </c>
      <c r="C274" s="0" t="s">
        <v>79</v>
      </c>
      <c r="D274" s="0" t="s">
        <v>81</v>
      </c>
      <c r="E274" s="0" t="n">
        <v>2024</v>
      </c>
      <c r="F274" s="5" t="n">
        <v>7.99819842</v>
      </c>
      <c r="G274" s="10" t="s">
        <v>4</v>
      </c>
    </row>
    <row r="275" customFormat="false" ht="14.25" hidden="true" customHeight="false" outlineLevel="0" collapsed="false">
      <c r="A275" s="0" t="s">
        <v>64</v>
      </c>
      <c r="B275" s="0" t="s">
        <v>55</v>
      </c>
      <c r="C275" s="0" t="s">
        <v>79</v>
      </c>
      <c r="D275" s="0" t="s">
        <v>81</v>
      </c>
      <c r="E275" s="0" t="n">
        <v>2025</v>
      </c>
      <c r="F275" s="5" t="n">
        <v>7.75566556</v>
      </c>
      <c r="G275" s="10" t="s">
        <v>4</v>
      </c>
    </row>
    <row r="276" customFormat="false" ht="14.25" hidden="true" customHeight="false" outlineLevel="0" collapsed="false">
      <c r="A276" s="0" t="s">
        <v>64</v>
      </c>
      <c r="B276" s="0" t="s">
        <v>55</v>
      </c>
      <c r="C276" s="0" t="s">
        <v>79</v>
      </c>
      <c r="D276" s="0" t="s">
        <v>81</v>
      </c>
      <c r="E276" s="0" t="n">
        <v>2026</v>
      </c>
      <c r="F276" s="5" t="n">
        <v>7.37041536</v>
      </c>
      <c r="G276" s="10" t="s">
        <v>4</v>
      </c>
    </row>
    <row r="277" customFormat="false" ht="14.25" hidden="true" customHeight="false" outlineLevel="0" collapsed="false">
      <c r="A277" s="0" t="s">
        <v>64</v>
      </c>
      <c r="B277" s="0" t="s">
        <v>55</v>
      </c>
      <c r="C277" s="0" t="s">
        <v>79</v>
      </c>
      <c r="D277" s="0" t="s">
        <v>81</v>
      </c>
      <c r="E277" s="0" t="n">
        <v>2027</v>
      </c>
      <c r="F277" s="5" t="n">
        <v>7.35656079</v>
      </c>
      <c r="G277" s="10" t="s">
        <v>4</v>
      </c>
    </row>
    <row r="278" customFormat="false" ht="14.25" hidden="true" customHeight="false" outlineLevel="0" collapsed="false">
      <c r="A278" s="0" t="s">
        <v>64</v>
      </c>
      <c r="B278" s="0" t="s">
        <v>55</v>
      </c>
      <c r="C278" s="0" t="s">
        <v>79</v>
      </c>
      <c r="D278" s="0" t="s">
        <v>81</v>
      </c>
      <c r="E278" s="0" t="n">
        <v>2028</v>
      </c>
      <c r="F278" s="5" t="n">
        <v>7.42065874</v>
      </c>
      <c r="G278" s="10" t="s">
        <v>4</v>
      </c>
    </row>
    <row r="279" customFormat="false" ht="14.25" hidden="true" customHeight="false" outlineLevel="0" collapsed="false">
      <c r="A279" s="0" t="s">
        <v>64</v>
      </c>
      <c r="B279" s="0" t="s">
        <v>55</v>
      </c>
      <c r="C279" s="0" t="s">
        <v>79</v>
      </c>
      <c r="D279" s="0" t="s">
        <v>81</v>
      </c>
      <c r="E279" s="0" t="n">
        <v>2029</v>
      </c>
      <c r="F279" s="5" t="n">
        <v>7.44662604</v>
      </c>
      <c r="G279" s="10" t="s">
        <v>4</v>
      </c>
    </row>
    <row r="280" customFormat="false" ht="14.25" hidden="true" customHeight="false" outlineLevel="0" collapsed="false">
      <c r="A280" s="0" t="s">
        <v>64</v>
      </c>
      <c r="B280" s="0" t="s">
        <v>55</v>
      </c>
      <c r="C280" s="0" t="s">
        <v>79</v>
      </c>
      <c r="D280" s="0" t="s">
        <v>81</v>
      </c>
      <c r="E280" s="0" t="n">
        <v>2030</v>
      </c>
      <c r="F280" s="5" t="n">
        <v>7.39508517</v>
      </c>
      <c r="G280" s="10" t="s">
        <v>4</v>
      </c>
    </row>
    <row r="281" customFormat="false" ht="14.25" hidden="true" customHeight="false" outlineLevel="0" collapsed="false">
      <c r="A281" s="0" t="s">
        <v>64</v>
      </c>
      <c r="B281" s="0" t="s">
        <v>55</v>
      </c>
      <c r="C281" s="0" t="s">
        <v>79</v>
      </c>
      <c r="D281" s="0" t="s">
        <v>81</v>
      </c>
      <c r="E281" s="0" t="n">
        <v>2031</v>
      </c>
      <c r="F281" s="5" t="n">
        <v>7.37260792</v>
      </c>
      <c r="G281" s="10" t="s">
        <v>4</v>
      </c>
    </row>
    <row r="282" customFormat="false" ht="14.25" hidden="true" customHeight="false" outlineLevel="0" collapsed="false">
      <c r="A282" s="0" t="s">
        <v>64</v>
      </c>
      <c r="B282" s="0" t="s">
        <v>55</v>
      </c>
      <c r="C282" s="0" t="s">
        <v>79</v>
      </c>
      <c r="D282" s="0" t="s">
        <v>81</v>
      </c>
      <c r="E282" s="0" t="n">
        <v>2032</v>
      </c>
      <c r="F282" s="5" t="n">
        <v>7.36020936</v>
      </c>
      <c r="G282" s="10" t="s">
        <v>4</v>
      </c>
    </row>
    <row r="283" customFormat="false" ht="14.25" hidden="true" customHeight="false" outlineLevel="0" collapsed="false">
      <c r="A283" s="0" t="s">
        <v>64</v>
      </c>
      <c r="B283" s="0" t="s">
        <v>55</v>
      </c>
      <c r="C283" s="0" t="s">
        <v>79</v>
      </c>
      <c r="D283" s="0" t="s">
        <v>81</v>
      </c>
      <c r="E283" s="0" t="n">
        <v>2033</v>
      </c>
      <c r="F283" s="5" t="n">
        <v>7.34737608</v>
      </c>
      <c r="G283" s="10" t="s">
        <v>4</v>
      </c>
    </row>
    <row r="284" customFormat="false" ht="14.25" hidden="true" customHeight="false" outlineLevel="0" collapsed="false">
      <c r="A284" s="0" t="s">
        <v>64</v>
      </c>
      <c r="B284" s="0" t="s">
        <v>55</v>
      </c>
      <c r="C284" s="0" t="s">
        <v>79</v>
      </c>
      <c r="D284" s="0" t="s">
        <v>81</v>
      </c>
      <c r="E284" s="0" t="n">
        <v>2034</v>
      </c>
      <c r="F284" s="5" t="n">
        <v>7.319349</v>
      </c>
      <c r="G284" s="10" t="s">
        <v>4</v>
      </c>
    </row>
    <row r="285" customFormat="false" ht="14.25" hidden="true" customHeight="false" outlineLevel="0" collapsed="false">
      <c r="A285" s="0" t="s">
        <v>64</v>
      </c>
      <c r="B285" s="0" t="s">
        <v>55</v>
      </c>
      <c r="C285" s="0" t="s">
        <v>79</v>
      </c>
      <c r="D285" s="0" t="s">
        <v>81</v>
      </c>
      <c r="E285" s="0" t="n">
        <v>2035</v>
      </c>
      <c r="F285" s="5" t="n">
        <v>7.27885388</v>
      </c>
      <c r="G285" s="10" t="s">
        <v>4</v>
      </c>
    </row>
    <row r="286" customFormat="false" ht="14.25" hidden="true" customHeight="false" outlineLevel="0" collapsed="false">
      <c r="A286" s="0" t="s">
        <v>64</v>
      </c>
      <c r="B286" s="0" t="s">
        <v>55</v>
      </c>
      <c r="C286" s="0" t="s">
        <v>79</v>
      </c>
      <c r="D286" s="0" t="s">
        <v>81</v>
      </c>
      <c r="E286" s="0" t="n">
        <v>2036</v>
      </c>
      <c r="F286" s="5" t="n">
        <v>7.23828991</v>
      </c>
      <c r="G286" s="10" t="s">
        <v>4</v>
      </c>
    </row>
    <row r="287" customFormat="false" ht="14.25" hidden="true" customHeight="false" outlineLevel="0" collapsed="false">
      <c r="A287" s="0" t="s">
        <v>64</v>
      </c>
      <c r="B287" s="0" t="s">
        <v>55</v>
      </c>
      <c r="C287" s="0" t="s">
        <v>79</v>
      </c>
      <c r="D287" s="0" t="s">
        <v>81</v>
      </c>
      <c r="E287" s="0" t="n">
        <v>2037</v>
      </c>
      <c r="F287" s="5" t="n">
        <v>7.19660298</v>
      </c>
      <c r="G287" s="10" t="s">
        <v>4</v>
      </c>
    </row>
    <row r="288" customFormat="false" ht="14.25" hidden="true" customHeight="false" outlineLevel="0" collapsed="false">
      <c r="A288" s="0" t="s">
        <v>64</v>
      </c>
      <c r="B288" s="0" t="s">
        <v>55</v>
      </c>
      <c r="C288" s="0" t="s">
        <v>79</v>
      </c>
      <c r="D288" s="0" t="s">
        <v>81</v>
      </c>
      <c r="E288" s="0" t="n">
        <v>2038</v>
      </c>
      <c r="F288" s="5" t="n">
        <v>7.16643772</v>
      </c>
      <c r="G288" s="10" t="s">
        <v>4</v>
      </c>
    </row>
    <row r="289" customFormat="false" ht="14.25" hidden="true" customHeight="false" outlineLevel="0" collapsed="false">
      <c r="A289" s="0" t="s">
        <v>64</v>
      </c>
      <c r="B289" s="0" t="s">
        <v>55</v>
      </c>
      <c r="C289" s="0" t="s">
        <v>79</v>
      </c>
      <c r="D289" s="0" t="s">
        <v>81</v>
      </c>
      <c r="E289" s="0" t="n">
        <v>2039</v>
      </c>
      <c r="F289" s="5" t="n">
        <v>7.13203477</v>
      </c>
      <c r="G289" s="10" t="s">
        <v>4</v>
      </c>
    </row>
    <row r="290" customFormat="false" ht="14.25" hidden="true" customHeight="false" outlineLevel="0" collapsed="false">
      <c r="A290" s="0" t="s">
        <v>64</v>
      </c>
      <c r="B290" s="0" t="s">
        <v>55</v>
      </c>
      <c r="C290" s="0" t="s">
        <v>79</v>
      </c>
      <c r="D290" s="0" t="s">
        <v>81</v>
      </c>
      <c r="E290" s="0" t="n">
        <v>2040</v>
      </c>
      <c r="F290" s="5" t="n">
        <v>7.09862736</v>
      </c>
      <c r="G290" s="10" t="s">
        <v>4</v>
      </c>
    </row>
    <row r="291" customFormat="false" ht="14.25" hidden="true" customHeight="false" outlineLevel="0" collapsed="false">
      <c r="A291" s="0" t="s">
        <v>64</v>
      </c>
      <c r="B291" s="0" t="s">
        <v>55</v>
      </c>
      <c r="C291" s="0" t="s">
        <v>79</v>
      </c>
      <c r="D291" s="0" t="s">
        <v>82</v>
      </c>
      <c r="E291" s="0" t="n">
        <v>2024</v>
      </c>
      <c r="F291" s="5" t="n">
        <v>162.13567478</v>
      </c>
      <c r="G291" s="10" t="s">
        <v>4</v>
      </c>
    </row>
    <row r="292" customFormat="false" ht="14.25" hidden="true" customHeight="false" outlineLevel="0" collapsed="false">
      <c r="A292" s="0" t="s">
        <v>64</v>
      </c>
      <c r="B292" s="0" t="s">
        <v>55</v>
      </c>
      <c r="C292" s="0" t="s">
        <v>79</v>
      </c>
      <c r="D292" s="0" t="s">
        <v>82</v>
      </c>
      <c r="E292" s="0" t="n">
        <v>2025</v>
      </c>
      <c r="F292" s="5" t="n">
        <v>161.19761166</v>
      </c>
      <c r="G292" s="10" t="s">
        <v>4</v>
      </c>
    </row>
    <row r="293" customFormat="false" ht="14.25" hidden="true" customHeight="false" outlineLevel="0" collapsed="false">
      <c r="A293" s="0" t="s">
        <v>64</v>
      </c>
      <c r="B293" s="0" t="s">
        <v>55</v>
      </c>
      <c r="C293" s="0" t="s">
        <v>79</v>
      </c>
      <c r="D293" s="0" t="s">
        <v>82</v>
      </c>
      <c r="E293" s="0" t="n">
        <v>2026</v>
      </c>
      <c r="F293" s="5" t="n">
        <v>157.9198656</v>
      </c>
      <c r="G293" s="10" t="s">
        <v>4</v>
      </c>
    </row>
    <row r="294" customFormat="false" ht="14.25" hidden="true" customHeight="false" outlineLevel="0" collapsed="false">
      <c r="A294" s="0" t="s">
        <v>64</v>
      </c>
      <c r="B294" s="0" t="s">
        <v>55</v>
      </c>
      <c r="C294" s="0" t="s">
        <v>79</v>
      </c>
      <c r="D294" s="0" t="s">
        <v>82</v>
      </c>
      <c r="E294" s="0" t="n">
        <v>2027</v>
      </c>
      <c r="F294" s="5" t="n">
        <v>161.79405699</v>
      </c>
      <c r="G294" s="10" t="s">
        <v>4</v>
      </c>
    </row>
    <row r="295" customFormat="false" ht="14.25" hidden="true" customHeight="false" outlineLevel="0" collapsed="false">
      <c r="A295" s="0" t="s">
        <v>64</v>
      </c>
      <c r="B295" s="0" t="s">
        <v>55</v>
      </c>
      <c r="C295" s="0" t="s">
        <v>79</v>
      </c>
      <c r="D295" s="0" t="s">
        <v>82</v>
      </c>
      <c r="E295" s="0" t="n">
        <v>2028</v>
      </c>
      <c r="F295" s="5" t="n">
        <v>164.48134582</v>
      </c>
      <c r="G295" s="10" t="s">
        <v>4</v>
      </c>
    </row>
    <row r="296" customFormat="false" ht="14.25" hidden="true" customHeight="false" outlineLevel="0" collapsed="false">
      <c r="A296" s="0" t="s">
        <v>64</v>
      </c>
      <c r="B296" s="0" t="s">
        <v>55</v>
      </c>
      <c r="C296" s="0" t="s">
        <v>79</v>
      </c>
      <c r="D296" s="0" t="s">
        <v>82</v>
      </c>
      <c r="E296" s="0" t="n">
        <v>2029</v>
      </c>
      <c r="F296" s="5" t="n">
        <v>164.88299814</v>
      </c>
      <c r="G296" s="10" t="s">
        <v>4</v>
      </c>
    </row>
    <row r="297" customFormat="false" ht="14.25" hidden="true" customHeight="false" outlineLevel="0" collapsed="false">
      <c r="A297" s="0" t="s">
        <v>64</v>
      </c>
      <c r="B297" s="0" t="s">
        <v>55</v>
      </c>
      <c r="C297" s="0" t="s">
        <v>79</v>
      </c>
      <c r="D297" s="0" t="s">
        <v>82</v>
      </c>
      <c r="E297" s="0" t="n">
        <v>2030</v>
      </c>
      <c r="F297" s="5" t="n">
        <v>165.5356164</v>
      </c>
      <c r="G297" s="10" t="s">
        <v>4</v>
      </c>
    </row>
    <row r="298" customFormat="false" ht="14.25" hidden="true" customHeight="false" outlineLevel="0" collapsed="false">
      <c r="A298" s="0" t="s">
        <v>64</v>
      </c>
      <c r="B298" s="0" t="s">
        <v>55</v>
      </c>
      <c r="C298" s="0" t="s">
        <v>79</v>
      </c>
      <c r="D298" s="0" t="s">
        <v>82</v>
      </c>
      <c r="E298" s="0" t="n">
        <v>2031</v>
      </c>
      <c r="F298" s="5" t="n">
        <v>166.15826945</v>
      </c>
      <c r="G298" s="10" t="s">
        <v>4</v>
      </c>
    </row>
    <row r="299" customFormat="false" ht="14.25" hidden="true" customHeight="false" outlineLevel="0" collapsed="false">
      <c r="A299" s="0" t="s">
        <v>64</v>
      </c>
      <c r="B299" s="0" t="s">
        <v>55</v>
      </c>
      <c r="C299" s="0" t="s">
        <v>79</v>
      </c>
      <c r="D299" s="0" t="s">
        <v>82</v>
      </c>
      <c r="E299" s="0" t="n">
        <v>2032</v>
      </c>
      <c r="F299" s="5" t="n">
        <v>167.27538744</v>
      </c>
      <c r="G299" s="10" t="s">
        <v>4</v>
      </c>
    </row>
    <row r="300" customFormat="false" ht="14.25" hidden="true" customHeight="false" outlineLevel="0" collapsed="false">
      <c r="A300" s="0" t="s">
        <v>64</v>
      </c>
      <c r="B300" s="0" t="s">
        <v>55</v>
      </c>
      <c r="C300" s="0" t="s">
        <v>79</v>
      </c>
      <c r="D300" s="0" t="s">
        <v>82</v>
      </c>
      <c r="E300" s="0" t="n">
        <v>2033</v>
      </c>
      <c r="F300" s="5" t="n">
        <v>167.99352064</v>
      </c>
      <c r="G300" s="10" t="s">
        <v>4</v>
      </c>
    </row>
    <row r="301" customFormat="false" ht="14.25" hidden="true" customHeight="false" outlineLevel="0" collapsed="false">
      <c r="A301" s="0" t="s">
        <v>64</v>
      </c>
      <c r="B301" s="0" t="s">
        <v>55</v>
      </c>
      <c r="C301" s="0" t="s">
        <v>79</v>
      </c>
      <c r="D301" s="0" t="s">
        <v>82</v>
      </c>
      <c r="E301" s="0" t="n">
        <v>2034</v>
      </c>
      <c r="F301" s="5" t="n">
        <v>168.36546648</v>
      </c>
      <c r="G301" s="10" t="s">
        <v>4</v>
      </c>
    </row>
    <row r="302" customFormat="false" ht="14.25" hidden="true" customHeight="false" outlineLevel="0" collapsed="false">
      <c r="A302" s="0" t="s">
        <v>64</v>
      </c>
      <c r="B302" s="0" t="s">
        <v>55</v>
      </c>
      <c r="C302" s="0" t="s">
        <v>79</v>
      </c>
      <c r="D302" s="0" t="s">
        <v>82</v>
      </c>
      <c r="E302" s="0" t="n">
        <v>2035</v>
      </c>
      <c r="F302" s="5" t="n">
        <v>168.5714926</v>
      </c>
      <c r="G302" s="10" t="s">
        <v>4</v>
      </c>
    </row>
    <row r="303" customFormat="false" ht="14.25" hidden="true" customHeight="false" outlineLevel="0" collapsed="false">
      <c r="A303" s="0" t="s">
        <v>64</v>
      </c>
      <c r="B303" s="0" t="s">
        <v>55</v>
      </c>
      <c r="C303" s="0" t="s">
        <v>79</v>
      </c>
      <c r="D303" s="0" t="s">
        <v>82</v>
      </c>
      <c r="E303" s="0" t="n">
        <v>2036</v>
      </c>
      <c r="F303" s="5" t="n">
        <v>168.92777081</v>
      </c>
      <c r="G303" s="10" t="s">
        <v>4</v>
      </c>
    </row>
    <row r="304" customFormat="false" ht="14.25" hidden="true" customHeight="false" outlineLevel="0" collapsed="false">
      <c r="A304" s="0" t="s">
        <v>64</v>
      </c>
      <c r="B304" s="0" t="s">
        <v>55</v>
      </c>
      <c r="C304" s="0" t="s">
        <v>79</v>
      </c>
      <c r="D304" s="0" t="s">
        <v>82</v>
      </c>
      <c r="E304" s="0" t="n">
        <v>2037</v>
      </c>
      <c r="F304" s="5" t="n">
        <v>169.11368868</v>
      </c>
      <c r="G304" s="10" t="s">
        <v>4</v>
      </c>
    </row>
    <row r="305" customFormat="false" ht="14.25" hidden="true" customHeight="false" outlineLevel="0" collapsed="false">
      <c r="A305" s="0" t="s">
        <v>64</v>
      </c>
      <c r="B305" s="0" t="s">
        <v>55</v>
      </c>
      <c r="C305" s="0" t="s">
        <v>79</v>
      </c>
      <c r="D305" s="0" t="s">
        <v>82</v>
      </c>
      <c r="E305" s="0" t="n">
        <v>2038</v>
      </c>
      <c r="F305" s="5" t="n">
        <v>169.46901712</v>
      </c>
      <c r="G305" s="10" t="s">
        <v>4</v>
      </c>
    </row>
    <row r="306" customFormat="false" ht="14.25" hidden="true" customHeight="false" outlineLevel="0" collapsed="false">
      <c r="A306" s="0" t="s">
        <v>64</v>
      </c>
      <c r="B306" s="0" t="s">
        <v>55</v>
      </c>
      <c r="C306" s="0" t="s">
        <v>79</v>
      </c>
      <c r="D306" s="0" t="s">
        <v>82</v>
      </c>
      <c r="E306" s="0" t="n">
        <v>2039</v>
      </c>
      <c r="F306" s="5" t="n">
        <v>169.73564216</v>
      </c>
      <c r="G306" s="10" t="s">
        <v>4</v>
      </c>
    </row>
    <row r="307" customFormat="false" ht="14.25" hidden="true" customHeight="false" outlineLevel="0" collapsed="false">
      <c r="A307" s="0" t="s">
        <v>64</v>
      </c>
      <c r="B307" s="0" t="s">
        <v>55</v>
      </c>
      <c r="C307" s="0" t="s">
        <v>79</v>
      </c>
      <c r="D307" s="0" t="s">
        <v>82</v>
      </c>
      <c r="E307" s="0" t="n">
        <v>2040</v>
      </c>
      <c r="F307" s="5" t="n">
        <v>170.07309552</v>
      </c>
      <c r="G307" s="10" t="s">
        <v>4</v>
      </c>
    </row>
    <row r="308" customFormat="false" ht="14.25" hidden="true" customHeight="false" outlineLevel="0" collapsed="false">
      <c r="A308" s="0" t="s">
        <v>64</v>
      </c>
      <c r="B308" s="0" t="s">
        <v>55</v>
      </c>
      <c r="C308" s="0" t="s">
        <v>79</v>
      </c>
      <c r="D308" s="0" t="s">
        <v>83</v>
      </c>
      <c r="E308" s="0" t="n">
        <v>2024</v>
      </c>
      <c r="F308" s="5" t="n">
        <v>36.3855</v>
      </c>
      <c r="G308" s="10" t="s">
        <v>4</v>
      </c>
    </row>
    <row r="309" customFormat="false" ht="14.25" hidden="true" customHeight="false" outlineLevel="0" collapsed="false">
      <c r="A309" s="0" t="s">
        <v>64</v>
      </c>
      <c r="B309" s="0" t="s">
        <v>55</v>
      </c>
      <c r="C309" s="0" t="s">
        <v>79</v>
      </c>
      <c r="D309" s="0" t="s">
        <v>83</v>
      </c>
      <c r="E309" s="0" t="n">
        <v>2025</v>
      </c>
      <c r="F309" s="5" t="n">
        <v>36.5674</v>
      </c>
      <c r="G309" s="10" t="s">
        <v>4</v>
      </c>
    </row>
    <row r="310" customFormat="false" ht="14.25" hidden="true" customHeight="false" outlineLevel="0" collapsed="false">
      <c r="A310" s="0" t="s">
        <v>64</v>
      </c>
      <c r="B310" s="0" t="s">
        <v>55</v>
      </c>
      <c r="C310" s="0" t="s">
        <v>79</v>
      </c>
      <c r="D310" s="0" t="s">
        <v>83</v>
      </c>
      <c r="E310" s="0" t="n">
        <v>2026</v>
      </c>
      <c r="F310" s="5" t="n">
        <v>36.7502</v>
      </c>
      <c r="G310" s="10" t="s">
        <v>4</v>
      </c>
    </row>
    <row r="311" customFormat="false" ht="14.25" hidden="true" customHeight="false" outlineLevel="0" collapsed="false">
      <c r="A311" s="0" t="s">
        <v>64</v>
      </c>
      <c r="B311" s="0" t="s">
        <v>55</v>
      </c>
      <c r="C311" s="0" t="s">
        <v>79</v>
      </c>
      <c r="D311" s="0" t="s">
        <v>83</v>
      </c>
      <c r="E311" s="0" t="n">
        <v>2027</v>
      </c>
      <c r="F311" s="5" t="n">
        <v>36.934</v>
      </c>
      <c r="G311" s="10" t="s">
        <v>4</v>
      </c>
    </row>
    <row r="312" customFormat="false" ht="14.25" hidden="true" customHeight="false" outlineLevel="0" collapsed="false">
      <c r="A312" s="0" t="s">
        <v>64</v>
      </c>
      <c r="B312" s="0" t="s">
        <v>55</v>
      </c>
      <c r="C312" s="0" t="s">
        <v>79</v>
      </c>
      <c r="D312" s="0" t="s">
        <v>83</v>
      </c>
      <c r="E312" s="0" t="n">
        <v>2028</v>
      </c>
      <c r="F312" s="5" t="n">
        <v>37.1187</v>
      </c>
      <c r="G312" s="10" t="s">
        <v>4</v>
      </c>
    </row>
    <row r="313" customFormat="false" ht="14.25" hidden="true" customHeight="false" outlineLevel="0" collapsed="false">
      <c r="A313" s="0" t="s">
        <v>64</v>
      </c>
      <c r="B313" s="0" t="s">
        <v>55</v>
      </c>
      <c r="C313" s="0" t="s">
        <v>79</v>
      </c>
      <c r="D313" s="0" t="s">
        <v>83</v>
      </c>
      <c r="E313" s="0" t="n">
        <v>2029</v>
      </c>
      <c r="F313" s="5" t="n">
        <v>37.3043</v>
      </c>
      <c r="G313" s="10" t="s">
        <v>4</v>
      </c>
    </row>
    <row r="314" customFormat="false" ht="14.25" hidden="true" customHeight="false" outlineLevel="0" collapsed="false">
      <c r="A314" s="0" t="s">
        <v>64</v>
      </c>
      <c r="B314" s="0" t="s">
        <v>55</v>
      </c>
      <c r="C314" s="0" t="s">
        <v>79</v>
      </c>
      <c r="D314" s="0" t="s">
        <v>83</v>
      </c>
      <c r="E314" s="0" t="n">
        <v>2030</v>
      </c>
      <c r="F314" s="5" t="n">
        <v>37.4908</v>
      </c>
      <c r="G314" s="10" t="s">
        <v>4</v>
      </c>
    </row>
    <row r="315" customFormat="false" ht="14.25" hidden="true" customHeight="false" outlineLevel="0" collapsed="false">
      <c r="A315" s="0" t="s">
        <v>64</v>
      </c>
      <c r="B315" s="0" t="s">
        <v>55</v>
      </c>
      <c r="C315" s="0" t="s">
        <v>79</v>
      </c>
      <c r="D315" s="0" t="s">
        <v>83</v>
      </c>
      <c r="E315" s="0" t="n">
        <v>2031</v>
      </c>
      <c r="F315" s="5" t="n">
        <v>37.6782</v>
      </c>
      <c r="G315" s="10" t="s">
        <v>4</v>
      </c>
    </row>
    <row r="316" customFormat="false" ht="14.25" hidden="true" customHeight="false" outlineLevel="0" collapsed="false">
      <c r="A316" s="0" t="s">
        <v>64</v>
      </c>
      <c r="B316" s="0" t="s">
        <v>55</v>
      </c>
      <c r="C316" s="0" t="s">
        <v>79</v>
      </c>
      <c r="D316" s="0" t="s">
        <v>83</v>
      </c>
      <c r="E316" s="0" t="n">
        <v>2032</v>
      </c>
      <c r="F316" s="5" t="n">
        <v>37.8666</v>
      </c>
      <c r="G316" s="10" t="s">
        <v>4</v>
      </c>
    </row>
    <row r="317" customFormat="false" ht="14.25" hidden="true" customHeight="false" outlineLevel="0" collapsed="false">
      <c r="A317" s="0" t="s">
        <v>64</v>
      </c>
      <c r="B317" s="0" t="s">
        <v>55</v>
      </c>
      <c r="C317" s="0" t="s">
        <v>79</v>
      </c>
      <c r="D317" s="0" t="s">
        <v>83</v>
      </c>
      <c r="E317" s="0" t="n">
        <v>2033</v>
      </c>
      <c r="F317" s="5" t="n">
        <v>38.056</v>
      </c>
      <c r="G317" s="10" t="s">
        <v>4</v>
      </c>
    </row>
    <row r="318" customFormat="false" ht="14.25" hidden="true" customHeight="false" outlineLevel="0" collapsed="false">
      <c r="A318" s="0" t="s">
        <v>64</v>
      </c>
      <c r="B318" s="0" t="s">
        <v>55</v>
      </c>
      <c r="C318" s="0" t="s">
        <v>79</v>
      </c>
      <c r="D318" s="0" t="s">
        <v>83</v>
      </c>
      <c r="E318" s="0" t="n">
        <v>2034</v>
      </c>
      <c r="F318" s="5" t="n">
        <v>38.2462</v>
      </c>
      <c r="G318" s="10" t="s">
        <v>4</v>
      </c>
    </row>
    <row r="319" customFormat="false" ht="14.25" hidden="true" customHeight="false" outlineLevel="0" collapsed="false">
      <c r="A319" s="0" t="s">
        <v>64</v>
      </c>
      <c r="B319" s="0" t="s">
        <v>55</v>
      </c>
      <c r="C319" s="0" t="s">
        <v>79</v>
      </c>
      <c r="D319" s="0" t="s">
        <v>83</v>
      </c>
      <c r="E319" s="0" t="n">
        <v>2035</v>
      </c>
      <c r="F319" s="5" t="n">
        <v>38.4375</v>
      </c>
      <c r="G319" s="10" t="s">
        <v>4</v>
      </c>
    </row>
    <row r="320" customFormat="false" ht="14.25" hidden="true" customHeight="false" outlineLevel="0" collapsed="false">
      <c r="A320" s="0" t="s">
        <v>64</v>
      </c>
      <c r="B320" s="0" t="s">
        <v>55</v>
      </c>
      <c r="C320" s="0" t="s">
        <v>79</v>
      </c>
      <c r="D320" s="0" t="s">
        <v>83</v>
      </c>
      <c r="E320" s="0" t="n">
        <v>2036</v>
      </c>
      <c r="F320" s="5" t="n">
        <v>38.6297</v>
      </c>
      <c r="G320" s="10" t="s">
        <v>4</v>
      </c>
    </row>
    <row r="321" customFormat="false" ht="14.25" hidden="true" customHeight="false" outlineLevel="0" collapsed="false">
      <c r="A321" s="0" t="s">
        <v>64</v>
      </c>
      <c r="B321" s="0" t="s">
        <v>55</v>
      </c>
      <c r="C321" s="0" t="s">
        <v>79</v>
      </c>
      <c r="D321" s="0" t="s">
        <v>83</v>
      </c>
      <c r="E321" s="0" t="n">
        <v>2037</v>
      </c>
      <c r="F321" s="5" t="n">
        <v>38.8228</v>
      </c>
      <c r="G321" s="10" t="s">
        <v>4</v>
      </c>
    </row>
    <row r="322" customFormat="false" ht="14.25" hidden="true" customHeight="false" outlineLevel="0" collapsed="false">
      <c r="A322" s="0" t="s">
        <v>64</v>
      </c>
      <c r="B322" s="0" t="s">
        <v>55</v>
      </c>
      <c r="C322" s="0" t="s">
        <v>79</v>
      </c>
      <c r="D322" s="0" t="s">
        <v>83</v>
      </c>
      <c r="E322" s="0" t="n">
        <v>2038</v>
      </c>
      <c r="F322" s="5" t="n">
        <v>39.0169</v>
      </c>
      <c r="G322" s="10" t="s">
        <v>4</v>
      </c>
    </row>
    <row r="323" customFormat="false" ht="14.25" hidden="true" customHeight="false" outlineLevel="0" collapsed="false">
      <c r="A323" s="0" t="s">
        <v>64</v>
      </c>
      <c r="B323" s="0" t="s">
        <v>55</v>
      </c>
      <c r="C323" s="0" t="s">
        <v>79</v>
      </c>
      <c r="D323" s="0" t="s">
        <v>83</v>
      </c>
      <c r="E323" s="0" t="n">
        <v>2039</v>
      </c>
      <c r="F323" s="5" t="n">
        <v>39.212</v>
      </c>
      <c r="G323" s="10" t="s">
        <v>4</v>
      </c>
    </row>
    <row r="324" customFormat="false" ht="14.25" hidden="true" customHeight="false" outlineLevel="0" collapsed="false">
      <c r="A324" s="0" t="s">
        <v>64</v>
      </c>
      <c r="B324" s="0" t="s">
        <v>55</v>
      </c>
      <c r="C324" s="0" t="s">
        <v>79</v>
      </c>
      <c r="D324" s="0" t="s">
        <v>83</v>
      </c>
      <c r="E324" s="0" t="n">
        <v>2040</v>
      </c>
      <c r="F324" s="5" t="n">
        <v>39.4081</v>
      </c>
      <c r="G324" s="10" t="s">
        <v>4</v>
      </c>
    </row>
    <row r="325" customFormat="false" ht="14.25" hidden="true" customHeight="false" outlineLevel="0" collapsed="false">
      <c r="A325" s="0" t="s">
        <v>64</v>
      </c>
      <c r="B325" s="0" t="s">
        <v>55</v>
      </c>
      <c r="C325" s="0" t="s">
        <v>79</v>
      </c>
      <c r="D325" s="0" t="s">
        <v>71</v>
      </c>
      <c r="E325" s="0" t="n">
        <v>2024</v>
      </c>
      <c r="F325" s="5" t="n">
        <v>226.85030037</v>
      </c>
      <c r="G325" s="10" t="s">
        <v>4</v>
      </c>
    </row>
    <row r="326" customFormat="false" ht="14.25" hidden="true" customHeight="false" outlineLevel="0" collapsed="false">
      <c r="A326" s="0" t="s">
        <v>64</v>
      </c>
      <c r="B326" s="0" t="s">
        <v>55</v>
      </c>
      <c r="C326" s="0" t="s">
        <v>79</v>
      </c>
      <c r="D326" s="0" t="s">
        <v>71</v>
      </c>
      <c r="E326" s="0" t="n">
        <v>2025</v>
      </c>
      <c r="F326" s="5" t="n">
        <v>225.58987127</v>
      </c>
      <c r="G326" s="10" t="s">
        <v>4</v>
      </c>
    </row>
    <row r="327" customFormat="false" ht="14.25" hidden="true" customHeight="false" outlineLevel="0" collapsed="false">
      <c r="A327" s="0" t="s">
        <v>64</v>
      </c>
      <c r="B327" s="0" t="s">
        <v>55</v>
      </c>
      <c r="C327" s="0" t="s">
        <v>79</v>
      </c>
      <c r="D327" s="0" t="s">
        <v>71</v>
      </c>
      <c r="E327" s="0" t="n">
        <v>2026</v>
      </c>
      <c r="F327" s="5" t="n">
        <v>221.79596384</v>
      </c>
      <c r="G327" s="10" t="s">
        <v>4</v>
      </c>
    </row>
    <row r="328" customFormat="false" ht="14.25" hidden="true" customHeight="false" outlineLevel="0" collapsed="false">
      <c r="A328" s="0" t="s">
        <v>64</v>
      </c>
      <c r="B328" s="0" t="s">
        <v>55</v>
      </c>
      <c r="C328" s="0" t="s">
        <v>79</v>
      </c>
      <c r="D328" s="0" t="s">
        <v>71</v>
      </c>
      <c r="E328" s="0" t="n">
        <v>2027</v>
      </c>
      <c r="F328" s="5" t="n">
        <v>226.46275799</v>
      </c>
      <c r="G328" s="10" t="s">
        <v>4</v>
      </c>
    </row>
    <row r="329" customFormat="false" ht="14.25" hidden="true" customHeight="false" outlineLevel="0" collapsed="false">
      <c r="A329" s="0" t="s">
        <v>64</v>
      </c>
      <c r="B329" s="0" t="s">
        <v>55</v>
      </c>
      <c r="C329" s="0" t="s">
        <v>79</v>
      </c>
      <c r="D329" s="0" t="s">
        <v>71</v>
      </c>
      <c r="E329" s="0" t="n">
        <v>2028</v>
      </c>
      <c r="F329" s="5" t="n">
        <v>229.8244407</v>
      </c>
      <c r="G329" s="10" t="s">
        <v>4</v>
      </c>
    </row>
    <row r="330" customFormat="false" ht="14.25" hidden="true" customHeight="false" outlineLevel="0" collapsed="false">
      <c r="A330" s="0" t="s">
        <v>64</v>
      </c>
      <c r="B330" s="0" t="s">
        <v>55</v>
      </c>
      <c r="C330" s="0" t="s">
        <v>79</v>
      </c>
      <c r="D330" s="0" t="s">
        <v>71</v>
      </c>
      <c r="E330" s="0" t="n">
        <v>2029</v>
      </c>
      <c r="F330" s="5" t="n">
        <v>230.5022294</v>
      </c>
      <c r="G330" s="10" t="s">
        <v>4</v>
      </c>
    </row>
    <row r="331" customFormat="false" ht="14.25" hidden="true" customHeight="false" outlineLevel="0" collapsed="false">
      <c r="A331" s="0" t="s">
        <v>64</v>
      </c>
      <c r="B331" s="0" t="s">
        <v>55</v>
      </c>
      <c r="C331" s="0" t="s">
        <v>79</v>
      </c>
      <c r="D331" s="0" t="s">
        <v>71</v>
      </c>
      <c r="E331" s="0" t="n">
        <v>2030</v>
      </c>
      <c r="F331" s="5" t="n">
        <v>231.45831154</v>
      </c>
      <c r="G331" s="10" t="s">
        <v>4</v>
      </c>
    </row>
    <row r="332" customFormat="false" ht="14.25" hidden="true" customHeight="false" outlineLevel="0" collapsed="false">
      <c r="A332" s="0" t="s">
        <v>64</v>
      </c>
      <c r="B332" s="0" t="s">
        <v>55</v>
      </c>
      <c r="C332" s="0" t="s">
        <v>79</v>
      </c>
      <c r="D332" s="0" t="s">
        <v>71</v>
      </c>
      <c r="E332" s="0" t="n">
        <v>2031</v>
      </c>
      <c r="F332" s="5" t="n">
        <v>232.40532514</v>
      </c>
      <c r="G332" s="10" t="s">
        <v>4</v>
      </c>
    </row>
    <row r="333" customFormat="false" ht="14.25" hidden="true" customHeight="false" outlineLevel="0" collapsed="false">
      <c r="A333" s="0" t="s">
        <v>64</v>
      </c>
      <c r="B333" s="0" t="s">
        <v>55</v>
      </c>
      <c r="C333" s="0" t="s">
        <v>79</v>
      </c>
      <c r="D333" s="0" t="s">
        <v>71</v>
      </c>
      <c r="E333" s="0" t="n">
        <v>2032</v>
      </c>
      <c r="F333" s="5" t="n">
        <v>233.90130096</v>
      </c>
      <c r="G333" s="10" t="s">
        <v>4</v>
      </c>
    </row>
    <row r="334" customFormat="false" ht="14.25" hidden="true" customHeight="false" outlineLevel="0" collapsed="false">
      <c r="A334" s="0" t="s">
        <v>64</v>
      </c>
      <c r="B334" s="0" t="s">
        <v>55</v>
      </c>
      <c r="C334" s="0" t="s">
        <v>79</v>
      </c>
      <c r="D334" s="0" t="s">
        <v>71</v>
      </c>
      <c r="E334" s="0" t="n">
        <v>2033</v>
      </c>
      <c r="F334" s="5" t="n">
        <v>234.96095968</v>
      </c>
      <c r="G334" s="10" t="s">
        <v>4</v>
      </c>
    </row>
    <row r="335" customFormat="false" ht="14.25" hidden="true" customHeight="false" outlineLevel="0" collapsed="false">
      <c r="A335" s="0" t="s">
        <v>64</v>
      </c>
      <c r="B335" s="0" t="s">
        <v>55</v>
      </c>
      <c r="C335" s="0" t="s">
        <v>79</v>
      </c>
      <c r="D335" s="0" t="s">
        <v>71</v>
      </c>
      <c r="E335" s="0" t="n">
        <v>2034</v>
      </c>
      <c r="F335" s="5" t="n">
        <v>235.63486444</v>
      </c>
      <c r="G335" s="10" t="s">
        <v>4</v>
      </c>
    </row>
    <row r="336" customFormat="false" ht="14.25" hidden="true" customHeight="false" outlineLevel="0" collapsed="false">
      <c r="A336" s="0" t="s">
        <v>64</v>
      </c>
      <c r="B336" s="0" t="s">
        <v>55</v>
      </c>
      <c r="C336" s="0" t="s">
        <v>79</v>
      </c>
      <c r="D336" s="0" t="s">
        <v>71</v>
      </c>
      <c r="E336" s="0" t="n">
        <v>2035</v>
      </c>
      <c r="F336" s="5" t="n">
        <v>236.10444844</v>
      </c>
      <c r="G336" s="10" t="s">
        <v>4</v>
      </c>
    </row>
    <row r="337" customFormat="false" ht="14.25" hidden="true" customHeight="false" outlineLevel="0" collapsed="false">
      <c r="A337" s="0" t="s">
        <v>64</v>
      </c>
      <c r="B337" s="0" t="s">
        <v>55</v>
      </c>
      <c r="C337" s="0" t="s">
        <v>79</v>
      </c>
      <c r="D337" s="0" t="s">
        <v>71</v>
      </c>
      <c r="E337" s="0" t="n">
        <v>2036</v>
      </c>
      <c r="F337" s="5" t="n">
        <v>236.72578886</v>
      </c>
      <c r="G337" s="10" t="s">
        <v>4</v>
      </c>
    </row>
    <row r="338" customFormat="false" ht="14.25" hidden="true" customHeight="false" outlineLevel="0" collapsed="false">
      <c r="A338" s="0" t="s">
        <v>64</v>
      </c>
      <c r="B338" s="0" t="s">
        <v>55</v>
      </c>
      <c r="C338" s="0" t="s">
        <v>79</v>
      </c>
      <c r="D338" s="0" t="s">
        <v>71</v>
      </c>
      <c r="E338" s="0" t="n">
        <v>2037</v>
      </c>
      <c r="F338" s="5" t="n">
        <v>237.15211</v>
      </c>
      <c r="G338" s="10" t="s">
        <v>4</v>
      </c>
    </row>
    <row r="339" customFormat="false" ht="14.25" hidden="true" customHeight="false" outlineLevel="0" collapsed="false">
      <c r="A339" s="0" t="s">
        <v>64</v>
      </c>
      <c r="B339" s="0" t="s">
        <v>55</v>
      </c>
      <c r="C339" s="0" t="s">
        <v>79</v>
      </c>
      <c r="D339" s="0" t="s">
        <v>71</v>
      </c>
      <c r="E339" s="0" t="n">
        <v>2038</v>
      </c>
      <c r="F339" s="5" t="n">
        <v>237.80753789</v>
      </c>
      <c r="G339" s="10" t="s">
        <v>4</v>
      </c>
    </row>
    <row r="340" customFormat="false" ht="14.25" hidden="true" customHeight="false" outlineLevel="0" collapsed="false">
      <c r="A340" s="0" t="s">
        <v>64</v>
      </c>
      <c r="B340" s="0" t="s">
        <v>55</v>
      </c>
      <c r="C340" s="0" t="s">
        <v>79</v>
      </c>
      <c r="D340" s="0" t="s">
        <v>71</v>
      </c>
      <c r="E340" s="0" t="n">
        <v>2039</v>
      </c>
      <c r="F340" s="5" t="n">
        <v>238.35614884</v>
      </c>
      <c r="G340" s="10" t="s">
        <v>4</v>
      </c>
    </row>
    <row r="341" customFormat="false" ht="14.25" hidden="true" customHeight="false" outlineLevel="0" collapsed="false">
      <c r="A341" s="0" t="s">
        <v>64</v>
      </c>
      <c r="B341" s="0" t="s">
        <v>55</v>
      </c>
      <c r="C341" s="0" t="s">
        <v>79</v>
      </c>
      <c r="D341" s="0" t="s">
        <v>71</v>
      </c>
      <c r="E341" s="0" t="n">
        <v>2040</v>
      </c>
      <c r="F341" s="5" t="n">
        <v>238.9862568</v>
      </c>
      <c r="G341" s="10" t="s">
        <v>4</v>
      </c>
    </row>
    <row r="342" customFormat="false" ht="14.25" hidden="true" customHeight="false" outlineLevel="0" collapsed="false">
      <c r="A342" s="0" t="s">
        <v>64</v>
      </c>
      <c r="B342" s="0" t="s">
        <v>55</v>
      </c>
      <c r="C342" s="0" t="s">
        <v>84</v>
      </c>
      <c r="D342" s="0" t="s">
        <v>85</v>
      </c>
      <c r="E342" s="0" t="n">
        <v>2024</v>
      </c>
      <c r="F342" s="5" t="n">
        <v>0.000269478029003272</v>
      </c>
      <c r="G342" s="10" t="s">
        <v>4</v>
      </c>
    </row>
    <row r="343" customFormat="false" ht="14.25" hidden="true" customHeight="false" outlineLevel="0" collapsed="false">
      <c r="A343" s="0" t="s">
        <v>64</v>
      </c>
      <c r="B343" s="0" t="s">
        <v>55</v>
      </c>
      <c r="C343" s="0" t="s">
        <v>84</v>
      </c>
      <c r="D343" s="0" t="s">
        <v>85</v>
      </c>
      <c r="E343" s="0" t="n">
        <v>2025</v>
      </c>
      <c r="F343" s="5" t="n">
        <v>0.000380503033739685</v>
      </c>
      <c r="G343" s="10" t="s">
        <v>4</v>
      </c>
    </row>
    <row r="344" customFormat="false" ht="14.25" hidden="true" customHeight="false" outlineLevel="0" collapsed="false">
      <c r="A344" s="0" t="s">
        <v>64</v>
      </c>
      <c r="B344" s="0" t="s">
        <v>55</v>
      </c>
      <c r="C344" s="0" t="s">
        <v>84</v>
      </c>
      <c r="D344" s="0" t="s">
        <v>85</v>
      </c>
      <c r="E344" s="0" t="n">
        <v>2026</v>
      </c>
      <c r="F344" s="5" t="n">
        <v>0.000532975687513055</v>
      </c>
      <c r="G344" s="10" t="s">
        <v>4</v>
      </c>
    </row>
    <row r="345" customFormat="false" ht="14.25" hidden="true" customHeight="false" outlineLevel="0" collapsed="false">
      <c r="A345" s="0" t="s">
        <v>64</v>
      </c>
      <c r="B345" s="0" t="s">
        <v>55</v>
      </c>
      <c r="C345" s="0" t="s">
        <v>84</v>
      </c>
      <c r="D345" s="0" t="s">
        <v>85</v>
      </c>
      <c r="E345" s="0" t="n">
        <v>2027</v>
      </c>
      <c r="F345" s="5" t="n">
        <v>0.000734359417557821</v>
      </c>
      <c r="G345" s="10" t="s">
        <v>4</v>
      </c>
    </row>
    <row r="346" customFormat="false" ht="14.25" hidden="true" customHeight="false" outlineLevel="0" collapsed="false">
      <c r="A346" s="0" t="s">
        <v>64</v>
      </c>
      <c r="B346" s="0" t="s">
        <v>55</v>
      </c>
      <c r="C346" s="0" t="s">
        <v>84</v>
      </c>
      <c r="D346" s="0" t="s">
        <v>85</v>
      </c>
      <c r="E346" s="0" t="n">
        <v>2028</v>
      </c>
      <c r="F346" s="5" t="n">
        <v>0.00106361946576668</v>
      </c>
      <c r="G346" s="10" t="s">
        <v>4</v>
      </c>
    </row>
    <row r="347" customFormat="false" ht="14.25" hidden="true" customHeight="false" outlineLevel="0" collapsed="false">
      <c r="A347" s="0" t="s">
        <v>64</v>
      </c>
      <c r="B347" s="0" t="s">
        <v>55</v>
      </c>
      <c r="C347" s="0" t="s">
        <v>84</v>
      </c>
      <c r="D347" s="0" t="s">
        <v>85</v>
      </c>
      <c r="E347" s="0" t="n">
        <v>2029</v>
      </c>
      <c r="F347" s="5" t="n">
        <v>0.00156120825606109</v>
      </c>
      <c r="G347" s="10" t="s">
        <v>4</v>
      </c>
    </row>
    <row r="348" customFormat="false" ht="14.25" hidden="true" customHeight="false" outlineLevel="0" collapsed="false">
      <c r="A348" s="0" t="s">
        <v>64</v>
      </c>
      <c r="B348" s="0" t="s">
        <v>55</v>
      </c>
      <c r="C348" s="0" t="s">
        <v>84</v>
      </c>
      <c r="D348" s="0" t="s">
        <v>85</v>
      </c>
      <c r="E348" s="0" t="n">
        <v>2030</v>
      </c>
      <c r="F348" s="5" t="n">
        <v>0.00228505705976342</v>
      </c>
      <c r="G348" s="10" t="s">
        <v>4</v>
      </c>
    </row>
    <row r="349" customFormat="false" ht="14.25" hidden="true" customHeight="false" outlineLevel="0" collapsed="false">
      <c r="A349" s="0" t="s">
        <v>64</v>
      </c>
      <c r="B349" s="0" t="s">
        <v>55</v>
      </c>
      <c r="C349" s="0" t="s">
        <v>84</v>
      </c>
      <c r="D349" s="0" t="s">
        <v>85</v>
      </c>
      <c r="E349" s="0" t="n">
        <v>2031</v>
      </c>
      <c r="F349" s="5" t="n">
        <v>0.00327155607146583</v>
      </c>
      <c r="G349" s="10" t="s">
        <v>4</v>
      </c>
    </row>
    <row r="350" customFormat="false" ht="14.25" hidden="true" customHeight="false" outlineLevel="0" collapsed="false">
      <c r="A350" s="0" t="s">
        <v>64</v>
      </c>
      <c r="B350" s="0" t="s">
        <v>55</v>
      </c>
      <c r="C350" s="0" t="s">
        <v>84</v>
      </c>
      <c r="D350" s="0" t="s">
        <v>85</v>
      </c>
      <c r="E350" s="0" t="n">
        <v>2032</v>
      </c>
      <c r="F350" s="5" t="n">
        <v>0.00462411479756957</v>
      </c>
      <c r="G350" s="10" t="s">
        <v>4</v>
      </c>
    </row>
    <row r="351" customFormat="false" ht="14.25" hidden="true" customHeight="false" outlineLevel="0" collapsed="false">
      <c r="A351" s="0" t="s">
        <v>64</v>
      </c>
      <c r="B351" s="0" t="s">
        <v>55</v>
      </c>
      <c r="C351" s="0" t="s">
        <v>84</v>
      </c>
      <c r="D351" s="0" t="s">
        <v>85</v>
      </c>
      <c r="E351" s="0" t="n">
        <v>2033</v>
      </c>
      <c r="F351" s="5" t="n">
        <v>0.00643960963748281</v>
      </c>
      <c r="G351" s="10" t="s">
        <v>4</v>
      </c>
    </row>
    <row r="352" customFormat="false" ht="14.25" hidden="true" customHeight="false" outlineLevel="0" collapsed="false">
      <c r="A352" s="0" t="s">
        <v>64</v>
      </c>
      <c r="B352" s="0" t="s">
        <v>55</v>
      </c>
      <c r="C352" s="0" t="s">
        <v>84</v>
      </c>
      <c r="D352" s="0" t="s">
        <v>85</v>
      </c>
      <c r="E352" s="0" t="n">
        <v>2034</v>
      </c>
      <c r="F352" s="5" t="n">
        <v>0.0089648273473015</v>
      </c>
      <c r="G352" s="10" t="s">
        <v>4</v>
      </c>
    </row>
    <row r="353" customFormat="false" ht="14.25" hidden="true" customHeight="false" outlineLevel="0" collapsed="false">
      <c r="A353" s="0" t="s">
        <v>64</v>
      </c>
      <c r="B353" s="0" t="s">
        <v>55</v>
      </c>
      <c r="C353" s="0" t="s">
        <v>84</v>
      </c>
      <c r="D353" s="0" t="s">
        <v>85</v>
      </c>
      <c r="E353" s="0" t="n">
        <v>2035</v>
      </c>
      <c r="F353" s="5" t="n">
        <v>0.0122444685227166</v>
      </c>
      <c r="G353" s="10" t="s">
        <v>4</v>
      </c>
    </row>
    <row r="354" customFormat="false" ht="14.25" hidden="true" customHeight="false" outlineLevel="0" collapsed="false">
      <c r="A354" s="0" t="s">
        <v>64</v>
      </c>
      <c r="B354" s="0" t="s">
        <v>55</v>
      </c>
      <c r="C354" s="0" t="s">
        <v>84</v>
      </c>
      <c r="D354" s="0" t="s">
        <v>85</v>
      </c>
      <c r="E354" s="0" t="n">
        <v>2036</v>
      </c>
      <c r="F354" s="5" t="n">
        <v>0.016334542400974</v>
      </c>
      <c r="G354" s="10" t="s">
        <v>4</v>
      </c>
    </row>
    <row r="355" customFormat="false" ht="14.25" hidden="true" customHeight="false" outlineLevel="0" collapsed="false">
      <c r="A355" s="0" t="s">
        <v>64</v>
      </c>
      <c r="B355" s="0" t="s">
        <v>55</v>
      </c>
      <c r="C355" s="0" t="s">
        <v>84</v>
      </c>
      <c r="D355" s="0" t="s">
        <v>85</v>
      </c>
      <c r="E355" s="0" t="n">
        <v>2037</v>
      </c>
      <c r="F355" s="5" t="n">
        <v>0.0212663285960333</v>
      </c>
      <c r="G355" s="10" t="s">
        <v>4</v>
      </c>
    </row>
    <row r="356" customFormat="false" ht="14.25" hidden="true" customHeight="false" outlineLevel="0" collapsed="false">
      <c r="A356" s="0" t="s">
        <v>64</v>
      </c>
      <c r="B356" s="0" t="s">
        <v>55</v>
      </c>
      <c r="C356" s="0" t="s">
        <v>84</v>
      </c>
      <c r="D356" s="0" t="s">
        <v>85</v>
      </c>
      <c r="E356" s="0" t="n">
        <v>2038</v>
      </c>
      <c r="F356" s="5" t="n">
        <v>0.0269331878967356</v>
      </c>
      <c r="G356" s="10" t="s">
        <v>4</v>
      </c>
    </row>
    <row r="357" customFormat="false" ht="14.25" hidden="true" customHeight="false" outlineLevel="0" collapsed="false">
      <c r="A357" s="0" t="s">
        <v>64</v>
      </c>
      <c r="B357" s="0" t="s">
        <v>55</v>
      </c>
      <c r="C357" s="0" t="s">
        <v>84</v>
      </c>
      <c r="D357" s="0" t="s">
        <v>85</v>
      </c>
      <c r="E357" s="0" t="n">
        <v>2039</v>
      </c>
      <c r="F357" s="5" t="n">
        <v>0.0331170168418676</v>
      </c>
      <c r="G357" s="10" t="s">
        <v>4</v>
      </c>
    </row>
    <row r="358" customFormat="false" ht="14.25" hidden="true" customHeight="false" outlineLevel="0" collapsed="false">
      <c r="A358" s="0" t="s">
        <v>64</v>
      </c>
      <c r="B358" s="0" t="s">
        <v>55</v>
      </c>
      <c r="C358" s="0" t="s">
        <v>84</v>
      </c>
      <c r="D358" s="0" t="s">
        <v>85</v>
      </c>
      <c r="E358" s="0" t="n">
        <v>2040</v>
      </c>
      <c r="F358" s="5" t="n">
        <v>0.0395066110624034</v>
      </c>
      <c r="G358" s="10" t="s">
        <v>4</v>
      </c>
    </row>
    <row r="359" customFormat="false" ht="14.25" hidden="true" customHeight="false" outlineLevel="0" collapsed="false">
      <c r="A359" s="0" t="s">
        <v>64</v>
      </c>
      <c r="B359" s="0" t="s">
        <v>55</v>
      </c>
      <c r="C359" s="0" t="s">
        <v>84</v>
      </c>
      <c r="D359" s="0" t="s">
        <v>86</v>
      </c>
      <c r="E359" s="0" t="n">
        <v>2024</v>
      </c>
      <c r="F359" s="5" t="n">
        <v>0.054226004219489</v>
      </c>
      <c r="G359" s="10" t="s">
        <v>4</v>
      </c>
    </row>
    <row r="360" customFormat="false" ht="14.25" hidden="true" customHeight="false" outlineLevel="0" collapsed="false">
      <c r="A360" s="0" t="s">
        <v>64</v>
      </c>
      <c r="B360" s="0" t="s">
        <v>55</v>
      </c>
      <c r="C360" s="0" t="s">
        <v>84</v>
      </c>
      <c r="D360" s="0" t="s">
        <v>86</v>
      </c>
      <c r="E360" s="0" t="n">
        <v>2025</v>
      </c>
      <c r="F360" s="5" t="n">
        <v>0.0941455743920893</v>
      </c>
      <c r="G360" s="10" t="s">
        <v>4</v>
      </c>
    </row>
    <row r="361" customFormat="false" ht="14.25" hidden="true" customHeight="false" outlineLevel="0" collapsed="false">
      <c r="A361" s="0" t="s">
        <v>64</v>
      </c>
      <c r="B361" s="0" t="s">
        <v>55</v>
      </c>
      <c r="C361" s="0" t="s">
        <v>84</v>
      </c>
      <c r="D361" s="0" t="s">
        <v>86</v>
      </c>
      <c r="E361" s="0" t="n">
        <v>2026</v>
      </c>
      <c r="F361" s="5" t="n">
        <v>0.139528287769789</v>
      </c>
      <c r="G361" s="10" t="s">
        <v>4</v>
      </c>
    </row>
    <row r="362" customFormat="false" ht="14.25" hidden="true" customHeight="false" outlineLevel="0" collapsed="false">
      <c r="A362" s="0" t="s">
        <v>64</v>
      </c>
      <c r="B362" s="0" t="s">
        <v>55</v>
      </c>
      <c r="C362" s="0" t="s">
        <v>84</v>
      </c>
      <c r="D362" s="0" t="s">
        <v>86</v>
      </c>
      <c r="E362" s="0" t="n">
        <v>2027</v>
      </c>
      <c r="F362" s="5" t="n">
        <v>0.190106093178682</v>
      </c>
      <c r="G362" s="10" t="s">
        <v>4</v>
      </c>
    </row>
    <row r="363" customFormat="false" ht="14.25" hidden="true" customHeight="false" outlineLevel="0" collapsed="false">
      <c r="A363" s="0" t="s">
        <v>64</v>
      </c>
      <c r="B363" s="0" t="s">
        <v>55</v>
      </c>
      <c r="C363" s="0" t="s">
        <v>84</v>
      </c>
      <c r="D363" s="0" t="s">
        <v>86</v>
      </c>
      <c r="E363" s="0" t="n">
        <v>2028</v>
      </c>
      <c r="F363" s="5" t="n">
        <v>0.243634879779227</v>
      </c>
      <c r="G363" s="10" t="s">
        <v>4</v>
      </c>
    </row>
    <row r="364" customFormat="false" ht="14.25" hidden="true" customHeight="false" outlineLevel="0" collapsed="false">
      <c r="A364" s="0" t="s">
        <v>64</v>
      </c>
      <c r="B364" s="0" t="s">
        <v>55</v>
      </c>
      <c r="C364" s="0" t="s">
        <v>84</v>
      </c>
      <c r="D364" s="0" t="s">
        <v>86</v>
      </c>
      <c r="E364" s="0" t="n">
        <v>2029</v>
      </c>
      <c r="F364" s="5" t="n">
        <v>0.302796959796559</v>
      </c>
      <c r="G364" s="10" t="s">
        <v>4</v>
      </c>
    </row>
    <row r="365" customFormat="false" ht="14.25" hidden="true" customHeight="false" outlineLevel="0" collapsed="false">
      <c r="A365" s="0" t="s">
        <v>64</v>
      </c>
      <c r="B365" s="0" t="s">
        <v>55</v>
      </c>
      <c r="C365" s="0" t="s">
        <v>84</v>
      </c>
      <c r="D365" s="0" t="s">
        <v>86</v>
      </c>
      <c r="E365" s="0" t="n">
        <v>2030</v>
      </c>
      <c r="F365" s="5" t="n">
        <v>0.367817174022062</v>
      </c>
      <c r="G365" s="10" t="s">
        <v>4</v>
      </c>
    </row>
    <row r="366" customFormat="false" ht="14.25" hidden="true" customHeight="false" outlineLevel="0" collapsed="false">
      <c r="A366" s="0" t="s">
        <v>64</v>
      </c>
      <c r="B366" s="0" t="s">
        <v>55</v>
      </c>
      <c r="C366" s="0" t="s">
        <v>84</v>
      </c>
      <c r="D366" s="0" t="s">
        <v>86</v>
      </c>
      <c r="E366" s="0" t="n">
        <v>2031</v>
      </c>
      <c r="F366" s="5" t="n">
        <v>0.439482362326242</v>
      </c>
      <c r="G366" s="10" t="s">
        <v>4</v>
      </c>
    </row>
    <row r="367" customFormat="false" ht="14.25" hidden="true" customHeight="false" outlineLevel="0" collapsed="false">
      <c r="A367" s="0" t="s">
        <v>64</v>
      </c>
      <c r="B367" s="0" t="s">
        <v>55</v>
      </c>
      <c r="C367" s="0" t="s">
        <v>84</v>
      </c>
      <c r="D367" s="0" t="s">
        <v>86</v>
      </c>
      <c r="E367" s="0" t="n">
        <v>2032</v>
      </c>
      <c r="F367" s="5" t="n">
        <v>0.523559792653899</v>
      </c>
      <c r="G367" s="10" t="s">
        <v>4</v>
      </c>
    </row>
    <row r="368" customFormat="false" ht="14.25" hidden="true" customHeight="false" outlineLevel="0" collapsed="false">
      <c r="A368" s="0" t="s">
        <v>64</v>
      </c>
      <c r="B368" s="0" t="s">
        <v>55</v>
      </c>
      <c r="C368" s="0" t="s">
        <v>84</v>
      </c>
      <c r="D368" s="0" t="s">
        <v>86</v>
      </c>
      <c r="E368" s="0" t="n">
        <v>2033</v>
      </c>
      <c r="F368" s="5" t="n">
        <v>0.617177760471216</v>
      </c>
      <c r="G368" s="10" t="s">
        <v>4</v>
      </c>
    </row>
    <row r="369" customFormat="false" ht="14.25" hidden="true" customHeight="false" outlineLevel="0" collapsed="false">
      <c r="A369" s="0" t="s">
        <v>64</v>
      </c>
      <c r="B369" s="0" t="s">
        <v>55</v>
      </c>
      <c r="C369" s="0" t="s">
        <v>84</v>
      </c>
      <c r="D369" s="0" t="s">
        <v>86</v>
      </c>
      <c r="E369" s="0" t="n">
        <v>2034</v>
      </c>
      <c r="F369" s="5" t="n">
        <v>0.716456908278985</v>
      </c>
      <c r="G369" s="10" t="s">
        <v>4</v>
      </c>
    </row>
    <row r="370" customFormat="false" ht="14.25" hidden="true" customHeight="false" outlineLevel="0" collapsed="false">
      <c r="A370" s="0" t="s">
        <v>64</v>
      </c>
      <c r="B370" s="0" t="s">
        <v>55</v>
      </c>
      <c r="C370" s="0" t="s">
        <v>84</v>
      </c>
      <c r="D370" s="0" t="s">
        <v>86</v>
      </c>
      <c r="E370" s="0" t="n">
        <v>2035</v>
      </c>
      <c r="F370" s="5" t="n">
        <v>0.812867050243005</v>
      </c>
      <c r="G370" s="10" t="s">
        <v>4</v>
      </c>
    </row>
    <row r="371" customFormat="false" ht="14.25" hidden="true" customHeight="false" outlineLevel="0" collapsed="false">
      <c r="A371" s="0" t="s">
        <v>64</v>
      </c>
      <c r="B371" s="0" t="s">
        <v>55</v>
      </c>
      <c r="C371" s="0" t="s">
        <v>84</v>
      </c>
      <c r="D371" s="0" t="s">
        <v>86</v>
      </c>
      <c r="E371" s="0" t="n">
        <v>2036</v>
      </c>
      <c r="F371" s="5" t="n">
        <v>0.900801353799279</v>
      </c>
      <c r="G371" s="10" t="s">
        <v>4</v>
      </c>
    </row>
    <row r="372" customFormat="false" ht="14.25" hidden="true" customHeight="false" outlineLevel="0" collapsed="false">
      <c r="A372" s="0" t="s">
        <v>64</v>
      </c>
      <c r="B372" s="0" t="s">
        <v>55</v>
      </c>
      <c r="C372" s="0" t="s">
        <v>84</v>
      </c>
      <c r="D372" s="0" t="s">
        <v>86</v>
      </c>
      <c r="E372" s="0" t="n">
        <v>2037</v>
      </c>
      <c r="F372" s="5" t="n">
        <v>0.98019119508556</v>
      </c>
      <c r="G372" s="10" t="s">
        <v>4</v>
      </c>
    </row>
    <row r="373" customFormat="false" ht="14.25" hidden="true" customHeight="false" outlineLevel="0" collapsed="false">
      <c r="A373" s="0" t="s">
        <v>64</v>
      </c>
      <c r="B373" s="0" t="s">
        <v>55</v>
      </c>
      <c r="C373" s="0" t="s">
        <v>84</v>
      </c>
      <c r="D373" s="0" t="s">
        <v>86</v>
      </c>
      <c r="E373" s="0" t="n">
        <v>2038</v>
      </c>
      <c r="F373" s="5" t="n">
        <v>1.05390008656311</v>
      </c>
      <c r="G373" s="10" t="s">
        <v>4</v>
      </c>
    </row>
    <row r="374" customFormat="false" ht="14.25" hidden="true" customHeight="false" outlineLevel="0" collapsed="false">
      <c r="A374" s="0" t="s">
        <v>64</v>
      </c>
      <c r="B374" s="0" t="s">
        <v>55</v>
      </c>
      <c r="C374" s="0" t="s">
        <v>84</v>
      </c>
      <c r="D374" s="0" t="s">
        <v>86</v>
      </c>
      <c r="E374" s="0" t="n">
        <v>2039</v>
      </c>
      <c r="F374" s="5" t="n">
        <v>1.12191913407735</v>
      </c>
      <c r="G374" s="10" t="s">
        <v>4</v>
      </c>
    </row>
    <row r="375" customFormat="false" ht="14.25" hidden="true" customHeight="false" outlineLevel="0" collapsed="false">
      <c r="A375" s="0" t="s">
        <v>64</v>
      </c>
      <c r="B375" s="0" t="s">
        <v>55</v>
      </c>
      <c r="C375" s="0" t="s">
        <v>84</v>
      </c>
      <c r="D375" s="0" t="s">
        <v>86</v>
      </c>
      <c r="E375" s="0" t="n">
        <v>2040</v>
      </c>
      <c r="F375" s="5" t="n">
        <v>1.18301117795141</v>
      </c>
      <c r="G375" s="10" t="s">
        <v>4</v>
      </c>
    </row>
    <row r="376" customFormat="false" ht="14.25" hidden="true" customHeight="false" outlineLevel="0" collapsed="false">
      <c r="A376" s="0" t="s">
        <v>64</v>
      </c>
      <c r="B376" s="0" t="s">
        <v>55</v>
      </c>
      <c r="C376" s="0" t="s">
        <v>84</v>
      </c>
      <c r="D376" s="0" t="s">
        <v>87</v>
      </c>
      <c r="E376" s="0" t="n">
        <v>2024</v>
      </c>
      <c r="F376" s="5" t="n">
        <v>0</v>
      </c>
      <c r="G376" s="10" t="s">
        <v>4</v>
      </c>
    </row>
    <row r="377" customFormat="false" ht="14.25" hidden="true" customHeight="false" outlineLevel="0" collapsed="false">
      <c r="A377" s="0" t="s">
        <v>64</v>
      </c>
      <c r="B377" s="0" t="s">
        <v>55</v>
      </c>
      <c r="C377" s="0" t="s">
        <v>84</v>
      </c>
      <c r="D377" s="0" t="s">
        <v>87</v>
      </c>
      <c r="E377" s="0" t="n">
        <v>2025</v>
      </c>
      <c r="F377" s="5" t="n">
        <v>0</v>
      </c>
      <c r="G377" s="10" t="s">
        <v>4</v>
      </c>
    </row>
    <row r="378" customFormat="false" ht="14.25" hidden="true" customHeight="false" outlineLevel="0" collapsed="false">
      <c r="A378" s="0" t="s">
        <v>64</v>
      </c>
      <c r="B378" s="0" t="s">
        <v>55</v>
      </c>
      <c r="C378" s="0" t="s">
        <v>84</v>
      </c>
      <c r="D378" s="0" t="s">
        <v>87</v>
      </c>
      <c r="E378" s="0" t="n">
        <v>2026</v>
      </c>
      <c r="F378" s="5" t="n">
        <v>0</v>
      </c>
      <c r="G378" s="10" t="s">
        <v>4</v>
      </c>
    </row>
    <row r="379" customFormat="false" ht="14.25" hidden="true" customHeight="false" outlineLevel="0" collapsed="false">
      <c r="A379" s="0" t="s">
        <v>64</v>
      </c>
      <c r="B379" s="0" t="s">
        <v>55</v>
      </c>
      <c r="C379" s="0" t="s">
        <v>84</v>
      </c>
      <c r="D379" s="0" t="s">
        <v>87</v>
      </c>
      <c r="E379" s="0" t="n">
        <v>2027</v>
      </c>
      <c r="F379" s="5" t="n">
        <v>0</v>
      </c>
      <c r="G379" s="10" t="s">
        <v>4</v>
      </c>
    </row>
    <row r="380" customFormat="false" ht="14.25" hidden="true" customHeight="false" outlineLevel="0" collapsed="false">
      <c r="A380" s="0" t="s">
        <v>64</v>
      </c>
      <c r="B380" s="0" t="s">
        <v>55</v>
      </c>
      <c r="C380" s="0" t="s">
        <v>84</v>
      </c>
      <c r="D380" s="0" t="s">
        <v>87</v>
      </c>
      <c r="E380" s="0" t="n">
        <v>2028</v>
      </c>
      <c r="F380" s="5" t="n">
        <v>0</v>
      </c>
      <c r="G380" s="10" t="s">
        <v>4</v>
      </c>
    </row>
    <row r="381" customFormat="false" ht="14.25" hidden="true" customHeight="false" outlineLevel="0" collapsed="false">
      <c r="A381" s="0" t="s">
        <v>64</v>
      </c>
      <c r="B381" s="0" t="s">
        <v>55</v>
      </c>
      <c r="C381" s="0" t="s">
        <v>84</v>
      </c>
      <c r="D381" s="0" t="s">
        <v>87</v>
      </c>
      <c r="E381" s="0" t="n">
        <v>2029</v>
      </c>
      <c r="F381" s="5" t="n">
        <v>0</v>
      </c>
      <c r="G381" s="10" t="s">
        <v>4</v>
      </c>
    </row>
    <row r="382" customFormat="false" ht="14.25" hidden="true" customHeight="false" outlineLevel="0" collapsed="false">
      <c r="A382" s="0" t="s">
        <v>64</v>
      </c>
      <c r="B382" s="0" t="s">
        <v>55</v>
      </c>
      <c r="C382" s="0" t="s">
        <v>84</v>
      </c>
      <c r="D382" s="0" t="s">
        <v>87</v>
      </c>
      <c r="E382" s="0" t="n">
        <v>2030</v>
      </c>
      <c r="F382" s="5" t="n">
        <v>0</v>
      </c>
      <c r="G382" s="10" t="s">
        <v>4</v>
      </c>
    </row>
    <row r="383" customFormat="false" ht="14.25" hidden="true" customHeight="false" outlineLevel="0" collapsed="false">
      <c r="A383" s="0" t="s">
        <v>64</v>
      </c>
      <c r="B383" s="0" t="s">
        <v>55</v>
      </c>
      <c r="C383" s="0" t="s">
        <v>84</v>
      </c>
      <c r="D383" s="0" t="s">
        <v>87</v>
      </c>
      <c r="E383" s="0" t="n">
        <v>2031</v>
      </c>
      <c r="F383" s="5" t="n">
        <v>0</v>
      </c>
      <c r="G383" s="10" t="s">
        <v>4</v>
      </c>
    </row>
    <row r="384" customFormat="false" ht="14.25" hidden="true" customHeight="false" outlineLevel="0" collapsed="false">
      <c r="A384" s="0" t="s">
        <v>64</v>
      </c>
      <c r="B384" s="0" t="s">
        <v>55</v>
      </c>
      <c r="C384" s="0" t="s">
        <v>84</v>
      </c>
      <c r="D384" s="0" t="s">
        <v>87</v>
      </c>
      <c r="E384" s="0" t="n">
        <v>2032</v>
      </c>
      <c r="F384" s="5" t="n">
        <v>0</v>
      </c>
      <c r="G384" s="10" t="s">
        <v>4</v>
      </c>
    </row>
    <row r="385" customFormat="false" ht="14.25" hidden="true" customHeight="false" outlineLevel="0" collapsed="false">
      <c r="A385" s="0" t="s">
        <v>64</v>
      </c>
      <c r="B385" s="0" t="s">
        <v>55</v>
      </c>
      <c r="C385" s="0" t="s">
        <v>84</v>
      </c>
      <c r="D385" s="0" t="s">
        <v>87</v>
      </c>
      <c r="E385" s="0" t="n">
        <v>2033</v>
      </c>
      <c r="F385" s="5" t="n">
        <v>0</v>
      </c>
      <c r="G385" s="10" t="s">
        <v>4</v>
      </c>
    </row>
    <row r="386" customFormat="false" ht="14.25" hidden="true" customHeight="false" outlineLevel="0" collapsed="false">
      <c r="A386" s="0" t="s">
        <v>64</v>
      </c>
      <c r="B386" s="0" t="s">
        <v>55</v>
      </c>
      <c r="C386" s="0" t="s">
        <v>84</v>
      </c>
      <c r="D386" s="0" t="s">
        <v>87</v>
      </c>
      <c r="E386" s="0" t="n">
        <v>2034</v>
      </c>
      <c r="F386" s="5" t="n">
        <v>0</v>
      </c>
      <c r="G386" s="10" t="s">
        <v>4</v>
      </c>
    </row>
    <row r="387" customFormat="false" ht="14.25" hidden="true" customHeight="false" outlineLevel="0" collapsed="false">
      <c r="A387" s="0" t="s">
        <v>64</v>
      </c>
      <c r="B387" s="0" t="s">
        <v>55</v>
      </c>
      <c r="C387" s="0" t="s">
        <v>84</v>
      </c>
      <c r="D387" s="0" t="s">
        <v>87</v>
      </c>
      <c r="E387" s="0" t="n">
        <v>2035</v>
      </c>
      <c r="F387" s="5" t="n">
        <v>0</v>
      </c>
      <c r="G387" s="10" t="s">
        <v>4</v>
      </c>
    </row>
    <row r="388" customFormat="false" ht="14.25" hidden="true" customHeight="false" outlineLevel="0" collapsed="false">
      <c r="A388" s="0" t="s">
        <v>64</v>
      </c>
      <c r="B388" s="0" t="s">
        <v>55</v>
      </c>
      <c r="C388" s="0" t="s">
        <v>84</v>
      </c>
      <c r="D388" s="0" t="s">
        <v>87</v>
      </c>
      <c r="E388" s="0" t="n">
        <v>2036</v>
      </c>
      <c r="F388" s="5" t="n">
        <v>0</v>
      </c>
      <c r="G388" s="10" t="s">
        <v>4</v>
      </c>
    </row>
    <row r="389" customFormat="false" ht="14.25" hidden="true" customHeight="false" outlineLevel="0" collapsed="false">
      <c r="A389" s="0" t="s">
        <v>64</v>
      </c>
      <c r="B389" s="0" t="s">
        <v>55</v>
      </c>
      <c r="C389" s="0" t="s">
        <v>84</v>
      </c>
      <c r="D389" s="0" t="s">
        <v>87</v>
      </c>
      <c r="E389" s="0" t="n">
        <v>2037</v>
      </c>
      <c r="F389" s="5" t="n">
        <v>0</v>
      </c>
      <c r="G389" s="10" t="s">
        <v>4</v>
      </c>
    </row>
    <row r="390" customFormat="false" ht="14.25" hidden="true" customHeight="false" outlineLevel="0" collapsed="false">
      <c r="A390" s="0" t="s">
        <v>64</v>
      </c>
      <c r="B390" s="0" t="s">
        <v>55</v>
      </c>
      <c r="C390" s="0" t="s">
        <v>84</v>
      </c>
      <c r="D390" s="0" t="s">
        <v>87</v>
      </c>
      <c r="E390" s="0" t="n">
        <v>2038</v>
      </c>
      <c r="F390" s="5" t="n">
        <v>0</v>
      </c>
      <c r="G390" s="10" t="s">
        <v>4</v>
      </c>
    </row>
    <row r="391" customFormat="false" ht="14.25" hidden="true" customHeight="false" outlineLevel="0" collapsed="false">
      <c r="A391" s="0" t="s">
        <v>64</v>
      </c>
      <c r="B391" s="0" t="s">
        <v>55</v>
      </c>
      <c r="C391" s="0" t="s">
        <v>84</v>
      </c>
      <c r="D391" s="0" t="s">
        <v>87</v>
      </c>
      <c r="E391" s="0" t="n">
        <v>2039</v>
      </c>
      <c r="F391" s="5" t="n">
        <v>0</v>
      </c>
      <c r="G391" s="10" t="s">
        <v>4</v>
      </c>
    </row>
    <row r="392" customFormat="false" ht="14.25" hidden="true" customHeight="false" outlineLevel="0" collapsed="false">
      <c r="A392" s="0" t="s">
        <v>64</v>
      </c>
      <c r="B392" s="0" t="s">
        <v>55</v>
      </c>
      <c r="C392" s="0" t="s">
        <v>84</v>
      </c>
      <c r="D392" s="0" t="s">
        <v>87</v>
      </c>
      <c r="E392" s="0" t="n">
        <v>2040</v>
      </c>
      <c r="F392" s="5" t="n">
        <v>0</v>
      </c>
      <c r="G392" s="10" t="s">
        <v>4</v>
      </c>
    </row>
    <row r="393" customFormat="false" ht="14.25" hidden="true" customHeight="false" outlineLevel="0" collapsed="false">
      <c r="A393" s="0" t="s">
        <v>64</v>
      </c>
      <c r="B393" s="0" t="s">
        <v>55</v>
      </c>
      <c r="C393" s="0" t="s">
        <v>84</v>
      </c>
      <c r="D393" s="0" t="s">
        <v>88</v>
      </c>
      <c r="E393" s="0" t="n">
        <v>2024</v>
      </c>
      <c r="F393" s="5" t="n">
        <v>0</v>
      </c>
      <c r="G393" s="10" t="s">
        <v>4</v>
      </c>
    </row>
    <row r="394" customFormat="false" ht="14.25" hidden="true" customHeight="false" outlineLevel="0" collapsed="false">
      <c r="A394" s="0" t="s">
        <v>64</v>
      </c>
      <c r="B394" s="0" t="s">
        <v>55</v>
      </c>
      <c r="C394" s="0" t="s">
        <v>84</v>
      </c>
      <c r="D394" s="0" t="s">
        <v>88</v>
      </c>
      <c r="E394" s="0" t="n">
        <v>2025</v>
      </c>
      <c r="F394" s="5" t="n">
        <v>0</v>
      </c>
      <c r="G394" s="10" t="s">
        <v>4</v>
      </c>
    </row>
    <row r="395" customFormat="false" ht="14.25" hidden="true" customHeight="false" outlineLevel="0" collapsed="false">
      <c r="A395" s="0" t="s">
        <v>64</v>
      </c>
      <c r="B395" s="0" t="s">
        <v>55</v>
      </c>
      <c r="C395" s="0" t="s">
        <v>84</v>
      </c>
      <c r="D395" s="0" t="s">
        <v>88</v>
      </c>
      <c r="E395" s="0" t="n">
        <v>2026</v>
      </c>
      <c r="F395" s="5" t="n">
        <v>0</v>
      </c>
      <c r="G395" s="10" t="s">
        <v>4</v>
      </c>
    </row>
    <row r="396" customFormat="false" ht="14.25" hidden="true" customHeight="false" outlineLevel="0" collapsed="false">
      <c r="A396" s="0" t="s">
        <v>64</v>
      </c>
      <c r="B396" s="0" t="s">
        <v>55</v>
      </c>
      <c r="C396" s="0" t="s">
        <v>84</v>
      </c>
      <c r="D396" s="0" t="s">
        <v>88</v>
      </c>
      <c r="E396" s="0" t="n">
        <v>2027</v>
      </c>
      <c r="F396" s="5" t="n">
        <v>0</v>
      </c>
      <c r="G396" s="10" t="s">
        <v>4</v>
      </c>
    </row>
    <row r="397" customFormat="false" ht="14.25" hidden="true" customHeight="false" outlineLevel="0" collapsed="false">
      <c r="A397" s="0" t="s">
        <v>64</v>
      </c>
      <c r="B397" s="0" t="s">
        <v>55</v>
      </c>
      <c r="C397" s="0" t="s">
        <v>84</v>
      </c>
      <c r="D397" s="0" t="s">
        <v>88</v>
      </c>
      <c r="E397" s="0" t="n">
        <v>2028</v>
      </c>
      <c r="F397" s="5" t="n">
        <v>0</v>
      </c>
      <c r="G397" s="10" t="s">
        <v>4</v>
      </c>
    </row>
    <row r="398" customFormat="false" ht="14.25" hidden="true" customHeight="false" outlineLevel="0" collapsed="false">
      <c r="A398" s="0" t="s">
        <v>64</v>
      </c>
      <c r="B398" s="0" t="s">
        <v>55</v>
      </c>
      <c r="C398" s="0" t="s">
        <v>84</v>
      </c>
      <c r="D398" s="0" t="s">
        <v>88</v>
      </c>
      <c r="E398" s="0" t="n">
        <v>2029</v>
      </c>
      <c r="F398" s="5" t="n">
        <v>0</v>
      </c>
      <c r="G398" s="10" t="s">
        <v>4</v>
      </c>
    </row>
    <row r="399" customFormat="false" ht="14.25" hidden="true" customHeight="false" outlineLevel="0" collapsed="false">
      <c r="A399" s="0" t="s">
        <v>64</v>
      </c>
      <c r="B399" s="0" t="s">
        <v>55</v>
      </c>
      <c r="C399" s="0" t="s">
        <v>84</v>
      </c>
      <c r="D399" s="0" t="s">
        <v>88</v>
      </c>
      <c r="E399" s="0" t="n">
        <v>2030</v>
      </c>
      <c r="F399" s="5" t="n">
        <v>0</v>
      </c>
      <c r="G399" s="10" t="s">
        <v>4</v>
      </c>
    </row>
    <row r="400" customFormat="false" ht="14.25" hidden="true" customHeight="false" outlineLevel="0" collapsed="false">
      <c r="A400" s="0" t="s">
        <v>64</v>
      </c>
      <c r="B400" s="0" t="s">
        <v>55</v>
      </c>
      <c r="C400" s="0" t="s">
        <v>84</v>
      </c>
      <c r="D400" s="0" t="s">
        <v>88</v>
      </c>
      <c r="E400" s="0" t="n">
        <v>2031</v>
      </c>
      <c r="F400" s="5" t="n">
        <v>0</v>
      </c>
      <c r="G400" s="10" t="s">
        <v>4</v>
      </c>
    </row>
    <row r="401" customFormat="false" ht="14.25" hidden="true" customHeight="false" outlineLevel="0" collapsed="false">
      <c r="A401" s="0" t="s">
        <v>64</v>
      </c>
      <c r="B401" s="0" t="s">
        <v>55</v>
      </c>
      <c r="C401" s="0" t="s">
        <v>84</v>
      </c>
      <c r="D401" s="0" t="s">
        <v>88</v>
      </c>
      <c r="E401" s="0" t="n">
        <v>2032</v>
      </c>
      <c r="F401" s="5" t="n">
        <v>0</v>
      </c>
      <c r="G401" s="10" t="s">
        <v>4</v>
      </c>
    </row>
    <row r="402" customFormat="false" ht="14.25" hidden="true" customHeight="false" outlineLevel="0" collapsed="false">
      <c r="A402" s="0" t="s">
        <v>64</v>
      </c>
      <c r="B402" s="0" t="s">
        <v>55</v>
      </c>
      <c r="C402" s="0" t="s">
        <v>84</v>
      </c>
      <c r="D402" s="0" t="s">
        <v>88</v>
      </c>
      <c r="E402" s="0" t="n">
        <v>2033</v>
      </c>
      <c r="F402" s="5" t="n">
        <v>0</v>
      </c>
      <c r="G402" s="10" t="s">
        <v>4</v>
      </c>
    </row>
    <row r="403" customFormat="false" ht="14.25" hidden="true" customHeight="false" outlineLevel="0" collapsed="false">
      <c r="A403" s="0" t="s">
        <v>64</v>
      </c>
      <c r="B403" s="0" t="s">
        <v>55</v>
      </c>
      <c r="C403" s="0" t="s">
        <v>84</v>
      </c>
      <c r="D403" s="0" t="s">
        <v>88</v>
      </c>
      <c r="E403" s="0" t="n">
        <v>2034</v>
      </c>
      <c r="F403" s="5" t="n">
        <v>0</v>
      </c>
      <c r="G403" s="10" t="s">
        <v>4</v>
      </c>
    </row>
    <row r="404" customFormat="false" ht="14.25" hidden="true" customHeight="false" outlineLevel="0" collapsed="false">
      <c r="A404" s="0" t="s">
        <v>64</v>
      </c>
      <c r="B404" s="0" t="s">
        <v>55</v>
      </c>
      <c r="C404" s="0" t="s">
        <v>84</v>
      </c>
      <c r="D404" s="0" t="s">
        <v>88</v>
      </c>
      <c r="E404" s="0" t="n">
        <v>2035</v>
      </c>
      <c r="F404" s="5" t="n">
        <v>0</v>
      </c>
      <c r="G404" s="10" t="s">
        <v>4</v>
      </c>
    </row>
    <row r="405" customFormat="false" ht="14.25" hidden="true" customHeight="false" outlineLevel="0" collapsed="false">
      <c r="A405" s="0" t="s">
        <v>64</v>
      </c>
      <c r="B405" s="0" t="s">
        <v>55</v>
      </c>
      <c r="C405" s="0" t="s">
        <v>84</v>
      </c>
      <c r="D405" s="0" t="s">
        <v>88</v>
      </c>
      <c r="E405" s="0" t="n">
        <v>2036</v>
      </c>
      <c r="F405" s="5" t="n">
        <v>0</v>
      </c>
      <c r="G405" s="10" t="s">
        <v>4</v>
      </c>
    </row>
    <row r="406" customFormat="false" ht="14.25" hidden="true" customHeight="false" outlineLevel="0" collapsed="false">
      <c r="A406" s="0" t="s">
        <v>64</v>
      </c>
      <c r="B406" s="0" t="s">
        <v>55</v>
      </c>
      <c r="C406" s="0" t="s">
        <v>84</v>
      </c>
      <c r="D406" s="0" t="s">
        <v>88</v>
      </c>
      <c r="E406" s="0" t="n">
        <v>2037</v>
      </c>
      <c r="F406" s="5" t="n">
        <v>0</v>
      </c>
      <c r="G406" s="10" t="s">
        <v>4</v>
      </c>
    </row>
    <row r="407" customFormat="false" ht="14.25" hidden="true" customHeight="false" outlineLevel="0" collapsed="false">
      <c r="A407" s="0" t="s">
        <v>64</v>
      </c>
      <c r="B407" s="0" t="s">
        <v>55</v>
      </c>
      <c r="C407" s="0" t="s">
        <v>84</v>
      </c>
      <c r="D407" s="0" t="s">
        <v>88</v>
      </c>
      <c r="E407" s="0" t="n">
        <v>2038</v>
      </c>
      <c r="F407" s="5" t="n">
        <v>0</v>
      </c>
      <c r="G407" s="10" t="s">
        <v>4</v>
      </c>
    </row>
    <row r="408" customFormat="false" ht="14.25" hidden="true" customHeight="false" outlineLevel="0" collapsed="false">
      <c r="A408" s="0" t="s">
        <v>64</v>
      </c>
      <c r="B408" s="0" t="s">
        <v>55</v>
      </c>
      <c r="C408" s="0" t="s">
        <v>84</v>
      </c>
      <c r="D408" s="0" t="s">
        <v>88</v>
      </c>
      <c r="E408" s="0" t="n">
        <v>2039</v>
      </c>
      <c r="F408" s="5" t="n">
        <v>0</v>
      </c>
      <c r="G408" s="10" t="s">
        <v>4</v>
      </c>
    </row>
    <row r="409" customFormat="false" ht="14.25" hidden="true" customHeight="false" outlineLevel="0" collapsed="false">
      <c r="A409" s="0" t="s">
        <v>64</v>
      </c>
      <c r="B409" s="0" t="s">
        <v>55</v>
      </c>
      <c r="C409" s="0" t="s">
        <v>84</v>
      </c>
      <c r="D409" s="0" t="s">
        <v>88</v>
      </c>
      <c r="E409" s="0" t="n">
        <v>2040</v>
      </c>
      <c r="F409" s="5" t="n">
        <v>0</v>
      </c>
      <c r="G409" s="10" t="s">
        <v>4</v>
      </c>
    </row>
    <row r="410" customFormat="false" ht="14.25" hidden="true" customHeight="false" outlineLevel="0" collapsed="false">
      <c r="A410" s="0" t="s">
        <v>64</v>
      </c>
      <c r="B410" s="0" t="s">
        <v>55</v>
      </c>
      <c r="C410" s="0" t="s">
        <v>84</v>
      </c>
      <c r="D410" s="0" t="s">
        <v>89</v>
      </c>
      <c r="E410" s="0" t="n">
        <v>2024</v>
      </c>
      <c r="F410" s="5" t="n">
        <v>2.24657244</v>
      </c>
      <c r="G410" s="10" t="s">
        <v>4</v>
      </c>
    </row>
    <row r="411" customFormat="false" ht="14.25" hidden="true" customHeight="false" outlineLevel="0" collapsed="false">
      <c r="A411" s="0" t="s">
        <v>64</v>
      </c>
      <c r="B411" s="0" t="s">
        <v>55</v>
      </c>
      <c r="C411" s="0" t="s">
        <v>84</v>
      </c>
      <c r="D411" s="0" t="s">
        <v>89</v>
      </c>
      <c r="E411" s="0" t="n">
        <v>2025</v>
      </c>
      <c r="F411" s="5" t="n">
        <v>2.93803493610529</v>
      </c>
      <c r="G411" s="10" t="s">
        <v>4</v>
      </c>
    </row>
    <row r="412" customFormat="false" ht="14.25" hidden="true" customHeight="false" outlineLevel="0" collapsed="false">
      <c r="A412" s="0" t="s">
        <v>64</v>
      </c>
      <c r="B412" s="0" t="s">
        <v>55</v>
      </c>
      <c r="C412" s="0" t="s">
        <v>84</v>
      </c>
      <c r="D412" s="0" t="s">
        <v>89</v>
      </c>
      <c r="E412" s="0" t="n">
        <v>2026</v>
      </c>
      <c r="F412" s="5" t="n">
        <v>4.06807944668762</v>
      </c>
      <c r="G412" s="10" t="s">
        <v>4</v>
      </c>
    </row>
    <row r="413" customFormat="false" ht="14.25" hidden="true" customHeight="false" outlineLevel="0" collapsed="false">
      <c r="A413" s="0" t="s">
        <v>64</v>
      </c>
      <c r="B413" s="0" t="s">
        <v>55</v>
      </c>
      <c r="C413" s="0" t="s">
        <v>84</v>
      </c>
      <c r="D413" s="0" t="s">
        <v>89</v>
      </c>
      <c r="E413" s="0" t="n">
        <v>2027</v>
      </c>
      <c r="F413" s="5" t="n">
        <v>5.68316854229369</v>
      </c>
      <c r="G413" s="10" t="s">
        <v>4</v>
      </c>
    </row>
    <row r="414" customFormat="false" ht="14.25" hidden="true" customHeight="false" outlineLevel="0" collapsed="false">
      <c r="A414" s="0" t="s">
        <v>64</v>
      </c>
      <c r="B414" s="0" t="s">
        <v>55</v>
      </c>
      <c r="C414" s="0" t="s">
        <v>84</v>
      </c>
      <c r="D414" s="0" t="s">
        <v>89</v>
      </c>
      <c r="E414" s="0" t="n">
        <v>2028</v>
      </c>
      <c r="F414" s="5" t="n">
        <v>7.76330302600587</v>
      </c>
      <c r="G414" s="10" t="s">
        <v>4</v>
      </c>
    </row>
    <row r="415" customFormat="false" ht="14.25" hidden="true" customHeight="false" outlineLevel="0" collapsed="false">
      <c r="A415" s="0" t="s">
        <v>64</v>
      </c>
      <c r="B415" s="0" t="s">
        <v>55</v>
      </c>
      <c r="C415" s="0" t="s">
        <v>84</v>
      </c>
      <c r="D415" s="0" t="s">
        <v>89</v>
      </c>
      <c r="E415" s="0" t="n">
        <v>2029</v>
      </c>
      <c r="F415" s="5" t="n">
        <v>10.2809294289141</v>
      </c>
      <c r="G415" s="10" t="s">
        <v>4</v>
      </c>
    </row>
    <row r="416" customFormat="false" ht="14.25" hidden="true" customHeight="false" outlineLevel="0" collapsed="false">
      <c r="A416" s="0" t="s">
        <v>64</v>
      </c>
      <c r="B416" s="0" t="s">
        <v>55</v>
      </c>
      <c r="C416" s="0" t="s">
        <v>84</v>
      </c>
      <c r="D416" s="0" t="s">
        <v>89</v>
      </c>
      <c r="E416" s="0" t="n">
        <v>2030</v>
      </c>
      <c r="F416" s="5" t="n">
        <v>13.3992658145072</v>
      </c>
      <c r="G416" s="10" t="s">
        <v>4</v>
      </c>
    </row>
    <row r="417" customFormat="false" ht="14.25" hidden="true" customHeight="false" outlineLevel="0" collapsed="false">
      <c r="A417" s="0" t="s">
        <v>64</v>
      </c>
      <c r="B417" s="0" t="s">
        <v>55</v>
      </c>
      <c r="C417" s="0" t="s">
        <v>84</v>
      </c>
      <c r="D417" s="0" t="s">
        <v>89</v>
      </c>
      <c r="E417" s="0" t="n">
        <v>2031</v>
      </c>
      <c r="F417" s="5" t="n">
        <v>16.8380051992295</v>
      </c>
      <c r="G417" s="10" t="s">
        <v>4</v>
      </c>
    </row>
    <row r="418" customFormat="false" ht="14.25" hidden="true" customHeight="false" outlineLevel="0" collapsed="false">
      <c r="A418" s="0" t="s">
        <v>64</v>
      </c>
      <c r="B418" s="0" t="s">
        <v>55</v>
      </c>
      <c r="C418" s="0" t="s">
        <v>84</v>
      </c>
      <c r="D418" s="0" t="s">
        <v>89</v>
      </c>
      <c r="E418" s="0" t="n">
        <v>2032</v>
      </c>
      <c r="F418" s="5" t="n">
        <v>20.636470755619</v>
      </c>
      <c r="G418" s="10" t="s">
        <v>4</v>
      </c>
    </row>
    <row r="419" customFormat="false" ht="14.25" hidden="true" customHeight="false" outlineLevel="0" collapsed="false">
      <c r="A419" s="0" t="s">
        <v>64</v>
      </c>
      <c r="B419" s="0" t="s">
        <v>55</v>
      </c>
      <c r="C419" s="0" t="s">
        <v>84</v>
      </c>
      <c r="D419" s="0" t="s">
        <v>89</v>
      </c>
      <c r="E419" s="0" t="n">
        <v>2033</v>
      </c>
      <c r="F419" s="5" t="n">
        <v>25.0054952074954</v>
      </c>
      <c r="G419" s="10" t="s">
        <v>4</v>
      </c>
    </row>
    <row r="420" customFormat="false" ht="14.25" hidden="true" customHeight="false" outlineLevel="0" collapsed="false">
      <c r="A420" s="0" t="s">
        <v>64</v>
      </c>
      <c r="B420" s="0" t="s">
        <v>55</v>
      </c>
      <c r="C420" s="0" t="s">
        <v>84</v>
      </c>
      <c r="D420" s="0" t="s">
        <v>89</v>
      </c>
      <c r="E420" s="0" t="n">
        <v>2034</v>
      </c>
      <c r="F420" s="5" t="n">
        <v>29.4701907676709</v>
      </c>
      <c r="G420" s="10" t="s">
        <v>4</v>
      </c>
    </row>
    <row r="421" customFormat="false" ht="14.25" hidden="true" customHeight="false" outlineLevel="0" collapsed="false">
      <c r="A421" s="0" t="s">
        <v>64</v>
      </c>
      <c r="B421" s="0" t="s">
        <v>55</v>
      </c>
      <c r="C421" s="0" t="s">
        <v>84</v>
      </c>
      <c r="D421" s="0" t="s">
        <v>89</v>
      </c>
      <c r="E421" s="0" t="n">
        <v>2035</v>
      </c>
      <c r="F421" s="5" t="n">
        <v>34.6335870353448</v>
      </c>
      <c r="G421" s="10" t="s">
        <v>4</v>
      </c>
    </row>
    <row r="422" customFormat="false" ht="14.25" hidden="true" customHeight="false" outlineLevel="0" collapsed="false">
      <c r="A422" s="0" t="s">
        <v>64</v>
      </c>
      <c r="B422" s="0" t="s">
        <v>55</v>
      </c>
      <c r="C422" s="0" t="s">
        <v>84</v>
      </c>
      <c r="D422" s="0" t="s">
        <v>89</v>
      </c>
      <c r="E422" s="0" t="n">
        <v>2036</v>
      </c>
      <c r="F422" s="5" t="n">
        <v>39.4223006894855</v>
      </c>
      <c r="G422" s="10" t="s">
        <v>4</v>
      </c>
    </row>
    <row r="423" customFormat="false" ht="14.25" hidden="true" customHeight="false" outlineLevel="0" collapsed="false">
      <c r="A423" s="0" t="s">
        <v>64</v>
      </c>
      <c r="B423" s="0" t="s">
        <v>55</v>
      </c>
      <c r="C423" s="0" t="s">
        <v>84</v>
      </c>
      <c r="D423" s="0" t="s">
        <v>89</v>
      </c>
      <c r="E423" s="0" t="n">
        <v>2037</v>
      </c>
      <c r="F423" s="5" t="n">
        <v>44.1183300356485</v>
      </c>
      <c r="G423" s="10" t="s">
        <v>4</v>
      </c>
    </row>
    <row r="424" customFormat="false" ht="14.25" hidden="true" customHeight="false" outlineLevel="0" collapsed="false">
      <c r="A424" s="0" t="s">
        <v>64</v>
      </c>
      <c r="B424" s="0" t="s">
        <v>55</v>
      </c>
      <c r="C424" s="0" t="s">
        <v>84</v>
      </c>
      <c r="D424" s="0" t="s">
        <v>89</v>
      </c>
      <c r="E424" s="0" t="n">
        <v>2038</v>
      </c>
      <c r="F424" s="5" t="n">
        <v>48.7446737301023</v>
      </c>
      <c r="G424" s="10" t="s">
        <v>4</v>
      </c>
    </row>
    <row r="425" customFormat="false" ht="14.25" hidden="true" customHeight="false" outlineLevel="0" collapsed="false">
      <c r="A425" s="0" t="s">
        <v>64</v>
      </c>
      <c r="B425" s="0" t="s">
        <v>55</v>
      </c>
      <c r="C425" s="0" t="s">
        <v>84</v>
      </c>
      <c r="D425" s="0" t="s">
        <v>89</v>
      </c>
      <c r="E425" s="0" t="n">
        <v>2039</v>
      </c>
      <c r="F425" s="5" t="n">
        <v>52.7060918987757</v>
      </c>
      <c r="G425" s="10" t="s">
        <v>4</v>
      </c>
    </row>
    <row r="426" customFormat="false" ht="14.25" hidden="true" customHeight="false" outlineLevel="0" collapsed="false">
      <c r="A426" s="0" t="s">
        <v>64</v>
      </c>
      <c r="B426" s="0" t="s">
        <v>55</v>
      </c>
      <c r="C426" s="0" t="s">
        <v>84</v>
      </c>
      <c r="D426" s="0" t="s">
        <v>89</v>
      </c>
      <c r="E426" s="0" t="n">
        <v>2040</v>
      </c>
      <c r="F426" s="5" t="n">
        <v>58.3801203243467</v>
      </c>
      <c r="G426" s="10" t="s">
        <v>4</v>
      </c>
    </row>
    <row r="427" customFormat="false" ht="14.25" hidden="true" customHeight="false" outlineLevel="0" collapsed="false">
      <c r="A427" s="0" t="s">
        <v>64</v>
      </c>
      <c r="B427" s="0" t="s">
        <v>55</v>
      </c>
      <c r="C427" s="0" t="s">
        <v>84</v>
      </c>
      <c r="D427" s="0" t="s">
        <v>90</v>
      </c>
      <c r="E427" s="0" t="n">
        <v>2024</v>
      </c>
      <c r="F427" s="5" t="n">
        <v>6.978</v>
      </c>
      <c r="G427" s="10" t="s">
        <v>4</v>
      </c>
    </row>
    <row r="428" customFormat="false" ht="14.25" hidden="true" customHeight="false" outlineLevel="0" collapsed="false">
      <c r="A428" s="0" t="s">
        <v>64</v>
      </c>
      <c r="B428" s="0" t="s">
        <v>55</v>
      </c>
      <c r="C428" s="0" t="s">
        <v>84</v>
      </c>
      <c r="D428" s="0" t="s">
        <v>90</v>
      </c>
      <c r="E428" s="0" t="n">
        <v>2025</v>
      </c>
      <c r="F428" s="5" t="n">
        <v>6.96431764705882</v>
      </c>
      <c r="G428" s="10" t="s">
        <v>4</v>
      </c>
    </row>
    <row r="429" customFormat="false" ht="14.25" hidden="true" customHeight="false" outlineLevel="0" collapsed="false">
      <c r="A429" s="0" t="s">
        <v>64</v>
      </c>
      <c r="B429" s="0" t="s">
        <v>55</v>
      </c>
      <c r="C429" s="0" t="s">
        <v>84</v>
      </c>
      <c r="D429" s="0" t="s">
        <v>90</v>
      </c>
      <c r="E429" s="0" t="n">
        <v>2026</v>
      </c>
      <c r="F429" s="5" t="n">
        <v>6.95068895040369</v>
      </c>
      <c r="G429" s="10" t="s">
        <v>4</v>
      </c>
    </row>
    <row r="430" customFormat="false" ht="14.25" hidden="true" customHeight="false" outlineLevel="0" collapsed="false">
      <c r="A430" s="0" t="s">
        <v>64</v>
      </c>
      <c r="B430" s="0" t="s">
        <v>55</v>
      </c>
      <c r="C430" s="0" t="s">
        <v>84</v>
      </c>
      <c r="D430" s="0" t="s">
        <v>90</v>
      </c>
      <c r="E430" s="0" t="n">
        <v>2027</v>
      </c>
      <c r="F430" s="5" t="n">
        <v>6.95068895040369</v>
      </c>
      <c r="G430" s="10" t="s">
        <v>4</v>
      </c>
    </row>
    <row r="431" customFormat="false" ht="14.25" hidden="true" customHeight="false" outlineLevel="0" collapsed="false">
      <c r="A431" s="0" t="s">
        <v>64</v>
      </c>
      <c r="B431" s="0" t="s">
        <v>55</v>
      </c>
      <c r="C431" s="0" t="s">
        <v>84</v>
      </c>
      <c r="D431" s="0" t="s">
        <v>90</v>
      </c>
      <c r="E431" s="0" t="n">
        <v>2028</v>
      </c>
      <c r="F431" s="5" t="n">
        <v>6.94677839805304</v>
      </c>
      <c r="G431" s="10" t="s">
        <v>4</v>
      </c>
    </row>
    <row r="432" customFormat="false" ht="14.25" hidden="true" customHeight="false" outlineLevel="0" collapsed="false">
      <c r="A432" s="0" t="s">
        <v>64</v>
      </c>
      <c r="B432" s="0" t="s">
        <v>55</v>
      </c>
      <c r="C432" s="0" t="s">
        <v>84</v>
      </c>
      <c r="D432" s="0" t="s">
        <v>90</v>
      </c>
      <c r="E432" s="0" t="n">
        <v>2029</v>
      </c>
      <c r="F432" s="5" t="n">
        <v>6.94783239146838</v>
      </c>
      <c r="G432" s="10" t="s">
        <v>4</v>
      </c>
    </row>
    <row r="433" customFormat="false" ht="14.25" hidden="true" customHeight="false" outlineLevel="0" collapsed="false">
      <c r="A433" s="0" t="s">
        <v>64</v>
      </c>
      <c r="B433" s="0" t="s">
        <v>55</v>
      </c>
      <c r="C433" s="0" t="s">
        <v>84</v>
      </c>
      <c r="D433" s="0" t="s">
        <v>90</v>
      </c>
      <c r="E433" s="0" t="n">
        <v>2030</v>
      </c>
      <c r="F433" s="5" t="n">
        <v>6.94562173163115</v>
      </c>
      <c r="G433" s="10" t="s">
        <v>4</v>
      </c>
    </row>
    <row r="434" customFormat="false" ht="14.25" hidden="true" customHeight="false" outlineLevel="0" collapsed="false">
      <c r="A434" s="0" t="s">
        <v>64</v>
      </c>
      <c r="B434" s="0" t="s">
        <v>55</v>
      </c>
      <c r="C434" s="0" t="s">
        <v>84</v>
      </c>
      <c r="D434" s="0" t="s">
        <v>90</v>
      </c>
      <c r="E434" s="0" t="n">
        <v>2031</v>
      </c>
      <c r="F434" s="5" t="n">
        <v>6.94341248470337</v>
      </c>
      <c r="G434" s="10" t="s">
        <v>4</v>
      </c>
    </row>
    <row r="435" customFormat="false" ht="14.25" hidden="true" customHeight="false" outlineLevel="0" collapsed="false">
      <c r="A435" s="0" t="s">
        <v>64</v>
      </c>
      <c r="B435" s="0" t="s">
        <v>55</v>
      </c>
      <c r="C435" s="0" t="s">
        <v>84</v>
      </c>
      <c r="D435" s="0" t="s">
        <v>90</v>
      </c>
      <c r="E435" s="0" t="n">
        <v>2032</v>
      </c>
      <c r="F435" s="5" t="n">
        <v>6.94120464978197</v>
      </c>
      <c r="G435" s="10" t="s">
        <v>4</v>
      </c>
    </row>
    <row r="436" customFormat="false" ht="14.25" hidden="true" customHeight="false" outlineLevel="0" collapsed="false">
      <c r="A436" s="0" t="s">
        <v>64</v>
      </c>
      <c r="B436" s="0" t="s">
        <v>55</v>
      </c>
      <c r="C436" s="0" t="s">
        <v>84</v>
      </c>
      <c r="D436" s="0" t="s">
        <v>90</v>
      </c>
      <c r="E436" s="0" t="n">
        <v>2033</v>
      </c>
      <c r="F436" s="5" t="n">
        <v>6.93899822596451</v>
      </c>
      <c r="G436" s="10" t="s">
        <v>4</v>
      </c>
    </row>
    <row r="437" customFormat="false" ht="14.25" hidden="true" customHeight="false" outlineLevel="0" collapsed="false">
      <c r="A437" s="0" t="s">
        <v>64</v>
      </c>
      <c r="B437" s="0" t="s">
        <v>55</v>
      </c>
      <c r="C437" s="0" t="s">
        <v>84</v>
      </c>
      <c r="D437" s="0" t="s">
        <v>90</v>
      </c>
      <c r="E437" s="0" t="n">
        <v>2034</v>
      </c>
      <c r="F437" s="5" t="n">
        <v>6.9367932123491</v>
      </c>
      <c r="G437" s="10" t="s">
        <v>4</v>
      </c>
    </row>
    <row r="438" customFormat="false" ht="14.25" hidden="true" customHeight="false" outlineLevel="0" collapsed="false">
      <c r="A438" s="0" t="s">
        <v>64</v>
      </c>
      <c r="B438" s="0" t="s">
        <v>55</v>
      </c>
      <c r="C438" s="0" t="s">
        <v>84</v>
      </c>
      <c r="D438" s="0" t="s">
        <v>90</v>
      </c>
      <c r="E438" s="0" t="n">
        <v>2035</v>
      </c>
      <c r="F438" s="5" t="n">
        <v>6.93458960803442</v>
      </c>
      <c r="G438" s="10" t="s">
        <v>4</v>
      </c>
    </row>
    <row r="439" customFormat="false" ht="14.25" hidden="true" customHeight="false" outlineLevel="0" collapsed="false">
      <c r="A439" s="0" t="s">
        <v>64</v>
      </c>
      <c r="B439" s="0" t="s">
        <v>55</v>
      </c>
      <c r="C439" s="0" t="s">
        <v>84</v>
      </c>
      <c r="D439" s="0" t="s">
        <v>90</v>
      </c>
      <c r="E439" s="0" t="n">
        <v>2036</v>
      </c>
      <c r="F439" s="5" t="n">
        <v>6.93238741211975</v>
      </c>
      <c r="G439" s="10" t="s">
        <v>4</v>
      </c>
    </row>
    <row r="440" customFormat="false" ht="14.25" hidden="true" customHeight="false" outlineLevel="0" collapsed="false">
      <c r="A440" s="0" t="s">
        <v>64</v>
      </c>
      <c r="B440" s="0" t="s">
        <v>55</v>
      </c>
      <c r="C440" s="0" t="s">
        <v>84</v>
      </c>
      <c r="D440" s="0" t="s">
        <v>90</v>
      </c>
      <c r="E440" s="0" t="n">
        <v>2037</v>
      </c>
      <c r="F440" s="5" t="n">
        <v>6.93018662370492</v>
      </c>
      <c r="G440" s="10" t="s">
        <v>4</v>
      </c>
    </row>
    <row r="441" customFormat="false" ht="14.25" hidden="true" customHeight="false" outlineLevel="0" collapsed="false">
      <c r="A441" s="0" t="s">
        <v>64</v>
      </c>
      <c r="B441" s="0" t="s">
        <v>55</v>
      </c>
      <c r="C441" s="0" t="s">
        <v>84</v>
      </c>
      <c r="D441" s="0" t="s">
        <v>90</v>
      </c>
      <c r="E441" s="0" t="n">
        <v>2038</v>
      </c>
      <c r="F441" s="5" t="n">
        <v>6.92798724189036</v>
      </c>
      <c r="G441" s="10" t="s">
        <v>4</v>
      </c>
    </row>
    <row r="442" customFormat="false" ht="14.25" hidden="true" customHeight="false" outlineLevel="0" collapsed="false">
      <c r="A442" s="0" t="s">
        <v>64</v>
      </c>
      <c r="B442" s="0" t="s">
        <v>55</v>
      </c>
      <c r="C442" s="0" t="s">
        <v>84</v>
      </c>
      <c r="D442" s="0" t="s">
        <v>90</v>
      </c>
      <c r="E442" s="0" t="n">
        <v>2039</v>
      </c>
      <c r="F442" s="5" t="n">
        <v>8.08008747673991</v>
      </c>
      <c r="G442" s="10" t="s">
        <v>4</v>
      </c>
    </row>
    <row r="443" customFormat="false" ht="14.25" hidden="true" customHeight="false" outlineLevel="0" collapsed="false">
      <c r="A443" s="0" t="s">
        <v>64</v>
      </c>
      <c r="B443" s="0" t="s">
        <v>55</v>
      </c>
      <c r="C443" s="0" t="s">
        <v>84</v>
      </c>
      <c r="D443" s="0" t="s">
        <v>90</v>
      </c>
      <c r="E443" s="0" t="n">
        <v>2040</v>
      </c>
      <c r="F443" s="5" t="n">
        <v>8.07752481021102</v>
      </c>
      <c r="G443" s="10" t="s">
        <v>4</v>
      </c>
    </row>
    <row r="444" customFormat="false" ht="14.25" hidden="true" customHeight="false" outlineLevel="0" collapsed="false">
      <c r="A444" s="0" t="s">
        <v>64</v>
      </c>
      <c r="B444" s="0" t="s">
        <v>55</v>
      </c>
      <c r="C444" s="0" t="s">
        <v>84</v>
      </c>
      <c r="D444" s="0" t="s">
        <v>91</v>
      </c>
      <c r="E444" s="0" t="n">
        <v>2024</v>
      </c>
      <c r="F444" s="5" t="n">
        <v>0</v>
      </c>
      <c r="G444" s="10" t="s">
        <v>4</v>
      </c>
    </row>
    <row r="445" customFormat="false" ht="14.25" hidden="true" customHeight="false" outlineLevel="0" collapsed="false">
      <c r="A445" s="0" t="s">
        <v>64</v>
      </c>
      <c r="B445" s="0" t="s">
        <v>55</v>
      </c>
      <c r="C445" s="0" t="s">
        <v>84</v>
      </c>
      <c r="D445" s="0" t="s">
        <v>91</v>
      </c>
      <c r="E445" s="0" t="n">
        <v>2025</v>
      </c>
      <c r="F445" s="5" t="n">
        <v>0</v>
      </c>
      <c r="G445" s="10" t="s">
        <v>4</v>
      </c>
    </row>
    <row r="446" customFormat="false" ht="14.25" hidden="true" customHeight="false" outlineLevel="0" collapsed="false">
      <c r="A446" s="0" t="s">
        <v>64</v>
      </c>
      <c r="B446" s="0" t="s">
        <v>55</v>
      </c>
      <c r="C446" s="0" t="s">
        <v>84</v>
      </c>
      <c r="D446" s="0" t="s">
        <v>91</v>
      </c>
      <c r="E446" s="0" t="n">
        <v>2026</v>
      </c>
      <c r="F446" s="5" t="n">
        <v>0</v>
      </c>
      <c r="G446" s="10" t="s">
        <v>4</v>
      </c>
    </row>
    <row r="447" customFormat="false" ht="14.25" hidden="true" customHeight="false" outlineLevel="0" collapsed="false">
      <c r="A447" s="0" t="s">
        <v>64</v>
      </c>
      <c r="B447" s="0" t="s">
        <v>55</v>
      </c>
      <c r="C447" s="0" t="s">
        <v>84</v>
      </c>
      <c r="D447" s="0" t="s">
        <v>91</v>
      </c>
      <c r="E447" s="0" t="n">
        <v>2027</v>
      </c>
      <c r="F447" s="5" t="n">
        <v>0</v>
      </c>
      <c r="G447" s="10" t="s">
        <v>4</v>
      </c>
    </row>
    <row r="448" customFormat="false" ht="14.25" hidden="true" customHeight="false" outlineLevel="0" collapsed="false">
      <c r="A448" s="0" t="s">
        <v>64</v>
      </c>
      <c r="B448" s="0" t="s">
        <v>55</v>
      </c>
      <c r="C448" s="0" t="s">
        <v>84</v>
      </c>
      <c r="D448" s="0" t="s">
        <v>91</v>
      </c>
      <c r="E448" s="0" t="n">
        <v>2028</v>
      </c>
      <c r="F448" s="5" t="n">
        <v>0</v>
      </c>
      <c r="G448" s="10" t="s">
        <v>4</v>
      </c>
    </row>
    <row r="449" customFormat="false" ht="14.25" hidden="true" customHeight="false" outlineLevel="0" collapsed="false">
      <c r="A449" s="0" t="s">
        <v>64</v>
      </c>
      <c r="B449" s="0" t="s">
        <v>55</v>
      </c>
      <c r="C449" s="0" t="s">
        <v>84</v>
      </c>
      <c r="D449" s="0" t="s">
        <v>91</v>
      </c>
      <c r="E449" s="0" t="n">
        <v>2029</v>
      </c>
      <c r="F449" s="5" t="n">
        <v>0</v>
      </c>
      <c r="G449" s="10" t="s">
        <v>4</v>
      </c>
    </row>
    <row r="450" customFormat="false" ht="14.25" hidden="true" customHeight="false" outlineLevel="0" collapsed="false">
      <c r="A450" s="0" t="s">
        <v>64</v>
      </c>
      <c r="B450" s="0" t="s">
        <v>55</v>
      </c>
      <c r="C450" s="0" t="s">
        <v>84</v>
      </c>
      <c r="D450" s="0" t="s">
        <v>91</v>
      </c>
      <c r="E450" s="0" t="n">
        <v>2030</v>
      </c>
      <c r="F450" s="5" t="n">
        <v>0</v>
      </c>
      <c r="G450" s="10" t="s">
        <v>4</v>
      </c>
    </row>
    <row r="451" customFormat="false" ht="14.25" hidden="true" customHeight="false" outlineLevel="0" collapsed="false">
      <c r="A451" s="0" t="s">
        <v>64</v>
      </c>
      <c r="B451" s="0" t="s">
        <v>55</v>
      </c>
      <c r="C451" s="0" t="s">
        <v>84</v>
      </c>
      <c r="D451" s="0" t="s">
        <v>91</v>
      </c>
      <c r="E451" s="0" t="n">
        <v>2031</v>
      </c>
      <c r="F451" s="5" t="n">
        <v>0</v>
      </c>
      <c r="G451" s="10" t="s">
        <v>4</v>
      </c>
    </row>
    <row r="452" customFormat="false" ht="14.25" hidden="true" customHeight="false" outlineLevel="0" collapsed="false">
      <c r="A452" s="0" t="s">
        <v>64</v>
      </c>
      <c r="B452" s="0" t="s">
        <v>55</v>
      </c>
      <c r="C452" s="0" t="s">
        <v>84</v>
      </c>
      <c r="D452" s="0" t="s">
        <v>91</v>
      </c>
      <c r="E452" s="0" t="n">
        <v>2032</v>
      </c>
      <c r="F452" s="5" t="n">
        <v>0</v>
      </c>
      <c r="G452" s="10" t="s">
        <v>4</v>
      </c>
    </row>
    <row r="453" customFormat="false" ht="14.25" hidden="true" customHeight="false" outlineLevel="0" collapsed="false">
      <c r="A453" s="0" t="s">
        <v>64</v>
      </c>
      <c r="B453" s="0" t="s">
        <v>55</v>
      </c>
      <c r="C453" s="0" t="s">
        <v>84</v>
      </c>
      <c r="D453" s="0" t="s">
        <v>91</v>
      </c>
      <c r="E453" s="0" t="n">
        <v>2033</v>
      </c>
      <c r="F453" s="5" t="n">
        <v>0</v>
      </c>
      <c r="G453" s="10" t="s">
        <v>4</v>
      </c>
    </row>
    <row r="454" customFormat="false" ht="14.25" hidden="true" customHeight="false" outlineLevel="0" collapsed="false">
      <c r="A454" s="0" t="s">
        <v>64</v>
      </c>
      <c r="B454" s="0" t="s">
        <v>55</v>
      </c>
      <c r="C454" s="0" t="s">
        <v>84</v>
      </c>
      <c r="D454" s="0" t="s">
        <v>91</v>
      </c>
      <c r="E454" s="0" t="n">
        <v>2034</v>
      </c>
      <c r="F454" s="5" t="n">
        <v>0</v>
      </c>
      <c r="G454" s="10" t="s">
        <v>4</v>
      </c>
    </row>
    <row r="455" customFormat="false" ht="14.25" hidden="true" customHeight="false" outlineLevel="0" collapsed="false">
      <c r="A455" s="0" t="s">
        <v>64</v>
      </c>
      <c r="B455" s="0" t="s">
        <v>55</v>
      </c>
      <c r="C455" s="0" t="s">
        <v>84</v>
      </c>
      <c r="D455" s="0" t="s">
        <v>91</v>
      </c>
      <c r="E455" s="0" t="n">
        <v>2035</v>
      </c>
      <c r="F455" s="5" t="n">
        <v>0</v>
      </c>
      <c r="G455" s="10" t="s">
        <v>4</v>
      </c>
    </row>
    <row r="456" customFormat="false" ht="14.25" hidden="true" customHeight="false" outlineLevel="0" collapsed="false">
      <c r="A456" s="0" t="s">
        <v>64</v>
      </c>
      <c r="B456" s="0" t="s">
        <v>55</v>
      </c>
      <c r="C456" s="0" t="s">
        <v>84</v>
      </c>
      <c r="D456" s="0" t="s">
        <v>91</v>
      </c>
      <c r="E456" s="0" t="n">
        <v>2036</v>
      </c>
      <c r="F456" s="5" t="n">
        <v>0</v>
      </c>
      <c r="G456" s="10" t="s">
        <v>4</v>
      </c>
    </row>
    <row r="457" customFormat="false" ht="14.25" hidden="true" customHeight="false" outlineLevel="0" collapsed="false">
      <c r="A457" s="0" t="s">
        <v>64</v>
      </c>
      <c r="B457" s="0" t="s">
        <v>55</v>
      </c>
      <c r="C457" s="0" t="s">
        <v>84</v>
      </c>
      <c r="D457" s="0" t="s">
        <v>91</v>
      </c>
      <c r="E457" s="0" t="n">
        <v>2037</v>
      </c>
      <c r="F457" s="5" t="n">
        <v>0</v>
      </c>
      <c r="G457" s="10" t="s">
        <v>4</v>
      </c>
    </row>
    <row r="458" customFormat="false" ht="14.25" hidden="true" customHeight="false" outlineLevel="0" collapsed="false">
      <c r="A458" s="0" t="s">
        <v>64</v>
      </c>
      <c r="B458" s="0" t="s">
        <v>55</v>
      </c>
      <c r="C458" s="0" t="s">
        <v>84</v>
      </c>
      <c r="D458" s="0" t="s">
        <v>91</v>
      </c>
      <c r="E458" s="0" t="n">
        <v>2038</v>
      </c>
      <c r="F458" s="5" t="n">
        <v>0</v>
      </c>
      <c r="G458" s="10" t="s">
        <v>4</v>
      </c>
    </row>
    <row r="459" customFormat="false" ht="14.25" hidden="true" customHeight="false" outlineLevel="0" collapsed="false">
      <c r="A459" s="0" t="s">
        <v>64</v>
      </c>
      <c r="B459" s="0" t="s">
        <v>55</v>
      </c>
      <c r="C459" s="0" t="s">
        <v>84</v>
      </c>
      <c r="D459" s="0" t="s">
        <v>91</v>
      </c>
      <c r="E459" s="0" t="n">
        <v>2039</v>
      </c>
      <c r="F459" s="5" t="n">
        <v>0</v>
      </c>
      <c r="G459" s="10" t="s">
        <v>4</v>
      </c>
    </row>
    <row r="460" customFormat="false" ht="14.25" hidden="true" customHeight="false" outlineLevel="0" collapsed="false">
      <c r="A460" s="0" t="s">
        <v>64</v>
      </c>
      <c r="B460" s="0" t="s">
        <v>55</v>
      </c>
      <c r="C460" s="0" t="s">
        <v>84</v>
      </c>
      <c r="D460" s="0" t="s">
        <v>91</v>
      </c>
      <c r="E460" s="0" t="n">
        <v>2040</v>
      </c>
      <c r="F460" s="5" t="n">
        <v>0</v>
      </c>
      <c r="G460" s="10" t="s">
        <v>4</v>
      </c>
    </row>
    <row r="461" customFormat="false" ht="14.25" hidden="true" customHeight="false" outlineLevel="0" collapsed="false">
      <c r="A461" s="0" t="s">
        <v>64</v>
      </c>
      <c r="B461" s="0" t="s">
        <v>55</v>
      </c>
      <c r="C461" s="0" t="s">
        <v>84</v>
      </c>
      <c r="D461" s="0" t="s">
        <v>92</v>
      </c>
      <c r="E461" s="0" t="n">
        <v>2024</v>
      </c>
      <c r="F461" s="5" t="n">
        <v>0</v>
      </c>
      <c r="G461" s="10" t="s">
        <v>4</v>
      </c>
    </row>
    <row r="462" customFormat="false" ht="14.25" hidden="true" customHeight="false" outlineLevel="0" collapsed="false">
      <c r="A462" s="0" t="s">
        <v>64</v>
      </c>
      <c r="B462" s="0" t="s">
        <v>55</v>
      </c>
      <c r="C462" s="0" t="s">
        <v>84</v>
      </c>
      <c r="D462" s="0" t="s">
        <v>92</v>
      </c>
      <c r="E462" s="0" t="n">
        <v>2025</v>
      </c>
      <c r="F462" s="5" t="n">
        <v>0</v>
      </c>
      <c r="G462" s="10" t="s">
        <v>4</v>
      </c>
    </row>
    <row r="463" customFormat="false" ht="14.25" hidden="true" customHeight="false" outlineLevel="0" collapsed="false">
      <c r="A463" s="0" t="s">
        <v>64</v>
      </c>
      <c r="B463" s="0" t="s">
        <v>55</v>
      </c>
      <c r="C463" s="0" t="s">
        <v>84</v>
      </c>
      <c r="D463" s="0" t="s">
        <v>92</v>
      </c>
      <c r="E463" s="0" t="n">
        <v>2026</v>
      </c>
      <c r="F463" s="5" t="n">
        <v>0</v>
      </c>
      <c r="G463" s="10" t="s">
        <v>4</v>
      </c>
    </row>
    <row r="464" customFormat="false" ht="14.25" hidden="true" customHeight="false" outlineLevel="0" collapsed="false">
      <c r="A464" s="0" t="s">
        <v>64</v>
      </c>
      <c r="B464" s="0" t="s">
        <v>55</v>
      </c>
      <c r="C464" s="0" t="s">
        <v>84</v>
      </c>
      <c r="D464" s="0" t="s">
        <v>92</v>
      </c>
      <c r="E464" s="0" t="n">
        <v>2027</v>
      </c>
      <c r="F464" s="5" t="n">
        <v>0</v>
      </c>
      <c r="G464" s="10" t="s">
        <v>4</v>
      </c>
    </row>
    <row r="465" customFormat="false" ht="14.25" hidden="true" customHeight="false" outlineLevel="0" collapsed="false">
      <c r="A465" s="0" t="s">
        <v>64</v>
      </c>
      <c r="B465" s="0" t="s">
        <v>55</v>
      </c>
      <c r="C465" s="0" t="s">
        <v>84</v>
      </c>
      <c r="D465" s="0" t="s">
        <v>92</v>
      </c>
      <c r="E465" s="0" t="n">
        <v>2028</v>
      </c>
      <c r="F465" s="5" t="n">
        <v>0</v>
      </c>
      <c r="G465" s="10" t="s">
        <v>4</v>
      </c>
    </row>
    <row r="466" customFormat="false" ht="14.25" hidden="true" customHeight="false" outlineLevel="0" collapsed="false">
      <c r="A466" s="0" t="s">
        <v>64</v>
      </c>
      <c r="B466" s="0" t="s">
        <v>55</v>
      </c>
      <c r="C466" s="0" t="s">
        <v>84</v>
      </c>
      <c r="D466" s="0" t="s">
        <v>92</v>
      </c>
      <c r="E466" s="0" t="n">
        <v>2029</v>
      </c>
      <c r="F466" s="5" t="n">
        <v>0</v>
      </c>
      <c r="G466" s="10" t="s">
        <v>4</v>
      </c>
    </row>
    <row r="467" customFormat="false" ht="14.25" hidden="true" customHeight="false" outlineLevel="0" collapsed="false">
      <c r="A467" s="0" t="s">
        <v>64</v>
      </c>
      <c r="B467" s="0" t="s">
        <v>55</v>
      </c>
      <c r="C467" s="0" t="s">
        <v>84</v>
      </c>
      <c r="D467" s="0" t="s">
        <v>92</v>
      </c>
      <c r="E467" s="0" t="n">
        <v>2030</v>
      </c>
      <c r="F467" s="5" t="n">
        <v>0</v>
      </c>
      <c r="G467" s="10" t="s">
        <v>4</v>
      </c>
    </row>
    <row r="468" customFormat="false" ht="14.25" hidden="true" customHeight="false" outlineLevel="0" collapsed="false">
      <c r="A468" s="0" t="s">
        <v>64</v>
      </c>
      <c r="B468" s="0" t="s">
        <v>55</v>
      </c>
      <c r="C468" s="0" t="s">
        <v>84</v>
      </c>
      <c r="D468" s="0" t="s">
        <v>92</v>
      </c>
      <c r="E468" s="0" t="n">
        <v>2031</v>
      </c>
      <c r="F468" s="5" t="n">
        <v>0</v>
      </c>
      <c r="G468" s="10" t="s">
        <v>4</v>
      </c>
    </row>
    <row r="469" customFormat="false" ht="14.25" hidden="true" customHeight="false" outlineLevel="0" collapsed="false">
      <c r="A469" s="0" t="s">
        <v>64</v>
      </c>
      <c r="B469" s="0" t="s">
        <v>55</v>
      </c>
      <c r="C469" s="0" t="s">
        <v>84</v>
      </c>
      <c r="D469" s="0" t="s">
        <v>92</v>
      </c>
      <c r="E469" s="0" t="n">
        <v>2032</v>
      </c>
      <c r="F469" s="5" t="n">
        <v>0</v>
      </c>
      <c r="G469" s="10" t="s">
        <v>4</v>
      </c>
    </row>
    <row r="470" customFormat="false" ht="14.25" hidden="true" customHeight="false" outlineLevel="0" collapsed="false">
      <c r="A470" s="0" t="s">
        <v>64</v>
      </c>
      <c r="B470" s="0" t="s">
        <v>55</v>
      </c>
      <c r="C470" s="0" t="s">
        <v>84</v>
      </c>
      <c r="D470" s="0" t="s">
        <v>92</v>
      </c>
      <c r="E470" s="0" t="n">
        <v>2033</v>
      </c>
      <c r="F470" s="5" t="n">
        <v>0</v>
      </c>
      <c r="G470" s="10" t="s">
        <v>4</v>
      </c>
    </row>
    <row r="471" customFormat="false" ht="14.25" hidden="true" customHeight="false" outlineLevel="0" collapsed="false">
      <c r="A471" s="0" t="s">
        <v>64</v>
      </c>
      <c r="B471" s="0" t="s">
        <v>55</v>
      </c>
      <c r="C471" s="0" t="s">
        <v>84</v>
      </c>
      <c r="D471" s="0" t="s">
        <v>92</v>
      </c>
      <c r="E471" s="0" t="n">
        <v>2034</v>
      </c>
      <c r="F471" s="5" t="n">
        <v>0</v>
      </c>
      <c r="G471" s="10" t="s">
        <v>4</v>
      </c>
    </row>
    <row r="472" customFormat="false" ht="14.25" hidden="true" customHeight="false" outlineLevel="0" collapsed="false">
      <c r="A472" s="0" t="s">
        <v>64</v>
      </c>
      <c r="B472" s="0" t="s">
        <v>55</v>
      </c>
      <c r="C472" s="0" t="s">
        <v>84</v>
      </c>
      <c r="D472" s="0" t="s">
        <v>92</v>
      </c>
      <c r="E472" s="0" t="n">
        <v>2035</v>
      </c>
      <c r="F472" s="5" t="n">
        <v>0</v>
      </c>
      <c r="G472" s="10" t="s">
        <v>4</v>
      </c>
    </row>
    <row r="473" customFormat="false" ht="14.25" hidden="true" customHeight="false" outlineLevel="0" collapsed="false">
      <c r="A473" s="0" t="s">
        <v>64</v>
      </c>
      <c r="B473" s="0" t="s">
        <v>55</v>
      </c>
      <c r="C473" s="0" t="s">
        <v>84</v>
      </c>
      <c r="D473" s="0" t="s">
        <v>92</v>
      </c>
      <c r="E473" s="0" t="n">
        <v>2036</v>
      </c>
      <c r="F473" s="5" t="n">
        <v>0</v>
      </c>
      <c r="G473" s="10" t="s">
        <v>4</v>
      </c>
    </row>
    <row r="474" customFormat="false" ht="14.25" hidden="true" customHeight="false" outlineLevel="0" collapsed="false">
      <c r="A474" s="0" t="s">
        <v>64</v>
      </c>
      <c r="B474" s="0" t="s">
        <v>55</v>
      </c>
      <c r="C474" s="0" t="s">
        <v>84</v>
      </c>
      <c r="D474" s="0" t="s">
        <v>92</v>
      </c>
      <c r="E474" s="0" t="n">
        <v>2037</v>
      </c>
      <c r="F474" s="5" t="n">
        <v>0</v>
      </c>
      <c r="G474" s="10" t="s">
        <v>4</v>
      </c>
    </row>
    <row r="475" customFormat="false" ht="14.25" hidden="true" customHeight="false" outlineLevel="0" collapsed="false">
      <c r="A475" s="0" t="s">
        <v>64</v>
      </c>
      <c r="B475" s="0" t="s">
        <v>55</v>
      </c>
      <c r="C475" s="0" t="s">
        <v>84</v>
      </c>
      <c r="D475" s="0" t="s">
        <v>92</v>
      </c>
      <c r="E475" s="0" t="n">
        <v>2038</v>
      </c>
      <c r="F475" s="5" t="n">
        <v>0</v>
      </c>
      <c r="G475" s="10" t="s">
        <v>4</v>
      </c>
    </row>
    <row r="476" customFormat="false" ht="14.25" hidden="true" customHeight="false" outlineLevel="0" collapsed="false">
      <c r="A476" s="0" t="s">
        <v>64</v>
      </c>
      <c r="B476" s="0" t="s">
        <v>55</v>
      </c>
      <c r="C476" s="0" t="s">
        <v>84</v>
      </c>
      <c r="D476" s="0" t="s">
        <v>92</v>
      </c>
      <c r="E476" s="0" t="n">
        <v>2039</v>
      </c>
      <c r="F476" s="5" t="n">
        <v>0</v>
      </c>
      <c r="G476" s="10" t="s">
        <v>4</v>
      </c>
    </row>
    <row r="477" customFormat="false" ht="14.25" hidden="true" customHeight="false" outlineLevel="0" collapsed="false">
      <c r="A477" s="0" t="s">
        <v>64</v>
      </c>
      <c r="B477" s="0" t="s">
        <v>55</v>
      </c>
      <c r="C477" s="0" t="s">
        <v>84</v>
      </c>
      <c r="D477" s="0" t="s">
        <v>92</v>
      </c>
      <c r="E477" s="0" t="n">
        <v>2040</v>
      </c>
      <c r="F477" s="5" t="n">
        <v>0</v>
      </c>
      <c r="G477" s="10" t="s">
        <v>4</v>
      </c>
    </row>
    <row r="478" customFormat="false" ht="14.25" hidden="true" customHeight="false" outlineLevel="0" collapsed="false">
      <c r="A478" s="0" t="s">
        <v>64</v>
      </c>
      <c r="B478" s="0" t="s">
        <v>55</v>
      </c>
      <c r="C478" s="0" t="s">
        <v>84</v>
      </c>
      <c r="D478" s="0" t="s">
        <v>71</v>
      </c>
      <c r="E478" s="0" t="n">
        <v>2024</v>
      </c>
      <c r="F478" s="5" t="n">
        <v>9.27906792224849</v>
      </c>
      <c r="G478" s="10" t="s">
        <v>4</v>
      </c>
    </row>
    <row r="479" customFormat="false" ht="14.25" hidden="true" customHeight="false" outlineLevel="0" collapsed="false">
      <c r="A479" s="0" t="s">
        <v>64</v>
      </c>
      <c r="B479" s="0" t="s">
        <v>55</v>
      </c>
      <c r="C479" s="0" t="s">
        <v>84</v>
      </c>
      <c r="D479" s="0" t="s">
        <v>71</v>
      </c>
      <c r="E479" s="0" t="n">
        <v>2025</v>
      </c>
      <c r="F479" s="5" t="n">
        <v>9.99687866058994</v>
      </c>
      <c r="G479" s="10" t="s">
        <v>4</v>
      </c>
    </row>
    <row r="480" customFormat="false" ht="14.25" hidden="true" customHeight="false" outlineLevel="0" collapsed="false">
      <c r="A480" s="0" t="s">
        <v>64</v>
      </c>
      <c r="B480" s="0" t="s">
        <v>55</v>
      </c>
      <c r="C480" s="0" t="s">
        <v>84</v>
      </c>
      <c r="D480" s="0" t="s">
        <v>71</v>
      </c>
      <c r="E480" s="0" t="n">
        <v>2026</v>
      </c>
      <c r="F480" s="5" t="n">
        <v>11.1588296605486</v>
      </c>
      <c r="G480" s="10" t="s">
        <v>4</v>
      </c>
    </row>
    <row r="481" customFormat="false" ht="14.25" hidden="true" customHeight="false" outlineLevel="0" collapsed="false">
      <c r="A481" s="0" t="s">
        <v>64</v>
      </c>
      <c r="B481" s="0" t="s">
        <v>55</v>
      </c>
      <c r="C481" s="0" t="s">
        <v>84</v>
      </c>
      <c r="D481" s="0" t="s">
        <v>71</v>
      </c>
      <c r="E481" s="0" t="n">
        <v>2027</v>
      </c>
      <c r="F481" s="5" t="n">
        <v>12.8246979452936</v>
      </c>
      <c r="G481" s="10" t="s">
        <v>4</v>
      </c>
    </row>
    <row r="482" customFormat="false" ht="14.25" hidden="true" customHeight="false" outlineLevel="0" collapsed="false">
      <c r="A482" s="0" t="s">
        <v>64</v>
      </c>
      <c r="B482" s="0" t="s">
        <v>55</v>
      </c>
      <c r="C482" s="0" t="s">
        <v>84</v>
      </c>
      <c r="D482" s="0" t="s">
        <v>71</v>
      </c>
      <c r="E482" s="0" t="n">
        <v>2028</v>
      </c>
      <c r="F482" s="5" t="n">
        <v>14.9547799233039</v>
      </c>
      <c r="G482" s="10" t="s">
        <v>4</v>
      </c>
    </row>
    <row r="483" customFormat="false" ht="14.25" hidden="true" customHeight="false" outlineLevel="0" collapsed="false">
      <c r="A483" s="0" t="s">
        <v>64</v>
      </c>
      <c r="B483" s="0" t="s">
        <v>55</v>
      </c>
      <c r="C483" s="0" t="s">
        <v>84</v>
      </c>
      <c r="D483" s="0" t="s">
        <v>71</v>
      </c>
      <c r="E483" s="0" t="n">
        <v>2029</v>
      </c>
      <c r="F483" s="5" t="n">
        <v>17.5331199884351</v>
      </c>
      <c r="G483" s="10" t="s">
        <v>4</v>
      </c>
    </row>
    <row r="484" customFormat="false" ht="14.25" hidden="true" customHeight="false" outlineLevel="0" collapsed="false">
      <c r="A484" s="0" t="s">
        <v>64</v>
      </c>
      <c r="B484" s="0" t="s">
        <v>55</v>
      </c>
      <c r="C484" s="0" t="s">
        <v>84</v>
      </c>
      <c r="D484" s="0" t="s">
        <v>71</v>
      </c>
      <c r="E484" s="0" t="n">
        <v>2030</v>
      </c>
      <c r="F484" s="5" t="n">
        <v>20.7149897772202</v>
      </c>
      <c r="G484" s="10" t="s">
        <v>4</v>
      </c>
    </row>
    <row r="485" customFormat="false" ht="14.25" hidden="true" customHeight="false" outlineLevel="0" collapsed="false">
      <c r="A485" s="0" t="s">
        <v>64</v>
      </c>
      <c r="B485" s="0" t="s">
        <v>55</v>
      </c>
      <c r="C485" s="0" t="s">
        <v>84</v>
      </c>
      <c r="D485" s="0" t="s">
        <v>71</v>
      </c>
      <c r="E485" s="0" t="n">
        <v>2031</v>
      </c>
      <c r="F485" s="5" t="n">
        <v>24.2241716023306</v>
      </c>
      <c r="G485" s="10" t="s">
        <v>4</v>
      </c>
    </row>
    <row r="486" customFormat="false" ht="14.25" hidden="true" customHeight="false" outlineLevel="0" collapsed="false">
      <c r="A486" s="0" t="s">
        <v>64</v>
      </c>
      <c r="B486" s="0" t="s">
        <v>55</v>
      </c>
      <c r="C486" s="0" t="s">
        <v>84</v>
      </c>
      <c r="D486" s="0" t="s">
        <v>71</v>
      </c>
      <c r="E486" s="0" t="n">
        <v>2032</v>
      </c>
      <c r="F486" s="5" t="n">
        <v>28.1058593128524</v>
      </c>
      <c r="G486" s="10" t="s">
        <v>4</v>
      </c>
    </row>
    <row r="487" customFormat="false" ht="14.25" hidden="true" customHeight="false" outlineLevel="0" collapsed="false">
      <c r="A487" s="0" t="s">
        <v>64</v>
      </c>
      <c r="B487" s="0" t="s">
        <v>55</v>
      </c>
      <c r="C487" s="0" t="s">
        <v>84</v>
      </c>
      <c r="D487" s="0" t="s">
        <v>71</v>
      </c>
      <c r="E487" s="0" t="n">
        <v>2033</v>
      </c>
      <c r="F487" s="5" t="n">
        <v>32.5681108035686</v>
      </c>
      <c r="G487" s="10" t="s">
        <v>4</v>
      </c>
    </row>
    <row r="488" customFormat="false" ht="14.25" hidden="true" customHeight="false" outlineLevel="0" collapsed="false">
      <c r="A488" s="0" t="s">
        <v>64</v>
      </c>
      <c r="B488" s="0" t="s">
        <v>55</v>
      </c>
      <c r="C488" s="0" t="s">
        <v>84</v>
      </c>
      <c r="D488" s="0" t="s">
        <v>71</v>
      </c>
      <c r="E488" s="0" t="n">
        <v>2034</v>
      </c>
      <c r="F488" s="5" t="n">
        <v>37.1324057156463</v>
      </c>
      <c r="G488" s="10" t="s">
        <v>4</v>
      </c>
    </row>
    <row r="489" customFormat="false" ht="14.25" hidden="true" customHeight="false" outlineLevel="0" collapsed="false">
      <c r="A489" s="0" t="s">
        <v>64</v>
      </c>
      <c r="B489" s="0" t="s">
        <v>55</v>
      </c>
      <c r="C489" s="0" t="s">
        <v>84</v>
      </c>
      <c r="D489" s="0" t="s">
        <v>71</v>
      </c>
      <c r="E489" s="0" t="n">
        <v>2035</v>
      </c>
      <c r="F489" s="5" t="n">
        <v>42.393288162145</v>
      </c>
      <c r="G489" s="10" t="s">
        <v>4</v>
      </c>
    </row>
    <row r="490" customFormat="false" ht="14.25" hidden="true" customHeight="false" outlineLevel="0" collapsed="false">
      <c r="A490" s="0" t="s">
        <v>64</v>
      </c>
      <c r="B490" s="0" t="s">
        <v>55</v>
      </c>
      <c r="C490" s="0" t="s">
        <v>84</v>
      </c>
      <c r="D490" s="0" t="s">
        <v>71</v>
      </c>
      <c r="E490" s="0" t="n">
        <v>2036</v>
      </c>
      <c r="F490" s="5" t="n">
        <v>47.2718239978055</v>
      </c>
      <c r="G490" s="10" t="s">
        <v>4</v>
      </c>
    </row>
    <row r="491" customFormat="false" ht="14.25" hidden="true" customHeight="false" outlineLevel="0" collapsed="false">
      <c r="A491" s="0" t="s">
        <v>64</v>
      </c>
      <c r="B491" s="0" t="s">
        <v>55</v>
      </c>
      <c r="C491" s="0" t="s">
        <v>84</v>
      </c>
      <c r="D491" s="0" t="s">
        <v>71</v>
      </c>
      <c r="E491" s="0" t="n">
        <v>2037</v>
      </c>
      <c r="F491" s="5" t="n">
        <v>52.049974183035</v>
      </c>
      <c r="G491" s="10" t="s">
        <v>4</v>
      </c>
    </row>
    <row r="492" customFormat="false" ht="14.25" hidden="true" customHeight="false" outlineLevel="0" collapsed="false">
      <c r="A492" s="0" t="s">
        <v>64</v>
      </c>
      <c r="B492" s="0" t="s">
        <v>55</v>
      </c>
      <c r="C492" s="0" t="s">
        <v>84</v>
      </c>
      <c r="D492" s="0" t="s">
        <v>71</v>
      </c>
      <c r="E492" s="0" t="n">
        <v>2038</v>
      </c>
      <c r="F492" s="5" t="n">
        <v>56.7534942464525</v>
      </c>
      <c r="G492" s="10" t="s">
        <v>4</v>
      </c>
    </row>
    <row r="493" customFormat="false" ht="14.25" hidden="true" customHeight="false" outlineLevel="0" collapsed="false">
      <c r="A493" s="0" t="s">
        <v>64</v>
      </c>
      <c r="B493" s="0" t="s">
        <v>55</v>
      </c>
      <c r="C493" s="0" t="s">
        <v>84</v>
      </c>
      <c r="D493" s="0" t="s">
        <v>71</v>
      </c>
      <c r="E493" s="0" t="n">
        <v>2039</v>
      </c>
      <c r="F493" s="5" t="n">
        <v>61.9412155264349</v>
      </c>
      <c r="G493" s="10" t="s">
        <v>4</v>
      </c>
    </row>
    <row r="494" customFormat="false" ht="14.25" hidden="true" customHeight="false" outlineLevel="0" collapsed="false">
      <c r="A494" s="0" t="s">
        <v>64</v>
      </c>
      <c r="B494" s="0" t="s">
        <v>55</v>
      </c>
      <c r="C494" s="0" t="s">
        <v>84</v>
      </c>
      <c r="D494" s="0" t="s">
        <v>71</v>
      </c>
      <c r="E494" s="0" t="n">
        <v>2040</v>
      </c>
      <c r="F494" s="5" t="n">
        <v>67.6801629235716</v>
      </c>
      <c r="G494" s="10" t="s">
        <v>4</v>
      </c>
    </row>
    <row r="495" customFormat="false" ht="14.25" hidden="true" customHeight="false" outlineLevel="0" collapsed="false">
      <c r="A495" s="0" t="s">
        <v>93</v>
      </c>
      <c r="B495" s="0" t="s">
        <v>42</v>
      </c>
      <c r="C495" s="0" t="s">
        <v>65</v>
      </c>
      <c r="D495" s="0" t="s">
        <v>94</v>
      </c>
      <c r="E495" s="0" t="n">
        <v>2025</v>
      </c>
      <c r="F495" s="5" t="n">
        <v>2.1752</v>
      </c>
      <c r="G495" s="10" t="s">
        <v>4</v>
      </c>
    </row>
    <row r="496" customFormat="false" ht="14.25" hidden="true" customHeight="false" outlineLevel="0" collapsed="false">
      <c r="A496" s="0" t="s">
        <v>93</v>
      </c>
      <c r="B496" s="0" t="s">
        <v>42</v>
      </c>
      <c r="C496" s="0" t="s">
        <v>65</v>
      </c>
      <c r="D496" s="0" t="s">
        <v>94</v>
      </c>
      <c r="E496" s="0" t="n">
        <v>2026</v>
      </c>
      <c r="F496" s="5" t="n">
        <v>3.7972</v>
      </c>
      <c r="G496" s="10" t="s">
        <v>4</v>
      </c>
    </row>
    <row r="497" customFormat="false" ht="14.25" hidden="true" customHeight="false" outlineLevel="0" collapsed="false">
      <c r="A497" s="0" t="s">
        <v>93</v>
      </c>
      <c r="B497" s="0" t="s">
        <v>42</v>
      </c>
      <c r="C497" s="0" t="s">
        <v>65</v>
      </c>
      <c r="D497" s="0" t="s">
        <v>94</v>
      </c>
      <c r="E497" s="0" t="n">
        <v>2027</v>
      </c>
      <c r="F497" s="5" t="n">
        <v>5.1905</v>
      </c>
      <c r="G497" s="10" t="s">
        <v>4</v>
      </c>
    </row>
    <row r="498" customFormat="false" ht="14.25" hidden="true" customHeight="false" outlineLevel="0" collapsed="false">
      <c r="A498" s="0" t="s">
        <v>93</v>
      </c>
      <c r="B498" s="0" t="s">
        <v>42</v>
      </c>
      <c r="C498" s="0" t="s">
        <v>65</v>
      </c>
      <c r="D498" s="0" t="s">
        <v>94</v>
      </c>
      <c r="E498" s="0" t="n">
        <v>2028</v>
      </c>
      <c r="F498" s="5" t="n">
        <v>7.3139</v>
      </c>
      <c r="G498" s="10" t="s">
        <v>4</v>
      </c>
    </row>
    <row r="499" customFormat="false" ht="14.25" hidden="true" customHeight="false" outlineLevel="0" collapsed="false">
      <c r="A499" s="0" t="s">
        <v>93</v>
      </c>
      <c r="B499" s="0" t="s">
        <v>42</v>
      </c>
      <c r="C499" s="0" t="s">
        <v>65</v>
      </c>
      <c r="D499" s="0" t="s">
        <v>94</v>
      </c>
      <c r="E499" s="0" t="n">
        <v>2029</v>
      </c>
      <c r="F499" s="5" t="n">
        <v>9.344</v>
      </c>
      <c r="G499" s="10" t="s">
        <v>4</v>
      </c>
    </row>
    <row r="500" customFormat="false" ht="14.25" hidden="true" customHeight="false" outlineLevel="0" collapsed="false">
      <c r="A500" s="0" t="s">
        <v>93</v>
      </c>
      <c r="B500" s="0" t="s">
        <v>42</v>
      </c>
      <c r="C500" s="0" t="s">
        <v>65</v>
      </c>
      <c r="D500" s="0" t="s">
        <v>94</v>
      </c>
      <c r="E500" s="0" t="n">
        <v>2030</v>
      </c>
      <c r="F500" s="5" t="n">
        <v>11.7172</v>
      </c>
      <c r="G500" s="10" t="s">
        <v>4</v>
      </c>
    </row>
    <row r="501" customFormat="false" ht="14.25" hidden="true" customHeight="false" outlineLevel="0" collapsed="false">
      <c r="A501" s="0" t="s">
        <v>93</v>
      </c>
      <c r="B501" s="0" t="s">
        <v>42</v>
      </c>
      <c r="C501" s="0" t="s">
        <v>65</v>
      </c>
      <c r="D501" s="0" t="s">
        <v>94</v>
      </c>
      <c r="E501" s="0" t="n">
        <v>2031</v>
      </c>
      <c r="F501" s="5" t="n">
        <v>13.5748</v>
      </c>
      <c r="G501" s="10" t="s">
        <v>4</v>
      </c>
    </row>
    <row r="502" customFormat="false" ht="14.25" hidden="true" customHeight="false" outlineLevel="0" collapsed="false">
      <c r="A502" s="0" t="s">
        <v>93</v>
      </c>
      <c r="B502" s="0" t="s">
        <v>42</v>
      </c>
      <c r="C502" s="0" t="s">
        <v>65</v>
      </c>
      <c r="D502" s="0" t="s">
        <v>94</v>
      </c>
      <c r="E502" s="0" t="n">
        <v>2032</v>
      </c>
      <c r="F502" s="5" t="n">
        <v>14.702</v>
      </c>
      <c r="G502" s="10" t="s">
        <v>4</v>
      </c>
    </row>
    <row r="503" customFormat="false" ht="14.25" hidden="true" customHeight="false" outlineLevel="0" collapsed="false">
      <c r="A503" s="0" t="s">
        <v>93</v>
      </c>
      <c r="B503" s="0" t="s">
        <v>42</v>
      </c>
      <c r="C503" s="0" t="s">
        <v>65</v>
      </c>
      <c r="D503" s="0" t="s">
        <v>94</v>
      </c>
      <c r="E503" s="0" t="n">
        <v>2033</v>
      </c>
      <c r="F503" s="5" t="n">
        <v>16.2711</v>
      </c>
      <c r="G503" s="10" t="s">
        <v>4</v>
      </c>
    </row>
    <row r="504" customFormat="false" ht="14.25" hidden="true" customHeight="false" outlineLevel="0" collapsed="false">
      <c r="A504" s="0" t="s">
        <v>93</v>
      </c>
      <c r="B504" s="0" t="s">
        <v>42</v>
      </c>
      <c r="C504" s="0" t="s">
        <v>65</v>
      </c>
      <c r="D504" s="0" t="s">
        <v>94</v>
      </c>
      <c r="E504" s="0" t="n">
        <v>2034</v>
      </c>
      <c r="F504" s="5" t="n">
        <v>18.0219</v>
      </c>
      <c r="G504" s="10" t="s">
        <v>4</v>
      </c>
    </row>
    <row r="505" customFormat="false" ht="14.25" hidden="true" customHeight="false" outlineLevel="0" collapsed="false">
      <c r="A505" s="0" t="s">
        <v>93</v>
      </c>
      <c r="B505" s="0" t="s">
        <v>42</v>
      </c>
      <c r="C505" s="0" t="s">
        <v>65</v>
      </c>
      <c r="D505" s="0" t="s">
        <v>94</v>
      </c>
      <c r="E505" s="0" t="n">
        <v>2035</v>
      </c>
      <c r="F505" s="5" t="n">
        <v>19.9249</v>
      </c>
      <c r="G505" s="10" t="s">
        <v>4</v>
      </c>
    </row>
    <row r="506" customFormat="false" ht="14.25" hidden="true" customHeight="false" outlineLevel="0" collapsed="false">
      <c r="A506" s="0" t="s">
        <v>93</v>
      </c>
      <c r="B506" s="0" t="s">
        <v>42</v>
      </c>
      <c r="C506" s="0" t="s">
        <v>65</v>
      </c>
      <c r="D506" s="0" t="s">
        <v>94</v>
      </c>
      <c r="E506" s="0" t="n">
        <v>2036</v>
      </c>
      <c r="F506" s="5" t="n">
        <v>21.5844</v>
      </c>
      <c r="G506" s="10" t="s">
        <v>4</v>
      </c>
    </row>
    <row r="507" customFormat="false" ht="14.25" hidden="true" customHeight="false" outlineLevel="0" collapsed="false">
      <c r="A507" s="0" t="s">
        <v>93</v>
      </c>
      <c r="B507" s="0" t="s">
        <v>42</v>
      </c>
      <c r="C507" s="0" t="s">
        <v>65</v>
      </c>
      <c r="D507" s="0" t="s">
        <v>94</v>
      </c>
      <c r="E507" s="0" t="n">
        <v>2037</v>
      </c>
      <c r="F507" s="5" t="n">
        <v>22.7712</v>
      </c>
      <c r="G507" s="10" t="s">
        <v>4</v>
      </c>
    </row>
    <row r="508" customFormat="false" ht="14.25" hidden="true" customHeight="false" outlineLevel="0" collapsed="false">
      <c r="A508" s="0" t="s">
        <v>93</v>
      </c>
      <c r="B508" s="0" t="s">
        <v>42</v>
      </c>
      <c r="C508" s="0" t="s">
        <v>65</v>
      </c>
      <c r="D508" s="0" t="s">
        <v>94</v>
      </c>
      <c r="E508" s="0" t="n">
        <v>2038</v>
      </c>
      <c r="F508" s="5" t="n">
        <v>24.1792</v>
      </c>
      <c r="G508" s="10" t="s">
        <v>4</v>
      </c>
    </row>
    <row r="509" customFormat="false" ht="14.25" hidden="true" customHeight="false" outlineLevel="0" collapsed="false">
      <c r="A509" s="0" t="s">
        <v>93</v>
      </c>
      <c r="B509" s="0" t="s">
        <v>42</v>
      </c>
      <c r="C509" s="0" t="s">
        <v>65</v>
      </c>
      <c r="D509" s="0" t="s">
        <v>94</v>
      </c>
      <c r="E509" s="0" t="n">
        <v>2039</v>
      </c>
      <c r="F509" s="5" t="n">
        <v>25.5661</v>
      </c>
      <c r="G509" s="10" t="s">
        <v>4</v>
      </c>
    </row>
    <row r="510" customFormat="false" ht="14.25" hidden="true" customHeight="false" outlineLevel="0" collapsed="false">
      <c r="A510" s="0" t="s">
        <v>93</v>
      </c>
      <c r="B510" s="0" t="s">
        <v>42</v>
      </c>
      <c r="C510" s="0" t="s">
        <v>65</v>
      </c>
      <c r="D510" s="0" t="s">
        <v>94</v>
      </c>
      <c r="E510" s="0" t="n">
        <v>2040</v>
      </c>
      <c r="F510" s="5" t="n">
        <v>20.0518</v>
      </c>
      <c r="G510" s="10" t="s">
        <v>4</v>
      </c>
    </row>
    <row r="511" customFormat="false" ht="14.25" hidden="true" customHeight="false" outlineLevel="0" collapsed="false">
      <c r="A511" s="0" t="s">
        <v>93</v>
      </c>
      <c r="B511" s="0" t="s">
        <v>42</v>
      </c>
      <c r="C511" s="0" t="s">
        <v>65</v>
      </c>
      <c r="D511" s="0" t="s">
        <v>66</v>
      </c>
      <c r="E511" s="0" t="n">
        <v>2024</v>
      </c>
      <c r="F511" s="5" t="n">
        <v>37.4466434088778</v>
      </c>
      <c r="G511" s="10" t="s">
        <v>4</v>
      </c>
    </row>
    <row r="512" customFormat="false" ht="14.25" hidden="true" customHeight="false" outlineLevel="0" collapsed="false">
      <c r="A512" s="0" t="s">
        <v>93</v>
      </c>
      <c r="B512" s="0" t="s">
        <v>42</v>
      </c>
      <c r="C512" s="0" t="s">
        <v>65</v>
      </c>
      <c r="D512" s="0" t="s">
        <v>66</v>
      </c>
      <c r="E512" s="0" t="n">
        <v>2025</v>
      </c>
      <c r="F512" s="5" t="n">
        <v>37.0682114346556</v>
      </c>
      <c r="G512" s="10" t="s">
        <v>4</v>
      </c>
    </row>
    <row r="513" customFormat="false" ht="14.25" hidden="true" customHeight="false" outlineLevel="0" collapsed="false">
      <c r="A513" s="0" t="s">
        <v>93</v>
      </c>
      <c r="B513" s="0" t="s">
        <v>42</v>
      </c>
      <c r="C513" s="0" t="s">
        <v>65</v>
      </c>
      <c r="D513" s="0" t="s">
        <v>66</v>
      </c>
      <c r="E513" s="0" t="n">
        <v>2026</v>
      </c>
      <c r="F513" s="5" t="n">
        <v>36.782529898274</v>
      </c>
      <c r="G513" s="10" t="s">
        <v>4</v>
      </c>
    </row>
    <row r="514" customFormat="false" ht="14.25" hidden="true" customHeight="false" outlineLevel="0" collapsed="false">
      <c r="A514" s="0" t="s">
        <v>93</v>
      </c>
      <c r="B514" s="0" t="s">
        <v>42</v>
      </c>
      <c r="C514" s="0" t="s">
        <v>65</v>
      </c>
      <c r="D514" s="0" t="s">
        <v>66</v>
      </c>
      <c r="E514" s="0" t="n">
        <v>2027</v>
      </c>
      <c r="F514" s="5" t="n">
        <v>36.4063429992373</v>
      </c>
      <c r="G514" s="10" t="s">
        <v>4</v>
      </c>
    </row>
    <row r="515" customFormat="false" ht="14.25" hidden="true" customHeight="false" outlineLevel="0" collapsed="false">
      <c r="A515" s="0" t="s">
        <v>93</v>
      </c>
      <c r="B515" s="0" t="s">
        <v>42</v>
      </c>
      <c r="C515" s="0" t="s">
        <v>65</v>
      </c>
      <c r="D515" s="0" t="s">
        <v>66</v>
      </c>
      <c r="E515" s="0" t="n">
        <v>2028</v>
      </c>
      <c r="F515" s="5" t="n">
        <v>35.7980378660238</v>
      </c>
      <c r="G515" s="10" t="s">
        <v>4</v>
      </c>
    </row>
    <row r="516" customFormat="false" ht="14.25" hidden="true" customHeight="false" outlineLevel="0" collapsed="false">
      <c r="A516" s="0" t="s">
        <v>93</v>
      </c>
      <c r="B516" s="0" t="s">
        <v>42</v>
      </c>
      <c r="C516" s="0" t="s">
        <v>65</v>
      </c>
      <c r="D516" s="0" t="s">
        <v>66</v>
      </c>
      <c r="E516" s="0" t="n">
        <v>2029</v>
      </c>
      <c r="F516" s="5" t="n">
        <v>35.1475309883648</v>
      </c>
      <c r="G516" s="10" t="s">
        <v>4</v>
      </c>
    </row>
    <row r="517" customFormat="false" ht="14.25" hidden="true" customHeight="false" outlineLevel="0" collapsed="false">
      <c r="A517" s="0" t="s">
        <v>93</v>
      </c>
      <c r="B517" s="0" t="s">
        <v>42</v>
      </c>
      <c r="C517" s="0" t="s">
        <v>65</v>
      </c>
      <c r="D517" s="0" t="s">
        <v>66</v>
      </c>
      <c r="E517" s="0" t="n">
        <v>2030</v>
      </c>
      <c r="F517" s="5" t="n">
        <v>34.2553632019719</v>
      </c>
      <c r="G517" s="10" t="s">
        <v>4</v>
      </c>
    </row>
    <row r="518" customFormat="false" ht="14.25" hidden="true" customHeight="false" outlineLevel="0" collapsed="false">
      <c r="A518" s="0" t="s">
        <v>93</v>
      </c>
      <c r="B518" s="0" t="s">
        <v>42</v>
      </c>
      <c r="C518" s="0" t="s">
        <v>65</v>
      </c>
      <c r="D518" s="0" t="s">
        <v>66</v>
      </c>
      <c r="E518" s="0" t="n">
        <v>2031</v>
      </c>
      <c r="F518" s="5" t="n">
        <v>33.9262592819037</v>
      </c>
      <c r="G518" s="10" t="s">
        <v>4</v>
      </c>
    </row>
    <row r="519" customFormat="false" ht="14.25" hidden="true" customHeight="false" outlineLevel="0" collapsed="false">
      <c r="A519" s="0" t="s">
        <v>93</v>
      </c>
      <c r="B519" s="0" t="s">
        <v>42</v>
      </c>
      <c r="C519" s="0" t="s">
        <v>65</v>
      </c>
      <c r="D519" s="0" t="s">
        <v>66</v>
      </c>
      <c r="E519" s="0" t="n">
        <v>2032</v>
      </c>
      <c r="F519" s="5" t="n">
        <v>33.9260633730784</v>
      </c>
      <c r="G519" s="10" t="s">
        <v>4</v>
      </c>
    </row>
    <row r="520" customFormat="false" ht="14.25" hidden="true" customHeight="false" outlineLevel="0" collapsed="false">
      <c r="A520" s="0" t="s">
        <v>93</v>
      </c>
      <c r="B520" s="0" t="s">
        <v>42</v>
      </c>
      <c r="C520" s="0" t="s">
        <v>65</v>
      </c>
      <c r="D520" s="0" t="s">
        <v>66</v>
      </c>
      <c r="E520" s="0" t="n">
        <v>2033</v>
      </c>
      <c r="F520" s="5" t="n">
        <v>33.6607569045069</v>
      </c>
      <c r="G520" s="10" t="s">
        <v>4</v>
      </c>
    </row>
    <row r="521" customFormat="false" ht="14.25" hidden="true" customHeight="false" outlineLevel="0" collapsed="false">
      <c r="A521" s="0" t="s">
        <v>93</v>
      </c>
      <c r="B521" s="0" t="s">
        <v>42</v>
      </c>
      <c r="C521" s="0" t="s">
        <v>65</v>
      </c>
      <c r="D521" s="0" t="s">
        <v>66</v>
      </c>
      <c r="E521" s="0" t="n">
        <v>2034</v>
      </c>
      <c r="F521" s="5" t="n">
        <v>33.360347679004</v>
      </c>
      <c r="G521" s="10" t="s">
        <v>4</v>
      </c>
    </row>
    <row r="522" customFormat="false" ht="14.25" hidden="true" customHeight="false" outlineLevel="0" collapsed="false">
      <c r="A522" s="0" t="s">
        <v>93</v>
      </c>
      <c r="B522" s="0" t="s">
        <v>42</v>
      </c>
      <c r="C522" s="0" t="s">
        <v>65</v>
      </c>
      <c r="D522" s="0" t="s">
        <v>66</v>
      </c>
      <c r="E522" s="0" t="n">
        <v>2035</v>
      </c>
      <c r="F522" s="5" t="n">
        <v>32.8516078868057</v>
      </c>
      <c r="G522" s="10" t="s">
        <v>4</v>
      </c>
    </row>
    <row r="523" customFormat="false" ht="14.25" hidden="true" customHeight="false" outlineLevel="0" collapsed="false">
      <c r="A523" s="0" t="s">
        <v>93</v>
      </c>
      <c r="B523" s="0" t="s">
        <v>42</v>
      </c>
      <c r="C523" s="0" t="s">
        <v>65</v>
      </c>
      <c r="D523" s="0" t="s">
        <v>66</v>
      </c>
      <c r="E523" s="0" t="n">
        <v>2036</v>
      </c>
      <c r="F523" s="5" t="n">
        <v>32.5479002573778</v>
      </c>
      <c r="G523" s="10" t="s">
        <v>4</v>
      </c>
    </row>
    <row r="524" customFormat="false" ht="14.25" hidden="true" customHeight="false" outlineLevel="0" collapsed="false">
      <c r="A524" s="0" t="s">
        <v>93</v>
      </c>
      <c r="B524" s="0" t="s">
        <v>42</v>
      </c>
      <c r="C524" s="0" t="s">
        <v>65</v>
      </c>
      <c r="D524" s="0" t="s">
        <v>66</v>
      </c>
      <c r="E524" s="0" t="n">
        <v>2037</v>
      </c>
      <c r="F524" s="5" t="n">
        <v>32.4072881263424</v>
      </c>
      <c r="G524" s="10" t="s">
        <v>4</v>
      </c>
    </row>
    <row r="525" customFormat="false" ht="14.25" hidden="true" customHeight="false" outlineLevel="0" collapsed="false">
      <c r="A525" s="0" t="s">
        <v>93</v>
      </c>
      <c r="B525" s="0" t="s">
        <v>42</v>
      </c>
      <c r="C525" s="0" t="s">
        <v>65</v>
      </c>
      <c r="D525" s="0" t="s">
        <v>66</v>
      </c>
      <c r="E525" s="0" t="n">
        <v>2038</v>
      </c>
      <c r="F525" s="5" t="n">
        <v>32.1722917509977</v>
      </c>
      <c r="G525" s="10" t="s">
        <v>4</v>
      </c>
    </row>
    <row r="526" customFormat="false" ht="14.25" hidden="true" customHeight="false" outlineLevel="0" collapsed="false">
      <c r="A526" s="0" t="s">
        <v>93</v>
      </c>
      <c r="B526" s="0" t="s">
        <v>42</v>
      </c>
      <c r="C526" s="0" t="s">
        <v>65</v>
      </c>
      <c r="D526" s="0" t="s">
        <v>66</v>
      </c>
      <c r="E526" s="0" t="n">
        <v>2039</v>
      </c>
      <c r="F526" s="5" t="n">
        <v>32.0026407416179</v>
      </c>
      <c r="G526" s="10" t="s">
        <v>4</v>
      </c>
    </row>
    <row r="527" customFormat="false" ht="14.25" hidden="true" customHeight="false" outlineLevel="0" collapsed="false">
      <c r="A527" s="0" t="s">
        <v>93</v>
      </c>
      <c r="B527" s="0" t="s">
        <v>42</v>
      </c>
      <c r="C527" s="0" t="s">
        <v>65</v>
      </c>
      <c r="D527" s="0" t="s">
        <v>66</v>
      </c>
      <c r="E527" s="0" t="n">
        <v>2040</v>
      </c>
      <c r="F527" s="5" t="n">
        <v>38.350322512723</v>
      </c>
      <c r="G527" s="10" t="s">
        <v>4</v>
      </c>
    </row>
    <row r="528" customFormat="false" ht="14.25" hidden="true" customHeight="false" outlineLevel="0" collapsed="false">
      <c r="A528" s="0" t="s">
        <v>93</v>
      </c>
      <c r="B528" s="0" t="s">
        <v>42</v>
      </c>
      <c r="C528" s="0" t="s">
        <v>65</v>
      </c>
      <c r="D528" s="0" t="s">
        <v>67</v>
      </c>
      <c r="E528" s="0" t="n">
        <v>2024</v>
      </c>
      <c r="F528" s="5" t="n">
        <v>1.9148344546386</v>
      </c>
      <c r="G528" s="10" t="s">
        <v>4</v>
      </c>
    </row>
    <row r="529" customFormat="false" ht="14.25" hidden="true" customHeight="false" outlineLevel="0" collapsed="false">
      <c r="A529" s="0" t="s">
        <v>93</v>
      </c>
      <c r="B529" s="0" t="s">
        <v>42</v>
      </c>
      <c r="C529" s="0" t="s">
        <v>65</v>
      </c>
      <c r="D529" s="0" t="s">
        <v>67</v>
      </c>
      <c r="E529" s="0" t="n">
        <v>2025</v>
      </c>
      <c r="F529" s="5" t="n">
        <v>1.8659275772909</v>
      </c>
      <c r="G529" s="10" t="s">
        <v>4</v>
      </c>
    </row>
    <row r="530" customFormat="false" ht="14.25" hidden="true" customHeight="false" outlineLevel="0" collapsed="false">
      <c r="A530" s="0" t="s">
        <v>93</v>
      </c>
      <c r="B530" s="0" t="s">
        <v>42</v>
      </c>
      <c r="C530" s="0" t="s">
        <v>65</v>
      </c>
      <c r="D530" s="0" t="s">
        <v>67</v>
      </c>
      <c r="E530" s="0" t="n">
        <v>2026</v>
      </c>
      <c r="F530" s="5" t="n">
        <v>1.83091228612149</v>
      </c>
      <c r="G530" s="10" t="s">
        <v>4</v>
      </c>
    </row>
    <row r="531" customFormat="false" ht="14.25" hidden="true" customHeight="false" outlineLevel="0" collapsed="false">
      <c r="A531" s="0" t="s">
        <v>93</v>
      </c>
      <c r="B531" s="0" t="s">
        <v>42</v>
      </c>
      <c r="C531" s="0" t="s">
        <v>65</v>
      </c>
      <c r="D531" s="0" t="s">
        <v>67</v>
      </c>
      <c r="E531" s="0" t="n">
        <v>2027</v>
      </c>
      <c r="F531" s="5" t="n">
        <v>1.84306086200116</v>
      </c>
      <c r="G531" s="10" t="s">
        <v>4</v>
      </c>
    </row>
    <row r="532" customFormat="false" ht="14.25" hidden="true" customHeight="false" outlineLevel="0" collapsed="false">
      <c r="A532" s="0" t="s">
        <v>93</v>
      </c>
      <c r="B532" s="0" t="s">
        <v>42</v>
      </c>
      <c r="C532" s="0" t="s">
        <v>65</v>
      </c>
      <c r="D532" s="0" t="s">
        <v>67</v>
      </c>
      <c r="E532" s="0" t="n">
        <v>2028</v>
      </c>
      <c r="F532" s="5" t="n">
        <v>1.95105317429044</v>
      </c>
      <c r="G532" s="10" t="s">
        <v>4</v>
      </c>
    </row>
    <row r="533" customFormat="false" ht="14.25" hidden="true" customHeight="false" outlineLevel="0" collapsed="false">
      <c r="A533" s="0" t="s">
        <v>93</v>
      </c>
      <c r="B533" s="0" t="s">
        <v>42</v>
      </c>
      <c r="C533" s="0" t="s">
        <v>65</v>
      </c>
      <c r="D533" s="0" t="s">
        <v>67</v>
      </c>
      <c r="E533" s="0" t="n">
        <v>2029</v>
      </c>
      <c r="F533" s="5" t="n">
        <v>2.07404048524762</v>
      </c>
      <c r="G533" s="10" t="s">
        <v>4</v>
      </c>
    </row>
    <row r="534" customFormat="false" ht="14.25" hidden="true" customHeight="false" outlineLevel="0" collapsed="false">
      <c r="A534" s="0" t="s">
        <v>93</v>
      </c>
      <c r="B534" s="0" t="s">
        <v>42</v>
      </c>
      <c r="C534" s="0" t="s">
        <v>65</v>
      </c>
      <c r="D534" s="0" t="s">
        <v>67</v>
      </c>
      <c r="E534" s="0" t="n">
        <v>2030</v>
      </c>
      <c r="F534" s="5" t="n">
        <v>5.25544727687801</v>
      </c>
      <c r="G534" s="10" t="s">
        <v>4</v>
      </c>
    </row>
    <row r="535" customFormat="false" ht="14.25" hidden="true" customHeight="false" outlineLevel="0" collapsed="false">
      <c r="A535" s="0" t="s">
        <v>93</v>
      </c>
      <c r="B535" s="0" t="s">
        <v>42</v>
      </c>
      <c r="C535" s="0" t="s">
        <v>65</v>
      </c>
      <c r="D535" s="0" t="s">
        <v>67</v>
      </c>
      <c r="E535" s="0" t="n">
        <v>2031</v>
      </c>
      <c r="F535" s="5" t="n">
        <v>5.44982953402842</v>
      </c>
      <c r="G535" s="10" t="s">
        <v>4</v>
      </c>
    </row>
    <row r="536" customFormat="false" ht="14.25" hidden="true" customHeight="false" outlineLevel="0" collapsed="false">
      <c r="A536" s="0" t="s">
        <v>93</v>
      </c>
      <c r="B536" s="0" t="s">
        <v>42</v>
      </c>
      <c r="C536" s="0" t="s">
        <v>65</v>
      </c>
      <c r="D536" s="0" t="s">
        <v>67</v>
      </c>
      <c r="E536" s="0" t="n">
        <v>2032</v>
      </c>
      <c r="F536" s="5" t="n">
        <v>5.01700913987626</v>
      </c>
      <c r="G536" s="10" t="s">
        <v>4</v>
      </c>
    </row>
    <row r="537" customFormat="false" ht="14.25" hidden="true" customHeight="false" outlineLevel="0" collapsed="false">
      <c r="A537" s="0" t="s">
        <v>93</v>
      </c>
      <c r="B537" s="0" t="s">
        <v>42</v>
      </c>
      <c r="C537" s="0" t="s">
        <v>65</v>
      </c>
      <c r="D537" s="0" t="s">
        <v>67</v>
      </c>
      <c r="E537" s="0" t="n">
        <v>2033</v>
      </c>
      <c r="F537" s="5" t="n">
        <v>5.14883267852018</v>
      </c>
      <c r="G537" s="10" t="s">
        <v>4</v>
      </c>
    </row>
    <row r="538" customFormat="false" ht="14.25" hidden="true" customHeight="false" outlineLevel="0" collapsed="false">
      <c r="A538" s="0" t="s">
        <v>93</v>
      </c>
      <c r="B538" s="0" t="s">
        <v>42</v>
      </c>
      <c r="C538" s="0" t="s">
        <v>65</v>
      </c>
      <c r="D538" s="0" t="s">
        <v>67</v>
      </c>
      <c r="E538" s="0" t="n">
        <v>2034</v>
      </c>
      <c r="F538" s="5" t="n">
        <v>5.40695457132648</v>
      </c>
      <c r="G538" s="10" t="s">
        <v>4</v>
      </c>
    </row>
    <row r="539" customFormat="false" ht="14.25" hidden="true" customHeight="false" outlineLevel="0" collapsed="false">
      <c r="A539" s="0" t="s">
        <v>93</v>
      </c>
      <c r="B539" s="0" t="s">
        <v>42</v>
      </c>
      <c r="C539" s="0" t="s">
        <v>65</v>
      </c>
      <c r="D539" s="0" t="s">
        <v>67</v>
      </c>
      <c r="E539" s="0" t="n">
        <v>2035</v>
      </c>
      <c r="F539" s="5" t="n">
        <v>6.09213160118398</v>
      </c>
      <c r="G539" s="10" t="s">
        <v>4</v>
      </c>
    </row>
    <row r="540" customFormat="false" ht="14.25" hidden="true" customHeight="false" outlineLevel="0" collapsed="false">
      <c r="A540" s="0" t="s">
        <v>93</v>
      </c>
      <c r="B540" s="0" t="s">
        <v>42</v>
      </c>
      <c r="C540" s="0" t="s">
        <v>65</v>
      </c>
      <c r="D540" s="0" t="s">
        <v>67</v>
      </c>
      <c r="E540" s="0" t="n">
        <v>2036</v>
      </c>
      <c r="F540" s="5" t="n">
        <v>6.19686693711818</v>
      </c>
      <c r="G540" s="10" t="s">
        <v>4</v>
      </c>
    </row>
    <row r="541" customFormat="false" ht="14.25" hidden="true" customHeight="false" outlineLevel="0" collapsed="false">
      <c r="A541" s="0" t="s">
        <v>93</v>
      </c>
      <c r="B541" s="0" t="s">
        <v>42</v>
      </c>
      <c r="C541" s="0" t="s">
        <v>65</v>
      </c>
      <c r="D541" s="0" t="s">
        <v>67</v>
      </c>
      <c r="E541" s="0" t="n">
        <v>2037</v>
      </c>
      <c r="F541" s="5" t="n">
        <v>6.63884021733193</v>
      </c>
      <c r="G541" s="10" t="s">
        <v>4</v>
      </c>
    </row>
    <row r="542" customFormat="false" ht="14.25" hidden="true" customHeight="false" outlineLevel="0" collapsed="false">
      <c r="A542" s="0" t="s">
        <v>93</v>
      </c>
      <c r="B542" s="0" t="s">
        <v>42</v>
      </c>
      <c r="C542" s="0" t="s">
        <v>65</v>
      </c>
      <c r="D542" s="0" t="s">
        <v>67</v>
      </c>
      <c r="E542" s="0" t="n">
        <v>2038</v>
      </c>
      <c r="F542" s="5" t="n">
        <v>7.00809855984457</v>
      </c>
      <c r="G542" s="10" t="s">
        <v>4</v>
      </c>
    </row>
    <row r="543" customFormat="false" ht="14.25" hidden="true" customHeight="false" outlineLevel="0" collapsed="false">
      <c r="A543" s="0" t="s">
        <v>93</v>
      </c>
      <c r="B543" s="0" t="s">
        <v>42</v>
      </c>
      <c r="C543" s="0" t="s">
        <v>65</v>
      </c>
      <c r="D543" s="0" t="s">
        <v>67</v>
      </c>
      <c r="E543" s="0" t="n">
        <v>2039</v>
      </c>
      <c r="F543" s="5" t="n">
        <v>7.23735614906499</v>
      </c>
      <c r="G543" s="10" t="s">
        <v>4</v>
      </c>
    </row>
    <row r="544" customFormat="false" ht="14.25" hidden="true" customHeight="false" outlineLevel="0" collapsed="false">
      <c r="A544" s="0" t="s">
        <v>93</v>
      </c>
      <c r="B544" s="0" t="s">
        <v>42</v>
      </c>
      <c r="C544" s="0" t="s">
        <v>65</v>
      </c>
      <c r="D544" s="0" t="s">
        <v>67</v>
      </c>
      <c r="E544" s="0" t="n">
        <v>2040</v>
      </c>
      <c r="F544" s="5" t="n">
        <v>7.53719845746969</v>
      </c>
      <c r="G544" s="10" t="s">
        <v>4</v>
      </c>
    </row>
    <row r="545" customFormat="false" ht="14.25" hidden="true" customHeight="false" outlineLevel="0" collapsed="false">
      <c r="A545" s="0" t="s">
        <v>93</v>
      </c>
      <c r="B545" s="0" t="s">
        <v>42</v>
      </c>
      <c r="C545" s="0" t="s">
        <v>65</v>
      </c>
      <c r="D545" s="0" t="s">
        <v>68</v>
      </c>
      <c r="E545" s="0" t="n">
        <v>2024</v>
      </c>
      <c r="F545" s="5" t="n">
        <v>2.5021877743158</v>
      </c>
      <c r="G545" s="10" t="s">
        <v>4</v>
      </c>
    </row>
    <row r="546" customFormat="false" ht="14.25" hidden="true" customHeight="false" outlineLevel="0" collapsed="false">
      <c r="A546" s="0" t="s">
        <v>93</v>
      </c>
      <c r="B546" s="0" t="s">
        <v>42</v>
      </c>
      <c r="C546" s="0" t="s">
        <v>65</v>
      </c>
      <c r="D546" s="0" t="s">
        <v>68</v>
      </c>
      <c r="E546" s="0" t="n">
        <v>2025</v>
      </c>
      <c r="F546" s="5" t="n">
        <v>2.80610113041178</v>
      </c>
      <c r="G546" s="10" t="s">
        <v>4</v>
      </c>
    </row>
    <row r="547" customFormat="false" ht="14.25" hidden="true" customHeight="false" outlineLevel="0" collapsed="false">
      <c r="A547" s="0" t="s">
        <v>93</v>
      </c>
      <c r="B547" s="0" t="s">
        <v>42</v>
      </c>
      <c r="C547" s="0" t="s">
        <v>65</v>
      </c>
      <c r="D547" s="0" t="s">
        <v>68</v>
      </c>
      <c r="E547" s="0" t="n">
        <v>2026</v>
      </c>
      <c r="F547" s="5" t="n">
        <v>3.43757524164945</v>
      </c>
      <c r="G547" s="10" t="s">
        <v>4</v>
      </c>
    </row>
    <row r="548" customFormat="false" ht="14.25" hidden="true" customHeight="false" outlineLevel="0" collapsed="false">
      <c r="A548" s="0" t="s">
        <v>93</v>
      </c>
      <c r="B548" s="0" t="s">
        <v>42</v>
      </c>
      <c r="C548" s="0" t="s">
        <v>65</v>
      </c>
      <c r="D548" s="0" t="s">
        <v>68</v>
      </c>
      <c r="E548" s="0" t="n">
        <v>2027</v>
      </c>
      <c r="F548" s="5" t="n">
        <v>3.76196260877205</v>
      </c>
      <c r="G548" s="10" t="s">
        <v>4</v>
      </c>
    </row>
    <row r="549" customFormat="false" ht="14.25" hidden="true" customHeight="false" outlineLevel="0" collapsed="false">
      <c r="A549" s="0" t="s">
        <v>93</v>
      </c>
      <c r="B549" s="0" t="s">
        <v>42</v>
      </c>
      <c r="C549" s="0" t="s">
        <v>65</v>
      </c>
      <c r="D549" s="0" t="s">
        <v>68</v>
      </c>
      <c r="E549" s="0" t="n">
        <v>2028</v>
      </c>
      <c r="F549" s="5" t="n">
        <v>4.18095444905109</v>
      </c>
      <c r="G549" s="10" t="s">
        <v>4</v>
      </c>
    </row>
    <row r="550" customFormat="false" ht="14.25" hidden="true" customHeight="false" outlineLevel="0" collapsed="false">
      <c r="A550" s="0" t="s">
        <v>93</v>
      </c>
      <c r="B550" s="0" t="s">
        <v>42</v>
      </c>
      <c r="C550" s="0" t="s">
        <v>65</v>
      </c>
      <c r="D550" s="0" t="s">
        <v>68</v>
      </c>
      <c r="E550" s="0" t="n">
        <v>2029</v>
      </c>
      <c r="F550" s="5" t="n">
        <v>4.55001440519193</v>
      </c>
      <c r="G550" s="10" t="s">
        <v>4</v>
      </c>
    </row>
    <row r="551" customFormat="false" ht="14.25" hidden="true" customHeight="false" outlineLevel="0" collapsed="false">
      <c r="A551" s="0" t="s">
        <v>93</v>
      </c>
      <c r="B551" s="0" t="s">
        <v>42</v>
      </c>
      <c r="C551" s="0" t="s">
        <v>65</v>
      </c>
      <c r="D551" s="0" t="s">
        <v>68</v>
      </c>
      <c r="E551" s="0" t="n">
        <v>2030</v>
      </c>
      <c r="F551" s="5" t="n">
        <v>5.8904391812655</v>
      </c>
      <c r="G551" s="10" t="s">
        <v>4</v>
      </c>
    </row>
    <row r="552" customFormat="false" ht="14.25" hidden="true" customHeight="false" outlineLevel="0" collapsed="false">
      <c r="A552" s="0" t="s">
        <v>93</v>
      </c>
      <c r="B552" s="0" t="s">
        <v>42</v>
      </c>
      <c r="C552" s="0" t="s">
        <v>65</v>
      </c>
      <c r="D552" s="0" t="s">
        <v>68</v>
      </c>
      <c r="E552" s="0" t="n">
        <v>2031</v>
      </c>
      <c r="F552" s="5" t="n">
        <v>7.19508380719091</v>
      </c>
      <c r="G552" s="10" t="s">
        <v>4</v>
      </c>
    </row>
    <row r="553" customFormat="false" ht="14.25" hidden="true" customHeight="false" outlineLevel="0" collapsed="false">
      <c r="A553" s="0" t="s">
        <v>93</v>
      </c>
      <c r="B553" s="0" t="s">
        <v>42</v>
      </c>
      <c r="C553" s="0" t="s">
        <v>65</v>
      </c>
      <c r="D553" s="0" t="s">
        <v>68</v>
      </c>
      <c r="E553" s="0" t="n">
        <v>2032</v>
      </c>
      <c r="F553" s="5" t="n">
        <v>8.51748577319978</v>
      </c>
      <c r="G553" s="10" t="s">
        <v>4</v>
      </c>
    </row>
    <row r="554" customFormat="false" ht="14.25" hidden="true" customHeight="false" outlineLevel="0" collapsed="false">
      <c r="A554" s="0" t="s">
        <v>93</v>
      </c>
      <c r="B554" s="0" t="s">
        <v>42</v>
      </c>
      <c r="C554" s="0" t="s">
        <v>65</v>
      </c>
      <c r="D554" s="0" t="s">
        <v>68</v>
      </c>
      <c r="E554" s="0" t="n">
        <v>2033</v>
      </c>
      <c r="F554" s="5" t="n">
        <v>9.90320303625518</v>
      </c>
      <c r="G554" s="10" t="s">
        <v>4</v>
      </c>
    </row>
    <row r="555" customFormat="false" ht="14.25" hidden="true" customHeight="false" outlineLevel="0" collapsed="false">
      <c r="A555" s="0" t="s">
        <v>93</v>
      </c>
      <c r="B555" s="0" t="s">
        <v>42</v>
      </c>
      <c r="C555" s="0" t="s">
        <v>65</v>
      </c>
      <c r="D555" s="0" t="s">
        <v>68</v>
      </c>
      <c r="E555" s="0" t="n">
        <v>2034</v>
      </c>
      <c r="F555" s="5" t="n">
        <v>11.5179111477862</v>
      </c>
      <c r="G555" s="10" t="s">
        <v>4</v>
      </c>
    </row>
    <row r="556" customFormat="false" ht="14.25" hidden="true" customHeight="false" outlineLevel="0" collapsed="false">
      <c r="A556" s="0" t="s">
        <v>93</v>
      </c>
      <c r="B556" s="0" t="s">
        <v>42</v>
      </c>
      <c r="C556" s="0" t="s">
        <v>65</v>
      </c>
      <c r="D556" s="0" t="s">
        <v>68</v>
      </c>
      <c r="E556" s="0" t="n">
        <v>2035</v>
      </c>
      <c r="F556" s="5" t="n">
        <v>13.0467034166597</v>
      </c>
      <c r="G556" s="10" t="s">
        <v>4</v>
      </c>
    </row>
    <row r="557" customFormat="false" ht="14.25" hidden="true" customHeight="false" outlineLevel="0" collapsed="false">
      <c r="A557" s="0" t="s">
        <v>93</v>
      </c>
      <c r="B557" s="0" t="s">
        <v>42</v>
      </c>
      <c r="C557" s="0" t="s">
        <v>65</v>
      </c>
      <c r="D557" s="0" t="s">
        <v>68</v>
      </c>
      <c r="E557" s="0" t="n">
        <v>2036</v>
      </c>
      <c r="F557" s="5" t="n">
        <v>14.3181518071918</v>
      </c>
      <c r="G557" s="10" t="s">
        <v>4</v>
      </c>
    </row>
    <row r="558" customFormat="false" ht="14.25" hidden="true" customHeight="false" outlineLevel="0" collapsed="false">
      <c r="A558" s="0" t="s">
        <v>93</v>
      </c>
      <c r="B558" s="0" t="s">
        <v>42</v>
      </c>
      <c r="C558" s="0" t="s">
        <v>65</v>
      </c>
      <c r="D558" s="0" t="s">
        <v>68</v>
      </c>
      <c r="E558" s="0" t="n">
        <v>2037</v>
      </c>
      <c r="F558" s="5" t="n">
        <v>15.0631199185995</v>
      </c>
      <c r="G558" s="10" t="s">
        <v>4</v>
      </c>
    </row>
    <row r="559" customFormat="false" ht="14.25" hidden="true" customHeight="false" outlineLevel="0" collapsed="false">
      <c r="A559" s="0" t="s">
        <v>93</v>
      </c>
      <c r="B559" s="0" t="s">
        <v>42</v>
      </c>
      <c r="C559" s="0" t="s">
        <v>65</v>
      </c>
      <c r="D559" s="0" t="s">
        <v>68</v>
      </c>
      <c r="E559" s="0" t="n">
        <v>2038</v>
      </c>
      <c r="F559" s="5" t="n">
        <v>15.9308221420432</v>
      </c>
      <c r="G559" s="10" t="s">
        <v>4</v>
      </c>
    </row>
    <row r="560" customFormat="false" ht="14.25" hidden="true" customHeight="false" outlineLevel="0" collapsed="false">
      <c r="A560" s="0" t="s">
        <v>93</v>
      </c>
      <c r="B560" s="0" t="s">
        <v>42</v>
      </c>
      <c r="C560" s="0" t="s">
        <v>65</v>
      </c>
      <c r="D560" s="0" t="s">
        <v>68</v>
      </c>
      <c r="E560" s="0" t="n">
        <v>2039</v>
      </c>
      <c r="F560" s="5" t="n">
        <v>15.9959273193621</v>
      </c>
      <c r="G560" s="10" t="s">
        <v>4</v>
      </c>
    </row>
    <row r="561" customFormat="false" ht="14.25" hidden="true" customHeight="false" outlineLevel="0" collapsed="false">
      <c r="A561" s="0" t="s">
        <v>93</v>
      </c>
      <c r="B561" s="0" t="s">
        <v>42</v>
      </c>
      <c r="C561" s="0" t="s">
        <v>65</v>
      </c>
      <c r="D561" s="0" t="s">
        <v>68</v>
      </c>
      <c r="E561" s="0" t="n">
        <v>2040</v>
      </c>
      <c r="F561" s="5" t="n">
        <v>16.0521619750888</v>
      </c>
      <c r="G561" s="10" t="s">
        <v>4</v>
      </c>
    </row>
    <row r="562" customFormat="false" ht="14.25" hidden="true" customHeight="false" outlineLevel="0" collapsed="false">
      <c r="A562" s="0" t="s">
        <v>93</v>
      </c>
      <c r="B562" s="0" t="s">
        <v>42</v>
      </c>
      <c r="C562" s="0" t="s">
        <v>65</v>
      </c>
      <c r="D562" s="0" t="s">
        <v>70</v>
      </c>
      <c r="E562" s="0" t="n">
        <v>2024</v>
      </c>
      <c r="F562" s="5" t="n">
        <v>211.422940188799</v>
      </c>
      <c r="G562" s="10" t="s">
        <v>4</v>
      </c>
    </row>
    <row r="563" customFormat="false" ht="14.25" hidden="true" customHeight="false" outlineLevel="0" collapsed="false">
      <c r="A563" s="0" t="s">
        <v>93</v>
      </c>
      <c r="B563" s="0" t="s">
        <v>42</v>
      </c>
      <c r="C563" s="0" t="s">
        <v>65</v>
      </c>
      <c r="D563" s="0" t="s">
        <v>70</v>
      </c>
      <c r="E563" s="0" t="n">
        <v>2025</v>
      </c>
      <c r="F563" s="5" t="n">
        <v>210.977081532597</v>
      </c>
      <c r="G563" s="10" t="s">
        <v>4</v>
      </c>
    </row>
    <row r="564" customFormat="false" ht="14.25" hidden="true" customHeight="false" outlineLevel="0" collapsed="false">
      <c r="A564" s="0" t="s">
        <v>93</v>
      </c>
      <c r="B564" s="0" t="s">
        <v>42</v>
      </c>
      <c r="C564" s="0" t="s">
        <v>65</v>
      </c>
      <c r="D564" s="0" t="s">
        <v>70</v>
      </c>
      <c r="E564" s="0" t="n">
        <v>2026</v>
      </c>
      <c r="F564" s="5" t="n">
        <v>210.881747382513</v>
      </c>
      <c r="G564" s="10" t="s">
        <v>4</v>
      </c>
    </row>
    <row r="565" customFormat="false" ht="14.25" hidden="true" customHeight="false" outlineLevel="0" collapsed="false">
      <c r="A565" s="0" t="s">
        <v>93</v>
      </c>
      <c r="B565" s="0" t="s">
        <v>42</v>
      </c>
      <c r="C565" s="0" t="s">
        <v>65</v>
      </c>
      <c r="D565" s="0" t="s">
        <v>70</v>
      </c>
      <c r="E565" s="0" t="n">
        <v>2027</v>
      </c>
      <c r="F565" s="5" t="n">
        <v>211.1541236226</v>
      </c>
      <c r="G565" s="10" t="s">
        <v>4</v>
      </c>
    </row>
    <row r="566" customFormat="false" ht="14.25" hidden="true" customHeight="false" outlineLevel="0" collapsed="false">
      <c r="A566" s="0" t="s">
        <v>93</v>
      </c>
      <c r="B566" s="0" t="s">
        <v>42</v>
      </c>
      <c r="C566" s="0" t="s">
        <v>65</v>
      </c>
      <c r="D566" s="0" t="s">
        <v>70</v>
      </c>
      <c r="E566" s="0" t="n">
        <v>2028</v>
      </c>
      <c r="F566" s="5" t="n">
        <v>210.887672887287</v>
      </c>
      <c r="G566" s="10" t="s">
        <v>4</v>
      </c>
    </row>
    <row r="567" customFormat="false" ht="14.25" hidden="true" customHeight="false" outlineLevel="0" collapsed="false">
      <c r="A567" s="0" t="s">
        <v>93</v>
      </c>
      <c r="B567" s="0" t="s">
        <v>42</v>
      </c>
      <c r="C567" s="0" t="s">
        <v>65</v>
      </c>
      <c r="D567" s="0" t="s">
        <v>70</v>
      </c>
      <c r="E567" s="0" t="n">
        <v>2029</v>
      </c>
      <c r="F567" s="5" t="n">
        <v>210.850952054326</v>
      </c>
      <c r="G567" s="10" t="s">
        <v>4</v>
      </c>
    </row>
    <row r="568" customFormat="false" ht="14.25" hidden="true" customHeight="false" outlineLevel="0" collapsed="false">
      <c r="A568" s="0" t="s">
        <v>93</v>
      </c>
      <c r="B568" s="0" t="s">
        <v>42</v>
      </c>
      <c r="C568" s="0" t="s">
        <v>65</v>
      </c>
      <c r="D568" s="0" t="s">
        <v>70</v>
      </c>
      <c r="E568" s="0" t="n">
        <v>2030</v>
      </c>
      <c r="F568" s="5" t="n">
        <v>210.628467800686</v>
      </c>
      <c r="G568" s="10" t="s">
        <v>4</v>
      </c>
    </row>
    <row r="569" customFormat="false" ht="14.25" hidden="true" customHeight="false" outlineLevel="0" collapsed="false">
      <c r="A569" s="0" t="s">
        <v>93</v>
      </c>
      <c r="B569" s="0" t="s">
        <v>42</v>
      </c>
      <c r="C569" s="0" t="s">
        <v>65</v>
      </c>
      <c r="D569" s="0" t="s">
        <v>70</v>
      </c>
      <c r="E569" s="0" t="n">
        <v>2031</v>
      </c>
      <c r="F569" s="5" t="n">
        <v>210.363304217654</v>
      </c>
      <c r="G569" s="10" t="s">
        <v>4</v>
      </c>
    </row>
    <row r="570" customFormat="false" ht="14.25" hidden="true" customHeight="false" outlineLevel="0" collapsed="false">
      <c r="A570" s="0" t="s">
        <v>93</v>
      </c>
      <c r="B570" s="0" t="s">
        <v>42</v>
      </c>
      <c r="C570" s="0" t="s">
        <v>65</v>
      </c>
      <c r="D570" s="0" t="s">
        <v>70</v>
      </c>
      <c r="E570" s="0" t="n">
        <v>2032</v>
      </c>
      <c r="F570" s="5" t="n">
        <v>210.552381332505</v>
      </c>
      <c r="G570" s="10" t="s">
        <v>4</v>
      </c>
    </row>
    <row r="571" customFormat="false" ht="14.25" hidden="true" customHeight="false" outlineLevel="0" collapsed="false">
      <c r="A571" s="0" t="s">
        <v>93</v>
      </c>
      <c r="B571" s="0" t="s">
        <v>42</v>
      </c>
      <c r="C571" s="0" t="s">
        <v>65</v>
      </c>
      <c r="D571" s="0" t="s">
        <v>70</v>
      </c>
      <c r="E571" s="0" t="n">
        <v>2033</v>
      </c>
      <c r="F571" s="5" t="n">
        <v>210.559578176778</v>
      </c>
      <c r="G571" s="10" t="s">
        <v>4</v>
      </c>
    </row>
    <row r="572" customFormat="false" ht="14.25" hidden="true" customHeight="false" outlineLevel="0" collapsed="false">
      <c r="A572" s="0" t="s">
        <v>93</v>
      </c>
      <c r="B572" s="0" t="s">
        <v>42</v>
      </c>
      <c r="C572" s="0" t="s">
        <v>65</v>
      </c>
      <c r="D572" s="0" t="s">
        <v>70</v>
      </c>
      <c r="E572" s="0" t="n">
        <v>2034</v>
      </c>
      <c r="F572" s="5" t="n">
        <v>210.417312938955</v>
      </c>
      <c r="G572" s="10" t="s">
        <v>4</v>
      </c>
    </row>
    <row r="573" customFormat="false" ht="14.25" hidden="true" customHeight="false" outlineLevel="0" collapsed="false">
      <c r="A573" s="0" t="s">
        <v>93</v>
      </c>
      <c r="B573" s="0" t="s">
        <v>42</v>
      </c>
      <c r="C573" s="0" t="s">
        <v>65</v>
      </c>
      <c r="D573" s="0" t="s">
        <v>70</v>
      </c>
      <c r="E573" s="0" t="n">
        <v>2035</v>
      </c>
      <c r="F573" s="5" t="n">
        <v>210.351946085664</v>
      </c>
      <c r="G573" s="10" t="s">
        <v>4</v>
      </c>
    </row>
    <row r="574" customFormat="false" ht="14.25" hidden="true" customHeight="false" outlineLevel="0" collapsed="false">
      <c r="A574" s="0" t="s">
        <v>93</v>
      </c>
      <c r="B574" s="0" t="s">
        <v>42</v>
      </c>
      <c r="C574" s="0" t="s">
        <v>65</v>
      </c>
      <c r="D574" s="0" t="s">
        <v>70</v>
      </c>
      <c r="E574" s="0" t="n">
        <v>2036</v>
      </c>
      <c r="F574" s="5" t="n">
        <v>210.339234339251</v>
      </c>
      <c r="G574" s="10" t="s">
        <v>4</v>
      </c>
    </row>
    <row r="575" customFormat="false" ht="14.25" hidden="true" customHeight="false" outlineLevel="0" collapsed="false">
      <c r="A575" s="0" t="s">
        <v>93</v>
      </c>
      <c r="B575" s="0" t="s">
        <v>42</v>
      </c>
      <c r="C575" s="0" t="s">
        <v>65</v>
      </c>
      <c r="D575" s="0" t="s">
        <v>70</v>
      </c>
      <c r="E575" s="0" t="n">
        <v>2037</v>
      </c>
      <c r="F575" s="5" t="n">
        <v>210.677369262355</v>
      </c>
      <c r="G575" s="10" t="s">
        <v>4</v>
      </c>
    </row>
    <row r="576" customFormat="false" ht="14.25" hidden="true" customHeight="false" outlineLevel="0" collapsed="false">
      <c r="A576" s="0" t="s">
        <v>93</v>
      </c>
      <c r="B576" s="0" t="s">
        <v>42</v>
      </c>
      <c r="C576" s="0" t="s">
        <v>65</v>
      </c>
      <c r="D576" s="0" t="s">
        <v>70</v>
      </c>
      <c r="E576" s="0" t="n">
        <v>2038</v>
      </c>
      <c r="F576" s="5" t="n">
        <v>210.888725336228</v>
      </c>
      <c r="G576" s="10" t="s">
        <v>4</v>
      </c>
    </row>
    <row r="577" customFormat="false" ht="14.25" hidden="true" customHeight="false" outlineLevel="0" collapsed="false">
      <c r="A577" s="0" t="s">
        <v>93</v>
      </c>
      <c r="B577" s="0" t="s">
        <v>42</v>
      </c>
      <c r="C577" s="0" t="s">
        <v>65</v>
      </c>
      <c r="D577" s="0" t="s">
        <v>70</v>
      </c>
      <c r="E577" s="0" t="n">
        <v>2039</v>
      </c>
      <c r="F577" s="5" t="n">
        <v>211.062235440499</v>
      </c>
      <c r="G577" s="10" t="s">
        <v>4</v>
      </c>
    </row>
    <row r="578" customFormat="false" ht="14.25" hidden="true" customHeight="false" outlineLevel="0" collapsed="false">
      <c r="A578" s="0" t="s">
        <v>93</v>
      </c>
      <c r="B578" s="0" t="s">
        <v>42</v>
      </c>
      <c r="C578" s="0" t="s">
        <v>65</v>
      </c>
      <c r="D578" s="0" t="s">
        <v>70</v>
      </c>
      <c r="E578" s="0" t="n">
        <v>2040</v>
      </c>
      <c r="F578" s="5" t="n">
        <v>211.551778509594</v>
      </c>
      <c r="G578" s="10" t="s">
        <v>4</v>
      </c>
    </row>
    <row r="579" customFormat="false" ht="14.25" hidden="true" customHeight="false" outlineLevel="0" collapsed="false">
      <c r="A579" s="0" t="s">
        <v>93</v>
      </c>
      <c r="B579" s="0" t="s">
        <v>42</v>
      </c>
      <c r="C579" s="0" t="s">
        <v>65</v>
      </c>
      <c r="D579" s="0" t="s">
        <v>71</v>
      </c>
      <c r="E579" s="0" t="n">
        <v>2024</v>
      </c>
      <c r="F579" s="5" t="n">
        <v>253.286605826631</v>
      </c>
      <c r="G579" s="10" t="s">
        <v>4</v>
      </c>
    </row>
    <row r="580" customFormat="false" ht="14.25" hidden="true" customHeight="false" outlineLevel="0" collapsed="false">
      <c r="A580" s="0" t="s">
        <v>93</v>
      </c>
      <c r="B580" s="0" t="s">
        <v>42</v>
      </c>
      <c r="C580" s="0" t="s">
        <v>65</v>
      </c>
      <c r="D580" s="0" t="s">
        <v>71</v>
      </c>
      <c r="E580" s="0" t="n">
        <v>2025</v>
      </c>
      <c r="F580" s="5" t="n">
        <v>254.892521674955</v>
      </c>
      <c r="G580" s="10" t="s">
        <v>4</v>
      </c>
    </row>
    <row r="581" customFormat="false" ht="14.25" hidden="true" customHeight="false" outlineLevel="0" collapsed="false">
      <c r="A581" s="0" t="s">
        <v>93</v>
      </c>
      <c r="B581" s="0" t="s">
        <v>42</v>
      </c>
      <c r="C581" s="0" t="s">
        <v>65</v>
      </c>
      <c r="D581" s="0" t="s">
        <v>71</v>
      </c>
      <c r="E581" s="0" t="n">
        <v>2026</v>
      </c>
      <c r="F581" s="5" t="n">
        <v>256.729964808558</v>
      </c>
      <c r="G581" s="10" t="s">
        <v>4</v>
      </c>
    </row>
    <row r="582" customFormat="false" ht="14.25" hidden="true" customHeight="false" outlineLevel="0" collapsed="false">
      <c r="A582" s="0" t="s">
        <v>93</v>
      </c>
      <c r="B582" s="0" t="s">
        <v>42</v>
      </c>
      <c r="C582" s="0" t="s">
        <v>65</v>
      </c>
      <c r="D582" s="0" t="s">
        <v>71</v>
      </c>
      <c r="E582" s="0" t="n">
        <v>2027</v>
      </c>
      <c r="F582" s="5" t="n">
        <v>258.355990092611</v>
      </c>
      <c r="G582" s="10" t="s">
        <v>4</v>
      </c>
    </row>
    <row r="583" customFormat="false" ht="14.25" hidden="true" customHeight="false" outlineLevel="0" collapsed="false">
      <c r="A583" s="0" t="s">
        <v>93</v>
      </c>
      <c r="B583" s="0" t="s">
        <v>42</v>
      </c>
      <c r="C583" s="0" t="s">
        <v>65</v>
      </c>
      <c r="D583" s="0" t="s">
        <v>71</v>
      </c>
      <c r="E583" s="0" t="n">
        <v>2028</v>
      </c>
      <c r="F583" s="5" t="n">
        <v>260.131618376652</v>
      </c>
      <c r="G583" s="10" t="s">
        <v>4</v>
      </c>
    </row>
    <row r="584" customFormat="false" ht="14.25" hidden="true" customHeight="false" outlineLevel="0" collapsed="false">
      <c r="A584" s="0" t="s">
        <v>93</v>
      </c>
      <c r="B584" s="0" t="s">
        <v>42</v>
      </c>
      <c r="C584" s="0" t="s">
        <v>65</v>
      </c>
      <c r="D584" s="0" t="s">
        <v>71</v>
      </c>
      <c r="E584" s="0" t="n">
        <v>2029</v>
      </c>
      <c r="F584" s="5" t="n">
        <v>261.96653793313</v>
      </c>
      <c r="G584" s="10" t="s">
        <v>4</v>
      </c>
    </row>
    <row r="585" customFormat="false" ht="14.25" hidden="true" customHeight="false" outlineLevel="0" collapsed="false">
      <c r="A585" s="0" t="s">
        <v>93</v>
      </c>
      <c r="B585" s="0" t="s">
        <v>42</v>
      </c>
      <c r="C585" s="0" t="s">
        <v>65</v>
      </c>
      <c r="D585" s="0" t="s">
        <v>71</v>
      </c>
      <c r="E585" s="0" t="n">
        <v>2030</v>
      </c>
      <c r="F585" s="5" t="n">
        <v>267.746917460802</v>
      </c>
      <c r="G585" s="10" t="s">
        <v>4</v>
      </c>
    </row>
    <row r="586" customFormat="false" ht="14.25" hidden="true" customHeight="false" outlineLevel="0" collapsed="false">
      <c r="A586" s="0" t="s">
        <v>93</v>
      </c>
      <c r="B586" s="0" t="s">
        <v>42</v>
      </c>
      <c r="C586" s="0" t="s">
        <v>65</v>
      </c>
      <c r="D586" s="0" t="s">
        <v>71</v>
      </c>
      <c r="E586" s="0" t="n">
        <v>2031</v>
      </c>
      <c r="F586" s="5" t="n">
        <v>270.509276840777</v>
      </c>
      <c r="G586" s="10" t="s">
        <v>4</v>
      </c>
    </row>
    <row r="587" customFormat="false" ht="14.25" hidden="true" customHeight="false" outlineLevel="0" collapsed="false">
      <c r="A587" s="0" t="s">
        <v>93</v>
      </c>
      <c r="B587" s="0" t="s">
        <v>42</v>
      </c>
      <c r="C587" s="0" t="s">
        <v>65</v>
      </c>
      <c r="D587" s="0" t="s">
        <v>71</v>
      </c>
      <c r="E587" s="0" t="n">
        <v>2032</v>
      </c>
      <c r="F587" s="5" t="n">
        <v>272.714939618659</v>
      </c>
      <c r="G587" s="10" t="s">
        <v>4</v>
      </c>
    </row>
    <row r="588" customFormat="false" ht="14.25" hidden="true" customHeight="false" outlineLevel="0" collapsed="false">
      <c r="A588" s="0" t="s">
        <v>93</v>
      </c>
      <c r="B588" s="0" t="s">
        <v>42</v>
      </c>
      <c r="C588" s="0" t="s">
        <v>65</v>
      </c>
      <c r="D588" s="0" t="s">
        <v>71</v>
      </c>
      <c r="E588" s="0" t="n">
        <v>2033</v>
      </c>
      <c r="F588" s="5" t="n">
        <v>275.54347079606</v>
      </c>
      <c r="G588" s="10" t="s">
        <v>4</v>
      </c>
    </row>
    <row r="589" customFormat="false" ht="14.25" hidden="true" customHeight="false" outlineLevel="0" collapsed="false">
      <c r="A589" s="0" t="s">
        <v>93</v>
      </c>
      <c r="B589" s="0" t="s">
        <v>42</v>
      </c>
      <c r="C589" s="0" t="s">
        <v>65</v>
      </c>
      <c r="D589" s="0" t="s">
        <v>71</v>
      </c>
      <c r="E589" s="0" t="n">
        <v>2034</v>
      </c>
      <c r="F589" s="5" t="n">
        <v>278.724426337072</v>
      </c>
      <c r="G589" s="10" t="s">
        <v>4</v>
      </c>
    </row>
    <row r="590" customFormat="false" ht="14.25" hidden="true" customHeight="false" outlineLevel="0" collapsed="false">
      <c r="A590" s="0" t="s">
        <v>93</v>
      </c>
      <c r="B590" s="0" t="s">
        <v>42</v>
      </c>
      <c r="C590" s="0" t="s">
        <v>65</v>
      </c>
      <c r="D590" s="0" t="s">
        <v>71</v>
      </c>
      <c r="E590" s="0" t="n">
        <v>2035</v>
      </c>
      <c r="F590" s="5" t="n">
        <v>282.267288990313</v>
      </c>
      <c r="G590" s="10" t="s">
        <v>4</v>
      </c>
    </row>
    <row r="591" customFormat="false" ht="14.25" hidden="true" customHeight="false" outlineLevel="0" collapsed="false">
      <c r="A591" s="0" t="s">
        <v>93</v>
      </c>
      <c r="B591" s="0" t="s">
        <v>42</v>
      </c>
      <c r="C591" s="0" t="s">
        <v>65</v>
      </c>
      <c r="D591" s="0" t="s">
        <v>71</v>
      </c>
      <c r="E591" s="0" t="n">
        <v>2036</v>
      </c>
      <c r="F591" s="5" t="n">
        <v>284.986553340939</v>
      </c>
      <c r="G591" s="10" t="s">
        <v>4</v>
      </c>
    </row>
    <row r="592" customFormat="false" ht="14.25" hidden="true" customHeight="false" outlineLevel="0" collapsed="false">
      <c r="A592" s="0" t="s">
        <v>93</v>
      </c>
      <c r="B592" s="0" t="s">
        <v>42</v>
      </c>
      <c r="C592" s="0" t="s">
        <v>65</v>
      </c>
      <c r="D592" s="0" t="s">
        <v>71</v>
      </c>
      <c r="E592" s="0" t="n">
        <v>2037</v>
      </c>
      <c r="F592" s="5" t="n">
        <v>287.557817524628</v>
      </c>
      <c r="G592" s="10" t="s">
        <v>4</v>
      </c>
    </row>
    <row r="593" customFormat="false" ht="14.25" hidden="true" customHeight="false" outlineLevel="0" collapsed="false">
      <c r="A593" s="0" t="s">
        <v>93</v>
      </c>
      <c r="B593" s="0" t="s">
        <v>42</v>
      </c>
      <c r="C593" s="0" t="s">
        <v>65</v>
      </c>
      <c r="D593" s="0" t="s">
        <v>71</v>
      </c>
      <c r="E593" s="0" t="n">
        <v>2038</v>
      </c>
      <c r="F593" s="5" t="n">
        <v>290.179137789113</v>
      </c>
      <c r="G593" s="10" t="s">
        <v>4</v>
      </c>
    </row>
    <row r="594" customFormat="false" ht="14.25" hidden="true" customHeight="false" outlineLevel="0" collapsed="false">
      <c r="A594" s="0" t="s">
        <v>93</v>
      </c>
      <c r="B594" s="0" t="s">
        <v>42</v>
      </c>
      <c r="C594" s="0" t="s">
        <v>65</v>
      </c>
      <c r="D594" s="0" t="s">
        <v>71</v>
      </c>
      <c r="E594" s="0" t="n">
        <v>2039</v>
      </c>
      <c r="F594" s="5" t="n">
        <v>291.864259650544</v>
      </c>
      <c r="G594" s="10" t="s">
        <v>4</v>
      </c>
    </row>
    <row r="595" customFormat="false" ht="14.25" hidden="true" customHeight="false" outlineLevel="0" collapsed="false">
      <c r="A595" s="0" t="s">
        <v>93</v>
      </c>
      <c r="B595" s="0" t="s">
        <v>42</v>
      </c>
      <c r="C595" s="0" t="s">
        <v>65</v>
      </c>
      <c r="D595" s="0" t="s">
        <v>71</v>
      </c>
      <c r="E595" s="0" t="n">
        <v>2040</v>
      </c>
      <c r="F595" s="5" t="n">
        <v>293.543261454876</v>
      </c>
      <c r="G595" s="10" t="s">
        <v>4</v>
      </c>
    </row>
    <row r="596" customFormat="false" ht="14.25" hidden="true" customHeight="false" outlineLevel="0" collapsed="false">
      <c r="A596" s="0" t="s">
        <v>93</v>
      </c>
      <c r="B596" s="0" t="s">
        <v>42</v>
      </c>
      <c r="C596" s="0" t="s">
        <v>75</v>
      </c>
      <c r="D596" s="0" t="s">
        <v>71</v>
      </c>
      <c r="E596" s="0" t="n">
        <v>2024</v>
      </c>
      <c r="F596" s="5" t="n">
        <v>19.99887</v>
      </c>
      <c r="G596" s="10" t="s">
        <v>4</v>
      </c>
    </row>
    <row r="597" customFormat="false" ht="14.25" hidden="true" customHeight="false" outlineLevel="0" collapsed="false">
      <c r="A597" s="0" t="s">
        <v>93</v>
      </c>
      <c r="B597" s="0" t="s">
        <v>42</v>
      </c>
      <c r="C597" s="0" t="s">
        <v>75</v>
      </c>
      <c r="D597" s="0" t="s">
        <v>71</v>
      </c>
      <c r="E597" s="0" t="n">
        <v>2025</v>
      </c>
      <c r="F597" s="5" t="n">
        <v>21.2952441525862</v>
      </c>
      <c r="G597" s="10" t="s">
        <v>4</v>
      </c>
    </row>
    <row r="598" customFormat="false" ht="14.25" hidden="true" customHeight="false" outlineLevel="0" collapsed="false">
      <c r="A598" s="0" t="s">
        <v>93</v>
      </c>
      <c r="B598" s="0" t="s">
        <v>42</v>
      </c>
      <c r="C598" s="0" t="s">
        <v>75</v>
      </c>
      <c r="D598" s="0" t="s">
        <v>71</v>
      </c>
      <c r="E598" s="0" t="n">
        <v>2026</v>
      </c>
      <c r="F598" s="5" t="n">
        <v>24.1367816215722</v>
      </c>
      <c r="G598" s="10" t="s">
        <v>4</v>
      </c>
    </row>
    <row r="599" customFormat="false" ht="14.25" hidden="true" customHeight="false" outlineLevel="0" collapsed="false">
      <c r="A599" s="0" t="s">
        <v>93</v>
      </c>
      <c r="B599" s="0" t="s">
        <v>42</v>
      </c>
      <c r="C599" s="0" t="s">
        <v>75</v>
      </c>
      <c r="D599" s="0" t="s">
        <v>71</v>
      </c>
      <c r="E599" s="0" t="n">
        <v>2027</v>
      </c>
      <c r="F599" s="5" t="n">
        <v>27.2017155652529</v>
      </c>
      <c r="G599" s="10" t="s">
        <v>4</v>
      </c>
    </row>
    <row r="600" customFormat="false" ht="14.25" hidden="true" customHeight="false" outlineLevel="0" collapsed="false">
      <c r="A600" s="0" t="s">
        <v>93</v>
      </c>
      <c r="B600" s="0" t="s">
        <v>42</v>
      </c>
      <c r="C600" s="0" t="s">
        <v>75</v>
      </c>
      <c r="D600" s="0" t="s">
        <v>71</v>
      </c>
      <c r="E600" s="0" t="n">
        <v>2028</v>
      </c>
      <c r="F600" s="5" t="n">
        <v>30.6459503973836</v>
      </c>
      <c r="G600" s="10" t="s">
        <v>4</v>
      </c>
    </row>
    <row r="601" customFormat="false" ht="14.25" hidden="true" customHeight="false" outlineLevel="0" collapsed="false">
      <c r="A601" s="0" t="s">
        <v>93</v>
      </c>
      <c r="B601" s="0" t="s">
        <v>42</v>
      </c>
      <c r="C601" s="0" t="s">
        <v>75</v>
      </c>
      <c r="D601" s="0" t="s">
        <v>71</v>
      </c>
      <c r="E601" s="0" t="n">
        <v>2029</v>
      </c>
      <c r="F601" s="5" t="n">
        <v>33.8332319287243</v>
      </c>
      <c r="G601" s="10" t="s">
        <v>4</v>
      </c>
    </row>
    <row r="602" customFormat="false" ht="14.25" hidden="true" customHeight="false" outlineLevel="0" collapsed="false">
      <c r="A602" s="0" t="s">
        <v>93</v>
      </c>
      <c r="B602" s="0" t="s">
        <v>42</v>
      </c>
      <c r="C602" s="0" t="s">
        <v>75</v>
      </c>
      <c r="D602" s="0" t="s">
        <v>71</v>
      </c>
      <c r="E602" s="0" t="n">
        <v>2030</v>
      </c>
      <c r="F602" s="5" t="n">
        <v>36.2033103472311</v>
      </c>
      <c r="G602" s="10" t="s">
        <v>4</v>
      </c>
    </row>
    <row r="603" customFormat="false" ht="14.25" hidden="true" customHeight="false" outlineLevel="0" collapsed="false">
      <c r="A603" s="0" t="s">
        <v>93</v>
      </c>
      <c r="B603" s="0" t="s">
        <v>42</v>
      </c>
      <c r="C603" s="0" t="s">
        <v>75</v>
      </c>
      <c r="D603" s="0" t="s">
        <v>71</v>
      </c>
      <c r="E603" s="0" t="n">
        <v>2031</v>
      </c>
      <c r="F603" s="5" t="n">
        <v>38.5893435555123</v>
      </c>
      <c r="G603" s="10" t="s">
        <v>4</v>
      </c>
    </row>
    <row r="604" customFormat="false" ht="14.25" hidden="true" customHeight="false" outlineLevel="0" collapsed="false">
      <c r="A604" s="0" t="s">
        <v>93</v>
      </c>
      <c r="B604" s="0" t="s">
        <v>42</v>
      </c>
      <c r="C604" s="0" t="s">
        <v>75</v>
      </c>
      <c r="D604" s="0" t="s">
        <v>71</v>
      </c>
      <c r="E604" s="0" t="n">
        <v>2032</v>
      </c>
      <c r="F604" s="5" t="n">
        <v>42.2028041154909</v>
      </c>
      <c r="G604" s="10" t="s">
        <v>4</v>
      </c>
    </row>
    <row r="605" customFormat="false" ht="14.25" hidden="true" customHeight="false" outlineLevel="0" collapsed="false">
      <c r="A605" s="0" t="s">
        <v>93</v>
      </c>
      <c r="B605" s="0" t="s">
        <v>42</v>
      </c>
      <c r="C605" s="0" t="s">
        <v>75</v>
      </c>
      <c r="D605" s="0" t="s">
        <v>71</v>
      </c>
      <c r="E605" s="0" t="n">
        <v>2033</v>
      </c>
      <c r="F605" s="5" t="n">
        <v>45.8028420431457</v>
      </c>
      <c r="G605" s="10" t="s">
        <v>4</v>
      </c>
    </row>
    <row r="606" customFormat="false" ht="14.25" hidden="true" customHeight="false" outlineLevel="0" collapsed="false">
      <c r="A606" s="0" t="s">
        <v>93</v>
      </c>
      <c r="B606" s="0" t="s">
        <v>42</v>
      </c>
      <c r="C606" s="0" t="s">
        <v>75</v>
      </c>
      <c r="D606" s="0" t="s">
        <v>71</v>
      </c>
      <c r="E606" s="0" t="n">
        <v>2034</v>
      </c>
      <c r="F606" s="5" t="n">
        <v>49.2946740879206</v>
      </c>
      <c r="G606" s="10" t="s">
        <v>4</v>
      </c>
    </row>
    <row r="607" customFormat="false" ht="14.25" hidden="true" customHeight="false" outlineLevel="0" collapsed="false">
      <c r="A607" s="0" t="s">
        <v>93</v>
      </c>
      <c r="B607" s="0" t="s">
        <v>42</v>
      </c>
      <c r="C607" s="0" t="s">
        <v>75</v>
      </c>
      <c r="D607" s="0" t="s">
        <v>71</v>
      </c>
      <c r="E607" s="0" t="n">
        <v>2035</v>
      </c>
      <c r="F607" s="5" t="n">
        <v>52.5764890301098</v>
      </c>
      <c r="G607" s="10" t="s">
        <v>4</v>
      </c>
    </row>
    <row r="608" customFormat="false" ht="14.25" hidden="true" customHeight="false" outlineLevel="0" collapsed="false">
      <c r="A608" s="0" t="s">
        <v>93</v>
      </c>
      <c r="B608" s="0" t="s">
        <v>42</v>
      </c>
      <c r="C608" s="0" t="s">
        <v>75</v>
      </c>
      <c r="D608" s="0" t="s">
        <v>71</v>
      </c>
      <c r="E608" s="0" t="n">
        <v>2036</v>
      </c>
      <c r="F608" s="5" t="n">
        <v>55.5438861367149</v>
      </c>
      <c r="G608" s="10" t="s">
        <v>4</v>
      </c>
    </row>
    <row r="609" customFormat="false" ht="14.25" hidden="true" customHeight="false" outlineLevel="0" collapsed="false">
      <c r="A609" s="0" t="s">
        <v>93</v>
      </c>
      <c r="B609" s="0" t="s">
        <v>42</v>
      </c>
      <c r="C609" s="0" t="s">
        <v>75</v>
      </c>
      <c r="D609" s="0" t="s">
        <v>71</v>
      </c>
      <c r="E609" s="0" t="n">
        <v>2037</v>
      </c>
      <c r="F609" s="5" t="n">
        <v>58.0950070554247</v>
      </c>
      <c r="G609" s="10" t="s">
        <v>4</v>
      </c>
    </row>
    <row r="610" customFormat="false" ht="14.25" hidden="true" customHeight="false" outlineLevel="0" collapsed="false">
      <c r="A610" s="0" t="s">
        <v>93</v>
      </c>
      <c r="B610" s="0" t="s">
        <v>42</v>
      </c>
      <c r="C610" s="0" t="s">
        <v>75</v>
      </c>
      <c r="D610" s="0" t="s">
        <v>71</v>
      </c>
      <c r="E610" s="0" t="n">
        <v>2038</v>
      </c>
      <c r="F610" s="5" t="n">
        <v>60.1360447600703</v>
      </c>
      <c r="G610" s="10" t="s">
        <v>4</v>
      </c>
    </row>
    <row r="611" customFormat="false" ht="14.25" hidden="true" customHeight="false" outlineLevel="0" collapsed="false">
      <c r="A611" s="0" t="s">
        <v>93</v>
      </c>
      <c r="B611" s="0" t="s">
        <v>42</v>
      </c>
      <c r="C611" s="0" t="s">
        <v>75</v>
      </c>
      <c r="D611" s="0" t="s">
        <v>71</v>
      </c>
      <c r="E611" s="0" t="n">
        <v>2039</v>
      </c>
      <c r="F611" s="5" t="n">
        <v>61.5867415143493</v>
      </c>
      <c r="G611" s="10" t="s">
        <v>4</v>
      </c>
    </row>
    <row r="612" customFormat="false" ht="14.25" hidden="true" customHeight="false" outlineLevel="0" collapsed="false">
      <c r="A612" s="0" t="s">
        <v>93</v>
      </c>
      <c r="B612" s="0" t="s">
        <v>42</v>
      </c>
      <c r="C612" s="0" t="s">
        <v>75</v>
      </c>
      <c r="D612" s="0" t="s">
        <v>71</v>
      </c>
      <c r="E612" s="0" t="n">
        <v>2040</v>
      </c>
      <c r="F612" s="5" t="n">
        <v>62.3854478651585</v>
      </c>
      <c r="G612" s="10" t="s">
        <v>4</v>
      </c>
    </row>
    <row r="613" customFormat="false" ht="14.25" hidden="true" customHeight="false" outlineLevel="0" collapsed="false">
      <c r="A613" s="0" t="s">
        <v>93</v>
      </c>
      <c r="B613" s="0" t="s">
        <v>42</v>
      </c>
      <c r="C613" s="0" t="s">
        <v>75</v>
      </c>
      <c r="D613" s="0" t="s">
        <v>75</v>
      </c>
      <c r="E613" s="0" t="n">
        <v>2024</v>
      </c>
      <c r="F613" s="5" t="n">
        <v>19.99887</v>
      </c>
      <c r="G613" s="10" t="s">
        <v>4</v>
      </c>
    </row>
    <row r="614" customFormat="false" ht="14.25" hidden="true" customHeight="false" outlineLevel="0" collapsed="false">
      <c r="A614" s="0" t="s">
        <v>93</v>
      </c>
      <c r="B614" s="0" t="s">
        <v>42</v>
      </c>
      <c r="C614" s="0" t="s">
        <v>75</v>
      </c>
      <c r="D614" s="0" t="s">
        <v>75</v>
      </c>
      <c r="E614" s="0" t="n">
        <v>2025</v>
      </c>
      <c r="F614" s="5" t="n">
        <v>21.2952441525862</v>
      </c>
      <c r="G614" s="10" t="s">
        <v>4</v>
      </c>
    </row>
    <row r="615" customFormat="false" ht="14.25" hidden="true" customHeight="false" outlineLevel="0" collapsed="false">
      <c r="A615" s="0" t="s">
        <v>93</v>
      </c>
      <c r="B615" s="0" t="s">
        <v>42</v>
      </c>
      <c r="C615" s="0" t="s">
        <v>75</v>
      </c>
      <c r="D615" s="0" t="s">
        <v>75</v>
      </c>
      <c r="E615" s="0" t="n">
        <v>2026</v>
      </c>
      <c r="F615" s="5" t="n">
        <v>24.1367816215722</v>
      </c>
      <c r="G615" s="10" t="s">
        <v>4</v>
      </c>
    </row>
    <row r="616" customFormat="false" ht="14.25" hidden="true" customHeight="false" outlineLevel="0" collapsed="false">
      <c r="A616" s="0" t="s">
        <v>93</v>
      </c>
      <c r="B616" s="0" t="s">
        <v>42</v>
      </c>
      <c r="C616" s="0" t="s">
        <v>75</v>
      </c>
      <c r="D616" s="0" t="s">
        <v>75</v>
      </c>
      <c r="E616" s="0" t="n">
        <v>2027</v>
      </c>
      <c r="F616" s="5" t="n">
        <v>27.2017155652529</v>
      </c>
      <c r="G616" s="10" t="s">
        <v>4</v>
      </c>
    </row>
    <row r="617" customFormat="false" ht="14.25" hidden="true" customHeight="false" outlineLevel="0" collapsed="false">
      <c r="A617" s="0" t="s">
        <v>93</v>
      </c>
      <c r="B617" s="0" t="s">
        <v>42</v>
      </c>
      <c r="C617" s="0" t="s">
        <v>75</v>
      </c>
      <c r="D617" s="0" t="s">
        <v>75</v>
      </c>
      <c r="E617" s="0" t="n">
        <v>2028</v>
      </c>
      <c r="F617" s="5" t="n">
        <v>30.6459503973836</v>
      </c>
      <c r="G617" s="10" t="s">
        <v>4</v>
      </c>
    </row>
    <row r="618" customFormat="false" ht="14.25" hidden="true" customHeight="false" outlineLevel="0" collapsed="false">
      <c r="A618" s="0" t="s">
        <v>93</v>
      </c>
      <c r="B618" s="0" t="s">
        <v>42</v>
      </c>
      <c r="C618" s="0" t="s">
        <v>75</v>
      </c>
      <c r="D618" s="0" t="s">
        <v>75</v>
      </c>
      <c r="E618" s="0" t="n">
        <v>2029</v>
      </c>
      <c r="F618" s="5" t="n">
        <v>33.8332319287243</v>
      </c>
      <c r="G618" s="10" t="s">
        <v>4</v>
      </c>
    </row>
    <row r="619" customFormat="false" ht="14.25" hidden="true" customHeight="false" outlineLevel="0" collapsed="false">
      <c r="A619" s="0" t="s">
        <v>93</v>
      </c>
      <c r="B619" s="0" t="s">
        <v>42</v>
      </c>
      <c r="C619" s="0" t="s">
        <v>75</v>
      </c>
      <c r="D619" s="0" t="s">
        <v>75</v>
      </c>
      <c r="E619" s="0" t="n">
        <v>2030</v>
      </c>
      <c r="F619" s="5" t="n">
        <v>36.2033103472311</v>
      </c>
      <c r="G619" s="10" t="s">
        <v>4</v>
      </c>
    </row>
    <row r="620" customFormat="false" ht="14.25" hidden="true" customHeight="false" outlineLevel="0" collapsed="false">
      <c r="A620" s="0" t="s">
        <v>93</v>
      </c>
      <c r="B620" s="0" t="s">
        <v>42</v>
      </c>
      <c r="C620" s="0" t="s">
        <v>75</v>
      </c>
      <c r="D620" s="0" t="s">
        <v>75</v>
      </c>
      <c r="E620" s="0" t="n">
        <v>2031</v>
      </c>
      <c r="F620" s="5" t="n">
        <v>38.5893435555123</v>
      </c>
      <c r="G620" s="10" t="s">
        <v>4</v>
      </c>
    </row>
    <row r="621" customFormat="false" ht="14.25" hidden="true" customHeight="false" outlineLevel="0" collapsed="false">
      <c r="A621" s="0" t="s">
        <v>93</v>
      </c>
      <c r="B621" s="0" t="s">
        <v>42</v>
      </c>
      <c r="C621" s="0" t="s">
        <v>75</v>
      </c>
      <c r="D621" s="0" t="s">
        <v>75</v>
      </c>
      <c r="E621" s="0" t="n">
        <v>2032</v>
      </c>
      <c r="F621" s="5" t="n">
        <v>42.2028041154909</v>
      </c>
      <c r="G621" s="10" t="s">
        <v>4</v>
      </c>
    </row>
    <row r="622" customFormat="false" ht="14.25" hidden="true" customHeight="false" outlineLevel="0" collapsed="false">
      <c r="A622" s="0" t="s">
        <v>93</v>
      </c>
      <c r="B622" s="0" t="s">
        <v>42</v>
      </c>
      <c r="C622" s="0" t="s">
        <v>75</v>
      </c>
      <c r="D622" s="0" t="s">
        <v>75</v>
      </c>
      <c r="E622" s="0" t="n">
        <v>2033</v>
      </c>
      <c r="F622" s="5" t="n">
        <v>45.8028420431457</v>
      </c>
      <c r="G622" s="10" t="s">
        <v>4</v>
      </c>
    </row>
    <row r="623" customFormat="false" ht="14.25" hidden="true" customHeight="false" outlineLevel="0" collapsed="false">
      <c r="A623" s="0" t="s">
        <v>93</v>
      </c>
      <c r="B623" s="0" t="s">
        <v>42</v>
      </c>
      <c r="C623" s="0" t="s">
        <v>75</v>
      </c>
      <c r="D623" s="0" t="s">
        <v>75</v>
      </c>
      <c r="E623" s="0" t="n">
        <v>2034</v>
      </c>
      <c r="F623" s="5" t="n">
        <v>49.2946740879206</v>
      </c>
      <c r="G623" s="10" t="s">
        <v>4</v>
      </c>
    </row>
    <row r="624" customFormat="false" ht="14.25" hidden="true" customHeight="false" outlineLevel="0" collapsed="false">
      <c r="A624" s="0" t="s">
        <v>93</v>
      </c>
      <c r="B624" s="0" t="s">
        <v>42</v>
      </c>
      <c r="C624" s="0" t="s">
        <v>75</v>
      </c>
      <c r="D624" s="0" t="s">
        <v>75</v>
      </c>
      <c r="E624" s="0" t="n">
        <v>2035</v>
      </c>
      <c r="F624" s="5" t="n">
        <v>52.5764890301098</v>
      </c>
      <c r="G624" s="10" t="s">
        <v>4</v>
      </c>
    </row>
    <row r="625" customFormat="false" ht="14.25" hidden="true" customHeight="false" outlineLevel="0" collapsed="false">
      <c r="A625" s="0" t="s">
        <v>93</v>
      </c>
      <c r="B625" s="0" t="s">
        <v>42</v>
      </c>
      <c r="C625" s="0" t="s">
        <v>75</v>
      </c>
      <c r="D625" s="0" t="s">
        <v>75</v>
      </c>
      <c r="E625" s="0" t="n">
        <v>2036</v>
      </c>
      <c r="F625" s="5" t="n">
        <v>55.5438861367149</v>
      </c>
      <c r="G625" s="10" t="s">
        <v>4</v>
      </c>
    </row>
    <row r="626" customFormat="false" ht="14.25" hidden="true" customHeight="false" outlineLevel="0" collapsed="false">
      <c r="A626" s="0" t="s">
        <v>93</v>
      </c>
      <c r="B626" s="0" t="s">
        <v>42</v>
      </c>
      <c r="C626" s="0" t="s">
        <v>75</v>
      </c>
      <c r="D626" s="0" t="s">
        <v>75</v>
      </c>
      <c r="E626" s="0" t="n">
        <v>2037</v>
      </c>
      <c r="F626" s="5" t="n">
        <v>58.0950070554247</v>
      </c>
      <c r="G626" s="10" t="s">
        <v>4</v>
      </c>
    </row>
    <row r="627" customFormat="false" ht="14.25" hidden="true" customHeight="false" outlineLevel="0" collapsed="false">
      <c r="A627" s="0" t="s">
        <v>93</v>
      </c>
      <c r="B627" s="0" t="s">
        <v>42</v>
      </c>
      <c r="C627" s="0" t="s">
        <v>75</v>
      </c>
      <c r="D627" s="0" t="s">
        <v>75</v>
      </c>
      <c r="E627" s="0" t="n">
        <v>2038</v>
      </c>
      <c r="F627" s="5" t="n">
        <v>60.1360447600703</v>
      </c>
      <c r="G627" s="10" t="s">
        <v>4</v>
      </c>
    </row>
    <row r="628" customFormat="false" ht="14.25" hidden="true" customHeight="false" outlineLevel="0" collapsed="false">
      <c r="A628" s="0" t="s">
        <v>93</v>
      </c>
      <c r="B628" s="0" t="s">
        <v>42</v>
      </c>
      <c r="C628" s="0" t="s">
        <v>75</v>
      </c>
      <c r="D628" s="0" t="s">
        <v>75</v>
      </c>
      <c r="E628" s="0" t="n">
        <v>2039</v>
      </c>
      <c r="F628" s="5" t="n">
        <v>61.5867415143493</v>
      </c>
      <c r="G628" s="10" t="s">
        <v>4</v>
      </c>
    </row>
    <row r="629" customFormat="false" ht="14.25" hidden="true" customHeight="false" outlineLevel="0" collapsed="false">
      <c r="A629" s="0" t="s">
        <v>93</v>
      </c>
      <c r="B629" s="0" t="s">
        <v>42</v>
      </c>
      <c r="C629" s="0" t="s">
        <v>75</v>
      </c>
      <c r="D629" s="0" t="s">
        <v>75</v>
      </c>
      <c r="E629" s="0" t="n">
        <v>2040</v>
      </c>
      <c r="F629" s="5" t="n">
        <v>62.3854478651585</v>
      </c>
      <c r="G629" s="10" t="s">
        <v>4</v>
      </c>
    </row>
    <row r="630" customFormat="false" ht="14.25" hidden="true" customHeight="false" outlineLevel="0" collapsed="false">
      <c r="A630" s="0" t="s">
        <v>93</v>
      </c>
      <c r="B630" s="0" t="s">
        <v>42</v>
      </c>
      <c r="C630" s="0" t="s">
        <v>76</v>
      </c>
      <c r="D630" s="0" t="s">
        <v>77</v>
      </c>
      <c r="E630" s="0" t="n">
        <v>2024</v>
      </c>
      <c r="F630" s="5" t="n">
        <v>0.33</v>
      </c>
      <c r="G630" s="10" t="s">
        <v>4</v>
      </c>
    </row>
    <row r="631" customFormat="false" ht="14.25" hidden="true" customHeight="false" outlineLevel="0" collapsed="false">
      <c r="A631" s="0" t="s">
        <v>93</v>
      </c>
      <c r="B631" s="0" t="s">
        <v>42</v>
      </c>
      <c r="C631" s="0" t="s">
        <v>76</v>
      </c>
      <c r="D631" s="0" t="s">
        <v>77</v>
      </c>
      <c r="E631" s="0" t="n">
        <v>2025</v>
      </c>
      <c r="F631" s="5" t="n">
        <v>0.51</v>
      </c>
      <c r="G631" s="10" t="s">
        <v>4</v>
      </c>
    </row>
    <row r="632" customFormat="false" ht="14.25" hidden="true" customHeight="false" outlineLevel="0" collapsed="false">
      <c r="A632" s="0" t="s">
        <v>93</v>
      </c>
      <c r="B632" s="0" t="s">
        <v>42</v>
      </c>
      <c r="C632" s="0" t="s">
        <v>76</v>
      </c>
      <c r="D632" s="0" t="s">
        <v>77</v>
      </c>
      <c r="E632" s="0" t="n">
        <v>2026</v>
      </c>
      <c r="F632" s="5" t="n">
        <v>3.435668</v>
      </c>
      <c r="G632" s="10" t="s">
        <v>4</v>
      </c>
    </row>
    <row r="633" customFormat="false" ht="14.25" hidden="true" customHeight="false" outlineLevel="0" collapsed="false">
      <c r="A633" s="0" t="s">
        <v>93</v>
      </c>
      <c r="B633" s="0" t="s">
        <v>42</v>
      </c>
      <c r="C633" s="0" t="s">
        <v>76</v>
      </c>
      <c r="D633" s="0" t="s">
        <v>77</v>
      </c>
      <c r="E633" s="0" t="n">
        <v>2027</v>
      </c>
      <c r="F633" s="5" t="n">
        <v>6.361337</v>
      </c>
      <c r="G633" s="10" t="s">
        <v>4</v>
      </c>
    </row>
    <row r="634" customFormat="false" ht="14.25" hidden="true" customHeight="false" outlineLevel="0" collapsed="false">
      <c r="A634" s="0" t="s">
        <v>93</v>
      </c>
      <c r="B634" s="0" t="s">
        <v>42</v>
      </c>
      <c r="C634" s="0" t="s">
        <v>76</v>
      </c>
      <c r="D634" s="0" t="s">
        <v>77</v>
      </c>
      <c r="E634" s="0" t="n">
        <v>2028</v>
      </c>
      <c r="F634" s="5" t="n">
        <v>6.996787</v>
      </c>
      <c r="G634" s="10" t="s">
        <v>4</v>
      </c>
    </row>
    <row r="635" customFormat="false" ht="14.25" hidden="true" customHeight="false" outlineLevel="0" collapsed="false">
      <c r="A635" s="0" t="s">
        <v>93</v>
      </c>
      <c r="B635" s="0" t="s">
        <v>42</v>
      </c>
      <c r="C635" s="0" t="s">
        <v>76</v>
      </c>
      <c r="D635" s="0" t="s">
        <v>77</v>
      </c>
      <c r="E635" s="0" t="n">
        <v>2029</v>
      </c>
      <c r="F635" s="5" t="n">
        <v>7.447752</v>
      </c>
      <c r="G635" s="10" t="s">
        <v>4</v>
      </c>
    </row>
    <row r="636" customFormat="false" ht="14.25" hidden="true" customHeight="false" outlineLevel="0" collapsed="false">
      <c r="A636" s="0" t="s">
        <v>93</v>
      </c>
      <c r="B636" s="0" t="s">
        <v>42</v>
      </c>
      <c r="C636" s="0" t="s">
        <v>76</v>
      </c>
      <c r="D636" s="0" t="s">
        <v>77</v>
      </c>
      <c r="E636" s="0" t="n">
        <v>2030</v>
      </c>
      <c r="F636" s="5" t="n">
        <v>5.7159</v>
      </c>
      <c r="G636" s="10" t="s">
        <v>4</v>
      </c>
    </row>
    <row r="637" customFormat="false" ht="14.25" hidden="true" customHeight="false" outlineLevel="0" collapsed="false">
      <c r="A637" s="0" t="s">
        <v>93</v>
      </c>
      <c r="B637" s="0" t="s">
        <v>42</v>
      </c>
      <c r="C637" s="0" t="s">
        <v>76</v>
      </c>
      <c r="D637" s="0" t="s">
        <v>77</v>
      </c>
      <c r="E637" s="0" t="n">
        <v>2031</v>
      </c>
      <c r="F637" s="5" t="n">
        <v>6.606004</v>
      </c>
      <c r="G637" s="10" t="s">
        <v>4</v>
      </c>
    </row>
    <row r="638" customFormat="false" ht="14.25" hidden="true" customHeight="false" outlineLevel="0" collapsed="false">
      <c r="A638" s="0" t="s">
        <v>93</v>
      </c>
      <c r="B638" s="0" t="s">
        <v>42</v>
      </c>
      <c r="C638" s="0" t="s">
        <v>76</v>
      </c>
      <c r="D638" s="0" t="s">
        <v>77</v>
      </c>
      <c r="E638" s="0" t="n">
        <v>2032</v>
      </c>
      <c r="F638" s="5" t="n">
        <v>7.549718</v>
      </c>
      <c r="G638" s="10" t="s">
        <v>4</v>
      </c>
    </row>
    <row r="639" customFormat="false" ht="14.25" hidden="true" customHeight="false" outlineLevel="0" collapsed="false">
      <c r="A639" s="0" t="s">
        <v>93</v>
      </c>
      <c r="B639" s="0" t="s">
        <v>42</v>
      </c>
      <c r="C639" s="0" t="s">
        <v>76</v>
      </c>
      <c r="D639" s="0" t="s">
        <v>77</v>
      </c>
      <c r="E639" s="0" t="n">
        <v>2033</v>
      </c>
      <c r="F639" s="5" t="n">
        <v>8.596714</v>
      </c>
      <c r="G639" s="10" t="s">
        <v>4</v>
      </c>
    </row>
    <row r="640" customFormat="false" ht="14.25" hidden="true" customHeight="false" outlineLevel="0" collapsed="false">
      <c r="A640" s="0" t="s">
        <v>93</v>
      </c>
      <c r="B640" s="0" t="s">
        <v>42</v>
      </c>
      <c r="C640" s="0" t="s">
        <v>76</v>
      </c>
      <c r="D640" s="0" t="s">
        <v>77</v>
      </c>
      <c r="E640" s="0" t="n">
        <v>2034</v>
      </c>
      <c r="F640" s="5" t="n">
        <v>9.628729</v>
      </c>
      <c r="G640" s="10" t="s">
        <v>4</v>
      </c>
    </row>
    <row r="641" customFormat="false" ht="14.25" hidden="true" customHeight="false" outlineLevel="0" collapsed="false">
      <c r="A641" s="0" t="s">
        <v>93</v>
      </c>
      <c r="B641" s="0" t="s">
        <v>42</v>
      </c>
      <c r="C641" s="0" t="s">
        <v>76</v>
      </c>
      <c r="D641" s="0" t="s">
        <v>77</v>
      </c>
      <c r="E641" s="0" t="n">
        <v>2035</v>
      </c>
      <c r="F641" s="5" t="n">
        <v>10.6434</v>
      </c>
      <c r="G641" s="10" t="s">
        <v>4</v>
      </c>
    </row>
    <row r="642" customFormat="false" ht="14.25" hidden="true" customHeight="false" outlineLevel="0" collapsed="false">
      <c r="A642" s="0" t="s">
        <v>93</v>
      </c>
      <c r="B642" s="0" t="s">
        <v>42</v>
      </c>
      <c r="C642" s="0" t="s">
        <v>76</v>
      </c>
      <c r="D642" s="0" t="s">
        <v>77</v>
      </c>
      <c r="E642" s="0" t="n">
        <v>2036</v>
      </c>
      <c r="F642" s="5" t="n">
        <v>11.638361</v>
      </c>
      <c r="G642" s="10" t="s">
        <v>4</v>
      </c>
    </row>
    <row r="643" customFormat="false" ht="14.25" hidden="true" customHeight="false" outlineLevel="0" collapsed="false">
      <c r="A643" s="0" t="s">
        <v>93</v>
      </c>
      <c r="B643" s="0" t="s">
        <v>42</v>
      </c>
      <c r="C643" s="0" t="s">
        <v>76</v>
      </c>
      <c r="D643" s="0" t="s">
        <v>77</v>
      </c>
      <c r="E643" s="0" t="n">
        <v>2037</v>
      </c>
      <c r="F643" s="5" t="n">
        <v>12.260934</v>
      </c>
      <c r="G643" s="10" t="s">
        <v>4</v>
      </c>
    </row>
    <row r="644" customFormat="false" ht="14.25" hidden="true" customHeight="false" outlineLevel="0" collapsed="false">
      <c r="A644" s="0" t="s">
        <v>93</v>
      </c>
      <c r="B644" s="0" t="s">
        <v>42</v>
      </c>
      <c r="C644" s="0" t="s">
        <v>76</v>
      </c>
      <c r="D644" s="0" t="s">
        <v>77</v>
      </c>
      <c r="E644" s="0" t="n">
        <v>2038</v>
      </c>
      <c r="F644" s="5" t="n">
        <v>12.864323</v>
      </c>
      <c r="G644" s="10" t="s">
        <v>4</v>
      </c>
    </row>
    <row r="645" customFormat="false" ht="14.25" hidden="true" customHeight="false" outlineLevel="0" collapsed="false">
      <c r="A645" s="0" t="s">
        <v>93</v>
      </c>
      <c r="B645" s="0" t="s">
        <v>42</v>
      </c>
      <c r="C645" s="0" t="s">
        <v>76</v>
      </c>
      <c r="D645" s="0" t="s">
        <v>77</v>
      </c>
      <c r="E645" s="0" t="n">
        <v>2039</v>
      </c>
      <c r="F645" s="5" t="n">
        <v>13.44695</v>
      </c>
      <c r="G645" s="10" t="s">
        <v>4</v>
      </c>
    </row>
    <row r="646" customFormat="false" ht="14.25" hidden="true" customHeight="false" outlineLevel="0" collapsed="false">
      <c r="A646" s="0" t="s">
        <v>93</v>
      </c>
      <c r="B646" s="0" t="s">
        <v>42</v>
      </c>
      <c r="C646" s="0" t="s">
        <v>76</v>
      </c>
      <c r="D646" s="0" t="s">
        <v>77</v>
      </c>
      <c r="E646" s="0" t="n">
        <v>2040</v>
      </c>
      <c r="F646" s="5" t="n">
        <v>13.6656</v>
      </c>
      <c r="G646" s="10" t="s">
        <v>4</v>
      </c>
    </row>
    <row r="647" customFormat="false" ht="14.25" hidden="true" customHeight="false" outlineLevel="0" collapsed="false">
      <c r="A647" s="0" t="s">
        <v>93</v>
      </c>
      <c r="B647" s="0" t="s">
        <v>42</v>
      </c>
      <c r="C647" s="0" t="s">
        <v>76</v>
      </c>
      <c r="D647" s="0" t="s">
        <v>78</v>
      </c>
      <c r="E647" s="0" t="n">
        <v>2024</v>
      </c>
      <c r="F647" s="5" t="n">
        <v>0</v>
      </c>
      <c r="G647" s="10" t="s">
        <v>4</v>
      </c>
    </row>
    <row r="648" customFormat="false" ht="14.25" hidden="true" customHeight="false" outlineLevel="0" collapsed="false">
      <c r="A648" s="0" t="s">
        <v>93</v>
      </c>
      <c r="B648" s="0" t="s">
        <v>42</v>
      </c>
      <c r="C648" s="0" t="s">
        <v>76</v>
      </c>
      <c r="D648" s="0" t="s">
        <v>78</v>
      </c>
      <c r="E648" s="0" t="n">
        <v>2025</v>
      </c>
      <c r="F648" s="5" t="n">
        <v>0</v>
      </c>
      <c r="G648" s="10" t="s">
        <v>4</v>
      </c>
    </row>
    <row r="649" customFormat="false" ht="14.25" hidden="true" customHeight="false" outlineLevel="0" collapsed="false">
      <c r="A649" s="0" t="s">
        <v>93</v>
      </c>
      <c r="B649" s="0" t="s">
        <v>42</v>
      </c>
      <c r="C649" s="0" t="s">
        <v>76</v>
      </c>
      <c r="D649" s="0" t="s">
        <v>78</v>
      </c>
      <c r="E649" s="0" t="n">
        <v>2026</v>
      </c>
      <c r="F649" s="5" t="n">
        <v>0</v>
      </c>
      <c r="G649" s="10" t="s">
        <v>4</v>
      </c>
    </row>
    <row r="650" customFormat="false" ht="14.25" hidden="true" customHeight="false" outlineLevel="0" collapsed="false">
      <c r="A650" s="0" t="s">
        <v>93</v>
      </c>
      <c r="B650" s="0" t="s">
        <v>42</v>
      </c>
      <c r="C650" s="0" t="s">
        <v>76</v>
      </c>
      <c r="D650" s="0" t="s">
        <v>78</v>
      </c>
      <c r="E650" s="0" t="n">
        <v>2027</v>
      </c>
      <c r="F650" s="5" t="n">
        <v>0</v>
      </c>
      <c r="G650" s="10" t="s">
        <v>4</v>
      </c>
    </row>
    <row r="651" customFormat="false" ht="14.25" hidden="true" customHeight="false" outlineLevel="0" collapsed="false">
      <c r="A651" s="0" t="s">
        <v>93</v>
      </c>
      <c r="B651" s="0" t="s">
        <v>42</v>
      </c>
      <c r="C651" s="0" t="s">
        <v>76</v>
      </c>
      <c r="D651" s="0" t="s">
        <v>78</v>
      </c>
      <c r="E651" s="0" t="n">
        <v>2028</v>
      </c>
      <c r="F651" s="5" t="n">
        <v>0</v>
      </c>
      <c r="G651" s="10" t="s">
        <v>4</v>
      </c>
    </row>
    <row r="652" customFormat="false" ht="14.25" hidden="true" customHeight="false" outlineLevel="0" collapsed="false">
      <c r="A652" s="0" t="s">
        <v>93</v>
      </c>
      <c r="B652" s="0" t="s">
        <v>42</v>
      </c>
      <c r="C652" s="0" t="s">
        <v>76</v>
      </c>
      <c r="D652" s="0" t="s">
        <v>78</v>
      </c>
      <c r="E652" s="0" t="n">
        <v>2029</v>
      </c>
      <c r="F652" s="5" t="n">
        <v>0</v>
      </c>
      <c r="G652" s="10" t="s">
        <v>4</v>
      </c>
    </row>
    <row r="653" customFormat="false" ht="14.25" hidden="true" customHeight="false" outlineLevel="0" collapsed="false">
      <c r="A653" s="0" t="s">
        <v>93</v>
      </c>
      <c r="B653" s="0" t="s">
        <v>42</v>
      </c>
      <c r="C653" s="0" t="s">
        <v>76</v>
      </c>
      <c r="D653" s="0" t="s">
        <v>78</v>
      </c>
      <c r="E653" s="0" t="n">
        <v>2030</v>
      </c>
      <c r="F653" s="5" t="n">
        <v>0</v>
      </c>
      <c r="G653" s="10" t="s">
        <v>4</v>
      </c>
    </row>
    <row r="654" customFormat="false" ht="14.25" hidden="true" customHeight="false" outlineLevel="0" collapsed="false">
      <c r="A654" s="0" t="s">
        <v>93</v>
      </c>
      <c r="B654" s="0" t="s">
        <v>42</v>
      </c>
      <c r="C654" s="0" t="s">
        <v>76</v>
      </c>
      <c r="D654" s="0" t="s">
        <v>78</v>
      </c>
      <c r="E654" s="0" t="n">
        <v>2031</v>
      </c>
      <c r="F654" s="5" t="n">
        <v>0</v>
      </c>
      <c r="G654" s="10" t="s">
        <v>4</v>
      </c>
    </row>
    <row r="655" customFormat="false" ht="14.25" hidden="true" customHeight="false" outlineLevel="0" collapsed="false">
      <c r="A655" s="0" t="s">
        <v>93</v>
      </c>
      <c r="B655" s="0" t="s">
        <v>42</v>
      </c>
      <c r="C655" s="0" t="s">
        <v>76</v>
      </c>
      <c r="D655" s="0" t="s">
        <v>78</v>
      </c>
      <c r="E655" s="0" t="n">
        <v>2032</v>
      </c>
      <c r="F655" s="5" t="n">
        <v>0</v>
      </c>
      <c r="G655" s="10" t="s">
        <v>4</v>
      </c>
    </row>
    <row r="656" customFormat="false" ht="14.25" hidden="true" customHeight="false" outlineLevel="0" collapsed="false">
      <c r="A656" s="0" t="s">
        <v>93</v>
      </c>
      <c r="B656" s="0" t="s">
        <v>42</v>
      </c>
      <c r="C656" s="0" t="s">
        <v>76</v>
      </c>
      <c r="D656" s="0" t="s">
        <v>78</v>
      </c>
      <c r="E656" s="0" t="n">
        <v>2033</v>
      </c>
      <c r="F656" s="5" t="n">
        <v>0</v>
      </c>
      <c r="G656" s="10" t="s">
        <v>4</v>
      </c>
    </row>
    <row r="657" customFormat="false" ht="14.25" hidden="true" customHeight="false" outlineLevel="0" collapsed="false">
      <c r="A657" s="0" t="s">
        <v>93</v>
      </c>
      <c r="B657" s="0" t="s">
        <v>42</v>
      </c>
      <c r="C657" s="0" t="s">
        <v>76</v>
      </c>
      <c r="D657" s="0" t="s">
        <v>78</v>
      </c>
      <c r="E657" s="0" t="n">
        <v>2034</v>
      </c>
      <c r="F657" s="5" t="n">
        <v>0</v>
      </c>
      <c r="G657" s="10" t="s">
        <v>4</v>
      </c>
    </row>
    <row r="658" customFormat="false" ht="14.25" hidden="true" customHeight="false" outlineLevel="0" collapsed="false">
      <c r="A658" s="0" t="s">
        <v>93</v>
      </c>
      <c r="B658" s="0" t="s">
        <v>42</v>
      </c>
      <c r="C658" s="0" t="s">
        <v>76</v>
      </c>
      <c r="D658" s="0" t="s">
        <v>78</v>
      </c>
      <c r="E658" s="0" t="n">
        <v>2035</v>
      </c>
      <c r="F658" s="5" t="n">
        <v>0</v>
      </c>
      <c r="G658" s="10" t="s">
        <v>4</v>
      </c>
    </row>
    <row r="659" customFormat="false" ht="14.25" hidden="true" customHeight="false" outlineLevel="0" collapsed="false">
      <c r="A659" s="0" t="s">
        <v>93</v>
      </c>
      <c r="B659" s="0" t="s">
        <v>42</v>
      </c>
      <c r="C659" s="0" t="s">
        <v>76</v>
      </c>
      <c r="D659" s="0" t="s">
        <v>78</v>
      </c>
      <c r="E659" s="0" t="n">
        <v>2036</v>
      </c>
      <c r="F659" s="5" t="n">
        <v>0</v>
      </c>
      <c r="G659" s="10" t="s">
        <v>4</v>
      </c>
    </row>
    <row r="660" customFormat="false" ht="14.25" hidden="true" customHeight="false" outlineLevel="0" collapsed="false">
      <c r="A660" s="0" t="s">
        <v>93</v>
      </c>
      <c r="B660" s="0" t="s">
        <v>42</v>
      </c>
      <c r="C660" s="0" t="s">
        <v>76</v>
      </c>
      <c r="D660" s="0" t="s">
        <v>78</v>
      </c>
      <c r="E660" s="0" t="n">
        <v>2037</v>
      </c>
      <c r="F660" s="5" t="n">
        <v>0</v>
      </c>
      <c r="G660" s="10" t="s">
        <v>4</v>
      </c>
    </row>
    <row r="661" customFormat="false" ht="14.25" hidden="true" customHeight="false" outlineLevel="0" collapsed="false">
      <c r="A661" s="0" t="s">
        <v>93</v>
      </c>
      <c r="B661" s="0" t="s">
        <v>42</v>
      </c>
      <c r="C661" s="0" t="s">
        <v>76</v>
      </c>
      <c r="D661" s="0" t="s">
        <v>78</v>
      </c>
      <c r="E661" s="0" t="n">
        <v>2038</v>
      </c>
      <c r="F661" s="5" t="n">
        <v>0</v>
      </c>
      <c r="G661" s="10" t="s">
        <v>4</v>
      </c>
    </row>
    <row r="662" customFormat="false" ht="14.25" hidden="true" customHeight="false" outlineLevel="0" collapsed="false">
      <c r="A662" s="0" t="s">
        <v>93</v>
      </c>
      <c r="B662" s="0" t="s">
        <v>42</v>
      </c>
      <c r="C662" s="0" t="s">
        <v>76</v>
      </c>
      <c r="D662" s="0" t="s">
        <v>78</v>
      </c>
      <c r="E662" s="0" t="n">
        <v>2039</v>
      </c>
      <c r="F662" s="5" t="n">
        <v>0</v>
      </c>
      <c r="G662" s="10" t="s">
        <v>4</v>
      </c>
    </row>
    <row r="663" customFormat="false" ht="14.25" hidden="true" customHeight="false" outlineLevel="0" collapsed="false">
      <c r="A663" s="0" t="s">
        <v>93</v>
      </c>
      <c r="B663" s="0" t="s">
        <v>42</v>
      </c>
      <c r="C663" s="0" t="s">
        <v>76</v>
      </c>
      <c r="D663" s="0" t="s">
        <v>78</v>
      </c>
      <c r="E663" s="0" t="n">
        <v>2040</v>
      </c>
      <c r="F663" s="5" t="n">
        <v>0</v>
      </c>
      <c r="G663" s="10" t="s">
        <v>4</v>
      </c>
    </row>
    <row r="664" customFormat="false" ht="14.25" hidden="true" customHeight="false" outlineLevel="0" collapsed="false">
      <c r="A664" s="0" t="s">
        <v>93</v>
      </c>
      <c r="B664" s="0" t="s">
        <v>42</v>
      </c>
      <c r="C664" s="0" t="s">
        <v>76</v>
      </c>
      <c r="D664" s="0" t="s">
        <v>71</v>
      </c>
      <c r="E664" s="0" t="n">
        <v>2024</v>
      </c>
      <c r="F664" s="5" t="n">
        <v>0.33</v>
      </c>
      <c r="G664" s="10" t="s">
        <v>4</v>
      </c>
    </row>
    <row r="665" customFormat="false" ht="14.25" hidden="true" customHeight="false" outlineLevel="0" collapsed="false">
      <c r="A665" s="0" t="s">
        <v>93</v>
      </c>
      <c r="B665" s="0" t="s">
        <v>42</v>
      </c>
      <c r="C665" s="0" t="s">
        <v>76</v>
      </c>
      <c r="D665" s="0" t="s">
        <v>71</v>
      </c>
      <c r="E665" s="0" t="n">
        <v>2025</v>
      </c>
      <c r="F665" s="5" t="n">
        <v>0.51</v>
      </c>
      <c r="G665" s="10" t="s">
        <v>4</v>
      </c>
    </row>
    <row r="666" customFormat="false" ht="14.25" hidden="true" customHeight="false" outlineLevel="0" collapsed="false">
      <c r="A666" s="0" t="s">
        <v>93</v>
      </c>
      <c r="B666" s="0" t="s">
        <v>42</v>
      </c>
      <c r="C666" s="0" t="s">
        <v>76</v>
      </c>
      <c r="D666" s="0" t="s">
        <v>71</v>
      </c>
      <c r="E666" s="0" t="n">
        <v>2026</v>
      </c>
      <c r="F666" s="5" t="n">
        <v>3.435668</v>
      </c>
      <c r="G666" s="10" t="s">
        <v>4</v>
      </c>
    </row>
    <row r="667" customFormat="false" ht="14.25" hidden="true" customHeight="false" outlineLevel="0" collapsed="false">
      <c r="A667" s="0" t="s">
        <v>93</v>
      </c>
      <c r="B667" s="0" t="s">
        <v>42</v>
      </c>
      <c r="C667" s="0" t="s">
        <v>76</v>
      </c>
      <c r="D667" s="0" t="s">
        <v>71</v>
      </c>
      <c r="E667" s="0" t="n">
        <v>2027</v>
      </c>
      <c r="F667" s="5" t="n">
        <v>6.361337</v>
      </c>
      <c r="G667" s="10" t="s">
        <v>4</v>
      </c>
    </row>
    <row r="668" customFormat="false" ht="14.25" hidden="true" customHeight="false" outlineLevel="0" collapsed="false">
      <c r="A668" s="0" t="s">
        <v>93</v>
      </c>
      <c r="B668" s="0" t="s">
        <v>42</v>
      </c>
      <c r="C668" s="0" t="s">
        <v>76</v>
      </c>
      <c r="D668" s="0" t="s">
        <v>71</v>
      </c>
      <c r="E668" s="0" t="n">
        <v>2028</v>
      </c>
      <c r="F668" s="5" t="n">
        <v>6.996787</v>
      </c>
      <c r="G668" s="10" t="s">
        <v>4</v>
      </c>
    </row>
    <row r="669" customFormat="false" ht="14.25" hidden="true" customHeight="false" outlineLevel="0" collapsed="false">
      <c r="A669" s="0" t="s">
        <v>93</v>
      </c>
      <c r="B669" s="0" t="s">
        <v>42</v>
      </c>
      <c r="C669" s="0" t="s">
        <v>76</v>
      </c>
      <c r="D669" s="0" t="s">
        <v>71</v>
      </c>
      <c r="E669" s="0" t="n">
        <v>2029</v>
      </c>
      <c r="F669" s="5" t="n">
        <v>7.447752</v>
      </c>
      <c r="G669" s="10" t="s">
        <v>4</v>
      </c>
    </row>
    <row r="670" customFormat="false" ht="14.25" hidden="true" customHeight="false" outlineLevel="0" collapsed="false">
      <c r="A670" s="0" t="s">
        <v>93</v>
      </c>
      <c r="B670" s="0" t="s">
        <v>42</v>
      </c>
      <c r="C670" s="0" t="s">
        <v>76</v>
      </c>
      <c r="D670" s="0" t="s">
        <v>71</v>
      </c>
      <c r="E670" s="0" t="n">
        <v>2030</v>
      </c>
      <c r="F670" s="5" t="n">
        <v>5.7159</v>
      </c>
      <c r="G670" s="10" t="s">
        <v>4</v>
      </c>
    </row>
    <row r="671" customFormat="false" ht="14.25" hidden="true" customHeight="false" outlineLevel="0" collapsed="false">
      <c r="A671" s="0" t="s">
        <v>93</v>
      </c>
      <c r="B671" s="0" t="s">
        <v>42</v>
      </c>
      <c r="C671" s="0" t="s">
        <v>76</v>
      </c>
      <c r="D671" s="0" t="s">
        <v>71</v>
      </c>
      <c r="E671" s="0" t="n">
        <v>2031</v>
      </c>
      <c r="F671" s="5" t="n">
        <v>6.606004</v>
      </c>
      <c r="G671" s="10" t="s">
        <v>4</v>
      </c>
    </row>
    <row r="672" customFormat="false" ht="14.25" hidden="true" customHeight="false" outlineLevel="0" collapsed="false">
      <c r="A672" s="0" t="s">
        <v>93</v>
      </c>
      <c r="B672" s="0" t="s">
        <v>42</v>
      </c>
      <c r="C672" s="0" t="s">
        <v>76</v>
      </c>
      <c r="D672" s="0" t="s">
        <v>71</v>
      </c>
      <c r="E672" s="0" t="n">
        <v>2032</v>
      </c>
      <c r="F672" s="5" t="n">
        <v>7.549718</v>
      </c>
      <c r="G672" s="10" t="s">
        <v>4</v>
      </c>
    </row>
    <row r="673" customFormat="false" ht="14.25" hidden="true" customHeight="false" outlineLevel="0" collapsed="false">
      <c r="A673" s="0" t="s">
        <v>93</v>
      </c>
      <c r="B673" s="0" t="s">
        <v>42</v>
      </c>
      <c r="C673" s="0" t="s">
        <v>76</v>
      </c>
      <c r="D673" s="0" t="s">
        <v>71</v>
      </c>
      <c r="E673" s="0" t="n">
        <v>2033</v>
      </c>
      <c r="F673" s="5" t="n">
        <v>8.596714</v>
      </c>
      <c r="G673" s="10" t="s">
        <v>4</v>
      </c>
    </row>
    <row r="674" customFormat="false" ht="14.25" hidden="true" customHeight="false" outlineLevel="0" collapsed="false">
      <c r="A674" s="0" t="s">
        <v>93</v>
      </c>
      <c r="B674" s="0" t="s">
        <v>42</v>
      </c>
      <c r="C674" s="0" t="s">
        <v>76</v>
      </c>
      <c r="D674" s="0" t="s">
        <v>71</v>
      </c>
      <c r="E674" s="0" t="n">
        <v>2034</v>
      </c>
      <c r="F674" s="5" t="n">
        <v>9.628729</v>
      </c>
      <c r="G674" s="10" t="s">
        <v>4</v>
      </c>
    </row>
    <row r="675" customFormat="false" ht="14.25" hidden="true" customHeight="false" outlineLevel="0" collapsed="false">
      <c r="A675" s="0" t="s">
        <v>93</v>
      </c>
      <c r="B675" s="0" t="s">
        <v>42</v>
      </c>
      <c r="C675" s="0" t="s">
        <v>76</v>
      </c>
      <c r="D675" s="0" t="s">
        <v>71</v>
      </c>
      <c r="E675" s="0" t="n">
        <v>2035</v>
      </c>
      <c r="F675" s="5" t="n">
        <v>10.6434</v>
      </c>
      <c r="G675" s="10" t="s">
        <v>4</v>
      </c>
    </row>
    <row r="676" customFormat="false" ht="14.25" hidden="true" customHeight="false" outlineLevel="0" collapsed="false">
      <c r="A676" s="0" t="s">
        <v>93</v>
      </c>
      <c r="B676" s="0" t="s">
        <v>42</v>
      </c>
      <c r="C676" s="0" t="s">
        <v>76</v>
      </c>
      <c r="D676" s="0" t="s">
        <v>71</v>
      </c>
      <c r="E676" s="0" t="n">
        <v>2036</v>
      </c>
      <c r="F676" s="5" t="n">
        <v>11.638361</v>
      </c>
      <c r="G676" s="10" t="s">
        <v>4</v>
      </c>
    </row>
    <row r="677" customFormat="false" ht="14.25" hidden="true" customHeight="false" outlineLevel="0" collapsed="false">
      <c r="A677" s="0" t="s">
        <v>93</v>
      </c>
      <c r="B677" s="0" t="s">
        <v>42</v>
      </c>
      <c r="C677" s="0" t="s">
        <v>76</v>
      </c>
      <c r="D677" s="0" t="s">
        <v>71</v>
      </c>
      <c r="E677" s="0" t="n">
        <v>2037</v>
      </c>
      <c r="F677" s="5" t="n">
        <v>12.260934</v>
      </c>
      <c r="G677" s="10" t="s">
        <v>4</v>
      </c>
    </row>
    <row r="678" customFormat="false" ht="14.25" hidden="true" customHeight="false" outlineLevel="0" collapsed="false">
      <c r="A678" s="0" t="s">
        <v>93</v>
      </c>
      <c r="B678" s="0" t="s">
        <v>42</v>
      </c>
      <c r="C678" s="0" t="s">
        <v>76</v>
      </c>
      <c r="D678" s="0" t="s">
        <v>71</v>
      </c>
      <c r="E678" s="0" t="n">
        <v>2038</v>
      </c>
      <c r="F678" s="5" t="n">
        <v>12.864323</v>
      </c>
      <c r="G678" s="10" t="s">
        <v>4</v>
      </c>
    </row>
    <row r="679" customFormat="false" ht="14.25" hidden="true" customHeight="false" outlineLevel="0" collapsed="false">
      <c r="A679" s="0" t="s">
        <v>93</v>
      </c>
      <c r="B679" s="0" t="s">
        <v>42</v>
      </c>
      <c r="C679" s="0" t="s">
        <v>76</v>
      </c>
      <c r="D679" s="0" t="s">
        <v>71</v>
      </c>
      <c r="E679" s="0" t="n">
        <v>2039</v>
      </c>
      <c r="F679" s="5" t="n">
        <v>13.44695</v>
      </c>
      <c r="G679" s="10" t="s">
        <v>4</v>
      </c>
    </row>
    <row r="680" customFormat="false" ht="14.25" hidden="true" customHeight="false" outlineLevel="0" collapsed="false">
      <c r="A680" s="0" t="s">
        <v>93</v>
      </c>
      <c r="B680" s="0" t="s">
        <v>42</v>
      </c>
      <c r="C680" s="0" t="s">
        <v>76</v>
      </c>
      <c r="D680" s="0" t="s">
        <v>71</v>
      </c>
      <c r="E680" s="0" t="n">
        <v>2040</v>
      </c>
      <c r="F680" s="5" t="n">
        <v>13.6656</v>
      </c>
      <c r="G680" s="10" t="s">
        <v>4</v>
      </c>
    </row>
    <row r="681" customFormat="false" ht="14.25" hidden="true" customHeight="false" outlineLevel="0" collapsed="false">
      <c r="A681" s="0" t="s">
        <v>93</v>
      </c>
      <c r="B681" s="0" t="s">
        <v>42</v>
      </c>
      <c r="C681" s="0" t="s">
        <v>79</v>
      </c>
      <c r="D681" s="0" t="s">
        <v>80</v>
      </c>
      <c r="E681" s="0" t="n">
        <v>2024</v>
      </c>
      <c r="F681" s="5" t="n">
        <v>26.2755657382958</v>
      </c>
      <c r="G681" s="10" t="s">
        <v>4</v>
      </c>
    </row>
    <row r="682" customFormat="false" ht="14.25" hidden="true" customHeight="false" outlineLevel="0" collapsed="false">
      <c r="A682" s="0" t="s">
        <v>93</v>
      </c>
      <c r="B682" s="0" t="s">
        <v>42</v>
      </c>
      <c r="C682" s="0" t="s">
        <v>79</v>
      </c>
      <c r="D682" s="0" t="s">
        <v>80</v>
      </c>
      <c r="E682" s="0" t="n">
        <v>2025</v>
      </c>
      <c r="F682" s="5" t="n">
        <v>27.6086810499107</v>
      </c>
      <c r="G682" s="10" t="s">
        <v>4</v>
      </c>
    </row>
    <row r="683" customFormat="false" ht="14.25" hidden="true" customHeight="false" outlineLevel="0" collapsed="false">
      <c r="A683" s="0" t="s">
        <v>93</v>
      </c>
      <c r="B683" s="0" t="s">
        <v>42</v>
      </c>
      <c r="C683" s="0" t="s">
        <v>79</v>
      </c>
      <c r="D683" s="0" t="s">
        <v>80</v>
      </c>
      <c r="E683" s="0" t="n">
        <v>2026</v>
      </c>
      <c r="F683" s="5" t="n">
        <v>29.2658361103147</v>
      </c>
      <c r="G683" s="10" t="s">
        <v>4</v>
      </c>
    </row>
    <row r="684" customFormat="false" ht="14.25" hidden="true" customHeight="false" outlineLevel="0" collapsed="false">
      <c r="A684" s="0" t="s">
        <v>93</v>
      </c>
      <c r="B684" s="0" t="s">
        <v>42</v>
      </c>
      <c r="C684" s="0" t="s">
        <v>79</v>
      </c>
      <c r="D684" s="0" t="s">
        <v>80</v>
      </c>
      <c r="E684" s="0" t="n">
        <v>2027</v>
      </c>
      <c r="F684" s="5" t="n">
        <v>30.8241520990174</v>
      </c>
      <c r="G684" s="10" t="s">
        <v>4</v>
      </c>
    </row>
    <row r="685" customFormat="false" ht="14.25" hidden="true" customHeight="false" outlineLevel="0" collapsed="false">
      <c r="A685" s="0" t="s">
        <v>93</v>
      </c>
      <c r="B685" s="0" t="s">
        <v>42</v>
      </c>
      <c r="C685" s="0" t="s">
        <v>79</v>
      </c>
      <c r="D685" s="0" t="s">
        <v>80</v>
      </c>
      <c r="E685" s="0" t="n">
        <v>2028</v>
      </c>
      <c r="F685" s="5" t="n">
        <v>31.5141139053748</v>
      </c>
      <c r="G685" s="10" t="s">
        <v>4</v>
      </c>
    </row>
    <row r="686" customFormat="false" ht="14.25" hidden="true" customHeight="false" outlineLevel="0" collapsed="false">
      <c r="A686" s="0" t="s">
        <v>93</v>
      </c>
      <c r="B686" s="0" t="s">
        <v>42</v>
      </c>
      <c r="C686" s="0" t="s">
        <v>79</v>
      </c>
      <c r="D686" s="0" t="s">
        <v>80</v>
      </c>
      <c r="E686" s="0" t="n">
        <v>2029</v>
      </c>
      <c r="F686" s="5" t="n">
        <v>32.1679938333354</v>
      </c>
      <c r="G686" s="10" t="s">
        <v>4</v>
      </c>
    </row>
    <row r="687" customFormat="false" ht="14.25" hidden="true" customHeight="false" outlineLevel="0" collapsed="false">
      <c r="A687" s="0" t="s">
        <v>93</v>
      </c>
      <c r="B687" s="0" t="s">
        <v>42</v>
      </c>
      <c r="C687" s="0" t="s">
        <v>79</v>
      </c>
      <c r="D687" s="0" t="s">
        <v>80</v>
      </c>
      <c r="E687" s="0" t="n">
        <v>2030</v>
      </c>
      <c r="F687" s="5" t="n">
        <v>33.1724692564595</v>
      </c>
      <c r="G687" s="10" t="s">
        <v>4</v>
      </c>
    </row>
    <row r="688" customFormat="false" ht="14.25" hidden="true" customHeight="false" outlineLevel="0" collapsed="false">
      <c r="A688" s="0" t="s">
        <v>93</v>
      </c>
      <c r="B688" s="0" t="s">
        <v>42</v>
      </c>
      <c r="C688" s="0" t="s">
        <v>79</v>
      </c>
      <c r="D688" s="0" t="s">
        <v>80</v>
      </c>
      <c r="E688" s="0" t="n">
        <v>2031</v>
      </c>
      <c r="F688" s="5" t="n">
        <v>34.8378578131087</v>
      </c>
      <c r="G688" s="10" t="s">
        <v>4</v>
      </c>
    </row>
    <row r="689" customFormat="false" ht="14.25" hidden="true" customHeight="false" outlineLevel="0" collapsed="false">
      <c r="A689" s="0" t="s">
        <v>93</v>
      </c>
      <c r="B689" s="0" t="s">
        <v>42</v>
      </c>
      <c r="C689" s="0" t="s">
        <v>79</v>
      </c>
      <c r="D689" s="0" t="s">
        <v>80</v>
      </c>
      <c r="E689" s="0" t="n">
        <v>2032</v>
      </c>
      <c r="F689" s="5" t="n">
        <v>36.4953607302118</v>
      </c>
      <c r="G689" s="10" t="s">
        <v>4</v>
      </c>
    </row>
    <row r="690" customFormat="false" ht="14.25" hidden="true" customHeight="false" outlineLevel="0" collapsed="false">
      <c r="A690" s="0" t="s">
        <v>93</v>
      </c>
      <c r="B690" s="0" t="s">
        <v>42</v>
      </c>
      <c r="C690" s="0" t="s">
        <v>79</v>
      </c>
      <c r="D690" s="0" t="s">
        <v>80</v>
      </c>
      <c r="E690" s="0" t="n">
        <v>2033</v>
      </c>
      <c r="F690" s="5" t="n">
        <v>38.1818558770835</v>
      </c>
      <c r="G690" s="10" t="s">
        <v>4</v>
      </c>
    </row>
    <row r="691" customFormat="false" ht="14.25" hidden="true" customHeight="false" outlineLevel="0" collapsed="false">
      <c r="A691" s="0" t="s">
        <v>93</v>
      </c>
      <c r="B691" s="0" t="s">
        <v>42</v>
      </c>
      <c r="C691" s="0" t="s">
        <v>79</v>
      </c>
      <c r="D691" s="0" t="s">
        <v>80</v>
      </c>
      <c r="E691" s="0" t="n">
        <v>2034</v>
      </c>
      <c r="F691" s="5" t="n">
        <v>39.9057832423882</v>
      </c>
      <c r="G691" s="10" t="s">
        <v>4</v>
      </c>
    </row>
    <row r="692" customFormat="false" ht="14.25" hidden="true" customHeight="false" outlineLevel="0" collapsed="false">
      <c r="A692" s="0" t="s">
        <v>93</v>
      </c>
      <c r="B692" s="0" t="s">
        <v>42</v>
      </c>
      <c r="C692" s="0" t="s">
        <v>79</v>
      </c>
      <c r="D692" s="0" t="s">
        <v>80</v>
      </c>
      <c r="E692" s="0" t="n">
        <v>2035</v>
      </c>
      <c r="F692" s="5" t="n">
        <v>41.6698933496747</v>
      </c>
      <c r="G692" s="10" t="s">
        <v>4</v>
      </c>
    </row>
    <row r="693" customFormat="false" ht="14.25" hidden="true" customHeight="false" outlineLevel="0" collapsed="false">
      <c r="A693" s="0" t="s">
        <v>93</v>
      </c>
      <c r="B693" s="0" t="s">
        <v>42</v>
      </c>
      <c r="C693" s="0" t="s">
        <v>79</v>
      </c>
      <c r="D693" s="0" t="s">
        <v>80</v>
      </c>
      <c r="E693" s="0" t="n">
        <v>2036</v>
      </c>
      <c r="F693" s="5" t="n">
        <v>43.2841030072434</v>
      </c>
      <c r="G693" s="10" t="s">
        <v>4</v>
      </c>
    </row>
    <row r="694" customFormat="false" ht="14.25" hidden="true" customHeight="false" outlineLevel="0" collapsed="false">
      <c r="A694" s="0" t="s">
        <v>93</v>
      </c>
      <c r="B694" s="0" t="s">
        <v>42</v>
      </c>
      <c r="C694" s="0" t="s">
        <v>79</v>
      </c>
      <c r="D694" s="0" t="s">
        <v>80</v>
      </c>
      <c r="E694" s="0" t="n">
        <v>2037</v>
      </c>
      <c r="F694" s="5" t="n">
        <v>44.911890205431</v>
      </c>
      <c r="G694" s="10" t="s">
        <v>4</v>
      </c>
    </row>
    <row r="695" customFormat="false" ht="14.25" hidden="true" customHeight="false" outlineLevel="0" collapsed="false">
      <c r="A695" s="0" t="s">
        <v>93</v>
      </c>
      <c r="B695" s="0" t="s">
        <v>42</v>
      </c>
      <c r="C695" s="0" t="s">
        <v>79</v>
      </c>
      <c r="D695" s="0" t="s">
        <v>80</v>
      </c>
      <c r="E695" s="0" t="n">
        <v>2038</v>
      </c>
      <c r="F695" s="5" t="n">
        <v>46.9488069725403</v>
      </c>
      <c r="G695" s="10" t="s">
        <v>4</v>
      </c>
    </row>
    <row r="696" customFormat="false" ht="14.25" hidden="true" customHeight="false" outlineLevel="0" collapsed="false">
      <c r="A696" s="0" t="s">
        <v>93</v>
      </c>
      <c r="B696" s="0" t="s">
        <v>42</v>
      </c>
      <c r="C696" s="0" t="s">
        <v>79</v>
      </c>
      <c r="D696" s="0" t="s">
        <v>80</v>
      </c>
      <c r="E696" s="0" t="n">
        <v>2039</v>
      </c>
      <c r="F696" s="5" t="n">
        <v>49.5192808509128</v>
      </c>
      <c r="G696" s="10" t="s">
        <v>4</v>
      </c>
    </row>
    <row r="697" customFormat="false" ht="14.25" hidden="true" customHeight="false" outlineLevel="0" collapsed="false">
      <c r="A697" s="0" t="s">
        <v>93</v>
      </c>
      <c r="B697" s="0" t="s">
        <v>42</v>
      </c>
      <c r="C697" s="0" t="s">
        <v>79</v>
      </c>
      <c r="D697" s="0" t="s">
        <v>80</v>
      </c>
      <c r="E697" s="0" t="n">
        <v>2040</v>
      </c>
      <c r="F697" s="5" t="n">
        <v>51.0784976598696</v>
      </c>
      <c r="G697" s="10" t="s">
        <v>4</v>
      </c>
    </row>
    <row r="698" customFormat="false" ht="14.25" hidden="true" customHeight="false" outlineLevel="0" collapsed="false">
      <c r="A698" s="0" t="s">
        <v>93</v>
      </c>
      <c r="B698" s="0" t="s">
        <v>42</v>
      </c>
      <c r="C698" s="0" t="s">
        <v>79</v>
      </c>
      <c r="D698" s="0" t="s">
        <v>81</v>
      </c>
      <c r="E698" s="0" t="n">
        <v>2024</v>
      </c>
      <c r="F698" s="5" t="n">
        <v>21.7644037370076</v>
      </c>
      <c r="G698" s="10" t="s">
        <v>4</v>
      </c>
    </row>
    <row r="699" customFormat="false" ht="14.25" hidden="true" customHeight="false" outlineLevel="0" collapsed="false">
      <c r="A699" s="0" t="s">
        <v>93</v>
      </c>
      <c r="B699" s="0" t="s">
        <v>42</v>
      </c>
      <c r="C699" s="0" t="s">
        <v>79</v>
      </c>
      <c r="D699" s="0" t="s">
        <v>81</v>
      </c>
      <c r="E699" s="0" t="n">
        <v>2025</v>
      </c>
      <c r="F699" s="5" t="n">
        <v>21.4430994254505</v>
      </c>
      <c r="G699" s="10" t="s">
        <v>4</v>
      </c>
    </row>
    <row r="700" customFormat="false" ht="14.25" hidden="true" customHeight="false" outlineLevel="0" collapsed="false">
      <c r="A700" s="0" t="s">
        <v>93</v>
      </c>
      <c r="B700" s="0" t="s">
        <v>42</v>
      </c>
      <c r="C700" s="0" t="s">
        <v>79</v>
      </c>
      <c r="D700" s="0" t="s">
        <v>81</v>
      </c>
      <c r="E700" s="0" t="n">
        <v>2026</v>
      </c>
      <c r="F700" s="5" t="n">
        <v>20.8976001863975</v>
      </c>
      <c r="G700" s="10" t="s">
        <v>4</v>
      </c>
    </row>
    <row r="701" customFormat="false" ht="14.25" hidden="true" customHeight="false" outlineLevel="0" collapsed="false">
      <c r="A701" s="0" t="s">
        <v>93</v>
      </c>
      <c r="B701" s="0" t="s">
        <v>42</v>
      </c>
      <c r="C701" s="0" t="s">
        <v>79</v>
      </c>
      <c r="D701" s="0" t="s">
        <v>81</v>
      </c>
      <c r="E701" s="0" t="n">
        <v>2027</v>
      </c>
      <c r="F701" s="5" t="n">
        <v>21.4286680129232</v>
      </c>
      <c r="G701" s="10" t="s">
        <v>4</v>
      </c>
    </row>
    <row r="702" customFormat="false" ht="14.25" hidden="true" customHeight="false" outlineLevel="0" collapsed="false">
      <c r="A702" s="0" t="s">
        <v>93</v>
      </c>
      <c r="B702" s="0" t="s">
        <v>42</v>
      </c>
      <c r="C702" s="0" t="s">
        <v>79</v>
      </c>
      <c r="D702" s="0" t="s">
        <v>81</v>
      </c>
      <c r="E702" s="0" t="n">
        <v>2028</v>
      </c>
      <c r="F702" s="5" t="n">
        <v>21.362213927484</v>
      </c>
      <c r="G702" s="10" t="s">
        <v>4</v>
      </c>
    </row>
    <row r="703" customFormat="false" ht="14.25" hidden="true" customHeight="false" outlineLevel="0" collapsed="false">
      <c r="A703" s="0" t="s">
        <v>93</v>
      </c>
      <c r="B703" s="0" t="s">
        <v>42</v>
      </c>
      <c r="C703" s="0" t="s">
        <v>79</v>
      </c>
      <c r="D703" s="0" t="s">
        <v>81</v>
      </c>
      <c r="E703" s="0" t="n">
        <v>2029</v>
      </c>
      <c r="F703" s="5" t="n">
        <v>21.8755445567093</v>
      </c>
      <c r="G703" s="10" t="s">
        <v>4</v>
      </c>
    </row>
    <row r="704" customFormat="false" ht="14.25" hidden="true" customHeight="false" outlineLevel="0" collapsed="false">
      <c r="A704" s="0" t="s">
        <v>93</v>
      </c>
      <c r="B704" s="0" t="s">
        <v>42</v>
      </c>
      <c r="C704" s="0" t="s">
        <v>79</v>
      </c>
      <c r="D704" s="0" t="s">
        <v>81</v>
      </c>
      <c r="E704" s="0" t="n">
        <v>2030</v>
      </c>
      <c r="F704" s="5" t="n">
        <v>22.4881591592583</v>
      </c>
      <c r="G704" s="10" t="s">
        <v>4</v>
      </c>
    </row>
    <row r="705" customFormat="false" ht="14.25" hidden="true" customHeight="false" outlineLevel="0" collapsed="false">
      <c r="A705" s="0" t="s">
        <v>93</v>
      </c>
      <c r="B705" s="0" t="s">
        <v>42</v>
      </c>
      <c r="C705" s="0" t="s">
        <v>79</v>
      </c>
      <c r="D705" s="0" t="s">
        <v>81</v>
      </c>
      <c r="E705" s="0" t="n">
        <v>2031</v>
      </c>
      <c r="F705" s="5" t="n">
        <v>22.7767195620653</v>
      </c>
      <c r="G705" s="10" t="s">
        <v>4</v>
      </c>
    </row>
    <row r="706" customFormat="false" ht="14.25" hidden="true" customHeight="false" outlineLevel="0" collapsed="false">
      <c r="A706" s="0" t="s">
        <v>93</v>
      </c>
      <c r="B706" s="0" t="s">
        <v>42</v>
      </c>
      <c r="C706" s="0" t="s">
        <v>79</v>
      </c>
      <c r="D706" s="0" t="s">
        <v>81</v>
      </c>
      <c r="E706" s="0" t="n">
        <v>2032</v>
      </c>
      <c r="F706" s="5" t="n">
        <v>23.0488165200114</v>
      </c>
      <c r="G706" s="10" t="s">
        <v>4</v>
      </c>
    </row>
    <row r="707" customFormat="false" ht="14.25" hidden="true" customHeight="false" outlineLevel="0" collapsed="false">
      <c r="A707" s="0" t="s">
        <v>93</v>
      </c>
      <c r="B707" s="0" t="s">
        <v>42</v>
      </c>
      <c r="C707" s="0" t="s">
        <v>79</v>
      </c>
      <c r="D707" s="0" t="s">
        <v>81</v>
      </c>
      <c r="E707" s="0" t="n">
        <v>2033</v>
      </c>
      <c r="F707" s="5" t="n">
        <v>23.0665204059945</v>
      </c>
      <c r="G707" s="10" t="s">
        <v>4</v>
      </c>
    </row>
    <row r="708" customFormat="false" ht="14.25" hidden="true" customHeight="false" outlineLevel="0" collapsed="false">
      <c r="A708" s="0" t="s">
        <v>93</v>
      </c>
      <c r="B708" s="0" t="s">
        <v>42</v>
      </c>
      <c r="C708" s="0" t="s">
        <v>79</v>
      </c>
      <c r="D708" s="0" t="s">
        <v>81</v>
      </c>
      <c r="E708" s="0" t="n">
        <v>2034</v>
      </c>
      <c r="F708" s="5" t="n">
        <v>22.9790970473138</v>
      </c>
      <c r="G708" s="10" t="s">
        <v>4</v>
      </c>
    </row>
    <row r="709" customFormat="false" ht="14.25" hidden="true" customHeight="false" outlineLevel="0" collapsed="false">
      <c r="A709" s="0" t="s">
        <v>93</v>
      </c>
      <c r="B709" s="0" t="s">
        <v>42</v>
      </c>
      <c r="C709" s="0" t="s">
        <v>79</v>
      </c>
      <c r="D709" s="0" t="s">
        <v>81</v>
      </c>
      <c r="E709" s="0" t="n">
        <v>2035</v>
      </c>
      <c r="F709" s="5" t="n">
        <v>23.0063556572458</v>
      </c>
      <c r="G709" s="10" t="s">
        <v>4</v>
      </c>
    </row>
    <row r="710" customFormat="false" ht="14.25" hidden="true" customHeight="false" outlineLevel="0" collapsed="false">
      <c r="A710" s="0" t="s">
        <v>93</v>
      </c>
      <c r="B710" s="0" t="s">
        <v>42</v>
      </c>
      <c r="C710" s="0" t="s">
        <v>79</v>
      </c>
      <c r="D710" s="0" t="s">
        <v>81</v>
      </c>
      <c r="E710" s="0" t="n">
        <v>2036</v>
      </c>
      <c r="F710" s="5" t="n">
        <v>22.9300499480228</v>
      </c>
      <c r="G710" s="10" t="s">
        <v>4</v>
      </c>
    </row>
    <row r="711" customFormat="false" ht="14.25" hidden="true" customHeight="false" outlineLevel="0" collapsed="false">
      <c r="A711" s="0" t="s">
        <v>93</v>
      </c>
      <c r="B711" s="0" t="s">
        <v>42</v>
      </c>
      <c r="C711" s="0" t="s">
        <v>79</v>
      </c>
      <c r="D711" s="0" t="s">
        <v>81</v>
      </c>
      <c r="E711" s="0" t="n">
        <v>2037</v>
      </c>
      <c r="F711" s="5" t="n">
        <v>22.8491171923637</v>
      </c>
      <c r="G711" s="10" t="s">
        <v>4</v>
      </c>
    </row>
    <row r="712" customFormat="false" ht="14.25" hidden="true" customHeight="false" outlineLevel="0" collapsed="false">
      <c r="A712" s="0" t="s">
        <v>93</v>
      </c>
      <c r="B712" s="0" t="s">
        <v>42</v>
      </c>
      <c r="C712" s="0" t="s">
        <v>79</v>
      </c>
      <c r="D712" s="0" t="s">
        <v>81</v>
      </c>
      <c r="E712" s="0" t="n">
        <v>2038</v>
      </c>
      <c r="F712" s="5" t="n">
        <v>22.7729030705277</v>
      </c>
      <c r="G712" s="10" t="s">
        <v>4</v>
      </c>
    </row>
    <row r="713" customFormat="false" ht="14.25" hidden="true" customHeight="false" outlineLevel="0" collapsed="false">
      <c r="A713" s="0" t="s">
        <v>93</v>
      </c>
      <c r="B713" s="0" t="s">
        <v>42</v>
      </c>
      <c r="C713" s="0" t="s">
        <v>79</v>
      </c>
      <c r="D713" s="0" t="s">
        <v>81</v>
      </c>
      <c r="E713" s="0" t="n">
        <v>2039</v>
      </c>
      <c r="F713" s="5" t="n">
        <v>22.6941424895279</v>
      </c>
      <c r="G713" s="10" t="s">
        <v>4</v>
      </c>
    </row>
    <row r="714" customFormat="false" ht="14.25" hidden="true" customHeight="false" outlineLevel="0" collapsed="false">
      <c r="A714" s="0" t="s">
        <v>93</v>
      </c>
      <c r="B714" s="0" t="s">
        <v>42</v>
      </c>
      <c r="C714" s="0" t="s">
        <v>79</v>
      </c>
      <c r="D714" s="0" t="s">
        <v>81</v>
      </c>
      <c r="E714" s="0" t="n">
        <v>2040</v>
      </c>
      <c r="F714" s="5" t="n">
        <v>22.6108869287468</v>
      </c>
      <c r="G714" s="10" t="s">
        <v>4</v>
      </c>
    </row>
    <row r="715" customFormat="false" ht="14.25" hidden="true" customHeight="false" outlineLevel="0" collapsed="false">
      <c r="A715" s="0" t="s">
        <v>93</v>
      </c>
      <c r="B715" s="0" t="s">
        <v>42</v>
      </c>
      <c r="C715" s="0" t="s">
        <v>79</v>
      </c>
      <c r="D715" s="0" t="s">
        <v>82</v>
      </c>
      <c r="E715" s="0" t="n">
        <v>2024</v>
      </c>
      <c r="F715" s="5" t="n">
        <v>128.058453200992</v>
      </c>
      <c r="G715" s="10" t="s">
        <v>4</v>
      </c>
    </row>
    <row r="716" customFormat="false" ht="14.25" hidden="true" customHeight="false" outlineLevel="0" collapsed="false">
      <c r="A716" s="0" t="s">
        <v>93</v>
      </c>
      <c r="B716" s="0" t="s">
        <v>42</v>
      </c>
      <c r="C716" s="0" t="s">
        <v>79</v>
      </c>
      <c r="D716" s="0" t="s">
        <v>82</v>
      </c>
      <c r="E716" s="0" t="n">
        <v>2025</v>
      </c>
      <c r="F716" s="5" t="n">
        <v>128.595175906364</v>
      </c>
      <c r="G716" s="10" t="s">
        <v>4</v>
      </c>
    </row>
    <row r="717" customFormat="false" ht="14.25" hidden="true" customHeight="false" outlineLevel="0" collapsed="false">
      <c r="A717" s="0" t="s">
        <v>93</v>
      </c>
      <c r="B717" s="0" t="s">
        <v>42</v>
      </c>
      <c r="C717" s="0" t="s">
        <v>79</v>
      </c>
      <c r="D717" s="0" t="s">
        <v>82</v>
      </c>
      <c r="E717" s="0" t="n">
        <v>2026</v>
      </c>
      <c r="F717" s="5" t="n">
        <v>129.205288629875</v>
      </c>
      <c r="G717" s="10" t="s">
        <v>4</v>
      </c>
    </row>
    <row r="718" customFormat="false" ht="14.25" hidden="true" customHeight="false" outlineLevel="0" collapsed="false">
      <c r="A718" s="0" t="s">
        <v>93</v>
      </c>
      <c r="B718" s="0" t="s">
        <v>42</v>
      </c>
      <c r="C718" s="0" t="s">
        <v>79</v>
      </c>
      <c r="D718" s="0" t="s">
        <v>82</v>
      </c>
      <c r="E718" s="0" t="n">
        <v>2027</v>
      </c>
      <c r="F718" s="5" t="n">
        <v>131.231301364456</v>
      </c>
      <c r="G718" s="10" t="s">
        <v>4</v>
      </c>
    </row>
    <row r="719" customFormat="false" ht="14.25" hidden="true" customHeight="false" outlineLevel="0" collapsed="false">
      <c r="A719" s="0" t="s">
        <v>93</v>
      </c>
      <c r="B719" s="0" t="s">
        <v>42</v>
      </c>
      <c r="C719" s="0" t="s">
        <v>79</v>
      </c>
      <c r="D719" s="0" t="s">
        <v>82</v>
      </c>
      <c r="E719" s="0" t="n">
        <v>2028</v>
      </c>
      <c r="F719" s="5" t="n">
        <v>133.226352327715</v>
      </c>
      <c r="G719" s="10" t="s">
        <v>4</v>
      </c>
    </row>
    <row r="720" customFormat="false" ht="14.25" hidden="true" customHeight="false" outlineLevel="0" collapsed="false">
      <c r="A720" s="0" t="s">
        <v>93</v>
      </c>
      <c r="B720" s="0" t="s">
        <v>42</v>
      </c>
      <c r="C720" s="0" t="s">
        <v>79</v>
      </c>
      <c r="D720" s="0" t="s">
        <v>82</v>
      </c>
      <c r="E720" s="0" t="n">
        <v>2029</v>
      </c>
      <c r="F720" s="5" t="n">
        <v>135.369809064312</v>
      </c>
      <c r="G720" s="10" t="s">
        <v>4</v>
      </c>
    </row>
    <row r="721" customFormat="false" ht="14.25" hidden="true" customHeight="false" outlineLevel="0" collapsed="false">
      <c r="A721" s="0" t="s">
        <v>93</v>
      </c>
      <c r="B721" s="0" t="s">
        <v>42</v>
      </c>
      <c r="C721" s="0" t="s">
        <v>79</v>
      </c>
      <c r="D721" s="0" t="s">
        <v>82</v>
      </c>
      <c r="E721" s="0" t="n">
        <v>2030</v>
      </c>
      <c r="F721" s="5" t="n">
        <v>137.248637812836</v>
      </c>
      <c r="G721" s="10" t="s">
        <v>4</v>
      </c>
    </row>
    <row r="722" customFormat="false" ht="14.25" hidden="true" customHeight="false" outlineLevel="0" collapsed="false">
      <c r="A722" s="0" t="s">
        <v>93</v>
      </c>
      <c r="B722" s="0" t="s">
        <v>42</v>
      </c>
      <c r="C722" s="0" t="s">
        <v>79</v>
      </c>
      <c r="D722" s="0" t="s">
        <v>82</v>
      </c>
      <c r="E722" s="0" t="n">
        <v>2031</v>
      </c>
      <c r="F722" s="5" t="n">
        <v>139.906530780632</v>
      </c>
      <c r="G722" s="10" t="s">
        <v>4</v>
      </c>
    </row>
    <row r="723" customFormat="false" ht="14.25" hidden="true" customHeight="false" outlineLevel="0" collapsed="false">
      <c r="A723" s="0" t="s">
        <v>93</v>
      </c>
      <c r="B723" s="0" t="s">
        <v>42</v>
      </c>
      <c r="C723" s="0" t="s">
        <v>79</v>
      </c>
      <c r="D723" s="0" t="s">
        <v>82</v>
      </c>
      <c r="E723" s="0" t="n">
        <v>2032</v>
      </c>
      <c r="F723" s="5" t="n">
        <v>143.102635411567</v>
      </c>
      <c r="G723" s="10" t="s">
        <v>4</v>
      </c>
    </row>
    <row r="724" customFormat="false" ht="14.25" hidden="true" customHeight="false" outlineLevel="0" collapsed="false">
      <c r="A724" s="0" t="s">
        <v>93</v>
      </c>
      <c r="B724" s="0" t="s">
        <v>42</v>
      </c>
      <c r="C724" s="0" t="s">
        <v>79</v>
      </c>
      <c r="D724" s="0" t="s">
        <v>82</v>
      </c>
      <c r="E724" s="0" t="n">
        <v>2033</v>
      </c>
      <c r="F724" s="5" t="n">
        <v>146.322762254863</v>
      </c>
      <c r="G724" s="10" t="s">
        <v>4</v>
      </c>
    </row>
    <row r="725" customFormat="false" ht="14.25" hidden="true" customHeight="false" outlineLevel="0" collapsed="false">
      <c r="A725" s="0" t="s">
        <v>93</v>
      </c>
      <c r="B725" s="0" t="s">
        <v>42</v>
      </c>
      <c r="C725" s="0" t="s">
        <v>79</v>
      </c>
      <c r="D725" s="0" t="s">
        <v>82</v>
      </c>
      <c r="E725" s="0" t="n">
        <v>2034</v>
      </c>
      <c r="F725" s="5" t="n">
        <v>149.727317702172</v>
      </c>
      <c r="G725" s="10" t="s">
        <v>4</v>
      </c>
    </row>
    <row r="726" customFormat="false" ht="14.25" hidden="true" customHeight="false" outlineLevel="0" collapsed="false">
      <c r="A726" s="0" t="s">
        <v>93</v>
      </c>
      <c r="B726" s="0" t="s">
        <v>42</v>
      </c>
      <c r="C726" s="0" t="s">
        <v>79</v>
      </c>
      <c r="D726" s="0" t="s">
        <v>82</v>
      </c>
      <c r="E726" s="0" t="n">
        <v>2035</v>
      </c>
      <c r="F726" s="5" t="n">
        <v>153.127809663762</v>
      </c>
      <c r="G726" s="10" t="s">
        <v>4</v>
      </c>
    </row>
    <row r="727" customFormat="false" ht="14.25" hidden="true" customHeight="false" outlineLevel="0" collapsed="false">
      <c r="A727" s="0" t="s">
        <v>93</v>
      </c>
      <c r="B727" s="0" t="s">
        <v>42</v>
      </c>
      <c r="C727" s="0" t="s">
        <v>79</v>
      </c>
      <c r="D727" s="0" t="s">
        <v>82</v>
      </c>
      <c r="E727" s="0" t="n">
        <v>2036</v>
      </c>
      <c r="F727" s="5" t="n">
        <v>153.359068996914</v>
      </c>
      <c r="G727" s="10" t="s">
        <v>4</v>
      </c>
    </row>
    <row r="728" customFormat="false" ht="14.25" hidden="true" customHeight="false" outlineLevel="0" collapsed="false">
      <c r="A728" s="0" t="s">
        <v>93</v>
      </c>
      <c r="B728" s="0" t="s">
        <v>42</v>
      </c>
      <c r="C728" s="0" t="s">
        <v>79</v>
      </c>
      <c r="D728" s="0" t="s">
        <v>82</v>
      </c>
      <c r="E728" s="0" t="n">
        <v>2037</v>
      </c>
      <c r="F728" s="5" t="n">
        <v>153.58021984917</v>
      </c>
      <c r="G728" s="10" t="s">
        <v>4</v>
      </c>
    </row>
    <row r="729" customFormat="false" ht="14.25" hidden="true" customHeight="false" outlineLevel="0" collapsed="false">
      <c r="A729" s="0" t="s">
        <v>93</v>
      </c>
      <c r="B729" s="0" t="s">
        <v>42</v>
      </c>
      <c r="C729" s="0" t="s">
        <v>79</v>
      </c>
      <c r="D729" s="0" t="s">
        <v>82</v>
      </c>
      <c r="E729" s="0" t="n">
        <v>2038</v>
      </c>
      <c r="F729" s="5" t="n">
        <v>153.25377547968</v>
      </c>
      <c r="G729" s="10" t="s">
        <v>4</v>
      </c>
    </row>
    <row r="730" customFormat="false" ht="14.25" hidden="true" customHeight="false" outlineLevel="0" collapsed="false">
      <c r="A730" s="0" t="s">
        <v>93</v>
      </c>
      <c r="B730" s="0" t="s">
        <v>42</v>
      </c>
      <c r="C730" s="0" t="s">
        <v>79</v>
      </c>
      <c r="D730" s="0" t="s">
        <v>82</v>
      </c>
      <c r="E730" s="0" t="n">
        <v>2039</v>
      </c>
      <c r="F730" s="5" t="n">
        <v>152.798920291483</v>
      </c>
      <c r="G730" s="10" t="s">
        <v>4</v>
      </c>
    </row>
    <row r="731" customFormat="false" ht="14.25" hidden="true" customHeight="false" outlineLevel="0" collapsed="false">
      <c r="A731" s="0" t="s">
        <v>93</v>
      </c>
      <c r="B731" s="0" t="s">
        <v>42</v>
      </c>
      <c r="C731" s="0" t="s">
        <v>79</v>
      </c>
      <c r="D731" s="0" t="s">
        <v>82</v>
      </c>
      <c r="E731" s="0" t="n">
        <v>2040</v>
      </c>
      <c r="F731" s="5" t="n">
        <v>152.365201837635</v>
      </c>
      <c r="G731" s="10" t="s">
        <v>4</v>
      </c>
    </row>
    <row r="732" customFormat="false" ht="14.25" hidden="true" customHeight="false" outlineLevel="0" collapsed="false">
      <c r="A732" s="0" t="s">
        <v>93</v>
      </c>
      <c r="B732" s="0" t="s">
        <v>42</v>
      </c>
      <c r="C732" s="0" t="s">
        <v>79</v>
      </c>
      <c r="D732" s="0" t="s">
        <v>83</v>
      </c>
      <c r="E732" s="0" t="n">
        <v>2024</v>
      </c>
      <c r="F732" s="5" t="n">
        <v>5.8</v>
      </c>
      <c r="G732" s="10" t="s">
        <v>4</v>
      </c>
    </row>
    <row r="733" customFormat="false" ht="14.25" hidden="true" customHeight="false" outlineLevel="0" collapsed="false">
      <c r="A733" s="0" t="s">
        <v>93</v>
      </c>
      <c r="B733" s="0" t="s">
        <v>42</v>
      </c>
      <c r="C733" s="0" t="s">
        <v>79</v>
      </c>
      <c r="D733" s="0" t="s">
        <v>83</v>
      </c>
      <c r="E733" s="0" t="n">
        <v>2025</v>
      </c>
      <c r="F733" s="5" t="n">
        <v>5.829</v>
      </c>
      <c r="G733" s="10" t="s">
        <v>4</v>
      </c>
    </row>
    <row r="734" customFormat="false" ht="14.25" hidden="true" customHeight="false" outlineLevel="0" collapsed="false">
      <c r="A734" s="0" t="s">
        <v>93</v>
      </c>
      <c r="B734" s="0" t="s">
        <v>42</v>
      </c>
      <c r="C734" s="0" t="s">
        <v>79</v>
      </c>
      <c r="D734" s="0" t="s">
        <v>83</v>
      </c>
      <c r="E734" s="0" t="n">
        <v>2026</v>
      </c>
      <c r="F734" s="5" t="n">
        <v>5.8581</v>
      </c>
      <c r="G734" s="10" t="s">
        <v>4</v>
      </c>
    </row>
    <row r="735" customFormat="false" ht="14.25" hidden="true" customHeight="false" outlineLevel="0" collapsed="false">
      <c r="A735" s="0" t="s">
        <v>93</v>
      </c>
      <c r="B735" s="0" t="s">
        <v>42</v>
      </c>
      <c r="C735" s="0" t="s">
        <v>79</v>
      </c>
      <c r="D735" s="0" t="s">
        <v>83</v>
      </c>
      <c r="E735" s="0" t="n">
        <v>2027</v>
      </c>
      <c r="F735" s="5" t="n">
        <v>5.8874</v>
      </c>
      <c r="G735" s="10" t="s">
        <v>4</v>
      </c>
    </row>
    <row r="736" customFormat="false" ht="14.25" hidden="true" customHeight="false" outlineLevel="0" collapsed="false">
      <c r="A736" s="0" t="s">
        <v>93</v>
      </c>
      <c r="B736" s="0" t="s">
        <v>42</v>
      </c>
      <c r="C736" s="0" t="s">
        <v>79</v>
      </c>
      <c r="D736" s="0" t="s">
        <v>83</v>
      </c>
      <c r="E736" s="0" t="n">
        <v>2028</v>
      </c>
      <c r="F736" s="5" t="n">
        <v>5.9169</v>
      </c>
      <c r="G736" s="10" t="s">
        <v>4</v>
      </c>
    </row>
    <row r="737" customFormat="false" ht="14.25" hidden="true" customHeight="false" outlineLevel="0" collapsed="false">
      <c r="A737" s="0" t="s">
        <v>93</v>
      </c>
      <c r="B737" s="0" t="s">
        <v>42</v>
      </c>
      <c r="C737" s="0" t="s">
        <v>79</v>
      </c>
      <c r="D737" s="0" t="s">
        <v>83</v>
      </c>
      <c r="E737" s="0" t="n">
        <v>2029</v>
      </c>
      <c r="F737" s="5" t="n">
        <v>5.9465</v>
      </c>
      <c r="G737" s="10" t="s">
        <v>4</v>
      </c>
    </row>
    <row r="738" customFormat="false" ht="14.25" hidden="true" customHeight="false" outlineLevel="0" collapsed="false">
      <c r="A738" s="0" t="s">
        <v>93</v>
      </c>
      <c r="B738" s="0" t="s">
        <v>42</v>
      </c>
      <c r="C738" s="0" t="s">
        <v>79</v>
      </c>
      <c r="D738" s="0" t="s">
        <v>83</v>
      </c>
      <c r="E738" s="0" t="n">
        <v>2030</v>
      </c>
      <c r="F738" s="5" t="n">
        <v>5.9762</v>
      </c>
      <c r="G738" s="10" t="s">
        <v>4</v>
      </c>
    </row>
    <row r="739" customFormat="false" ht="14.25" hidden="true" customHeight="false" outlineLevel="0" collapsed="false">
      <c r="A739" s="0" t="s">
        <v>93</v>
      </c>
      <c r="B739" s="0" t="s">
        <v>42</v>
      </c>
      <c r="C739" s="0" t="s">
        <v>79</v>
      </c>
      <c r="D739" s="0" t="s">
        <v>83</v>
      </c>
      <c r="E739" s="0" t="n">
        <v>2031</v>
      </c>
      <c r="F739" s="5" t="n">
        <v>6.0061</v>
      </c>
      <c r="G739" s="10" t="s">
        <v>4</v>
      </c>
    </row>
    <row r="740" customFormat="false" ht="14.25" hidden="true" customHeight="false" outlineLevel="0" collapsed="false">
      <c r="A740" s="0" t="s">
        <v>93</v>
      </c>
      <c r="B740" s="0" t="s">
        <v>42</v>
      </c>
      <c r="C740" s="0" t="s">
        <v>79</v>
      </c>
      <c r="D740" s="0" t="s">
        <v>83</v>
      </c>
      <c r="E740" s="0" t="n">
        <v>2032</v>
      </c>
      <c r="F740" s="5" t="n">
        <v>6.0361</v>
      </c>
      <c r="G740" s="10" t="s">
        <v>4</v>
      </c>
    </row>
    <row r="741" customFormat="false" ht="14.25" hidden="true" customHeight="false" outlineLevel="0" collapsed="false">
      <c r="A741" s="0" t="s">
        <v>93</v>
      </c>
      <c r="B741" s="0" t="s">
        <v>42</v>
      </c>
      <c r="C741" s="0" t="s">
        <v>79</v>
      </c>
      <c r="D741" s="0" t="s">
        <v>83</v>
      </c>
      <c r="E741" s="0" t="n">
        <v>2033</v>
      </c>
      <c r="F741" s="5" t="n">
        <v>6.0663</v>
      </c>
      <c r="G741" s="10" t="s">
        <v>4</v>
      </c>
    </row>
    <row r="742" customFormat="false" ht="14.25" hidden="true" customHeight="false" outlineLevel="0" collapsed="false">
      <c r="A742" s="0" t="s">
        <v>93</v>
      </c>
      <c r="B742" s="0" t="s">
        <v>42</v>
      </c>
      <c r="C742" s="0" t="s">
        <v>79</v>
      </c>
      <c r="D742" s="0" t="s">
        <v>83</v>
      </c>
      <c r="E742" s="0" t="n">
        <v>2034</v>
      </c>
      <c r="F742" s="5" t="n">
        <v>6.0966</v>
      </c>
      <c r="G742" s="10" t="s">
        <v>4</v>
      </c>
    </row>
    <row r="743" customFormat="false" ht="14.25" hidden="true" customHeight="false" outlineLevel="0" collapsed="false">
      <c r="A743" s="0" t="s">
        <v>93</v>
      </c>
      <c r="B743" s="0" t="s">
        <v>42</v>
      </c>
      <c r="C743" s="0" t="s">
        <v>79</v>
      </c>
      <c r="D743" s="0" t="s">
        <v>83</v>
      </c>
      <c r="E743" s="0" t="n">
        <v>2035</v>
      </c>
      <c r="F743" s="5" t="n">
        <v>6.1271</v>
      </c>
      <c r="G743" s="10" t="s">
        <v>4</v>
      </c>
    </row>
    <row r="744" customFormat="false" ht="14.25" hidden="true" customHeight="false" outlineLevel="0" collapsed="false">
      <c r="A744" s="0" t="s">
        <v>93</v>
      </c>
      <c r="B744" s="0" t="s">
        <v>42</v>
      </c>
      <c r="C744" s="0" t="s">
        <v>79</v>
      </c>
      <c r="D744" s="0" t="s">
        <v>83</v>
      </c>
      <c r="E744" s="0" t="n">
        <v>2036</v>
      </c>
      <c r="F744" s="5" t="n">
        <v>6.1577</v>
      </c>
      <c r="G744" s="10" t="s">
        <v>4</v>
      </c>
    </row>
    <row r="745" customFormat="false" ht="14.25" hidden="true" customHeight="false" outlineLevel="0" collapsed="false">
      <c r="A745" s="0" t="s">
        <v>93</v>
      </c>
      <c r="B745" s="0" t="s">
        <v>42</v>
      </c>
      <c r="C745" s="0" t="s">
        <v>79</v>
      </c>
      <c r="D745" s="0" t="s">
        <v>83</v>
      </c>
      <c r="E745" s="0" t="n">
        <v>2037</v>
      </c>
      <c r="F745" s="5" t="n">
        <v>6.1885</v>
      </c>
      <c r="G745" s="10" t="s">
        <v>4</v>
      </c>
    </row>
    <row r="746" customFormat="false" ht="14.25" hidden="true" customHeight="false" outlineLevel="0" collapsed="false">
      <c r="A746" s="0" t="s">
        <v>93</v>
      </c>
      <c r="B746" s="0" t="s">
        <v>42</v>
      </c>
      <c r="C746" s="0" t="s">
        <v>79</v>
      </c>
      <c r="D746" s="0" t="s">
        <v>83</v>
      </c>
      <c r="E746" s="0" t="n">
        <v>2038</v>
      </c>
      <c r="F746" s="5" t="n">
        <v>6.2195</v>
      </c>
      <c r="G746" s="10" t="s">
        <v>4</v>
      </c>
    </row>
    <row r="747" customFormat="false" ht="14.25" hidden="true" customHeight="false" outlineLevel="0" collapsed="false">
      <c r="A747" s="0" t="s">
        <v>93</v>
      </c>
      <c r="B747" s="0" t="s">
        <v>42</v>
      </c>
      <c r="C747" s="0" t="s">
        <v>79</v>
      </c>
      <c r="D747" s="0" t="s">
        <v>83</v>
      </c>
      <c r="E747" s="0" t="n">
        <v>2039</v>
      </c>
      <c r="F747" s="5" t="n">
        <v>6.2506</v>
      </c>
      <c r="G747" s="10" t="s">
        <v>4</v>
      </c>
    </row>
    <row r="748" customFormat="false" ht="14.25" hidden="true" customHeight="false" outlineLevel="0" collapsed="false">
      <c r="A748" s="0" t="s">
        <v>93</v>
      </c>
      <c r="B748" s="0" t="s">
        <v>42</v>
      </c>
      <c r="C748" s="0" t="s">
        <v>79</v>
      </c>
      <c r="D748" s="0" t="s">
        <v>83</v>
      </c>
      <c r="E748" s="0" t="n">
        <v>2040</v>
      </c>
      <c r="F748" s="5" t="n">
        <v>6.2818</v>
      </c>
      <c r="G748" s="10" t="s">
        <v>4</v>
      </c>
    </row>
    <row r="749" customFormat="false" ht="14.25" hidden="true" customHeight="false" outlineLevel="0" collapsed="false">
      <c r="A749" s="0" t="s">
        <v>93</v>
      </c>
      <c r="B749" s="0" t="s">
        <v>42</v>
      </c>
      <c r="C749" s="0" t="s">
        <v>79</v>
      </c>
      <c r="D749" s="0" t="s">
        <v>71</v>
      </c>
      <c r="E749" s="0" t="n">
        <v>2024</v>
      </c>
      <c r="F749" s="5" t="n">
        <v>181.898422676296</v>
      </c>
      <c r="G749" s="10" t="s">
        <v>4</v>
      </c>
    </row>
    <row r="750" customFormat="false" ht="14.25" hidden="true" customHeight="false" outlineLevel="0" collapsed="false">
      <c r="A750" s="0" t="s">
        <v>93</v>
      </c>
      <c r="B750" s="0" t="s">
        <v>42</v>
      </c>
      <c r="C750" s="0" t="s">
        <v>79</v>
      </c>
      <c r="D750" s="0" t="s">
        <v>71</v>
      </c>
      <c r="E750" s="0" t="n">
        <v>2025</v>
      </c>
      <c r="F750" s="5" t="n">
        <v>183.475956381725</v>
      </c>
      <c r="G750" s="10" t="s">
        <v>4</v>
      </c>
    </row>
    <row r="751" customFormat="false" ht="14.25" hidden="true" customHeight="false" outlineLevel="0" collapsed="false">
      <c r="A751" s="0" t="s">
        <v>93</v>
      </c>
      <c r="B751" s="0" t="s">
        <v>42</v>
      </c>
      <c r="C751" s="0" t="s">
        <v>79</v>
      </c>
      <c r="D751" s="0" t="s">
        <v>71</v>
      </c>
      <c r="E751" s="0" t="n">
        <v>2026</v>
      </c>
      <c r="F751" s="5" t="n">
        <v>185.226824926587</v>
      </c>
      <c r="G751" s="10" t="s">
        <v>4</v>
      </c>
    </row>
    <row r="752" customFormat="false" ht="14.25" hidden="true" customHeight="false" outlineLevel="0" collapsed="false">
      <c r="A752" s="0" t="s">
        <v>93</v>
      </c>
      <c r="B752" s="0" t="s">
        <v>42</v>
      </c>
      <c r="C752" s="0" t="s">
        <v>79</v>
      </c>
      <c r="D752" s="0" t="s">
        <v>71</v>
      </c>
      <c r="E752" s="0" t="n">
        <v>2027</v>
      </c>
      <c r="F752" s="5" t="n">
        <v>189.371521476397</v>
      </c>
      <c r="G752" s="10" t="s">
        <v>4</v>
      </c>
    </row>
    <row r="753" customFormat="false" ht="14.25" hidden="true" customHeight="false" outlineLevel="0" collapsed="false">
      <c r="A753" s="0" t="s">
        <v>93</v>
      </c>
      <c r="B753" s="0" t="s">
        <v>42</v>
      </c>
      <c r="C753" s="0" t="s">
        <v>79</v>
      </c>
      <c r="D753" s="0" t="s">
        <v>71</v>
      </c>
      <c r="E753" s="0" t="n">
        <v>2028</v>
      </c>
      <c r="F753" s="5" t="n">
        <v>192.019580160574</v>
      </c>
      <c r="G753" s="10" t="s">
        <v>4</v>
      </c>
    </row>
    <row r="754" customFormat="false" ht="14.25" hidden="true" customHeight="false" outlineLevel="0" collapsed="false">
      <c r="A754" s="0" t="s">
        <v>93</v>
      </c>
      <c r="B754" s="0" t="s">
        <v>42</v>
      </c>
      <c r="C754" s="0" t="s">
        <v>79</v>
      </c>
      <c r="D754" s="0" t="s">
        <v>71</v>
      </c>
      <c r="E754" s="0" t="n">
        <v>2029</v>
      </c>
      <c r="F754" s="5" t="n">
        <v>195.359847454357</v>
      </c>
      <c r="G754" s="10" t="s">
        <v>4</v>
      </c>
    </row>
    <row r="755" customFormat="false" ht="14.25" hidden="true" customHeight="false" outlineLevel="0" collapsed="false">
      <c r="A755" s="0" t="s">
        <v>93</v>
      </c>
      <c r="B755" s="0" t="s">
        <v>42</v>
      </c>
      <c r="C755" s="0" t="s">
        <v>79</v>
      </c>
      <c r="D755" s="0" t="s">
        <v>71</v>
      </c>
      <c r="E755" s="0" t="n">
        <v>2030</v>
      </c>
      <c r="F755" s="5" t="n">
        <v>198.885466228554</v>
      </c>
      <c r="G755" s="10" t="s">
        <v>4</v>
      </c>
    </row>
    <row r="756" customFormat="false" ht="14.25" hidden="true" customHeight="false" outlineLevel="0" collapsed="false">
      <c r="A756" s="0" t="s">
        <v>93</v>
      </c>
      <c r="B756" s="0" t="s">
        <v>42</v>
      </c>
      <c r="C756" s="0" t="s">
        <v>79</v>
      </c>
      <c r="D756" s="0" t="s">
        <v>71</v>
      </c>
      <c r="E756" s="0" t="n">
        <v>2031</v>
      </c>
      <c r="F756" s="5" t="n">
        <v>203.527208155806</v>
      </c>
      <c r="G756" s="10" t="s">
        <v>4</v>
      </c>
    </row>
    <row r="757" customFormat="false" ht="14.25" hidden="true" customHeight="false" outlineLevel="0" collapsed="false">
      <c r="A757" s="0" t="s">
        <v>93</v>
      </c>
      <c r="B757" s="0" t="s">
        <v>42</v>
      </c>
      <c r="C757" s="0" t="s">
        <v>79</v>
      </c>
      <c r="D757" s="0" t="s">
        <v>71</v>
      </c>
      <c r="E757" s="0" t="n">
        <v>2032</v>
      </c>
      <c r="F757" s="5" t="n">
        <v>208.682912661791</v>
      </c>
      <c r="G757" s="10" t="s">
        <v>4</v>
      </c>
    </row>
    <row r="758" customFormat="false" ht="14.25" hidden="true" customHeight="false" outlineLevel="0" collapsed="false">
      <c r="A758" s="0" t="s">
        <v>93</v>
      </c>
      <c r="B758" s="0" t="s">
        <v>42</v>
      </c>
      <c r="C758" s="0" t="s">
        <v>79</v>
      </c>
      <c r="D758" s="0" t="s">
        <v>71</v>
      </c>
      <c r="E758" s="0" t="n">
        <v>2033</v>
      </c>
      <c r="F758" s="5" t="n">
        <v>213.637438537941</v>
      </c>
      <c r="G758" s="10" t="s">
        <v>4</v>
      </c>
    </row>
    <row r="759" customFormat="false" ht="14.25" hidden="true" customHeight="false" outlineLevel="0" collapsed="false">
      <c r="A759" s="0" t="s">
        <v>93</v>
      </c>
      <c r="B759" s="0" t="s">
        <v>42</v>
      </c>
      <c r="C759" s="0" t="s">
        <v>79</v>
      </c>
      <c r="D759" s="0" t="s">
        <v>71</v>
      </c>
      <c r="E759" s="0" t="n">
        <v>2034</v>
      </c>
      <c r="F759" s="5" t="n">
        <v>218.708797991874</v>
      </c>
      <c r="G759" s="10" t="s">
        <v>4</v>
      </c>
    </row>
    <row r="760" customFormat="false" ht="14.25" hidden="true" customHeight="false" outlineLevel="0" collapsed="false">
      <c r="A760" s="0" t="s">
        <v>93</v>
      </c>
      <c r="B760" s="0" t="s">
        <v>42</v>
      </c>
      <c r="C760" s="0" t="s">
        <v>79</v>
      </c>
      <c r="D760" s="0" t="s">
        <v>71</v>
      </c>
      <c r="E760" s="0" t="n">
        <v>2035</v>
      </c>
      <c r="F760" s="5" t="n">
        <v>223.931158670682</v>
      </c>
      <c r="G760" s="10" t="s">
        <v>4</v>
      </c>
    </row>
    <row r="761" customFormat="false" ht="14.25" hidden="true" customHeight="false" outlineLevel="0" collapsed="false">
      <c r="A761" s="0" t="s">
        <v>93</v>
      </c>
      <c r="B761" s="0" t="s">
        <v>42</v>
      </c>
      <c r="C761" s="0" t="s">
        <v>79</v>
      </c>
      <c r="D761" s="0" t="s">
        <v>71</v>
      </c>
      <c r="E761" s="0" t="n">
        <v>2036</v>
      </c>
      <c r="F761" s="5" t="n">
        <v>225.73092195218</v>
      </c>
      <c r="G761" s="10" t="s">
        <v>4</v>
      </c>
    </row>
    <row r="762" customFormat="false" ht="14.25" hidden="true" customHeight="false" outlineLevel="0" collapsed="false">
      <c r="A762" s="0" t="s">
        <v>93</v>
      </c>
      <c r="B762" s="0" t="s">
        <v>42</v>
      </c>
      <c r="C762" s="0" t="s">
        <v>79</v>
      </c>
      <c r="D762" s="0" t="s">
        <v>71</v>
      </c>
      <c r="E762" s="0" t="n">
        <v>2037</v>
      </c>
      <c r="F762" s="5" t="n">
        <v>227.529727246965</v>
      </c>
      <c r="G762" s="10" t="s">
        <v>4</v>
      </c>
    </row>
    <row r="763" customFormat="false" ht="14.25" hidden="true" customHeight="false" outlineLevel="0" collapsed="false">
      <c r="A763" s="0" t="s">
        <v>93</v>
      </c>
      <c r="B763" s="0" t="s">
        <v>42</v>
      </c>
      <c r="C763" s="0" t="s">
        <v>79</v>
      </c>
      <c r="D763" s="0" t="s">
        <v>71</v>
      </c>
      <c r="E763" s="0" t="n">
        <v>2038</v>
      </c>
      <c r="F763" s="5" t="n">
        <v>229.194985522748</v>
      </c>
      <c r="G763" s="10" t="s">
        <v>4</v>
      </c>
    </row>
    <row r="764" customFormat="false" ht="14.25" hidden="true" customHeight="false" outlineLevel="0" collapsed="false">
      <c r="A764" s="0" t="s">
        <v>93</v>
      </c>
      <c r="B764" s="0" t="s">
        <v>42</v>
      </c>
      <c r="C764" s="0" t="s">
        <v>79</v>
      </c>
      <c r="D764" s="0" t="s">
        <v>71</v>
      </c>
      <c r="E764" s="0" t="n">
        <v>2039</v>
      </c>
      <c r="F764" s="5" t="n">
        <v>231.262943631924</v>
      </c>
      <c r="G764" s="10" t="s">
        <v>4</v>
      </c>
    </row>
    <row r="765" customFormat="false" ht="14.25" hidden="true" customHeight="false" outlineLevel="0" collapsed="false">
      <c r="A765" s="0" t="s">
        <v>93</v>
      </c>
      <c r="B765" s="0" t="s">
        <v>42</v>
      </c>
      <c r="C765" s="0" t="s">
        <v>79</v>
      </c>
      <c r="D765" s="0" t="s">
        <v>71</v>
      </c>
      <c r="E765" s="0" t="n">
        <v>2040</v>
      </c>
      <c r="F765" s="5" t="n">
        <v>232.336386426251</v>
      </c>
      <c r="G765" s="10" t="s">
        <v>4</v>
      </c>
    </row>
    <row r="766" customFormat="false" ht="14.25" hidden="true" customHeight="false" outlineLevel="0" collapsed="false">
      <c r="A766" s="0" t="s">
        <v>93</v>
      </c>
      <c r="B766" s="0" t="s">
        <v>42</v>
      </c>
      <c r="C766" s="0" t="s">
        <v>84</v>
      </c>
      <c r="D766" s="0" t="s">
        <v>85</v>
      </c>
      <c r="E766" s="0" t="n">
        <v>2024</v>
      </c>
      <c r="F766" s="5" t="n">
        <v>0.0445532724016506</v>
      </c>
      <c r="G766" s="10" t="s">
        <v>4</v>
      </c>
    </row>
    <row r="767" customFormat="false" ht="14.25" hidden="true" customHeight="false" outlineLevel="0" collapsed="false">
      <c r="A767" s="0" t="s">
        <v>93</v>
      </c>
      <c r="B767" s="0" t="s">
        <v>42</v>
      </c>
      <c r="C767" s="0" t="s">
        <v>84</v>
      </c>
      <c r="D767" s="0" t="s">
        <v>85</v>
      </c>
      <c r="E767" s="0" t="n">
        <v>2025</v>
      </c>
      <c r="F767" s="5" t="n">
        <v>0.0481890041064872</v>
      </c>
      <c r="G767" s="10" t="s">
        <v>4</v>
      </c>
    </row>
    <row r="768" customFormat="false" ht="14.25" hidden="true" customHeight="false" outlineLevel="0" collapsed="false">
      <c r="A768" s="0" t="s">
        <v>93</v>
      </c>
      <c r="B768" s="0" t="s">
        <v>42</v>
      </c>
      <c r="C768" s="0" t="s">
        <v>84</v>
      </c>
      <c r="D768" s="0" t="s">
        <v>85</v>
      </c>
      <c r="E768" s="0" t="n">
        <v>2026</v>
      </c>
      <c r="F768" s="5" t="n">
        <v>0.0545766960129398</v>
      </c>
      <c r="G768" s="10" t="s">
        <v>4</v>
      </c>
    </row>
    <row r="769" customFormat="false" ht="14.25" hidden="true" customHeight="false" outlineLevel="0" collapsed="false">
      <c r="A769" s="0" t="s">
        <v>93</v>
      </c>
      <c r="B769" s="0" t="s">
        <v>42</v>
      </c>
      <c r="C769" s="0" t="s">
        <v>84</v>
      </c>
      <c r="D769" s="0" t="s">
        <v>85</v>
      </c>
      <c r="E769" s="0" t="n">
        <v>2027</v>
      </c>
      <c r="F769" s="5" t="n">
        <v>0.0636500929566354</v>
      </c>
      <c r="G769" s="10" t="s">
        <v>4</v>
      </c>
    </row>
    <row r="770" customFormat="false" ht="14.25" hidden="true" customHeight="false" outlineLevel="0" collapsed="false">
      <c r="A770" s="0" t="s">
        <v>93</v>
      </c>
      <c r="B770" s="0" t="s">
        <v>42</v>
      </c>
      <c r="C770" s="0" t="s">
        <v>84</v>
      </c>
      <c r="D770" s="0" t="s">
        <v>85</v>
      </c>
      <c r="E770" s="0" t="n">
        <v>2028</v>
      </c>
      <c r="F770" s="5" t="n">
        <v>0.075423371777481</v>
      </c>
      <c r="G770" s="10" t="s">
        <v>4</v>
      </c>
    </row>
    <row r="771" customFormat="false" ht="14.25" hidden="true" customHeight="false" outlineLevel="0" collapsed="false">
      <c r="A771" s="0" t="s">
        <v>93</v>
      </c>
      <c r="B771" s="0" t="s">
        <v>42</v>
      </c>
      <c r="C771" s="0" t="s">
        <v>84</v>
      </c>
      <c r="D771" s="0" t="s">
        <v>85</v>
      </c>
      <c r="E771" s="0" t="n">
        <v>2029</v>
      </c>
      <c r="F771" s="5" t="n">
        <v>0.0901308848065345</v>
      </c>
      <c r="G771" s="10" t="s">
        <v>4</v>
      </c>
    </row>
    <row r="772" customFormat="false" ht="14.25" hidden="true" customHeight="false" outlineLevel="0" collapsed="false">
      <c r="A772" s="0" t="s">
        <v>93</v>
      </c>
      <c r="B772" s="0" t="s">
        <v>42</v>
      </c>
      <c r="C772" s="0" t="s">
        <v>84</v>
      </c>
      <c r="D772" s="0" t="s">
        <v>85</v>
      </c>
      <c r="E772" s="0" t="n">
        <v>2030</v>
      </c>
      <c r="F772" s="5" t="n">
        <v>0.107224358300438</v>
      </c>
      <c r="G772" s="10" t="s">
        <v>4</v>
      </c>
    </row>
    <row r="773" customFormat="false" ht="14.25" hidden="true" customHeight="false" outlineLevel="0" collapsed="false">
      <c r="A773" s="0" t="s">
        <v>93</v>
      </c>
      <c r="B773" s="0" t="s">
        <v>42</v>
      </c>
      <c r="C773" s="0" t="s">
        <v>84</v>
      </c>
      <c r="D773" s="0" t="s">
        <v>85</v>
      </c>
      <c r="E773" s="0" t="n">
        <v>2031</v>
      </c>
      <c r="F773" s="5" t="n">
        <v>0.127559189469711</v>
      </c>
      <c r="G773" s="10" t="s">
        <v>4</v>
      </c>
    </row>
    <row r="774" customFormat="false" ht="14.25" hidden="true" customHeight="false" outlineLevel="0" collapsed="false">
      <c r="A774" s="0" t="s">
        <v>93</v>
      </c>
      <c r="B774" s="0" t="s">
        <v>42</v>
      </c>
      <c r="C774" s="0" t="s">
        <v>84</v>
      </c>
      <c r="D774" s="0" t="s">
        <v>85</v>
      </c>
      <c r="E774" s="0" t="n">
        <v>2032</v>
      </c>
      <c r="F774" s="5" t="n">
        <v>0.151330066235404</v>
      </c>
      <c r="G774" s="10" t="s">
        <v>4</v>
      </c>
    </row>
    <row r="775" customFormat="false" ht="14.25" hidden="true" customHeight="false" outlineLevel="0" collapsed="false">
      <c r="A775" s="0" t="s">
        <v>93</v>
      </c>
      <c r="B775" s="0" t="s">
        <v>42</v>
      </c>
      <c r="C775" s="0" t="s">
        <v>84</v>
      </c>
      <c r="D775" s="0" t="s">
        <v>85</v>
      </c>
      <c r="E775" s="0" t="n">
        <v>2033</v>
      </c>
      <c r="F775" s="5" t="n">
        <v>0.178027136222783</v>
      </c>
      <c r="G775" s="10" t="s">
        <v>4</v>
      </c>
    </row>
    <row r="776" customFormat="false" ht="14.25" hidden="true" customHeight="false" outlineLevel="0" collapsed="false">
      <c r="A776" s="0" t="s">
        <v>93</v>
      </c>
      <c r="B776" s="0" t="s">
        <v>42</v>
      </c>
      <c r="C776" s="0" t="s">
        <v>84</v>
      </c>
      <c r="D776" s="0" t="s">
        <v>85</v>
      </c>
      <c r="E776" s="0" t="n">
        <v>2034</v>
      </c>
      <c r="F776" s="5" t="n">
        <v>0.206718209927468</v>
      </c>
      <c r="G776" s="10" t="s">
        <v>4</v>
      </c>
    </row>
    <row r="777" customFormat="false" ht="14.25" hidden="true" customHeight="false" outlineLevel="0" collapsed="false">
      <c r="A777" s="0" t="s">
        <v>93</v>
      </c>
      <c r="B777" s="0" t="s">
        <v>42</v>
      </c>
      <c r="C777" s="0" t="s">
        <v>84</v>
      </c>
      <c r="D777" s="0" t="s">
        <v>85</v>
      </c>
      <c r="E777" s="0" t="n">
        <v>2035</v>
      </c>
      <c r="F777" s="5" t="n">
        <v>0.236286649666165</v>
      </c>
      <c r="G777" s="10" t="s">
        <v>4</v>
      </c>
    </row>
    <row r="778" customFormat="false" ht="14.25" hidden="true" customHeight="false" outlineLevel="0" collapsed="false">
      <c r="A778" s="0" t="s">
        <v>93</v>
      </c>
      <c r="B778" s="0" t="s">
        <v>42</v>
      </c>
      <c r="C778" s="0" t="s">
        <v>84</v>
      </c>
      <c r="D778" s="0" t="s">
        <v>85</v>
      </c>
      <c r="E778" s="0" t="n">
        <v>2036</v>
      </c>
      <c r="F778" s="5" t="n">
        <v>0.266712599745837</v>
      </c>
      <c r="G778" s="10" t="s">
        <v>4</v>
      </c>
    </row>
    <row r="779" customFormat="false" ht="14.25" hidden="true" customHeight="false" outlineLevel="0" collapsed="false">
      <c r="A779" s="0" t="s">
        <v>93</v>
      </c>
      <c r="B779" s="0" t="s">
        <v>42</v>
      </c>
      <c r="C779" s="0" t="s">
        <v>84</v>
      </c>
      <c r="D779" s="0" t="s">
        <v>85</v>
      </c>
      <c r="E779" s="0" t="n">
        <v>2037</v>
      </c>
      <c r="F779" s="5" t="n">
        <v>0.297750950397698</v>
      </c>
      <c r="G779" s="10" t="s">
        <v>4</v>
      </c>
    </row>
    <row r="780" customFormat="false" ht="14.25" hidden="true" customHeight="false" outlineLevel="0" collapsed="false">
      <c r="A780" s="0" t="s">
        <v>93</v>
      </c>
      <c r="B780" s="0" t="s">
        <v>42</v>
      </c>
      <c r="C780" s="0" t="s">
        <v>84</v>
      </c>
      <c r="D780" s="0" t="s">
        <v>85</v>
      </c>
      <c r="E780" s="0" t="n">
        <v>2038</v>
      </c>
      <c r="F780" s="5" t="n">
        <v>0.328377289249493</v>
      </c>
      <c r="G780" s="10" t="s">
        <v>4</v>
      </c>
    </row>
    <row r="781" customFormat="false" ht="14.25" hidden="true" customHeight="false" outlineLevel="0" collapsed="false">
      <c r="A781" s="0" t="s">
        <v>93</v>
      </c>
      <c r="B781" s="0" t="s">
        <v>42</v>
      </c>
      <c r="C781" s="0" t="s">
        <v>84</v>
      </c>
      <c r="D781" s="0" t="s">
        <v>85</v>
      </c>
      <c r="E781" s="0" t="n">
        <v>2039</v>
      </c>
      <c r="F781" s="5" t="n">
        <v>0.358072618476155</v>
      </c>
      <c r="G781" s="10" t="s">
        <v>4</v>
      </c>
    </row>
    <row r="782" customFormat="false" ht="14.25" hidden="true" customHeight="false" outlineLevel="0" collapsed="false">
      <c r="A782" s="0" t="s">
        <v>93</v>
      </c>
      <c r="B782" s="0" t="s">
        <v>42</v>
      </c>
      <c r="C782" s="0" t="s">
        <v>84</v>
      </c>
      <c r="D782" s="0" t="s">
        <v>85</v>
      </c>
      <c r="E782" s="0" t="n">
        <v>2040</v>
      </c>
      <c r="F782" s="5" t="n">
        <v>0.385972610217763</v>
      </c>
      <c r="G782" s="10" t="s">
        <v>4</v>
      </c>
    </row>
    <row r="783" customFormat="false" ht="14.25" hidden="true" customHeight="false" outlineLevel="0" collapsed="false">
      <c r="A783" s="0" t="s">
        <v>93</v>
      </c>
      <c r="B783" s="0" t="s">
        <v>42</v>
      </c>
      <c r="C783" s="0" t="s">
        <v>84</v>
      </c>
      <c r="D783" s="0" t="s">
        <v>86</v>
      </c>
      <c r="E783" s="0" t="n">
        <v>2024</v>
      </c>
      <c r="F783" s="5" t="n">
        <v>0.306075670966897</v>
      </c>
      <c r="G783" s="10" t="s">
        <v>4</v>
      </c>
    </row>
    <row r="784" customFormat="false" ht="14.25" hidden="true" customHeight="false" outlineLevel="0" collapsed="false">
      <c r="A784" s="0" t="s">
        <v>93</v>
      </c>
      <c r="B784" s="0" t="s">
        <v>42</v>
      </c>
      <c r="C784" s="0" t="s">
        <v>84</v>
      </c>
      <c r="D784" s="0" t="s">
        <v>86</v>
      </c>
      <c r="E784" s="0" t="n">
        <v>2025</v>
      </c>
      <c r="F784" s="5" t="n">
        <v>0.37390121304877</v>
      </c>
      <c r="G784" s="10" t="s">
        <v>4</v>
      </c>
    </row>
    <row r="785" customFormat="false" ht="14.25" hidden="true" customHeight="false" outlineLevel="0" collapsed="false">
      <c r="A785" s="0" t="s">
        <v>93</v>
      </c>
      <c r="B785" s="0" t="s">
        <v>42</v>
      </c>
      <c r="C785" s="0" t="s">
        <v>84</v>
      </c>
      <c r="D785" s="0" t="s">
        <v>86</v>
      </c>
      <c r="E785" s="0" t="n">
        <v>2026</v>
      </c>
      <c r="F785" s="5" t="n">
        <v>0.457500207259387</v>
      </c>
      <c r="G785" s="10" t="s">
        <v>4</v>
      </c>
    </row>
    <row r="786" customFormat="false" ht="14.25" hidden="true" customHeight="false" outlineLevel="0" collapsed="false">
      <c r="A786" s="0" t="s">
        <v>93</v>
      </c>
      <c r="B786" s="0" t="s">
        <v>42</v>
      </c>
      <c r="C786" s="0" t="s">
        <v>84</v>
      </c>
      <c r="D786" s="0" t="s">
        <v>86</v>
      </c>
      <c r="E786" s="0" t="n">
        <v>2027</v>
      </c>
      <c r="F786" s="5" t="n">
        <v>0.558173925965699</v>
      </c>
      <c r="G786" s="10" t="s">
        <v>4</v>
      </c>
    </row>
    <row r="787" customFormat="false" ht="14.25" hidden="true" customHeight="false" outlineLevel="0" collapsed="false">
      <c r="A787" s="0" t="s">
        <v>93</v>
      </c>
      <c r="B787" s="0" t="s">
        <v>42</v>
      </c>
      <c r="C787" s="0" t="s">
        <v>84</v>
      </c>
      <c r="D787" s="0" t="s">
        <v>86</v>
      </c>
      <c r="E787" s="0" t="n">
        <v>2028</v>
      </c>
      <c r="F787" s="5" t="n">
        <v>0.664960909001617</v>
      </c>
      <c r="G787" s="10" t="s">
        <v>4</v>
      </c>
    </row>
    <row r="788" customFormat="false" ht="14.25" hidden="true" customHeight="false" outlineLevel="0" collapsed="false">
      <c r="A788" s="0" t="s">
        <v>93</v>
      </c>
      <c r="B788" s="0" t="s">
        <v>42</v>
      </c>
      <c r="C788" s="0" t="s">
        <v>84</v>
      </c>
      <c r="D788" s="0" t="s">
        <v>86</v>
      </c>
      <c r="E788" s="0" t="n">
        <v>2029</v>
      </c>
      <c r="F788" s="5" t="n">
        <v>0.781313916859546</v>
      </c>
      <c r="G788" s="10" t="s">
        <v>4</v>
      </c>
    </row>
    <row r="789" customFormat="false" ht="14.25" hidden="true" customHeight="false" outlineLevel="0" collapsed="false">
      <c r="A789" s="0" t="s">
        <v>93</v>
      </c>
      <c r="B789" s="0" t="s">
        <v>42</v>
      </c>
      <c r="C789" s="0" t="s">
        <v>84</v>
      </c>
      <c r="D789" s="0" t="s">
        <v>86</v>
      </c>
      <c r="E789" s="0" t="n">
        <v>2030</v>
      </c>
      <c r="F789" s="5" t="n">
        <v>0.93143217733677</v>
      </c>
      <c r="G789" s="10" t="s">
        <v>4</v>
      </c>
    </row>
    <row r="790" customFormat="false" ht="14.25" hidden="true" customHeight="false" outlineLevel="0" collapsed="false">
      <c r="A790" s="0" t="s">
        <v>93</v>
      </c>
      <c r="B790" s="0" t="s">
        <v>42</v>
      </c>
      <c r="C790" s="0" t="s">
        <v>84</v>
      </c>
      <c r="D790" s="0" t="s">
        <v>86</v>
      </c>
      <c r="E790" s="0" t="n">
        <v>2031</v>
      </c>
      <c r="F790" s="5" t="n">
        <v>1.06185190659566</v>
      </c>
      <c r="G790" s="10" t="s">
        <v>4</v>
      </c>
    </row>
    <row r="791" customFormat="false" ht="14.25" hidden="true" customHeight="false" outlineLevel="0" collapsed="false">
      <c r="A791" s="0" t="s">
        <v>93</v>
      </c>
      <c r="B791" s="0" t="s">
        <v>42</v>
      </c>
      <c r="C791" s="0" t="s">
        <v>84</v>
      </c>
      <c r="D791" s="0" t="s">
        <v>86</v>
      </c>
      <c r="E791" s="0" t="n">
        <v>2032</v>
      </c>
      <c r="F791" s="5" t="n">
        <v>1.19735372490075</v>
      </c>
      <c r="G791" s="10" t="s">
        <v>4</v>
      </c>
    </row>
    <row r="792" customFormat="false" ht="14.25" hidden="true" customHeight="false" outlineLevel="0" collapsed="false">
      <c r="A792" s="0" t="s">
        <v>93</v>
      </c>
      <c r="B792" s="0" t="s">
        <v>42</v>
      </c>
      <c r="C792" s="0" t="s">
        <v>84</v>
      </c>
      <c r="D792" s="0" t="s">
        <v>86</v>
      </c>
      <c r="E792" s="0" t="n">
        <v>2033</v>
      </c>
      <c r="F792" s="5" t="n">
        <v>1.35531310383331</v>
      </c>
      <c r="G792" s="10" t="s">
        <v>4</v>
      </c>
    </row>
    <row r="793" customFormat="false" ht="14.25" hidden="true" customHeight="false" outlineLevel="0" collapsed="false">
      <c r="A793" s="0" t="s">
        <v>93</v>
      </c>
      <c r="B793" s="0" t="s">
        <v>42</v>
      </c>
      <c r="C793" s="0" t="s">
        <v>84</v>
      </c>
      <c r="D793" s="0" t="s">
        <v>86</v>
      </c>
      <c r="E793" s="0" t="n">
        <v>2034</v>
      </c>
      <c r="F793" s="5" t="n">
        <v>1.52476492022707</v>
      </c>
      <c r="G793" s="10" t="s">
        <v>4</v>
      </c>
    </row>
    <row r="794" customFormat="false" ht="14.25" hidden="true" customHeight="false" outlineLevel="0" collapsed="false">
      <c r="A794" s="0" t="s">
        <v>93</v>
      </c>
      <c r="B794" s="0" t="s">
        <v>42</v>
      </c>
      <c r="C794" s="0" t="s">
        <v>84</v>
      </c>
      <c r="D794" s="0" t="s">
        <v>86</v>
      </c>
      <c r="E794" s="0" t="n">
        <v>2035</v>
      </c>
      <c r="F794" s="5" t="n">
        <v>1.69558814892635</v>
      </c>
      <c r="G794" s="10" t="s">
        <v>4</v>
      </c>
    </row>
    <row r="795" customFormat="false" ht="14.25" hidden="true" customHeight="false" outlineLevel="0" collapsed="false">
      <c r="A795" s="0" t="s">
        <v>93</v>
      </c>
      <c r="B795" s="0" t="s">
        <v>42</v>
      </c>
      <c r="C795" s="0" t="s">
        <v>84</v>
      </c>
      <c r="D795" s="0" t="s">
        <v>86</v>
      </c>
      <c r="E795" s="0" t="n">
        <v>2036</v>
      </c>
      <c r="F795" s="5" t="n">
        <v>1.85362370573364</v>
      </c>
      <c r="G795" s="10" t="s">
        <v>4</v>
      </c>
    </row>
    <row r="796" customFormat="false" ht="14.25" hidden="true" customHeight="false" outlineLevel="0" collapsed="false">
      <c r="A796" s="0" t="s">
        <v>93</v>
      </c>
      <c r="B796" s="0" t="s">
        <v>42</v>
      </c>
      <c r="C796" s="0" t="s">
        <v>84</v>
      </c>
      <c r="D796" s="0" t="s">
        <v>86</v>
      </c>
      <c r="E796" s="0" t="n">
        <v>2037</v>
      </c>
      <c r="F796" s="5" t="n">
        <v>1.99616658622708</v>
      </c>
      <c r="G796" s="10" t="s">
        <v>4</v>
      </c>
    </row>
    <row r="797" customFormat="false" ht="14.25" hidden="true" customHeight="false" outlineLevel="0" collapsed="false">
      <c r="A797" s="0" t="s">
        <v>93</v>
      </c>
      <c r="B797" s="0" t="s">
        <v>42</v>
      </c>
      <c r="C797" s="0" t="s">
        <v>84</v>
      </c>
      <c r="D797" s="0" t="s">
        <v>86</v>
      </c>
      <c r="E797" s="0" t="n">
        <v>2038</v>
      </c>
      <c r="F797" s="5" t="n">
        <v>2.12067549274974</v>
      </c>
      <c r="G797" s="10" t="s">
        <v>4</v>
      </c>
    </row>
    <row r="798" customFormat="false" ht="14.25" hidden="true" customHeight="false" outlineLevel="0" collapsed="false">
      <c r="A798" s="0" t="s">
        <v>93</v>
      </c>
      <c r="B798" s="0" t="s">
        <v>42</v>
      </c>
      <c r="C798" s="0" t="s">
        <v>84</v>
      </c>
      <c r="D798" s="0" t="s">
        <v>86</v>
      </c>
      <c r="E798" s="0" t="n">
        <v>2039</v>
      </c>
      <c r="F798" s="5" t="n">
        <v>2.22424531185215</v>
      </c>
      <c r="G798" s="10" t="s">
        <v>4</v>
      </c>
    </row>
    <row r="799" customFormat="false" ht="14.25" hidden="true" customHeight="false" outlineLevel="0" collapsed="false">
      <c r="A799" s="0" t="s">
        <v>93</v>
      </c>
      <c r="B799" s="0" t="s">
        <v>42</v>
      </c>
      <c r="C799" s="0" t="s">
        <v>84</v>
      </c>
      <c r="D799" s="0" t="s">
        <v>86</v>
      </c>
      <c r="E799" s="0" t="n">
        <v>2040</v>
      </c>
      <c r="F799" s="5" t="n">
        <v>2.30405066325866</v>
      </c>
      <c r="G799" s="10" t="s">
        <v>4</v>
      </c>
    </row>
    <row r="800" customFormat="false" ht="14.25" hidden="true" customHeight="false" outlineLevel="0" collapsed="false">
      <c r="A800" s="0" t="s">
        <v>93</v>
      </c>
      <c r="B800" s="0" t="s">
        <v>42</v>
      </c>
      <c r="C800" s="0" t="s">
        <v>84</v>
      </c>
      <c r="D800" s="0" t="s">
        <v>87</v>
      </c>
      <c r="E800" s="0" t="n">
        <v>2024</v>
      </c>
      <c r="F800" s="5" t="n">
        <v>0.274706009814235</v>
      </c>
      <c r="G800" s="10" t="s">
        <v>4</v>
      </c>
    </row>
    <row r="801" customFormat="false" ht="14.25" hidden="true" customHeight="false" outlineLevel="0" collapsed="false">
      <c r="A801" s="0" t="s">
        <v>93</v>
      </c>
      <c r="B801" s="0" t="s">
        <v>42</v>
      </c>
      <c r="C801" s="0" t="s">
        <v>84</v>
      </c>
      <c r="D801" s="0" t="s">
        <v>87</v>
      </c>
      <c r="E801" s="0" t="n">
        <v>2025</v>
      </c>
      <c r="F801" s="5" t="n">
        <v>0.347272888990136</v>
      </c>
      <c r="G801" s="10" t="s">
        <v>4</v>
      </c>
    </row>
    <row r="802" customFormat="false" ht="14.25" hidden="true" customHeight="false" outlineLevel="0" collapsed="false">
      <c r="A802" s="0" t="s">
        <v>93</v>
      </c>
      <c r="B802" s="0" t="s">
        <v>42</v>
      </c>
      <c r="C802" s="0" t="s">
        <v>84</v>
      </c>
      <c r="D802" s="0" t="s">
        <v>87</v>
      </c>
      <c r="E802" s="0" t="n">
        <v>2026</v>
      </c>
      <c r="F802" s="5" t="n">
        <v>0.489965667090437</v>
      </c>
      <c r="G802" s="10" t="s">
        <v>4</v>
      </c>
    </row>
    <row r="803" customFormat="false" ht="14.25" hidden="true" customHeight="false" outlineLevel="0" collapsed="false">
      <c r="A803" s="0" t="s">
        <v>93</v>
      </c>
      <c r="B803" s="0" t="s">
        <v>42</v>
      </c>
      <c r="C803" s="0" t="s">
        <v>84</v>
      </c>
      <c r="D803" s="0" t="s">
        <v>87</v>
      </c>
      <c r="E803" s="0" t="n">
        <v>2027</v>
      </c>
      <c r="F803" s="5" t="n">
        <v>0.711993882285512</v>
      </c>
      <c r="G803" s="10" t="s">
        <v>4</v>
      </c>
    </row>
    <row r="804" customFormat="false" ht="14.25" hidden="true" customHeight="false" outlineLevel="0" collapsed="false">
      <c r="A804" s="0" t="s">
        <v>93</v>
      </c>
      <c r="B804" s="0" t="s">
        <v>42</v>
      </c>
      <c r="C804" s="0" t="s">
        <v>84</v>
      </c>
      <c r="D804" s="0" t="s">
        <v>87</v>
      </c>
      <c r="E804" s="0" t="n">
        <v>2028</v>
      </c>
      <c r="F804" s="5" t="n">
        <v>1.01480264196061</v>
      </c>
      <c r="G804" s="10" t="s">
        <v>4</v>
      </c>
    </row>
    <row r="805" customFormat="false" ht="14.25" hidden="true" customHeight="false" outlineLevel="0" collapsed="false">
      <c r="A805" s="0" t="s">
        <v>93</v>
      </c>
      <c r="B805" s="0" t="s">
        <v>42</v>
      </c>
      <c r="C805" s="0" t="s">
        <v>84</v>
      </c>
      <c r="D805" s="0" t="s">
        <v>87</v>
      </c>
      <c r="E805" s="0" t="n">
        <v>2029</v>
      </c>
      <c r="F805" s="5" t="n">
        <v>1.391213761412</v>
      </c>
      <c r="G805" s="10" t="s">
        <v>4</v>
      </c>
    </row>
    <row r="806" customFormat="false" ht="14.25" hidden="true" customHeight="false" outlineLevel="0" collapsed="false">
      <c r="A806" s="0" t="s">
        <v>93</v>
      </c>
      <c r="B806" s="0" t="s">
        <v>42</v>
      </c>
      <c r="C806" s="0" t="s">
        <v>84</v>
      </c>
      <c r="D806" s="0" t="s">
        <v>87</v>
      </c>
      <c r="E806" s="0" t="n">
        <v>2030</v>
      </c>
      <c r="F806" s="5" t="n">
        <v>1.84593155174139</v>
      </c>
      <c r="G806" s="10" t="s">
        <v>4</v>
      </c>
    </row>
    <row r="807" customFormat="false" ht="14.25" hidden="true" customHeight="false" outlineLevel="0" collapsed="false">
      <c r="A807" s="0" t="s">
        <v>93</v>
      </c>
      <c r="B807" s="0" t="s">
        <v>42</v>
      </c>
      <c r="C807" s="0" t="s">
        <v>84</v>
      </c>
      <c r="D807" s="0" t="s">
        <v>87</v>
      </c>
      <c r="E807" s="0" t="n">
        <v>2031</v>
      </c>
      <c r="F807" s="5" t="n">
        <v>2.40835786277728</v>
      </c>
      <c r="G807" s="10" t="s">
        <v>4</v>
      </c>
    </row>
    <row r="808" customFormat="false" ht="14.25" hidden="true" customHeight="false" outlineLevel="0" collapsed="false">
      <c r="A808" s="0" t="s">
        <v>93</v>
      </c>
      <c r="B808" s="0" t="s">
        <v>42</v>
      </c>
      <c r="C808" s="0" t="s">
        <v>84</v>
      </c>
      <c r="D808" s="0" t="s">
        <v>87</v>
      </c>
      <c r="E808" s="0" t="n">
        <v>2032</v>
      </c>
      <c r="F808" s="5" t="n">
        <v>3.10662176203796</v>
      </c>
      <c r="G808" s="10" t="s">
        <v>4</v>
      </c>
    </row>
    <row r="809" customFormat="false" ht="14.25" hidden="true" customHeight="false" outlineLevel="0" collapsed="false">
      <c r="A809" s="0" t="s">
        <v>93</v>
      </c>
      <c r="B809" s="0" t="s">
        <v>42</v>
      </c>
      <c r="C809" s="0" t="s">
        <v>84</v>
      </c>
      <c r="D809" s="0" t="s">
        <v>87</v>
      </c>
      <c r="E809" s="0" t="n">
        <v>2033</v>
      </c>
      <c r="F809" s="5" t="n">
        <v>3.93135440770444</v>
      </c>
      <c r="G809" s="10" t="s">
        <v>4</v>
      </c>
    </row>
    <row r="810" customFormat="false" ht="14.25" hidden="true" customHeight="false" outlineLevel="0" collapsed="false">
      <c r="A810" s="0" t="s">
        <v>93</v>
      </c>
      <c r="B810" s="0" t="s">
        <v>42</v>
      </c>
      <c r="C810" s="0" t="s">
        <v>84</v>
      </c>
      <c r="D810" s="0" t="s">
        <v>87</v>
      </c>
      <c r="E810" s="0" t="n">
        <v>2034</v>
      </c>
      <c r="F810" s="5" t="n">
        <v>4.86400735712209</v>
      </c>
      <c r="G810" s="10" t="s">
        <v>4</v>
      </c>
    </row>
    <row r="811" customFormat="false" ht="14.25" hidden="true" customHeight="false" outlineLevel="0" collapsed="false">
      <c r="A811" s="0" t="s">
        <v>93</v>
      </c>
      <c r="B811" s="0" t="s">
        <v>42</v>
      </c>
      <c r="C811" s="0" t="s">
        <v>84</v>
      </c>
      <c r="D811" s="0" t="s">
        <v>87</v>
      </c>
      <c r="E811" s="0" t="n">
        <v>2035</v>
      </c>
      <c r="F811" s="5" t="n">
        <v>5.92290822073047</v>
      </c>
      <c r="G811" s="10" t="s">
        <v>4</v>
      </c>
    </row>
    <row r="812" customFormat="false" ht="14.25" hidden="true" customHeight="false" outlineLevel="0" collapsed="false">
      <c r="A812" s="0" t="s">
        <v>93</v>
      </c>
      <c r="B812" s="0" t="s">
        <v>42</v>
      </c>
      <c r="C812" s="0" t="s">
        <v>84</v>
      </c>
      <c r="D812" s="0" t="s">
        <v>87</v>
      </c>
      <c r="E812" s="0" t="n">
        <v>2036</v>
      </c>
      <c r="F812" s="5" t="n">
        <v>7.03167988051941</v>
      </c>
      <c r="G812" s="10" t="s">
        <v>4</v>
      </c>
    </row>
    <row r="813" customFormat="false" ht="14.25" hidden="true" customHeight="false" outlineLevel="0" collapsed="false">
      <c r="A813" s="0" t="s">
        <v>93</v>
      </c>
      <c r="B813" s="0" t="s">
        <v>42</v>
      </c>
      <c r="C813" s="0" t="s">
        <v>84</v>
      </c>
      <c r="D813" s="0" t="s">
        <v>87</v>
      </c>
      <c r="E813" s="0" t="n">
        <v>2037</v>
      </c>
      <c r="F813" s="5" t="n">
        <v>8.22916376123262</v>
      </c>
      <c r="G813" s="10" t="s">
        <v>4</v>
      </c>
    </row>
    <row r="814" customFormat="false" ht="14.25" hidden="true" customHeight="false" outlineLevel="0" collapsed="false">
      <c r="A814" s="0" t="s">
        <v>93</v>
      </c>
      <c r="B814" s="0" t="s">
        <v>42</v>
      </c>
      <c r="C814" s="0" t="s">
        <v>84</v>
      </c>
      <c r="D814" s="0" t="s">
        <v>87</v>
      </c>
      <c r="E814" s="0" t="n">
        <v>2038</v>
      </c>
      <c r="F814" s="5" t="n">
        <v>9.45415162941066</v>
      </c>
      <c r="G814" s="10" t="s">
        <v>4</v>
      </c>
    </row>
    <row r="815" customFormat="false" ht="14.25" hidden="true" customHeight="false" outlineLevel="0" collapsed="false">
      <c r="A815" s="0" t="s">
        <v>93</v>
      </c>
      <c r="B815" s="0" t="s">
        <v>42</v>
      </c>
      <c r="C815" s="0" t="s">
        <v>84</v>
      </c>
      <c r="D815" s="0" t="s">
        <v>87</v>
      </c>
      <c r="E815" s="0" t="n">
        <v>2039</v>
      </c>
      <c r="F815" s="5" t="n">
        <v>10.6244785583937</v>
      </c>
      <c r="G815" s="10" t="s">
        <v>4</v>
      </c>
    </row>
    <row r="816" customFormat="false" ht="14.25" hidden="true" customHeight="false" outlineLevel="0" collapsed="false">
      <c r="A816" s="0" t="s">
        <v>93</v>
      </c>
      <c r="B816" s="0" t="s">
        <v>42</v>
      </c>
      <c r="C816" s="0" t="s">
        <v>84</v>
      </c>
      <c r="D816" s="0" t="s">
        <v>87</v>
      </c>
      <c r="E816" s="0" t="n">
        <v>2040</v>
      </c>
      <c r="F816" s="5" t="n">
        <v>11.7209260097617</v>
      </c>
      <c r="G816" s="10" t="s">
        <v>4</v>
      </c>
    </row>
    <row r="817" customFormat="false" ht="14.25" hidden="true" customHeight="false" outlineLevel="0" collapsed="false">
      <c r="A817" s="0" t="s">
        <v>93</v>
      </c>
      <c r="B817" s="0" t="s">
        <v>42</v>
      </c>
      <c r="C817" s="0" t="s">
        <v>84</v>
      </c>
      <c r="D817" s="0" t="s">
        <v>88</v>
      </c>
      <c r="E817" s="0" t="n">
        <v>2024</v>
      </c>
      <c r="F817" s="5" t="n">
        <v>0.282094165166458</v>
      </c>
      <c r="G817" s="10" t="s">
        <v>4</v>
      </c>
    </row>
    <row r="818" customFormat="false" ht="14.25" hidden="true" customHeight="false" outlineLevel="0" collapsed="false">
      <c r="A818" s="0" t="s">
        <v>93</v>
      </c>
      <c r="B818" s="0" t="s">
        <v>42</v>
      </c>
      <c r="C818" s="0" t="s">
        <v>84</v>
      </c>
      <c r="D818" s="0" t="s">
        <v>88</v>
      </c>
      <c r="E818" s="0" t="n">
        <v>2025</v>
      </c>
      <c r="F818" s="5" t="n">
        <v>0.414550199058234</v>
      </c>
      <c r="G818" s="10" t="s">
        <v>4</v>
      </c>
    </row>
    <row r="819" customFormat="false" ht="14.25" hidden="true" customHeight="false" outlineLevel="0" collapsed="false">
      <c r="A819" s="0" t="s">
        <v>93</v>
      </c>
      <c r="B819" s="0" t="s">
        <v>42</v>
      </c>
      <c r="C819" s="0" t="s">
        <v>84</v>
      </c>
      <c r="D819" s="0" t="s">
        <v>88</v>
      </c>
      <c r="E819" s="0" t="n">
        <v>2026</v>
      </c>
      <c r="F819" s="5" t="n">
        <v>0.808087306693181</v>
      </c>
      <c r="G819" s="10" t="s">
        <v>4</v>
      </c>
    </row>
    <row r="820" customFormat="false" ht="14.25" hidden="true" customHeight="false" outlineLevel="0" collapsed="false">
      <c r="A820" s="0" t="s">
        <v>93</v>
      </c>
      <c r="B820" s="0" t="s">
        <v>42</v>
      </c>
      <c r="C820" s="0" t="s">
        <v>84</v>
      </c>
      <c r="D820" s="0" t="s">
        <v>88</v>
      </c>
      <c r="E820" s="0" t="n">
        <v>2027</v>
      </c>
      <c r="F820" s="5" t="n">
        <v>1.46245292821035</v>
      </c>
      <c r="G820" s="10" t="s">
        <v>4</v>
      </c>
    </row>
    <row r="821" customFormat="false" ht="14.25" hidden="true" customHeight="false" outlineLevel="0" collapsed="false">
      <c r="A821" s="0" t="s">
        <v>93</v>
      </c>
      <c r="B821" s="0" t="s">
        <v>42</v>
      </c>
      <c r="C821" s="0" t="s">
        <v>84</v>
      </c>
      <c r="D821" s="0" t="s">
        <v>88</v>
      </c>
      <c r="E821" s="0" t="n">
        <v>2028</v>
      </c>
      <c r="F821" s="5" t="n">
        <v>2.37960414992819</v>
      </c>
      <c r="G821" s="10" t="s">
        <v>4</v>
      </c>
    </row>
    <row r="822" customFormat="false" ht="14.25" hidden="true" customHeight="false" outlineLevel="0" collapsed="false">
      <c r="A822" s="0" t="s">
        <v>93</v>
      </c>
      <c r="B822" s="0" t="s">
        <v>42</v>
      </c>
      <c r="C822" s="0" t="s">
        <v>84</v>
      </c>
      <c r="D822" s="0" t="s">
        <v>88</v>
      </c>
      <c r="E822" s="0" t="n">
        <v>2029</v>
      </c>
      <c r="F822" s="5" t="n">
        <v>3.55279180754948</v>
      </c>
      <c r="G822" s="10" t="s">
        <v>4</v>
      </c>
    </row>
    <row r="823" customFormat="false" ht="14.25" hidden="true" customHeight="false" outlineLevel="0" collapsed="false">
      <c r="A823" s="0" t="s">
        <v>93</v>
      </c>
      <c r="B823" s="0" t="s">
        <v>42</v>
      </c>
      <c r="C823" s="0" t="s">
        <v>84</v>
      </c>
      <c r="D823" s="0" t="s">
        <v>88</v>
      </c>
      <c r="E823" s="0" t="n">
        <v>2030</v>
      </c>
      <c r="F823" s="5" t="n">
        <v>5.04873982928074</v>
      </c>
      <c r="G823" s="10" t="s">
        <v>4</v>
      </c>
    </row>
    <row r="824" customFormat="false" ht="14.25" hidden="true" customHeight="false" outlineLevel="0" collapsed="false">
      <c r="A824" s="0" t="s">
        <v>93</v>
      </c>
      <c r="B824" s="0" t="s">
        <v>42</v>
      </c>
      <c r="C824" s="0" t="s">
        <v>84</v>
      </c>
      <c r="D824" s="0" t="s">
        <v>88</v>
      </c>
      <c r="E824" s="0" t="n">
        <v>2031</v>
      </c>
      <c r="F824" s="5" t="n">
        <v>6.44704213452873</v>
      </c>
      <c r="G824" s="10" t="s">
        <v>4</v>
      </c>
    </row>
    <row r="825" customFormat="false" ht="14.25" hidden="true" customHeight="false" outlineLevel="0" collapsed="false">
      <c r="A825" s="0" t="s">
        <v>93</v>
      </c>
      <c r="B825" s="0" t="s">
        <v>42</v>
      </c>
      <c r="C825" s="0" t="s">
        <v>84</v>
      </c>
      <c r="D825" s="0" t="s">
        <v>88</v>
      </c>
      <c r="E825" s="0" t="n">
        <v>2032</v>
      </c>
      <c r="F825" s="5" t="n">
        <v>7.98354196948758</v>
      </c>
      <c r="G825" s="10" t="s">
        <v>4</v>
      </c>
    </row>
    <row r="826" customFormat="false" ht="14.25" hidden="true" customHeight="false" outlineLevel="0" collapsed="false">
      <c r="A826" s="0" t="s">
        <v>93</v>
      </c>
      <c r="B826" s="0" t="s">
        <v>42</v>
      </c>
      <c r="C826" s="0" t="s">
        <v>84</v>
      </c>
      <c r="D826" s="0" t="s">
        <v>88</v>
      </c>
      <c r="E826" s="0" t="n">
        <v>2033</v>
      </c>
      <c r="F826" s="5" t="n">
        <v>9.66718893476767</v>
      </c>
      <c r="G826" s="10" t="s">
        <v>4</v>
      </c>
    </row>
    <row r="827" customFormat="false" ht="14.25" hidden="true" customHeight="false" outlineLevel="0" collapsed="false">
      <c r="A827" s="0" t="s">
        <v>93</v>
      </c>
      <c r="B827" s="0" t="s">
        <v>42</v>
      </c>
      <c r="C827" s="0" t="s">
        <v>84</v>
      </c>
      <c r="D827" s="0" t="s">
        <v>88</v>
      </c>
      <c r="E827" s="0" t="n">
        <v>2034</v>
      </c>
      <c r="F827" s="5" t="n">
        <v>11.4327172382244</v>
      </c>
      <c r="G827" s="10" t="s">
        <v>4</v>
      </c>
    </row>
    <row r="828" customFormat="false" ht="14.25" hidden="true" customHeight="false" outlineLevel="0" collapsed="false">
      <c r="A828" s="0" t="s">
        <v>93</v>
      </c>
      <c r="B828" s="0" t="s">
        <v>42</v>
      </c>
      <c r="C828" s="0" t="s">
        <v>84</v>
      </c>
      <c r="D828" s="0" t="s">
        <v>88</v>
      </c>
      <c r="E828" s="0" t="n">
        <v>2035</v>
      </c>
      <c r="F828" s="5" t="n">
        <v>13.3435771918081</v>
      </c>
      <c r="G828" s="10" t="s">
        <v>4</v>
      </c>
    </row>
    <row r="829" customFormat="false" ht="14.25" hidden="true" customHeight="false" outlineLevel="0" collapsed="false">
      <c r="A829" s="0" t="s">
        <v>93</v>
      </c>
      <c r="B829" s="0" t="s">
        <v>42</v>
      </c>
      <c r="C829" s="0" t="s">
        <v>84</v>
      </c>
      <c r="D829" s="0" t="s">
        <v>88</v>
      </c>
      <c r="E829" s="0" t="n">
        <v>2036</v>
      </c>
      <c r="F829" s="5" t="n">
        <v>15.390904251434</v>
      </c>
      <c r="G829" s="10" t="s">
        <v>4</v>
      </c>
    </row>
    <row r="830" customFormat="false" ht="14.25" hidden="true" customHeight="false" outlineLevel="0" collapsed="false">
      <c r="A830" s="0" t="s">
        <v>93</v>
      </c>
      <c r="B830" s="0" t="s">
        <v>42</v>
      </c>
      <c r="C830" s="0" t="s">
        <v>84</v>
      </c>
      <c r="D830" s="0" t="s">
        <v>88</v>
      </c>
      <c r="E830" s="0" t="n">
        <v>2037</v>
      </c>
      <c r="F830" s="5" t="n">
        <v>17.5235960246112</v>
      </c>
      <c r="G830" s="10" t="s">
        <v>4</v>
      </c>
    </row>
    <row r="831" customFormat="false" ht="14.25" hidden="true" customHeight="false" outlineLevel="0" collapsed="false">
      <c r="A831" s="0" t="s">
        <v>93</v>
      </c>
      <c r="B831" s="0" t="s">
        <v>42</v>
      </c>
      <c r="C831" s="0" t="s">
        <v>84</v>
      </c>
      <c r="D831" s="0" t="s">
        <v>88</v>
      </c>
      <c r="E831" s="0" t="n">
        <v>2038</v>
      </c>
      <c r="F831" s="5" t="n">
        <v>19.8075299012043</v>
      </c>
      <c r="G831" s="10" t="s">
        <v>4</v>
      </c>
    </row>
    <row r="832" customFormat="false" ht="14.25" hidden="true" customHeight="false" outlineLevel="0" collapsed="false">
      <c r="A832" s="0" t="s">
        <v>93</v>
      </c>
      <c r="B832" s="0" t="s">
        <v>42</v>
      </c>
      <c r="C832" s="0" t="s">
        <v>84</v>
      </c>
      <c r="D832" s="0" t="s">
        <v>88</v>
      </c>
      <c r="E832" s="0" t="n">
        <v>2039</v>
      </c>
      <c r="F832" s="5" t="n">
        <v>21.7341116797217</v>
      </c>
      <c r="G832" s="10" t="s">
        <v>4</v>
      </c>
    </row>
    <row r="833" customFormat="false" ht="14.25" hidden="true" customHeight="false" outlineLevel="0" collapsed="false">
      <c r="A833" s="0" t="s">
        <v>93</v>
      </c>
      <c r="B833" s="0" t="s">
        <v>42</v>
      </c>
      <c r="C833" s="0" t="s">
        <v>84</v>
      </c>
      <c r="D833" s="0" t="s">
        <v>88</v>
      </c>
      <c r="E833" s="0" t="n">
        <v>2040</v>
      </c>
      <c r="F833" s="5" t="n">
        <v>23.6858438804381</v>
      </c>
      <c r="G833" s="10" t="s">
        <v>4</v>
      </c>
    </row>
    <row r="834" customFormat="false" ht="14.25" hidden="true" customHeight="false" outlineLevel="0" collapsed="false">
      <c r="A834" s="0" t="s">
        <v>93</v>
      </c>
      <c r="B834" s="0" t="s">
        <v>42</v>
      </c>
      <c r="C834" s="0" t="s">
        <v>84</v>
      </c>
      <c r="D834" s="0" t="s">
        <v>89</v>
      </c>
      <c r="E834" s="0" t="n">
        <v>2024</v>
      </c>
      <c r="F834" s="5" t="n">
        <v>5.2383225</v>
      </c>
      <c r="G834" s="10" t="s">
        <v>4</v>
      </c>
    </row>
    <row r="835" customFormat="false" ht="14.25" hidden="true" customHeight="false" outlineLevel="0" collapsed="false">
      <c r="A835" s="0" t="s">
        <v>93</v>
      </c>
      <c r="B835" s="0" t="s">
        <v>42</v>
      </c>
      <c r="C835" s="0" t="s">
        <v>84</v>
      </c>
      <c r="D835" s="0" t="s">
        <v>89</v>
      </c>
      <c r="E835" s="0" t="n">
        <v>2025</v>
      </c>
      <c r="F835" s="5" t="n">
        <v>6.40277522763992</v>
      </c>
      <c r="G835" s="10" t="s">
        <v>4</v>
      </c>
    </row>
    <row r="836" customFormat="false" ht="14.25" hidden="true" customHeight="false" outlineLevel="0" collapsed="false">
      <c r="A836" s="0" t="s">
        <v>93</v>
      </c>
      <c r="B836" s="0" t="s">
        <v>42</v>
      </c>
      <c r="C836" s="0" t="s">
        <v>84</v>
      </c>
      <c r="D836" s="0" t="s">
        <v>89</v>
      </c>
      <c r="E836" s="0" t="n">
        <v>2026</v>
      </c>
      <c r="F836" s="5" t="n">
        <v>8.0011403975414</v>
      </c>
      <c r="G836" s="10" t="s">
        <v>4</v>
      </c>
    </row>
    <row r="837" customFormat="false" ht="14.25" hidden="true" customHeight="false" outlineLevel="0" collapsed="false">
      <c r="A837" s="0" t="s">
        <v>93</v>
      </c>
      <c r="B837" s="0" t="s">
        <v>42</v>
      </c>
      <c r="C837" s="0" t="s">
        <v>84</v>
      </c>
      <c r="D837" s="0" t="s">
        <v>89</v>
      </c>
      <c r="E837" s="0" t="n">
        <v>2027</v>
      </c>
      <c r="F837" s="5" t="n">
        <v>10.1373540979992</v>
      </c>
      <c r="G837" s="10" t="s">
        <v>4</v>
      </c>
    </row>
    <row r="838" customFormat="false" ht="14.25" hidden="true" customHeight="false" outlineLevel="0" collapsed="false">
      <c r="A838" s="0" t="s">
        <v>93</v>
      </c>
      <c r="B838" s="0" t="s">
        <v>42</v>
      </c>
      <c r="C838" s="0" t="s">
        <v>84</v>
      </c>
      <c r="D838" s="0" t="s">
        <v>89</v>
      </c>
      <c r="E838" s="0" t="n">
        <v>2028</v>
      </c>
      <c r="F838" s="5" t="n">
        <v>12.7036495499082</v>
      </c>
      <c r="G838" s="10" t="s">
        <v>4</v>
      </c>
    </row>
    <row r="839" customFormat="false" ht="14.25" hidden="true" customHeight="false" outlineLevel="0" collapsed="false">
      <c r="A839" s="0" t="s">
        <v>93</v>
      </c>
      <c r="B839" s="0" t="s">
        <v>42</v>
      </c>
      <c r="C839" s="0" t="s">
        <v>84</v>
      </c>
      <c r="D839" s="0" t="s">
        <v>89</v>
      </c>
      <c r="E839" s="0" t="n">
        <v>2029</v>
      </c>
      <c r="F839" s="5" t="n">
        <v>15.8409483495118</v>
      </c>
      <c r="G839" s="10" t="s">
        <v>4</v>
      </c>
    </row>
    <row r="840" customFormat="false" ht="14.25" hidden="true" customHeight="false" outlineLevel="0" collapsed="false">
      <c r="A840" s="0" t="s">
        <v>93</v>
      </c>
      <c r="B840" s="0" t="s">
        <v>42</v>
      </c>
      <c r="C840" s="0" t="s">
        <v>84</v>
      </c>
      <c r="D840" s="0" t="s">
        <v>89</v>
      </c>
      <c r="E840" s="0" t="n">
        <v>2030</v>
      </c>
      <c r="F840" s="5" t="n">
        <v>19.3502486426104</v>
      </c>
      <c r="G840" s="10" t="s">
        <v>4</v>
      </c>
    </row>
    <row r="841" customFormat="false" ht="14.25" hidden="true" customHeight="false" outlineLevel="0" collapsed="false">
      <c r="A841" s="0" t="s">
        <v>93</v>
      </c>
      <c r="B841" s="0" t="s">
        <v>42</v>
      </c>
      <c r="C841" s="0" t="s">
        <v>84</v>
      </c>
      <c r="D841" s="0" t="s">
        <v>89</v>
      </c>
      <c r="E841" s="0" t="n">
        <v>2031</v>
      </c>
      <c r="F841" s="5" t="n">
        <v>23.3110621598352</v>
      </c>
      <c r="G841" s="10" t="s">
        <v>4</v>
      </c>
    </row>
    <row r="842" customFormat="false" ht="14.25" hidden="true" customHeight="false" outlineLevel="0" collapsed="false">
      <c r="A842" s="0" t="s">
        <v>93</v>
      </c>
      <c r="B842" s="0" t="s">
        <v>42</v>
      </c>
      <c r="C842" s="0" t="s">
        <v>84</v>
      </c>
      <c r="D842" s="0" t="s">
        <v>89</v>
      </c>
      <c r="E842" s="0" t="n">
        <v>2032</v>
      </c>
      <c r="F842" s="5" t="n">
        <v>27.656309228603</v>
      </c>
      <c r="G842" s="10" t="s">
        <v>4</v>
      </c>
    </row>
    <row r="843" customFormat="false" ht="14.25" hidden="true" customHeight="false" outlineLevel="0" collapsed="false">
      <c r="A843" s="0" t="s">
        <v>93</v>
      </c>
      <c r="B843" s="0" t="s">
        <v>42</v>
      </c>
      <c r="C843" s="0" t="s">
        <v>84</v>
      </c>
      <c r="D843" s="0" t="s">
        <v>89</v>
      </c>
      <c r="E843" s="0" t="n">
        <v>2033</v>
      </c>
      <c r="F843" s="5" t="n">
        <v>32.231019381651</v>
      </c>
      <c r="G843" s="10" t="s">
        <v>4</v>
      </c>
    </row>
    <row r="844" customFormat="false" ht="14.25" hidden="true" customHeight="false" outlineLevel="0" collapsed="false">
      <c r="A844" s="0" t="s">
        <v>93</v>
      </c>
      <c r="B844" s="0" t="s">
        <v>42</v>
      </c>
      <c r="C844" s="0" t="s">
        <v>84</v>
      </c>
      <c r="D844" s="0" t="s">
        <v>89</v>
      </c>
      <c r="E844" s="0" t="n">
        <v>2034</v>
      </c>
      <c r="F844" s="5" t="n">
        <v>36.5042552462641</v>
      </c>
      <c r="G844" s="10" t="s">
        <v>4</v>
      </c>
    </row>
    <row r="845" customFormat="false" ht="14.25" hidden="true" customHeight="false" outlineLevel="0" collapsed="false">
      <c r="A845" s="0" t="s">
        <v>93</v>
      </c>
      <c r="B845" s="0" t="s">
        <v>42</v>
      </c>
      <c r="C845" s="0" t="s">
        <v>84</v>
      </c>
      <c r="D845" s="0" t="s">
        <v>89</v>
      </c>
      <c r="E845" s="0" t="n">
        <v>2035</v>
      </c>
      <c r="F845" s="5" t="n">
        <v>40.539984888828</v>
      </c>
      <c r="G845" s="10" t="s">
        <v>4</v>
      </c>
    </row>
    <row r="846" customFormat="false" ht="14.25" hidden="true" customHeight="false" outlineLevel="0" collapsed="false">
      <c r="A846" s="0" t="s">
        <v>93</v>
      </c>
      <c r="B846" s="0" t="s">
        <v>42</v>
      </c>
      <c r="C846" s="0" t="s">
        <v>84</v>
      </c>
      <c r="D846" s="0" t="s">
        <v>89</v>
      </c>
      <c r="E846" s="0" t="n">
        <v>2036</v>
      </c>
      <c r="F846" s="5" t="n">
        <v>44.2581459100834</v>
      </c>
      <c r="G846" s="10" t="s">
        <v>4</v>
      </c>
    </row>
    <row r="847" customFormat="false" ht="14.25" hidden="true" customHeight="false" outlineLevel="0" collapsed="false">
      <c r="A847" s="0" t="s">
        <v>93</v>
      </c>
      <c r="B847" s="0" t="s">
        <v>42</v>
      </c>
      <c r="C847" s="0" t="s">
        <v>84</v>
      </c>
      <c r="D847" s="0" t="s">
        <v>89</v>
      </c>
      <c r="E847" s="0" t="n">
        <v>2037</v>
      </c>
      <c r="F847" s="5" t="n">
        <v>47.4607011612637</v>
      </c>
      <c r="G847" s="10" t="s">
        <v>4</v>
      </c>
    </row>
    <row r="848" customFormat="false" ht="14.25" hidden="true" customHeight="false" outlineLevel="0" collapsed="false">
      <c r="A848" s="0" t="s">
        <v>93</v>
      </c>
      <c r="B848" s="0" t="s">
        <v>42</v>
      </c>
      <c r="C848" s="0" t="s">
        <v>84</v>
      </c>
      <c r="D848" s="0" t="s">
        <v>89</v>
      </c>
      <c r="E848" s="0" t="n">
        <v>2038</v>
      </c>
      <c r="F848" s="5" t="n">
        <v>50.3896013719808</v>
      </c>
      <c r="G848" s="10" t="s">
        <v>4</v>
      </c>
    </row>
    <row r="849" customFormat="false" ht="14.25" hidden="true" customHeight="false" outlineLevel="0" collapsed="false">
      <c r="A849" s="0" t="s">
        <v>93</v>
      </c>
      <c r="B849" s="0" t="s">
        <v>42</v>
      </c>
      <c r="C849" s="0" t="s">
        <v>84</v>
      </c>
      <c r="D849" s="0" t="s">
        <v>89</v>
      </c>
      <c r="E849" s="0" t="n">
        <v>2039</v>
      </c>
      <c r="F849" s="5" t="n">
        <v>53.9060289780769</v>
      </c>
      <c r="G849" s="10" t="s">
        <v>4</v>
      </c>
    </row>
    <row r="850" customFormat="false" ht="14.25" hidden="true" customHeight="false" outlineLevel="0" collapsed="false">
      <c r="A850" s="0" t="s">
        <v>93</v>
      </c>
      <c r="B850" s="0" t="s">
        <v>42</v>
      </c>
      <c r="C850" s="0" t="s">
        <v>84</v>
      </c>
      <c r="D850" s="0" t="s">
        <v>89</v>
      </c>
      <c r="E850" s="0" t="n">
        <v>2040</v>
      </c>
      <c r="F850" s="5" t="n">
        <v>56.2092981750221</v>
      </c>
      <c r="G850" s="10" t="s">
        <v>4</v>
      </c>
    </row>
    <row r="851" customFormat="false" ht="14.25" hidden="true" customHeight="false" outlineLevel="0" collapsed="false">
      <c r="A851" s="0" t="s">
        <v>93</v>
      </c>
      <c r="B851" s="0" t="s">
        <v>42</v>
      </c>
      <c r="C851" s="0" t="s">
        <v>84</v>
      </c>
      <c r="D851" s="0" t="s">
        <v>90</v>
      </c>
      <c r="E851" s="0" t="n">
        <v>2024</v>
      </c>
      <c r="F851" s="5" t="n">
        <v>0.000308</v>
      </c>
      <c r="G851" s="10" t="s">
        <v>4</v>
      </c>
    </row>
    <row r="852" customFormat="false" ht="14.25" hidden="true" customHeight="false" outlineLevel="0" collapsed="false">
      <c r="A852" s="0" t="s">
        <v>93</v>
      </c>
      <c r="B852" s="0" t="s">
        <v>42</v>
      </c>
      <c r="C852" s="0" t="s">
        <v>84</v>
      </c>
      <c r="D852" s="0" t="s">
        <v>90</v>
      </c>
      <c r="E852" s="0" t="n">
        <v>2025</v>
      </c>
      <c r="F852" s="5" t="n">
        <v>0.000604698404785643</v>
      </c>
      <c r="G852" s="10" t="s">
        <v>4</v>
      </c>
    </row>
    <row r="853" customFormat="false" ht="14.25" hidden="true" customHeight="false" outlineLevel="0" collapsed="false">
      <c r="A853" s="0" t="s">
        <v>93</v>
      </c>
      <c r="B853" s="0" t="s">
        <v>42</v>
      </c>
      <c r="C853" s="0" t="s">
        <v>84</v>
      </c>
      <c r="D853" s="0" t="s">
        <v>90</v>
      </c>
      <c r="E853" s="0" t="n">
        <v>2026</v>
      </c>
      <c r="F853" s="5" t="n">
        <v>0.005561961532317</v>
      </c>
      <c r="G853" s="10" t="s">
        <v>4</v>
      </c>
    </row>
    <row r="854" customFormat="false" ht="14.25" hidden="true" customHeight="false" outlineLevel="0" collapsed="false">
      <c r="A854" s="0" t="s">
        <v>93</v>
      </c>
      <c r="B854" s="0" t="s">
        <v>42</v>
      </c>
      <c r="C854" s="0" t="s">
        <v>84</v>
      </c>
      <c r="D854" s="0" t="s">
        <v>90</v>
      </c>
      <c r="E854" s="0" t="n">
        <v>2027</v>
      </c>
      <c r="F854" s="5" t="n">
        <v>0.0136506653397055</v>
      </c>
      <c r="G854" s="10" t="s">
        <v>4</v>
      </c>
    </row>
    <row r="855" customFormat="false" ht="14.25" hidden="true" customHeight="false" outlineLevel="0" collapsed="false">
      <c r="A855" s="0" t="s">
        <v>93</v>
      </c>
      <c r="B855" s="0" t="s">
        <v>42</v>
      </c>
      <c r="C855" s="0" t="s">
        <v>84</v>
      </c>
      <c r="D855" s="0" t="s">
        <v>90</v>
      </c>
      <c r="E855" s="0" t="n">
        <v>2028</v>
      </c>
      <c r="F855" s="5" t="n">
        <v>0.0243666993099382</v>
      </c>
      <c r="G855" s="10" t="s">
        <v>4</v>
      </c>
    </row>
    <row r="856" customFormat="false" ht="14.25" hidden="true" customHeight="false" outlineLevel="0" collapsed="false">
      <c r="A856" s="0" t="s">
        <v>93</v>
      </c>
      <c r="B856" s="0" t="s">
        <v>42</v>
      </c>
      <c r="C856" s="0" t="s">
        <v>84</v>
      </c>
      <c r="D856" s="0" t="s">
        <v>90</v>
      </c>
      <c r="E856" s="0" t="n">
        <v>2029</v>
      </c>
      <c r="F856" s="5" t="n">
        <v>0.0380198816027696</v>
      </c>
      <c r="G856" s="10" t="s">
        <v>4</v>
      </c>
    </row>
    <row r="857" customFormat="false" ht="14.25" hidden="true" customHeight="false" outlineLevel="0" collapsed="false">
      <c r="A857" s="0" t="s">
        <v>93</v>
      </c>
      <c r="B857" s="0" t="s">
        <v>42</v>
      </c>
      <c r="C857" s="0" t="s">
        <v>84</v>
      </c>
      <c r="D857" s="0" t="s">
        <v>90</v>
      </c>
      <c r="E857" s="0" t="n">
        <v>2030</v>
      </c>
      <c r="F857" s="5" t="n">
        <v>0.054046283857747</v>
      </c>
      <c r="G857" s="10" t="s">
        <v>4</v>
      </c>
    </row>
    <row r="858" customFormat="false" ht="14.25" hidden="true" customHeight="false" outlineLevel="0" collapsed="false">
      <c r="A858" s="0" t="s">
        <v>93</v>
      </c>
      <c r="B858" s="0" t="s">
        <v>42</v>
      </c>
      <c r="C858" s="0" t="s">
        <v>84</v>
      </c>
      <c r="D858" s="0" t="s">
        <v>90</v>
      </c>
      <c r="E858" s="0" t="n">
        <v>2031</v>
      </c>
      <c r="F858" s="5" t="n">
        <v>0.0847881544948694</v>
      </c>
      <c r="G858" s="10" t="s">
        <v>4</v>
      </c>
    </row>
    <row r="859" customFormat="false" ht="14.25" hidden="true" customHeight="false" outlineLevel="0" collapsed="false">
      <c r="A859" s="0" t="s">
        <v>93</v>
      </c>
      <c r="B859" s="0" t="s">
        <v>42</v>
      </c>
      <c r="C859" s="0" t="s">
        <v>84</v>
      </c>
      <c r="D859" s="0" t="s">
        <v>90</v>
      </c>
      <c r="E859" s="0" t="n">
        <v>2032</v>
      </c>
      <c r="F859" s="5" t="n">
        <v>0.125551932398399</v>
      </c>
      <c r="G859" s="10" t="s">
        <v>4</v>
      </c>
    </row>
    <row r="860" customFormat="false" ht="14.25" hidden="true" customHeight="false" outlineLevel="0" collapsed="false">
      <c r="A860" s="0" t="s">
        <v>93</v>
      </c>
      <c r="B860" s="0" t="s">
        <v>42</v>
      </c>
      <c r="C860" s="0" t="s">
        <v>84</v>
      </c>
      <c r="D860" s="0" t="s">
        <v>90</v>
      </c>
      <c r="E860" s="0" t="n">
        <v>2033</v>
      </c>
      <c r="F860" s="5" t="n">
        <v>0.173228307134957</v>
      </c>
      <c r="G860" s="10" t="s">
        <v>4</v>
      </c>
    </row>
    <row r="861" customFormat="false" ht="14.25" hidden="true" customHeight="false" outlineLevel="0" collapsed="false">
      <c r="A861" s="0" t="s">
        <v>93</v>
      </c>
      <c r="B861" s="0" t="s">
        <v>42</v>
      </c>
      <c r="C861" s="0" t="s">
        <v>84</v>
      </c>
      <c r="D861" s="0" t="s">
        <v>90</v>
      </c>
      <c r="E861" s="0" t="n">
        <v>2034</v>
      </c>
      <c r="F861" s="5" t="n">
        <v>0.224084483777001</v>
      </c>
      <c r="G861" s="10" t="s">
        <v>4</v>
      </c>
    </row>
    <row r="862" customFormat="false" ht="14.25" hidden="true" customHeight="false" outlineLevel="0" collapsed="false">
      <c r="A862" s="0" t="s">
        <v>93</v>
      </c>
      <c r="B862" s="0" t="s">
        <v>42</v>
      </c>
      <c r="C862" s="0" t="s">
        <v>84</v>
      </c>
      <c r="D862" s="0" t="s">
        <v>90</v>
      </c>
      <c r="E862" s="0" t="n">
        <v>2035</v>
      </c>
      <c r="F862" s="5" t="n">
        <v>0.303462591622813</v>
      </c>
      <c r="G862" s="10" t="s">
        <v>4</v>
      </c>
    </row>
    <row r="863" customFormat="false" ht="14.25" hidden="true" customHeight="false" outlineLevel="0" collapsed="false">
      <c r="A863" s="0" t="s">
        <v>93</v>
      </c>
      <c r="B863" s="0" t="s">
        <v>42</v>
      </c>
      <c r="C863" s="0" t="s">
        <v>84</v>
      </c>
      <c r="D863" s="0" t="s">
        <v>90</v>
      </c>
      <c r="E863" s="0" t="n">
        <v>2036</v>
      </c>
      <c r="F863" s="5" t="n">
        <v>0.384618582849641</v>
      </c>
      <c r="G863" s="10" t="s">
        <v>4</v>
      </c>
    </row>
    <row r="864" customFormat="false" ht="14.25" hidden="true" customHeight="false" outlineLevel="0" collapsed="false">
      <c r="A864" s="0" t="s">
        <v>93</v>
      </c>
      <c r="B864" s="0" t="s">
        <v>42</v>
      </c>
      <c r="C864" s="0" t="s">
        <v>84</v>
      </c>
      <c r="D864" s="0" t="s">
        <v>90</v>
      </c>
      <c r="E864" s="0" t="n">
        <v>2037</v>
      </c>
      <c r="F864" s="5" t="n">
        <v>0.469068555601726</v>
      </c>
      <c r="G864" s="10" t="s">
        <v>4</v>
      </c>
    </row>
    <row r="865" customFormat="false" ht="14.25" hidden="true" customHeight="false" outlineLevel="0" collapsed="false">
      <c r="A865" s="0" t="s">
        <v>93</v>
      </c>
      <c r="B865" s="0" t="s">
        <v>42</v>
      </c>
      <c r="C865" s="0" t="s">
        <v>84</v>
      </c>
      <c r="D865" s="0" t="s">
        <v>90</v>
      </c>
      <c r="E865" s="0" t="n">
        <v>2038</v>
      </c>
      <c r="F865" s="5" t="n">
        <v>0.552777910213308</v>
      </c>
      <c r="G865" s="10" t="s">
        <v>4</v>
      </c>
    </row>
    <row r="866" customFormat="false" ht="14.25" hidden="true" customHeight="false" outlineLevel="0" collapsed="false">
      <c r="A866" s="0" t="s">
        <v>93</v>
      </c>
      <c r="B866" s="0" t="s">
        <v>42</v>
      </c>
      <c r="C866" s="0" t="s">
        <v>84</v>
      </c>
      <c r="D866" s="0" t="s">
        <v>90</v>
      </c>
      <c r="E866" s="0" t="n">
        <v>2039</v>
      </c>
      <c r="F866" s="5" t="n">
        <v>0.63568848668514</v>
      </c>
      <c r="G866" s="10" t="s">
        <v>4</v>
      </c>
    </row>
    <row r="867" customFormat="false" ht="14.25" hidden="true" customHeight="false" outlineLevel="0" collapsed="false">
      <c r="A867" s="0" t="s">
        <v>93</v>
      </c>
      <c r="B867" s="0" t="s">
        <v>42</v>
      </c>
      <c r="C867" s="0" t="s">
        <v>84</v>
      </c>
      <c r="D867" s="0" t="s">
        <v>90</v>
      </c>
      <c r="E867" s="0" t="n">
        <v>2040</v>
      </c>
      <c r="F867" s="5" t="n">
        <v>0.717510937189655</v>
      </c>
      <c r="G867" s="10" t="s">
        <v>4</v>
      </c>
    </row>
    <row r="868" customFormat="false" ht="14.25" hidden="true" customHeight="false" outlineLevel="0" collapsed="false">
      <c r="A868" s="0" t="s">
        <v>93</v>
      </c>
      <c r="B868" s="0" t="s">
        <v>42</v>
      </c>
      <c r="C868" s="0" t="s">
        <v>84</v>
      </c>
      <c r="D868" s="0" t="s">
        <v>91</v>
      </c>
      <c r="E868" s="0" t="n">
        <v>2024</v>
      </c>
      <c r="F868" s="5" t="n">
        <v>13.232003</v>
      </c>
      <c r="G868" s="10" t="s">
        <v>4</v>
      </c>
    </row>
    <row r="869" customFormat="false" ht="14.25" hidden="true" customHeight="false" outlineLevel="0" collapsed="false">
      <c r="A869" s="0" t="s">
        <v>93</v>
      </c>
      <c r="B869" s="0" t="s">
        <v>42</v>
      </c>
      <c r="C869" s="0" t="s">
        <v>84</v>
      </c>
      <c r="D869" s="0" t="s">
        <v>91</v>
      </c>
      <c r="E869" s="0" t="n">
        <v>2025</v>
      </c>
      <c r="F869" s="5" t="n">
        <v>13.3468142347956</v>
      </c>
      <c r="G869" s="10" t="s">
        <v>4</v>
      </c>
    </row>
    <row r="870" customFormat="false" ht="14.25" hidden="true" customHeight="false" outlineLevel="0" collapsed="false">
      <c r="A870" s="0" t="s">
        <v>93</v>
      </c>
      <c r="B870" s="0" t="s">
        <v>42</v>
      </c>
      <c r="C870" s="0" t="s">
        <v>84</v>
      </c>
      <c r="D870" s="0" t="s">
        <v>91</v>
      </c>
      <c r="E870" s="0" t="n">
        <v>2026</v>
      </c>
      <c r="F870" s="5" t="n">
        <v>13.4542112913174</v>
      </c>
      <c r="G870" s="10" t="s">
        <v>4</v>
      </c>
    </row>
    <row r="871" customFormat="false" ht="14.25" hidden="true" customHeight="false" outlineLevel="0" collapsed="false">
      <c r="A871" s="0" t="s">
        <v>93</v>
      </c>
      <c r="B871" s="0" t="s">
        <v>42</v>
      </c>
      <c r="C871" s="0" t="s">
        <v>84</v>
      </c>
      <c r="D871" s="0" t="s">
        <v>91</v>
      </c>
      <c r="E871" s="0" t="n">
        <v>2027</v>
      </c>
      <c r="F871" s="5" t="n">
        <v>13.5638085219454</v>
      </c>
      <c r="G871" s="10" t="s">
        <v>4</v>
      </c>
    </row>
    <row r="872" customFormat="false" ht="14.25" hidden="true" customHeight="false" outlineLevel="0" collapsed="false">
      <c r="A872" s="0" t="s">
        <v>93</v>
      </c>
      <c r="B872" s="0" t="s">
        <v>42</v>
      </c>
      <c r="C872" s="0" t="s">
        <v>84</v>
      </c>
      <c r="D872" s="0" t="s">
        <v>91</v>
      </c>
      <c r="E872" s="0" t="n">
        <v>2028</v>
      </c>
      <c r="F872" s="5" t="n">
        <v>13.6733195333108</v>
      </c>
      <c r="G872" s="10" t="s">
        <v>4</v>
      </c>
    </row>
    <row r="873" customFormat="false" ht="14.25" hidden="true" customHeight="false" outlineLevel="0" collapsed="false">
      <c r="A873" s="0" t="s">
        <v>93</v>
      </c>
      <c r="B873" s="0" t="s">
        <v>42</v>
      </c>
      <c r="C873" s="0" t="s">
        <v>84</v>
      </c>
      <c r="D873" s="0" t="s">
        <v>91</v>
      </c>
      <c r="E873" s="0" t="n">
        <v>2029</v>
      </c>
      <c r="F873" s="5" t="n">
        <v>13.7882382355865</v>
      </c>
      <c r="G873" s="10" t="s">
        <v>4</v>
      </c>
    </row>
    <row r="874" customFormat="false" ht="14.25" hidden="true" customHeight="false" outlineLevel="0" collapsed="false">
      <c r="A874" s="0" t="s">
        <v>93</v>
      </c>
      <c r="B874" s="0" t="s">
        <v>42</v>
      </c>
      <c r="C874" s="0" t="s">
        <v>84</v>
      </c>
      <c r="D874" s="0" t="s">
        <v>91</v>
      </c>
      <c r="E874" s="0" t="n">
        <v>2030</v>
      </c>
      <c r="F874" s="5" t="n">
        <v>13.8959031816822</v>
      </c>
      <c r="G874" s="10" t="s">
        <v>4</v>
      </c>
    </row>
    <row r="875" customFormat="false" ht="14.25" hidden="true" customHeight="false" outlineLevel="0" collapsed="false">
      <c r="A875" s="0" t="s">
        <v>93</v>
      </c>
      <c r="B875" s="0" t="s">
        <v>42</v>
      </c>
      <c r="C875" s="0" t="s">
        <v>84</v>
      </c>
      <c r="D875" s="0" t="s">
        <v>91</v>
      </c>
      <c r="E875" s="0" t="n">
        <v>2031</v>
      </c>
      <c r="F875" s="5" t="n">
        <v>14.0017011503771</v>
      </c>
      <c r="G875" s="10" t="s">
        <v>4</v>
      </c>
    </row>
    <row r="876" customFormat="false" ht="14.25" hidden="true" customHeight="false" outlineLevel="0" collapsed="false">
      <c r="A876" s="0" t="s">
        <v>93</v>
      </c>
      <c r="B876" s="0" t="s">
        <v>42</v>
      </c>
      <c r="C876" s="0" t="s">
        <v>84</v>
      </c>
      <c r="D876" s="0" t="s">
        <v>91</v>
      </c>
      <c r="E876" s="0" t="n">
        <v>2032</v>
      </c>
      <c r="F876" s="5" t="n">
        <v>14.1055787582582</v>
      </c>
      <c r="G876" s="10" t="s">
        <v>4</v>
      </c>
    </row>
    <row r="877" customFormat="false" ht="14.25" hidden="true" customHeight="false" outlineLevel="0" collapsed="false">
      <c r="A877" s="0" t="s">
        <v>93</v>
      </c>
      <c r="B877" s="0" t="s">
        <v>42</v>
      </c>
      <c r="C877" s="0" t="s">
        <v>84</v>
      </c>
      <c r="D877" s="0" t="s">
        <v>91</v>
      </c>
      <c r="E877" s="0" t="n">
        <v>2033</v>
      </c>
      <c r="F877" s="5" t="n">
        <v>14.2081250040052</v>
      </c>
      <c r="G877" s="10" t="s">
        <v>4</v>
      </c>
    </row>
    <row r="878" customFormat="false" ht="14.25" hidden="true" customHeight="false" outlineLevel="0" collapsed="false">
      <c r="A878" s="0" t="s">
        <v>93</v>
      </c>
      <c r="B878" s="0" t="s">
        <v>42</v>
      </c>
      <c r="C878" s="0" t="s">
        <v>84</v>
      </c>
      <c r="D878" s="0" t="s">
        <v>91</v>
      </c>
      <c r="E878" s="0" t="n">
        <v>2034</v>
      </c>
      <c r="F878" s="5" t="n">
        <v>14.3090612721308</v>
      </c>
      <c r="G878" s="10" t="s">
        <v>4</v>
      </c>
    </row>
    <row r="879" customFormat="false" ht="14.25" hidden="true" customHeight="false" outlineLevel="0" collapsed="false">
      <c r="A879" s="0" t="s">
        <v>93</v>
      </c>
      <c r="B879" s="0" t="s">
        <v>42</v>
      </c>
      <c r="C879" s="0" t="s">
        <v>84</v>
      </c>
      <c r="D879" s="0" t="s">
        <v>91</v>
      </c>
      <c r="E879" s="0" t="n">
        <v>2035</v>
      </c>
      <c r="F879" s="5" t="n">
        <v>14.4093631886239</v>
      </c>
      <c r="G879" s="10" t="s">
        <v>4</v>
      </c>
    </row>
    <row r="880" customFormat="false" ht="14.25" hidden="true" customHeight="false" outlineLevel="0" collapsed="false">
      <c r="A880" s="0" t="s">
        <v>93</v>
      </c>
      <c r="B880" s="0" t="s">
        <v>42</v>
      </c>
      <c r="C880" s="0" t="s">
        <v>84</v>
      </c>
      <c r="D880" s="0" t="s">
        <v>91</v>
      </c>
      <c r="E880" s="0" t="n">
        <v>2036</v>
      </c>
      <c r="F880" s="5" t="n">
        <v>14.5094467784728</v>
      </c>
      <c r="G880" s="10" t="s">
        <v>4</v>
      </c>
    </row>
    <row r="881" customFormat="false" ht="14.25" hidden="true" customHeight="false" outlineLevel="0" collapsed="false">
      <c r="A881" s="0" t="s">
        <v>93</v>
      </c>
      <c r="B881" s="0" t="s">
        <v>42</v>
      </c>
      <c r="C881" s="0" t="s">
        <v>84</v>
      </c>
      <c r="D881" s="0" t="s">
        <v>91</v>
      </c>
      <c r="E881" s="0" t="n">
        <v>2037</v>
      </c>
      <c r="F881" s="5" t="n">
        <v>14.6095409319089</v>
      </c>
      <c r="G881" s="10" t="s">
        <v>4</v>
      </c>
    </row>
    <row r="882" customFormat="false" ht="14.25" hidden="true" customHeight="false" outlineLevel="0" collapsed="false">
      <c r="A882" s="0" t="s">
        <v>93</v>
      </c>
      <c r="B882" s="0" t="s">
        <v>42</v>
      </c>
      <c r="C882" s="0" t="s">
        <v>84</v>
      </c>
      <c r="D882" s="0" t="s">
        <v>91</v>
      </c>
      <c r="E882" s="0" t="n">
        <v>2038</v>
      </c>
      <c r="F882" s="5" t="n">
        <v>14.7094771713191</v>
      </c>
      <c r="G882" s="10" t="s">
        <v>4</v>
      </c>
    </row>
    <row r="883" customFormat="false" ht="14.25" hidden="true" customHeight="false" outlineLevel="0" collapsed="false">
      <c r="A883" s="0" t="s">
        <v>93</v>
      </c>
      <c r="B883" s="0" t="s">
        <v>42</v>
      </c>
      <c r="C883" s="0" t="s">
        <v>84</v>
      </c>
      <c r="D883" s="0" t="s">
        <v>91</v>
      </c>
      <c r="E883" s="0" t="n">
        <v>2039</v>
      </c>
      <c r="F883" s="5" t="n">
        <v>14.8099971273641</v>
      </c>
      <c r="G883" s="10" t="s">
        <v>4</v>
      </c>
    </row>
    <row r="884" customFormat="false" ht="14.25" hidden="true" customHeight="false" outlineLevel="0" collapsed="false">
      <c r="A884" s="0" t="s">
        <v>93</v>
      </c>
      <c r="B884" s="0" t="s">
        <v>42</v>
      </c>
      <c r="C884" s="0" t="s">
        <v>84</v>
      </c>
      <c r="D884" s="0" t="s">
        <v>91</v>
      </c>
      <c r="E884" s="0" t="n">
        <v>2040</v>
      </c>
      <c r="F884" s="5" t="n">
        <v>14.9116052944259</v>
      </c>
      <c r="G884" s="10" t="s">
        <v>4</v>
      </c>
    </row>
    <row r="885" customFormat="false" ht="14.25" hidden="true" customHeight="false" outlineLevel="0" collapsed="false">
      <c r="A885" s="0" t="s">
        <v>93</v>
      </c>
      <c r="B885" s="0" t="s">
        <v>42</v>
      </c>
      <c r="C885" s="0" t="s">
        <v>84</v>
      </c>
      <c r="D885" s="0" t="s">
        <v>92</v>
      </c>
      <c r="E885" s="0" t="n">
        <v>2024</v>
      </c>
      <c r="F885" s="5" t="n">
        <v>0.619633</v>
      </c>
      <c r="G885" s="10" t="s">
        <v>4</v>
      </c>
    </row>
    <row r="886" customFormat="false" ht="14.25" hidden="true" customHeight="false" outlineLevel="0" collapsed="false">
      <c r="A886" s="0" t="s">
        <v>93</v>
      </c>
      <c r="B886" s="0" t="s">
        <v>42</v>
      </c>
      <c r="C886" s="0" t="s">
        <v>84</v>
      </c>
      <c r="D886" s="0" t="s">
        <v>92</v>
      </c>
      <c r="E886" s="0" t="n">
        <v>2025</v>
      </c>
      <c r="F886" s="5" t="n">
        <v>0.997727380358923</v>
      </c>
      <c r="G886" s="10" t="s">
        <v>4</v>
      </c>
    </row>
    <row r="887" customFormat="false" ht="14.25" hidden="true" customHeight="false" outlineLevel="0" collapsed="false">
      <c r="A887" s="0" t="s">
        <v>93</v>
      </c>
      <c r="B887" s="0" t="s">
        <v>42</v>
      </c>
      <c r="C887" s="0" t="s">
        <v>84</v>
      </c>
      <c r="D887" s="0" t="s">
        <v>92</v>
      </c>
      <c r="E887" s="0" t="n">
        <v>2026</v>
      </c>
      <c r="F887" s="5" t="n">
        <v>1.10633632537994</v>
      </c>
      <c r="G887" s="10" t="s">
        <v>4</v>
      </c>
    </row>
    <row r="888" customFormat="false" ht="14.25" hidden="true" customHeight="false" outlineLevel="0" collapsed="false">
      <c r="A888" s="0" t="s">
        <v>93</v>
      </c>
      <c r="B888" s="0" t="s">
        <v>42</v>
      </c>
      <c r="C888" s="0" t="s">
        <v>84</v>
      </c>
      <c r="D888" s="0" t="s">
        <v>92</v>
      </c>
      <c r="E888" s="0" t="n">
        <v>2027</v>
      </c>
      <c r="F888" s="5" t="n">
        <v>1.20521682429395</v>
      </c>
      <c r="G888" s="10" t="s">
        <v>4</v>
      </c>
    </row>
    <row r="889" customFormat="false" ht="14.25" hidden="true" customHeight="false" outlineLevel="0" collapsed="false">
      <c r="A889" s="0" t="s">
        <v>93</v>
      </c>
      <c r="B889" s="0" t="s">
        <v>42</v>
      </c>
      <c r="C889" s="0" t="s">
        <v>84</v>
      </c>
      <c r="D889" s="0" t="s">
        <v>92</v>
      </c>
      <c r="E889" s="0" t="n">
        <v>2028</v>
      </c>
      <c r="F889" s="5" t="n">
        <v>1.29791009558296</v>
      </c>
      <c r="G889" s="10" t="s">
        <v>4</v>
      </c>
    </row>
    <row r="890" customFormat="false" ht="14.25" hidden="true" customHeight="false" outlineLevel="0" collapsed="false">
      <c r="A890" s="0" t="s">
        <v>93</v>
      </c>
      <c r="B890" s="0" t="s">
        <v>42</v>
      </c>
      <c r="C890" s="0" t="s">
        <v>84</v>
      </c>
      <c r="D890" s="0" t="s">
        <v>92</v>
      </c>
      <c r="E890" s="0" t="n">
        <v>2029</v>
      </c>
      <c r="F890" s="5" t="n">
        <v>1.38248177969601</v>
      </c>
      <c r="G890" s="10" t="s">
        <v>4</v>
      </c>
    </row>
    <row r="891" customFormat="false" ht="14.25" hidden="true" customHeight="false" outlineLevel="0" collapsed="false">
      <c r="A891" s="0" t="s">
        <v>93</v>
      </c>
      <c r="B891" s="0" t="s">
        <v>42</v>
      </c>
      <c r="C891" s="0" t="s">
        <v>84</v>
      </c>
      <c r="D891" s="0" t="s">
        <v>92</v>
      </c>
      <c r="E891" s="0" t="n">
        <v>2030</v>
      </c>
      <c r="F891" s="5" t="n">
        <v>1.45144214065282</v>
      </c>
      <c r="G891" s="10" t="s">
        <v>4</v>
      </c>
    </row>
    <row r="892" customFormat="false" ht="14.25" hidden="true" customHeight="false" outlineLevel="0" collapsed="false">
      <c r="A892" s="0" t="s">
        <v>93</v>
      </c>
      <c r="B892" s="0" t="s">
        <v>42</v>
      </c>
      <c r="C892" s="0" t="s">
        <v>84</v>
      </c>
      <c r="D892" s="0" t="s">
        <v>92</v>
      </c>
      <c r="E892" s="0" t="n">
        <v>2031</v>
      </c>
      <c r="F892" s="5" t="n">
        <v>1.49180739341505</v>
      </c>
      <c r="G892" s="10" t="s">
        <v>4</v>
      </c>
    </row>
    <row r="893" customFormat="false" ht="14.25" hidden="true" customHeight="false" outlineLevel="0" collapsed="false">
      <c r="A893" s="0" t="s">
        <v>93</v>
      </c>
      <c r="B893" s="0" t="s">
        <v>42</v>
      </c>
      <c r="C893" s="0" t="s">
        <v>84</v>
      </c>
      <c r="D893" s="0" t="s">
        <v>92</v>
      </c>
      <c r="E893" s="0" t="n">
        <v>2032</v>
      </c>
      <c r="F893" s="5" t="n">
        <v>1.50623043089978</v>
      </c>
      <c r="G893" s="10" t="s">
        <v>4</v>
      </c>
    </row>
    <row r="894" customFormat="false" ht="14.25" hidden="true" customHeight="false" outlineLevel="0" collapsed="false">
      <c r="A894" s="0" t="s">
        <v>93</v>
      </c>
      <c r="B894" s="0" t="s">
        <v>42</v>
      </c>
      <c r="C894" s="0" t="s">
        <v>84</v>
      </c>
      <c r="D894" s="0" t="s">
        <v>92</v>
      </c>
      <c r="E894" s="0" t="n">
        <v>2033</v>
      </c>
      <c r="F894" s="5" t="n">
        <v>1.49664516119418</v>
      </c>
      <c r="G894" s="10" t="s">
        <v>4</v>
      </c>
    </row>
    <row r="895" customFormat="false" ht="14.25" hidden="true" customHeight="false" outlineLevel="0" collapsed="false">
      <c r="A895" s="0" t="s">
        <v>93</v>
      </c>
      <c r="B895" s="0" t="s">
        <v>42</v>
      </c>
      <c r="C895" s="0" t="s">
        <v>84</v>
      </c>
      <c r="D895" s="0" t="s">
        <v>92</v>
      </c>
      <c r="E895" s="0" t="n">
        <v>2034</v>
      </c>
      <c r="F895" s="5" t="n">
        <v>1.46579485587359</v>
      </c>
      <c r="G895" s="10" t="s">
        <v>4</v>
      </c>
    </row>
    <row r="896" customFormat="false" ht="14.25" hidden="true" customHeight="false" outlineLevel="0" collapsed="false">
      <c r="A896" s="0" t="s">
        <v>93</v>
      </c>
      <c r="B896" s="0" t="s">
        <v>42</v>
      </c>
      <c r="C896" s="0" t="s">
        <v>84</v>
      </c>
      <c r="D896" s="0" t="s">
        <v>92</v>
      </c>
      <c r="E896" s="0" t="n">
        <v>2035</v>
      </c>
      <c r="F896" s="5" t="n">
        <v>1.42174246182666</v>
      </c>
      <c r="G896" s="10" t="s">
        <v>4</v>
      </c>
    </row>
    <row r="897" customFormat="false" ht="14.25" hidden="true" customHeight="false" outlineLevel="0" collapsed="false">
      <c r="A897" s="0" t="s">
        <v>93</v>
      </c>
      <c r="B897" s="0" t="s">
        <v>42</v>
      </c>
      <c r="C897" s="0" t="s">
        <v>84</v>
      </c>
      <c r="D897" s="0" t="s">
        <v>92</v>
      </c>
      <c r="E897" s="0" t="n">
        <v>2036</v>
      </c>
      <c r="F897" s="5" t="n">
        <v>1.3724100150095</v>
      </c>
      <c r="G897" s="10" t="s">
        <v>4</v>
      </c>
    </row>
    <row r="898" customFormat="false" ht="14.25" hidden="true" customHeight="false" outlineLevel="0" collapsed="false">
      <c r="A898" s="0" t="s">
        <v>93</v>
      </c>
      <c r="B898" s="0" t="s">
        <v>42</v>
      </c>
      <c r="C898" s="0" t="s">
        <v>84</v>
      </c>
      <c r="D898" s="0" t="s">
        <v>92</v>
      </c>
      <c r="E898" s="0" t="n">
        <v>2037</v>
      </c>
      <c r="F898" s="5" t="n">
        <v>1.30504001526586</v>
      </c>
      <c r="G898" s="10" t="s">
        <v>4</v>
      </c>
    </row>
    <row r="899" customFormat="false" ht="14.25" hidden="true" customHeight="false" outlineLevel="0" collapsed="false">
      <c r="A899" s="0" t="s">
        <v>93</v>
      </c>
      <c r="B899" s="0" t="s">
        <v>42</v>
      </c>
      <c r="C899" s="0" t="s">
        <v>84</v>
      </c>
      <c r="D899" s="0" t="s">
        <v>92</v>
      </c>
      <c r="E899" s="0" t="n">
        <v>2038</v>
      </c>
      <c r="F899" s="5" t="n">
        <v>1.22184650293448</v>
      </c>
      <c r="G899" s="10" t="s">
        <v>4</v>
      </c>
    </row>
    <row r="900" customFormat="false" ht="14.25" hidden="true" customHeight="false" outlineLevel="0" collapsed="false">
      <c r="A900" s="0" t="s">
        <v>93</v>
      </c>
      <c r="B900" s="0" t="s">
        <v>42</v>
      </c>
      <c r="C900" s="0" t="s">
        <v>84</v>
      </c>
      <c r="D900" s="0" t="s">
        <v>92</v>
      </c>
      <c r="E900" s="0" t="n">
        <v>2039</v>
      </c>
      <c r="F900" s="5" t="n">
        <v>1.12793987233315</v>
      </c>
      <c r="G900" s="10" t="s">
        <v>4</v>
      </c>
    </row>
    <row r="901" customFormat="false" ht="14.25" hidden="true" customHeight="false" outlineLevel="0" collapsed="false">
      <c r="A901" s="0" t="s">
        <v>93</v>
      </c>
      <c r="B901" s="0" t="s">
        <v>42</v>
      </c>
      <c r="C901" s="0" t="s">
        <v>84</v>
      </c>
      <c r="D901" s="0" t="s">
        <v>92</v>
      </c>
      <c r="E901" s="0" t="n">
        <v>2040</v>
      </c>
      <c r="F901" s="5" t="n">
        <v>1.02803919412214</v>
      </c>
      <c r="G901" s="10" t="s">
        <v>4</v>
      </c>
    </row>
    <row r="902" customFormat="false" ht="14.25" hidden="true" customHeight="false" outlineLevel="0" collapsed="false">
      <c r="A902" s="0" t="s">
        <v>93</v>
      </c>
      <c r="B902" s="0" t="s">
        <v>42</v>
      </c>
      <c r="C902" s="0" t="s">
        <v>84</v>
      </c>
      <c r="D902" s="0" t="s">
        <v>71</v>
      </c>
      <c r="E902" s="0" t="n">
        <v>2024</v>
      </c>
      <c r="F902" s="5" t="n">
        <v>19.9976956183492</v>
      </c>
      <c r="G902" s="10" t="s">
        <v>4</v>
      </c>
    </row>
    <row r="903" customFormat="false" ht="14.25" hidden="true" customHeight="false" outlineLevel="0" collapsed="false">
      <c r="A903" s="0" t="s">
        <v>93</v>
      </c>
      <c r="B903" s="0" t="s">
        <v>42</v>
      </c>
      <c r="C903" s="0" t="s">
        <v>84</v>
      </c>
      <c r="D903" s="0" t="s">
        <v>71</v>
      </c>
      <c r="E903" s="0" t="n">
        <v>2025</v>
      </c>
      <c r="F903" s="5" t="n">
        <v>21.9318348464029</v>
      </c>
      <c r="G903" s="10" t="s">
        <v>4</v>
      </c>
    </row>
    <row r="904" customFormat="false" ht="14.25" hidden="true" customHeight="false" outlineLevel="0" collapsed="false">
      <c r="A904" s="0" t="s">
        <v>93</v>
      </c>
      <c r="B904" s="0" t="s">
        <v>42</v>
      </c>
      <c r="C904" s="0" t="s">
        <v>84</v>
      </c>
      <c r="D904" s="0" t="s">
        <v>71</v>
      </c>
      <c r="E904" s="0" t="n">
        <v>2026</v>
      </c>
      <c r="F904" s="5" t="n">
        <v>24.3773798528271</v>
      </c>
      <c r="G904" s="10" t="s">
        <v>4</v>
      </c>
    </row>
    <row r="905" customFormat="false" ht="14.25" hidden="true" customHeight="false" outlineLevel="0" collapsed="false">
      <c r="A905" s="0" t="s">
        <v>93</v>
      </c>
      <c r="B905" s="0" t="s">
        <v>42</v>
      </c>
      <c r="C905" s="0" t="s">
        <v>84</v>
      </c>
      <c r="D905" s="0" t="s">
        <v>71</v>
      </c>
      <c r="E905" s="0" t="n">
        <v>2027</v>
      </c>
      <c r="F905" s="5" t="n">
        <v>27.7163009389964</v>
      </c>
      <c r="G905" s="10" t="s">
        <v>4</v>
      </c>
    </row>
    <row r="906" customFormat="false" ht="14.25" hidden="true" customHeight="false" outlineLevel="0" collapsed="false">
      <c r="A906" s="0" t="s">
        <v>93</v>
      </c>
      <c r="B906" s="0" t="s">
        <v>42</v>
      </c>
      <c r="C906" s="0" t="s">
        <v>84</v>
      </c>
      <c r="D906" s="0" t="s">
        <v>71</v>
      </c>
      <c r="E906" s="0" t="n">
        <v>2028</v>
      </c>
      <c r="F906" s="5" t="n">
        <v>31.8340369507798</v>
      </c>
      <c r="G906" s="10" t="s">
        <v>4</v>
      </c>
    </row>
    <row r="907" customFormat="false" ht="14.25" hidden="true" customHeight="false" outlineLevel="0" collapsed="false">
      <c r="A907" s="0" t="s">
        <v>93</v>
      </c>
      <c r="B907" s="0" t="s">
        <v>42</v>
      </c>
      <c r="C907" s="0" t="s">
        <v>84</v>
      </c>
      <c r="D907" s="0" t="s">
        <v>71</v>
      </c>
      <c r="E907" s="0" t="n">
        <v>2029</v>
      </c>
      <c r="F907" s="5" t="n">
        <v>36.8651386170246</v>
      </c>
      <c r="G907" s="10" t="s">
        <v>4</v>
      </c>
    </row>
    <row r="908" customFormat="false" ht="14.25" hidden="true" customHeight="false" outlineLevel="0" collapsed="false">
      <c r="A908" s="0" t="s">
        <v>93</v>
      </c>
      <c r="B908" s="0" t="s">
        <v>42</v>
      </c>
      <c r="C908" s="0" t="s">
        <v>84</v>
      </c>
      <c r="D908" s="0" t="s">
        <v>71</v>
      </c>
      <c r="E908" s="0" t="n">
        <v>2030</v>
      </c>
      <c r="F908" s="5" t="n">
        <v>42.6849681654625</v>
      </c>
      <c r="G908" s="10" t="s">
        <v>4</v>
      </c>
    </row>
    <row r="909" customFormat="false" ht="14.25" hidden="true" customHeight="false" outlineLevel="0" collapsed="false">
      <c r="A909" s="0" t="s">
        <v>93</v>
      </c>
      <c r="B909" s="0" t="s">
        <v>42</v>
      </c>
      <c r="C909" s="0" t="s">
        <v>84</v>
      </c>
      <c r="D909" s="0" t="s">
        <v>71</v>
      </c>
      <c r="E909" s="0" t="n">
        <v>2031</v>
      </c>
      <c r="F909" s="5" t="n">
        <v>48.9341699514935</v>
      </c>
      <c r="G909" s="10" t="s">
        <v>4</v>
      </c>
    </row>
    <row r="910" customFormat="false" ht="14.25" hidden="true" customHeight="false" outlineLevel="0" collapsed="false">
      <c r="A910" s="0" t="s">
        <v>93</v>
      </c>
      <c r="B910" s="0" t="s">
        <v>42</v>
      </c>
      <c r="C910" s="0" t="s">
        <v>84</v>
      </c>
      <c r="D910" s="0" t="s">
        <v>71</v>
      </c>
      <c r="E910" s="0" t="n">
        <v>2032</v>
      </c>
      <c r="F910" s="5" t="n">
        <v>55.8325178728211</v>
      </c>
      <c r="G910" s="10" t="s">
        <v>4</v>
      </c>
    </row>
    <row r="911" customFormat="false" ht="14.25" hidden="true" customHeight="false" outlineLevel="0" collapsed="false">
      <c r="A911" s="0" t="s">
        <v>93</v>
      </c>
      <c r="B911" s="0" t="s">
        <v>42</v>
      </c>
      <c r="C911" s="0" t="s">
        <v>84</v>
      </c>
      <c r="D911" s="0" t="s">
        <v>71</v>
      </c>
      <c r="E911" s="0" t="n">
        <v>2033</v>
      </c>
      <c r="F911" s="5" t="n">
        <v>63.2409014365135</v>
      </c>
      <c r="G911" s="10" t="s">
        <v>4</v>
      </c>
    </row>
    <row r="912" customFormat="false" ht="14.25" hidden="true" customHeight="false" outlineLevel="0" collapsed="false">
      <c r="A912" s="0" t="s">
        <v>93</v>
      </c>
      <c r="B912" s="0" t="s">
        <v>42</v>
      </c>
      <c r="C912" s="0" t="s">
        <v>84</v>
      </c>
      <c r="D912" s="0" t="s">
        <v>71</v>
      </c>
      <c r="E912" s="0" t="n">
        <v>2034</v>
      </c>
      <c r="F912" s="5" t="n">
        <v>70.5314035835465</v>
      </c>
      <c r="G912" s="10" t="s">
        <v>4</v>
      </c>
    </row>
    <row r="913" customFormat="false" ht="14.25" hidden="true" customHeight="false" outlineLevel="0" collapsed="false">
      <c r="A913" s="0" t="s">
        <v>93</v>
      </c>
      <c r="B913" s="0" t="s">
        <v>42</v>
      </c>
      <c r="C913" s="0" t="s">
        <v>84</v>
      </c>
      <c r="D913" s="0" t="s">
        <v>71</v>
      </c>
      <c r="E913" s="0" t="n">
        <v>2035</v>
      </c>
      <c r="F913" s="5" t="n">
        <v>77.8729133420324</v>
      </c>
      <c r="G913" s="10" t="s">
        <v>4</v>
      </c>
    </row>
    <row r="914" customFormat="false" ht="14.25" hidden="true" customHeight="false" outlineLevel="0" collapsed="false">
      <c r="A914" s="0" t="s">
        <v>93</v>
      </c>
      <c r="B914" s="0" t="s">
        <v>42</v>
      </c>
      <c r="C914" s="0" t="s">
        <v>84</v>
      </c>
      <c r="D914" s="0" t="s">
        <v>71</v>
      </c>
      <c r="E914" s="0" t="n">
        <v>2036</v>
      </c>
      <c r="F914" s="5" t="n">
        <v>85.0675417238482</v>
      </c>
      <c r="G914" s="10" t="s">
        <v>4</v>
      </c>
    </row>
    <row r="915" customFormat="false" ht="14.25" hidden="true" customHeight="false" outlineLevel="0" collapsed="false">
      <c r="A915" s="0" t="s">
        <v>93</v>
      </c>
      <c r="B915" s="0" t="s">
        <v>42</v>
      </c>
      <c r="C915" s="0" t="s">
        <v>84</v>
      </c>
      <c r="D915" s="0" t="s">
        <v>71</v>
      </c>
      <c r="E915" s="0" t="n">
        <v>2037</v>
      </c>
      <c r="F915" s="5" t="n">
        <v>91.8910279865088</v>
      </c>
      <c r="G915" s="10" t="s">
        <v>4</v>
      </c>
    </row>
    <row r="916" customFormat="false" ht="14.25" hidden="true" customHeight="false" outlineLevel="0" collapsed="false">
      <c r="A916" s="0" t="s">
        <v>93</v>
      </c>
      <c r="B916" s="0" t="s">
        <v>42</v>
      </c>
      <c r="C916" s="0" t="s">
        <v>84</v>
      </c>
      <c r="D916" s="0" t="s">
        <v>71</v>
      </c>
      <c r="E916" s="0" t="n">
        <v>2038</v>
      </c>
      <c r="F916" s="5" t="n">
        <v>98.5844372690618</v>
      </c>
      <c r="G916" s="10" t="s">
        <v>4</v>
      </c>
    </row>
    <row r="917" customFormat="false" ht="14.25" hidden="true" customHeight="false" outlineLevel="0" collapsed="false">
      <c r="A917" s="0" t="s">
        <v>93</v>
      </c>
      <c r="B917" s="0" t="s">
        <v>42</v>
      </c>
      <c r="C917" s="0" t="s">
        <v>84</v>
      </c>
      <c r="D917" s="0" t="s">
        <v>71</v>
      </c>
      <c r="E917" s="0" t="n">
        <v>2039</v>
      </c>
      <c r="F917" s="5" t="n">
        <v>105.420562632903</v>
      </c>
      <c r="G917" s="10" t="s">
        <v>4</v>
      </c>
    </row>
    <row r="918" customFormat="false" ht="14.25" hidden="true" customHeight="false" outlineLevel="0" collapsed="false">
      <c r="A918" s="0" t="s">
        <v>93</v>
      </c>
      <c r="B918" s="0" t="s">
        <v>42</v>
      </c>
      <c r="C918" s="0" t="s">
        <v>84</v>
      </c>
      <c r="D918" s="0" t="s">
        <v>71</v>
      </c>
      <c r="E918" s="0" t="n">
        <v>2040</v>
      </c>
      <c r="F918" s="5" t="n">
        <v>110.963246764436</v>
      </c>
      <c r="G918" s="10" t="s">
        <v>4</v>
      </c>
    </row>
    <row r="919" customFormat="false" ht="14.25" hidden="true" customHeight="false" outlineLevel="0" collapsed="false">
      <c r="A919" s="0" t="s">
        <v>95</v>
      </c>
      <c r="B919" s="0" t="s">
        <v>52</v>
      </c>
      <c r="C919" s="0" t="s">
        <v>65</v>
      </c>
      <c r="D919" s="0" t="s">
        <v>94</v>
      </c>
      <c r="E919" s="0" t="n">
        <v>2025</v>
      </c>
      <c r="F919" s="5" t="n">
        <v>0.5524</v>
      </c>
      <c r="G919" s="10" t="s">
        <v>4</v>
      </c>
    </row>
    <row r="920" customFormat="false" ht="14.25" hidden="true" customHeight="false" outlineLevel="0" collapsed="false">
      <c r="A920" s="0" t="s">
        <v>95</v>
      </c>
      <c r="B920" s="0" t="s">
        <v>52</v>
      </c>
      <c r="C920" s="0" t="s">
        <v>65</v>
      </c>
      <c r="D920" s="0" t="s">
        <v>94</v>
      </c>
      <c r="E920" s="0" t="n">
        <v>2026</v>
      </c>
      <c r="F920" s="5" t="n">
        <v>1.238</v>
      </c>
      <c r="G920" s="10" t="s">
        <v>4</v>
      </c>
    </row>
    <row r="921" customFormat="false" ht="14.25" hidden="true" customHeight="false" outlineLevel="0" collapsed="false">
      <c r="A921" s="0" t="s">
        <v>95</v>
      </c>
      <c r="B921" s="0" t="s">
        <v>52</v>
      </c>
      <c r="C921" s="0" t="s">
        <v>65</v>
      </c>
      <c r="D921" s="0" t="s">
        <v>94</v>
      </c>
      <c r="E921" s="0" t="n">
        <v>2027</v>
      </c>
      <c r="F921" s="5" t="n">
        <v>1.637</v>
      </c>
      <c r="G921" s="10" t="s">
        <v>4</v>
      </c>
    </row>
    <row r="922" customFormat="false" ht="14.25" hidden="true" customHeight="false" outlineLevel="0" collapsed="false">
      <c r="A922" s="0" t="s">
        <v>95</v>
      </c>
      <c r="B922" s="0" t="s">
        <v>52</v>
      </c>
      <c r="C922" s="0" t="s">
        <v>65</v>
      </c>
      <c r="D922" s="0" t="s">
        <v>94</v>
      </c>
      <c r="E922" s="0" t="n">
        <v>2028</v>
      </c>
      <c r="F922" s="5" t="n">
        <v>2.2943</v>
      </c>
      <c r="G922" s="10" t="s">
        <v>4</v>
      </c>
    </row>
    <row r="923" customFormat="false" ht="14.25" hidden="true" customHeight="false" outlineLevel="0" collapsed="false">
      <c r="A923" s="0" t="s">
        <v>95</v>
      </c>
      <c r="B923" s="0" t="s">
        <v>52</v>
      </c>
      <c r="C923" s="0" t="s">
        <v>65</v>
      </c>
      <c r="D923" s="0" t="s">
        <v>94</v>
      </c>
      <c r="E923" s="0" t="n">
        <v>2029</v>
      </c>
      <c r="F923" s="5" t="n">
        <v>2.7988</v>
      </c>
      <c r="G923" s="10" t="s">
        <v>4</v>
      </c>
    </row>
    <row r="924" customFormat="false" ht="14.25" hidden="true" customHeight="false" outlineLevel="0" collapsed="false">
      <c r="A924" s="0" t="s">
        <v>95</v>
      </c>
      <c r="B924" s="0" t="s">
        <v>52</v>
      </c>
      <c r="C924" s="0" t="s">
        <v>65</v>
      </c>
      <c r="D924" s="0" t="s">
        <v>94</v>
      </c>
      <c r="E924" s="0" t="n">
        <v>2030</v>
      </c>
      <c r="F924" s="5" t="n">
        <v>3.3464</v>
      </c>
      <c r="G924" s="10" t="s">
        <v>4</v>
      </c>
    </row>
    <row r="925" customFormat="false" ht="14.25" hidden="true" customHeight="false" outlineLevel="0" collapsed="false">
      <c r="A925" s="0" t="s">
        <v>95</v>
      </c>
      <c r="B925" s="0" t="s">
        <v>52</v>
      </c>
      <c r="C925" s="0" t="s">
        <v>65</v>
      </c>
      <c r="D925" s="0" t="s">
        <v>94</v>
      </c>
      <c r="E925" s="0" t="n">
        <v>2031</v>
      </c>
      <c r="F925" s="5" t="n">
        <v>3.9464</v>
      </c>
      <c r="G925" s="10" t="s">
        <v>4</v>
      </c>
    </row>
    <row r="926" customFormat="false" ht="14.25" hidden="true" customHeight="false" outlineLevel="0" collapsed="false">
      <c r="A926" s="0" t="s">
        <v>95</v>
      </c>
      <c r="B926" s="0" t="s">
        <v>52</v>
      </c>
      <c r="C926" s="0" t="s">
        <v>65</v>
      </c>
      <c r="D926" s="0" t="s">
        <v>94</v>
      </c>
      <c r="E926" s="0" t="n">
        <v>2032</v>
      </c>
      <c r="F926" s="5" t="n">
        <v>4.2732</v>
      </c>
      <c r="G926" s="10" t="s">
        <v>4</v>
      </c>
    </row>
    <row r="927" customFormat="false" ht="14.25" hidden="true" customHeight="false" outlineLevel="0" collapsed="false">
      <c r="A927" s="0" t="s">
        <v>95</v>
      </c>
      <c r="B927" s="0" t="s">
        <v>52</v>
      </c>
      <c r="C927" s="0" t="s">
        <v>65</v>
      </c>
      <c r="D927" s="0" t="s">
        <v>94</v>
      </c>
      <c r="E927" s="0" t="n">
        <v>2033</v>
      </c>
      <c r="F927" s="5" t="n">
        <v>4.8133</v>
      </c>
      <c r="G927" s="10" t="s">
        <v>4</v>
      </c>
    </row>
    <row r="928" customFormat="false" ht="14.25" hidden="true" customHeight="false" outlineLevel="0" collapsed="false">
      <c r="A928" s="0" t="s">
        <v>95</v>
      </c>
      <c r="B928" s="0" t="s">
        <v>52</v>
      </c>
      <c r="C928" s="0" t="s">
        <v>65</v>
      </c>
      <c r="D928" s="0" t="s">
        <v>94</v>
      </c>
      <c r="E928" s="0" t="n">
        <v>2034</v>
      </c>
      <c r="F928" s="5" t="n">
        <v>5.8241</v>
      </c>
      <c r="G928" s="10" t="s">
        <v>4</v>
      </c>
    </row>
    <row r="929" customFormat="false" ht="14.25" hidden="true" customHeight="false" outlineLevel="0" collapsed="false">
      <c r="A929" s="0" t="s">
        <v>95</v>
      </c>
      <c r="B929" s="0" t="s">
        <v>52</v>
      </c>
      <c r="C929" s="0" t="s">
        <v>65</v>
      </c>
      <c r="D929" s="0" t="s">
        <v>94</v>
      </c>
      <c r="E929" s="0" t="n">
        <v>2035</v>
      </c>
      <c r="F929" s="5" t="n">
        <v>6.7832</v>
      </c>
      <c r="G929" s="10" t="s">
        <v>4</v>
      </c>
    </row>
    <row r="930" customFormat="false" ht="14.25" hidden="true" customHeight="false" outlineLevel="0" collapsed="false">
      <c r="A930" s="0" t="s">
        <v>95</v>
      </c>
      <c r="B930" s="0" t="s">
        <v>52</v>
      </c>
      <c r="C930" s="0" t="s">
        <v>65</v>
      </c>
      <c r="D930" s="0" t="s">
        <v>94</v>
      </c>
      <c r="E930" s="0" t="n">
        <v>2036</v>
      </c>
      <c r="F930" s="5" t="n">
        <v>7.722</v>
      </c>
      <c r="G930" s="10" t="s">
        <v>4</v>
      </c>
    </row>
    <row r="931" customFormat="false" ht="14.25" hidden="true" customHeight="false" outlineLevel="0" collapsed="false">
      <c r="A931" s="0" t="s">
        <v>95</v>
      </c>
      <c r="B931" s="0" t="s">
        <v>52</v>
      </c>
      <c r="C931" s="0" t="s">
        <v>65</v>
      </c>
      <c r="D931" s="0" t="s">
        <v>94</v>
      </c>
      <c r="E931" s="0" t="n">
        <v>2037</v>
      </c>
      <c r="F931" s="5" t="n">
        <v>8.5</v>
      </c>
      <c r="G931" s="10" t="s">
        <v>4</v>
      </c>
    </row>
    <row r="932" customFormat="false" ht="14.25" hidden="true" customHeight="false" outlineLevel="0" collapsed="false">
      <c r="A932" s="0" t="s">
        <v>95</v>
      </c>
      <c r="B932" s="0" t="s">
        <v>52</v>
      </c>
      <c r="C932" s="0" t="s">
        <v>65</v>
      </c>
      <c r="D932" s="0" t="s">
        <v>94</v>
      </c>
      <c r="E932" s="0" t="n">
        <v>2038</v>
      </c>
      <c r="F932" s="5" t="n">
        <v>9.4613</v>
      </c>
      <c r="G932" s="10" t="s">
        <v>4</v>
      </c>
    </row>
    <row r="933" customFormat="false" ht="14.25" hidden="true" customHeight="false" outlineLevel="0" collapsed="false">
      <c r="A933" s="0" t="s">
        <v>95</v>
      </c>
      <c r="B933" s="0" t="s">
        <v>52</v>
      </c>
      <c r="C933" s="0" t="s">
        <v>65</v>
      </c>
      <c r="D933" s="0" t="s">
        <v>94</v>
      </c>
      <c r="E933" s="0" t="n">
        <v>2039</v>
      </c>
      <c r="F933" s="5" t="n">
        <v>10.4556</v>
      </c>
      <c r="G933" s="10" t="s">
        <v>4</v>
      </c>
    </row>
    <row r="934" customFormat="false" ht="14.25" hidden="true" customHeight="false" outlineLevel="0" collapsed="false">
      <c r="A934" s="0" t="s">
        <v>95</v>
      </c>
      <c r="B934" s="0" t="s">
        <v>52</v>
      </c>
      <c r="C934" s="0" t="s">
        <v>65</v>
      </c>
      <c r="D934" s="0" t="s">
        <v>94</v>
      </c>
      <c r="E934" s="0" t="n">
        <v>2040</v>
      </c>
      <c r="F934" s="5" t="n">
        <v>11.0367</v>
      </c>
      <c r="G934" s="10" t="s">
        <v>4</v>
      </c>
    </row>
    <row r="935" customFormat="false" ht="14.25" hidden="true" customHeight="false" outlineLevel="0" collapsed="false">
      <c r="A935" s="0" t="s">
        <v>95</v>
      </c>
      <c r="B935" s="0" t="s">
        <v>52</v>
      </c>
      <c r="C935" s="0" t="s">
        <v>65</v>
      </c>
      <c r="D935" s="0" t="s">
        <v>66</v>
      </c>
      <c r="E935" s="0" t="n">
        <v>2024</v>
      </c>
      <c r="F935" s="5" t="n">
        <v>17.1132125923702</v>
      </c>
      <c r="G935" s="10" t="s">
        <v>4</v>
      </c>
    </row>
    <row r="936" customFormat="false" ht="14.25" hidden="true" customHeight="false" outlineLevel="0" collapsed="false">
      <c r="A936" s="0" t="s">
        <v>95</v>
      </c>
      <c r="B936" s="0" t="s">
        <v>52</v>
      </c>
      <c r="C936" s="0" t="s">
        <v>65</v>
      </c>
      <c r="D936" s="0" t="s">
        <v>66</v>
      </c>
      <c r="E936" s="0" t="n">
        <v>2025</v>
      </c>
      <c r="F936" s="5" t="n">
        <v>16.9221887699066</v>
      </c>
      <c r="G936" s="10" t="s">
        <v>4</v>
      </c>
    </row>
    <row r="937" customFormat="false" ht="14.25" hidden="true" customHeight="false" outlineLevel="0" collapsed="false">
      <c r="A937" s="0" t="s">
        <v>95</v>
      </c>
      <c r="B937" s="0" t="s">
        <v>52</v>
      </c>
      <c r="C937" s="0" t="s">
        <v>65</v>
      </c>
      <c r="D937" s="0" t="s">
        <v>66</v>
      </c>
      <c r="E937" s="0" t="n">
        <v>2026</v>
      </c>
      <c r="F937" s="5" t="n">
        <v>16.6554932325344</v>
      </c>
      <c r="G937" s="10" t="s">
        <v>4</v>
      </c>
    </row>
    <row r="938" customFormat="false" ht="14.25" hidden="true" customHeight="false" outlineLevel="0" collapsed="false">
      <c r="A938" s="0" t="s">
        <v>95</v>
      </c>
      <c r="B938" s="0" t="s">
        <v>52</v>
      </c>
      <c r="C938" s="0" t="s">
        <v>65</v>
      </c>
      <c r="D938" s="0" t="s">
        <v>66</v>
      </c>
      <c r="E938" s="0" t="n">
        <v>2027</v>
      </c>
      <c r="F938" s="5" t="n">
        <v>16.3743889425022</v>
      </c>
      <c r="G938" s="10" t="s">
        <v>4</v>
      </c>
    </row>
    <row r="939" customFormat="false" ht="14.25" hidden="true" customHeight="false" outlineLevel="0" collapsed="false">
      <c r="A939" s="0" t="s">
        <v>95</v>
      </c>
      <c r="B939" s="0" t="s">
        <v>52</v>
      </c>
      <c r="C939" s="0" t="s">
        <v>65</v>
      </c>
      <c r="D939" s="0" t="s">
        <v>66</v>
      </c>
      <c r="E939" s="0" t="n">
        <v>2028</v>
      </c>
      <c r="F939" s="5" t="n">
        <v>16.0251714675652</v>
      </c>
      <c r="G939" s="10" t="s">
        <v>4</v>
      </c>
    </row>
    <row r="940" customFormat="false" ht="14.25" hidden="true" customHeight="false" outlineLevel="0" collapsed="false">
      <c r="A940" s="0" t="s">
        <v>95</v>
      </c>
      <c r="B940" s="0" t="s">
        <v>52</v>
      </c>
      <c r="C940" s="0" t="s">
        <v>65</v>
      </c>
      <c r="D940" s="0" t="s">
        <v>66</v>
      </c>
      <c r="E940" s="0" t="n">
        <v>2029</v>
      </c>
      <c r="F940" s="5" t="n">
        <v>15.6665982751912</v>
      </c>
      <c r="G940" s="10" t="s">
        <v>4</v>
      </c>
    </row>
    <row r="941" customFormat="false" ht="14.25" hidden="true" customHeight="false" outlineLevel="0" collapsed="false">
      <c r="A941" s="0" t="s">
        <v>95</v>
      </c>
      <c r="B941" s="0" t="s">
        <v>52</v>
      </c>
      <c r="C941" s="0" t="s">
        <v>65</v>
      </c>
      <c r="D941" s="0" t="s">
        <v>66</v>
      </c>
      <c r="E941" s="0" t="n">
        <v>2030</v>
      </c>
      <c r="F941" s="5" t="n">
        <v>15.3315346213205</v>
      </c>
      <c r="G941" s="10" t="s">
        <v>4</v>
      </c>
    </row>
    <row r="942" customFormat="false" ht="14.25" hidden="true" customHeight="false" outlineLevel="0" collapsed="false">
      <c r="A942" s="0" t="s">
        <v>95</v>
      </c>
      <c r="B942" s="0" t="s">
        <v>52</v>
      </c>
      <c r="C942" s="0" t="s">
        <v>65</v>
      </c>
      <c r="D942" s="0" t="s">
        <v>66</v>
      </c>
      <c r="E942" s="0" t="n">
        <v>2031</v>
      </c>
      <c r="F942" s="5" t="n">
        <v>14.956864323582</v>
      </c>
      <c r="G942" s="10" t="s">
        <v>4</v>
      </c>
    </row>
    <row r="943" customFormat="false" ht="14.25" hidden="true" customHeight="false" outlineLevel="0" collapsed="false">
      <c r="A943" s="0" t="s">
        <v>95</v>
      </c>
      <c r="B943" s="0" t="s">
        <v>52</v>
      </c>
      <c r="C943" s="0" t="s">
        <v>65</v>
      </c>
      <c r="D943" s="0" t="s">
        <v>66</v>
      </c>
      <c r="E943" s="0" t="n">
        <v>2032</v>
      </c>
      <c r="F943" s="5" t="n">
        <v>14.5641890370275</v>
      </c>
      <c r="G943" s="10" t="s">
        <v>4</v>
      </c>
    </row>
    <row r="944" customFormat="false" ht="14.25" hidden="true" customHeight="false" outlineLevel="0" collapsed="false">
      <c r="A944" s="0" t="s">
        <v>95</v>
      </c>
      <c r="B944" s="0" t="s">
        <v>52</v>
      </c>
      <c r="C944" s="0" t="s">
        <v>65</v>
      </c>
      <c r="D944" s="0" t="s">
        <v>66</v>
      </c>
      <c r="E944" s="0" t="n">
        <v>2033</v>
      </c>
      <c r="F944" s="5" t="n">
        <v>14.1534593735443</v>
      </c>
      <c r="G944" s="10" t="s">
        <v>4</v>
      </c>
    </row>
    <row r="945" customFormat="false" ht="14.25" hidden="true" customHeight="false" outlineLevel="0" collapsed="false">
      <c r="A945" s="0" t="s">
        <v>95</v>
      </c>
      <c r="B945" s="0" t="s">
        <v>52</v>
      </c>
      <c r="C945" s="0" t="s">
        <v>65</v>
      </c>
      <c r="D945" s="0" t="s">
        <v>66</v>
      </c>
      <c r="E945" s="0" t="n">
        <v>2034</v>
      </c>
      <c r="F945" s="5" t="n">
        <v>13.6960480051956</v>
      </c>
      <c r="G945" s="10" t="s">
        <v>4</v>
      </c>
    </row>
    <row r="946" customFormat="false" ht="14.25" hidden="true" customHeight="false" outlineLevel="0" collapsed="false">
      <c r="A946" s="0" t="s">
        <v>95</v>
      </c>
      <c r="B946" s="0" t="s">
        <v>52</v>
      </c>
      <c r="C946" s="0" t="s">
        <v>65</v>
      </c>
      <c r="D946" s="0" t="s">
        <v>66</v>
      </c>
      <c r="E946" s="0" t="n">
        <v>2035</v>
      </c>
      <c r="F946" s="5" t="n">
        <v>13.2326158095419</v>
      </c>
      <c r="G946" s="10" t="s">
        <v>4</v>
      </c>
    </row>
    <row r="947" customFormat="false" ht="14.25" hidden="true" customHeight="false" outlineLevel="0" collapsed="false">
      <c r="A947" s="0" t="s">
        <v>95</v>
      </c>
      <c r="B947" s="0" t="s">
        <v>52</v>
      </c>
      <c r="C947" s="0" t="s">
        <v>65</v>
      </c>
      <c r="D947" s="0" t="s">
        <v>66</v>
      </c>
      <c r="E947" s="0" t="n">
        <v>2036</v>
      </c>
      <c r="F947" s="5" t="n">
        <v>12.7662719999165</v>
      </c>
      <c r="G947" s="10" t="s">
        <v>4</v>
      </c>
    </row>
    <row r="948" customFormat="false" ht="14.25" hidden="true" customHeight="false" outlineLevel="0" collapsed="false">
      <c r="A948" s="0" t="s">
        <v>95</v>
      </c>
      <c r="B948" s="0" t="s">
        <v>52</v>
      </c>
      <c r="C948" s="0" t="s">
        <v>65</v>
      </c>
      <c r="D948" s="0" t="s">
        <v>66</v>
      </c>
      <c r="E948" s="0" t="n">
        <v>2037</v>
      </c>
      <c r="F948" s="5" t="n">
        <v>12.3134910648478</v>
      </c>
      <c r="G948" s="10" t="s">
        <v>4</v>
      </c>
    </row>
    <row r="949" customFormat="false" ht="14.25" hidden="true" customHeight="false" outlineLevel="0" collapsed="false">
      <c r="A949" s="0" t="s">
        <v>95</v>
      </c>
      <c r="B949" s="0" t="s">
        <v>52</v>
      </c>
      <c r="C949" s="0" t="s">
        <v>65</v>
      </c>
      <c r="D949" s="0" t="s">
        <v>66</v>
      </c>
      <c r="E949" s="0" t="n">
        <v>2038</v>
      </c>
      <c r="F949" s="5" t="n">
        <v>11.8441713974821</v>
      </c>
      <c r="G949" s="10" t="s">
        <v>4</v>
      </c>
    </row>
    <row r="950" customFormat="false" ht="14.25" hidden="true" customHeight="false" outlineLevel="0" collapsed="false">
      <c r="A950" s="0" t="s">
        <v>95</v>
      </c>
      <c r="B950" s="0" t="s">
        <v>52</v>
      </c>
      <c r="C950" s="0" t="s">
        <v>65</v>
      </c>
      <c r="D950" s="0" t="s">
        <v>66</v>
      </c>
      <c r="E950" s="0" t="n">
        <v>2039</v>
      </c>
      <c r="F950" s="5" t="n">
        <v>11.3932932761829</v>
      </c>
      <c r="G950" s="10" t="s">
        <v>4</v>
      </c>
    </row>
    <row r="951" customFormat="false" ht="14.25" hidden="true" customHeight="false" outlineLevel="0" collapsed="false">
      <c r="A951" s="0" t="s">
        <v>95</v>
      </c>
      <c r="B951" s="0" t="s">
        <v>52</v>
      </c>
      <c r="C951" s="0" t="s">
        <v>65</v>
      </c>
      <c r="D951" s="0" t="s">
        <v>66</v>
      </c>
      <c r="E951" s="0" t="n">
        <v>2040</v>
      </c>
      <c r="F951" s="5" t="n">
        <v>11.1816666865395</v>
      </c>
      <c r="G951" s="10" t="s">
        <v>4</v>
      </c>
    </row>
    <row r="952" customFormat="false" ht="14.25" hidden="true" customHeight="false" outlineLevel="0" collapsed="false">
      <c r="A952" s="0" t="s">
        <v>95</v>
      </c>
      <c r="B952" s="0" t="s">
        <v>52</v>
      </c>
      <c r="C952" s="0" t="s">
        <v>65</v>
      </c>
      <c r="D952" s="0" t="s">
        <v>67</v>
      </c>
      <c r="E952" s="0" t="n">
        <v>2024</v>
      </c>
      <c r="F952" s="5" t="n">
        <v>3.7540667915971</v>
      </c>
      <c r="G952" s="10" t="s">
        <v>4</v>
      </c>
    </row>
    <row r="953" customFormat="false" ht="14.25" hidden="true" customHeight="false" outlineLevel="0" collapsed="false">
      <c r="A953" s="0" t="s">
        <v>95</v>
      </c>
      <c r="B953" s="0" t="s">
        <v>52</v>
      </c>
      <c r="C953" s="0" t="s">
        <v>65</v>
      </c>
      <c r="D953" s="0" t="s">
        <v>67</v>
      </c>
      <c r="E953" s="0" t="n">
        <v>2025</v>
      </c>
      <c r="F953" s="5" t="n">
        <v>3.90396290700147</v>
      </c>
      <c r="G953" s="10" t="s">
        <v>4</v>
      </c>
    </row>
    <row r="954" customFormat="false" ht="14.25" hidden="true" customHeight="false" outlineLevel="0" collapsed="false">
      <c r="A954" s="0" t="s">
        <v>95</v>
      </c>
      <c r="B954" s="0" t="s">
        <v>52</v>
      </c>
      <c r="C954" s="0" t="s">
        <v>65</v>
      </c>
      <c r="D954" s="0" t="s">
        <v>67</v>
      </c>
      <c r="E954" s="0" t="n">
        <v>2026</v>
      </c>
      <c r="F954" s="5" t="n">
        <v>4.10603507511372</v>
      </c>
      <c r="G954" s="10" t="s">
        <v>4</v>
      </c>
    </row>
    <row r="955" customFormat="false" ht="14.25" hidden="true" customHeight="false" outlineLevel="0" collapsed="false">
      <c r="A955" s="0" t="s">
        <v>95</v>
      </c>
      <c r="B955" s="0" t="s">
        <v>52</v>
      </c>
      <c r="C955" s="0" t="s">
        <v>65</v>
      </c>
      <c r="D955" s="0" t="s">
        <v>67</v>
      </c>
      <c r="E955" s="0" t="n">
        <v>2027</v>
      </c>
      <c r="F955" s="5" t="n">
        <v>4.25102076193493</v>
      </c>
      <c r="G955" s="10" t="s">
        <v>4</v>
      </c>
    </row>
    <row r="956" customFormat="false" ht="14.25" hidden="true" customHeight="false" outlineLevel="0" collapsed="false">
      <c r="A956" s="0" t="s">
        <v>95</v>
      </c>
      <c r="B956" s="0" t="s">
        <v>52</v>
      </c>
      <c r="C956" s="0" t="s">
        <v>65</v>
      </c>
      <c r="D956" s="0" t="s">
        <v>67</v>
      </c>
      <c r="E956" s="0" t="n">
        <v>2028</v>
      </c>
      <c r="F956" s="5" t="n">
        <v>4.60206733364104</v>
      </c>
      <c r="G956" s="10" t="s">
        <v>4</v>
      </c>
    </row>
    <row r="957" customFormat="false" ht="14.25" hidden="true" customHeight="false" outlineLevel="0" collapsed="false">
      <c r="A957" s="0" t="s">
        <v>95</v>
      </c>
      <c r="B957" s="0" t="s">
        <v>52</v>
      </c>
      <c r="C957" s="0" t="s">
        <v>65</v>
      </c>
      <c r="D957" s="0" t="s">
        <v>67</v>
      </c>
      <c r="E957" s="0" t="n">
        <v>2029</v>
      </c>
      <c r="F957" s="5" t="n">
        <v>4.99389303283437</v>
      </c>
      <c r="G957" s="10" t="s">
        <v>4</v>
      </c>
    </row>
    <row r="958" customFormat="false" ht="14.25" hidden="true" customHeight="false" outlineLevel="0" collapsed="false">
      <c r="A958" s="0" t="s">
        <v>95</v>
      </c>
      <c r="B958" s="0" t="s">
        <v>52</v>
      </c>
      <c r="C958" s="0" t="s">
        <v>65</v>
      </c>
      <c r="D958" s="0" t="s">
        <v>67</v>
      </c>
      <c r="E958" s="0" t="n">
        <v>2030</v>
      </c>
      <c r="F958" s="5" t="n">
        <v>5.32618020525313</v>
      </c>
      <c r="G958" s="10" t="s">
        <v>4</v>
      </c>
    </row>
    <row r="959" customFormat="false" ht="14.25" hidden="true" customHeight="false" outlineLevel="0" collapsed="false">
      <c r="A959" s="0" t="s">
        <v>95</v>
      </c>
      <c r="B959" s="0" t="s">
        <v>52</v>
      </c>
      <c r="C959" s="0" t="s">
        <v>65</v>
      </c>
      <c r="D959" s="0" t="s">
        <v>67</v>
      </c>
      <c r="E959" s="0" t="n">
        <v>2031</v>
      </c>
      <c r="F959" s="5" t="n">
        <v>5.16934850851665</v>
      </c>
      <c r="G959" s="10" t="s">
        <v>4</v>
      </c>
    </row>
    <row r="960" customFormat="false" ht="14.25" hidden="true" customHeight="false" outlineLevel="0" collapsed="false">
      <c r="A960" s="0" t="s">
        <v>95</v>
      </c>
      <c r="B960" s="0" t="s">
        <v>52</v>
      </c>
      <c r="C960" s="0" t="s">
        <v>65</v>
      </c>
      <c r="D960" s="0" t="s">
        <v>67</v>
      </c>
      <c r="E960" s="0" t="n">
        <v>2032</v>
      </c>
      <c r="F960" s="5" t="n">
        <v>5.20024189711685</v>
      </c>
      <c r="G960" s="10" t="s">
        <v>4</v>
      </c>
    </row>
    <row r="961" customFormat="false" ht="14.25" hidden="true" customHeight="false" outlineLevel="0" collapsed="false">
      <c r="A961" s="0" t="s">
        <v>95</v>
      </c>
      <c r="B961" s="0" t="s">
        <v>52</v>
      </c>
      <c r="C961" s="0" t="s">
        <v>65</v>
      </c>
      <c r="D961" s="0" t="s">
        <v>67</v>
      </c>
      <c r="E961" s="0" t="n">
        <v>2033</v>
      </c>
      <c r="F961" s="5" t="n">
        <v>5.22517705316691</v>
      </c>
      <c r="G961" s="10" t="s">
        <v>4</v>
      </c>
    </row>
    <row r="962" customFormat="false" ht="14.25" hidden="true" customHeight="false" outlineLevel="0" collapsed="false">
      <c r="A962" s="0" t="s">
        <v>95</v>
      </c>
      <c r="B962" s="0" t="s">
        <v>52</v>
      </c>
      <c r="C962" s="0" t="s">
        <v>65</v>
      </c>
      <c r="D962" s="0" t="s">
        <v>67</v>
      </c>
      <c r="E962" s="0" t="n">
        <v>2034</v>
      </c>
      <c r="F962" s="5" t="n">
        <v>5.28900486238264</v>
      </c>
      <c r="G962" s="10" t="s">
        <v>4</v>
      </c>
    </row>
    <row r="963" customFormat="false" ht="14.25" hidden="true" customHeight="false" outlineLevel="0" collapsed="false">
      <c r="A963" s="0" t="s">
        <v>95</v>
      </c>
      <c r="B963" s="0" t="s">
        <v>52</v>
      </c>
      <c r="C963" s="0" t="s">
        <v>65</v>
      </c>
      <c r="D963" s="0" t="s">
        <v>67</v>
      </c>
      <c r="E963" s="0" t="n">
        <v>2035</v>
      </c>
      <c r="F963" s="5" t="n">
        <v>5.34474807120329</v>
      </c>
      <c r="G963" s="10" t="s">
        <v>4</v>
      </c>
    </row>
    <row r="964" customFormat="false" ht="14.25" hidden="true" customHeight="false" outlineLevel="0" collapsed="false">
      <c r="A964" s="0" t="s">
        <v>95</v>
      </c>
      <c r="B964" s="0" t="s">
        <v>52</v>
      </c>
      <c r="C964" s="0" t="s">
        <v>65</v>
      </c>
      <c r="D964" s="0" t="s">
        <v>67</v>
      </c>
      <c r="E964" s="0" t="n">
        <v>2036</v>
      </c>
      <c r="F964" s="5" t="n">
        <v>5.41746910448929</v>
      </c>
      <c r="G964" s="10" t="s">
        <v>4</v>
      </c>
    </row>
    <row r="965" customFormat="false" ht="14.25" hidden="true" customHeight="false" outlineLevel="0" collapsed="false">
      <c r="A965" s="0" t="s">
        <v>95</v>
      </c>
      <c r="B965" s="0" t="s">
        <v>52</v>
      </c>
      <c r="C965" s="0" t="s">
        <v>65</v>
      </c>
      <c r="D965" s="0" t="s">
        <v>67</v>
      </c>
      <c r="E965" s="0" t="n">
        <v>2037</v>
      </c>
      <c r="F965" s="5" t="n">
        <v>5.5026225833059</v>
      </c>
      <c r="G965" s="10" t="s">
        <v>4</v>
      </c>
    </row>
    <row r="966" customFormat="false" ht="14.25" hidden="true" customHeight="false" outlineLevel="0" collapsed="false">
      <c r="A966" s="0" t="s">
        <v>95</v>
      </c>
      <c r="B966" s="0" t="s">
        <v>52</v>
      </c>
      <c r="C966" s="0" t="s">
        <v>65</v>
      </c>
      <c r="D966" s="0" t="s">
        <v>67</v>
      </c>
      <c r="E966" s="0" t="n">
        <v>2038</v>
      </c>
      <c r="F966" s="5" t="n">
        <v>5.43203576124103</v>
      </c>
      <c r="G966" s="10" t="s">
        <v>4</v>
      </c>
    </row>
    <row r="967" customFormat="false" ht="14.25" hidden="true" customHeight="false" outlineLevel="0" collapsed="false">
      <c r="A967" s="0" t="s">
        <v>95</v>
      </c>
      <c r="B967" s="0" t="s">
        <v>52</v>
      </c>
      <c r="C967" s="0" t="s">
        <v>65</v>
      </c>
      <c r="D967" s="0" t="s">
        <v>67</v>
      </c>
      <c r="E967" s="0" t="n">
        <v>2039</v>
      </c>
      <c r="F967" s="5" t="n">
        <v>5.46445498917973</v>
      </c>
      <c r="G967" s="10" t="s">
        <v>4</v>
      </c>
    </row>
    <row r="968" customFormat="false" ht="14.25" hidden="true" customHeight="false" outlineLevel="0" collapsed="false">
      <c r="A968" s="0" t="s">
        <v>95</v>
      </c>
      <c r="B968" s="0" t="s">
        <v>52</v>
      </c>
      <c r="C968" s="0" t="s">
        <v>65</v>
      </c>
      <c r="D968" s="0" t="s">
        <v>67</v>
      </c>
      <c r="E968" s="0" t="n">
        <v>2040</v>
      </c>
      <c r="F968" s="5" t="n">
        <v>5.50292043919345</v>
      </c>
      <c r="G968" s="10" t="s">
        <v>4</v>
      </c>
    </row>
    <row r="969" customFormat="false" ht="14.25" hidden="true" customHeight="false" outlineLevel="0" collapsed="false">
      <c r="A969" s="0" t="s">
        <v>95</v>
      </c>
      <c r="B969" s="0" t="s">
        <v>52</v>
      </c>
      <c r="C969" s="0" t="s">
        <v>65</v>
      </c>
      <c r="D969" s="0" t="s">
        <v>68</v>
      </c>
      <c r="E969" s="0" t="n">
        <v>2024</v>
      </c>
      <c r="F969" s="5" t="n">
        <v>0.7712492297172</v>
      </c>
      <c r="G969" s="10" t="s">
        <v>4</v>
      </c>
    </row>
    <row r="970" customFormat="false" ht="14.25" hidden="true" customHeight="false" outlineLevel="0" collapsed="false">
      <c r="A970" s="0" t="s">
        <v>95</v>
      </c>
      <c r="B970" s="0" t="s">
        <v>52</v>
      </c>
      <c r="C970" s="0" t="s">
        <v>65</v>
      </c>
      <c r="D970" s="0" t="s">
        <v>68</v>
      </c>
      <c r="E970" s="0" t="n">
        <v>2025</v>
      </c>
      <c r="F970" s="5" t="n">
        <v>0.894319742436736</v>
      </c>
      <c r="G970" s="10" t="s">
        <v>4</v>
      </c>
    </row>
    <row r="971" customFormat="false" ht="14.25" hidden="true" customHeight="false" outlineLevel="0" collapsed="false">
      <c r="A971" s="0" t="s">
        <v>95</v>
      </c>
      <c r="B971" s="0" t="s">
        <v>52</v>
      </c>
      <c r="C971" s="0" t="s">
        <v>65</v>
      </c>
      <c r="D971" s="0" t="s">
        <v>68</v>
      </c>
      <c r="E971" s="0" t="n">
        <v>2026</v>
      </c>
      <c r="F971" s="5" t="n">
        <v>1.02456727298</v>
      </c>
      <c r="G971" s="10" t="s">
        <v>4</v>
      </c>
    </row>
    <row r="972" customFormat="false" ht="14.25" hidden="true" customHeight="false" outlineLevel="0" collapsed="false">
      <c r="A972" s="0" t="s">
        <v>95</v>
      </c>
      <c r="B972" s="0" t="s">
        <v>52</v>
      </c>
      <c r="C972" s="0" t="s">
        <v>65</v>
      </c>
      <c r="D972" s="0" t="s">
        <v>68</v>
      </c>
      <c r="E972" s="0" t="n">
        <v>2027</v>
      </c>
      <c r="F972" s="5" t="n">
        <v>1.20629414868377</v>
      </c>
      <c r="G972" s="10" t="s">
        <v>4</v>
      </c>
    </row>
    <row r="973" customFormat="false" ht="14.25" hidden="true" customHeight="false" outlineLevel="0" collapsed="false">
      <c r="A973" s="0" t="s">
        <v>95</v>
      </c>
      <c r="B973" s="0" t="s">
        <v>52</v>
      </c>
      <c r="C973" s="0" t="s">
        <v>65</v>
      </c>
      <c r="D973" s="0" t="s">
        <v>68</v>
      </c>
      <c r="E973" s="0" t="n">
        <v>2028</v>
      </c>
      <c r="F973" s="5" t="n">
        <v>1.39724213014051</v>
      </c>
      <c r="G973" s="10" t="s">
        <v>4</v>
      </c>
    </row>
    <row r="974" customFormat="false" ht="14.25" hidden="true" customHeight="false" outlineLevel="0" collapsed="false">
      <c r="A974" s="0" t="s">
        <v>95</v>
      </c>
      <c r="B974" s="0" t="s">
        <v>52</v>
      </c>
      <c r="C974" s="0" t="s">
        <v>65</v>
      </c>
      <c r="D974" s="0" t="s">
        <v>68</v>
      </c>
      <c r="E974" s="0" t="n">
        <v>2029</v>
      </c>
      <c r="F974" s="5" t="n">
        <v>1.61928686153635</v>
      </c>
      <c r="G974" s="10" t="s">
        <v>4</v>
      </c>
    </row>
    <row r="975" customFormat="false" ht="14.25" hidden="true" customHeight="false" outlineLevel="0" collapsed="false">
      <c r="A975" s="0" t="s">
        <v>95</v>
      </c>
      <c r="B975" s="0" t="s">
        <v>52</v>
      </c>
      <c r="C975" s="0" t="s">
        <v>65</v>
      </c>
      <c r="D975" s="0" t="s">
        <v>68</v>
      </c>
      <c r="E975" s="0" t="n">
        <v>2030</v>
      </c>
      <c r="F975" s="5" t="n">
        <v>1.91478870910351</v>
      </c>
      <c r="G975" s="10" t="s">
        <v>4</v>
      </c>
    </row>
    <row r="976" customFormat="false" ht="14.25" hidden="true" customHeight="false" outlineLevel="0" collapsed="false">
      <c r="A976" s="0" t="s">
        <v>95</v>
      </c>
      <c r="B976" s="0" t="s">
        <v>52</v>
      </c>
      <c r="C976" s="0" t="s">
        <v>65</v>
      </c>
      <c r="D976" s="0" t="s">
        <v>68</v>
      </c>
      <c r="E976" s="0" t="n">
        <v>2031</v>
      </c>
      <c r="F976" s="5" t="n">
        <v>2.16764617699152</v>
      </c>
      <c r="G976" s="10" t="s">
        <v>4</v>
      </c>
    </row>
    <row r="977" customFormat="false" ht="14.25" hidden="true" customHeight="false" outlineLevel="0" collapsed="false">
      <c r="A977" s="0" t="s">
        <v>95</v>
      </c>
      <c r="B977" s="0" t="s">
        <v>52</v>
      </c>
      <c r="C977" s="0" t="s">
        <v>65</v>
      </c>
      <c r="D977" s="0" t="s">
        <v>68</v>
      </c>
      <c r="E977" s="0" t="n">
        <v>2032</v>
      </c>
      <c r="F977" s="5" t="n">
        <v>2.43176591503276</v>
      </c>
      <c r="G977" s="10" t="s">
        <v>4</v>
      </c>
    </row>
    <row r="978" customFormat="false" ht="14.25" hidden="true" customHeight="false" outlineLevel="0" collapsed="false">
      <c r="A978" s="0" t="s">
        <v>95</v>
      </c>
      <c r="B978" s="0" t="s">
        <v>52</v>
      </c>
      <c r="C978" s="0" t="s">
        <v>65</v>
      </c>
      <c r="D978" s="0" t="s">
        <v>68</v>
      </c>
      <c r="E978" s="0" t="n">
        <v>2033</v>
      </c>
      <c r="F978" s="5" t="n">
        <v>2.72440998766171</v>
      </c>
      <c r="G978" s="10" t="s">
        <v>4</v>
      </c>
    </row>
    <row r="979" customFormat="false" ht="14.25" hidden="true" customHeight="false" outlineLevel="0" collapsed="false">
      <c r="A979" s="0" t="s">
        <v>95</v>
      </c>
      <c r="B979" s="0" t="s">
        <v>52</v>
      </c>
      <c r="C979" s="0" t="s">
        <v>65</v>
      </c>
      <c r="D979" s="0" t="s">
        <v>68</v>
      </c>
      <c r="E979" s="0" t="n">
        <v>2034</v>
      </c>
      <c r="F979" s="5" t="n">
        <v>3.07505821853259</v>
      </c>
      <c r="G979" s="10" t="s">
        <v>4</v>
      </c>
    </row>
    <row r="980" customFormat="false" ht="14.25" hidden="true" customHeight="false" outlineLevel="0" collapsed="false">
      <c r="A980" s="0" t="s">
        <v>95</v>
      </c>
      <c r="B980" s="0" t="s">
        <v>52</v>
      </c>
      <c r="C980" s="0" t="s">
        <v>65</v>
      </c>
      <c r="D980" s="0" t="s">
        <v>68</v>
      </c>
      <c r="E980" s="0" t="n">
        <v>2035</v>
      </c>
      <c r="F980" s="5" t="n">
        <v>3.41857843646295</v>
      </c>
      <c r="G980" s="10" t="s">
        <v>4</v>
      </c>
    </row>
    <row r="981" customFormat="false" ht="14.25" hidden="true" customHeight="false" outlineLevel="0" collapsed="false">
      <c r="A981" s="0" t="s">
        <v>95</v>
      </c>
      <c r="B981" s="0" t="s">
        <v>52</v>
      </c>
      <c r="C981" s="0" t="s">
        <v>65</v>
      </c>
      <c r="D981" s="0" t="s">
        <v>68</v>
      </c>
      <c r="E981" s="0" t="n">
        <v>2036</v>
      </c>
      <c r="F981" s="5" t="n">
        <v>3.72593946313684</v>
      </c>
      <c r="G981" s="10" t="s">
        <v>4</v>
      </c>
    </row>
    <row r="982" customFormat="false" ht="14.25" hidden="true" customHeight="false" outlineLevel="0" collapsed="false">
      <c r="A982" s="0" t="s">
        <v>95</v>
      </c>
      <c r="B982" s="0" t="s">
        <v>52</v>
      </c>
      <c r="C982" s="0" t="s">
        <v>65</v>
      </c>
      <c r="D982" s="0" t="s">
        <v>68</v>
      </c>
      <c r="E982" s="0" t="n">
        <v>2037</v>
      </c>
      <c r="F982" s="5" t="n">
        <v>3.93406949429242</v>
      </c>
      <c r="G982" s="10" t="s">
        <v>4</v>
      </c>
    </row>
    <row r="983" customFormat="false" ht="14.25" hidden="true" customHeight="false" outlineLevel="0" collapsed="false">
      <c r="A983" s="0" t="s">
        <v>95</v>
      </c>
      <c r="B983" s="0" t="s">
        <v>52</v>
      </c>
      <c r="C983" s="0" t="s">
        <v>65</v>
      </c>
      <c r="D983" s="0" t="s">
        <v>68</v>
      </c>
      <c r="E983" s="0" t="n">
        <v>2038</v>
      </c>
      <c r="F983" s="5" t="n">
        <v>4.19106222583071</v>
      </c>
      <c r="G983" s="10" t="s">
        <v>4</v>
      </c>
    </row>
    <row r="984" customFormat="false" ht="14.25" hidden="true" customHeight="false" outlineLevel="0" collapsed="false">
      <c r="A984" s="0" t="s">
        <v>95</v>
      </c>
      <c r="B984" s="0" t="s">
        <v>52</v>
      </c>
      <c r="C984" s="0" t="s">
        <v>65</v>
      </c>
      <c r="D984" s="0" t="s">
        <v>68</v>
      </c>
      <c r="E984" s="0" t="n">
        <v>2039</v>
      </c>
      <c r="F984" s="5" t="n">
        <v>4.49902824980462</v>
      </c>
      <c r="G984" s="10" t="s">
        <v>4</v>
      </c>
    </row>
    <row r="985" customFormat="false" ht="14.25" hidden="true" customHeight="false" outlineLevel="0" collapsed="false">
      <c r="A985" s="0" t="s">
        <v>95</v>
      </c>
      <c r="B985" s="0" t="s">
        <v>52</v>
      </c>
      <c r="C985" s="0" t="s">
        <v>65</v>
      </c>
      <c r="D985" s="0" t="s">
        <v>68</v>
      </c>
      <c r="E985" s="0" t="n">
        <v>2040</v>
      </c>
      <c r="F985" s="5" t="n">
        <v>4.73380285983877</v>
      </c>
      <c r="G985" s="10" t="s">
        <v>4</v>
      </c>
    </row>
    <row r="986" customFormat="false" ht="14.25" hidden="true" customHeight="false" outlineLevel="0" collapsed="false">
      <c r="A986" s="0" t="s">
        <v>95</v>
      </c>
      <c r="B986" s="0" t="s">
        <v>52</v>
      </c>
      <c r="C986" s="0" t="s">
        <v>65</v>
      </c>
      <c r="D986" s="0" t="s">
        <v>70</v>
      </c>
      <c r="E986" s="0" t="n">
        <v>2024</v>
      </c>
      <c r="F986" s="5" t="n">
        <v>129.622628541881</v>
      </c>
      <c r="G986" s="10" t="s">
        <v>4</v>
      </c>
    </row>
    <row r="987" customFormat="false" ht="14.25" hidden="true" customHeight="false" outlineLevel="0" collapsed="false">
      <c r="A987" s="0" t="s">
        <v>95</v>
      </c>
      <c r="B987" s="0" t="s">
        <v>52</v>
      </c>
      <c r="C987" s="0" t="s">
        <v>65</v>
      </c>
      <c r="D987" s="0" t="s">
        <v>70</v>
      </c>
      <c r="E987" s="0" t="n">
        <v>2025</v>
      </c>
      <c r="F987" s="5" t="n">
        <v>130.732256590438</v>
      </c>
      <c r="G987" s="10" t="s">
        <v>4</v>
      </c>
    </row>
    <row r="988" customFormat="false" ht="14.25" hidden="true" customHeight="false" outlineLevel="0" collapsed="false">
      <c r="A988" s="0" t="s">
        <v>95</v>
      </c>
      <c r="B988" s="0" t="s">
        <v>52</v>
      </c>
      <c r="C988" s="0" t="s">
        <v>65</v>
      </c>
      <c r="D988" s="0" t="s">
        <v>70</v>
      </c>
      <c r="E988" s="0" t="n">
        <v>2026</v>
      </c>
      <c r="F988" s="5" t="n">
        <v>131.592426298405</v>
      </c>
      <c r="G988" s="10" t="s">
        <v>4</v>
      </c>
    </row>
    <row r="989" customFormat="false" ht="14.25" hidden="true" customHeight="false" outlineLevel="0" collapsed="false">
      <c r="A989" s="0" t="s">
        <v>95</v>
      </c>
      <c r="B989" s="0" t="s">
        <v>52</v>
      </c>
      <c r="C989" s="0" t="s">
        <v>65</v>
      </c>
      <c r="D989" s="0" t="s">
        <v>70</v>
      </c>
      <c r="E989" s="0" t="n">
        <v>2027</v>
      </c>
      <c r="F989" s="5" t="n">
        <v>132.514844081657</v>
      </c>
      <c r="G989" s="10" t="s">
        <v>4</v>
      </c>
    </row>
    <row r="990" customFormat="false" ht="14.25" hidden="true" customHeight="false" outlineLevel="0" collapsed="false">
      <c r="A990" s="0" t="s">
        <v>95</v>
      </c>
      <c r="B990" s="0" t="s">
        <v>52</v>
      </c>
      <c r="C990" s="0" t="s">
        <v>65</v>
      </c>
      <c r="D990" s="0" t="s">
        <v>70</v>
      </c>
      <c r="E990" s="0" t="n">
        <v>2028</v>
      </c>
      <c r="F990" s="5" t="n">
        <v>133.249846228082</v>
      </c>
      <c r="G990" s="10" t="s">
        <v>4</v>
      </c>
    </row>
    <row r="991" customFormat="false" ht="14.25" hidden="true" customHeight="false" outlineLevel="0" collapsed="false">
      <c r="A991" s="0" t="s">
        <v>95</v>
      </c>
      <c r="B991" s="0" t="s">
        <v>52</v>
      </c>
      <c r="C991" s="0" t="s">
        <v>65</v>
      </c>
      <c r="D991" s="0" t="s">
        <v>70</v>
      </c>
      <c r="E991" s="0" t="n">
        <v>2029</v>
      </c>
      <c r="F991" s="5" t="n">
        <v>134.263247854967</v>
      </c>
      <c r="G991" s="10" t="s">
        <v>4</v>
      </c>
    </row>
    <row r="992" customFormat="false" ht="14.25" hidden="true" customHeight="false" outlineLevel="0" collapsed="false">
      <c r="A992" s="0" t="s">
        <v>95</v>
      </c>
      <c r="B992" s="0" t="s">
        <v>52</v>
      </c>
      <c r="C992" s="0" t="s">
        <v>65</v>
      </c>
      <c r="D992" s="0" t="s">
        <v>70</v>
      </c>
      <c r="E992" s="0" t="n">
        <v>2030</v>
      </c>
      <c r="F992" s="5" t="n">
        <v>135.318031402938</v>
      </c>
      <c r="G992" s="10" t="s">
        <v>4</v>
      </c>
    </row>
    <row r="993" customFormat="false" ht="14.25" hidden="true" customHeight="false" outlineLevel="0" collapsed="false">
      <c r="A993" s="0" t="s">
        <v>95</v>
      </c>
      <c r="B993" s="0" t="s">
        <v>52</v>
      </c>
      <c r="C993" s="0" t="s">
        <v>65</v>
      </c>
      <c r="D993" s="0" t="s">
        <v>70</v>
      </c>
      <c r="E993" s="0" t="n">
        <v>2031</v>
      </c>
      <c r="F993" s="5" t="n">
        <v>136.369801764137</v>
      </c>
      <c r="G993" s="10" t="s">
        <v>4</v>
      </c>
    </row>
    <row r="994" customFormat="false" ht="14.25" hidden="true" customHeight="false" outlineLevel="0" collapsed="false">
      <c r="A994" s="0" t="s">
        <v>95</v>
      </c>
      <c r="B994" s="0" t="s">
        <v>52</v>
      </c>
      <c r="C994" s="0" t="s">
        <v>65</v>
      </c>
      <c r="D994" s="0" t="s">
        <v>70</v>
      </c>
      <c r="E994" s="0" t="n">
        <v>2032</v>
      </c>
      <c r="F994" s="5" t="n">
        <v>137.731643798178</v>
      </c>
      <c r="G994" s="10" t="s">
        <v>4</v>
      </c>
    </row>
    <row r="995" customFormat="false" ht="14.25" hidden="true" customHeight="false" outlineLevel="0" collapsed="false">
      <c r="A995" s="0" t="s">
        <v>95</v>
      </c>
      <c r="B995" s="0" t="s">
        <v>52</v>
      </c>
      <c r="C995" s="0" t="s">
        <v>65</v>
      </c>
      <c r="D995" s="0" t="s">
        <v>70</v>
      </c>
      <c r="E995" s="0" t="n">
        <v>2033</v>
      </c>
      <c r="F995" s="5" t="n">
        <v>138.902994145045</v>
      </c>
      <c r="G995" s="10" t="s">
        <v>4</v>
      </c>
    </row>
    <row r="996" customFormat="false" ht="14.25" hidden="true" customHeight="false" outlineLevel="0" collapsed="false">
      <c r="A996" s="0" t="s">
        <v>95</v>
      </c>
      <c r="B996" s="0" t="s">
        <v>52</v>
      </c>
      <c r="C996" s="0" t="s">
        <v>65</v>
      </c>
      <c r="D996" s="0" t="s">
        <v>70</v>
      </c>
      <c r="E996" s="0" t="n">
        <v>2034</v>
      </c>
      <c r="F996" s="5" t="n">
        <v>139.648101924854</v>
      </c>
      <c r="G996" s="10" t="s">
        <v>4</v>
      </c>
    </row>
    <row r="997" customFormat="false" ht="14.25" hidden="true" customHeight="false" outlineLevel="0" collapsed="false">
      <c r="A997" s="0" t="s">
        <v>95</v>
      </c>
      <c r="B997" s="0" t="s">
        <v>52</v>
      </c>
      <c r="C997" s="0" t="s">
        <v>65</v>
      </c>
      <c r="D997" s="0" t="s">
        <v>70</v>
      </c>
      <c r="E997" s="0" t="n">
        <v>2035</v>
      </c>
      <c r="F997" s="5" t="n">
        <v>140.462994936602</v>
      </c>
      <c r="G997" s="10" t="s">
        <v>4</v>
      </c>
    </row>
    <row r="998" customFormat="false" ht="14.25" hidden="true" customHeight="false" outlineLevel="0" collapsed="false">
      <c r="A998" s="0" t="s">
        <v>95</v>
      </c>
      <c r="B998" s="0" t="s">
        <v>52</v>
      </c>
      <c r="C998" s="0" t="s">
        <v>65</v>
      </c>
      <c r="D998" s="0" t="s">
        <v>70</v>
      </c>
      <c r="E998" s="0" t="n">
        <v>2036</v>
      </c>
      <c r="F998" s="5" t="n">
        <v>141.312248763308</v>
      </c>
      <c r="G998" s="10" t="s">
        <v>4</v>
      </c>
    </row>
    <row r="999" customFormat="false" ht="14.25" hidden="true" customHeight="false" outlineLevel="0" collapsed="false">
      <c r="A999" s="0" t="s">
        <v>95</v>
      </c>
      <c r="B999" s="0" t="s">
        <v>52</v>
      </c>
      <c r="C999" s="0" t="s">
        <v>65</v>
      </c>
      <c r="D999" s="0" t="s">
        <v>70</v>
      </c>
      <c r="E999" s="0" t="n">
        <v>2037</v>
      </c>
      <c r="F999" s="5" t="n">
        <v>142.323941099365</v>
      </c>
      <c r="G999" s="10" t="s">
        <v>4</v>
      </c>
    </row>
    <row r="1000" customFormat="false" ht="14.25" hidden="true" customHeight="false" outlineLevel="0" collapsed="false">
      <c r="A1000" s="0" t="s">
        <v>95</v>
      </c>
      <c r="B1000" s="0" t="s">
        <v>52</v>
      </c>
      <c r="C1000" s="0" t="s">
        <v>65</v>
      </c>
      <c r="D1000" s="0" t="s">
        <v>70</v>
      </c>
      <c r="E1000" s="0" t="n">
        <v>2038</v>
      </c>
      <c r="F1000" s="5" t="n">
        <v>143.174327235688</v>
      </c>
      <c r="G1000" s="10" t="s">
        <v>4</v>
      </c>
    </row>
    <row r="1001" customFormat="false" ht="14.25" hidden="true" customHeight="false" outlineLevel="0" collapsed="false">
      <c r="A1001" s="0" t="s">
        <v>95</v>
      </c>
      <c r="B1001" s="0" t="s">
        <v>52</v>
      </c>
      <c r="C1001" s="0" t="s">
        <v>65</v>
      </c>
      <c r="D1001" s="0" t="s">
        <v>70</v>
      </c>
      <c r="E1001" s="0" t="n">
        <v>2039</v>
      </c>
      <c r="F1001" s="5" t="n">
        <v>143.982449094176</v>
      </c>
      <c r="G1001" s="10" t="s">
        <v>4</v>
      </c>
    </row>
    <row r="1002" customFormat="false" ht="14.25" hidden="true" customHeight="false" outlineLevel="0" collapsed="false">
      <c r="A1002" s="0" t="s">
        <v>95</v>
      </c>
      <c r="B1002" s="0" t="s">
        <v>52</v>
      </c>
      <c r="C1002" s="0" t="s">
        <v>65</v>
      </c>
      <c r="D1002" s="0" t="s">
        <v>70</v>
      </c>
      <c r="E1002" s="0" t="n">
        <v>2040</v>
      </c>
      <c r="F1002" s="5" t="n">
        <v>144.981812531392</v>
      </c>
      <c r="G1002" s="10" t="s">
        <v>4</v>
      </c>
    </row>
    <row r="1003" customFormat="false" ht="14.25" hidden="true" customHeight="false" outlineLevel="0" collapsed="false">
      <c r="A1003" s="0" t="s">
        <v>95</v>
      </c>
      <c r="B1003" s="0" t="s">
        <v>52</v>
      </c>
      <c r="C1003" s="0" t="s">
        <v>65</v>
      </c>
      <c r="D1003" s="0" t="s">
        <v>71</v>
      </c>
      <c r="E1003" s="0" t="n">
        <v>2024</v>
      </c>
      <c r="F1003" s="5" t="n">
        <v>151.261157155565</v>
      </c>
      <c r="G1003" s="10" t="s">
        <v>4</v>
      </c>
    </row>
    <row r="1004" customFormat="false" ht="14.25" hidden="true" customHeight="false" outlineLevel="0" collapsed="false">
      <c r="A1004" s="0" t="s">
        <v>95</v>
      </c>
      <c r="B1004" s="0" t="s">
        <v>52</v>
      </c>
      <c r="C1004" s="0" t="s">
        <v>65</v>
      </c>
      <c r="D1004" s="0" t="s">
        <v>71</v>
      </c>
      <c r="E1004" s="0" t="n">
        <v>2025</v>
      </c>
      <c r="F1004" s="5" t="n">
        <v>153.005128009783</v>
      </c>
      <c r="G1004" s="10" t="s">
        <v>4</v>
      </c>
    </row>
    <row r="1005" customFormat="false" ht="14.25" hidden="true" customHeight="false" outlineLevel="0" collapsed="false">
      <c r="A1005" s="0" t="s">
        <v>95</v>
      </c>
      <c r="B1005" s="0" t="s">
        <v>52</v>
      </c>
      <c r="C1005" s="0" t="s">
        <v>65</v>
      </c>
      <c r="D1005" s="0" t="s">
        <v>71</v>
      </c>
      <c r="E1005" s="0" t="n">
        <v>2026</v>
      </c>
      <c r="F1005" s="5" t="n">
        <v>154.616521879033</v>
      </c>
      <c r="G1005" s="10" t="s">
        <v>4</v>
      </c>
    </row>
    <row r="1006" customFormat="false" ht="14.25" hidden="true" customHeight="false" outlineLevel="0" collapsed="false">
      <c r="A1006" s="0" t="s">
        <v>95</v>
      </c>
      <c r="B1006" s="0" t="s">
        <v>52</v>
      </c>
      <c r="C1006" s="0" t="s">
        <v>65</v>
      </c>
      <c r="D1006" s="0" t="s">
        <v>71</v>
      </c>
      <c r="E1006" s="0" t="n">
        <v>2027</v>
      </c>
      <c r="F1006" s="5" t="n">
        <v>155.983547934778</v>
      </c>
      <c r="G1006" s="10" t="s">
        <v>4</v>
      </c>
    </row>
    <row r="1007" customFormat="false" ht="14.25" hidden="true" customHeight="false" outlineLevel="0" collapsed="false">
      <c r="A1007" s="0" t="s">
        <v>95</v>
      </c>
      <c r="B1007" s="0" t="s">
        <v>52</v>
      </c>
      <c r="C1007" s="0" t="s">
        <v>65</v>
      </c>
      <c r="D1007" s="0" t="s">
        <v>71</v>
      </c>
      <c r="E1007" s="0" t="n">
        <v>2028</v>
      </c>
      <c r="F1007" s="5" t="n">
        <v>157.568627159429</v>
      </c>
      <c r="G1007" s="10" t="s">
        <v>4</v>
      </c>
    </row>
    <row r="1008" customFormat="false" ht="14.25" hidden="true" customHeight="false" outlineLevel="0" collapsed="false">
      <c r="A1008" s="0" t="s">
        <v>95</v>
      </c>
      <c r="B1008" s="0" t="s">
        <v>52</v>
      </c>
      <c r="C1008" s="0" t="s">
        <v>65</v>
      </c>
      <c r="D1008" s="0" t="s">
        <v>71</v>
      </c>
      <c r="E1008" s="0" t="n">
        <v>2029</v>
      </c>
      <c r="F1008" s="5" t="n">
        <v>159.341826024529</v>
      </c>
      <c r="G1008" s="10" t="s">
        <v>4</v>
      </c>
    </row>
    <row r="1009" customFormat="false" ht="14.25" hidden="true" customHeight="false" outlineLevel="0" collapsed="false">
      <c r="A1009" s="0" t="s">
        <v>95</v>
      </c>
      <c r="B1009" s="0" t="s">
        <v>52</v>
      </c>
      <c r="C1009" s="0" t="s">
        <v>65</v>
      </c>
      <c r="D1009" s="0" t="s">
        <v>71</v>
      </c>
      <c r="E1009" s="0" t="n">
        <v>2030</v>
      </c>
      <c r="F1009" s="5" t="n">
        <v>161.236934938615</v>
      </c>
      <c r="G1009" s="10" t="s">
        <v>4</v>
      </c>
    </row>
    <row r="1010" customFormat="false" ht="14.25" hidden="true" customHeight="false" outlineLevel="0" collapsed="false">
      <c r="A1010" s="0" t="s">
        <v>95</v>
      </c>
      <c r="B1010" s="0" t="s">
        <v>52</v>
      </c>
      <c r="C1010" s="0" t="s">
        <v>65</v>
      </c>
      <c r="D1010" s="0" t="s">
        <v>71</v>
      </c>
      <c r="E1010" s="0" t="n">
        <v>2031</v>
      </c>
      <c r="F1010" s="5" t="n">
        <v>162.610060773227</v>
      </c>
      <c r="G1010" s="10" t="s">
        <v>4</v>
      </c>
    </row>
    <row r="1011" customFormat="false" ht="14.25" hidden="true" customHeight="false" outlineLevel="0" collapsed="false">
      <c r="A1011" s="0" t="s">
        <v>95</v>
      </c>
      <c r="B1011" s="0" t="s">
        <v>52</v>
      </c>
      <c r="C1011" s="0" t="s">
        <v>65</v>
      </c>
      <c r="D1011" s="0" t="s">
        <v>71</v>
      </c>
      <c r="E1011" s="0" t="n">
        <v>2032</v>
      </c>
      <c r="F1011" s="5" t="n">
        <v>164.201040647355</v>
      </c>
      <c r="G1011" s="10" t="s">
        <v>4</v>
      </c>
    </row>
    <row r="1012" customFormat="false" ht="14.25" hidden="true" customHeight="false" outlineLevel="0" collapsed="false">
      <c r="A1012" s="0" t="s">
        <v>95</v>
      </c>
      <c r="B1012" s="0" t="s">
        <v>52</v>
      </c>
      <c r="C1012" s="0" t="s">
        <v>65</v>
      </c>
      <c r="D1012" s="0" t="s">
        <v>71</v>
      </c>
      <c r="E1012" s="0" t="n">
        <v>2033</v>
      </c>
      <c r="F1012" s="5" t="n">
        <v>165.819340559418</v>
      </c>
      <c r="G1012" s="10" t="s">
        <v>4</v>
      </c>
    </row>
    <row r="1013" customFormat="false" ht="14.25" hidden="true" customHeight="false" outlineLevel="0" collapsed="false">
      <c r="A1013" s="0" t="s">
        <v>95</v>
      </c>
      <c r="B1013" s="0" t="s">
        <v>52</v>
      </c>
      <c r="C1013" s="0" t="s">
        <v>65</v>
      </c>
      <c r="D1013" s="0" t="s">
        <v>71</v>
      </c>
      <c r="E1013" s="0" t="n">
        <v>2034</v>
      </c>
      <c r="F1013" s="5" t="n">
        <v>167.532313010965</v>
      </c>
      <c r="G1013" s="10" t="s">
        <v>4</v>
      </c>
    </row>
    <row r="1014" customFormat="false" ht="14.25" hidden="true" customHeight="false" outlineLevel="0" collapsed="false">
      <c r="A1014" s="0" t="s">
        <v>95</v>
      </c>
      <c r="B1014" s="0" t="s">
        <v>52</v>
      </c>
      <c r="C1014" s="0" t="s">
        <v>65</v>
      </c>
      <c r="D1014" s="0" t="s">
        <v>71</v>
      </c>
      <c r="E1014" s="0" t="n">
        <v>2035</v>
      </c>
      <c r="F1014" s="5" t="n">
        <v>169.24213725381</v>
      </c>
      <c r="G1014" s="10" t="s">
        <v>4</v>
      </c>
    </row>
    <row r="1015" customFormat="false" ht="14.25" hidden="true" customHeight="false" outlineLevel="0" collapsed="false">
      <c r="A1015" s="0" t="s">
        <v>95</v>
      </c>
      <c r="B1015" s="0" t="s">
        <v>52</v>
      </c>
      <c r="C1015" s="0" t="s">
        <v>65</v>
      </c>
      <c r="D1015" s="0" t="s">
        <v>71</v>
      </c>
      <c r="E1015" s="0" t="n">
        <v>2036</v>
      </c>
      <c r="F1015" s="5" t="n">
        <v>170.943929330851</v>
      </c>
      <c r="G1015" s="10" t="s">
        <v>4</v>
      </c>
    </row>
    <row r="1016" customFormat="false" ht="14.25" hidden="true" customHeight="false" outlineLevel="0" collapsed="false">
      <c r="A1016" s="0" t="s">
        <v>95</v>
      </c>
      <c r="B1016" s="0" t="s">
        <v>52</v>
      </c>
      <c r="C1016" s="0" t="s">
        <v>65</v>
      </c>
      <c r="D1016" s="0" t="s">
        <v>71</v>
      </c>
      <c r="E1016" s="0" t="n">
        <v>2037</v>
      </c>
      <c r="F1016" s="5" t="n">
        <v>172.574124241811</v>
      </c>
      <c r="G1016" s="10" t="s">
        <v>4</v>
      </c>
    </row>
    <row r="1017" customFormat="false" ht="14.25" hidden="true" customHeight="false" outlineLevel="0" collapsed="false">
      <c r="A1017" s="0" t="s">
        <v>95</v>
      </c>
      <c r="B1017" s="0" t="s">
        <v>52</v>
      </c>
      <c r="C1017" s="0" t="s">
        <v>65</v>
      </c>
      <c r="D1017" s="0" t="s">
        <v>71</v>
      </c>
      <c r="E1017" s="0" t="n">
        <v>2038</v>
      </c>
      <c r="F1017" s="5" t="n">
        <v>174.102896620242</v>
      </c>
      <c r="G1017" s="10" t="s">
        <v>4</v>
      </c>
    </row>
    <row r="1018" customFormat="false" ht="14.25" hidden="true" customHeight="false" outlineLevel="0" collapsed="false">
      <c r="A1018" s="0" t="s">
        <v>95</v>
      </c>
      <c r="B1018" s="0" t="s">
        <v>52</v>
      </c>
      <c r="C1018" s="0" t="s">
        <v>65</v>
      </c>
      <c r="D1018" s="0" t="s">
        <v>71</v>
      </c>
      <c r="E1018" s="0" t="n">
        <v>2039</v>
      </c>
      <c r="F1018" s="5" t="n">
        <v>175.794825609344</v>
      </c>
      <c r="G1018" s="10" t="s">
        <v>4</v>
      </c>
    </row>
    <row r="1019" customFormat="false" ht="14.25" hidden="true" customHeight="false" outlineLevel="0" collapsed="false">
      <c r="A1019" s="0" t="s">
        <v>95</v>
      </c>
      <c r="B1019" s="0" t="s">
        <v>52</v>
      </c>
      <c r="C1019" s="0" t="s">
        <v>65</v>
      </c>
      <c r="D1019" s="0" t="s">
        <v>71</v>
      </c>
      <c r="E1019" s="0" t="n">
        <v>2040</v>
      </c>
      <c r="F1019" s="5" t="n">
        <v>177.436902516964</v>
      </c>
      <c r="G1019" s="10" t="s">
        <v>4</v>
      </c>
    </row>
    <row r="1020" customFormat="false" ht="14.25" hidden="true" customHeight="false" outlineLevel="0" collapsed="false">
      <c r="A1020" s="0" t="s">
        <v>95</v>
      </c>
      <c r="B1020" s="0" t="s">
        <v>52</v>
      </c>
      <c r="C1020" s="0" t="s">
        <v>75</v>
      </c>
      <c r="D1020" s="0" t="s">
        <v>71</v>
      </c>
      <c r="E1020" s="0" t="n">
        <v>2024</v>
      </c>
      <c r="F1020" s="5" t="n">
        <v>2.445135</v>
      </c>
      <c r="G1020" s="10" t="s">
        <v>4</v>
      </c>
    </row>
    <row r="1021" customFormat="false" ht="14.25" hidden="true" customHeight="false" outlineLevel="0" collapsed="false">
      <c r="A1021" s="0" t="s">
        <v>95</v>
      </c>
      <c r="B1021" s="0" t="s">
        <v>52</v>
      </c>
      <c r="C1021" s="0" t="s">
        <v>75</v>
      </c>
      <c r="D1021" s="0" t="s">
        <v>71</v>
      </c>
      <c r="E1021" s="0" t="n">
        <v>2025</v>
      </c>
      <c r="F1021" s="5" t="n">
        <v>3.08173606786779</v>
      </c>
      <c r="G1021" s="10" t="s">
        <v>4</v>
      </c>
    </row>
    <row r="1022" customFormat="false" ht="14.25" hidden="true" customHeight="false" outlineLevel="0" collapsed="false">
      <c r="A1022" s="0" t="s">
        <v>95</v>
      </c>
      <c r="B1022" s="0" t="s">
        <v>52</v>
      </c>
      <c r="C1022" s="0" t="s">
        <v>75</v>
      </c>
      <c r="D1022" s="0" t="s">
        <v>71</v>
      </c>
      <c r="E1022" s="0" t="n">
        <v>2026</v>
      </c>
      <c r="F1022" s="5" t="n">
        <v>4.58442317930972</v>
      </c>
      <c r="G1022" s="10" t="s">
        <v>4</v>
      </c>
    </row>
    <row r="1023" customFormat="false" ht="14.25" hidden="true" customHeight="false" outlineLevel="0" collapsed="false">
      <c r="A1023" s="0" t="s">
        <v>95</v>
      </c>
      <c r="B1023" s="0" t="s">
        <v>52</v>
      </c>
      <c r="C1023" s="0" t="s">
        <v>75</v>
      </c>
      <c r="D1023" s="0" t="s">
        <v>71</v>
      </c>
      <c r="E1023" s="0" t="n">
        <v>2027</v>
      </c>
      <c r="F1023" s="5" t="n">
        <v>6.93216800633316</v>
      </c>
      <c r="G1023" s="10" t="s">
        <v>4</v>
      </c>
    </row>
    <row r="1024" customFormat="false" ht="14.25" hidden="true" customHeight="false" outlineLevel="0" collapsed="false">
      <c r="A1024" s="0" t="s">
        <v>95</v>
      </c>
      <c r="B1024" s="0" t="s">
        <v>52</v>
      </c>
      <c r="C1024" s="0" t="s">
        <v>75</v>
      </c>
      <c r="D1024" s="0" t="s">
        <v>71</v>
      </c>
      <c r="E1024" s="0" t="n">
        <v>2028</v>
      </c>
      <c r="F1024" s="5" t="n">
        <v>8.89346950913338</v>
      </c>
      <c r="G1024" s="10" t="s">
        <v>4</v>
      </c>
    </row>
    <row r="1025" customFormat="false" ht="14.25" hidden="true" customHeight="false" outlineLevel="0" collapsed="false">
      <c r="A1025" s="0" t="s">
        <v>95</v>
      </c>
      <c r="B1025" s="0" t="s">
        <v>52</v>
      </c>
      <c r="C1025" s="0" t="s">
        <v>75</v>
      </c>
      <c r="D1025" s="0" t="s">
        <v>71</v>
      </c>
      <c r="E1025" s="0" t="n">
        <v>2029</v>
      </c>
      <c r="F1025" s="5" t="n">
        <v>13.5301360680403</v>
      </c>
      <c r="G1025" s="10" t="s">
        <v>4</v>
      </c>
    </row>
    <row r="1026" customFormat="false" ht="14.25" hidden="true" customHeight="false" outlineLevel="0" collapsed="false">
      <c r="A1026" s="0" t="s">
        <v>95</v>
      </c>
      <c r="B1026" s="0" t="s">
        <v>52</v>
      </c>
      <c r="C1026" s="0" t="s">
        <v>75</v>
      </c>
      <c r="D1026" s="0" t="s">
        <v>71</v>
      </c>
      <c r="E1026" s="0" t="n">
        <v>2030</v>
      </c>
      <c r="F1026" s="5" t="n">
        <v>16.9110690569527</v>
      </c>
      <c r="G1026" s="10" t="s">
        <v>4</v>
      </c>
    </row>
    <row r="1027" customFormat="false" ht="14.25" hidden="true" customHeight="false" outlineLevel="0" collapsed="false">
      <c r="A1027" s="0" t="s">
        <v>95</v>
      </c>
      <c r="B1027" s="0" t="s">
        <v>52</v>
      </c>
      <c r="C1027" s="0" t="s">
        <v>75</v>
      </c>
      <c r="D1027" s="0" t="s">
        <v>71</v>
      </c>
      <c r="E1027" s="0" t="n">
        <v>2031</v>
      </c>
      <c r="F1027" s="5" t="n">
        <v>19.1867877007258</v>
      </c>
      <c r="G1027" s="10" t="s">
        <v>4</v>
      </c>
    </row>
    <row r="1028" customFormat="false" ht="14.25" hidden="true" customHeight="false" outlineLevel="0" collapsed="false">
      <c r="A1028" s="0" t="s">
        <v>95</v>
      </c>
      <c r="B1028" s="0" t="s">
        <v>52</v>
      </c>
      <c r="C1028" s="0" t="s">
        <v>75</v>
      </c>
      <c r="D1028" s="0" t="s">
        <v>71</v>
      </c>
      <c r="E1028" s="0" t="n">
        <v>2032</v>
      </c>
      <c r="F1028" s="5" t="n">
        <v>21.4599743515487</v>
      </c>
      <c r="G1028" s="10" t="s">
        <v>4</v>
      </c>
    </row>
    <row r="1029" customFormat="false" ht="14.25" hidden="true" customHeight="false" outlineLevel="0" collapsed="false">
      <c r="A1029" s="0" t="s">
        <v>95</v>
      </c>
      <c r="B1029" s="0" t="s">
        <v>52</v>
      </c>
      <c r="C1029" s="0" t="s">
        <v>75</v>
      </c>
      <c r="D1029" s="0" t="s">
        <v>71</v>
      </c>
      <c r="E1029" s="0" t="n">
        <v>2033</v>
      </c>
      <c r="F1029" s="5" t="n">
        <v>23.7247169781155</v>
      </c>
      <c r="G1029" s="10" t="s">
        <v>4</v>
      </c>
    </row>
    <row r="1030" customFormat="false" ht="14.25" hidden="true" customHeight="false" outlineLevel="0" collapsed="false">
      <c r="A1030" s="0" t="s">
        <v>95</v>
      </c>
      <c r="B1030" s="0" t="s">
        <v>52</v>
      </c>
      <c r="C1030" s="0" t="s">
        <v>75</v>
      </c>
      <c r="D1030" s="0" t="s">
        <v>71</v>
      </c>
      <c r="E1030" s="0" t="n">
        <v>2034</v>
      </c>
      <c r="F1030" s="5" t="n">
        <v>25.9213885231192</v>
      </c>
      <c r="G1030" s="10" t="s">
        <v>4</v>
      </c>
    </row>
    <row r="1031" customFormat="false" ht="14.25" hidden="true" customHeight="false" outlineLevel="0" collapsed="false">
      <c r="A1031" s="0" t="s">
        <v>95</v>
      </c>
      <c r="B1031" s="0" t="s">
        <v>52</v>
      </c>
      <c r="C1031" s="0" t="s">
        <v>75</v>
      </c>
      <c r="D1031" s="0" t="s">
        <v>71</v>
      </c>
      <c r="E1031" s="0" t="n">
        <v>2035</v>
      </c>
      <c r="F1031" s="5" t="n">
        <v>27.9859407143573</v>
      </c>
      <c r="G1031" s="10" t="s">
        <v>4</v>
      </c>
    </row>
    <row r="1032" customFormat="false" ht="14.25" hidden="true" customHeight="false" outlineLevel="0" collapsed="false">
      <c r="A1032" s="0" t="s">
        <v>95</v>
      </c>
      <c r="B1032" s="0" t="s">
        <v>52</v>
      </c>
      <c r="C1032" s="0" t="s">
        <v>75</v>
      </c>
      <c r="D1032" s="0" t="s">
        <v>71</v>
      </c>
      <c r="E1032" s="0" t="n">
        <v>2036</v>
      </c>
      <c r="F1032" s="5" t="n">
        <v>29.852696246474</v>
      </c>
      <c r="G1032" s="10" t="s">
        <v>4</v>
      </c>
    </row>
    <row r="1033" customFormat="false" ht="14.25" hidden="true" customHeight="false" outlineLevel="0" collapsed="false">
      <c r="A1033" s="0" t="s">
        <v>95</v>
      </c>
      <c r="B1033" s="0" t="s">
        <v>52</v>
      </c>
      <c r="C1033" s="0" t="s">
        <v>75</v>
      </c>
      <c r="D1033" s="0" t="s">
        <v>71</v>
      </c>
      <c r="E1033" s="0" t="n">
        <v>2037</v>
      </c>
      <c r="F1033" s="5" t="n">
        <v>31.4575771966844</v>
      </c>
      <c r="G1033" s="10" t="s">
        <v>4</v>
      </c>
    </row>
    <row r="1034" customFormat="false" ht="14.25" hidden="true" customHeight="false" outlineLevel="0" collapsed="false">
      <c r="A1034" s="0" t="s">
        <v>95</v>
      </c>
      <c r="B1034" s="0" t="s">
        <v>52</v>
      </c>
      <c r="C1034" s="0" t="s">
        <v>75</v>
      </c>
      <c r="D1034" s="0" t="s">
        <v>71</v>
      </c>
      <c r="E1034" s="0" t="n">
        <v>2038</v>
      </c>
      <c r="F1034" s="5" t="n">
        <v>32.7415706392624</v>
      </c>
      <c r="G1034" s="10" t="s">
        <v>4</v>
      </c>
    </row>
    <row r="1035" customFormat="false" ht="14.25" hidden="true" customHeight="false" outlineLevel="0" collapsed="false">
      <c r="A1035" s="0" t="s">
        <v>95</v>
      </c>
      <c r="B1035" s="0" t="s">
        <v>52</v>
      </c>
      <c r="C1035" s="0" t="s">
        <v>75</v>
      </c>
      <c r="D1035" s="0" t="s">
        <v>71</v>
      </c>
      <c r="E1035" s="0" t="n">
        <v>2039</v>
      </c>
      <c r="F1035" s="5" t="n">
        <v>33.6541873515474</v>
      </c>
      <c r="G1035" s="10" t="s">
        <v>4</v>
      </c>
    </row>
    <row r="1036" customFormat="false" ht="14.25" hidden="true" customHeight="false" outlineLevel="0" collapsed="false">
      <c r="A1036" s="0" t="s">
        <v>95</v>
      </c>
      <c r="B1036" s="0" t="s">
        <v>52</v>
      </c>
      <c r="C1036" s="0" t="s">
        <v>75</v>
      </c>
      <c r="D1036" s="0" t="s">
        <v>71</v>
      </c>
      <c r="E1036" s="0" t="n">
        <v>2040</v>
      </c>
      <c r="F1036" s="5" t="n">
        <v>34.156644368706</v>
      </c>
      <c r="G1036" s="10" t="s">
        <v>4</v>
      </c>
    </row>
    <row r="1037" customFormat="false" ht="14.25" hidden="true" customHeight="false" outlineLevel="0" collapsed="false">
      <c r="A1037" s="0" t="s">
        <v>95</v>
      </c>
      <c r="B1037" s="0" t="s">
        <v>52</v>
      </c>
      <c r="C1037" s="0" t="s">
        <v>75</v>
      </c>
      <c r="D1037" s="0" t="s">
        <v>75</v>
      </c>
      <c r="E1037" s="0" t="n">
        <v>2024</v>
      </c>
      <c r="F1037" s="5" t="n">
        <v>2.445135</v>
      </c>
      <c r="G1037" s="10" t="s">
        <v>4</v>
      </c>
    </row>
    <row r="1038" customFormat="false" ht="14.25" hidden="true" customHeight="false" outlineLevel="0" collapsed="false">
      <c r="A1038" s="0" t="s">
        <v>95</v>
      </c>
      <c r="B1038" s="0" t="s">
        <v>52</v>
      </c>
      <c r="C1038" s="0" t="s">
        <v>75</v>
      </c>
      <c r="D1038" s="0" t="s">
        <v>75</v>
      </c>
      <c r="E1038" s="0" t="n">
        <v>2025</v>
      </c>
      <c r="F1038" s="5" t="n">
        <v>3.08173606786779</v>
      </c>
      <c r="G1038" s="10" t="s">
        <v>4</v>
      </c>
    </row>
    <row r="1039" customFormat="false" ht="14.25" hidden="true" customHeight="false" outlineLevel="0" collapsed="false">
      <c r="A1039" s="0" t="s">
        <v>95</v>
      </c>
      <c r="B1039" s="0" t="s">
        <v>52</v>
      </c>
      <c r="C1039" s="0" t="s">
        <v>75</v>
      </c>
      <c r="D1039" s="0" t="s">
        <v>75</v>
      </c>
      <c r="E1039" s="0" t="n">
        <v>2026</v>
      </c>
      <c r="F1039" s="5" t="n">
        <v>4.58442317930972</v>
      </c>
      <c r="G1039" s="10" t="s">
        <v>4</v>
      </c>
    </row>
    <row r="1040" customFormat="false" ht="14.25" hidden="true" customHeight="false" outlineLevel="0" collapsed="false">
      <c r="A1040" s="0" t="s">
        <v>95</v>
      </c>
      <c r="B1040" s="0" t="s">
        <v>52</v>
      </c>
      <c r="C1040" s="0" t="s">
        <v>75</v>
      </c>
      <c r="D1040" s="0" t="s">
        <v>75</v>
      </c>
      <c r="E1040" s="0" t="n">
        <v>2027</v>
      </c>
      <c r="F1040" s="5" t="n">
        <v>6.93216800633316</v>
      </c>
      <c r="G1040" s="10" t="s">
        <v>4</v>
      </c>
    </row>
    <row r="1041" customFormat="false" ht="14.25" hidden="true" customHeight="false" outlineLevel="0" collapsed="false">
      <c r="A1041" s="0" t="s">
        <v>95</v>
      </c>
      <c r="B1041" s="0" t="s">
        <v>52</v>
      </c>
      <c r="C1041" s="0" t="s">
        <v>75</v>
      </c>
      <c r="D1041" s="0" t="s">
        <v>75</v>
      </c>
      <c r="E1041" s="0" t="n">
        <v>2028</v>
      </c>
      <c r="F1041" s="5" t="n">
        <v>8.89346950913338</v>
      </c>
      <c r="G1041" s="10" t="s">
        <v>4</v>
      </c>
    </row>
    <row r="1042" customFormat="false" ht="14.25" hidden="true" customHeight="false" outlineLevel="0" collapsed="false">
      <c r="A1042" s="0" t="s">
        <v>95</v>
      </c>
      <c r="B1042" s="0" t="s">
        <v>52</v>
      </c>
      <c r="C1042" s="0" t="s">
        <v>75</v>
      </c>
      <c r="D1042" s="0" t="s">
        <v>75</v>
      </c>
      <c r="E1042" s="0" t="n">
        <v>2029</v>
      </c>
      <c r="F1042" s="5" t="n">
        <v>13.5301360680403</v>
      </c>
      <c r="G1042" s="10" t="s">
        <v>4</v>
      </c>
    </row>
    <row r="1043" customFormat="false" ht="14.25" hidden="true" customHeight="false" outlineLevel="0" collapsed="false">
      <c r="A1043" s="0" t="s">
        <v>95</v>
      </c>
      <c r="B1043" s="0" t="s">
        <v>52</v>
      </c>
      <c r="C1043" s="0" t="s">
        <v>75</v>
      </c>
      <c r="D1043" s="0" t="s">
        <v>75</v>
      </c>
      <c r="E1043" s="0" t="n">
        <v>2030</v>
      </c>
      <c r="F1043" s="5" t="n">
        <v>16.9110690569527</v>
      </c>
      <c r="G1043" s="10" t="s">
        <v>4</v>
      </c>
    </row>
    <row r="1044" customFormat="false" ht="14.25" hidden="true" customHeight="false" outlineLevel="0" collapsed="false">
      <c r="A1044" s="0" t="s">
        <v>95</v>
      </c>
      <c r="B1044" s="0" t="s">
        <v>52</v>
      </c>
      <c r="C1044" s="0" t="s">
        <v>75</v>
      </c>
      <c r="D1044" s="0" t="s">
        <v>75</v>
      </c>
      <c r="E1044" s="0" t="n">
        <v>2031</v>
      </c>
      <c r="F1044" s="5" t="n">
        <v>19.1867877007258</v>
      </c>
      <c r="G1044" s="10" t="s">
        <v>4</v>
      </c>
    </row>
    <row r="1045" customFormat="false" ht="14.25" hidden="true" customHeight="false" outlineLevel="0" collapsed="false">
      <c r="A1045" s="0" t="s">
        <v>95</v>
      </c>
      <c r="B1045" s="0" t="s">
        <v>52</v>
      </c>
      <c r="C1045" s="0" t="s">
        <v>75</v>
      </c>
      <c r="D1045" s="0" t="s">
        <v>75</v>
      </c>
      <c r="E1045" s="0" t="n">
        <v>2032</v>
      </c>
      <c r="F1045" s="5" t="n">
        <v>21.4599743515487</v>
      </c>
      <c r="G1045" s="10" t="s">
        <v>4</v>
      </c>
    </row>
    <row r="1046" customFormat="false" ht="14.25" hidden="true" customHeight="false" outlineLevel="0" collapsed="false">
      <c r="A1046" s="0" t="s">
        <v>95</v>
      </c>
      <c r="B1046" s="0" t="s">
        <v>52</v>
      </c>
      <c r="C1046" s="0" t="s">
        <v>75</v>
      </c>
      <c r="D1046" s="0" t="s">
        <v>75</v>
      </c>
      <c r="E1046" s="0" t="n">
        <v>2033</v>
      </c>
      <c r="F1046" s="5" t="n">
        <v>23.7247169781155</v>
      </c>
      <c r="G1046" s="10" t="s">
        <v>4</v>
      </c>
    </row>
    <row r="1047" customFormat="false" ht="14.25" hidden="true" customHeight="false" outlineLevel="0" collapsed="false">
      <c r="A1047" s="0" t="s">
        <v>95</v>
      </c>
      <c r="B1047" s="0" t="s">
        <v>52</v>
      </c>
      <c r="C1047" s="0" t="s">
        <v>75</v>
      </c>
      <c r="D1047" s="0" t="s">
        <v>75</v>
      </c>
      <c r="E1047" s="0" t="n">
        <v>2034</v>
      </c>
      <c r="F1047" s="5" t="n">
        <v>25.9213885231192</v>
      </c>
      <c r="G1047" s="10" t="s">
        <v>4</v>
      </c>
    </row>
    <row r="1048" customFormat="false" ht="14.25" hidden="true" customHeight="false" outlineLevel="0" collapsed="false">
      <c r="A1048" s="0" t="s">
        <v>95</v>
      </c>
      <c r="B1048" s="0" t="s">
        <v>52</v>
      </c>
      <c r="C1048" s="0" t="s">
        <v>75</v>
      </c>
      <c r="D1048" s="0" t="s">
        <v>75</v>
      </c>
      <c r="E1048" s="0" t="n">
        <v>2035</v>
      </c>
      <c r="F1048" s="5" t="n">
        <v>27.9859407143573</v>
      </c>
      <c r="G1048" s="10" t="s">
        <v>4</v>
      </c>
    </row>
    <row r="1049" customFormat="false" ht="14.25" hidden="true" customHeight="false" outlineLevel="0" collapsed="false">
      <c r="A1049" s="0" t="s">
        <v>95</v>
      </c>
      <c r="B1049" s="0" t="s">
        <v>52</v>
      </c>
      <c r="C1049" s="0" t="s">
        <v>75</v>
      </c>
      <c r="D1049" s="0" t="s">
        <v>75</v>
      </c>
      <c r="E1049" s="0" t="n">
        <v>2036</v>
      </c>
      <c r="F1049" s="5" t="n">
        <v>29.852696246474</v>
      </c>
      <c r="G1049" s="10" t="s">
        <v>4</v>
      </c>
    </row>
    <row r="1050" customFormat="false" ht="14.25" hidden="true" customHeight="false" outlineLevel="0" collapsed="false">
      <c r="A1050" s="0" t="s">
        <v>95</v>
      </c>
      <c r="B1050" s="0" t="s">
        <v>52</v>
      </c>
      <c r="C1050" s="0" t="s">
        <v>75</v>
      </c>
      <c r="D1050" s="0" t="s">
        <v>75</v>
      </c>
      <c r="E1050" s="0" t="n">
        <v>2037</v>
      </c>
      <c r="F1050" s="5" t="n">
        <v>31.4575771966844</v>
      </c>
      <c r="G1050" s="10" t="s">
        <v>4</v>
      </c>
    </row>
    <row r="1051" customFormat="false" ht="14.25" hidden="true" customHeight="false" outlineLevel="0" collapsed="false">
      <c r="A1051" s="0" t="s">
        <v>95</v>
      </c>
      <c r="B1051" s="0" t="s">
        <v>52</v>
      </c>
      <c r="C1051" s="0" t="s">
        <v>75</v>
      </c>
      <c r="D1051" s="0" t="s">
        <v>75</v>
      </c>
      <c r="E1051" s="0" t="n">
        <v>2038</v>
      </c>
      <c r="F1051" s="5" t="n">
        <v>32.7415706392624</v>
      </c>
      <c r="G1051" s="10" t="s">
        <v>4</v>
      </c>
    </row>
    <row r="1052" customFormat="false" ht="14.25" hidden="true" customHeight="false" outlineLevel="0" collapsed="false">
      <c r="A1052" s="0" t="s">
        <v>95</v>
      </c>
      <c r="B1052" s="0" t="s">
        <v>52</v>
      </c>
      <c r="C1052" s="0" t="s">
        <v>75</v>
      </c>
      <c r="D1052" s="0" t="s">
        <v>75</v>
      </c>
      <c r="E1052" s="0" t="n">
        <v>2039</v>
      </c>
      <c r="F1052" s="5" t="n">
        <v>33.6541873515474</v>
      </c>
      <c r="G1052" s="10" t="s">
        <v>4</v>
      </c>
    </row>
    <row r="1053" customFormat="false" ht="14.25" hidden="true" customHeight="false" outlineLevel="0" collapsed="false">
      <c r="A1053" s="0" t="s">
        <v>95</v>
      </c>
      <c r="B1053" s="0" t="s">
        <v>52</v>
      </c>
      <c r="C1053" s="0" t="s">
        <v>75</v>
      </c>
      <c r="D1053" s="0" t="s">
        <v>75</v>
      </c>
      <c r="E1053" s="0" t="n">
        <v>2040</v>
      </c>
      <c r="F1053" s="5" t="n">
        <v>34.156644368706</v>
      </c>
      <c r="G1053" s="10" t="s">
        <v>4</v>
      </c>
    </row>
    <row r="1054" customFormat="false" ht="14.25" hidden="true" customHeight="false" outlineLevel="0" collapsed="false">
      <c r="A1054" s="0" t="s">
        <v>95</v>
      </c>
      <c r="B1054" s="0" t="s">
        <v>52</v>
      </c>
      <c r="C1054" s="0" t="s">
        <v>76</v>
      </c>
      <c r="D1054" s="0" t="s">
        <v>77</v>
      </c>
      <c r="E1054" s="0" t="n">
        <v>2024</v>
      </c>
      <c r="F1054" s="5" t="n">
        <v>0.105</v>
      </c>
      <c r="G1054" s="10" t="s">
        <v>4</v>
      </c>
    </row>
    <row r="1055" customFormat="false" ht="14.25" hidden="true" customHeight="false" outlineLevel="0" collapsed="false">
      <c r="A1055" s="0" t="s">
        <v>95</v>
      </c>
      <c r="B1055" s="0" t="s">
        <v>52</v>
      </c>
      <c r="C1055" s="0" t="s">
        <v>76</v>
      </c>
      <c r="D1055" s="0" t="s">
        <v>77</v>
      </c>
      <c r="E1055" s="0" t="n">
        <v>2025</v>
      </c>
      <c r="F1055" s="5" t="n">
        <v>0.115</v>
      </c>
      <c r="G1055" s="10" t="s">
        <v>4</v>
      </c>
    </row>
    <row r="1056" customFormat="false" ht="14.25" hidden="true" customHeight="false" outlineLevel="0" collapsed="false">
      <c r="A1056" s="0" t="s">
        <v>95</v>
      </c>
      <c r="B1056" s="0" t="s">
        <v>52</v>
      </c>
      <c r="C1056" s="0" t="s">
        <v>76</v>
      </c>
      <c r="D1056" s="0" t="s">
        <v>77</v>
      </c>
      <c r="E1056" s="0" t="n">
        <v>2026</v>
      </c>
      <c r="F1056" s="5" t="n">
        <v>1.875025</v>
      </c>
      <c r="G1056" s="10" t="s">
        <v>4</v>
      </c>
    </row>
    <row r="1057" customFormat="false" ht="14.25" hidden="true" customHeight="false" outlineLevel="0" collapsed="false">
      <c r="A1057" s="0" t="s">
        <v>95</v>
      </c>
      <c r="B1057" s="0" t="s">
        <v>52</v>
      </c>
      <c r="C1057" s="0" t="s">
        <v>76</v>
      </c>
      <c r="D1057" s="0" t="s">
        <v>77</v>
      </c>
      <c r="E1057" s="0" t="n">
        <v>2027</v>
      </c>
      <c r="F1057" s="5" t="n">
        <v>3.63505</v>
      </c>
      <c r="G1057" s="10" t="s">
        <v>4</v>
      </c>
    </row>
    <row r="1058" customFormat="false" ht="14.25" hidden="true" customHeight="false" outlineLevel="0" collapsed="false">
      <c r="A1058" s="0" t="s">
        <v>95</v>
      </c>
      <c r="B1058" s="0" t="s">
        <v>52</v>
      </c>
      <c r="C1058" s="0" t="s">
        <v>76</v>
      </c>
      <c r="D1058" s="0" t="s">
        <v>77</v>
      </c>
      <c r="E1058" s="0" t="n">
        <v>2028</v>
      </c>
      <c r="F1058" s="5" t="n">
        <v>5.356915</v>
      </c>
      <c r="G1058" s="10" t="s">
        <v>4</v>
      </c>
    </row>
    <row r="1059" customFormat="false" ht="14.25" hidden="true" customHeight="false" outlineLevel="0" collapsed="false">
      <c r="A1059" s="0" t="s">
        <v>95</v>
      </c>
      <c r="B1059" s="0" t="s">
        <v>52</v>
      </c>
      <c r="C1059" s="0" t="s">
        <v>76</v>
      </c>
      <c r="D1059" s="0" t="s">
        <v>77</v>
      </c>
      <c r="E1059" s="0" t="n">
        <v>2029</v>
      </c>
      <c r="F1059" s="5" t="n">
        <v>7.652736</v>
      </c>
      <c r="G1059" s="10" t="s">
        <v>4</v>
      </c>
    </row>
    <row r="1060" customFormat="false" ht="14.25" hidden="true" customHeight="false" outlineLevel="0" collapsed="false">
      <c r="A1060" s="0" t="s">
        <v>95</v>
      </c>
      <c r="B1060" s="0" t="s">
        <v>52</v>
      </c>
      <c r="C1060" s="0" t="s">
        <v>76</v>
      </c>
      <c r="D1060" s="0" t="s">
        <v>77</v>
      </c>
      <c r="E1060" s="0" t="n">
        <v>2030</v>
      </c>
      <c r="F1060" s="5" t="n">
        <v>8.00226</v>
      </c>
      <c r="G1060" s="10" t="s">
        <v>4</v>
      </c>
    </row>
    <row r="1061" customFormat="false" ht="14.25" hidden="true" customHeight="false" outlineLevel="0" collapsed="false">
      <c r="A1061" s="0" t="s">
        <v>95</v>
      </c>
      <c r="B1061" s="0" t="s">
        <v>52</v>
      </c>
      <c r="C1061" s="0" t="s">
        <v>76</v>
      </c>
      <c r="D1061" s="0" t="s">
        <v>77</v>
      </c>
      <c r="E1061" s="0" t="n">
        <v>2031</v>
      </c>
      <c r="F1061" s="5" t="n">
        <v>9.616903</v>
      </c>
      <c r="G1061" s="10" t="s">
        <v>4</v>
      </c>
    </row>
    <row r="1062" customFormat="false" ht="14.25" hidden="true" customHeight="false" outlineLevel="0" collapsed="false">
      <c r="A1062" s="0" t="s">
        <v>95</v>
      </c>
      <c r="B1062" s="0" t="s">
        <v>52</v>
      </c>
      <c r="C1062" s="0" t="s">
        <v>76</v>
      </c>
      <c r="D1062" s="0" t="s">
        <v>77</v>
      </c>
      <c r="E1062" s="0" t="n">
        <v>2032</v>
      </c>
      <c r="F1062" s="5" t="n">
        <v>11.429435</v>
      </c>
      <c r="G1062" s="10" t="s">
        <v>4</v>
      </c>
    </row>
    <row r="1063" customFormat="false" ht="14.25" hidden="true" customHeight="false" outlineLevel="0" collapsed="false">
      <c r="A1063" s="0" t="s">
        <v>95</v>
      </c>
      <c r="B1063" s="0" t="s">
        <v>52</v>
      </c>
      <c r="C1063" s="0" t="s">
        <v>76</v>
      </c>
      <c r="D1063" s="0" t="s">
        <v>77</v>
      </c>
      <c r="E1063" s="0" t="n">
        <v>2033</v>
      </c>
      <c r="F1063" s="5" t="n">
        <v>13.535251</v>
      </c>
      <c r="G1063" s="10" t="s">
        <v>4</v>
      </c>
    </row>
    <row r="1064" customFormat="false" ht="14.25" hidden="true" customHeight="false" outlineLevel="0" collapsed="false">
      <c r="A1064" s="0" t="s">
        <v>95</v>
      </c>
      <c r="B1064" s="0" t="s">
        <v>52</v>
      </c>
      <c r="C1064" s="0" t="s">
        <v>76</v>
      </c>
      <c r="D1064" s="0" t="s">
        <v>77</v>
      </c>
      <c r="E1064" s="0" t="n">
        <v>2034</v>
      </c>
      <c r="F1064" s="5" t="n">
        <v>15.768788</v>
      </c>
      <c r="G1064" s="10" t="s">
        <v>4</v>
      </c>
    </row>
    <row r="1065" customFormat="false" ht="14.25" hidden="true" customHeight="false" outlineLevel="0" collapsed="false">
      <c r="A1065" s="0" t="s">
        <v>95</v>
      </c>
      <c r="B1065" s="0" t="s">
        <v>52</v>
      </c>
      <c r="C1065" s="0" t="s">
        <v>76</v>
      </c>
      <c r="D1065" s="0" t="s">
        <v>77</v>
      </c>
      <c r="E1065" s="0" t="n">
        <v>2035</v>
      </c>
      <c r="F1065" s="5" t="n">
        <v>18.1332</v>
      </c>
      <c r="G1065" s="10" t="s">
        <v>4</v>
      </c>
    </row>
    <row r="1066" customFormat="false" ht="14.25" hidden="true" customHeight="false" outlineLevel="0" collapsed="false">
      <c r="A1066" s="0" t="s">
        <v>95</v>
      </c>
      <c r="B1066" s="0" t="s">
        <v>52</v>
      </c>
      <c r="C1066" s="0" t="s">
        <v>76</v>
      </c>
      <c r="D1066" s="0" t="s">
        <v>77</v>
      </c>
      <c r="E1066" s="0" t="n">
        <v>2036</v>
      </c>
      <c r="F1066" s="5" t="n">
        <v>20.63164</v>
      </c>
      <c r="G1066" s="10" t="s">
        <v>4</v>
      </c>
    </row>
    <row r="1067" customFormat="false" ht="14.25" hidden="true" customHeight="false" outlineLevel="0" collapsed="false">
      <c r="A1067" s="0" t="s">
        <v>95</v>
      </c>
      <c r="B1067" s="0" t="s">
        <v>52</v>
      </c>
      <c r="C1067" s="0" t="s">
        <v>76</v>
      </c>
      <c r="D1067" s="0" t="s">
        <v>77</v>
      </c>
      <c r="E1067" s="0" t="n">
        <v>2037</v>
      </c>
      <c r="F1067" s="5" t="n">
        <v>22.620948</v>
      </c>
      <c r="G1067" s="10" t="s">
        <v>4</v>
      </c>
    </row>
    <row r="1068" customFormat="false" ht="14.25" hidden="true" customHeight="false" outlineLevel="0" collapsed="false">
      <c r="A1068" s="0" t="s">
        <v>95</v>
      </c>
      <c r="B1068" s="0" t="s">
        <v>52</v>
      </c>
      <c r="C1068" s="0" t="s">
        <v>76</v>
      </c>
      <c r="D1068" s="0" t="s">
        <v>77</v>
      </c>
      <c r="E1068" s="0" t="n">
        <v>2038</v>
      </c>
      <c r="F1068" s="5" t="n">
        <v>24.707668</v>
      </c>
      <c r="G1068" s="10" t="s">
        <v>4</v>
      </c>
    </row>
    <row r="1069" customFormat="false" ht="14.25" hidden="true" customHeight="false" outlineLevel="0" collapsed="false">
      <c r="A1069" s="0" t="s">
        <v>95</v>
      </c>
      <c r="B1069" s="0" t="s">
        <v>52</v>
      </c>
      <c r="C1069" s="0" t="s">
        <v>76</v>
      </c>
      <c r="D1069" s="0" t="s">
        <v>77</v>
      </c>
      <c r="E1069" s="0" t="n">
        <v>2039</v>
      </c>
      <c r="F1069" s="5" t="n">
        <v>26.893901</v>
      </c>
      <c r="G1069" s="10" t="s">
        <v>4</v>
      </c>
    </row>
    <row r="1070" customFormat="false" ht="14.25" hidden="true" customHeight="false" outlineLevel="0" collapsed="false">
      <c r="A1070" s="0" t="s">
        <v>95</v>
      </c>
      <c r="B1070" s="0" t="s">
        <v>52</v>
      </c>
      <c r="C1070" s="0" t="s">
        <v>76</v>
      </c>
      <c r="D1070" s="0" t="s">
        <v>77</v>
      </c>
      <c r="E1070" s="0" t="n">
        <v>2040</v>
      </c>
      <c r="F1070" s="5" t="n">
        <v>28.47</v>
      </c>
      <c r="G1070" s="10" t="s">
        <v>4</v>
      </c>
    </row>
    <row r="1071" customFormat="false" ht="14.25" hidden="true" customHeight="false" outlineLevel="0" collapsed="false">
      <c r="A1071" s="0" t="s">
        <v>95</v>
      </c>
      <c r="B1071" s="0" t="s">
        <v>52</v>
      </c>
      <c r="C1071" s="0" t="s">
        <v>76</v>
      </c>
      <c r="D1071" s="0" t="s">
        <v>78</v>
      </c>
      <c r="E1071" s="0" t="n">
        <v>2024</v>
      </c>
      <c r="F1071" s="5" t="n">
        <v>0</v>
      </c>
      <c r="G1071" s="10" t="s">
        <v>4</v>
      </c>
    </row>
    <row r="1072" customFormat="false" ht="14.25" hidden="true" customHeight="false" outlineLevel="0" collapsed="false">
      <c r="A1072" s="0" t="s">
        <v>95</v>
      </c>
      <c r="B1072" s="0" t="s">
        <v>52</v>
      </c>
      <c r="C1072" s="0" t="s">
        <v>76</v>
      </c>
      <c r="D1072" s="0" t="s">
        <v>78</v>
      </c>
      <c r="E1072" s="0" t="n">
        <v>2025</v>
      </c>
      <c r="F1072" s="5" t="n">
        <v>0</v>
      </c>
      <c r="G1072" s="10" t="s">
        <v>4</v>
      </c>
    </row>
    <row r="1073" customFormat="false" ht="14.25" hidden="true" customHeight="false" outlineLevel="0" collapsed="false">
      <c r="A1073" s="0" t="s">
        <v>95</v>
      </c>
      <c r="B1073" s="0" t="s">
        <v>52</v>
      </c>
      <c r="C1073" s="0" t="s">
        <v>76</v>
      </c>
      <c r="D1073" s="0" t="s">
        <v>78</v>
      </c>
      <c r="E1073" s="0" t="n">
        <v>2026</v>
      </c>
      <c r="F1073" s="5" t="n">
        <v>0</v>
      </c>
      <c r="G1073" s="10" t="s">
        <v>4</v>
      </c>
    </row>
    <row r="1074" customFormat="false" ht="14.25" hidden="true" customHeight="false" outlineLevel="0" collapsed="false">
      <c r="A1074" s="0" t="s">
        <v>95</v>
      </c>
      <c r="B1074" s="0" t="s">
        <v>52</v>
      </c>
      <c r="C1074" s="0" t="s">
        <v>76</v>
      </c>
      <c r="D1074" s="0" t="s">
        <v>78</v>
      </c>
      <c r="E1074" s="0" t="n">
        <v>2027</v>
      </c>
      <c r="F1074" s="5" t="n">
        <v>0</v>
      </c>
      <c r="G1074" s="10" t="s">
        <v>4</v>
      </c>
    </row>
    <row r="1075" customFormat="false" ht="14.25" hidden="true" customHeight="false" outlineLevel="0" collapsed="false">
      <c r="A1075" s="0" t="s">
        <v>95</v>
      </c>
      <c r="B1075" s="0" t="s">
        <v>52</v>
      </c>
      <c r="C1075" s="0" t="s">
        <v>76</v>
      </c>
      <c r="D1075" s="0" t="s">
        <v>78</v>
      </c>
      <c r="E1075" s="0" t="n">
        <v>2028</v>
      </c>
      <c r="F1075" s="5" t="n">
        <v>0</v>
      </c>
      <c r="G1075" s="10" t="s">
        <v>4</v>
      </c>
    </row>
    <row r="1076" customFormat="false" ht="14.25" hidden="true" customHeight="false" outlineLevel="0" collapsed="false">
      <c r="A1076" s="0" t="s">
        <v>95</v>
      </c>
      <c r="B1076" s="0" t="s">
        <v>52</v>
      </c>
      <c r="C1076" s="0" t="s">
        <v>76</v>
      </c>
      <c r="D1076" s="0" t="s">
        <v>78</v>
      </c>
      <c r="E1076" s="0" t="n">
        <v>2029</v>
      </c>
      <c r="F1076" s="5" t="n">
        <v>0</v>
      </c>
      <c r="G1076" s="10" t="s">
        <v>4</v>
      </c>
    </row>
    <row r="1077" customFormat="false" ht="14.25" hidden="true" customHeight="false" outlineLevel="0" collapsed="false">
      <c r="A1077" s="0" t="s">
        <v>95</v>
      </c>
      <c r="B1077" s="0" t="s">
        <v>52</v>
      </c>
      <c r="C1077" s="0" t="s">
        <v>76</v>
      </c>
      <c r="D1077" s="0" t="s">
        <v>78</v>
      </c>
      <c r="E1077" s="0" t="n">
        <v>2030</v>
      </c>
      <c r="F1077" s="5" t="n">
        <v>0</v>
      </c>
      <c r="G1077" s="10" t="s">
        <v>4</v>
      </c>
    </row>
    <row r="1078" customFormat="false" ht="14.25" hidden="true" customHeight="false" outlineLevel="0" collapsed="false">
      <c r="A1078" s="0" t="s">
        <v>95</v>
      </c>
      <c r="B1078" s="0" t="s">
        <v>52</v>
      </c>
      <c r="C1078" s="0" t="s">
        <v>76</v>
      </c>
      <c r="D1078" s="0" t="s">
        <v>78</v>
      </c>
      <c r="E1078" s="0" t="n">
        <v>2031</v>
      </c>
      <c r="F1078" s="5" t="n">
        <v>0</v>
      </c>
      <c r="G1078" s="10" t="s">
        <v>4</v>
      </c>
    </row>
    <row r="1079" customFormat="false" ht="14.25" hidden="true" customHeight="false" outlineLevel="0" collapsed="false">
      <c r="A1079" s="0" t="s">
        <v>95</v>
      </c>
      <c r="B1079" s="0" t="s">
        <v>52</v>
      </c>
      <c r="C1079" s="0" t="s">
        <v>76</v>
      </c>
      <c r="D1079" s="0" t="s">
        <v>78</v>
      </c>
      <c r="E1079" s="0" t="n">
        <v>2032</v>
      </c>
      <c r="F1079" s="5" t="n">
        <v>0</v>
      </c>
      <c r="G1079" s="10" t="s">
        <v>4</v>
      </c>
    </row>
    <row r="1080" customFormat="false" ht="14.25" hidden="true" customHeight="false" outlineLevel="0" collapsed="false">
      <c r="A1080" s="0" t="s">
        <v>95</v>
      </c>
      <c r="B1080" s="0" t="s">
        <v>52</v>
      </c>
      <c r="C1080" s="0" t="s">
        <v>76</v>
      </c>
      <c r="D1080" s="0" t="s">
        <v>78</v>
      </c>
      <c r="E1080" s="0" t="n">
        <v>2033</v>
      </c>
      <c r="F1080" s="5" t="n">
        <v>0</v>
      </c>
      <c r="G1080" s="10" t="s">
        <v>4</v>
      </c>
    </row>
    <row r="1081" customFormat="false" ht="14.25" hidden="true" customHeight="false" outlineLevel="0" collapsed="false">
      <c r="A1081" s="0" t="s">
        <v>95</v>
      </c>
      <c r="B1081" s="0" t="s">
        <v>52</v>
      </c>
      <c r="C1081" s="0" t="s">
        <v>76</v>
      </c>
      <c r="D1081" s="0" t="s">
        <v>78</v>
      </c>
      <c r="E1081" s="0" t="n">
        <v>2034</v>
      </c>
      <c r="F1081" s="5" t="n">
        <v>0</v>
      </c>
      <c r="G1081" s="10" t="s">
        <v>4</v>
      </c>
    </row>
    <row r="1082" customFormat="false" ht="14.25" hidden="true" customHeight="false" outlineLevel="0" collapsed="false">
      <c r="A1082" s="0" t="s">
        <v>95</v>
      </c>
      <c r="B1082" s="0" t="s">
        <v>52</v>
      </c>
      <c r="C1082" s="0" t="s">
        <v>76</v>
      </c>
      <c r="D1082" s="0" t="s">
        <v>78</v>
      </c>
      <c r="E1082" s="0" t="n">
        <v>2035</v>
      </c>
      <c r="F1082" s="5" t="n">
        <v>0</v>
      </c>
      <c r="G1082" s="10" t="s">
        <v>4</v>
      </c>
    </row>
    <row r="1083" customFormat="false" ht="14.25" hidden="true" customHeight="false" outlineLevel="0" collapsed="false">
      <c r="A1083" s="0" t="s">
        <v>95</v>
      </c>
      <c r="B1083" s="0" t="s">
        <v>52</v>
      </c>
      <c r="C1083" s="0" t="s">
        <v>76</v>
      </c>
      <c r="D1083" s="0" t="s">
        <v>78</v>
      </c>
      <c r="E1083" s="0" t="n">
        <v>2036</v>
      </c>
      <c r="F1083" s="5" t="n">
        <v>0</v>
      </c>
      <c r="G1083" s="10" t="s">
        <v>4</v>
      </c>
    </row>
    <row r="1084" customFormat="false" ht="14.25" hidden="true" customHeight="false" outlineLevel="0" collapsed="false">
      <c r="A1084" s="0" t="s">
        <v>95</v>
      </c>
      <c r="B1084" s="0" t="s">
        <v>52</v>
      </c>
      <c r="C1084" s="0" t="s">
        <v>76</v>
      </c>
      <c r="D1084" s="0" t="s">
        <v>78</v>
      </c>
      <c r="E1084" s="0" t="n">
        <v>2037</v>
      </c>
      <c r="F1084" s="5" t="n">
        <v>0</v>
      </c>
      <c r="G1084" s="10" t="s">
        <v>4</v>
      </c>
    </row>
    <row r="1085" customFormat="false" ht="14.25" hidden="true" customHeight="false" outlineLevel="0" collapsed="false">
      <c r="A1085" s="0" t="s">
        <v>95</v>
      </c>
      <c r="B1085" s="0" t="s">
        <v>52</v>
      </c>
      <c r="C1085" s="0" t="s">
        <v>76</v>
      </c>
      <c r="D1085" s="0" t="s">
        <v>78</v>
      </c>
      <c r="E1085" s="0" t="n">
        <v>2038</v>
      </c>
      <c r="F1085" s="5" t="n">
        <v>0</v>
      </c>
      <c r="G1085" s="10" t="s">
        <v>4</v>
      </c>
    </row>
    <row r="1086" customFormat="false" ht="14.25" hidden="true" customHeight="false" outlineLevel="0" collapsed="false">
      <c r="A1086" s="0" t="s">
        <v>95</v>
      </c>
      <c r="B1086" s="0" t="s">
        <v>52</v>
      </c>
      <c r="C1086" s="0" t="s">
        <v>76</v>
      </c>
      <c r="D1086" s="0" t="s">
        <v>78</v>
      </c>
      <c r="E1086" s="0" t="n">
        <v>2039</v>
      </c>
      <c r="F1086" s="5" t="n">
        <v>0</v>
      </c>
      <c r="G1086" s="10" t="s">
        <v>4</v>
      </c>
    </row>
    <row r="1087" customFormat="false" ht="14.25" hidden="true" customHeight="false" outlineLevel="0" collapsed="false">
      <c r="A1087" s="0" t="s">
        <v>95</v>
      </c>
      <c r="B1087" s="0" t="s">
        <v>52</v>
      </c>
      <c r="C1087" s="0" t="s">
        <v>76</v>
      </c>
      <c r="D1087" s="0" t="s">
        <v>78</v>
      </c>
      <c r="E1087" s="0" t="n">
        <v>2040</v>
      </c>
      <c r="F1087" s="5" t="n">
        <v>0</v>
      </c>
      <c r="G1087" s="10" t="s">
        <v>4</v>
      </c>
    </row>
    <row r="1088" customFormat="false" ht="14.25" hidden="true" customHeight="false" outlineLevel="0" collapsed="false">
      <c r="A1088" s="0" t="s">
        <v>95</v>
      </c>
      <c r="B1088" s="0" t="s">
        <v>52</v>
      </c>
      <c r="C1088" s="0" t="s">
        <v>76</v>
      </c>
      <c r="D1088" s="0" t="s">
        <v>71</v>
      </c>
      <c r="E1088" s="0" t="n">
        <v>2024</v>
      </c>
      <c r="F1088" s="5" t="n">
        <v>0.105</v>
      </c>
      <c r="G1088" s="10" t="s">
        <v>4</v>
      </c>
    </row>
    <row r="1089" customFormat="false" ht="14.25" hidden="true" customHeight="false" outlineLevel="0" collapsed="false">
      <c r="A1089" s="0" t="s">
        <v>95</v>
      </c>
      <c r="B1089" s="0" t="s">
        <v>52</v>
      </c>
      <c r="C1089" s="0" t="s">
        <v>76</v>
      </c>
      <c r="D1089" s="0" t="s">
        <v>71</v>
      </c>
      <c r="E1089" s="0" t="n">
        <v>2025</v>
      </c>
      <c r="F1089" s="5" t="n">
        <v>0.115</v>
      </c>
      <c r="G1089" s="10" t="s">
        <v>4</v>
      </c>
    </row>
    <row r="1090" customFormat="false" ht="14.25" hidden="true" customHeight="false" outlineLevel="0" collapsed="false">
      <c r="A1090" s="0" t="s">
        <v>95</v>
      </c>
      <c r="B1090" s="0" t="s">
        <v>52</v>
      </c>
      <c r="C1090" s="0" t="s">
        <v>76</v>
      </c>
      <c r="D1090" s="0" t="s">
        <v>71</v>
      </c>
      <c r="E1090" s="0" t="n">
        <v>2026</v>
      </c>
      <c r="F1090" s="5" t="n">
        <v>1.875025</v>
      </c>
      <c r="G1090" s="10" t="s">
        <v>4</v>
      </c>
    </row>
    <row r="1091" customFormat="false" ht="14.25" hidden="true" customHeight="false" outlineLevel="0" collapsed="false">
      <c r="A1091" s="0" t="s">
        <v>95</v>
      </c>
      <c r="B1091" s="0" t="s">
        <v>52</v>
      </c>
      <c r="C1091" s="0" t="s">
        <v>76</v>
      </c>
      <c r="D1091" s="0" t="s">
        <v>71</v>
      </c>
      <c r="E1091" s="0" t="n">
        <v>2027</v>
      </c>
      <c r="F1091" s="5" t="n">
        <v>3.63505</v>
      </c>
      <c r="G1091" s="10" t="s">
        <v>4</v>
      </c>
    </row>
    <row r="1092" customFormat="false" ht="14.25" hidden="true" customHeight="false" outlineLevel="0" collapsed="false">
      <c r="A1092" s="0" t="s">
        <v>95</v>
      </c>
      <c r="B1092" s="0" t="s">
        <v>52</v>
      </c>
      <c r="C1092" s="0" t="s">
        <v>76</v>
      </c>
      <c r="D1092" s="0" t="s">
        <v>71</v>
      </c>
      <c r="E1092" s="0" t="n">
        <v>2028</v>
      </c>
      <c r="F1092" s="5" t="n">
        <v>5.356915</v>
      </c>
      <c r="G1092" s="10" t="s">
        <v>4</v>
      </c>
    </row>
    <row r="1093" customFormat="false" ht="14.25" hidden="true" customHeight="false" outlineLevel="0" collapsed="false">
      <c r="A1093" s="0" t="s">
        <v>95</v>
      </c>
      <c r="B1093" s="0" t="s">
        <v>52</v>
      </c>
      <c r="C1093" s="0" t="s">
        <v>76</v>
      </c>
      <c r="D1093" s="0" t="s">
        <v>71</v>
      </c>
      <c r="E1093" s="0" t="n">
        <v>2029</v>
      </c>
      <c r="F1093" s="5" t="n">
        <v>7.652736</v>
      </c>
      <c r="G1093" s="10" t="s">
        <v>4</v>
      </c>
    </row>
    <row r="1094" customFormat="false" ht="14.25" hidden="true" customHeight="false" outlineLevel="0" collapsed="false">
      <c r="A1094" s="0" t="s">
        <v>95</v>
      </c>
      <c r="B1094" s="0" t="s">
        <v>52</v>
      </c>
      <c r="C1094" s="0" t="s">
        <v>76</v>
      </c>
      <c r="D1094" s="0" t="s">
        <v>71</v>
      </c>
      <c r="E1094" s="0" t="n">
        <v>2030</v>
      </c>
      <c r="F1094" s="5" t="n">
        <v>8.00226</v>
      </c>
      <c r="G1094" s="10" t="s">
        <v>4</v>
      </c>
    </row>
    <row r="1095" customFormat="false" ht="14.25" hidden="true" customHeight="false" outlineLevel="0" collapsed="false">
      <c r="A1095" s="0" t="s">
        <v>95</v>
      </c>
      <c r="B1095" s="0" t="s">
        <v>52</v>
      </c>
      <c r="C1095" s="0" t="s">
        <v>76</v>
      </c>
      <c r="D1095" s="0" t="s">
        <v>71</v>
      </c>
      <c r="E1095" s="0" t="n">
        <v>2031</v>
      </c>
      <c r="F1095" s="5" t="n">
        <v>9.616903</v>
      </c>
      <c r="G1095" s="10" t="s">
        <v>4</v>
      </c>
    </row>
    <row r="1096" customFormat="false" ht="14.25" hidden="true" customHeight="false" outlineLevel="0" collapsed="false">
      <c r="A1096" s="0" t="s">
        <v>95</v>
      </c>
      <c r="B1096" s="0" t="s">
        <v>52</v>
      </c>
      <c r="C1096" s="0" t="s">
        <v>76</v>
      </c>
      <c r="D1096" s="0" t="s">
        <v>71</v>
      </c>
      <c r="E1096" s="0" t="n">
        <v>2032</v>
      </c>
      <c r="F1096" s="5" t="n">
        <v>11.429435</v>
      </c>
      <c r="G1096" s="10" t="s">
        <v>4</v>
      </c>
    </row>
    <row r="1097" customFormat="false" ht="14.25" hidden="true" customHeight="false" outlineLevel="0" collapsed="false">
      <c r="A1097" s="0" t="s">
        <v>95</v>
      </c>
      <c r="B1097" s="0" t="s">
        <v>52</v>
      </c>
      <c r="C1097" s="0" t="s">
        <v>76</v>
      </c>
      <c r="D1097" s="0" t="s">
        <v>71</v>
      </c>
      <c r="E1097" s="0" t="n">
        <v>2033</v>
      </c>
      <c r="F1097" s="5" t="n">
        <v>13.535251</v>
      </c>
      <c r="G1097" s="10" t="s">
        <v>4</v>
      </c>
    </row>
    <row r="1098" customFormat="false" ht="14.25" hidden="true" customHeight="false" outlineLevel="0" collapsed="false">
      <c r="A1098" s="0" t="s">
        <v>95</v>
      </c>
      <c r="B1098" s="0" t="s">
        <v>52</v>
      </c>
      <c r="C1098" s="0" t="s">
        <v>76</v>
      </c>
      <c r="D1098" s="0" t="s">
        <v>71</v>
      </c>
      <c r="E1098" s="0" t="n">
        <v>2034</v>
      </c>
      <c r="F1098" s="5" t="n">
        <v>15.768788</v>
      </c>
      <c r="G1098" s="10" t="s">
        <v>4</v>
      </c>
    </row>
    <row r="1099" customFormat="false" ht="14.25" hidden="true" customHeight="false" outlineLevel="0" collapsed="false">
      <c r="A1099" s="0" t="s">
        <v>95</v>
      </c>
      <c r="B1099" s="0" t="s">
        <v>52</v>
      </c>
      <c r="C1099" s="0" t="s">
        <v>76</v>
      </c>
      <c r="D1099" s="0" t="s">
        <v>71</v>
      </c>
      <c r="E1099" s="0" t="n">
        <v>2035</v>
      </c>
      <c r="F1099" s="5" t="n">
        <v>18.1332</v>
      </c>
      <c r="G1099" s="10" t="s">
        <v>4</v>
      </c>
    </row>
    <row r="1100" customFormat="false" ht="14.25" hidden="true" customHeight="false" outlineLevel="0" collapsed="false">
      <c r="A1100" s="0" t="s">
        <v>95</v>
      </c>
      <c r="B1100" s="0" t="s">
        <v>52</v>
      </c>
      <c r="C1100" s="0" t="s">
        <v>76</v>
      </c>
      <c r="D1100" s="0" t="s">
        <v>71</v>
      </c>
      <c r="E1100" s="0" t="n">
        <v>2036</v>
      </c>
      <c r="F1100" s="5" t="n">
        <v>20.63164</v>
      </c>
      <c r="G1100" s="10" t="s">
        <v>4</v>
      </c>
    </row>
    <row r="1101" customFormat="false" ht="14.25" hidden="true" customHeight="false" outlineLevel="0" collapsed="false">
      <c r="A1101" s="0" t="s">
        <v>95</v>
      </c>
      <c r="B1101" s="0" t="s">
        <v>52</v>
      </c>
      <c r="C1101" s="0" t="s">
        <v>76</v>
      </c>
      <c r="D1101" s="0" t="s">
        <v>71</v>
      </c>
      <c r="E1101" s="0" t="n">
        <v>2037</v>
      </c>
      <c r="F1101" s="5" t="n">
        <v>22.620948</v>
      </c>
      <c r="G1101" s="10" t="s">
        <v>4</v>
      </c>
    </row>
    <row r="1102" customFormat="false" ht="14.25" hidden="true" customHeight="false" outlineLevel="0" collapsed="false">
      <c r="A1102" s="0" t="s">
        <v>95</v>
      </c>
      <c r="B1102" s="0" t="s">
        <v>52</v>
      </c>
      <c r="C1102" s="0" t="s">
        <v>76</v>
      </c>
      <c r="D1102" s="0" t="s">
        <v>71</v>
      </c>
      <c r="E1102" s="0" t="n">
        <v>2038</v>
      </c>
      <c r="F1102" s="5" t="n">
        <v>24.707668</v>
      </c>
      <c r="G1102" s="10" t="s">
        <v>4</v>
      </c>
    </row>
    <row r="1103" customFormat="false" ht="14.25" hidden="true" customHeight="false" outlineLevel="0" collapsed="false">
      <c r="A1103" s="0" t="s">
        <v>95</v>
      </c>
      <c r="B1103" s="0" t="s">
        <v>52</v>
      </c>
      <c r="C1103" s="0" t="s">
        <v>76</v>
      </c>
      <c r="D1103" s="0" t="s">
        <v>71</v>
      </c>
      <c r="E1103" s="0" t="n">
        <v>2039</v>
      </c>
      <c r="F1103" s="5" t="n">
        <v>26.893901</v>
      </c>
      <c r="G1103" s="10" t="s">
        <v>4</v>
      </c>
    </row>
    <row r="1104" customFormat="false" ht="14.25" hidden="true" customHeight="false" outlineLevel="0" collapsed="false">
      <c r="A1104" s="0" t="s">
        <v>95</v>
      </c>
      <c r="B1104" s="0" t="s">
        <v>52</v>
      </c>
      <c r="C1104" s="0" t="s">
        <v>76</v>
      </c>
      <c r="D1104" s="0" t="s">
        <v>71</v>
      </c>
      <c r="E1104" s="0" t="n">
        <v>2040</v>
      </c>
      <c r="F1104" s="5" t="n">
        <v>28.47</v>
      </c>
      <c r="G1104" s="10" t="s">
        <v>4</v>
      </c>
    </row>
    <row r="1105" customFormat="false" ht="14.25" hidden="true" customHeight="false" outlineLevel="0" collapsed="false">
      <c r="A1105" s="0" t="s">
        <v>95</v>
      </c>
      <c r="B1105" s="0" t="s">
        <v>52</v>
      </c>
      <c r="C1105" s="0" t="s">
        <v>79</v>
      </c>
      <c r="D1105" s="0" t="s">
        <v>80</v>
      </c>
      <c r="E1105" s="0" t="n">
        <v>2024</v>
      </c>
      <c r="F1105" s="5" t="n">
        <v>8.89192553388067</v>
      </c>
      <c r="G1105" s="10" t="s">
        <v>4</v>
      </c>
    </row>
    <row r="1106" customFormat="false" ht="14.25" hidden="true" customHeight="false" outlineLevel="0" collapsed="false">
      <c r="A1106" s="0" t="s">
        <v>95</v>
      </c>
      <c r="B1106" s="0" t="s">
        <v>52</v>
      </c>
      <c r="C1106" s="0" t="s">
        <v>79</v>
      </c>
      <c r="D1106" s="0" t="s">
        <v>80</v>
      </c>
      <c r="E1106" s="0" t="n">
        <v>2025</v>
      </c>
      <c r="F1106" s="5" t="n">
        <v>10.9922715324673</v>
      </c>
      <c r="G1106" s="10" t="s">
        <v>4</v>
      </c>
    </row>
    <row r="1107" customFormat="false" ht="14.25" hidden="true" customHeight="false" outlineLevel="0" collapsed="false">
      <c r="A1107" s="0" t="s">
        <v>95</v>
      </c>
      <c r="B1107" s="0" t="s">
        <v>52</v>
      </c>
      <c r="C1107" s="0" t="s">
        <v>79</v>
      </c>
      <c r="D1107" s="0" t="s">
        <v>80</v>
      </c>
      <c r="E1107" s="0" t="n">
        <v>2026</v>
      </c>
      <c r="F1107" s="5" t="n">
        <v>11.5108179700025</v>
      </c>
      <c r="G1107" s="10" t="s">
        <v>4</v>
      </c>
    </row>
    <row r="1108" customFormat="false" ht="14.25" hidden="true" customHeight="false" outlineLevel="0" collapsed="false">
      <c r="A1108" s="0" t="s">
        <v>95</v>
      </c>
      <c r="B1108" s="0" t="s">
        <v>52</v>
      </c>
      <c r="C1108" s="0" t="s">
        <v>79</v>
      </c>
      <c r="D1108" s="0" t="s">
        <v>80</v>
      </c>
      <c r="E1108" s="0" t="n">
        <v>2027</v>
      </c>
      <c r="F1108" s="5" t="n">
        <v>11.7149535359393</v>
      </c>
      <c r="G1108" s="10" t="s">
        <v>4</v>
      </c>
    </row>
    <row r="1109" customFormat="false" ht="14.25" hidden="true" customHeight="false" outlineLevel="0" collapsed="false">
      <c r="A1109" s="0" t="s">
        <v>95</v>
      </c>
      <c r="B1109" s="0" t="s">
        <v>52</v>
      </c>
      <c r="C1109" s="0" t="s">
        <v>79</v>
      </c>
      <c r="D1109" s="0" t="s">
        <v>80</v>
      </c>
      <c r="E1109" s="0" t="n">
        <v>2028</v>
      </c>
      <c r="F1109" s="5" t="n">
        <v>11.9012845189883</v>
      </c>
      <c r="G1109" s="10" t="s">
        <v>4</v>
      </c>
    </row>
    <row r="1110" customFormat="false" ht="14.25" hidden="true" customHeight="false" outlineLevel="0" collapsed="false">
      <c r="A1110" s="0" t="s">
        <v>95</v>
      </c>
      <c r="B1110" s="0" t="s">
        <v>52</v>
      </c>
      <c r="C1110" s="0" t="s">
        <v>79</v>
      </c>
      <c r="D1110" s="0" t="s">
        <v>80</v>
      </c>
      <c r="E1110" s="0" t="n">
        <v>2029</v>
      </c>
      <c r="F1110" s="5" t="n">
        <v>12.1171991675329</v>
      </c>
      <c r="G1110" s="10" t="s">
        <v>4</v>
      </c>
    </row>
    <row r="1111" customFormat="false" ht="14.25" hidden="true" customHeight="false" outlineLevel="0" collapsed="false">
      <c r="A1111" s="0" t="s">
        <v>95</v>
      </c>
      <c r="B1111" s="0" t="s">
        <v>52</v>
      </c>
      <c r="C1111" s="0" t="s">
        <v>79</v>
      </c>
      <c r="D1111" s="0" t="s">
        <v>80</v>
      </c>
      <c r="E1111" s="0" t="n">
        <v>2030</v>
      </c>
      <c r="F1111" s="5" t="n">
        <v>12.3549128865102</v>
      </c>
      <c r="G1111" s="10" t="s">
        <v>4</v>
      </c>
    </row>
    <row r="1112" customFormat="false" ht="14.25" hidden="true" customHeight="false" outlineLevel="0" collapsed="false">
      <c r="A1112" s="0" t="s">
        <v>95</v>
      </c>
      <c r="B1112" s="0" t="s">
        <v>52</v>
      </c>
      <c r="C1112" s="0" t="s">
        <v>79</v>
      </c>
      <c r="D1112" s="0" t="s">
        <v>80</v>
      </c>
      <c r="E1112" s="0" t="n">
        <v>2031</v>
      </c>
      <c r="F1112" s="5" t="n">
        <v>12.7342453834796</v>
      </c>
      <c r="G1112" s="10" t="s">
        <v>4</v>
      </c>
    </row>
    <row r="1113" customFormat="false" ht="14.25" hidden="true" customHeight="false" outlineLevel="0" collapsed="false">
      <c r="A1113" s="0" t="s">
        <v>95</v>
      </c>
      <c r="B1113" s="0" t="s">
        <v>52</v>
      </c>
      <c r="C1113" s="0" t="s">
        <v>79</v>
      </c>
      <c r="D1113" s="0" t="s">
        <v>80</v>
      </c>
      <c r="E1113" s="0" t="n">
        <v>2032</v>
      </c>
      <c r="F1113" s="5" t="n">
        <v>13.2154876864086</v>
      </c>
      <c r="G1113" s="10" t="s">
        <v>4</v>
      </c>
    </row>
    <row r="1114" customFormat="false" ht="14.25" hidden="true" customHeight="false" outlineLevel="0" collapsed="false">
      <c r="A1114" s="0" t="s">
        <v>95</v>
      </c>
      <c r="B1114" s="0" t="s">
        <v>52</v>
      </c>
      <c r="C1114" s="0" t="s">
        <v>79</v>
      </c>
      <c r="D1114" s="0" t="s">
        <v>80</v>
      </c>
      <c r="E1114" s="0" t="n">
        <v>2033</v>
      </c>
      <c r="F1114" s="5" t="n">
        <v>13.7356923035735</v>
      </c>
      <c r="G1114" s="10" t="s">
        <v>4</v>
      </c>
    </row>
    <row r="1115" customFormat="false" ht="14.25" hidden="true" customHeight="false" outlineLevel="0" collapsed="false">
      <c r="A1115" s="0" t="s">
        <v>95</v>
      </c>
      <c r="B1115" s="0" t="s">
        <v>52</v>
      </c>
      <c r="C1115" s="0" t="s">
        <v>79</v>
      </c>
      <c r="D1115" s="0" t="s">
        <v>80</v>
      </c>
      <c r="E1115" s="0" t="n">
        <v>2034</v>
      </c>
      <c r="F1115" s="5" t="n">
        <v>14.200098373924</v>
      </c>
      <c r="G1115" s="10" t="s">
        <v>4</v>
      </c>
    </row>
    <row r="1116" customFormat="false" ht="14.25" hidden="true" customHeight="false" outlineLevel="0" collapsed="false">
      <c r="A1116" s="0" t="s">
        <v>95</v>
      </c>
      <c r="B1116" s="0" t="s">
        <v>52</v>
      </c>
      <c r="C1116" s="0" t="s">
        <v>79</v>
      </c>
      <c r="D1116" s="0" t="s">
        <v>80</v>
      </c>
      <c r="E1116" s="0" t="n">
        <v>2035</v>
      </c>
      <c r="F1116" s="5" t="n">
        <v>14.6695266217866</v>
      </c>
      <c r="G1116" s="10" t="s">
        <v>4</v>
      </c>
    </row>
    <row r="1117" customFormat="false" ht="14.25" hidden="true" customHeight="false" outlineLevel="0" collapsed="false">
      <c r="A1117" s="0" t="s">
        <v>95</v>
      </c>
      <c r="B1117" s="0" t="s">
        <v>52</v>
      </c>
      <c r="C1117" s="0" t="s">
        <v>79</v>
      </c>
      <c r="D1117" s="0" t="s">
        <v>80</v>
      </c>
      <c r="E1117" s="0" t="n">
        <v>2036</v>
      </c>
      <c r="F1117" s="5" t="n">
        <v>15.0917759771147</v>
      </c>
      <c r="G1117" s="10" t="s">
        <v>4</v>
      </c>
    </row>
    <row r="1118" customFormat="false" ht="14.25" hidden="true" customHeight="false" outlineLevel="0" collapsed="false">
      <c r="A1118" s="0" t="s">
        <v>95</v>
      </c>
      <c r="B1118" s="0" t="s">
        <v>52</v>
      </c>
      <c r="C1118" s="0" t="s">
        <v>79</v>
      </c>
      <c r="D1118" s="0" t="s">
        <v>80</v>
      </c>
      <c r="E1118" s="0" t="n">
        <v>2037</v>
      </c>
      <c r="F1118" s="5" t="n">
        <v>15.5057663523881</v>
      </c>
      <c r="G1118" s="10" t="s">
        <v>4</v>
      </c>
    </row>
    <row r="1119" customFormat="false" ht="14.25" hidden="true" customHeight="false" outlineLevel="0" collapsed="false">
      <c r="A1119" s="0" t="s">
        <v>95</v>
      </c>
      <c r="B1119" s="0" t="s">
        <v>52</v>
      </c>
      <c r="C1119" s="0" t="s">
        <v>79</v>
      </c>
      <c r="D1119" s="0" t="s">
        <v>80</v>
      </c>
      <c r="E1119" s="0" t="n">
        <v>2038</v>
      </c>
      <c r="F1119" s="5" t="n">
        <v>15.910326179497</v>
      </c>
      <c r="G1119" s="10" t="s">
        <v>4</v>
      </c>
    </row>
    <row r="1120" customFormat="false" ht="14.25" hidden="true" customHeight="false" outlineLevel="0" collapsed="false">
      <c r="A1120" s="0" t="s">
        <v>95</v>
      </c>
      <c r="B1120" s="0" t="s">
        <v>52</v>
      </c>
      <c r="C1120" s="0" t="s">
        <v>79</v>
      </c>
      <c r="D1120" s="0" t="s">
        <v>80</v>
      </c>
      <c r="E1120" s="0" t="n">
        <v>2039</v>
      </c>
      <c r="F1120" s="5" t="n">
        <v>16.3182227343827</v>
      </c>
      <c r="G1120" s="10" t="s">
        <v>4</v>
      </c>
    </row>
    <row r="1121" customFormat="false" ht="14.25" hidden="true" customHeight="false" outlineLevel="0" collapsed="false">
      <c r="A1121" s="0" t="s">
        <v>95</v>
      </c>
      <c r="B1121" s="0" t="s">
        <v>52</v>
      </c>
      <c r="C1121" s="0" t="s">
        <v>79</v>
      </c>
      <c r="D1121" s="0" t="s">
        <v>80</v>
      </c>
      <c r="E1121" s="0" t="n">
        <v>2040</v>
      </c>
      <c r="F1121" s="5" t="n">
        <v>16.6115717805924</v>
      </c>
      <c r="G1121" s="10" t="s">
        <v>4</v>
      </c>
    </row>
    <row r="1122" customFormat="false" ht="14.25" hidden="true" customHeight="false" outlineLevel="0" collapsed="false">
      <c r="A1122" s="0" t="s">
        <v>95</v>
      </c>
      <c r="B1122" s="0" t="s">
        <v>52</v>
      </c>
      <c r="C1122" s="0" t="s">
        <v>79</v>
      </c>
      <c r="D1122" s="0" t="s">
        <v>81</v>
      </c>
      <c r="E1122" s="0" t="n">
        <v>2024</v>
      </c>
      <c r="F1122" s="5" t="n">
        <v>10.5462017142562</v>
      </c>
      <c r="G1122" s="10" t="s">
        <v>4</v>
      </c>
    </row>
    <row r="1123" customFormat="false" ht="14.25" hidden="true" customHeight="false" outlineLevel="0" collapsed="false">
      <c r="A1123" s="0" t="s">
        <v>95</v>
      </c>
      <c r="B1123" s="0" t="s">
        <v>52</v>
      </c>
      <c r="C1123" s="0" t="s">
        <v>79</v>
      </c>
      <c r="D1123" s="0" t="s">
        <v>81</v>
      </c>
      <c r="E1123" s="0" t="n">
        <v>2025</v>
      </c>
      <c r="F1123" s="5" t="n">
        <v>10.5941065394824</v>
      </c>
      <c r="G1123" s="10" t="s">
        <v>4</v>
      </c>
    </row>
    <row r="1124" customFormat="false" ht="14.25" hidden="true" customHeight="false" outlineLevel="0" collapsed="false">
      <c r="A1124" s="0" t="s">
        <v>95</v>
      </c>
      <c r="B1124" s="0" t="s">
        <v>52</v>
      </c>
      <c r="C1124" s="0" t="s">
        <v>79</v>
      </c>
      <c r="D1124" s="0" t="s">
        <v>81</v>
      </c>
      <c r="E1124" s="0" t="n">
        <v>2026</v>
      </c>
      <c r="F1124" s="5" t="n">
        <v>11.1942523595191</v>
      </c>
      <c r="G1124" s="10" t="s">
        <v>4</v>
      </c>
    </row>
    <row r="1125" customFormat="false" ht="14.25" hidden="true" customHeight="false" outlineLevel="0" collapsed="false">
      <c r="A1125" s="0" t="s">
        <v>95</v>
      </c>
      <c r="B1125" s="0" t="s">
        <v>52</v>
      </c>
      <c r="C1125" s="0" t="s">
        <v>79</v>
      </c>
      <c r="D1125" s="0" t="s">
        <v>81</v>
      </c>
      <c r="E1125" s="0" t="n">
        <v>2027</v>
      </c>
      <c r="F1125" s="5" t="n">
        <v>11.4317336324153</v>
      </c>
      <c r="G1125" s="10" t="s">
        <v>4</v>
      </c>
    </row>
    <row r="1126" customFormat="false" ht="14.25" hidden="true" customHeight="false" outlineLevel="0" collapsed="false">
      <c r="A1126" s="0" t="s">
        <v>95</v>
      </c>
      <c r="B1126" s="0" t="s">
        <v>52</v>
      </c>
      <c r="C1126" s="0" t="s">
        <v>79</v>
      </c>
      <c r="D1126" s="0" t="s">
        <v>81</v>
      </c>
      <c r="E1126" s="0" t="n">
        <v>2028</v>
      </c>
      <c r="F1126" s="5" t="n">
        <v>11.8449981491223</v>
      </c>
      <c r="G1126" s="10" t="s">
        <v>4</v>
      </c>
    </row>
    <row r="1127" customFormat="false" ht="14.25" hidden="true" customHeight="false" outlineLevel="0" collapsed="false">
      <c r="A1127" s="0" t="s">
        <v>95</v>
      </c>
      <c r="B1127" s="0" t="s">
        <v>52</v>
      </c>
      <c r="C1127" s="0" t="s">
        <v>79</v>
      </c>
      <c r="D1127" s="0" t="s">
        <v>81</v>
      </c>
      <c r="E1127" s="0" t="n">
        <v>2029</v>
      </c>
      <c r="F1127" s="5" t="n">
        <v>11.2804496616966</v>
      </c>
      <c r="G1127" s="10" t="s">
        <v>4</v>
      </c>
    </row>
    <row r="1128" customFormat="false" ht="14.25" hidden="true" customHeight="false" outlineLevel="0" collapsed="false">
      <c r="A1128" s="0" t="s">
        <v>95</v>
      </c>
      <c r="B1128" s="0" t="s">
        <v>52</v>
      </c>
      <c r="C1128" s="0" t="s">
        <v>79</v>
      </c>
      <c r="D1128" s="0" t="s">
        <v>81</v>
      </c>
      <c r="E1128" s="0" t="n">
        <v>2030</v>
      </c>
      <c r="F1128" s="5" t="n">
        <v>10.6330699958526</v>
      </c>
      <c r="G1128" s="10" t="s">
        <v>4</v>
      </c>
    </row>
    <row r="1129" customFormat="false" ht="14.25" hidden="true" customHeight="false" outlineLevel="0" collapsed="false">
      <c r="A1129" s="0" t="s">
        <v>95</v>
      </c>
      <c r="B1129" s="0" t="s">
        <v>52</v>
      </c>
      <c r="C1129" s="0" t="s">
        <v>79</v>
      </c>
      <c r="D1129" s="0" t="s">
        <v>81</v>
      </c>
      <c r="E1129" s="0" t="n">
        <v>2031</v>
      </c>
      <c r="F1129" s="5" t="n">
        <v>9.64016164649926</v>
      </c>
      <c r="G1129" s="10" t="s">
        <v>4</v>
      </c>
    </row>
    <row r="1130" customFormat="false" ht="14.25" hidden="true" customHeight="false" outlineLevel="0" collapsed="false">
      <c r="A1130" s="0" t="s">
        <v>95</v>
      </c>
      <c r="B1130" s="0" t="s">
        <v>52</v>
      </c>
      <c r="C1130" s="0" t="s">
        <v>79</v>
      </c>
      <c r="D1130" s="0" t="s">
        <v>81</v>
      </c>
      <c r="E1130" s="0" t="n">
        <v>2032</v>
      </c>
      <c r="F1130" s="5" t="n">
        <v>9.39994720790561</v>
      </c>
      <c r="G1130" s="10" t="s">
        <v>4</v>
      </c>
    </row>
    <row r="1131" customFormat="false" ht="14.25" hidden="true" customHeight="false" outlineLevel="0" collapsed="false">
      <c r="A1131" s="0" t="s">
        <v>95</v>
      </c>
      <c r="B1131" s="0" t="s">
        <v>52</v>
      </c>
      <c r="C1131" s="0" t="s">
        <v>79</v>
      </c>
      <c r="D1131" s="0" t="s">
        <v>81</v>
      </c>
      <c r="E1131" s="0" t="n">
        <v>2033</v>
      </c>
      <c r="F1131" s="5" t="n">
        <v>9.41603302649013</v>
      </c>
      <c r="G1131" s="10" t="s">
        <v>4</v>
      </c>
    </row>
    <row r="1132" customFormat="false" ht="14.25" hidden="true" customHeight="false" outlineLevel="0" collapsed="false">
      <c r="A1132" s="0" t="s">
        <v>95</v>
      </c>
      <c r="B1132" s="0" t="s">
        <v>52</v>
      </c>
      <c r="C1132" s="0" t="s">
        <v>79</v>
      </c>
      <c r="D1132" s="0" t="s">
        <v>81</v>
      </c>
      <c r="E1132" s="0" t="n">
        <v>2034</v>
      </c>
      <c r="F1132" s="5" t="n">
        <v>9.58600358410756</v>
      </c>
      <c r="G1132" s="10" t="s">
        <v>4</v>
      </c>
    </row>
    <row r="1133" customFormat="false" ht="14.25" hidden="true" customHeight="false" outlineLevel="0" collapsed="false">
      <c r="A1133" s="0" t="s">
        <v>95</v>
      </c>
      <c r="B1133" s="0" t="s">
        <v>52</v>
      </c>
      <c r="C1133" s="0" t="s">
        <v>79</v>
      </c>
      <c r="D1133" s="0" t="s">
        <v>81</v>
      </c>
      <c r="E1133" s="0" t="n">
        <v>2035</v>
      </c>
      <c r="F1133" s="5" t="n">
        <v>9.82111369847866</v>
      </c>
      <c r="G1133" s="10" t="s">
        <v>4</v>
      </c>
    </row>
    <row r="1134" customFormat="false" ht="14.25" hidden="true" customHeight="false" outlineLevel="0" collapsed="false">
      <c r="A1134" s="0" t="s">
        <v>95</v>
      </c>
      <c r="B1134" s="0" t="s">
        <v>52</v>
      </c>
      <c r="C1134" s="0" t="s">
        <v>79</v>
      </c>
      <c r="D1134" s="0" t="s">
        <v>81</v>
      </c>
      <c r="E1134" s="0" t="n">
        <v>2036</v>
      </c>
      <c r="F1134" s="5" t="n">
        <v>9.85348307932356</v>
      </c>
      <c r="G1134" s="10" t="s">
        <v>4</v>
      </c>
    </row>
    <row r="1135" customFormat="false" ht="14.25" hidden="true" customHeight="false" outlineLevel="0" collapsed="false">
      <c r="A1135" s="0" t="s">
        <v>95</v>
      </c>
      <c r="B1135" s="0" t="s">
        <v>52</v>
      </c>
      <c r="C1135" s="0" t="s">
        <v>79</v>
      </c>
      <c r="D1135" s="0" t="s">
        <v>81</v>
      </c>
      <c r="E1135" s="0" t="n">
        <v>2037</v>
      </c>
      <c r="F1135" s="5" t="n">
        <v>9.8763016962855</v>
      </c>
      <c r="G1135" s="10" t="s">
        <v>4</v>
      </c>
    </row>
    <row r="1136" customFormat="false" ht="14.25" hidden="true" customHeight="false" outlineLevel="0" collapsed="false">
      <c r="A1136" s="0" t="s">
        <v>95</v>
      </c>
      <c r="B1136" s="0" t="s">
        <v>52</v>
      </c>
      <c r="C1136" s="0" t="s">
        <v>79</v>
      </c>
      <c r="D1136" s="0" t="s">
        <v>81</v>
      </c>
      <c r="E1136" s="0" t="n">
        <v>2038</v>
      </c>
      <c r="F1136" s="5" t="n">
        <v>9.88838426573517</v>
      </c>
      <c r="G1136" s="10" t="s">
        <v>4</v>
      </c>
    </row>
    <row r="1137" customFormat="false" ht="14.25" hidden="true" customHeight="false" outlineLevel="0" collapsed="false">
      <c r="A1137" s="0" t="s">
        <v>95</v>
      </c>
      <c r="B1137" s="0" t="s">
        <v>52</v>
      </c>
      <c r="C1137" s="0" t="s">
        <v>79</v>
      </c>
      <c r="D1137" s="0" t="s">
        <v>81</v>
      </c>
      <c r="E1137" s="0" t="n">
        <v>2039</v>
      </c>
      <c r="F1137" s="5" t="n">
        <v>9.88755673337107</v>
      </c>
      <c r="G1137" s="10" t="s">
        <v>4</v>
      </c>
    </row>
    <row r="1138" customFormat="false" ht="14.25" hidden="true" customHeight="false" outlineLevel="0" collapsed="false">
      <c r="A1138" s="0" t="s">
        <v>95</v>
      </c>
      <c r="B1138" s="0" t="s">
        <v>52</v>
      </c>
      <c r="C1138" s="0" t="s">
        <v>79</v>
      </c>
      <c r="D1138" s="0" t="s">
        <v>81</v>
      </c>
      <c r="E1138" s="0" t="n">
        <v>2040</v>
      </c>
      <c r="F1138" s="5" t="n">
        <v>9.87419684698419</v>
      </c>
      <c r="G1138" s="10" t="s">
        <v>4</v>
      </c>
    </row>
    <row r="1139" customFormat="false" ht="14.25" hidden="true" customHeight="false" outlineLevel="0" collapsed="false">
      <c r="A1139" s="0" t="s">
        <v>95</v>
      </c>
      <c r="B1139" s="0" t="s">
        <v>52</v>
      </c>
      <c r="C1139" s="0" t="s">
        <v>79</v>
      </c>
      <c r="D1139" s="0" t="s">
        <v>82</v>
      </c>
      <c r="E1139" s="0" t="n">
        <v>2024</v>
      </c>
      <c r="F1139" s="5" t="n">
        <v>53.7799490465568</v>
      </c>
      <c r="G1139" s="10" t="s">
        <v>4</v>
      </c>
    </row>
    <row r="1140" customFormat="false" ht="14.25" hidden="true" customHeight="false" outlineLevel="0" collapsed="false">
      <c r="A1140" s="0" t="s">
        <v>95</v>
      </c>
      <c r="B1140" s="0" t="s">
        <v>52</v>
      </c>
      <c r="C1140" s="0" t="s">
        <v>79</v>
      </c>
      <c r="D1140" s="0" t="s">
        <v>82</v>
      </c>
      <c r="E1140" s="0" t="n">
        <v>2025</v>
      </c>
      <c r="F1140" s="5" t="n">
        <v>54.790849391784</v>
      </c>
      <c r="G1140" s="10" t="s">
        <v>4</v>
      </c>
    </row>
    <row r="1141" customFormat="false" ht="14.25" hidden="true" customHeight="false" outlineLevel="0" collapsed="false">
      <c r="A1141" s="0" t="s">
        <v>95</v>
      </c>
      <c r="B1141" s="0" t="s">
        <v>52</v>
      </c>
      <c r="C1141" s="0" t="s">
        <v>79</v>
      </c>
      <c r="D1141" s="0" t="s">
        <v>82</v>
      </c>
      <c r="E1141" s="0" t="n">
        <v>2026</v>
      </c>
      <c r="F1141" s="5" t="n">
        <v>55.0211111741008</v>
      </c>
      <c r="G1141" s="10" t="s">
        <v>4</v>
      </c>
    </row>
    <row r="1142" customFormat="false" ht="14.25" hidden="true" customHeight="false" outlineLevel="0" collapsed="false">
      <c r="A1142" s="0" t="s">
        <v>95</v>
      </c>
      <c r="B1142" s="0" t="s">
        <v>52</v>
      </c>
      <c r="C1142" s="0" t="s">
        <v>79</v>
      </c>
      <c r="D1142" s="0" t="s">
        <v>82</v>
      </c>
      <c r="E1142" s="0" t="n">
        <v>2027</v>
      </c>
      <c r="F1142" s="5" t="n">
        <v>55.0154181706548</v>
      </c>
      <c r="G1142" s="10" t="s">
        <v>4</v>
      </c>
    </row>
    <row r="1143" customFormat="false" ht="14.25" hidden="true" customHeight="false" outlineLevel="0" collapsed="false">
      <c r="A1143" s="0" t="s">
        <v>95</v>
      </c>
      <c r="B1143" s="0" t="s">
        <v>52</v>
      </c>
      <c r="C1143" s="0" t="s">
        <v>79</v>
      </c>
      <c r="D1143" s="0" t="s">
        <v>82</v>
      </c>
      <c r="E1143" s="0" t="n">
        <v>2028</v>
      </c>
      <c r="F1143" s="5" t="n">
        <v>55.097567063939</v>
      </c>
      <c r="G1143" s="10" t="s">
        <v>4</v>
      </c>
    </row>
    <row r="1144" customFormat="false" ht="14.25" hidden="true" customHeight="false" outlineLevel="0" collapsed="false">
      <c r="A1144" s="0" t="s">
        <v>95</v>
      </c>
      <c r="B1144" s="0" t="s">
        <v>52</v>
      </c>
      <c r="C1144" s="0" t="s">
        <v>79</v>
      </c>
      <c r="D1144" s="0" t="s">
        <v>82</v>
      </c>
      <c r="E1144" s="0" t="n">
        <v>2029</v>
      </c>
      <c r="F1144" s="5" t="n">
        <v>55.1848767706648</v>
      </c>
      <c r="G1144" s="10" t="s">
        <v>4</v>
      </c>
    </row>
    <row r="1145" customFormat="false" ht="14.25" hidden="true" customHeight="false" outlineLevel="0" collapsed="false">
      <c r="A1145" s="0" t="s">
        <v>95</v>
      </c>
      <c r="B1145" s="0" t="s">
        <v>52</v>
      </c>
      <c r="C1145" s="0" t="s">
        <v>79</v>
      </c>
      <c r="D1145" s="0" t="s">
        <v>82</v>
      </c>
      <c r="E1145" s="0" t="n">
        <v>2030</v>
      </c>
      <c r="F1145" s="5" t="n">
        <v>55.3690588822878</v>
      </c>
      <c r="G1145" s="10" t="s">
        <v>4</v>
      </c>
    </row>
    <row r="1146" customFormat="false" ht="14.25" hidden="true" customHeight="false" outlineLevel="0" collapsed="false">
      <c r="A1146" s="0" t="s">
        <v>95</v>
      </c>
      <c r="B1146" s="0" t="s">
        <v>52</v>
      </c>
      <c r="C1146" s="0" t="s">
        <v>79</v>
      </c>
      <c r="D1146" s="0" t="s">
        <v>82</v>
      </c>
      <c r="E1146" s="0" t="n">
        <v>2031</v>
      </c>
      <c r="F1146" s="5" t="n">
        <v>55.7559971519821</v>
      </c>
      <c r="G1146" s="10" t="s">
        <v>4</v>
      </c>
    </row>
    <row r="1147" customFormat="false" ht="14.25" hidden="true" customHeight="false" outlineLevel="0" collapsed="false">
      <c r="A1147" s="0" t="s">
        <v>95</v>
      </c>
      <c r="B1147" s="0" t="s">
        <v>52</v>
      </c>
      <c r="C1147" s="0" t="s">
        <v>79</v>
      </c>
      <c r="D1147" s="0" t="s">
        <v>82</v>
      </c>
      <c r="E1147" s="0" t="n">
        <v>2032</v>
      </c>
      <c r="F1147" s="5" t="n">
        <v>56.4824083160251</v>
      </c>
      <c r="G1147" s="10" t="s">
        <v>4</v>
      </c>
    </row>
    <row r="1148" customFormat="false" ht="14.25" hidden="true" customHeight="false" outlineLevel="0" collapsed="false">
      <c r="A1148" s="0" t="s">
        <v>95</v>
      </c>
      <c r="B1148" s="0" t="s">
        <v>52</v>
      </c>
      <c r="C1148" s="0" t="s">
        <v>79</v>
      </c>
      <c r="D1148" s="0" t="s">
        <v>82</v>
      </c>
      <c r="E1148" s="0" t="n">
        <v>2033</v>
      </c>
      <c r="F1148" s="5" t="n">
        <v>57.4287692667255</v>
      </c>
      <c r="G1148" s="10" t="s">
        <v>4</v>
      </c>
    </row>
    <row r="1149" customFormat="false" ht="14.25" hidden="true" customHeight="false" outlineLevel="0" collapsed="false">
      <c r="A1149" s="0" t="s">
        <v>95</v>
      </c>
      <c r="B1149" s="0" t="s">
        <v>52</v>
      </c>
      <c r="C1149" s="0" t="s">
        <v>79</v>
      </c>
      <c r="D1149" s="0" t="s">
        <v>82</v>
      </c>
      <c r="E1149" s="0" t="n">
        <v>2034</v>
      </c>
      <c r="F1149" s="5" t="n">
        <v>58.1971833217246</v>
      </c>
      <c r="G1149" s="10" t="s">
        <v>4</v>
      </c>
    </row>
    <row r="1150" customFormat="false" ht="14.25" hidden="true" customHeight="false" outlineLevel="0" collapsed="false">
      <c r="A1150" s="0" t="s">
        <v>95</v>
      </c>
      <c r="B1150" s="0" t="s">
        <v>52</v>
      </c>
      <c r="C1150" s="0" t="s">
        <v>79</v>
      </c>
      <c r="D1150" s="0" t="s">
        <v>82</v>
      </c>
      <c r="E1150" s="0" t="n">
        <v>2035</v>
      </c>
      <c r="F1150" s="5" t="n">
        <v>58.9603851635498</v>
      </c>
      <c r="G1150" s="10" t="s">
        <v>4</v>
      </c>
    </row>
    <row r="1151" customFormat="false" ht="14.25" hidden="true" customHeight="false" outlineLevel="0" collapsed="false">
      <c r="A1151" s="0" t="s">
        <v>95</v>
      </c>
      <c r="B1151" s="0" t="s">
        <v>52</v>
      </c>
      <c r="C1151" s="0" t="s">
        <v>79</v>
      </c>
      <c r="D1151" s="0" t="s">
        <v>82</v>
      </c>
      <c r="E1151" s="0" t="n">
        <v>2036</v>
      </c>
      <c r="F1151" s="5" t="n">
        <v>59.6874214184155</v>
      </c>
      <c r="G1151" s="10" t="s">
        <v>4</v>
      </c>
    </row>
    <row r="1152" customFormat="false" ht="14.25" hidden="true" customHeight="false" outlineLevel="0" collapsed="false">
      <c r="A1152" s="0" t="s">
        <v>95</v>
      </c>
      <c r="B1152" s="0" t="s">
        <v>52</v>
      </c>
      <c r="C1152" s="0" t="s">
        <v>79</v>
      </c>
      <c r="D1152" s="0" t="s">
        <v>82</v>
      </c>
      <c r="E1152" s="0" t="n">
        <v>2037</v>
      </c>
      <c r="F1152" s="5" t="n">
        <v>60.3809775089041</v>
      </c>
      <c r="G1152" s="10" t="s">
        <v>4</v>
      </c>
    </row>
    <row r="1153" customFormat="false" ht="14.25" hidden="true" customHeight="false" outlineLevel="0" collapsed="false">
      <c r="A1153" s="0" t="s">
        <v>95</v>
      </c>
      <c r="B1153" s="0" t="s">
        <v>52</v>
      </c>
      <c r="C1153" s="0" t="s">
        <v>79</v>
      </c>
      <c r="D1153" s="0" t="s">
        <v>82</v>
      </c>
      <c r="E1153" s="0" t="n">
        <v>2038</v>
      </c>
      <c r="F1153" s="5" t="n">
        <v>61.0403758006188</v>
      </c>
      <c r="G1153" s="10" t="s">
        <v>4</v>
      </c>
    </row>
    <row r="1154" customFormat="false" ht="14.25" hidden="true" customHeight="false" outlineLevel="0" collapsed="false">
      <c r="A1154" s="0" t="s">
        <v>95</v>
      </c>
      <c r="B1154" s="0" t="s">
        <v>52</v>
      </c>
      <c r="C1154" s="0" t="s">
        <v>79</v>
      </c>
      <c r="D1154" s="0" t="s">
        <v>82</v>
      </c>
      <c r="E1154" s="0" t="n">
        <v>2039</v>
      </c>
      <c r="F1154" s="5" t="n">
        <v>61.6979433912542</v>
      </c>
      <c r="G1154" s="10" t="s">
        <v>4</v>
      </c>
    </row>
    <row r="1155" customFormat="false" ht="14.25" hidden="true" customHeight="false" outlineLevel="0" collapsed="false">
      <c r="A1155" s="0" t="s">
        <v>95</v>
      </c>
      <c r="B1155" s="0" t="s">
        <v>52</v>
      </c>
      <c r="C1155" s="0" t="s">
        <v>79</v>
      </c>
      <c r="D1155" s="0" t="s">
        <v>82</v>
      </c>
      <c r="E1155" s="0" t="n">
        <v>2040</v>
      </c>
      <c r="F1155" s="5" t="n">
        <v>62.3618913818965</v>
      </c>
      <c r="G1155" s="10" t="s">
        <v>4</v>
      </c>
    </row>
    <row r="1156" customFormat="false" ht="14.25" hidden="true" customHeight="false" outlineLevel="0" collapsed="false">
      <c r="A1156" s="0" t="s">
        <v>95</v>
      </c>
      <c r="B1156" s="0" t="s">
        <v>52</v>
      </c>
      <c r="C1156" s="0" t="s">
        <v>79</v>
      </c>
      <c r="D1156" s="0" t="s">
        <v>83</v>
      </c>
      <c r="E1156" s="0" t="n">
        <v>2024</v>
      </c>
      <c r="F1156" s="5" t="n">
        <v>5.2</v>
      </c>
      <c r="G1156" s="10" t="s">
        <v>4</v>
      </c>
    </row>
    <row r="1157" customFormat="false" ht="14.25" hidden="true" customHeight="false" outlineLevel="0" collapsed="false">
      <c r="A1157" s="0" t="s">
        <v>95</v>
      </c>
      <c r="B1157" s="0" t="s">
        <v>52</v>
      </c>
      <c r="C1157" s="0" t="s">
        <v>79</v>
      </c>
      <c r="D1157" s="0" t="s">
        <v>83</v>
      </c>
      <c r="E1157" s="0" t="n">
        <v>2025</v>
      </c>
      <c r="F1157" s="5" t="n">
        <v>5.226</v>
      </c>
      <c r="G1157" s="10" t="s">
        <v>4</v>
      </c>
    </row>
    <row r="1158" customFormat="false" ht="14.25" hidden="true" customHeight="false" outlineLevel="0" collapsed="false">
      <c r="A1158" s="0" t="s">
        <v>95</v>
      </c>
      <c r="B1158" s="0" t="s">
        <v>52</v>
      </c>
      <c r="C1158" s="0" t="s">
        <v>79</v>
      </c>
      <c r="D1158" s="0" t="s">
        <v>83</v>
      </c>
      <c r="E1158" s="0" t="n">
        <v>2026</v>
      </c>
      <c r="F1158" s="5" t="n">
        <v>5.2521</v>
      </c>
      <c r="G1158" s="10" t="s">
        <v>4</v>
      </c>
    </row>
    <row r="1159" customFormat="false" ht="14.25" hidden="true" customHeight="false" outlineLevel="0" collapsed="false">
      <c r="A1159" s="0" t="s">
        <v>95</v>
      </c>
      <c r="B1159" s="0" t="s">
        <v>52</v>
      </c>
      <c r="C1159" s="0" t="s">
        <v>79</v>
      </c>
      <c r="D1159" s="0" t="s">
        <v>83</v>
      </c>
      <c r="E1159" s="0" t="n">
        <v>2027</v>
      </c>
      <c r="F1159" s="5" t="n">
        <v>5.2784</v>
      </c>
      <c r="G1159" s="10" t="s">
        <v>4</v>
      </c>
    </row>
    <row r="1160" customFormat="false" ht="14.25" hidden="true" customHeight="false" outlineLevel="0" collapsed="false">
      <c r="A1160" s="0" t="s">
        <v>95</v>
      </c>
      <c r="B1160" s="0" t="s">
        <v>52</v>
      </c>
      <c r="C1160" s="0" t="s">
        <v>79</v>
      </c>
      <c r="D1160" s="0" t="s">
        <v>83</v>
      </c>
      <c r="E1160" s="0" t="n">
        <v>2028</v>
      </c>
      <c r="F1160" s="5" t="n">
        <v>5.3048</v>
      </c>
      <c r="G1160" s="10" t="s">
        <v>4</v>
      </c>
    </row>
    <row r="1161" customFormat="false" ht="14.25" hidden="true" customHeight="false" outlineLevel="0" collapsed="false">
      <c r="A1161" s="0" t="s">
        <v>95</v>
      </c>
      <c r="B1161" s="0" t="s">
        <v>52</v>
      </c>
      <c r="C1161" s="0" t="s">
        <v>79</v>
      </c>
      <c r="D1161" s="0" t="s">
        <v>83</v>
      </c>
      <c r="E1161" s="0" t="n">
        <v>2029</v>
      </c>
      <c r="F1161" s="5" t="n">
        <v>5.3313</v>
      </c>
      <c r="G1161" s="10" t="s">
        <v>4</v>
      </c>
    </row>
    <row r="1162" customFormat="false" ht="14.25" hidden="true" customHeight="false" outlineLevel="0" collapsed="false">
      <c r="A1162" s="0" t="s">
        <v>95</v>
      </c>
      <c r="B1162" s="0" t="s">
        <v>52</v>
      </c>
      <c r="C1162" s="0" t="s">
        <v>79</v>
      </c>
      <c r="D1162" s="0" t="s">
        <v>83</v>
      </c>
      <c r="E1162" s="0" t="n">
        <v>2030</v>
      </c>
      <c r="F1162" s="5" t="n">
        <v>5.358</v>
      </c>
      <c r="G1162" s="10" t="s">
        <v>4</v>
      </c>
    </row>
    <row r="1163" customFormat="false" ht="14.25" hidden="true" customHeight="false" outlineLevel="0" collapsed="false">
      <c r="A1163" s="0" t="s">
        <v>95</v>
      </c>
      <c r="B1163" s="0" t="s">
        <v>52</v>
      </c>
      <c r="C1163" s="0" t="s">
        <v>79</v>
      </c>
      <c r="D1163" s="0" t="s">
        <v>83</v>
      </c>
      <c r="E1163" s="0" t="n">
        <v>2031</v>
      </c>
      <c r="F1163" s="5" t="n">
        <v>5.3848</v>
      </c>
      <c r="G1163" s="10" t="s">
        <v>4</v>
      </c>
    </row>
    <row r="1164" customFormat="false" ht="14.25" hidden="true" customHeight="false" outlineLevel="0" collapsed="false">
      <c r="A1164" s="0" t="s">
        <v>95</v>
      </c>
      <c r="B1164" s="0" t="s">
        <v>52</v>
      </c>
      <c r="C1164" s="0" t="s">
        <v>79</v>
      </c>
      <c r="D1164" s="0" t="s">
        <v>83</v>
      </c>
      <c r="E1164" s="0" t="n">
        <v>2032</v>
      </c>
      <c r="F1164" s="5" t="n">
        <v>5.4117</v>
      </c>
      <c r="G1164" s="10" t="s">
        <v>4</v>
      </c>
    </row>
    <row r="1165" customFormat="false" ht="14.25" hidden="true" customHeight="false" outlineLevel="0" collapsed="false">
      <c r="A1165" s="0" t="s">
        <v>95</v>
      </c>
      <c r="B1165" s="0" t="s">
        <v>52</v>
      </c>
      <c r="C1165" s="0" t="s">
        <v>79</v>
      </c>
      <c r="D1165" s="0" t="s">
        <v>83</v>
      </c>
      <c r="E1165" s="0" t="n">
        <v>2033</v>
      </c>
      <c r="F1165" s="5" t="n">
        <v>5.4387</v>
      </c>
      <c r="G1165" s="10" t="s">
        <v>4</v>
      </c>
    </row>
    <row r="1166" customFormat="false" ht="14.25" hidden="true" customHeight="false" outlineLevel="0" collapsed="false">
      <c r="A1166" s="0" t="s">
        <v>95</v>
      </c>
      <c r="B1166" s="0" t="s">
        <v>52</v>
      </c>
      <c r="C1166" s="0" t="s">
        <v>79</v>
      </c>
      <c r="D1166" s="0" t="s">
        <v>83</v>
      </c>
      <c r="E1166" s="0" t="n">
        <v>2034</v>
      </c>
      <c r="F1166" s="5" t="n">
        <v>5.4659</v>
      </c>
      <c r="G1166" s="10" t="s">
        <v>4</v>
      </c>
    </row>
    <row r="1167" customFormat="false" ht="14.25" hidden="true" customHeight="false" outlineLevel="0" collapsed="false">
      <c r="A1167" s="0" t="s">
        <v>95</v>
      </c>
      <c r="B1167" s="0" t="s">
        <v>52</v>
      </c>
      <c r="C1167" s="0" t="s">
        <v>79</v>
      </c>
      <c r="D1167" s="0" t="s">
        <v>83</v>
      </c>
      <c r="E1167" s="0" t="n">
        <v>2035</v>
      </c>
      <c r="F1167" s="5" t="n">
        <v>5.4933</v>
      </c>
      <c r="G1167" s="10" t="s">
        <v>4</v>
      </c>
    </row>
    <row r="1168" customFormat="false" ht="14.25" hidden="true" customHeight="false" outlineLevel="0" collapsed="false">
      <c r="A1168" s="0" t="s">
        <v>95</v>
      </c>
      <c r="B1168" s="0" t="s">
        <v>52</v>
      </c>
      <c r="C1168" s="0" t="s">
        <v>79</v>
      </c>
      <c r="D1168" s="0" t="s">
        <v>83</v>
      </c>
      <c r="E1168" s="0" t="n">
        <v>2036</v>
      </c>
      <c r="F1168" s="5" t="n">
        <v>5.5207</v>
      </c>
      <c r="G1168" s="10" t="s">
        <v>4</v>
      </c>
    </row>
    <row r="1169" customFormat="false" ht="14.25" hidden="true" customHeight="false" outlineLevel="0" collapsed="false">
      <c r="A1169" s="0" t="s">
        <v>95</v>
      </c>
      <c r="B1169" s="0" t="s">
        <v>52</v>
      </c>
      <c r="C1169" s="0" t="s">
        <v>79</v>
      </c>
      <c r="D1169" s="0" t="s">
        <v>83</v>
      </c>
      <c r="E1169" s="0" t="n">
        <v>2037</v>
      </c>
      <c r="F1169" s="5" t="n">
        <v>5.5483</v>
      </c>
      <c r="G1169" s="10" t="s">
        <v>4</v>
      </c>
    </row>
    <row r="1170" customFormat="false" ht="14.25" hidden="true" customHeight="false" outlineLevel="0" collapsed="false">
      <c r="A1170" s="0" t="s">
        <v>95</v>
      </c>
      <c r="B1170" s="0" t="s">
        <v>52</v>
      </c>
      <c r="C1170" s="0" t="s">
        <v>79</v>
      </c>
      <c r="D1170" s="0" t="s">
        <v>83</v>
      </c>
      <c r="E1170" s="0" t="n">
        <v>2038</v>
      </c>
      <c r="F1170" s="5" t="n">
        <v>5.5761</v>
      </c>
      <c r="G1170" s="10" t="s">
        <v>4</v>
      </c>
    </row>
    <row r="1171" customFormat="false" ht="14.25" hidden="true" customHeight="false" outlineLevel="0" collapsed="false">
      <c r="A1171" s="0" t="s">
        <v>95</v>
      </c>
      <c r="B1171" s="0" t="s">
        <v>52</v>
      </c>
      <c r="C1171" s="0" t="s">
        <v>79</v>
      </c>
      <c r="D1171" s="0" t="s">
        <v>83</v>
      </c>
      <c r="E1171" s="0" t="n">
        <v>2039</v>
      </c>
      <c r="F1171" s="5" t="n">
        <v>5.604</v>
      </c>
      <c r="G1171" s="10" t="s">
        <v>4</v>
      </c>
    </row>
    <row r="1172" customFormat="false" ht="14.25" hidden="true" customHeight="false" outlineLevel="0" collapsed="false">
      <c r="A1172" s="0" t="s">
        <v>95</v>
      </c>
      <c r="B1172" s="0" t="s">
        <v>52</v>
      </c>
      <c r="C1172" s="0" t="s">
        <v>79</v>
      </c>
      <c r="D1172" s="0" t="s">
        <v>83</v>
      </c>
      <c r="E1172" s="0" t="n">
        <v>2040</v>
      </c>
      <c r="F1172" s="5" t="n">
        <v>5.632</v>
      </c>
      <c r="G1172" s="10" t="s">
        <v>4</v>
      </c>
    </row>
    <row r="1173" customFormat="false" ht="14.25" hidden="true" customHeight="false" outlineLevel="0" collapsed="false">
      <c r="A1173" s="0" t="s">
        <v>95</v>
      </c>
      <c r="B1173" s="0" t="s">
        <v>52</v>
      </c>
      <c r="C1173" s="0" t="s">
        <v>79</v>
      </c>
      <c r="D1173" s="0" t="s">
        <v>71</v>
      </c>
      <c r="E1173" s="0" t="n">
        <v>2024</v>
      </c>
      <c r="F1173" s="5" t="n">
        <v>78.4180762946937</v>
      </c>
      <c r="G1173" s="10" t="s">
        <v>4</v>
      </c>
    </row>
    <row r="1174" customFormat="false" ht="14.25" hidden="true" customHeight="false" outlineLevel="0" collapsed="false">
      <c r="A1174" s="0" t="s">
        <v>95</v>
      </c>
      <c r="B1174" s="0" t="s">
        <v>52</v>
      </c>
      <c r="C1174" s="0" t="s">
        <v>79</v>
      </c>
      <c r="D1174" s="0" t="s">
        <v>71</v>
      </c>
      <c r="E1174" s="0" t="n">
        <v>2025</v>
      </c>
      <c r="F1174" s="5" t="n">
        <v>81.6032274637336</v>
      </c>
      <c r="G1174" s="10" t="s">
        <v>4</v>
      </c>
    </row>
    <row r="1175" customFormat="false" ht="14.25" hidden="true" customHeight="false" outlineLevel="0" collapsed="false">
      <c r="A1175" s="0" t="s">
        <v>95</v>
      </c>
      <c r="B1175" s="0" t="s">
        <v>52</v>
      </c>
      <c r="C1175" s="0" t="s">
        <v>79</v>
      </c>
      <c r="D1175" s="0" t="s">
        <v>71</v>
      </c>
      <c r="E1175" s="0" t="n">
        <v>2026</v>
      </c>
      <c r="F1175" s="5" t="n">
        <v>82.9782815036224</v>
      </c>
      <c r="G1175" s="10" t="s">
        <v>4</v>
      </c>
    </row>
    <row r="1176" customFormat="false" ht="14.25" hidden="true" customHeight="false" outlineLevel="0" collapsed="false">
      <c r="A1176" s="0" t="s">
        <v>95</v>
      </c>
      <c r="B1176" s="0" t="s">
        <v>52</v>
      </c>
      <c r="C1176" s="0" t="s">
        <v>79</v>
      </c>
      <c r="D1176" s="0" t="s">
        <v>71</v>
      </c>
      <c r="E1176" s="0" t="n">
        <v>2027</v>
      </c>
      <c r="F1176" s="5" t="n">
        <v>83.4405053390094</v>
      </c>
      <c r="G1176" s="10" t="s">
        <v>4</v>
      </c>
    </row>
    <row r="1177" customFormat="false" ht="14.25" hidden="true" customHeight="false" outlineLevel="0" collapsed="false">
      <c r="A1177" s="0" t="s">
        <v>95</v>
      </c>
      <c r="B1177" s="0" t="s">
        <v>52</v>
      </c>
      <c r="C1177" s="0" t="s">
        <v>79</v>
      </c>
      <c r="D1177" s="0" t="s">
        <v>71</v>
      </c>
      <c r="E1177" s="0" t="n">
        <v>2028</v>
      </c>
      <c r="F1177" s="5" t="n">
        <v>84.1486497320497</v>
      </c>
      <c r="G1177" s="10" t="s">
        <v>4</v>
      </c>
    </row>
    <row r="1178" customFormat="false" ht="14.25" hidden="true" customHeight="false" outlineLevel="0" collapsed="false">
      <c r="A1178" s="0" t="s">
        <v>95</v>
      </c>
      <c r="B1178" s="0" t="s">
        <v>52</v>
      </c>
      <c r="C1178" s="0" t="s">
        <v>79</v>
      </c>
      <c r="D1178" s="0" t="s">
        <v>71</v>
      </c>
      <c r="E1178" s="0" t="n">
        <v>2029</v>
      </c>
      <c r="F1178" s="5" t="n">
        <v>83.9138255998943</v>
      </c>
      <c r="G1178" s="10" t="s">
        <v>4</v>
      </c>
    </row>
    <row r="1179" customFormat="false" ht="14.25" hidden="true" customHeight="false" outlineLevel="0" collapsed="false">
      <c r="A1179" s="0" t="s">
        <v>95</v>
      </c>
      <c r="B1179" s="0" t="s">
        <v>52</v>
      </c>
      <c r="C1179" s="0" t="s">
        <v>79</v>
      </c>
      <c r="D1179" s="0" t="s">
        <v>71</v>
      </c>
      <c r="E1179" s="0" t="n">
        <v>2030</v>
      </c>
      <c r="F1179" s="5" t="n">
        <v>83.7150417646506</v>
      </c>
      <c r="G1179" s="10" t="s">
        <v>4</v>
      </c>
    </row>
    <row r="1180" customFormat="false" ht="14.25" hidden="true" customHeight="false" outlineLevel="0" collapsed="false">
      <c r="A1180" s="0" t="s">
        <v>95</v>
      </c>
      <c r="B1180" s="0" t="s">
        <v>52</v>
      </c>
      <c r="C1180" s="0" t="s">
        <v>79</v>
      </c>
      <c r="D1180" s="0" t="s">
        <v>71</v>
      </c>
      <c r="E1180" s="0" t="n">
        <v>2031</v>
      </c>
      <c r="F1180" s="5" t="n">
        <v>83.515204181961</v>
      </c>
      <c r="G1180" s="10" t="s">
        <v>4</v>
      </c>
    </row>
    <row r="1181" customFormat="false" ht="14.25" hidden="true" customHeight="false" outlineLevel="0" collapsed="false">
      <c r="A1181" s="0" t="s">
        <v>95</v>
      </c>
      <c r="B1181" s="0" t="s">
        <v>52</v>
      </c>
      <c r="C1181" s="0" t="s">
        <v>79</v>
      </c>
      <c r="D1181" s="0" t="s">
        <v>71</v>
      </c>
      <c r="E1181" s="0" t="n">
        <v>2032</v>
      </c>
      <c r="F1181" s="5" t="n">
        <v>84.5095432103393</v>
      </c>
      <c r="G1181" s="10" t="s">
        <v>4</v>
      </c>
    </row>
    <row r="1182" customFormat="false" ht="14.25" hidden="true" customHeight="false" outlineLevel="0" collapsed="false">
      <c r="A1182" s="0" t="s">
        <v>95</v>
      </c>
      <c r="B1182" s="0" t="s">
        <v>52</v>
      </c>
      <c r="C1182" s="0" t="s">
        <v>79</v>
      </c>
      <c r="D1182" s="0" t="s">
        <v>71</v>
      </c>
      <c r="E1182" s="0" t="n">
        <v>2033</v>
      </c>
      <c r="F1182" s="5" t="n">
        <v>86.0191945967891</v>
      </c>
      <c r="G1182" s="10" t="s">
        <v>4</v>
      </c>
    </row>
    <row r="1183" customFormat="false" ht="14.25" hidden="true" customHeight="false" outlineLevel="0" collapsed="false">
      <c r="A1183" s="0" t="s">
        <v>95</v>
      </c>
      <c r="B1183" s="0" t="s">
        <v>52</v>
      </c>
      <c r="C1183" s="0" t="s">
        <v>79</v>
      </c>
      <c r="D1183" s="0" t="s">
        <v>71</v>
      </c>
      <c r="E1183" s="0" t="n">
        <v>2034</v>
      </c>
      <c r="F1183" s="5" t="n">
        <v>87.4491852797561</v>
      </c>
      <c r="G1183" s="10" t="s">
        <v>4</v>
      </c>
    </row>
    <row r="1184" customFormat="false" ht="14.25" hidden="true" customHeight="false" outlineLevel="0" collapsed="false">
      <c r="A1184" s="0" t="s">
        <v>95</v>
      </c>
      <c r="B1184" s="0" t="s">
        <v>52</v>
      </c>
      <c r="C1184" s="0" t="s">
        <v>79</v>
      </c>
      <c r="D1184" s="0" t="s">
        <v>71</v>
      </c>
      <c r="E1184" s="0" t="n">
        <v>2035</v>
      </c>
      <c r="F1184" s="5" t="n">
        <v>88.9443254838151</v>
      </c>
      <c r="G1184" s="10" t="s">
        <v>4</v>
      </c>
    </row>
    <row r="1185" customFormat="false" ht="14.25" hidden="true" customHeight="false" outlineLevel="0" collapsed="false">
      <c r="A1185" s="0" t="s">
        <v>95</v>
      </c>
      <c r="B1185" s="0" t="s">
        <v>52</v>
      </c>
      <c r="C1185" s="0" t="s">
        <v>79</v>
      </c>
      <c r="D1185" s="0" t="s">
        <v>71</v>
      </c>
      <c r="E1185" s="0" t="n">
        <v>2036</v>
      </c>
      <c r="F1185" s="5" t="n">
        <v>90.1533804748537</v>
      </c>
      <c r="G1185" s="10" t="s">
        <v>4</v>
      </c>
    </row>
    <row r="1186" customFormat="false" ht="14.25" hidden="true" customHeight="false" outlineLevel="0" collapsed="false">
      <c r="A1186" s="0" t="s">
        <v>95</v>
      </c>
      <c r="B1186" s="0" t="s">
        <v>52</v>
      </c>
      <c r="C1186" s="0" t="s">
        <v>79</v>
      </c>
      <c r="D1186" s="0" t="s">
        <v>71</v>
      </c>
      <c r="E1186" s="0" t="n">
        <v>2037</v>
      </c>
      <c r="F1186" s="5" t="n">
        <v>91.3113455575777</v>
      </c>
      <c r="G1186" s="10" t="s">
        <v>4</v>
      </c>
    </row>
    <row r="1187" customFormat="false" ht="14.25" hidden="true" customHeight="false" outlineLevel="0" collapsed="false">
      <c r="A1187" s="0" t="s">
        <v>95</v>
      </c>
      <c r="B1187" s="0" t="s">
        <v>52</v>
      </c>
      <c r="C1187" s="0" t="s">
        <v>79</v>
      </c>
      <c r="D1187" s="0" t="s">
        <v>71</v>
      </c>
      <c r="E1187" s="0" t="n">
        <v>2038</v>
      </c>
      <c r="F1187" s="5" t="n">
        <v>92.4151862458509</v>
      </c>
      <c r="G1187" s="10" t="s">
        <v>4</v>
      </c>
    </row>
    <row r="1188" customFormat="false" ht="14.25" hidden="true" customHeight="false" outlineLevel="0" collapsed="false">
      <c r="A1188" s="0" t="s">
        <v>95</v>
      </c>
      <c r="B1188" s="0" t="s">
        <v>52</v>
      </c>
      <c r="C1188" s="0" t="s">
        <v>79</v>
      </c>
      <c r="D1188" s="0" t="s">
        <v>71</v>
      </c>
      <c r="E1188" s="0" t="n">
        <v>2039</v>
      </c>
      <c r="F1188" s="5" t="n">
        <v>93.507722859008</v>
      </c>
      <c r="G1188" s="10" t="s">
        <v>4</v>
      </c>
    </row>
    <row r="1189" customFormat="false" ht="14.25" hidden="true" customHeight="false" outlineLevel="0" collapsed="false">
      <c r="A1189" s="0" t="s">
        <v>95</v>
      </c>
      <c r="B1189" s="0" t="s">
        <v>52</v>
      </c>
      <c r="C1189" s="0" t="s">
        <v>79</v>
      </c>
      <c r="D1189" s="0" t="s">
        <v>71</v>
      </c>
      <c r="E1189" s="0" t="n">
        <v>2040</v>
      </c>
      <c r="F1189" s="5" t="n">
        <v>94.4796600094731</v>
      </c>
      <c r="G1189" s="10" t="s">
        <v>4</v>
      </c>
    </row>
    <row r="1190" customFormat="false" ht="14.25" hidden="true" customHeight="false" outlineLevel="0" collapsed="false">
      <c r="A1190" s="0" t="s">
        <v>95</v>
      </c>
      <c r="B1190" s="0" t="s">
        <v>52</v>
      </c>
      <c r="C1190" s="0" t="s">
        <v>84</v>
      </c>
      <c r="D1190" s="0" t="s">
        <v>85</v>
      </c>
      <c r="E1190" s="0" t="n">
        <v>2024</v>
      </c>
      <c r="F1190" s="5" t="n">
        <v>0.0268479398667268</v>
      </c>
      <c r="G1190" s="10" t="s">
        <v>4</v>
      </c>
    </row>
    <row r="1191" customFormat="false" ht="14.25" hidden="true" customHeight="false" outlineLevel="0" collapsed="false">
      <c r="A1191" s="0" t="s">
        <v>95</v>
      </c>
      <c r="B1191" s="0" t="s">
        <v>52</v>
      </c>
      <c r="C1191" s="0" t="s">
        <v>84</v>
      </c>
      <c r="D1191" s="0" t="s">
        <v>85</v>
      </c>
      <c r="E1191" s="0" t="n">
        <v>2025</v>
      </c>
      <c r="F1191" s="5" t="n">
        <v>0.0294726912936322</v>
      </c>
      <c r="G1191" s="10" t="s">
        <v>4</v>
      </c>
    </row>
    <row r="1192" customFormat="false" ht="14.25" hidden="true" customHeight="false" outlineLevel="0" collapsed="false">
      <c r="A1192" s="0" t="s">
        <v>95</v>
      </c>
      <c r="B1192" s="0" t="s">
        <v>52</v>
      </c>
      <c r="C1192" s="0" t="s">
        <v>84</v>
      </c>
      <c r="D1192" s="0" t="s">
        <v>85</v>
      </c>
      <c r="E1192" s="0" t="n">
        <v>2026</v>
      </c>
      <c r="F1192" s="5" t="n">
        <v>0.0340652861208974</v>
      </c>
      <c r="G1192" s="10" t="s">
        <v>4</v>
      </c>
    </row>
    <row r="1193" customFormat="false" ht="14.25" hidden="true" customHeight="false" outlineLevel="0" collapsed="false">
      <c r="A1193" s="0" t="s">
        <v>95</v>
      </c>
      <c r="B1193" s="0" t="s">
        <v>52</v>
      </c>
      <c r="C1193" s="0" t="s">
        <v>84</v>
      </c>
      <c r="D1193" s="0" t="s">
        <v>85</v>
      </c>
      <c r="E1193" s="0" t="n">
        <v>2027</v>
      </c>
      <c r="F1193" s="5" t="n">
        <v>0.0410466938067749</v>
      </c>
      <c r="G1193" s="10" t="s">
        <v>4</v>
      </c>
    </row>
    <row r="1194" customFormat="false" ht="14.25" hidden="true" customHeight="false" outlineLevel="0" collapsed="false">
      <c r="A1194" s="0" t="s">
        <v>95</v>
      </c>
      <c r="B1194" s="0" t="s">
        <v>52</v>
      </c>
      <c r="C1194" s="0" t="s">
        <v>84</v>
      </c>
      <c r="D1194" s="0" t="s">
        <v>85</v>
      </c>
      <c r="E1194" s="0" t="n">
        <v>2028</v>
      </c>
      <c r="F1194" s="5" t="n">
        <v>0.0500917564371081</v>
      </c>
      <c r="G1194" s="10" t="s">
        <v>4</v>
      </c>
    </row>
    <row r="1195" customFormat="false" ht="14.25" hidden="true" customHeight="false" outlineLevel="0" collapsed="false">
      <c r="A1195" s="0" t="s">
        <v>95</v>
      </c>
      <c r="B1195" s="0" t="s">
        <v>52</v>
      </c>
      <c r="C1195" s="0" t="s">
        <v>84</v>
      </c>
      <c r="D1195" s="0" t="s">
        <v>85</v>
      </c>
      <c r="E1195" s="0" t="n">
        <v>2029</v>
      </c>
      <c r="F1195" s="5" t="n">
        <v>0.0606738379299298</v>
      </c>
      <c r="G1195" s="10" t="s">
        <v>4</v>
      </c>
    </row>
    <row r="1196" customFormat="false" ht="14.25" hidden="true" customHeight="false" outlineLevel="0" collapsed="false">
      <c r="A1196" s="0" t="s">
        <v>95</v>
      </c>
      <c r="B1196" s="0" t="s">
        <v>52</v>
      </c>
      <c r="C1196" s="0" t="s">
        <v>84</v>
      </c>
      <c r="D1196" s="0" t="s">
        <v>85</v>
      </c>
      <c r="E1196" s="0" t="n">
        <v>2030</v>
      </c>
      <c r="F1196" s="5" t="n">
        <v>0.0723692932051003</v>
      </c>
      <c r="G1196" s="10" t="s">
        <v>4</v>
      </c>
    </row>
    <row r="1197" customFormat="false" ht="14.25" hidden="true" customHeight="false" outlineLevel="0" collapsed="false">
      <c r="A1197" s="0" t="s">
        <v>95</v>
      </c>
      <c r="B1197" s="0" t="s">
        <v>52</v>
      </c>
      <c r="C1197" s="0" t="s">
        <v>84</v>
      </c>
      <c r="D1197" s="0" t="s">
        <v>85</v>
      </c>
      <c r="E1197" s="0" t="n">
        <v>2031</v>
      </c>
      <c r="F1197" s="5" t="n">
        <v>0.0866627480158857</v>
      </c>
      <c r="G1197" s="10" t="s">
        <v>4</v>
      </c>
    </row>
    <row r="1198" customFormat="false" ht="14.25" hidden="true" customHeight="false" outlineLevel="0" collapsed="false">
      <c r="A1198" s="0" t="s">
        <v>95</v>
      </c>
      <c r="B1198" s="0" t="s">
        <v>52</v>
      </c>
      <c r="C1198" s="0" t="s">
        <v>84</v>
      </c>
      <c r="D1198" s="0" t="s">
        <v>85</v>
      </c>
      <c r="E1198" s="0" t="n">
        <v>2032</v>
      </c>
      <c r="F1198" s="5" t="n">
        <v>0.103515366653071</v>
      </c>
      <c r="G1198" s="10" t="s">
        <v>4</v>
      </c>
    </row>
    <row r="1199" customFormat="false" ht="14.25" hidden="true" customHeight="false" outlineLevel="0" collapsed="false">
      <c r="A1199" s="0" t="s">
        <v>95</v>
      </c>
      <c r="B1199" s="0" t="s">
        <v>52</v>
      </c>
      <c r="C1199" s="0" t="s">
        <v>84</v>
      </c>
      <c r="D1199" s="0" t="s">
        <v>85</v>
      </c>
      <c r="E1199" s="0" t="n">
        <v>2033</v>
      </c>
      <c r="F1199" s="5" t="n">
        <v>0.121937613895132</v>
      </c>
      <c r="G1199" s="10" t="s">
        <v>4</v>
      </c>
    </row>
    <row r="1200" customFormat="false" ht="14.25" hidden="true" customHeight="false" outlineLevel="0" collapsed="false">
      <c r="A1200" s="0" t="s">
        <v>95</v>
      </c>
      <c r="B1200" s="0" t="s">
        <v>52</v>
      </c>
      <c r="C1200" s="0" t="s">
        <v>84</v>
      </c>
      <c r="D1200" s="0" t="s">
        <v>85</v>
      </c>
      <c r="E1200" s="0" t="n">
        <v>2034</v>
      </c>
      <c r="F1200" s="5" t="n">
        <v>0.142141018673459</v>
      </c>
      <c r="G1200" s="10" t="s">
        <v>4</v>
      </c>
    </row>
    <row r="1201" customFormat="false" ht="14.25" hidden="true" customHeight="false" outlineLevel="0" collapsed="false">
      <c r="A1201" s="0" t="s">
        <v>95</v>
      </c>
      <c r="B1201" s="0" t="s">
        <v>52</v>
      </c>
      <c r="C1201" s="0" t="s">
        <v>84</v>
      </c>
      <c r="D1201" s="0" t="s">
        <v>85</v>
      </c>
      <c r="E1201" s="0" t="n">
        <v>2035</v>
      </c>
      <c r="F1201" s="5" t="n">
        <v>0.163179463275339</v>
      </c>
      <c r="G1201" s="10" t="s">
        <v>4</v>
      </c>
    </row>
    <row r="1202" customFormat="false" ht="14.25" hidden="true" customHeight="false" outlineLevel="0" collapsed="false">
      <c r="A1202" s="0" t="s">
        <v>95</v>
      </c>
      <c r="B1202" s="0" t="s">
        <v>52</v>
      </c>
      <c r="C1202" s="0" t="s">
        <v>84</v>
      </c>
      <c r="D1202" s="0" t="s">
        <v>85</v>
      </c>
      <c r="E1202" s="0" t="n">
        <v>2036</v>
      </c>
      <c r="F1202" s="5" t="n">
        <v>0.184722241016963</v>
      </c>
      <c r="G1202" s="10" t="s">
        <v>4</v>
      </c>
    </row>
    <row r="1203" customFormat="false" ht="14.25" hidden="true" customHeight="false" outlineLevel="0" collapsed="false">
      <c r="A1203" s="0" t="s">
        <v>95</v>
      </c>
      <c r="B1203" s="0" t="s">
        <v>52</v>
      </c>
      <c r="C1203" s="0" t="s">
        <v>84</v>
      </c>
      <c r="D1203" s="0" t="s">
        <v>85</v>
      </c>
      <c r="E1203" s="0" t="n">
        <v>2037</v>
      </c>
      <c r="F1203" s="5" t="n">
        <v>0.206219665060627</v>
      </c>
      <c r="G1203" s="10" t="s">
        <v>4</v>
      </c>
    </row>
    <row r="1204" customFormat="false" ht="14.25" hidden="true" customHeight="false" outlineLevel="0" collapsed="false">
      <c r="A1204" s="0" t="s">
        <v>95</v>
      </c>
      <c r="B1204" s="0" t="s">
        <v>52</v>
      </c>
      <c r="C1204" s="0" t="s">
        <v>84</v>
      </c>
      <c r="D1204" s="0" t="s">
        <v>85</v>
      </c>
      <c r="E1204" s="0" t="n">
        <v>2038</v>
      </c>
      <c r="F1204" s="5" t="n">
        <v>0.226965925836825</v>
      </c>
      <c r="G1204" s="10" t="s">
        <v>4</v>
      </c>
    </row>
    <row r="1205" customFormat="false" ht="14.25" hidden="true" customHeight="false" outlineLevel="0" collapsed="false">
      <c r="A1205" s="0" t="s">
        <v>95</v>
      </c>
      <c r="B1205" s="0" t="s">
        <v>52</v>
      </c>
      <c r="C1205" s="0" t="s">
        <v>84</v>
      </c>
      <c r="D1205" s="0" t="s">
        <v>85</v>
      </c>
      <c r="E1205" s="0" t="n">
        <v>2039</v>
      </c>
      <c r="F1205" s="5" t="n">
        <v>0.247227804876641</v>
      </c>
      <c r="G1205" s="10" t="s">
        <v>4</v>
      </c>
    </row>
    <row r="1206" customFormat="false" ht="14.25" hidden="true" customHeight="false" outlineLevel="0" collapsed="false">
      <c r="A1206" s="0" t="s">
        <v>95</v>
      </c>
      <c r="B1206" s="0" t="s">
        <v>52</v>
      </c>
      <c r="C1206" s="0" t="s">
        <v>84</v>
      </c>
      <c r="D1206" s="0" t="s">
        <v>85</v>
      </c>
      <c r="E1206" s="0" t="n">
        <v>2040</v>
      </c>
      <c r="F1206" s="5" t="n">
        <v>0.265628190245521</v>
      </c>
      <c r="G1206" s="10" t="s">
        <v>4</v>
      </c>
    </row>
    <row r="1207" customFormat="false" ht="14.25" hidden="true" customHeight="false" outlineLevel="0" collapsed="false">
      <c r="A1207" s="0" t="s">
        <v>95</v>
      </c>
      <c r="B1207" s="0" t="s">
        <v>52</v>
      </c>
      <c r="C1207" s="0" t="s">
        <v>84</v>
      </c>
      <c r="D1207" s="0" t="s">
        <v>86</v>
      </c>
      <c r="E1207" s="0" t="n">
        <v>2024</v>
      </c>
      <c r="F1207" s="5" t="n">
        <v>0.273429854021455</v>
      </c>
      <c r="G1207" s="10" t="s">
        <v>4</v>
      </c>
    </row>
    <row r="1208" customFormat="false" ht="14.25" hidden="true" customHeight="false" outlineLevel="0" collapsed="false">
      <c r="A1208" s="0" t="s">
        <v>95</v>
      </c>
      <c r="B1208" s="0" t="s">
        <v>52</v>
      </c>
      <c r="C1208" s="0" t="s">
        <v>84</v>
      </c>
      <c r="D1208" s="0" t="s">
        <v>86</v>
      </c>
      <c r="E1208" s="0" t="n">
        <v>2025</v>
      </c>
      <c r="F1208" s="5" t="n">
        <v>0.382087637977277</v>
      </c>
      <c r="G1208" s="10" t="s">
        <v>4</v>
      </c>
    </row>
    <row r="1209" customFormat="false" ht="14.25" hidden="true" customHeight="false" outlineLevel="0" collapsed="false">
      <c r="A1209" s="0" t="s">
        <v>95</v>
      </c>
      <c r="B1209" s="0" t="s">
        <v>52</v>
      </c>
      <c r="C1209" s="0" t="s">
        <v>84</v>
      </c>
      <c r="D1209" s="0" t="s">
        <v>86</v>
      </c>
      <c r="E1209" s="0" t="n">
        <v>2026</v>
      </c>
      <c r="F1209" s="5" t="n">
        <v>0.507269887959709</v>
      </c>
      <c r="G1209" s="10" t="s">
        <v>4</v>
      </c>
    </row>
    <row r="1210" customFormat="false" ht="14.25" hidden="true" customHeight="false" outlineLevel="0" collapsed="false">
      <c r="A1210" s="0" t="s">
        <v>95</v>
      </c>
      <c r="B1210" s="0" t="s">
        <v>52</v>
      </c>
      <c r="C1210" s="0" t="s">
        <v>84</v>
      </c>
      <c r="D1210" s="0" t="s">
        <v>86</v>
      </c>
      <c r="E1210" s="0" t="n">
        <v>2027</v>
      </c>
      <c r="F1210" s="5" t="n">
        <v>0.652820515355075</v>
      </c>
      <c r="G1210" s="10" t="s">
        <v>4</v>
      </c>
    </row>
    <row r="1211" customFormat="false" ht="14.25" hidden="true" customHeight="false" outlineLevel="0" collapsed="false">
      <c r="A1211" s="0" t="s">
        <v>95</v>
      </c>
      <c r="B1211" s="0" t="s">
        <v>52</v>
      </c>
      <c r="C1211" s="0" t="s">
        <v>84</v>
      </c>
      <c r="D1211" s="0" t="s">
        <v>86</v>
      </c>
      <c r="E1211" s="0" t="n">
        <v>2028</v>
      </c>
      <c r="F1211" s="5" t="n">
        <v>0.820404626216445</v>
      </c>
      <c r="G1211" s="10" t="s">
        <v>4</v>
      </c>
    </row>
    <row r="1212" customFormat="false" ht="14.25" hidden="true" customHeight="false" outlineLevel="0" collapsed="false">
      <c r="A1212" s="0" t="s">
        <v>95</v>
      </c>
      <c r="B1212" s="0" t="s">
        <v>52</v>
      </c>
      <c r="C1212" s="0" t="s">
        <v>84</v>
      </c>
      <c r="D1212" s="0" t="s">
        <v>86</v>
      </c>
      <c r="E1212" s="0" t="n">
        <v>2029</v>
      </c>
      <c r="F1212" s="5" t="n">
        <v>1.01088383538441</v>
      </c>
      <c r="G1212" s="10" t="s">
        <v>4</v>
      </c>
    </row>
    <row r="1213" customFormat="false" ht="14.25" hidden="true" customHeight="false" outlineLevel="0" collapsed="false">
      <c r="A1213" s="0" t="s">
        <v>95</v>
      </c>
      <c r="B1213" s="0" t="s">
        <v>52</v>
      </c>
      <c r="C1213" s="0" t="s">
        <v>84</v>
      </c>
      <c r="D1213" s="0" t="s">
        <v>86</v>
      </c>
      <c r="E1213" s="0" t="n">
        <v>2030</v>
      </c>
      <c r="F1213" s="5" t="n">
        <v>1.20726114415058</v>
      </c>
      <c r="G1213" s="10" t="s">
        <v>4</v>
      </c>
    </row>
    <row r="1214" customFormat="false" ht="14.25" hidden="true" customHeight="false" outlineLevel="0" collapsed="false">
      <c r="A1214" s="0" t="s">
        <v>95</v>
      </c>
      <c r="B1214" s="0" t="s">
        <v>52</v>
      </c>
      <c r="C1214" s="0" t="s">
        <v>84</v>
      </c>
      <c r="D1214" s="0" t="s">
        <v>86</v>
      </c>
      <c r="E1214" s="0" t="n">
        <v>2031</v>
      </c>
      <c r="F1214" s="5" t="n">
        <v>1.41070683777961</v>
      </c>
      <c r="G1214" s="10" t="s">
        <v>4</v>
      </c>
    </row>
    <row r="1215" customFormat="false" ht="14.25" hidden="true" customHeight="false" outlineLevel="0" collapsed="false">
      <c r="A1215" s="0" t="s">
        <v>95</v>
      </c>
      <c r="B1215" s="0" t="s">
        <v>52</v>
      </c>
      <c r="C1215" s="0" t="s">
        <v>84</v>
      </c>
      <c r="D1215" s="0" t="s">
        <v>86</v>
      </c>
      <c r="E1215" s="0" t="n">
        <v>2032</v>
      </c>
      <c r="F1215" s="5" t="n">
        <v>1.6070602200965</v>
      </c>
      <c r="G1215" s="10" t="s">
        <v>4</v>
      </c>
    </row>
    <row r="1216" customFormat="false" ht="14.25" hidden="true" customHeight="false" outlineLevel="0" collapsed="false">
      <c r="A1216" s="0" t="s">
        <v>95</v>
      </c>
      <c r="B1216" s="0" t="s">
        <v>52</v>
      </c>
      <c r="C1216" s="0" t="s">
        <v>84</v>
      </c>
      <c r="D1216" s="0" t="s">
        <v>86</v>
      </c>
      <c r="E1216" s="0" t="n">
        <v>2033</v>
      </c>
      <c r="F1216" s="5" t="n">
        <v>1.79204383431262</v>
      </c>
      <c r="G1216" s="10" t="s">
        <v>4</v>
      </c>
    </row>
    <row r="1217" customFormat="false" ht="14.25" hidden="true" customHeight="false" outlineLevel="0" collapsed="false">
      <c r="A1217" s="0" t="s">
        <v>95</v>
      </c>
      <c r="B1217" s="0" t="s">
        <v>52</v>
      </c>
      <c r="C1217" s="0" t="s">
        <v>84</v>
      </c>
      <c r="D1217" s="0" t="s">
        <v>86</v>
      </c>
      <c r="E1217" s="0" t="n">
        <v>2034</v>
      </c>
      <c r="F1217" s="5" t="n">
        <v>1.96052428096606</v>
      </c>
      <c r="G1217" s="10" t="s">
        <v>4</v>
      </c>
    </row>
    <row r="1218" customFormat="false" ht="14.25" hidden="true" customHeight="false" outlineLevel="0" collapsed="false">
      <c r="A1218" s="0" t="s">
        <v>95</v>
      </c>
      <c r="B1218" s="0" t="s">
        <v>52</v>
      </c>
      <c r="C1218" s="0" t="s">
        <v>84</v>
      </c>
      <c r="D1218" s="0" t="s">
        <v>86</v>
      </c>
      <c r="E1218" s="0" t="n">
        <v>2035</v>
      </c>
      <c r="F1218" s="5" t="n">
        <v>2.11664578539013</v>
      </c>
      <c r="G1218" s="10" t="s">
        <v>4</v>
      </c>
    </row>
    <row r="1219" customFormat="false" ht="14.25" hidden="true" customHeight="false" outlineLevel="0" collapsed="false">
      <c r="A1219" s="0" t="s">
        <v>95</v>
      </c>
      <c r="B1219" s="0" t="s">
        <v>52</v>
      </c>
      <c r="C1219" s="0" t="s">
        <v>84</v>
      </c>
      <c r="D1219" s="0" t="s">
        <v>86</v>
      </c>
      <c r="E1219" s="0" t="n">
        <v>2036</v>
      </c>
      <c r="F1219" s="5" t="n">
        <v>2.24523585758155</v>
      </c>
      <c r="G1219" s="10" t="s">
        <v>4</v>
      </c>
    </row>
    <row r="1220" customFormat="false" ht="14.25" hidden="true" customHeight="false" outlineLevel="0" collapsed="false">
      <c r="A1220" s="0" t="s">
        <v>95</v>
      </c>
      <c r="B1220" s="0" t="s">
        <v>52</v>
      </c>
      <c r="C1220" s="0" t="s">
        <v>84</v>
      </c>
      <c r="D1220" s="0" t="s">
        <v>86</v>
      </c>
      <c r="E1220" s="0" t="n">
        <v>2037</v>
      </c>
      <c r="F1220" s="5" t="n">
        <v>2.34297213920757</v>
      </c>
      <c r="G1220" s="10" t="s">
        <v>4</v>
      </c>
    </row>
    <row r="1221" customFormat="false" ht="14.25" hidden="true" customHeight="false" outlineLevel="0" collapsed="false">
      <c r="A1221" s="0" t="s">
        <v>95</v>
      </c>
      <c r="B1221" s="0" t="s">
        <v>52</v>
      </c>
      <c r="C1221" s="0" t="s">
        <v>84</v>
      </c>
      <c r="D1221" s="0" t="s">
        <v>86</v>
      </c>
      <c r="E1221" s="0" t="n">
        <v>2038</v>
      </c>
      <c r="F1221" s="5" t="n">
        <v>2.41086027009511</v>
      </c>
      <c r="G1221" s="10" t="s">
        <v>4</v>
      </c>
    </row>
    <row r="1222" customFormat="false" ht="14.25" hidden="true" customHeight="false" outlineLevel="0" collapsed="false">
      <c r="A1222" s="0" t="s">
        <v>95</v>
      </c>
      <c r="B1222" s="0" t="s">
        <v>52</v>
      </c>
      <c r="C1222" s="0" t="s">
        <v>84</v>
      </c>
      <c r="D1222" s="0" t="s">
        <v>86</v>
      </c>
      <c r="E1222" s="0" t="n">
        <v>2039</v>
      </c>
      <c r="F1222" s="5" t="n">
        <v>2.44926052961914</v>
      </c>
      <c r="G1222" s="10" t="s">
        <v>4</v>
      </c>
    </row>
    <row r="1223" customFormat="false" ht="14.25" hidden="true" customHeight="false" outlineLevel="0" collapsed="false">
      <c r="A1223" s="0" t="s">
        <v>95</v>
      </c>
      <c r="B1223" s="0" t="s">
        <v>52</v>
      </c>
      <c r="C1223" s="0" t="s">
        <v>84</v>
      </c>
      <c r="D1223" s="0" t="s">
        <v>86</v>
      </c>
      <c r="E1223" s="0" t="n">
        <v>2040</v>
      </c>
      <c r="F1223" s="5" t="n">
        <v>2.46539029939914</v>
      </c>
      <c r="G1223" s="10" t="s">
        <v>4</v>
      </c>
    </row>
    <row r="1224" customFormat="false" ht="14.25" hidden="true" customHeight="false" outlineLevel="0" collapsed="false">
      <c r="A1224" s="0" t="s">
        <v>95</v>
      </c>
      <c r="B1224" s="0" t="s">
        <v>52</v>
      </c>
      <c r="C1224" s="0" t="s">
        <v>84</v>
      </c>
      <c r="D1224" s="0" t="s">
        <v>87</v>
      </c>
      <c r="E1224" s="0" t="n">
        <v>2024</v>
      </c>
      <c r="F1224" s="5" t="n">
        <v>0.190667472098459</v>
      </c>
      <c r="G1224" s="10" t="s">
        <v>4</v>
      </c>
    </row>
    <row r="1225" customFormat="false" ht="14.25" hidden="true" customHeight="false" outlineLevel="0" collapsed="false">
      <c r="A1225" s="0" t="s">
        <v>95</v>
      </c>
      <c r="B1225" s="0" t="s">
        <v>52</v>
      </c>
      <c r="C1225" s="0" t="s">
        <v>84</v>
      </c>
      <c r="D1225" s="0" t="s">
        <v>87</v>
      </c>
      <c r="E1225" s="0" t="n">
        <v>2025</v>
      </c>
      <c r="F1225" s="5" t="n">
        <v>0.222837422407222</v>
      </c>
      <c r="G1225" s="10" t="s">
        <v>4</v>
      </c>
    </row>
    <row r="1226" customFormat="false" ht="14.25" hidden="true" customHeight="false" outlineLevel="0" collapsed="false">
      <c r="A1226" s="0" t="s">
        <v>95</v>
      </c>
      <c r="B1226" s="0" t="s">
        <v>52</v>
      </c>
      <c r="C1226" s="0" t="s">
        <v>84</v>
      </c>
      <c r="D1226" s="0" t="s">
        <v>87</v>
      </c>
      <c r="E1226" s="0" t="n">
        <v>2026</v>
      </c>
      <c r="F1226" s="5" t="n">
        <v>0.331970185075126</v>
      </c>
      <c r="G1226" s="10" t="s">
        <v>4</v>
      </c>
    </row>
    <row r="1227" customFormat="false" ht="14.25" hidden="true" customHeight="false" outlineLevel="0" collapsed="false">
      <c r="A1227" s="0" t="s">
        <v>95</v>
      </c>
      <c r="B1227" s="0" t="s">
        <v>52</v>
      </c>
      <c r="C1227" s="0" t="s">
        <v>84</v>
      </c>
      <c r="D1227" s="0" t="s">
        <v>87</v>
      </c>
      <c r="E1227" s="0" t="n">
        <v>2027</v>
      </c>
      <c r="F1227" s="5" t="n">
        <v>0.489850239299682</v>
      </c>
      <c r="G1227" s="10" t="s">
        <v>4</v>
      </c>
    </row>
    <row r="1228" customFormat="false" ht="14.25" hidden="true" customHeight="false" outlineLevel="0" collapsed="false">
      <c r="A1228" s="0" t="s">
        <v>95</v>
      </c>
      <c r="B1228" s="0" t="s">
        <v>52</v>
      </c>
      <c r="C1228" s="0" t="s">
        <v>84</v>
      </c>
      <c r="D1228" s="0" t="s">
        <v>87</v>
      </c>
      <c r="E1228" s="0" t="n">
        <v>2028</v>
      </c>
      <c r="F1228" s="5" t="n">
        <v>0.694607227950453</v>
      </c>
      <c r="G1228" s="10" t="s">
        <v>4</v>
      </c>
    </row>
    <row r="1229" customFormat="false" ht="14.25" hidden="true" customHeight="false" outlineLevel="0" collapsed="false">
      <c r="A1229" s="0" t="s">
        <v>95</v>
      </c>
      <c r="B1229" s="0" t="s">
        <v>52</v>
      </c>
      <c r="C1229" s="0" t="s">
        <v>84</v>
      </c>
      <c r="D1229" s="0" t="s">
        <v>87</v>
      </c>
      <c r="E1229" s="0" t="n">
        <v>2029</v>
      </c>
      <c r="F1229" s="5" t="n">
        <v>0.981503887130797</v>
      </c>
      <c r="G1229" s="10" t="s">
        <v>4</v>
      </c>
    </row>
    <row r="1230" customFormat="false" ht="14.25" hidden="true" customHeight="false" outlineLevel="0" collapsed="false">
      <c r="A1230" s="0" t="s">
        <v>95</v>
      </c>
      <c r="B1230" s="0" t="s">
        <v>52</v>
      </c>
      <c r="C1230" s="0" t="s">
        <v>84</v>
      </c>
      <c r="D1230" s="0" t="s">
        <v>87</v>
      </c>
      <c r="E1230" s="0" t="n">
        <v>2030</v>
      </c>
      <c r="F1230" s="5" t="n">
        <v>1.30374267528845</v>
      </c>
      <c r="G1230" s="10" t="s">
        <v>4</v>
      </c>
    </row>
    <row r="1231" customFormat="false" ht="14.25" hidden="true" customHeight="false" outlineLevel="0" collapsed="false">
      <c r="A1231" s="0" t="s">
        <v>95</v>
      </c>
      <c r="B1231" s="0" t="s">
        <v>52</v>
      </c>
      <c r="C1231" s="0" t="s">
        <v>84</v>
      </c>
      <c r="D1231" s="0" t="s">
        <v>87</v>
      </c>
      <c r="E1231" s="0" t="n">
        <v>2031</v>
      </c>
      <c r="F1231" s="5" t="n">
        <v>1.70287857949185</v>
      </c>
      <c r="G1231" s="10" t="s">
        <v>4</v>
      </c>
    </row>
    <row r="1232" customFormat="false" ht="14.25" hidden="true" customHeight="false" outlineLevel="0" collapsed="false">
      <c r="A1232" s="0" t="s">
        <v>95</v>
      </c>
      <c r="B1232" s="0" t="s">
        <v>52</v>
      </c>
      <c r="C1232" s="0" t="s">
        <v>84</v>
      </c>
      <c r="D1232" s="0" t="s">
        <v>87</v>
      </c>
      <c r="E1232" s="0" t="n">
        <v>2032</v>
      </c>
      <c r="F1232" s="5" t="n">
        <v>2.1841604745965</v>
      </c>
      <c r="G1232" s="10" t="s">
        <v>4</v>
      </c>
    </row>
    <row r="1233" customFormat="false" ht="14.25" hidden="true" customHeight="false" outlineLevel="0" collapsed="false">
      <c r="A1233" s="0" t="s">
        <v>95</v>
      </c>
      <c r="B1233" s="0" t="s">
        <v>52</v>
      </c>
      <c r="C1233" s="0" t="s">
        <v>84</v>
      </c>
      <c r="D1233" s="0" t="s">
        <v>87</v>
      </c>
      <c r="E1233" s="0" t="n">
        <v>2033</v>
      </c>
      <c r="F1233" s="5" t="n">
        <v>2.73983360725893</v>
      </c>
      <c r="G1233" s="10" t="s">
        <v>4</v>
      </c>
    </row>
    <row r="1234" customFormat="false" ht="14.25" hidden="true" customHeight="false" outlineLevel="0" collapsed="false">
      <c r="A1234" s="0" t="s">
        <v>95</v>
      </c>
      <c r="B1234" s="0" t="s">
        <v>52</v>
      </c>
      <c r="C1234" s="0" t="s">
        <v>84</v>
      </c>
      <c r="D1234" s="0" t="s">
        <v>87</v>
      </c>
      <c r="E1234" s="0" t="n">
        <v>2034</v>
      </c>
      <c r="F1234" s="5" t="n">
        <v>3.37427622403315</v>
      </c>
      <c r="G1234" s="10" t="s">
        <v>4</v>
      </c>
    </row>
    <row r="1235" customFormat="false" ht="14.25" hidden="true" customHeight="false" outlineLevel="0" collapsed="false">
      <c r="A1235" s="0" t="s">
        <v>95</v>
      </c>
      <c r="B1235" s="0" t="s">
        <v>52</v>
      </c>
      <c r="C1235" s="0" t="s">
        <v>84</v>
      </c>
      <c r="D1235" s="0" t="s">
        <v>87</v>
      </c>
      <c r="E1235" s="0" t="n">
        <v>2035</v>
      </c>
      <c r="F1235" s="5" t="n">
        <v>4.08278299984494</v>
      </c>
      <c r="G1235" s="10" t="s">
        <v>4</v>
      </c>
    </row>
    <row r="1236" customFormat="false" ht="14.25" hidden="true" customHeight="false" outlineLevel="0" collapsed="false">
      <c r="A1236" s="0" t="s">
        <v>95</v>
      </c>
      <c r="B1236" s="0" t="s">
        <v>52</v>
      </c>
      <c r="C1236" s="0" t="s">
        <v>84</v>
      </c>
      <c r="D1236" s="0" t="s">
        <v>87</v>
      </c>
      <c r="E1236" s="0" t="n">
        <v>2036</v>
      </c>
      <c r="F1236" s="5" t="n">
        <v>4.76754309256831</v>
      </c>
      <c r="G1236" s="10" t="s">
        <v>4</v>
      </c>
    </row>
    <row r="1237" customFormat="false" ht="14.25" hidden="true" customHeight="false" outlineLevel="0" collapsed="false">
      <c r="A1237" s="0" t="s">
        <v>95</v>
      </c>
      <c r="B1237" s="0" t="s">
        <v>52</v>
      </c>
      <c r="C1237" s="0" t="s">
        <v>84</v>
      </c>
      <c r="D1237" s="0" t="s">
        <v>87</v>
      </c>
      <c r="E1237" s="0" t="n">
        <v>2037</v>
      </c>
      <c r="F1237" s="5" t="n">
        <v>5.42509398788971</v>
      </c>
      <c r="G1237" s="10" t="s">
        <v>4</v>
      </c>
    </row>
    <row r="1238" customFormat="false" ht="14.25" hidden="true" customHeight="false" outlineLevel="0" collapsed="false">
      <c r="A1238" s="0" t="s">
        <v>95</v>
      </c>
      <c r="B1238" s="0" t="s">
        <v>52</v>
      </c>
      <c r="C1238" s="0" t="s">
        <v>84</v>
      </c>
      <c r="D1238" s="0" t="s">
        <v>87</v>
      </c>
      <c r="E1238" s="0" t="n">
        <v>2038</v>
      </c>
      <c r="F1238" s="5" t="n">
        <v>6.06078461622157</v>
      </c>
      <c r="G1238" s="10" t="s">
        <v>4</v>
      </c>
    </row>
    <row r="1239" customFormat="false" ht="14.25" hidden="true" customHeight="false" outlineLevel="0" collapsed="false">
      <c r="A1239" s="0" t="s">
        <v>95</v>
      </c>
      <c r="B1239" s="0" t="s">
        <v>52</v>
      </c>
      <c r="C1239" s="0" t="s">
        <v>84</v>
      </c>
      <c r="D1239" s="0" t="s">
        <v>87</v>
      </c>
      <c r="E1239" s="0" t="n">
        <v>2039</v>
      </c>
      <c r="F1239" s="5" t="n">
        <v>6.70844371200608</v>
      </c>
      <c r="G1239" s="10" t="s">
        <v>4</v>
      </c>
    </row>
    <row r="1240" customFormat="false" ht="14.25" hidden="true" customHeight="false" outlineLevel="0" collapsed="false">
      <c r="A1240" s="0" t="s">
        <v>95</v>
      </c>
      <c r="B1240" s="0" t="s">
        <v>52</v>
      </c>
      <c r="C1240" s="0" t="s">
        <v>84</v>
      </c>
      <c r="D1240" s="0" t="s">
        <v>87</v>
      </c>
      <c r="E1240" s="0" t="n">
        <v>2040</v>
      </c>
      <c r="F1240" s="5" t="n">
        <v>7.33603706026529</v>
      </c>
      <c r="G1240" s="10" t="s">
        <v>4</v>
      </c>
    </row>
    <row r="1241" customFormat="false" ht="14.25" hidden="true" customHeight="false" outlineLevel="0" collapsed="false">
      <c r="A1241" s="0" t="s">
        <v>95</v>
      </c>
      <c r="B1241" s="0" t="s">
        <v>52</v>
      </c>
      <c r="C1241" s="0" t="s">
        <v>84</v>
      </c>
      <c r="D1241" s="0" t="s">
        <v>88</v>
      </c>
      <c r="E1241" s="0" t="n">
        <v>2024</v>
      </c>
      <c r="F1241" s="5" t="n">
        <v>0.0543304327919242</v>
      </c>
      <c r="G1241" s="10" t="s">
        <v>4</v>
      </c>
    </row>
    <row r="1242" customFormat="false" ht="14.25" hidden="true" customHeight="false" outlineLevel="0" collapsed="false">
      <c r="A1242" s="0" t="s">
        <v>95</v>
      </c>
      <c r="B1242" s="0" t="s">
        <v>52</v>
      </c>
      <c r="C1242" s="0" t="s">
        <v>84</v>
      </c>
      <c r="D1242" s="0" t="s">
        <v>88</v>
      </c>
      <c r="E1242" s="0" t="n">
        <v>2025</v>
      </c>
      <c r="F1242" s="5" t="n">
        <v>0.0731837112596771</v>
      </c>
      <c r="G1242" s="10" t="s">
        <v>4</v>
      </c>
    </row>
    <row r="1243" customFormat="false" ht="14.25" hidden="true" customHeight="false" outlineLevel="0" collapsed="false">
      <c r="A1243" s="0" t="s">
        <v>95</v>
      </c>
      <c r="B1243" s="0" t="s">
        <v>52</v>
      </c>
      <c r="C1243" s="0" t="s">
        <v>84</v>
      </c>
      <c r="D1243" s="0" t="s">
        <v>88</v>
      </c>
      <c r="E1243" s="0" t="n">
        <v>2026</v>
      </c>
      <c r="F1243" s="5" t="n">
        <v>0.213953028467609</v>
      </c>
      <c r="G1243" s="10" t="s">
        <v>4</v>
      </c>
    </row>
    <row r="1244" customFormat="false" ht="14.25" hidden="true" customHeight="false" outlineLevel="0" collapsed="false">
      <c r="A1244" s="0" t="s">
        <v>95</v>
      </c>
      <c r="B1244" s="0" t="s">
        <v>52</v>
      </c>
      <c r="C1244" s="0" t="s">
        <v>84</v>
      </c>
      <c r="D1244" s="0" t="s">
        <v>88</v>
      </c>
      <c r="E1244" s="0" t="n">
        <v>2027</v>
      </c>
      <c r="F1244" s="5" t="n">
        <v>0.450219301714092</v>
      </c>
      <c r="G1244" s="10" t="s">
        <v>4</v>
      </c>
    </row>
    <row r="1245" customFormat="false" ht="14.25" hidden="true" customHeight="false" outlineLevel="0" collapsed="false">
      <c r="A1245" s="0" t="s">
        <v>95</v>
      </c>
      <c r="B1245" s="0" t="s">
        <v>52</v>
      </c>
      <c r="C1245" s="0" t="s">
        <v>84</v>
      </c>
      <c r="D1245" s="0" t="s">
        <v>88</v>
      </c>
      <c r="E1245" s="0" t="n">
        <v>2028</v>
      </c>
      <c r="F1245" s="5" t="n">
        <v>0.760160404892666</v>
      </c>
      <c r="G1245" s="10" t="s">
        <v>4</v>
      </c>
    </row>
    <row r="1246" customFormat="false" ht="14.25" hidden="true" customHeight="false" outlineLevel="0" collapsed="false">
      <c r="A1246" s="0" t="s">
        <v>95</v>
      </c>
      <c r="B1246" s="0" t="s">
        <v>52</v>
      </c>
      <c r="C1246" s="0" t="s">
        <v>84</v>
      </c>
      <c r="D1246" s="0" t="s">
        <v>88</v>
      </c>
      <c r="E1246" s="0" t="n">
        <v>2029</v>
      </c>
      <c r="F1246" s="5" t="n">
        <v>1.12129287909371</v>
      </c>
      <c r="G1246" s="10" t="s">
        <v>4</v>
      </c>
    </row>
    <row r="1247" customFormat="false" ht="14.25" hidden="true" customHeight="false" outlineLevel="0" collapsed="false">
      <c r="A1247" s="0" t="s">
        <v>95</v>
      </c>
      <c r="B1247" s="0" t="s">
        <v>52</v>
      </c>
      <c r="C1247" s="0" t="s">
        <v>84</v>
      </c>
      <c r="D1247" s="0" t="s">
        <v>88</v>
      </c>
      <c r="E1247" s="0" t="n">
        <v>2030</v>
      </c>
      <c r="F1247" s="5" t="n">
        <v>1.56324552380171</v>
      </c>
      <c r="G1247" s="10" t="s">
        <v>4</v>
      </c>
    </row>
    <row r="1248" customFormat="false" ht="14.25" hidden="true" customHeight="false" outlineLevel="0" collapsed="false">
      <c r="A1248" s="0" t="s">
        <v>95</v>
      </c>
      <c r="B1248" s="0" t="s">
        <v>52</v>
      </c>
      <c r="C1248" s="0" t="s">
        <v>84</v>
      </c>
      <c r="D1248" s="0" t="s">
        <v>88</v>
      </c>
      <c r="E1248" s="0" t="n">
        <v>2031</v>
      </c>
      <c r="F1248" s="5" t="n">
        <v>1.94028707188332</v>
      </c>
      <c r="G1248" s="10" t="s">
        <v>4</v>
      </c>
    </row>
    <row r="1249" customFormat="false" ht="14.25" hidden="true" customHeight="false" outlineLevel="0" collapsed="false">
      <c r="A1249" s="0" t="s">
        <v>95</v>
      </c>
      <c r="B1249" s="0" t="s">
        <v>52</v>
      </c>
      <c r="C1249" s="0" t="s">
        <v>84</v>
      </c>
      <c r="D1249" s="0" t="s">
        <v>88</v>
      </c>
      <c r="E1249" s="0" t="n">
        <v>2032</v>
      </c>
      <c r="F1249" s="5" t="n">
        <v>2.36315303080492</v>
      </c>
      <c r="G1249" s="10" t="s">
        <v>4</v>
      </c>
    </row>
    <row r="1250" customFormat="false" ht="14.25" hidden="true" customHeight="false" outlineLevel="0" collapsed="false">
      <c r="A1250" s="0" t="s">
        <v>95</v>
      </c>
      <c r="B1250" s="0" t="s">
        <v>52</v>
      </c>
      <c r="C1250" s="0" t="s">
        <v>84</v>
      </c>
      <c r="D1250" s="0" t="s">
        <v>88</v>
      </c>
      <c r="E1250" s="0" t="n">
        <v>2033</v>
      </c>
      <c r="F1250" s="5" t="n">
        <v>2.83411442838276</v>
      </c>
      <c r="G1250" s="10" t="s">
        <v>4</v>
      </c>
    </row>
    <row r="1251" customFormat="false" ht="14.25" hidden="true" customHeight="false" outlineLevel="0" collapsed="false">
      <c r="A1251" s="0" t="s">
        <v>95</v>
      </c>
      <c r="B1251" s="0" t="s">
        <v>52</v>
      </c>
      <c r="C1251" s="0" t="s">
        <v>84</v>
      </c>
      <c r="D1251" s="0" t="s">
        <v>88</v>
      </c>
      <c r="E1251" s="0" t="n">
        <v>2034</v>
      </c>
      <c r="F1251" s="5" t="n">
        <v>3.3784900831315</v>
      </c>
      <c r="G1251" s="10" t="s">
        <v>4</v>
      </c>
    </row>
    <row r="1252" customFormat="false" ht="14.25" hidden="true" customHeight="false" outlineLevel="0" collapsed="false">
      <c r="A1252" s="0" t="s">
        <v>95</v>
      </c>
      <c r="B1252" s="0" t="s">
        <v>52</v>
      </c>
      <c r="C1252" s="0" t="s">
        <v>84</v>
      </c>
      <c r="D1252" s="0" t="s">
        <v>88</v>
      </c>
      <c r="E1252" s="0" t="n">
        <v>2035</v>
      </c>
      <c r="F1252" s="5" t="n">
        <v>3.98839176006882</v>
      </c>
      <c r="G1252" s="10" t="s">
        <v>4</v>
      </c>
    </row>
    <row r="1253" customFormat="false" ht="14.25" hidden="true" customHeight="false" outlineLevel="0" collapsed="false">
      <c r="A1253" s="0" t="s">
        <v>95</v>
      </c>
      <c r="B1253" s="0" t="s">
        <v>52</v>
      </c>
      <c r="C1253" s="0" t="s">
        <v>84</v>
      </c>
      <c r="D1253" s="0" t="s">
        <v>88</v>
      </c>
      <c r="E1253" s="0" t="n">
        <v>2036</v>
      </c>
      <c r="F1253" s="5" t="n">
        <v>4.68110064630484</v>
      </c>
      <c r="G1253" s="10" t="s">
        <v>4</v>
      </c>
    </row>
    <row r="1254" customFormat="false" ht="14.25" hidden="true" customHeight="false" outlineLevel="0" collapsed="false">
      <c r="A1254" s="0" t="s">
        <v>95</v>
      </c>
      <c r="B1254" s="0" t="s">
        <v>52</v>
      </c>
      <c r="C1254" s="0" t="s">
        <v>84</v>
      </c>
      <c r="D1254" s="0" t="s">
        <v>88</v>
      </c>
      <c r="E1254" s="0" t="n">
        <v>2037</v>
      </c>
      <c r="F1254" s="5" t="n">
        <v>5.44841720338459</v>
      </c>
      <c r="G1254" s="10" t="s">
        <v>4</v>
      </c>
    </row>
    <row r="1255" customFormat="false" ht="14.25" hidden="true" customHeight="false" outlineLevel="0" collapsed="false">
      <c r="A1255" s="0" t="s">
        <v>95</v>
      </c>
      <c r="B1255" s="0" t="s">
        <v>52</v>
      </c>
      <c r="C1255" s="0" t="s">
        <v>84</v>
      </c>
      <c r="D1255" s="0" t="s">
        <v>88</v>
      </c>
      <c r="E1255" s="0" t="n">
        <v>2038</v>
      </c>
      <c r="F1255" s="5" t="n">
        <v>6.29571658646971</v>
      </c>
      <c r="G1255" s="10" t="s">
        <v>4</v>
      </c>
    </row>
    <row r="1256" customFormat="false" ht="14.25" hidden="true" customHeight="false" outlineLevel="0" collapsed="false">
      <c r="A1256" s="0" t="s">
        <v>95</v>
      </c>
      <c r="B1256" s="0" t="s">
        <v>52</v>
      </c>
      <c r="C1256" s="0" t="s">
        <v>84</v>
      </c>
      <c r="D1256" s="0" t="s">
        <v>88</v>
      </c>
      <c r="E1256" s="0" t="n">
        <v>2039</v>
      </c>
      <c r="F1256" s="5" t="n">
        <v>7.24567775218854</v>
      </c>
      <c r="G1256" s="10" t="s">
        <v>4</v>
      </c>
    </row>
    <row r="1257" customFormat="false" ht="14.25" hidden="true" customHeight="false" outlineLevel="0" collapsed="false">
      <c r="A1257" s="0" t="s">
        <v>95</v>
      </c>
      <c r="B1257" s="0" t="s">
        <v>52</v>
      </c>
      <c r="C1257" s="0" t="s">
        <v>84</v>
      </c>
      <c r="D1257" s="0" t="s">
        <v>88</v>
      </c>
      <c r="E1257" s="0" t="n">
        <v>2040</v>
      </c>
      <c r="F1257" s="5" t="n">
        <v>8.28546402253944</v>
      </c>
      <c r="G1257" s="10" t="s">
        <v>4</v>
      </c>
    </row>
    <row r="1258" customFormat="false" ht="14.25" hidden="true" customHeight="false" outlineLevel="0" collapsed="false">
      <c r="A1258" s="0" t="s">
        <v>95</v>
      </c>
      <c r="B1258" s="0" t="s">
        <v>52</v>
      </c>
      <c r="C1258" s="0" t="s">
        <v>84</v>
      </c>
      <c r="D1258" s="0" t="s">
        <v>89</v>
      </c>
      <c r="E1258" s="0" t="n">
        <v>2024</v>
      </c>
      <c r="F1258" s="5" t="n">
        <v>0.45934168</v>
      </c>
      <c r="G1258" s="10" t="s">
        <v>4</v>
      </c>
    </row>
    <row r="1259" customFormat="false" ht="14.25" hidden="true" customHeight="false" outlineLevel="0" collapsed="false">
      <c r="A1259" s="0" t="s">
        <v>95</v>
      </c>
      <c r="B1259" s="0" t="s">
        <v>52</v>
      </c>
      <c r="C1259" s="0" t="s">
        <v>84</v>
      </c>
      <c r="D1259" s="0" t="s">
        <v>89</v>
      </c>
      <c r="E1259" s="0" t="n">
        <v>2025</v>
      </c>
      <c r="F1259" s="5" t="n">
        <v>0.723609033423875</v>
      </c>
      <c r="G1259" s="10" t="s">
        <v>4</v>
      </c>
    </row>
    <row r="1260" customFormat="false" ht="14.25" hidden="true" customHeight="false" outlineLevel="0" collapsed="false">
      <c r="A1260" s="0" t="s">
        <v>95</v>
      </c>
      <c r="B1260" s="0" t="s">
        <v>52</v>
      </c>
      <c r="C1260" s="0" t="s">
        <v>84</v>
      </c>
      <c r="D1260" s="0" t="s">
        <v>89</v>
      </c>
      <c r="E1260" s="0" t="n">
        <v>2026</v>
      </c>
      <c r="F1260" s="5" t="n">
        <v>1.1307321327045</v>
      </c>
      <c r="G1260" s="10" t="s">
        <v>4</v>
      </c>
    </row>
    <row r="1261" customFormat="false" ht="14.25" hidden="true" customHeight="false" outlineLevel="0" collapsed="false">
      <c r="A1261" s="0" t="s">
        <v>95</v>
      </c>
      <c r="B1261" s="0" t="s">
        <v>52</v>
      </c>
      <c r="C1261" s="0" t="s">
        <v>84</v>
      </c>
      <c r="D1261" s="0" t="s">
        <v>89</v>
      </c>
      <c r="E1261" s="0" t="n">
        <v>2027</v>
      </c>
      <c r="F1261" s="5" t="n">
        <v>1.68733801575452</v>
      </c>
      <c r="G1261" s="10" t="s">
        <v>4</v>
      </c>
    </row>
    <row r="1262" customFormat="false" ht="14.25" hidden="true" customHeight="false" outlineLevel="0" collapsed="false">
      <c r="A1262" s="0" t="s">
        <v>95</v>
      </c>
      <c r="B1262" s="0" t="s">
        <v>52</v>
      </c>
      <c r="C1262" s="0" t="s">
        <v>84</v>
      </c>
      <c r="D1262" s="0" t="s">
        <v>89</v>
      </c>
      <c r="E1262" s="0" t="n">
        <v>2028</v>
      </c>
      <c r="F1262" s="5" t="n">
        <v>2.33234431468059</v>
      </c>
      <c r="G1262" s="10" t="s">
        <v>4</v>
      </c>
    </row>
    <row r="1263" customFormat="false" ht="14.25" hidden="true" customHeight="false" outlineLevel="0" collapsed="false">
      <c r="A1263" s="0" t="s">
        <v>95</v>
      </c>
      <c r="B1263" s="0" t="s">
        <v>52</v>
      </c>
      <c r="C1263" s="0" t="s">
        <v>84</v>
      </c>
      <c r="D1263" s="0" t="s">
        <v>89</v>
      </c>
      <c r="E1263" s="0" t="n">
        <v>2029</v>
      </c>
      <c r="F1263" s="5" t="n">
        <v>3.01654764227199</v>
      </c>
      <c r="G1263" s="10" t="s">
        <v>4</v>
      </c>
    </row>
    <row r="1264" customFormat="false" ht="14.25" hidden="true" customHeight="false" outlineLevel="0" collapsed="false">
      <c r="A1264" s="0" t="s">
        <v>95</v>
      </c>
      <c r="B1264" s="0" t="s">
        <v>52</v>
      </c>
      <c r="C1264" s="0" t="s">
        <v>84</v>
      </c>
      <c r="D1264" s="0" t="s">
        <v>89</v>
      </c>
      <c r="E1264" s="0" t="n">
        <v>2030</v>
      </c>
      <c r="F1264" s="5" t="n">
        <v>3.86876237873266</v>
      </c>
      <c r="G1264" s="10" t="s">
        <v>4</v>
      </c>
    </row>
    <row r="1265" customFormat="false" ht="14.25" hidden="true" customHeight="false" outlineLevel="0" collapsed="false">
      <c r="A1265" s="0" t="s">
        <v>95</v>
      </c>
      <c r="B1265" s="0" t="s">
        <v>52</v>
      </c>
      <c r="C1265" s="0" t="s">
        <v>84</v>
      </c>
      <c r="D1265" s="0" t="s">
        <v>89</v>
      </c>
      <c r="E1265" s="0" t="n">
        <v>2031</v>
      </c>
      <c r="F1265" s="5" t="n">
        <v>4.8114651505837</v>
      </c>
      <c r="G1265" s="10" t="s">
        <v>4</v>
      </c>
    </row>
    <row r="1266" customFormat="false" ht="14.25" hidden="true" customHeight="false" outlineLevel="0" collapsed="false">
      <c r="A1266" s="0" t="s">
        <v>95</v>
      </c>
      <c r="B1266" s="0" t="s">
        <v>52</v>
      </c>
      <c r="C1266" s="0" t="s">
        <v>84</v>
      </c>
      <c r="D1266" s="0" t="s">
        <v>89</v>
      </c>
      <c r="E1266" s="0" t="n">
        <v>2032</v>
      </c>
      <c r="F1266" s="5" t="n">
        <v>5.89244520896565</v>
      </c>
      <c r="G1266" s="10" t="s">
        <v>4</v>
      </c>
    </row>
    <row r="1267" customFormat="false" ht="14.25" hidden="true" customHeight="false" outlineLevel="0" collapsed="false">
      <c r="A1267" s="0" t="s">
        <v>95</v>
      </c>
      <c r="B1267" s="0" t="s">
        <v>52</v>
      </c>
      <c r="C1267" s="0" t="s">
        <v>84</v>
      </c>
      <c r="D1267" s="0" t="s">
        <v>89</v>
      </c>
      <c r="E1267" s="0" t="n">
        <v>2033</v>
      </c>
      <c r="F1267" s="5" t="n">
        <v>6.96729034607682</v>
      </c>
      <c r="G1267" s="10" t="s">
        <v>4</v>
      </c>
    </row>
    <row r="1268" customFormat="false" ht="14.25" hidden="true" customHeight="false" outlineLevel="0" collapsed="false">
      <c r="A1268" s="0" t="s">
        <v>95</v>
      </c>
      <c r="B1268" s="0" t="s">
        <v>52</v>
      </c>
      <c r="C1268" s="0" t="s">
        <v>84</v>
      </c>
      <c r="D1268" s="0" t="s">
        <v>89</v>
      </c>
      <c r="E1268" s="0" t="n">
        <v>2034</v>
      </c>
      <c r="F1268" s="5" t="n">
        <v>8.19880752017585</v>
      </c>
      <c r="G1268" s="10" t="s">
        <v>4</v>
      </c>
    </row>
    <row r="1269" customFormat="false" ht="14.25" hidden="true" customHeight="false" outlineLevel="0" collapsed="false">
      <c r="A1269" s="0" t="s">
        <v>95</v>
      </c>
      <c r="B1269" s="0" t="s">
        <v>52</v>
      </c>
      <c r="C1269" s="0" t="s">
        <v>84</v>
      </c>
      <c r="D1269" s="0" t="s">
        <v>89</v>
      </c>
      <c r="E1269" s="0" t="n">
        <v>2035</v>
      </c>
      <c r="F1269" s="5" t="n">
        <v>9.31680179682741</v>
      </c>
      <c r="G1269" s="10" t="s">
        <v>4</v>
      </c>
    </row>
    <row r="1270" customFormat="false" ht="14.25" hidden="true" customHeight="false" outlineLevel="0" collapsed="false">
      <c r="A1270" s="0" t="s">
        <v>95</v>
      </c>
      <c r="B1270" s="0" t="s">
        <v>52</v>
      </c>
      <c r="C1270" s="0" t="s">
        <v>84</v>
      </c>
      <c r="D1270" s="0" t="s">
        <v>89</v>
      </c>
      <c r="E1270" s="0" t="n">
        <v>2036</v>
      </c>
      <c r="F1270" s="5" t="n">
        <v>10.3411745746351</v>
      </c>
      <c r="G1270" s="10" t="s">
        <v>4</v>
      </c>
    </row>
    <row r="1271" customFormat="false" ht="14.25" hidden="true" customHeight="false" outlineLevel="0" collapsed="false">
      <c r="A1271" s="0" t="s">
        <v>95</v>
      </c>
      <c r="B1271" s="0" t="s">
        <v>52</v>
      </c>
      <c r="C1271" s="0" t="s">
        <v>84</v>
      </c>
      <c r="D1271" s="0" t="s">
        <v>89</v>
      </c>
      <c r="E1271" s="0" t="n">
        <v>2037</v>
      </c>
      <c r="F1271" s="5" t="n">
        <v>11.5168304866216</v>
      </c>
      <c r="G1271" s="10" t="s">
        <v>4</v>
      </c>
    </row>
    <row r="1272" customFormat="false" ht="14.25" hidden="true" customHeight="false" outlineLevel="0" collapsed="false">
      <c r="A1272" s="0" t="s">
        <v>95</v>
      </c>
      <c r="B1272" s="0" t="s">
        <v>52</v>
      </c>
      <c r="C1272" s="0" t="s">
        <v>84</v>
      </c>
      <c r="D1272" s="0" t="s">
        <v>89</v>
      </c>
      <c r="E1272" s="0" t="n">
        <v>2038</v>
      </c>
      <c r="F1272" s="5" t="n">
        <v>13.2961099200227</v>
      </c>
      <c r="G1272" s="10" t="s">
        <v>4</v>
      </c>
    </row>
    <row r="1273" customFormat="false" ht="14.25" hidden="true" customHeight="false" outlineLevel="0" collapsed="false">
      <c r="A1273" s="0" t="s">
        <v>95</v>
      </c>
      <c r="B1273" s="0" t="s">
        <v>52</v>
      </c>
      <c r="C1273" s="0" t="s">
        <v>84</v>
      </c>
      <c r="D1273" s="0" t="s">
        <v>89</v>
      </c>
      <c r="E1273" s="0" t="n">
        <v>2039</v>
      </c>
      <c r="F1273" s="5" t="n">
        <v>15.1365839486016</v>
      </c>
      <c r="G1273" s="10" t="s">
        <v>4</v>
      </c>
    </row>
    <row r="1274" customFormat="false" ht="14.25" hidden="true" customHeight="false" outlineLevel="0" collapsed="false">
      <c r="A1274" s="0" t="s">
        <v>95</v>
      </c>
      <c r="B1274" s="0" t="s">
        <v>52</v>
      </c>
      <c r="C1274" s="0" t="s">
        <v>84</v>
      </c>
      <c r="D1274" s="0" t="s">
        <v>89</v>
      </c>
      <c r="E1274" s="0" t="n">
        <v>2040</v>
      </c>
      <c r="F1274" s="5" t="n">
        <v>17.0516687261817</v>
      </c>
      <c r="G1274" s="10" t="s">
        <v>4</v>
      </c>
    </row>
    <row r="1275" customFormat="false" ht="14.25" hidden="true" customHeight="false" outlineLevel="0" collapsed="false">
      <c r="A1275" s="0" t="s">
        <v>95</v>
      </c>
      <c r="B1275" s="0" t="s">
        <v>52</v>
      </c>
      <c r="C1275" s="0" t="s">
        <v>84</v>
      </c>
      <c r="D1275" s="0" t="s">
        <v>90</v>
      </c>
      <c r="E1275" s="0" t="n">
        <v>2024</v>
      </c>
      <c r="F1275" s="5" t="n">
        <v>0.000521</v>
      </c>
      <c r="G1275" s="10" t="s">
        <v>4</v>
      </c>
    </row>
    <row r="1276" customFormat="false" ht="14.25" hidden="true" customHeight="false" outlineLevel="0" collapsed="false">
      <c r="A1276" s="0" t="s">
        <v>95</v>
      </c>
      <c r="B1276" s="0" t="s">
        <v>52</v>
      </c>
      <c r="C1276" s="0" t="s">
        <v>84</v>
      </c>
      <c r="D1276" s="0" t="s">
        <v>90</v>
      </c>
      <c r="E1276" s="0" t="n">
        <v>2025</v>
      </c>
      <c r="F1276" s="5" t="n">
        <v>0.00102700293255132</v>
      </c>
      <c r="G1276" s="10" t="s">
        <v>4</v>
      </c>
    </row>
    <row r="1277" customFormat="false" ht="14.25" hidden="true" customHeight="false" outlineLevel="0" collapsed="false">
      <c r="A1277" s="0" t="s">
        <v>95</v>
      </c>
      <c r="B1277" s="0" t="s">
        <v>52</v>
      </c>
      <c r="C1277" s="0" t="s">
        <v>84</v>
      </c>
      <c r="D1277" s="0" t="s">
        <v>90</v>
      </c>
      <c r="E1277" s="0" t="n">
        <v>2026</v>
      </c>
      <c r="F1277" s="5" t="n">
        <v>0.0145076570384112</v>
      </c>
      <c r="G1277" s="10" t="s">
        <v>4</v>
      </c>
    </row>
    <row r="1278" customFormat="false" ht="14.25" hidden="true" customHeight="false" outlineLevel="0" collapsed="false">
      <c r="A1278" s="0" t="s">
        <v>95</v>
      </c>
      <c r="B1278" s="0" t="s">
        <v>52</v>
      </c>
      <c r="C1278" s="0" t="s">
        <v>84</v>
      </c>
      <c r="D1278" s="0" t="s">
        <v>90</v>
      </c>
      <c r="E1278" s="0" t="n">
        <v>2027</v>
      </c>
      <c r="F1278" s="5" t="n">
        <v>0.032950010163768</v>
      </c>
      <c r="G1278" s="10" t="s">
        <v>4</v>
      </c>
    </row>
    <row r="1279" customFormat="false" ht="14.25" hidden="true" customHeight="false" outlineLevel="0" collapsed="false">
      <c r="A1279" s="0" t="s">
        <v>95</v>
      </c>
      <c r="B1279" s="0" t="s">
        <v>52</v>
      </c>
      <c r="C1279" s="0" t="s">
        <v>84</v>
      </c>
      <c r="D1279" s="0" t="s">
        <v>90</v>
      </c>
      <c r="E1279" s="0" t="n">
        <v>2028</v>
      </c>
      <c r="F1279" s="5" t="n">
        <v>0.0554716798648851</v>
      </c>
      <c r="G1279" s="10" t="s">
        <v>4</v>
      </c>
    </row>
    <row r="1280" customFormat="false" ht="14.25" hidden="true" customHeight="false" outlineLevel="0" collapsed="false">
      <c r="A1280" s="0" t="s">
        <v>95</v>
      </c>
      <c r="B1280" s="0" t="s">
        <v>52</v>
      </c>
      <c r="C1280" s="0" t="s">
        <v>84</v>
      </c>
      <c r="D1280" s="0" t="s">
        <v>90</v>
      </c>
      <c r="E1280" s="0" t="n">
        <v>2029</v>
      </c>
      <c r="F1280" s="5" t="n">
        <v>0.082307828716695</v>
      </c>
      <c r="G1280" s="10" t="s">
        <v>4</v>
      </c>
    </row>
    <row r="1281" customFormat="false" ht="14.25" hidden="true" customHeight="false" outlineLevel="0" collapsed="false">
      <c r="A1281" s="0" t="s">
        <v>95</v>
      </c>
      <c r="B1281" s="0" t="s">
        <v>52</v>
      </c>
      <c r="C1281" s="0" t="s">
        <v>84</v>
      </c>
      <c r="D1281" s="0" t="s">
        <v>90</v>
      </c>
      <c r="E1281" s="0" t="n">
        <v>2030</v>
      </c>
      <c r="F1281" s="5" t="n">
        <v>0.113043233129286</v>
      </c>
      <c r="G1281" s="10" t="s">
        <v>4</v>
      </c>
    </row>
    <row r="1282" customFormat="false" ht="14.25" hidden="true" customHeight="false" outlineLevel="0" collapsed="false">
      <c r="A1282" s="0" t="s">
        <v>95</v>
      </c>
      <c r="B1282" s="0" t="s">
        <v>52</v>
      </c>
      <c r="C1282" s="0" t="s">
        <v>84</v>
      </c>
      <c r="D1282" s="0" t="s">
        <v>90</v>
      </c>
      <c r="E1282" s="0" t="n">
        <v>2031</v>
      </c>
      <c r="F1282" s="5" t="n">
        <v>0.173456055597869</v>
      </c>
      <c r="G1282" s="10" t="s">
        <v>4</v>
      </c>
    </row>
    <row r="1283" customFormat="false" ht="14.25" hidden="true" customHeight="false" outlineLevel="0" collapsed="false">
      <c r="A1283" s="0" t="s">
        <v>95</v>
      </c>
      <c r="B1283" s="0" t="s">
        <v>52</v>
      </c>
      <c r="C1283" s="0" t="s">
        <v>84</v>
      </c>
      <c r="D1283" s="0" t="s">
        <v>90</v>
      </c>
      <c r="E1283" s="0" t="n">
        <v>2032</v>
      </c>
      <c r="F1283" s="5" t="n">
        <v>0.25085144405077</v>
      </c>
      <c r="G1283" s="10" t="s">
        <v>4</v>
      </c>
    </row>
    <row r="1284" customFormat="false" ht="14.25" hidden="true" customHeight="false" outlineLevel="0" collapsed="false">
      <c r="A1284" s="0" t="s">
        <v>95</v>
      </c>
      <c r="B1284" s="0" t="s">
        <v>52</v>
      </c>
      <c r="C1284" s="0" t="s">
        <v>84</v>
      </c>
      <c r="D1284" s="0" t="s">
        <v>90</v>
      </c>
      <c r="E1284" s="0" t="n">
        <v>2033</v>
      </c>
      <c r="F1284" s="5" t="n">
        <v>0.340667008033462</v>
      </c>
      <c r="G1284" s="10" t="s">
        <v>4</v>
      </c>
    </row>
    <row r="1285" customFormat="false" ht="14.25" hidden="true" customHeight="false" outlineLevel="0" collapsed="false">
      <c r="A1285" s="0" t="s">
        <v>95</v>
      </c>
      <c r="B1285" s="0" t="s">
        <v>52</v>
      </c>
      <c r="C1285" s="0" t="s">
        <v>84</v>
      </c>
      <c r="D1285" s="0" t="s">
        <v>90</v>
      </c>
      <c r="E1285" s="0" t="n">
        <v>2034</v>
      </c>
      <c r="F1285" s="5" t="n">
        <v>0.436118207094633</v>
      </c>
      <c r="G1285" s="10" t="s">
        <v>4</v>
      </c>
    </row>
    <row r="1286" customFormat="false" ht="14.25" hidden="true" customHeight="false" outlineLevel="0" collapsed="false">
      <c r="A1286" s="0" t="s">
        <v>95</v>
      </c>
      <c r="B1286" s="0" t="s">
        <v>52</v>
      </c>
      <c r="C1286" s="0" t="s">
        <v>84</v>
      </c>
      <c r="D1286" s="0" t="s">
        <v>90</v>
      </c>
      <c r="E1286" s="0" t="n">
        <v>2035</v>
      </c>
      <c r="F1286" s="5" t="n">
        <v>0.580500385873001</v>
      </c>
      <c r="G1286" s="10" t="s">
        <v>4</v>
      </c>
    </row>
    <row r="1287" customFormat="false" ht="14.25" hidden="true" customHeight="false" outlineLevel="0" collapsed="false">
      <c r="A1287" s="0" t="s">
        <v>95</v>
      </c>
      <c r="B1287" s="0" t="s">
        <v>52</v>
      </c>
      <c r="C1287" s="0" t="s">
        <v>84</v>
      </c>
      <c r="D1287" s="0" t="s">
        <v>90</v>
      </c>
      <c r="E1287" s="0" t="n">
        <v>2036</v>
      </c>
      <c r="F1287" s="5" t="n">
        <v>0.737159952414971</v>
      </c>
      <c r="G1287" s="10" t="s">
        <v>4</v>
      </c>
    </row>
    <row r="1288" customFormat="false" ht="14.25" hidden="true" customHeight="false" outlineLevel="0" collapsed="false">
      <c r="A1288" s="0" t="s">
        <v>95</v>
      </c>
      <c r="B1288" s="0" t="s">
        <v>52</v>
      </c>
      <c r="C1288" s="0" t="s">
        <v>84</v>
      </c>
      <c r="D1288" s="0" t="s">
        <v>90</v>
      </c>
      <c r="E1288" s="0" t="n">
        <v>2037</v>
      </c>
      <c r="F1288" s="5" t="n">
        <v>0.901045040077106</v>
      </c>
      <c r="G1288" s="10" t="s">
        <v>4</v>
      </c>
    </row>
    <row r="1289" customFormat="false" ht="14.25" hidden="true" customHeight="false" outlineLevel="0" collapsed="false">
      <c r="A1289" s="0" t="s">
        <v>95</v>
      </c>
      <c r="B1289" s="0" t="s">
        <v>52</v>
      </c>
      <c r="C1289" s="0" t="s">
        <v>84</v>
      </c>
      <c r="D1289" s="0" t="s">
        <v>90</v>
      </c>
      <c r="E1289" s="0" t="n">
        <v>2038</v>
      </c>
      <c r="F1289" s="5" t="n">
        <v>1.06362514305737</v>
      </c>
      <c r="G1289" s="10" t="s">
        <v>4</v>
      </c>
    </row>
    <row r="1290" customFormat="false" ht="14.25" hidden="true" customHeight="false" outlineLevel="0" collapsed="false">
      <c r="A1290" s="0" t="s">
        <v>95</v>
      </c>
      <c r="B1290" s="0" t="s">
        <v>52</v>
      </c>
      <c r="C1290" s="0" t="s">
        <v>84</v>
      </c>
      <c r="D1290" s="0" t="s">
        <v>90</v>
      </c>
      <c r="E1290" s="0" t="n">
        <v>2039</v>
      </c>
      <c r="F1290" s="5" t="n">
        <v>1.2236302473504</v>
      </c>
      <c r="G1290" s="10" t="s">
        <v>4</v>
      </c>
    </row>
    <row r="1291" customFormat="false" ht="14.25" hidden="true" customHeight="false" outlineLevel="0" collapsed="false">
      <c r="A1291" s="0" t="s">
        <v>95</v>
      </c>
      <c r="B1291" s="0" t="s">
        <v>52</v>
      </c>
      <c r="C1291" s="0" t="s">
        <v>84</v>
      </c>
      <c r="D1291" s="0" t="s">
        <v>90</v>
      </c>
      <c r="E1291" s="0" t="n">
        <v>2040</v>
      </c>
      <c r="F1291" s="5" t="n">
        <v>1.3817013366151</v>
      </c>
      <c r="G1291" s="10" t="s">
        <v>4</v>
      </c>
    </row>
    <row r="1292" customFormat="false" ht="14.25" hidden="true" customHeight="false" outlineLevel="0" collapsed="false">
      <c r="A1292" s="0" t="s">
        <v>95</v>
      </c>
      <c r="B1292" s="0" t="s">
        <v>52</v>
      </c>
      <c r="C1292" s="0" t="s">
        <v>84</v>
      </c>
      <c r="D1292" s="0" t="s">
        <v>91</v>
      </c>
      <c r="E1292" s="0" t="n">
        <v>2024</v>
      </c>
      <c r="F1292" s="5" t="n">
        <v>3.138039</v>
      </c>
      <c r="G1292" s="10" t="s">
        <v>4</v>
      </c>
    </row>
    <row r="1293" customFormat="false" ht="14.25" hidden="true" customHeight="false" outlineLevel="0" collapsed="false">
      <c r="A1293" s="0" t="s">
        <v>95</v>
      </c>
      <c r="B1293" s="0" t="s">
        <v>52</v>
      </c>
      <c r="C1293" s="0" t="s">
        <v>84</v>
      </c>
      <c r="D1293" s="0" t="s">
        <v>91</v>
      </c>
      <c r="E1293" s="0" t="n">
        <v>2025</v>
      </c>
      <c r="F1293" s="5" t="n">
        <v>3.17925607038123</v>
      </c>
      <c r="G1293" s="10" t="s">
        <v>4</v>
      </c>
    </row>
    <row r="1294" customFormat="false" ht="14.25" hidden="true" customHeight="false" outlineLevel="0" collapsed="false">
      <c r="A1294" s="0" t="s">
        <v>95</v>
      </c>
      <c r="B1294" s="0" t="s">
        <v>52</v>
      </c>
      <c r="C1294" s="0" t="s">
        <v>84</v>
      </c>
      <c r="D1294" s="0" t="s">
        <v>91</v>
      </c>
      <c r="E1294" s="0" t="n">
        <v>2026</v>
      </c>
      <c r="F1294" s="5" t="n">
        <v>3.21438118607585</v>
      </c>
      <c r="G1294" s="10" t="s">
        <v>4</v>
      </c>
    </row>
    <row r="1295" customFormat="false" ht="14.25" hidden="true" customHeight="false" outlineLevel="0" collapsed="false">
      <c r="A1295" s="0" t="s">
        <v>95</v>
      </c>
      <c r="B1295" s="0" t="s">
        <v>52</v>
      </c>
      <c r="C1295" s="0" t="s">
        <v>84</v>
      </c>
      <c r="D1295" s="0" t="s">
        <v>91</v>
      </c>
      <c r="E1295" s="0" t="n">
        <v>2027</v>
      </c>
      <c r="F1295" s="5" t="n">
        <v>3.24185296073722</v>
      </c>
      <c r="G1295" s="10" t="s">
        <v>4</v>
      </c>
    </row>
    <row r="1296" customFormat="false" ht="14.25" hidden="true" customHeight="false" outlineLevel="0" collapsed="false">
      <c r="A1296" s="0" t="s">
        <v>95</v>
      </c>
      <c r="B1296" s="0" t="s">
        <v>52</v>
      </c>
      <c r="C1296" s="0" t="s">
        <v>84</v>
      </c>
      <c r="D1296" s="0" t="s">
        <v>91</v>
      </c>
      <c r="E1296" s="0" t="n">
        <v>2028</v>
      </c>
      <c r="F1296" s="5" t="n">
        <v>3.26904852170993</v>
      </c>
      <c r="G1296" s="10" t="s">
        <v>4</v>
      </c>
    </row>
    <row r="1297" customFormat="false" ht="14.25" hidden="true" customHeight="false" outlineLevel="0" collapsed="false">
      <c r="A1297" s="0" t="s">
        <v>95</v>
      </c>
      <c r="B1297" s="0" t="s">
        <v>52</v>
      </c>
      <c r="C1297" s="0" t="s">
        <v>84</v>
      </c>
      <c r="D1297" s="0" t="s">
        <v>91</v>
      </c>
      <c r="E1297" s="0" t="n">
        <v>2029</v>
      </c>
      <c r="F1297" s="5" t="n">
        <v>3.29959340622601</v>
      </c>
      <c r="G1297" s="10" t="s">
        <v>4</v>
      </c>
    </row>
    <row r="1298" customFormat="false" ht="14.25" hidden="true" customHeight="false" outlineLevel="0" collapsed="false">
      <c r="A1298" s="0" t="s">
        <v>95</v>
      </c>
      <c r="B1298" s="0" t="s">
        <v>52</v>
      </c>
      <c r="C1298" s="0" t="s">
        <v>84</v>
      </c>
      <c r="D1298" s="0" t="s">
        <v>91</v>
      </c>
      <c r="E1298" s="0" t="n">
        <v>2030</v>
      </c>
      <c r="F1298" s="5" t="n">
        <v>3.33340014575864</v>
      </c>
      <c r="G1298" s="10" t="s">
        <v>4</v>
      </c>
    </row>
    <row r="1299" customFormat="false" ht="14.25" hidden="true" customHeight="false" outlineLevel="0" collapsed="false">
      <c r="A1299" s="0" t="s">
        <v>95</v>
      </c>
      <c r="B1299" s="0" t="s">
        <v>52</v>
      </c>
      <c r="C1299" s="0" t="s">
        <v>84</v>
      </c>
      <c r="D1299" s="0" t="s">
        <v>91</v>
      </c>
      <c r="E1299" s="0" t="n">
        <v>2031</v>
      </c>
      <c r="F1299" s="5" t="n">
        <v>3.36715611175867</v>
      </c>
      <c r="G1299" s="10" t="s">
        <v>4</v>
      </c>
    </row>
    <row r="1300" customFormat="false" ht="14.25" hidden="true" customHeight="false" outlineLevel="0" collapsed="false">
      <c r="A1300" s="0" t="s">
        <v>95</v>
      </c>
      <c r="B1300" s="0" t="s">
        <v>52</v>
      </c>
      <c r="C1300" s="0" t="s">
        <v>84</v>
      </c>
      <c r="D1300" s="0" t="s">
        <v>91</v>
      </c>
      <c r="E1300" s="0" t="n">
        <v>2032</v>
      </c>
      <c r="F1300" s="5" t="n">
        <v>3.40060677930111</v>
      </c>
      <c r="G1300" s="10" t="s">
        <v>4</v>
      </c>
    </row>
    <row r="1301" customFormat="false" ht="14.25" hidden="true" customHeight="false" outlineLevel="0" collapsed="false">
      <c r="A1301" s="0" t="s">
        <v>95</v>
      </c>
      <c r="B1301" s="0" t="s">
        <v>52</v>
      </c>
      <c r="C1301" s="0" t="s">
        <v>84</v>
      </c>
      <c r="D1301" s="0" t="s">
        <v>91</v>
      </c>
      <c r="E1301" s="0" t="n">
        <v>2033</v>
      </c>
      <c r="F1301" s="5" t="n">
        <v>3.43345406970423</v>
      </c>
      <c r="G1301" s="10" t="s">
        <v>4</v>
      </c>
    </row>
    <row r="1302" customFormat="false" ht="14.25" hidden="true" customHeight="false" outlineLevel="0" collapsed="false">
      <c r="A1302" s="0" t="s">
        <v>95</v>
      </c>
      <c r="B1302" s="0" t="s">
        <v>52</v>
      </c>
      <c r="C1302" s="0" t="s">
        <v>84</v>
      </c>
      <c r="D1302" s="0" t="s">
        <v>91</v>
      </c>
      <c r="E1302" s="0" t="n">
        <v>2034</v>
      </c>
      <c r="F1302" s="5" t="n">
        <v>3.46317639362479</v>
      </c>
      <c r="G1302" s="10" t="s">
        <v>4</v>
      </c>
    </row>
    <row r="1303" customFormat="false" ht="14.25" hidden="true" customHeight="false" outlineLevel="0" collapsed="false">
      <c r="A1303" s="0" t="s">
        <v>95</v>
      </c>
      <c r="B1303" s="0" t="s">
        <v>52</v>
      </c>
      <c r="C1303" s="0" t="s">
        <v>84</v>
      </c>
      <c r="D1303" s="0" t="s">
        <v>91</v>
      </c>
      <c r="E1303" s="0" t="n">
        <v>2035</v>
      </c>
      <c r="F1303" s="5" t="n">
        <v>3.49300267527597</v>
      </c>
      <c r="G1303" s="10" t="s">
        <v>4</v>
      </c>
    </row>
    <row r="1304" customFormat="false" ht="14.25" hidden="true" customHeight="false" outlineLevel="0" collapsed="false">
      <c r="A1304" s="0" t="s">
        <v>95</v>
      </c>
      <c r="B1304" s="0" t="s">
        <v>52</v>
      </c>
      <c r="C1304" s="0" t="s">
        <v>84</v>
      </c>
      <c r="D1304" s="0" t="s">
        <v>91</v>
      </c>
      <c r="E1304" s="0" t="n">
        <v>2036</v>
      </c>
      <c r="F1304" s="5" t="n">
        <v>3.52293405776563</v>
      </c>
      <c r="G1304" s="10" t="s">
        <v>4</v>
      </c>
    </row>
    <row r="1305" customFormat="false" ht="14.25" hidden="true" customHeight="false" outlineLevel="0" collapsed="false">
      <c r="A1305" s="0" t="s">
        <v>95</v>
      </c>
      <c r="B1305" s="0" t="s">
        <v>52</v>
      </c>
      <c r="C1305" s="0" t="s">
        <v>84</v>
      </c>
      <c r="D1305" s="0" t="s">
        <v>91</v>
      </c>
      <c r="E1305" s="0" t="n">
        <v>2037</v>
      </c>
      <c r="F1305" s="5" t="n">
        <v>3.55245761347984</v>
      </c>
      <c r="G1305" s="10" t="s">
        <v>4</v>
      </c>
    </row>
    <row r="1306" customFormat="false" ht="14.25" hidden="true" customHeight="false" outlineLevel="0" collapsed="false">
      <c r="A1306" s="0" t="s">
        <v>95</v>
      </c>
      <c r="B1306" s="0" t="s">
        <v>52</v>
      </c>
      <c r="C1306" s="0" t="s">
        <v>84</v>
      </c>
      <c r="D1306" s="0" t="s">
        <v>91</v>
      </c>
      <c r="E1306" s="0" t="n">
        <v>2038</v>
      </c>
      <c r="F1306" s="5" t="n">
        <v>3.58145425994281</v>
      </c>
      <c r="G1306" s="10" t="s">
        <v>4</v>
      </c>
    </row>
    <row r="1307" customFormat="false" ht="14.25" hidden="true" customHeight="false" outlineLevel="0" collapsed="false">
      <c r="A1307" s="0" t="s">
        <v>95</v>
      </c>
      <c r="B1307" s="0" t="s">
        <v>52</v>
      </c>
      <c r="C1307" s="0" t="s">
        <v>84</v>
      </c>
      <c r="D1307" s="0" t="s">
        <v>91</v>
      </c>
      <c r="E1307" s="0" t="n">
        <v>2039</v>
      </c>
      <c r="F1307" s="5" t="n">
        <v>3.61053429574238</v>
      </c>
      <c r="G1307" s="10" t="s">
        <v>4</v>
      </c>
    </row>
    <row r="1308" customFormat="false" ht="14.25" hidden="true" customHeight="false" outlineLevel="0" collapsed="false">
      <c r="A1308" s="0" t="s">
        <v>95</v>
      </c>
      <c r="B1308" s="0" t="s">
        <v>52</v>
      </c>
      <c r="C1308" s="0" t="s">
        <v>84</v>
      </c>
      <c r="D1308" s="0" t="s">
        <v>91</v>
      </c>
      <c r="E1308" s="0" t="n">
        <v>2040</v>
      </c>
      <c r="F1308" s="5" t="n">
        <v>3.63990695705906</v>
      </c>
      <c r="G1308" s="10" t="s">
        <v>4</v>
      </c>
    </row>
    <row r="1309" customFormat="false" ht="14.25" hidden="true" customHeight="false" outlineLevel="0" collapsed="false">
      <c r="A1309" s="0" t="s">
        <v>95</v>
      </c>
      <c r="B1309" s="0" t="s">
        <v>52</v>
      </c>
      <c r="C1309" s="0" t="s">
        <v>84</v>
      </c>
      <c r="D1309" s="0" t="s">
        <v>92</v>
      </c>
      <c r="E1309" s="0" t="n">
        <v>2024</v>
      </c>
      <c r="F1309" s="5" t="n">
        <v>0.246824</v>
      </c>
      <c r="G1309" s="10" t="s">
        <v>4</v>
      </c>
    </row>
    <row r="1310" customFormat="false" ht="14.25" hidden="true" customHeight="false" outlineLevel="0" collapsed="false">
      <c r="A1310" s="0" t="s">
        <v>95</v>
      </c>
      <c r="B1310" s="0" t="s">
        <v>52</v>
      </c>
      <c r="C1310" s="0" t="s">
        <v>84</v>
      </c>
      <c r="D1310" s="0" t="s">
        <v>92</v>
      </c>
      <c r="E1310" s="0" t="n">
        <v>2025</v>
      </c>
      <c r="F1310" s="5" t="n">
        <v>0.403718463343109</v>
      </c>
      <c r="G1310" s="10" t="s">
        <v>4</v>
      </c>
    </row>
    <row r="1311" customFormat="false" ht="14.25" hidden="true" customHeight="false" outlineLevel="0" collapsed="false">
      <c r="A1311" s="0" t="s">
        <v>95</v>
      </c>
      <c r="B1311" s="0" t="s">
        <v>52</v>
      </c>
      <c r="C1311" s="0" t="s">
        <v>84</v>
      </c>
      <c r="D1311" s="0" t="s">
        <v>92</v>
      </c>
      <c r="E1311" s="0" t="n">
        <v>2026</v>
      </c>
      <c r="F1311" s="5" t="n">
        <v>0.456919416384838</v>
      </c>
      <c r="G1311" s="10" t="s">
        <v>4</v>
      </c>
    </row>
    <row r="1312" customFormat="false" ht="14.25" hidden="true" customHeight="false" outlineLevel="0" collapsed="false">
      <c r="A1312" s="0" t="s">
        <v>95</v>
      </c>
      <c r="B1312" s="0" t="s">
        <v>52</v>
      </c>
      <c r="C1312" s="0" t="s">
        <v>84</v>
      </c>
      <c r="D1312" s="0" t="s">
        <v>92</v>
      </c>
      <c r="E1312" s="0" t="n">
        <v>2027</v>
      </c>
      <c r="F1312" s="5" t="n">
        <v>0.505097492279523</v>
      </c>
      <c r="G1312" s="10" t="s">
        <v>4</v>
      </c>
    </row>
    <row r="1313" customFormat="false" ht="14.25" hidden="true" customHeight="false" outlineLevel="0" collapsed="false">
      <c r="A1313" s="0" t="s">
        <v>95</v>
      </c>
      <c r="B1313" s="0" t="s">
        <v>52</v>
      </c>
      <c r="C1313" s="0" t="s">
        <v>84</v>
      </c>
      <c r="D1313" s="0" t="s">
        <v>92</v>
      </c>
      <c r="E1313" s="0" t="n">
        <v>2028</v>
      </c>
      <c r="F1313" s="5" t="n">
        <v>0.554331432677831</v>
      </c>
      <c r="G1313" s="10" t="s">
        <v>4</v>
      </c>
    </row>
    <row r="1314" customFormat="false" ht="14.25" hidden="true" customHeight="false" outlineLevel="0" collapsed="false">
      <c r="A1314" s="0" t="s">
        <v>95</v>
      </c>
      <c r="B1314" s="0" t="s">
        <v>52</v>
      </c>
      <c r="C1314" s="0" t="s">
        <v>84</v>
      </c>
      <c r="D1314" s="0" t="s">
        <v>92</v>
      </c>
      <c r="E1314" s="0" t="n">
        <v>2029</v>
      </c>
      <c r="F1314" s="5" t="n">
        <v>0.607206695216629</v>
      </c>
      <c r="G1314" s="10" t="s">
        <v>4</v>
      </c>
    </row>
    <row r="1315" customFormat="false" ht="14.25" hidden="true" customHeight="false" outlineLevel="0" collapsed="false">
      <c r="A1315" s="0" t="s">
        <v>95</v>
      </c>
      <c r="B1315" s="0" t="s">
        <v>52</v>
      </c>
      <c r="C1315" s="0" t="s">
        <v>84</v>
      </c>
      <c r="D1315" s="0" t="s">
        <v>92</v>
      </c>
      <c r="E1315" s="0" t="n">
        <v>2030</v>
      </c>
      <c r="F1315" s="5" t="n">
        <v>0.66276452271478</v>
      </c>
      <c r="G1315" s="10" t="s">
        <v>4</v>
      </c>
    </row>
    <row r="1316" customFormat="false" ht="14.25" hidden="true" customHeight="false" outlineLevel="0" collapsed="false">
      <c r="A1316" s="0" t="s">
        <v>95</v>
      </c>
      <c r="B1316" s="0" t="s">
        <v>52</v>
      </c>
      <c r="C1316" s="0" t="s">
        <v>84</v>
      </c>
      <c r="D1316" s="0" t="s">
        <v>92</v>
      </c>
      <c r="E1316" s="0" t="n">
        <v>2031</v>
      </c>
      <c r="F1316" s="5" t="n">
        <v>0.713850129204668</v>
      </c>
      <c r="G1316" s="10" t="s">
        <v>4</v>
      </c>
    </row>
    <row r="1317" customFormat="false" ht="14.25" hidden="true" customHeight="false" outlineLevel="0" collapsed="false">
      <c r="A1317" s="0" t="s">
        <v>95</v>
      </c>
      <c r="B1317" s="0" t="s">
        <v>52</v>
      </c>
      <c r="C1317" s="0" t="s">
        <v>84</v>
      </c>
      <c r="D1317" s="0" t="s">
        <v>92</v>
      </c>
      <c r="E1317" s="0" t="n">
        <v>2032</v>
      </c>
      <c r="F1317" s="5" t="n">
        <v>0.757794721222004</v>
      </c>
      <c r="G1317" s="10" t="s">
        <v>4</v>
      </c>
    </row>
    <row r="1318" customFormat="false" ht="14.25" hidden="true" customHeight="false" outlineLevel="0" collapsed="false">
      <c r="A1318" s="0" t="s">
        <v>95</v>
      </c>
      <c r="B1318" s="0" t="s">
        <v>52</v>
      </c>
      <c r="C1318" s="0" t="s">
        <v>84</v>
      </c>
      <c r="D1318" s="0" t="s">
        <v>92</v>
      </c>
      <c r="E1318" s="0" t="n">
        <v>2033</v>
      </c>
      <c r="F1318" s="5" t="n">
        <v>0.792551114269526</v>
      </c>
      <c r="G1318" s="10" t="s">
        <v>4</v>
      </c>
    </row>
    <row r="1319" customFormat="false" ht="14.25" hidden="true" customHeight="false" outlineLevel="0" collapsed="false">
      <c r="A1319" s="0" t="s">
        <v>95</v>
      </c>
      <c r="B1319" s="0" t="s">
        <v>52</v>
      </c>
      <c r="C1319" s="0" t="s">
        <v>84</v>
      </c>
      <c r="D1319" s="0" t="s">
        <v>92</v>
      </c>
      <c r="E1319" s="0" t="n">
        <v>2034</v>
      </c>
      <c r="F1319" s="5" t="n">
        <v>0.821971310655371</v>
      </c>
      <c r="G1319" s="10" t="s">
        <v>4</v>
      </c>
    </row>
    <row r="1320" customFormat="false" ht="14.25" hidden="true" customHeight="false" outlineLevel="0" collapsed="false">
      <c r="A1320" s="0" t="s">
        <v>95</v>
      </c>
      <c r="B1320" s="0" t="s">
        <v>52</v>
      </c>
      <c r="C1320" s="0" t="s">
        <v>84</v>
      </c>
      <c r="D1320" s="0" t="s">
        <v>92</v>
      </c>
      <c r="E1320" s="0" t="n">
        <v>2035</v>
      </c>
      <c r="F1320" s="5" t="n">
        <v>0.845455255435316</v>
      </c>
      <c r="G1320" s="10" t="s">
        <v>4</v>
      </c>
    </row>
    <row r="1321" customFormat="false" ht="14.25" hidden="true" customHeight="false" outlineLevel="0" collapsed="false">
      <c r="A1321" s="0" t="s">
        <v>95</v>
      </c>
      <c r="B1321" s="0" t="s">
        <v>52</v>
      </c>
      <c r="C1321" s="0" t="s">
        <v>84</v>
      </c>
      <c r="D1321" s="0" t="s">
        <v>92</v>
      </c>
      <c r="E1321" s="0" t="n">
        <v>2036</v>
      </c>
      <c r="F1321" s="5" t="n">
        <v>0.858644347732553</v>
      </c>
      <c r="G1321" s="10" t="s">
        <v>4</v>
      </c>
    </row>
    <row r="1322" customFormat="false" ht="14.25" hidden="true" customHeight="false" outlineLevel="0" collapsed="false">
      <c r="A1322" s="0" t="s">
        <v>95</v>
      </c>
      <c r="B1322" s="0" t="s">
        <v>52</v>
      </c>
      <c r="C1322" s="0" t="s">
        <v>84</v>
      </c>
      <c r="D1322" s="0" t="s">
        <v>92</v>
      </c>
      <c r="E1322" s="0" t="n">
        <v>2037</v>
      </c>
      <c r="F1322" s="5" t="n">
        <v>0.854030475973204</v>
      </c>
      <c r="G1322" s="10" t="s">
        <v>4</v>
      </c>
    </row>
    <row r="1323" customFormat="false" ht="14.25" hidden="true" customHeight="false" outlineLevel="0" collapsed="false">
      <c r="A1323" s="0" t="s">
        <v>95</v>
      </c>
      <c r="B1323" s="0" t="s">
        <v>52</v>
      </c>
      <c r="C1323" s="0" t="s">
        <v>84</v>
      </c>
      <c r="D1323" s="0" t="s">
        <v>92</v>
      </c>
      <c r="E1323" s="0" t="n">
        <v>2038</v>
      </c>
      <c r="F1323" s="5" t="n">
        <v>0.828436475178957</v>
      </c>
      <c r="G1323" s="10" t="s">
        <v>4</v>
      </c>
    </row>
    <row r="1324" customFormat="false" ht="14.25" hidden="true" customHeight="false" outlineLevel="0" collapsed="false">
      <c r="A1324" s="0" t="s">
        <v>95</v>
      </c>
      <c r="B1324" s="0" t="s">
        <v>52</v>
      </c>
      <c r="C1324" s="0" t="s">
        <v>84</v>
      </c>
      <c r="D1324" s="0" t="s">
        <v>92</v>
      </c>
      <c r="E1324" s="0" t="n">
        <v>2039</v>
      </c>
      <c r="F1324" s="5" t="n">
        <v>0.784023795805591</v>
      </c>
      <c r="G1324" s="10" t="s">
        <v>4</v>
      </c>
    </row>
    <row r="1325" customFormat="false" ht="14.25" hidden="true" customHeight="false" outlineLevel="0" collapsed="false">
      <c r="A1325" s="0" t="s">
        <v>95</v>
      </c>
      <c r="B1325" s="0" t="s">
        <v>52</v>
      </c>
      <c r="C1325" s="0" t="s">
        <v>84</v>
      </c>
      <c r="D1325" s="0" t="s">
        <v>92</v>
      </c>
      <c r="E1325" s="0" t="n">
        <v>2040</v>
      </c>
      <c r="F1325" s="5" t="n">
        <v>0.725677404661736</v>
      </c>
      <c r="G1325" s="10" t="s">
        <v>4</v>
      </c>
    </row>
    <row r="1326" customFormat="false" ht="14.25" hidden="true" customHeight="false" outlineLevel="0" collapsed="false">
      <c r="A1326" s="0" t="s">
        <v>95</v>
      </c>
      <c r="B1326" s="0" t="s">
        <v>52</v>
      </c>
      <c r="C1326" s="0" t="s">
        <v>84</v>
      </c>
      <c r="D1326" s="0" t="s">
        <v>71</v>
      </c>
      <c r="E1326" s="0" t="n">
        <v>2024</v>
      </c>
      <c r="F1326" s="5" t="n">
        <v>4.39000137877857</v>
      </c>
      <c r="G1326" s="10" t="s">
        <v>4</v>
      </c>
    </row>
    <row r="1327" customFormat="false" ht="14.25" hidden="true" customHeight="false" outlineLevel="0" collapsed="false">
      <c r="A1327" s="0" t="s">
        <v>95</v>
      </c>
      <c r="B1327" s="0" t="s">
        <v>52</v>
      </c>
      <c r="C1327" s="0" t="s">
        <v>84</v>
      </c>
      <c r="D1327" s="0" t="s">
        <v>71</v>
      </c>
      <c r="E1327" s="0" t="n">
        <v>2025</v>
      </c>
      <c r="F1327" s="5" t="n">
        <v>5.01519203301857</v>
      </c>
      <c r="G1327" s="10" t="s">
        <v>4</v>
      </c>
    </row>
    <row r="1328" customFormat="false" ht="14.25" hidden="true" customHeight="false" outlineLevel="0" collapsed="false">
      <c r="A1328" s="0" t="s">
        <v>95</v>
      </c>
      <c r="B1328" s="0" t="s">
        <v>52</v>
      </c>
      <c r="C1328" s="0" t="s">
        <v>84</v>
      </c>
      <c r="D1328" s="0" t="s">
        <v>71</v>
      </c>
      <c r="E1328" s="0" t="n">
        <v>2026</v>
      </c>
      <c r="F1328" s="5" t="n">
        <v>5.90379877982695</v>
      </c>
      <c r="G1328" s="10" t="s">
        <v>4</v>
      </c>
    </row>
    <row r="1329" customFormat="false" ht="14.25" hidden="true" customHeight="false" outlineLevel="0" collapsed="false">
      <c r="A1329" s="0" t="s">
        <v>95</v>
      </c>
      <c r="B1329" s="0" t="s">
        <v>52</v>
      </c>
      <c r="C1329" s="0" t="s">
        <v>84</v>
      </c>
      <c r="D1329" s="0" t="s">
        <v>71</v>
      </c>
      <c r="E1329" s="0" t="n">
        <v>2027</v>
      </c>
      <c r="F1329" s="5" t="n">
        <v>7.10117522911065</v>
      </c>
      <c r="G1329" s="10" t="s">
        <v>4</v>
      </c>
    </row>
    <row r="1330" customFormat="false" ht="14.25" hidden="true" customHeight="false" outlineLevel="0" collapsed="false">
      <c r="A1330" s="0" t="s">
        <v>95</v>
      </c>
      <c r="B1330" s="0" t="s">
        <v>52</v>
      </c>
      <c r="C1330" s="0" t="s">
        <v>84</v>
      </c>
      <c r="D1330" s="0" t="s">
        <v>71</v>
      </c>
      <c r="E1330" s="0" t="n">
        <v>2028</v>
      </c>
      <c r="F1330" s="5" t="n">
        <v>8.53645996442991</v>
      </c>
      <c r="G1330" s="10" t="s">
        <v>4</v>
      </c>
    </row>
    <row r="1331" customFormat="false" ht="14.25" hidden="true" customHeight="false" outlineLevel="0" collapsed="false">
      <c r="A1331" s="0" t="s">
        <v>95</v>
      </c>
      <c r="B1331" s="0" t="s">
        <v>52</v>
      </c>
      <c r="C1331" s="0" t="s">
        <v>84</v>
      </c>
      <c r="D1331" s="0" t="s">
        <v>71</v>
      </c>
      <c r="E1331" s="0" t="n">
        <v>2029</v>
      </c>
      <c r="F1331" s="5" t="n">
        <v>10.1800100119702</v>
      </c>
      <c r="G1331" s="10" t="s">
        <v>4</v>
      </c>
    </row>
    <row r="1332" customFormat="false" ht="14.25" hidden="true" customHeight="false" outlineLevel="0" collapsed="false">
      <c r="A1332" s="0" t="s">
        <v>95</v>
      </c>
      <c r="B1332" s="0" t="s">
        <v>52</v>
      </c>
      <c r="C1332" s="0" t="s">
        <v>84</v>
      </c>
      <c r="D1332" s="0" t="s">
        <v>71</v>
      </c>
      <c r="E1332" s="0" t="n">
        <v>2030</v>
      </c>
      <c r="F1332" s="5" t="n">
        <v>12.1245889167812</v>
      </c>
      <c r="G1332" s="10" t="s">
        <v>4</v>
      </c>
    </row>
    <row r="1333" customFormat="false" ht="14.25" hidden="true" customHeight="false" outlineLevel="0" collapsed="false">
      <c r="A1333" s="0" t="s">
        <v>95</v>
      </c>
      <c r="B1333" s="0" t="s">
        <v>52</v>
      </c>
      <c r="C1333" s="0" t="s">
        <v>84</v>
      </c>
      <c r="D1333" s="0" t="s">
        <v>71</v>
      </c>
      <c r="E1333" s="0" t="n">
        <v>2031</v>
      </c>
      <c r="F1333" s="5" t="n">
        <v>14.2064626843156</v>
      </c>
      <c r="G1333" s="10" t="s">
        <v>4</v>
      </c>
    </row>
    <row r="1334" customFormat="false" ht="14.25" hidden="true" customHeight="false" outlineLevel="0" collapsed="false">
      <c r="A1334" s="0" t="s">
        <v>95</v>
      </c>
      <c r="B1334" s="0" t="s">
        <v>52</v>
      </c>
      <c r="C1334" s="0" t="s">
        <v>84</v>
      </c>
      <c r="D1334" s="0" t="s">
        <v>71</v>
      </c>
      <c r="E1334" s="0" t="n">
        <v>2032</v>
      </c>
      <c r="F1334" s="5" t="n">
        <v>16.5595872456905</v>
      </c>
      <c r="G1334" s="10" t="s">
        <v>4</v>
      </c>
    </row>
    <row r="1335" customFormat="false" ht="14.25" hidden="true" customHeight="false" outlineLevel="0" collapsed="false">
      <c r="A1335" s="0" t="s">
        <v>95</v>
      </c>
      <c r="B1335" s="0" t="s">
        <v>52</v>
      </c>
      <c r="C1335" s="0" t="s">
        <v>84</v>
      </c>
      <c r="D1335" s="0" t="s">
        <v>71</v>
      </c>
      <c r="E1335" s="0" t="n">
        <v>2033</v>
      </c>
      <c r="F1335" s="5" t="n">
        <v>19.0218920219335</v>
      </c>
      <c r="G1335" s="10" t="s">
        <v>4</v>
      </c>
    </row>
    <row r="1336" customFormat="false" ht="14.25" hidden="true" customHeight="false" outlineLevel="0" collapsed="false">
      <c r="A1336" s="0" t="s">
        <v>95</v>
      </c>
      <c r="B1336" s="0" t="s">
        <v>52</v>
      </c>
      <c r="C1336" s="0" t="s">
        <v>84</v>
      </c>
      <c r="D1336" s="0" t="s">
        <v>71</v>
      </c>
      <c r="E1336" s="0" t="n">
        <v>2034</v>
      </c>
      <c r="F1336" s="5" t="n">
        <v>21.7755050383548</v>
      </c>
      <c r="G1336" s="10" t="s">
        <v>4</v>
      </c>
    </row>
    <row r="1337" customFormat="false" ht="14.25" hidden="true" customHeight="false" outlineLevel="0" collapsed="false">
      <c r="A1337" s="0" t="s">
        <v>95</v>
      </c>
      <c r="B1337" s="0" t="s">
        <v>52</v>
      </c>
      <c r="C1337" s="0" t="s">
        <v>84</v>
      </c>
      <c r="D1337" s="0" t="s">
        <v>71</v>
      </c>
      <c r="E1337" s="0" t="n">
        <v>2035</v>
      </c>
      <c r="F1337" s="5" t="n">
        <v>24.5867601219909</v>
      </c>
      <c r="G1337" s="10" t="s">
        <v>4</v>
      </c>
    </row>
    <row r="1338" customFormat="false" ht="14.25" hidden="true" customHeight="false" outlineLevel="0" collapsed="false">
      <c r="A1338" s="0" t="s">
        <v>95</v>
      </c>
      <c r="B1338" s="0" t="s">
        <v>52</v>
      </c>
      <c r="C1338" s="0" t="s">
        <v>84</v>
      </c>
      <c r="D1338" s="0" t="s">
        <v>71</v>
      </c>
      <c r="E1338" s="0" t="n">
        <v>2036</v>
      </c>
      <c r="F1338" s="5" t="n">
        <v>27.3385147700199</v>
      </c>
      <c r="G1338" s="10" t="s">
        <v>4</v>
      </c>
    </row>
    <row r="1339" customFormat="false" ht="14.25" hidden="true" customHeight="false" outlineLevel="0" collapsed="false">
      <c r="A1339" s="0" t="s">
        <v>95</v>
      </c>
      <c r="B1339" s="0" t="s">
        <v>52</v>
      </c>
      <c r="C1339" s="0" t="s">
        <v>84</v>
      </c>
      <c r="D1339" s="0" t="s">
        <v>71</v>
      </c>
      <c r="E1339" s="0" t="n">
        <v>2037</v>
      </c>
      <c r="F1339" s="5" t="n">
        <v>30.2470666116943</v>
      </c>
      <c r="G1339" s="10" t="s">
        <v>4</v>
      </c>
    </row>
    <row r="1340" customFormat="false" ht="14.25" hidden="true" customHeight="false" outlineLevel="0" collapsed="false">
      <c r="A1340" s="0" t="s">
        <v>95</v>
      </c>
      <c r="B1340" s="0" t="s">
        <v>52</v>
      </c>
      <c r="C1340" s="0" t="s">
        <v>84</v>
      </c>
      <c r="D1340" s="0" t="s">
        <v>71</v>
      </c>
      <c r="E1340" s="0" t="n">
        <v>2038</v>
      </c>
      <c r="F1340" s="5" t="n">
        <v>33.763953196825</v>
      </c>
      <c r="G1340" s="10" t="s">
        <v>4</v>
      </c>
    </row>
    <row r="1341" customFormat="false" ht="14.25" hidden="true" customHeight="false" outlineLevel="0" collapsed="false">
      <c r="A1341" s="0" t="s">
        <v>95</v>
      </c>
      <c r="B1341" s="0" t="s">
        <v>52</v>
      </c>
      <c r="C1341" s="0" t="s">
        <v>84</v>
      </c>
      <c r="D1341" s="0" t="s">
        <v>71</v>
      </c>
      <c r="E1341" s="0" t="n">
        <v>2039</v>
      </c>
      <c r="F1341" s="5" t="n">
        <v>37.4053820861904</v>
      </c>
      <c r="G1341" s="10" t="s">
        <v>4</v>
      </c>
    </row>
    <row r="1342" customFormat="false" ht="14.25" hidden="true" customHeight="false" outlineLevel="0" collapsed="false">
      <c r="A1342" s="0" t="s">
        <v>95</v>
      </c>
      <c r="B1342" s="0" t="s">
        <v>52</v>
      </c>
      <c r="C1342" s="0" t="s">
        <v>84</v>
      </c>
      <c r="D1342" s="0" t="s">
        <v>71</v>
      </c>
      <c r="E1342" s="0" t="n">
        <v>2040</v>
      </c>
      <c r="F1342" s="5" t="n">
        <v>41.151473996967</v>
      </c>
      <c r="G1342" s="10" t="s">
        <v>4</v>
      </c>
    </row>
    <row r="1343" customFormat="false" ht="14.25" hidden="true" customHeight="false" outlineLevel="0" collapsed="false">
      <c r="A1343" s="0" t="s">
        <v>39</v>
      </c>
      <c r="B1343" s="0" t="s">
        <v>39</v>
      </c>
      <c r="C1343" s="0" t="s">
        <v>65</v>
      </c>
      <c r="D1343" s="0" t="s">
        <v>94</v>
      </c>
      <c r="E1343" s="0" t="n">
        <v>2025</v>
      </c>
      <c r="F1343" s="5" t="n">
        <v>9.5393</v>
      </c>
      <c r="G1343" s="10" t="s">
        <v>4</v>
      </c>
    </row>
    <row r="1344" customFormat="false" ht="14.25" hidden="true" customHeight="false" outlineLevel="0" collapsed="false">
      <c r="A1344" s="0" t="s">
        <v>39</v>
      </c>
      <c r="B1344" s="0" t="s">
        <v>39</v>
      </c>
      <c r="C1344" s="0" t="s">
        <v>65</v>
      </c>
      <c r="D1344" s="0" t="s">
        <v>94</v>
      </c>
      <c r="E1344" s="0" t="n">
        <v>2026</v>
      </c>
      <c r="F1344" s="5" t="n">
        <v>17.9043</v>
      </c>
      <c r="G1344" s="10" t="s">
        <v>4</v>
      </c>
    </row>
    <row r="1345" customFormat="false" ht="14.25" hidden="true" customHeight="false" outlineLevel="0" collapsed="false">
      <c r="A1345" s="0" t="s">
        <v>39</v>
      </c>
      <c r="B1345" s="0" t="s">
        <v>39</v>
      </c>
      <c r="C1345" s="0" t="s">
        <v>65</v>
      </c>
      <c r="D1345" s="0" t="s">
        <v>94</v>
      </c>
      <c r="E1345" s="0" t="n">
        <v>2027</v>
      </c>
      <c r="F1345" s="5" t="n">
        <v>24.0175</v>
      </c>
      <c r="G1345" s="10" t="s">
        <v>4</v>
      </c>
    </row>
    <row r="1346" customFormat="false" ht="14.25" hidden="true" customHeight="false" outlineLevel="0" collapsed="false">
      <c r="A1346" s="0" t="s">
        <v>39</v>
      </c>
      <c r="B1346" s="0" t="s">
        <v>39</v>
      </c>
      <c r="C1346" s="0" t="s">
        <v>65</v>
      </c>
      <c r="D1346" s="0" t="s">
        <v>94</v>
      </c>
      <c r="E1346" s="0" t="n">
        <v>2028</v>
      </c>
      <c r="F1346" s="5" t="n">
        <v>32.0542</v>
      </c>
      <c r="G1346" s="10" t="s">
        <v>4</v>
      </c>
    </row>
    <row r="1347" customFormat="false" ht="14.25" hidden="true" customHeight="false" outlineLevel="0" collapsed="false">
      <c r="A1347" s="0" t="s">
        <v>39</v>
      </c>
      <c r="B1347" s="0" t="s">
        <v>39</v>
      </c>
      <c r="C1347" s="0" t="s">
        <v>65</v>
      </c>
      <c r="D1347" s="0" t="s">
        <v>94</v>
      </c>
      <c r="E1347" s="0" t="n">
        <v>2029</v>
      </c>
      <c r="F1347" s="5" t="n">
        <v>39.1413</v>
      </c>
      <c r="G1347" s="10" t="s">
        <v>4</v>
      </c>
    </row>
    <row r="1348" customFormat="false" ht="14.25" hidden="true" customHeight="false" outlineLevel="0" collapsed="false">
      <c r="A1348" s="0" t="s">
        <v>39</v>
      </c>
      <c r="B1348" s="0" t="s">
        <v>39</v>
      </c>
      <c r="C1348" s="0" t="s">
        <v>65</v>
      </c>
      <c r="D1348" s="0" t="s">
        <v>94</v>
      </c>
      <c r="E1348" s="0" t="n">
        <v>2030</v>
      </c>
      <c r="F1348" s="5" t="n">
        <v>46.8551</v>
      </c>
      <c r="G1348" s="10" t="s">
        <v>4</v>
      </c>
    </row>
    <row r="1349" customFormat="false" ht="14.25" hidden="true" customHeight="false" outlineLevel="0" collapsed="false">
      <c r="A1349" s="0" t="s">
        <v>39</v>
      </c>
      <c r="B1349" s="0" t="s">
        <v>39</v>
      </c>
      <c r="C1349" s="0" t="s">
        <v>65</v>
      </c>
      <c r="D1349" s="0" t="s">
        <v>94</v>
      </c>
      <c r="E1349" s="0" t="n">
        <v>2031</v>
      </c>
      <c r="F1349" s="5" t="n">
        <v>54.0114</v>
      </c>
      <c r="G1349" s="10" t="s">
        <v>4</v>
      </c>
    </row>
    <row r="1350" customFormat="false" ht="14.25" hidden="true" customHeight="false" outlineLevel="0" collapsed="false">
      <c r="A1350" s="0" t="s">
        <v>39</v>
      </c>
      <c r="B1350" s="0" t="s">
        <v>39</v>
      </c>
      <c r="C1350" s="0" t="s">
        <v>65</v>
      </c>
      <c r="D1350" s="0" t="s">
        <v>94</v>
      </c>
      <c r="E1350" s="0" t="n">
        <v>2032</v>
      </c>
      <c r="F1350" s="5" t="n">
        <v>58.6051</v>
      </c>
      <c r="G1350" s="10" t="s">
        <v>4</v>
      </c>
    </row>
    <row r="1351" customFormat="false" ht="14.25" hidden="true" customHeight="false" outlineLevel="0" collapsed="false">
      <c r="A1351" s="0" t="s">
        <v>39</v>
      </c>
      <c r="B1351" s="0" t="s">
        <v>39</v>
      </c>
      <c r="C1351" s="0" t="s">
        <v>65</v>
      </c>
      <c r="D1351" s="0" t="s">
        <v>94</v>
      </c>
      <c r="E1351" s="0" t="n">
        <v>2033</v>
      </c>
      <c r="F1351" s="5" t="n">
        <v>64.3841</v>
      </c>
      <c r="G1351" s="10" t="s">
        <v>4</v>
      </c>
    </row>
    <row r="1352" customFormat="false" ht="14.25" hidden="true" customHeight="false" outlineLevel="0" collapsed="false">
      <c r="A1352" s="0" t="s">
        <v>39</v>
      </c>
      <c r="B1352" s="0" t="s">
        <v>39</v>
      </c>
      <c r="C1352" s="0" t="s">
        <v>65</v>
      </c>
      <c r="D1352" s="0" t="s">
        <v>94</v>
      </c>
      <c r="E1352" s="0" t="n">
        <v>2034</v>
      </c>
      <c r="F1352" s="5" t="n">
        <v>71.6535</v>
      </c>
      <c r="G1352" s="10" t="s">
        <v>4</v>
      </c>
    </row>
    <row r="1353" customFormat="false" ht="14.25" hidden="true" customHeight="false" outlineLevel="0" collapsed="false">
      <c r="A1353" s="0" t="s">
        <v>39</v>
      </c>
      <c r="B1353" s="0" t="s">
        <v>39</v>
      </c>
      <c r="C1353" s="0" t="s">
        <v>65</v>
      </c>
      <c r="D1353" s="0" t="s">
        <v>94</v>
      </c>
      <c r="E1353" s="0" t="n">
        <v>2035</v>
      </c>
      <c r="F1353" s="5" t="n">
        <v>78.825</v>
      </c>
      <c r="G1353" s="10" t="s">
        <v>4</v>
      </c>
    </row>
    <row r="1354" customFormat="false" ht="14.25" hidden="true" customHeight="false" outlineLevel="0" collapsed="false">
      <c r="A1354" s="0" t="s">
        <v>39</v>
      </c>
      <c r="B1354" s="0" t="s">
        <v>39</v>
      </c>
      <c r="C1354" s="0" t="s">
        <v>65</v>
      </c>
      <c r="D1354" s="0" t="s">
        <v>94</v>
      </c>
      <c r="E1354" s="0" t="n">
        <v>2036</v>
      </c>
      <c r="F1354" s="5" t="n">
        <v>85.2223</v>
      </c>
      <c r="G1354" s="10" t="s">
        <v>4</v>
      </c>
    </row>
    <row r="1355" customFormat="false" ht="14.25" hidden="true" customHeight="false" outlineLevel="0" collapsed="false">
      <c r="A1355" s="0" t="s">
        <v>39</v>
      </c>
      <c r="B1355" s="0" t="s">
        <v>39</v>
      </c>
      <c r="C1355" s="0" t="s">
        <v>65</v>
      </c>
      <c r="D1355" s="0" t="s">
        <v>94</v>
      </c>
      <c r="E1355" s="0" t="n">
        <v>2037</v>
      </c>
      <c r="F1355" s="5" t="n">
        <v>89.5674</v>
      </c>
      <c r="G1355" s="10" t="s">
        <v>4</v>
      </c>
    </row>
    <row r="1356" customFormat="false" ht="14.25" hidden="true" customHeight="false" outlineLevel="0" collapsed="false">
      <c r="A1356" s="0" t="s">
        <v>39</v>
      </c>
      <c r="B1356" s="0" t="s">
        <v>39</v>
      </c>
      <c r="C1356" s="0" t="s">
        <v>65</v>
      </c>
      <c r="D1356" s="0" t="s">
        <v>94</v>
      </c>
      <c r="E1356" s="0" t="n">
        <v>2038</v>
      </c>
      <c r="F1356" s="5" t="n">
        <v>94.6485</v>
      </c>
      <c r="G1356" s="10" t="s">
        <v>4</v>
      </c>
    </row>
    <row r="1357" customFormat="false" ht="14.25" hidden="true" customHeight="false" outlineLevel="0" collapsed="false">
      <c r="A1357" s="0" t="s">
        <v>39</v>
      </c>
      <c r="B1357" s="0" t="s">
        <v>39</v>
      </c>
      <c r="C1357" s="0" t="s">
        <v>65</v>
      </c>
      <c r="D1357" s="0" t="s">
        <v>94</v>
      </c>
      <c r="E1357" s="0" t="n">
        <v>2039</v>
      </c>
      <c r="F1357" s="5" t="n">
        <v>99.5445</v>
      </c>
      <c r="G1357" s="10" t="s">
        <v>4</v>
      </c>
    </row>
    <row r="1358" customFormat="false" ht="14.25" hidden="true" customHeight="false" outlineLevel="0" collapsed="false">
      <c r="A1358" s="0" t="s">
        <v>39</v>
      </c>
      <c r="B1358" s="0" t="s">
        <v>39</v>
      </c>
      <c r="C1358" s="0" t="s">
        <v>65</v>
      </c>
      <c r="D1358" s="0" t="s">
        <v>94</v>
      </c>
      <c r="E1358" s="0" t="n">
        <v>2040</v>
      </c>
      <c r="F1358" s="5" t="n">
        <v>95.5125</v>
      </c>
      <c r="G1358" s="10" t="s">
        <v>4</v>
      </c>
    </row>
    <row r="1359" customFormat="false" ht="14.25" hidden="true" customHeight="false" outlineLevel="0" collapsed="false">
      <c r="A1359" s="0" t="s">
        <v>39</v>
      </c>
      <c r="B1359" s="0" t="s">
        <v>39</v>
      </c>
      <c r="C1359" s="0" t="s">
        <v>65</v>
      </c>
      <c r="D1359" s="0" t="s">
        <v>66</v>
      </c>
      <c r="E1359" s="0" t="n">
        <v>2024</v>
      </c>
      <c r="F1359" s="5" t="n">
        <v>228.285389880178</v>
      </c>
      <c r="G1359" s="10" t="s">
        <v>4</v>
      </c>
    </row>
    <row r="1360" customFormat="false" ht="14.25" hidden="true" customHeight="false" outlineLevel="0" collapsed="false">
      <c r="A1360" s="0" t="s">
        <v>39</v>
      </c>
      <c r="B1360" s="0" t="s">
        <v>39</v>
      </c>
      <c r="C1360" s="0" t="s">
        <v>65</v>
      </c>
      <c r="D1360" s="0" t="s">
        <v>66</v>
      </c>
      <c r="E1360" s="0" t="n">
        <v>2025</v>
      </c>
      <c r="F1360" s="5" t="n">
        <v>224.9000345599</v>
      </c>
      <c r="G1360" s="10" t="s">
        <v>4</v>
      </c>
    </row>
    <row r="1361" customFormat="false" ht="14.25" hidden="true" customHeight="false" outlineLevel="0" collapsed="false">
      <c r="A1361" s="0" t="s">
        <v>39</v>
      </c>
      <c r="B1361" s="0" t="s">
        <v>39</v>
      </c>
      <c r="C1361" s="0" t="s">
        <v>65</v>
      </c>
      <c r="D1361" s="0" t="s">
        <v>66</v>
      </c>
      <c r="E1361" s="0" t="n">
        <v>2026</v>
      </c>
      <c r="F1361" s="5" t="n">
        <v>221.126293766149</v>
      </c>
      <c r="G1361" s="10" t="s">
        <v>4</v>
      </c>
    </row>
    <row r="1362" customFormat="false" ht="14.25" hidden="true" customHeight="false" outlineLevel="0" collapsed="false">
      <c r="A1362" s="0" t="s">
        <v>39</v>
      </c>
      <c r="B1362" s="0" t="s">
        <v>39</v>
      </c>
      <c r="C1362" s="0" t="s">
        <v>65</v>
      </c>
      <c r="D1362" s="0" t="s">
        <v>66</v>
      </c>
      <c r="E1362" s="0" t="n">
        <v>2027</v>
      </c>
      <c r="F1362" s="5" t="n">
        <v>217.256303048918</v>
      </c>
      <c r="G1362" s="10" t="s">
        <v>4</v>
      </c>
    </row>
    <row r="1363" customFormat="false" ht="14.25" hidden="true" customHeight="false" outlineLevel="0" collapsed="false">
      <c r="A1363" s="0" t="s">
        <v>39</v>
      </c>
      <c r="B1363" s="0" t="s">
        <v>39</v>
      </c>
      <c r="C1363" s="0" t="s">
        <v>65</v>
      </c>
      <c r="D1363" s="0" t="s">
        <v>66</v>
      </c>
      <c r="E1363" s="0" t="n">
        <v>2028</v>
      </c>
      <c r="F1363" s="5" t="n">
        <v>212.55426223873</v>
      </c>
      <c r="G1363" s="10" t="s">
        <v>4</v>
      </c>
    </row>
    <row r="1364" customFormat="false" ht="14.25" hidden="true" customHeight="false" outlineLevel="0" collapsed="false">
      <c r="A1364" s="0" t="s">
        <v>39</v>
      </c>
      <c r="B1364" s="0" t="s">
        <v>39</v>
      </c>
      <c r="C1364" s="0" t="s">
        <v>65</v>
      </c>
      <c r="D1364" s="0" t="s">
        <v>66</v>
      </c>
      <c r="E1364" s="0" t="n">
        <v>2029</v>
      </c>
      <c r="F1364" s="5" t="n">
        <v>207.725250301242</v>
      </c>
      <c r="G1364" s="10" t="s">
        <v>4</v>
      </c>
    </row>
    <row r="1365" customFormat="false" ht="14.25" hidden="true" customHeight="false" outlineLevel="0" collapsed="false">
      <c r="A1365" s="0" t="s">
        <v>39</v>
      </c>
      <c r="B1365" s="0" t="s">
        <v>39</v>
      </c>
      <c r="C1365" s="0" t="s">
        <v>65</v>
      </c>
      <c r="D1365" s="0" t="s">
        <v>66</v>
      </c>
      <c r="E1365" s="0" t="n">
        <v>2030</v>
      </c>
      <c r="F1365" s="5" t="n">
        <v>202.184911440899</v>
      </c>
      <c r="G1365" s="10" t="s">
        <v>4</v>
      </c>
    </row>
    <row r="1366" customFormat="false" ht="14.25" hidden="true" customHeight="false" outlineLevel="0" collapsed="false">
      <c r="A1366" s="0" t="s">
        <v>39</v>
      </c>
      <c r="B1366" s="0" t="s">
        <v>39</v>
      </c>
      <c r="C1366" s="0" t="s">
        <v>65</v>
      </c>
      <c r="D1366" s="0" t="s">
        <v>66</v>
      </c>
      <c r="E1366" s="0" t="n">
        <v>2031</v>
      </c>
      <c r="F1366" s="5" t="n">
        <v>198.339773949824</v>
      </c>
      <c r="G1366" s="10" t="s">
        <v>4</v>
      </c>
    </row>
    <row r="1367" customFormat="false" ht="14.25" hidden="true" customHeight="false" outlineLevel="0" collapsed="false">
      <c r="A1367" s="0" t="s">
        <v>39</v>
      </c>
      <c r="B1367" s="0" t="s">
        <v>39</v>
      </c>
      <c r="C1367" s="0" t="s">
        <v>65</v>
      </c>
      <c r="D1367" s="0" t="s">
        <v>66</v>
      </c>
      <c r="E1367" s="0" t="n">
        <v>2032</v>
      </c>
      <c r="F1367" s="5" t="n">
        <v>194.810760675143</v>
      </c>
      <c r="G1367" s="10" t="s">
        <v>4</v>
      </c>
    </row>
    <row r="1368" customFormat="false" ht="14.25" hidden="true" customHeight="false" outlineLevel="0" collapsed="false">
      <c r="A1368" s="0" t="s">
        <v>39</v>
      </c>
      <c r="B1368" s="0" t="s">
        <v>39</v>
      </c>
      <c r="C1368" s="0" t="s">
        <v>65</v>
      </c>
      <c r="D1368" s="0" t="s">
        <v>66</v>
      </c>
      <c r="E1368" s="0" t="n">
        <v>2033</v>
      </c>
      <c r="F1368" s="5" t="n">
        <v>190.686291353576</v>
      </c>
      <c r="G1368" s="10" t="s">
        <v>4</v>
      </c>
    </row>
    <row r="1369" customFormat="false" ht="14.25" hidden="true" customHeight="false" outlineLevel="0" collapsed="false">
      <c r="A1369" s="0" t="s">
        <v>39</v>
      </c>
      <c r="B1369" s="0" t="s">
        <v>39</v>
      </c>
      <c r="C1369" s="0" t="s">
        <v>65</v>
      </c>
      <c r="D1369" s="0" t="s">
        <v>66</v>
      </c>
      <c r="E1369" s="0" t="n">
        <v>2034</v>
      </c>
      <c r="F1369" s="5" t="n">
        <v>186.218029949108</v>
      </c>
      <c r="G1369" s="10" t="s">
        <v>4</v>
      </c>
    </row>
    <row r="1370" customFormat="false" ht="14.25" hidden="true" customHeight="false" outlineLevel="0" collapsed="false">
      <c r="A1370" s="0" t="s">
        <v>39</v>
      </c>
      <c r="B1370" s="0" t="s">
        <v>39</v>
      </c>
      <c r="C1370" s="0" t="s">
        <v>65</v>
      </c>
      <c r="D1370" s="0" t="s">
        <v>66</v>
      </c>
      <c r="E1370" s="0" t="n">
        <v>2035</v>
      </c>
      <c r="F1370" s="5" t="n">
        <v>181.425530887547</v>
      </c>
      <c r="G1370" s="10" t="s">
        <v>4</v>
      </c>
    </row>
    <row r="1371" customFormat="false" ht="14.25" hidden="true" customHeight="false" outlineLevel="0" collapsed="false">
      <c r="A1371" s="0" t="s">
        <v>39</v>
      </c>
      <c r="B1371" s="0" t="s">
        <v>39</v>
      </c>
      <c r="C1371" s="0" t="s">
        <v>65</v>
      </c>
      <c r="D1371" s="0" t="s">
        <v>66</v>
      </c>
      <c r="E1371" s="0" t="n">
        <v>2036</v>
      </c>
      <c r="F1371" s="5" t="n">
        <v>177.346496998703</v>
      </c>
      <c r="G1371" s="10" t="s">
        <v>4</v>
      </c>
    </row>
    <row r="1372" customFormat="false" ht="14.25" hidden="true" customHeight="false" outlineLevel="0" collapsed="false">
      <c r="A1372" s="0" t="s">
        <v>39</v>
      </c>
      <c r="B1372" s="0" t="s">
        <v>39</v>
      </c>
      <c r="C1372" s="0" t="s">
        <v>65</v>
      </c>
      <c r="D1372" s="0" t="s">
        <v>66</v>
      </c>
      <c r="E1372" s="0" t="n">
        <v>2037</v>
      </c>
      <c r="F1372" s="5" t="n">
        <v>174.03763900238</v>
      </c>
      <c r="G1372" s="10" t="s">
        <v>4</v>
      </c>
    </row>
    <row r="1373" customFormat="false" ht="14.25" hidden="true" customHeight="false" outlineLevel="0" collapsed="false">
      <c r="A1373" s="0" t="s">
        <v>39</v>
      </c>
      <c r="B1373" s="0" t="s">
        <v>39</v>
      </c>
      <c r="C1373" s="0" t="s">
        <v>65</v>
      </c>
      <c r="D1373" s="0" t="s">
        <v>66</v>
      </c>
      <c r="E1373" s="0" t="n">
        <v>2038</v>
      </c>
      <c r="F1373" s="5" t="n">
        <v>170.71345284424</v>
      </c>
      <c r="G1373" s="10" t="s">
        <v>4</v>
      </c>
    </row>
    <row r="1374" customFormat="false" ht="14.25" hidden="true" customHeight="false" outlineLevel="0" collapsed="false">
      <c r="A1374" s="0" t="s">
        <v>39</v>
      </c>
      <c r="B1374" s="0" t="s">
        <v>39</v>
      </c>
      <c r="C1374" s="0" t="s">
        <v>65</v>
      </c>
      <c r="D1374" s="0" t="s">
        <v>66</v>
      </c>
      <c r="E1374" s="0" t="n">
        <v>2039</v>
      </c>
      <c r="F1374" s="5" t="n">
        <v>168.337143111332</v>
      </c>
      <c r="G1374" s="10" t="s">
        <v>4</v>
      </c>
    </row>
    <row r="1375" customFormat="false" ht="14.25" hidden="true" customHeight="false" outlineLevel="0" collapsed="false">
      <c r="A1375" s="0" t="s">
        <v>39</v>
      </c>
      <c r="B1375" s="0" t="s">
        <v>39</v>
      </c>
      <c r="C1375" s="0" t="s">
        <v>65</v>
      </c>
      <c r="D1375" s="0" t="s">
        <v>66</v>
      </c>
      <c r="E1375" s="0" t="n">
        <v>2040</v>
      </c>
      <c r="F1375" s="5" t="n">
        <v>177.022618461571</v>
      </c>
      <c r="G1375" s="10" t="s">
        <v>4</v>
      </c>
    </row>
    <row r="1376" customFormat="false" ht="14.25" hidden="true" customHeight="false" outlineLevel="0" collapsed="false">
      <c r="A1376" s="0" t="s">
        <v>39</v>
      </c>
      <c r="B1376" s="0" t="s">
        <v>39</v>
      </c>
      <c r="C1376" s="0" t="s">
        <v>65</v>
      </c>
      <c r="D1376" s="0" t="s">
        <v>67</v>
      </c>
      <c r="E1376" s="0" t="n">
        <v>2024</v>
      </c>
      <c r="F1376" s="5" t="n">
        <v>72.8182071256014</v>
      </c>
      <c r="G1376" s="10" t="s">
        <v>4</v>
      </c>
    </row>
    <row r="1377" customFormat="false" ht="14.25" hidden="true" customHeight="false" outlineLevel="0" collapsed="false">
      <c r="A1377" s="0" t="s">
        <v>39</v>
      </c>
      <c r="B1377" s="0" t="s">
        <v>39</v>
      </c>
      <c r="C1377" s="0" t="s">
        <v>65</v>
      </c>
      <c r="D1377" s="0" t="s">
        <v>67</v>
      </c>
      <c r="E1377" s="0" t="n">
        <v>2025</v>
      </c>
      <c r="F1377" s="5" t="n">
        <v>76.3524943714147</v>
      </c>
      <c r="G1377" s="10" t="s">
        <v>4</v>
      </c>
    </row>
    <row r="1378" customFormat="false" ht="14.25" hidden="true" customHeight="false" outlineLevel="0" collapsed="false">
      <c r="A1378" s="0" t="s">
        <v>39</v>
      </c>
      <c r="B1378" s="0" t="s">
        <v>39</v>
      </c>
      <c r="C1378" s="0" t="s">
        <v>65</v>
      </c>
      <c r="D1378" s="0" t="s">
        <v>67</v>
      </c>
      <c r="E1378" s="0" t="n">
        <v>2026</v>
      </c>
      <c r="F1378" s="5" t="n">
        <v>80.0410475766565</v>
      </c>
      <c r="G1378" s="10" t="s">
        <v>4</v>
      </c>
    </row>
    <row r="1379" customFormat="false" ht="14.25" hidden="true" customHeight="false" outlineLevel="0" collapsed="false">
      <c r="A1379" s="0" t="s">
        <v>39</v>
      </c>
      <c r="B1379" s="0" t="s">
        <v>39</v>
      </c>
      <c r="C1379" s="0" t="s">
        <v>65</v>
      </c>
      <c r="D1379" s="0" t="s">
        <v>67</v>
      </c>
      <c r="E1379" s="0" t="n">
        <v>2027</v>
      </c>
      <c r="F1379" s="5" t="n">
        <v>83.5615793316614</v>
      </c>
      <c r="G1379" s="10" t="s">
        <v>4</v>
      </c>
    </row>
    <row r="1380" customFormat="false" ht="14.25" hidden="true" customHeight="false" outlineLevel="0" collapsed="false">
      <c r="A1380" s="0" t="s">
        <v>39</v>
      </c>
      <c r="B1380" s="0" t="s">
        <v>39</v>
      </c>
      <c r="C1380" s="0" t="s">
        <v>65</v>
      </c>
      <c r="D1380" s="0" t="s">
        <v>67</v>
      </c>
      <c r="E1380" s="0" t="n">
        <v>2028</v>
      </c>
      <c r="F1380" s="5" t="n">
        <v>90.1484878920485</v>
      </c>
      <c r="G1380" s="10" t="s">
        <v>4</v>
      </c>
    </row>
    <row r="1381" customFormat="false" ht="14.25" hidden="true" customHeight="false" outlineLevel="0" collapsed="false">
      <c r="A1381" s="0" t="s">
        <v>39</v>
      </c>
      <c r="B1381" s="0" t="s">
        <v>39</v>
      </c>
      <c r="C1381" s="0" t="s">
        <v>65</v>
      </c>
      <c r="D1381" s="0" t="s">
        <v>67</v>
      </c>
      <c r="E1381" s="0" t="n">
        <v>2029</v>
      </c>
      <c r="F1381" s="5" t="n">
        <v>97.2386032685427</v>
      </c>
      <c r="G1381" s="10" t="s">
        <v>4</v>
      </c>
    </row>
    <row r="1382" customFormat="false" ht="14.25" hidden="true" customHeight="false" outlineLevel="0" collapsed="false">
      <c r="A1382" s="0" t="s">
        <v>39</v>
      </c>
      <c r="B1382" s="0" t="s">
        <v>39</v>
      </c>
      <c r="C1382" s="0" t="s">
        <v>65</v>
      </c>
      <c r="D1382" s="0" t="s">
        <v>67</v>
      </c>
      <c r="E1382" s="0" t="n">
        <v>2030</v>
      </c>
      <c r="F1382" s="5" t="n">
        <v>110.375420743584</v>
      </c>
      <c r="G1382" s="10" t="s">
        <v>4</v>
      </c>
    </row>
    <row r="1383" customFormat="false" ht="14.25" hidden="true" customHeight="false" outlineLevel="0" collapsed="false">
      <c r="A1383" s="0" t="s">
        <v>39</v>
      </c>
      <c r="B1383" s="0" t="s">
        <v>39</v>
      </c>
      <c r="C1383" s="0" t="s">
        <v>65</v>
      </c>
      <c r="D1383" s="0" t="s">
        <v>67</v>
      </c>
      <c r="E1383" s="0" t="n">
        <v>2031</v>
      </c>
      <c r="F1383" s="5" t="n">
        <v>107.565321378947</v>
      </c>
      <c r="G1383" s="10" t="s">
        <v>4</v>
      </c>
    </row>
    <row r="1384" customFormat="false" ht="14.25" hidden="true" customHeight="false" outlineLevel="0" collapsed="false">
      <c r="A1384" s="0" t="s">
        <v>39</v>
      </c>
      <c r="B1384" s="0" t="s">
        <v>39</v>
      </c>
      <c r="C1384" s="0" t="s">
        <v>65</v>
      </c>
      <c r="D1384" s="0" t="s">
        <v>67</v>
      </c>
      <c r="E1384" s="0" t="n">
        <v>2032</v>
      </c>
      <c r="F1384" s="5" t="n">
        <v>106.14835959509</v>
      </c>
      <c r="G1384" s="10" t="s">
        <v>4</v>
      </c>
    </row>
    <row r="1385" customFormat="false" ht="14.25" hidden="true" customHeight="false" outlineLevel="0" collapsed="false">
      <c r="A1385" s="0" t="s">
        <v>39</v>
      </c>
      <c r="B1385" s="0" t="s">
        <v>39</v>
      </c>
      <c r="C1385" s="0" t="s">
        <v>65</v>
      </c>
      <c r="D1385" s="0" t="s">
        <v>67</v>
      </c>
      <c r="E1385" s="0" t="n">
        <v>2033</v>
      </c>
      <c r="F1385" s="5" t="n">
        <v>106.678181400386</v>
      </c>
      <c r="G1385" s="10" t="s">
        <v>4</v>
      </c>
    </row>
    <row r="1386" customFormat="false" ht="14.25" hidden="true" customHeight="false" outlineLevel="0" collapsed="false">
      <c r="A1386" s="0" t="s">
        <v>39</v>
      </c>
      <c r="B1386" s="0" t="s">
        <v>39</v>
      </c>
      <c r="C1386" s="0" t="s">
        <v>65</v>
      </c>
      <c r="D1386" s="0" t="s">
        <v>67</v>
      </c>
      <c r="E1386" s="0" t="n">
        <v>2034</v>
      </c>
      <c r="F1386" s="5" t="n">
        <v>108.925904900475</v>
      </c>
      <c r="G1386" s="10" t="s">
        <v>4</v>
      </c>
    </row>
    <row r="1387" customFormat="false" ht="14.25" hidden="true" customHeight="false" outlineLevel="0" collapsed="false">
      <c r="A1387" s="0" t="s">
        <v>39</v>
      </c>
      <c r="B1387" s="0" t="s">
        <v>39</v>
      </c>
      <c r="C1387" s="0" t="s">
        <v>65</v>
      </c>
      <c r="D1387" s="0" t="s">
        <v>67</v>
      </c>
      <c r="E1387" s="0" t="n">
        <v>2035</v>
      </c>
      <c r="F1387" s="5" t="n">
        <v>111.678128445248</v>
      </c>
      <c r="G1387" s="10" t="s">
        <v>4</v>
      </c>
    </row>
    <row r="1388" customFormat="false" ht="14.25" hidden="true" customHeight="false" outlineLevel="0" collapsed="false">
      <c r="A1388" s="0" t="s">
        <v>39</v>
      </c>
      <c r="B1388" s="0" t="s">
        <v>39</v>
      </c>
      <c r="C1388" s="0" t="s">
        <v>65</v>
      </c>
      <c r="D1388" s="0" t="s">
        <v>67</v>
      </c>
      <c r="E1388" s="0" t="n">
        <v>2036</v>
      </c>
      <c r="F1388" s="5" t="n">
        <v>112.266618584581</v>
      </c>
      <c r="G1388" s="10" t="s">
        <v>4</v>
      </c>
    </row>
    <row r="1389" customFormat="false" ht="14.25" hidden="true" customHeight="false" outlineLevel="0" collapsed="false">
      <c r="A1389" s="0" t="s">
        <v>39</v>
      </c>
      <c r="B1389" s="0" t="s">
        <v>39</v>
      </c>
      <c r="C1389" s="0" t="s">
        <v>65</v>
      </c>
      <c r="D1389" s="0" t="s">
        <v>67</v>
      </c>
      <c r="E1389" s="0" t="n">
        <v>2037</v>
      </c>
      <c r="F1389" s="5" t="n">
        <v>109.577965317303</v>
      </c>
      <c r="G1389" s="10" t="s">
        <v>4</v>
      </c>
    </row>
    <row r="1390" customFormat="false" ht="14.25" hidden="true" customHeight="false" outlineLevel="0" collapsed="false">
      <c r="A1390" s="0" t="s">
        <v>39</v>
      </c>
      <c r="B1390" s="0" t="s">
        <v>39</v>
      </c>
      <c r="C1390" s="0" t="s">
        <v>65</v>
      </c>
      <c r="D1390" s="0" t="s">
        <v>67</v>
      </c>
      <c r="E1390" s="0" t="n">
        <v>2038</v>
      </c>
      <c r="F1390" s="5" t="n">
        <v>108.008817930594</v>
      </c>
      <c r="G1390" s="10" t="s">
        <v>4</v>
      </c>
    </row>
    <row r="1391" customFormat="false" ht="14.25" hidden="true" customHeight="false" outlineLevel="0" collapsed="false">
      <c r="A1391" s="0" t="s">
        <v>39</v>
      </c>
      <c r="B1391" s="0" t="s">
        <v>39</v>
      </c>
      <c r="C1391" s="0" t="s">
        <v>65</v>
      </c>
      <c r="D1391" s="0" t="s">
        <v>67</v>
      </c>
      <c r="E1391" s="0" t="n">
        <v>2039</v>
      </c>
      <c r="F1391" s="5" t="n">
        <v>107.78054346137</v>
      </c>
      <c r="G1391" s="10" t="s">
        <v>4</v>
      </c>
    </row>
    <row r="1392" customFormat="false" ht="14.25" hidden="true" customHeight="false" outlineLevel="0" collapsed="false">
      <c r="A1392" s="0" t="s">
        <v>39</v>
      </c>
      <c r="B1392" s="0" t="s">
        <v>39</v>
      </c>
      <c r="C1392" s="0" t="s">
        <v>65</v>
      </c>
      <c r="D1392" s="0" t="s">
        <v>67</v>
      </c>
      <c r="E1392" s="0" t="n">
        <v>2040</v>
      </c>
      <c r="F1392" s="5" t="n">
        <v>107.841906383122</v>
      </c>
      <c r="G1392" s="10" t="s">
        <v>4</v>
      </c>
    </row>
    <row r="1393" customFormat="false" ht="14.25" hidden="true" customHeight="false" outlineLevel="0" collapsed="false">
      <c r="A1393" s="0" t="s">
        <v>39</v>
      </c>
      <c r="B1393" s="0" t="s">
        <v>39</v>
      </c>
      <c r="C1393" s="0" t="s">
        <v>65</v>
      </c>
      <c r="D1393" s="0" t="s">
        <v>68</v>
      </c>
      <c r="E1393" s="0" t="n">
        <v>2024</v>
      </c>
      <c r="F1393" s="5" t="n">
        <v>29.4545408554651</v>
      </c>
      <c r="G1393" s="10" t="s">
        <v>4</v>
      </c>
    </row>
    <row r="1394" customFormat="false" ht="14.25" hidden="true" customHeight="false" outlineLevel="0" collapsed="false">
      <c r="A1394" s="0" t="s">
        <v>39</v>
      </c>
      <c r="B1394" s="0" t="s">
        <v>39</v>
      </c>
      <c r="C1394" s="0" t="s">
        <v>65</v>
      </c>
      <c r="D1394" s="0" t="s">
        <v>68</v>
      </c>
      <c r="E1394" s="0" t="n">
        <v>2025</v>
      </c>
      <c r="F1394" s="5" t="n">
        <v>32.1369538984989</v>
      </c>
      <c r="G1394" s="10" t="s">
        <v>4</v>
      </c>
    </row>
    <row r="1395" customFormat="false" ht="14.25" hidden="true" customHeight="false" outlineLevel="0" collapsed="false">
      <c r="A1395" s="0" t="s">
        <v>39</v>
      </c>
      <c r="B1395" s="0" t="s">
        <v>39</v>
      </c>
      <c r="C1395" s="0" t="s">
        <v>65</v>
      </c>
      <c r="D1395" s="0" t="s">
        <v>68</v>
      </c>
      <c r="E1395" s="0" t="n">
        <v>2026</v>
      </c>
      <c r="F1395" s="5" t="n">
        <v>35.5949131595545</v>
      </c>
      <c r="G1395" s="10" t="s">
        <v>4</v>
      </c>
    </row>
    <row r="1396" customFormat="false" ht="14.25" hidden="true" customHeight="false" outlineLevel="0" collapsed="false">
      <c r="A1396" s="0" t="s">
        <v>39</v>
      </c>
      <c r="B1396" s="0" t="s">
        <v>39</v>
      </c>
      <c r="C1396" s="0" t="s">
        <v>65</v>
      </c>
      <c r="D1396" s="0" t="s">
        <v>68</v>
      </c>
      <c r="E1396" s="0" t="n">
        <v>2027</v>
      </c>
      <c r="F1396" s="5" t="n">
        <v>38.9117881461949</v>
      </c>
      <c r="G1396" s="10" t="s">
        <v>4</v>
      </c>
    </row>
    <row r="1397" customFormat="false" ht="14.25" hidden="true" customHeight="false" outlineLevel="0" collapsed="false">
      <c r="A1397" s="0" t="s">
        <v>39</v>
      </c>
      <c r="B1397" s="0" t="s">
        <v>39</v>
      </c>
      <c r="C1397" s="0" t="s">
        <v>65</v>
      </c>
      <c r="D1397" s="0" t="s">
        <v>68</v>
      </c>
      <c r="E1397" s="0" t="n">
        <v>2028</v>
      </c>
      <c r="F1397" s="5" t="n">
        <v>43.4226961893935</v>
      </c>
      <c r="G1397" s="10" t="s">
        <v>4</v>
      </c>
    </row>
    <row r="1398" customFormat="false" ht="14.25" hidden="true" customHeight="false" outlineLevel="0" collapsed="false">
      <c r="A1398" s="0" t="s">
        <v>39</v>
      </c>
      <c r="B1398" s="0" t="s">
        <v>39</v>
      </c>
      <c r="C1398" s="0" t="s">
        <v>65</v>
      </c>
      <c r="D1398" s="0" t="s">
        <v>68</v>
      </c>
      <c r="E1398" s="0" t="n">
        <v>2029</v>
      </c>
      <c r="F1398" s="5" t="n">
        <v>48.3673579799958</v>
      </c>
      <c r="G1398" s="10" t="s">
        <v>4</v>
      </c>
    </row>
    <row r="1399" customFormat="false" ht="14.25" hidden="true" customHeight="false" outlineLevel="0" collapsed="false">
      <c r="A1399" s="0" t="s">
        <v>39</v>
      </c>
      <c r="B1399" s="0" t="s">
        <v>39</v>
      </c>
      <c r="C1399" s="0" t="s">
        <v>65</v>
      </c>
      <c r="D1399" s="0" t="s">
        <v>68</v>
      </c>
      <c r="E1399" s="0" t="n">
        <v>2030</v>
      </c>
      <c r="F1399" s="5" t="n">
        <v>55.6367993590562</v>
      </c>
      <c r="G1399" s="10" t="s">
        <v>4</v>
      </c>
    </row>
    <row r="1400" customFormat="false" ht="14.25" hidden="true" customHeight="false" outlineLevel="0" collapsed="false">
      <c r="A1400" s="0" t="s">
        <v>39</v>
      </c>
      <c r="B1400" s="0" t="s">
        <v>39</v>
      </c>
      <c r="C1400" s="0" t="s">
        <v>65</v>
      </c>
      <c r="D1400" s="0" t="s">
        <v>68</v>
      </c>
      <c r="E1400" s="0" t="n">
        <v>2031</v>
      </c>
      <c r="F1400" s="5" t="n">
        <v>62.8356521595256</v>
      </c>
      <c r="G1400" s="10" t="s">
        <v>4</v>
      </c>
    </row>
    <row r="1401" customFormat="false" ht="14.25" hidden="true" customHeight="false" outlineLevel="0" collapsed="false">
      <c r="A1401" s="0" t="s">
        <v>39</v>
      </c>
      <c r="B1401" s="0" t="s">
        <v>39</v>
      </c>
      <c r="C1401" s="0" t="s">
        <v>65</v>
      </c>
      <c r="D1401" s="0" t="s">
        <v>68</v>
      </c>
      <c r="E1401" s="0" t="n">
        <v>2032</v>
      </c>
      <c r="F1401" s="5" t="n">
        <v>70.4006529544286</v>
      </c>
      <c r="G1401" s="10" t="s">
        <v>4</v>
      </c>
    </row>
    <row r="1402" customFormat="false" ht="14.25" hidden="true" customHeight="false" outlineLevel="0" collapsed="false">
      <c r="A1402" s="0" t="s">
        <v>39</v>
      </c>
      <c r="B1402" s="0" t="s">
        <v>39</v>
      </c>
      <c r="C1402" s="0" t="s">
        <v>65</v>
      </c>
      <c r="D1402" s="0" t="s">
        <v>68</v>
      </c>
      <c r="E1402" s="0" t="n">
        <v>2033</v>
      </c>
      <c r="F1402" s="5" t="n">
        <v>78.5258846643089</v>
      </c>
      <c r="G1402" s="10" t="s">
        <v>4</v>
      </c>
    </row>
    <row r="1403" customFormat="false" ht="14.25" hidden="true" customHeight="false" outlineLevel="0" collapsed="false">
      <c r="A1403" s="0" t="s">
        <v>39</v>
      </c>
      <c r="B1403" s="0" t="s">
        <v>39</v>
      </c>
      <c r="C1403" s="0" t="s">
        <v>65</v>
      </c>
      <c r="D1403" s="0" t="s">
        <v>68</v>
      </c>
      <c r="E1403" s="0" t="n">
        <v>2034</v>
      </c>
      <c r="F1403" s="5" t="n">
        <v>88.0504034419863</v>
      </c>
      <c r="G1403" s="10" t="s">
        <v>4</v>
      </c>
    </row>
    <row r="1404" customFormat="false" ht="14.25" hidden="true" customHeight="false" outlineLevel="0" collapsed="false">
      <c r="A1404" s="0" t="s">
        <v>39</v>
      </c>
      <c r="B1404" s="0" t="s">
        <v>39</v>
      </c>
      <c r="C1404" s="0" t="s">
        <v>65</v>
      </c>
      <c r="D1404" s="0" t="s">
        <v>68</v>
      </c>
      <c r="E1404" s="0" t="n">
        <v>2035</v>
      </c>
      <c r="F1404" s="5" t="n">
        <v>97.1479531089772</v>
      </c>
      <c r="G1404" s="10" t="s">
        <v>4</v>
      </c>
    </row>
    <row r="1405" customFormat="false" ht="14.25" hidden="true" customHeight="false" outlineLevel="0" collapsed="false">
      <c r="A1405" s="0" t="s">
        <v>39</v>
      </c>
      <c r="B1405" s="0" t="s">
        <v>39</v>
      </c>
      <c r="C1405" s="0" t="s">
        <v>65</v>
      </c>
      <c r="D1405" s="0" t="s">
        <v>68</v>
      </c>
      <c r="E1405" s="0" t="n">
        <v>2036</v>
      </c>
      <c r="F1405" s="5" t="n">
        <v>104.323284327814</v>
      </c>
      <c r="G1405" s="10" t="s">
        <v>4</v>
      </c>
    </row>
    <row r="1406" customFormat="false" ht="14.25" hidden="true" customHeight="false" outlineLevel="0" collapsed="false">
      <c r="A1406" s="0" t="s">
        <v>39</v>
      </c>
      <c r="B1406" s="0" t="s">
        <v>39</v>
      </c>
      <c r="C1406" s="0" t="s">
        <v>65</v>
      </c>
      <c r="D1406" s="0" t="s">
        <v>68</v>
      </c>
      <c r="E1406" s="0" t="n">
        <v>2037</v>
      </c>
      <c r="F1406" s="5" t="n">
        <v>109.479184771806</v>
      </c>
      <c r="G1406" s="10" t="s">
        <v>4</v>
      </c>
    </row>
    <row r="1407" customFormat="false" ht="14.25" hidden="true" customHeight="false" outlineLevel="0" collapsed="false">
      <c r="A1407" s="0" t="s">
        <v>39</v>
      </c>
      <c r="B1407" s="0" t="s">
        <v>39</v>
      </c>
      <c r="C1407" s="0" t="s">
        <v>65</v>
      </c>
      <c r="D1407" s="0" t="s">
        <v>68</v>
      </c>
      <c r="E1407" s="0" t="n">
        <v>2038</v>
      </c>
      <c r="F1407" s="5" t="n">
        <v>115.980199260715</v>
      </c>
      <c r="G1407" s="10" t="s">
        <v>4</v>
      </c>
    </row>
    <row r="1408" customFormat="false" ht="14.25" hidden="true" customHeight="false" outlineLevel="0" collapsed="false">
      <c r="A1408" s="0" t="s">
        <v>39</v>
      </c>
      <c r="B1408" s="0" t="s">
        <v>39</v>
      </c>
      <c r="C1408" s="0" t="s">
        <v>65</v>
      </c>
      <c r="D1408" s="0" t="s">
        <v>68</v>
      </c>
      <c r="E1408" s="0" t="n">
        <v>2039</v>
      </c>
      <c r="F1408" s="5" t="n">
        <v>121.752211030737</v>
      </c>
      <c r="G1408" s="10" t="s">
        <v>4</v>
      </c>
    </row>
    <row r="1409" customFormat="false" ht="14.25" hidden="true" customHeight="false" outlineLevel="0" collapsed="false">
      <c r="A1409" s="0" t="s">
        <v>39</v>
      </c>
      <c r="B1409" s="0" t="s">
        <v>39</v>
      </c>
      <c r="C1409" s="0" t="s">
        <v>65</v>
      </c>
      <c r="D1409" s="0" t="s">
        <v>68</v>
      </c>
      <c r="E1409" s="0" t="n">
        <v>2040</v>
      </c>
      <c r="F1409" s="5" t="n">
        <v>125.988323690519</v>
      </c>
      <c r="G1409" s="10" t="s">
        <v>4</v>
      </c>
    </row>
    <row r="1410" customFormat="false" ht="14.25" hidden="true" customHeight="false" outlineLevel="0" collapsed="false">
      <c r="A1410" s="0" t="s">
        <v>39</v>
      </c>
      <c r="B1410" s="0" t="s">
        <v>39</v>
      </c>
      <c r="C1410" s="0" t="s">
        <v>65</v>
      </c>
      <c r="D1410" s="0" t="s">
        <v>70</v>
      </c>
      <c r="E1410" s="0" t="n">
        <v>2024</v>
      </c>
      <c r="F1410" s="5" t="n">
        <v>1293.91737190175</v>
      </c>
      <c r="G1410" s="10" t="s">
        <v>4</v>
      </c>
    </row>
    <row r="1411" customFormat="false" ht="14.25" hidden="true" customHeight="false" outlineLevel="0" collapsed="false">
      <c r="A1411" s="0" t="s">
        <v>39</v>
      </c>
      <c r="B1411" s="0" t="s">
        <v>39</v>
      </c>
      <c r="C1411" s="0" t="s">
        <v>65</v>
      </c>
      <c r="D1411" s="0" t="s">
        <v>70</v>
      </c>
      <c r="E1411" s="0" t="n">
        <v>2025</v>
      </c>
      <c r="F1411" s="5" t="n">
        <v>1293.39192757422</v>
      </c>
      <c r="G1411" s="10" t="s">
        <v>4</v>
      </c>
    </row>
    <row r="1412" customFormat="false" ht="14.25" hidden="true" customHeight="false" outlineLevel="0" collapsed="false">
      <c r="A1412" s="0" t="s">
        <v>39</v>
      </c>
      <c r="B1412" s="0" t="s">
        <v>39</v>
      </c>
      <c r="C1412" s="0" t="s">
        <v>65</v>
      </c>
      <c r="D1412" s="0" t="s">
        <v>70</v>
      </c>
      <c r="E1412" s="0" t="n">
        <v>2026</v>
      </c>
      <c r="F1412" s="5" t="n">
        <v>1293.08782891446</v>
      </c>
      <c r="G1412" s="10" t="s">
        <v>4</v>
      </c>
    </row>
    <row r="1413" customFormat="false" ht="14.25" hidden="true" customHeight="false" outlineLevel="0" collapsed="false">
      <c r="A1413" s="0" t="s">
        <v>39</v>
      </c>
      <c r="B1413" s="0" t="s">
        <v>39</v>
      </c>
      <c r="C1413" s="0" t="s">
        <v>65</v>
      </c>
      <c r="D1413" s="0" t="s">
        <v>70</v>
      </c>
      <c r="E1413" s="0" t="n">
        <v>2027</v>
      </c>
      <c r="F1413" s="5" t="n">
        <v>1296.27065178876</v>
      </c>
      <c r="G1413" s="10" t="s">
        <v>4</v>
      </c>
    </row>
    <row r="1414" customFormat="false" ht="14.25" hidden="true" customHeight="false" outlineLevel="0" collapsed="false">
      <c r="A1414" s="0" t="s">
        <v>39</v>
      </c>
      <c r="B1414" s="0" t="s">
        <v>39</v>
      </c>
      <c r="C1414" s="0" t="s">
        <v>65</v>
      </c>
      <c r="D1414" s="0" t="s">
        <v>70</v>
      </c>
      <c r="E1414" s="0" t="n">
        <v>2028</v>
      </c>
      <c r="F1414" s="5" t="n">
        <v>1298.14404201149</v>
      </c>
      <c r="G1414" s="10" t="s">
        <v>4</v>
      </c>
    </row>
    <row r="1415" customFormat="false" ht="14.25" hidden="true" customHeight="false" outlineLevel="0" collapsed="false">
      <c r="A1415" s="0" t="s">
        <v>39</v>
      </c>
      <c r="B1415" s="0" t="s">
        <v>39</v>
      </c>
      <c r="C1415" s="0" t="s">
        <v>65</v>
      </c>
      <c r="D1415" s="0" t="s">
        <v>70</v>
      </c>
      <c r="E1415" s="0" t="n">
        <v>2029</v>
      </c>
      <c r="F1415" s="5" t="n">
        <v>1302.27315124884</v>
      </c>
      <c r="G1415" s="10" t="s">
        <v>4</v>
      </c>
    </row>
    <row r="1416" customFormat="false" ht="14.25" hidden="true" customHeight="false" outlineLevel="0" collapsed="false">
      <c r="A1416" s="0" t="s">
        <v>39</v>
      </c>
      <c r="B1416" s="0" t="s">
        <v>39</v>
      </c>
      <c r="C1416" s="0" t="s">
        <v>65</v>
      </c>
      <c r="D1416" s="0" t="s">
        <v>70</v>
      </c>
      <c r="E1416" s="0" t="n">
        <v>2030</v>
      </c>
      <c r="F1416" s="5" t="n">
        <v>1303.22393698912</v>
      </c>
      <c r="G1416" s="10" t="s">
        <v>4</v>
      </c>
    </row>
    <row r="1417" customFormat="false" ht="14.25" hidden="true" customHeight="false" outlineLevel="0" collapsed="false">
      <c r="A1417" s="0" t="s">
        <v>39</v>
      </c>
      <c r="B1417" s="0" t="s">
        <v>39</v>
      </c>
      <c r="C1417" s="0" t="s">
        <v>65</v>
      </c>
      <c r="D1417" s="0" t="s">
        <v>70</v>
      </c>
      <c r="E1417" s="0" t="n">
        <v>2031</v>
      </c>
      <c r="F1417" s="5" t="n">
        <v>1308.26486258044</v>
      </c>
      <c r="G1417" s="10" t="s">
        <v>4</v>
      </c>
    </row>
    <row r="1418" customFormat="false" ht="14.25" hidden="true" customHeight="false" outlineLevel="0" collapsed="false">
      <c r="A1418" s="0" t="s">
        <v>39</v>
      </c>
      <c r="B1418" s="0" t="s">
        <v>39</v>
      </c>
      <c r="C1418" s="0" t="s">
        <v>65</v>
      </c>
      <c r="D1418" s="0" t="s">
        <v>70</v>
      </c>
      <c r="E1418" s="0" t="n">
        <v>2032</v>
      </c>
      <c r="F1418" s="5" t="n">
        <v>1316.65126513939</v>
      </c>
      <c r="G1418" s="10" t="s">
        <v>4</v>
      </c>
    </row>
    <row r="1419" customFormat="false" ht="14.25" hidden="true" customHeight="false" outlineLevel="0" collapsed="false">
      <c r="A1419" s="0" t="s">
        <v>39</v>
      </c>
      <c r="B1419" s="0" t="s">
        <v>39</v>
      </c>
      <c r="C1419" s="0" t="s">
        <v>65</v>
      </c>
      <c r="D1419" s="0" t="s">
        <v>70</v>
      </c>
      <c r="E1419" s="0" t="n">
        <v>2033</v>
      </c>
      <c r="F1419" s="5" t="n">
        <v>1323.10750967544</v>
      </c>
      <c r="G1419" s="10" t="s">
        <v>4</v>
      </c>
    </row>
    <row r="1420" customFormat="false" ht="14.25" hidden="true" customHeight="false" outlineLevel="0" collapsed="false">
      <c r="A1420" s="0" t="s">
        <v>39</v>
      </c>
      <c r="B1420" s="0" t="s">
        <v>39</v>
      </c>
      <c r="C1420" s="0" t="s">
        <v>65</v>
      </c>
      <c r="D1420" s="0" t="s">
        <v>70</v>
      </c>
      <c r="E1420" s="0" t="n">
        <v>2034</v>
      </c>
      <c r="F1420" s="5" t="n">
        <v>1326.88538309321</v>
      </c>
      <c r="G1420" s="10" t="s">
        <v>4</v>
      </c>
    </row>
    <row r="1421" customFormat="false" ht="14.25" hidden="true" customHeight="false" outlineLevel="0" collapsed="false">
      <c r="A1421" s="0" t="s">
        <v>39</v>
      </c>
      <c r="B1421" s="0" t="s">
        <v>39</v>
      </c>
      <c r="C1421" s="0" t="s">
        <v>65</v>
      </c>
      <c r="D1421" s="0" t="s">
        <v>70</v>
      </c>
      <c r="E1421" s="0" t="n">
        <v>2035</v>
      </c>
      <c r="F1421" s="5" t="n">
        <v>1331.25123361674</v>
      </c>
      <c r="G1421" s="10" t="s">
        <v>4</v>
      </c>
    </row>
    <row r="1422" customFormat="false" ht="14.25" hidden="true" customHeight="false" outlineLevel="0" collapsed="false">
      <c r="A1422" s="0" t="s">
        <v>39</v>
      </c>
      <c r="B1422" s="0" t="s">
        <v>39</v>
      </c>
      <c r="C1422" s="0" t="s">
        <v>65</v>
      </c>
      <c r="D1422" s="0" t="s">
        <v>70</v>
      </c>
      <c r="E1422" s="0" t="n">
        <v>2036</v>
      </c>
      <c r="F1422" s="5" t="n">
        <v>1337.03993506475</v>
      </c>
      <c r="G1422" s="10" t="s">
        <v>4</v>
      </c>
    </row>
    <row r="1423" customFormat="false" ht="14.25" hidden="true" customHeight="false" outlineLevel="0" collapsed="false">
      <c r="A1423" s="0" t="s">
        <v>39</v>
      </c>
      <c r="B1423" s="0" t="s">
        <v>39</v>
      </c>
      <c r="C1423" s="0" t="s">
        <v>65</v>
      </c>
      <c r="D1423" s="0" t="s">
        <v>70</v>
      </c>
      <c r="E1423" s="0" t="n">
        <v>2037</v>
      </c>
      <c r="F1423" s="5" t="n">
        <v>1346.5803305996</v>
      </c>
      <c r="G1423" s="10" t="s">
        <v>4</v>
      </c>
    </row>
    <row r="1424" customFormat="false" ht="14.25" hidden="true" customHeight="false" outlineLevel="0" collapsed="false">
      <c r="A1424" s="0" t="s">
        <v>39</v>
      </c>
      <c r="B1424" s="0" t="s">
        <v>39</v>
      </c>
      <c r="C1424" s="0" t="s">
        <v>65</v>
      </c>
      <c r="D1424" s="0" t="s">
        <v>70</v>
      </c>
      <c r="E1424" s="0" t="n">
        <v>2038</v>
      </c>
      <c r="F1424" s="5" t="n">
        <v>1354.50496616851</v>
      </c>
      <c r="G1424" s="10" t="s">
        <v>4</v>
      </c>
    </row>
    <row r="1425" customFormat="false" ht="14.25" hidden="true" customHeight="false" outlineLevel="0" collapsed="false">
      <c r="A1425" s="0" t="s">
        <v>39</v>
      </c>
      <c r="B1425" s="0" t="s">
        <v>39</v>
      </c>
      <c r="C1425" s="0" t="s">
        <v>65</v>
      </c>
      <c r="D1425" s="0" t="s">
        <v>70</v>
      </c>
      <c r="E1425" s="0" t="n">
        <v>2039</v>
      </c>
      <c r="F1425" s="5" t="n">
        <v>1361.93545212815</v>
      </c>
      <c r="G1425" s="10" t="s">
        <v>4</v>
      </c>
    </row>
    <row r="1426" customFormat="false" ht="14.25" hidden="true" customHeight="false" outlineLevel="0" collapsed="false">
      <c r="A1426" s="0" t="s">
        <v>39</v>
      </c>
      <c r="B1426" s="0" t="s">
        <v>39</v>
      </c>
      <c r="C1426" s="0" t="s">
        <v>65</v>
      </c>
      <c r="D1426" s="0" t="s">
        <v>70</v>
      </c>
      <c r="E1426" s="0" t="n">
        <v>2040</v>
      </c>
      <c r="F1426" s="5" t="n">
        <v>1371.33280608995</v>
      </c>
      <c r="G1426" s="10" t="s">
        <v>4</v>
      </c>
    </row>
    <row r="1427" customFormat="false" ht="14.25" hidden="true" customHeight="false" outlineLevel="0" collapsed="false">
      <c r="A1427" s="0" t="s">
        <v>39</v>
      </c>
      <c r="B1427" s="0" t="s">
        <v>39</v>
      </c>
      <c r="C1427" s="0" t="s">
        <v>65</v>
      </c>
      <c r="D1427" s="0" t="s">
        <v>71</v>
      </c>
      <c r="E1427" s="0" t="n">
        <v>2024</v>
      </c>
      <c r="F1427" s="5" t="n">
        <v>1624.47550976299</v>
      </c>
      <c r="G1427" s="10" t="s">
        <v>4</v>
      </c>
    </row>
    <row r="1428" customFormat="false" ht="14.25" hidden="true" customHeight="false" outlineLevel="0" collapsed="false">
      <c r="A1428" s="0" t="s">
        <v>39</v>
      </c>
      <c r="B1428" s="0" t="s">
        <v>39</v>
      </c>
      <c r="C1428" s="0" t="s">
        <v>65</v>
      </c>
      <c r="D1428" s="0" t="s">
        <v>71</v>
      </c>
      <c r="E1428" s="0" t="n">
        <v>2025</v>
      </c>
      <c r="F1428" s="5" t="n">
        <v>1636.32071040403</v>
      </c>
      <c r="G1428" s="10" t="s">
        <v>4</v>
      </c>
    </row>
    <row r="1429" customFormat="false" ht="14.25" hidden="true" customHeight="false" outlineLevel="0" collapsed="false">
      <c r="A1429" s="0" t="s">
        <v>39</v>
      </c>
      <c r="B1429" s="0" t="s">
        <v>39</v>
      </c>
      <c r="C1429" s="0" t="s">
        <v>65</v>
      </c>
      <c r="D1429" s="0" t="s">
        <v>71</v>
      </c>
      <c r="E1429" s="0" t="n">
        <v>2026</v>
      </c>
      <c r="F1429" s="5" t="n">
        <v>1647.75438341682</v>
      </c>
      <c r="G1429" s="10" t="s">
        <v>4</v>
      </c>
    </row>
    <row r="1430" customFormat="false" ht="14.25" hidden="true" customHeight="false" outlineLevel="0" collapsed="false">
      <c r="A1430" s="0" t="s">
        <v>39</v>
      </c>
      <c r="B1430" s="0" t="s">
        <v>39</v>
      </c>
      <c r="C1430" s="0" t="s">
        <v>65</v>
      </c>
      <c r="D1430" s="0" t="s">
        <v>71</v>
      </c>
      <c r="E1430" s="0" t="n">
        <v>2027</v>
      </c>
      <c r="F1430" s="5" t="n">
        <v>1660.01782231554</v>
      </c>
      <c r="G1430" s="10" t="s">
        <v>4</v>
      </c>
    </row>
    <row r="1431" customFormat="false" ht="14.25" hidden="true" customHeight="false" outlineLevel="0" collapsed="false">
      <c r="A1431" s="0" t="s">
        <v>39</v>
      </c>
      <c r="B1431" s="0" t="s">
        <v>39</v>
      </c>
      <c r="C1431" s="0" t="s">
        <v>65</v>
      </c>
      <c r="D1431" s="0" t="s">
        <v>71</v>
      </c>
      <c r="E1431" s="0" t="n">
        <v>2028</v>
      </c>
      <c r="F1431" s="5" t="n">
        <v>1676.32368833166</v>
      </c>
      <c r="G1431" s="10" t="s">
        <v>4</v>
      </c>
    </row>
    <row r="1432" customFormat="false" ht="14.25" hidden="true" customHeight="false" outlineLevel="0" collapsed="false">
      <c r="A1432" s="0" t="s">
        <v>39</v>
      </c>
      <c r="B1432" s="0" t="s">
        <v>39</v>
      </c>
      <c r="C1432" s="0" t="s">
        <v>65</v>
      </c>
      <c r="D1432" s="0" t="s">
        <v>71</v>
      </c>
      <c r="E1432" s="0" t="n">
        <v>2029</v>
      </c>
      <c r="F1432" s="5" t="n">
        <v>1694.74566279862</v>
      </c>
      <c r="G1432" s="10" t="s">
        <v>4</v>
      </c>
    </row>
    <row r="1433" customFormat="false" ht="14.25" hidden="true" customHeight="false" outlineLevel="0" collapsed="false">
      <c r="A1433" s="0" t="s">
        <v>39</v>
      </c>
      <c r="B1433" s="0" t="s">
        <v>39</v>
      </c>
      <c r="C1433" s="0" t="s">
        <v>65</v>
      </c>
      <c r="D1433" s="0" t="s">
        <v>71</v>
      </c>
      <c r="E1433" s="0" t="n">
        <v>2030</v>
      </c>
      <c r="F1433" s="5" t="n">
        <v>1718.27616853265</v>
      </c>
      <c r="G1433" s="10" t="s">
        <v>4</v>
      </c>
    </row>
    <row r="1434" customFormat="false" ht="14.25" hidden="true" customHeight="false" outlineLevel="0" collapsed="false">
      <c r="A1434" s="0" t="s">
        <v>39</v>
      </c>
      <c r="B1434" s="0" t="s">
        <v>39</v>
      </c>
      <c r="C1434" s="0" t="s">
        <v>65</v>
      </c>
      <c r="D1434" s="0" t="s">
        <v>71</v>
      </c>
      <c r="E1434" s="0" t="n">
        <v>2031</v>
      </c>
      <c r="F1434" s="5" t="n">
        <v>1731.01701006874</v>
      </c>
      <c r="G1434" s="10" t="s">
        <v>4</v>
      </c>
    </row>
    <row r="1435" customFormat="false" ht="14.25" hidden="true" customHeight="false" outlineLevel="0" collapsed="false">
      <c r="A1435" s="0" t="s">
        <v>39</v>
      </c>
      <c r="B1435" s="0" t="s">
        <v>39</v>
      </c>
      <c r="C1435" s="0" t="s">
        <v>65</v>
      </c>
      <c r="D1435" s="0" t="s">
        <v>71</v>
      </c>
      <c r="E1435" s="0" t="n">
        <v>2032</v>
      </c>
      <c r="F1435" s="5" t="n">
        <v>1746.61613836405</v>
      </c>
      <c r="G1435" s="10" t="s">
        <v>4</v>
      </c>
    </row>
    <row r="1436" customFormat="false" ht="14.25" hidden="true" customHeight="false" outlineLevel="0" collapsed="false">
      <c r="A1436" s="0" t="s">
        <v>39</v>
      </c>
      <c r="B1436" s="0" t="s">
        <v>39</v>
      </c>
      <c r="C1436" s="0" t="s">
        <v>65</v>
      </c>
      <c r="D1436" s="0" t="s">
        <v>71</v>
      </c>
      <c r="E1436" s="0" t="n">
        <v>2033</v>
      </c>
      <c r="F1436" s="5" t="n">
        <v>1763.38196709371</v>
      </c>
      <c r="G1436" s="10" t="s">
        <v>4</v>
      </c>
    </row>
    <row r="1437" customFormat="false" ht="14.25" hidden="true" customHeight="false" outlineLevel="0" collapsed="false">
      <c r="A1437" s="0" t="s">
        <v>39</v>
      </c>
      <c r="B1437" s="0" t="s">
        <v>39</v>
      </c>
      <c r="C1437" s="0" t="s">
        <v>65</v>
      </c>
      <c r="D1437" s="0" t="s">
        <v>71</v>
      </c>
      <c r="E1437" s="0" t="n">
        <v>2034</v>
      </c>
      <c r="F1437" s="5" t="n">
        <v>1781.73322138478</v>
      </c>
      <c r="G1437" s="10" t="s">
        <v>4</v>
      </c>
    </row>
    <row r="1438" customFormat="false" ht="14.25" hidden="true" customHeight="false" outlineLevel="0" collapsed="false">
      <c r="A1438" s="0" t="s">
        <v>39</v>
      </c>
      <c r="B1438" s="0" t="s">
        <v>39</v>
      </c>
      <c r="C1438" s="0" t="s">
        <v>65</v>
      </c>
      <c r="D1438" s="0" t="s">
        <v>71</v>
      </c>
      <c r="E1438" s="0" t="n">
        <v>2035</v>
      </c>
      <c r="F1438" s="5" t="n">
        <v>1800.32784605852</v>
      </c>
      <c r="G1438" s="10" t="s">
        <v>4</v>
      </c>
    </row>
    <row r="1439" customFormat="false" ht="14.25" hidden="true" customHeight="false" outlineLevel="0" collapsed="false">
      <c r="A1439" s="0" t="s">
        <v>39</v>
      </c>
      <c r="B1439" s="0" t="s">
        <v>39</v>
      </c>
      <c r="C1439" s="0" t="s">
        <v>65</v>
      </c>
      <c r="D1439" s="0" t="s">
        <v>71</v>
      </c>
      <c r="E1439" s="0" t="n">
        <v>2036</v>
      </c>
      <c r="F1439" s="5" t="n">
        <v>1816.19863497585</v>
      </c>
      <c r="G1439" s="10" t="s">
        <v>4</v>
      </c>
    </row>
    <row r="1440" customFormat="false" ht="14.25" hidden="true" customHeight="false" outlineLevel="0" collapsed="false">
      <c r="A1440" s="0" t="s">
        <v>39</v>
      </c>
      <c r="B1440" s="0" t="s">
        <v>39</v>
      </c>
      <c r="C1440" s="0" t="s">
        <v>65</v>
      </c>
      <c r="D1440" s="0" t="s">
        <v>71</v>
      </c>
      <c r="E1440" s="0" t="n">
        <v>2037</v>
      </c>
      <c r="F1440" s="5" t="n">
        <v>1829.24251969109</v>
      </c>
      <c r="G1440" s="10" t="s">
        <v>4</v>
      </c>
    </row>
    <row r="1441" customFormat="false" ht="14.25" hidden="true" customHeight="false" outlineLevel="0" collapsed="false">
      <c r="A1441" s="0" t="s">
        <v>39</v>
      </c>
      <c r="B1441" s="0" t="s">
        <v>39</v>
      </c>
      <c r="C1441" s="0" t="s">
        <v>65</v>
      </c>
      <c r="D1441" s="0" t="s">
        <v>71</v>
      </c>
      <c r="E1441" s="0" t="n">
        <v>2038</v>
      </c>
      <c r="F1441" s="5" t="n">
        <v>1843.85593620406</v>
      </c>
      <c r="G1441" s="10" t="s">
        <v>4</v>
      </c>
    </row>
    <row r="1442" customFormat="false" ht="14.25" hidden="true" customHeight="false" outlineLevel="0" collapsed="false">
      <c r="A1442" s="0" t="s">
        <v>39</v>
      </c>
      <c r="B1442" s="0" t="s">
        <v>39</v>
      </c>
      <c r="C1442" s="0" t="s">
        <v>65</v>
      </c>
      <c r="D1442" s="0" t="s">
        <v>71</v>
      </c>
      <c r="E1442" s="0" t="n">
        <v>2039</v>
      </c>
      <c r="F1442" s="5" t="n">
        <v>1859.34984973159</v>
      </c>
      <c r="G1442" s="10" t="s">
        <v>4</v>
      </c>
    </row>
    <row r="1443" customFormat="false" ht="14.25" hidden="true" customHeight="false" outlineLevel="0" collapsed="false">
      <c r="A1443" s="0" t="s">
        <v>39</v>
      </c>
      <c r="B1443" s="0" t="s">
        <v>39</v>
      </c>
      <c r="C1443" s="0" t="s">
        <v>65</v>
      </c>
      <c r="D1443" s="0" t="s">
        <v>71</v>
      </c>
      <c r="E1443" s="0" t="n">
        <v>2040</v>
      </c>
      <c r="F1443" s="5" t="n">
        <v>1877.69815462516</v>
      </c>
      <c r="G1443" s="10" t="s">
        <v>4</v>
      </c>
    </row>
    <row r="1444" customFormat="false" ht="14.25" hidden="true" customHeight="false" outlineLevel="0" collapsed="false">
      <c r="A1444" s="0" t="s">
        <v>39</v>
      </c>
      <c r="B1444" s="0" t="s">
        <v>39</v>
      </c>
      <c r="C1444" s="0" t="s">
        <v>75</v>
      </c>
      <c r="D1444" s="0" t="s">
        <v>71</v>
      </c>
      <c r="E1444" s="0" t="n">
        <v>2024</v>
      </c>
      <c r="F1444" s="5" t="n">
        <v>81.77877</v>
      </c>
      <c r="G1444" s="10" t="s">
        <v>4</v>
      </c>
    </row>
    <row r="1445" customFormat="false" ht="14.25" hidden="true" customHeight="false" outlineLevel="0" collapsed="false">
      <c r="A1445" s="0" t="s">
        <v>39</v>
      </c>
      <c r="B1445" s="0" t="s">
        <v>39</v>
      </c>
      <c r="C1445" s="0" t="s">
        <v>75</v>
      </c>
      <c r="D1445" s="0" t="s">
        <v>71</v>
      </c>
      <c r="E1445" s="0" t="n">
        <v>2025</v>
      </c>
      <c r="F1445" s="5" t="n">
        <v>88.7047642483448</v>
      </c>
      <c r="G1445" s="10" t="s">
        <v>4</v>
      </c>
    </row>
    <row r="1446" customFormat="false" ht="14.25" hidden="true" customHeight="false" outlineLevel="0" collapsed="false">
      <c r="A1446" s="0" t="s">
        <v>39</v>
      </c>
      <c r="B1446" s="0" t="s">
        <v>39</v>
      </c>
      <c r="C1446" s="0" t="s">
        <v>75</v>
      </c>
      <c r="D1446" s="0" t="s">
        <v>71</v>
      </c>
      <c r="E1446" s="0" t="n">
        <v>2026</v>
      </c>
      <c r="F1446" s="5" t="n">
        <v>101.359239707402</v>
      </c>
      <c r="G1446" s="10" t="s">
        <v>4</v>
      </c>
    </row>
    <row r="1447" customFormat="false" ht="14.25" hidden="true" customHeight="false" outlineLevel="0" collapsed="false">
      <c r="A1447" s="0" t="s">
        <v>39</v>
      </c>
      <c r="B1447" s="0" t="s">
        <v>39</v>
      </c>
      <c r="C1447" s="0" t="s">
        <v>75</v>
      </c>
      <c r="D1447" s="0" t="s">
        <v>71</v>
      </c>
      <c r="E1447" s="0" t="n">
        <v>2027</v>
      </c>
      <c r="F1447" s="5" t="n">
        <v>119.743144460762</v>
      </c>
      <c r="G1447" s="10" t="s">
        <v>4</v>
      </c>
    </row>
    <row r="1448" customFormat="false" ht="14.25" hidden="true" customHeight="false" outlineLevel="0" collapsed="false">
      <c r="A1448" s="0" t="s">
        <v>39</v>
      </c>
      <c r="B1448" s="0" t="s">
        <v>39</v>
      </c>
      <c r="C1448" s="0" t="s">
        <v>75</v>
      </c>
      <c r="D1448" s="0" t="s">
        <v>71</v>
      </c>
      <c r="E1448" s="0" t="n">
        <v>2028</v>
      </c>
      <c r="F1448" s="5" t="n">
        <v>138.354285974883</v>
      </c>
      <c r="G1448" s="10" t="s">
        <v>4</v>
      </c>
    </row>
    <row r="1449" customFormat="false" ht="14.25" hidden="true" customHeight="false" outlineLevel="0" collapsed="false">
      <c r="A1449" s="0" t="s">
        <v>39</v>
      </c>
      <c r="B1449" s="0" t="s">
        <v>39</v>
      </c>
      <c r="C1449" s="0" t="s">
        <v>75</v>
      </c>
      <c r="D1449" s="0" t="s">
        <v>71</v>
      </c>
      <c r="E1449" s="0" t="n">
        <v>2029</v>
      </c>
      <c r="F1449" s="5" t="n">
        <v>161.29863406707</v>
      </c>
      <c r="G1449" s="10" t="s">
        <v>4</v>
      </c>
    </row>
    <row r="1450" customFormat="false" ht="14.25" hidden="true" customHeight="false" outlineLevel="0" collapsed="false">
      <c r="A1450" s="0" t="s">
        <v>39</v>
      </c>
      <c r="B1450" s="0" t="s">
        <v>39</v>
      </c>
      <c r="C1450" s="0" t="s">
        <v>75</v>
      </c>
      <c r="D1450" s="0" t="s">
        <v>71</v>
      </c>
      <c r="E1450" s="0" t="n">
        <v>2030</v>
      </c>
      <c r="F1450" s="5" t="n">
        <v>180.084599078028</v>
      </c>
      <c r="G1450" s="10" t="s">
        <v>4</v>
      </c>
    </row>
    <row r="1451" customFormat="false" ht="14.25" hidden="true" customHeight="false" outlineLevel="0" collapsed="false">
      <c r="A1451" s="0" t="s">
        <v>39</v>
      </c>
      <c r="B1451" s="0" t="s">
        <v>39</v>
      </c>
      <c r="C1451" s="0" t="s">
        <v>75</v>
      </c>
      <c r="D1451" s="0" t="s">
        <v>71</v>
      </c>
      <c r="E1451" s="0" t="n">
        <v>2031</v>
      </c>
      <c r="F1451" s="5" t="n">
        <v>198.497898675526</v>
      </c>
      <c r="G1451" s="10" t="s">
        <v>4</v>
      </c>
    </row>
    <row r="1452" customFormat="false" ht="14.25" hidden="true" customHeight="false" outlineLevel="0" collapsed="false">
      <c r="A1452" s="0" t="s">
        <v>39</v>
      </c>
      <c r="B1452" s="0" t="s">
        <v>39</v>
      </c>
      <c r="C1452" s="0" t="s">
        <v>75</v>
      </c>
      <c r="D1452" s="0" t="s">
        <v>71</v>
      </c>
      <c r="E1452" s="0" t="n">
        <v>2032</v>
      </c>
      <c r="F1452" s="5" t="n">
        <v>221.056791817607</v>
      </c>
      <c r="G1452" s="10" t="s">
        <v>4</v>
      </c>
    </row>
    <row r="1453" customFormat="false" ht="14.25" hidden="true" customHeight="false" outlineLevel="0" collapsed="false">
      <c r="A1453" s="0" t="s">
        <v>39</v>
      </c>
      <c r="B1453" s="0" t="s">
        <v>39</v>
      </c>
      <c r="C1453" s="0" t="s">
        <v>75</v>
      </c>
      <c r="D1453" s="0" t="s">
        <v>71</v>
      </c>
      <c r="E1453" s="0" t="n">
        <v>2033</v>
      </c>
      <c r="F1453" s="5" t="n">
        <v>243.531887247425</v>
      </c>
      <c r="G1453" s="10" t="s">
        <v>4</v>
      </c>
    </row>
    <row r="1454" customFormat="false" ht="14.25" hidden="true" customHeight="false" outlineLevel="0" collapsed="false">
      <c r="A1454" s="0" t="s">
        <v>39</v>
      </c>
      <c r="B1454" s="0" t="s">
        <v>39</v>
      </c>
      <c r="C1454" s="0" t="s">
        <v>75</v>
      </c>
      <c r="D1454" s="0" t="s">
        <v>71</v>
      </c>
      <c r="E1454" s="0" t="n">
        <v>2034</v>
      </c>
      <c r="F1454" s="5" t="n">
        <v>265.331451587664</v>
      </c>
      <c r="G1454" s="10" t="s">
        <v>4</v>
      </c>
    </row>
    <row r="1455" customFormat="false" ht="14.25" hidden="true" customHeight="false" outlineLevel="0" collapsed="false">
      <c r="A1455" s="0" t="s">
        <v>39</v>
      </c>
      <c r="B1455" s="0" t="s">
        <v>39</v>
      </c>
      <c r="C1455" s="0" t="s">
        <v>75</v>
      </c>
      <c r="D1455" s="0" t="s">
        <v>71</v>
      </c>
      <c r="E1455" s="0" t="n">
        <v>2035</v>
      </c>
      <c r="F1455" s="5" t="n">
        <v>285.819875735117</v>
      </c>
      <c r="G1455" s="10" t="s">
        <v>4</v>
      </c>
    </row>
    <row r="1456" customFormat="false" ht="14.25" hidden="true" customHeight="false" outlineLevel="0" collapsed="false">
      <c r="A1456" s="0" t="s">
        <v>39</v>
      </c>
      <c r="B1456" s="0" t="s">
        <v>39</v>
      </c>
      <c r="C1456" s="0" t="s">
        <v>75</v>
      </c>
      <c r="D1456" s="0" t="s">
        <v>71</v>
      </c>
      <c r="E1456" s="0" t="n">
        <v>2036</v>
      </c>
      <c r="F1456" s="5" t="n">
        <v>304.345384212901</v>
      </c>
      <c r="G1456" s="10" t="s">
        <v>4</v>
      </c>
    </row>
    <row r="1457" customFormat="false" ht="14.25" hidden="true" customHeight="false" outlineLevel="0" collapsed="false">
      <c r="A1457" s="0" t="s">
        <v>39</v>
      </c>
      <c r="B1457" s="0" t="s">
        <v>39</v>
      </c>
      <c r="C1457" s="0" t="s">
        <v>75</v>
      </c>
      <c r="D1457" s="0" t="s">
        <v>71</v>
      </c>
      <c r="E1457" s="0" t="n">
        <v>2037</v>
      </c>
      <c r="F1457" s="5" t="n">
        <v>320.272073668187</v>
      </c>
      <c r="G1457" s="10" t="s">
        <v>4</v>
      </c>
    </row>
    <row r="1458" customFormat="false" ht="14.25" hidden="true" customHeight="false" outlineLevel="0" collapsed="false">
      <c r="A1458" s="0" t="s">
        <v>39</v>
      </c>
      <c r="B1458" s="0" t="s">
        <v>39</v>
      </c>
      <c r="C1458" s="0" t="s">
        <v>75</v>
      </c>
      <c r="D1458" s="0" t="s">
        <v>71</v>
      </c>
      <c r="E1458" s="0" t="n">
        <v>2038</v>
      </c>
      <c r="F1458" s="5" t="n">
        <v>333.01430530841</v>
      </c>
      <c r="G1458" s="10" t="s">
        <v>4</v>
      </c>
    </row>
    <row r="1459" customFormat="false" ht="14.25" hidden="true" customHeight="false" outlineLevel="0" collapsed="false">
      <c r="A1459" s="0" t="s">
        <v>39</v>
      </c>
      <c r="B1459" s="0" t="s">
        <v>39</v>
      </c>
      <c r="C1459" s="0" t="s">
        <v>75</v>
      </c>
      <c r="D1459" s="0" t="s">
        <v>71</v>
      </c>
      <c r="E1459" s="0" t="n">
        <v>2039</v>
      </c>
      <c r="F1459" s="5" t="n">
        <v>342.071028778373</v>
      </c>
      <c r="G1459" s="10" t="s">
        <v>4</v>
      </c>
    </row>
    <row r="1460" customFormat="false" ht="14.25" hidden="true" customHeight="false" outlineLevel="0" collapsed="false">
      <c r="A1460" s="0" t="s">
        <v>39</v>
      </c>
      <c r="B1460" s="0" t="s">
        <v>39</v>
      </c>
      <c r="C1460" s="0" t="s">
        <v>75</v>
      </c>
      <c r="D1460" s="0" t="s">
        <v>71</v>
      </c>
      <c r="E1460" s="0" t="n">
        <v>2040</v>
      </c>
      <c r="F1460" s="5" t="n">
        <v>347.057365538034</v>
      </c>
      <c r="G1460" s="10" t="s">
        <v>4</v>
      </c>
    </row>
    <row r="1461" customFormat="false" ht="14.25" hidden="true" customHeight="false" outlineLevel="0" collapsed="false">
      <c r="A1461" s="0" t="s">
        <v>39</v>
      </c>
      <c r="B1461" s="0" t="s">
        <v>39</v>
      </c>
      <c r="C1461" s="0" t="s">
        <v>75</v>
      </c>
      <c r="D1461" s="0" t="s">
        <v>75</v>
      </c>
      <c r="E1461" s="0" t="n">
        <v>2024</v>
      </c>
      <c r="F1461" s="5" t="n">
        <v>81.77877</v>
      </c>
      <c r="G1461" s="10" t="s">
        <v>4</v>
      </c>
    </row>
    <row r="1462" customFormat="false" ht="14.25" hidden="true" customHeight="false" outlineLevel="0" collapsed="false">
      <c r="A1462" s="0" t="s">
        <v>39</v>
      </c>
      <c r="B1462" s="0" t="s">
        <v>39</v>
      </c>
      <c r="C1462" s="0" t="s">
        <v>75</v>
      </c>
      <c r="D1462" s="0" t="s">
        <v>75</v>
      </c>
      <c r="E1462" s="0" t="n">
        <v>2025</v>
      </c>
      <c r="F1462" s="5" t="n">
        <v>88.7047642483448</v>
      </c>
      <c r="G1462" s="10" t="s">
        <v>4</v>
      </c>
    </row>
    <row r="1463" customFormat="false" ht="14.25" hidden="true" customHeight="false" outlineLevel="0" collapsed="false">
      <c r="A1463" s="0" t="s">
        <v>39</v>
      </c>
      <c r="B1463" s="0" t="s">
        <v>39</v>
      </c>
      <c r="C1463" s="0" t="s">
        <v>75</v>
      </c>
      <c r="D1463" s="0" t="s">
        <v>75</v>
      </c>
      <c r="E1463" s="0" t="n">
        <v>2026</v>
      </c>
      <c r="F1463" s="5" t="n">
        <v>101.359239707402</v>
      </c>
      <c r="G1463" s="10" t="s">
        <v>4</v>
      </c>
    </row>
    <row r="1464" customFormat="false" ht="14.25" hidden="true" customHeight="false" outlineLevel="0" collapsed="false">
      <c r="A1464" s="0" t="s">
        <v>39</v>
      </c>
      <c r="B1464" s="0" t="s">
        <v>39</v>
      </c>
      <c r="C1464" s="0" t="s">
        <v>75</v>
      </c>
      <c r="D1464" s="0" t="s">
        <v>75</v>
      </c>
      <c r="E1464" s="0" t="n">
        <v>2027</v>
      </c>
      <c r="F1464" s="5" t="n">
        <v>119.743144460762</v>
      </c>
      <c r="G1464" s="10" t="s">
        <v>4</v>
      </c>
    </row>
    <row r="1465" customFormat="false" ht="14.25" hidden="true" customHeight="false" outlineLevel="0" collapsed="false">
      <c r="A1465" s="0" t="s">
        <v>39</v>
      </c>
      <c r="B1465" s="0" t="s">
        <v>39</v>
      </c>
      <c r="C1465" s="0" t="s">
        <v>75</v>
      </c>
      <c r="D1465" s="0" t="s">
        <v>75</v>
      </c>
      <c r="E1465" s="0" t="n">
        <v>2028</v>
      </c>
      <c r="F1465" s="5" t="n">
        <v>138.354285974883</v>
      </c>
      <c r="G1465" s="10" t="s">
        <v>4</v>
      </c>
    </row>
    <row r="1466" customFormat="false" ht="14.25" hidden="true" customHeight="false" outlineLevel="0" collapsed="false">
      <c r="A1466" s="0" t="s">
        <v>39</v>
      </c>
      <c r="B1466" s="0" t="s">
        <v>39</v>
      </c>
      <c r="C1466" s="0" t="s">
        <v>75</v>
      </c>
      <c r="D1466" s="0" t="s">
        <v>75</v>
      </c>
      <c r="E1466" s="0" t="n">
        <v>2029</v>
      </c>
      <c r="F1466" s="5" t="n">
        <v>161.29863406707</v>
      </c>
      <c r="G1466" s="10" t="s">
        <v>4</v>
      </c>
    </row>
    <row r="1467" customFormat="false" ht="14.25" hidden="true" customHeight="false" outlineLevel="0" collapsed="false">
      <c r="A1467" s="0" t="s">
        <v>39</v>
      </c>
      <c r="B1467" s="0" t="s">
        <v>39</v>
      </c>
      <c r="C1467" s="0" t="s">
        <v>75</v>
      </c>
      <c r="D1467" s="0" t="s">
        <v>75</v>
      </c>
      <c r="E1467" s="0" t="n">
        <v>2030</v>
      </c>
      <c r="F1467" s="5" t="n">
        <v>180.084599078028</v>
      </c>
      <c r="G1467" s="10" t="s">
        <v>4</v>
      </c>
    </row>
    <row r="1468" customFormat="false" ht="14.25" hidden="true" customHeight="false" outlineLevel="0" collapsed="false">
      <c r="A1468" s="0" t="s">
        <v>39</v>
      </c>
      <c r="B1468" s="0" t="s">
        <v>39</v>
      </c>
      <c r="C1468" s="0" t="s">
        <v>75</v>
      </c>
      <c r="D1468" s="0" t="s">
        <v>75</v>
      </c>
      <c r="E1468" s="0" t="n">
        <v>2031</v>
      </c>
      <c r="F1468" s="5" t="n">
        <v>198.497898675526</v>
      </c>
      <c r="G1468" s="10" t="s">
        <v>4</v>
      </c>
    </row>
    <row r="1469" customFormat="false" ht="14.25" hidden="true" customHeight="false" outlineLevel="0" collapsed="false">
      <c r="A1469" s="0" t="s">
        <v>39</v>
      </c>
      <c r="B1469" s="0" t="s">
        <v>39</v>
      </c>
      <c r="C1469" s="0" t="s">
        <v>75</v>
      </c>
      <c r="D1469" s="0" t="s">
        <v>75</v>
      </c>
      <c r="E1469" s="0" t="n">
        <v>2032</v>
      </c>
      <c r="F1469" s="5" t="n">
        <v>221.056791817607</v>
      </c>
      <c r="G1469" s="10" t="s">
        <v>4</v>
      </c>
    </row>
    <row r="1470" customFormat="false" ht="14.25" hidden="true" customHeight="false" outlineLevel="0" collapsed="false">
      <c r="A1470" s="0" t="s">
        <v>39</v>
      </c>
      <c r="B1470" s="0" t="s">
        <v>39</v>
      </c>
      <c r="C1470" s="0" t="s">
        <v>75</v>
      </c>
      <c r="D1470" s="0" t="s">
        <v>75</v>
      </c>
      <c r="E1470" s="0" t="n">
        <v>2033</v>
      </c>
      <c r="F1470" s="5" t="n">
        <v>243.531887247425</v>
      </c>
      <c r="G1470" s="10" t="s">
        <v>4</v>
      </c>
    </row>
    <row r="1471" customFormat="false" ht="14.25" hidden="true" customHeight="false" outlineLevel="0" collapsed="false">
      <c r="A1471" s="0" t="s">
        <v>39</v>
      </c>
      <c r="B1471" s="0" t="s">
        <v>39</v>
      </c>
      <c r="C1471" s="0" t="s">
        <v>75</v>
      </c>
      <c r="D1471" s="0" t="s">
        <v>75</v>
      </c>
      <c r="E1471" s="0" t="n">
        <v>2034</v>
      </c>
      <c r="F1471" s="5" t="n">
        <v>265.331451587664</v>
      </c>
      <c r="G1471" s="10" t="s">
        <v>4</v>
      </c>
    </row>
    <row r="1472" customFormat="false" ht="14.25" hidden="true" customHeight="false" outlineLevel="0" collapsed="false">
      <c r="A1472" s="0" t="s">
        <v>39</v>
      </c>
      <c r="B1472" s="0" t="s">
        <v>39</v>
      </c>
      <c r="C1472" s="0" t="s">
        <v>75</v>
      </c>
      <c r="D1472" s="0" t="s">
        <v>75</v>
      </c>
      <c r="E1472" s="0" t="n">
        <v>2035</v>
      </c>
      <c r="F1472" s="5" t="n">
        <v>285.819875735117</v>
      </c>
      <c r="G1472" s="10" t="s">
        <v>4</v>
      </c>
    </row>
    <row r="1473" customFormat="false" ht="14.25" hidden="true" customHeight="false" outlineLevel="0" collapsed="false">
      <c r="A1473" s="0" t="s">
        <v>39</v>
      </c>
      <c r="B1473" s="0" t="s">
        <v>39</v>
      </c>
      <c r="C1473" s="0" t="s">
        <v>75</v>
      </c>
      <c r="D1473" s="0" t="s">
        <v>75</v>
      </c>
      <c r="E1473" s="0" t="n">
        <v>2036</v>
      </c>
      <c r="F1473" s="5" t="n">
        <v>304.345384212901</v>
      </c>
      <c r="G1473" s="10" t="s">
        <v>4</v>
      </c>
    </row>
    <row r="1474" customFormat="false" ht="14.25" hidden="true" customHeight="false" outlineLevel="0" collapsed="false">
      <c r="A1474" s="0" t="s">
        <v>39</v>
      </c>
      <c r="B1474" s="0" t="s">
        <v>39</v>
      </c>
      <c r="C1474" s="0" t="s">
        <v>75</v>
      </c>
      <c r="D1474" s="0" t="s">
        <v>75</v>
      </c>
      <c r="E1474" s="0" t="n">
        <v>2037</v>
      </c>
      <c r="F1474" s="5" t="n">
        <v>320.272073668187</v>
      </c>
      <c r="G1474" s="10" t="s">
        <v>4</v>
      </c>
    </row>
    <row r="1475" customFormat="false" ht="14.25" hidden="true" customHeight="false" outlineLevel="0" collapsed="false">
      <c r="A1475" s="0" t="s">
        <v>39</v>
      </c>
      <c r="B1475" s="0" t="s">
        <v>39</v>
      </c>
      <c r="C1475" s="0" t="s">
        <v>75</v>
      </c>
      <c r="D1475" s="0" t="s">
        <v>75</v>
      </c>
      <c r="E1475" s="0" t="n">
        <v>2038</v>
      </c>
      <c r="F1475" s="5" t="n">
        <v>333.01430530841</v>
      </c>
      <c r="G1475" s="10" t="s">
        <v>4</v>
      </c>
    </row>
    <row r="1476" customFormat="false" ht="14.25" hidden="true" customHeight="false" outlineLevel="0" collapsed="false">
      <c r="A1476" s="0" t="s">
        <v>39</v>
      </c>
      <c r="B1476" s="0" t="s">
        <v>39</v>
      </c>
      <c r="C1476" s="0" t="s">
        <v>75</v>
      </c>
      <c r="D1476" s="0" t="s">
        <v>75</v>
      </c>
      <c r="E1476" s="0" t="n">
        <v>2039</v>
      </c>
      <c r="F1476" s="5" t="n">
        <v>342.071028778373</v>
      </c>
      <c r="G1476" s="10" t="s">
        <v>4</v>
      </c>
    </row>
    <row r="1477" customFormat="false" ht="14.25" hidden="true" customHeight="false" outlineLevel="0" collapsed="false">
      <c r="A1477" s="0" t="s">
        <v>39</v>
      </c>
      <c r="B1477" s="0" t="s">
        <v>39</v>
      </c>
      <c r="C1477" s="0" t="s">
        <v>75</v>
      </c>
      <c r="D1477" s="0" t="s">
        <v>75</v>
      </c>
      <c r="E1477" s="0" t="n">
        <v>2040</v>
      </c>
      <c r="F1477" s="5" t="n">
        <v>347.057365538034</v>
      </c>
      <c r="G1477" s="10" t="s">
        <v>4</v>
      </c>
    </row>
    <row r="1478" customFormat="false" ht="14.25" hidden="true" customHeight="false" outlineLevel="0" collapsed="false">
      <c r="A1478" s="0" t="s">
        <v>39</v>
      </c>
      <c r="B1478" s="0" t="s">
        <v>39</v>
      </c>
      <c r="C1478" s="0" t="s">
        <v>76</v>
      </c>
      <c r="D1478" s="0" t="s">
        <v>77</v>
      </c>
      <c r="E1478" s="0" t="n">
        <v>2024</v>
      </c>
      <c r="F1478" s="5" t="n">
        <v>0.9</v>
      </c>
      <c r="G1478" s="10" t="s">
        <v>4</v>
      </c>
    </row>
    <row r="1479" customFormat="false" ht="14.25" hidden="true" customHeight="false" outlineLevel="0" collapsed="false">
      <c r="A1479" s="0" t="s">
        <v>39</v>
      </c>
      <c r="B1479" s="0" t="s">
        <v>39</v>
      </c>
      <c r="C1479" s="0" t="s">
        <v>76</v>
      </c>
      <c r="D1479" s="0" t="s">
        <v>77</v>
      </c>
      <c r="E1479" s="0" t="n">
        <v>2025</v>
      </c>
      <c r="F1479" s="5" t="n">
        <v>2.055</v>
      </c>
      <c r="G1479" s="10" t="s">
        <v>4</v>
      </c>
    </row>
    <row r="1480" customFormat="false" ht="14.25" hidden="true" customHeight="false" outlineLevel="0" collapsed="false">
      <c r="A1480" s="0" t="s">
        <v>39</v>
      </c>
      <c r="B1480" s="0" t="s">
        <v>39</v>
      </c>
      <c r="C1480" s="0" t="s">
        <v>76</v>
      </c>
      <c r="D1480" s="0" t="s">
        <v>77</v>
      </c>
      <c r="E1480" s="0" t="n">
        <v>2026</v>
      </c>
      <c r="F1480" s="5" t="n">
        <v>14.00982</v>
      </c>
      <c r="G1480" s="10" t="s">
        <v>4</v>
      </c>
    </row>
    <row r="1481" customFormat="false" ht="14.25" hidden="true" customHeight="false" outlineLevel="0" collapsed="false">
      <c r="A1481" s="0" t="s">
        <v>39</v>
      </c>
      <c r="B1481" s="0" t="s">
        <v>39</v>
      </c>
      <c r="C1481" s="0" t="s">
        <v>76</v>
      </c>
      <c r="D1481" s="0" t="s">
        <v>77</v>
      </c>
      <c r="E1481" s="0" t="n">
        <v>2027</v>
      </c>
      <c r="F1481" s="5" t="n">
        <v>25.964641</v>
      </c>
      <c r="G1481" s="10" t="s">
        <v>4</v>
      </c>
    </row>
    <row r="1482" customFormat="false" ht="14.25" hidden="true" customHeight="false" outlineLevel="0" collapsed="false">
      <c r="A1482" s="0" t="s">
        <v>39</v>
      </c>
      <c r="B1482" s="0" t="s">
        <v>39</v>
      </c>
      <c r="C1482" s="0" t="s">
        <v>76</v>
      </c>
      <c r="D1482" s="0" t="s">
        <v>77</v>
      </c>
      <c r="E1482" s="0" t="n">
        <v>2028</v>
      </c>
      <c r="F1482" s="5" t="n">
        <v>32.79744</v>
      </c>
      <c r="G1482" s="10" t="s">
        <v>4</v>
      </c>
    </row>
    <row r="1483" customFormat="false" ht="14.25" hidden="true" customHeight="false" outlineLevel="0" collapsed="false">
      <c r="A1483" s="0" t="s">
        <v>39</v>
      </c>
      <c r="B1483" s="0" t="s">
        <v>39</v>
      </c>
      <c r="C1483" s="0" t="s">
        <v>76</v>
      </c>
      <c r="D1483" s="0" t="s">
        <v>77</v>
      </c>
      <c r="E1483" s="0" t="n">
        <v>2029</v>
      </c>
      <c r="F1483" s="5" t="n">
        <v>40.9968</v>
      </c>
      <c r="G1483" s="10" t="s">
        <v>4</v>
      </c>
    </row>
    <row r="1484" customFormat="false" ht="14.25" hidden="true" customHeight="false" outlineLevel="0" collapsed="false">
      <c r="A1484" s="0" t="s">
        <v>39</v>
      </c>
      <c r="B1484" s="0" t="s">
        <v>39</v>
      </c>
      <c r="C1484" s="0" t="s">
        <v>76</v>
      </c>
      <c r="D1484" s="0" t="s">
        <v>77</v>
      </c>
      <c r="E1484" s="0" t="n">
        <v>2030</v>
      </c>
      <c r="F1484" s="5" t="n">
        <v>38.106</v>
      </c>
      <c r="G1484" s="10" t="s">
        <v>4</v>
      </c>
    </row>
    <row r="1485" customFormat="false" ht="14.25" hidden="true" customHeight="false" outlineLevel="0" collapsed="false">
      <c r="A1485" s="0" t="s">
        <v>39</v>
      </c>
      <c r="B1485" s="0" t="s">
        <v>39</v>
      </c>
      <c r="C1485" s="0" t="s">
        <v>76</v>
      </c>
      <c r="D1485" s="0" t="s">
        <v>77</v>
      </c>
      <c r="E1485" s="0" t="n">
        <v>2031</v>
      </c>
      <c r="F1485" s="5" t="n">
        <v>44.938801</v>
      </c>
      <c r="G1485" s="10" t="s">
        <v>4</v>
      </c>
    </row>
    <row r="1486" customFormat="false" ht="14.25" hidden="true" customHeight="false" outlineLevel="0" collapsed="false">
      <c r="A1486" s="0" t="s">
        <v>39</v>
      </c>
      <c r="B1486" s="0" t="s">
        <v>39</v>
      </c>
      <c r="C1486" s="0" t="s">
        <v>76</v>
      </c>
      <c r="D1486" s="0" t="s">
        <v>77</v>
      </c>
      <c r="E1486" s="0" t="n">
        <v>2032</v>
      </c>
      <c r="F1486" s="5" t="n">
        <v>52.428599</v>
      </c>
      <c r="G1486" s="10" t="s">
        <v>4</v>
      </c>
    </row>
    <row r="1487" customFormat="false" ht="14.25" hidden="true" customHeight="false" outlineLevel="0" collapsed="false">
      <c r="A1487" s="0" t="s">
        <v>39</v>
      </c>
      <c r="B1487" s="0" t="s">
        <v>39</v>
      </c>
      <c r="C1487" s="0" t="s">
        <v>76</v>
      </c>
      <c r="D1487" s="0" t="s">
        <v>77</v>
      </c>
      <c r="E1487" s="0" t="n">
        <v>2033</v>
      </c>
      <c r="F1487" s="5" t="n">
        <v>60.969601</v>
      </c>
      <c r="G1487" s="10" t="s">
        <v>4</v>
      </c>
    </row>
    <row r="1488" customFormat="false" ht="14.25" hidden="true" customHeight="false" outlineLevel="0" collapsed="false">
      <c r="A1488" s="0" t="s">
        <v>39</v>
      </c>
      <c r="B1488" s="0" t="s">
        <v>39</v>
      </c>
      <c r="C1488" s="0" t="s">
        <v>76</v>
      </c>
      <c r="D1488" s="0" t="s">
        <v>77</v>
      </c>
      <c r="E1488" s="0" t="n">
        <v>2034</v>
      </c>
      <c r="F1488" s="5" t="n">
        <v>69.7734</v>
      </c>
      <c r="G1488" s="10" t="s">
        <v>4</v>
      </c>
    </row>
    <row r="1489" customFormat="false" ht="14.25" hidden="true" customHeight="false" outlineLevel="0" collapsed="false">
      <c r="A1489" s="0" t="s">
        <v>39</v>
      </c>
      <c r="B1489" s="0" t="s">
        <v>39</v>
      </c>
      <c r="C1489" s="0" t="s">
        <v>76</v>
      </c>
      <c r="D1489" s="0" t="s">
        <v>77</v>
      </c>
      <c r="E1489" s="0" t="n">
        <v>2035</v>
      </c>
      <c r="F1489" s="5" t="n">
        <v>78.84</v>
      </c>
      <c r="G1489" s="10" t="s">
        <v>4</v>
      </c>
    </row>
    <row r="1490" customFormat="false" ht="14.25" hidden="true" customHeight="false" outlineLevel="0" collapsed="false">
      <c r="A1490" s="0" t="s">
        <v>39</v>
      </c>
      <c r="B1490" s="0" t="s">
        <v>39</v>
      </c>
      <c r="C1490" s="0" t="s">
        <v>76</v>
      </c>
      <c r="D1490" s="0" t="s">
        <v>77</v>
      </c>
      <c r="E1490" s="0" t="n">
        <v>2036</v>
      </c>
      <c r="F1490" s="5" t="n">
        <v>88.1694</v>
      </c>
      <c r="G1490" s="10" t="s">
        <v>4</v>
      </c>
    </row>
    <row r="1491" customFormat="false" ht="14.25" hidden="true" customHeight="false" outlineLevel="0" collapsed="false">
      <c r="A1491" s="0" t="s">
        <v>39</v>
      </c>
      <c r="B1491" s="0" t="s">
        <v>39</v>
      </c>
      <c r="C1491" s="0" t="s">
        <v>76</v>
      </c>
      <c r="D1491" s="0" t="s">
        <v>77</v>
      </c>
      <c r="E1491" s="0" t="n">
        <v>2037</v>
      </c>
      <c r="F1491" s="5" t="n">
        <v>95.046</v>
      </c>
      <c r="G1491" s="10" t="s">
        <v>4</v>
      </c>
    </row>
    <row r="1492" customFormat="false" ht="14.25" hidden="true" customHeight="false" outlineLevel="0" collapsed="false">
      <c r="A1492" s="0" t="s">
        <v>39</v>
      </c>
      <c r="B1492" s="0" t="s">
        <v>39</v>
      </c>
      <c r="C1492" s="0" t="s">
        <v>76</v>
      </c>
      <c r="D1492" s="0" t="s">
        <v>77</v>
      </c>
      <c r="E1492" s="0" t="n">
        <v>2038</v>
      </c>
      <c r="F1492" s="5" t="n">
        <v>102.0978</v>
      </c>
      <c r="G1492" s="10" t="s">
        <v>4</v>
      </c>
    </row>
    <row r="1493" customFormat="false" ht="14.25" hidden="true" customHeight="false" outlineLevel="0" collapsed="false">
      <c r="A1493" s="0" t="s">
        <v>39</v>
      </c>
      <c r="B1493" s="0" t="s">
        <v>39</v>
      </c>
      <c r="C1493" s="0" t="s">
        <v>76</v>
      </c>
      <c r="D1493" s="0" t="s">
        <v>77</v>
      </c>
      <c r="E1493" s="0" t="n">
        <v>2039</v>
      </c>
      <c r="F1493" s="5" t="n">
        <v>109.324799</v>
      </c>
      <c r="G1493" s="10" t="s">
        <v>4</v>
      </c>
    </row>
    <row r="1494" customFormat="false" ht="14.25" hidden="true" customHeight="false" outlineLevel="0" collapsed="false">
      <c r="A1494" s="0" t="s">
        <v>39</v>
      </c>
      <c r="B1494" s="0" t="s">
        <v>39</v>
      </c>
      <c r="C1494" s="0" t="s">
        <v>76</v>
      </c>
      <c r="D1494" s="0" t="s">
        <v>77</v>
      </c>
      <c r="E1494" s="0" t="n">
        <v>2040</v>
      </c>
      <c r="F1494" s="5" t="n">
        <v>113.88</v>
      </c>
      <c r="G1494" s="10" t="s">
        <v>4</v>
      </c>
    </row>
    <row r="1495" customFormat="false" ht="14.25" hidden="true" customHeight="false" outlineLevel="0" collapsed="false">
      <c r="A1495" s="0" t="s">
        <v>39</v>
      </c>
      <c r="B1495" s="0" t="s">
        <v>39</v>
      </c>
      <c r="C1495" s="0" t="s">
        <v>76</v>
      </c>
      <c r="D1495" s="0" t="s">
        <v>78</v>
      </c>
      <c r="E1495" s="0" t="n">
        <v>2024</v>
      </c>
      <c r="F1495" s="5" t="n">
        <v>0</v>
      </c>
      <c r="G1495" s="10" t="s">
        <v>4</v>
      </c>
    </row>
    <row r="1496" customFormat="false" ht="14.25" hidden="true" customHeight="false" outlineLevel="0" collapsed="false">
      <c r="A1496" s="0" t="s">
        <v>39</v>
      </c>
      <c r="B1496" s="0" t="s">
        <v>39</v>
      </c>
      <c r="C1496" s="0" t="s">
        <v>76</v>
      </c>
      <c r="D1496" s="0" t="s">
        <v>78</v>
      </c>
      <c r="E1496" s="0" t="n">
        <v>2025</v>
      </c>
      <c r="F1496" s="5" t="n">
        <v>0</v>
      </c>
      <c r="G1496" s="10" t="s">
        <v>4</v>
      </c>
    </row>
    <row r="1497" customFormat="false" ht="14.25" hidden="true" customHeight="false" outlineLevel="0" collapsed="false">
      <c r="A1497" s="0" t="s">
        <v>39</v>
      </c>
      <c r="B1497" s="0" t="s">
        <v>39</v>
      </c>
      <c r="C1497" s="0" t="s">
        <v>76</v>
      </c>
      <c r="D1497" s="0" t="s">
        <v>78</v>
      </c>
      <c r="E1497" s="0" t="n">
        <v>2026</v>
      </c>
      <c r="F1497" s="5" t="n">
        <v>0</v>
      </c>
      <c r="G1497" s="10" t="s">
        <v>4</v>
      </c>
    </row>
    <row r="1498" customFormat="false" ht="14.25" hidden="true" customHeight="false" outlineLevel="0" collapsed="false">
      <c r="A1498" s="0" t="s">
        <v>39</v>
      </c>
      <c r="B1498" s="0" t="s">
        <v>39</v>
      </c>
      <c r="C1498" s="0" t="s">
        <v>76</v>
      </c>
      <c r="D1498" s="0" t="s">
        <v>78</v>
      </c>
      <c r="E1498" s="0" t="n">
        <v>2027</v>
      </c>
      <c r="F1498" s="5" t="n">
        <v>0</v>
      </c>
      <c r="G1498" s="10" t="s">
        <v>4</v>
      </c>
    </row>
    <row r="1499" customFormat="false" ht="14.25" hidden="true" customHeight="false" outlineLevel="0" collapsed="false">
      <c r="A1499" s="0" t="s">
        <v>39</v>
      </c>
      <c r="B1499" s="0" t="s">
        <v>39</v>
      </c>
      <c r="C1499" s="0" t="s">
        <v>76</v>
      </c>
      <c r="D1499" s="0" t="s">
        <v>78</v>
      </c>
      <c r="E1499" s="0" t="n">
        <v>2028</v>
      </c>
      <c r="F1499" s="5" t="n">
        <v>0</v>
      </c>
      <c r="G1499" s="10" t="s">
        <v>4</v>
      </c>
    </row>
    <row r="1500" customFormat="false" ht="14.25" hidden="true" customHeight="false" outlineLevel="0" collapsed="false">
      <c r="A1500" s="0" t="s">
        <v>39</v>
      </c>
      <c r="B1500" s="0" t="s">
        <v>39</v>
      </c>
      <c r="C1500" s="0" t="s">
        <v>76</v>
      </c>
      <c r="D1500" s="0" t="s">
        <v>78</v>
      </c>
      <c r="E1500" s="0" t="n">
        <v>2029</v>
      </c>
      <c r="F1500" s="5" t="n">
        <v>0</v>
      </c>
      <c r="G1500" s="10" t="s">
        <v>4</v>
      </c>
    </row>
    <row r="1501" customFormat="false" ht="14.25" hidden="true" customHeight="false" outlineLevel="0" collapsed="false">
      <c r="A1501" s="0" t="s">
        <v>39</v>
      </c>
      <c r="B1501" s="0" t="s">
        <v>39</v>
      </c>
      <c r="C1501" s="0" t="s">
        <v>76</v>
      </c>
      <c r="D1501" s="0" t="s">
        <v>78</v>
      </c>
      <c r="E1501" s="0" t="n">
        <v>2030</v>
      </c>
      <c r="F1501" s="5" t="n">
        <v>0</v>
      </c>
      <c r="G1501" s="10" t="s">
        <v>4</v>
      </c>
    </row>
    <row r="1502" customFormat="false" ht="14.25" hidden="true" customHeight="false" outlineLevel="0" collapsed="false">
      <c r="A1502" s="0" t="s">
        <v>39</v>
      </c>
      <c r="B1502" s="0" t="s">
        <v>39</v>
      </c>
      <c r="C1502" s="0" t="s">
        <v>76</v>
      </c>
      <c r="D1502" s="0" t="s">
        <v>78</v>
      </c>
      <c r="E1502" s="0" t="n">
        <v>2031</v>
      </c>
      <c r="F1502" s="5" t="n">
        <v>0</v>
      </c>
      <c r="G1502" s="10" t="s">
        <v>4</v>
      </c>
    </row>
    <row r="1503" customFormat="false" ht="14.25" hidden="true" customHeight="false" outlineLevel="0" collapsed="false">
      <c r="A1503" s="0" t="s">
        <v>39</v>
      </c>
      <c r="B1503" s="0" t="s">
        <v>39</v>
      </c>
      <c r="C1503" s="0" t="s">
        <v>76</v>
      </c>
      <c r="D1503" s="0" t="s">
        <v>78</v>
      </c>
      <c r="E1503" s="0" t="n">
        <v>2032</v>
      </c>
      <c r="F1503" s="5" t="n">
        <v>0</v>
      </c>
      <c r="G1503" s="10" t="s">
        <v>4</v>
      </c>
    </row>
    <row r="1504" customFormat="false" ht="14.25" hidden="true" customHeight="false" outlineLevel="0" collapsed="false">
      <c r="A1504" s="0" t="s">
        <v>39</v>
      </c>
      <c r="B1504" s="0" t="s">
        <v>39</v>
      </c>
      <c r="C1504" s="0" t="s">
        <v>76</v>
      </c>
      <c r="D1504" s="0" t="s">
        <v>78</v>
      </c>
      <c r="E1504" s="0" t="n">
        <v>2033</v>
      </c>
      <c r="F1504" s="5" t="n">
        <v>0</v>
      </c>
      <c r="G1504" s="10" t="s">
        <v>4</v>
      </c>
    </row>
    <row r="1505" customFormat="false" ht="14.25" hidden="true" customHeight="false" outlineLevel="0" collapsed="false">
      <c r="A1505" s="0" t="s">
        <v>39</v>
      </c>
      <c r="B1505" s="0" t="s">
        <v>39</v>
      </c>
      <c r="C1505" s="0" t="s">
        <v>76</v>
      </c>
      <c r="D1505" s="0" t="s">
        <v>78</v>
      </c>
      <c r="E1505" s="0" t="n">
        <v>2034</v>
      </c>
      <c r="F1505" s="5" t="n">
        <v>0</v>
      </c>
      <c r="G1505" s="10" t="s">
        <v>4</v>
      </c>
    </row>
    <row r="1506" customFormat="false" ht="14.25" hidden="true" customHeight="false" outlineLevel="0" collapsed="false">
      <c r="A1506" s="0" t="s">
        <v>39</v>
      </c>
      <c r="B1506" s="0" t="s">
        <v>39</v>
      </c>
      <c r="C1506" s="0" t="s">
        <v>76</v>
      </c>
      <c r="D1506" s="0" t="s">
        <v>78</v>
      </c>
      <c r="E1506" s="0" t="n">
        <v>2035</v>
      </c>
      <c r="F1506" s="5" t="n">
        <v>0</v>
      </c>
      <c r="G1506" s="10" t="s">
        <v>4</v>
      </c>
    </row>
    <row r="1507" customFormat="false" ht="14.25" hidden="true" customHeight="false" outlineLevel="0" collapsed="false">
      <c r="A1507" s="0" t="s">
        <v>39</v>
      </c>
      <c r="B1507" s="0" t="s">
        <v>39</v>
      </c>
      <c r="C1507" s="0" t="s">
        <v>76</v>
      </c>
      <c r="D1507" s="0" t="s">
        <v>78</v>
      </c>
      <c r="E1507" s="0" t="n">
        <v>2036</v>
      </c>
      <c r="F1507" s="5" t="n">
        <v>0</v>
      </c>
      <c r="G1507" s="10" t="s">
        <v>4</v>
      </c>
    </row>
    <row r="1508" customFormat="false" ht="14.25" hidden="true" customHeight="false" outlineLevel="0" collapsed="false">
      <c r="A1508" s="0" t="s">
        <v>39</v>
      </c>
      <c r="B1508" s="0" t="s">
        <v>39</v>
      </c>
      <c r="C1508" s="0" t="s">
        <v>76</v>
      </c>
      <c r="D1508" s="0" t="s">
        <v>78</v>
      </c>
      <c r="E1508" s="0" t="n">
        <v>2037</v>
      </c>
      <c r="F1508" s="5" t="n">
        <v>0</v>
      </c>
      <c r="G1508" s="10" t="s">
        <v>4</v>
      </c>
    </row>
    <row r="1509" customFormat="false" ht="14.25" hidden="true" customHeight="false" outlineLevel="0" collapsed="false">
      <c r="A1509" s="0" t="s">
        <v>39</v>
      </c>
      <c r="B1509" s="0" t="s">
        <v>39</v>
      </c>
      <c r="C1509" s="0" t="s">
        <v>76</v>
      </c>
      <c r="D1509" s="0" t="s">
        <v>78</v>
      </c>
      <c r="E1509" s="0" t="n">
        <v>2038</v>
      </c>
      <c r="F1509" s="5" t="n">
        <v>0</v>
      </c>
      <c r="G1509" s="10" t="s">
        <v>4</v>
      </c>
    </row>
    <row r="1510" customFormat="false" ht="14.25" hidden="true" customHeight="false" outlineLevel="0" collapsed="false">
      <c r="A1510" s="0" t="s">
        <v>39</v>
      </c>
      <c r="B1510" s="0" t="s">
        <v>39</v>
      </c>
      <c r="C1510" s="0" t="s">
        <v>76</v>
      </c>
      <c r="D1510" s="0" t="s">
        <v>78</v>
      </c>
      <c r="E1510" s="0" t="n">
        <v>2039</v>
      </c>
      <c r="F1510" s="5" t="n">
        <v>0</v>
      </c>
      <c r="G1510" s="10" t="s">
        <v>4</v>
      </c>
    </row>
    <row r="1511" customFormat="false" ht="14.25" hidden="true" customHeight="false" outlineLevel="0" collapsed="false">
      <c r="A1511" s="0" t="s">
        <v>39</v>
      </c>
      <c r="B1511" s="0" t="s">
        <v>39</v>
      </c>
      <c r="C1511" s="0" t="s">
        <v>76</v>
      </c>
      <c r="D1511" s="0" t="s">
        <v>78</v>
      </c>
      <c r="E1511" s="0" t="n">
        <v>2040</v>
      </c>
      <c r="F1511" s="5" t="n">
        <v>0</v>
      </c>
      <c r="G1511" s="10" t="s">
        <v>4</v>
      </c>
    </row>
    <row r="1512" customFormat="false" ht="14.25" hidden="true" customHeight="false" outlineLevel="0" collapsed="false">
      <c r="A1512" s="0" t="s">
        <v>39</v>
      </c>
      <c r="B1512" s="0" t="s">
        <v>39</v>
      </c>
      <c r="C1512" s="0" t="s">
        <v>76</v>
      </c>
      <c r="D1512" s="0" t="s">
        <v>71</v>
      </c>
      <c r="E1512" s="0" t="n">
        <v>2024</v>
      </c>
      <c r="F1512" s="5" t="n">
        <v>0.9</v>
      </c>
      <c r="G1512" s="10" t="s">
        <v>4</v>
      </c>
    </row>
    <row r="1513" customFormat="false" ht="14.25" hidden="true" customHeight="false" outlineLevel="0" collapsed="false">
      <c r="A1513" s="0" t="s">
        <v>39</v>
      </c>
      <c r="B1513" s="0" t="s">
        <v>39</v>
      </c>
      <c r="C1513" s="0" t="s">
        <v>76</v>
      </c>
      <c r="D1513" s="0" t="s">
        <v>71</v>
      </c>
      <c r="E1513" s="0" t="n">
        <v>2025</v>
      </c>
      <c r="F1513" s="5" t="n">
        <v>2.055</v>
      </c>
      <c r="G1513" s="10" t="s">
        <v>4</v>
      </c>
    </row>
    <row r="1514" customFormat="false" ht="14.25" hidden="true" customHeight="false" outlineLevel="0" collapsed="false">
      <c r="A1514" s="0" t="s">
        <v>39</v>
      </c>
      <c r="B1514" s="0" t="s">
        <v>39</v>
      </c>
      <c r="C1514" s="0" t="s">
        <v>76</v>
      </c>
      <c r="D1514" s="0" t="s">
        <v>71</v>
      </c>
      <c r="E1514" s="0" t="n">
        <v>2026</v>
      </c>
      <c r="F1514" s="5" t="n">
        <v>14.00982</v>
      </c>
      <c r="G1514" s="10" t="s">
        <v>4</v>
      </c>
    </row>
    <row r="1515" customFormat="false" ht="14.25" hidden="true" customHeight="false" outlineLevel="0" collapsed="false">
      <c r="A1515" s="0" t="s">
        <v>39</v>
      </c>
      <c r="B1515" s="0" t="s">
        <v>39</v>
      </c>
      <c r="C1515" s="0" t="s">
        <v>76</v>
      </c>
      <c r="D1515" s="0" t="s">
        <v>71</v>
      </c>
      <c r="E1515" s="0" t="n">
        <v>2027</v>
      </c>
      <c r="F1515" s="5" t="n">
        <v>25.964641</v>
      </c>
      <c r="G1515" s="10" t="s">
        <v>4</v>
      </c>
    </row>
    <row r="1516" customFormat="false" ht="14.25" hidden="true" customHeight="false" outlineLevel="0" collapsed="false">
      <c r="A1516" s="0" t="s">
        <v>39</v>
      </c>
      <c r="B1516" s="0" t="s">
        <v>39</v>
      </c>
      <c r="C1516" s="0" t="s">
        <v>76</v>
      </c>
      <c r="D1516" s="0" t="s">
        <v>71</v>
      </c>
      <c r="E1516" s="0" t="n">
        <v>2028</v>
      </c>
      <c r="F1516" s="5" t="n">
        <v>32.79744</v>
      </c>
      <c r="G1516" s="10" t="s">
        <v>4</v>
      </c>
    </row>
    <row r="1517" customFormat="false" ht="14.25" hidden="true" customHeight="false" outlineLevel="0" collapsed="false">
      <c r="A1517" s="0" t="s">
        <v>39</v>
      </c>
      <c r="B1517" s="0" t="s">
        <v>39</v>
      </c>
      <c r="C1517" s="0" t="s">
        <v>76</v>
      </c>
      <c r="D1517" s="0" t="s">
        <v>71</v>
      </c>
      <c r="E1517" s="0" t="n">
        <v>2029</v>
      </c>
      <c r="F1517" s="5" t="n">
        <v>40.9968</v>
      </c>
      <c r="G1517" s="10" t="s">
        <v>4</v>
      </c>
    </row>
    <row r="1518" customFormat="false" ht="14.25" hidden="true" customHeight="false" outlineLevel="0" collapsed="false">
      <c r="A1518" s="0" t="s">
        <v>39</v>
      </c>
      <c r="B1518" s="0" t="s">
        <v>39</v>
      </c>
      <c r="C1518" s="0" t="s">
        <v>76</v>
      </c>
      <c r="D1518" s="0" t="s">
        <v>71</v>
      </c>
      <c r="E1518" s="0" t="n">
        <v>2030</v>
      </c>
      <c r="F1518" s="5" t="n">
        <v>38.106</v>
      </c>
      <c r="G1518" s="10" t="s">
        <v>4</v>
      </c>
    </row>
    <row r="1519" customFormat="false" ht="14.25" hidden="true" customHeight="false" outlineLevel="0" collapsed="false">
      <c r="A1519" s="0" t="s">
        <v>39</v>
      </c>
      <c r="B1519" s="0" t="s">
        <v>39</v>
      </c>
      <c r="C1519" s="0" t="s">
        <v>76</v>
      </c>
      <c r="D1519" s="0" t="s">
        <v>71</v>
      </c>
      <c r="E1519" s="0" t="n">
        <v>2031</v>
      </c>
      <c r="F1519" s="5" t="n">
        <v>44.938801</v>
      </c>
      <c r="G1519" s="10" t="s">
        <v>4</v>
      </c>
    </row>
    <row r="1520" customFormat="false" ht="14.25" hidden="true" customHeight="false" outlineLevel="0" collapsed="false">
      <c r="A1520" s="0" t="s">
        <v>39</v>
      </c>
      <c r="B1520" s="0" t="s">
        <v>39</v>
      </c>
      <c r="C1520" s="0" t="s">
        <v>76</v>
      </c>
      <c r="D1520" s="0" t="s">
        <v>71</v>
      </c>
      <c r="E1520" s="0" t="n">
        <v>2032</v>
      </c>
      <c r="F1520" s="5" t="n">
        <v>52.428599</v>
      </c>
      <c r="G1520" s="10" t="s">
        <v>4</v>
      </c>
    </row>
    <row r="1521" customFormat="false" ht="14.25" hidden="true" customHeight="false" outlineLevel="0" collapsed="false">
      <c r="A1521" s="0" t="s">
        <v>39</v>
      </c>
      <c r="B1521" s="0" t="s">
        <v>39</v>
      </c>
      <c r="C1521" s="0" t="s">
        <v>76</v>
      </c>
      <c r="D1521" s="0" t="s">
        <v>71</v>
      </c>
      <c r="E1521" s="0" t="n">
        <v>2033</v>
      </c>
      <c r="F1521" s="5" t="n">
        <v>60.969601</v>
      </c>
      <c r="G1521" s="10" t="s">
        <v>4</v>
      </c>
    </row>
    <row r="1522" customFormat="false" ht="14.25" hidden="true" customHeight="false" outlineLevel="0" collapsed="false">
      <c r="A1522" s="0" t="s">
        <v>39</v>
      </c>
      <c r="B1522" s="0" t="s">
        <v>39</v>
      </c>
      <c r="C1522" s="0" t="s">
        <v>76</v>
      </c>
      <c r="D1522" s="0" t="s">
        <v>71</v>
      </c>
      <c r="E1522" s="0" t="n">
        <v>2034</v>
      </c>
      <c r="F1522" s="5" t="n">
        <v>69.7734</v>
      </c>
      <c r="G1522" s="10" t="s">
        <v>4</v>
      </c>
    </row>
    <row r="1523" customFormat="false" ht="14.25" hidden="true" customHeight="false" outlineLevel="0" collapsed="false">
      <c r="A1523" s="0" t="s">
        <v>39</v>
      </c>
      <c r="B1523" s="0" t="s">
        <v>39</v>
      </c>
      <c r="C1523" s="0" t="s">
        <v>76</v>
      </c>
      <c r="D1523" s="0" t="s">
        <v>71</v>
      </c>
      <c r="E1523" s="0" t="n">
        <v>2035</v>
      </c>
      <c r="F1523" s="5" t="n">
        <v>78.84</v>
      </c>
      <c r="G1523" s="10" t="s">
        <v>4</v>
      </c>
    </row>
    <row r="1524" customFormat="false" ht="14.25" hidden="true" customHeight="false" outlineLevel="0" collapsed="false">
      <c r="A1524" s="0" t="s">
        <v>39</v>
      </c>
      <c r="B1524" s="0" t="s">
        <v>39</v>
      </c>
      <c r="C1524" s="0" t="s">
        <v>76</v>
      </c>
      <c r="D1524" s="0" t="s">
        <v>71</v>
      </c>
      <c r="E1524" s="0" t="n">
        <v>2036</v>
      </c>
      <c r="F1524" s="5" t="n">
        <v>88.1694</v>
      </c>
      <c r="G1524" s="10" t="s">
        <v>4</v>
      </c>
    </row>
    <row r="1525" customFormat="false" ht="14.25" hidden="true" customHeight="false" outlineLevel="0" collapsed="false">
      <c r="A1525" s="0" t="s">
        <v>39</v>
      </c>
      <c r="B1525" s="0" t="s">
        <v>39</v>
      </c>
      <c r="C1525" s="0" t="s">
        <v>76</v>
      </c>
      <c r="D1525" s="0" t="s">
        <v>71</v>
      </c>
      <c r="E1525" s="0" t="n">
        <v>2037</v>
      </c>
      <c r="F1525" s="5" t="n">
        <v>95.046</v>
      </c>
      <c r="G1525" s="10" t="s">
        <v>4</v>
      </c>
    </row>
    <row r="1526" customFormat="false" ht="14.25" hidden="true" customHeight="false" outlineLevel="0" collapsed="false">
      <c r="A1526" s="0" t="s">
        <v>39</v>
      </c>
      <c r="B1526" s="0" t="s">
        <v>39</v>
      </c>
      <c r="C1526" s="0" t="s">
        <v>76</v>
      </c>
      <c r="D1526" s="0" t="s">
        <v>71</v>
      </c>
      <c r="E1526" s="0" t="n">
        <v>2038</v>
      </c>
      <c r="F1526" s="5" t="n">
        <v>102.0978</v>
      </c>
      <c r="G1526" s="10" t="s">
        <v>4</v>
      </c>
    </row>
    <row r="1527" customFormat="false" ht="14.25" hidden="true" customHeight="false" outlineLevel="0" collapsed="false">
      <c r="A1527" s="0" t="s">
        <v>39</v>
      </c>
      <c r="B1527" s="0" t="s">
        <v>39</v>
      </c>
      <c r="C1527" s="0" t="s">
        <v>76</v>
      </c>
      <c r="D1527" s="0" t="s">
        <v>71</v>
      </c>
      <c r="E1527" s="0" t="n">
        <v>2039</v>
      </c>
      <c r="F1527" s="5" t="n">
        <v>109.324799</v>
      </c>
      <c r="G1527" s="10" t="s">
        <v>4</v>
      </c>
    </row>
    <row r="1528" customFormat="false" ht="14.25" hidden="true" customHeight="false" outlineLevel="0" collapsed="false">
      <c r="A1528" s="0" t="s">
        <v>39</v>
      </c>
      <c r="B1528" s="0" t="s">
        <v>39</v>
      </c>
      <c r="C1528" s="0" t="s">
        <v>76</v>
      </c>
      <c r="D1528" s="0" t="s">
        <v>71</v>
      </c>
      <c r="E1528" s="0" t="n">
        <v>2040</v>
      </c>
      <c r="F1528" s="5" t="n">
        <v>113.88</v>
      </c>
      <c r="G1528" s="10" t="s">
        <v>4</v>
      </c>
    </row>
    <row r="1529" customFormat="false" ht="14.25" hidden="true" customHeight="false" outlineLevel="0" collapsed="false">
      <c r="A1529" s="0" t="s">
        <v>39</v>
      </c>
      <c r="B1529" s="0" t="s">
        <v>39</v>
      </c>
      <c r="C1529" s="0" t="s">
        <v>79</v>
      </c>
      <c r="D1529" s="0" t="s">
        <v>80</v>
      </c>
      <c r="E1529" s="0" t="n">
        <v>2024</v>
      </c>
      <c r="F1529" s="5" t="n">
        <v>155.84624952437</v>
      </c>
      <c r="G1529" s="10" t="s">
        <v>4</v>
      </c>
    </row>
    <row r="1530" customFormat="false" ht="14.25" hidden="true" customHeight="false" outlineLevel="0" collapsed="false">
      <c r="A1530" s="0" t="s">
        <v>39</v>
      </c>
      <c r="B1530" s="0" t="s">
        <v>39</v>
      </c>
      <c r="C1530" s="0" t="s">
        <v>79</v>
      </c>
      <c r="D1530" s="0" t="s">
        <v>80</v>
      </c>
      <c r="E1530" s="0" t="n">
        <v>2025</v>
      </c>
      <c r="F1530" s="5" t="n">
        <v>163.503982104394</v>
      </c>
      <c r="G1530" s="10" t="s">
        <v>4</v>
      </c>
    </row>
    <row r="1531" customFormat="false" ht="14.25" hidden="true" customHeight="false" outlineLevel="0" collapsed="false">
      <c r="A1531" s="0" t="s">
        <v>39</v>
      </c>
      <c r="B1531" s="0" t="s">
        <v>39</v>
      </c>
      <c r="C1531" s="0" t="s">
        <v>79</v>
      </c>
      <c r="D1531" s="0" t="s">
        <v>80</v>
      </c>
      <c r="E1531" s="0" t="n">
        <v>2026</v>
      </c>
      <c r="F1531" s="5" t="n">
        <v>167.497195390725</v>
      </c>
      <c r="G1531" s="10" t="s">
        <v>4</v>
      </c>
    </row>
    <row r="1532" customFormat="false" ht="14.25" hidden="true" customHeight="false" outlineLevel="0" collapsed="false">
      <c r="A1532" s="0" t="s">
        <v>39</v>
      </c>
      <c r="B1532" s="0" t="s">
        <v>39</v>
      </c>
      <c r="C1532" s="0" t="s">
        <v>79</v>
      </c>
      <c r="D1532" s="0" t="s">
        <v>80</v>
      </c>
      <c r="E1532" s="0" t="n">
        <v>2027</v>
      </c>
      <c r="F1532" s="5" t="n">
        <v>170.467258896899</v>
      </c>
      <c r="G1532" s="10" t="s">
        <v>4</v>
      </c>
    </row>
    <row r="1533" customFormat="false" ht="14.25" hidden="true" customHeight="false" outlineLevel="0" collapsed="false">
      <c r="A1533" s="0" t="s">
        <v>39</v>
      </c>
      <c r="B1533" s="0" t="s">
        <v>39</v>
      </c>
      <c r="C1533" s="0" t="s">
        <v>79</v>
      </c>
      <c r="D1533" s="0" t="s">
        <v>80</v>
      </c>
      <c r="E1533" s="0" t="n">
        <v>2028</v>
      </c>
      <c r="F1533" s="5" t="n">
        <v>172.291459942715</v>
      </c>
      <c r="G1533" s="10" t="s">
        <v>4</v>
      </c>
    </row>
    <row r="1534" customFormat="false" ht="14.25" hidden="true" customHeight="false" outlineLevel="0" collapsed="false">
      <c r="A1534" s="0" t="s">
        <v>39</v>
      </c>
      <c r="B1534" s="0" t="s">
        <v>39</v>
      </c>
      <c r="C1534" s="0" t="s">
        <v>79</v>
      </c>
      <c r="D1534" s="0" t="s">
        <v>80</v>
      </c>
      <c r="E1534" s="0" t="n">
        <v>2029</v>
      </c>
      <c r="F1534" s="5" t="n">
        <v>174.354343477494</v>
      </c>
      <c r="G1534" s="10" t="s">
        <v>4</v>
      </c>
    </row>
    <row r="1535" customFormat="false" ht="14.25" hidden="true" customHeight="false" outlineLevel="0" collapsed="false">
      <c r="A1535" s="0" t="s">
        <v>39</v>
      </c>
      <c r="B1535" s="0" t="s">
        <v>39</v>
      </c>
      <c r="C1535" s="0" t="s">
        <v>79</v>
      </c>
      <c r="D1535" s="0" t="s">
        <v>80</v>
      </c>
      <c r="E1535" s="0" t="n">
        <v>2030</v>
      </c>
      <c r="F1535" s="5" t="n">
        <v>177.176536431425</v>
      </c>
      <c r="G1535" s="10" t="s">
        <v>4</v>
      </c>
    </row>
    <row r="1536" customFormat="false" ht="14.25" hidden="true" customHeight="false" outlineLevel="0" collapsed="false">
      <c r="A1536" s="0" t="s">
        <v>39</v>
      </c>
      <c r="B1536" s="0" t="s">
        <v>39</v>
      </c>
      <c r="C1536" s="0" t="s">
        <v>79</v>
      </c>
      <c r="D1536" s="0" t="s">
        <v>80</v>
      </c>
      <c r="E1536" s="0" t="n">
        <v>2031</v>
      </c>
      <c r="F1536" s="5" t="n">
        <v>182.128926208489</v>
      </c>
      <c r="G1536" s="10" t="s">
        <v>4</v>
      </c>
    </row>
    <row r="1537" customFormat="false" ht="14.25" hidden="true" customHeight="false" outlineLevel="0" collapsed="false">
      <c r="A1537" s="0" t="s">
        <v>39</v>
      </c>
      <c r="B1537" s="0" t="s">
        <v>39</v>
      </c>
      <c r="C1537" s="0" t="s">
        <v>79</v>
      </c>
      <c r="D1537" s="0" t="s">
        <v>80</v>
      </c>
      <c r="E1537" s="0" t="n">
        <v>2032</v>
      </c>
      <c r="F1537" s="5" t="n">
        <v>188.11818306469</v>
      </c>
      <c r="G1537" s="10" t="s">
        <v>4</v>
      </c>
    </row>
    <row r="1538" customFormat="false" ht="14.25" hidden="true" customHeight="false" outlineLevel="0" collapsed="false">
      <c r="A1538" s="0" t="s">
        <v>39</v>
      </c>
      <c r="B1538" s="0" t="s">
        <v>39</v>
      </c>
      <c r="C1538" s="0" t="s">
        <v>79</v>
      </c>
      <c r="D1538" s="0" t="s">
        <v>80</v>
      </c>
      <c r="E1538" s="0" t="n">
        <v>2033</v>
      </c>
      <c r="F1538" s="5" t="n">
        <v>194.679899996804</v>
      </c>
      <c r="G1538" s="10" t="s">
        <v>4</v>
      </c>
    </row>
    <row r="1539" customFormat="false" ht="14.25" hidden="true" customHeight="false" outlineLevel="0" collapsed="false">
      <c r="A1539" s="0" t="s">
        <v>39</v>
      </c>
      <c r="B1539" s="0" t="s">
        <v>39</v>
      </c>
      <c r="C1539" s="0" t="s">
        <v>79</v>
      </c>
      <c r="D1539" s="0" t="s">
        <v>80</v>
      </c>
      <c r="E1539" s="0" t="n">
        <v>2034</v>
      </c>
      <c r="F1539" s="5" t="n">
        <v>201.455436663161</v>
      </c>
      <c r="G1539" s="10" t="s">
        <v>4</v>
      </c>
    </row>
    <row r="1540" customFormat="false" ht="14.25" hidden="true" customHeight="false" outlineLevel="0" collapsed="false">
      <c r="A1540" s="0" t="s">
        <v>39</v>
      </c>
      <c r="B1540" s="0" t="s">
        <v>39</v>
      </c>
      <c r="C1540" s="0" t="s">
        <v>79</v>
      </c>
      <c r="D1540" s="0" t="s">
        <v>80</v>
      </c>
      <c r="E1540" s="0" t="n">
        <v>2035</v>
      </c>
      <c r="F1540" s="5" t="n">
        <v>208.327964398729</v>
      </c>
      <c r="G1540" s="10" t="s">
        <v>4</v>
      </c>
    </row>
    <row r="1541" customFormat="false" ht="14.25" hidden="true" customHeight="false" outlineLevel="0" collapsed="false">
      <c r="A1541" s="0" t="s">
        <v>39</v>
      </c>
      <c r="B1541" s="0" t="s">
        <v>39</v>
      </c>
      <c r="C1541" s="0" t="s">
        <v>79</v>
      </c>
      <c r="D1541" s="0" t="s">
        <v>80</v>
      </c>
      <c r="E1541" s="0" t="n">
        <v>2036</v>
      </c>
      <c r="F1541" s="5" t="n">
        <v>214.78347350436</v>
      </c>
      <c r="G1541" s="10" t="s">
        <v>4</v>
      </c>
    </row>
    <row r="1542" customFormat="false" ht="14.25" hidden="true" customHeight="false" outlineLevel="0" collapsed="false">
      <c r="A1542" s="0" t="s">
        <v>39</v>
      </c>
      <c r="B1542" s="0" t="s">
        <v>39</v>
      </c>
      <c r="C1542" s="0" t="s">
        <v>79</v>
      </c>
      <c r="D1542" s="0" t="s">
        <v>80</v>
      </c>
      <c r="E1542" s="0" t="n">
        <v>2037</v>
      </c>
      <c r="F1542" s="5" t="n">
        <v>221.310161915281</v>
      </c>
      <c r="G1542" s="10" t="s">
        <v>4</v>
      </c>
    </row>
    <row r="1543" customFormat="false" ht="14.25" hidden="true" customHeight="false" outlineLevel="0" collapsed="false">
      <c r="A1543" s="0" t="s">
        <v>39</v>
      </c>
      <c r="B1543" s="0" t="s">
        <v>39</v>
      </c>
      <c r="C1543" s="0" t="s">
        <v>79</v>
      </c>
      <c r="D1543" s="0" t="s">
        <v>80</v>
      </c>
      <c r="E1543" s="0" t="n">
        <v>2038</v>
      </c>
      <c r="F1543" s="5" t="n">
        <v>228.48625721565</v>
      </c>
      <c r="G1543" s="10" t="s">
        <v>4</v>
      </c>
    </row>
    <row r="1544" customFormat="false" ht="14.25" hidden="true" customHeight="false" outlineLevel="0" collapsed="false">
      <c r="A1544" s="0" t="s">
        <v>39</v>
      </c>
      <c r="B1544" s="0" t="s">
        <v>39</v>
      </c>
      <c r="C1544" s="0" t="s">
        <v>79</v>
      </c>
      <c r="D1544" s="0" t="s">
        <v>80</v>
      </c>
      <c r="E1544" s="0" t="n">
        <v>2039</v>
      </c>
      <c r="F1544" s="5" t="n">
        <v>236.523119595411</v>
      </c>
      <c r="G1544" s="10" t="s">
        <v>4</v>
      </c>
    </row>
    <row r="1545" customFormat="false" ht="14.25" hidden="true" customHeight="false" outlineLevel="0" collapsed="false">
      <c r="A1545" s="0" t="s">
        <v>39</v>
      </c>
      <c r="B1545" s="0" t="s">
        <v>39</v>
      </c>
      <c r="C1545" s="0" t="s">
        <v>79</v>
      </c>
      <c r="D1545" s="0" t="s">
        <v>80</v>
      </c>
      <c r="E1545" s="0" t="n">
        <v>2040</v>
      </c>
      <c r="F1545" s="5" t="n">
        <v>242.780899077098</v>
      </c>
      <c r="G1545" s="10" t="s">
        <v>4</v>
      </c>
    </row>
    <row r="1546" customFormat="false" ht="14.25" hidden="true" customHeight="false" outlineLevel="0" collapsed="false">
      <c r="A1546" s="0" t="s">
        <v>39</v>
      </c>
      <c r="B1546" s="0" t="s">
        <v>39</v>
      </c>
      <c r="C1546" s="0" t="s">
        <v>79</v>
      </c>
      <c r="D1546" s="0" t="s">
        <v>81</v>
      </c>
      <c r="E1546" s="0" t="n">
        <v>2024</v>
      </c>
      <c r="F1546" s="5" t="n">
        <v>93.6666546637441</v>
      </c>
      <c r="G1546" s="10" t="s">
        <v>4</v>
      </c>
    </row>
    <row r="1547" customFormat="false" ht="14.25" hidden="true" customHeight="false" outlineLevel="0" collapsed="false">
      <c r="A1547" s="0" t="s">
        <v>39</v>
      </c>
      <c r="B1547" s="0" t="s">
        <v>39</v>
      </c>
      <c r="C1547" s="0" t="s">
        <v>79</v>
      </c>
      <c r="D1547" s="0" t="s">
        <v>81</v>
      </c>
      <c r="E1547" s="0" t="n">
        <v>2025</v>
      </c>
      <c r="F1547" s="5" t="n">
        <v>92.9867793195157</v>
      </c>
      <c r="G1547" s="10" t="s">
        <v>4</v>
      </c>
    </row>
    <row r="1548" customFormat="false" ht="14.25" hidden="true" customHeight="false" outlineLevel="0" collapsed="false">
      <c r="A1548" s="0" t="s">
        <v>39</v>
      </c>
      <c r="B1548" s="0" t="s">
        <v>39</v>
      </c>
      <c r="C1548" s="0" t="s">
        <v>79</v>
      </c>
      <c r="D1548" s="0" t="s">
        <v>81</v>
      </c>
      <c r="E1548" s="0" t="n">
        <v>2026</v>
      </c>
      <c r="F1548" s="5" t="n">
        <v>92.6842216421334</v>
      </c>
      <c r="G1548" s="10" t="s">
        <v>4</v>
      </c>
    </row>
    <row r="1549" customFormat="false" ht="14.25" hidden="true" customHeight="false" outlineLevel="0" collapsed="false">
      <c r="A1549" s="0" t="s">
        <v>39</v>
      </c>
      <c r="B1549" s="0" t="s">
        <v>39</v>
      </c>
      <c r="C1549" s="0" t="s">
        <v>79</v>
      </c>
      <c r="D1549" s="0" t="s">
        <v>81</v>
      </c>
      <c r="E1549" s="0" t="n">
        <v>2027</v>
      </c>
      <c r="F1549" s="5" t="n">
        <v>92.0654001827751</v>
      </c>
      <c r="G1549" s="10" t="s">
        <v>4</v>
      </c>
    </row>
    <row r="1550" customFormat="false" ht="14.25" hidden="true" customHeight="false" outlineLevel="0" collapsed="false">
      <c r="A1550" s="0" t="s">
        <v>39</v>
      </c>
      <c r="B1550" s="0" t="s">
        <v>39</v>
      </c>
      <c r="C1550" s="0" t="s">
        <v>79</v>
      </c>
      <c r="D1550" s="0" t="s">
        <v>81</v>
      </c>
      <c r="E1550" s="0" t="n">
        <v>2028</v>
      </c>
      <c r="F1550" s="5" t="n">
        <v>91.8680407327118</v>
      </c>
      <c r="G1550" s="10" t="s">
        <v>4</v>
      </c>
    </row>
    <row r="1551" customFormat="false" ht="14.25" hidden="true" customHeight="false" outlineLevel="0" collapsed="false">
      <c r="A1551" s="0" t="s">
        <v>39</v>
      </c>
      <c r="B1551" s="0" t="s">
        <v>39</v>
      </c>
      <c r="C1551" s="0" t="s">
        <v>79</v>
      </c>
      <c r="D1551" s="0" t="s">
        <v>81</v>
      </c>
      <c r="E1551" s="0" t="n">
        <v>2029</v>
      </c>
      <c r="F1551" s="5" t="n">
        <v>93.2384189671569</v>
      </c>
      <c r="G1551" s="10" t="s">
        <v>4</v>
      </c>
    </row>
    <row r="1552" customFormat="false" ht="14.25" hidden="true" customHeight="false" outlineLevel="0" collapsed="false">
      <c r="A1552" s="0" t="s">
        <v>39</v>
      </c>
      <c r="B1552" s="0" t="s">
        <v>39</v>
      </c>
      <c r="C1552" s="0" t="s">
        <v>79</v>
      </c>
      <c r="D1552" s="0" t="s">
        <v>81</v>
      </c>
      <c r="E1552" s="0" t="n">
        <v>2030</v>
      </c>
      <c r="F1552" s="5" t="n">
        <v>96.2746411413671</v>
      </c>
      <c r="G1552" s="10" t="s">
        <v>4</v>
      </c>
    </row>
    <row r="1553" customFormat="false" ht="14.25" hidden="true" customHeight="false" outlineLevel="0" collapsed="false">
      <c r="A1553" s="0" t="s">
        <v>39</v>
      </c>
      <c r="B1553" s="0" t="s">
        <v>39</v>
      </c>
      <c r="C1553" s="0" t="s">
        <v>79</v>
      </c>
      <c r="D1553" s="0" t="s">
        <v>81</v>
      </c>
      <c r="E1553" s="0" t="n">
        <v>2031</v>
      </c>
      <c r="F1553" s="5" t="n">
        <v>94.4639385209109</v>
      </c>
      <c r="G1553" s="10" t="s">
        <v>4</v>
      </c>
    </row>
    <row r="1554" customFormat="false" ht="14.25" hidden="true" customHeight="false" outlineLevel="0" collapsed="false">
      <c r="A1554" s="0" t="s">
        <v>39</v>
      </c>
      <c r="B1554" s="0" t="s">
        <v>39</v>
      </c>
      <c r="C1554" s="0" t="s">
        <v>79</v>
      </c>
      <c r="D1554" s="0" t="s">
        <v>81</v>
      </c>
      <c r="E1554" s="0" t="n">
        <v>2032</v>
      </c>
      <c r="F1554" s="5" t="n">
        <v>94.3924520887317</v>
      </c>
      <c r="G1554" s="10" t="s">
        <v>4</v>
      </c>
    </row>
    <row r="1555" customFormat="false" ht="14.25" hidden="true" customHeight="false" outlineLevel="0" collapsed="false">
      <c r="A1555" s="0" t="s">
        <v>39</v>
      </c>
      <c r="B1555" s="0" t="s">
        <v>39</v>
      </c>
      <c r="C1555" s="0" t="s">
        <v>79</v>
      </c>
      <c r="D1555" s="0" t="s">
        <v>81</v>
      </c>
      <c r="E1555" s="0" t="n">
        <v>2033</v>
      </c>
      <c r="F1555" s="5" t="n">
        <v>94.0701983431105</v>
      </c>
      <c r="G1555" s="10" t="s">
        <v>4</v>
      </c>
    </row>
    <row r="1556" customFormat="false" ht="14.25" hidden="true" customHeight="false" outlineLevel="0" collapsed="false">
      <c r="A1556" s="0" t="s">
        <v>39</v>
      </c>
      <c r="B1556" s="0" t="s">
        <v>39</v>
      </c>
      <c r="C1556" s="0" t="s">
        <v>79</v>
      </c>
      <c r="D1556" s="0" t="s">
        <v>81</v>
      </c>
      <c r="E1556" s="0" t="n">
        <v>2034</v>
      </c>
      <c r="F1556" s="5" t="n">
        <v>94.5907586103737</v>
      </c>
      <c r="G1556" s="10" t="s">
        <v>4</v>
      </c>
    </row>
    <row r="1557" customFormat="false" ht="14.25" hidden="true" customHeight="false" outlineLevel="0" collapsed="false">
      <c r="A1557" s="0" t="s">
        <v>39</v>
      </c>
      <c r="B1557" s="0" t="s">
        <v>39</v>
      </c>
      <c r="C1557" s="0" t="s">
        <v>79</v>
      </c>
      <c r="D1557" s="0" t="s">
        <v>81</v>
      </c>
      <c r="E1557" s="0" t="n">
        <v>2035</v>
      </c>
      <c r="F1557" s="5" t="n">
        <v>95.6293081202249</v>
      </c>
      <c r="G1557" s="10" t="s">
        <v>4</v>
      </c>
    </row>
    <row r="1558" customFormat="false" ht="14.25" hidden="true" customHeight="false" outlineLevel="0" collapsed="false">
      <c r="A1558" s="0" t="s">
        <v>39</v>
      </c>
      <c r="B1558" s="0" t="s">
        <v>39</v>
      </c>
      <c r="C1558" s="0" t="s">
        <v>79</v>
      </c>
      <c r="D1558" s="0" t="s">
        <v>81</v>
      </c>
      <c r="E1558" s="0" t="n">
        <v>2036</v>
      </c>
      <c r="F1558" s="5" t="n">
        <v>96.3667076291801</v>
      </c>
      <c r="G1558" s="10" t="s">
        <v>4</v>
      </c>
    </row>
    <row r="1559" customFormat="false" ht="14.25" hidden="true" customHeight="false" outlineLevel="0" collapsed="false">
      <c r="A1559" s="0" t="s">
        <v>39</v>
      </c>
      <c r="B1559" s="0" t="s">
        <v>39</v>
      </c>
      <c r="C1559" s="0" t="s">
        <v>79</v>
      </c>
      <c r="D1559" s="0" t="s">
        <v>81</v>
      </c>
      <c r="E1559" s="0" t="n">
        <v>2037</v>
      </c>
      <c r="F1559" s="5" t="n">
        <v>97.1126368603407</v>
      </c>
      <c r="G1559" s="10" t="s">
        <v>4</v>
      </c>
    </row>
    <row r="1560" customFormat="false" ht="14.25" hidden="true" customHeight="false" outlineLevel="0" collapsed="false">
      <c r="A1560" s="0" t="s">
        <v>39</v>
      </c>
      <c r="B1560" s="0" t="s">
        <v>39</v>
      </c>
      <c r="C1560" s="0" t="s">
        <v>79</v>
      </c>
      <c r="D1560" s="0" t="s">
        <v>81</v>
      </c>
      <c r="E1560" s="0" t="n">
        <v>2038</v>
      </c>
      <c r="F1560" s="5" t="n">
        <v>97.8852222627879</v>
      </c>
      <c r="G1560" s="10" t="s">
        <v>4</v>
      </c>
    </row>
    <row r="1561" customFormat="false" ht="14.25" hidden="true" customHeight="false" outlineLevel="0" collapsed="false">
      <c r="A1561" s="0" t="s">
        <v>39</v>
      </c>
      <c r="B1561" s="0" t="s">
        <v>39</v>
      </c>
      <c r="C1561" s="0" t="s">
        <v>79</v>
      </c>
      <c r="D1561" s="0" t="s">
        <v>81</v>
      </c>
      <c r="E1561" s="0" t="n">
        <v>2039</v>
      </c>
      <c r="F1561" s="5" t="n">
        <v>98.6611166377971</v>
      </c>
      <c r="G1561" s="10" t="s">
        <v>4</v>
      </c>
    </row>
    <row r="1562" customFormat="false" ht="14.25" hidden="true" customHeight="false" outlineLevel="0" collapsed="false">
      <c r="A1562" s="0" t="s">
        <v>39</v>
      </c>
      <c r="B1562" s="0" t="s">
        <v>39</v>
      </c>
      <c r="C1562" s="0" t="s">
        <v>79</v>
      </c>
      <c r="D1562" s="0" t="s">
        <v>81</v>
      </c>
      <c r="E1562" s="0" t="n">
        <v>2040</v>
      </c>
      <c r="F1562" s="5" t="n">
        <v>99.4384745594145</v>
      </c>
      <c r="G1562" s="10" t="s">
        <v>4</v>
      </c>
    </row>
    <row r="1563" customFormat="false" ht="14.25" hidden="true" customHeight="false" outlineLevel="0" collapsed="false">
      <c r="A1563" s="0" t="s">
        <v>39</v>
      </c>
      <c r="B1563" s="0" t="s">
        <v>39</v>
      </c>
      <c r="C1563" s="0" t="s">
        <v>79</v>
      </c>
      <c r="D1563" s="0" t="s">
        <v>82</v>
      </c>
      <c r="E1563" s="0" t="n">
        <v>2024</v>
      </c>
      <c r="F1563" s="5" t="n">
        <v>696.714339181371</v>
      </c>
      <c r="G1563" s="10" t="s">
        <v>4</v>
      </c>
    </row>
    <row r="1564" customFormat="false" ht="14.25" hidden="true" customHeight="false" outlineLevel="0" collapsed="false">
      <c r="A1564" s="0" t="s">
        <v>39</v>
      </c>
      <c r="B1564" s="0" t="s">
        <v>39</v>
      </c>
      <c r="C1564" s="0" t="s">
        <v>79</v>
      </c>
      <c r="D1564" s="0" t="s">
        <v>82</v>
      </c>
      <c r="E1564" s="0" t="n">
        <v>2025</v>
      </c>
      <c r="F1564" s="5" t="n">
        <v>701.103675728714</v>
      </c>
      <c r="G1564" s="10" t="s">
        <v>4</v>
      </c>
    </row>
    <row r="1565" customFormat="false" ht="14.25" hidden="true" customHeight="false" outlineLevel="0" collapsed="false">
      <c r="A1565" s="0" t="s">
        <v>39</v>
      </c>
      <c r="B1565" s="0" t="s">
        <v>39</v>
      </c>
      <c r="C1565" s="0" t="s">
        <v>79</v>
      </c>
      <c r="D1565" s="0" t="s">
        <v>82</v>
      </c>
      <c r="E1565" s="0" t="n">
        <v>2026</v>
      </c>
      <c r="F1565" s="5" t="n">
        <v>702.431439338096</v>
      </c>
      <c r="G1565" s="10" t="s">
        <v>4</v>
      </c>
    </row>
    <row r="1566" customFormat="false" ht="14.25" hidden="true" customHeight="false" outlineLevel="0" collapsed="false">
      <c r="A1566" s="0" t="s">
        <v>39</v>
      </c>
      <c r="B1566" s="0" t="s">
        <v>39</v>
      </c>
      <c r="C1566" s="0" t="s">
        <v>79</v>
      </c>
      <c r="D1566" s="0" t="s">
        <v>82</v>
      </c>
      <c r="E1566" s="0" t="n">
        <v>2027</v>
      </c>
      <c r="F1566" s="5" t="n">
        <v>705.680218582209</v>
      </c>
      <c r="G1566" s="10" t="s">
        <v>4</v>
      </c>
    </row>
    <row r="1567" customFormat="false" ht="14.25" hidden="true" customHeight="false" outlineLevel="0" collapsed="false">
      <c r="A1567" s="0" t="s">
        <v>39</v>
      </c>
      <c r="B1567" s="0" t="s">
        <v>39</v>
      </c>
      <c r="C1567" s="0" t="s">
        <v>79</v>
      </c>
      <c r="D1567" s="0" t="s">
        <v>82</v>
      </c>
      <c r="E1567" s="0" t="n">
        <v>2028</v>
      </c>
      <c r="F1567" s="5" t="n">
        <v>709.790888887029</v>
      </c>
      <c r="G1567" s="10" t="s">
        <v>4</v>
      </c>
    </row>
    <row r="1568" customFormat="false" ht="14.25" hidden="true" customHeight="false" outlineLevel="0" collapsed="false">
      <c r="A1568" s="0" t="s">
        <v>39</v>
      </c>
      <c r="B1568" s="0" t="s">
        <v>39</v>
      </c>
      <c r="C1568" s="0" t="s">
        <v>79</v>
      </c>
      <c r="D1568" s="0" t="s">
        <v>82</v>
      </c>
      <c r="E1568" s="0" t="n">
        <v>2029</v>
      </c>
      <c r="F1568" s="5" t="n">
        <v>715.106452482282</v>
      </c>
      <c r="G1568" s="10" t="s">
        <v>4</v>
      </c>
    </row>
    <row r="1569" customFormat="false" ht="14.25" hidden="true" customHeight="false" outlineLevel="0" collapsed="false">
      <c r="A1569" s="0" t="s">
        <v>39</v>
      </c>
      <c r="B1569" s="0" t="s">
        <v>39</v>
      </c>
      <c r="C1569" s="0" t="s">
        <v>79</v>
      </c>
      <c r="D1569" s="0" t="s">
        <v>82</v>
      </c>
      <c r="E1569" s="0" t="n">
        <v>2030</v>
      </c>
      <c r="F1569" s="5" t="n">
        <v>719.545940443786</v>
      </c>
      <c r="G1569" s="10" t="s">
        <v>4</v>
      </c>
    </row>
    <row r="1570" customFormat="false" ht="14.25" hidden="true" customHeight="false" outlineLevel="0" collapsed="false">
      <c r="A1570" s="0" t="s">
        <v>39</v>
      </c>
      <c r="B1570" s="0" t="s">
        <v>39</v>
      </c>
      <c r="C1570" s="0" t="s">
        <v>79</v>
      </c>
      <c r="D1570" s="0" t="s">
        <v>82</v>
      </c>
      <c r="E1570" s="0" t="n">
        <v>2031</v>
      </c>
      <c r="F1570" s="5" t="n">
        <v>727.24011450338</v>
      </c>
      <c r="G1570" s="10" t="s">
        <v>4</v>
      </c>
    </row>
    <row r="1571" customFormat="false" ht="14.25" hidden="true" customHeight="false" outlineLevel="0" collapsed="false">
      <c r="A1571" s="0" t="s">
        <v>39</v>
      </c>
      <c r="B1571" s="0" t="s">
        <v>39</v>
      </c>
      <c r="C1571" s="0" t="s">
        <v>79</v>
      </c>
      <c r="D1571" s="0" t="s">
        <v>82</v>
      </c>
      <c r="E1571" s="0" t="n">
        <v>2032</v>
      </c>
      <c r="F1571" s="5" t="n">
        <v>738.24982991564</v>
      </c>
      <c r="G1571" s="10" t="s">
        <v>4</v>
      </c>
    </row>
    <row r="1572" customFormat="false" ht="14.25" hidden="true" customHeight="false" outlineLevel="0" collapsed="false">
      <c r="A1572" s="0" t="s">
        <v>39</v>
      </c>
      <c r="B1572" s="0" t="s">
        <v>39</v>
      </c>
      <c r="C1572" s="0" t="s">
        <v>79</v>
      </c>
      <c r="D1572" s="0" t="s">
        <v>82</v>
      </c>
      <c r="E1572" s="0" t="n">
        <v>2033</v>
      </c>
      <c r="F1572" s="5" t="n">
        <v>750.61285268366</v>
      </c>
      <c r="G1572" s="10" t="s">
        <v>4</v>
      </c>
    </row>
    <row r="1573" customFormat="false" ht="14.25" hidden="true" customHeight="false" outlineLevel="0" collapsed="false">
      <c r="A1573" s="0" t="s">
        <v>39</v>
      </c>
      <c r="B1573" s="0" t="s">
        <v>39</v>
      </c>
      <c r="C1573" s="0" t="s">
        <v>79</v>
      </c>
      <c r="D1573" s="0" t="s">
        <v>82</v>
      </c>
      <c r="E1573" s="0" t="n">
        <v>2034</v>
      </c>
      <c r="F1573" s="5" t="n">
        <v>763.153148855534</v>
      </c>
      <c r="G1573" s="10" t="s">
        <v>4</v>
      </c>
    </row>
    <row r="1574" customFormat="false" ht="14.25" hidden="true" customHeight="false" outlineLevel="0" collapsed="false">
      <c r="A1574" s="0" t="s">
        <v>39</v>
      </c>
      <c r="B1574" s="0" t="s">
        <v>39</v>
      </c>
      <c r="C1574" s="0" t="s">
        <v>79</v>
      </c>
      <c r="D1574" s="0" t="s">
        <v>82</v>
      </c>
      <c r="E1574" s="0" t="n">
        <v>2035</v>
      </c>
      <c r="F1574" s="5" t="n">
        <v>775.608300935811</v>
      </c>
      <c r="G1574" s="10" t="s">
        <v>4</v>
      </c>
    </row>
    <row r="1575" customFormat="false" ht="14.25" hidden="true" customHeight="false" outlineLevel="0" collapsed="false">
      <c r="A1575" s="0" t="s">
        <v>39</v>
      </c>
      <c r="B1575" s="0" t="s">
        <v>39</v>
      </c>
      <c r="C1575" s="0" t="s">
        <v>79</v>
      </c>
      <c r="D1575" s="0" t="s">
        <v>82</v>
      </c>
      <c r="E1575" s="0" t="n">
        <v>2036</v>
      </c>
      <c r="F1575" s="5" t="n">
        <v>784.10007542727</v>
      </c>
      <c r="G1575" s="10" t="s">
        <v>4</v>
      </c>
    </row>
    <row r="1576" customFormat="false" ht="14.25" hidden="true" customHeight="false" outlineLevel="0" collapsed="false">
      <c r="A1576" s="0" t="s">
        <v>39</v>
      </c>
      <c r="B1576" s="0" t="s">
        <v>39</v>
      </c>
      <c r="C1576" s="0" t="s">
        <v>79</v>
      </c>
      <c r="D1576" s="0" t="s">
        <v>82</v>
      </c>
      <c r="E1576" s="0" t="n">
        <v>2037</v>
      </c>
      <c r="F1576" s="5" t="n">
        <v>792.085076385623</v>
      </c>
      <c r="G1576" s="10" t="s">
        <v>4</v>
      </c>
    </row>
    <row r="1577" customFormat="false" ht="14.25" hidden="true" customHeight="false" outlineLevel="0" collapsed="false">
      <c r="A1577" s="0" t="s">
        <v>39</v>
      </c>
      <c r="B1577" s="0" t="s">
        <v>39</v>
      </c>
      <c r="C1577" s="0" t="s">
        <v>79</v>
      </c>
      <c r="D1577" s="0" t="s">
        <v>82</v>
      </c>
      <c r="E1577" s="0" t="n">
        <v>2038</v>
      </c>
      <c r="F1577" s="5" t="n">
        <v>799.341560885413</v>
      </c>
      <c r="G1577" s="10" t="s">
        <v>4</v>
      </c>
    </row>
    <row r="1578" customFormat="false" ht="14.25" hidden="true" customHeight="false" outlineLevel="0" collapsed="false">
      <c r="A1578" s="0" t="s">
        <v>39</v>
      </c>
      <c r="B1578" s="0" t="s">
        <v>39</v>
      </c>
      <c r="C1578" s="0" t="s">
        <v>79</v>
      </c>
      <c r="D1578" s="0" t="s">
        <v>82</v>
      </c>
      <c r="E1578" s="0" t="n">
        <v>2039</v>
      </c>
      <c r="F1578" s="5" t="n">
        <v>806.283428335384</v>
      </c>
      <c r="G1578" s="10" t="s">
        <v>4</v>
      </c>
    </row>
    <row r="1579" customFormat="false" ht="14.25" hidden="true" customHeight="false" outlineLevel="0" collapsed="false">
      <c r="A1579" s="0" t="s">
        <v>39</v>
      </c>
      <c r="B1579" s="0" t="s">
        <v>39</v>
      </c>
      <c r="C1579" s="0" t="s">
        <v>79</v>
      </c>
      <c r="D1579" s="0" t="s">
        <v>82</v>
      </c>
      <c r="E1579" s="0" t="n">
        <v>2040</v>
      </c>
      <c r="F1579" s="5" t="n">
        <v>815.023351693189</v>
      </c>
      <c r="G1579" s="10" t="s">
        <v>4</v>
      </c>
    </row>
    <row r="1580" customFormat="false" ht="14.25" hidden="true" customHeight="false" outlineLevel="0" collapsed="false">
      <c r="A1580" s="0" t="s">
        <v>39</v>
      </c>
      <c r="B1580" s="0" t="s">
        <v>39</v>
      </c>
      <c r="C1580" s="0" t="s">
        <v>79</v>
      </c>
      <c r="D1580" s="0" t="s">
        <v>83</v>
      </c>
      <c r="E1580" s="0" t="n">
        <v>2024</v>
      </c>
      <c r="F1580" s="5" t="n">
        <v>23.5</v>
      </c>
      <c r="G1580" s="10" t="s">
        <v>4</v>
      </c>
    </row>
    <row r="1581" customFormat="false" ht="14.25" hidden="true" customHeight="false" outlineLevel="0" collapsed="false">
      <c r="A1581" s="0" t="s">
        <v>39</v>
      </c>
      <c r="B1581" s="0" t="s">
        <v>39</v>
      </c>
      <c r="C1581" s="0" t="s">
        <v>79</v>
      </c>
      <c r="D1581" s="0" t="s">
        <v>83</v>
      </c>
      <c r="E1581" s="0" t="n">
        <v>2025</v>
      </c>
      <c r="F1581" s="5" t="n">
        <v>23.6175</v>
      </c>
      <c r="G1581" s="10" t="s">
        <v>4</v>
      </c>
    </row>
    <row r="1582" customFormat="false" ht="14.25" hidden="true" customHeight="false" outlineLevel="0" collapsed="false">
      <c r="A1582" s="0" t="s">
        <v>39</v>
      </c>
      <c r="B1582" s="0" t="s">
        <v>39</v>
      </c>
      <c r="C1582" s="0" t="s">
        <v>79</v>
      </c>
      <c r="D1582" s="0" t="s">
        <v>83</v>
      </c>
      <c r="E1582" s="0" t="n">
        <v>2026</v>
      </c>
      <c r="F1582" s="5" t="n">
        <v>23.7356</v>
      </c>
      <c r="G1582" s="10" t="s">
        <v>4</v>
      </c>
    </row>
    <row r="1583" customFormat="false" ht="14.25" hidden="true" customHeight="false" outlineLevel="0" collapsed="false">
      <c r="A1583" s="0" t="s">
        <v>39</v>
      </c>
      <c r="B1583" s="0" t="s">
        <v>39</v>
      </c>
      <c r="C1583" s="0" t="s">
        <v>79</v>
      </c>
      <c r="D1583" s="0" t="s">
        <v>83</v>
      </c>
      <c r="E1583" s="0" t="n">
        <v>2027</v>
      </c>
      <c r="F1583" s="5" t="n">
        <v>23.8543</v>
      </c>
      <c r="G1583" s="10" t="s">
        <v>4</v>
      </c>
    </row>
    <row r="1584" customFormat="false" ht="14.25" hidden="true" customHeight="false" outlineLevel="0" collapsed="false">
      <c r="A1584" s="0" t="s">
        <v>39</v>
      </c>
      <c r="B1584" s="0" t="s">
        <v>39</v>
      </c>
      <c r="C1584" s="0" t="s">
        <v>79</v>
      </c>
      <c r="D1584" s="0" t="s">
        <v>83</v>
      </c>
      <c r="E1584" s="0" t="n">
        <v>2028</v>
      </c>
      <c r="F1584" s="5" t="n">
        <v>23.9736</v>
      </c>
      <c r="G1584" s="10" t="s">
        <v>4</v>
      </c>
    </row>
    <row r="1585" customFormat="false" ht="14.25" hidden="true" customHeight="false" outlineLevel="0" collapsed="false">
      <c r="A1585" s="0" t="s">
        <v>39</v>
      </c>
      <c r="B1585" s="0" t="s">
        <v>39</v>
      </c>
      <c r="C1585" s="0" t="s">
        <v>79</v>
      </c>
      <c r="D1585" s="0" t="s">
        <v>83</v>
      </c>
      <c r="E1585" s="0" t="n">
        <v>2029</v>
      </c>
      <c r="F1585" s="5" t="n">
        <v>24.0935</v>
      </c>
      <c r="G1585" s="10" t="s">
        <v>4</v>
      </c>
    </row>
    <row r="1586" customFormat="false" ht="14.25" hidden="true" customHeight="false" outlineLevel="0" collapsed="false">
      <c r="A1586" s="0" t="s">
        <v>39</v>
      </c>
      <c r="B1586" s="0" t="s">
        <v>39</v>
      </c>
      <c r="C1586" s="0" t="s">
        <v>79</v>
      </c>
      <c r="D1586" s="0" t="s">
        <v>83</v>
      </c>
      <c r="E1586" s="0" t="n">
        <v>2030</v>
      </c>
      <c r="F1586" s="5" t="n">
        <v>24.2139</v>
      </c>
      <c r="G1586" s="10" t="s">
        <v>4</v>
      </c>
    </row>
    <row r="1587" customFormat="false" ht="14.25" hidden="true" customHeight="false" outlineLevel="0" collapsed="false">
      <c r="A1587" s="0" t="s">
        <v>39</v>
      </c>
      <c r="B1587" s="0" t="s">
        <v>39</v>
      </c>
      <c r="C1587" s="0" t="s">
        <v>79</v>
      </c>
      <c r="D1587" s="0" t="s">
        <v>83</v>
      </c>
      <c r="E1587" s="0" t="n">
        <v>2031</v>
      </c>
      <c r="F1587" s="5" t="n">
        <v>24.3351</v>
      </c>
      <c r="G1587" s="10" t="s">
        <v>4</v>
      </c>
    </row>
    <row r="1588" customFormat="false" ht="14.25" hidden="true" customHeight="false" outlineLevel="0" collapsed="false">
      <c r="A1588" s="0" t="s">
        <v>39</v>
      </c>
      <c r="B1588" s="0" t="s">
        <v>39</v>
      </c>
      <c r="C1588" s="0" t="s">
        <v>79</v>
      </c>
      <c r="D1588" s="0" t="s">
        <v>83</v>
      </c>
      <c r="E1588" s="0" t="n">
        <v>2032</v>
      </c>
      <c r="F1588" s="5" t="n">
        <v>24.4567</v>
      </c>
      <c r="G1588" s="10" t="s">
        <v>4</v>
      </c>
    </row>
    <row r="1589" customFormat="false" ht="14.25" hidden="true" customHeight="false" outlineLevel="0" collapsed="false">
      <c r="A1589" s="0" t="s">
        <v>39</v>
      </c>
      <c r="B1589" s="0" t="s">
        <v>39</v>
      </c>
      <c r="C1589" s="0" t="s">
        <v>79</v>
      </c>
      <c r="D1589" s="0" t="s">
        <v>83</v>
      </c>
      <c r="E1589" s="0" t="n">
        <v>2033</v>
      </c>
      <c r="F1589" s="5" t="n">
        <v>24.5789</v>
      </c>
      <c r="G1589" s="10" t="s">
        <v>4</v>
      </c>
    </row>
    <row r="1590" customFormat="false" ht="14.25" hidden="true" customHeight="false" outlineLevel="0" collapsed="false">
      <c r="A1590" s="0" t="s">
        <v>39</v>
      </c>
      <c r="B1590" s="0" t="s">
        <v>39</v>
      </c>
      <c r="C1590" s="0" t="s">
        <v>79</v>
      </c>
      <c r="D1590" s="0" t="s">
        <v>83</v>
      </c>
      <c r="E1590" s="0" t="n">
        <v>2034</v>
      </c>
      <c r="F1590" s="5" t="n">
        <v>24.7017</v>
      </c>
      <c r="G1590" s="10" t="s">
        <v>4</v>
      </c>
    </row>
    <row r="1591" customFormat="false" ht="14.25" hidden="true" customHeight="false" outlineLevel="0" collapsed="false">
      <c r="A1591" s="0" t="s">
        <v>39</v>
      </c>
      <c r="B1591" s="0" t="s">
        <v>39</v>
      </c>
      <c r="C1591" s="0" t="s">
        <v>79</v>
      </c>
      <c r="D1591" s="0" t="s">
        <v>83</v>
      </c>
      <c r="E1591" s="0" t="n">
        <v>2035</v>
      </c>
      <c r="F1591" s="5" t="n">
        <v>24.8254</v>
      </c>
      <c r="G1591" s="10" t="s">
        <v>4</v>
      </c>
    </row>
    <row r="1592" customFormat="false" ht="14.25" hidden="true" customHeight="false" outlineLevel="0" collapsed="false">
      <c r="A1592" s="0" t="s">
        <v>39</v>
      </c>
      <c r="B1592" s="0" t="s">
        <v>39</v>
      </c>
      <c r="C1592" s="0" t="s">
        <v>79</v>
      </c>
      <c r="D1592" s="0" t="s">
        <v>83</v>
      </c>
      <c r="E1592" s="0" t="n">
        <v>2036</v>
      </c>
      <c r="F1592" s="5" t="n">
        <v>24.9494</v>
      </c>
      <c r="G1592" s="10" t="s">
        <v>4</v>
      </c>
    </row>
    <row r="1593" customFormat="false" ht="14.25" hidden="true" customHeight="false" outlineLevel="0" collapsed="false">
      <c r="A1593" s="0" t="s">
        <v>39</v>
      </c>
      <c r="B1593" s="0" t="s">
        <v>39</v>
      </c>
      <c r="C1593" s="0" t="s">
        <v>79</v>
      </c>
      <c r="D1593" s="0" t="s">
        <v>83</v>
      </c>
      <c r="E1593" s="0" t="n">
        <v>2037</v>
      </c>
      <c r="F1593" s="5" t="n">
        <v>25.0742</v>
      </c>
      <c r="G1593" s="10" t="s">
        <v>4</v>
      </c>
    </row>
    <row r="1594" customFormat="false" ht="14.25" hidden="true" customHeight="false" outlineLevel="0" collapsed="false">
      <c r="A1594" s="0" t="s">
        <v>39</v>
      </c>
      <c r="B1594" s="0" t="s">
        <v>39</v>
      </c>
      <c r="C1594" s="0" t="s">
        <v>79</v>
      </c>
      <c r="D1594" s="0" t="s">
        <v>83</v>
      </c>
      <c r="E1594" s="0" t="n">
        <v>2038</v>
      </c>
      <c r="F1594" s="5" t="n">
        <v>25.1996</v>
      </c>
      <c r="G1594" s="10" t="s">
        <v>4</v>
      </c>
    </row>
    <row r="1595" customFormat="false" ht="14.25" hidden="true" customHeight="false" outlineLevel="0" collapsed="false">
      <c r="A1595" s="0" t="s">
        <v>39</v>
      </c>
      <c r="B1595" s="0" t="s">
        <v>39</v>
      </c>
      <c r="C1595" s="0" t="s">
        <v>79</v>
      </c>
      <c r="D1595" s="0" t="s">
        <v>83</v>
      </c>
      <c r="E1595" s="0" t="n">
        <v>2039</v>
      </c>
      <c r="F1595" s="5" t="n">
        <v>25.3256</v>
      </c>
      <c r="G1595" s="10" t="s">
        <v>4</v>
      </c>
    </row>
    <row r="1596" customFormat="false" ht="14.25" hidden="true" customHeight="false" outlineLevel="0" collapsed="false">
      <c r="A1596" s="0" t="s">
        <v>39</v>
      </c>
      <c r="B1596" s="0" t="s">
        <v>39</v>
      </c>
      <c r="C1596" s="0" t="s">
        <v>79</v>
      </c>
      <c r="D1596" s="0" t="s">
        <v>83</v>
      </c>
      <c r="E1596" s="0" t="n">
        <v>2040</v>
      </c>
      <c r="F1596" s="5" t="n">
        <v>25.4522</v>
      </c>
      <c r="G1596" s="10" t="s">
        <v>4</v>
      </c>
    </row>
    <row r="1597" customFormat="false" ht="14.25" hidden="true" customHeight="false" outlineLevel="0" collapsed="false">
      <c r="A1597" s="0" t="s">
        <v>39</v>
      </c>
      <c r="B1597" s="0" t="s">
        <v>39</v>
      </c>
      <c r="C1597" s="0" t="s">
        <v>79</v>
      </c>
      <c r="D1597" s="0" t="s">
        <v>71</v>
      </c>
      <c r="E1597" s="0" t="n">
        <v>2024</v>
      </c>
      <c r="F1597" s="5" t="n">
        <v>969.727243369485</v>
      </c>
      <c r="G1597" s="10" t="s">
        <v>4</v>
      </c>
    </row>
    <row r="1598" customFormat="false" ht="14.25" hidden="true" customHeight="false" outlineLevel="0" collapsed="false">
      <c r="A1598" s="0" t="s">
        <v>39</v>
      </c>
      <c r="B1598" s="0" t="s">
        <v>39</v>
      </c>
      <c r="C1598" s="0" t="s">
        <v>79</v>
      </c>
      <c r="D1598" s="0" t="s">
        <v>71</v>
      </c>
      <c r="E1598" s="0" t="n">
        <v>2025</v>
      </c>
      <c r="F1598" s="5" t="n">
        <v>981.211937152624</v>
      </c>
      <c r="G1598" s="10" t="s">
        <v>4</v>
      </c>
    </row>
    <row r="1599" customFormat="false" ht="14.25" hidden="true" customHeight="false" outlineLevel="0" collapsed="false">
      <c r="A1599" s="0" t="s">
        <v>39</v>
      </c>
      <c r="B1599" s="0" t="s">
        <v>39</v>
      </c>
      <c r="C1599" s="0" t="s">
        <v>79</v>
      </c>
      <c r="D1599" s="0" t="s">
        <v>71</v>
      </c>
      <c r="E1599" s="0" t="n">
        <v>2026</v>
      </c>
      <c r="F1599" s="5" t="n">
        <v>986.348456370954</v>
      </c>
      <c r="G1599" s="10" t="s">
        <v>4</v>
      </c>
    </row>
    <row r="1600" customFormat="false" ht="14.25" hidden="true" customHeight="false" outlineLevel="0" collapsed="false">
      <c r="A1600" s="0" t="s">
        <v>39</v>
      </c>
      <c r="B1600" s="0" t="s">
        <v>39</v>
      </c>
      <c r="C1600" s="0" t="s">
        <v>79</v>
      </c>
      <c r="D1600" s="0" t="s">
        <v>71</v>
      </c>
      <c r="E1600" s="0" t="n">
        <v>2027</v>
      </c>
      <c r="F1600" s="5" t="n">
        <v>992.067177661883</v>
      </c>
      <c r="G1600" s="10" t="s">
        <v>4</v>
      </c>
    </row>
    <row r="1601" customFormat="false" ht="14.25" hidden="true" customHeight="false" outlineLevel="0" collapsed="false">
      <c r="A1601" s="0" t="s">
        <v>39</v>
      </c>
      <c r="B1601" s="0" t="s">
        <v>39</v>
      </c>
      <c r="C1601" s="0" t="s">
        <v>79</v>
      </c>
      <c r="D1601" s="0" t="s">
        <v>71</v>
      </c>
      <c r="E1601" s="0" t="n">
        <v>2028</v>
      </c>
      <c r="F1601" s="5" t="n">
        <v>997.923989562455</v>
      </c>
      <c r="G1601" s="10" t="s">
        <v>4</v>
      </c>
    </row>
    <row r="1602" customFormat="false" ht="14.25" hidden="true" customHeight="false" outlineLevel="0" collapsed="false">
      <c r="A1602" s="0" t="s">
        <v>39</v>
      </c>
      <c r="B1602" s="0" t="s">
        <v>39</v>
      </c>
      <c r="C1602" s="0" t="s">
        <v>79</v>
      </c>
      <c r="D1602" s="0" t="s">
        <v>71</v>
      </c>
      <c r="E1602" s="0" t="n">
        <v>2029</v>
      </c>
      <c r="F1602" s="5" t="n">
        <v>1006.79271492693</v>
      </c>
      <c r="G1602" s="10" t="s">
        <v>4</v>
      </c>
    </row>
    <row r="1603" customFormat="false" ht="14.25" hidden="true" customHeight="false" outlineLevel="0" collapsed="false">
      <c r="A1603" s="0" t="s">
        <v>39</v>
      </c>
      <c r="B1603" s="0" t="s">
        <v>39</v>
      </c>
      <c r="C1603" s="0" t="s">
        <v>79</v>
      </c>
      <c r="D1603" s="0" t="s">
        <v>71</v>
      </c>
      <c r="E1603" s="0" t="n">
        <v>2030</v>
      </c>
      <c r="F1603" s="5" t="n">
        <v>1017.21101801658</v>
      </c>
      <c r="G1603" s="10" t="s">
        <v>4</v>
      </c>
    </row>
    <row r="1604" customFormat="false" ht="14.25" hidden="true" customHeight="false" outlineLevel="0" collapsed="false">
      <c r="A1604" s="0" t="s">
        <v>39</v>
      </c>
      <c r="B1604" s="0" t="s">
        <v>39</v>
      </c>
      <c r="C1604" s="0" t="s">
        <v>79</v>
      </c>
      <c r="D1604" s="0" t="s">
        <v>71</v>
      </c>
      <c r="E1604" s="0" t="n">
        <v>2031</v>
      </c>
      <c r="F1604" s="5" t="n">
        <v>1028.16807923278</v>
      </c>
      <c r="G1604" s="10" t="s">
        <v>4</v>
      </c>
    </row>
    <row r="1605" customFormat="false" ht="14.25" hidden="true" customHeight="false" outlineLevel="0" collapsed="false">
      <c r="A1605" s="0" t="s">
        <v>39</v>
      </c>
      <c r="B1605" s="0" t="s">
        <v>39</v>
      </c>
      <c r="C1605" s="0" t="s">
        <v>79</v>
      </c>
      <c r="D1605" s="0" t="s">
        <v>71</v>
      </c>
      <c r="E1605" s="0" t="n">
        <v>2032</v>
      </c>
      <c r="F1605" s="5" t="n">
        <v>1045.21716506906</v>
      </c>
      <c r="G1605" s="10" t="s">
        <v>4</v>
      </c>
    </row>
    <row r="1606" customFormat="false" ht="14.25" hidden="true" customHeight="false" outlineLevel="0" collapsed="false">
      <c r="A1606" s="0" t="s">
        <v>39</v>
      </c>
      <c r="B1606" s="0" t="s">
        <v>39</v>
      </c>
      <c r="C1606" s="0" t="s">
        <v>79</v>
      </c>
      <c r="D1606" s="0" t="s">
        <v>71</v>
      </c>
      <c r="E1606" s="0" t="n">
        <v>2033</v>
      </c>
      <c r="F1606" s="5" t="n">
        <v>1063.94185102357</v>
      </c>
      <c r="G1606" s="10" t="s">
        <v>4</v>
      </c>
    </row>
    <row r="1607" customFormat="false" ht="14.25" hidden="true" customHeight="false" outlineLevel="0" collapsed="false">
      <c r="A1607" s="0" t="s">
        <v>39</v>
      </c>
      <c r="B1607" s="0" t="s">
        <v>39</v>
      </c>
      <c r="C1607" s="0" t="s">
        <v>79</v>
      </c>
      <c r="D1607" s="0" t="s">
        <v>71</v>
      </c>
      <c r="E1607" s="0" t="n">
        <v>2034</v>
      </c>
      <c r="F1607" s="5" t="n">
        <v>1083.90104412907</v>
      </c>
      <c r="G1607" s="10" t="s">
        <v>4</v>
      </c>
    </row>
    <row r="1608" customFormat="false" ht="14.25" hidden="true" customHeight="false" outlineLevel="0" collapsed="false">
      <c r="A1608" s="0" t="s">
        <v>39</v>
      </c>
      <c r="B1608" s="0" t="s">
        <v>39</v>
      </c>
      <c r="C1608" s="0" t="s">
        <v>79</v>
      </c>
      <c r="D1608" s="0" t="s">
        <v>71</v>
      </c>
      <c r="E1608" s="0" t="n">
        <v>2035</v>
      </c>
      <c r="F1608" s="5" t="n">
        <v>1104.39097345477</v>
      </c>
      <c r="G1608" s="10" t="s">
        <v>4</v>
      </c>
    </row>
    <row r="1609" customFormat="false" ht="14.25" hidden="true" customHeight="false" outlineLevel="0" collapsed="false">
      <c r="A1609" s="0" t="s">
        <v>39</v>
      </c>
      <c r="B1609" s="0" t="s">
        <v>39</v>
      </c>
      <c r="C1609" s="0" t="s">
        <v>79</v>
      </c>
      <c r="D1609" s="0" t="s">
        <v>71</v>
      </c>
      <c r="E1609" s="0" t="n">
        <v>2036</v>
      </c>
      <c r="F1609" s="5" t="n">
        <v>1120.19965656081</v>
      </c>
      <c r="G1609" s="10" t="s">
        <v>4</v>
      </c>
    </row>
    <row r="1610" customFormat="false" ht="14.25" hidden="true" customHeight="false" outlineLevel="0" collapsed="false">
      <c r="A1610" s="0" t="s">
        <v>39</v>
      </c>
      <c r="B1610" s="0" t="s">
        <v>39</v>
      </c>
      <c r="C1610" s="0" t="s">
        <v>79</v>
      </c>
      <c r="D1610" s="0" t="s">
        <v>71</v>
      </c>
      <c r="E1610" s="0" t="n">
        <v>2037</v>
      </c>
      <c r="F1610" s="5" t="n">
        <v>1135.58207516125</v>
      </c>
      <c r="G1610" s="10" t="s">
        <v>4</v>
      </c>
    </row>
    <row r="1611" customFormat="false" ht="14.25" hidden="true" customHeight="false" outlineLevel="0" collapsed="false">
      <c r="A1611" s="0" t="s">
        <v>39</v>
      </c>
      <c r="B1611" s="0" t="s">
        <v>39</v>
      </c>
      <c r="C1611" s="0" t="s">
        <v>79</v>
      </c>
      <c r="D1611" s="0" t="s">
        <v>71</v>
      </c>
      <c r="E1611" s="0" t="n">
        <v>2038</v>
      </c>
      <c r="F1611" s="5" t="n">
        <v>1150.91264036385</v>
      </c>
      <c r="G1611" s="10" t="s">
        <v>4</v>
      </c>
    </row>
    <row r="1612" customFormat="false" ht="14.25" hidden="true" customHeight="false" outlineLevel="0" collapsed="false">
      <c r="A1612" s="0" t="s">
        <v>39</v>
      </c>
      <c r="B1612" s="0" t="s">
        <v>39</v>
      </c>
      <c r="C1612" s="0" t="s">
        <v>79</v>
      </c>
      <c r="D1612" s="0" t="s">
        <v>71</v>
      </c>
      <c r="E1612" s="0" t="n">
        <v>2039</v>
      </c>
      <c r="F1612" s="5" t="n">
        <v>1166.79326456859</v>
      </c>
      <c r="G1612" s="10" t="s">
        <v>4</v>
      </c>
    </row>
    <row r="1613" customFormat="false" ht="14.25" hidden="true" customHeight="false" outlineLevel="0" collapsed="false">
      <c r="A1613" s="0" t="s">
        <v>39</v>
      </c>
      <c r="B1613" s="0" t="s">
        <v>39</v>
      </c>
      <c r="C1613" s="0" t="s">
        <v>79</v>
      </c>
      <c r="D1613" s="0" t="s">
        <v>71</v>
      </c>
      <c r="E1613" s="0" t="n">
        <v>2040</v>
      </c>
      <c r="F1613" s="5" t="n">
        <v>1182.6949253297</v>
      </c>
      <c r="G1613" s="10" t="s">
        <v>4</v>
      </c>
    </row>
    <row r="1614" customFormat="false" ht="14.25" hidden="true" customHeight="false" outlineLevel="0" collapsed="false">
      <c r="A1614" s="0" t="s">
        <v>39</v>
      </c>
      <c r="B1614" s="0" t="s">
        <v>39</v>
      </c>
      <c r="C1614" s="0" t="s">
        <v>84</v>
      </c>
      <c r="D1614" s="0" t="s">
        <v>85</v>
      </c>
      <c r="E1614" s="0" t="n">
        <v>2024</v>
      </c>
      <c r="F1614" s="5" t="n">
        <v>0.262715272509572</v>
      </c>
      <c r="G1614" s="10" t="s">
        <v>4</v>
      </c>
    </row>
    <row r="1615" customFormat="false" ht="14.25" hidden="true" customHeight="false" outlineLevel="0" collapsed="false">
      <c r="A1615" s="0" t="s">
        <v>39</v>
      </c>
      <c r="B1615" s="0" t="s">
        <v>39</v>
      </c>
      <c r="C1615" s="0" t="s">
        <v>84</v>
      </c>
      <c r="D1615" s="0" t="s">
        <v>85</v>
      </c>
      <c r="E1615" s="0" t="n">
        <v>2025</v>
      </c>
      <c r="F1615" s="5" t="n">
        <v>0.285229757393893</v>
      </c>
      <c r="G1615" s="10" t="s">
        <v>4</v>
      </c>
    </row>
    <row r="1616" customFormat="false" ht="14.25" hidden="true" customHeight="false" outlineLevel="0" collapsed="false">
      <c r="A1616" s="0" t="s">
        <v>39</v>
      </c>
      <c r="B1616" s="0" t="s">
        <v>39</v>
      </c>
      <c r="C1616" s="0" t="s">
        <v>84</v>
      </c>
      <c r="D1616" s="0" t="s">
        <v>85</v>
      </c>
      <c r="E1616" s="0" t="n">
        <v>2026</v>
      </c>
      <c r="F1616" s="5" t="n">
        <v>0.326376502431811</v>
      </c>
      <c r="G1616" s="10" t="s">
        <v>4</v>
      </c>
    </row>
    <row r="1617" customFormat="false" ht="14.25" hidden="true" customHeight="false" outlineLevel="0" collapsed="false">
      <c r="A1617" s="0" t="s">
        <v>39</v>
      </c>
      <c r="B1617" s="0" t="s">
        <v>39</v>
      </c>
      <c r="C1617" s="0" t="s">
        <v>84</v>
      </c>
      <c r="D1617" s="0" t="s">
        <v>85</v>
      </c>
      <c r="E1617" s="0" t="n">
        <v>2027</v>
      </c>
      <c r="F1617" s="5" t="n">
        <v>0.388431065058256</v>
      </c>
      <c r="G1617" s="10" t="s">
        <v>4</v>
      </c>
    </row>
    <row r="1618" customFormat="false" ht="14.25" hidden="true" customHeight="false" outlineLevel="0" collapsed="false">
      <c r="A1618" s="0" t="s">
        <v>39</v>
      </c>
      <c r="B1618" s="0" t="s">
        <v>39</v>
      </c>
      <c r="C1618" s="0" t="s">
        <v>84</v>
      </c>
      <c r="D1618" s="0" t="s">
        <v>85</v>
      </c>
      <c r="E1618" s="0" t="n">
        <v>2028</v>
      </c>
      <c r="F1618" s="5" t="n">
        <v>0.469030263168574</v>
      </c>
      <c r="G1618" s="10" t="s">
        <v>4</v>
      </c>
    </row>
    <row r="1619" customFormat="false" ht="14.25" hidden="true" customHeight="false" outlineLevel="0" collapsed="false">
      <c r="A1619" s="0" t="s">
        <v>39</v>
      </c>
      <c r="B1619" s="0" t="s">
        <v>39</v>
      </c>
      <c r="C1619" s="0" t="s">
        <v>84</v>
      </c>
      <c r="D1619" s="0" t="s">
        <v>85</v>
      </c>
      <c r="E1619" s="0" t="n">
        <v>2029</v>
      </c>
      <c r="F1619" s="5" t="n">
        <v>0.565384422654283</v>
      </c>
      <c r="G1619" s="10" t="s">
        <v>4</v>
      </c>
    </row>
    <row r="1620" customFormat="false" ht="14.25" hidden="true" customHeight="false" outlineLevel="0" collapsed="false">
      <c r="A1620" s="0" t="s">
        <v>39</v>
      </c>
      <c r="B1620" s="0" t="s">
        <v>39</v>
      </c>
      <c r="C1620" s="0" t="s">
        <v>84</v>
      </c>
      <c r="D1620" s="0" t="s">
        <v>85</v>
      </c>
      <c r="E1620" s="0" t="n">
        <v>2030</v>
      </c>
      <c r="F1620" s="5" t="n">
        <v>0.674166178571765</v>
      </c>
      <c r="G1620" s="10" t="s">
        <v>4</v>
      </c>
    </row>
    <row r="1621" customFormat="false" ht="14.25" hidden="true" customHeight="false" outlineLevel="0" collapsed="false">
      <c r="A1621" s="0" t="s">
        <v>39</v>
      </c>
      <c r="B1621" s="0" t="s">
        <v>39</v>
      </c>
      <c r="C1621" s="0" t="s">
        <v>84</v>
      </c>
      <c r="D1621" s="0" t="s">
        <v>85</v>
      </c>
      <c r="E1621" s="0" t="n">
        <v>2031</v>
      </c>
      <c r="F1621" s="5" t="n">
        <v>0.805122903683322</v>
      </c>
      <c r="G1621" s="10" t="s">
        <v>4</v>
      </c>
    </row>
    <row r="1622" customFormat="false" ht="14.25" hidden="true" customHeight="false" outlineLevel="0" collapsed="false">
      <c r="A1622" s="0" t="s">
        <v>39</v>
      </c>
      <c r="B1622" s="0" t="s">
        <v>39</v>
      </c>
      <c r="C1622" s="0" t="s">
        <v>84</v>
      </c>
      <c r="D1622" s="0" t="s">
        <v>85</v>
      </c>
      <c r="E1622" s="0" t="n">
        <v>2032</v>
      </c>
      <c r="F1622" s="5" t="n">
        <v>0.959751207099247</v>
      </c>
      <c r="G1622" s="10" t="s">
        <v>4</v>
      </c>
    </row>
    <row r="1623" customFormat="false" ht="14.25" hidden="true" customHeight="false" outlineLevel="0" collapsed="false">
      <c r="A1623" s="0" t="s">
        <v>39</v>
      </c>
      <c r="B1623" s="0" t="s">
        <v>39</v>
      </c>
      <c r="C1623" s="0" t="s">
        <v>84</v>
      </c>
      <c r="D1623" s="0" t="s">
        <v>85</v>
      </c>
      <c r="E1623" s="0" t="n">
        <v>2033</v>
      </c>
      <c r="F1623" s="5" t="n">
        <v>1.13189451424705</v>
      </c>
      <c r="G1623" s="10" t="s">
        <v>4</v>
      </c>
    </row>
    <row r="1624" customFormat="false" ht="14.25" hidden="true" customHeight="false" outlineLevel="0" collapsed="false">
      <c r="A1624" s="0" t="s">
        <v>39</v>
      </c>
      <c r="B1624" s="0" t="s">
        <v>39</v>
      </c>
      <c r="C1624" s="0" t="s">
        <v>84</v>
      </c>
      <c r="D1624" s="0" t="s">
        <v>85</v>
      </c>
      <c r="E1624" s="0" t="n">
        <v>2034</v>
      </c>
      <c r="F1624" s="5" t="n">
        <v>1.31589343241108</v>
      </c>
      <c r="G1624" s="10" t="s">
        <v>4</v>
      </c>
    </row>
    <row r="1625" customFormat="false" ht="14.25" hidden="true" customHeight="false" outlineLevel="0" collapsed="false">
      <c r="A1625" s="0" t="s">
        <v>39</v>
      </c>
      <c r="B1625" s="0" t="s">
        <v>39</v>
      </c>
      <c r="C1625" s="0" t="s">
        <v>84</v>
      </c>
      <c r="D1625" s="0" t="s">
        <v>85</v>
      </c>
      <c r="E1625" s="0" t="n">
        <v>2035</v>
      </c>
      <c r="F1625" s="5" t="n">
        <v>1.50718339829739</v>
      </c>
      <c r="G1625" s="10" t="s">
        <v>4</v>
      </c>
    </row>
    <row r="1626" customFormat="false" ht="14.25" hidden="true" customHeight="false" outlineLevel="0" collapsed="false">
      <c r="A1626" s="0" t="s">
        <v>39</v>
      </c>
      <c r="B1626" s="0" t="s">
        <v>39</v>
      </c>
      <c r="C1626" s="0" t="s">
        <v>84</v>
      </c>
      <c r="D1626" s="0" t="s">
        <v>85</v>
      </c>
      <c r="E1626" s="0" t="n">
        <v>2036</v>
      </c>
      <c r="F1626" s="5" t="n">
        <v>1.7050885187666</v>
      </c>
      <c r="G1626" s="10" t="s">
        <v>4</v>
      </c>
    </row>
    <row r="1627" customFormat="false" ht="14.25" hidden="true" customHeight="false" outlineLevel="0" collapsed="false">
      <c r="A1627" s="0" t="s">
        <v>39</v>
      </c>
      <c r="B1627" s="0" t="s">
        <v>39</v>
      </c>
      <c r="C1627" s="0" t="s">
        <v>84</v>
      </c>
      <c r="D1627" s="0" t="s">
        <v>85</v>
      </c>
      <c r="E1627" s="0" t="n">
        <v>2037</v>
      </c>
      <c r="F1627" s="5" t="n">
        <v>1.90446420761728</v>
      </c>
      <c r="G1627" s="10" t="s">
        <v>4</v>
      </c>
    </row>
    <row r="1628" customFormat="false" ht="14.25" hidden="true" customHeight="false" outlineLevel="0" collapsed="false">
      <c r="A1628" s="0" t="s">
        <v>39</v>
      </c>
      <c r="B1628" s="0" t="s">
        <v>39</v>
      </c>
      <c r="C1628" s="0" t="s">
        <v>84</v>
      </c>
      <c r="D1628" s="0" t="s">
        <v>85</v>
      </c>
      <c r="E1628" s="0" t="n">
        <v>2038</v>
      </c>
      <c r="F1628" s="5" t="n">
        <v>2.10180702626686</v>
      </c>
      <c r="G1628" s="10" t="s">
        <v>4</v>
      </c>
    </row>
    <row r="1629" customFormat="false" ht="14.25" hidden="true" customHeight="false" outlineLevel="0" collapsed="false">
      <c r="A1629" s="0" t="s">
        <v>39</v>
      </c>
      <c r="B1629" s="0" t="s">
        <v>39</v>
      </c>
      <c r="C1629" s="0" t="s">
        <v>84</v>
      </c>
      <c r="D1629" s="0" t="s">
        <v>85</v>
      </c>
      <c r="E1629" s="0" t="n">
        <v>2039</v>
      </c>
      <c r="F1629" s="5" t="n">
        <v>2.29390668072499</v>
      </c>
      <c r="G1629" s="10" t="s">
        <v>4</v>
      </c>
    </row>
    <row r="1630" customFormat="false" ht="14.25" hidden="true" customHeight="false" outlineLevel="0" collapsed="false">
      <c r="A1630" s="0" t="s">
        <v>39</v>
      </c>
      <c r="B1630" s="0" t="s">
        <v>39</v>
      </c>
      <c r="C1630" s="0" t="s">
        <v>84</v>
      </c>
      <c r="D1630" s="0" t="s">
        <v>85</v>
      </c>
      <c r="E1630" s="0" t="n">
        <v>2040</v>
      </c>
      <c r="F1630" s="5" t="n">
        <v>2.47788788581232</v>
      </c>
      <c r="G1630" s="10" t="s">
        <v>4</v>
      </c>
    </row>
    <row r="1631" customFormat="false" ht="14.25" hidden="true" customHeight="false" outlineLevel="0" collapsed="false">
      <c r="A1631" s="0" t="s">
        <v>39</v>
      </c>
      <c r="B1631" s="0" t="s">
        <v>39</v>
      </c>
      <c r="C1631" s="0" t="s">
        <v>84</v>
      </c>
      <c r="D1631" s="0" t="s">
        <v>86</v>
      </c>
      <c r="E1631" s="0" t="n">
        <v>2024</v>
      </c>
      <c r="F1631" s="5" t="n">
        <v>2.3863368280776</v>
      </c>
      <c r="G1631" s="10" t="s">
        <v>4</v>
      </c>
    </row>
    <row r="1632" customFormat="false" ht="14.25" hidden="true" customHeight="false" outlineLevel="0" collapsed="false">
      <c r="A1632" s="0" t="s">
        <v>39</v>
      </c>
      <c r="B1632" s="0" t="s">
        <v>39</v>
      </c>
      <c r="C1632" s="0" t="s">
        <v>84</v>
      </c>
      <c r="D1632" s="0" t="s">
        <v>86</v>
      </c>
      <c r="E1632" s="0" t="n">
        <v>2025</v>
      </c>
      <c r="F1632" s="5" t="n">
        <v>3.19428349390234</v>
      </c>
      <c r="G1632" s="10" t="s">
        <v>4</v>
      </c>
    </row>
    <row r="1633" customFormat="false" ht="14.25" hidden="true" customHeight="false" outlineLevel="0" collapsed="false">
      <c r="A1633" s="0" t="s">
        <v>39</v>
      </c>
      <c r="B1633" s="0" t="s">
        <v>39</v>
      </c>
      <c r="C1633" s="0" t="s">
        <v>84</v>
      </c>
      <c r="D1633" s="0" t="s">
        <v>86</v>
      </c>
      <c r="E1633" s="0" t="n">
        <v>2026</v>
      </c>
      <c r="F1633" s="5" t="n">
        <v>4.12911548489544</v>
      </c>
      <c r="G1633" s="10" t="s">
        <v>4</v>
      </c>
    </row>
    <row r="1634" customFormat="false" ht="14.25" hidden="true" customHeight="false" outlineLevel="0" collapsed="false">
      <c r="A1634" s="0" t="s">
        <v>39</v>
      </c>
      <c r="B1634" s="0" t="s">
        <v>39</v>
      </c>
      <c r="C1634" s="0" t="s">
        <v>84</v>
      </c>
      <c r="D1634" s="0" t="s">
        <v>86</v>
      </c>
      <c r="E1634" s="0" t="n">
        <v>2027</v>
      </c>
      <c r="F1634" s="5" t="n">
        <v>5.20356109323304</v>
      </c>
      <c r="G1634" s="10" t="s">
        <v>4</v>
      </c>
    </row>
    <row r="1635" customFormat="false" ht="14.25" hidden="true" customHeight="false" outlineLevel="0" collapsed="false">
      <c r="A1635" s="0" t="s">
        <v>39</v>
      </c>
      <c r="B1635" s="0" t="s">
        <v>39</v>
      </c>
      <c r="C1635" s="0" t="s">
        <v>84</v>
      </c>
      <c r="D1635" s="0" t="s">
        <v>86</v>
      </c>
      <c r="E1635" s="0" t="n">
        <v>2028</v>
      </c>
      <c r="F1635" s="5" t="n">
        <v>6.41828843496386</v>
      </c>
      <c r="G1635" s="10" t="s">
        <v>4</v>
      </c>
    </row>
    <row r="1636" customFormat="false" ht="14.25" hidden="true" customHeight="false" outlineLevel="0" collapsed="false">
      <c r="A1636" s="0" t="s">
        <v>39</v>
      </c>
      <c r="B1636" s="0" t="s">
        <v>39</v>
      </c>
      <c r="C1636" s="0" t="s">
        <v>84</v>
      </c>
      <c r="D1636" s="0" t="s">
        <v>86</v>
      </c>
      <c r="E1636" s="0" t="n">
        <v>2029</v>
      </c>
      <c r="F1636" s="5" t="n">
        <v>7.76402287990652</v>
      </c>
      <c r="G1636" s="10" t="s">
        <v>4</v>
      </c>
    </row>
    <row r="1637" customFormat="false" ht="14.25" hidden="true" customHeight="false" outlineLevel="0" collapsed="false">
      <c r="A1637" s="0" t="s">
        <v>39</v>
      </c>
      <c r="B1637" s="0" t="s">
        <v>39</v>
      </c>
      <c r="C1637" s="0" t="s">
        <v>84</v>
      </c>
      <c r="D1637" s="0" t="s">
        <v>86</v>
      </c>
      <c r="E1637" s="0" t="n">
        <v>2030</v>
      </c>
      <c r="F1637" s="5" t="n">
        <v>9.21074091070312</v>
      </c>
      <c r="G1637" s="10" t="s">
        <v>4</v>
      </c>
    </row>
    <row r="1638" customFormat="false" ht="14.25" hidden="true" customHeight="false" outlineLevel="0" collapsed="false">
      <c r="A1638" s="0" t="s">
        <v>39</v>
      </c>
      <c r="B1638" s="0" t="s">
        <v>39</v>
      </c>
      <c r="C1638" s="0" t="s">
        <v>84</v>
      </c>
      <c r="D1638" s="0" t="s">
        <v>86</v>
      </c>
      <c r="E1638" s="0" t="n">
        <v>2031</v>
      </c>
      <c r="F1638" s="5" t="n">
        <v>10.6719794943464</v>
      </c>
      <c r="G1638" s="10" t="s">
        <v>4</v>
      </c>
    </row>
    <row r="1639" customFormat="false" ht="14.25" hidden="true" customHeight="false" outlineLevel="0" collapsed="false">
      <c r="A1639" s="0" t="s">
        <v>39</v>
      </c>
      <c r="B1639" s="0" t="s">
        <v>39</v>
      </c>
      <c r="C1639" s="0" t="s">
        <v>84</v>
      </c>
      <c r="D1639" s="0" t="s">
        <v>86</v>
      </c>
      <c r="E1639" s="0" t="n">
        <v>2032</v>
      </c>
      <c r="F1639" s="5" t="n">
        <v>12.106359117424</v>
      </c>
      <c r="G1639" s="10" t="s">
        <v>4</v>
      </c>
    </row>
    <row r="1640" customFormat="false" ht="14.25" hidden="true" customHeight="false" outlineLevel="0" collapsed="false">
      <c r="A1640" s="0" t="s">
        <v>39</v>
      </c>
      <c r="B1640" s="0" t="s">
        <v>39</v>
      </c>
      <c r="C1640" s="0" t="s">
        <v>84</v>
      </c>
      <c r="D1640" s="0" t="s">
        <v>86</v>
      </c>
      <c r="E1640" s="0" t="n">
        <v>2033</v>
      </c>
      <c r="F1640" s="5" t="n">
        <v>13.4981469292597</v>
      </c>
      <c r="G1640" s="10" t="s">
        <v>4</v>
      </c>
    </row>
    <row r="1641" customFormat="false" ht="14.25" hidden="true" customHeight="false" outlineLevel="0" collapsed="false">
      <c r="A1641" s="0" t="s">
        <v>39</v>
      </c>
      <c r="B1641" s="0" t="s">
        <v>39</v>
      </c>
      <c r="C1641" s="0" t="s">
        <v>84</v>
      </c>
      <c r="D1641" s="0" t="s">
        <v>86</v>
      </c>
      <c r="E1641" s="0" t="n">
        <v>2034</v>
      </c>
      <c r="F1641" s="5" t="n">
        <v>14.7991533855006</v>
      </c>
      <c r="G1641" s="10" t="s">
        <v>4</v>
      </c>
    </row>
    <row r="1642" customFormat="false" ht="14.25" hidden="true" customHeight="false" outlineLevel="0" collapsed="false">
      <c r="A1642" s="0" t="s">
        <v>39</v>
      </c>
      <c r="B1642" s="0" t="s">
        <v>39</v>
      </c>
      <c r="C1642" s="0" t="s">
        <v>84</v>
      </c>
      <c r="D1642" s="0" t="s">
        <v>86</v>
      </c>
      <c r="E1642" s="0" t="n">
        <v>2035</v>
      </c>
      <c r="F1642" s="5" t="n">
        <v>16.0270033777428</v>
      </c>
      <c r="G1642" s="10" t="s">
        <v>4</v>
      </c>
    </row>
    <row r="1643" customFormat="false" ht="14.25" hidden="true" customHeight="false" outlineLevel="0" collapsed="false">
      <c r="A1643" s="0" t="s">
        <v>39</v>
      </c>
      <c r="B1643" s="0" t="s">
        <v>39</v>
      </c>
      <c r="C1643" s="0" t="s">
        <v>84</v>
      </c>
      <c r="D1643" s="0" t="s">
        <v>86</v>
      </c>
      <c r="E1643" s="0" t="n">
        <v>2036</v>
      </c>
      <c r="F1643" s="5" t="n">
        <v>17.0896875625782</v>
      </c>
      <c r="G1643" s="10" t="s">
        <v>4</v>
      </c>
    </row>
    <row r="1644" customFormat="false" ht="14.25" hidden="true" customHeight="false" outlineLevel="0" collapsed="false">
      <c r="A1644" s="0" t="s">
        <v>39</v>
      </c>
      <c r="B1644" s="0" t="s">
        <v>39</v>
      </c>
      <c r="C1644" s="0" t="s">
        <v>84</v>
      </c>
      <c r="D1644" s="0" t="s">
        <v>86</v>
      </c>
      <c r="E1644" s="0" t="n">
        <v>2037</v>
      </c>
      <c r="F1644" s="5" t="n">
        <v>17.9287199645026</v>
      </c>
      <c r="G1644" s="10" t="s">
        <v>4</v>
      </c>
    </row>
    <row r="1645" customFormat="false" ht="14.25" hidden="true" customHeight="false" outlineLevel="0" collapsed="false">
      <c r="A1645" s="0" t="s">
        <v>39</v>
      </c>
      <c r="B1645" s="0" t="s">
        <v>39</v>
      </c>
      <c r="C1645" s="0" t="s">
        <v>84</v>
      </c>
      <c r="D1645" s="0" t="s">
        <v>86</v>
      </c>
      <c r="E1645" s="0" t="n">
        <v>2038</v>
      </c>
      <c r="F1645" s="5" t="n">
        <v>18.5383977812877</v>
      </c>
      <c r="G1645" s="10" t="s">
        <v>4</v>
      </c>
    </row>
    <row r="1646" customFormat="false" ht="14.25" hidden="true" customHeight="false" outlineLevel="0" collapsed="false">
      <c r="A1646" s="0" t="s">
        <v>39</v>
      </c>
      <c r="B1646" s="0" t="s">
        <v>39</v>
      </c>
      <c r="C1646" s="0" t="s">
        <v>84</v>
      </c>
      <c r="D1646" s="0" t="s">
        <v>86</v>
      </c>
      <c r="E1646" s="0" t="n">
        <v>2039</v>
      </c>
      <c r="F1646" s="5" t="n">
        <v>18.9601738925529</v>
      </c>
      <c r="G1646" s="10" t="s">
        <v>4</v>
      </c>
    </row>
    <row r="1647" customFormat="false" ht="14.25" hidden="true" customHeight="false" outlineLevel="0" collapsed="false">
      <c r="A1647" s="0" t="s">
        <v>39</v>
      </c>
      <c r="B1647" s="0" t="s">
        <v>39</v>
      </c>
      <c r="C1647" s="0" t="s">
        <v>84</v>
      </c>
      <c r="D1647" s="0" t="s">
        <v>86</v>
      </c>
      <c r="E1647" s="0" t="n">
        <v>2040</v>
      </c>
      <c r="F1647" s="5" t="n">
        <v>19.176289575245</v>
      </c>
      <c r="G1647" s="10" t="s">
        <v>4</v>
      </c>
    </row>
    <row r="1648" customFormat="false" ht="14.25" hidden="true" customHeight="false" outlineLevel="0" collapsed="false">
      <c r="A1648" s="0" t="s">
        <v>39</v>
      </c>
      <c r="B1648" s="0" t="s">
        <v>39</v>
      </c>
      <c r="C1648" s="0" t="s">
        <v>84</v>
      </c>
      <c r="D1648" s="0" t="s">
        <v>87</v>
      </c>
      <c r="E1648" s="0" t="n">
        <v>2024</v>
      </c>
      <c r="F1648" s="5" t="n">
        <v>2.04612868333873</v>
      </c>
      <c r="G1648" s="10" t="s">
        <v>4</v>
      </c>
    </row>
    <row r="1649" customFormat="false" ht="14.25" hidden="true" customHeight="false" outlineLevel="0" collapsed="false">
      <c r="A1649" s="0" t="s">
        <v>39</v>
      </c>
      <c r="B1649" s="0" t="s">
        <v>39</v>
      </c>
      <c r="C1649" s="0" t="s">
        <v>84</v>
      </c>
      <c r="D1649" s="0" t="s">
        <v>87</v>
      </c>
      <c r="E1649" s="0" t="n">
        <v>2025</v>
      </c>
      <c r="F1649" s="5" t="n">
        <v>2.52640292195761</v>
      </c>
      <c r="G1649" s="10" t="s">
        <v>4</v>
      </c>
    </row>
    <row r="1650" customFormat="false" ht="14.25" hidden="true" customHeight="false" outlineLevel="0" collapsed="false">
      <c r="A1650" s="0" t="s">
        <v>39</v>
      </c>
      <c r="B1650" s="0" t="s">
        <v>39</v>
      </c>
      <c r="C1650" s="0" t="s">
        <v>84</v>
      </c>
      <c r="D1650" s="0" t="s">
        <v>87</v>
      </c>
      <c r="E1650" s="0" t="n">
        <v>2026</v>
      </c>
      <c r="F1650" s="5" t="n">
        <v>3.63925487167396</v>
      </c>
      <c r="G1650" s="10" t="s">
        <v>4</v>
      </c>
    </row>
    <row r="1651" customFormat="false" ht="14.25" hidden="true" customHeight="false" outlineLevel="0" collapsed="false">
      <c r="A1651" s="0" t="s">
        <v>39</v>
      </c>
      <c r="B1651" s="0" t="s">
        <v>39</v>
      </c>
      <c r="C1651" s="0" t="s">
        <v>84</v>
      </c>
      <c r="D1651" s="0" t="s">
        <v>87</v>
      </c>
      <c r="E1651" s="0" t="n">
        <v>2027</v>
      </c>
      <c r="F1651" s="5" t="n">
        <v>5.30406632043234</v>
      </c>
      <c r="G1651" s="10" t="s">
        <v>4</v>
      </c>
    </row>
    <row r="1652" customFormat="false" ht="14.25" hidden="true" customHeight="false" outlineLevel="0" collapsed="false">
      <c r="A1652" s="0" t="s">
        <v>39</v>
      </c>
      <c r="B1652" s="0" t="s">
        <v>39</v>
      </c>
      <c r="C1652" s="0" t="s">
        <v>84</v>
      </c>
      <c r="D1652" s="0" t="s">
        <v>87</v>
      </c>
      <c r="E1652" s="0" t="n">
        <v>2028</v>
      </c>
      <c r="F1652" s="5" t="n">
        <v>7.58474560893821</v>
      </c>
      <c r="G1652" s="10" t="s">
        <v>4</v>
      </c>
    </row>
    <row r="1653" customFormat="false" ht="14.25" hidden="true" customHeight="false" outlineLevel="0" collapsed="false">
      <c r="A1653" s="0" t="s">
        <v>39</v>
      </c>
      <c r="B1653" s="0" t="s">
        <v>39</v>
      </c>
      <c r="C1653" s="0" t="s">
        <v>84</v>
      </c>
      <c r="D1653" s="0" t="s">
        <v>87</v>
      </c>
      <c r="E1653" s="0" t="n">
        <v>2029</v>
      </c>
      <c r="F1653" s="5" t="n">
        <v>10.5459694950045</v>
      </c>
      <c r="G1653" s="10" t="s">
        <v>4</v>
      </c>
    </row>
    <row r="1654" customFormat="false" ht="14.25" hidden="true" customHeight="false" outlineLevel="0" collapsed="false">
      <c r="A1654" s="0" t="s">
        <v>39</v>
      </c>
      <c r="B1654" s="0" t="s">
        <v>39</v>
      </c>
      <c r="C1654" s="0" t="s">
        <v>84</v>
      </c>
      <c r="D1654" s="0" t="s">
        <v>87</v>
      </c>
      <c r="E1654" s="0" t="n">
        <v>2030</v>
      </c>
      <c r="F1654" s="5" t="n">
        <v>14.0877097230354</v>
      </c>
      <c r="G1654" s="10" t="s">
        <v>4</v>
      </c>
    </row>
    <row r="1655" customFormat="false" ht="14.25" hidden="true" customHeight="false" outlineLevel="0" collapsed="false">
      <c r="A1655" s="0" t="s">
        <v>39</v>
      </c>
      <c r="B1655" s="0" t="s">
        <v>39</v>
      </c>
      <c r="C1655" s="0" t="s">
        <v>84</v>
      </c>
      <c r="D1655" s="0" t="s">
        <v>87</v>
      </c>
      <c r="E1655" s="0" t="n">
        <v>2031</v>
      </c>
      <c r="F1655" s="5" t="n">
        <v>18.4921982265475</v>
      </c>
      <c r="G1655" s="10" t="s">
        <v>4</v>
      </c>
    </row>
    <row r="1656" customFormat="false" ht="14.25" hidden="true" customHeight="false" outlineLevel="0" collapsed="false">
      <c r="A1656" s="0" t="s">
        <v>39</v>
      </c>
      <c r="B1656" s="0" t="s">
        <v>39</v>
      </c>
      <c r="C1656" s="0" t="s">
        <v>84</v>
      </c>
      <c r="D1656" s="0" t="s">
        <v>87</v>
      </c>
      <c r="E1656" s="0" t="n">
        <v>2032</v>
      </c>
      <c r="F1656" s="5" t="n">
        <v>23.907036142859</v>
      </c>
      <c r="G1656" s="10" t="s">
        <v>4</v>
      </c>
    </row>
    <row r="1657" customFormat="false" ht="14.25" hidden="true" customHeight="false" outlineLevel="0" collapsed="false">
      <c r="A1657" s="0" t="s">
        <v>39</v>
      </c>
      <c r="B1657" s="0" t="s">
        <v>39</v>
      </c>
      <c r="C1657" s="0" t="s">
        <v>84</v>
      </c>
      <c r="D1657" s="0" t="s">
        <v>87</v>
      </c>
      <c r="E1657" s="0" t="n">
        <v>2033</v>
      </c>
      <c r="F1657" s="5" t="n">
        <v>30.3291242559614</v>
      </c>
      <c r="G1657" s="10" t="s">
        <v>4</v>
      </c>
    </row>
    <row r="1658" customFormat="false" ht="14.25" hidden="true" customHeight="false" outlineLevel="0" collapsed="false">
      <c r="A1658" s="0" t="s">
        <v>39</v>
      </c>
      <c r="B1658" s="0" t="s">
        <v>39</v>
      </c>
      <c r="C1658" s="0" t="s">
        <v>84</v>
      </c>
      <c r="D1658" s="0" t="s">
        <v>87</v>
      </c>
      <c r="E1658" s="0" t="n">
        <v>2034</v>
      </c>
      <c r="F1658" s="5" t="n">
        <v>37.6282611752592</v>
      </c>
      <c r="G1658" s="10" t="s">
        <v>4</v>
      </c>
    </row>
    <row r="1659" customFormat="false" ht="14.25" hidden="true" customHeight="false" outlineLevel="0" collapsed="false">
      <c r="A1659" s="0" t="s">
        <v>39</v>
      </c>
      <c r="B1659" s="0" t="s">
        <v>39</v>
      </c>
      <c r="C1659" s="0" t="s">
        <v>84</v>
      </c>
      <c r="D1659" s="0" t="s">
        <v>87</v>
      </c>
      <c r="E1659" s="0" t="n">
        <v>2035</v>
      </c>
      <c r="F1659" s="5" t="n">
        <v>45.7847861719015</v>
      </c>
      <c r="G1659" s="10" t="s">
        <v>4</v>
      </c>
    </row>
    <row r="1660" customFormat="false" ht="14.25" hidden="true" customHeight="false" outlineLevel="0" collapsed="false">
      <c r="A1660" s="0" t="s">
        <v>39</v>
      </c>
      <c r="B1660" s="0" t="s">
        <v>39</v>
      </c>
      <c r="C1660" s="0" t="s">
        <v>84</v>
      </c>
      <c r="D1660" s="0" t="s">
        <v>87</v>
      </c>
      <c r="E1660" s="0" t="n">
        <v>2036</v>
      </c>
      <c r="F1660" s="5" t="n">
        <v>54.0913639530439</v>
      </c>
      <c r="G1660" s="10" t="s">
        <v>4</v>
      </c>
    </row>
    <row r="1661" customFormat="false" ht="14.25" hidden="true" customHeight="false" outlineLevel="0" collapsed="false">
      <c r="A1661" s="0" t="s">
        <v>39</v>
      </c>
      <c r="B1661" s="0" t="s">
        <v>39</v>
      </c>
      <c r="C1661" s="0" t="s">
        <v>84</v>
      </c>
      <c r="D1661" s="0" t="s">
        <v>87</v>
      </c>
      <c r="E1661" s="0" t="n">
        <v>2037</v>
      </c>
      <c r="F1661" s="5" t="n">
        <v>62.6134534562527</v>
      </c>
      <c r="G1661" s="10" t="s">
        <v>4</v>
      </c>
    </row>
    <row r="1662" customFormat="false" ht="14.25" hidden="true" customHeight="false" outlineLevel="0" collapsed="false">
      <c r="A1662" s="0" t="s">
        <v>39</v>
      </c>
      <c r="B1662" s="0" t="s">
        <v>39</v>
      </c>
      <c r="C1662" s="0" t="s">
        <v>84</v>
      </c>
      <c r="D1662" s="0" t="s">
        <v>87</v>
      </c>
      <c r="E1662" s="0" t="n">
        <v>2038</v>
      </c>
      <c r="F1662" s="5" t="n">
        <v>71.362024532342</v>
      </c>
      <c r="G1662" s="10" t="s">
        <v>4</v>
      </c>
    </row>
    <row r="1663" customFormat="false" ht="14.25" hidden="true" customHeight="false" outlineLevel="0" collapsed="false">
      <c r="A1663" s="0" t="s">
        <v>39</v>
      </c>
      <c r="B1663" s="0" t="s">
        <v>39</v>
      </c>
      <c r="C1663" s="0" t="s">
        <v>84</v>
      </c>
      <c r="D1663" s="0" t="s">
        <v>87</v>
      </c>
      <c r="E1663" s="0" t="n">
        <v>2039</v>
      </c>
      <c r="F1663" s="5" t="n">
        <v>80.4488216227037</v>
      </c>
      <c r="G1663" s="10" t="s">
        <v>4</v>
      </c>
    </row>
    <row r="1664" customFormat="false" ht="14.25" hidden="true" customHeight="false" outlineLevel="0" collapsed="false">
      <c r="A1664" s="0" t="s">
        <v>39</v>
      </c>
      <c r="B1664" s="0" t="s">
        <v>39</v>
      </c>
      <c r="C1664" s="0" t="s">
        <v>84</v>
      </c>
      <c r="D1664" s="0" t="s">
        <v>87</v>
      </c>
      <c r="E1664" s="0" t="n">
        <v>2040</v>
      </c>
      <c r="F1664" s="5" t="n">
        <v>89.8378197676617</v>
      </c>
      <c r="G1664" s="10" t="s">
        <v>4</v>
      </c>
    </row>
    <row r="1665" customFormat="false" ht="14.25" hidden="true" customHeight="false" outlineLevel="0" collapsed="false">
      <c r="A1665" s="0" t="s">
        <v>39</v>
      </c>
      <c r="B1665" s="0" t="s">
        <v>39</v>
      </c>
      <c r="C1665" s="0" t="s">
        <v>84</v>
      </c>
      <c r="D1665" s="0" t="s">
        <v>88</v>
      </c>
      <c r="E1665" s="0" t="n">
        <v>2024</v>
      </c>
      <c r="F1665" s="5" t="n">
        <v>0.804124606164015</v>
      </c>
      <c r="G1665" s="10" t="s">
        <v>4</v>
      </c>
    </row>
    <row r="1666" customFormat="false" ht="14.25" hidden="true" customHeight="false" outlineLevel="0" collapsed="false">
      <c r="A1666" s="0" t="s">
        <v>39</v>
      </c>
      <c r="B1666" s="0" t="s">
        <v>39</v>
      </c>
      <c r="C1666" s="0" t="s">
        <v>84</v>
      </c>
      <c r="D1666" s="0" t="s">
        <v>88</v>
      </c>
      <c r="E1666" s="0" t="n">
        <v>2025</v>
      </c>
      <c r="F1666" s="5" t="n">
        <v>1.19254327070874</v>
      </c>
      <c r="G1666" s="10" t="s">
        <v>4</v>
      </c>
    </row>
    <row r="1667" customFormat="false" ht="14.25" hidden="true" customHeight="false" outlineLevel="0" collapsed="false">
      <c r="A1667" s="0" t="s">
        <v>39</v>
      </c>
      <c r="B1667" s="0" t="s">
        <v>39</v>
      </c>
      <c r="C1667" s="0" t="s">
        <v>84</v>
      </c>
      <c r="D1667" s="0" t="s">
        <v>88</v>
      </c>
      <c r="E1667" s="0" t="n">
        <v>2026</v>
      </c>
      <c r="F1667" s="5" t="n">
        <v>2.79026391507046</v>
      </c>
      <c r="G1667" s="10" t="s">
        <v>4</v>
      </c>
    </row>
    <row r="1668" customFormat="false" ht="14.25" hidden="true" customHeight="false" outlineLevel="0" collapsed="false">
      <c r="A1668" s="0" t="s">
        <v>39</v>
      </c>
      <c r="B1668" s="0" t="s">
        <v>39</v>
      </c>
      <c r="C1668" s="0" t="s">
        <v>84</v>
      </c>
      <c r="D1668" s="0" t="s">
        <v>88</v>
      </c>
      <c r="E1668" s="0" t="n">
        <v>2027</v>
      </c>
      <c r="F1668" s="5" t="n">
        <v>5.46163837366766</v>
      </c>
      <c r="G1668" s="10" t="s">
        <v>4</v>
      </c>
    </row>
    <row r="1669" customFormat="false" ht="14.25" hidden="true" customHeight="false" outlineLevel="0" collapsed="false">
      <c r="A1669" s="0" t="s">
        <v>39</v>
      </c>
      <c r="B1669" s="0" t="s">
        <v>39</v>
      </c>
      <c r="C1669" s="0" t="s">
        <v>84</v>
      </c>
      <c r="D1669" s="0" t="s">
        <v>88</v>
      </c>
      <c r="E1669" s="0" t="n">
        <v>2028</v>
      </c>
      <c r="F1669" s="5" t="n">
        <v>9.06672086265242</v>
      </c>
      <c r="G1669" s="10" t="s">
        <v>4</v>
      </c>
    </row>
    <row r="1670" customFormat="false" ht="14.25" hidden="true" customHeight="false" outlineLevel="0" collapsed="false">
      <c r="A1670" s="0" t="s">
        <v>39</v>
      </c>
      <c r="B1670" s="0" t="s">
        <v>39</v>
      </c>
      <c r="C1670" s="0" t="s">
        <v>84</v>
      </c>
      <c r="D1670" s="0" t="s">
        <v>88</v>
      </c>
      <c r="E1670" s="0" t="n">
        <v>2029</v>
      </c>
      <c r="F1670" s="5" t="n">
        <v>13.4375592451996</v>
      </c>
      <c r="G1670" s="10" t="s">
        <v>4</v>
      </c>
    </row>
    <row r="1671" customFormat="false" ht="14.25" hidden="true" customHeight="false" outlineLevel="0" collapsed="false">
      <c r="A1671" s="0" t="s">
        <v>39</v>
      </c>
      <c r="B1671" s="0" t="s">
        <v>39</v>
      </c>
      <c r="C1671" s="0" t="s">
        <v>84</v>
      </c>
      <c r="D1671" s="0" t="s">
        <v>88</v>
      </c>
      <c r="E1671" s="0" t="n">
        <v>2030</v>
      </c>
      <c r="F1671" s="5" t="n">
        <v>18.882446916394</v>
      </c>
      <c r="G1671" s="10" t="s">
        <v>4</v>
      </c>
    </row>
    <row r="1672" customFormat="false" ht="14.25" hidden="true" customHeight="false" outlineLevel="0" collapsed="false">
      <c r="A1672" s="0" t="s">
        <v>39</v>
      </c>
      <c r="B1672" s="0" t="s">
        <v>39</v>
      </c>
      <c r="C1672" s="0" t="s">
        <v>84</v>
      </c>
      <c r="D1672" s="0" t="s">
        <v>88</v>
      </c>
      <c r="E1672" s="0" t="n">
        <v>2031</v>
      </c>
      <c r="F1672" s="5" t="n">
        <v>23.7174482618483</v>
      </c>
      <c r="G1672" s="10" t="s">
        <v>4</v>
      </c>
    </row>
    <row r="1673" customFormat="false" ht="14.25" hidden="true" customHeight="false" outlineLevel="0" collapsed="false">
      <c r="A1673" s="0" t="s">
        <v>39</v>
      </c>
      <c r="B1673" s="0" t="s">
        <v>39</v>
      </c>
      <c r="C1673" s="0" t="s">
        <v>84</v>
      </c>
      <c r="D1673" s="0" t="s">
        <v>88</v>
      </c>
      <c r="E1673" s="0" t="n">
        <v>2032</v>
      </c>
      <c r="F1673" s="5" t="n">
        <v>29.1485328506401</v>
      </c>
      <c r="G1673" s="10" t="s">
        <v>4</v>
      </c>
    </row>
    <row r="1674" customFormat="false" ht="14.25" hidden="true" customHeight="false" outlineLevel="0" collapsed="false">
      <c r="A1674" s="0" t="s">
        <v>39</v>
      </c>
      <c r="B1674" s="0" t="s">
        <v>39</v>
      </c>
      <c r="C1674" s="0" t="s">
        <v>84</v>
      </c>
      <c r="D1674" s="0" t="s">
        <v>88</v>
      </c>
      <c r="E1674" s="0" t="n">
        <v>2033</v>
      </c>
      <c r="F1674" s="5" t="n">
        <v>35.2520718717761</v>
      </c>
      <c r="G1674" s="10" t="s">
        <v>4</v>
      </c>
    </row>
    <row r="1675" customFormat="false" ht="14.25" hidden="true" customHeight="false" outlineLevel="0" collapsed="false">
      <c r="A1675" s="0" t="s">
        <v>39</v>
      </c>
      <c r="B1675" s="0" t="s">
        <v>39</v>
      </c>
      <c r="C1675" s="0" t="s">
        <v>84</v>
      </c>
      <c r="D1675" s="0" t="s">
        <v>88</v>
      </c>
      <c r="E1675" s="0" t="n">
        <v>2034</v>
      </c>
      <c r="F1675" s="5" t="n">
        <v>42.0583353633752</v>
      </c>
      <c r="G1675" s="10" t="s">
        <v>4</v>
      </c>
    </row>
    <row r="1676" customFormat="false" ht="14.25" hidden="true" customHeight="false" outlineLevel="0" collapsed="false">
      <c r="A1676" s="0" t="s">
        <v>39</v>
      </c>
      <c r="B1676" s="0" t="s">
        <v>39</v>
      </c>
      <c r="C1676" s="0" t="s">
        <v>84</v>
      </c>
      <c r="D1676" s="0" t="s">
        <v>88</v>
      </c>
      <c r="E1676" s="0" t="n">
        <v>2035</v>
      </c>
      <c r="F1676" s="5" t="n">
        <v>49.6094232499707</v>
      </c>
      <c r="G1676" s="10" t="s">
        <v>4</v>
      </c>
    </row>
    <row r="1677" customFormat="false" ht="14.25" hidden="true" customHeight="false" outlineLevel="0" collapsed="false">
      <c r="A1677" s="0" t="s">
        <v>39</v>
      </c>
      <c r="B1677" s="0" t="s">
        <v>39</v>
      </c>
      <c r="C1677" s="0" t="s">
        <v>84</v>
      </c>
      <c r="D1677" s="0" t="s">
        <v>88</v>
      </c>
      <c r="E1677" s="0" t="n">
        <v>2036</v>
      </c>
      <c r="F1677" s="5" t="n">
        <v>58.0904026931249</v>
      </c>
      <c r="G1677" s="10" t="s">
        <v>4</v>
      </c>
    </row>
    <row r="1678" customFormat="false" ht="14.25" hidden="true" customHeight="false" outlineLevel="0" collapsed="false">
      <c r="A1678" s="0" t="s">
        <v>39</v>
      </c>
      <c r="B1678" s="0" t="s">
        <v>39</v>
      </c>
      <c r="C1678" s="0" t="s">
        <v>84</v>
      </c>
      <c r="D1678" s="0" t="s">
        <v>88</v>
      </c>
      <c r="E1678" s="0" t="n">
        <v>2037</v>
      </c>
      <c r="F1678" s="5" t="n">
        <v>67.3091864828344</v>
      </c>
      <c r="G1678" s="10" t="s">
        <v>4</v>
      </c>
    </row>
    <row r="1679" customFormat="false" ht="14.25" hidden="true" customHeight="false" outlineLevel="0" collapsed="false">
      <c r="A1679" s="0" t="s">
        <v>39</v>
      </c>
      <c r="B1679" s="0" t="s">
        <v>39</v>
      </c>
      <c r="C1679" s="0" t="s">
        <v>84</v>
      </c>
      <c r="D1679" s="0" t="s">
        <v>88</v>
      </c>
      <c r="E1679" s="0" t="n">
        <v>2038</v>
      </c>
      <c r="F1679" s="5" t="n">
        <v>77.3107260582614</v>
      </c>
      <c r="G1679" s="10" t="s">
        <v>4</v>
      </c>
    </row>
    <row r="1680" customFormat="false" ht="14.25" hidden="true" customHeight="false" outlineLevel="0" collapsed="false">
      <c r="A1680" s="0" t="s">
        <v>39</v>
      </c>
      <c r="B1680" s="0" t="s">
        <v>39</v>
      </c>
      <c r="C1680" s="0" t="s">
        <v>84</v>
      </c>
      <c r="D1680" s="0" t="s">
        <v>88</v>
      </c>
      <c r="E1680" s="0" t="n">
        <v>2039</v>
      </c>
      <c r="F1680" s="5" t="n">
        <v>87.263367701395</v>
      </c>
      <c r="G1680" s="10" t="s">
        <v>4</v>
      </c>
    </row>
    <row r="1681" customFormat="false" ht="14.25" hidden="true" customHeight="false" outlineLevel="0" collapsed="false">
      <c r="A1681" s="0" t="s">
        <v>39</v>
      </c>
      <c r="B1681" s="0" t="s">
        <v>39</v>
      </c>
      <c r="C1681" s="0" t="s">
        <v>84</v>
      </c>
      <c r="D1681" s="0" t="s">
        <v>88</v>
      </c>
      <c r="E1681" s="0" t="n">
        <v>2040</v>
      </c>
      <c r="F1681" s="5" t="n">
        <v>97.7780410468438</v>
      </c>
      <c r="G1681" s="10" t="s">
        <v>4</v>
      </c>
    </row>
    <row r="1682" customFormat="false" ht="14.25" hidden="true" customHeight="false" outlineLevel="0" collapsed="false">
      <c r="A1682" s="0" t="s">
        <v>39</v>
      </c>
      <c r="B1682" s="0" t="s">
        <v>39</v>
      </c>
      <c r="C1682" s="0" t="s">
        <v>84</v>
      </c>
      <c r="D1682" s="0" t="s">
        <v>89</v>
      </c>
      <c r="E1682" s="0" t="n">
        <v>2024</v>
      </c>
      <c r="F1682" s="5" t="n">
        <v>16.76858308</v>
      </c>
      <c r="G1682" s="10" t="s">
        <v>4</v>
      </c>
    </row>
    <row r="1683" customFormat="false" ht="14.25" hidden="true" customHeight="false" outlineLevel="0" collapsed="false">
      <c r="A1683" s="0" t="s">
        <v>39</v>
      </c>
      <c r="B1683" s="0" t="s">
        <v>39</v>
      </c>
      <c r="C1683" s="0" t="s">
        <v>84</v>
      </c>
      <c r="D1683" s="0" t="s">
        <v>89</v>
      </c>
      <c r="E1683" s="0" t="n">
        <v>2025</v>
      </c>
      <c r="F1683" s="5" t="n">
        <v>22.7308469751539</v>
      </c>
      <c r="G1683" s="10" t="s">
        <v>4</v>
      </c>
    </row>
    <row r="1684" customFormat="false" ht="14.25" hidden="true" customHeight="false" outlineLevel="0" collapsed="false">
      <c r="A1684" s="0" t="s">
        <v>39</v>
      </c>
      <c r="B1684" s="0" t="s">
        <v>39</v>
      </c>
      <c r="C1684" s="0" t="s">
        <v>84</v>
      </c>
      <c r="D1684" s="0" t="s">
        <v>89</v>
      </c>
      <c r="E1684" s="0" t="n">
        <v>2026</v>
      </c>
      <c r="F1684" s="5" t="n">
        <v>29.8314432975488</v>
      </c>
      <c r="G1684" s="10" t="s">
        <v>4</v>
      </c>
    </row>
    <row r="1685" customFormat="false" ht="14.25" hidden="true" customHeight="false" outlineLevel="0" collapsed="false">
      <c r="A1685" s="0" t="s">
        <v>39</v>
      </c>
      <c r="B1685" s="0" t="s">
        <v>39</v>
      </c>
      <c r="C1685" s="0" t="s">
        <v>84</v>
      </c>
      <c r="D1685" s="0" t="s">
        <v>89</v>
      </c>
      <c r="E1685" s="0" t="n">
        <v>2027</v>
      </c>
      <c r="F1685" s="5" t="n">
        <v>38.7565663412108</v>
      </c>
      <c r="G1685" s="10" t="s">
        <v>4</v>
      </c>
    </row>
    <row r="1686" customFormat="false" ht="14.25" hidden="true" customHeight="false" outlineLevel="0" collapsed="false">
      <c r="A1686" s="0" t="s">
        <v>39</v>
      </c>
      <c r="B1686" s="0" t="s">
        <v>39</v>
      </c>
      <c r="C1686" s="0" t="s">
        <v>84</v>
      </c>
      <c r="D1686" s="0" t="s">
        <v>89</v>
      </c>
      <c r="E1686" s="0" t="n">
        <v>2028</v>
      </c>
      <c r="F1686" s="5" t="n">
        <v>49.8681628211726</v>
      </c>
      <c r="G1686" s="10" t="s">
        <v>4</v>
      </c>
    </row>
    <row r="1687" customFormat="false" ht="14.25" hidden="true" customHeight="false" outlineLevel="0" collapsed="false">
      <c r="A1687" s="0" t="s">
        <v>39</v>
      </c>
      <c r="B1687" s="0" t="s">
        <v>39</v>
      </c>
      <c r="C1687" s="0" t="s">
        <v>84</v>
      </c>
      <c r="D1687" s="0" t="s">
        <v>89</v>
      </c>
      <c r="E1687" s="0" t="n">
        <v>2029</v>
      </c>
      <c r="F1687" s="5" t="n">
        <v>62.8037339450605</v>
      </c>
      <c r="G1687" s="10" t="s">
        <v>4</v>
      </c>
    </row>
    <row r="1688" customFormat="false" ht="14.25" hidden="true" customHeight="false" outlineLevel="0" collapsed="false">
      <c r="A1688" s="0" t="s">
        <v>39</v>
      </c>
      <c r="B1688" s="0" t="s">
        <v>39</v>
      </c>
      <c r="C1688" s="0" t="s">
        <v>84</v>
      </c>
      <c r="D1688" s="0" t="s">
        <v>89</v>
      </c>
      <c r="E1688" s="0" t="n">
        <v>2030</v>
      </c>
      <c r="F1688" s="5" t="n">
        <v>77.5339564503621</v>
      </c>
      <c r="G1688" s="10" t="s">
        <v>4</v>
      </c>
    </row>
    <row r="1689" customFormat="false" ht="14.25" hidden="true" customHeight="false" outlineLevel="0" collapsed="false">
      <c r="A1689" s="0" t="s">
        <v>39</v>
      </c>
      <c r="B1689" s="0" t="s">
        <v>39</v>
      </c>
      <c r="C1689" s="0" t="s">
        <v>84</v>
      </c>
      <c r="D1689" s="0" t="s">
        <v>89</v>
      </c>
      <c r="E1689" s="0" t="n">
        <v>2031</v>
      </c>
      <c r="F1689" s="5" t="n">
        <v>93.7770837406224</v>
      </c>
      <c r="G1689" s="10" t="s">
        <v>4</v>
      </c>
    </row>
    <row r="1690" customFormat="false" ht="14.25" hidden="true" customHeight="false" outlineLevel="0" collapsed="false">
      <c r="A1690" s="0" t="s">
        <v>39</v>
      </c>
      <c r="B1690" s="0" t="s">
        <v>39</v>
      </c>
      <c r="C1690" s="0" t="s">
        <v>84</v>
      </c>
      <c r="D1690" s="0" t="s">
        <v>89</v>
      </c>
      <c r="E1690" s="0" t="n">
        <v>2032</v>
      </c>
      <c r="F1690" s="5" t="n">
        <v>111.313968396628</v>
      </c>
      <c r="G1690" s="10" t="s">
        <v>4</v>
      </c>
    </row>
    <row r="1691" customFormat="false" ht="14.25" hidden="true" customHeight="false" outlineLevel="0" collapsed="false">
      <c r="A1691" s="0" t="s">
        <v>39</v>
      </c>
      <c r="B1691" s="0" t="s">
        <v>39</v>
      </c>
      <c r="C1691" s="0" t="s">
        <v>84</v>
      </c>
      <c r="D1691" s="0" t="s">
        <v>89</v>
      </c>
      <c r="E1691" s="0" t="n">
        <v>2033</v>
      </c>
      <c r="F1691" s="5" t="n">
        <v>129.572269590638</v>
      </c>
      <c r="G1691" s="10" t="s">
        <v>4</v>
      </c>
    </row>
    <row r="1692" customFormat="false" ht="14.25" hidden="true" customHeight="false" outlineLevel="0" collapsed="false">
      <c r="A1692" s="0" t="s">
        <v>39</v>
      </c>
      <c r="B1692" s="0" t="s">
        <v>39</v>
      </c>
      <c r="C1692" s="0" t="s">
        <v>84</v>
      </c>
      <c r="D1692" s="0" t="s">
        <v>89</v>
      </c>
      <c r="E1692" s="0" t="n">
        <v>2034</v>
      </c>
      <c r="F1692" s="5" t="n">
        <v>148.80204043855</v>
      </c>
      <c r="G1692" s="10" t="s">
        <v>4</v>
      </c>
    </row>
    <row r="1693" customFormat="false" ht="14.25" hidden="true" customHeight="false" outlineLevel="0" collapsed="false">
      <c r="A1693" s="0" t="s">
        <v>39</v>
      </c>
      <c r="B1693" s="0" t="s">
        <v>39</v>
      </c>
      <c r="C1693" s="0" t="s">
        <v>84</v>
      </c>
      <c r="D1693" s="0" t="s">
        <v>89</v>
      </c>
      <c r="E1693" s="0" t="n">
        <v>2035</v>
      </c>
      <c r="F1693" s="5" t="n">
        <v>167.846237601823</v>
      </c>
      <c r="G1693" s="10" t="s">
        <v>4</v>
      </c>
    </row>
    <row r="1694" customFormat="false" ht="14.25" hidden="true" customHeight="false" outlineLevel="0" collapsed="false">
      <c r="A1694" s="0" t="s">
        <v>39</v>
      </c>
      <c r="B1694" s="0" t="s">
        <v>39</v>
      </c>
      <c r="C1694" s="0" t="s">
        <v>84</v>
      </c>
      <c r="D1694" s="0" t="s">
        <v>89</v>
      </c>
      <c r="E1694" s="0" t="n">
        <v>2036</v>
      </c>
      <c r="F1694" s="5" t="n">
        <v>186.197544610367</v>
      </c>
      <c r="G1694" s="10" t="s">
        <v>4</v>
      </c>
    </row>
    <row r="1695" customFormat="false" ht="14.25" hidden="true" customHeight="false" outlineLevel="0" collapsed="false">
      <c r="A1695" s="0" t="s">
        <v>39</v>
      </c>
      <c r="B1695" s="0" t="s">
        <v>39</v>
      </c>
      <c r="C1695" s="0" t="s">
        <v>84</v>
      </c>
      <c r="D1695" s="0" t="s">
        <v>89</v>
      </c>
      <c r="E1695" s="0" t="n">
        <v>2037</v>
      </c>
      <c r="F1695" s="5" t="n">
        <v>203.668445754426</v>
      </c>
      <c r="G1695" s="10" t="s">
        <v>4</v>
      </c>
    </row>
    <row r="1696" customFormat="false" ht="14.25" hidden="true" customHeight="false" outlineLevel="0" collapsed="false">
      <c r="A1696" s="0" t="s">
        <v>39</v>
      </c>
      <c r="B1696" s="0" t="s">
        <v>39</v>
      </c>
      <c r="C1696" s="0" t="s">
        <v>84</v>
      </c>
      <c r="D1696" s="0" t="s">
        <v>89</v>
      </c>
      <c r="E1696" s="0" t="n">
        <v>2038</v>
      </c>
      <c r="F1696" s="5" t="n">
        <v>220.650070369577</v>
      </c>
      <c r="G1696" s="10" t="s">
        <v>4</v>
      </c>
    </row>
    <row r="1697" customFormat="false" ht="14.25" hidden="true" customHeight="false" outlineLevel="0" collapsed="false">
      <c r="A1697" s="0" t="s">
        <v>39</v>
      </c>
      <c r="B1697" s="0" t="s">
        <v>39</v>
      </c>
      <c r="C1697" s="0" t="s">
        <v>84</v>
      </c>
      <c r="D1697" s="0" t="s">
        <v>89</v>
      </c>
      <c r="E1697" s="0" t="n">
        <v>2039</v>
      </c>
      <c r="F1697" s="5" t="n">
        <v>237.865892216507</v>
      </c>
      <c r="G1697" s="10" t="s">
        <v>4</v>
      </c>
    </row>
    <row r="1698" customFormat="false" ht="14.25" hidden="true" customHeight="false" outlineLevel="0" collapsed="false">
      <c r="A1698" s="0" t="s">
        <v>39</v>
      </c>
      <c r="B1698" s="0" t="s">
        <v>39</v>
      </c>
      <c r="C1698" s="0" t="s">
        <v>84</v>
      </c>
      <c r="D1698" s="0" t="s">
        <v>89</v>
      </c>
      <c r="E1698" s="0" t="n">
        <v>2040</v>
      </c>
      <c r="F1698" s="5" t="n">
        <v>254.546718980209</v>
      </c>
      <c r="G1698" s="10" t="s">
        <v>4</v>
      </c>
    </row>
    <row r="1699" customFormat="false" ht="14.25" hidden="true" customHeight="false" outlineLevel="0" collapsed="false">
      <c r="A1699" s="0" t="s">
        <v>39</v>
      </c>
      <c r="B1699" s="0" t="s">
        <v>39</v>
      </c>
      <c r="C1699" s="0" t="s">
        <v>84</v>
      </c>
      <c r="D1699" s="0" t="s">
        <v>90</v>
      </c>
      <c r="E1699" s="0" t="n">
        <v>2024</v>
      </c>
      <c r="F1699" s="5" t="n">
        <v>0.003221</v>
      </c>
      <c r="G1699" s="10" t="s">
        <v>4</v>
      </c>
    </row>
    <row r="1700" customFormat="false" ht="14.25" hidden="true" customHeight="false" outlineLevel="0" collapsed="false">
      <c r="A1700" s="0" t="s">
        <v>39</v>
      </c>
      <c r="B1700" s="0" t="s">
        <v>39</v>
      </c>
      <c r="C1700" s="0" t="s">
        <v>84</v>
      </c>
      <c r="D1700" s="0" t="s">
        <v>90</v>
      </c>
      <c r="E1700" s="0" t="n">
        <v>2025</v>
      </c>
      <c r="F1700" s="5" t="n">
        <v>0.0061821145900126</v>
      </c>
      <c r="G1700" s="10" t="s">
        <v>4</v>
      </c>
    </row>
    <row r="1701" customFormat="false" ht="14.25" hidden="true" customHeight="false" outlineLevel="0" collapsed="false">
      <c r="A1701" s="0" t="s">
        <v>39</v>
      </c>
      <c r="B1701" s="0" t="s">
        <v>39</v>
      </c>
      <c r="C1701" s="0" t="s">
        <v>84</v>
      </c>
      <c r="D1701" s="0" t="s">
        <v>90</v>
      </c>
      <c r="E1701" s="0" t="n">
        <v>2026</v>
      </c>
      <c r="F1701" s="5" t="n">
        <v>0.0640030829592343</v>
      </c>
      <c r="G1701" s="10" t="s">
        <v>4</v>
      </c>
    </row>
    <row r="1702" customFormat="false" ht="14.25" hidden="true" customHeight="false" outlineLevel="0" collapsed="false">
      <c r="A1702" s="0" t="s">
        <v>39</v>
      </c>
      <c r="B1702" s="0" t="s">
        <v>39</v>
      </c>
      <c r="C1702" s="0" t="s">
        <v>84</v>
      </c>
      <c r="D1702" s="0" t="s">
        <v>90</v>
      </c>
      <c r="E1702" s="0" t="n">
        <v>2027</v>
      </c>
      <c r="F1702" s="5" t="n">
        <v>0.152276851291597</v>
      </c>
      <c r="G1702" s="10" t="s">
        <v>4</v>
      </c>
    </row>
    <row r="1703" customFormat="false" ht="14.25" hidden="true" customHeight="false" outlineLevel="0" collapsed="false">
      <c r="A1703" s="0" t="s">
        <v>39</v>
      </c>
      <c r="B1703" s="0" t="s">
        <v>39</v>
      </c>
      <c r="C1703" s="0" t="s">
        <v>84</v>
      </c>
      <c r="D1703" s="0" t="s">
        <v>90</v>
      </c>
      <c r="E1703" s="0" t="n">
        <v>2028</v>
      </c>
      <c r="F1703" s="5" t="n">
        <v>0.266094742418242</v>
      </c>
      <c r="G1703" s="10" t="s">
        <v>4</v>
      </c>
    </row>
    <row r="1704" customFormat="false" ht="14.25" hidden="true" customHeight="false" outlineLevel="0" collapsed="false">
      <c r="A1704" s="0" t="s">
        <v>39</v>
      </c>
      <c r="B1704" s="0" t="s">
        <v>39</v>
      </c>
      <c r="C1704" s="0" t="s">
        <v>84</v>
      </c>
      <c r="D1704" s="0" t="s">
        <v>90</v>
      </c>
      <c r="E1704" s="0" t="n">
        <v>2029</v>
      </c>
      <c r="F1704" s="5" t="n">
        <v>0.408088335203632</v>
      </c>
      <c r="G1704" s="10" t="s">
        <v>4</v>
      </c>
    </row>
    <row r="1705" customFormat="false" ht="14.25" hidden="true" customHeight="false" outlineLevel="0" collapsed="false">
      <c r="A1705" s="0" t="s">
        <v>39</v>
      </c>
      <c r="B1705" s="0" t="s">
        <v>39</v>
      </c>
      <c r="C1705" s="0" t="s">
        <v>84</v>
      </c>
      <c r="D1705" s="0" t="s">
        <v>90</v>
      </c>
      <c r="E1705" s="0" t="n">
        <v>2030</v>
      </c>
      <c r="F1705" s="5" t="n">
        <v>0.573851803249692</v>
      </c>
      <c r="G1705" s="10" t="s">
        <v>4</v>
      </c>
    </row>
    <row r="1706" customFormat="false" ht="14.25" hidden="true" customHeight="false" outlineLevel="0" collapsed="false">
      <c r="A1706" s="0" t="s">
        <v>39</v>
      </c>
      <c r="B1706" s="0" t="s">
        <v>39</v>
      </c>
      <c r="C1706" s="0" t="s">
        <v>84</v>
      </c>
      <c r="D1706" s="0" t="s">
        <v>90</v>
      </c>
      <c r="E1706" s="0" t="n">
        <v>2031</v>
      </c>
      <c r="F1706" s="5" t="n">
        <v>0.894361765444896</v>
      </c>
      <c r="G1706" s="10" t="s">
        <v>4</v>
      </c>
    </row>
    <row r="1707" customFormat="false" ht="14.25" hidden="true" customHeight="false" outlineLevel="0" collapsed="false">
      <c r="A1707" s="0" t="s">
        <v>39</v>
      </c>
      <c r="B1707" s="0" t="s">
        <v>39</v>
      </c>
      <c r="C1707" s="0" t="s">
        <v>84</v>
      </c>
      <c r="D1707" s="0" t="s">
        <v>90</v>
      </c>
      <c r="E1707" s="0" t="n">
        <v>2032</v>
      </c>
      <c r="F1707" s="5" t="n">
        <v>1.31526174428884</v>
      </c>
      <c r="G1707" s="10" t="s">
        <v>4</v>
      </c>
    </row>
    <row r="1708" customFormat="false" ht="14.25" hidden="true" customHeight="false" outlineLevel="0" collapsed="false">
      <c r="A1708" s="0" t="s">
        <v>39</v>
      </c>
      <c r="B1708" s="0" t="s">
        <v>39</v>
      </c>
      <c r="C1708" s="0" t="s">
        <v>84</v>
      </c>
      <c r="D1708" s="0" t="s">
        <v>90</v>
      </c>
      <c r="E1708" s="0" t="n">
        <v>2033</v>
      </c>
      <c r="F1708" s="5" t="n">
        <v>1.80698058273553</v>
      </c>
      <c r="G1708" s="10" t="s">
        <v>4</v>
      </c>
    </row>
    <row r="1709" customFormat="false" ht="14.25" hidden="true" customHeight="false" outlineLevel="0" collapsed="false">
      <c r="A1709" s="0" t="s">
        <v>39</v>
      </c>
      <c r="B1709" s="0" t="s">
        <v>39</v>
      </c>
      <c r="C1709" s="0" t="s">
        <v>84</v>
      </c>
      <c r="D1709" s="0" t="s">
        <v>90</v>
      </c>
      <c r="E1709" s="0" t="n">
        <v>2034</v>
      </c>
      <c r="F1709" s="5" t="n">
        <v>2.33164966864911</v>
      </c>
      <c r="G1709" s="10" t="s">
        <v>4</v>
      </c>
    </row>
    <row r="1710" customFormat="false" ht="14.25" hidden="true" customHeight="false" outlineLevel="0" collapsed="false">
      <c r="A1710" s="0" t="s">
        <v>39</v>
      </c>
      <c r="B1710" s="0" t="s">
        <v>39</v>
      </c>
      <c r="C1710" s="0" t="s">
        <v>84</v>
      </c>
      <c r="D1710" s="0" t="s">
        <v>90</v>
      </c>
      <c r="E1710" s="0" t="n">
        <v>2035</v>
      </c>
      <c r="F1710" s="5" t="n">
        <v>3.14319679515692</v>
      </c>
      <c r="G1710" s="10" t="s">
        <v>4</v>
      </c>
    </row>
    <row r="1711" customFormat="false" ht="14.25" hidden="true" customHeight="false" outlineLevel="0" collapsed="false">
      <c r="A1711" s="0" t="s">
        <v>39</v>
      </c>
      <c r="B1711" s="0" t="s">
        <v>39</v>
      </c>
      <c r="C1711" s="0" t="s">
        <v>84</v>
      </c>
      <c r="D1711" s="0" t="s">
        <v>90</v>
      </c>
      <c r="E1711" s="0" t="n">
        <v>2036</v>
      </c>
      <c r="F1711" s="5" t="n">
        <v>3.9892383887088</v>
      </c>
      <c r="G1711" s="10" t="s">
        <v>4</v>
      </c>
    </row>
    <row r="1712" customFormat="false" ht="14.25" hidden="true" customHeight="false" outlineLevel="0" collapsed="false">
      <c r="A1712" s="0" t="s">
        <v>39</v>
      </c>
      <c r="B1712" s="0" t="s">
        <v>39</v>
      </c>
      <c r="C1712" s="0" t="s">
        <v>84</v>
      </c>
      <c r="D1712" s="0" t="s">
        <v>90</v>
      </c>
      <c r="E1712" s="0" t="n">
        <v>2037</v>
      </c>
      <c r="F1712" s="5" t="n">
        <v>4.87229910351103</v>
      </c>
      <c r="G1712" s="10" t="s">
        <v>4</v>
      </c>
    </row>
    <row r="1713" customFormat="false" ht="14.25" hidden="true" customHeight="false" outlineLevel="0" collapsed="false">
      <c r="A1713" s="0" t="s">
        <v>39</v>
      </c>
      <c r="B1713" s="0" t="s">
        <v>39</v>
      </c>
      <c r="C1713" s="0" t="s">
        <v>84</v>
      </c>
      <c r="D1713" s="0" t="s">
        <v>90</v>
      </c>
      <c r="E1713" s="0" t="n">
        <v>2038</v>
      </c>
      <c r="F1713" s="5" t="n">
        <v>5.74924008920546</v>
      </c>
      <c r="G1713" s="10" t="s">
        <v>4</v>
      </c>
    </row>
    <row r="1714" customFormat="false" ht="14.25" hidden="true" customHeight="false" outlineLevel="0" collapsed="false">
      <c r="A1714" s="0" t="s">
        <v>39</v>
      </c>
      <c r="B1714" s="0" t="s">
        <v>39</v>
      </c>
      <c r="C1714" s="0" t="s">
        <v>84</v>
      </c>
      <c r="D1714" s="0" t="s">
        <v>90</v>
      </c>
      <c r="E1714" s="0" t="n">
        <v>2039</v>
      </c>
      <c r="F1714" s="5" t="n">
        <v>6.61752389148215</v>
      </c>
      <c r="G1714" s="10" t="s">
        <v>4</v>
      </c>
    </row>
    <row r="1715" customFormat="false" ht="14.25" hidden="true" customHeight="false" outlineLevel="0" collapsed="false">
      <c r="A1715" s="0" t="s">
        <v>39</v>
      </c>
      <c r="B1715" s="0" t="s">
        <v>39</v>
      </c>
      <c r="C1715" s="0" t="s">
        <v>84</v>
      </c>
      <c r="D1715" s="0" t="s">
        <v>90</v>
      </c>
      <c r="E1715" s="0" t="n">
        <v>2040</v>
      </c>
      <c r="F1715" s="5" t="n">
        <v>7.47610934490309</v>
      </c>
      <c r="G1715" s="10" t="s">
        <v>4</v>
      </c>
    </row>
    <row r="1716" customFormat="false" ht="14.25" hidden="true" customHeight="false" outlineLevel="0" collapsed="false">
      <c r="A1716" s="0" t="s">
        <v>39</v>
      </c>
      <c r="B1716" s="0" t="s">
        <v>39</v>
      </c>
      <c r="C1716" s="0" t="s">
        <v>84</v>
      </c>
      <c r="D1716" s="0" t="s">
        <v>91</v>
      </c>
      <c r="E1716" s="0" t="n">
        <v>2024</v>
      </c>
      <c r="F1716" s="5" t="n">
        <v>56.010383</v>
      </c>
      <c r="G1716" s="10" t="s">
        <v>4</v>
      </c>
    </row>
    <row r="1717" customFormat="false" ht="14.25" hidden="true" customHeight="false" outlineLevel="0" collapsed="false">
      <c r="A1717" s="0" t="s">
        <v>39</v>
      </c>
      <c r="B1717" s="0" t="s">
        <v>39</v>
      </c>
      <c r="C1717" s="0" t="s">
        <v>84</v>
      </c>
      <c r="D1717" s="0" t="s">
        <v>91</v>
      </c>
      <c r="E1717" s="0" t="n">
        <v>2025</v>
      </c>
      <c r="F1717" s="5" t="n">
        <v>56.9516569959851</v>
      </c>
      <c r="G1717" s="10" t="s">
        <v>4</v>
      </c>
    </row>
    <row r="1718" customFormat="false" ht="14.25" hidden="true" customHeight="false" outlineLevel="0" collapsed="false">
      <c r="A1718" s="0" t="s">
        <v>39</v>
      </c>
      <c r="B1718" s="0" t="s">
        <v>39</v>
      </c>
      <c r="C1718" s="0" t="s">
        <v>84</v>
      </c>
      <c r="D1718" s="0" t="s">
        <v>91</v>
      </c>
      <c r="E1718" s="0" t="n">
        <v>2026</v>
      </c>
      <c r="F1718" s="5" t="n">
        <v>57.8321377728807</v>
      </c>
      <c r="G1718" s="10" t="s">
        <v>4</v>
      </c>
    </row>
    <row r="1719" customFormat="false" ht="14.25" hidden="true" customHeight="false" outlineLevel="0" collapsed="false">
      <c r="A1719" s="0" t="s">
        <v>39</v>
      </c>
      <c r="B1719" s="0" t="s">
        <v>39</v>
      </c>
      <c r="C1719" s="0" t="s">
        <v>84</v>
      </c>
      <c r="D1719" s="0" t="s">
        <v>91</v>
      </c>
      <c r="E1719" s="0" t="n">
        <v>2027</v>
      </c>
      <c r="F1719" s="5" t="n">
        <v>58.706521993668</v>
      </c>
      <c r="G1719" s="10" t="s">
        <v>4</v>
      </c>
    </row>
    <row r="1720" customFormat="false" ht="14.25" hidden="true" customHeight="false" outlineLevel="0" collapsed="false">
      <c r="A1720" s="0" t="s">
        <v>39</v>
      </c>
      <c r="B1720" s="0" t="s">
        <v>39</v>
      </c>
      <c r="C1720" s="0" t="s">
        <v>84</v>
      </c>
      <c r="D1720" s="0" t="s">
        <v>91</v>
      </c>
      <c r="E1720" s="0" t="n">
        <v>2028</v>
      </c>
      <c r="F1720" s="5" t="n">
        <v>59.6526399271101</v>
      </c>
      <c r="G1720" s="10" t="s">
        <v>4</v>
      </c>
    </row>
    <row r="1721" customFormat="false" ht="14.25" hidden="true" customHeight="false" outlineLevel="0" collapsed="false">
      <c r="A1721" s="0" t="s">
        <v>39</v>
      </c>
      <c r="B1721" s="0" t="s">
        <v>39</v>
      </c>
      <c r="C1721" s="0" t="s">
        <v>84</v>
      </c>
      <c r="D1721" s="0" t="s">
        <v>91</v>
      </c>
      <c r="E1721" s="0" t="n">
        <v>2029</v>
      </c>
      <c r="F1721" s="5" t="n">
        <v>60.6647992892203</v>
      </c>
      <c r="G1721" s="10" t="s">
        <v>4</v>
      </c>
    </row>
    <row r="1722" customFormat="false" ht="14.25" hidden="true" customHeight="false" outlineLevel="0" collapsed="false">
      <c r="A1722" s="0" t="s">
        <v>39</v>
      </c>
      <c r="B1722" s="0" t="s">
        <v>39</v>
      </c>
      <c r="C1722" s="0" t="s">
        <v>84</v>
      </c>
      <c r="D1722" s="0" t="s">
        <v>91</v>
      </c>
      <c r="E1722" s="0" t="n">
        <v>2030</v>
      </c>
      <c r="F1722" s="5" t="n">
        <v>61.7273172638011</v>
      </c>
      <c r="G1722" s="10" t="s">
        <v>4</v>
      </c>
    </row>
    <row r="1723" customFormat="false" ht="14.25" hidden="true" customHeight="false" outlineLevel="0" collapsed="false">
      <c r="A1723" s="0" t="s">
        <v>39</v>
      </c>
      <c r="B1723" s="0" t="s">
        <v>39</v>
      </c>
      <c r="C1723" s="0" t="s">
        <v>84</v>
      </c>
      <c r="D1723" s="0" t="s">
        <v>91</v>
      </c>
      <c r="E1723" s="0" t="n">
        <v>2031</v>
      </c>
      <c r="F1723" s="5" t="n">
        <v>62.7952646603483</v>
      </c>
      <c r="G1723" s="10" t="s">
        <v>4</v>
      </c>
    </row>
    <row r="1724" customFormat="false" ht="14.25" hidden="true" customHeight="false" outlineLevel="0" collapsed="false">
      <c r="A1724" s="0" t="s">
        <v>39</v>
      </c>
      <c r="B1724" s="0" t="s">
        <v>39</v>
      </c>
      <c r="C1724" s="0" t="s">
        <v>84</v>
      </c>
      <c r="D1724" s="0" t="s">
        <v>91</v>
      </c>
      <c r="E1724" s="0" t="n">
        <v>2032</v>
      </c>
      <c r="F1724" s="5" t="n">
        <v>63.864665934373</v>
      </c>
      <c r="G1724" s="10" t="s">
        <v>4</v>
      </c>
    </row>
    <row r="1725" customFormat="false" ht="14.25" hidden="true" customHeight="false" outlineLevel="0" collapsed="false">
      <c r="A1725" s="0" t="s">
        <v>39</v>
      </c>
      <c r="B1725" s="0" t="s">
        <v>39</v>
      </c>
      <c r="C1725" s="0" t="s">
        <v>84</v>
      </c>
      <c r="D1725" s="0" t="s">
        <v>91</v>
      </c>
      <c r="E1725" s="0" t="n">
        <v>2033</v>
      </c>
      <c r="F1725" s="5" t="n">
        <v>64.9460973164444</v>
      </c>
      <c r="G1725" s="10" t="s">
        <v>4</v>
      </c>
    </row>
    <row r="1726" customFormat="false" ht="14.25" hidden="true" customHeight="false" outlineLevel="0" collapsed="false">
      <c r="A1726" s="0" t="s">
        <v>39</v>
      </c>
      <c r="B1726" s="0" t="s">
        <v>39</v>
      </c>
      <c r="C1726" s="0" t="s">
        <v>84</v>
      </c>
      <c r="D1726" s="0" t="s">
        <v>91</v>
      </c>
      <c r="E1726" s="0" t="n">
        <v>2034</v>
      </c>
      <c r="F1726" s="5" t="n">
        <v>65.8847888350868</v>
      </c>
      <c r="G1726" s="10" t="s">
        <v>4</v>
      </c>
    </row>
    <row r="1727" customFormat="false" ht="14.25" hidden="true" customHeight="false" outlineLevel="0" collapsed="false">
      <c r="A1727" s="0" t="s">
        <v>39</v>
      </c>
      <c r="B1727" s="0" t="s">
        <v>39</v>
      </c>
      <c r="C1727" s="0" t="s">
        <v>84</v>
      </c>
      <c r="D1727" s="0" t="s">
        <v>91</v>
      </c>
      <c r="E1727" s="0" t="n">
        <v>2035</v>
      </c>
      <c r="F1727" s="5" t="n">
        <v>66.8271584835092</v>
      </c>
      <c r="G1727" s="10" t="s">
        <v>4</v>
      </c>
    </row>
    <row r="1728" customFormat="false" ht="14.25" hidden="true" customHeight="false" outlineLevel="0" collapsed="false">
      <c r="A1728" s="0" t="s">
        <v>39</v>
      </c>
      <c r="B1728" s="0" t="s">
        <v>39</v>
      </c>
      <c r="C1728" s="0" t="s">
        <v>84</v>
      </c>
      <c r="D1728" s="0" t="s">
        <v>91</v>
      </c>
      <c r="E1728" s="0" t="n">
        <v>2036</v>
      </c>
      <c r="F1728" s="5" t="n">
        <v>67.7781910832882</v>
      </c>
      <c r="G1728" s="10" t="s">
        <v>4</v>
      </c>
    </row>
    <row r="1729" customFormat="false" ht="14.25" hidden="true" customHeight="false" outlineLevel="0" collapsed="false">
      <c r="A1729" s="0" t="s">
        <v>39</v>
      </c>
      <c r="B1729" s="0" t="s">
        <v>39</v>
      </c>
      <c r="C1729" s="0" t="s">
        <v>84</v>
      </c>
      <c r="D1729" s="0" t="s">
        <v>91</v>
      </c>
      <c r="E1729" s="0" t="n">
        <v>2037</v>
      </c>
      <c r="F1729" s="5" t="n">
        <v>68.7393014924495</v>
      </c>
      <c r="G1729" s="10" t="s">
        <v>4</v>
      </c>
    </row>
    <row r="1730" customFormat="false" ht="14.25" hidden="true" customHeight="false" outlineLevel="0" collapsed="false">
      <c r="A1730" s="0" t="s">
        <v>39</v>
      </c>
      <c r="B1730" s="0" t="s">
        <v>39</v>
      </c>
      <c r="C1730" s="0" t="s">
        <v>84</v>
      </c>
      <c r="D1730" s="0" t="s">
        <v>91</v>
      </c>
      <c r="E1730" s="0" t="n">
        <v>2038</v>
      </c>
      <c r="F1730" s="5" t="n">
        <v>69.710343937471</v>
      </c>
      <c r="G1730" s="10" t="s">
        <v>4</v>
      </c>
    </row>
    <row r="1731" customFormat="false" ht="14.25" hidden="true" customHeight="false" outlineLevel="0" collapsed="false">
      <c r="A1731" s="0" t="s">
        <v>39</v>
      </c>
      <c r="B1731" s="0" t="s">
        <v>39</v>
      </c>
      <c r="C1731" s="0" t="s">
        <v>84</v>
      </c>
      <c r="D1731" s="0" t="s">
        <v>91</v>
      </c>
      <c r="E1731" s="0" t="n">
        <v>2039</v>
      </c>
      <c r="F1731" s="5" t="n">
        <v>70.6905551982846</v>
      </c>
      <c r="G1731" s="10" t="s">
        <v>4</v>
      </c>
    </row>
    <row r="1732" customFormat="false" ht="14.25" hidden="true" customHeight="false" outlineLevel="0" collapsed="false">
      <c r="A1732" s="0" t="s">
        <v>39</v>
      </c>
      <c r="B1732" s="0" t="s">
        <v>39</v>
      </c>
      <c r="C1732" s="0" t="s">
        <v>84</v>
      </c>
      <c r="D1732" s="0" t="s">
        <v>91</v>
      </c>
      <c r="E1732" s="0" t="n">
        <v>2040</v>
      </c>
      <c r="F1732" s="5" t="n">
        <v>71.6861032687461</v>
      </c>
      <c r="G1732" s="10" t="s">
        <v>4</v>
      </c>
    </row>
    <row r="1733" customFormat="false" ht="14.25" hidden="true" customHeight="false" outlineLevel="0" collapsed="false">
      <c r="A1733" s="0" t="s">
        <v>39</v>
      </c>
      <c r="B1733" s="0" t="s">
        <v>39</v>
      </c>
      <c r="C1733" s="0" t="s">
        <v>84</v>
      </c>
      <c r="D1733" s="0" t="s">
        <v>92</v>
      </c>
      <c r="E1733" s="0" t="n">
        <v>2024</v>
      </c>
      <c r="F1733" s="5" t="n">
        <v>2.796875</v>
      </c>
      <c r="G1733" s="10" t="s">
        <v>4</v>
      </c>
    </row>
    <row r="1734" customFormat="false" ht="14.25" hidden="true" customHeight="false" outlineLevel="0" collapsed="false">
      <c r="A1734" s="0" t="s">
        <v>39</v>
      </c>
      <c r="B1734" s="0" t="s">
        <v>39</v>
      </c>
      <c r="C1734" s="0" t="s">
        <v>84</v>
      </c>
      <c r="D1734" s="0" t="s">
        <v>92</v>
      </c>
      <c r="E1734" s="0" t="n">
        <v>2025</v>
      </c>
      <c r="F1734" s="5" t="n">
        <v>4.42222313346584</v>
      </c>
      <c r="G1734" s="10" t="s">
        <v>4</v>
      </c>
    </row>
    <row r="1735" customFormat="false" ht="14.25" hidden="true" customHeight="false" outlineLevel="0" collapsed="false">
      <c r="A1735" s="0" t="s">
        <v>39</v>
      </c>
      <c r="B1735" s="0" t="s">
        <v>39</v>
      </c>
      <c r="C1735" s="0" t="s">
        <v>84</v>
      </c>
      <c r="D1735" s="0" t="s">
        <v>92</v>
      </c>
      <c r="E1735" s="0" t="n">
        <v>2026</v>
      </c>
      <c r="F1735" s="5" t="n">
        <v>4.94307276114161</v>
      </c>
      <c r="G1735" s="10" t="s">
        <v>4</v>
      </c>
    </row>
    <row r="1736" customFormat="false" ht="14.25" hidden="true" customHeight="false" outlineLevel="0" collapsed="false">
      <c r="A1736" s="0" t="s">
        <v>39</v>
      </c>
      <c r="B1736" s="0" t="s">
        <v>39</v>
      </c>
      <c r="C1736" s="0" t="s">
        <v>84</v>
      </c>
      <c r="D1736" s="0" t="s">
        <v>92</v>
      </c>
      <c r="E1736" s="0" t="n">
        <v>2027</v>
      </c>
      <c r="F1736" s="5" t="n">
        <v>5.39851071777665</v>
      </c>
      <c r="G1736" s="10" t="s">
        <v>4</v>
      </c>
    </row>
    <row r="1737" customFormat="false" ht="14.25" hidden="true" customHeight="false" outlineLevel="0" collapsed="false">
      <c r="A1737" s="0" t="s">
        <v>39</v>
      </c>
      <c r="B1737" s="0" t="s">
        <v>39</v>
      </c>
      <c r="C1737" s="0" t="s">
        <v>84</v>
      </c>
      <c r="D1737" s="0" t="s">
        <v>92</v>
      </c>
      <c r="E1737" s="0" t="n">
        <v>2028</v>
      </c>
      <c r="F1737" s="5" t="n">
        <v>5.83328411022118</v>
      </c>
      <c r="G1737" s="10" t="s">
        <v>4</v>
      </c>
    </row>
    <row r="1738" customFormat="false" ht="14.25" hidden="true" customHeight="false" outlineLevel="0" collapsed="false">
      <c r="A1738" s="0" t="s">
        <v>39</v>
      </c>
      <c r="B1738" s="0" t="s">
        <v>39</v>
      </c>
      <c r="C1738" s="0" t="s">
        <v>84</v>
      </c>
      <c r="D1738" s="0" t="s">
        <v>92</v>
      </c>
      <c r="E1738" s="0" t="n">
        <v>2029</v>
      </c>
      <c r="F1738" s="5" t="n">
        <v>6.24540985346375</v>
      </c>
      <c r="G1738" s="10" t="s">
        <v>4</v>
      </c>
    </row>
    <row r="1739" customFormat="false" ht="14.25" hidden="true" customHeight="false" outlineLevel="0" collapsed="false">
      <c r="A1739" s="0" t="s">
        <v>39</v>
      </c>
      <c r="B1739" s="0" t="s">
        <v>39</v>
      </c>
      <c r="C1739" s="0" t="s">
        <v>84</v>
      </c>
      <c r="D1739" s="0" t="s">
        <v>92</v>
      </c>
      <c r="E1739" s="0" t="n">
        <v>2030</v>
      </c>
      <c r="F1739" s="5" t="n">
        <v>6.58891013565966</v>
      </c>
      <c r="G1739" s="10" t="s">
        <v>4</v>
      </c>
    </row>
    <row r="1740" customFormat="false" ht="14.25" hidden="true" customHeight="false" outlineLevel="0" collapsed="false">
      <c r="A1740" s="0" t="s">
        <v>39</v>
      </c>
      <c r="B1740" s="0" t="s">
        <v>39</v>
      </c>
      <c r="C1740" s="0" t="s">
        <v>84</v>
      </c>
      <c r="D1740" s="0" t="s">
        <v>92</v>
      </c>
      <c r="E1740" s="0" t="n">
        <v>2031</v>
      </c>
      <c r="F1740" s="5" t="n">
        <v>6.82906950729351</v>
      </c>
      <c r="G1740" s="10" t="s">
        <v>4</v>
      </c>
    </row>
    <row r="1741" customFormat="false" ht="14.25" hidden="true" customHeight="false" outlineLevel="0" collapsed="false">
      <c r="A1741" s="0" t="s">
        <v>39</v>
      </c>
      <c r="B1741" s="0" t="s">
        <v>39</v>
      </c>
      <c r="C1741" s="0" t="s">
        <v>84</v>
      </c>
      <c r="D1741" s="0" t="s">
        <v>92</v>
      </c>
      <c r="E1741" s="0" t="n">
        <v>2032</v>
      </c>
      <c r="F1741" s="5" t="n">
        <v>6.95754175630976</v>
      </c>
      <c r="G1741" s="10" t="s">
        <v>4</v>
      </c>
    </row>
    <row r="1742" customFormat="false" ht="14.25" hidden="true" customHeight="false" outlineLevel="0" collapsed="false">
      <c r="A1742" s="0" t="s">
        <v>39</v>
      </c>
      <c r="B1742" s="0" t="s">
        <v>39</v>
      </c>
      <c r="C1742" s="0" t="s">
        <v>84</v>
      </c>
      <c r="D1742" s="0" t="s">
        <v>92</v>
      </c>
      <c r="E1742" s="0" t="n">
        <v>2033</v>
      </c>
      <c r="F1742" s="5" t="n">
        <v>6.97071849689686</v>
      </c>
      <c r="G1742" s="10" t="s">
        <v>4</v>
      </c>
    </row>
    <row r="1743" customFormat="false" ht="14.25" hidden="true" customHeight="false" outlineLevel="0" collapsed="false">
      <c r="A1743" s="0" t="s">
        <v>39</v>
      </c>
      <c r="B1743" s="0" t="s">
        <v>39</v>
      </c>
      <c r="C1743" s="0" t="s">
        <v>84</v>
      </c>
      <c r="D1743" s="0" t="s">
        <v>92</v>
      </c>
      <c r="E1743" s="0" t="n">
        <v>2034</v>
      </c>
      <c r="F1743" s="5" t="n">
        <v>6.90491461931977</v>
      </c>
      <c r="G1743" s="10" t="s">
        <v>4</v>
      </c>
    </row>
    <row r="1744" customFormat="false" ht="14.25" hidden="true" customHeight="false" outlineLevel="0" collapsed="false">
      <c r="A1744" s="0" t="s">
        <v>39</v>
      </c>
      <c r="B1744" s="0" t="s">
        <v>39</v>
      </c>
      <c r="C1744" s="0" t="s">
        <v>84</v>
      </c>
      <c r="D1744" s="0" t="s">
        <v>92</v>
      </c>
      <c r="E1744" s="0" t="n">
        <v>2035</v>
      </c>
      <c r="F1744" s="5" t="n">
        <v>6.80211637876473</v>
      </c>
      <c r="G1744" s="10" t="s">
        <v>4</v>
      </c>
    </row>
    <row r="1745" customFormat="false" ht="14.25" hidden="true" customHeight="false" outlineLevel="0" collapsed="false">
      <c r="A1745" s="0" t="s">
        <v>39</v>
      </c>
      <c r="B1745" s="0" t="s">
        <v>39</v>
      </c>
      <c r="C1745" s="0" t="s">
        <v>84</v>
      </c>
      <c r="D1745" s="0" t="s">
        <v>92</v>
      </c>
      <c r="E1745" s="0" t="n">
        <v>2036</v>
      </c>
      <c r="F1745" s="5" t="n">
        <v>6.67383215783502</v>
      </c>
      <c r="G1745" s="10" t="s">
        <v>4</v>
      </c>
    </row>
    <row r="1746" customFormat="false" ht="14.25" hidden="true" customHeight="false" outlineLevel="0" collapsed="false">
      <c r="A1746" s="0" t="s">
        <v>39</v>
      </c>
      <c r="B1746" s="0" t="s">
        <v>39</v>
      </c>
      <c r="C1746" s="0" t="s">
        <v>84</v>
      </c>
      <c r="D1746" s="0" t="s">
        <v>92</v>
      </c>
      <c r="E1746" s="0" t="n">
        <v>2037</v>
      </c>
      <c r="F1746" s="5" t="n">
        <v>6.47380205274722</v>
      </c>
      <c r="G1746" s="10" t="s">
        <v>4</v>
      </c>
    </row>
    <row r="1747" customFormat="false" ht="14.25" hidden="true" customHeight="false" outlineLevel="0" collapsed="false">
      <c r="A1747" s="0" t="s">
        <v>39</v>
      </c>
      <c r="B1747" s="0" t="s">
        <v>39</v>
      </c>
      <c r="C1747" s="0" t="s">
        <v>84</v>
      </c>
      <c r="D1747" s="0" t="s">
        <v>92</v>
      </c>
      <c r="E1747" s="0" t="n">
        <v>2038</v>
      </c>
      <c r="F1747" s="5" t="n">
        <v>6.20639633816995</v>
      </c>
      <c r="G1747" s="10" t="s">
        <v>4</v>
      </c>
    </row>
    <row r="1748" customFormat="false" ht="14.25" hidden="true" customHeight="false" outlineLevel="0" collapsed="false">
      <c r="A1748" s="0" t="s">
        <v>39</v>
      </c>
      <c r="B1748" s="0" t="s">
        <v>39</v>
      </c>
      <c r="C1748" s="0" t="s">
        <v>84</v>
      </c>
      <c r="D1748" s="0" t="s">
        <v>92</v>
      </c>
      <c r="E1748" s="0" t="n">
        <v>2039</v>
      </c>
      <c r="F1748" s="5" t="n">
        <v>5.8876569880208</v>
      </c>
      <c r="G1748" s="10" t="s">
        <v>4</v>
      </c>
    </row>
    <row r="1749" customFormat="false" ht="14.25" hidden="true" customHeight="false" outlineLevel="0" collapsed="false">
      <c r="A1749" s="0" t="s">
        <v>39</v>
      </c>
      <c r="B1749" s="0" t="s">
        <v>39</v>
      </c>
      <c r="C1749" s="0" t="s">
        <v>84</v>
      </c>
      <c r="D1749" s="0" t="s">
        <v>92</v>
      </c>
      <c r="E1749" s="0" t="n">
        <v>2040</v>
      </c>
      <c r="F1749" s="5" t="n">
        <v>5.52758842956849</v>
      </c>
      <c r="G1749" s="10" t="s">
        <v>4</v>
      </c>
    </row>
    <row r="1750" customFormat="false" ht="14.25" hidden="true" customHeight="false" outlineLevel="0" collapsed="false">
      <c r="A1750" s="0" t="s">
        <v>39</v>
      </c>
      <c r="B1750" s="0" t="s">
        <v>39</v>
      </c>
      <c r="C1750" s="0" t="s">
        <v>84</v>
      </c>
      <c r="D1750" s="0" t="s">
        <v>71</v>
      </c>
      <c r="E1750" s="0" t="n">
        <v>2024</v>
      </c>
      <c r="F1750" s="5" t="n">
        <v>81.0783674700899</v>
      </c>
      <c r="G1750" s="10" t="s">
        <v>4</v>
      </c>
    </row>
    <row r="1751" customFormat="false" ht="14.25" hidden="true" customHeight="false" outlineLevel="0" collapsed="false">
      <c r="A1751" s="0" t="s">
        <v>39</v>
      </c>
      <c r="B1751" s="0" t="s">
        <v>39</v>
      </c>
      <c r="C1751" s="0" t="s">
        <v>84</v>
      </c>
      <c r="D1751" s="0" t="s">
        <v>71</v>
      </c>
      <c r="E1751" s="0" t="n">
        <v>2025</v>
      </c>
      <c r="F1751" s="5" t="n">
        <v>91.3093686631575</v>
      </c>
      <c r="G1751" s="10" t="s">
        <v>4</v>
      </c>
    </row>
    <row r="1752" customFormat="false" ht="14.25" hidden="true" customHeight="false" outlineLevel="0" collapsed="false">
      <c r="A1752" s="0" t="s">
        <v>39</v>
      </c>
      <c r="B1752" s="0" t="s">
        <v>39</v>
      </c>
      <c r="C1752" s="0" t="s">
        <v>84</v>
      </c>
      <c r="D1752" s="0" t="s">
        <v>71</v>
      </c>
      <c r="E1752" s="0" t="n">
        <v>2026</v>
      </c>
      <c r="F1752" s="5" t="n">
        <v>103.555667688602</v>
      </c>
      <c r="G1752" s="10" t="s">
        <v>4</v>
      </c>
    </row>
    <row r="1753" customFormat="false" ht="14.25" hidden="true" customHeight="false" outlineLevel="0" collapsed="false">
      <c r="A1753" s="0" t="s">
        <v>39</v>
      </c>
      <c r="B1753" s="0" t="s">
        <v>39</v>
      </c>
      <c r="C1753" s="0" t="s">
        <v>84</v>
      </c>
      <c r="D1753" s="0" t="s">
        <v>71</v>
      </c>
      <c r="E1753" s="0" t="n">
        <v>2027</v>
      </c>
      <c r="F1753" s="5" t="n">
        <v>119.371572756338</v>
      </c>
      <c r="G1753" s="10" t="s">
        <v>4</v>
      </c>
    </row>
    <row r="1754" customFormat="false" ht="14.25" hidden="true" customHeight="false" outlineLevel="0" collapsed="false">
      <c r="A1754" s="0" t="s">
        <v>39</v>
      </c>
      <c r="B1754" s="0" t="s">
        <v>39</v>
      </c>
      <c r="C1754" s="0" t="s">
        <v>84</v>
      </c>
      <c r="D1754" s="0" t="s">
        <v>71</v>
      </c>
      <c r="E1754" s="0" t="n">
        <v>2028</v>
      </c>
      <c r="F1754" s="5" t="n">
        <v>139.158966770645</v>
      </c>
      <c r="G1754" s="10" t="s">
        <v>4</v>
      </c>
    </row>
    <row r="1755" customFormat="false" ht="14.25" hidden="true" customHeight="false" outlineLevel="0" collapsed="false">
      <c r="A1755" s="0" t="s">
        <v>39</v>
      </c>
      <c r="B1755" s="0" t="s">
        <v>39</v>
      </c>
      <c r="C1755" s="0" t="s">
        <v>84</v>
      </c>
      <c r="D1755" s="0" t="s">
        <v>71</v>
      </c>
      <c r="E1755" s="0" t="n">
        <v>2029</v>
      </c>
      <c r="F1755" s="5" t="n">
        <v>162.434967465713</v>
      </c>
      <c r="G1755" s="10" t="s">
        <v>4</v>
      </c>
    </row>
    <row r="1756" customFormat="false" ht="14.25" hidden="true" customHeight="false" outlineLevel="0" collapsed="false">
      <c r="A1756" s="0" t="s">
        <v>39</v>
      </c>
      <c r="B1756" s="0" t="s">
        <v>39</v>
      </c>
      <c r="C1756" s="0" t="s">
        <v>84</v>
      </c>
      <c r="D1756" s="0" t="s">
        <v>71</v>
      </c>
      <c r="E1756" s="0" t="n">
        <v>2030</v>
      </c>
      <c r="F1756" s="5" t="n">
        <v>189.279099381777</v>
      </c>
      <c r="G1756" s="10" t="s">
        <v>4</v>
      </c>
    </row>
    <row r="1757" customFormat="false" ht="14.25" hidden="true" customHeight="false" outlineLevel="0" collapsed="false">
      <c r="A1757" s="0" t="s">
        <v>39</v>
      </c>
      <c r="B1757" s="0" t="s">
        <v>39</v>
      </c>
      <c r="C1757" s="0" t="s">
        <v>84</v>
      </c>
      <c r="D1757" s="0" t="s">
        <v>71</v>
      </c>
      <c r="E1757" s="0" t="n">
        <v>2031</v>
      </c>
      <c r="F1757" s="5" t="n">
        <v>217.982528560135</v>
      </c>
      <c r="G1757" s="10" t="s">
        <v>4</v>
      </c>
    </row>
    <row r="1758" customFormat="false" ht="14.25" hidden="true" customHeight="false" outlineLevel="0" collapsed="false">
      <c r="A1758" s="0" t="s">
        <v>39</v>
      </c>
      <c r="B1758" s="0" t="s">
        <v>39</v>
      </c>
      <c r="C1758" s="0" t="s">
        <v>84</v>
      </c>
      <c r="D1758" s="0" t="s">
        <v>71</v>
      </c>
      <c r="E1758" s="0" t="n">
        <v>2032</v>
      </c>
      <c r="F1758" s="5" t="n">
        <v>249.573117149622</v>
      </c>
      <c r="G1758" s="10" t="s">
        <v>4</v>
      </c>
    </row>
    <row r="1759" customFormat="false" ht="14.25" hidden="true" customHeight="false" outlineLevel="0" collapsed="false">
      <c r="A1759" s="0" t="s">
        <v>39</v>
      </c>
      <c r="B1759" s="0" t="s">
        <v>39</v>
      </c>
      <c r="C1759" s="0" t="s">
        <v>84</v>
      </c>
      <c r="D1759" s="0" t="s">
        <v>71</v>
      </c>
      <c r="E1759" s="0" t="n">
        <v>2033</v>
      </c>
      <c r="F1759" s="5" t="n">
        <v>283.507303557959</v>
      </c>
      <c r="G1759" s="10" t="s">
        <v>4</v>
      </c>
    </row>
    <row r="1760" customFormat="false" ht="14.25" hidden="true" customHeight="false" outlineLevel="0" collapsed="false">
      <c r="A1760" s="0" t="s">
        <v>39</v>
      </c>
      <c r="B1760" s="0" t="s">
        <v>39</v>
      </c>
      <c r="C1760" s="0" t="s">
        <v>84</v>
      </c>
      <c r="D1760" s="0" t="s">
        <v>71</v>
      </c>
      <c r="E1760" s="0" t="n">
        <v>2034</v>
      </c>
      <c r="F1760" s="5" t="n">
        <v>319.725036918152</v>
      </c>
      <c r="G1760" s="10" t="s">
        <v>4</v>
      </c>
    </row>
    <row r="1761" customFormat="false" ht="14.25" hidden="true" customHeight="false" outlineLevel="0" collapsed="false">
      <c r="A1761" s="0" t="s">
        <v>39</v>
      </c>
      <c r="B1761" s="0" t="s">
        <v>39</v>
      </c>
      <c r="C1761" s="0" t="s">
        <v>84</v>
      </c>
      <c r="D1761" s="0" t="s">
        <v>71</v>
      </c>
      <c r="E1761" s="0" t="n">
        <v>2035</v>
      </c>
      <c r="F1761" s="5" t="n">
        <v>357.547105457167</v>
      </c>
      <c r="G1761" s="10" t="s">
        <v>4</v>
      </c>
    </row>
    <row r="1762" customFormat="false" ht="14.25" hidden="true" customHeight="false" outlineLevel="0" collapsed="false">
      <c r="A1762" s="0" t="s">
        <v>39</v>
      </c>
      <c r="B1762" s="0" t="s">
        <v>39</v>
      </c>
      <c r="C1762" s="0" t="s">
        <v>84</v>
      </c>
      <c r="D1762" s="0" t="s">
        <v>71</v>
      </c>
      <c r="E1762" s="0" t="n">
        <v>2036</v>
      </c>
      <c r="F1762" s="5" t="n">
        <v>395.615348967712</v>
      </c>
      <c r="G1762" s="10" t="s">
        <v>4</v>
      </c>
    </row>
    <row r="1763" customFormat="false" ht="14.25" hidden="true" customHeight="false" outlineLevel="0" collapsed="false">
      <c r="A1763" s="0" t="s">
        <v>39</v>
      </c>
      <c r="B1763" s="0" t="s">
        <v>39</v>
      </c>
      <c r="C1763" s="0" t="s">
        <v>84</v>
      </c>
      <c r="D1763" s="0" t="s">
        <v>71</v>
      </c>
      <c r="E1763" s="0" t="n">
        <v>2037</v>
      </c>
      <c r="F1763" s="5" t="n">
        <v>433.509672514341</v>
      </c>
      <c r="G1763" s="10" t="s">
        <v>4</v>
      </c>
    </row>
    <row r="1764" customFormat="false" ht="14.25" hidden="true" customHeight="false" outlineLevel="0" collapsed="false">
      <c r="A1764" s="0" t="s">
        <v>39</v>
      </c>
      <c r="B1764" s="0" t="s">
        <v>39</v>
      </c>
      <c r="C1764" s="0" t="s">
        <v>84</v>
      </c>
      <c r="D1764" s="0" t="s">
        <v>71</v>
      </c>
      <c r="E1764" s="0" t="n">
        <v>2038</v>
      </c>
      <c r="F1764" s="5" t="n">
        <v>471.629006132582</v>
      </c>
      <c r="G1764" s="10" t="s">
        <v>4</v>
      </c>
    </row>
    <row r="1765" customFormat="false" ht="14.25" hidden="true" customHeight="false" outlineLevel="0" collapsed="false">
      <c r="A1765" s="0" t="s">
        <v>39</v>
      </c>
      <c r="B1765" s="0" t="s">
        <v>39</v>
      </c>
      <c r="C1765" s="0" t="s">
        <v>84</v>
      </c>
      <c r="D1765" s="0" t="s">
        <v>71</v>
      </c>
      <c r="E1765" s="0" t="n">
        <v>2039</v>
      </c>
      <c r="F1765" s="5" t="n">
        <v>510.027898191671</v>
      </c>
      <c r="G1765" s="10" t="s">
        <v>4</v>
      </c>
    </row>
    <row r="1766" customFormat="false" ht="14.25" hidden="true" customHeight="false" outlineLevel="0" collapsed="false">
      <c r="A1766" s="0" t="s">
        <v>39</v>
      </c>
      <c r="B1766" s="0" t="s">
        <v>39</v>
      </c>
      <c r="C1766" s="0" t="s">
        <v>84</v>
      </c>
      <c r="D1766" s="0" t="s">
        <v>71</v>
      </c>
      <c r="E1766" s="0" t="n">
        <v>2040</v>
      </c>
      <c r="F1766" s="5" t="n">
        <v>548.50655829899</v>
      </c>
      <c r="G1766" s="10" t="s">
        <v>4</v>
      </c>
    </row>
    <row r="1767" customFormat="false" ht="14.25" hidden="true" customHeight="false" outlineLevel="0" collapsed="false">
      <c r="A1767" s="0" t="s">
        <v>96</v>
      </c>
      <c r="B1767" s="0" t="s">
        <v>97</v>
      </c>
      <c r="C1767" s="0" t="s">
        <v>65</v>
      </c>
      <c r="D1767" s="0" t="s">
        <v>66</v>
      </c>
      <c r="E1767" s="0" t="n">
        <v>2024</v>
      </c>
      <c r="F1767" s="5" t="n">
        <v>73.8451025952047</v>
      </c>
      <c r="G1767" s="10" t="s">
        <v>4</v>
      </c>
    </row>
    <row r="1768" customFormat="false" ht="14.25" hidden="true" customHeight="false" outlineLevel="0" collapsed="false">
      <c r="A1768" s="0" t="s">
        <v>96</v>
      </c>
      <c r="B1768" s="0" t="s">
        <v>97</v>
      </c>
      <c r="C1768" s="0" t="s">
        <v>65</v>
      </c>
      <c r="D1768" s="0" t="s">
        <v>66</v>
      </c>
      <c r="E1768" s="0" t="n">
        <v>2025</v>
      </c>
      <c r="F1768" s="5" t="n">
        <v>72.7131869821777</v>
      </c>
      <c r="G1768" s="10" t="s">
        <v>4</v>
      </c>
    </row>
    <row r="1769" customFormat="false" ht="14.25" hidden="true" customHeight="false" outlineLevel="0" collapsed="false">
      <c r="A1769" s="0" t="s">
        <v>96</v>
      </c>
      <c r="B1769" s="0" t="s">
        <v>97</v>
      </c>
      <c r="C1769" s="0" t="s">
        <v>65</v>
      </c>
      <c r="D1769" s="0" t="s">
        <v>66</v>
      </c>
      <c r="E1769" s="0" t="n">
        <v>2026</v>
      </c>
      <c r="F1769" s="5" t="n">
        <v>71.3645082326305</v>
      </c>
      <c r="G1769" s="10" t="s">
        <v>4</v>
      </c>
    </row>
    <row r="1770" customFormat="false" ht="14.25" hidden="true" customHeight="false" outlineLevel="0" collapsed="false">
      <c r="A1770" s="0" t="s">
        <v>96</v>
      </c>
      <c r="B1770" s="0" t="s">
        <v>97</v>
      </c>
      <c r="C1770" s="0" t="s">
        <v>65</v>
      </c>
      <c r="D1770" s="0" t="s">
        <v>66</v>
      </c>
      <c r="E1770" s="0" t="n">
        <v>2027</v>
      </c>
      <c r="F1770" s="5" t="n">
        <v>70.0191555864765</v>
      </c>
      <c r="G1770" s="10" t="s">
        <v>4</v>
      </c>
    </row>
    <row r="1771" customFormat="false" ht="14.25" hidden="true" customHeight="false" outlineLevel="0" collapsed="false">
      <c r="A1771" s="0" t="s">
        <v>96</v>
      </c>
      <c r="B1771" s="0" t="s">
        <v>97</v>
      </c>
      <c r="C1771" s="0" t="s">
        <v>65</v>
      </c>
      <c r="D1771" s="0" t="s">
        <v>66</v>
      </c>
      <c r="E1771" s="0" t="n">
        <v>2028</v>
      </c>
      <c r="F1771" s="5" t="n">
        <v>68.2231074926172</v>
      </c>
      <c r="G1771" s="10" t="s">
        <v>4</v>
      </c>
    </row>
    <row r="1772" customFormat="false" ht="14.25" hidden="true" customHeight="false" outlineLevel="0" collapsed="false">
      <c r="A1772" s="0" t="s">
        <v>96</v>
      </c>
      <c r="B1772" s="0" t="s">
        <v>97</v>
      </c>
      <c r="C1772" s="0" t="s">
        <v>65</v>
      </c>
      <c r="D1772" s="0" t="s">
        <v>66</v>
      </c>
      <c r="E1772" s="0" t="n">
        <v>2029</v>
      </c>
      <c r="F1772" s="5" t="n">
        <v>66.3812499928005</v>
      </c>
      <c r="G1772" s="10" t="s">
        <v>4</v>
      </c>
    </row>
    <row r="1773" customFormat="false" ht="14.25" hidden="true" customHeight="false" outlineLevel="0" collapsed="false">
      <c r="A1773" s="0" t="s">
        <v>96</v>
      </c>
      <c r="B1773" s="0" t="s">
        <v>97</v>
      </c>
      <c r="C1773" s="0" t="s">
        <v>65</v>
      </c>
      <c r="D1773" s="0" t="s">
        <v>66</v>
      </c>
      <c r="E1773" s="0" t="n">
        <v>2030</v>
      </c>
      <c r="F1773" s="5" t="n">
        <v>64.0886272513751</v>
      </c>
      <c r="G1773" s="10" t="s">
        <v>4</v>
      </c>
    </row>
    <row r="1774" customFormat="false" ht="14.25" hidden="true" customHeight="false" outlineLevel="0" collapsed="false">
      <c r="A1774" s="0" t="s">
        <v>96</v>
      </c>
      <c r="B1774" s="0" t="s">
        <v>97</v>
      </c>
      <c r="C1774" s="0" t="s">
        <v>65</v>
      </c>
      <c r="D1774" s="0" t="s">
        <v>66</v>
      </c>
      <c r="E1774" s="0" t="n">
        <v>2031</v>
      </c>
      <c r="F1774" s="5" t="n">
        <v>62.7513993219017</v>
      </c>
      <c r="G1774" s="10" t="s">
        <v>4</v>
      </c>
    </row>
    <row r="1775" customFormat="false" ht="14.25" hidden="true" customHeight="false" outlineLevel="0" collapsed="false">
      <c r="A1775" s="0" t="s">
        <v>96</v>
      </c>
      <c r="B1775" s="0" t="s">
        <v>97</v>
      </c>
      <c r="C1775" s="0" t="s">
        <v>65</v>
      </c>
      <c r="D1775" s="0" t="s">
        <v>66</v>
      </c>
      <c r="E1775" s="0" t="n">
        <v>2032</v>
      </c>
      <c r="F1775" s="5" t="n">
        <v>61.4973534231984</v>
      </c>
      <c r="G1775" s="10" t="s">
        <v>4</v>
      </c>
    </row>
    <row r="1776" customFormat="false" ht="14.25" hidden="true" customHeight="false" outlineLevel="0" collapsed="false">
      <c r="A1776" s="0" t="s">
        <v>96</v>
      </c>
      <c r="B1776" s="0" t="s">
        <v>97</v>
      </c>
      <c r="C1776" s="0" t="s">
        <v>65</v>
      </c>
      <c r="D1776" s="0" t="s">
        <v>66</v>
      </c>
      <c r="E1776" s="0" t="n">
        <v>2033</v>
      </c>
      <c r="F1776" s="5" t="n">
        <v>59.9910459377424</v>
      </c>
      <c r="G1776" s="10" t="s">
        <v>4</v>
      </c>
    </row>
    <row r="1777" customFormat="false" ht="14.25" hidden="true" customHeight="false" outlineLevel="0" collapsed="false">
      <c r="A1777" s="0" t="s">
        <v>96</v>
      </c>
      <c r="B1777" s="0" t="s">
        <v>97</v>
      </c>
      <c r="C1777" s="0" t="s">
        <v>65</v>
      </c>
      <c r="D1777" s="0" t="s">
        <v>66</v>
      </c>
      <c r="E1777" s="0" t="n">
        <v>2034</v>
      </c>
      <c r="F1777" s="5" t="n">
        <v>58.3049656622317</v>
      </c>
      <c r="G1777" s="10" t="s">
        <v>4</v>
      </c>
    </row>
    <row r="1778" customFormat="false" ht="14.25" hidden="true" customHeight="false" outlineLevel="0" collapsed="false">
      <c r="A1778" s="0" t="s">
        <v>96</v>
      </c>
      <c r="B1778" s="0" t="s">
        <v>97</v>
      </c>
      <c r="C1778" s="0" t="s">
        <v>65</v>
      </c>
      <c r="D1778" s="0" t="s">
        <v>66</v>
      </c>
      <c r="E1778" s="0" t="n">
        <v>2035</v>
      </c>
      <c r="F1778" s="5" t="n">
        <v>56.5389402321494</v>
      </c>
      <c r="G1778" s="10" t="s">
        <v>4</v>
      </c>
    </row>
    <row r="1779" customFormat="false" ht="14.25" hidden="true" customHeight="false" outlineLevel="0" collapsed="false">
      <c r="A1779" s="0" t="s">
        <v>96</v>
      </c>
      <c r="B1779" s="0" t="s">
        <v>97</v>
      </c>
      <c r="C1779" s="0" t="s">
        <v>65</v>
      </c>
      <c r="D1779" s="0" t="s">
        <v>66</v>
      </c>
      <c r="E1779" s="0" t="n">
        <v>2036</v>
      </c>
      <c r="F1779" s="5" t="n">
        <v>55.1416165556662</v>
      </c>
      <c r="G1779" s="10" t="s">
        <v>4</v>
      </c>
    </row>
    <row r="1780" customFormat="false" ht="14.25" hidden="true" customHeight="false" outlineLevel="0" collapsed="false">
      <c r="A1780" s="0" t="s">
        <v>96</v>
      </c>
      <c r="B1780" s="0" t="s">
        <v>97</v>
      </c>
      <c r="C1780" s="0" t="s">
        <v>65</v>
      </c>
      <c r="D1780" s="0" t="s">
        <v>66</v>
      </c>
      <c r="E1780" s="0" t="n">
        <v>2037</v>
      </c>
      <c r="F1780" s="5" t="n">
        <v>54.1261932772741</v>
      </c>
      <c r="G1780" s="10" t="s">
        <v>4</v>
      </c>
    </row>
    <row r="1781" customFormat="false" ht="14.25" hidden="true" customHeight="false" outlineLevel="0" collapsed="false">
      <c r="A1781" s="0" t="s">
        <v>96</v>
      </c>
      <c r="B1781" s="0" t="s">
        <v>97</v>
      </c>
      <c r="C1781" s="0" t="s">
        <v>65</v>
      </c>
      <c r="D1781" s="0" t="s">
        <v>66</v>
      </c>
      <c r="E1781" s="0" t="n">
        <v>2038</v>
      </c>
      <c r="F1781" s="5" t="n">
        <v>53.0541355324399</v>
      </c>
      <c r="G1781" s="10" t="s">
        <v>4</v>
      </c>
    </row>
    <row r="1782" customFormat="false" ht="14.25" hidden="true" customHeight="false" outlineLevel="0" collapsed="false">
      <c r="A1782" s="0" t="s">
        <v>96</v>
      </c>
      <c r="B1782" s="0" t="s">
        <v>97</v>
      </c>
      <c r="C1782" s="0" t="s">
        <v>65</v>
      </c>
      <c r="D1782" s="0" t="s">
        <v>66</v>
      </c>
      <c r="E1782" s="0" t="n">
        <v>2039</v>
      </c>
      <c r="F1782" s="5" t="n">
        <v>52.2718044373711</v>
      </c>
      <c r="G1782" s="10" t="s">
        <v>4</v>
      </c>
    </row>
    <row r="1783" customFormat="false" ht="14.25" hidden="true" customHeight="false" outlineLevel="0" collapsed="false">
      <c r="A1783" s="0" t="s">
        <v>96</v>
      </c>
      <c r="B1783" s="0" t="s">
        <v>97</v>
      </c>
      <c r="C1783" s="0" t="s">
        <v>65</v>
      </c>
      <c r="D1783" s="0" t="s">
        <v>66</v>
      </c>
      <c r="E1783" s="0" t="n">
        <v>2040</v>
      </c>
      <c r="F1783" s="5" t="n">
        <v>55.0256531980682</v>
      </c>
      <c r="G1783" s="10" t="s">
        <v>4</v>
      </c>
    </row>
    <row r="1784" customFormat="false" ht="14.25" hidden="true" customHeight="false" outlineLevel="0" collapsed="false">
      <c r="A1784" s="0" t="s">
        <v>96</v>
      </c>
      <c r="B1784" s="0" t="s">
        <v>97</v>
      </c>
      <c r="C1784" s="0" t="s">
        <v>65</v>
      </c>
      <c r="D1784" s="0" t="s">
        <v>67</v>
      </c>
      <c r="E1784" s="0" t="n">
        <v>2024</v>
      </c>
      <c r="F1784" s="5" t="n">
        <v>25.0877818816818</v>
      </c>
      <c r="G1784" s="10" t="s">
        <v>4</v>
      </c>
    </row>
    <row r="1785" customFormat="false" ht="14.25" hidden="true" customHeight="false" outlineLevel="0" collapsed="false">
      <c r="A1785" s="0" t="s">
        <v>96</v>
      </c>
      <c r="B1785" s="0" t="s">
        <v>97</v>
      </c>
      <c r="C1785" s="0" t="s">
        <v>65</v>
      </c>
      <c r="D1785" s="0" t="s">
        <v>67</v>
      </c>
      <c r="E1785" s="0" t="n">
        <v>2025</v>
      </c>
      <c r="F1785" s="5" t="n">
        <v>25.3170181325699</v>
      </c>
      <c r="G1785" s="10" t="s">
        <v>4</v>
      </c>
    </row>
    <row r="1786" customFormat="false" ht="14.25" hidden="true" customHeight="false" outlineLevel="0" collapsed="false">
      <c r="A1786" s="0" t="s">
        <v>96</v>
      </c>
      <c r="B1786" s="0" t="s">
        <v>97</v>
      </c>
      <c r="C1786" s="0" t="s">
        <v>65</v>
      </c>
      <c r="D1786" s="0" t="s">
        <v>67</v>
      </c>
      <c r="E1786" s="0" t="n">
        <v>2026</v>
      </c>
      <c r="F1786" s="5" t="n">
        <v>25.5718796466154</v>
      </c>
      <c r="G1786" s="10" t="s">
        <v>4</v>
      </c>
    </row>
    <row r="1787" customFormat="false" ht="14.25" hidden="true" customHeight="false" outlineLevel="0" collapsed="false">
      <c r="A1787" s="0" t="s">
        <v>96</v>
      </c>
      <c r="B1787" s="0" t="s">
        <v>97</v>
      </c>
      <c r="C1787" s="0" t="s">
        <v>65</v>
      </c>
      <c r="D1787" s="0" t="s">
        <v>67</v>
      </c>
      <c r="E1787" s="0" t="n">
        <v>2027</v>
      </c>
      <c r="F1787" s="5" t="n">
        <v>25.7232972670056</v>
      </c>
      <c r="G1787" s="10" t="s">
        <v>4</v>
      </c>
    </row>
    <row r="1788" customFormat="false" ht="14.25" hidden="true" customHeight="false" outlineLevel="0" collapsed="false">
      <c r="A1788" s="0" t="s">
        <v>96</v>
      </c>
      <c r="B1788" s="0" t="s">
        <v>97</v>
      </c>
      <c r="C1788" s="0" t="s">
        <v>65</v>
      </c>
      <c r="D1788" s="0" t="s">
        <v>67</v>
      </c>
      <c r="E1788" s="0" t="n">
        <v>2028</v>
      </c>
      <c r="F1788" s="5" t="n">
        <v>27.1904717028438</v>
      </c>
      <c r="G1788" s="10" t="s">
        <v>4</v>
      </c>
    </row>
    <row r="1789" customFormat="false" ht="14.25" hidden="true" customHeight="false" outlineLevel="0" collapsed="false">
      <c r="A1789" s="0" t="s">
        <v>96</v>
      </c>
      <c r="B1789" s="0" t="s">
        <v>97</v>
      </c>
      <c r="C1789" s="0" t="s">
        <v>65</v>
      </c>
      <c r="D1789" s="0" t="s">
        <v>67</v>
      </c>
      <c r="E1789" s="0" t="n">
        <v>2029</v>
      </c>
      <c r="F1789" s="5" t="n">
        <v>28.72034691188</v>
      </c>
      <c r="G1789" s="10" t="s">
        <v>4</v>
      </c>
    </row>
    <row r="1790" customFormat="false" ht="14.25" hidden="true" customHeight="false" outlineLevel="0" collapsed="false">
      <c r="A1790" s="0" t="s">
        <v>96</v>
      </c>
      <c r="B1790" s="0" t="s">
        <v>97</v>
      </c>
      <c r="C1790" s="0" t="s">
        <v>65</v>
      </c>
      <c r="D1790" s="0" t="s">
        <v>67</v>
      </c>
      <c r="E1790" s="0" t="n">
        <v>2030</v>
      </c>
      <c r="F1790" s="5" t="n">
        <v>32.1659338784168</v>
      </c>
      <c r="G1790" s="10" t="s">
        <v>4</v>
      </c>
    </row>
    <row r="1791" customFormat="false" ht="14.25" hidden="true" customHeight="false" outlineLevel="0" collapsed="false">
      <c r="A1791" s="0" t="s">
        <v>96</v>
      </c>
      <c r="B1791" s="0" t="s">
        <v>97</v>
      </c>
      <c r="C1791" s="0" t="s">
        <v>65</v>
      </c>
      <c r="D1791" s="0" t="s">
        <v>67</v>
      </c>
      <c r="E1791" s="0" t="n">
        <v>2031</v>
      </c>
      <c r="F1791" s="5" t="n">
        <v>31.3022916573234</v>
      </c>
      <c r="G1791" s="10" t="s">
        <v>4</v>
      </c>
    </row>
    <row r="1792" customFormat="false" ht="14.25" hidden="true" customHeight="false" outlineLevel="0" collapsed="false">
      <c r="A1792" s="0" t="s">
        <v>96</v>
      </c>
      <c r="B1792" s="0" t="s">
        <v>97</v>
      </c>
      <c r="C1792" s="0" t="s">
        <v>65</v>
      </c>
      <c r="D1792" s="0" t="s">
        <v>67</v>
      </c>
      <c r="E1792" s="0" t="n">
        <v>2032</v>
      </c>
      <c r="F1792" s="5" t="n">
        <v>30.7505399948591</v>
      </c>
      <c r="G1792" s="10" t="s">
        <v>4</v>
      </c>
    </row>
    <row r="1793" customFormat="false" ht="14.25" hidden="true" customHeight="false" outlineLevel="0" collapsed="false">
      <c r="A1793" s="0" t="s">
        <v>96</v>
      </c>
      <c r="B1793" s="0" t="s">
        <v>97</v>
      </c>
      <c r="C1793" s="0" t="s">
        <v>65</v>
      </c>
      <c r="D1793" s="0" t="s">
        <v>67</v>
      </c>
      <c r="E1793" s="0" t="n">
        <v>2033</v>
      </c>
      <c r="F1793" s="5" t="n">
        <v>30.7897466696438</v>
      </c>
      <c r="G1793" s="10" t="s">
        <v>4</v>
      </c>
    </row>
    <row r="1794" customFormat="false" ht="14.25" hidden="true" customHeight="false" outlineLevel="0" collapsed="false">
      <c r="A1794" s="0" t="s">
        <v>96</v>
      </c>
      <c r="B1794" s="0" t="s">
        <v>97</v>
      </c>
      <c r="C1794" s="0" t="s">
        <v>65</v>
      </c>
      <c r="D1794" s="0" t="s">
        <v>67</v>
      </c>
      <c r="E1794" s="0" t="n">
        <v>2034</v>
      </c>
      <c r="F1794" s="5" t="n">
        <v>31.2930422832293</v>
      </c>
      <c r="G1794" s="10" t="s">
        <v>4</v>
      </c>
    </row>
    <row r="1795" customFormat="false" ht="14.25" hidden="true" customHeight="false" outlineLevel="0" collapsed="false">
      <c r="A1795" s="0" t="s">
        <v>96</v>
      </c>
      <c r="B1795" s="0" t="s">
        <v>97</v>
      </c>
      <c r="C1795" s="0" t="s">
        <v>65</v>
      </c>
      <c r="D1795" s="0" t="s">
        <v>67</v>
      </c>
      <c r="E1795" s="0" t="n">
        <v>2035</v>
      </c>
      <c r="F1795" s="5" t="n">
        <v>31.9141032787366</v>
      </c>
      <c r="G1795" s="10" t="s">
        <v>4</v>
      </c>
    </row>
    <row r="1796" customFormat="false" ht="14.25" hidden="true" customHeight="false" outlineLevel="0" collapsed="false">
      <c r="A1796" s="0" t="s">
        <v>96</v>
      </c>
      <c r="B1796" s="0" t="s">
        <v>97</v>
      </c>
      <c r="C1796" s="0" t="s">
        <v>65</v>
      </c>
      <c r="D1796" s="0" t="s">
        <v>67</v>
      </c>
      <c r="E1796" s="0" t="n">
        <v>2036</v>
      </c>
      <c r="F1796" s="5" t="n">
        <v>31.7584740930251</v>
      </c>
      <c r="G1796" s="10" t="s">
        <v>4</v>
      </c>
    </row>
    <row r="1797" customFormat="false" ht="14.25" hidden="true" customHeight="false" outlineLevel="0" collapsed="false">
      <c r="A1797" s="0" t="s">
        <v>96</v>
      </c>
      <c r="B1797" s="0" t="s">
        <v>97</v>
      </c>
      <c r="C1797" s="0" t="s">
        <v>65</v>
      </c>
      <c r="D1797" s="0" t="s">
        <v>67</v>
      </c>
      <c r="E1797" s="0" t="n">
        <v>2037</v>
      </c>
      <c r="F1797" s="5" t="n">
        <v>30.7629473366508</v>
      </c>
      <c r="G1797" s="10" t="s">
        <v>4</v>
      </c>
    </row>
    <row r="1798" customFormat="false" ht="14.25" hidden="true" customHeight="false" outlineLevel="0" collapsed="false">
      <c r="A1798" s="0" t="s">
        <v>96</v>
      </c>
      <c r="B1798" s="0" t="s">
        <v>97</v>
      </c>
      <c r="C1798" s="0" t="s">
        <v>65</v>
      </c>
      <c r="D1798" s="0" t="s">
        <v>67</v>
      </c>
      <c r="E1798" s="0" t="n">
        <v>2038</v>
      </c>
      <c r="F1798" s="5" t="n">
        <v>30.0176687670674</v>
      </c>
      <c r="G1798" s="10" t="s">
        <v>4</v>
      </c>
    </row>
    <row r="1799" customFormat="false" ht="14.25" hidden="true" customHeight="false" outlineLevel="0" collapsed="false">
      <c r="A1799" s="0" t="s">
        <v>96</v>
      </c>
      <c r="B1799" s="0" t="s">
        <v>97</v>
      </c>
      <c r="C1799" s="0" t="s">
        <v>65</v>
      </c>
      <c r="D1799" s="0" t="s">
        <v>67</v>
      </c>
      <c r="E1799" s="0" t="n">
        <v>2039</v>
      </c>
      <c r="F1799" s="5" t="n">
        <v>29.6033580663506</v>
      </c>
      <c r="G1799" s="10" t="s">
        <v>4</v>
      </c>
    </row>
    <row r="1800" customFormat="false" ht="14.25" hidden="true" customHeight="false" outlineLevel="0" collapsed="false">
      <c r="A1800" s="0" t="s">
        <v>96</v>
      </c>
      <c r="B1800" s="0" t="s">
        <v>97</v>
      </c>
      <c r="C1800" s="0" t="s">
        <v>65</v>
      </c>
      <c r="D1800" s="0" t="s">
        <v>67</v>
      </c>
      <c r="E1800" s="0" t="n">
        <v>2040</v>
      </c>
      <c r="F1800" s="5" t="n">
        <v>29.2616093428235</v>
      </c>
      <c r="G1800" s="10" t="s">
        <v>4</v>
      </c>
    </row>
    <row r="1801" customFormat="false" ht="14.25" hidden="true" customHeight="false" outlineLevel="0" collapsed="false">
      <c r="A1801" s="0" t="s">
        <v>96</v>
      </c>
      <c r="B1801" s="0" t="s">
        <v>97</v>
      </c>
      <c r="C1801" s="0" t="s">
        <v>65</v>
      </c>
      <c r="D1801" s="0" t="s">
        <v>68</v>
      </c>
      <c r="E1801" s="0" t="n">
        <v>2024</v>
      </c>
      <c r="F1801" s="5" t="n">
        <v>10.8792373667989</v>
      </c>
      <c r="G1801" s="10" t="s">
        <v>4</v>
      </c>
    </row>
    <row r="1802" customFormat="false" ht="14.25" hidden="true" customHeight="false" outlineLevel="0" collapsed="false">
      <c r="A1802" s="0" t="s">
        <v>96</v>
      </c>
      <c r="B1802" s="0" t="s">
        <v>97</v>
      </c>
      <c r="C1802" s="0" t="s">
        <v>65</v>
      </c>
      <c r="D1802" s="0" t="s">
        <v>68</v>
      </c>
      <c r="E1802" s="0" t="n">
        <v>2025</v>
      </c>
      <c r="F1802" s="5" t="n">
        <v>11.5249614924966</v>
      </c>
      <c r="G1802" s="10" t="s">
        <v>4</v>
      </c>
    </row>
    <row r="1803" customFormat="false" ht="14.25" hidden="true" customHeight="false" outlineLevel="0" collapsed="false">
      <c r="A1803" s="0" t="s">
        <v>96</v>
      </c>
      <c r="B1803" s="0" t="s">
        <v>97</v>
      </c>
      <c r="C1803" s="0" t="s">
        <v>65</v>
      </c>
      <c r="D1803" s="0" t="s">
        <v>68</v>
      </c>
      <c r="E1803" s="0" t="n">
        <v>2026</v>
      </c>
      <c r="F1803" s="5" t="n">
        <v>12.3218615151001</v>
      </c>
      <c r="G1803" s="10" t="s">
        <v>4</v>
      </c>
    </row>
    <row r="1804" customFormat="false" ht="14.25" hidden="true" customHeight="false" outlineLevel="0" collapsed="false">
      <c r="A1804" s="0" t="s">
        <v>96</v>
      </c>
      <c r="B1804" s="0" t="s">
        <v>97</v>
      </c>
      <c r="C1804" s="0" t="s">
        <v>65</v>
      </c>
      <c r="D1804" s="0" t="s">
        <v>68</v>
      </c>
      <c r="E1804" s="0" t="n">
        <v>2027</v>
      </c>
      <c r="F1804" s="5" t="n">
        <v>13.0324455903956</v>
      </c>
      <c r="G1804" s="10" t="s">
        <v>4</v>
      </c>
    </row>
    <row r="1805" customFormat="false" ht="14.25" hidden="true" customHeight="false" outlineLevel="0" collapsed="false">
      <c r="A1805" s="0" t="s">
        <v>96</v>
      </c>
      <c r="B1805" s="0" t="s">
        <v>97</v>
      </c>
      <c r="C1805" s="0" t="s">
        <v>65</v>
      </c>
      <c r="D1805" s="0" t="s">
        <v>68</v>
      </c>
      <c r="E1805" s="0" t="n">
        <v>2028</v>
      </c>
      <c r="F1805" s="5" t="n">
        <v>14.2742282305056</v>
      </c>
      <c r="G1805" s="10" t="s">
        <v>4</v>
      </c>
    </row>
    <row r="1806" customFormat="false" ht="14.25" hidden="true" customHeight="false" outlineLevel="0" collapsed="false">
      <c r="A1806" s="0" t="s">
        <v>96</v>
      </c>
      <c r="B1806" s="0" t="s">
        <v>97</v>
      </c>
      <c r="C1806" s="0" t="s">
        <v>65</v>
      </c>
      <c r="D1806" s="0" t="s">
        <v>68</v>
      </c>
      <c r="E1806" s="0" t="n">
        <v>2029</v>
      </c>
      <c r="F1806" s="5" t="n">
        <v>15.5964583222905</v>
      </c>
      <c r="G1806" s="10" t="s">
        <v>4</v>
      </c>
    </row>
    <row r="1807" customFormat="false" ht="14.25" hidden="true" customHeight="false" outlineLevel="0" collapsed="false">
      <c r="A1807" s="0" t="s">
        <v>96</v>
      </c>
      <c r="B1807" s="0" t="s">
        <v>97</v>
      </c>
      <c r="C1807" s="0" t="s">
        <v>65</v>
      </c>
      <c r="D1807" s="0" t="s">
        <v>68</v>
      </c>
      <c r="E1807" s="0" t="n">
        <v>2030</v>
      </c>
      <c r="F1807" s="5" t="n">
        <v>17.5006166439278</v>
      </c>
      <c r="G1807" s="10" t="s">
        <v>4</v>
      </c>
    </row>
    <row r="1808" customFormat="false" ht="14.25" hidden="true" customHeight="false" outlineLevel="0" collapsed="false">
      <c r="A1808" s="0" t="s">
        <v>96</v>
      </c>
      <c r="B1808" s="0" t="s">
        <v>97</v>
      </c>
      <c r="C1808" s="0" t="s">
        <v>65</v>
      </c>
      <c r="D1808" s="0" t="s">
        <v>68</v>
      </c>
      <c r="E1808" s="0" t="n">
        <v>2031</v>
      </c>
      <c r="F1808" s="5" t="n">
        <v>19.570680911125</v>
      </c>
      <c r="G1808" s="10" t="s">
        <v>4</v>
      </c>
    </row>
    <row r="1809" customFormat="false" ht="14.25" hidden="true" customHeight="false" outlineLevel="0" collapsed="false">
      <c r="A1809" s="0" t="s">
        <v>96</v>
      </c>
      <c r="B1809" s="0" t="s">
        <v>97</v>
      </c>
      <c r="C1809" s="0" t="s">
        <v>65</v>
      </c>
      <c r="D1809" s="0" t="s">
        <v>68</v>
      </c>
      <c r="E1809" s="0" t="n">
        <v>2032</v>
      </c>
      <c r="F1809" s="5" t="n">
        <v>21.6989379041196</v>
      </c>
      <c r="G1809" s="10" t="s">
        <v>4</v>
      </c>
    </row>
    <row r="1810" customFormat="false" ht="14.25" hidden="true" customHeight="false" outlineLevel="0" collapsed="false">
      <c r="A1810" s="0" t="s">
        <v>96</v>
      </c>
      <c r="B1810" s="0" t="s">
        <v>97</v>
      </c>
      <c r="C1810" s="0" t="s">
        <v>65</v>
      </c>
      <c r="D1810" s="0" t="s">
        <v>68</v>
      </c>
      <c r="E1810" s="0" t="n">
        <v>2033</v>
      </c>
      <c r="F1810" s="5" t="n">
        <v>23.9406967096116</v>
      </c>
      <c r="G1810" s="10" t="s">
        <v>4</v>
      </c>
    </row>
    <row r="1811" customFormat="false" ht="14.25" hidden="true" customHeight="false" outlineLevel="0" collapsed="false">
      <c r="A1811" s="0" t="s">
        <v>96</v>
      </c>
      <c r="B1811" s="0" t="s">
        <v>97</v>
      </c>
      <c r="C1811" s="0" t="s">
        <v>65</v>
      </c>
      <c r="D1811" s="0" t="s">
        <v>68</v>
      </c>
      <c r="E1811" s="0" t="n">
        <v>2034</v>
      </c>
      <c r="F1811" s="5" t="n">
        <v>26.5373906484397</v>
      </c>
      <c r="G1811" s="10" t="s">
        <v>4</v>
      </c>
    </row>
    <row r="1812" customFormat="false" ht="14.25" hidden="true" customHeight="false" outlineLevel="0" collapsed="false">
      <c r="A1812" s="0" t="s">
        <v>96</v>
      </c>
      <c r="B1812" s="0" t="s">
        <v>97</v>
      </c>
      <c r="C1812" s="0" t="s">
        <v>65</v>
      </c>
      <c r="D1812" s="0" t="s">
        <v>68</v>
      </c>
      <c r="E1812" s="0" t="n">
        <v>2035</v>
      </c>
      <c r="F1812" s="5" t="n">
        <v>28.9232598759502</v>
      </c>
      <c r="G1812" s="10" t="s">
        <v>4</v>
      </c>
    </row>
    <row r="1813" customFormat="false" ht="14.25" hidden="true" customHeight="false" outlineLevel="0" collapsed="false">
      <c r="A1813" s="0" t="s">
        <v>96</v>
      </c>
      <c r="B1813" s="0" t="s">
        <v>97</v>
      </c>
      <c r="C1813" s="0" t="s">
        <v>65</v>
      </c>
      <c r="D1813" s="0" t="s">
        <v>68</v>
      </c>
      <c r="E1813" s="0" t="n">
        <v>2036</v>
      </c>
      <c r="F1813" s="5" t="n">
        <v>30.5844345838345</v>
      </c>
      <c r="G1813" s="10" t="s">
        <v>4</v>
      </c>
    </row>
    <row r="1814" customFormat="false" ht="14.25" hidden="true" customHeight="false" outlineLevel="0" collapsed="false">
      <c r="A1814" s="0" t="s">
        <v>96</v>
      </c>
      <c r="B1814" s="0" t="s">
        <v>97</v>
      </c>
      <c r="C1814" s="0" t="s">
        <v>65</v>
      </c>
      <c r="D1814" s="0" t="s">
        <v>68</v>
      </c>
      <c r="E1814" s="0" t="n">
        <v>2037</v>
      </c>
      <c r="F1814" s="5" t="n">
        <v>31.6003921675835</v>
      </c>
      <c r="G1814" s="10" t="s">
        <v>4</v>
      </c>
    </row>
    <row r="1815" customFormat="false" ht="14.25" hidden="true" customHeight="false" outlineLevel="0" collapsed="false">
      <c r="A1815" s="0" t="s">
        <v>96</v>
      </c>
      <c r="B1815" s="0" t="s">
        <v>97</v>
      </c>
      <c r="C1815" s="0" t="s">
        <v>65</v>
      </c>
      <c r="D1815" s="0" t="s">
        <v>68</v>
      </c>
      <c r="E1815" s="0" t="n">
        <v>2038</v>
      </c>
      <c r="F1815" s="5" t="n">
        <v>32.9464447181297</v>
      </c>
      <c r="G1815" s="10" t="s">
        <v>4</v>
      </c>
    </row>
    <row r="1816" customFormat="false" ht="14.25" hidden="true" customHeight="false" outlineLevel="0" collapsed="false">
      <c r="A1816" s="0" t="s">
        <v>96</v>
      </c>
      <c r="B1816" s="0" t="s">
        <v>97</v>
      </c>
      <c r="C1816" s="0" t="s">
        <v>65</v>
      </c>
      <c r="D1816" s="0" t="s">
        <v>68</v>
      </c>
      <c r="E1816" s="0" t="n">
        <v>2039</v>
      </c>
      <c r="F1816" s="5" t="n">
        <v>34.0551313696761</v>
      </c>
      <c r="G1816" s="10" t="s">
        <v>4</v>
      </c>
    </row>
    <row r="1817" customFormat="false" ht="14.25" hidden="true" customHeight="false" outlineLevel="0" collapsed="false">
      <c r="A1817" s="0" t="s">
        <v>96</v>
      </c>
      <c r="B1817" s="0" t="s">
        <v>97</v>
      </c>
      <c r="C1817" s="0" t="s">
        <v>65</v>
      </c>
      <c r="D1817" s="0" t="s">
        <v>68</v>
      </c>
      <c r="E1817" s="0" t="n">
        <v>2040</v>
      </c>
      <c r="F1817" s="5" t="n">
        <v>34.6801566213312</v>
      </c>
      <c r="G1817" s="10" t="s">
        <v>4</v>
      </c>
    </row>
    <row r="1818" customFormat="false" ht="14.25" hidden="true" customHeight="false" outlineLevel="0" collapsed="false">
      <c r="A1818" s="0" t="s">
        <v>96</v>
      </c>
      <c r="B1818" s="0" t="s">
        <v>97</v>
      </c>
      <c r="C1818" s="0" t="s">
        <v>65</v>
      </c>
      <c r="D1818" s="0" t="s">
        <v>70</v>
      </c>
      <c r="E1818" s="0" t="n">
        <v>2024</v>
      </c>
      <c r="F1818" s="5" t="n">
        <v>395.977415516315</v>
      </c>
      <c r="G1818" s="10" t="s">
        <v>4</v>
      </c>
    </row>
    <row r="1819" customFormat="false" ht="14.25" hidden="true" customHeight="false" outlineLevel="0" collapsed="false">
      <c r="A1819" s="0" t="s">
        <v>96</v>
      </c>
      <c r="B1819" s="0" t="s">
        <v>97</v>
      </c>
      <c r="C1819" s="0" t="s">
        <v>65</v>
      </c>
      <c r="D1819" s="0" t="s">
        <v>70</v>
      </c>
      <c r="E1819" s="0" t="n">
        <v>2025</v>
      </c>
      <c r="F1819" s="5" t="n">
        <v>395.339652126211</v>
      </c>
      <c r="G1819" s="10" t="s">
        <v>4</v>
      </c>
    </row>
    <row r="1820" customFormat="false" ht="14.25" hidden="true" customHeight="false" outlineLevel="0" collapsed="false">
      <c r="A1820" s="0" t="s">
        <v>96</v>
      </c>
      <c r="B1820" s="0" t="s">
        <v>97</v>
      </c>
      <c r="C1820" s="0" t="s">
        <v>65</v>
      </c>
      <c r="D1820" s="0" t="s">
        <v>70</v>
      </c>
      <c r="E1820" s="0" t="n">
        <v>2026</v>
      </c>
      <c r="F1820" s="5" t="n">
        <v>394.07339502304</v>
      </c>
      <c r="G1820" s="10" t="s">
        <v>4</v>
      </c>
    </row>
    <row r="1821" customFormat="false" ht="14.25" hidden="true" customHeight="false" outlineLevel="0" collapsed="false">
      <c r="A1821" s="0" t="s">
        <v>96</v>
      </c>
      <c r="B1821" s="0" t="s">
        <v>97</v>
      </c>
      <c r="C1821" s="0" t="s">
        <v>65</v>
      </c>
      <c r="D1821" s="0" t="s">
        <v>70</v>
      </c>
      <c r="E1821" s="0" t="n">
        <v>2027</v>
      </c>
      <c r="F1821" s="5" t="n">
        <v>394.021222382766</v>
      </c>
      <c r="G1821" s="10" t="s">
        <v>4</v>
      </c>
    </row>
    <row r="1822" customFormat="false" ht="14.25" hidden="true" customHeight="false" outlineLevel="0" collapsed="false">
      <c r="A1822" s="0" t="s">
        <v>96</v>
      </c>
      <c r="B1822" s="0" t="s">
        <v>97</v>
      </c>
      <c r="C1822" s="0" t="s">
        <v>65</v>
      </c>
      <c r="D1822" s="0" t="s">
        <v>70</v>
      </c>
      <c r="E1822" s="0" t="n">
        <v>2028</v>
      </c>
      <c r="F1822" s="5" t="n">
        <v>391.955251260276</v>
      </c>
      <c r="G1822" s="10" t="s">
        <v>4</v>
      </c>
    </row>
    <row r="1823" customFormat="false" ht="14.25" hidden="true" customHeight="false" outlineLevel="0" collapsed="false">
      <c r="A1823" s="0" t="s">
        <v>96</v>
      </c>
      <c r="B1823" s="0" t="s">
        <v>97</v>
      </c>
      <c r="C1823" s="0" t="s">
        <v>65</v>
      </c>
      <c r="D1823" s="0" t="s">
        <v>70</v>
      </c>
      <c r="E1823" s="0" t="n">
        <v>2029</v>
      </c>
      <c r="F1823" s="5" t="n">
        <v>390.493041226002</v>
      </c>
      <c r="G1823" s="10" t="s">
        <v>4</v>
      </c>
    </row>
    <row r="1824" customFormat="false" ht="14.25" hidden="true" customHeight="false" outlineLevel="0" collapsed="false">
      <c r="A1824" s="0" t="s">
        <v>96</v>
      </c>
      <c r="B1824" s="0" t="s">
        <v>97</v>
      </c>
      <c r="C1824" s="0" t="s">
        <v>65</v>
      </c>
      <c r="D1824" s="0" t="s">
        <v>70</v>
      </c>
      <c r="E1824" s="0" t="n">
        <v>2030</v>
      </c>
      <c r="F1824" s="5" t="n">
        <v>386.851407025675</v>
      </c>
      <c r="G1824" s="10" t="s">
        <v>4</v>
      </c>
    </row>
    <row r="1825" customFormat="false" ht="14.25" hidden="true" customHeight="false" outlineLevel="0" collapsed="false">
      <c r="A1825" s="0" t="s">
        <v>96</v>
      </c>
      <c r="B1825" s="0" t="s">
        <v>97</v>
      </c>
      <c r="C1825" s="0" t="s">
        <v>65</v>
      </c>
      <c r="D1825" s="0" t="s">
        <v>70</v>
      </c>
      <c r="E1825" s="0" t="n">
        <v>2031</v>
      </c>
      <c r="F1825" s="5" t="n">
        <v>386.694240366894</v>
      </c>
      <c r="G1825" s="10" t="s">
        <v>4</v>
      </c>
    </row>
    <row r="1826" customFormat="false" ht="14.25" hidden="true" customHeight="false" outlineLevel="0" collapsed="false">
      <c r="A1826" s="0" t="s">
        <v>96</v>
      </c>
      <c r="B1826" s="0" t="s">
        <v>97</v>
      </c>
      <c r="C1826" s="0" t="s">
        <v>65</v>
      </c>
      <c r="D1826" s="0" t="s">
        <v>70</v>
      </c>
      <c r="E1826" s="0" t="n">
        <v>2032</v>
      </c>
      <c r="F1826" s="5" t="n">
        <v>387.423374792666</v>
      </c>
      <c r="G1826" s="10" t="s">
        <v>4</v>
      </c>
    </row>
    <row r="1827" customFormat="false" ht="14.25" hidden="true" customHeight="false" outlineLevel="0" collapsed="false">
      <c r="A1827" s="0" t="s">
        <v>96</v>
      </c>
      <c r="B1827" s="0" t="s">
        <v>97</v>
      </c>
      <c r="C1827" s="0" t="s">
        <v>65</v>
      </c>
      <c r="D1827" s="0" t="s">
        <v>70</v>
      </c>
      <c r="E1827" s="0" t="n">
        <v>2033</v>
      </c>
      <c r="F1827" s="5" t="n">
        <v>387.119980300691</v>
      </c>
      <c r="G1827" s="10" t="s">
        <v>4</v>
      </c>
    </row>
    <row r="1828" customFormat="false" ht="14.25" hidden="true" customHeight="false" outlineLevel="0" collapsed="false">
      <c r="A1828" s="0" t="s">
        <v>96</v>
      </c>
      <c r="B1828" s="0" t="s">
        <v>97</v>
      </c>
      <c r="C1828" s="0" t="s">
        <v>65</v>
      </c>
      <c r="D1828" s="0" t="s">
        <v>70</v>
      </c>
      <c r="E1828" s="0" t="n">
        <v>2034</v>
      </c>
      <c r="F1828" s="5" t="n">
        <v>385.442284271499</v>
      </c>
      <c r="G1828" s="10" t="s">
        <v>4</v>
      </c>
    </row>
    <row r="1829" customFormat="false" ht="14.25" hidden="true" customHeight="false" outlineLevel="0" collapsed="false">
      <c r="A1829" s="0" t="s">
        <v>96</v>
      </c>
      <c r="B1829" s="0" t="s">
        <v>97</v>
      </c>
      <c r="C1829" s="0" t="s">
        <v>65</v>
      </c>
      <c r="D1829" s="0" t="s">
        <v>70</v>
      </c>
      <c r="E1829" s="0" t="n">
        <v>2035</v>
      </c>
      <c r="F1829" s="5" t="n">
        <v>384.013160611669</v>
      </c>
      <c r="G1829" s="10" t="s">
        <v>4</v>
      </c>
    </row>
    <row r="1830" customFormat="false" ht="14.25" hidden="true" customHeight="false" outlineLevel="0" collapsed="false">
      <c r="A1830" s="0" t="s">
        <v>96</v>
      </c>
      <c r="B1830" s="0" t="s">
        <v>97</v>
      </c>
      <c r="C1830" s="0" t="s">
        <v>65</v>
      </c>
      <c r="D1830" s="0" t="s">
        <v>70</v>
      </c>
      <c r="E1830" s="0" t="n">
        <v>2036</v>
      </c>
      <c r="F1830" s="5" t="n">
        <v>384.131392339958</v>
      </c>
      <c r="G1830" s="10" t="s">
        <v>4</v>
      </c>
    </row>
    <row r="1831" customFormat="false" ht="14.25" hidden="true" customHeight="false" outlineLevel="0" collapsed="false">
      <c r="A1831" s="0" t="s">
        <v>96</v>
      </c>
      <c r="B1831" s="0" t="s">
        <v>97</v>
      </c>
      <c r="C1831" s="0" t="s">
        <v>65</v>
      </c>
      <c r="D1831" s="0" t="s">
        <v>70</v>
      </c>
      <c r="E1831" s="0" t="n">
        <v>2037</v>
      </c>
      <c r="F1831" s="5" t="n">
        <v>386.420767944778</v>
      </c>
      <c r="G1831" s="10" t="s">
        <v>4</v>
      </c>
    </row>
    <row r="1832" customFormat="false" ht="14.25" hidden="true" customHeight="false" outlineLevel="0" collapsed="false">
      <c r="A1832" s="0" t="s">
        <v>96</v>
      </c>
      <c r="B1832" s="0" t="s">
        <v>97</v>
      </c>
      <c r="C1832" s="0" t="s">
        <v>65</v>
      </c>
      <c r="D1832" s="0" t="s">
        <v>70</v>
      </c>
      <c r="E1832" s="0" t="n">
        <v>2038</v>
      </c>
      <c r="F1832" s="5" t="n">
        <v>387.836776503296</v>
      </c>
      <c r="G1832" s="10" t="s">
        <v>4</v>
      </c>
    </row>
    <row r="1833" customFormat="false" ht="14.25" hidden="true" customHeight="false" outlineLevel="0" collapsed="false">
      <c r="A1833" s="0" t="s">
        <v>96</v>
      </c>
      <c r="B1833" s="0" t="s">
        <v>97</v>
      </c>
      <c r="C1833" s="0" t="s">
        <v>65</v>
      </c>
      <c r="D1833" s="0" t="s">
        <v>70</v>
      </c>
      <c r="E1833" s="0" t="n">
        <v>2039</v>
      </c>
      <c r="F1833" s="5" t="n">
        <v>388.989272616663</v>
      </c>
      <c r="G1833" s="10" t="s">
        <v>4</v>
      </c>
    </row>
    <row r="1834" customFormat="false" ht="14.25" hidden="true" customHeight="false" outlineLevel="0" collapsed="false">
      <c r="A1834" s="0" t="s">
        <v>96</v>
      </c>
      <c r="B1834" s="0" t="s">
        <v>97</v>
      </c>
      <c r="C1834" s="0" t="s">
        <v>65</v>
      </c>
      <c r="D1834" s="0" t="s">
        <v>70</v>
      </c>
      <c r="E1834" s="0" t="n">
        <v>2040</v>
      </c>
      <c r="F1834" s="5" t="n">
        <v>391.606482134562</v>
      </c>
      <c r="G1834" s="10" t="s">
        <v>4</v>
      </c>
    </row>
    <row r="1835" customFormat="false" ht="14.25" hidden="true" customHeight="false" outlineLevel="0" collapsed="false">
      <c r="A1835" s="0" t="s">
        <v>96</v>
      </c>
      <c r="B1835" s="0" t="s">
        <v>97</v>
      </c>
      <c r="C1835" s="0" t="s">
        <v>65</v>
      </c>
      <c r="D1835" s="0" t="s">
        <v>71</v>
      </c>
      <c r="E1835" s="0" t="n">
        <v>2024</v>
      </c>
      <c r="F1835" s="5" t="n">
        <v>505.78953736</v>
      </c>
      <c r="G1835" s="10" t="s">
        <v>4</v>
      </c>
    </row>
    <row r="1836" customFormat="false" ht="14.25" hidden="true" customHeight="false" outlineLevel="0" collapsed="false">
      <c r="A1836" s="0" t="s">
        <v>96</v>
      </c>
      <c r="B1836" s="0" t="s">
        <v>97</v>
      </c>
      <c r="C1836" s="0" t="s">
        <v>65</v>
      </c>
      <c r="D1836" s="0" t="s">
        <v>71</v>
      </c>
      <c r="E1836" s="0" t="n">
        <v>2025</v>
      </c>
      <c r="F1836" s="5" t="n">
        <v>504.894818733456</v>
      </c>
      <c r="G1836" s="10" t="s">
        <v>4</v>
      </c>
    </row>
    <row r="1837" customFormat="false" ht="14.25" hidden="true" customHeight="false" outlineLevel="0" collapsed="false">
      <c r="A1837" s="0" t="s">
        <v>96</v>
      </c>
      <c r="B1837" s="0" t="s">
        <v>97</v>
      </c>
      <c r="C1837" s="0" t="s">
        <v>65</v>
      </c>
      <c r="D1837" s="0" t="s">
        <v>71</v>
      </c>
      <c r="E1837" s="0" t="n">
        <v>2026</v>
      </c>
      <c r="F1837" s="5" t="n">
        <v>503.331644417386</v>
      </c>
      <c r="G1837" s="10" t="s">
        <v>4</v>
      </c>
    </row>
    <row r="1838" customFormat="false" ht="14.25" hidden="true" customHeight="false" outlineLevel="0" collapsed="false">
      <c r="A1838" s="0" t="s">
        <v>96</v>
      </c>
      <c r="B1838" s="0" t="s">
        <v>97</v>
      </c>
      <c r="C1838" s="0" t="s">
        <v>65</v>
      </c>
      <c r="D1838" s="0" t="s">
        <v>71</v>
      </c>
      <c r="E1838" s="0" t="n">
        <v>2027</v>
      </c>
      <c r="F1838" s="5" t="n">
        <v>502.796120826644</v>
      </c>
      <c r="G1838" s="10" t="s">
        <v>4</v>
      </c>
    </row>
    <row r="1839" customFormat="false" ht="14.25" hidden="true" customHeight="false" outlineLevel="0" collapsed="false">
      <c r="A1839" s="0" t="s">
        <v>96</v>
      </c>
      <c r="B1839" s="0" t="s">
        <v>97</v>
      </c>
      <c r="C1839" s="0" t="s">
        <v>65</v>
      </c>
      <c r="D1839" s="0" t="s">
        <v>71</v>
      </c>
      <c r="E1839" s="0" t="n">
        <v>2028</v>
      </c>
      <c r="F1839" s="5" t="n">
        <v>501.643058686243</v>
      </c>
      <c r="G1839" s="10" t="s">
        <v>4</v>
      </c>
    </row>
    <row r="1840" customFormat="false" ht="14.25" hidden="true" customHeight="false" outlineLevel="0" collapsed="false">
      <c r="A1840" s="0" t="s">
        <v>96</v>
      </c>
      <c r="B1840" s="0" t="s">
        <v>97</v>
      </c>
      <c r="C1840" s="0" t="s">
        <v>65</v>
      </c>
      <c r="D1840" s="0" t="s">
        <v>71</v>
      </c>
      <c r="E1840" s="0" t="n">
        <v>2029</v>
      </c>
      <c r="F1840" s="5" t="n">
        <v>501.191096452973</v>
      </c>
      <c r="G1840" s="10" t="s">
        <v>4</v>
      </c>
    </row>
    <row r="1841" customFormat="false" ht="14.25" hidden="true" customHeight="false" outlineLevel="0" collapsed="false">
      <c r="A1841" s="0" t="s">
        <v>96</v>
      </c>
      <c r="B1841" s="0" t="s">
        <v>97</v>
      </c>
      <c r="C1841" s="0" t="s">
        <v>65</v>
      </c>
      <c r="D1841" s="0" t="s">
        <v>71</v>
      </c>
      <c r="E1841" s="0" t="n">
        <v>2030</v>
      </c>
      <c r="F1841" s="5" t="n">
        <v>500.606584799395</v>
      </c>
      <c r="G1841" s="10" t="s">
        <v>4</v>
      </c>
    </row>
    <row r="1842" customFormat="false" ht="14.25" hidden="true" customHeight="false" outlineLevel="0" collapsed="false">
      <c r="A1842" s="0" t="s">
        <v>96</v>
      </c>
      <c r="B1842" s="0" t="s">
        <v>97</v>
      </c>
      <c r="C1842" s="0" t="s">
        <v>65</v>
      </c>
      <c r="D1842" s="0" t="s">
        <v>71</v>
      </c>
      <c r="E1842" s="0" t="n">
        <v>2031</v>
      </c>
      <c r="F1842" s="5" t="n">
        <v>500.318612257244</v>
      </c>
      <c r="G1842" s="10" t="s">
        <v>4</v>
      </c>
    </row>
    <row r="1843" customFormat="false" ht="14.25" hidden="true" customHeight="false" outlineLevel="0" collapsed="false">
      <c r="A1843" s="0" t="s">
        <v>96</v>
      </c>
      <c r="B1843" s="0" t="s">
        <v>97</v>
      </c>
      <c r="C1843" s="0" t="s">
        <v>65</v>
      </c>
      <c r="D1843" s="0" t="s">
        <v>71</v>
      </c>
      <c r="E1843" s="0" t="n">
        <v>2032</v>
      </c>
      <c r="F1843" s="5" t="n">
        <v>501.370206114843</v>
      </c>
      <c r="G1843" s="10" t="s">
        <v>4</v>
      </c>
    </row>
    <row r="1844" customFormat="false" ht="14.25" hidden="true" customHeight="false" outlineLevel="0" collapsed="false">
      <c r="A1844" s="0" t="s">
        <v>96</v>
      </c>
      <c r="B1844" s="0" t="s">
        <v>97</v>
      </c>
      <c r="C1844" s="0" t="s">
        <v>65</v>
      </c>
      <c r="D1844" s="0" t="s">
        <v>71</v>
      </c>
      <c r="E1844" s="0" t="n">
        <v>2033</v>
      </c>
      <c r="F1844" s="5" t="n">
        <v>501.841469617688</v>
      </c>
      <c r="G1844" s="10" t="s">
        <v>4</v>
      </c>
    </row>
    <row r="1845" customFormat="false" ht="14.25" hidden="true" customHeight="false" outlineLevel="0" collapsed="false">
      <c r="A1845" s="0" t="s">
        <v>96</v>
      </c>
      <c r="B1845" s="0" t="s">
        <v>97</v>
      </c>
      <c r="C1845" s="0" t="s">
        <v>65</v>
      </c>
      <c r="D1845" s="0" t="s">
        <v>71</v>
      </c>
      <c r="E1845" s="0" t="n">
        <v>2034</v>
      </c>
      <c r="F1845" s="5" t="n">
        <v>501.5776828654</v>
      </c>
      <c r="G1845" s="10" t="s">
        <v>4</v>
      </c>
    </row>
    <row r="1846" customFormat="false" ht="14.25" hidden="true" customHeight="false" outlineLevel="0" collapsed="false">
      <c r="A1846" s="0" t="s">
        <v>96</v>
      </c>
      <c r="B1846" s="0" t="s">
        <v>97</v>
      </c>
      <c r="C1846" s="0" t="s">
        <v>65</v>
      </c>
      <c r="D1846" s="0" t="s">
        <v>71</v>
      </c>
      <c r="E1846" s="0" t="n">
        <v>2035</v>
      </c>
      <c r="F1846" s="5" t="n">
        <v>501.389463998505</v>
      </c>
      <c r="G1846" s="10" t="s">
        <v>4</v>
      </c>
    </row>
    <row r="1847" customFormat="false" ht="14.25" hidden="true" customHeight="false" outlineLevel="0" collapsed="false">
      <c r="A1847" s="0" t="s">
        <v>96</v>
      </c>
      <c r="B1847" s="0" t="s">
        <v>97</v>
      </c>
      <c r="C1847" s="0" t="s">
        <v>65</v>
      </c>
      <c r="D1847" s="0" t="s">
        <v>71</v>
      </c>
      <c r="E1847" s="0" t="n">
        <v>2036</v>
      </c>
      <c r="F1847" s="5" t="n">
        <v>501.615917572483</v>
      </c>
      <c r="G1847" s="10" t="s">
        <v>4</v>
      </c>
    </row>
    <row r="1848" customFormat="false" ht="14.25" hidden="true" customHeight="false" outlineLevel="0" collapsed="false">
      <c r="A1848" s="0" t="s">
        <v>96</v>
      </c>
      <c r="B1848" s="0" t="s">
        <v>97</v>
      </c>
      <c r="C1848" s="0" t="s">
        <v>65</v>
      </c>
      <c r="D1848" s="0" t="s">
        <v>71</v>
      </c>
      <c r="E1848" s="0" t="n">
        <v>2037</v>
      </c>
      <c r="F1848" s="5" t="n">
        <v>502.910300726286</v>
      </c>
      <c r="G1848" s="10" t="s">
        <v>4</v>
      </c>
    </row>
    <row r="1849" customFormat="false" ht="14.25" hidden="true" customHeight="false" outlineLevel="0" collapsed="false">
      <c r="A1849" s="0" t="s">
        <v>96</v>
      </c>
      <c r="B1849" s="0" t="s">
        <v>97</v>
      </c>
      <c r="C1849" s="0" t="s">
        <v>65</v>
      </c>
      <c r="D1849" s="0" t="s">
        <v>71</v>
      </c>
      <c r="E1849" s="0" t="n">
        <v>2038</v>
      </c>
      <c r="F1849" s="5" t="n">
        <v>503.855025520933</v>
      </c>
      <c r="G1849" s="10" t="s">
        <v>4</v>
      </c>
    </row>
    <row r="1850" customFormat="false" ht="14.25" hidden="true" customHeight="false" outlineLevel="0" collapsed="false">
      <c r="A1850" s="0" t="s">
        <v>96</v>
      </c>
      <c r="B1850" s="0" t="s">
        <v>97</v>
      </c>
      <c r="C1850" s="0" t="s">
        <v>65</v>
      </c>
      <c r="D1850" s="0" t="s">
        <v>71</v>
      </c>
      <c r="E1850" s="0" t="n">
        <v>2039</v>
      </c>
      <c r="F1850" s="5" t="n">
        <v>504.919566490061</v>
      </c>
      <c r="G1850" s="10" t="s">
        <v>4</v>
      </c>
    </row>
    <row r="1851" customFormat="false" ht="14.25" hidden="true" customHeight="false" outlineLevel="0" collapsed="false">
      <c r="A1851" s="0" t="s">
        <v>96</v>
      </c>
      <c r="B1851" s="0" t="s">
        <v>97</v>
      </c>
      <c r="C1851" s="0" t="s">
        <v>65</v>
      </c>
      <c r="D1851" s="0" t="s">
        <v>71</v>
      </c>
      <c r="E1851" s="0" t="n">
        <v>2040</v>
      </c>
      <c r="F1851" s="5" t="n">
        <v>510.573901296785</v>
      </c>
      <c r="G1851" s="10" t="s">
        <v>4</v>
      </c>
    </row>
    <row r="1852" customFormat="false" ht="14.25" hidden="true" customHeight="false" outlineLevel="0" collapsed="false">
      <c r="A1852" s="0" t="s">
        <v>96</v>
      </c>
      <c r="B1852" s="0" t="s">
        <v>97</v>
      </c>
      <c r="C1852" s="0" t="s">
        <v>75</v>
      </c>
      <c r="D1852" s="0" t="s">
        <v>71</v>
      </c>
      <c r="E1852" s="0" t="n">
        <v>2024</v>
      </c>
      <c r="F1852" s="5" t="n">
        <v>36.73068</v>
      </c>
      <c r="G1852" s="10" t="s">
        <v>4</v>
      </c>
    </row>
    <row r="1853" customFormat="false" ht="14.25" hidden="true" customHeight="false" outlineLevel="0" collapsed="false">
      <c r="A1853" s="0" t="s">
        <v>96</v>
      </c>
      <c r="B1853" s="0" t="s">
        <v>97</v>
      </c>
      <c r="C1853" s="0" t="s">
        <v>75</v>
      </c>
      <c r="D1853" s="0" t="s">
        <v>71</v>
      </c>
      <c r="E1853" s="0" t="n">
        <v>2025</v>
      </c>
      <c r="F1853" s="5" t="n">
        <v>39.3411619433384</v>
      </c>
      <c r="G1853" s="10" t="s">
        <v>4</v>
      </c>
    </row>
    <row r="1854" customFormat="false" ht="14.25" hidden="true" customHeight="false" outlineLevel="0" collapsed="false">
      <c r="A1854" s="0" t="s">
        <v>96</v>
      </c>
      <c r="B1854" s="0" t="s">
        <v>97</v>
      </c>
      <c r="C1854" s="0" t="s">
        <v>75</v>
      </c>
      <c r="D1854" s="0" t="s">
        <v>71</v>
      </c>
      <c r="E1854" s="0" t="n">
        <v>2026</v>
      </c>
      <c r="F1854" s="5" t="n">
        <v>43.6487606533119</v>
      </c>
      <c r="G1854" s="10" t="s">
        <v>4</v>
      </c>
    </row>
    <row r="1855" customFormat="false" ht="14.25" hidden="true" customHeight="false" outlineLevel="0" collapsed="false">
      <c r="A1855" s="0" t="s">
        <v>96</v>
      </c>
      <c r="B1855" s="0" t="s">
        <v>97</v>
      </c>
      <c r="C1855" s="0" t="s">
        <v>75</v>
      </c>
      <c r="D1855" s="0" t="s">
        <v>71</v>
      </c>
      <c r="E1855" s="0" t="n">
        <v>2027</v>
      </c>
      <c r="F1855" s="5" t="n">
        <v>51.5894233847552</v>
      </c>
      <c r="G1855" s="10" t="s">
        <v>4</v>
      </c>
    </row>
    <row r="1856" customFormat="false" ht="14.25" hidden="true" customHeight="false" outlineLevel="0" collapsed="false">
      <c r="A1856" s="0" t="s">
        <v>96</v>
      </c>
      <c r="B1856" s="0" t="s">
        <v>97</v>
      </c>
      <c r="C1856" s="0" t="s">
        <v>75</v>
      </c>
      <c r="D1856" s="0" t="s">
        <v>71</v>
      </c>
      <c r="E1856" s="0" t="n">
        <v>2028</v>
      </c>
      <c r="F1856" s="5" t="n">
        <v>59.5084386744594</v>
      </c>
      <c r="G1856" s="10" t="s">
        <v>4</v>
      </c>
    </row>
    <row r="1857" customFormat="false" ht="14.25" hidden="true" customHeight="false" outlineLevel="0" collapsed="false">
      <c r="A1857" s="0" t="s">
        <v>96</v>
      </c>
      <c r="B1857" s="0" t="s">
        <v>97</v>
      </c>
      <c r="C1857" s="0" t="s">
        <v>75</v>
      </c>
      <c r="D1857" s="0" t="s">
        <v>71</v>
      </c>
      <c r="E1857" s="0" t="n">
        <v>2029</v>
      </c>
      <c r="F1857" s="5" t="n">
        <v>69.014350003226</v>
      </c>
      <c r="G1857" s="10" t="s">
        <v>4</v>
      </c>
    </row>
    <row r="1858" customFormat="false" ht="14.25" hidden="true" customHeight="false" outlineLevel="0" collapsed="false">
      <c r="A1858" s="0" t="s">
        <v>96</v>
      </c>
      <c r="B1858" s="0" t="s">
        <v>97</v>
      </c>
      <c r="C1858" s="0" t="s">
        <v>75</v>
      </c>
      <c r="D1858" s="0" t="s">
        <v>71</v>
      </c>
      <c r="E1858" s="0" t="n">
        <v>2030</v>
      </c>
      <c r="F1858" s="5" t="n">
        <v>76.9425769144616</v>
      </c>
      <c r="G1858" s="10" t="s">
        <v>4</v>
      </c>
    </row>
    <row r="1859" customFormat="false" ht="14.25" hidden="true" customHeight="false" outlineLevel="0" collapsed="false">
      <c r="A1859" s="0" t="s">
        <v>96</v>
      </c>
      <c r="B1859" s="0" t="s">
        <v>97</v>
      </c>
      <c r="C1859" s="0" t="s">
        <v>75</v>
      </c>
      <c r="D1859" s="0" t="s">
        <v>71</v>
      </c>
      <c r="E1859" s="0" t="n">
        <v>2031</v>
      </c>
      <c r="F1859" s="5" t="n">
        <v>85.5524924604461</v>
      </c>
      <c r="G1859" s="10" t="s">
        <v>4</v>
      </c>
    </row>
    <row r="1860" customFormat="false" ht="14.25" hidden="true" customHeight="false" outlineLevel="0" collapsed="false">
      <c r="A1860" s="0" t="s">
        <v>96</v>
      </c>
      <c r="B1860" s="0" t="s">
        <v>97</v>
      </c>
      <c r="C1860" s="0" t="s">
        <v>75</v>
      </c>
      <c r="D1860" s="0" t="s">
        <v>71</v>
      </c>
      <c r="E1860" s="0" t="n">
        <v>2032</v>
      </c>
      <c r="F1860" s="5" t="n">
        <v>95.6884665921849</v>
      </c>
      <c r="G1860" s="10" t="s">
        <v>4</v>
      </c>
    </row>
    <row r="1861" customFormat="false" ht="14.25" hidden="true" customHeight="false" outlineLevel="0" collapsed="false">
      <c r="A1861" s="0" t="s">
        <v>96</v>
      </c>
      <c r="B1861" s="0" t="s">
        <v>97</v>
      </c>
      <c r="C1861" s="0" t="s">
        <v>75</v>
      </c>
      <c r="D1861" s="0" t="s">
        <v>71</v>
      </c>
      <c r="E1861" s="0" t="n">
        <v>2033</v>
      </c>
      <c r="F1861" s="5" t="n">
        <v>105.786789433213</v>
      </c>
      <c r="G1861" s="10" t="s">
        <v>4</v>
      </c>
    </row>
    <row r="1862" customFormat="false" ht="14.25" hidden="true" customHeight="false" outlineLevel="0" collapsed="false">
      <c r="A1862" s="0" t="s">
        <v>96</v>
      </c>
      <c r="B1862" s="0" t="s">
        <v>97</v>
      </c>
      <c r="C1862" s="0" t="s">
        <v>75</v>
      </c>
      <c r="D1862" s="0" t="s">
        <v>71</v>
      </c>
      <c r="E1862" s="0" t="n">
        <v>2034</v>
      </c>
      <c r="F1862" s="5" t="n">
        <v>115.581588266835</v>
      </c>
      <c r="G1862" s="10" t="s">
        <v>4</v>
      </c>
    </row>
    <row r="1863" customFormat="false" ht="14.25" hidden="true" customHeight="false" outlineLevel="0" collapsed="false">
      <c r="A1863" s="0" t="s">
        <v>96</v>
      </c>
      <c r="B1863" s="0" t="s">
        <v>97</v>
      </c>
      <c r="C1863" s="0" t="s">
        <v>75</v>
      </c>
      <c r="D1863" s="0" t="s">
        <v>71</v>
      </c>
      <c r="E1863" s="0" t="n">
        <v>2035</v>
      </c>
      <c r="F1863" s="5" t="n">
        <v>124.787276500327</v>
      </c>
      <c r="G1863" s="10" t="s">
        <v>4</v>
      </c>
    </row>
    <row r="1864" customFormat="false" ht="14.25" hidden="true" customHeight="false" outlineLevel="0" collapsed="false">
      <c r="A1864" s="0" t="s">
        <v>96</v>
      </c>
      <c r="B1864" s="0" t="s">
        <v>97</v>
      </c>
      <c r="C1864" s="0" t="s">
        <v>75</v>
      </c>
      <c r="D1864" s="0" t="s">
        <v>71</v>
      </c>
      <c r="E1864" s="0" t="n">
        <v>2036</v>
      </c>
      <c r="F1864" s="5" t="n">
        <v>133.111003800487</v>
      </c>
      <c r="G1864" s="10" t="s">
        <v>4</v>
      </c>
    </row>
    <row r="1865" customFormat="false" ht="14.25" hidden="true" customHeight="false" outlineLevel="0" collapsed="false">
      <c r="A1865" s="0" t="s">
        <v>96</v>
      </c>
      <c r="B1865" s="0" t="s">
        <v>97</v>
      </c>
      <c r="C1865" s="0" t="s">
        <v>75</v>
      </c>
      <c r="D1865" s="0" t="s">
        <v>71</v>
      </c>
      <c r="E1865" s="0" t="n">
        <v>2037</v>
      </c>
      <c r="F1865" s="5" t="n">
        <v>140.267051364802</v>
      </c>
      <c r="G1865" s="10" t="s">
        <v>4</v>
      </c>
    </row>
    <row r="1866" customFormat="false" ht="14.25" hidden="true" customHeight="false" outlineLevel="0" collapsed="false">
      <c r="A1866" s="0" t="s">
        <v>96</v>
      </c>
      <c r="B1866" s="0" t="s">
        <v>97</v>
      </c>
      <c r="C1866" s="0" t="s">
        <v>75</v>
      </c>
      <c r="D1866" s="0" t="s">
        <v>71</v>
      </c>
      <c r="E1866" s="0" t="n">
        <v>2038</v>
      </c>
      <c r="F1866" s="5" t="n">
        <v>145.992284844675</v>
      </c>
      <c r="G1866" s="10" t="s">
        <v>4</v>
      </c>
    </row>
    <row r="1867" customFormat="false" ht="14.25" hidden="true" customHeight="false" outlineLevel="0" collapsed="false">
      <c r="A1867" s="0" t="s">
        <v>96</v>
      </c>
      <c r="B1867" s="0" t="s">
        <v>97</v>
      </c>
      <c r="C1867" s="0" t="s">
        <v>75</v>
      </c>
      <c r="D1867" s="0" t="s">
        <v>71</v>
      </c>
      <c r="E1867" s="0" t="n">
        <v>2039</v>
      </c>
      <c r="F1867" s="5" t="n">
        <v>150.061576464245</v>
      </c>
      <c r="G1867" s="10" t="s">
        <v>4</v>
      </c>
    </row>
    <row r="1868" customFormat="false" ht="14.25" hidden="true" customHeight="false" outlineLevel="0" collapsed="false">
      <c r="A1868" s="0" t="s">
        <v>96</v>
      </c>
      <c r="B1868" s="0" t="s">
        <v>97</v>
      </c>
      <c r="C1868" s="0" t="s">
        <v>75</v>
      </c>
      <c r="D1868" s="0" t="s">
        <v>71</v>
      </c>
      <c r="E1868" s="0" t="n">
        <v>2040</v>
      </c>
      <c r="F1868" s="5" t="n">
        <v>152.301995800857</v>
      </c>
      <c r="G1868" s="10" t="s">
        <v>4</v>
      </c>
    </row>
    <row r="1869" customFormat="false" ht="14.25" hidden="true" customHeight="false" outlineLevel="0" collapsed="false">
      <c r="A1869" s="0" t="s">
        <v>96</v>
      </c>
      <c r="B1869" s="0" t="s">
        <v>97</v>
      </c>
      <c r="C1869" s="0" t="s">
        <v>75</v>
      </c>
      <c r="D1869" s="0" t="s">
        <v>75</v>
      </c>
      <c r="E1869" s="0" t="n">
        <v>2024</v>
      </c>
      <c r="F1869" s="5" t="n">
        <v>36.73068</v>
      </c>
      <c r="G1869" s="10" t="s">
        <v>4</v>
      </c>
    </row>
    <row r="1870" customFormat="false" ht="14.25" hidden="true" customHeight="false" outlineLevel="0" collapsed="false">
      <c r="A1870" s="0" t="s">
        <v>96</v>
      </c>
      <c r="B1870" s="0" t="s">
        <v>97</v>
      </c>
      <c r="C1870" s="0" t="s">
        <v>75</v>
      </c>
      <c r="D1870" s="0" t="s">
        <v>75</v>
      </c>
      <c r="E1870" s="0" t="n">
        <v>2025</v>
      </c>
      <c r="F1870" s="5" t="n">
        <v>39.3411619433384</v>
      </c>
      <c r="G1870" s="10" t="s">
        <v>4</v>
      </c>
    </row>
    <row r="1871" customFormat="false" ht="14.25" hidden="true" customHeight="false" outlineLevel="0" collapsed="false">
      <c r="A1871" s="0" t="s">
        <v>96</v>
      </c>
      <c r="B1871" s="0" t="s">
        <v>97</v>
      </c>
      <c r="C1871" s="0" t="s">
        <v>75</v>
      </c>
      <c r="D1871" s="0" t="s">
        <v>75</v>
      </c>
      <c r="E1871" s="0" t="n">
        <v>2026</v>
      </c>
      <c r="F1871" s="5" t="n">
        <v>43.6487606533119</v>
      </c>
      <c r="G1871" s="10" t="s">
        <v>4</v>
      </c>
    </row>
    <row r="1872" customFormat="false" ht="14.25" hidden="true" customHeight="false" outlineLevel="0" collapsed="false">
      <c r="A1872" s="0" t="s">
        <v>96</v>
      </c>
      <c r="B1872" s="0" t="s">
        <v>97</v>
      </c>
      <c r="C1872" s="0" t="s">
        <v>75</v>
      </c>
      <c r="D1872" s="0" t="s">
        <v>75</v>
      </c>
      <c r="E1872" s="0" t="n">
        <v>2027</v>
      </c>
      <c r="F1872" s="5" t="n">
        <v>51.5894233847552</v>
      </c>
      <c r="G1872" s="10" t="s">
        <v>4</v>
      </c>
    </row>
    <row r="1873" customFormat="false" ht="14.25" hidden="true" customHeight="false" outlineLevel="0" collapsed="false">
      <c r="A1873" s="0" t="s">
        <v>96</v>
      </c>
      <c r="B1873" s="0" t="s">
        <v>97</v>
      </c>
      <c r="C1873" s="0" t="s">
        <v>75</v>
      </c>
      <c r="D1873" s="0" t="s">
        <v>75</v>
      </c>
      <c r="E1873" s="0" t="n">
        <v>2028</v>
      </c>
      <c r="F1873" s="5" t="n">
        <v>59.5084386744594</v>
      </c>
      <c r="G1873" s="10" t="s">
        <v>4</v>
      </c>
    </row>
    <row r="1874" customFormat="false" ht="14.25" hidden="true" customHeight="false" outlineLevel="0" collapsed="false">
      <c r="A1874" s="0" t="s">
        <v>96</v>
      </c>
      <c r="B1874" s="0" t="s">
        <v>97</v>
      </c>
      <c r="C1874" s="0" t="s">
        <v>75</v>
      </c>
      <c r="D1874" s="0" t="s">
        <v>75</v>
      </c>
      <c r="E1874" s="0" t="n">
        <v>2029</v>
      </c>
      <c r="F1874" s="5" t="n">
        <v>69.014350003226</v>
      </c>
      <c r="G1874" s="10" t="s">
        <v>4</v>
      </c>
    </row>
    <row r="1875" customFormat="false" ht="14.25" hidden="true" customHeight="false" outlineLevel="0" collapsed="false">
      <c r="A1875" s="0" t="s">
        <v>96</v>
      </c>
      <c r="B1875" s="0" t="s">
        <v>97</v>
      </c>
      <c r="C1875" s="0" t="s">
        <v>75</v>
      </c>
      <c r="D1875" s="0" t="s">
        <v>75</v>
      </c>
      <c r="E1875" s="0" t="n">
        <v>2030</v>
      </c>
      <c r="F1875" s="5" t="n">
        <v>76.9425769144616</v>
      </c>
      <c r="G1875" s="10" t="s">
        <v>4</v>
      </c>
    </row>
    <row r="1876" customFormat="false" ht="14.25" hidden="true" customHeight="false" outlineLevel="0" collapsed="false">
      <c r="A1876" s="0" t="s">
        <v>96</v>
      </c>
      <c r="B1876" s="0" t="s">
        <v>97</v>
      </c>
      <c r="C1876" s="0" t="s">
        <v>75</v>
      </c>
      <c r="D1876" s="0" t="s">
        <v>75</v>
      </c>
      <c r="E1876" s="0" t="n">
        <v>2031</v>
      </c>
      <c r="F1876" s="5" t="n">
        <v>85.5524924604461</v>
      </c>
      <c r="G1876" s="10" t="s">
        <v>4</v>
      </c>
    </row>
    <row r="1877" customFormat="false" ht="14.25" hidden="true" customHeight="false" outlineLevel="0" collapsed="false">
      <c r="A1877" s="0" t="s">
        <v>96</v>
      </c>
      <c r="B1877" s="0" t="s">
        <v>97</v>
      </c>
      <c r="C1877" s="0" t="s">
        <v>75</v>
      </c>
      <c r="D1877" s="0" t="s">
        <v>75</v>
      </c>
      <c r="E1877" s="0" t="n">
        <v>2032</v>
      </c>
      <c r="F1877" s="5" t="n">
        <v>95.6884665921849</v>
      </c>
      <c r="G1877" s="10" t="s">
        <v>4</v>
      </c>
    </row>
    <row r="1878" customFormat="false" ht="14.25" hidden="true" customHeight="false" outlineLevel="0" collapsed="false">
      <c r="A1878" s="0" t="s">
        <v>96</v>
      </c>
      <c r="B1878" s="0" t="s">
        <v>97</v>
      </c>
      <c r="C1878" s="0" t="s">
        <v>75</v>
      </c>
      <c r="D1878" s="0" t="s">
        <v>75</v>
      </c>
      <c r="E1878" s="0" t="n">
        <v>2033</v>
      </c>
      <c r="F1878" s="5" t="n">
        <v>105.786789433213</v>
      </c>
      <c r="G1878" s="10" t="s">
        <v>4</v>
      </c>
    </row>
    <row r="1879" customFormat="false" ht="14.25" hidden="true" customHeight="false" outlineLevel="0" collapsed="false">
      <c r="A1879" s="0" t="s">
        <v>96</v>
      </c>
      <c r="B1879" s="0" t="s">
        <v>97</v>
      </c>
      <c r="C1879" s="0" t="s">
        <v>75</v>
      </c>
      <c r="D1879" s="0" t="s">
        <v>75</v>
      </c>
      <c r="E1879" s="0" t="n">
        <v>2034</v>
      </c>
      <c r="F1879" s="5" t="n">
        <v>115.581588266835</v>
      </c>
      <c r="G1879" s="10" t="s">
        <v>4</v>
      </c>
    </row>
    <row r="1880" customFormat="false" ht="14.25" hidden="true" customHeight="false" outlineLevel="0" collapsed="false">
      <c r="A1880" s="0" t="s">
        <v>96</v>
      </c>
      <c r="B1880" s="0" t="s">
        <v>97</v>
      </c>
      <c r="C1880" s="0" t="s">
        <v>75</v>
      </c>
      <c r="D1880" s="0" t="s">
        <v>75</v>
      </c>
      <c r="E1880" s="0" t="n">
        <v>2035</v>
      </c>
      <c r="F1880" s="5" t="n">
        <v>124.787276500327</v>
      </c>
      <c r="G1880" s="10" t="s">
        <v>4</v>
      </c>
    </row>
    <row r="1881" customFormat="false" ht="14.25" hidden="true" customHeight="false" outlineLevel="0" collapsed="false">
      <c r="A1881" s="0" t="s">
        <v>96</v>
      </c>
      <c r="B1881" s="0" t="s">
        <v>97</v>
      </c>
      <c r="C1881" s="0" t="s">
        <v>75</v>
      </c>
      <c r="D1881" s="0" t="s">
        <v>75</v>
      </c>
      <c r="E1881" s="0" t="n">
        <v>2036</v>
      </c>
      <c r="F1881" s="5" t="n">
        <v>133.111003800487</v>
      </c>
      <c r="G1881" s="10" t="s">
        <v>4</v>
      </c>
    </row>
    <row r="1882" customFormat="false" ht="14.25" hidden="true" customHeight="false" outlineLevel="0" collapsed="false">
      <c r="A1882" s="0" t="s">
        <v>96</v>
      </c>
      <c r="B1882" s="0" t="s">
        <v>97</v>
      </c>
      <c r="C1882" s="0" t="s">
        <v>75</v>
      </c>
      <c r="D1882" s="0" t="s">
        <v>75</v>
      </c>
      <c r="E1882" s="0" t="n">
        <v>2037</v>
      </c>
      <c r="F1882" s="5" t="n">
        <v>140.267051364802</v>
      </c>
      <c r="G1882" s="10" t="s">
        <v>4</v>
      </c>
    </row>
    <row r="1883" customFormat="false" ht="14.25" hidden="true" customHeight="false" outlineLevel="0" collapsed="false">
      <c r="A1883" s="0" t="s">
        <v>96</v>
      </c>
      <c r="B1883" s="0" t="s">
        <v>97</v>
      </c>
      <c r="C1883" s="0" t="s">
        <v>75</v>
      </c>
      <c r="D1883" s="0" t="s">
        <v>75</v>
      </c>
      <c r="E1883" s="0" t="n">
        <v>2038</v>
      </c>
      <c r="F1883" s="5" t="n">
        <v>145.992284844675</v>
      </c>
      <c r="G1883" s="10" t="s">
        <v>4</v>
      </c>
    </row>
    <row r="1884" customFormat="false" ht="14.25" hidden="true" customHeight="false" outlineLevel="0" collapsed="false">
      <c r="A1884" s="0" t="s">
        <v>96</v>
      </c>
      <c r="B1884" s="0" t="s">
        <v>97</v>
      </c>
      <c r="C1884" s="0" t="s">
        <v>75</v>
      </c>
      <c r="D1884" s="0" t="s">
        <v>75</v>
      </c>
      <c r="E1884" s="0" t="n">
        <v>2039</v>
      </c>
      <c r="F1884" s="5" t="n">
        <v>150.061576464245</v>
      </c>
      <c r="G1884" s="10" t="s">
        <v>4</v>
      </c>
    </row>
    <row r="1885" customFormat="false" ht="14.25" hidden="true" customHeight="false" outlineLevel="0" collapsed="false">
      <c r="A1885" s="0" t="s">
        <v>96</v>
      </c>
      <c r="B1885" s="0" t="s">
        <v>97</v>
      </c>
      <c r="C1885" s="0" t="s">
        <v>75</v>
      </c>
      <c r="D1885" s="0" t="s">
        <v>75</v>
      </c>
      <c r="E1885" s="0" t="n">
        <v>2040</v>
      </c>
      <c r="F1885" s="5" t="n">
        <v>152.301995800857</v>
      </c>
      <c r="G1885" s="10" t="s">
        <v>4</v>
      </c>
    </row>
    <row r="1886" customFormat="false" ht="14.25" hidden="true" customHeight="false" outlineLevel="0" collapsed="false">
      <c r="A1886" s="0" t="s">
        <v>96</v>
      </c>
      <c r="B1886" s="0" t="s">
        <v>97</v>
      </c>
      <c r="C1886" s="0" t="s">
        <v>76</v>
      </c>
      <c r="D1886" s="0" t="s">
        <v>77</v>
      </c>
      <c r="E1886" s="0" t="n">
        <v>2024</v>
      </c>
      <c r="F1886" s="5" t="n">
        <v>0.325</v>
      </c>
      <c r="G1886" s="10" t="s">
        <v>4</v>
      </c>
    </row>
    <row r="1887" customFormat="false" ht="14.25" hidden="true" customHeight="false" outlineLevel="0" collapsed="false">
      <c r="A1887" s="0" t="s">
        <v>96</v>
      </c>
      <c r="B1887" s="0" t="s">
        <v>97</v>
      </c>
      <c r="C1887" s="0" t="s">
        <v>76</v>
      </c>
      <c r="D1887" s="0" t="s">
        <v>77</v>
      </c>
      <c r="E1887" s="0" t="n">
        <v>2025</v>
      </c>
      <c r="F1887" s="5" t="n">
        <v>1.255</v>
      </c>
      <c r="G1887" s="10" t="s">
        <v>4</v>
      </c>
    </row>
    <row r="1888" customFormat="false" ht="14.25" hidden="true" customHeight="false" outlineLevel="0" collapsed="false">
      <c r="A1888" s="0" t="s">
        <v>96</v>
      </c>
      <c r="B1888" s="0" t="s">
        <v>97</v>
      </c>
      <c r="C1888" s="0" t="s">
        <v>76</v>
      </c>
      <c r="D1888" s="0" t="s">
        <v>77</v>
      </c>
      <c r="E1888" s="0" t="n">
        <v>2026</v>
      </c>
      <c r="F1888" s="5" t="n">
        <v>6.859014</v>
      </c>
      <c r="G1888" s="10" t="s">
        <v>4</v>
      </c>
    </row>
    <row r="1889" customFormat="false" ht="14.25" hidden="true" customHeight="false" outlineLevel="0" collapsed="false">
      <c r="A1889" s="0" t="s">
        <v>96</v>
      </c>
      <c r="B1889" s="0" t="s">
        <v>97</v>
      </c>
      <c r="C1889" s="0" t="s">
        <v>76</v>
      </c>
      <c r="D1889" s="0" t="s">
        <v>77</v>
      </c>
      <c r="E1889" s="0" t="n">
        <v>2027</v>
      </c>
      <c r="F1889" s="5" t="n">
        <v>12.463027</v>
      </c>
      <c r="G1889" s="10" t="s">
        <v>4</v>
      </c>
    </row>
    <row r="1890" customFormat="false" ht="14.25" hidden="true" customHeight="false" outlineLevel="0" collapsed="false">
      <c r="A1890" s="0" t="s">
        <v>96</v>
      </c>
      <c r="B1890" s="0" t="s">
        <v>97</v>
      </c>
      <c r="C1890" s="0" t="s">
        <v>76</v>
      </c>
      <c r="D1890" s="0" t="s">
        <v>77</v>
      </c>
      <c r="E1890" s="0" t="n">
        <v>2028</v>
      </c>
      <c r="F1890" s="5" t="n">
        <v>15.305472</v>
      </c>
      <c r="G1890" s="10" t="s">
        <v>4</v>
      </c>
    </row>
    <row r="1891" customFormat="false" ht="14.25" hidden="true" customHeight="false" outlineLevel="0" collapsed="false">
      <c r="A1891" s="0" t="s">
        <v>96</v>
      </c>
      <c r="B1891" s="0" t="s">
        <v>97</v>
      </c>
      <c r="C1891" s="0" t="s">
        <v>76</v>
      </c>
      <c r="D1891" s="0" t="s">
        <v>77</v>
      </c>
      <c r="E1891" s="0" t="n">
        <v>2029</v>
      </c>
      <c r="F1891" s="5" t="n">
        <v>18.585216</v>
      </c>
      <c r="G1891" s="10" t="s">
        <v>4</v>
      </c>
    </row>
    <row r="1892" customFormat="false" ht="14.25" hidden="true" customHeight="false" outlineLevel="0" collapsed="false">
      <c r="A1892" s="0" t="s">
        <v>96</v>
      </c>
      <c r="B1892" s="0" t="s">
        <v>97</v>
      </c>
      <c r="C1892" s="0" t="s">
        <v>76</v>
      </c>
      <c r="D1892" s="0" t="s">
        <v>77</v>
      </c>
      <c r="E1892" s="0" t="n">
        <v>2030</v>
      </c>
      <c r="F1892" s="5" t="n">
        <v>16.76664</v>
      </c>
      <c r="G1892" s="10" t="s">
        <v>4</v>
      </c>
    </row>
    <row r="1893" customFormat="false" ht="14.25" hidden="true" customHeight="false" outlineLevel="0" collapsed="false">
      <c r="A1893" s="0" t="s">
        <v>96</v>
      </c>
      <c r="B1893" s="0" t="s">
        <v>97</v>
      </c>
      <c r="C1893" s="0" t="s">
        <v>76</v>
      </c>
      <c r="D1893" s="0" t="s">
        <v>77</v>
      </c>
      <c r="E1893" s="0" t="n">
        <v>2031</v>
      </c>
      <c r="F1893" s="5" t="n">
        <v>19.413562</v>
      </c>
      <c r="G1893" s="10" t="s">
        <v>4</v>
      </c>
    </row>
    <row r="1894" customFormat="false" ht="14.25" hidden="true" customHeight="false" outlineLevel="0" collapsed="false">
      <c r="A1894" s="0" t="s">
        <v>96</v>
      </c>
      <c r="B1894" s="0" t="s">
        <v>97</v>
      </c>
      <c r="C1894" s="0" t="s">
        <v>76</v>
      </c>
      <c r="D1894" s="0" t="s">
        <v>77</v>
      </c>
      <c r="E1894" s="0" t="n">
        <v>2032</v>
      </c>
      <c r="F1894" s="5" t="n">
        <v>22.229726</v>
      </c>
      <c r="G1894" s="10" t="s">
        <v>4</v>
      </c>
    </row>
    <row r="1895" customFormat="false" ht="14.25" hidden="true" customHeight="false" outlineLevel="0" collapsed="false">
      <c r="A1895" s="0" t="s">
        <v>96</v>
      </c>
      <c r="B1895" s="0" t="s">
        <v>97</v>
      </c>
      <c r="C1895" s="0" t="s">
        <v>76</v>
      </c>
      <c r="D1895" s="0" t="s">
        <v>77</v>
      </c>
      <c r="E1895" s="0" t="n">
        <v>2033</v>
      </c>
      <c r="F1895" s="5" t="n">
        <v>25.363354</v>
      </c>
      <c r="G1895" s="10" t="s">
        <v>4</v>
      </c>
    </row>
    <row r="1896" customFormat="false" ht="14.25" hidden="true" customHeight="false" outlineLevel="0" collapsed="false">
      <c r="A1896" s="0" t="s">
        <v>96</v>
      </c>
      <c r="B1896" s="0" t="s">
        <v>97</v>
      </c>
      <c r="C1896" s="0" t="s">
        <v>76</v>
      </c>
      <c r="D1896" s="0" t="s">
        <v>77</v>
      </c>
      <c r="E1896" s="0" t="n">
        <v>2034</v>
      </c>
      <c r="F1896" s="5" t="n">
        <v>28.467547</v>
      </c>
      <c r="G1896" s="10" t="s">
        <v>4</v>
      </c>
    </row>
    <row r="1897" customFormat="false" ht="14.25" hidden="true" customHeight="false" outlineLevel="0" collapsed="false">
      <c r="A1897" s="0" t="s">
        <v>96</v>
      </c>
      <c r="B1897" s="0" t="s">
        <v>97</v>
      </c>
      <c r="C1897" s="0" t="s">
        <v>76</v>
      </c>
      <c r="D1897" s="0" t="s">
        <v>77</v>
      </c>
      <c r="E1897" s="0" t="n">
        <v>2035</v>
      </c>
      <c r="F1897" s="5" t="n">
        <v>31.536</v>
      </c>
      <c r="G1897" s="10" t="s">
        <v>4</v>
      </c>
    </row>
    <row r="1898" customFormat="false" ht="14.25" hidden="true" customHeight="false" outlineLevel="0" collapsed="false">
      <c r="A1898" s="0" t="s">
        <v>96</v>
      </c>
      <c r="B1898" s="0" t="s">
        <v>97</v>
      </c>
      <c r="C1898" s="0" t="s">
        <v>76</v>
      </c>
      <c r="D1898" s="0" t="s">
        <v>77</v>
      </c>
      <c r="E1898" s="0" t="n">
        <v>2036</v>
      </c>
      <c r="F1898" s="5" t="n">
        <v>34.562405</v>
      </c>
      <c r="G1898" s="10" t="s">
        <v>4</v>
      </c>
    </row>
    <row r="1899" customFormat="false" ht="14.25" hidden="true" customHeight="false" outlineLevel="0" collapsed="false">
      <c r="A1899" s="0" t="s">
        <v>96</v>
      </c>
      <c r="B1899" s="0" t="s">
        <v>97</v>
      </c>
      <c r="C1899" s="0" t="s">
        <v>76</v>
      </c>
      <c r="D1899" s="0" t="s">
        <v>77</v>
      </c>
      <c r="E1899" s="0" t="n">
        <v>2037</v>
      </c>
      <c r="F1899" s="5" t="n">
        <v>36.497664</v>
      </c>
      <c r="G1899" s="10" t="s">
        <v>4</v>
      </c>
    </row>
    <row r="1900" customFormat="false" ht="14.25" hidden="true" customHeight="false" outlineLevel="0" collapsed="false">
      <c r="A1900" s="0" t="s">
        <v>96</v>
      </c>
      <c r="B1900" s="0" t="s">
        <v>97</v>
      </c>
      <c r="C1900" s="0" t="s">
        <v>76</v>
      </c>
      <c r="D1900" s="0" t="s">
        <v>77</v>
      </c>
      <c r="E1900" s="0" t="n">
        <v>2038</v>
      </c>
      <c r="F1900" s="5" t="n">
        <v>38.388773</v>
      </c>
      <c r="G1900" s="10" t="s">
        <v>4</v>
      </c>
    </row>
    <row r="1901" customFormat="false" ht="14.25" hidden="true" customHeight="false" outlineLevel="0" collapsed="false">
      <c r="A1901" s="0" t="s">
        <v>96</v>
      </c>
      <c r="B1901" s="0" t="s">
        <v>97</v>
      </c>
      <c r="C1901" s="0" t="s">
        <v>76</v>
      </c>
      <c r="D1901" s="0" t="s">
        <v>77</v>
      </c>
      <c r="E1901" s="0" t="n">
        <v>2039</v>
      </c>
      <c r="F1901" s="5" t="n">
        <v>40.231526</v>
      </c>
      <c r="G1901" s="10" t="s">
        <v>4</v>
      </c>
    </row>
    <row r="1902" customFormat="false" ht="14.25" hidden="true" customHeight="false" outlineLevel="0" collapsed="false">
      <c r="A1902" s="0" t="s">
        <v>96</v>
      </c>
      <c r="B1902" s="0" t="s">
        <v>97</v>
      </c>
      <c r="C1902" s="0" t="s">
        <v>76</v>
      </c>
      <c r="D1902" s="0" t="s">
        <v>77</v>
      </c>
      <c r="E1902" s="0" t="n">
        <v>2040</v>
      </c>
      <c r="F1902" s="5" t="n">
        <v>40.9968</v>
      </c>
      <c r="G1902" s="10" t="s">
        <v>4</v>
      </c>
    </row>
    <row r="1903" customFormat="false" ht="14.25" hidden="true" customHeight="false" outlineLevel="0" collapsed="false">
      <c r="A1903" s="0" t="s">
        <v>96</v>
      </c>
      <c r="B1903" s="0" t="s">
        <v>97</v>
      </c>
      <c r="C1903" s="0" t="s">
        <v>76</v>
      </c>
      <c r="D1903" s="0" t="s">
        <v>78</v>
      </c>
      <c r="E1903" s="0" t="n">
        <v>2024</v>
      </c>
      <c r="F1903" s="5" t="n">
        <v>0</v>
      </c>
      <c r="G1903" s="10" t="s">
        <v>4</v>
      </c>
    </row>
    <row r="1904" customFormat="false" ht="14.25" hidden="true" customHeight="false" outlineLevel="0" collapsed="false">
      <c r="A1904" s="0" t="s">
        <v>96</v>
      </c>
      <c r="B1904" s="0" t="s">
        <v>97</v>
      </c>
      <c r="C1904" s="0" t="s">
        <v>76</v>
      </c>
      <c r="D1904" s="0" t="s">
        <v>78</v>
      </c>
      <c r="E1904" s="0" t="n">
        <v>2025</v>
      </c>
      <c r="F1904" s="5" t="n">
        <v>0</v>
      </c>
      <c r="G1904" s="10" t="s">
        <v>4</v>
      </c>
    </row>
    <row r="1905" customFormat="false" ht="14.25" hidden="true" customHeight="false" outlineLevel="0" collapsed="false">
      <c r="A1905" s="0" t="s">
        <v>96</v>
      </c>
      <c r="B1905" s="0" t="s">
        <v>97</v>
      </c>
      <c r="C1905" s="0" t="s">
        <v>76</v>
      </c>
      <c r="D1905" s="0" t="s">
        <v>78</v>
      </c>
      <c r="E1905" s="0" t="n">
        <v>2026</v>
      </c>
      <c r="F1905" s="5" t="n">
        <v>0</v>
      </c>
      <c r="G1905" s="10" t="s">
        <v>4</v>
      </c>
    </row>
    <row r="1906" customFormat="false" ht="14.25" hidden="true" customHeight="false" outlineLevel="0" collapsed="false">
      <c r="A1906" s="0" t="s">
        <v>96</v>
      </c>
      <c r="B1906" s="0" t="s">
        <v>97</v>
      </c>
      <c r="C1906" s="0" t="s">
        <v>76</v>
      </c>
      <c r="D1906" s="0" t="s">
        <v>78</v>
      </c>
      <c r="E1906" s="0" t="n">
        <v>2027</v>
      </c>
      <c r="F1906" s="5" t="n">
        <v>0</v>
      </c>
      <c r="G1906" s="10" t="s">
        <v>4</v>
      </c>
    </row>
    <row r="1907" customFormat="false" ht="14.25" hidden="true" customHeight="false" outlineLevel="0" collapsed="false">
      <c r="A1907" s="0" t="s">
        <v>96</v>
      </c>
      <c r="B1907" s="0" t="s">
        <v>97</v>
      </c>
      <c r="C1907" s="0" t="s">
        <v>76</v>
      </c>
      <c r="D1907" s="0" t="s">
        <v>78</v>
      </c>
      <c r="E1907" s="0" t="n">
        <v>2028</v>
      </c>
      <c r="F1907" s="5" t="n">
        <v>0</v>
      </c>
      <c r="G1907" s="10" t="s">
        <v>4</v>
      </c>
    </row>
    <row r="1908" customFormat="false" ht="14.25" hidden="true" customHeight="false" outlineLevel="0" collapsed="false">
      <c r="A1908" s="0" t="s">
        <v>96</v>
      </c>
      <c r="B1908" s="0" t="s">
        <v>97</v>
      </c>
      <c r="C1908" s="0" t="s">
        <v>76</v>
      </c>
      <c r="D1908" s="0" t="s">
        <v>78</v>
      </c>
      <c r="E1908" s="0" t="n">
        <v>2029</v>
      </c>
      <c r="F1908" s="5" t="n">
        <v>0</v>
      </c>
      <c r="G1908" s="10" t="s">
        <v>4</v>
      </c>
    </row>
    <row r="1909" customFormat="false" ht="14.25" hidden="true" customHeight="false" outlineLevel="0" collapsed="false">
      <c r="A1909" s="0" t="s">
        <v>96</v>
      </c>
      <c r="B1909" s="0" t="s">
        <v>97</v>
      </c>
      <c r="C1909" s="0" t="s">
        <v>76</v>
      </c>
      <c r="D1909" s="0" t="s">
        <v>78</v>
      </c>
      <c r="E1909" s="0" t="n">
        <v>2030</v>
      </c>
      <c r="F1909" s="5" t="n">
        <v>0</v>
      </c>
      <c r="G1909" s="10" t="s">
        <v>4</v>
      </c>
    </row>
    <row r="1910" customFormat="false" ht="14.25" hidden="true" customHeight="false" outlineLevel="0" collapsed="false">
      <c r="A1910" s="0" t="s">
        <v>96</v>
      </c>
      <c r="B1910" s="0" t="s">
        <v>97</v>
      </c>
      <c r="C1910" s="0" t="s">
        <v>76</v>
      </c>
      <c r="D1910" s="0" t="s">
        <v>78</v>
      </c>
      <c r="E1910" s="0" t="n">
        <v>2031</v>
      </c>
      <c r="F1910" s="5" t="n">
        <v>0</v>
      </c>
      <c r="G1910" s="10" t="s">
        <v>4</v>
      </c>
    </row>
    <row r="1911" customFormat="false" ht="14.25" hidden="true" customHeight="false" outlineLevel="0" collapsed="false">
      <c r="A1911" s="0" t="s">
        <v>96</v>
      </c>
      <c r="B1911" s="0" t="s">
        <v>97</v>
      </c>
      <c r="C1911" s="0" t="s">
        <v>76</v>
      </c>
      <c r="D1911" s="0" t="s">
        <v>78</v>
      </c>
      <c r="E1911" s="0" t="n">
        <v>2032</v>
      </c>
      <c r="F1911" s="5" t="n">
        <v>0</v>
      </c>
      <c r="G1911" s="10" t="s">
        <v>4</v>
      </c>
    </row>
    <row r="1912" customFormat="false" ht="14.25" hidden="true" customHeight="false" outlineLevel="0" collapsed="false">
      <c r="A1912" s="0" t="s">
        <v>96</v>
      </c>
      <c r="B1912" s="0" t="s">
        <v>97</v>
      </c>
      <c r="C1912" s="0" t="s">
        <v>76</v>
      </c>
      <c r="D1912" s="0" t="s">
        <v>78</v>
      </c>
      <c r="E1912" s="0" t="n">
        <v>2033</v>
      </c>
      <c r="F1912" s="5" t="n">
        <v>0</v>
      </c>
      <c r="G1912" s="10" t="s">
        <v>4</v>
      </c>
    </row>
    <row r="1913" customFormat="false" ht="14.25" hidden="true" customHeight="false" outlineLevel="0" collapsed="false">
      <c r="A1913" s="0" t="s">
        <v>96</v>
      </c>
      <c r="B1913" s="0" t="s">
        <v>97</v>
      </c>
      <c r="C1913" s="0" t="s">
        <v>76</v>
      </c>
      <c r="D1913" s="0" t="s">
        <v>78</v>
      </c>
      <c r="E1913" s="0" t="n">
        <v>2034</v>
      </c>
      <c r="F1913" s="5" t="n">
        <v>0</v>
      </c>
      <c r="G1913" s="10" t="s">
        <v>4</v>
      </c>
    </row>
    <row r="1914" customFormat="false" ht="14.25" hidden="true" customHeight="false" outlineLevel="0" collapsed="false">
      <c r="A1914" s="0" t="s">
        <v>96</v>
      </c>
      <c r="B1914" s="0" t="s">
        <v>97</v>
      </c>
      <c r="C1914" s="0" t="s">
        <v>76</v>
      </c>
      <c r="D1914" s="0" t="s">
        <v>78</v>
      </c>
      <c r="E1914" s="0" t="n">
        <v>2035</v>
      </c>
      <c r="F1914" s="5" t="n">
        <v>0</v>
      </c>
      <c r="G1914" s="10" t="s">
        <v>4</v>
      </c>
    </row>
    <row r="1915" customFormat="false" ht="14.25" hidden="true" customHeight="false" outlineLevel="0" collapsed="false">
      <c r="A1915" s="0" t="s">
        <v>96</v>
      </c>
      <c r="B1915" s="0" t="s">
        <v>97</v>
      </c>
      <c r="C1915" s="0" t="s">
        <v>76</v>
      </c>
      <c r="D1915" s="0" t="s">
        <v>78</v>
      </c>
      <c r="E1915" s="0" t="n">
        <v>2036</v>
      </c>
      <c r="F1915" s="5" t="n">
        <v>0</v>
      </c>
      <c r="G1915" s="10" t="s">
        <v>4</v>
      </c>
    </row>
    <row r="1916" customFormat="false" ht="14.25" hidden="true" customHeight="false" outlineLevel="0" collapsed="false">
      <c r="A1916" s="0" t="s">
        <v>96</v>
      </c>
      <c r="B1916" s="0" t="s">
        <v>97</v>
      </c>
      <c r="C1916" s="0" t="s">
        <v>76</v>
      </c>
      <c r="D1916" s="0" t="s">
        <v>78</v>
      </c>
      <c r="E1916" s="0" t="n">
        <v>2037</v>
      </c>
      <c r="F1916" s="5" t="n">
        <v>0</v>
      </c>
      <c r="G1916" s="10" t="s">
        <v>4</v>
      </c>
    </row>
    <row r="1917" customFormat="false" ht="14.25" hidden="true" customHeight="false" outlineLevel="0" collapsed="false">
      <c r="A1917" s="0" t="s">
        <v>96</v>
      </c>
      <c r="B1917" s="0" t="s">
        <v>97</v>
      </c>
      <c r="C1917" s="0" t="s">
        <v>76</v>
      </c>
      <c r="D1917" s="0" t="s">
        <v>78</v>
      </c>
      <c r="E1917" s="0" t="n">
        <v>2038</v>
      </c>
      <c r="F1917" s="5" t="n">
        <v>0</v>
      </c>
      <c r="G1917" s="10" t="s">
        <v>4</v>
      </c>
    </row>
    <row r="1918" customFormat="false" ht="14.25" hidden="true" customHeight="false" outlineLevel="0" collapsed="false">
      <c r="A1918" s="0" t="s">
        <v>96</v>
      </c>
      <c r="B1918" s="0" t="s">
        <v>97</v>
      </c>
      <c r="C1918" s="0" t="s">
        <v>76</v>
      </c>
      <c r="D1918" s="0" t="s">
        <v>78</v>
      </c>
      <c r="E1918" s="0" t="n">
        <v>2039</v>
      </c>
      <c r="F1918" s="5" t="n">
        <v>0</v>
      </c>
      <c r="G1918" s="10" t="s">
        <v>4</v>
      </c>
    </row>
    <row r="1919" customFormat="false" ht="14.25" hidden="true" customHeight="false" outlineLevel="0" collapsed="false">
      <c r="A1919" s="0" t="s">
        <v>96</v>
      </c>
      <c r="B1919" s="0" t="s">
        <v>97</v>
      </c>
      <c r="C1919" s="0" t="s">
        <v>76</v>
      </c>
      <c r="D1919" s="0" t="s">
        <v>78</v>
      </c>
      <c r="E1919" s="0" t="n">
        <v>2040</v>
      </c>
      <c r="F1919" s="5" t="n">
        <v>0</v>
      </c>
      <c r="G1919" s="10" t="s">
        <v>4</v>
      </c>
    </row>
    <row r="1920" customFormat="false" ht="14.25" hidden="true" customHeight="false" outlineLevel="0" collapsed="false">
      <c r="A1920" s="0" t="s">
        <v>96</v>
      </c>
      <c r="B1920" s="0" t="s">
        <v>97</v>
      </c>
      <c r="C1920" s="0" t="s">
        <v>76</v>
      </c>
      <c r="D1920" s="0" t="s">
        <v>71</v>
      </c>
      <c r="E1920" s="0" t="n">
        <v>2024</v>
      </c>
      <c r="F1920" s="5" t="n">
        <v>0.325</v>
      </c>
      <c r="G1920" s="10" t="s">
        <v>4</v>
      </c>
    </row>
    <row r="1921" customFormat="false" ht="14.25" hidden="true" customHeight="false" outlineLevel="0" collapsed="false">
      <c r="A1921" s="0" t="s">
        <v>96</v>
      </c>
      <c r="B1921" s="0" t="s">
        <v>97</v>
      </c>
      <c r="C1921" s="0" t="s">
        <v>76</v>
      </c>
      <c r="D1921" s="0" t="s">
        <v>71</v>
      </c>
      <c r="E1921" s="0" t="n">
        <v>2025</v>
      </c>
      <c r="F1921" s="5" t="n">
        <v>1.255</v>
      </c>
      <c r="G1921" s="10" t="s">
        <v>4</v>
      </c>
    </row>
    <row r="1922" customFormat="false" ht="14.25" hidden="true" customHeight="false" outlineLevel="0" collapsed="false">
      <c r="A1922" s="0" t="s">
        <v>96</v>
      </c>
      <c r="B1922" s="0" t="s">
        <v>97</v>
      </c>
      <c r="C1922" s="0" t="s">
        <v>76</v>
      </c>
      <c r="D1922" s="0" t="s">
        <v>71</v>
      </c>
      <c r="E1922" s="0" t="n">
        <v>2026</v>
      </c>
      <c r="F1922" s="5" t="n">
        <v>6.859014</v>
      </c>
      <c r="G1922" s="10" t="s">
        <v>4</v>
      </c>
    </row>
    <row r="1923" customFormat="false" ht="14.25" hidden="true" customHeight="false" outlineLevel="0" collapsed="false">
      <c r="A1923" s="0" t="s">
        <v>96</v>
      </c>
      <c r="B1923" s="0" t="s">
        <v>97</v>
      </c>
      <c r="C1923" s="0" t="s">
        <v>76</v>
      </c>
      <c r="D1923" s="0" t="s">
        <v>71</v>
      </c>
      <c r="E1923" s="0" t="n">
        <v>2027</v>
      </c>
      <c r="F1923" s="5" t="n">
        <v>12.463027</v>
      </c>
      <c r="G1923" s="10" t="s">
        <v>4</v>
      </c>
    </row>
    <row r="1924" customFormat="false" ht="14.25" hidden="true" customHeight="false" outlineLevel="0" collapsed="false">
      <c r="A1924" s="0" t="s">
        <v>96</v>
      </c>
      <c r="B1924" s="0" t="s">
        <v>97</v>
      </c>
      <c r="C1924" s="0" t="s">
        <v>76</v>
      </c>
      <c r="D1924" s="0" t="s">
        <v>71</v>
      </c>
      <c r="E1924" s="0" t="n">
        <v>2028</v>
      </c>
      <c r="F1924" s="5" t="n">
        <v>15.305472</v>
      </c>
      <c r="G1924" s="10" t="s">
        <v>4</v>
      </c>
    </row>
    <row r="1925" customFormat="false" ht="14.25" hidden="true" customHeight="false" outlineLevel="0" collapsed="false">
      <c r="A1925" s="0" t="s">
        <v>96</v>
      </c>
      <c r="B1925" s="0" t="s">
        <v>97</v>
      </c>
      <c r="C1925" s="0" t="s">
        <v>76</v>
      </c>
      <c r="D1925" s="0" t="s">
        <v>71</v>
      </c>
      <c r="E1925" s="0" t="n">
        <v>2029</v>
      </c>
      <c r="F1925" s="5" t="n">
        <v>18.585216</v>
      </c>
      <c r="G1925" s="10" t="s">
        <v>4</v>
      </c>
    </row>
    <row r="1926" customFormat="false" ht="14.25" hidden="true" customHeight="false" outlineLevel="0" collapsed="false">
      <c r="A1926" s="0" t="s">
        <v>96</v>
      </c>
      <c r="B1926" s="0" t="s">
        <v>97</v>
      </c>
      <c r="C1926" s="0" t="s">
        <v>76</v>
      </c>
      <c r="D1926" s="0" t="s">
        <v>71</v>
      </c>
      <c r="E1926" s="0" t="n">
        <v>2030</v>
      </c>
      <c r="F1926" s="5" t="n">
        <v>16.76664</v>
      </c>
      <c r="G1926" s="10" t="s">
        <v>4</v>
      </c>
    </row>
    <row r="1927" customFormat="false" ht="14.25" hidden="true" customHeight="false" outlineLevel="0" collapsed="false">
      <c r="A1927" s="0" t="s">
        <v>96</v>
      </c>
      <c r="B1927" s="0" t="s">
        <v>97</v>
      </c>
      <c r="C1927" s="0" t="s">
        <v>76</v>
      </c>
      <c r="D1927" s="0" t="s">
        <v>71</v>
      </c>
      <c r="E1927" s="0" t="n">
        <v>2031</v>
      </c>
      <c r="F1927" s="5" t="n">
        <v>19.413562</v>
      </c>
      <c r="G1927" s="10" t="s">
        <v>4</v>
      </c>
    </row>
    <row r="1928" customFormat="false" ht="14.25" hidden="true" customHeight="false" outlineLevel="0" collapsed="false">
      <c r="A1928" s="0" t="s">
        <v>96</v>
      </c>
      <c r="B1928" s="0" t="s">
        <v>97</v>
      </c>
      <c r="C1928" s="0" t="s">
        <v>76</v>
      </c>
      <c r="D1928" s="0" t="s">
        <v>71</v>
      </c>
      <c r="E1928" s="0" t="n">
        <v>2032</v>
      </c>
      <c r="F1928" s="5" t="n">
        <v>22.229726</v>
      </c>
      <c r="G1928" s="10" t="s">
        <v>4</v>
      </c>
    </row>
    <row r="1929" customFormat="false" ht="14.25" hidden="true" customHeight="false" outlineLevel="0" collapsed="false">
      <c r="A1929" s="0" t="s">
        <v>96</v>
      </c>
      <c r="B1929" s="0" t="s">
        <v>97</v>
      </c>
      <c r="C1929" s="0" t="s">
        <v>76</v>
      </c>
      <c r="D1929" s="0" t="s">
        <v>71</v>
      </c>
      <c r="E1929" s="0" t="n">
        <v>2033</v>
      </c>
      <c r="F1929" s="5" t="n">
        <v>25.363354</v>
      </c>
      <c r="G1929" s="10" t="s">
        <v>4</v>
      </c>
    </row>
    <row r="1930" customFormat="false" ht="14.25" hidden="true" customHeight="false" outlineLevel="0" collapsed="false">
      <c r="A1930" s="0" t="s">
        <v>96</v>
      </c>
      <c r="B1930" s="0" t="s">
        <v>97</v>
      </c>
      <c r="C1930" s="0" t="s">
        <v>76</v>
      </c>
      <c r="D1930" s="0" t="s">
        <v>71</v>
      </c>
      <c r="E1930" s="0" t="n">
        <v>2034</v>
      </c>
      <c r="F1930" s="5" t="n">
        <v>28.467547</v>
      </c>
      <c r="G1930" s="10" t="s">
        <v>4</v>
      </c>
    </row>
    <row r="1931" customFormat="false" ht="14.25" hidden="true" customHeight="false" outlineLevel="0" collapsed="false">
      <c r="A1931" s="0" t="s">
        <v>96</v>
      </c>
      <c r="B1931" s="0" t="s">
        <v>97</v>
      </c>
      <c r="C1931" s="0" t="s">
        <v>76</v>
      </c>
      <c r="D1931" s="0" t="s">
        <v>71</v>
      </c>
      <c r="E1931" s="0" t="n">
        <v>2035</v>
      </c>
      <c r="F1931" s="5" t="n">
        <v>31.536</v>
      </c>
      <c r="G1931" s="10" t="s">
        <v>4</v>
      </c>
    </row>
    <row r="1932" customFormat="false" ht="14.25" hidden="true" customHeight="false" outlineLevel="0" collapsed="false">
      <c r="A1932" s="0" t="s">
        <v>96</v>
      </c>
      <c r="B1932" s="0" t="s">
        <v>97</v>
      </c>
      <c r="C1932" s="0" t="s">
        <v>76</v>
      </c>
      <c r="D1932" s="0" t="s">
        <v>71</v>
      </c>
      <c r="E1932" s="0" t="n">
        <v>2036</v>
      </c>
      <c r="F1932" s="5" t="n">
        <v>34.562405</v>
      </c>
      <c r="G1932" s="10" t="s">
        <v>4</v>
      </c>
    </row>
    <row r="1933" customFormat="false" ht="14.25" hidden="true" customHeight="false" outlineLevel="0" collapsed="false">
      <c r="A1933" s="0" t="s">
        <v>96</v>
      </c>
      <c r="B1933" s="0" t="s">
        <v>97</v>
      </c>
      <c r="C1933" s="0" t="s">
        <v>76</v>
      </c>
      <c r="D1933" s="0" t="s">
        <v>71</v>
      </c>
      <c r="E1933" s="0" t="n">
        <v>2037</v>
      </c>
      <c r="F1933" s="5" t="n">
        <v>36.497664</v>
      </c>
      <c r="G1933" s="10" t="s">
        <v>4</v>
      </c>
    </row>
    <row r="1934" customFormat="false" ht="14.25" hidden="true" customHeight="false" outlineLevel="0" collapsed="false">
      <c r="A1934" s="0" t="s">
        <v>96</v>
      </c>
      <c r="B1934" s="0" t="s">
        <v>97</v>
      </c>
      <c r="C1934" s="0" t="s">
        <v>76</v>
      </c>
      <c r="D1934" s="0" t="s">
        <v>71</v>
      </c>
      <c r="E1934" s="0" t="n">
        <v>2038</v>
      </c>
      <c r="F1934" s="5" t="n">
        <v>38.388773</v>
      </c>
      <c r="G1934" s="10" t="s">
        <v>4</v>
      </c>
    </row>
    <row r="1935" customFormat="false" ht="14.25" hidden="true" customHeight="false" outlineLevel="0" collapsed="false">
      <c r="A1935" s="0" t="s">
        <v>96</v>
      </c>
      <c r="B1935" s="0" t="s">
        <v>97</v>
      </c>
      <c r="C1935" s="0" t="s">
        <v>76</v>
      </c>
      <c r="D1935" s="0" t="s">
        <v>71</v>
      </c>
      <c r="E1935" s="0" t="n">
        <v>2039</v>
      </c>
      <c r="F1935" s="5" t="n">
        <v>40.231526</v>
      </c>
      <c r="G1935" s="10" t="s">
        <v>4</v>
      </c>
    </row>
    <row r="1936" customFormat="false" ht="14.25" hidden="true" customHeight="false" outlineLevel="0" collapsed="false">
      <c r="A1936" s="0" t="s">
        <v>96</v>
      </c>
      <c r="B1936" s="0" t="s">
        <v>97</v>
      </c>
      <c r="C1936" s="0" t="s">
        <v>76</v>
      </c>
      <c r="D1936" s="0" t="s">
        <v>71</v>
      </c>
      <c r="E1936" s="0" t="n">
        <v>2040</v>
      </c>
      <c r="F1936" s="5" t="n">
        <v>40.9968</v>
      </c>
      <c r="G1936" s="10" t="s">
        <v>4</v>
      </c>
    </row>
    <row r="1937" customFormat="false" ht="14.25" hidden="true" customHeight="false" outlineLevel="0" collapsed="false">
      <c r="A1937" s="0" t="s">
        <v>96</v>
      </c>
      <c r="B1937" s="0" t="s">
        <v>97</v>
      </c>
      <c r="C1937" s="0" t="s">
        <v>79</v>
      </c>
      <c r="D1937" s="0" t="s">
        <v>80</v>
      </c>
      <c r="E1937" s="0" t="n">
        <v>2024</v>
      </c>
      <c r="F1937" s="5" t="n">
        <v>61.1255</v>
      </c>
      <c r="G1937" s="10" t="s">
        <v>4</v>
      </c>
    </row>
    <row r="1938" customFormat="false" ht="14.25" hidden="true" customHeight="false" outlineLevel="0" collapsed="false">
      <c r="A1938" s="0" t="s">
        <v>96</v>
      </c>
      <c r="B1938" s="0" t="s">
        <v>97</v>
      </c>
      <c r="C1938" s="0" t="s">
        <v>79</v>
      </c>
      <c r="D1938" s="0" t="s">
        <v>80</v>
      </c>
      <c r="E1938" s="0" t="n">
        <v>2025</v>
      </c>
      <c r="F1938" s="5" t="n">
        <v>64.8451439808911</v>
      </c>
      <c r="G1938" s="10" t="s">
        <v>4</v>
      </c>
    </row>
    <row r="1939" customFormat="false" ht="14.25" hidden="true" customHeight="false" outlineLevel="0" collapsed="false">
      <c r="A1939" s="0" t="s">
        <v>96</v>
      </c>
      <c r="B1939" s="0" t="s">
        <v>97</v>
      </c>
      <c r="C1939" s="0" t="s">
        <v>79</v>
      </c>
      <c r="D1939" s="0" t="s">
        <v>80</v>
      </c>
      <c r="E1939" s="0" t="n">
        <v>2026</v>
      </c>
      <c r="F1939" s="5" t="n">
        <v>66.3650645</v>
      </c>
      <c r="G1939" s="10" t="s">
        <v>4</v>
      </c>
    </row>
    <row r="1940" customFormat="false" ht="14.25" hidden="true" customHeight="false" outlineLevel="0" collapsed="false">
      <c r="A1940" s="0" t="s">
        <v>96</v>
      </c>
      <c r="B1940" s="0" t="s">
        <v>97</v>
      </c>
      <c r="C1940" s="0" t="s">
        <v>79</v>
      </c>
      <c r="D1940" s="0" t="s">
        <v>80</v>
      </c>
      <c r="E1940" s="0" t="n">
        <v>2027</v>
      </c>
      <c r="F1940" s="5" t="n">
        <v>67.4094535953526</v>
      </c>
      <c r="G1940" s="10" t="s">
        <v>4</v>
      </c>
    </row>
    <row r="1941" customFormat="false" ht="14.25" hidden="true" customHeight="false" outlineLevel="0" collapsed="false">
      <c r="A1941" s="0" t="s">
        <v>96</v>
      </c>
      <c r="B1941" s="0" t="s">
        <v>97</v>
      </c>
      <c r="C1941" s="0" t="s">
        <v>79</v>
      </c>
      <c r="D1941" s="0" t="s">
        <v>80</v>
      </c>
      <c r="E1941" s="0" t="n">
        <v>2028</v>
      </c>
      <c r="F1941" s="5" t="n">
        <v>68.1214804843834</v>
      </c>
      <c r="G1941" s="10" t="s">
        <v>4</v>
      </c>
    </row>
    <row r="1942" customFormat="false" ht="14.25" hidden="true" customHeight="false" outlineLevel="0" collapsed="false">
      <c r="A1942" s="0" t="s">
        <v>96</v>
      </c>
      <c r="B1942" s="0" t="s">
        <v>97</v>
      </c>
      <c r="C1942" s="0" t="s">
        <v>79</v>
      </c>
      <c r="D1942" s="0" t="s">
        <v>80</v>
      </c>
      <c r="E1942" s="0" t="n">
        <v>2029</v>
      </c>
      <c r="F1942" s="5" t="n">
        <v>68.9309292893593</v>
      </c>
      <c r="G1942" s="10" t="s">
        <v>4</v>
      </c>
    </row>
    <row r="1943" customFormat="false" ht="14.25" hidden="true" customHeight="false" outlineLevel="0" collapsed="false">
      <c r="A1943" s="0" t="s">
        <v>96</v>
      </c>
      <c r="B1943" s="0" t="s">
        <v>97</v>
      </c>
      <c r="C1943" s="0" t="s">
        <v>79</v>
      </c>
      <c r="D1943" s="0" t="s">
        <v>80</v>
      </c>
      <c r="E1943" s="0" t="n">
        <v>2030</v>
      </c>
      <c r="F1943" s="5" t="n">
        <v>70.0059251947609</v>
      </c>
      <c r="G1943" s="10" t="s">
        <v>4</v>
      </c>
    </row>
    <row r="1944" customFormat="false" ht="14.25" hidden="true" customHeight="false" outlineLevel="0" collapsed="false">
      <c r="A1944" s="0" t="s">
        <v>96</v>
      </c>
      <c r="B1944" s="0" t="s">
        <v>97</v>
      </c>
      <c r="C1944" s="0" t="s">
        <v>79</v>
      </c>
      <c r="D1944" s="0" t="s">
        <v>80</v>
      </c>
      <c r="E1944" s="0" t="n">
        <v>2031</v>
      </c>
      <c r="F1944" s="5" t="n">
        <v>71.8730652316243</v>
      </c>
      <c r="G1944" s="10" t="s">
        <v>4</v>
      </c>
    </row>
    <row r="1945" customFormat="false" ht="14.25" hidden="true" customHeight="false" outlineLevel="0" collapsed="false">
      <c r="A1945" s="0" t="s">
        <v>96</v>
      </c>
      <c r="B1945" s="0" t="s">
        <v>97</v>
      </c>
      <c r="C1945" s="0" t="s">
        <v>79</v>
      </c>
      <c r="D1945" s="0" t="s">
        <v>80</v>
      </c>
      <c r="E1945" s="0" t="n">
        <v>2032</v>
      </c>
      <c r="F1945" s="5" t="n">
        <v>74.1902885196854</v>
      </c>
      <c r="G1945" s="10" t="s">
        <v>4</v>
      </c>
    </row>
    <row r="1946" customFormat="false" ht="14.25" hidden="true" customHeight="false" outlineLevel="0" collapsed="false">
      <c r="A1946" s="0" t="s">
        <v>96</v>
      </c>
      <c r="B1946" s="0" t="s">
        <v>97</v>
      </c>
      <c r="C1946" s="0" t="s">
        <v>79</v>
      </c>
      <c r="D1946" s="0" t="s">
        <v>80</v>
      </c>
      <c r="E1946" s="0" t="n">
        <v>2033</v>
      </c>
      <c r="F1946" s="5" t="n">
        <v>76.745484590439</v>
      </c>
      <c r="G1946" s="10" t="s">
        <v>4</v>
      </c>
    </row>
    <row r="1947" customFormat="false" ht="14.25" hidden="true" customHeight="false" outlineLevel="0" collapsed="false">
      <c r="A1947" s="0" t="s">
        <v>96</v>
      </c>
      <c r="B1947" s="0" t="s">
        <v>97</v>
      </c>
      <c r="C1947" s="0" t="s">
        <v>79</v>
      </c>
      <c r="D1947" s="0" t="s">
        <v>80</v>
      </c>
      <c r="E1947" s="0" t="n">
        <v>2034</v>
      </c>
      <c r="F1947" s="5" t="n">
        <v>79.3608577507414</v>
      </c>
      <c r="G1947" s="10" t="s">
        <v>4</v>
      </c>
    </row>
    <row r="1948" customFormat="false" ht="14.25" hidden="true" customHeight="false" outlineLevel="0" collapsed="false">
      <c r="A1948" s="0" t="s">
        <v>96</v>
      </c>
      <c r="B1948" s="0" t="s">
        <v>97</v>
      </c>
      <c r="C1948" s="0" t="s">
        <v>79</v>
      </c>
      <c r="D1948" s="0" t="s">
        <v>80</v>
      </c>
      <c r="E1948" s="0" t="n">
        <v>2035</v>
      </c>
      <c r="F1948" s="5" t="n">
        <v>82.0115607464436</v>
      </c>
      <c r="G1948" s="10" t="s">
        <v>4</v>
      </c>
    </row>
    <row r="1949" customFormat="false" ht="14.25" hidden="true" customHeight="false" outlineLevel="0" collapsed="false">
      <c r="A1949" s="0" t="s">
        <v>96</v>
      </c>
      <c r="B1949" s="0" t="s">
        <v>97</v>
      </c>
      <c r="C1949" s="0" t="s">
        <v>79</v>
      </c>
      <c r="D1949" s="0" t="s">
        <v>80</v>
      </c>
      <c r="E1949" s="0" t="n">
        <v>2036</v>
      </c>
      <c r="F1949" s="5" t="n">
        <v>84.5000282209373</v>
      </c>
      <c r="G1949" s="10" t="s">
        <v>4</v>
      </c>
    </row>
    <row r="1950" customFormat="false" ht="14.25" hidden="true" customHeight="false" outlineLevel="0" collapsed="false">
      <c r="A1950" s="0" t="s">
        <v>96</v>
      </c>
      <c r="B1950" s="0" t="s">
        <v>97</v>
      </c>
      <c r="C1950" s="0" t="s">
        <v>79</v>
      </c>
      <c r="D1950" s="0" t="s">
        <v>80</v>
      </c>
      <c r="E1950" s="0" t="n">
        <v>2037</v>
      </c>
      <c r="F1950" s="5" t="n">
        <v>87.0119668409958</v>
      </c>
      <c r="G1950" s="10" t="s">
        <v>4</v>
      </c>
    </row>
    <row r="1951" customFormat="false" ht="14.25" hidden="true" customHeight="false" outlineLevel="0" collapsed="false">
      <c r="A1951" s="0" t="s">
        <v>96</v>
      </c>
      <c r="B1951" s="0" t="s">
        <v>97</v>
      </c>
      <c r="C1951" s="0" t="s">
        <v>79</v>
      </c>
      <c r="D1951" s="0" t="s">
        <v>80</v>
      </c>
      <c r="E1951" s="0" t="n">
        <v>2038</v>
      </c>
      <c r="F1951" s="5" t="n">
        <v>89.725676819046</v>
      </c>
      <c r="G1951" s="10" t="s">
        <v>4</v>
      </c>
    </row>
    <row r="1952" customFormat="false" ht="14.25" hidden="true" customHeight="false" outlineLevel="0" collapsed="false">
      <c r="A1952" s="0" t="s">
        <v>96</v>
      </c>
      <c r="B1952" s="0" t="s">
        <v>97</v>
      </c>
      <c r="C1952" s="0" t="s">
        <v>79</v>
      </c>
      <c r="D1952" s="0" t="s">
        <v>80</v>
      </c>
      <c r="E1952" s="0" t="n">
        <v>2039</v>
      </c>
      <c r="F1952" s="5" t="n">
        <v>92.7141591954822</v>
      </c>
      <c r="G1952" s="10" t="s">
        <v>4</v>
      </c>
    </row>
    <row r="1953" customFormat="false" ht="14.25" hidden="true" customHeight="false" outlineLevel="0" collapsed="false">
      <c r="A1953" s="0" t="s">
        <v>96</v>
      </c>
      <c r="B1953" s="0" t="s">
        <v>97</v>
      </c>
      <c r="C1953" s="0" t="s">
        <v>79</v>
      </c>
      <c r="D1953" s="0" t="s">
        <v>80</v>
      </c>
      <c r="E1953" s="0" t="n">
        <v>2040</v>
      </c>
      <c r="F1953" s="5" t="n">
        <v>95.0878892350193</v>
      </c>
      <c r="G1953" s="10" t="s">
        <v>4</v>
      </c>
    </row>
    <row r="1954" customFormat="false" ht="14.25" hidden="true" customHeight="false" outlineLevel="0" collapsed="false">
      <c r="A1954" s="0" t="s">
        <v>96</v>
      </c>
      <c r="B1954" s="0" t="s">
        <v>97</v>
      </c>
      <c r="C1954" s="0" t="s">
        <v>79</v>
      </c>
      <c r="D1954" s="0" t="s">
        <v>81</v>
      </c>
      <c r="E1954" s="0" t="n">
        <v>2024</v>
      </c>
      <c r="F1954" s="5" t="n">
        <v>26.0429</v>
      </c>
      <c r="G1954" s="10" t="s">
        <v>4</v>
      </c>
    </row>
    <row r="1955" customFormat="false" ht="14.25" hidden="true" customHeight="false" outlineLevel="0" collapsed="false">
      <c r="A1955" s="0" t="s">
        <v>96</v>
      </c>
      <c r="B1955" s="0" t="s">
        <v>97</v>
      </c>
      <c r="C1955" s="0" t="s">
        <v>79</v>
      </c>
      <c r="D1955" s="0" t="s">
        <v>81</v>
      </c>
      <c r="E1955" s="0" t="n">
        <v>2025</v>
      </c>
      <c r="F1955" s="5" t="n">
        <v>25.8833262615842</v>
      </c>
      <c r="G1955" s="10" t="s">
        <v>4</v>
      </c>
    </row>
    <row r="1956" customFormat="false" ht="14.25" hidden="true" customHeight="false" outlineLevel="0" collapsed="false">
      <c r="A1956" s="0" t="s">
        <v>96</v>
      </c>
      <c r="B1956" s="0" t="s">
        <v>97</v>
      </c>
      <c r="C1956" s="0" t="s">
        <v>79</v>
      </c>
      <c r="D1956" s="0" t="s">
        <v>81</v>
      </c>
      <c r="E1956" s="0" t="n">
        <v>2026</v>
      </c>
      <c r="F1956" s="5" t="n">
        <v>25.714458</v>
      </c>
      <c r="G1956" s="10" t="s">
        <v>4</v>
      </c>
    </row>
    <row r="1957" customFormat="false" ht="14.25" hidden="true" customHeight="false" outlineLevel="0" collapsed="false">
      <c r="A1957" s="0" t="s">
        <v>96</v>
      </c>
      <c r="B1957" s="0" t="s">
        <v>97</v>
      </c>
      <c r="C1957" s="0" t="s">
        <v>79</v>
      </c>
      <c r="D1957" s="0" t="s">
        <v>81</v>
      </c>
      <c r="E1957" s="0" t="n">
        <v>2027</v>
      </c>
      <c r="F1957" s="5" t="n">
        <v>25.1694458060897</v>
      </c>
      <c r="G1957" s="10" t="s">
        <v>4</v>
      </c>
    </row>
    <row r="1958" customFormat="false" ht="14.25" hidden="true" customHeight="false" outlineLevel="0" collapsed="false">
      <c r="A1958" s="0" t="s">
        <v>96</v>
      </c>
      <c r="B1958" s="0" t="s">
        <v>97</v>
      </c>
      <c r="C1958" s="0" t="s">
        <v>79</v>
      </c>
      <c r="D1958" s="0" t="s">
        <v>81</v>
      </c>
      <c r="E1958" s="0" t="n">
        <v>2028</v>
      </c>
      <c r="F1958" s="5" t="n">
        <v>24.9393574989182</v>
      </c>
      <c r="G1958" s="10" t="s">
        <v>4</v>
      </c>
    </row>
    <row r="1959" customFormat="false" ht="14.25" hidden="true" customHeight="false" outlineLevel="0" collapsed="false">
      <c r="A1959" s="0" t="s">
        <v>96</v>
      </c>
      <c r="B1959" s="0" t="s">
        <v>97</v>
      </c>
      <c r="C1959" s="0" t="s">
        <v>79</v>
      </c>
      <c r="D1959" s="0" t="s">
        <v>81</v>
      </c>
      <c r="E1959" s="0" t="n">
        <v>2029</v>
      </c>
      <c r="F1959" s="5" t="n">
        <v>26.5624759201163</v>
      </c>
      <c r="G1959" s="10" t="s">
        <v>4</v>
      </c>
    </row>
    <row r="1960" customFormat="false" ht="14.25" hidden="true" customHeight="false" outlineLevel="0" collapsed="false">
      <c r="A1960" s="0" t="s">
        <v>96</v>
      </c>
      <c r="B1960" s="0" t="s">
        <v>97</v>
      </c>
      <c r="C1960" s="0" t="s">
        <v>79</v>
      </c>
      <c r="D1960" s="0" t="s">
        <v>81</v>
      </c>
      <c r="E1960" s="0" t="n">
        <v>2030</v>
      </c>
      <c r="F1960" s="5" t="n">
        <v>27.9259897802868</v>
      </c>
      <c r="G1960" s="10" t="s">
        <v>4</v>
      </c>
    </row>
    <row r="1961" customFormat="false" ht="14.25" hidden="true" customHeight="false" outlineLevel="0" collapsed="false">
      <c r="A1961" s="0" t="s">
        <v>96</v>
      </c>
      <c r="B1961" s="0" t="s">
        <v>97</v>
      </c>
      <c r="C1961" s="0" t="s">
        <v>79</v>
      </c>
      <c r="D1961" s="0" t="s">
        <v>81</v>
      </c>
      <c r="E1961" s="0" t="n">
        <v>2031</v>
      </c>
      <c r="F1961" s="5" t="n">
        <v>27.6697862566818</v>
      </c>
      <c r="G1961" s="10" t="s">
        <v>4</v>
      </c>
    </row>
    <row r="1962" customFormat="false" ht="14.25" hidden="true" customHeight="false" outlineLevel="0" collapsed="false">
      <c r="A1962" s="0" t="s">
        <v>96</v>
      </c>
      <c r="B1962" s="0" t="s">
        <v>97</v>
      </c>
      <c r="C1962" s="0" t="s">
        <v>79</v>
      </c>
      <c r="D1962" s="0" t="s">
        <v>81</v>
      </c>
      <c r="E1962" s="0" t="n">
        <v>2032</v>
      </c>
      <c r="F1962" s="5" t="n">
        <v>27.4853502281575</v>
      </c>
      <c r="G1962" s="10" t="s">
        <v>4</v>
      </c>
    </row>
    <row r="1963" customFormat="false" ht="14.25" hidden="true" customHeight="false" outlineLevel="0" collapsed="false">
      <c r="A1963" s="0" t="s">
        <v>96</v>
      </c>
      <c r="B1963" s="0" t="s">
        <v>97</v>
      </c>
      <c r="C1963" s="0" t="s">
        <v>79</v>
      </c>
      <c r="D1963" s="0" t="s">
        <v>81</v>
      </c>
      <c r="E1963" s="0" t="n">
        <v>2033</v>
      </c>
      <c r="F1963" s="5" t="n">
        <v>27.3136928646536</v>
      </c>
      <c r="G1963" s="10" t="s">
        <v>4</v>
      </c>
    </row>
    <row r="1964" customFormat="false" ht="14.25" hidden="true" customHeight="false" outlineLevel="0" collapsed="false">
      <c r="A1964" s="0" t="s">
        <v>96</v>
      </c>
      <c r="B1964" s="0" t="s">
        <v>97</v>
      </c>
      <c r="C1964" s="0" t="s">
        <v>79</v>
      </c>
      <c r="D1964" s="0" t="s">
        <v>81</v>
      </c>
      <c r="E1964" s="0" t="n">
        <v>2034</v>
      </c>
      <c r="F1964" s="5" t="n">
        <v>27.5017851141523</v>
      </c>
      <c r="G1964" s="10" t="s">
        <v>4</v>
      </c>
    </row>
    <row r="1965" customFormat="false" ht="14.25" hidden="true" customHeight="false" outlineLevel="0" collapsed="false">
      <c r="A1965" s="0" t="s">
        <v>96</v>
      </c>
      <c r="B1965" s="0" t="s">
        <v>97</v>
      </c>
      <c r="C1965" s="0" t="s">
        <v>79</v>
      </c>
      <c r="D1965" s="0" t="s">
        <v>81</v>
      </c>
      <c r="E1965" s="0" t="n">
        <v>2035</v>
      </c>
      <c r="F1965" s="5" t="n">
        <v>27.8432074840932</v>
      </c>
      <c r="G1965" s="10" t="s">
        <v>4</v>
      </c>
    </row>
    <row r="1966" customFormat="false" ht="14.25" hidden="true" customHeight="false" outlineLevel="0" collapsed="false">
      <c r="A1966" s="0" t="s">
        <v>96</v>
      </c>
      <c r="B1966" s="0" t="s">
        <v>97</v>
      </c>
      <c r="C1966" s="0" t="s">
        <v>79</v>
      </c>
      <c r="D1966" s="0" t="s">
        <v>81</v>
      </c>
      <c r="E1966" s="0" t="n">
        <v>2036</v>
      </c>
      <c r="F1966" s="5" t="n">
        <v>28.1888299757609</v>
      </c>
      <c r="G1966" s="10" t="s">
        <v>4</v>
      </c>
    </row>
    <row r="1967" customFormat="false" ht="14.25" hidden="true" customHeight="false" outlineLevel="0" collapsed="false">
      <c r="A1967" s="0" t="s">
        <v>96</v>
      </c>
      <c r="B1967" s="0" t="s">
        <v>97</v>
      </c>
      <c r="C1967" s="0" t="s">
        <v>79</v>
      </c>
      <c r="D1967" s="0" t="s">
        <v>81</v>
      </c>
      <c r="E1967" s="0" t="n">
        <v>2037</v>
      </c>
      <c r="F1967" s="5" t="n">
        <v>28.5432666698991</v>
      </c>
      <c r="G1967" s="10" t="s">
        <v>4</v>
      </c>
    </row>
    <row r="1968" customFormat="false" ht="14.25" hidden="true" customHeight="false" outlineLevel="0" collapsed="false">
      <c r="A1968" s="0" t="s">
        <v>96</v>
      </c>
      <c r="B1968" s="0" t="s">
        <v>97</v>
      </c>
      <c r="C1968" s="0" t="s">
        <v>79</v>
      </c>
      <c r="D1968" s="0" t="s">
        <v>81</v>
      </c>
      <c r="E1968" s="0" t="n">
        <v>2038</v>
      </c>
      <c r="F1968" s="5" t="n">
        <v>28.9092268918017</v>
      </c>
      <c r="G1968" s="10" t="s">
        <v>4</v>
      </c>
    </row>
    <row r="1969" customFormat="false" ht="14.25" hidden="true" customHeight="false" outlineLevel="0" collapsed="false">
      <c r="A1969" s="0" t="s">
        <v>96</v>
      </c>
      <c r="B1969" s="0" t="s">
        <v>97</v>
      </c>
      <c r="C1969" s="0" t="s">
        <v>79</v>
      </c>
      <c r="D1969" s="0" t="s">
        <v>81</v>
      </c>
      <c r="E1969" s="0" t="n">
        <v>2039</v>
      </c>
      <c r="F1969" s="5" t="n">
        <v>29.2811408142735</v>
      </c>
      <c r="G1969" s="10" t="s">
        <v>4</v>
      </c>
    </row>
    <row r="1970" customFormat="false" ht="14.25" hidden="true" customHeight="false" outlineLevel="0" collapsed="false">
      <c r="A1970" s="0" t="s">
        <v>96</v>
      </c>
      <c r="B1970" s="0" t="s">
        <v>97</v>
      </c>
      <c r="C1970" s="0" t="s">
        <v>79</v>
      </c>
      <c r="D1970" s="0" t="s">
        <v>81</v>
      </c>
      <c r="E1970" s="0" t="n">
        <v>2040</v>
      </c>
      <c r="F1970" s="5" t="n">
        <v>29.6588241945474</v>
      </c>
      <c r="G1970" s="10" t="s">
        <v>4</v>
      </c>
    </row>
    <row r="1971" customFormat="false" ht="14.25" hidden="true" customHeight="false" outlineLevel="0" collapsed="false">
      <c r="A1971" s="0" t="s">
        <v>96</v>
      </c>
      <c r="B1971" s="0" t="s">
        <v>97</v>
      </c>
      <c r="C1971" s="0" t="s">
        <v>79</v>
      </c>
      <c r="D1971" s="0" t="s">
        <v>82</v>
      </c>
      <c r="E1971" s="0" t="n">
        <v>2024</v>
      </c>
      <c r="F1971" s="5" t="n">
        <v>243.8635</v>
      </c>
      <c r="G1971" s="10" t="s">
        <v>4</v>
      </c>
    </row>
    <row r="1972" customFormat="false" ht="14.25" hidden="true" customHeight="false" outlineLevel="0" collapsed="false">
      <c r="A1972" s="0" t="s">
        <v>96</v>
      </c>
      <c r="B1972" s="0" t="s">
        <v>97</v>
      </c>
      <c r="C1972" s="0" t="s">
        <v>79</v>
      </c>
      <c r="D1972" s="0" t="s">
        <v>82</v>
      </c>
      <c r="E1972" s="0" t="n">
        <v>2025</v>
      </c>
      <c r="F1972" s="5" t="n">
        <v>246.099542308951</v>
      </c>
      <c r="G1972" s="10" t="s">
        <v>4</v>
      </c>
    </row>
    <row r="1973" customFormat="false" ht="14.25" hidden="true" customHeight="false" outlineLevel="0" collapsed="false">
      <c r="A1973" s="0" t="s">
        <v>96</v>
      </c>
      <c r="B1973" s="0" t="s">
        <v>97</v>
      </c>
      <c r="C1973" s="0" t="s">
        <v>79</v>
      </c>
      <c r="D1973" s="0" t="s">
        <v>82</v>
      </c>
      <c r="E1973" s="0" t="n">
        <v>2026</v>
      </c>
      <c r="F1973" s="5" t="n">
        <v>246.5053587</v>
      </c>
      <c r="G1973" s="10" t="s">
        <v>4</v>
      </c>
    </row>
    <row r="1974" customFormat="false" ht="14.25" hidden="true" customHeight="false" outlineLevel="0" collapsed="false">
      <c r="A1974" s="0" t="s">
        <v>96</v>
      </c>
      <c r="B1974" s="0" t="s">
        <v>97</v>
      </c>
      <c r="C1974" s="0" t="s">
        <v>79</v>
      </c>
      <c r="D1974" s="0" t="s">
        <v>82</v>
      </c>
      <c r="E1974" s="0" t="n">
        <v>2027</v>
      </c>
      <c r="F1974" s="5" t="n">
        <v>247.537267034615</v>
      </c>
      <c r="G1974" s="10" t="s">
        <v>4</v>
      </c>
    </row>
    <row r="1975" customFormat="false" ht="14.25" hidden="true" customHeight="false" outlineLevel="0" collapsed="false">
      <c r="A1975" s="0" t="s">
        <v>96</v>
      </c>
      <c r="B1975" s="0" t="s">
        <v>97</v>
      </c>
      <c r="C1975" s="0" t="s">
        <v>79</v>
      </c>
      <c r="D1975" s="0" t="s">
        <v>82</v>
      </c>
      <c r="E1975" s="0" t="n">
        <v>2028</v>
      </c>
      <c r="F1975" s="5" t="n">
        <v>248.901836261322</v>
      </c>
      <c r="G1975" s="10" t="s">
        <v>4</v>
      </c>
    </row>
    <row r="1976" customFormat="false" ht="14.25" hidden="true" customHeight="false" outlineLevel="0" collapsed="false">
      <c r="A1976" s="0" t="s">
        <v>96</v>
      </c>
      <c r="B1976" s="0" t="s">
        <v>97</v>
      </c>
      <c r="C1976" s="0" t="s">
        <v>79</v>
      </c>
      <c r="D1976" s="0" t="s">
        <v>82</v>
      </c>
      <c r="E1976" s="0" t="n">
        <v>2029</v>
      </c>
      <c r="F1976" s="5" t="n">
        <v>250.657978482871</v>
      </c>
      <c r="G1976" s="10" t="s">
        <v>4</v>
      </c>
    </row>
    <row r="1977" customFormat="false" ht="14.25" hidden="true" customHeight="false" outlineLevel="0" collapsed="false">
      <c r="A1977" s="0" t="s">
        <v>96</v>
      </c>
      <c r="B1977" s="0" t="s">
        <v>97</v>
      </c>
      <c r="C1977" s="0" t="s">
        <v>79</v>
      </c>
      <c r="D1977" s="0" t="s">
        <v>82</v>
      </c>
      <c r="E1977" s="0" t="n">
        <v>2030</v>
      </c>
      <c r="F1977" s="5" t="n">
        <v>252.057511260377</v>
      </c>
      <c r="G1977" s="10" t="s">
        <v>4</v>
      </c>
    </row>
    <row r="1978" customFormat="false" ht="14.25" hidden="true" customHeight="false" outlineLevel="0" collapsed="false">
      <c r="A1978" s="0" t="s">
        <v>96</v>
      </c>
      <c r="B1978" s="0" t="s">
        <v>97</v>
      </c>
      <c r="C1978" s="0" t="s">
        <v>79</v>
      </c>
      <c r="D1978" s="0" t="s">
        <v>82</v>
      </c>
      <c r="E1978" s="0" t="n">
        <v>2031</v>
      </c>
      <c r="F1978" s="5" t="n">
        <v>254.627202371655</v>
      </c>
      <c r="G1978" s="10" t="s">
        <v>4</v>
      </c>
    </row>
    <row r="1979" customFormat="false" ht="14.25" hidden="true" customHeight="false" outlineLevel="0" collapsed="false">
      <c r="A1979" s="0" t="s">
        <v>96</v>
      </c>
      <c r="B1979" s="0" t="s">
        <v>97</v>
      </c>
      <c r="C1979" s="0" t="s">
        <v>79</v>
      </c>
      <c r="D1979" s="0" t="s">
        <v>82</v>
      </c>
      <c r="E1979" s="0" t="n">
        <v>2032</v>
      </c>
      <c r="F1979" s="5" t="n">
        <v>258.39109488681</v>
      </c>
      <c r="G1979" s="10" t="s">
        <v>4</v>
      </c>
    </row>
    <row r="1980" customFormat="false" ht="14.25" hidden="true" customHeight="false" outlineLevel="0" collapsed="false">
      <c r="A1980" s="0" t="s">
        <v>96</v>
      </c>
      <c r="B1980" s="0" t="s">
        <v>97</v>
      </c>
      <c r="C1980" s="0" t="s">
        <v>79</v>
      </c>
      <c r="D1980" s="0" t="s">
        <v>82</v>
      </c>
      <c r="E1980" s="0" t="n">
        <v>2033</v>
      </c>
      <c r="F1980" s="5" t="n">
        <v>262.676911295712</v>
      </c>
      <c r="G1980" s="10" t="s">
        <v>4</v>
      </c>
    </row>
    <row r="1981" customFormat="false" ht="14.25" hidden="true" customHeight="false" outlineLevel="0" collapsed="false">
      <c r="A1981" s="0" t="s">
        <v>96</v>
      </c>
      <c r="B1981" s="0" t="s">
        <v>97</v>
      </c>
      <c r="C1981" s="0" t="s">
        <v>79</v>
      </c>
      <c r="D1981" s="0" t="s">
        <v>82</v>
      </c>
      <c r="E1981" s="0" t="n">
        <v>2034</v>
      </c>
      <c r="F1981" s="5" t="n">
        <v>266.924506479582</v>
      </c>
      <c r="G1981" s="10" t="s">
        <v>4</v>
      </c>
    </row>
    <row r="1982" customFormat="false" ht="14.25" hidden="true" customHeight="false" outlineLevel="0" collapsed="false">
      <c r="A1982" s="0" t="s">
        <v>96</v>
      </c>
      <c r="B1982" s="0" t="s">
        <v>97</v>
      </c>
      <c r="C1982" s="0" t="s">
        <v>79</v>
      </c>
      <c r="D1982" s="0" t="s">
        <v>82</v>
      </c>
      <c r="E1982" s="0" t="n">
        <v>2035</v>
      </c>
      <c r="F1982" s="5" t="n">
        <v>271.139595628661</v>
      </c>
      <c r="G1982" s="10" t="s">
        <v>4</v>
      </c>
    </row>
    <row r="1983" customFormat="false" ht="14.25" hidden="true" customHeight="false" outlineLevel="0" collapsed="false">
      <c r="A1983" s="0" t="s">
        <v>96</v>
      </c>
      <c r="B1983" s="0" t="s">
        <v>97</v>
      </c>
      <c r="C1983" s="0" t="s">
        <v>79</v>
      </c>
      <c r="D1983" s="0" t="s">
        <v>82</v>
      </c>
      <c r="E1983" s="0" t="n">
        <v>2036</v>
      </c>
      <c r="F1983" s="5" t="n">
        <v>274.378860714437</v>
      </c>
      <c r="G1983" s="10" t="s">
        <v>4</v>
      </c>
    </row>
    <row r="1984" customFormat="false" ht="14.25" hidden="true" customHeight="false" outlineLevel="0" collapsed="false">
      <c r="A1984" s="0" t="s">
        <v>96</v>
      </c>
      <c r="B1984" s="0" t="s">
        <v>97</v>
      </c>
      <c r="C1984" s="0" t="s">
        <v>79</v>
      </c>
      <c r="D1984" s="0" t="s">
        <v>82</v>
      </c>
      <c r="E1984" s="0" t="n">
        <v>2037</v>
      </c>
      <c r="F1984" s="5" t="n">
        <v>277.398012992616</v>
      </c>
      <c r="G1984" s="10" t="s">
        <v>4</v>
      </c>
    </row>
    <row r="1985" customFormat="false" ht="14.25" hidden="true" customHeight="false" outlineLevel="0" collapsed="false">
      <c r="A1985" s="0" t="s">
        <v>96</v>
      </c>
      <c r="B1985" s="0" t="s">
        <v>97</v>
      </c>
      <c r="C1985" s="0" t="s">
        <v>79</v>
      </c>
      <c r="D1985" s="0" t="s">
        <v>82</v>
      </c>
      <c r="E1985" s="0" t="n">
        <v>2038</v>
      </c>
      <c r="F1985" s="5" t="n">
        <v>280.2024364127</v>
      </c>
      <c r="G1985" s="10" t="s">
        <v>4</v>
      </c>
    </row>
    <row r="1986" customFormat="false" ht="14.25" hidden="true" customHeight="false" outlineLevel="0" collapsed="false">
      <c r="A1986" s="0" t="s">
        <v>96</v>
      </c>
      <c r="B1986" s="0" t="s">
        <v>97</v>
      </c>
      <c r="C1986" s="0" t="s">
        <v>79</v>
      </c>
      <c r="D1986" s="0" t="s">
        <v>82</v>
      </c>
      <c r="E1986" s="0" t="n">
        <v>2039</v>
      </c>
      <c r="F1986" s="5" t="n">
        <v>282.872522464904</v>
      </c>
      <c r="G1986" s="10" t="s">
        <v>4</v>
      </c>
    </row>
    <row r="1987" customFormat="false" ht="14.25" hidden="true" customHeight="false" outlineLevel="0" collapsed="false">
      <c r="A1987" s="0" t="s">
        <v>96</v>
      </c>
      <c r="B1987" s="0" t="s">
        <v>97</v>
      </c>
      <c r="C1987" s="0" t="s">
        <v>79</v>
      </c>
      <c r="D1987" s="0" t="s">
        <v>82</v>
      </c>
      <c r="E1987" s="0" t="n">
        <v>2040</v>
      </c>
      <c r="F1987" s="5" t="n">
        <v>286.297630518719</v>
      </c>
      <c r="G1987" s="10" t="s">
        <v>4</v>
      </c>
    </row>
    <row r="1988" customFormat="false" ht="14.25" hidden="true" customHeight="false" outlineLevel="0" collapsed="false">
      <c r="A1988" s="0" t="s">
        <v>96</v>
      </c>
      <c r="B1988" s="0" t="s">
        <v>97</v>
      </c>
      <c r="C1988" s="0" t="s">
        <v>79</v>
      </c>
      <c r="D1988" s="0" t="s">
        <v>71</v>
      </c>
      <c r="E1988" s="0" t="n">
        <v>2024</v>
      </c>
      <c r="F1988" s="5" t="n">
        <v>331.0319</v>
      </c>
      <c r="G1988" s="10" t="s">
        <v>4</v>
      </c>
    </row>
    <row r="1989" customFormat="false" ht="14.25" hidden="true" customHeight="false" outlineLevel="0" collapsed="false">
      <c r="A1989" s="0" t="s">
        <v>96</v>
      </c>
      <c r="B1989" s="0" t="s">
        <v>97</v>
      </c>
      <c r="C1989" s="0" t="s">
        <v>79</v>
      </c>
      <c r="D1989" s="0" t="s">
        <v>71</v>
      </c>
      <c r="E1989" s="0" t="n">
        <v>2025</v>
      </c>
      <c r="F1989" s="5" t="n">
        <v>336.828012551426</v>
      </c>
      <c r="G1989" s="10" t="s">
        <v>4</v>
      </c>
    </row>
    <row r="1990" customFormat="false" ht="14.25" hidden="true" customHeight="false" outlineLevel="0" collapsed="false">
      <c r="A1990" s="0" t="s">
        <v>96</v>
      </c>
      <c r="B1990" s="0" t="s">
        <v>97</v>
      </c>
      <c r="C1990" s="0" t="s">
        <v>79</v>
      </c>
      <c r="D1990" s="0" t="s">
        <v>71</v>
      </c>
      <c r="E1990" s="0" t="n">
        <v>2026</v>
      </c>
      <c r="F1990" s="5" t="n">
        <v>338.5848812</v>
      </c>
      <c r="G1990" s="10" t="s">
        <v>4</v>
      </c>
    </row>
    <row r="1991" customFormat="false" ht="14.25" hidden="true" customHeight="false" outlineLevel="0" collapsed="false">
      <c r="A1991" s="0" t="s">
        <v>96</v>
      </c>
      <c r="B1991" s="0" t="s">
        <v>97</v>
      </c>
      <c r="C1991" s="0" t="s">
        <v>79</v>
      </c>
      <c r="D1991" s="0" t="s">
        <v>71</v>
      </c>
      <c r="E1991" s="0" t="n">
        <v>2027</v>
      </c>
      <c r="F1991" s="5" t="n">
        <v>340.116166436058</v>
      </c>
      <c r="G1991" s="10" t="s">
        <v>4</v>
      </c>
    </row>
    <row r="1992" customFormat="false" ht="14.25" hidden="true" customHeight="false" outlineLevel="0" collapsed="false">
      <c r="A1992" s="0" t="s">
        <v>96</v>
      </c>
      <c r="B1992" s="0" t="s">
        <v>97</v>
      </c>
      <c r="C1992" s="0" t="s">
        <v>79</v>
      </c>
      <c r="D1992" s="0" t="s">
        <v>71</v>
      </c>
      <c r="E1992" s="0" t="n">
        <v>2028</v>
      </c>
      <c r="F1992" s="5" t="n">
        <v>341.962674244624</v>
      </c>
      <c r="G1992" s="10" t="s">
        <v>4</v>
      </c>
    </row>
    <row r="1993" customFormat="false" ht="14.25" hidden="true" customHeight="false" outlineLevel="0" collapsed="false">
      <c r="A1993" s="0" t="s">
        <v>96</v>
      </c>
      <c r="B1993" s="0" t="s">
        <v>97</v>
      </c>
      <c r="C1993" s="0" t="s">
        <v>79</v>
      </c>
      <c r="D1993" s="0" t="s">
        <v>71</v>
      </c>
      <c r="E1993" s="0" t="n">
        <v>2029</v>
      </c>
      <c r="F1993" s="5" t="n">
        <v>346.151383692346</v>
      </c>
      <c r="G1993" s="10" t="s">
        <v>4</v>
      </c>
    </row>
    <row r="1994" customFormat="false" ht="14.25" hidden="true" customHeight="false" outlineLevel="0" collapsed="false">
      <c r="A1994" s="0" t="s">
        <v>96</v>
      </c>
      <c r="B1994" s="0" t="s">
        <v>97</v>
      </c>
      <c r="C1994" s="0" t="s">
        <v>79</v>
      </c>
      <c r="D1994" s="0" t="s">
        <v>71</v>
      </c>
      <c r="E1994" s="0" t="n">
        <v>2030</v>
      </c>
      <c r="F1994" s="5" t="n">
        <v>349.989426235425</v>
      </c>
      <c r="G1994" s="10" t="s">
        <v>4</v>
      </c>
    </row>
    <row r="1995" customFormat="false" ht="14.25" hidden="true" customHeight="false" outlineLevel="0" collapsed="false">
      <c r="A1995" s="0" t="s">
        <v>96</v>
      </c>
      <c r="B1995" s="0" t="s">
        <v>97</v>
      </c>
      <c r="C1995" s="0" t="s">
        <v>79</v>
      </c>
      <c r="D1995" s="0" t="s">
        <v>71</v>
      </c>
      <c r="E1995" s="0" t="n">
        <v>2031</v>
      </c>
      <c r="F1995" s="5" t="n">
        <v>354.170053859961</v>
      </c>
      <c r="G1995" s="10" t="s">
        <v>4</v>
      </c>
    </row>
    <row r="1996" customFormat="false" ht="14.25" hidden="true" customHeight="false" outlineLevel="0" collapsed="false">
      <c r="A1996" s="0" t="s">
        <v>96</v>
      </c>
      <c r="B1996" s="0" t="s">
        <v>97</v>
      </c>
      <c r="C1996" s="0" t="s">
        <v>79</v>
      </c>
      <c r="D1996" s="0" t="s">
        <v>71</v>
      </c>
      <c r="E1996" s="0" t="n">
        <v>2032</v>
      </c>
      <c r="F1996" s="5" t="n">
        <v>360.066733634653</v>
      </c>
      <c r="G1996" s="10" t="s">
        <v>4</v>
      </c>
    </row>
    <row r="1997" customFormat="false" ht="14.25" hidden="true" customHeight="false" outlineLevel="0" collapsed="false">
      <c r="A1997" s="0" t="s">
        <v>96</v>
      </c>
      <c r="B1997" s="0" t="s">
        <v>97</v>
      </c>
      <c r="C1997" s="0" t="s">
        <v>79</v>
      </c>
      <c r="D1997" s="0" t="s">
        <v>71</v>
      </c>
      <c r="E1997" s="0" t="n">
        <v>2033</v>
      </c>
      <c r="F1997" s="5" t="n">
        <v>366.736088750804</v>
      </c>
      <c r="G1997" s="10" t="s">
        <v>4</v>
      </c>
    </row>
    <row r="1998" customFormat="false" ht="14.25" hidden="true" customHeight="false" outlineLevel="0" collapsed="false">
      <c r="A1998" s="0" t="s">
        <v>96</v>
      </c>
      <c r="B1998" s="0" t="s">
        <v>97</v>
      </c>
      <c r="C1998" s="0" t="s">
        <v>79</v>
      </c>
      <c r="D1998" s="0" t="s">
        <v>71</v>
      </c>
      <c r="E1998" s="0" t="n">
        <v>2034</v>
      </c>
      <c r="F1998" s="5" t="n">
        <v>373.787149344476</v>
      </c>
      <c r="G1998" s="10" t="s">
        <v>4</v>
      </c>
    </row>
    <row r="1999" customFormat="false" ht="14.25" hidden="true" customHeight="false" outlineLevel="0" collapsed="false">
      <c r="A1999" s="0" t="s">
        <v>96</v>
      </c>
      <c r="B1999" s="0" t="s">
        <v>97</v>
      </c>
      <c r="C1999" s="0" t="s">
        <v>79</v>
      </c>
      <c r="D1999" s="0" t="s">
        <v>71</v>
      </c>
      <c r="E1999" s="0" t="n">
        <v>2035</v>
      </c>
      <c r="F1999" s="5" t="n">
        <v>380.994363859197</v>
      </c>
      <c r="G1999" s="10" t="s">
        <v>4</v>
      </c>
    </row>
    <row r="2000" customFormat="false" ht="14.25" hidden="true" customHeight="false" outlineLevel="0" collapsed="false">
      <c r="A2000" s="0" t="s">
        <v>96</v>
      </c>
      <c r="B2000" s="0" t="s">
        <v>97</v>
      </c>
      <c r="C2000" s="0" t="s">
        <v>79</v>
      </c>
      <c r="D2000" s="0" t="s">
        <v>71</v>
      </c>
      <c r="E2000" s="0" t="n">
        <v>2036</v>
      </c>
      <c r="F2000" s="5" t="n">
        <v>387.067718911135</v>
      </c>
      <c r="G2000" s="10" t="s">
        <v>4</v>
      </c>
    </row>
    <row r="2001" customFormat="false" ht="14.25" hidden="true" customHeight="false" outlineLevel="0" collapsed="false">
      <c r="A2001" s="0" t="s">
        <v>96</v>
      </c>
      <c r="B2001" s="0" t="s">
        <v>97</v>
      </c>
      <c r="C2001" s="0" t="s">
        <v>79</v>
      </c>
      <c r="D2001" s="0" t="s">
        <v>71</v>
      </c>
      <c r="E2001" s="0" t="n">
        <v>2037</v>
      </c>
      <c r="F2001" s="5" t="n">
        <v>392.953246503511</v>
      </c>
      <c r="G2001" s="10" t="s">
        <v>4</v>
      </c>
    </row>
    <row r="2002" customFormat="false" ht="14.25" hidden="true" customHeight="false" outlineLevel="0" collapsed="false">
      <c r="A2002" s="0" t="s">
        <v>96</v>
      </c>
      <c r="B2002" s="0" t="s">
        <v>97</v>
      </c>
      <c r="C2002" s="0" t="s">
        <v>79</v>
      </c>
      <c r="D2002" s="0" t="s">
        <v>71</v>
      </c>
      <c r="E2002" s="0" t="n">
        <v>2038</v>
      </c>
      <c r="F2002" s="5" t="n">
        <v>398.837340123548</v>
      </c>
      <c r="G2002" s="10" t="s">
        <v>4</v>
      </c>
    </row>
    <row r="2003" customFormat="false" ht="14.25" hidden="true" customHeight="false" outlineLevel="0" collapsed="false">
      <c r="A2003" s="0" t="s">
        <v>96</v>
      </c>
      <c r="B2003" s="0" t="s">
        <v>97</v>
      </c>
      <c r="C2003" s="0" t="s">
        <v>79</v>
      </c>
      <c r="D2003" s="0" t="s">
        <v>71</v>
      </c>
      <c r="E2003" s="0" t="n">
        <v>2039</v>
      </c>
      <c r="F2003" s="5" t="n">
        <v>404.867822474659</v>
      </c>
      <c r="G2003" s="10" t="s">
        <v>4</v>
      </c>
    </row>
    <row r="2004" customFormat="false" ht="14.25" hidden="true" customHeight="false" outlineLevel="0" collapsed="false">
      <c r="A2004" s="0" t="s">
        <v>96</v>
      </c>
      <c r="B2004" s="0" t="s">
        <v>97</v>
      </c>
      <c r="C2004" s="0" t="s">
        <v>79</v>
      </c>
      <c r="D2004" s="0" t="s">
        <v>71</v>
      </c>
      <c r="E2004" s="0" t="n">
        <v>2040</v>
      </c>
      <c r="F2004" s="5" t="n">
        <v>411.044343948285</v>
      </c>
      <c r="G2004" s="10" t="s">
        <v>4</v>
      </c>
    </row>
    <row r="2005" customFormat="false" ht="14.25" hidden="true" customHeight="false" outlineLevel="0" collapsed="false">
      <c r="A2005" s="0" t="s">
        <v>96</v>
      </c>
      <c r="B2005" s="0" t="s">
        <v>97</v>
      </c>
      <c r="C2005" s="0" t="s">
        <v>84</v>
      </c>
      <c r="D2005" s="0" t="s">
        <v>85</v>
      </c>
      <c r="E2005" s="0" t="n">
        <v>2024</v>
      </c>
      <c r="F2005" s="5" t="n">
        <v>0.0747989228945298</v>
      </c>
      <c r="G2005" s="10" t="s">
        <v>4</v>
      </c>
    </row>
    <row r="2006" customFormat="false" ht="14.25" hidden="true" customHeight="false" outlineLevel="0" collapsed="false">
      <c r="A2006" s="0" t="s">
        <v>96</v>
      </c>
      <c r="B2006" s="0" t="s">
        <v>97</v>
      </c>
      <c r="C2006" s="0" t="s">
        <v>84</v>
      </c>
      <c r="D2006" s="0" t="s">
        <v>85</v>
      </c>
      <c r="E2006" s="0" t="n">
        <v>2025</v>
      </c>
      <c r="F2006" s="5" t="n">
        <v>0.0811637966453419</v>
      </c>
      <c r="G2006" s="10" t="s">
        <v>4</v>
      </c>
    </row>
    <row r="2007" customFormat="false" ht="14.25" hidden="true" customHeight="false" outlineLevel="0" collapsed="false">
      <c r="A2007" s="0" t="s">
        <v>96</v>
      </c>
      <c r="B2007" s="0" t="s">
        <v>97</v>
      </c>
      <c r="C2007" s="0" t="s">
        <v>84</v>
      </c>
      <c r="D2007" s="0" t="s">
        <v>85</v>
      </c>
      <c r="E2007" s="0" t="n">
        <v>2026</v>
      </c>
      <c r="F2007" s="5" t="n">
        <v>0.0921734158847305</v>
      </c>
      <c r="G2007" s="10" t="s">
        <v>4</v>
      </c>
    </row>
    <row r="2008" customFormat="false" ht="14.25" hidden="true" customHeight="false" outlineLevel="0" collapsed="false">
      <c r="A2008" s="0" t="s">
        <v>96</v>
      </c>
      <c r="B2008" s="0" t="s">
        <v>97</v>
      </c>
      <c r="C2008" s="0" t="s">
        <v>84</v>
      </c>
      <c r="D2008" s="0" t="s">
        <v>85</v>
      </c>
      <c r="E2008" s="0" t="n">
        <v>2027</v>
      </c>
      <c r="F2008" s="5" t="n">
        <v>0.109098277034715</v>
      </c>
      <c r="G2008" s="10" t="s">
        <v>4</v>
      </c>
    </row>
    <row r="2009" customFormat="false" ht="14.25" hidden="true" customHeight="false" outlineLevel="0" collapsed="false">
      <c r="A2009" s="0" t="s">
        <v>96</v>
      </c>
      <c r="B2009" s="0" t="s">
        <v>97</v>
      </c>
      <c r="C2009" s="0" t="s">
        <v>84</v>
      </c>
      <c r="D2009" s="0" t="s">
        <v>85</v>
      </c>
      <c r="E2009" s="0" t="n">
        <v>2028</v>
      </c>
      <c r="F2009" s="5" t="n">
        <v>0.131227893976917</v>
      </c>
      <c r="G2009" s="10" t="s">
        <v>4</v>
      </c>
    </row>
    <row r="2010" customFormat="false" ht="14.25" hidden="true" customHeight="false" outlineLevel="0" collapsed="false">
      <c r="A2010" s="0" t="s">
        <v>96</v>
      </c>
      <c r="B2010" s="0" t="s">
        <v>97</v>
      </c>
      <c r="C2010" s="0" t="s">
        <v>84</v>
      </c>
      <c r="D2010" s="0" t="s">
        <v>85</v>
      </c>
      <c r="E2010" s="0" t="n">
        <v>2029</v>
      </c>
      <c r="F2010" s="5" t="n">
        <v>0.157182883659251</v>
      </c>
      <c r="G2010" s="10" t="s">
        <v>4</v>
      </c>
    </row>
    <row r="2011" customFormat="false" ht="14.25" hidden="true" customHeight="false" outlineLevel="0" collapsed="false">
      <c r="A2011" s="0" t="s">
        <v>96</v>
      </c>
      <c r="B2011" s="0" t="s">
        <v>97</v>
      </c>
      <c r="C2011" s="0" t="s">
        <v>84</v>
      </c>
      <c r="D2011" s="0" t="s">
        <v>85</v>
      </c>
      <c r="E2011" s="0" t="n">
        <v>2030</v>
      </c>
      <c r="F2011" s="5" t="n">
        <v>0.186313200252675</v>
      </c>
      <c r="G2011" s="10" t="s">
        <v>4</v>
      </c>
    </row>
    <row r="2012" customFormat="false" ht="14.25" hidden="true" customHeight="false" outlineLevel="0" collapsed="false">
      <c r="A2012" s="0" t="s">
        <v>96</v>
      </c>
      <c r="B2012" s="0" t="s">
        <v>97</v>
      </c>
      <c r="C2012" s="0" t="s">
        <v>84</v>
      </c>
      <c r="D2012" s="0" t="s">
        <v>85</v>
      </c>
      <c r="E2012" s="0" t="n">
        <v>2031</v>
      </c>
      <c r="F2012" s="5" t="n">
        <v>0.221915107334546</v>
      </c>
      <c r="G2012" s="10" t="s">
        <v>4</v>
      </c>
    </row>
    <row r="2013" customFormat="false" ht="14.25" hidden="true" customHeight="false" outlineLevel="0" collapsed="false">
      <c r="A2013" s="0" t="s">
        <v>96</v>
      </c>
      <c r="B2013" s="0" t="s">
        <v>97</v>
      </c>
      <c r="C2013" s="0" t="s">
        <v>84</v>
      </c>
      <c r="D2013" s="0" t="s">
        <v>85</v>
      </c>
      <c r="E2013" s="0" t="n">
        <v>2032</v>
      </c>
      <c r="F2013" s="5" t="n">
        <v>0.264623479152604</v>
      </c>
      <c r="G2013" s="10" t="s">
        <v>4</v>
      </c>
    </row>
    <row r="2014" customFormat="false" ht="14.25" hidden="true" customHeight="false" outlineLevel="0" collapsed="false">
      <c r="A2014" s="0" t="s">
        <v>96</v>
      </c>
      <c r="B2014" s="0" t="s">
        <v>97</v>
      </c>
      <c r="C2014" s="0" t="s">
        <v>84</v>
      </c>
      <c r="D2014" s="0" t="s">
        <v>85</v>
      </c>
      <c r="E2014" s="0" t="n">
        <v>2033</v>
      </c>
      <c r="F2014" s="5" t="n">
        <v>0.311732939358379</v>
      </c>
      <c r="G2014" s="10" t="s">
        <v>4</v>
      </c>
    </row>
    <row r="2015" customFormat="false" ht="14.25" hidden="true" customHeight="false" outlineLevel="0" collapsed="false">
      <c r="A2015" s="0" t="s">
        <v>96</v>
      </c>
      <c r="B2015" s="0" t="s">
        <v>97</v>
      </c>
      <c r="C2015" s="0" t="s">
        <v>84</v>
      </c>
      <c r="D2015" s="0" t="s">
        <v>85</v>
      </c>
      <c r="E2015" s="0" t="n">
        <v>2034</v>
      </c>
      <c r="F2015" s="5" t="n">
        <v>0.363307807892265</v>
      </c>
      <c r="G2015" s="10" t="s">
        <v>4</v>
      </c>
    </row>
    <row r="2016" customFormat="false" ht="14.25" hidden="true" customHeight="false" outlineLevel="0" collapsed="false">
      <c r="A2016" s="0" t="s">
        <v>96</v>
      </c>
      <c r="B2016" s="0" t="s">
        <v>97</v>
      </c>
      <c r="C2016" s="0" t="s">
        <v>84</v>
      </c>
      <c r="D2016" s="0" t="s">
        <v>85</v>
      </c>
      <c r="E2016" s="0" t="n">
        <v>2035</v>
      </c>
      <c r="F2016" s="5" t="n">
        <v>0.416608416171341</v>
      </c>
      <c r="G2016" s="10" t="s">
        <v>4</v>
      </c>
    </row>
    <row r="2017" customFormat="false" ht="14.25" hidden="true" customHeight="false" outlineLevel="0" collapsed="false">
      <c r="A2017" s="0" t="s">
        <v>96</v>
      </c>
      <c r="B2017" s="0" t="s">
        <v>97</v>
      </c>
      <c r="C2017" s="0" t="s">
        <v>84</v>
      </c>
      <c r="D2017" s="0" t="s">
        <v>85</v>
      </c>
      <c r="E2017" s="0" t="n">
        <v>2036</v>
      </c>
      <c r="F2017" s="5" t="n">
        <v>0.472253584351836</v>
      </c>
      <c r="G2017" s="10" t="s">
        <v>4</v>
      </c>
    </row>
    <row r="2018" customFormat="false" ht="14.25" hidden="true" customHeight="false" outlineLevel="0" collapsed="false">
      <c r="A2018" s="0" t="s">
        <v>96</v>
      </c>
      <c r="B2018" s="0" t="s">
        <v>97</v>
      </c>
      <c r="C2018" s="0" t="s">
        <v>84</v>
      </c>
      <c r="D2018" s="0" t="s">
        <v>85</v>
      </c>
      <c r="E2018" s="0" t="n">
        <v>2037</v>
      </c>
      <c r="F2018" s="5" t="n">
        <v>0.528962582500983</v>
      </c>
      <c r="G2018" s="10" t="s">
        <v>4</v>
      </c>
    </row>
    <row r="2019" customFormat="false" ht="14.25" hidden="true" customHeight="false" outlineLevel="0" collapsed="false">
      <c r="A2019" s="0" t="s">
        <v>96</v>
      </c>
      <c r="B2019" s="0" t="s">
        <v>97</v>
      </c>
      <c r="C2019" s="0" t="s">
        <v>84</v>
      </c>
      <c r="D2019" s="0" t="s">
        <v>85</v>
      </c>
      <c r="E2019" s="0" t="n">
        <v>2038</v>
      </c>
      <c r="F2019" s="5" t="n">
        <v>0.585358248003918</v>
      </c>
      <c r="G2019" s="10" t="s">
        <v>4</v>
      </c>
    </row>
    <row r="2020" customFormat="false" ht="14.25" hidden="true" customHeight="false" outlineLevel="0" collapsed="false">
      <c r="A2020" s="0" t="s">
        <v>96</v>
      </c>
      <c r="B2020" s="0" t="s">
        <v>97</v>
      </c>
      <c r="C2020" s="0" t="s">
        <v>84</v>
      </c>
      <c r="D2020" s="0" t="s">
        <v>85</v>
      </c>
      <c r="E2020" s="0" t="n">
        <v>2039</v>
      </c>
      <c r="F2020" s="5" t="n">
        <v>0.641452741401094</v>
      </c>
      <c r="G2020" s="10" t="s">
        <v>4</v>
      </c>
    </row>
    <row r="2021" customFormat="false" ht="14.25" hidden="true" customHeight="false" outlineLevel="0" collapsed="false">
      <c r="A2021" s="0" t="s">
        <v>96</v>
      </c>
      <c r="B2021" s="0" t="s">
        <v>97</v>
      </c>
      <c r="C2021" s="0" t="s">
        <v>84</v>
      </c>
      <c r="D2021" s="0" t="s">
        <v>85</v>
      </c>
      <c r="E2021" s="0" t="n">
        <v>2040</v>
      </c>
      <c r="F2021" s="5" t="n">
        <v>0.694854218268311</v>
      </c>
      <c r="G2021" s="10" t="s">
        <v>4</v>
      </c>
    </row>
    <row r="2022" customFormat="false" ht="14.25" hidden="true" customHeight="false" outlineLevel="0" collapsed="false">
      <c r="A2022" s="0" t="s">
        <v>96</v>
      </c>
      <c r="B2022" s="0" t="s">
        <v>97</v>
      </c>
      <c r="C2022" s="0" t="s">
        <v>84</v>
      </c>
      <c r="D2022" s="0" t="s">
        <v>86</v>
      </c>
      <c r="E2022" s="0" t="n">
        <v>2024</v>
      </c>
      <c r="F2022" s="5" t="n">
        <v>1.06177733282157</v>
      </c>
      <c r="G2022" s="10" t="s">
        <v>4</v>
      </c>
    </row>
    <row r="2023" customFormat="false" ht="14.25" hidden="true" customHeight="false" outlineLevel="0" collapsed="false">
      <c r="A2023" s="0" t="s">
        <v>96</v>
      </c>
      <c r="B2023" s="0" t="s">
        <v>97</v>
      </c>
      <c r="C2023" s="0" t="s">
        <v>84</v>
      </c>
      <c r="D2023" s="0" t="s">
        <v>86</v>
      </c>
      <c r="E2023" s="0" t="n">
        <v>2025</v>
      </c>
      <c r="F2023" s="5" t="n">
        <v>1.4127930270606</v>
      </c>
      <c r="G2023" s="10" t="s">
        <v>4</v>
      </c>
    </row>
    <row r="2024" customFormat="false" ht="14.25" hidden="true" customHeight="false" outlineLevel="0" collapsed="false">
      <c r="A2024" s="0" t="s">
        <v>96</v>
      </c>
      <c r="B2024" s="0" t="s">
        <v>97</v>
      </c>
      <c r="C2024" s="0" t="s">
        <v>84</v>
      </c>
      <c r="D2024" s="0" t="s">
        <v>86</v>
      </c>
      <c r="E2024" s="0" t="n">
        <v>2026</v>
      </c>
      <c r="F2024" s="5" t="n">
        <v>1.80871686364293</v>
      </c>
      <c r="G2024" s="10" t="s">
        <v>4</v>
      </c>
    </row>
    <row r="2025" customFormat="false" ht="14.25" hidden="true" customHeight="false" outlineLevel="0" collapsed="false">
      <c r="A2025" s="0" t="s">
        <v>96</v>
      </c>
      <c r="B2025" s="0" t="s">
        <v>97</v>
      </c>
      <c r="C2025" s="0" t="s">
        <v>84</v>
      </c>
      <c r="D2025" s="0" t="s">
        <v>86</v>
      </c>
      <c r="E2025" s="0" t="n">
        <v>2027</v>
      </c>
      <c r="F2025" s="5" t="n">
        <v>2.25292746865943</v>
      </c>
      <c r="G2025" s="10" t="s">
        <v>4</v>
      </c>
    </row>
    <row r="2026" customFormat="false" ht="14.25" hidden="true" customHeight="false" outlineLevel="0" collapsed="false">
      <c r="A2026" s="0" t="s">
        <v>96</v>
      </c>
      <c r="B2026" s="0" t="s">
        <v>97</v>
      </c>
      <c r="C2026" s="0" t="s">
        <v>84</v>
      </c>
      <c r="D2026" s="0" t="s">
        <v>86</v>
      </c>
      <c r="E2026" s="0" t="n">
        <v>2028</v>
      </c>
      <c r="F2026" s="5" t="n">
        <v>2.75372460821795</v>
      </c>
      <c r="G2026" s="10" t="s">
        <v>4</v>
      </c>
    </row>
    <row r="2027" customFormat="false" ht="14.25" hidden="true" customHeight="false" outlineLevel="0" collapsed="false">
      <c r="A2027" s="0" t="s">
        <v>96</v>
      </c>
      <c r="B2027" s="0" t="s">
        <v>97</v>
      </c>
      <c r="C2027" s="0" t="s">
        <v>84</v>
      </c>
      <c r="D2027" s="0" t="s">
        <v>86</v>
      </c>
      <c r="E2027" s="0" t="n">
        <v>2029</v>
      </c>
      <c r="F2027" s="5" t="n">
        <v>3.3079512708173</v>
      </c>
      <c r="G2027" s="10" t="s">
        <v>4</v>
      </c>
    </row>
    <row r="2028" customFormat="false" ht="14.25" hidden="true" customHeight="false" outlineLevel="0" collapsed="false">
      <c r="A2028" s="0" t="s">
        <v>96</v>
      </c>
      <c r="B2028" s="0" t="s">
        <v>97</v>
      </c>
      <c r="C2028" s="0" t="s">
        <v>84</v>
      </c>
      <c r="D2028" s="0" t="s">
        <v>86</v>
      </c>
      <c r="E2028" s="0" t="n">
        <v>2030</v>
      </c>
      <c r="F2028" s="5" t="n">
        <v>3.87782351130818</v>
      </c>
      <c r="G2028" s="10" t="s">
        <v>4</v>
      </c>
    </row>
    <row r="2029" customFormat="false" ht="14.25" hidden="true" customHeight="false" outlineLevel="0" collapsed="false">
      <c r="A2029" s="0" t="s">
        <v>96</v>
      </c>
      <c r="B2029" s="0" t="s">
        <v>97</v>
      </c>
      <c r="C2029" s="0" t="s">
        <v>84</v>
      </c>
      <c r="D2029" s="0" t="s">
        <v>86</v>
      </c>
      <c r="E2029" s="0" t="n">
        <v>2031</v>
      </c>
      <c r="F2029" s="5" t="n">
        <v>4.46879719718205</v>
      </c>
      <c r="G2029" s="10" t="s">
        <v>4</v>
      </c>
    </row>
    <row r="2030" customFormat="false" ht="14.25" hidden="true" customHeight="false" outlineLevel="0" collapsed="false">
      <c r="A2030" s="0" t="s">
        <v>96</v>
      </c>
      <c r="B2030" s="0" t="s">
        <v>97</v>
      </c>
      <c r="C2030" s="0" t="s">
        <v>84</v>
      </c>
      <c r="D2030" s="0" t="s">
        <v>86</v>
      </c>
      <c r="E2030" s="0" t="n">
        <v>2032</v>
      </c>
      <c r="F2030" s="5" t="n">
        <v>5.04370455111208</v>
      </c>
      <c r="G2030" s="10" t="s">
        <v>4</v>
      </c>
    </row>
    <row r="2031" customFormat="false" ht="14.25" hidden="true" customHeight="false" outlineLevel="0" collapsed="false">
      <c r="A2031" s="0" t="s">
        <v>96</v>
      </c>
      <c r="B2031" s="0" t="s">
        <v>97</v>
      </c>
      <c r="C2031" s="0" t="s">
        <v>84</v>
      </c>
      <c r="D2031" s="0" t="s">
        <v>86</v>
      </c>
      <c r="E2031" s="0" t="n">
        <v>2033</v>
      </c>
      <c r="F2031" s="5" t="n">
        <v>5.59240719559342</v>
      </c>
      <c r="G2031" s="10" t="s">
        <v>4</v>
      </c>
    </row>
    <row r="2032" customFormat="false" ht="14.25" hidden="true" customHeight="false" outlineLevel="0" collapsed="false">
      <c r="A2032" s="0" t="s">
        <v>96</v>
      </c>
      <c r="B2032" s="0" t="s">
        <v>97</v>
      </c>
      <c r="C2032" s="0" t="s">
        <v>84</v>
      </c>
      <c r="D2032" s="0" t="s">
        <v>86</v>
      </c>
      <c r="E2032" s="0" t="n">
        <v>2034</v>
      </c>
      <c r="F2032" s="5" t="n">
        <v>6.09945337313989</v>
      </c>
      <c r="G2032" s="10" t="s">
        <v>4</v>
      </c>
    </row>
    <row r="2033" customFormat="false" ht="14.25" hidden="true" customHeight="false" outlineLevel="0" collapsed="false">
      <c r="A2033" s="0" t="s">
        <v>96</v>
      </c>
      <c r="B2033" s="0" t="s">
        <v>97</v>
      </c>
      <c r="C2033" s="0" t="s">
        <v>84</v>
      </c>
      <c r="D2033" s="0" t="s">
        <v>86</v>
      </c>
      <c r="E2033" s="0" t="n">
        <v>2035</v>
      </c>
      <c r="F2033" s="5" t="n">
        <v>6.57496181229934</v>
      </c>
      <c r="G2033" s="10" t="s">
        <v>4</v>
      </c>
    </row>
    <row r="2034" customFormat="false" ht="14.25" hidden="true" customHeight="false" outlineLevel="0" collapsed="false">
      <c r="A2034" s="0" t="s">
        <v>96</v>
      </c>
      <c r="B2034" s="0" t="s">
        <v>97</v>
      </c>
      <c r="C2034" s="0" t="s">
        <v>84</v>
      </c>
      <c r="D2034" s="0" t="s">
        <v>86</v>
      </c>
      <c r="E2034" s="0" t="n">
        <v>2036</v>
      </c>
      <c r="F2034" s="5" t="n">
        <v>6.98326217322784</v>
      </c>
      <c r="G2034" s="10" t="s">
        <v>4</v>
      </c>
    </row>
    <row r="2035" customFormat="false" ht="14.25" hidden="true" customHeight="false" outlineLevel="0" collapsed="false">
      <c r="A2035" s="0" t="s">
        <v>96</v>
      </c>
      <c r="B2035" s="0" t="s">
        <v>97</v>
      </c>
      <c r="C2035" s="0" t="s">
        <v>84</v>
      </c>
      <c r="D2035" s="0" t="s">
        <v>86</v>
      </c>
      <c r="E2035" s="0" t="n">
        <v>2037</v>
      </c>
      <c r="F2035" s="5" t="n">
        <v>7.27439415948912</v>
      </c>
      <c r="G2035" s="10" t="s">
        <v>4</v>
      </c>
    </row>
    <row r="2036" customFormat="false" ht="14.25" hidden="true" customHeight="false" outlineLevel="0" collapsed="false">
      <c r="A2036" s="0" t="s">
        <v>96</v>
      </c>
      <c r="B2036" s="0" t="s">
        <v>97</v>
      </c>
      <c r="C2036" s="0" t="s">
        <v>84</v>
      </c>
      <c r="D2036" s="0" t="s">
        <v>86</v>
      </c>
      <c r="E2036" s="0" t="n">
        <v>2038</v>
      </c>
      <c r="F2036" s="5" t="n">
        <v>7.4401116398146</v>
      </c>
      <c r="G2036" s="10" t="s">
        <v>4</v>
      </c>
    </row>
    <row r="2037" customFormat="false" ht="14.25" hidden="true" customHeight="false" outlineLevel="0" collapsed="false">
      <c r="A2037" s="0" t="s">
        <v>96</v>
      </c>
      <c r="B2037" s="0" t="s">
        <v>97</v>
      </c>
      <c r="C2037" s="0" t="s">
        <v>84</v>
      </c>
      <c r="D2037" s="0" t="s">
        <v>86</v>
      </c>
      <c r="E2037" s="0" t="n">
        <v>2039</v>
      </c>
      <c r="F2037" s="5" t="n">
        <v>7.53006568531254</v>
      </c>
      <c r="G2037" s="10" t="s">
        <v>4</v>
      </c>
    </row>
    <row r="2038" customFormat="false" ht="14.25" hidden="true" customHeight="false" outlineLevel="0" collapsed="false">
      <c r="A2038" s="0" t="s">
        <v>96</v>
      </c>
      <c r="B2038" s="0" t="s">
        <v>97</v>
      </c>
      <c r="C2038" s="0" t="s">
        <v>84</v>
      </c>
      <c r="D2038" s="0" t="s">
        <v>86</v>
      </c>
      <c r="E2038" s="0" t="n">
        <v>2040</v>
      </c>
      <c r="F2038" s="5" t="n">
        <v>7.57244308333998</v>
      </c>
      <c r="G2038" s="10" t="s">
        <v>4</v>
      </c>
    </row>
    <row r="2039" customFormat="false" ht="14.25" hidden="true" customHeight="false" outlineLevel="0" collapsed="false">
      <c r="A2039" s="0" t="s">
        <v>96</v>
      </c>
      <c r="B2039" s="0" t="s">
        <v>97</v>
      </c>
      <c r="C2039" s="0" t="s">
        <v>84</v>
      </c>
      <c r="D2039" s="0" t="s">
        <v>87</v>
      </c>
      <c r="E2039" s="0" t="n">
        <v>2024</v>
      </c>
      <c r="F2039" s="5" t="n">
        <v>0.531203571476348</v>
      </c>
      <c r="G2039" s="10" t="s">
        <v>4</v>
      </c>
    </row>
    <row r="2040" customFormat="false" ht="14.25" hidden="true" customHeight="false" outlineLevel="0" collapsed="false">
      <c r="A2040" s="0" t="s">
        <v>96</v>
      </c>
      <c r="B2040" s="0" t="s">
        <v>97</v>
      </c>
      <c r="C2040" s="0" t="s">
        <v>84</v>
      </c>
      <c r="D2040" s="0" t="s">
        <v>87</v>
      </c>
      <c r="E2040" s="0" t="n">
        <v>2025</v>
      </c>
      <c r="F2040" s="5" t="n">
        <v>0.615640478229401</v>
      </c>
      <c r="G2040" s="10" t="s">
        <v>4</v>
      </c>
    </row>
    <row r="2041" customFormat="false" ht="14.25" hidden="true" customHeight="false" outlineLevel="0" collapsed="false">
      <c r="A2041" s="0" t="s">
        <v>96</v>
      </c>
      <c r="B2041" s="0" t="s">
        <v>97</v>
      </c>
      <c r="C2041" s="0" t="s">
        <v>84</v>
      </c>
      <c r="D2041" s="0" t="s">
        <v>87</v>
      </c>
      <c r="E2041" s="0" t="n">
        <v>2026</v>
      </c>
      <c r="F2041" s="5" t="n">
        <v>0.876229104633457</v>
      </c>
      <c r="G2041" s="10" t="s">
        <v>4</v>
      </c>
    </row>
    <row r="2042" customFormat="false" ht="14.25" hidden="true" customHeight="false" outlineLevel="0" collapsed="false">
      <c r="A2042" s="0" t="s">
        <v>96</v>
      </c>
      <c r="B2042" s="0" t="s">
        <v>97</v>
      </c>
      <c r="C2042" s="0" t="s">
        <v>84</v>
      </c>
      <c r="D2042" s="0" t="s">
        <v>87</v>
      </c>
      <c r="E2042" s="0" t="n">
        <v>2027</v>
      </c>
      <c r="F2042" s="5" t="n">
        <v>1.25474007665608</v>
      </c>
      <c r="G2042" s="10" t="s">
        <v>4</v>
      </c>
    </row>
    <row r="2043" customFormat="false" ht="14.25" hidden="true" customHeight="false" outlineLevel="0" collapsed="false">
      <c r="A2043" s="0" t="s">
        <v>96</v>
      </c>
      <c r="B2043" s="0" t="s">
        <v>97</v>
      </c>
      <c r="C2043" s="0" t="s">
        <v>84</v>
      </c>
      <c r="D2043" s="0" t="s">
        <v>87</v>
      </c>
      <c r="E2043" s="0" t="n">
        <v>2028</v>
      </c>
      <c r="F2043" s="5" t="n">
        <v>1.76716595444443</v>
      </c>
      <c r="G2043" s="10" t="s">
        <v>4</v>
      </c>
    </row>
    <row r="2044" customFormat="false" ht="14.25" hidden="true" customHeight="false" outlineLevel="0" collapsed="false">
      <c r="A2044" s="0" t="s">
        <v>96</v>
      </c>
      <c r="B2044" s="0" t="s">
        <v>97</v>
      </c>
      <c r="C2044" s="0" t="s">
        <v>84</v>
      </c>
      <c r="D2044" s="0" t="s">
        <v>87</v>
      </c>
      <c r="E2044" s="0" t="n">
        <v>2029</v>
      </c>
      <c r="F2044" s="5" t="n">
        <v>2.42605050374057</v>
      </c>
      <c r="G2044" s="10" t="s">
        <v>4</v>
      </c>
    </row>
    <row r="2045" customFormat="false" ht="14.25" hidden="true" customHeight="false" outlineLevel="0" collapsed="false">
      <c r="A2045" s="0" t="s">
        <v>96</v>
      </c>
      <c r="B2045" s="0" t="s">
        <v>97</v>
      </c>
      <c r="C2045" s="0" t="s">
        <v>84</v>
      </c>
      <c r="D2045" s="0" t="s">
        <v>87</v>
      </c>
      <c r="E2045" s="0" t="n">
        <v>2030</v>
      </c>
      <c r="F2045" s="5" t="n">
        <v>3.20199874087322</v>
      </c>
      <c r="G2045" s="10" t="s">
        <v>4</v>
      </c>
    </row>
    <row r="2046" customFormat="false" ht="14.25" hidden="true" customHeight="false" outlineLevel="0" collapsed="false">
      <c r="A2046" s="0" t="s">
        <v>96</v>
      </c>
      <c r="B2046" s="0" t="s">
        <v>97</v>
      </c>
      <c r="C2046" s="0" t="s">
        <v>84</v>
      </c>
      <c r="D2046" s="0" t="s">
        <v>87</v>
      </c>
      <c r="E2046" s="0" t="n">
        <v>2031</v>
      </c>
      <c r="F2046" s="5" t="n">
        <v>4.16864669888965</v>
      </c>
      <c r="G2046" s="10" t="s">
        <v>4</v>
      </c>
    </row>
    <row r="2047" customFormat="false" ht="14.25" hidden="true" customHeight="false" outlineLevel="0" collapsed="false">
      <c r="A2047" s="0" t="s">
        <v>96</v>
      </c>
      <c r="B2047" s="0" t="s">
        <v>97</v>
      </c>
      <c r="C2047" s="0" t="s">
        <v>84</v>
      </c>
      <c r="D2047" s="0" t="s">
        <v>87</v>
      </c>
      <c r="E2047" s="0" t="n">
        <v>2032</v>
      </c>
      <c r="F2047" s="5" t="n">
        <v>5.35499663099343</v>
      </c>
      <c r="G2047" s="10" t="s">
        <v>4</v>
      </c>
    </row>
    <row r="2048" customFormat="false" ht="14.25" hidden="true" customHeight="false" outlineLevel="0" collapsed="false">
      <c r="A2048" s="0" t="s">
        <v>96</v>
      </c>
      <c r="B2048" s="0" t="s">
        <v>97</v>
      </c>
      <c r="C2048" s="0" t="s">
        <v>84</v>
      </c>
      <c r="D2048" s="0" t="s">
        <v>87</v>
      </c>
      <c r="E2048" s="0" t="n">
        <v>2033</v>
      </c>
      <c r="F2048" s="5" t="n">
        <v>6.73561508209085</v>
      </c>
      <c r="G2048" s="10" t="s">
        <v>4</v>
      </c>
    </row>
    <row r="2049" customFormat="false" ht="14.25" hidden="true" customHeight="false" outlineLevel="0" collapsed="false">
      <c r="A2049" s="0" t="s">
        <v>96</v>
      </c>
      <c r="B2049" s="0" t="s">
        <v>97</v>
      </c>
      <c r="C2049" s="0" t="s">
        <v>84</v>
      </c>
      <c r="D2049" s="0" t="s">
        <v>87</v>
      </c>
      <c r="E2049" s="0" t="n">
        <v>2034</v>
      </c>
      <c r="F2049" s="5" t="n">
        <v>8.30610299886625</v>
      </c>
      <c r="G2049" s="10" t="s">
        <v>4</v>
      </c>
    </row>
    <row r="2050" customFormat="false" ht="14.25" hidden="true" customHeight="false" outlineLevel="0" collapsed="false">
      <c r="A2050" s="0" t="s">
        <v>96</v>
      </c>
      <c r="B2050" s="0" t="s">
        <v>97</v>
      </c>
      <c r="C2050" s="0" t="s">
        <v>84</v>
      </c>
      <c r="D2050" s="0" t="s">
        <v>87</v>
      </c>
      <c r="E2050" s="0" t="n">
        <v>2035</v>
      </c>
      <c r="F2050" s="5" t="n">
        <v>10.0406707108847</v>
      </c>
      <c r="G2050" s="10" t="s">
        <v>4</v>
      </c>
    </row>
    <row r="2051" customFormat="false" ht="14.25" hidden="true" customHeight="false" outlineLevel="0" collapsed="false">
      <c r="A2051" s="0" t="s">
        <v>96</v>
      </c>
      <c r="B2051" s="0" t="s">
        <v>97</v>
      </c>
      <c r="C2051" s="0" t="s">
        <v>84</v>
      </c>
      <c r="D2051" s="0" t="s">
        <v>87</v>
      </c>
      <c r="E2051" s="0" t="n">
        <v>2036</v>
      </c>
      <c r="F2051" s="5" t="n">
        <v>11.7370534579556</v>
      </c>
      <c r="G2051" s="10" t="s">
        <v>4</v>
      </c>
    </row>
    <row r="2052" customFormat="false" ht="14.25" hidden="true" customHeight="false" outlineLevel="0" collapsed="false">
      <c r="A2052" s="0" t="s">
        <v>96</v>
      </c>
      <c r="B2052" s="0" t="s">
        <v>97</v>
      </c>
      <c r="C2052" s="0" t="s">
        <v>84</v>
      </c>
      <c r="D2052" s="0" t="s">
        <v>87</v>
      </c>
      <c r="E2052" s="0" t="n">
        <v>2037</v>
      </c>
      <c r="F2052" s="5" t="n">
        <v>13.3683777266162</v>
      </c>
      <c r="G2052" s="10" t="s">
        <v>4</v>
      </c>
    </row>
    <row r="2053" customFormat="false" ht="14.25" hidden="true" customHeight="false" outlineLevel="0" collapsed="false">
      <c r="A2053" s="0" t="s">
        <v>96</v>
      </c>
      <c r="B2053" s="0" t="s">
        <v>97</v>
      </c>
      <c r="C2053" s="0" t="s">
        <v>84</v>
      </c>
      <c r="D2053" s="0" t="s">
        <v>87</v>
      </c>
      <c r="E2053" s="0" t="n">
        <v>2038</v>
      </c>
      <c r="F2053" s="5" t="n">
        <v>14.9363944903306</v>
      </c>
      <c r="G2053" s="10" t="s">
        <v>4</v>
      </c>
    </row>
    <row r="2054" customFormat="false" ht="14.25" hidden="true" customHeight="false" outlineLevel="0" collapsed="false">
      <c r="A2054" s="0" t="s">
        <v>96</v>
      </c>
      <c r="B2054" s="0" t="s">
        <v>97</v>
      </c>
      <c r="C2054" s="0" t="s">
        <v>84</v>
      </c>
      <c r="D2054" s="0" t="s">
        <v>87</v>
      </c>
      <c r="E2054" s="0" t="n">
        <v>2039</v>
      </c>
      <c r="F2054" s="5" t="n">
        <v>16.5218387866676</v>
      </c>
      <c r="G2054" s="10" t="s">
        <v>4</v>
      </c>
    </row>
    <row r="2055" customFormat="false" ht="14.25" hidden="true" customHeight="false" outlineLevel="0" collapsed="false">
      <c r="A2055" s="0" t="s">
        <v>96</v>
      </c>
      <c r="B2055" s="0" t="s">
        <v>97</v>
      </c>
      <c r="C2055" s="0" t="s">
        <v>84</v>
      </c>
      <c r="D2055" s="0" t="s">
        <v>87</v>
      </c>
      <c r="E2055" s="0" t="n">
        <v>2040</v>
      </c>
      <c r="F2055" s="5" t="n">
        <v>18.0595749917468</v>
      </c>
      <c r="G2055" s="10" t="s">
        <v>4</v>
      </c>
    </row>
    <row r="2056" customFormat="false" ht="14.25" hidden="true" customHeight="false" outlineLevel="0" collapsed="false">
      <c r="A2056" s="0" t="s">
        <v>96</v>
      </c>
      <c r="B2056" s="0" t="s">
        <v>97</v>
      </c>
      <c r="C2056" s="0" t="s">
        <v>84</v>
      </c>
      <c r="D2056" s="0" t="s">
        <v>88</v>
      </c>
      <c r="E2056" s="0" t="n">
        <v>2024</v>
      </c>
      <c r="F2056" s="5" t="n">
        <v>0.151365723902935</v>
      </c>
      <c r="G2056" s="10" t="s">
        <v>4</v>
      </c>
    </row>
    <row r="2057" customFormat="false" ht="14.25" hidden="true" customHeight="false" outlineLevel="0" collapsed="false">
      <c r="A2057" s="0" t="s">
        <v>96</v>
      </c>
      <c r="B2057" s="0" t="s">
        <v>97</v>
      </c>
      <c r="C2057" s="0" t="s">
        <v>84</v>
      </c>
      <c r="D2057" s="0" t="s">
        <v>88</v>
      </c>
      <c r="E2057" s="0" t="n">
        <v>2025</v>
      </c>
      <c r="F2057" s="5" t="n">
        <v>0.203940710559115</v>
      </c>
      <c r="G2057" s="10" t="s">
        <v>4</v>
      </c>
    </row>
    <row r="2058" customFormat="false" ht="14.25" hidden="true" customHeight="false" outlineLevel="0" collapsed="false">
      <c r="A2058" s="0" t="s">
        <v>96</v>
      </c>
      <c r="B2058" s="0" t="s">
        <v>97</v>
      </c>
      <c r="C2058" s="0" t="s">
        <v>84</v>
      </c>
      <c r="D2058" s="0" t="s">
        <v>88</v>
      </c>
      <c r="E2058" s="0" t="n">
        <v>2026</v>
      </c>
      <c r="F2058" s="5" t="n">
        <v>0.59545965331491</v>
      </c>
      <c r="G2058" s="10" t="s">
        <v>4</v>
      </c>
    </row>
    <row r="2059" customFormat="false" ht="14.25" hidden="true" customHeight="false" outlineLevel="0" collapsed="false">
      <c r="A2059" s="0" t="s">
        <v>96</v>
      </c>
      <c r="B2059" s="0" t="s">
        <v>97</v>
      </c>
      <c r="C2059" s="0" t="s">
        <v>84</v>
      </c>
      <c r="D2059" s="0" t="s">
        <v>88</v>
      </c>
      <c r="E2059" s="0" t="n">
        <v>2027</v>
      </c>
      <c r="F2059" s="5" t="n">
        <v>1.25261532074727</v>
      </c>
      <c r="G2059" s="10" t="s">
        <v>4</v>
      </c>
    </row>
    <row r="2060" customFormat="false" ht="14.25" hidden="true" customHeight="false" outlineLevel="0" collapsed="false">
      <c r="A2060" s="0" t="s">
        <v>96</v>
      </c>
      <c r="B2060" s="0" t="s">
        <v>97</v>
      </c>
      <c r="C2060" s="0" t="s">
        <v>84</v>
      </c>
      <c r="D2060" s="0" t="s">
        <v>88</v>
      </c>
      <c r="E2060" s="0" t="n">
        <v>2028</v>
      </c>
      <c r="F2060" s="5" t="n">
        <v>2.11624932906808</v>
      </c>
      <c r="G2060" s="10" t="s">
        <v>4</v>
      </c>
    </row>
    <row r="2061" customFormat="false" ht="14.25" hidden="true" customHeight="false" outlineLevel="0" collapsed="false">
      <c r="A2061" s="0" t="s">
        <v>96</v>
      </c>
      <c r="B2061" s="0" t="s">
        <v>97</v>
      </c>
      <c r="C2061" s="0" t="s">
        <v>84</v>
      </c>
      <c r="D2061" s="0" t="s">
        <v>88</v>
      </c>
      <c r="E2061" s="0" t="n">
        <v>2029</v>
      </c>
      <c r="F2061" s="5" t="n">
        <v>3.12679007163009</v>
      </c>
      <c r="G2061" s="10" t="s">
        <v>4</v>
      </c>
    </row>
    <row r="2062" customFormat="false" ht="14.25" hidden="true" customHeight="false" outlineLevel="0" collapsed="false">
      <c r="A2062" s="0" t="s">
        <v>96</v>
      </c>
      <c r="B2062" s="0" t="s">
        <v>97</v>
      </c>
      <c r="C2062" s="0" t="s">
        <v>84</v>
      </c>
      <c r="D2062" s="0" t="s">
        <v>88</v>
      </c>
      <c r="E2062" s="0" t="n">
        <v>2030</v>
      </c>
      <c r="F2062" s="5" t="n">
        <v>4.37181230972035</v>
      </c>
      <c r="G2062" s="10" t="s">
        <v>4</v>
      </c>
    </row>
    <row r="2063" customFormat="false" ht="14.25" hidden="true" customHeight="false" outlineLevel="0" collapsed="false">
      <c r="A2063" s="0" t="s">
        <v>96</v>
      </c>
      <c r="B2063" s="0" t="s">
        <v>97</v>
      </c>
      <c r="C2063" s="0" t="s">
        <v>84</v>
      </c>
      <c r="D2063" s="0" t="s">
        <v>88</v>
      </c>
      <c r="E2063" s="0" t="n">
        <v>2031</v>
      </c>
      <c r="F2063" s="5" t="n">
        <v>5.4346133046844</v>
      </c>
      <c r="G2063" s="10" t="s">
        <v>4</v>
      </c>
    </row>
    <row r="2064" customFormat="false" ht="14.25" hidden="true" customHeight="false" outlineLevel="0" collapsed="false">
      <c r="A2064" s="0" t="s">
        <v>96</v>
      </c>
      <c r="B2064" s="0" t="s">
        <v>97</v>
      </c>
      <c r="C2064" s="0" t="s">
        <v>84</v>
      </c>
      <c r="D2064" s="0" t="s">
        <v>88</v>
      </c>
      <c r="E2064" s="0" t="n">
        <v>2032</v>
      </c>
      <c r="F2064" s="5" t="n">
        <v>6.63998667605656</v>
      </c>
      <c r="G2064" s="10" t="s">
        <v>4</v>
      </c>
    </row>
    <row r="2065" customFormat="false" ht="14.25" hidden="true" customHeight="false" outlineLevel="0" collapsed="false">
      <c r="A2065" s="0" t="s">
        <v>96</v>
      </c>
      <c r="B2065" s="0" t="s">
        <v>97</v>
      </c>
      <c r="C2065" s="0" t="s">
        <v>84</v>
      </c>
      <c r="D2065" s="0" t="s">
        <v>88</v>
      </c>
      <c r="E2065" s="0" t="n">
        <v>2033</v>
      </c>
      <c r="F2065" s="5" t="n">
        <v>7.99006523789479</v>
      </c>
      <c r="G2065" s="10" t="s">
        <v>4</v>
      </c>
    </row>
    <row r="2066" customFormat="false" ht="14.25" hidden="true" customHeight="false" outlineLevel="0" collapsed="false">
      <c r="A2066" s="0" t="s">
        <v>96</v>
      </c>
      <c r="B2066" s="0" t="s">
        <v>97</v>
      </c>
      <c r="C2066" s="0" t="s">
        <v>84</v>
      </c>
      <c r="D2066" s="0" t="s">
        <v>88</v>
      </c>
      <c r="E2066" s="0" t="n">
        <v>2034</v>
      </c>
      <c r="F2066" s="5" t="n">
        <v>9.55071528565468</v>
      </c>
      <c r="G2066" s="10" t="s">
        <v>4</v>
      </c>
    </row>
    <row r="2067" customFormat="false" ht="14.25" hidden="true" customHeight="false" outlineLevel="0" collapsed="false">
      <c r="A2067" s="0" t="s">
        <v>96</v>
      </c>
      <c r="B2067" s="0" t="s">
        <v>97</v>
      </c>
      <c r="C2067" s="0" t="s">
        <v>84</v>
      </c>
      <c r="D2067" s="0" t="s">
        <v>88</v>
      </c>
      <c r="E2067" s="0" t="n">
        <v>2035</v>
      </c>
      <c r="F2067" s="5" t="n">
        <v>11.2833127919179</v>
      </c>
      <c r="G2067" s="10" t="s">
        <v>4</v>
      </c>
    </row>
    <row r="2068" customFormat="false" ht="14.25" hidden="true" customHeight="false" outlineLevel="0" collapsed="false">
      <c r="A2068" s="0" t="s">
        <v>96</v>
      </c>
      <c r="B2068" s="0" t="s">
        <v>97</v>
      </c>
      <c r="C2068" s="0" t="s">
        <v>84</v>
      </c>
      <c r="D2068" s="0" t="s">
        <v>88</v>
      </c>
      <c r="E2068" s="0" t="n">
        <v>2036</v>
      </c>
      <c r="F2068" s="5" t="n">
        <v>13.279065924323</v>
      </c>
      <c r="G2068" s="10" t="s">
        <v>4</v>
      </c>
    </row>
    <row r="2069" customFormat="false" ht="14.25" hidden="true" customHeight="false" outlineLevel="0" collapsed="false">
      <c r="A2069" s="0" t="s">
        <v>96</v>
      </c>
      <c r="B2069" s="0" t="s">
        <v>97</v>
      </c>
      <c r="C2069" s="0" t="s">
        <v>84</v>
      </c>
      <c r="D2069" s="0" t="s">
        <v>88</v>
      </c>
      <c r="E2069" s="0" t="n">
        <v>2037</v>
      </c>
      <c r="F2069" s="5" t="n">
        <v>15.4963132927294</v>
      </c>
      <c r="G2069" s="10" t="s">
        <v>4</v>
      </c>
    </row>
    <row r="2070" customFormat="false" ht="14.25" hidden="true" customHeight="false" outlineLevel="0" collapsed="false">
      <c r="A2070" s="0" t="s">
        <v>96</v>
      </c>
      <c r="B2070" s="0" t="s">
        <v>97</v>
      </c>
      <c r="C2070" s="0" t="s">
        <v>84</v>
      </c>
      <c r="D2070" s="0" t="s">
        <v>88</v>
      </c>
      <c r="E2070" s="0" t="n">
        <v>2038</v>
      </c>
      <c r="F2070" s="5" t="n">
        <v>17.9628998587406</v>
      </c>
      <c r="G2070" s="10" t="s">
        <v>4</v>
      </c>
    </row>
    <row r="2071" customFormat="false" ht="14.25" hidden="true" customHeight="false" outlineLevel="0" collapsed="false">
      <c r="A2071" s="0" t="s">
        <v>96</v>
      </c>
      <c r="B2071" s="0" t="s">
        <v>97</v>
      </c>
      <c r="C2071" s="0" t="s">
        <v>84</v>
      </c>
      <c r="D2071" s="0" t="s">
        <v>88</v>
      </c>
      <c r="E2071" s="0" t="n">
        <v>2039</v>
      </c>
      <c r="F2071" s="5" t="n">
        <v>20.7221076994413</v>
      </c>
      <c r="G2071" s="10" t="s">
        <v>4</v>
      </c>
    </row>
    <row r="2072" customFormat="false" ht="14.25" hidden="true" customHeight="false" outlineLevel="0" collapsed="false">
      <c r="A2072" s="0" t="s">
        <v>96</v>
      </c>
      <c r="B2072" s="0" t="s">
        <v>97</v>
      </c>
      <c r="C2072" s="0" t="s">
        <v>84</v>
      </c>
      <c r="D2072" s="0" t="s">
        <v>88</v>
      </c>
      <c r="E2072" s="0" t="n">
        <v>2040</v>
      </c>
      <c r="F2072" s="5" t="n">
        <v>23.7813841407868</v>
      </c>
      <c r="G2072" s="10" t="s">
        <v>4</v>
      </c>
    </row>
    <row r="2073" customFormat="false" ht="14.25" hidden="true" customHeight="false" outlineLevel="0" collapsed="false">
      <c r="A2073" s="0" t="s">
        <v>96</v>
      </c>
      <c r="B2073" s="0" t="s">
        <v>97</v>
      </c>
      <c r="C2073" s="0" t="s">
        <v>84</v>
      </c>
      <c r="D2073" s="0" t="s">
        <v>89</v>
      </c>
      <c r="E2073" s="0" t="n">
        <v>2024</v>
      </c>
      <c r="F2073" s="5" t="n">
        <v>4.04143754</v>
      </c>
      <c r="G2073" s="10" t="s">
        <v>4</v>
      </c>
    </row>
    <row r="2074" customFormat="false" ht="14.25" hidden="true" customHeight="false" outlineLevel="0" collapsed="false">
      <c r="A2074" s="0" t="s">
        <v>96</v>
      </c>
      <c r="B2074" s="0" t="s">
        <v>97</v>
      </c>
      <c r="C2074" s="0" t="s">
        <v>84</v>
      </c>
      <c r="D2074" s="0" t="s">
        <v>89</v>
      </c>
      <c r="E2074" s="0" t="n">
        <v>2025</v>
      </c>
      <c r="F2074" s="5" t="n">
        <v>6.00323694806959</v>
      </c>
      <c r="G2074" s="10" t="s">
        <v>4</v>
      </c>
    </row>
    <row r="2075" customFormat="false" ht="14.25" hidden="true" customHeight="false" outlineLevel="0" collapsed="false">
      <c r="A2075" s="0" t="s">
        <v>96</v>
      </c>
      <c r="B2075" s="0" t="s">
        <v>97</v>
      </c>
      <c r="C2075" s="0" t="s">
        <v>84</v>
      </c>
      <c r="D2075" s="0" t="s">
        <v>89</v>
      </c>
      <c r="E2075" s="0" t="n">
        <v>2026</v>
      </c>
      <c r="F2075" s="5" t="n">
        <v>8.00889597210521</v>
      </c>
      <c r="G2075" s="10" t="s">
        <v>4</v>
      </c>
    </row>
    <row r="2076" customFormat="false" ht="14.25" hidden="true" customHeight="false" outlineLevel="0" collapsed="false">
      <c r="A2076" s="0" t="s">
        <v>96</v>
      </c>
      <c r="B2076" s="0" t="s">
        <v>97</v>
      </c>
      <c r="C2076" s="0" t="s">
        <v>84</v>
      </c>
      <c r="D2076" s="0" t="s">
        <v>89</v>
      </c>
      <c r="E2076" s="0" t="n">
        <v>2027</v>
      </c>
      <c r="F2076" s="5" t="n">
        <v>10.2726407806653</v>
      </c>
      <c r="G2076" s="10" t="s">
        <v>4</v>
      </c>
    </row>
    <row r="2077" customFormat="false" ht="14.25" hidden="true" customHeight="false" outlineLevel="0" collapsed="false">
      <c r="A2077" s="0" t="s">
        <v>96</v>
      </c>
      <c r="B2077" s="0" t="s">
        <v>97</v>
      </c>
      <c r="C2077" s="0" t="s">
        <v>84</v>
      </c>
      <c r="D2077" s="0" t="s">
        <v>89</v>
      </c>
      <c r="E2077" s="0" t="n">
        <v>2028</v>
      </c>
      <c r="F2077" s="5" t="n">
        <v>12.8394140180785</v>
      </c>
      <c r="G2077" s="10" t="s">
        <v>4</v>
      </c>
    </row>
    <row r="2078" customFormat="false" ht="14.25" hidden="true" customHeight="false" outlineLevel="0" collapsed="false">
      <c r="A2078" s="0" t="s">
        <v>96</v>
      </c>
      <c r="B2078" s="0" t="s">
        <v>97</v>
      </c>
      <c r="C2078" s="0" t="s">
        <v>84</v>
      </c>
      <c r="D2078" s="0" t="s">
        <v>89</v>
      </c>
      <c r="E2078" s="0" t="n">
        <v>2029</v>
      </c>
      <c r="F2078" s="5" t="n">
        <v>15.7367477395814</v>
      </c>
      <c r="G2078" s="10" t="s">
        <v>4</v>
      </c>
    </row>
    <row r="2079" customFormat="false" ht="14.25" hidden="true" customHeight="false" outlineLevel="0" collapsed="false">
      <c r="A2079" s="0" t="s">
        <v>96</v>
      </c>
      <c r="B2079" s="0" t="s">
        <v>97</v>
      </c>
      <c r="C2079" s="0" t="s">
        <v>84</v>
      </c>
      <c r="D2079" s="0" t="s">
        <v>89</v>
      </c>
      <c r="E2079" s="0" t="n">
        <v>2030</v>
      </c>
      <c r="F2079" s="5" t="n">
        <v>19.0245640850517</v>
      </c>
      <c r="G2079" s="10" t="s">
        <v>4</v>
      </c>
    </row>
    <row r="2080" customFormat="false" ht="14.25" hidden="true" customHeight="false" outlineLevel="0" collapsed="false">
      <c r="A2080" s="0" t="s">
        <v>96</v>
      </c>
      <c r="B2080" s="0" t="s">
        <v>97</v>
      </c>
      <c r="C2080" s="0" t="s">
        <v>84</v>
      </c>
      <c r="D2080" s="0" t="s">
        <v>89</v>
      </c>
      <c r="E2080" s="0" t="n">
        <v>2031</v>
      </c>
      <c r="F2080" s="5" t="n">
        <v>22.5927624670208</v>
      </c>
      <c r="G2080" s="10" t="s">
        <v>4</v>
      </c>
    </row>
    <row r="2081" customFormat="false" ht="14.25" hidden="true" customHeight="false" outlineLevel="0" collapsed="false">
      <c r="A2081" s="0" t="s">
        <v>96</v>
      </c>
      <c r="B2081" s="0" t="s">
        <v>97</v>
      </c>
      <c r="C2081" s="0" t="s">
        <v>84</v>
      </c>
      <c r="D2081" s="0" t="s">
        <v>89</v>
      </c>
      <c r="E2081" s="0" t="n">
        <v>2032</v>
      </c>
      <c r="F2081" s="5" t="n">
        <v>26.5631199435804</v>
      </c>
      <c r="G2081" s="10" t="s">
        <v>4</v>
      </c>
    </row>
    <row r="2082" customFormat="false" ht="14.25" hidden="true" customHeight="false" outlineLevel="0" collapsed="false">
      <c r="A2082" s="0" t="s">
        <v>96</v>
      </c>
      <c r="B2082" s="0" t="s">
        <v>97</v>
      </c>
      <c r="C2082" s="0" t="s">
        <v>84</v>
      </c>
      <c r="D2082" s="0" t="s">
        <v>89</v>
      </c>
      <c r="E2082" s="0" t="n">
        <v>2033</v>
      </c>
      <c r="F2082" s="5" t="n">
        <v>30.6031706765194</v>
      </c>
      <c r="G2082" s="10" t="s">
        <v>4</v>
      </c>
    </row>
    <row r="2083" customFormat="false" ht="14.25" hidden="true" customHeight="false" outlineLevel="0" collapsed="false">
      <c r="A2083" s="0" t="s">
        <v>96</v>
      </c>
      <c r="B2083" s="0" t="s">
        <v>97</v>
      </c>
      <c r="C2083" s="0" t="s">
        <v>84</v>
      </c>
      <c r="D2083" s="0" t="s">
        <v>89</v>
      </c>
      <c r="E2083" s="0" t="n">
        <v>2034</v>
      </c>
      <c r="F2083" s="5" t="n">
        <v>35.0162533299686</v>
      </c>
      <c r="G2083" s="10" t="s">
        <v>4</v>
      </c>
    </row>
    <row r="2084" customFormat="false" ht="14.25" hidden="true" customHeight="false" outlineLevel="0" collapsed="false">
      <c r="A2084" s="0" t="s">
        <v>96</v>
      </c>
      <c r="B2084" s="0" t="s">
        <v>97</v>
      </c>
      <c r="C2084" s="0" t="s">
        <v>84</v>
      </c>
      <c r="D2084" s="0" t="s">
        <v>89</v>
      </c>
      <c r="E2084" s="0" t="n">
        <v>2035</v>
      </c>
      <c r="F2084" s="5" t="n">
        <v>39.7225638244568</v>
      </c>
      <c r="G2084" s="10" t="s">
        <v>4</v>
      </c>
    </row>
    <row r="2085" customFormat="false" ht="14.25" hidden="true" customHeight="false" outlineLevel="0" collapsed="false">
      <c r="A2085" s="0" t="s">
        <v>96</v>
      </c>
      <c r="B2085" s="0" t="s">
        <v>97</v>
      </c>
      <c r="C2085" s="0" t="s">
        <v>84</v>
      </c>
      <c r="D2085" s="0" t="s">
        <v>89</v>
      </c>
      <c r="E2085" s="0" t="n">
        <v>2036</v>
      </c>
      <c r="F2085" s="5" t="n">
        <v>44.4298544165424</v>
      </c>
      <c r="G2085" s="10" t="s">
        <v>4</v>
      </c>
    </row>
    <row r="2086" customFormat="false" ht="14.25" hidden="true" customHeight="false" outlineLevel="0" collapsed="false">
      <c r="A2086" s="0" t="s">
        <v>96</v>
      </c>
      <c r="B2086" s="0" t="s">
        <v>97</v>
      </c>
      <c r="C2086" s="0" t="s">
        <v>84</v>
      </c>
      <c r="D2086" s="0" t="s">
        <v>89</v>
      </c>
      <c r="E2086" s="0" t="n">
        <v>2037</v>
      </c>
      <c r="F2086" s="5" t="n">
        <v>49.1537528262822</v>
      </c>
      <c r="G2086" s="10" t="s">
        <v>4</v>
      </c>
    </row>
    <row r="2087" customFormat="false" ht="14.25" hidden="true" customHeight="false" outlineLevel="0" collapsed="false">
      <c r="A2087" s="0" t="s">
        <v>96</v>
      </c>
      <c r="B2087" s="0" t="s">
        <v>97</v>
      </c>
      <c r="C2087" s="0" t="s">
        <v>84</v>
      </c>
      <c r="D2087" s="0" t="s">
        <v>89</v>
      </c>
      <c r="E2087" s="0" t="n">
        <v>2038</v>
      </c>
      <c r="F2087" s="5" t="n">
        <v>53.8959838286747</v>
      </c>
      <c r="G2087" s="10" t="s">
        <v>4</v>
      </c>
    </row>
    <row r="2088" customFormat="false" ht="14.25" hidden="true" customHeight="false" outlineLevel="0" collapsed="false">
      <c r="A2088" s="0" t="s">
        <v>96</v>
      </c>
      <c r="B2088" s="0" t="s">
        <v>97</v>
      </c>
      <c r="C2088" s="0" t="s">
        <v>84</v>
      </c>
      <c r="D2088" s="0" t="s">
        <v>89</v>
      </c>
      <c r="E2088" s="0" t="n">
        <v>2039</v>
      </c>
      <c r="F2088" s="5" t="n">
        <v>58.7374402339524</v>
      </c>
      <c r="G2088" s="10" t="s">
        <v>4</v>
      </c>
    </row>
    <row r="2089" customFormat="false" ht="14.25" hidden="true" customHeight="false" outlineLevel="0" collapsed="false">
      <c r="A2089" s="0" t="s">
        <v>96</v>
      </c>
      <c r="B2089" s="0" t="s">
        <v>97</v>
      </c>
      <c r="C2089" s="0" t="s">
        <v>84</v>
      </c>
      <c r="D2089" s="0" t="s">
        <v>89</v>
      </c>
      <c r="E2089" s="0" t="n">
        <v>2040</v>
      </c>
      <c r="F2089" s="5" t="n">
        <v>63.7672187791495</v>
      </c>
      <c r="G2089" s="10" t="s">
        <v>4</v>
      </c>
    </row>
    <row r="2090" customFormat="false" ht="14.25" hidden="true" customHeight="false" outlineLevel="0" collapsed="false">
      <c r="A2090" s="0" t="s">
        <v>96</v>
      </c>
      <c r="B2090" s="0" t="s">
        <v>97</v>
      </c>
      <c r="C2090" s="0" t="s">
        <v>84</v>
      </c>
      <c r="D2090" s="0" t="s">
        <v>90</v>
      </c>
      <c r="E2090" s="0" t="n">
        <v>2024</v>
      </c>
      <c r="F2090" s="5" t="n">
        <v>0.001022</v>
      </c>
      <c r="G2090" s="10" t="s">
        <v>4</v>
      </c>
    </row>
    <row r="2091" customFormat="false" ht="14.25" hidden="true" customHeight="false" outlineLevel="0" collapsed="false">
      <c r="A2091" s="0" t="s">
        <v>96</v>
      </c>
      <c r="B2091" s="0" t="s">
        <v>97</v>
      </c>
      <c r="C2091" s="0" t="s">
        <v>84</v>
      </c>
      <c r="D2091" s="0" t="s">
        <v>90</v>
      </c>
      <c r="E2091" s="0" t="n">
        <v>2025</v>
      </c>
      <c r="F2091" s="5" t="n">
        <v>0.00200997227722772</v>
      </c>
      <c r="G2091" s="10" t="s">
        <v>4</v>
      </c>
    </row>
    <row r="2092" customFormat="false" ht="14.25" hidden="true" customHeight="false" outlineLevel="0" collapsed="false">
      <c r="A2092" s="0" t="s">
        <v>96</v>
      </c>
      <c r="B2092" s="0" t="s">
        <v>97</v>
      </c>
      <c r="C2092" s="0" t="s">
        <v>84</v>
      </c>
      <c r="D2092" s="0" t="s">
        <v>90</v>
      </c>
      <c r="E2092" s="0" t="n">
        <v>2026</v>
      </c>
      <c r="F2092" s="5" t="n">
        <v>0.021287</v>
      </c>
      <c r="G2092" s="10" t="s">
        <v>4</v>
      </c>
    </row>
    <row r="2093" customFormat="false" ht="14.25" hidden="true" customHeight="false" outlineLevel="0" collapsed="false">
      <c r="A2093" s="0" t="s">
        <v>96</v>
      </c>
      <c r="B2093" s="0" t="s">
        <v>97</v>
      </c>
      <c r="C2093" s="0" t="s">
        <v>84</v>
      </c>
      <c r="D2093" s="0" t="s">
        <v>90</v>
      </c>
      <c r="E2093" s="0" t="n">
        <v>2027</v>
      </c>
      <c r="F2093" s="5" t="n">
        <v>0.0507126597633136</v>
      </c>
      <c r="G2093" s="10" t="s">
        <v>4</v>
      </c>
    </row>
    <row r="2094" customFormat="false" ht="14.25" hidden="true" customHeight="false" outlineLevel="0" collapsed="false">
      <c r="A2094" s="0" t="s">
        <v>96</v>
      </c>
      <c r="B2094" s="0" t="s">
        <v>97</v>
      </c>
      <c r="C2094" s="0" t="s">
        <v>84</v>
      </c>
      <c r="D2094" s="0" t="s">
        <v>90</v>
      </c>
      <c r="E2094" s="0" t="n">
        <v>2028</v>
      </c>
      <c r="F2094" s="5" t="n">
        <v>0.0886622123313688</v>
      </c>
      <c r="G2094" s="10" t="s">
        <v>4</v>
      </c>
    </row>
    <row r="2095" customFormat="false" ht="14.25" hidden="true" customHeight="false" outlineLevel="0" collapsed="false">
      <c r="A2095" s="0" t="s">
        <v>96</v>
      </c>
      <c r="B2095" s="0" t="s">
        <v>97</v>
      </c>
      <c r="C2095" s="0" t="s">
        <v>84</v>
      </c>
      <c r="D2095" s="0" t="s">
        <v>90</v>
      </c>
      <c r="E2095" s="0" t="n">
        <v>2029</v>
      </c>
      <c r="F2095" s="5" t="n">
        <v>0.135980457785982</v>
      </c>
      <c r="G2095" s="10" t="s">
        <v>4</v>
      </c>
    </row>
    <row r="2096" customFormat="false" ht="14.25" hidden="true" customHeight="false" outlineLevel="0" collapsed="false">
      <c r="A2096" s="0" t="s">
        <v>96</v>
      </c>
      <c r="B2096" s="0" t="s">
        <v>97</v>
      </c>
      <c r="C2096" s="0" t="s">
        <v>84</v>
      </c>
      <c r="D2096" s="0" t="s">
        <v>90</v>
      </c>
      <c r="E2096" s="0" t="n">
        <v>2030</v>
      </c>
      <c r="F2096" s="5" t="n">
        <v>0.19119804277376</v>
      </c>
      <c r="G2096" s="10" t="s">
        <v>4</v>
      </c>
    </row>
    <row r="2097" customFormat="false" ht="14.25" hidden="true" customHeight="false" outlineLevel="0" collapsed="false">
      <c r="A2097" s="0" t="s">
        <v>96</v>
      </c>
      <c r="B2097" s="0" t="s">
        <v>97</v>
      </c>
      <c r="C2097" s="0" t="s">
        <v>84</v>
      </c>
      <c r="D2097" s="0" t="s">
        <v>90</v>
      </c>
      <c r="E2097" s="0" t="n">
        <v>2031</v>
      </c>
      <c r="F2097" s="5" t="n">
        <v>0.29795642195702</v>
      </c>
      <c r="G2097" s="10" t="s">
        <v>4</v>
      </c>
    </row>
    <row r="2098" customFormat="false" ht="14.25" hidden="true" customHeight="false" outlineLevel="0" collapsed="false">
      <c r="A2098" s="0" t="s">
        <v>96</v>
      </c>
      <c r="B2098" s="0" t="s">
        <v>97</v>
      </c>
      <c r="C2098" s="0" t="s">
        <v>84</v>
      </c>
      <c r="D2098" s="0" t="s">
        <v>90</v>
      </c>
      <c r="E2098" s="0" t="n">
        <v>2032</v>
      </c>
      <c r="F2098" s="5" t="n">
        <v>0.438116696042151</v>
      </c>
      <c r="G2098" s="10" t="s">
        <v>4</v>
      </c>
    </row>
    <row r="2099" customFormat="false" ht="14.25" hidden="true" customHeight="false" outlineLevel="0" collapsed="false">
      <c r="A2099" s="0" t="s">
        <v>96</v>
      </c>
      <c r="B2099" s="0" t="s">
        <v>97</v>
      </c>
      <c r="C2099" s="0" t="s">
        <v>84</v>
      </c>
      <c r="D2099" s="0" t="s">
        <v>90</v>
      </c>
      <c r="E2099" s="0" t="n">
        <v>2033</v>
      </c>
      <c r="F2099" s="5" t="n">
        <v>0.60180530681998</v>
      </c>
      <c r="G2099" s="10" t="s">
        <v>4</v>
      </c>
    </row>
    <row r="2100" customFormat="false" ht="14.25" hidden="true" customHeight="false" outlineLevel="0" collapsed="false">
      <c r="A2100" s="0" t="s">
        <v>96</v>
      </c>
      <c r="B2100" s="0" t="s">
        <v>97</v>
      </c>
      <c r="C2100" s="0" t="s">
        <v>84</v>
      </c>
      <c r="D2100" s="0" t="s">
        <v>90</v>
      </c>
      <c r="E2100" s="0" t="n">
        <v>2034</v>
      </c>
      <c r="F2100" s="5" t="n">
        <v>0.776395529112463</v>
      </c>
      <c r="G2100" s="10" t="s">
        <v>4</v>
      </c>
    </row>
    <row r="2101" customFormat="false" ht="14.25" hidden="true" customHeight="false" outlineLevel="0" collapsed="false">
      <c r="A2101" s="0" t="s">
        <v>96</v>
      </c>
      <c r="B2101" s="0" t="s">
        <v>97</v>
      </c>
      <c r="C2101" s="0" t="s">
        <v>84</v>
      </c>
      <c r="D2101" s="0" t="s">
        <v>90</v>
      </c>
      <c r="E2101" s="0" t="n">
        <v>2035</v>
      </c>
      <c r="F2101" s="5" t="n">
        <v>1.04643421081773</v>
      </c>
      <c r="G2101" s="10" t="s">
        <v>4</v>
      </c>
    </row>
    <row r="2102" customFormat="false" ht="14.25" hidden="true" customHeight="false" outlineLevel="0" collapsed="false">
      <c r="A2102" s="0" t="s">
        <v>96</v>
      </c>
      <c r="B2102" s="0" t="s">
        <v>97</v>
      </c>
      <c r="C2102" s="0" t="s">
        <v>84</v>
      </c>
      <c r="D2102" s="0" t="s">
        <v>90</v>
      </c>
      <c r="E2102" s="0" t="n">
        <v>2036</v>
      </c>
      <c r="F2102" s="5" t="n">
        <v>1.32781534231368</v>
      </c>
      <c r="G2102" s="10" t="s">
        <v>4</v>
      </c>
    </row>
    <row r="2103" customFormat="false" ht="14.25" hidden="true" customHeight="false" outlineLevel="0" collapsed="false">
      <c r="A2103" s="0" t="s">
        <v>96</v>
      </c>
      <c r="B2103" s="0" t="s">
        <v>97</v>
      </c>
      <c r="C2103" s="0" t="s">
        <v>84</v>
      </c>
      <c r="D2103" s="0" t="s">
        <v>90</v>
      </c>
      <c r="E2103" s="0" t="n">
        <v>2037</v>
      </c>
      <c r="F2103" s="5" t="n">
        <v>1.62138676699112</v>
      </c>
      <c r="G2103" s="10" t="s">
        <v>4</v>
      </c>
    </row>
    <row r="2104" customFormat="false" ht="14.25" hidden="true" customHeight="false" outlineLevel="0" collapsed="false">
      <c r="A2104" s="0" t="s">
        <v>96</v>
      </c>
      <c r="B2104" s="0" t="s">
        <v>97</v>
      </c>
      <c r="C2104" s="0" t="s">
        <v>84</v>
      </c>
      <c r="D2104" s="0" t="s">
        <v>90</v>
      </c>
      <c r="E2104" s="0" t="n">
        <v>2038</v>
      </c>
      <c r="F2104" s="5" t="n">
        <v>1.91279010114409</v>
      </c>
      <c r="G2104" s="10" t="s">
        <v>4</v>
      </c>
    </row>
    <row r="2105" customFormat="false" ht="14.25" hidden="true" customHeight="false" outlineLevel="0" collapsed="false">
      <c r="A2105" s="0" t="s">
        <v>96</v>
      </c>
      <c r="B2105" s="0" t="s">
        <v>97</v>
      </c>
      <c r="C2105" s="0" t="s">
        <v>84</v>
      </c>
      <c r="D2105" s="0" t="s">
        <v>90</v>
      </c>
      <c r="E2105" s="0" t="n">
        <v>2039</v>
      </c>
      <c r="F2105" s="5" t="n">
        <v>2.20118486938203</v>
      </c>
      <c r="G2105" s="10" t="s">
        <v>4</v>
      </c>
    </row>
    <row r="2106" customFormat="false" ht="14.25" hidden="true" customHeight="false" outlineLevel="0" collapsed="false">
      <c r="A2106" s="0" t="s">
        <v>96</v>
      </c>
      <c r="B2106" s="0" t="s">
        <v>97</v>
      </c>
      <c r="C2106" s="0" t="s">
        <v>84</v>
      </c>
      <c r="D2106" s="0" t="s">
        <v>90</v>
      </c>
      <c r="E2106" s="0" t="n">
        <v>2040</v>
      </c>
      <c r="F2106" s="5" t="n">
        <v>2.4862234892691</v>
      </c>
      <c r="G2106" s="10" t="s">
        <v>4</v>
      </c>
    </row>
    <row r="2107" customFormat="false" ht="14.25" hidden="true" customHeight="false" outlineLevel="0" collapsed="false">
      <c r="A2107" s="0" t="s">
        <v>96</v>
      </c>
      <c r="B2107" s="0" t="s">
        <v>97</v>
      </c>
      <c r="C2107" s="0" t="s">
        <v>84</v>
      </c>
      <c r="D2107" s="0" t="s">
        <v>91</v>
      </c>
      <c r="E2107" s="0" t="n">
        <v>2024</v>
      </c>
      <c r="F2107" s="5" t="n">
        <v>17.776756</v>
      </c>
      <c r="G2107" s="10" t="s">
        <v>4</v>
      </c>
    </row>
    <row r="2108" customFormat="false" ht="14.25" hidden="true" customHeight="false" outlineLevel="0" collapsed="false">
      <c r="A2108" s="0" t="s">
        <v>96</v>
      </c>
      <c r="B2108" s="0" t="s">
        <v>97</v>
      </c>
      <c r="C2108" s="0" t="s">
        <v>84</v>
      </c>
      <c r="D2108" s="0" t="s">
        <v>91</v>
      </c>
      <c r="E2108" s="0" t="n">
        <v>2025</v>
      </c>
      <c r="F2108" s="5" t="n">
        <v>18.09456</v>
      </c>
      <c r="G2108" s="10" t="s">
        <v>4</v>
      </c>
    </row>
    <row r="2109" customFormat="false" ht="14.25" hidden="true" customHeight="false" outlineLevel="0" collapsed="false">
      <c r="A2109" s="0" t="s">
        <v>96</v>
      </c>
      <c r="B2109" s="0" t="s">
        <v>97</v>
      </c>
      <c r="C2109" s="0" t="s">
        <v>84</v>
      </c>
      <c r="D2109" s="0" t="s">
        <v>91</v>
      </c>
      <c r="E2109" s="0" t="n">
        <v>2026</v>
      </c>
      <c r="F2109" s="5" t="n">
        <v>18.36135</v>
      </c>
      <c r="G2109" s="10" t="s">
        <v>4</v>
      </c>
    </row>
    <row r="2110" customFormat="false" ht="14.25" hidden="true" customHeight="false" outlineLevel="0" collapsed="false">
      <c r="A2110" s="0" t="s">
        <v>96</v>
      </c>
      <c r="B2110" s="0" t="s">
        <v>97</v>
      </c>
      <c r="C2110" s="0" t="s">
        <v>84</v>
      </c>
      <c r="D2110" s="0" t="s">
        <v>91</v>
      </c>
      <c r="E2110" s="0" t="n">
        <v>2027</v>
      </c>
      <c r="F2110" s="5" t="n">
        <v>18.6286239240631</v>
      </c>
      <c r="G2110" s="10" t="s">
        <v>4</v>
      </c>
    </row>
    <row r="2111" customFormat="false" ht="14.25" hidden="true" customHeight="false" outlineLevel="0" collapsed="false">
      <c r="A2111" s="0" t="s">
        <v>96</v>
      </c>
      <c r="B2111" s="0" t="s">
        <v>97</v>
      </c>
      <c r="C2111" s="0" t="s">
        <v>84</v>
      </c>
      <c r="D2111" s="0" t="s">
        <v>91</v>
      </c>
      <c r="E2111" s="0" t="n">
        <v>2028</v>
      </c>
      <c r="F2111" s="5" t="n">
        <v>18.9209332845157</v>
      </c>
      <c r="G2111" s="10" t="s">
        <v>4</v>
      </c>
    </row>
    <row r="2112" customFormat="false" ht="14.25" hidden="true" customHeight="false" outlineLevel="0" collapsed="false">
      <c r="A2112" s="0" t="s">
        <v>96</v>
      </c>
      <c r="B2112" s="0" t="s">
        <v>97</v>
      </c>
      <c r="C2112" s="0" t="s">
        <v>84</v>
      </c>
      <c r="D2112" s="0" t="s">
        <v>91</v>
      </c>
      <c r="E2112" s="0" t="n">
        <v>2029</v>
      </c>
      <c r="F2112" s="5" t="n">
        <v>19.2315264366704</v>
      </c>
      <c r="G2112" s="10" t="s">
        <v>4</v>
      </c>
    </row>
    <row r="2113" customFormat="false" ht="14.25" hidden="true" customHeight="false" outlineLevel="0" collapsed="false">
      <c r="A2113" s="0" t="s">
        <v>96</v>
      </c>
      <c r="B2113" s="0" t="s">
        <v>97</v>
      </c>
      <c r="C2113" s="0" t="s">
        <v>84</v>
      </c>
      <c r="D2113" s="0" t="s">
        <v>91</v>
      </c>
      <c r="E2113" s="0" t="n">
        <v>2030</v>
      </c>
      <c r="F2113" s="5" t="n">
        <v>19.5609711420071</v>
      </c>
      <c r="G2113" s="10" t="s">
        <v>4</v>
      </c>
    </row>
    <row r="2114" customFormat="false" ht="14.25" hidden="true" customHeight="false" outlineLevel="0" collapsed="false">
      <c r="A2114" s="0" t="s">
        <v>96</v>
      </c>
      <c r="B2114" s="0" t="s">
        <v>97</v>
      </c>
      <c r="C2114" s="0" t="s">
        <v>84</v>
      </c>
      <c r="D2114" s="0" t="s">
        <v>91</v>
      </c>
      <c r="E2114" s="0" t="n">
        <v>2031</v>
      </c>
      <c r="F2114" s="5" t="n">
        <v>19.8914201176203</v>
      </c>
      <c r="G2114" s="10" t="s">
        <v>4</v>
      </c>
    </row>
    <row r="2115" customFormat="false" ht="14.25" hidden="true" customHeight="false" outlineLevel="0" collapsed="false">
      <c r="A2115" s="0" t="s">
        <v>96</v>
      </c>
      <c r="B2115" s="0" t="s">
        <v>97</v>
      </c>
      <c r="C2115" s="0" t="s">
        <v>84</v>
      </c>
      <c r="D2115" s="0" t="s">
        <v>91</v>
      </c>
      <c r="E2115" s="0" t="n">
        <v>2032</v>
      </c>
      <c r="F2115" s="5" t="n">
        <v>20.2215201888609</v>
      </c>
      <c r="G2115" s="10" t="s">
        <v>4</v>
      </c>
    </row>
    <row r="2116" customFormat="false" ht="14.25" hidden="true" customHeight="false" outlineLevel="0" collapsed="false">
      <c r="A2116" s="0" t="s">
        <v>96</v>
      </c>
      <c r="B2116" s="0" t="s">
        <v>97</v>
      </c>
      <c r="C2116" s="0" t="s">
        <v>84</v>
      </c>
      <c r="D2116" s="0" t="s">
        <v>91</v>
      </c>
      <c r="E2116" s="0" t="n">
        <v>2033</v>
      </c>
      <c r="F2116" s="5" t="n">
        <v>20.5547838385941</v>
      </c>
      <c r="G2116" s="10" t="s">
        <v>4</v>
      </c>
    </row>
    <row r="2117" customFormat="false" ht="14.25" hidden="true" customHeight="false" outlineLevel="0" collapsed="false">
      <c r="A2117" s="0" t="s">
        <v>96</v>
      </c>
      <c r="B2117" s="0" t="s">
        <v>97</v>
      </c>
      <c r="C2117" s="0" t="s">
        <v>84</v>
      </c>
      <c r="D2117" s="0" t="s">
        <v>91</v>
      </c>
      <c r="E2117" s="0" t="n">
        <v>2034</v>
      </c>
      <c r="F2117" s="5" t="n">
        <v>20.839523109858</v>
      </c>
      <c r="G2117" s="10" t="s">
        <v>4</v>
      </c>
    </row>
    <row r="2118" customFormat="false" ht="14.25" hidden="true" customHeight="false" outlineLevel="0" collapsed="false">
      <c r="A2118" s="0" t="s">
        <v>96</v>
      </c>
      <c r="B2118" s="0" t="s">
        <v>97</v>
      </c>
      <c r="C2118" s="0" t="s">
        <v>84</v>
      </c>
      <c r="D2118" s="0" t="s">
        <v>91</v>
      </c>
      <c r="E2118" s="0" t="n">
        <v>2035</v>
      </c>
      <c r="F2118" s="5" t="n">
        <v>21.1246218193479</v>
      </c>
      <c r="G2118" s="10" t="s">
        <v>4</v>
      </c>
    </row>
    <row r="2119" customFormat="false" ht="14.25" hidden="true" customHeight="false" outlineLevel="0" collapsed="false">
      <c r="A2119" s="0" t="s">
        <v>96</v>
      </c>
      <c r="B2119" s="0" t="s">
        <v>97</v>
      </c>
      <c r="C2119" s="0" t="s">
        <v>84</v>
      </c>
      <c r="D2119" s="0" t="s">
        <v>91</v>
      </c>
      <c r="E2119" s="0" t="n">
        <v>2036</v>
      </c>
      <c r="F2119" s="5" t="n">
        <v>21.4117195213403</v>
      </c>
      <c r="G2119" s="10" t="s">
        <v>4</v>
      </c>
    </row>
    <row r="2120" customFormat="false" ht="14.25" hidden="true" customHeight="false" outlineLevel="0" collapsed="false">
      <c r="A2120" s="0" t="s">
        <v>96</v>
      </c>
      <c r="B2120" s="0" t="s">
        <v>97</v>
      </c>
      <c r="C2120" s="0" t="s">
        <v>84</v>
      </c>
      <c r="D2120" s="0" t="s">
        <v>91</v>
      </c>
      <c r="E2120" s="0" t="n">
        <v>2037</v>
      </c>
      <c r="F2120" s="5" t="n">
        <v>21.7012675127399</v>
      </c>
      <c r="G2120" s="10" t="s">
        <v>4</v>
      </c>
    </row>
    <row r="2121" customFormat="false" ht="14.25" hidden="true" customHeight="false" outlineLevel="0" collapsed="false">
      <c r="A2121" s="0" t="s">
        <v>96</v>
      </c>
      <c r="B2121" s="0" t="s">
        <v>97</v>
      </c>
      <c r="C2121" s="0" t="s">
        <v>84</v>
      </c>
      <c r="D2121" s="0" t="s">
        <v>91</v>
      </c>
      <c r="E2121" s="0" t="n">
        <v>2038</v>
      </c>
      <c r="F2121" s="5" t="n">
        <v>21.9931916724917</v>
      </c>
      <c r="G2121" s="10" t="s">
        <v>4</v>
      </c>
    </row>
    <row r="2122" customFormat="false" ht="14.25" hidden="true" customHeight="false" outlineLevel="0" collapsed="false">
      <c r="A2122" s="0" t="s">
        <v>96</v>
      </c>
      <c r="B2122" s="0" t="s">
        <v>97</v>
      </c>
      <c r="C2122" s="0" t="s">
        <v>84</v>
      </c>
      <c r="D2122" s="0" t="s">
        <v>91</v>
      </c>
      <c r="E2122" s="0" t="n">
        <v>2039</v>
      </c>
      <c r="F2122" s="5" t="n">
        <v>22.2872127254798</v>
      </c>
      <c r="G2122" s="10" t="s">
        <v>4</v>
      </c>
    </row>
    <row r="2123" customFormat="false" ht="14.25" hidden="true" customHeight="false" outlineLevel="0" collapsed="false">
      <c r="A2123" s="0" t="s">
        <v>96</v>
      </c>
      <c r="B2123" s="0" t="s">
        <v>97</v>
      </c>
      <c r="C2123" s="0" t="s">
        <v>84</v>
      </c>
      <c r="D2123" s="0" t="s">
        <v>91</v>
      </c>
      <c r="E2123" s="0" t="n">
        <v>2040</v>
      </c>
      <c r="F2123" s="5" t="n">
        <v>22.5853643823448</v>
      </c>
      <c r="G2123" s="10" t="s">
        <v>4</v>
      </c>
    </row>
    <row r="2124" customFormat="false" ht="14.25" hidden="true" customHeight="false" outlineLevel="0" collapsed="false">
      <c r="A2124" s="0" t="s">
        <v>96</v>
      </c>
      <c r="B2124" s="0" t="s">
        <v>97</v>
      </c>
      <c r="C2124" s="0" t="s">
        <v>84</v>
      </c>
      <c r="D2124" s="0" t="s">
        <v>92</v>
      </c>
      <c r="E2124" s="0" t="n">
        <v>2024</v>
      </c>
      <c r="F2124" s="5" t="n">
        <v>0.887682</v>
      </c>
      <c r="G2124" s="10" t="s">
        <v>4</v>
      </c>
    </row>
    <row r="2125" customFormat="false" ht="14.25" hidden="true" customHeight="false" outlineLevel="0" collapsed="false">
      <c r="A2125" s="0" t="s">
        <v>96</v>
      </c>
      <c r="B2125" s="0" t="s">
        <v>97</v>
      </c>
      <c r="C2125" s="0" t="s">
        <v>84</v>
      </c>
      <c r="D2125" s="0" t="s">
        <v>92</v>
      </c>
      <c r="E2125" s="0" t="n">
        <v>2025</v>
      </c>
      <c r="F2125" s="5" t="n">
        <v>1.43030068118812</v>
      </c>
      <c r="G2125" s="10" t="s">
        <v>4</v>
      </c>
    </row>
    <row r="2126" customFormat="false" ht="14.25" hidden="true" customHeight="false" outlineLevel="0" collapsed="false">
      <c r="A2126" s="0" t="s">
        <v>96</v>
      </c>
      <c r="B2126" s="0" t="s">
        <v>97</v>
      </c>
      <c r="C2126" s="0" t="s">
        <v>84</v>
      </c>
      <c r="D2126" s="0" t="s">
        <v>92</v>
      </c>
      <c r="E2126" s="0" t="n">
        <v>2026</v>
      </c>
      <c r="F2126" s="5" t="n">
        <v>1.602508</v>
      </c>
      <c r="G2126" s="10" t="s">
        <v>4</v>
      </c>
    </row>
    <row r="2127" customFormat="false" ht="14.25" hidden="true" customHeight="false" outlineLevel="0" collapsed="false">
      <c r="A2127" s="0" t="s">
        <v>96</v>
      </c>
      <c r="B2127" s="0" t="s">
        <v>97</v>
      </c>
      <c r="C2127" s="0" t="s">
        <v>84</v>
      </c>
      <c r="D2127" s="0" t="s">
        <v>92</v>
      </c>
      <c r="E2127" s="0" t="n">
        <v>2027</v>
      </c>
      <c r="F2127" s="5" t="n">
        <v>1.75303324358974</v>
      </c>
      <c r="G2127" s="10" t="s">
        <v>4</v>
      </c>
    </row>
    <row r="2128" customFormat="false" ht="14.25" hidden="true" customHeight="false" outlineLevel="0" collapsed="false">
      <c r="A2128" s="0" t="s">
        <v>96</v>
      </c>
      <c r="B2128" s="0" t="s">
        <v>97</v>
      </c>
      <c r="C2128" s="0" t="s">
        <v>84</v>
      </c>
      <c r="D2128" s="0" t="s">
        <v>92</v>
      </c>
      <c r="E2128" s="0" t="n">
        <v>2028</v>
      </c>
      <c r="F2128" s="5" t="n">
        <v>1.8969129317248</v>
      </c>
      <c r="G2128" s="10" t="s">
        <v>4</v>
      </c>
    </row>
    <row r="2129" customFormat="false" ht="14.25" hidden="true" customHeight="false" outlineLevel="0" collapsed="false">
      <c r="A2129" s="0" t="s">
        <v>96</v>
      </c>
      <c r="B2129" s="0" t="s">
        <v>97</v>
      </c>
      <c r="C2129" s="0" t="s">
        <v>84</v>
      </c>
      <c r="D2129" s="0" t="s">
        <v>92</v>
      </c>
      <c r="E2129" s="0" t="n">
        <v>2029</v>
      </c>
      <c r="F2129" s="5" t="n">
        <v>2.03288430581625</v>
      </c>
      <c r="G2129" s="10" t="s">
        <v>4</v>
      </c>
    </row>
    <row r="2130" customFormat="false" ht="14.25" hidden="true" customHeight="false" outlineLevel="0" collapsed="false">
      <c r="A2130" s="0" t="s">
        <v>96</v>
      </c>
      <c r="B2130" s="0" t="s">
        <v>97</v>
      </c>
      <c r="C2130" s="0" t="s">
        <v>84</v>
      </c>
      <c r="D2130" s="0" t="s">
        <v>92</v>
      </c>
      <c r="E2130" s="0" t="n">
        <v>2030</v>
      </c>
      <c r="F2130" s="5" t="n">
        <v>2.14614525064889</v>
      </c>
      <c r="G2130" s="10" t="s">
        <v>4</v>
      </c>
    </row>
    <row r="2131" customFormat="false" ht="14.25" hidden="true" customHeight="false" outlineLevel="0" collapsed="false">
      <c r="A2131" s="0" t="s">
        <v>96</v>
      </c>
      <c r="B2131" s="0" t="s">
        <v>97</v>
      </c>
      <c r="C2131" s="0" t="s">
        <v>84</v>
      </c>
      <c r="D2131" s="0" t="s">
        <v>92</v>
      </c>
      <c r="E2131" s="0" t="n">
        <v>2031</v>
      </c>
      <c r="F2131" s="5" t="n">
        <v>2.22486705934678</v>
      </c>
      <c r="G2131" s="10" t="s">
        <v>4</v>
      </c>
    </row>
    <row r="2132" customFormat="false" ht="14.25" hidden="true" customHeight="false" outlineLevel="0" collapsed="false">
      <c r="A2132" s="0" t="s">
        <v>96</v>
      </c>
      <c r="B2132" s="0" t="s">
        <v>97</v>
      </c>
      <c r="C2132" s="0" t="s">
        <v>84</v>
      </c>
      <c r="D2132" s="0" t="s">
        <v>92</v>
      </c>
      <c r="E2132" s="0" t="n">
        <v>2032</v>
      </c>
      <c r="F2132" s="5" t="n">
        <v>2.26626547582875</v>
      </c>
      <c r="G2132" s="10" t="s">
        <v>4</v>
      </c>
    </row>
    <row r="2133" customFormat="false" ht="14.25" hidden="true" customHeight="false" outlineLevel="0" collapsed="false">
      <c r="A2133" s="0" t="s">
        <v>96</v>
      </c>
      <c r="B2133" s="0" t="s">
        <v>97</v>
      </c>
      <c r="C2133" s="0" t="s">
        <v>84</v>
      </c>
      <c r="D2133" s="0" t="s">
        <v>92</v>
      </c>
      <c r="E2133" s="0" t="n">
        <v>2033</v>
      </c>
      <c r="F2133" s="5" t="n">
        <v>2.26914545941313</v>
      </c>
      <c r="G2133" s="10" t="s">
        <v>4</v>
      </c>
    </row>
    <row r="2134" customFormat="false" ht="14.25" hidden="true" customHeight="false" outlineLevel="0" collapsed="false">
      <c r="A2134" s="0" t="s">
        <v>96</v>
      </c>
      <c r="B2134" s="0" t="s">
        <v>97</v>
      </c>
      <c r="C2134" s="0" t="s">
        <v>84</v>
      </c>
      <c r="D2134" s="0" t="s">
        <v>92</v>
      </c>
      <c r="E2134" s="0" t="n">
        <v>2034</v>
      </c>
      <c r="F2134" s="5" t="n">
        <v>2.24560688729505</v>
      </c>
      <c r="G2134" s="10" t="s">
        <v>4</v>
      </c>
    </row>
    <row r="2135" customFormat="false" ht="14.25" hidden="true" customHeight="false" outlineLevel="0" collapsed="false">
      <c r="A2135" s="0" t="s">
        <v>96</v>
      </c>
      <c r="B2135" s="0" t="s">
        <v>97</v>
      </c>
      <c r="C2135" s="0" t="s">
        <v>84</v>
      </c>
      <c r="D2135" s="0" t="s">
        <v>92</v>
      </c>
      <c r="E2135" s="0" t="n">
        <v>2035</v>
      </c>
      <c r="F2135" s="5" t="n">
        <v>2.20965738219108</v>
      </c>
      <c r="G2135" s="10" t="s">
        <v>4</v>
      </c>
    </row>
    <row r="2136" customFormat="false" ht="14.25" hidden="true" customHeight="false" outlineLevel="0" collapsed="false">
      <c r="A2136" s="0" t="s">
        <v>96</v>
      </c>
      <c r="B2136" s="0" t="s">
        <v>97</v>
      </c>
      <c r="C2136" s="0" t="s">
        <v>84</v>
      </c>
      <c r="D2136" s="0" t="s">
        <v>92</v>
      </c>
      <c r="E2136" s="0" t="n">
        <v>2036</v>
      </c>
      <c r="F2136" s="5" t="n">
        <v>2.16516332969402</v>
      </c>
      <c r="G2136" s="10" t="s">
        <v>4</v>
      </c>
    </row>
    <row r="2137" customFormat="false" ht="14.25" hidden="true" customHeight="false" outlineLevel="0" collapsed="false">
      <c r="A2137" s="0" t="s">
        <v>96</v>
      </c>
      <c r="B2137" s="0" t="s">
        <v>97</v>
      </c>
      <c r="C2137" s="0" t="s">
        <v>84</v>
      </c>
      <c r="D2137" s="0" t="s">
        <v>92</v>
      </c>
      <c r="E2137" s="0" t="n">
        <v>2037</v>
      </c>
      <c r="F2137" s="5" t="n">
        <v>2.09669534747068</v>
      </c>
      <c r="G2137" s="10" t="s">
        <v>4</v>
      </c>
    </row>
    <row r="2138" customFormat="false" ht="14.25" hidden="true" customHeight="false" outlineLevel="0" collapsed="false">
      <c r="A2138" s="0" t="s">
        <v>96</v>
      </c>
      <c r="B2138" s="0" t="s">
        <v>97</v>
      </c>
      <c r="C2138" s="0" t="s">
        <v>84</v>
      </c>
      <c r="D2138" s="0" t="s">
        <v>92</v>
      </c>
      <c r="E2138" s="0" t="n">
        <v>2038</v>
      </c>
      <c r="F2138" s="5" t="n">
        <v>2.00572320302198</v>
      </c>
      <c r="G2138" s="10" t="s">
        <v>4</v>
      </c>
    </row>
    <row r="2139" customFormat="false" ht="14.25" hidden="true" customHeight="false" outlineLevel="0" collapsed="false">
      <c r="A2139" s="0" t="s">
        <v>96</v>
      </c>
      <c r="B2139" s="0" t="s">
        <v>97</v>
      </c>
      <c r="C2139" s="0" t="s">
        <v>84</v>
      </c>
      <c r="D2139" s="0" t="s">
        <v>92</v>
      </c>
      <c r="E2139" s="0" t="n">
        <v>2039</v>
      </c>
      <c r="F2139" s="5" t="n">
        <v>1.8976065702453</v>
      </c>
      <c r="G2139" s="10" t="s">
        <v>4</v>
      </c>
    </row>
    <row r="2140" customFormat="false" ht="14.25" hidden="true" customHeight="false" outlineLevel="0" collapsed="false">
      <c r="A2140" s="0" t="s">
        <v>96</v>
      </c>
      <c r="B2140" s="0" t="s">
        <v>97</v>
      </c>
      <c r="C2140" s="0" t="s">
        <v>84</v>
      </c>
      <c r="D2140" s="0" t="s">
        <v>92</v>
      </c>
      <c r="E2140" s="0" t="n">
        <v>2040</v>
      </c>
      <c r="F2140" s="5" t="n">
        <v>1.77568600912873</v>
      </c>
      <c r="G2140" s="10" t="s">
        <v>4</v>
      </c>
    </row>
    <row r="2141" customFormat="false" ht="14.25" hidden="true" customHeight="false" outlineLevel="0" collapsed="false">
      <c r="A2141" s="0" t="s">
        <v>96</v>
      </c>
      <c r="B2141" s="0" t="s">
        <v>97</v>
      </c>
      <c r="C2141" s="0" t="s">
        <v>84</v>
      </c>
      <c r="D2141" s="0" t="s">
        <v>71</v>
      </c>
      <c r="E2141" s="0" t="n">
        <v>2024</v>
      </c>
      <c r="F2141" s="5" t="n">
        <v>24.5260430910954</v>
      </c>
      <c r="G2141" s="10" t="s">
        <v>4</v>
      </c>
    </row>
    <row r="2142" customFormat="false" ht="14.25" hidden="true" customHeight="false" outlineLevel="0" collapsed="false">
      <c r="A2142" s="0" t="s">
        <v>96</v>
      </c>
      <c r="B2142" s="0" t="s">
        <v>97</v>
      </c>
      <c r="C2142" s="0" t="s">
        <v>84</v>
      </c>
      <c r="D2142" s="0" t="s">
        <v>71</v>
      </c>
      <c r="E2142" s="0" t="n">
        <v>2025</v>
      </c>
      <c r="F2142" s="5" t="n">
        <v>27.8436456140294</v>
      </c>
      <c r="G2142" s="10" t="s">
        <v>4</v>
      </c>
    </row>
    <row r="2143" customFormat="false" ht="14.25" hidden="true" customHeight="false" outlineLevel="0" collapsed="false">
      <c r="A2143" s="0" t="s">
        <v>96</v>
      </c>
      <c r="B2143" s="0" t="s">
        <v>97</v>
      </c>
      <c r="C2143" s="0" t="s">
        <v>84</v>
      </c>
      <c r="D2143" s="0" t="s">
        <v>71</v>
      </c>
      <c r="E2143" s="0" t="n">
        <v>2026</v>
      </c>
      <c r="F2143" s="5" t="n">
        <v>31.3666200095812</v>
      </c>
      <c r="G2143" s="10" t="s">
        <v>4</v>
      </c>
    </row>
    <row r="2144" customFormat="false" ht="14.25" hidden="true" customHeight="false" outlineLevel="0" collapsed="false">
      <c r="A2144" s="0" t="s">
        <v>96</v>
      </c>
      <c r="B2144" s="0" t="s">
        <v>97</v>
      </c>
      <c r="C2144" s="0" t="s">
        <v>84</v>
      </c>
      <c r="D2144" s="0" t="s">
        <v>71</v>
      </c>
      <c r="E2144" s="0" t="n">
        <v>2027</v>
      </c>
      <c r="F2144" s="5" t="n">
        <v>35.574391751179</v>
      </c>
      <c r="G2144" s="10" t="s">
        <v>4</v>
      </c>
    </row>
    <row r="2145" customFormat="false" ht="14.25" hidden="true" customHeight="false" outlineLevel="0" collapsed="false">
      <c r="A2145" s="0" t="s">
        <v>96</v>
      </c>
      <c r="B2145" s="0" t="s">
        <v>97</v>
      </c>
      <c r="C2145" s="0" t="s">
        <v>84</v>
      </c>
      <c r="D2145" s="0" t="s">
        <v>71</v>
      </c>
      <c r="E2145" s="0" t="n">
        <v>2028</v>
      </c>
      <c r="F2145" s="5" t="n">
        <v>40.5142902323577</v>
      </c>
      <c r="G2145" s="10" t="s">
        <v>4</v>
      </c>
    </row>
    <row r="2146" customFormat="false" ht="14.25" hidden="true" customHeight="false" outlineLevel="0" collapsed="false">
      <c r="A2146" s="0" t="s">
        <v>96</v>
      </c>
      <c r="B2146" s="0" t="s">
        <v>97</v>
      </c>
      <c r="C2146" s="0" t="s">
        <v>84</v>
      </c>
      <c r="D2146" s="0" t="s">
        <v>71</v>
      </c>
      <c r="E2146" s="0" t="n">
        <v>2029</v>
      </c>
      <c r="F2146" s="5" t="n">
        <v>46.1551136697013</v>
      </c>
      <c r="G2146" s="10" t="s">
        <v>4</v>
      </c>
    </row>
    <row r="2147" customFormat="false" ht="14.25" hidden="true" customHeight="false" outlineLevel="0" collapsed="false">
      <c r="A2147" s="0" t="s">
        <v>96</v>
      </c>
      <c r="B2147" s="0" t="s">
        <v>97</v>
      </c>
      <c r="C2147" s="0" t="s">
        <v>84</v>
      </c>
      <c r="D2147" s="0" t="s">
        <v>71</v>
      </c>
      <c r="E2147" s="0" t="n">
        <v>2030</v>
      </c>
      <c r="F2147" s="5" t="n">
        <v>52.5608262826359</v>
      </c>
      <c r="G2147" s="10" t="s">
        <v>4</v>
      </c>
    </row>
    <row r="2148" customFormat="false" ht="14.25" hidden="true" customHeight="false" outlineLevel="0" collapsed="false">
      <c r="A2148" s="0" t="s">
        <v>96</v>
      </c>
      <c r="B2148" s="0" t="s">
        <v>97</v>
      </c>
      <c r="C2148" s="0" t="s">
        <v>84</v>
      </c>
      <c r="D2148" s="0" t="s">
        <v>71</v>
      </c>
      <c r="E2148" s="0" t="n">
        <v>2031</v>
      </c>
      <c r="F2148" s="5" t="n">
        <v>59.3009783740356</v>
      </c>
      <c r="G2148" s="10" t="s">
        <v>4</v>
      </c>
    </row>
    <row r="2149" customFormat="false" ht="14.25" hidden="true" customHeight="false" outlineLevel="0" collapsed="false">
      <c r="A2149" s="0" t="s">
        <v>96</v>
      </c>
      <c r="B2149" s="0" t="s">
        <v>97</v>
      </c>
      <c r="C2149" s="0" t="s">
        <v>84</v>
      </c>
      <c r="D2149" s="0" t="s">
        <v>71</v>
      </c>
      <c r="E2149" s="0" t="n">
        <v>2032</v>
      </c>
      <c r="F2149" s="5" t="n">
        <v>66.7923336416268</v>
      </c>
      <c r="G2149" s="10" t="s">
        <v>4</v>
      </c>
    </row>
    <row r="2150" customFormat="false" ht="14.25" hidden="true" customHeight="false" outlineLevel="0" collapsed="false">
      <c r="A2150" s="0" t="s">
        <v>96</v>
      </c>
      <c r="B2150" s="0" t="s">
        <v>97</v>
      </c>
      <c r="C2150" s="0" t="s">
        <v>84</v>
      </c>
      <c r="D2150" s="0" t="s">
        <v>71</v>
      </c>
      <c r="E2150" s="0" t="n">
        <v>2033</v>
      </c>
      <c r="F2150" s="5" t="n">
        <v>74.658725736284</v>
      </c>
      <c r="G2150" s="10" t="s">
        <v>4</v>
      </c>
    </row>
    <row r="2151" customFormat="false" ht="14.25" hidden="true" customHeight="false" outlineLevel="0" collapsed="false">
      <c r="A2151" s="0" t="s">
        <v>96</v>
      </c>
      <c r="B2151" s="0" t="s">
        <v>97</v>
      </c>
      <c r="C2151" s="0" t="s">
        <v>84</v>
      </c>
      <c r="D2151" s="0" t="s">
        <v>71</v>
      </c>
      <c r="E2151" s="0" t="n">
        <v>2034</v>
      </c>
      <c r="F2151" s="5" t="n">
        <v>83.1973583217873</v>
      </c>
      <c r="G2151" s="10" t="s">
        <v>4</v>
      </c>
    </row>
    <row r="2152" customFormat="false" ht="14.25" hidden="true" customHeight="false" outlineLevel="0" collapsed="false">
      <c r="A2152" s="0" t="s">
        <v>96</v>
      </c>
      <c r="B2152" s="0" t="s">
        <v>97</v>
      </c>
      <c r="C2152" s="0" t="s">
        <v>84</v>
      </c>
      <c r="D2152" s="0" t="s">
        <v>71</v>
      </c>
      <c r="E2152" s="0" t="n">
        <v>2035</v>
      </c>
      <c r="F2152" s="5" t="n">
        <v>92.4188309680868</v>
      </c>
      <c r="G2152" s="10" t="s">
        <v>4</v>
      </c>
    </row>
    <row r="2153" customFormat="false" ht="14.25" hidden="true" customHeight="false" outlineLevel="0" collapsed="false">
      <c r="A2153" s="0" t="s">
        <v>96</v>
      </c>
      <c r="B2153" s="0" t="s">
        <v>97</v>
      </c>
      <c r="C2153" s="0" t="s">
        <v>84</v>
      </c>
      <c r="D2153" s="0" t="s">
        <v>71</v>
      </c>
      <c r="E2153" s="0" t="n">
        <v>2036</v>
      </c>
      <c r="F2153" s="5" t="n">
        <v>101.806187749749</v>
      </c>
      <c r="G2153" s="10" t="s">
        <v>4</v>
      </c>
    </row>
    <row r="2154" customFormat="false" ht="14.25" hidden="true" customHeight="false" outlineLevel="0" collapsed="false">
      <c r="A2154" s="0" t="s">
        <v>96</v>
      </c>
      <c r="B2154" s="0" t="s">
        <v>97</v>
      </c>
      <c r="C2154" s="0" t="s">
        <v>84</v>
      </c>
      <c r="D2154" s="0" t="s">
        <v>71</v>
      </c>
      <c r="E2154" s="0" t="n">
        <v>2037</v>
      </c>
      <c r="F2154" s="5" t="n">
        <v>111.24115021482</v>
      </c>
      <c r="G2154" s="10" t="s">
        <v>4</v>
      </c>
    </row>
    <row r="2155" customFormat="false" ht="14.25" hidden="true" customHeight="false" outlineLevel="0" collapsed="false">
      <c r="A2155" s="0" t="s">
        <v>96</v>
      </c>
      <c r="B2155" s="0" t="s">
        <v>97</v>
      </c>
      <c r="C2155" s="0" t="s">
        <v>84</v>
      </c>
      <c r="D2155" s="0" t="s">
        <v>71</v>
      </c>
      <c r="E2155" s="0" t="n">
        <v>2038</v>
      </c>
      <c r="F2155" s="5" t="n">
        <v>120.732453042222</v>
      </c>
      <c r="G2155" s="10" t="s">
        <v>4</v>
      </c>
    </row>
    <row r="2156" customFormat="false" ht="14.25" hidden="true" customHeight="false" outlineLevel="0" collapsed="false">
      <c r="A2156" s="0" t="s">
        <v>96</v>
      </c>
      <c r="B2156" s="0" t="s">
        <v>97</v>
      </c>
      <c r="C2156" s="0" t="s">
        <v>84</v>
      </c>
      <c r="D2156" s="0" t="s">
        <v>71</v>
      </c>
      <c r="E2156" s="0" t="n">
        <v>2039</v>
      </c>
      <c r="F2156" s="5" t="n">
        <v>130.538909311882</v>
      </c>
      <c r="G2156" s="10" t="s">
        <v>4</v>
      </c>
    </row>
    <row r="2157" customFormat="false" ht="14.25" hidden="true" customHeight="false" outlineLevel="0" collapsed="false">
      <c r="A2157" s="0" t="s">
        <v>96</v>
      </c>
      <c r="B2157" s="0" t="s">
        <v>97</v>
      </c>
      <c r="C2157" s="0" t="s">
        <v>84</v>
      </c>
      <c r="D2157" s="0" t="s">
        <v>71</v>
      </c>
      <c r="E2157" s="0" t="n">
        <v>2040</v>
      </c>
      <c r="F2157" s="5" t="n">
        <v>140.722749094034</v>
      </c>
      <c r="G2157" s="10" t="s">
        <v>4</v>
      </c>
    </row>
    <row r="2158" customFormat="false" ht="14.25" hidden="true" customHeight="false" outlineLevel="0" collapsed="false">
      <c r="A2158" s="0" t="s">
        <v>98</v>
      </c>
      <c r="B2158" s="0" t="s">
        <v>50</v>
      </c>
      <c r="C2158" s="0" t="s">
        <v>65</v>
      </c>
      <c r="D2158" s="0" t="s">
        <v>94</v>
      </c>
      <c r="E2158" s="0" t="n">
        <v>2025</v>
      </c>
      <c r="F2158" s="5" t="n">
        <v>3.9396</v>
      </c>
      <c r="G2158" s="10" t="s">
        <v>4</v>
      </c>
    </row>
    <row r="2159" customFormat="false" ht="14.25" hidden="true" customHeight="false" outlineLevel="0" collapsed="false">
      <c r="A2159" s="0" t="s">
        <v>98</v>
      </c>
      <c r="B2159" s="0" t="s">
        <v>50</v>
      </c>
      <c r="C2159" s="0" t="s">
        <v>65</v>
      </c>
      <c r="D2159" s="0" t="s">
        <v>94</v>
      </c>
      <c r="E2159" s="0" t="n">
        <v>2026</v>
      </c>
      <c r="F2159" s="5" t="n">
        <v>7.2644</v>
      </c>
      <c r="G2159" s="10" t="s">
        <v>4</v>
      </c>
    </row>
    <row r="2160" customFormat="false" ht="14.25" hidden="true" customHeight="false" outlineLevel="0" collapsed="false">
      <c r="A2160" s="0" t="s">
        <v>98</v>
      </c>
      <c r="B2160" s="0" t="s">
        <v>50</v>
      </c>
      <c r="C2160" s="0" t="s">
        <v>65</v>
      </c>
      <c r="D2160" s="0" t="s">
        <v>94</v>
      </c>
      <c r="E2160" s="0" t="n">
        <v>2027</v>
      </c>
      <c r="F2160" s="5" t="n">
        <v>9.7894</v>
      </c>
      <c r="G2160" s="10" t="s">
        <v>4</v>
      </c>
    </row>
    <row r="2161" customFormat="false" ht="14.25" hidden="true" customHeight="false" outlineLevel="0" collapsed="false">
      <c r="A2161" s="0" t="s">
        <v>98</v>
      </c>
      <c r="B2161" s="0" t="s">
        <v>50</v>
      </c>
      <c r="C2161" s="0" t="s">
        <v>65</v>
      </c>
      <c r="D2161" s="0" t="s">
        <v>94</v>
      </c>
      <c r="E2161" s="0" t="n">
        <v>2028</v>
      </c>
      <c r="F2161" s="5" t="n">
        <v>12.7256</v>
      </c>
      <c r="G2161" s="10" t="s">
        <v>4</v>
      </c>
    </row>
    <row r="2162" customFormat="false" ht="14.25" hidden="true" customHeight="false" outlineLevel="0" collapsed="false">
      <c r="A2162" s="0" t="s">
        <v>98</v>
      </c>
      <c r="B2162" s="0" t="s">
        <v>50</v>
      </c>
      <c r="C2162" s="0" t="s">
        <v>65</v>
      </c>
      <c r="D2162" s="0" t="s">
        <v>94</v>
      </c>
      <c r="E2162" s="0" t="n">
        <v>2029</v>
      </c>
      <c r="F2162" s="5" t="n">
        <v>15.4726</v>
      </c>
      <c r="G2162" s="10" t="s">
        <v>4</v>
      </c>
    </row>
    <row r="2163" customFormat="false" ht="14.25" hidden="true" customHeight="false" outlineLevel="0" collapsed="false">
      <c r="A2163" s="0" t="s">
        <v>98</v>
      </c>
      <c r="B2163" s="0" t="s">
        <v>50</v>
      </c>
      <c r="C2163" s="0" t="s">
        <v>65</v>
      </c>
      <c r="D2163" s="0" t="s">
        <v>94</v>
      </c>
      <c r="E2163" s="0" t="n">
        <v>2030</v>
      </c>
      <c r="F2163" s="5" t="n">
        <v>18.4431</v>
      </c>
      <c r="G2163" s="10" t="s">
        <v>4</v>
      </c>
    </row>
    <row r="2164" customFormat="false" ht="14.25" hidden="true" customHeight="false" outlineLevel="0" collapsed="false">
      <c r="A2164" s="0" t="s">
        <v>98</v>
      </c>
      <c r="B2164" s="0" t="s">
        <v>50</v>
      </c>
      <c r="C2164" s="0" t="s">
        <v>65</v>
      </c>
      <c r="D2164" s="0" t="s">
        <v>94</v>
      </c>
      <c r="E2164" s="0" t="n">
        <v>2031</v>
      </c>
      <c r="F2164" s="5" t="n">
        <v>21.3099</v>
      </c>
      <c r="G2164" s="10" t="s">
        <v>4</v>
      </c>
    </row>
    <row r="2165" customFormat="false" ht="14.25" hidden="true" customHeight="false" outlineLevel="0" collapsed="false">
      <c r="A2165" s="0" t="s">
        <v>98</v>
      </c>
      <c r="B2165" s="0" t="s">
        <v>50</v>
      </c>
      <c r="C2165" s="0" t="s">
        <v>65</v>
      </c>
      <c r="D2165" s="0" t="s">
        <v>94</v>
      </c>
      <c r="E2165" s="0" t="n">
        <v>2032</v>
      </c>
      <c r="F2165" s="5" t="n">
        <v>23.5389</v>
      </c>
      <c r="G2165" s="10" t="s">
        <v>4</v>
      </c>
    </row>
    <row r="2166" customFormat="false" ht="14.25" hidden="true" customHeight="false" outlineLevel="0" collapsed="false">
      <c r="A2166" s="0" t="s">
        <v>98</v>
      </c>
      <c r="B2166" s="0" t="s">
        <v>50</v>
      </c>
      <c r="C2166" s="0" t="s">
        <v>65</v>
      </c>
      <c r="D2166" s="0" t="s">
        <v>94</v>
      </c>
      <c r="E2166" s="0" t="n">
        <v>2033</v>
      </c>
      <c r="F2166" s="5" t="n">
        <v>26.051</v>
      </c>
      <c r="G2166" s="10" t="s">
        <v>4</v>
      </c>
    </row>
    <row r="2167" customFormat="false" ht="14.25" hidden="true" customHeight="false" outlineLevel="0" collapsed="false">
      <c r="A2167" s="0" t="s">
        <v>98</v>
      </c>
      <c r="B2167" s="0" t="s">
        <v>50</v>
      </c>
      <c r="C2167" s="0" t="s">
        <v>65</v>
      </c>
      <c r="D2167" s="0" t="s">
        <v>94</v>
      </c>
      <c r="E2167" s="0" t="n">
        <v>2034</v>
      </c>
      <c r="F2167" s="5" t="n">
        <v>28.7737</v>
      </c>
      <c r="G2167" s="10" t="s">
        <v>4</v>
      </c>
    </row>
    <row r="2168" customFormat="false" ht="14.25" hidden="true" customHeight="false" outlineLevel="0" collapsed="false">
      <c r="A2168" s="0" t="s">
        <v>98</v>
      </c>
      <c r="B2168" s="0" t="s">
        <v>50</v>
      </c>
      <c r="C2168" s="0" t="s">
        <v>65</v>
      </c>
      <c r="D2168" s="0" t="s">
        <v>94</v>
      </c>
      <c r="E2168" s="0" t="n">
        <v>2035</v>
      </c>
      <c r="F2168" s="5" t="n">
        <v>31.4479</v>
      </c>
      <c r="G2168" s="10" t="s">
        <v>4</v>
      </c>
    </row>
    <row r="2169" customFormat="false" ht="14.25" hidden="true" customHeight="false" outlineLevel="0" collapsed="false">
      <c r="A2169" s="0" t="s">
        <v>98</v>
      </c>
      <c r="B2169" s="0" t="s">
        <v>50</v>
      </c>
      <c r="C2169" s="0" t="s">
        <v>65</v>
      </c>
      <c r="D2169" s="0" t="s">
        <v>94</v>
      </c>
      <c r="E2169" s="0" t="n">
        <v>2036</v>
      </c>
      <c r="F2169" s="5" t="n">
        <v>33.8924</v>
      </c>
      <c r="G2169" s="10" t="s">
        <v>4</v>
      </c>
    </row>
    <row r="2170" customFormat="false" ht="14.25" hidden="true" customHeight="false" outlineLevel="0" collapsed="false">
      <c r="A2170" s="0" t="s">
        <v>98</v>
      </c>
      <c r="B2170" s="0" t="s">
        <v>50</v>
      </c>
      <c r="C2170" s="0" t="s">
        <v>65</v>
      </c>
      <c r="D2170" s="0" t="s">
        <v>94</v>
      </c>
      <c r="E2170" s="0" t="n">
        <v>2037</v>
      </c>
      <c r="F2170" s="5" t="n">
        <v>35.5914</v>
      </c>
      <c r="G2170" s="10" t="s">
        <v>4</v>
      </c>
    </row>
    <row r="2171" customFormat="false" ht="14.25" hidden="true" customHeight="false" outlineLevel="0" collapsed="false">
      <c r="A2171" s="0" t="s">
        <v>98</v>
      </c>
      <c r="B2171" s="0" t="s">
        <v>50</v>
      </c>
      <c r="C2171" s="0" t="s">
        <v>65</v>
      </c>
      <c r="D2171" s="0" t="s">
        <v>94</v>
      </c>
      <c r="E2171" s="0" t="n">
        <v>2038</v>
      </c>
      <c r="F2171" s="5" t="n">
        <v>37.4301</v>
      </c>
      <c r="G2171" s="10" t="s">
        <v>4</v>
      </c>
    </row>
    <row r="2172" customFormat="false" ht="14.25" hidden="true" customHeight="false" outlineLevel="0" collapsed="false">
      <c r="A2172" s="0" t="s">
        <v>98</v>
      </c>
      <c r="B2172" s="0" t="s">
        <v>50</v>
      </c>
      <c r="C2172" s="0" t="s">
        <v>65</v>
      </c>
      <c r="D2172" s="0" t="s">
        <v>94</v>
      </c>
      <c r="E2172" s="0" t="n">
        <v>2039</v>
      </c>
      <c r="F2172" s="5" t="n">
        <v>39.03</v>
      </c>
      <c r="G2172" s="10" t="s">
        <v>4</v>
      </c>
    </row>
    <row r="2173" customFormat="false" ht="14.25" hidden="true" customHeight="false" outlineLevel="0" collapsed="false">
      <c r="A2173" s="0" t="s">
        <v>98</v>
      </c>
      <c r="B2173" s="0" t="s">
        <v>50</v>
      </c>
      <c r="C2173" s="0" t="s">
        <v>65</v>
      </c>
      <c r="D2173" s="0" t="s">
        <v>94</v>
      </c>
      <c r="E2173" s="0" t="n">
        <v>2040</v>
      </c>
      <c r="F2173" s="5" t="n">
        <v>40.7201</v>
      </c>
      <c r="G2173" s="10" t="s">
        <v>4</v>
      </c>
    </row>
    <row r="2174" customFormat="false" ht="14.25" hidden="true" customHeight="false" outlineLevel="0" collapsed="false">
      <c r="A2174" s="0" t="s">
        <v>98</v>
      </c>
      <c r="B2174" s="0" t="s">
        <v>50</v>
      </c>
      <c r="C2174" s="0" t="s">
        <v>65</v>
      </c>
      <c r="D2174" s="0" t="s">
        <v>66</v>
      </c>
      <c r="E2174" s="0" t="n">
        <v>2024</v>
      </c>
      <c r="F2174" s="5" t="n">
        <v>74.5334086386098</v>
      </c>
      <c r="G2174" s="10" t="s">
        <v>4</v>
      </c>
    </row>
    <row r="2175" customFormat="false" ht="14.25" hidden="true" customHeight="false" outlineLevel="0" collapsed="false">
      <c r="A2175" s="0" t="s">
        <v>98</v>
      </c>
      <c r="B2175" s="0" t="s">
        <v>50</v>
      </c>
      <c r="C2175" s="0" t="s">
        <v>65</v>
      </c>
      <c r="D2175" s="0" t="s">
        <v>66</v>
      </c>
      <c r="E2175" s="0" t="n">
        <v>2025</v>
      </c>
      <c r="F2175" s="5" t="n">
        <v>73.1784969409552</v>
      </c>
      <c r="G2175" s="10" t="s">
        <v>4</v>
      </c>
    </row>
    <row r="2176" customFormat="false" ht="14.25" hidden="true" customHeight="false" outlineLevel="0" collapsed="false">
      <c r="A2176" s="0" t="s">
        <v>98</v>
      </c>
      <c r="B2176" s="0" t="s">
        <v>50</v>
      </c>
      <c r="C2176" s="0" t="s">
        <v>65</v>
      </c>
      <c r="D2176" s="0" t="s">
        <v>66</v>
      </c>
      <c r="E2176" s="0" t="n">
        <v>2026</v>
      </c>
      <c r="F2176" s="5" t="n">
        <v>71.7323120227103</v>
      </c>
      <c r="G2176" s="10" t="s">
        <v>4</v>
      </c>
    </row>
    <row r="2177" customFormat="false" ht="14.25" hidden="true" customHeight="false" outlineLevel="0" collapsed="false">
      <c r="A2177" s="0" t="s">
        <v>98</v>
      </c>
      <c r="B2177" s="0" t="s">
        <v>50</v>
      </c>
      <c r="C2177" s="0" t="s">
        <v>65</v>
      </c>
      <c r="D2177" s="0" t="s">
        <v>66</v>
      </c>
      <c r="E2177" s="0" t="n">
        <v>2027</v>
      </c>
      <c r="F2177" s="5" t="n">
        <v>70.2764095541815</v>
      </c>
      <c r="G2177" s="10" t="s">
        <v>4</v>
      </c>
    </row>
    <row r="2178" customFormat="false" ht="14.25" hidden="true" customHeight="false" outlineLevel="0" collapsed="false">
      <c r="A2178" s="0" t="s">
        <v>98</v>
      </c>
      <c r="B2178" s="0" t="s">
        <v>50</v>
      </c>
      <c r="C2178" s="0" t="s">
        <v>65</v>
      </c>
      <c r="D2178" s="0" t="s">
        <v>66</v>
      </c>
      <c r="E2178" s="0" t="n">
        <v>2028</v>
      </c>
      <c r="F2178" s="5" t="n">
        <v>68.8082279784703</v>
      </c>
      <c r="G2178" s="10" t="s">
        <v>4</v>
      </c>
    </row>
    <row r="2179" customFormat="false" ht="14.25" hidden="true" customHeight="false" outlineLevel="0" collapsed="false">
      <c r="A2179" s="0" t="s">
        <v>98</v>
      </c>
      <c r="B2179" s="0" t="s">
        <v>50</v>
      </c>
      <c r="C2179" s="0" t="s">
        <v>65</v>
      </c>
      <c r="D2179" s="0" t="s">
        <v>66</v>
      </c>
      <c r="E2179" s="0" t="n">
        <v>2029</v>
      </c>
      <c r="F2179" s="5" t="n">
        <v>67.30453605161</v>
      </c>
      <c r="G2179" s="10" t="s">
        <v>4</v>
      </c>
    </row>
    <row r="2180" customFormat="false" ht="14.25" hidden="true" customHeight="false" outlineLevel="0" collapsed="false">
      <c r="A2180" s="0" t="s">
        <v>98</v>
      </c>
      <c r="B2180" s="0" t="s">
        <v>50</v>
      </c>
      <c r="C2180" s="0" t="s">
        <v>65</v>
      </c>
      <c r="D2180" s="0" t="s">
        <v>66</v>
      </c>
      <c r="E2180" s="0" t="n">
        <v>2030</v>
      </c>
      <c r="F2180" s="5" t="n">
        <v>65.7636695423141</v>
      </c>
      <c r="G2180" s="10" t="s">
        <v>4</v>
      </c>
    </row>
    <row r="2181" customFormat="false" ht="14.25" hidden="true" customHeight="false" outlineLevel="0" collapsed="false">
      <c r="A2181" s="0" t="s">
        <v>98</v>
      </c>
      <c r="B2181" s="0" t="s">
        <v>50</v>
      </c>
      <c r="C2181" s="0" t="s">
        <v>65</v>
      </c>
      <c r="D2181" s="0" t="s">
        <v>66</v>
      </c>
      <c r="E2181" s="0" t="n">
        <v>2031</v>
      </c>
      <c r="F2181" s="5" t="n">
        <v>64.4740074008287</v>
      </c>
      <c r="G2181" s="10" t="s">
        <v>4</v>
      </c>
    </row>
    <row r="2182" customFormat="false" ht="14.25" hidden="true" customHeight="false" outlineLevel="0" collapsed="false">
      <c r="A2182" s="0" t="s">
        <v>98</v>
      </c>
      <c r="B2182" s="0" t="s">
        <v>50</v>
      </c>
      <c r="C2182" s="0" t="s">
        <v>65</v>
      </c>
      <c r="D2182" s="0" t="s">
        <v>66</v>
      </c>
      <c r="E2182" s="0" t="n">
        <v>2032</v>
      </c>
      <c r="F2182" s="5" t="n">
        <v>63.135759390306</v>
      </c>
      <c r="G2182" s="10" t="s">
        <v>4</v>
      </c>
    </row>
    <row r="2183" customFormat="false" ht="14.25" hidden="true" customHeight="false" outlineLevel="0" collapsed="false">
      <c r="A2183" s="0" t="s">
        <v>98</v>
      </c>
      <c r="B2183" s="0" t="s">
        <v>50</v>
      </c>
      <c r="C2183" s="0" t="s">
        <v>65</v>
      </c>
      <c r="D2183" s="0" t="s">
        <v>66</v>
      </c>
      <c r="E2183" s="0" t="n">
        <v>2033</v>
      </c>
      <c r="F2183" s="5" t="n">
        <v>61.7739021020835</v>
      </c>
      <c r="G2183" s="10" t="s">
        <v>4</v>
      </c>
    </row>
    <row r="2184" customFormat="false" ht="14.25" hidden="true" customHeight="false" outlineLevel="0" collapsed="false">
      <c r="A2184" s="0" t="s">
        <v>98</v>
      </c>
      <c r="B2184" s="0" t="s">
        <v>50</v>
      </c>
      <c r="C2184" s="0" t="s">
        <v>65</v>
      </c>
      <c r="D2184" s="0" t="s">
        <v>66</v>
      </c>
      <c r="E2184" s="0" t="n">
        <v>2034</v>
      </c>
      <c r="F2184" s="5" t="n">
        <v>60.3541180414543</v>
      </c>
      <c r="G2184" s="10" t="s">
        <v>4</v>
      </c>
    </row>
    <row r="2185" customFormat="false" ht="14.25" hidden="true" customHeight="false" outlineLevel="0" collapsed="false">
      <c r="A2185" s="0" t="s">
        <v>98</v>
      </c>
      <c r="B2185" s="0" t="s">
        <v>50</v>
      </c>
      <c r="C2185" s="0" t="s">
        <v>65</v>
      </c>
      <c r="D2185" s="0" t="s">
        <v>66</v>
      </c>
      <c r="E2185" s="0" t="n">
        <v>2035</v>
      </c>
      <c r="F2185" s="5" t="n">
        <v>58.9135053698363</v>
      </c>
      <c r="G2185" s="10" t="s">
        <v>4</v>
      </c>
    </row>
    <row r="2186" customFormat="false" ht="14.25" hidden="true" customHeight="false" outlineLevel="0" collapsed="false">
      <c r="A2186" s="0" t="s">
        <v>98</v>
      </c>
      <c r="B2186" s="0" t="s">
        <v>50</v>
      </c>
      <c r="C2186" s="0" t="s">
        <v>65</v>
      </c>
      <c r="D2186" s="0" t="s">
        <v>66</v>
      </c>
      <c r="E2186" s="0" t="n">
        <v>2036</v>
      </c>
      <c r="F2186" s="5" t="n">
        <v>57.6103738705657</v>
      </c>
      <c r="G2186" s="10" t="s">
        <v>4</v>
      </c>
    </row>
    <row r="2187" customFormat="false" ht="14.25" hidden="true" customHeight="false" outlineLevel="0" collapsed="false">
      <c r="A2187" s="0" t="s">
        <v>98</v>
      </c>
      <c r="B2187" s="0" t="s">
        <v>50</v>
      </c>
      <c r="C2187" s="0" t="s">
        <v>65</v>
      </c>
      <c r="D2187" s="0" t="s">
        <v>66</v>
      </c>
      <c r="E2187" s="0" t="n">
        <v>2037</v>
      </c>
      <c r="F2187" s="5" t="n">
        <v>56.6245867657416</v>
      </c>
      <c r="G2187" s="10" t="s">
        <v>4</v>
      </c>
    </row>
    <row r="2188" customFormat="false" ht="14.25" hidden="true" customHeight="false" outlineLevel="0" collapsed="false">
      <c r="A2188" s="0" t="s">
        <v>98</v>
      </c>
      <c r="B2188" s="0" t="s">
        <v>50</v>
      </c>
      <c r="C2188" s="0" t="s">
        <v>65</v>
      </c>
      <c r="D2188" s="0" t="s">
        <v>66</v>
      </c>
      <c r="E2188" s="0" t="n">
        <v>2038</v>
      </c>
      <c r="F2188" s="5" t="n">
        <v>55.7363125956152</v>
      </c>
      <c r="G2188" s="10" t="s">
        <v>4</v>
      </c>
    </row>
    <row r="2189" customFormat="false" ht="14.25" hidden="true" customHeight="false" outlineLevel="0" collapsed="false">
      <c r="A2189" s="0" t="s">
        <v>98</v>
      </c>
      <c r="B2189" s="0" t="s">
        <v>50</v>
      </c>
      <c r="C2189" s="0" t="s">
        <v>65</v>
      </c>
      <c r="D2189" s="0" t="s">
        <v>66</v>
      </c>
      <c r="E2189" s="0" t="n">
        <v>2039</v>
      </c>
      <c r="F2189" s="5" t="n">
        <v>55.2819057450102</v>
      </c>
      <c r="G2189" s="10" t="s">
        <v>4</v>
      </c>
    </row>
    <row r="2190" customFormat="false" ht="14.25" hidden="true" customHeight="false" outlineLevel="0" collapsed="false">
      <c r="A2190" s="0" t="s">
        <v>98</v>
      </c>
      <c r="B2190" s="0" t="s">
        <v>50</v>
      </c>
      <c r="C2190" s="0" t="s">
        <v>65</v>
      </c>
      <c r="D2190" s="0" t="s">
        <v>66</v>
      </c>
      <c r="E2190" s="0" t="n">
        <v>2040</v>
      </c>
      <c r="F2190" s="5" t="n">
        <v>54.4262942234143</v>
      </c>
      <c r="G2190" s="10" t="s">
        <v>4</v>
      </c>
    </row>
    <row r="2191" customFormat="false" ht="14.25" hidden="true" customHeight="false" outlineLevel="0" collapsed="false">
      <c r="A2191" s="0" t="s">
        <v>98</v>
      </c>
      <c r="B2191" s="0" t="s">
        <v>50</v>
      </c>
      <c r="C2191" s="0" t="s">
        <v>65</v>
      </c>
      <c r="D2191" s="0" t="s">
        <v>67</v>
      </c>
      <c r="E2191" s="0" t="n">
        <v>2024</v>
      </c>
      <c r="F2191" s="5" t="n">
        <v>5.9297680031584</v>
      </c>
      <c r="G2191" s="10" t="s">
        <v>4</v>
      </c>
    </row>
    <row r="2192" customFormat="false" ht="14.25" hidden="true" customHeight="false" outlineLevel="0" collapsed="false">
      <c r="A2192" s="0" t="s">
        <v>98</v>
      </c>
      <c r="B2192" s="0" t="s">
        <v>50</v>
      </c>
      <c r="C2192" s="0" t="s">
        <v>65</v>
      </c>
      <c r="D2192" s="0" t="s">
        <v>67</v>
      </c>
      <c r="E2192" s="0" t="n">
        <v>2025</v>
      </c>
      <c r="F2192" s="5" t="n">
        <v>6.5982136000601</v>
      </c>
      <c r="G2192" s="10" t="s">
        <v>4</v>
      </c>
    </row>
    <row r="2193" customFormat="false" ht="14.25" hidden="true" customHeight="false" outlineLevel="0" collapsed="false">
      <c r="A2193" s="0" t="s">
        <v>98</v>
      </c>
      <c r="B2193" s="0" t="s">
        <v>50</v>
      </c>
      <c r="C2193" s="0" t="s">
        <v>65</v>
      </c>
      <c r="D2193" s="0" t="s">
        <v>67</v>
      </c>
      <c r="E2193" s="0" t="n">
        <v>2026</v>
      </c>
      <c r="F2193" s="5" t="n">
        <v>7.33984068365442</v>
      </c>
      <c r="G2193" s="10" t="s">
        <v>4</v>
      </c>
    </row>
    <row r="2194" customFormat="false" ht="14.25" hidden="true" customHeight="false" outlineLevel="0" collapsed="false">
      <c r="A2194" s="0" t="s">
        <v>98</v>
      </c>
      <c r="B2194" s="0" t="s">
        <v>50</v>
      </c>
      <c r="C2194" s="0" t="s">
        <v>65</v>
      </c>
      <c r="D2194" s="0" t="s">
        <v>67</v>
      </c>
      <c r="E2194" s="0" t="n">
        <v>2027</v>
      </c>
      <c r="F2194" s="5" t="n">
        <v>8.15302149073412</v>
      </c>
      <c r="G2194" s="10" t="s">
        <v>4</v>
      </c>
    </row>
    <row r="2195" customFormat="false" ht="14.25" hidden="true" customHeight="false" outlineLevel="0" collapsed="false">
      <c r="A2195" s="0" t="s">
        <v>98</v>
      </c>
      <c r="B2195" s="0" t="s">
        <v>50</v>
      </c>
      <c r="C2195" s="0" t="s">
        <v>65</v>
      </c>
      <c r="D2195" s="0" t="s">
        <v>67</v>
      </c>
      <c r="E2195" s="0" t="n">
        <v>2028</v>
      </c>
      <c r="F2195" s="5" t="n">
        <v>9.19537726947568</v>
      </c>
      <c r="G2195" s="10" t="s">
        <v>4</v>
      </c>
    </row>
    <row r="2196" customFormat="false" ht="14.25" hidden="true" customHeight="false" outlineLevel="0" collapsed="false">
      <c r="A2196" s="0" t="s">
        <v>98</v>
      </c>
      <c r="B2196" s="0" t="s">
        <v>50</v>
      </c>
      <c r="C2196" s="0" t="s">
        <v>65</v>
      </c>
      <c r="D2196" s="0" t="s">
        <v>67</v>
      </c>
      <c r="E2196" s="0" t="n">
        <v>2029</v>
      </c>
      <c r="F2196" s="5" t="n">
        <v>10.3697587036587</v>
      </c>
      <c r="G2196" s="10" t="s">
        <v>4</v>
      </c>
    </row>
    <row r="2197" customFormat="false" ht="14.25" hidden="true" customHeight="false" outlineLevel="0" collapsed="false">
      <c r="A2197" s="0" t="s">
        <v>98</v>
      </c>
      <c r="B2197" s="0" t="s">
        <v>50</v>
      </c>
      <c r="C2197" s="0" t="s">
        <v>65</v>
      </c>
      <c r="D2197" s="0" t="s">
        <v>67</v>
      </c>
      <c r="E2197" s="0" t="n">
        <v>2030</v>
      </c>
      <c r="F2197" s="5" t="n">
        <v>11.7031835303897</v>
      </c>
      <c r="G2197" s="10" t="s">
        <v>4</v>
      </c>
    </row>
    <row r="2198" customFormat="false" ht="14.25" hidden="true" customHeight="false" outlineLevel="0" collapsed="false">
      <c r="A2198" s="0" t="s">
        <v>98</v>
      </c>
      <c r="B2198" s="0" t="s">
        <v>50</v>
      </c>
      <c r="C2198" s="0" t="s">
        <v>65</v>
      </c>
      <c r="D2198" s="0" t="s">
        <v>67</v>
      </c>
      <c r="E2198" s="0" t="n">
        <v>2031</v>
      </c>
      <c r="F2198" s="5" t="n">
        <v>12.8808886886105</v>
      </c>
      <c r="G2198" s="10" t="s">
        <v>4</v>
      </c>
    </row>
    <row r="2199" customFormat="false" ht="14.25" hidden="true" customHeight="false" outlineLevel="0" collapsed="false">
      <c r="A2199" s="0" t="s">
        <v>98</v>
      </c>
      <c r="B2199" s="0" t="s">
        <v>50</v>
      </c>
      <c r="C2199" s="0" t="s">
        <v>65</v>
      </c>
      <c r="D2199" s="0" t="s">
        <v>67</v>
      </c>
      <c r="E2199" s="0" t="n">
        <v>2032</v>
      </c>
      <c r="F2199" s="5" t="n">
        <v>14.1523688791389</v>
      </c>
      <c r="G2199" s="10" t="s">
        <v>4</v>
      </c>
    </row>
    <row r="2200" customFormat="false" ht="14.25" hidden="true" customHeight="false" outlineLevel="0" collapsed="false">
      <c r="A2200" s="0" t="s">
        <v>98</v>
      </c>
      <c r="B2200" s="0" t="s">
        <v>50</v>
      </c>
      <c r="C2200" s="0" t="s">
        <v>65</v>
      </c>
      <c r="D2200" s="0" t="s">
        <v>67</v>
      </c>
      <c r="E2200" s="0" t="n">
        <v>2033</v>
      </c>
      <c r="F2200" s="5" t="n">
        <v>15.581201615234</v>
      </c>
      <c r="G2200" s="10" t="s">
        <v>4</v>
      </c>
    </row>
    <row r="2201" customFormat="false" ht="14.25" hidden="true" customHeight="false" outlineLevel="0" collapsed="false">
      <c r="A2201" s="0" t="s">
        <v>98</v>
      </c>
      <c r="B2201" s="0" t="s">
        <v>50</v>
      </c>
      <c r="C2201" s="0" t="s">
        <v>65</v>
      </c>
      <c r="D2201" s="0" t="s">
        <v>67</v>
      </c>
      <c r="E2201" s="0" t="n">
        <v>2034</v>
      </c>
      <c r="F2201" s="5" t="n">
        <v>17.285835213993</v>
      </c>
      <c r="G2201" s="10" t="s">
        <v>4</v>
      </c>
    </row>
    <row r="2202" customFormat="false" ht="14.25" hidden="true" customHeight="false" outlineLevel="0" collapsed="false">
      <c r="A2202" s="0" t="s">
        <v>98</v>
      </c>
      <c r="B2202" s="0" t="s">
        <v>50</v>
      </c>
      <c r="C2202" s="0" t="s">
        <v>65</v>
      </c>
      <c r="D2202" s="0" t="s">
        <v>67</v>
      </c>
      <c r="E2202" s="0" t="n">
        <v>2035</v>
      </c>
      <c r="F2202" s="5" t="n">
        <v>18.9706135654446</v>
      </c>
      <c r="G2202" s="10" t="s">
        <v>4</v>
      </c>
    </row>
    <row r="2203" customFormat="false" ht="14.25" hidden="true" customHeight="false" outlineLevel="0" collapsed="false">
      <c r="A2203" s="0" t="s">
        <v>98</v>
      </c>
      <c r="B2203" s="0" t="s">
        <v>50</v>
      </c>
      <c r="C2203" s="0" t="s">
        <v>65</v>
      </c>
      <c r="D2203" s="0" t="s">
        <v>67</v>
      </c>
      <c r="E2203" s="0" t="n">
        <v>2036</v>
      </c>
      <c r="F2203" s="5" t="n">
        <v>20.2995489437911</v>
      </c>
      <c r="G2203" s="10" t="s">
        <v>4</v>
      </c>
    </row>
    <row r="2204" customFormat="false" ht="14.25" hidden="true" customHeight="false" outlineLevel="0" collapsed="false">
      <c r="A2204" s="0" t="s">
        <v>98</v>
      </c>
      <c r="B2204" s="0" t="s">
        <v>50</v>
      </c>
      <c r="C2204" s="0" t="s">
        <v>65</v>
      </c>
      <c r="D2204" s="0" t="s">
        <v>67</v>
      </c>
      <c r="E2204" s="0" t="n">
        <v>2037</v>
      </c>
      <c r="F2204" s="5" t="n">
        <v>21.2297562208625</v>
      </c>
      <c r="G2204" s="10" t="s">
        <v>4</v>
      </c>
    </row>
    <row r="2205" customFormat="false" ht="14.25" hidden="true" customHeight="false" outlineLevel="0" collapsed="false">
      <c r="A2205" s="0" t="s">
        <v>98</v>
      </c>
      <c r="B2205" s="0" t="s">
        <v>50</v>
      </c>
      <c r="C2205" s="0" t="s">
        <v>65</v>
      </c>
      <c r="D2205" s="0" t="s">
        <v>67</v>
      </c>
      <c r="E2205" s="0" t="n">
        <v>2038</v>
      </c>
      <c r="F2205" s="5" t="n">
        <v>22.3131301845519</v>
      </c>
      <c r="G2205" s="10" t="s">
        <v>4</v>
      </c>
    </row>
    <row r="2206" customFormat="false" ht="14.25" hidden="true" customHeight="false" outlineLevel="0" collapsed="false">
      <c r="A2206" s="0" t="s">
        <v>98</v>
      </c>
      <c r="B2206" s="0" t="s">
        <v>50</v>
      </c>
      <c r="C2206" s="0" t="s">
        <v>65</v>
      </c>
      <c r="D2206" s="0" t="s">
        <v>67</v>
      </c>
      <c r="E2206" s="0" t="n">
        <v>2039</v>
      </c>
      <c r="F2206" s="5" t="n">
        <v>23.5196128210208</v>
      </c>
      <c r="G2206" s="10" t="s">
        <v>4</v>
      </c>
    </row>
    <row r="2207" customFormat="false" ht="14.25" hidden="true" customHeight="false" outlineLevel="0" collapsed="false">
      <c r="A2207" s="0" t="s">
        <v>98</v>
      </c>
      <c r="B2207" s="0" t="s">
        <v>50</v>
      </c>
      <c r="C2207" s="0" t="s">
        <v>65</v>
      </c>
      <c r="D2207" s="0" t="s">
        <v>67</v>
      </c>
      <c r="E2207" s="0" t="n">
        <v>2040</v>
      </c>
      <c r="F2207" s="5" t="n">
        <v>24.6347918081064</v>
      </c>
      <c r="G2207" s="10" t="s">
        <v>4</v>
      </c>
    </row>
    <row r="2208" customFormat="false" ht="14.25" hidden="true" customHeight="false" outlineLevel="0" collapsed="false">
      <c r="A2208" s="0" t="s">
        <v>98</v>
      </c>
      <c r="B2208" s="0" t="s">
        <v>50</v>
      </c>
      <c r="C2208" s="0" t="s">
        <v>65</v>
      </c>
      <c r="D2208" s="0" t="s">
        <v>68</v>
      </c>
      <c r="E2208" s="0" t="n">
        <v>2024</v>
      </c>
      <c r="F2208" s="5" t="n">
        <v>11.8823496296076</v>
      </c>
      <c r="G2208" s="10" t="s">
        <v>4</v>
      </c>
    </row>
    <row r="2209" customFormat="false" ht="14.25" hidden="true" customHeight="false" outlineLevel="0" collapsed="false">
      <c r="A2209" s="0" t="s">
        <v>98</v>
      </c>
      <c r="B2209" s="0" t="s">
        <v>50</v>
      </c>
      <c r="C2209" s="0" t="s">
        <v>65</v>
      </c>
      <c r="D2209" s="0" t="s">
        <v>68</v>
      </c>
      <c r="E2209" s="0" t="n">
        <v>2025</v>
      </c>
      <c r="F2209" s="5" t="n">
        <v>12.9899423810607</v>
      </c>
      <c r="G2209" s="10" t="s">
        <v>4</v>
      </c>
    </row>
    <row r="2210" customFormat="false" ht="14.25" hidden="true" customHeight="false" outlineLevel="0" collapsed="false">
      <c r="A2210" s="0" t="s">
        <v>98</v>
      </c>
      <c r="B2210" s="0" t="s">
        <v>50</v>
      </c>
      <c r="C2210" s="0" t="s">
        <v>65</v>
      </c>
      <c r="D2210" s="0" t="s">
        <v>68</v>
      </c>
      <c r="E2210" s="0" t="n">
        <v>2026</v>
      </c>
      <c r="F2210" s="5" t="n">
        <v>14.2273978750923</v>
      </c>
      <c r="G2210" s="10" t="s">
        <v>4</v>
      </c>
    </row>
    <row r="2211" customFormat="false" ht="14.25" hidden="true" customHeight="false" outlineLevel="0" collapsed="false">
      <c r="A2211" s="0" t="s">
        <v>98</v>
      </c>
      <c r="B2211" s="0" t="s">
        <v>50</v>
      </c>
      <c r="C2211" s="0" t="s">
        <v>65</v>
      </c>
      <c r="D2211" s="0" t="s">
        <v>68</v>
      </c>
      <c r="E2211" s="0" t="n">
        <v>2027</v>
      </c>
      <c r="F2211" s="5" t="n">
        <v>15.6388301006701</v>
      </c>
      <c r="G2211" s="10" t="s">
        <v>4</v>
      </c>
    </row>
    <row r="2212" customFormat="false" ht="14.25" hidden="true" customHeight="false" outlineLevel="0" collapsed="false">
      <c r="A2212" s="0" t="s">
        <v>98</v>
      </c>
      <c r="B2212" s="0" t="s">
        <v>50</v>
      </c>
      <c r="C2212" s="0" t="s">
        <v>65</v>
      </c>
      <c r="D2212" s="0" t="s">
        <v>68</v>
      </c>
      <c r="E2212" s="0" t="n">
        <v>2028</v>
      </c>
      <c r="F2212" s="5" t="n">
        <v>17.4888547815557</v>
      </c>
      <c r="G2212" s="10" t="s">
        <v>4</v>
      </c>
    </row>
    <row r="2213" customFormat="false" ht="14.25" hidden="true" customHeight="false" outlineLevel="0" collapsed="false">
      <c r="A2213" s="0" t="s">
        <v>98</v>
      </c>
      <c r="B2213" s="0" t="s">
        <v>50</v>
      </c>
      <c r="C2213" s="0" t="s">
        <v>65</v>
      </c>
      <c r="D2213" s="0" t="s">
        <v>68</v>
      </c>
      <c r="E2213" s="0" t="n">
        <v>2029</v>
      </c>
      <c r="F2213" s="5" t="n">
        <v>19.5955430052349</v>
      </c>
      <c r="G2213" s="10" t="s">
        <v>4</v>
      </c>
    </row>
    <row r="2214" customFormat="false" ht="14.25" hidden="true" customHeight="false" outlineLevel="0" collapsed="false">
      <c r="A2214" s="0" t="s">
        <v>98</v>
      </c>
      <c r="B2214" s="0" t="s">
        <v>50</v>
      </c>
      <c r="C2214" s="0" t="s">
        <v>65</v>
      </c>
      <c r="D2214" s="0" t="s">
        <v>68</v>
      </c>
      <c r="E2214" s="0" t="n">
        <v>2030</v>
      </c>
      <c r="F2214" s="5" t="n">
        <v>21.9965456777959</v>
      </c>
      <c r="G2214" s="10" t="s">
        <v>4</v>
      </c>
    </row>
    <row r="2215" customFormat="false" ht="14.25" hidden="true" customHeight="false" outlineLevel="0" collapsed="false">
      <c r="A2215" s="0" t="s">
        <v>98</v>
      </c>
      <c r="B2215" s="0" t="s">
        <v>50</v>
      </c>
      <c r="C2215" s="0" t="s">
        <v>65</v>
      </c>
      <c r="D2215" s="0" t="s">
        <v>68</v>
      </c>
      <c r="E2215" s="0" t="n">
        <v>2031</v>
      </c>
      <c r="F2215" s="5" t="n">
        <v>23.7628052737227</v>
      </c>
      <c r="G2215" s="10" t="s">
        <v>4</v>
      </c>
    </row>
    <row r="2216" customFormat="false" ht="14.25" hidden="true" customHeight="false" outlineLevel="0" collapsed="false">
      <c r="A2216" s="0" t="s">
        <v>98</v>
      </c>
      <c r="B2216" s="0" t="s">
        <v>50</v>
      </c>
      <c r="C2216" s="0" t="s">
        <v>65</v>
      </c>
      <c r="D2216" s="0" t="s">
        <v>68</v>
      </c>
      <c r="E2216" s="0" t="n">
        <v>2032</v>
      </c>
      <c r="F2216" s="5" t="n">
        <v>25.7886132462545</v>
      </c>
      <c r="G2216" s="10" t="s">
        <v>4</v>
      </c>
    </row>
    <row r="2217" customFormat="false" ht="14.25" hidden="true" customHeight="false" outlineLevel="0" collapsed="false">
      <c r="A2217" s="0" t="s">
        <v>98</v>
      </c>
      <c r="B2217" s="0" t="s">
        <v>50</v>
      </c>
      <c r="C2217" s="0" t="s">
        <v>65</v>
      </c>
      <c r="D2217" s="0" t="s">
        <v>68</v>
      </c>
      <c r="E2217" s="0" t="n">
        <v>2033</v>
      </c>
      <c r="F2217" s="5" t="n">
        <v>28.0847288344088</v>
      </c>
      <c r="G2217" s="10" t="s">
        <v>4</v>
      </c>
    </row>
    <row r="2218" customFormat="false" ht="14.25" hidden="true" customHeight="false" outlineLevel="0" collapsed="false">
      <c r="A2218" s="0" t="s">
        <v>98</v>
      </c>
      <c r="B2218" s="0" t="s">
        <v>50</v>
      </c>
      <c r="C2218" s="0" t="s">
        <v>65</v>
      </c>
      <c r="D2218" s="0" t="s">
        <v>68</v>
      </c>
      <c r="E2218" s="0" t="n">
        <v>2034</v>
      </c>
      <c r="F2218" s="5" t="n">
        <v>30.8611369611302</v>
      </c>
      <c r="G2218" s="10" t="s">
        <v>4</v>
      </c>
    </row>
    <row r="2219" customFormat="false" ht="14.25" hidden="true" customHeight="false" outlineLevel="0" collapsed="false">
      <c r="A2219" s="0" t="s">
        <v>98</v>
      </c>
      <c r="B2219" s="0" t="s">
        <v>50</v>
      </c>
      <c r="C2219" s="0" t="s">
        <v>65</v>
      </c>
      <c r="D2219" s="0" t="s">
        <v>68</v>
      </c>
      <c r="E2219" s="0" t="n">
        <v>2035</v>
      </c>
      <c r="F2219" s="5" t="n">
        <v>33.6325974656235</v>
      </c>
      <c r="G2219" s="10" t="s">
        <v>4</v>
      </c>
    </row>
    <row r="2220" customFormat="false" ht="14.25" hidden="true" customHeight="false" outlineLevel="0" collapsed="false">
      <c r="A2220" s="0" t="s">
        <v>98</v>
      </c>
      <c r="B2220" s="0" t="s">
        <v>50</v>
      </c>
      <c r="C2220" s="0" t="s">
        <v>65</v>
      </c>
      <c r="D2220" s="0" t="s">
        <v>68</v>
      </c>
      <c r="E2220" s="0" t="n">
        <v>2036</v>
      </c>
      <c r="F2220" s="5" t="n">
        <v>35.7614262369983</v>
      </c>
      <c r="G2220" s="10" t="s">
        <v>4</v>
      </c>
    </row>
    <row r="2221" customFormat="false" ht="14.25" hidden="true" customHeight="false" outlineLevel="0" collapsed="false">
      <c r="A2221" s="0" t="s">
        <v>98</v>
      </c>
      <c r="B2221" s="0" t="s">
        <v>50</v>
      </c>
      <c r="C2221" s="0" t="s">
        <v>65</v>
      </c>
      <c r="D2221" s="0" t="s">
        <v>68</v>
      </c>
      <c r="E2221" s="0" t="n">
        <v>2037</v>
      </c>
      <c r="F2221" s="5" t="n">
        <v>37.7066027607923</v>
      </c>
      <c r="G2221" s="10" t="s">
        <v>4</v>
      </c>
    </row>
    <row r="2222" customFormat="false" ht="14.25" hidden="true" customHeight="false" outlineLevel="0" collapsed="false">
      <c r="A2222" s="0" t="s">
        <v>98</v>
      </c>
      <c r="B2222" s="0" t="s">
        <v>50</v>
      </c>
      <c r="C2222" s="0" t="s">
        <v>65</v>
      </c>
      <c r="D2222" s="0" t="s">
        <v>68</v>
      </c>
      <c r="E2222" s="0" t="n">
        <v>2038</v>
      </c>
      <c r="F2222" s="5" t="n">
        <v>40.1857145200777</v>
      </c>
      <c r="G2222" s="10" t="s">
        <v>4</v>
      </c>
    </row>
    <row r="2223" customFormat="false" ht="14.25" hidden="true" customHeight="false" outlineLevel="0" collapsed="false">
      <c r="A2223" s="0" t="s">
        <v>98</v>
      </c>
      <c r="B2223" s="0" t="s">
        <v>50</v>
      </c>
      <c r="C2223" s="0" t="s">
        <v>65</v>
      </c>
      <c r="D2223" s="0" t="s">
        <v>68</v>
      </c>
      <c r="E2223" s="0" t="n">
        <v>2039</v>
      </c>
      <c r="F2223" s="5" t="n">
        <v>42.9336845980395</v>
      </c>
      <c r="G2223" s="10" t="s">
        <v>4</v>
      </c>
    </row>
    <row r="2224" customFormat="false" ht="14.25" hidden="true" customHeight="false" outlineLevel="0" collapsed="false">
      <c r="A2224" s="0" t="s">
        <v>98</v>
      </c>
      <c r="B2224" s="0" t="s">
        <v>50</v>
      </c>
      <c r="C2224" s="0" t="s">
        <v>65</v>
      </c>
      <c r="D2224" s="0" t="s">
        <v>68</v>
      </c>
      <c r="E2224" s="0" t="n">
        <v>2040</v>
      </c>
      <c r="F2224" s="5" t="n">
        <v>45.0822806539417</v>
      </c>
      <c r="G2224" s="10" t="s">
        <v>4</v>
      </c>
    </row>
    <row r="2225" customFormat="false" ht="14.25" hidden="true" customHeight="false" outlineLevel="0" collapsed="false">
      <c r="A2225" s="0" t="s">
        <v>98</v>
      </c>
      <c r="B2225" s="0" t="s">
        <v>50</v>
      </c>
      <c r="C2225" s="0" t="s">
        <v>65</v>
      </c>
      <c r="D2225" s="0" t="s">
        <v>70</v>
      </c>
      <c r="E2225" s="0" t="n">
        <v>2024</v>
      </c>
      <c r="F2225" s="5" t="n">
        <v>184.630747085533</v>
      </c>
      <c r="G2225" s="10" t="s">
        <v>4</v>
      </c>
    </row>
    <row r="2226" customFormat="false" ht="14.25" hidden="true" customHeight="false" outlineLevel="0" collapsed="false">
      <c r="A2226" s="0" t="s">
        <v>98</v>
      </c>
      <c r="B2226" s="0" t="s">
        <v>50</v>
      </c>
      <c r="C2226" s="0" t="s">
        <v>65</v>
      </c>
      <c r="D2226" s="0" t="s">
        <v>70</v>
      </c>
      <c r="E2226" s="0" t="n">
        <v>2025</v>
      </c>
      <c r="F2226" s="5" t="n">
        <v>184.003675723223</v>
      </c>
      <c r="G2226" s="10" t="s">
        <v>4</v>
      </c>
    </row>
    <row r="2227" customFormat="false" ht="14.25" hidden="true" customHeight="false" outlineLevel="0" collapsed="false">
      <c r="A2227" s="0" t="s">
        <v>98</v>
      </c>
      <c r="B2227" s="0" t="s">
        <v>50</v>
      </c>
      <c r="C2227" s="0" t="s">
        <v>65</v>
      </c>
      <c r="D2227" s="0" t="s">
        <v>70</v>
      </c>
      <c r="E2227" s="0" t="n">
        <v>2026</v>
      </c>
      <c r="F2227" s="5" t="n">
        <v>183.660181380748</v>
      </c>
      <c r="G2227" s="10" t="s">
        <v>4</v>
      </c>
    </row>
    <row r="2228" customFormat="false" ht="14.25" hidden="true" customHeight="false" outlineLevel="0" collapsed="false">
      <c r="A2228" s="0" t="s">
        <v>98</v>
      </c>
      <c r="B2228" s="0" t="s">
        <v>50</v>
      </c>
      <c r="C2228" s="0" t="s">
        <v>65</v>
      </c>
      <c r="D2228" s="0" t="s">
        <v>70</v>
      </c>
      <c r="E2228" s="0" t="n">
        <v>2027</v>
      </c>
      <c r="F2228" s="5" t="n">
        <v>183.95013573402</v>
      </c>
      <c r="G2228" s="10" t="s">
        <v>4</v>
      </c>
    </row>
    <row r="2229" customFormat="false" ht="14.25" hidden="true" customHeight="false" outlineLevel="0" collapsed="false">
      <c r="A2229" s="0" t="s">
        <v>98</v>
      </c>
      <c r="B2229" s="0" t="s">
        <v>50</v>
      </c>
      <c r="C2229" s="0" t="s">
        <v>65</v>
      </c>
      <c r="D2229" s="0" t="s">
        <v>70</v>
      </c>
      <c r="E2229" s="0" t="n">
        <v>2028</v>
      </c>
      <c r="F2229" s="5" t="n">
        <v>184.136824018821</v>
      </c>
      <c r="G2229" s="10" t="s">
        <v>4</v>
      </c>
    </row>
    <row r="2230" customFormat="false" ht="14.25" hidden="true" customHeight="false" outlineLevel="0" collapsed="false">
      <c r="A2230" s="0" t="s">
        <v>98</v>
      </c>
      <c r="B2230" s="0" t="s">
        <v>50</v>
      </c>
      <c r="C2230" s="0" t="s">
        <v>65</v>
      </c>
      <c r="D2230" s="0" t="s">
        <v>70</v>
      </c>
      <c r="E2230" s="0" t="n">
        <v>2029</v>
      </c>
      <c r="F2230" s="5" t="n">
        <v>184.674508366034</v>
      </c>
      <c r="G2230" s="10" t="s">
        <v>4</v>
      </c>
    </row>
    <row r="2231" customFormat="false" ht="14.25" hidden="true" customHeight="false" outlineLevel="0" collapsed="false">
      <c r="A2231" s="0" t="s">
        <v>98</v>
      </c>
      <c r="B2231" s="0" t="s">
        <v>50</v>
      </c>
      <c r="C2231" s="0" t="s">
        <v>65</v>
      </c>
      <c r="D2231" s="0" t="s">
        <v>70</v>
      </c>
      <c r="E2231" s="0" t="n">
        <v>2030</v>
      </c>
      <c r="F2231" s="5" t="n">
        <v>185.118579205736</v>
      </c>
      <c r="G2231" s="10" t="s">
        <v>4</v>
      </c>
    </row>
    <row r="2232" customFormat="false" ht="14.25" hidden="true" customHeight="false" outlineLevel="0" collapsed="false">
      <c r="A2232" s="0" t="s">
        <v>98</v>
      </c>
      <c r="B2232" s="0" t="s">
        <v>50</v>
      </c>
      <c r="C2232" s="0" t="s">
        <v>65</v>
      </c>
      <c r="D2232" s="0" t="s">
        <v>70</v>
      </c>
      <c r="E2232" s="0" t="n">
        <v>2031</v>
      </c>
      <c r="F2232" s="5" t="n">
        <v>185.444773593755</v>
      </c>
      <c r="G2232" s="10" t="s">
        <v>4</v>
      </c>
    </row>
    <row r="2233" customFormat="false" ht="14.25" hidden="true" customHeight="false" outlineLevel="0" collapsed="false">
      <c r="A2233" s="0" t="s">
        <v>98</v>
      </c>
      <c r="B2233" s="0" t="s">
        <v>50</v>
      </c>
      <c r="C2233" s="0" t="s">
        <v>65</v>
      </c>
      <c r="D2233" s="0" t="s">
        <v>70</v>
      </c>
      <c r="E2233" s="0" t="n">
        <v>2032</v>
      </c>
      <c r="F2233" s="5" t="n">
        <v>186.376672024937</v>
      </c>
      <c r="G2233" s="10" t="s">
        <v>4</v>
      </c>
    </row>
    <row r="2234" customFormat="false" ht="14.25" hidden="true" customHeight="false" outlineLevel="0" collapsed="false">
      <c r="A2234" s="0" t="s">
        <v>98</v>
      </c>
      <c r="B2234" s="0" t="s">
        <v>50</v>
      </c>
      <c r="C2234" s="0" t="s">
        <v>65</v>
      </c>
      <c r="D2234" s="0" t="s">
        <v>70</v>
      </c>
      <c r="E2234" s="0" t="n">
        <v>2033</v>
      </c>
      <c r="F2234" s="5" t="n">
        <v>187.094805433519</v>
      </c>
      <c r="G2234" s="10" t="s">
        <v>4</v>
      </c>
    </row>
    <row r="2235" customFormat="false" ht="14.25" hidden="true" customHeight="false" outlineLevel="0" collapsed="false">
      <c r="A2235" s="0" t="s">
        <v>98</v>
      </c>
      <c r="B2235" s="0" t="s">
        <v>50</v>
      </c>
      <c r="C2235" s="0" t="s">
        <v>65</v>
      </c>
      <c r="D2235" s="0" t="s">
        <v>70</v>
      </c>
      <c r="E2235" s="0" t="n">
        <v>2034</v>
      </c>
      <c r="F2235" s="5" t="n">
        <v>187.691863847419</v>
      </c>
      <c r="G2235" s="10" t="s">
        <v>4</v>
      </c>
    </row>
    <row r="2236" customFormat="false" ht="14.25" hidden="true" customHeight="false" outlineLevel="0" collapsed="false">
      <c r="A2236" s="0" t="s">
        <v>98</v>
      </c>
      <c r="B2236" s="0" t="s">
        <v>50</v>
      </c>
      <c r="C2236" s="0" t="s">
        <v>65</v>
      </c>
      <c r="D2236" s="0" t="s">
        <v>70</v>
      </c>
      <c r="E2236" s="0" t="n">
        <v>2035</v>
      </c>
      <c r="F2236" s="5" t="n">
        <v>188.360135044891</v>
      </c>
      <c r="G2236" s="10" t="s">
        <v>4</v>
      </c>
    </row>
    <row r="2237" customFormat="false" ht="14.25" hidden="true" customHeight="false" outlineLevel="0" collapsed="false">
      <c r="A2237" s="0" t="s">
        <v>98</v>
      </c>
      <c r="B2237" s="0" t="s">
        <v>50</v>
      </c>
      <c r="C2237" s="0" t="s">
        <v>65</v>
      </c>
      <c r="D2237" s="0" t="s">
        <v>70</v>
      </c>
      <c r="E2237" s="0" t="n">
        <v>2036</v>
      </c>
      <c r="F2237" s="5" t="n">
        <v>189.119085945235</v>
      </c>
      <c r="G2237" s="10" t="s">
        <v>4</v>
      </c>
    </row>
    <row r="2238" customFormat="false" ht="14.25" hidden="true" customHeight="false" outlineLevel="0" collapsed="false">
      <c r="A2238" s="0" t="s">
        <v>98</v>
      </c>
      <c r="B2238" s="0" t="s">
        <v>50</v>
      </c>
      <c r="C2238" s="0" t="s">
        <v>65</v>
      </c>
      <c r="D2238" s="0" t="s">
        <v>70</v>
      </c>
      <c r="E2238" s="0" t="n">
        <v>2037</v>
      </c>
      <c r="F2238" s="5" t="n">
        <v>190.259287319799</v>
      </c>
      <c r="G2238" s="10" t="s">
        <v>4</v>
      </c>
    </row>
    <row r="2239" customFormat="false" ht="14.25" hidden="true" customHeight="false" outlineLevel="0" collapsed="false">
      <c r="A2239" s="0" t="s">
        <v>98</v>
      </c>
      <c r="B2239" s="0" t="s">
        <v>50</v>
      </c>
      <c r="C2239" s="0" t="s">
        <v>65</v>
      </c>
      <c r="D2239" s="0" t="s">
        <v>70</v>
      </c>
      <c r="E2239" s="0" t="n">
        <v>2038</v>
      </c>
      <c r="F2239" s="5" t="n">
        <v>191.20493247063</v>
      </c>
      <c r="G2239" s="10" t="s">
        <v>4</v>
      </c>
    </row>
    <row r="2240" customFormat="false" ht="14.25" hidden="true" customHeight="false" outlineLevel="0" collapsed="false">
      <c r="A2240" s="0" t="s">
        <v>98</v>
      </c>
      <c r="B2240" s="0" t="s">
        <v>50</v>
      </c>
      <c r="C2240" s="0" t="s">
        <v>65</v>
      </c>
      <c r="D2240" s="0" t="s">
        <v>70</v>
      </c>
      <c r="E2240" s="0" t="n">
        <v>2039</v>
      </c>
      <c r="F2240" s="5" t="n">
        <v>191.991511604242</v>
      </c>
      <c r="G2240" s="10" t="s">
        <v>4</v>
      </c>
    </row>
    <row r="2241" customFormat="false" ht="14.25" hidden="true" customHeight="false" outlineLevel="0" collapsed="false">
      <c r="A2241" s="0" t="s">
        <v>98</v>
      </c>
      <c r="B2241" s="0" t="s">
        <v>50</v>
      </c>
      <c r="C2241" s="0" t="s">
        <v>65</v>
      </c>
      <c r="D2241" s="0" t="s">
        <v>70</v>
      </c>
      <c r="E2241" s="0" t="n">
        <v>2040</v>
      </c>
      <c r="F2241" s="5" t="n">
        <v>193.060543385029</v>
      </c>
      <c r="G2241" s="10" t="s">
        <v>4</v>
      </c>
    </row>
    <row r="2242" customFormat="false" ht="14.25" hidden="true" customHeight="false" outlineLevel="0" collapsed="false">
      <c r="A2242" s="0" t="s">
        <v>98</v>
      </c>
      <c r="B2242" s="0" t="s">
        <v>50</v>
      </c>
      <c r="C2242" s="0" t="s">
        <v>65</v>
      </c>
      <c r="D2242" s="0" t="s">
        <v>71</v>
      </c>
      <c r="E2242" s="0" t="n">
        <v>2024</v>
      </c>
      <c r="F2242" s="5" t="n">
        <v>276.976273356909</v>
      </c>
      <c r="G2242" s="10" t="s">
        <v>4</v>
      </c>
    </row>
    <row r="2243" customFormat="false" ht="14.25" hidden="true" customHeight="false" outlineLevel="0" collapsed="false">
      <c r="A2243" s="0" t="s">
        <v>98</v>
      </c>
      <c r="B2243" s="0" t="s">
        <v>50</v>
      </c>
      <c r="C2243" s="0" t="s">
        <v>65</v>
      </c>
      <c r="D2243" s="0" t="s">
        <v>71</v>
      </c>
      <c r="E2243" s="0" t="n">
        <v>2025</v>
      </c>
      <c r="F2243" s="5" t="n">
        <v>280.709928645299</v>
      </c>
      <c r="G2243" s="10" t="s">
        <v>4</v>
      </c>
    </row>
    <row r="2244" customFormat="false" ht="14.25" hidden="true" customHeight="false" outlineLevel="0" collapsed="false">
      <c r="A2244" s="0" t="s">
        <v>98</v>
      </c>
      <c r="B2244" s="0" t="s">
        <v>50</v>
      </c>
      <c r="C2244" s="0" t="s">
        <v>65</v>
      </c>
      <c r="D2244" s="0" t="s">
        <v>71</v>
      </c>
      <c r="E2244" s="0" t="n">
        <v>2026</v>
      </c>
      <c r="F2244" s="5" t="n">
        <v>284.224131962205</v>
      </c>
      <c r="G2244" s="10" t="s">
        <v>4</v>
      </c>
    </row>
    <row r="2245" customFormat="false" ht="14.25" hidden="true" customHeight="false" outlineLevel="0" collapsed="false">
      <c r="A2245" s="0" t="s">
        <v>98</v>
      </c>
      <c r="B2245" s="0" t="s">
        <v>50</v>
      </c>
      <c r="C2245" s="0" t="s">
        <v>65</v>
      </c>
      <c r="D2245" s="0" t="s">
        <v>71</v>
      </c>
      <c r="E2245" s="0" t="n">
        <v>2027</v>
      </c>
      <c r="F2245" s="5" t="n">
        <v>287.807796879606</v>
      </c>
      <c r="G2245" s="10" t="s">
        <v>4</v>
      </c>
    </row>
    <row r="2246" customFormat="false" ht="14.25" hidden="true" customHeight="false" outlineLevel="0" collapsed="false">
      <c r="A2246" s="0" t="s">
        <v>98</v>
      </c>
      <c r="B2246" s="0" t="s">
        <v>50</v>
      </c>
      <c r="C2246" s="0" t="s">
        <v>65</v>
      </c>
      <c r="D2246" s="0" t="s">
        <v>71</v>
      </c>
      <c r="E2246" s="0" t="n">
        <v>2028</v>
      </c>
      <c r="F2246" s="5" t="n">
        <v>292.354884048323</v>
      </c>
      <c r="G2246" s="10" t="s">
        <v>4</v>
      </c>
    </row>
    <row r="2247" customFormat="false" ht="14.25" hidden="true" customHeight="false" outlineLevel="0" collapsed="false">
      <c r="A2247" s="0" t="s">
        <v>98</v>
      </c>
      <c r="B2247" s="0" t="s">
        <v>50</v>
      </c>
      <c r="C2247" s="0" t="s">
        <v>65</v>
      </c>
      <c r="D2247" s="0" t="s">
        <v>71</v>
      </c>
      <c r="E2247" s="0" t="n">
        <v>2029</v>
      </c>
      <c r="F2247" s="5" t="n">
        <v>297.416946126538</v>
      </c>
      <c r="G2247" s="10" t="s">
        <v>4</v>
      </c>
    </row>
    <row r="2248" customFormat="false" ht="14.25" hidden="true" customHeight="false" outlineLevel="0" collapsed="false">
      <c r="A2248" s="0" t="s">
        <v>98</v>
      </c>
      <c r="B2248" s="0" t="s">
        <v>50</v>
      </c>
      <c r="C2248" s="0" t="s">
        <v>65</v>
      </c>
      <c r="D2248" s="0" t="s">
        <v>71</v>
      </c>
      <c r="E2248" s="0" t="n">
        <v>2030</v>
      </c>
      <c r="F2248" s="5" t="n">
        <v>303.025077956236</v>
      </c>
      <c r="G2248" s="10" t="s">
        <v>4</v>
      </c>
    </row>
    <row r="2249" customFormat="false" ht="14.25" hidden="true" customHeight="false" outlineLevel="0" collapsed="false">
      <c r="A2249" s="0" t="s">
        <v>98</v>
      </c>
      <c r="B2249" s="0" t="s">
        <v>50</v>
      </c>
      <c r="C2249" s="0" t="s">
        <v>65</v>
      </c>
      <c r="D2249" s="0" t="s">
        <v>71</v>
      </c>
      <c r="E2249" s="0" t="n">
        <v>2031</v>
      </c>
      <c r="F2249" s="5" t="n">
        <v>307.872374956917</v>
      </c>
      <c r="G2249" s="10" t="s">
        <v>4</v>
      </c>
    </row>
    <row r="2250" customFormat="false" ht="14.25" hidden="true" customHeight="false" outlineLevel="0" collapsed="false">
      <c r="A2250" s="0" t="s">
        <v>98</v>
      </c>
      <c r="B2250" s="0" t="s">
        <v>50</v>
      </c>
      <c r="C2250" s="0" t="s">
        <v>65</v>
      </c>
      <c r="D2250" s="0" t="s">
        <v>71</v>
      </c>
      <c r="E2250" s="0" t="n">
        <v>2032</v>
      </c>
      <c r="F2250" s="5" t="n">
        <v>312.992313540636</v>
      </c>
      <c r="G2250" s="10" t="s">
        <v>4</v>
      </c>
    </row>
    <row r="2251" customFormat="false" ht="14.25" hidden="true" customHeight="false" outlineLevel="0" collapsed="false">
      <c r="A2251" s="0" t="s">
        <v>98</v>
      </c>
      <c r="B2251" s="0" t="s">
        <v>50</v>
      </c>
      <c r="C2251" s="0" t="s">
        <v>65</v>
      </c>
      <c r="D2251" s="0" t="s">
        <v>71</v>
      </c>
      <c r="E2251" s="0" t="n">
        <v>2033</v>
      </c>
      <c r="F2251" s="5" t="n">
        <v>318.585637985245</v>
      </c>
      <c r="G2251" s="10" t="s">
        <v>4</v>
      </c>
    </row>
    <row r="2252" customFormat="false" ht="14.25" hidden="true" customHeight="false" outlineLevel="0" collapsed="false">
      <c r="A2252" s="0" t="s">
        <v>98</v>
      </c>
      <c r="B2252" s="0" t="s">
        <v>50</v>
      </c>
      <c r="C2252" s="0" t="s">
        <v>65</v>
      </c>
      <c r="D2252" s="0" t="s">
        <v>71</v>
      </c>
      <c r="E2252" s="0" t="n">
        <v>2034</v>
      </c>
      <c r="F2252" s="5" t="n">
        <v>324.966654063997</v>
      </c>
      <c r="G2252" s="10" t="s">
        <v>4</v>
      </c>
    </row>
    <row r="2253" customFormat="false" ht="14.25" hidden="true" customHeight="false" outlineLevel="0" collapsed="false">
      <c r="A2253" s="0" t="s">
        <v>98</v>
      </c>
      <c r="B2253" s="0" t="s">
        <v>50</v>
      </c>
      <c r="C2253" s="0" t="s">
        <v>65</v>
      </c>
      <c r="D2253" s="0" t="s">
        <v>71</v>
      </c>
      <c r="E2253" s="0" t="n">
        <v>2035</v>
      </c>
      <c r="F2253" s="5" t="n">
        <v>331.324751445795</v>
      </c>
      <c r="G2253" s="10" t="s">
        <v>4</v>
      </c>
    </row>
    <row r="2254" customFormat="false" ht="14.25" hidden="true" customHeight="false" outlineLevel="0" collapsed="false">
      <c r="A2254" s="0" t="s">
        <v>98</v>
      </c>
      <c r="B2254" s="0" t="s">
        <v>50</v>
      </c>
      <c r="C2254" s="0" t="s">
        <v>65</v>
      </c>
      <c r="D2254" s="0" t="s">
        <v>71</v>
      </c>
      <c r="E2254" s="0" t="n">
        <v>2036</v>
      </c>
      <c r="F2254" s="5" t="n">
        <v>336.68283499659</v>
      </c>
      <c r="G2254" s="10" t="s">
        <v>4</v>
      </c>
    </row>
    <row r="2255" customFormat="false" ht="14.25" hidden="true" customHeight="false" outlineLevel="0" collapsed="false">
      <c r="A2255" s="0" t="s">
        <v>98</v>
      </c>
      <c r="B2255" s="0" t="s">
        <v>50</v>
      </c>
      <c r="C2255" s="0" t="s">
        <v>65</v>
      </c>
      <c r="D2255" s="0" t="s">
        <v>71</v>
      </c>
      <c r="E2255" s="0" t="n">
        <v>2037</v>
      </c>
      <c r="F2255" s="5" t="n">
        <v>341.411633067195</v>
      </c>
      <c r="G2255" s="10" t="s">
        <v>4</v>
      </c>
    </row>
    <row r="2256" customFormat="false" ht="14.25" hidden="true" customHeight="false" outlineLevel="0" collapsed="false">
      <c r="A2256" s="0" t="s">
        <v>98</v>
      </c>
      <c r="B2256" s="0" t="s">
        <v>50</v>
      </c>
      <c r="C2256" s="0" t="s">
        <v>65</v>
      </c>
      <c r="D2256" s="0" t="s">
        <v>71</v>
      </c>
      <c r="E2256" s="0" t="n">
        <v>2038</v>
      </c>
      <c r="F2256" s="5" t="n">
        <v>346.870189770875</v>
      </c>
      <c r="G2256" s="10" t="s">
        <v>4</v>
      </c>
    </row>
    <row r="2257" customFormat="false" ht="14.25" hidden="true" customHeight="false" outlineLevel="0" collapsed="false">
      <c r="A2257" s="0" t="s">
        <v>98</v>
      </c>
      <c r="B2257" s="0" t="s">
        <v>50</v>
      </c>
      <c r="C2257" s="0" t="s">
        <v>65</v>
      </c>
      <c r="D2257" s="0" t="s">
        <v>71</v>
      </c>
      <c r="E2257" s="0" t="n">
        <v>2039</v>
      </c>
      <c r="F2257" s="5" t="n">
        <v>352.756714768313</v>
      </c>
      <c r="G2257" s="10" t="s">
        <v>4</v>
      </c>
    </row>
    <row r="2258" customFormat="false" ht="14.25" hidden="true" customHeight="false" outlineLevel="0" collapsed="false">
      <c r="A2258" s="0" t="s">
        <v>98</v>
      </c>
      <c r="B2258" s="0" t="s">
        <v>50</v>
      </c>
      <c r="C2258" s="0" t="s">
        <v>65</v>
      </c>
      <c r="D2258" s="0" t="s">
        <v>71</v>
      </c>
      <c r="E2258" s="0" t="n">
        <v>2040</v>
      </c>
      <c r="F2258" s="5" t="n">
        <v>357.924010070491</v>
      </c>
      <c r="G2258" s="10" t="s">
        <v>4</v>
      </c>
    </row>
    <row r="2259" customFormat="false" ht="14.25" hidden="true" customHeight="false" outlineLevel="0" collapsed="false">
      <c r="A2259" s="0" t="s">
        <v>98</v>
      </c>
      <c r="B2259" s="0" t="s">
        <v>50</v>
      </c>
      <c r="C2259" s="0" t="s">
        <v>75</v>
      </c>
      <c r="D2259" s="0" t="s">
        <v>71</v>
      </c>
      <c r="E2259" s="0" t="n">
        <v>2024</v>
      </c>
      <c r="F2259" s="5" t="n">
        <v>5.8254</v>
      </c>
      <c r="G2259" s="10" t="s">
        <v>4</v>
      </c>
    </row>
    <row r="2260" customFormat="false" ht="14.25" hidden="true" customHeight="false" outlineLevel="0" collapsed="false">
      <c r="A2260" s="0" t="s">
        <v>98</v>
      </c>
      <c r="B2260" s="0" t="s">
        <v>50</v>
      </c>
      <c r="C2260" s="0" t="s">
        <v>75</v>
      </c>
      <c r="D2260" s="0" t="s">
        <v>71</v>
      </c>
      <c r="E2260" s="0" t="n">
        <v>2025</v>
      </c>
      <c r="F2260" s="5" t="n">
        <v>6.15109469231396</v>
      </c>
      <c r="G2260" s="10" t="s">
        <v>4</v>
      </c>
    </row>
    <row r="2261" customFormat="false" ht="14.25" hidden="true" customHeight="false" outlineLevel="0" collapsed="false">
      <c r="A2261" s="0" t="s">
        <v>98</v>
      </c>
      <c r="B2261" s="0" t="s">
        <v>50</v>
      </c>
      <c r="C2261" s="0" t="s">
        <v>75</v>
      </c>
      <c r="D2261" s="0" t="s">
        <v>71</v>
      </c>
      <c r="E2261" s="0" t="n">
        <v>2026</v>
      </c>
      <c r="F2261" s="5" t="n">
        <v>6.47141969830902</v>
      </c>
      <c r="G2261" s="10" t="s">
        <v>4</v>
      </c>
    </row>
    <row r="2262" customFormat="false" ht="14.25" hidden="true" customHeight="false" outlineLevel="0" collapsed="false">
      <c r="A2262" s="0" t="s">
        <v>98</v>
      </c>
      <c r="B2262" s="0" t="s">
        <v>50</v>
      </c>
      <c r="C2262" s="0" t="s">
        <v>75</v>
      </c>
      <c r="D2262" s="0" t="s">
        <v>71</v>
      </c>
      <c r="E2262" s="0" t="n">
        <v>2027</v>
      </c>
      <c r="F2262" s="5" t="n">
        <v>7.41391435795472</v>
      </c>
      <c r="G2262" s="10" t="s">
        <v>4</v>
      </c>
    </row>
    <row r="2263" customFormat="false" ht="14.25" hidden="true" customHeight="false" outlineLevel="0" collapsed="false">
      <c r="A2263" s="0" t="s">
        <v>98</v>
      </c>
      <c r="B2263" s="0" t="s">
        <v>50</v>
      </c>
      <c r="C2263" s="0" t="s">
        <v>75</v>
      </c>
      <c r="D2263" s="0" t="s">
        <v>71</v>
      </c>
      <c r="E2263" s="0" t="n">
        <v>2028</v>
      </c>
      <c r="F2263" s="5" t="n">
        <v>8.61688443646906</v>
      </c>
      <c r="G2263" s="10" t="s">
        <v>4</v>
      </c>
    </row>
    <row r="2264" customFormat="false" ht="14.25" hidden="true" customHeight="false" outlineLevel="0" collapsed="false">
      <c r="A2264" s="0" t="s">
        <v>98</v>
      </c>
      <c r="B2264" s="0" t="s">
        <v>50</v>
      </c>
      <c r="C2264" s="0" t="s">
        <v>75</v>
      </c>
      <c r="D2264" s="0" t="s">
        <v>71</v>
      </c>
      <c r="E2264" s="0" t="n">
        <v>2029</v>
      </c>
      <c r="F2264" s="5" t="n">
        <v>9.89985173533113</v>
      </c>
      <c r="G2264" s="10" t="s">
        <v>4</v>
      </c>
    </row>
    <row r="2265" customFormat="false" ht="14.25" hidden="true" customHeight="false" outlineLevel="0" collapsed="false">
      <c r="A2265" s="0" t="s">
        <v>98</v>
      </c>
      <c r="B2265" s="0" t="s">
        <v>50</v>
      </c>
      <c r="C2265" s="0" t="s">
        <v>75</v>
      </c>
      <c r="D2265" s="0" t="s">
        <v>71</v>
      </c>
      <c r="E2265" s="0" t="n">
        <v>2030</v>
      </c>
      <c r="F2265" s="5" t="n">
        <v>11.1238939187897</v>
      </c>
      <c r="G2265" s="10" t="s">
        <v>4</v>
      </c>
    </row>
    <row r="2266" customFormat="false" ht="14.25" hidden="true" customHeight="false" outlineLevel="0" collapsed="false">
      <c r="A2266" s="0" t="s">
        <v>98</v>
      </c>
      <c r="B2266" s="0" t="s">
        <v>50</v>
      </c>
      <c r="C2266" s="0" t="s">
        <v>75</v>
      </c>
      <c r="D2266" s="0" t="s">
        <v>71</v>
      </c>
      <c r="E2266" s="0" t="n">
        <v>2031</v>
      </c>
      <c r="F2266" s="5" t="n">
        <v>12.3398368596576</v>
      </c>
      <c r="G2266" s="10" t="s">
        <v>4</v>
      </c>
    </row>
    <row r="2267" customFormat="false" ht="14.25" hidden="true" customHeight="false" outlineLevel="0" collapsed="false">
      <c r="A2267" s="0" t="s">
        <v>98</v>
      </c>
      <c r="B2267" s="0" t="s">
        <v>50</v>
      </c>
      <c r="C2267" s="0" t="s">
        <v>75</v>
      </c>
      <c r="D2267" s="0" t="s">
        <v>71</v>
      </c>
      <c r="E2267" s="0" t="n">
        <v>2032</v>
      </c>
      <c r="F2267" s="5" t="n">
        <v>13.8018195980003</v>
      </c>
      <c r="G2267" s="10" t="s">
        <v>4</v>
      </c>
    </row>
    <row r="2268" customFormat="false" ht="14.25" hidden="true" customHeight="false" outlineLevel="0" collapsed="false">
      <c r="A2268" s="0" t="s">
        <v>98</v>
      </c>
      <c r="B2268" s="0" t="s">
        <v>50</v>
      </c>
      <c r="C2268" s="0" t="s">
        <v>75</v>
      </c>
      <c r="D2268" s="0" t="s">
        <v>71</v>
      </c>
      <c r="E2268" s="0" t="n">
        <v>2033</v>
      </c>
      <c r="F2268" s="5" t="n">
        <v>15.2583716262426</v>
      </c>
      <c r="G2268" s="10" t="s">
        <v>4</v>
      </c>
    </row>
    <row r="2269" customFormat="false" ht="14.25" hidden="true" customHeight="false" outlineLevel="0" collapsed="false">
      <c r="A2269" s="0" t="s">
        <v>98</v>
      </c>
      <c r="B2269" s="0" t="s">
        <v>50</v>
      </c>
      <c r="C2269" s="0" t="s">
        <v>75</v>
      </c>
      <c r="D2269" s="0" t="s">
        <v>71</v>
      </c>
      <c r="E2269" s="0" t="n">
        <v>2034</v>
      </c>
      <c r="F2269" s="5" t="n">
        <v>16.6711442551164</v>
      </c>
      <c r="G2269" s="10" t="s">
        <v>4</v>
      </c>
    </row>
    <row r="2270" customFormat="false" ht="14.25" hidden="true" customHeight="false" outlineLevel="0" collapsed="false">
      <c r="A2270" s="0" t="s">
        <v>98</v>
      </c>
      <c r="B2270" s="0" t="s">
        <v>50</v>
      </c>
      <c r="C2270" s="0" t="s">
        <v>75</v>
      </c>
      <c r="D2270" s="0" t="s">
        <v>71</v>
      </c>
      <c r="E2270" s="0" t="n">
        <v>2035</v>
      </c>
      <c r="F2270" s="5" t="n">
        <v>17.9989453245556</v>
      </c>
      <c r="G2270" s="10" t="s">
        <v>4</v>
      </c>
    </row>
    <row r="2271" customFormat="false" ht="14.25" hidden="true" customHeight="false" outlineLevel="0" collapsed="false">
      <c r="A2271" s="0" t="s">
        <v>98</v>
      </c>
      <c r="B2271" s="0" t="s">
        <v>50</v>
      </c>
      <c r="C2271" s="0" t="s">
        <v>75</v>
      </c>
      <c r="D2271" s="0" t="s">
        <v>71</v>
      </c>
      <c r="E2271" s="0" t="n">
        <v>2036</v>
      </c>
      <c r="F2271" s="5" t="n">
        <v>19.1995349741878</v>
      </c>
      <c r="G2271" s="10" t="s">
        <v>4</v>
      </c>
    </row>
    <row r="2272" customFormat="false" ht="14.25" hidden="true" customHeight="false" outlineLevel="0" collapsed="false">
      <c r="A2272" s="0" t="s">
        <v>98</v>
      </c>
      <c r="B2272" s="0" t="s">
        <v>50</v>
      </c>
      <c r="C2272" s="0" t="s">
        <v>75</v>
      </c>
      <c r="D2272" s="0" t="s">
        <v>71</v>
      </c>
      <c r="E2272" s="0" t="n">
        <v>2037</v>
      </c>
      <c r="F2272" s="5" t="n">
        <v>20.2317019744002</v>
      </c>
      <c r="G2272" s="10" t="s">
        <v>4</v>
      </c>
    </row>
    <row r="2273" customFormat="false" ht="14.25" hidden="true" customHeight="false" outlineLevel="0" collapsed="false">
      <c r="A2273" s="0" t="s">
        <v>98</v>
      </c>
      <c r="B2273" s="0" t="s">
        <v>50</v>
      </c>
      <c r="C2273" s="0" t="s">
        <v>75</v>
      </c>
      <c r="D2273" s="0" t="s">
        <v>71</v>
      </c>
      <c r="E2273" s="0" t="n">
        <v>2038</v>
      </c>
      <c r="F2273" s="5" t="n">
        <v>21.0574926099886</v>
      </c>
      <c r="G2273" s="10" t="s">
        <v>4</v>
      </c>
    </row>
    <row r="2274" customFormat="false" ht="14.25" hidden="true" customHeight="false" outlineLevel="0" collapsed="false">
      <c r="A2274" s="0" t="s">
        <v>98</v>
      </c>
      <c r="B2274" s="0" t="s">
        <v>50</v>
      </c>
      <c r="C2274" s="0" t="s">
        <v>75</v>
      </c>
      <c r="D2274" s="0" t="s">
        <v>71</v>
      </c>
      <c r="E2274" s="0" t="n">
        <v>2039</v>
      </c>
      <c r="F2274" s="5" t="n">
        <v>21.644435120671</v>
      </c>
      <c r="G2274" s="10" t="s">
        <v>4</v>
      </c>
    </row>
    <row r="2275" customFormat="false" ht="14.25" hidden="true" customHeight="false" outlineLevel="0" collapsed="false">
      <c r="A2275" s="0" t="s">
        <v>98</v>
      </c>
      <c r="B2275" s="0" t="s">
        <v>50</v>
      </c>
      <c r="C2275" s="0" t="s">
        <v>75</v>
      </c>
      <c r="D2275" s="0" t="s">
        <v>71</v>
      </c>
      <c r="E2275" s="0" t="n">
        <v>2040</v>
      </c>
      <c r="F2275" s="5" t="n">
        <v>21.9675865370227</v>
      </c>
      <c r="G2275" s="10" t="s">
        <v>4</v>
      </c>
    </row>
    <row r="2276" customFormat="false" ht="14.25" hidden="true" customHeight="false" outlineLevel="0" collapsed="false">
      <c r="A2276" s="0" t="s">
        <v>98</v>
      </c>
      <c r="B2276" s="0" t="s">
        <v>50</v>
      </c>
      <c r="C2276" s="0" t="s">
        <v>75</v>
      </c>
      <c r="D2276" s="0" t="s">
        <v>75</v>
      </c>
      <c r="E2276" s="0" t="n">
        <v>2024</v>
      </c>
      <c r="F2276" s="5" t="n">
        <v>5.8254</v>
      </c>
      <c r="G2276" s="10" t="s">
        <v>4</v>
      </c>
    </row>
    <row r="2277" customFormat="false" ht="14.25" hidden="true" customHeight="false" outlineLevel="0" collapsed="false">
      <c r="A2277" s="0" t="s">
        <v>98</v>
      </c>
      <c r="B2277" s="0" t="s">
        <v>50</v>
      </c>
      <c r="C2277" s="0" t="s">
        <v>75</v>
      </c>
      <c r="D2277" s="0" t="s">
        <v>75</v>
      </c>
      <c r="E2277" s="0" t="n">
        <v>2025</v>
      </c>
      <c r="F2277" s="5" t="n">
        <v>6.15109469231396</v>
      </c>
      <c r="G2277" s="10" t="s">
        <v>4</v>
      </c>
    </row>
    <row r="2278" customFormat="false" ht="14.25" hidden="true" customHeight="false" outlineLevel="0" collapsed="false">
      <c r="A2278" s="0" t="s">
        <v>98</v>
      </c>
      <c r="B2278" s="0" t="s">
        <v>50</v>
      </c>
      <c r="C2278" s="0" t="s">
        <v>75</v>
      </c>
      <c r="D2278" s="0" t="s">
        <v>75</v>
      </c>
      <c r="E2278" s="0" t="n">
        <v>2026</v>
      </c>
      <c r="F2278" s="5" t="n">
        <v>6.47141969830902</v>
      </c>
      <c r="G2278" s="10" t="s">
        <v>4</v>
      </c>
    </row>
    <row r="2279" customFormat="false" ht="14.25" hidden="true" customHeight="false" outlineLevel="0" collapsed="false">
      <c r="A2279" s="0" t="s">
        <v>98</v>
      </c>
      <c r="B2279" s="0" t="s">
        <v>50</v>
      </c>
      <c r="C2279" s="0" t="s">
        <v>75</v>
      </c>
      <c r="D2279" s="0" t="s">
        <v>75</v>
      </c>
      <c r="E2279" s="0" t="n">
        <v>2027</v>
      </c>
      <c r="F2279" s="5" t="n">
        <v>7.41391435795472</v>
      </c>
      <c r="G2279" s="10" t="s">
        <v>4</v>
      </c>
    </row>
    <row r="2280" customFormat="false" ht="14.25" hidden="true" customHeight="false" outlineLevel="0" collapsed="false">
      <c r="A2280" s="0" t="s">
        <v>98</v>
      </c>
      <c r="B2280" s="0" t="s">
        <v>50</v>
      </c>
      <c r="C2280" s="0" t="s">
        <v>75</v>
      </c>
      <c r="D2280" s="0" t="s">
        <v>75</v>
      </c>
      <c r="E2280" s="0" t="n">
        <v>2028</v>
      </c>
      <c r="F2280" s="5" t="n">
        <v>8.61688443646906</v>
      </c>
      <c r="G2280" s="10" t="s">
        <v>4</v>
      </c>
    </row>
    <row r="2281" customFormat="false" ht="14.25" hidden="true" customHeight="false" outlineLevel="0" collapsed="false">
      <c r="A2281" s="0" t="s">
        <v>98</v>
      </c>
      <c r="B2281" s="0" t="s">
        <v>50</v>
      </c>
      <c r="C2281" s="0" t="s">
        <v>75</v>
      </c>
      <c r="D2281" s="0" t="s">
        <v>75</v>
      </c>
      <c r="E2281" s="0" t="n">
        <v>2029</v>
      </c>
      <c r="F2281" s="5" t="n">
        <v>9.89985173533113</v>
      </c>
      <c r="G2281" s="10" t="s">
        <v>4</v>
      </c>
    </row>
    <row r="2282" customFormat="false" ht="14.25" hidden="true" customHeight="false" outlineLevel="0" collapsed="false">
      <c r="A2282" s="0" t="s">
        <v>98</v>
      </c>
      <c r="B2282" s="0" t="s">
        <v>50</v>
      </c>
      <c r="C2282" s="0" t="s">
        <v>75</v>
      </c>
      <c r="D2282" s="0" t="s">
        <v>75</v>
      </c>
      <c r="E2282" s="0" t="n">
        <v>2030</v>
      </c>
      <c r="F2282" s="5" t="n">
        <v>11.1238939187897</v>
      </c>
      <c r="G2282" s="10" t="s">
        <v>4</v>
      </c>
    </row>
    <row r="2283" customFormat="false" ht="14.25" hidden="true" customHeight="false" outlineLevel="0" collapsed="false">
      <c r="A2283" s="0" t="s">
        <v>98</v>
      </c>
      <c r="B2283" s="0" t="s">
        <v>50</v>
      </c>
      <c r="C2283" s="0" t="s">
        <v>75</v>
      </c>
      <c r="D2283" s="0" t="s">
        <v>75</v>
      </c>
      <c r="E2283" s="0" t="n">
        <v>2031</v>
      </c>
      <c r="F2283" s="5" t="n">
        <v>12.3398368596576</v>
      </c>
      <c r="G2283" s="10" t="s">
        <v>4</v>
      </c>
    </row>
    <row r="2284" customFormat="false" ht="14.25" hidden="true" customHeight="false" outlineLevel="0" collapsed="false">
      <c r="A2284" s="0" t="s">
        <v>98</v>
      </c>
      <c r="B2284" s="0" t="s">
        <v>50</v>
      </c>
      <c r="C2284" s="0" t="s">
        <v>75</v>
      </c>
      <c r="D2284" s="0" t="s">
        <v>75</v>
      </c>
      <c r="E2284" s="0" t="n">
        <v>2032</v>
      </c>
      <c r="F2284" s="5" t="n">
        <v>13.8018195980003</v>
      </c>
      <c r="G2284" s="10" t="s">
        <v>4</v>
      </c>
    </row>
    <row r="2285" customFormat="false" ht="14.25" hidden="true" customHeight="false" outlineLevel="0" collapsed="false">
      <c r="A2285" s="0" t="s">
        <v>98</v>
      </c>
      <c r="B2285" s="0" t="s">
        <v>50</v>
      </c>
      <c r="C2285" s="0" t="s">
        <v>75</v>
      </c>
      <c r="D2285" s="0" t="s">
        <v>75</v>
      </c>
      <c r="E2285" s="0" t="n">
        <v>2033</v>
      </c>
      <c r="F2285" s="5" t="n">
        <v>15.2583716262426</v>
      </c>
      <c r="G2285" s="10" t="s">
        <v>4</v>
      </c>
    </row>
    <row r="2286" customFormat="false" ht="14.25" hidden="true" customHeight="false" outlineLevel="0" collapsed="false">
      <c r="A2286" s="0" t="s">
        <v>98</v>
      </c>
      <c r="B2286" s="0" t="s">
        <v>50</v>
      </c>
      <c r="C2286" s="0" t="s">
        <v>75</v>
      </c>
      <c r="D2286" s="0" t="s">
        <v>75</v>
      </c>
      <c r="E2286" s="0" t="n">
        <v>2034</v>
      </c>
      <c r="F2286" s="5" t="n">
        <v>16.6711442551164</v>
      </c>
      <c r="G2286" s="10" t="s">
        <v>4</v>
      </c>
    </row>
    <row r="2287" customFormat="false" ht="14.25" hidden="true" customHeight="false" outlineLevel="0" collapsed="false">
      <c r="A2287" s="0" t="s">
        <v>98</v>
      </c>
      <c r="B2287" s="0" t="s">
        <v>50</v>
      </c>
      <c r="C2287" s="0" t="s">
        <v>75</v>
      </c>
      <c r="D2287" s="0" t="s">
        <v>75</v>
      </c>
      <c r="E2287" s="0" t="n">
        <v>2035</v>
      </c>
      <c r="F2287" s="5" t="n">
        <v>17.9989453245556</v>
      </c>
      <c r="G2287" s="10" t="s">
        <v>4</v>
      </c>
    </row>
    <row r="2288" customFormat="false" ht="14.25" hidden="true" customHeight="false" outlineLevel="0" collapsed="false">
      <c r="A2288" s="0" t="s">
        <v>98</v>
      </c>
      <c r="B2288" s="0" t="s">
        <v>50</v>
      </c>
      <c r="C2288" s="0" t="s">
        <v>75</v>
      </c>
      <c r="D2288" s="0" t="s">
        <v>75</v>
      </c>
      <c r="E2288" s="0" t="n">
        <v>2036</v>
      </c>
      <c r="F2288" s="5" t="n">
        <v>19.1995349741878</v>
      </c>
      <c r="G2288" s="10" t="s">
        <v>4</v>
      </c>
    </row>
    <row r="2289" customFormat="false" ht="14.25" hidden="true" customHeight="false" outlineLevel="0" collapsed="false">
      <c r="A2289" s="0" t="s">
        <v>98</v>
      </c>
      <c r="B2289" s="0" t="s">
        <v>50</v>
      </c>
      <c r="C2289" s="0" t="s">
        <v>75</v>
      </c>
      <c r="D2289" s="0" t="s">
        <v>75</v>
      </c>
      <c r="E2289" s="0" t="n">
        <v>2037</v>
      </c>
      <c r="F2289" s="5" t="n">
        <v>20.2317019744002</v>
      </c>
      <c r="G2289" s="10" t="s">
        <v>4</v>
      </c>
    </row>
    <row r="2290" customFormat="false" ht="14.25" hidden="true" customHeight="false" outlineLevel="0" collapsed="false">
      <c r="A2290" s="0" t="s">
        <v>98</v>
      </c>
      <c r="B2290" s="0" t="s">
        <v>50</v>
      </c>
      <c r="C2290" s="0" t="s">
        <v>75</v>
      </c>
      <c r="D2290" s="0" t="s">
        <v>75</v>
      </c>
      <c r="E2290" s="0" t="n">
        <v>2038</v>
      </c>
      <c r="F2290" s="5" t="n">
        <v>21.0574926099886</v>
      </c>
      <c r="G2290" s="10" t="s">
        <v>4</v>
      </c>
    </row>
    <row r="2291" customFormat="false" ht="14.25" hidden="true" customHeight="false" outlineLevel="0" collapsed="false">
      <c r="A2291" s="0" t="s">
        <v>98</v>
      </c>
      <c r="B2291" s="0" t="s">
        <v>50</v>
      </c>
      <c r="C2291" s="0" t="s">
        <v>75</v>
      </c>
      <c r="D2291" s="0" t="s">
        <v>75</v>
      </c>
      <c r="E2291" s="0" t="n">
        <v>2039</v>
      </c>
      <c r="F2291" s="5" t="n">
        <v>21.644435120671</v>
      </c>
      <c r="G2291" s="10" t="s">
        <v>4</v>
      </c>
    </row>
    <row r="2292" customFormat="false" ht="14.25" hidden="true" customHeight="false" outlineLevel="0" collapsed="false">
      <c r="A2292" s="0" t="s">
        <v>98</v>
      </c>
      <c r="B2292" s="0" t="s">
        <v>50</v>
      </c>
      <c r="C2292" s="0" t="s">
        <v>75</v>
      </c>
      <c r="D2292" s="0" t="s">
        <v>75</v>
      </c>
      <c r="E2292" s="0" t="n">
        <v>2040</v>
      </c>
      <c r="F2292" s="5" t="n">
        <v>21.9675865370227</v>
      </c>
      <c r="G2292" s="10" t="s">
        <v>4</v>
      </c>
    </row>
    <row r="2293" customFormat="false" ht="14.25" hidden="true" customHeight="false" outlineLevel="0" collapsed="false">
      <c r="A2293" s="0" t="s">
        <v>98</v>
      </c>
      <c r="B2293" s="0" t="s">
        <v>50</v>
      </c>
      <c r="C2293" s="0" t="s">
        <v>76</v>
      </c>
      <c r="D2293" s="0" t="s">
        <v>77</v>
      </c>
      <c r="E2293" s="0" t="n">
        <v>2024</v>
      </c>
      <c r="F2293" s="5" t="n">
        <v>0.06</v>
      </c>
      <c r="G2293" s="10" t="s">
        <v>4</v>
      </c>
    </row>
    <row r="2294" customFormat="false" ht="14.25" hidden="true" customHeight="false" outlineLevel="0" collapsed="false">
      <c r="A2294" s="0" t="s">
        <v>98</v>
      </c>
      <c r="B2294" s="0" t="s">
        <v>50</v>
      </c>
      <c r="C2294" s="0" t="s">
        <v>76</v>
      </c>
      <c r="D2294" s="0" t="s">
        <v>77</v>
      </c>
      <c r="E2294" s="0" t="n">
        <v>2025</v>
      </c>
      <c r="F2294" s="5" t="n">
        <v>0.075</v>
      </c>
      <c r="G2294" s="10" t="s">
        <v>4</v>
      </c>
    </row>
    <row r="2295" customFormat="false" ht="14.25" hidden="true" customHeight="false" outlineLevel="0" collapsed="false">
      <c r="A2295" s="0" t="s">
        <v>98</v>
      </c>
      <c r="B2295" s="0" t="s">
        <v>50</v>
      </c>
      <c r="C2295" s="0" t="s">
        <v>76</v>
      </c>
      <c r="D2295" s="0" t="s">
        <v>77</v>
      </c>
      <c r="E2295" s="0" t="n">
        <v>2026</v>
      </c>
      <c r="F2295" s="5" t="n">
        <v>0.946262</v>
      </c>
      <c r="G2295" s="10" t="s">
        <v>4</v>
      </c>
    </row>
    <row r="2296" customFormat="false" ht="14.25" hidden="true" customHeight="false" outlineLevel="0" collapsed="false">
      <c r="A2296" s="0" t="s">
        <v>98</v>
      </c>
      <c r="B2296" s="0" t="s">
        <v>50</v>
      </c>
      <c r="C2296" s="0" t="s">
        <v>76</v>
      </c>
      <c r="D2296" s="0" t="s">
        <v>77</v>
      </c>
      <c r="E2296" s="0" t="n">
        <v>2027</v>
      </c>
      <c r="F2296" s="5" t="n">
        <v>1.817525</v>
      </c>
      <c r="G2296" s="10" t="s">
        <v>4</v>
      </c>
    </row>
    <row r="2297" customFormat="false" ht="14.25" hidden="true" customHeight="false" outlineLevel="0" collapsed="false">
      <c r="A2297" s="0" t="s">
        <v>98</v>
      </c>
      <c r="B2297" s="0" t="s">
        <v>50</v>
      </c>
      <c r="C2297" s="0" t="s">
        <v>76</v>
      </c>
      <c r="D2297" s="0" t="s">
        <v>77</v>
      </c>
      <c r="E2297" s="0" t="n">
        <v>2028</v>
      </c>
      <c r="F2297" s="5" t="n">
        <v>2.623795</v>
      </c>
      <c r="G2297" s="10" t="s">
        <v>4</v>
      </c>
    </row>
    <row r="2298" customFormat="false" ht="14.25" hidden="true" customHeight="false" outlineLevel="0" collapsed="false">
      <c r="A2298" s="0" t="s">
        <v>98</v>
      </c>
      <c r="B2298" s="0" t="s">
        <v>50</v>
      </c>
      <c r="C2298" s="0" t="s">
        <v>76</v>
      </c>
      <c r="D2298" s="0" t="s">
        <v>77</v>
      </c>
      <c r="E2298" s="0" t="n">
        <v>2029</v>
      </c>
      <c r="F2298" s="5" t="n">
        <v>3.689712</v>
      </c>
      <c r="G2298" s="10" t="s">
        <v>4</v>
      </c>
    </row>
    <row r="2299" customFormat="false" ht="14.25" hidden="true" customHeight="false" outlineLevel="0" collapsed="false">
      <c r="A2299" s="0" t="s">
        <v>98</v>
      </c>
      <c r="B2299" s="0" t="s">
        <v>50</v>
      </c>
      <c r="C2299" s="0" t="s">
        <v>76</v>
      </c>
      <c r="D2299" s="0" t="s">
        <v>77</v>
      </c>
      <c r="E2299" s="0" t="n">
        <v>2030</v>
      </c>
      <c r="F2299" s="5" t="n">
        <v>3.8106</v>
      </c>
      <c r="G2299" s="10" t="s">
        <v>4</v>
      </c>
    </row>
    <row r="2300" customFormat="false" ht="14.25" hidden="true" customHeight="false" outlineLevel="0" collapsed="false">
      <c r="A2300" s="0" t="s">
        <v>98</v>
      </c>
      <c r="B2300" s="0" t="s">
        <v>50</v>
      </c>
      <c r="C2300" s="0" t="s">
        <v>76</v>
      </c>
      <c r="D2300" s="0" t="s">
        <v>77</v>
      </c>
      <c r="E2300" s="0" t="n">
        <v>2031</v>
      </c>
      <c r="F2300" s="5" t="n">
        <v>4.49388</v>
      </c>
      <c r="G2300" s="10" t="s">
        <v>4</v>
      </c>
    </row>
    <row r="2301" customFormat="false" ht="14.25" hidden="true" customHeight="false" outlineLevel="0" collapsed="false">
      <c r="A2301" s="0" t="s">
        <v>98</v>
      </c>
      <c r="B2301" s="0" t="s">
        <v>50</v>
      </c>
      <c r="C2301" s="0" t="s">
        <v>76</v>
      </c>
      <c r="D2301" s="0" t="s">
        <v>77</v>
      </c>
      <c r="E2301" s="0" t="n">
        <v>2032</v>
      </c>
      <c r="F2301" s="5" t="n">
        <v>5.24286</v>
      </c>
      <c r="G2301" s="10" t="s">
        <v>4</v>
      </c>
    </row>
    <row r="2302" customFormat="false" ht="14.25" hidden="true" customHeight="false" outlineLevel="0" collapsed="false">
      <c r="A2302" s="0" t="s">
        <v>98</v>
      </c>
      <c r="B2302" s="0" t="s">
        <v>50</v>
      </c>
      <c r="C2302" s="0" t="s">
        <v>76</v>
      </c>
      <c r="D2302" s="0" t="s">
        <v>77</v>
      </c>
      <c r="E2302" s="0" t="n">
        <v>2033</v>
      </c>
      <c r="F2302" s="5" t="n">
        <v>6.09696</v>
      </c>
      <c r="G2302" s="10" t="s">
        <v>4</v>
      </c>
    </row>
    <row r="2303" customFormat="false" ht="14.25" hidden="true" customHeight="false" outlineLevel="0" collapsed="false">
      <c r="A2303" s="0" t="s">
        <v>98</v>
      </c>
      <c r="B2303" s="0" t="s">
        <v>50</v>
      </c>
      <c r="C2303" s="0" t="s">
        <v>76</v>
      </c>
      <c r="D2303" s="0" t="s">
        <v>77</v>
      </c>
      <c r="E2303" s="0" t="n">
        <v>2034</v>
      </c>
      <c r="F2303" s="5" t="n">
        <v>6.97734</v>
      </c>
      <c r="G2303" s="10" t="s">
        <v>4</v>
      </c>
    </row>
    <row r="2304" customFormat="false" ht="14.25" hidden="true" customHeight="false" outlineLevel="0" collapsed="false">
      <c r="A2304" s="0" t="s">
        <v>98</v>
      </c>
      <c r="B2304" s="0" t="s">
        <v>50</v>
      </c>
      <c r="C2304" s="0" t="s">
        <v>76</v>
      </c>
      <c r="D2304" s="0" t="s">
        <v>77</v>
      </c>
      <c r="E2304" s="0" t="n">
        <v>2035</v>
      </c>
      <c r="F2304" s="5" t="n">
        <v>7.884</v>
      </c>
      <c r="G2304" s="10" t="s">
        <v>4</v>
      </c>
    </row>
    <row r="2305" customFormat="false" ht="14.25" hidden="true" customHeight="false" outlineLevel="0" collapsed="false">
      <c r="A2305" s="0" t="s">
        <v>98</v>
      </c>
      <c r="B2305" s="0" t="s">
        <v>50</v>
      </c>
      <c r="C2305" s="0" t="s">
        <v>76</v>
      </c>
      <c r="D2305" s="0" t="s">
        <v>77</v>
      </c>
      <c r="E2305" s="0" t="n">
        <v>2036</v>
      </c>
      <c r="F2305" s="5" t="n">
        <v>8.81694</v>
      </c>
      <c r="G2305" s="10" t="s">
        <v>4</v>
      </c>
    </row>
    <row r="2306" customFormat="false" ht="14.25" hidden="true" customHeight="false" outlineLevel="0" collapsed="false">
      <c r="A2306" s="0" t="s">
        <v>98</v>
      </c>
      <c r="B2306" s="0" t="s">
        <v>50</v>
      </c>
      <c r="C2306" s="0" t="s">
        <v>76</v>
      </c>
      <c r="D2306" s="0" t="s">
        <v>77</v>
      </c>
      <c r="E2306" s="0" t="n">
        <v>2037</v>
      </c>
      <c r="F2306" s="5" t="n">
        <v>9.5046</v>
      </c>
      <c r="G2306" s="10" t="s">
        <v>4</v>
      </c>
    </row>
    <row r="2307" customFormat="false" ht="14.25" hidden="true" customHeight="false" outlineLevel="0" collapsed="false">
      <c r="A2307" s="0" t="s">
        <v>98</v>
      </c>
      <c r="B2307" s="0" t="s">
        <v>50</v>
      </c>
      <c r="C2307" s="0" t="s">
        <v>76</v>
      </c>
      <c r="D2307" s="0" t="s">
        <v>77</v>
      </c>
      <c r="E2307" s="0" t="n">
        <v>2038</v>
      </c>
      <c r="F2307" s="5" t="n">
        <v>10.20978</v>
      </c>
      <c r="G2307" s="10" t="s">
        <v>4</v>
      </c>
    </row>
    <row r="2308" customFormat="false" ht="14.25" hidden="true" customHeight="false" outlineLevel="0" collapsed="false">
      <c r="A2308" s="0" t="s">
        <v>98</v>
      </c>
      <c r="B2308" s="0" t="s">
        <v>50</v>
      </c>
      <c r="C2308" s="0" t="s">
        <v>76</v>
      </c>
      <c r="D2308" s="0" t="s">
        <v>77</v>
      </c>
      <c r="E2308" s="0" t="n">
        <v>2039</v>
      </c>
      <c r="F2308" s="5" t="n">
        <v>10.93248</v>
      </c>
      <c r="G2308" s="10" t="s">
        <v>4</v>
      </c>
    </row>
    <row r="2309" customFormat="false" ht="14.25" hidden="true" customHeight="false" outlineLevel="0" collapsed="false">
      <c r="A2309" s="0" t="s">
        <v>98</v>
      </c>
      <c r="B2309" s="0" t="s">
        <v>50</v>
      </c>
      <c r="C2309" s="0" t="s">
        <v>76</v>
      </c>
      <c r="D2309" s="0" t="s">
        <v>77</v>
      </c>
      <c r="E2309" s="0" t="n">
        <v>2040</v>
      </c>
      <c r="F2309" s="5" t="n">
        <v>11.388</v>
      </c>
      <c r="G2309" s="10" t="s">
        <v>4</v>
      </c>
    </row>
    <row r="2310" customFormat="false" ht="14.25" hidden="true" customHeight="false" outlineLevel="0" collapsed="false">
      <c r="A2310" s="0" t="s">
        <v>98</v>
      </c>
      <c r="B2310" s="0" t="s">
        <v>50</v>
      </c>
      <c r="C2310" s="0" t="s">
        <v>76</v>
      </c>
      <c r="D2310" s="0" t="s">
        <v>78</v>
      </c>
      <c r="E2310" s="0" t="n">
        <v>2024</v>
      </c>
      <c r="F2310" s="5" t="n">
        <v>0</v>
      </c>
      <c r="G2310" s="10" t="s">
        <v>4</v>
      </c>
    </row>
    <row r="2311" customFormat="false" ht="14.25" hidden="true" customHeight="false" outlineLevel="0" collapsed="false">
      <c r="A2311" s="0" t="s">
        <v>98</v>
      </c>
      <c r="B2311" s="0" t="s">
        <v>50</v>
      </c>
      <c r="C2311" s="0" t="s">
        <v>76</v>
      </c>
      <c r="D2311" s="0" t="s">
        <v>78</v>
      </c>
      <c r="E2311" s="0" t="n">
        <v>2025</v>
      </c>
      <c r="F2311" s="5" t="n">
        <v>0</v>
      </c>
      <c r="G2311" s="10" t="s">
        <v>4</v>
      </c>
    </row>
    <row r="2312" customFormat="false" ht="14.25" hidden="true" customHeight="false" outlineLevel="0" collapsed="false">
      <c r="A2312" s="0" t="s">
        <v>98</v>
      </c>
      <c r="B2312" s="0" t="s">
        <v>50</v>
      </c>
      <c r="C2312" s="0" t="s">
        <v>76</v>
      </c>
      <c r="D2312" s="0" t="s">
        <v>78</v>
      </c>
      <c r="E2312" s="0" t="n">
        <v>2026</v>
      </c>
      <c r="F2312" s="5" t="n">
        <v>0</v>
      </c>
      <c r="G2312" s="10" t="s">
        <v>4</v>
      </c>
    </row>
    <row r="2313" customFormat="false" ht="14.25" hidden="true" customHeight="false" outlineLevel="0" collapsed="false">
      <c r="A2313" s="0" t="s">
        <v>98</v>
      </c>
      <c r="B2313" s="0" t="s">
        <v>50</v>
      </c>
      <c r="C2313" s="0" t="s">
        <v>76</v>
      </c>
      <c r="D2313" s="0" t="s">
        <v>78</v>
      </c>
      <c r="E2313" s="0" t="n">
        <v>2027</v>
      </c>
      <c r="F2313" s="5" t="n">
        <v>0</v>
      </c>
      <c r="G2313" s="10" t="s">
        <v>4</v>
      </c>
    </row>
    <row r="2314" customFormat="false" ht="14.25" hidden="true" customHeight="false" outlineLevel="0" collapsed="false">
      <c r="A2314" s="0" t="s">
        <v>98</v>
      </c>
      <c r="B2314" s="0" t="s">
        <v>50</v>
      </c>
      <c r="C2314" s="0" t="s">
        <v>76</v>
      </c>
      <c r="D2314" s="0" t="s">
        <v>78</v>
      </c>
      <c r="E2314" s="0" t="n">
        <v>2028</v>
      </c>
      <c r="F2314" s="5" t="n">
        <v>0</v>
      </c>
      <c r="G2314" s="10" t="s">
        <v>4</v>
      </c>
    </row>
    <row r="2315" customFormat="false" ht="14.25" hidden="true" customHeight="false" outlineLevel="0" collapsed="false">
      <c r="A2315" s="0" t="s">
        <v>98</v>
      </c>
      <c r="B2315" s="0" t="s">
        <v>50</v>
      </c>
      <c r="C2315" s="0" t="s">
        <v>76</v>
      </c>
      <c r="D2315" s="0" t="s">
        <v>78</v>
      </c>
      <c r="E2315" s="0" t="n">
        <v>2029</v>
      </c>
      <c r="F2315" s="5" t="n">
        <v>0</v>
      </c>
      <c r="G2315" s="10" t="s">
        <v>4</v>
      </c>
    </row>
    <row r="2316" customFormat="false" ht="14.25" hidden="true" customHeight="false" outlineLevel="0" collapsed="false">
      <c r="A2316" s="0" t="s">
        <v>98</v>
      </c>
      <c r="B2316" s="0" t="s">
        <v>50</v>
      </c>
      <c r="C2316" s="0" t="s">
        <v>76</v>
      </c>
      <c r="D2316" s="0" t="s">
        <v>78</v>
      </c>
      <c r="E2316" s="0" t="n">
        <v>2030</v>
      </c>
      <c r="F2316" s="5" t="n">
        <v>0</v>
      </c>
      <c r="G2316" s="10" t="s">
        <v>4</v>
      </c>
    </row>
    <row r="2317" customFormat="false" ht="14.25" hidden="true" customHeight="false" outlineLevel="0" collapsed="false">
      <c r="A2317" s="0" t="s">
        <v>98</v>
      </c>
      <c r="B2317" s="0" t="s">
        <v>50</v>
      </c>
      <c r="C2317" s="0" t="s">
        <v>76</v>
      </c>
      <c r="D2317" s="0" t="s">
        <v>78</v>
      </c>
      <c r="E2317" s="0" t="n">
        <v>2031</v>
      </c>
      <c r="F2317" s="5" t="n">
        <v>0</v>
      </c>
      <c r="G2317" s="10" t="s">
        <v>4</v>
      </c>
    </row>
    <row r="2318" customFormat="false" ht="14.25" hidden="true" customHeight="false" outlineLevel="0" collapsed="false">
      <c r="A2318" s="0" t="s">
        <v>98</v>
      </c>
      <c r="B2318" s="0" t="s">
        <v>50</v>
      </c>
      <c r="C2318" s="0" t="s">
        <v>76</v>
      </c>
      <c r="D2318" s="0" t="s">
        <v>78</v>
      </c>
      <c r="E2318" s="0" t="n">
        <v>2032</v>
      </c>
      <c r="F2318" s="5" t="n">
        <v>0</v>
      </c>
      <c r="G2318" s="10" t="s">
        <v>4</v>
      </c>
    </row>
    <row r="2319" customFormat="false" ht="14.25" hidden="true" customHeight="false" outlineLevel="0" collapsed="false">
      <c r="A2319" s="0" t="s">
        <v>98</v>
      </c>
      <c r="B2319" s="0" t="s">
        <v>50</v>
      </c>
      <c r="C2319" s="0" t="s">
        <v>76</v>
      </c>
      <c r="D2319" s="0" t="s">
        <v>78</v>
      </c>
      <c r="E2319" s="0" t="n">
        <v>2033</v>
      </c>
      <c r="F2319" s="5" t="n">
        <v>0</v>
      </c>
      <c r="G2319" s="10" t="s">
        <v>4</v>
      </c>
    </row>
    <row r="2320" customFormat="false" ht="14.25" hidden="true" customHeight="false" outlineLevel="0" collapsed="false">
      <c r="A2320" s="0" t="s">
        <v>98</v>
      </c>
      <c r="B2320" s="0" t="s">
        <v>50</v>
      </c>
      <c r="C2320" s="0" t="s">
        <v>76</v>
      </c>
      <c r="D2320" s="0" t="s">
        <v>78</v>
      </c>
      <c r="E2320" s="0" t="n">
        <v>2034</v>
      </c>
      <c r="F2320" s="5" t="n">
        <v>0</v>
      </c>
      <c r="G2320" s="10" t="s">
        <v>4</v>
      </c>
    </row>
    <row r="2321" customFormat="false" ht="14.25" hidden="true" customHeight="false" outlineLevel="0" collapsed="false">
      <c r="A2321" s="0" t="s">
        <v>98</v>
      </c>
      <c r="B2321" s="0" t="s">
        <v>50</v>
      </c>
      <c r="C2321" s="0" t="s">
        <v>76</v>
      </c>
      <c r="D2321" s="0" t="s">
        <v>78</v>
      </c>
      <c r="E2321" s="0" t="n">
        <v>2035</v>
      </c>
      <c r="F2321" s="5" t="n">
        <v>0</v>
      </c>
      <c r="G2321" s="10" t="s">
        <v>4</v>
      </c>
    </row>
    <row r="2322" customFormat="false" ht="14.25" hidden="true" customHeight="false" outlineLevel="0" collapsed="false">
      <c r="A2322" s="0" t="s">
        <v>98</v>
      </c>
      <c r="B2322" s="0" t="s">
        <v>50</v>
      </c>
      <c r="C2322" s="0" t="s">
        <v>76</v>
      </c>
      <c r="D2322" s="0" t="s">
        <v>78</v>
      </c>
      <c r="E2322" s="0" t="n">
        <v>2036</v>
      </c>
      <c r="F2322" s="5" t="n">
        <v>0</v>
      </c>
      <c r="G2322" s="10" t="s">
        <v>4</v>
      </c>
    </row>
    <row r="2323" customFormat="false" ht="14.25" hidden="true" customHeight="false" outlineLevel="0" collapsed="false">
      <c r="A2323" s="0" t="s">
        <v>98</v>
      </c>
      <c r="B2323" s="0" t="s">
        <v>50</v>
      </c>
      <c r="C2323" s="0" t="s">
        <v>76</v>
      </c>
      <c r="D2323" s="0" t="s">
        <v>78</v>
      </c>
      <c r="E2323" s="0" t="n">
        <v>2037</v>
      </c>
      <c r="F2323" s="5" t="n">
        <v>0</v>
      </c>
      <c r="G2323" s="10" t="s">
        <v>4</v>
      </c>
    </row>
    <row r="2324" customFormat="false" ht="14.25" hidden="true" customHeight="false" outlineLevel="0" collapsed="false">
      <c r="A2324" s="0" t="s">
        <v>98</v>
      </c>
      <c r="B2324" s="0" t="s">
        <v>50</v>
      </c>
      <c r="C2324" s="0" t="s">
        <v>76</v>
      </c>
      <c r="D2324" s="0" t="s">
        <v>78</v>
      </c>
      <c r="E2324" s="0" t="n">
        <v>2038</v>
      </c>
      <c r="F2324" s="5" t="n">
        <v>0</v>
      </c>
      <c r="G2324" s="10" t="s">
        <v>4</v>
      </c>
    </row>
    <row r="2325" customFormat="false" ht="14.25" hidden="true" customHeight="false" outlineLevel="0" collapsed="false">
      <c r="A2325" s="0" t="s">
        <v>98</v>
      </c>
      <c r="B2325" s="0" t="s">
        <v>50</v>
      </c>
      <c r="C2325" s="0" t="s">
        <v>76</v>
      </c>
      <c r="D2325" s="0" t="s">
        <v>78</v>
      </c>
      <c r="E2325" s="0" t="n">
        <v>2039</v>
      </c>
      <c r="F2325" s="5" t="n">
        <v>0</v>
      </c>
      <c r="G2325" s="10" t="s">
        <v>4</v>
      </c>
    </row>
    <row r="2326" customFormat="false" ht="14.25" hidden="true" customHeight="false" outlineLevel="0" collapsed="false">
      <c r="A2326" s="0" t="s">
        <v>98</v>
      </c>
      <c r="B2326" s="0" t="s">
        <v>50</v>
      </c>
      <c r="C2326" s="0" t="s">
        <v>76</v>
      </c>
      <c r="D2326" s="0" t="s">
        <v>78</v>
      </c>
      <c r="E2326" s="0" t="n">
        <v>2040</v>
      </c>
      <c r="F2326" s="5" t="n">
        <v>0</v>
      </c>
      <c r="G2326" s="10" t="s">
        <v>4</v>
      </c>
    </row>
    <row r="2327" customFormat="false" ht="14.25" hidden="true" customHeight="false" outlineLevel="0" collapsed="false">
      <c r="A2327" s="0" t="s">
        <v>98</v>
      </c>
      <c r="B2327" s="0" t="s">
        <v>50</v>
      </c>
      <c r="C2327" s="0" t="s">
        <v>76</v>
      </c>
      <c r="D2327" s="0" t="s">
        <v>71</v>
      </c>
      <c r="E2327" s="0" t="n">
        <v>2024</v>
      </c>
      <c r="F2327" s="5" t="n">
        <v>0.06</v>
      </c>
      <c r="G2327" s="10" t="s">
        <v>4</v>
      </c>
    </row>
    <row r="2328" customFormat="false" ht="14.25" hidden="true" customHeight="false" outlineLevel="0" collapsed="false">
      <c r="A2328" s="0" t="s">
        <v>98</v>
      </c>
      <c r="B2328" s="0" t="s">
        <v>50</v>
      </c>
      <c r="C2328" s="0" t="s">
        <v>76</v>
      </c>
      <c r="D2328" s="0" t="s">
        <v>71</v>
      </c>
      <c r="E2328" s="0" t="n">
        <v>2025</v>
      </c>
      <c r="F2328" s="5" t="n">
        <v>0.075</v>
      </c>
      <c r="G2328" s="10" t="s">
        <v>4</v>
      </c>
    </row>
    <row r="2329" customFormat="false" ht="14.25" hidden="true" customHeight="false" outlineLevel="0" collapsed="false">
      <c r="A2329" s="0" t="s">
        <v>98</v>
      </c>
      <c r="B2329" s="0" t="s">
        <v>50</v>
      </c>
      <c r="C2329" s="0" t="s">
        <v>76</v>
      </c>
      <c r="D2329" s="0" t="s">
        <v>71</v>
      </c>
      <c r="E2329" s="0" t="n">
        <v>2026</v>
      </c>
      <c r="F2329" s="5" t="n">
        <v>0.946262</v>
      </c>
      <c r="G2329" s="10" t="s">
        <v>4</v>
      </c>
    </row>
    <row r="2330" customFormat="false" ht="14.25" hidden="true" customHeight="false" outlineLevel="0" collapsed="false">
      <c r="A2330" s="0" t="s">
        <v>98</v>
      </c>
      <c r="B2330" s="0" t="s">
        <v>50</v>
      </c>
      <c r="C2330" s="0" t="s">
        <v>76</v>
      </c>
      <c r="D2330" s="0" t="s">
        <v>71</v>
      </c>
      <c r="E2330" s="0" t="n">
        <v>2027</v>
      </c>
      <c r="F2330" s="5" t="n">
        <v>1.817525</v>
      </c>
      <c r="G2330" s="10" t="s">
        <v>4</v>
      </c>
    </row>
    <row r="2331" customFormat="false" ht="14.25" hidden="true" customHeight="false" outlineLevel="0" collapsed="false">
      <c r="A2331" s="0" t="s">
        <v>98</v>
      </c>
      <c r="B2331" s="0" t="s">
        <v>50</v>
      </c>
      <c r="C2331" s="0" t="s">
        <v>76</v>
      </c>
      <c r="D2331" s="0" t="s">
        <v>71</v>
      </c>
      <c r="E2331" s="0" t="n">
        <v>2028</v>
      </c>
      <c r="F2331" s="5" t="n">
        <v>2.623795</v>
      </c>
      <c r="G2331" s="10" t="s">
        <v>4</v>
      </c>
    </row>
    <row r="2332" customFormat="false" ht="14.25" hidden="true" customHeight="false" outlineLevel="0" collapsed="false">
      <c r="A2332" s="0" t="s">
        <v>98</v>
      </c>
      <c r="B2332" s="0" t="s">
        <v>50</v>
      </c>
      <c r="C2332" s="0" t="s">
        <v>76</v>
      </c>
      <c r="D2332" s="0" t="s">
        <v>71</v>
      </c>
      <c r="E2332" s="0" t="n">
        <v>2029</v>
      </c>
      <c r="F2332" s="5" t="n">
        <v>3.689712</v>
      </c>
      <c r="G2332" s="10" t="s">
        <v>4</v>
      </c>
    </row>
    <row r="2333" customFormat="false" ht="14.25" hidden="true" customHeight="false" outlineLevel="0" collapsed="false">
      <c r="A2333" s="0" t="s">
        <v>98</v>
      </c>
      <c r="B2333" s="0" t="s">
        <v>50</v>
      </c>
      <c r="C2333" s="0" t="s">
        <v>76</v>
      </c>
      <c r="D2333" s="0" t="s">
        <v>71</v>
      </c>
      <c r="E2333" s="0" t="n">
        <v>2030</v>
      </c>
      <c r="F2333" s="5" t="n">
        <v>3.8106</v>
      </c>
      <c r="G2333" s="10" t="s">
        <v>4</v>
      </c>
    </row>
    <row r="2334" customFormat="false" ht="14.25" hidden="true" customHeight="false" outlineLevel="0" collapsed="false">
      <c r="A2334" s="0" t="s">
        <v>98</v>
      </c>
      <c r="B2334" s="0" t="s">
        <v>50</v>
      </c>
      <c r="C2334" s="0" t="s">
        <v>76</v>
      </c>
      <c r="D2334" s="0" t="s">
        <v>71</v>
      </c>
      <c r="E2334" s="0" t="n">
        <v>2031</v>
      </c>
      <c r="F2334" s="5" t="n">
        <v>4.49388</v>
      </c>
      <c r="G2334" s="10" t="s">
        <v>4</v>
      </c>
    </row>
    <row r="2335" customFormat="false" ht="14.25" hidden="true" customHeight="false" outlineLevel="0" collapsed="false">
      <c r="A2335" s="0" t="s">
        <v>98</v>
      </c>
      <c r="B2335" s="0" t="s">
        <v>50</v>
      </c>
      <c r="C2335" s="0" t="s">
        <v>76</v>
      </c>
      <c r="D2335" s="0" t="s">
        <v>71</v>
      </c>
      <c r="E2335" s="0" t="n">
        <v>2032</v>
      </c>
      <c r="F2335" s="5" t="n">
        <v>5.24286</v>
      </c>
      <c r="G2335" s="10" t="s">
        <v>4</v>
      </c>
    </row>
    <row r="2336" customFormat="false" ht="14.25" hidden="true" customHeight="false" outlineLevel="0" collapsed="false">
      <c r="A2336" s="0" t="s">
        <v>98</v>
      </c>
      <c r="B2336" s="0" t="s">
        <v>50</v>
      </c>
      <c r="C2336" s="0" t="s">
        <v>76</v>
      </c>
      <c r="D2336" s="0" t="s">
        <v>71</v>
      </c>
      <c r="E2336" s="0" t="n">
        <v>2033</v>
      </c>
      <c r="F2336" s="5" t="n">
        <v>6.09696</v>
      </c>
      <c r="G2336" s="10" t="s">
        <v>4</v>
      </c>
    </row>
    <row r="2337" customFormat="false" ht="14.25" hidden="true" customHeight="false" outlineLevel="0" collapsed="false">
      <c r="A2337" s="0" t="s">
        <v>98</v>
      </c>
      <c r="B2337" s="0" t="s">
        <v>50</v>
      </c>
      <c r="C2337" s="0" t="s">
        <v>76</v>
      </c>
      <c r="D2337" s="0" t="s">
        <v>71</v>
      </c>
      <c r="E2337" s="0" t="n">
        <v>2034</v>
      </c>
      <c r="F2337" s="5" t="n">
        <v>6.97734</v>
      </c>
      <c r="G2337" s="10" t="s">
        <v>4</v>
      </c>
    </row>
    <row r="2338" customFormat="false" ht="14.25" hidden="true" customHeight="false" outlineLevel="0" collapsed="false">
      <c r="A2338" s="0" t="s">
        <v>98</v>
      </c>
      <c r="B2338" s="0" t="s">
        <v>50</v>
      </c>
      <c r="C2338" s="0" t="s">
        <v>76</v>
      </c>
      <c r="D2338" s="0" t="s">
        <v>71</v>
      </c>
      <c r="E2338" s="0" t="n">
        <v>2035</v>
      </c>
      <c r="F2338" s="5" t="n">
        <v>7.884</v>
      </c>
      <c r="G2338" s="10" t="s">
        <v>4</v>
      </c>
    </row>
    <row r="2339" customFormat="false" ht="14.25" hidden="true" customHeight="false" outlineLevel="0" collapsed="false">
      <c r="A2339" s="0" t="s">
        <v>98</v>
      </c>
      <c r="B2339" s="0" t="s">
        <v>50</v>
      </c>
      <c r="C2339" s="0" t="s">
        <v>76</v>
      </c>
      <c r="D2339" s="0" t="s">
        <v>71</v>
      </c>
      <c r="E2339" s="0" t="n">
        <v>2036</v>
      </c>
      <c r="F2339" s="5" t="n">
        <v>8.81694</v>
      </c>
      <c r="G2339" s="10" t="s">
        <v>4</v>
      </c>
    </row>
    <row r="2340" customFormat="false" ht="14.25" hidden="true" customHeight="false" outlineLevel="0" collapsed="false">
      <c r="A2340" s="0" t="s">
        <v>98</v>
      </c>
      <c r="B2340" s="0" t="s">
        <v>50</v>
      </c>
      <c r="C2340" s="0" t="s">
        <v>76</v>
      </c>
      <c r="D2340" s="0" t="s">
        <v>71</v>
      </c>
      <c r="E2340" s="0" t="n">
        <v>2037</v>
      </c>
      <c r="F2340" s="5" t="n">
        <v>9.5046</v>
      </c>
      <c r="G2340" s="10" t="s">
        <v>4</v>
      </c>
    </row>
    <row r="2341" customFormat="false" ht="14.25" hidden="true" customHeight="false" outlineLevel="0" collapsed="false">
      <c r="A2341" s="0" t="s">
        <v>98</v>
      </c>
      <c r="B2341" s="0" t="s">
        <v>50</v>
      </c>
      <c r="C2341" s="0" t="s">
        <v>76</v>
      </c>
      <c r="D2341" s="0" t="s">
        <v>71</v>
      </c>
      <c r="E2341" s="0" t="n">
        <v>2038</v>
      </c>
      <c r="F2341" s="5" t="n">
        <v>10.20978</v>
      </c>
      <c r="G2341" s="10" t="s">
        <v>4</v>
      </c>
    </row>
    <row r="2342" customFormat="false" ht="14.25" hidden="true" customHeight="false" outlineLevel="0" collapsed="false">
      <c r="A2342" s="0" t="s">
        <v>98</v>
      </c>
      <c r="B2342" s="0" t="s">
        <v>50</v>
      </c>
      <c r="C2342" s="0" t="s">
        <v>76</v>
      </c>
      <c r="D2342" s="0" t="s">
        <v>71</v>
      </c>
      <c r="E2342" s="0" t="n">
        <v>2039</v>
      </c>
      <c r="F2342" s="5" t="n">
        <v>10.93248</v>
      </c>
      <c r="G2342" s="10" t="s">
        <v>4</v>
      </c>
    </row>
    <row r="2343" customFormat="false" ht="14.25" hidden="true" customHeight="false" outlineLevel="0" collapsed="false">
      <c r="A2343" s="0" t="s">
        <v>98</v>
      </c>
      <c r="B2343" s="0" t="s">
        <v>50</v>
      </c>
      <c r="C2343" s="0" t="s">
        <v>76</v>
      </c>
      <c r="D2343" s="0" t="s">
        <v>71</v>
      </c>
      <c r="E2343" s="0" t="n">
        <v>2040</v>
      </c>
      <c r="F2343" s="5" t="n">
        <v>11.388</v>
      </c>
      <c r="G2343" s="10" t="s">
        <v>4</v>
      </c>
    </row>
    <row r="2344" customFormat="false" ht="14.25" hidden="true" customHeight="false" outlineLevel="0" collapsed="false">
      <c r="A2344" s="0" t="s">
        <v>98</v>
      </c>
      <c r="B2344" s="0" t="s">
        <v>50</v>
      </c>
      <c r="C2344" s="0" t="s">
        <v>79</v>
      </c>
      <c r="D2344" s="0" t="s">
        <v>80</v>
      </c>
      <c r="E2344" s="0" t="n">
        <v>2024</v>
      </c>
      <c r="F2344" s="5" t="n">
        <v>17.3344359020025</v>
      </c>
      <c r="G2344" s="10" t="s">
        <v>4</v>
      </c>
    </row>
    <row r="2345" customFormat="false" ht="14.25" hidden="true" customHeight="false" outlineLevel="0" collapsed="false">
      <c r="A2345" s="0" t="s">
        <v>98</v>
      </c>
      <c r="B2345" s="0" t="s">
        <v>50</v>
      </c>
      <c r="C2345" s="0" t="s">
        <v>79</v>
      </c>
      <c r="D2345" s="0" t="s">
        <v>80</v>
      </c>
      <c r="E2345" s="0" t="n">
        <v>2025</v>
      </c>
      <c r="F2345" s="5" t="n">
        <v>17.4150426275718</v>
      </c>
      <c r="G2345" s="10" t="s">
        <v>4</v>
      </c>
    </row>
    <row r="2346" customFormat="false" ht="14.25" hidden="true" customHeight="false" outlineLevel="0" collapsed="false">
      <c r="A2346" s="0" t="s">
        <v>98</v>
      </c>
      <c r="B2346" s="0" t="s">
        <v>50</v>
      </c>
      <c r="C2346" s="0" t="s">
        <v>79</v>
      </c>
      <c r="D2346" s="0" t="s">
        <v>80</v>
      </c>
      <c r="E2346" s="0" t="n">
        <v>2026</v>
      </c>
      <c r="F2346" s="5" t="n">
        <v>17.6022289984315</v>
      </c>
      <c r="G2346" s="10" t="s">
        <v>4</v>
      </c>
    </row>
    <row r="2347" customFormat="false" ht="14.25" hidden="true" customHeight="false" outlineLevel="0" collapsed="false">
      <c r="A2347" s="0" t="s">
        <v>98</v>
      </c>
      <c r="B2347" s="0" t="s">
        <v>50</v>
      </c>
      <c r="C2347" s="0" t="s">
        <v>79</v>
      </c>
      <c r="D2347" s="0" t="s">
        <v>80</v>
      </c>
      <c r="E2347" s="0" t="n">
        <v>2027</v>
      </c>
      <c r="F2347" s="5" t="n">
        <v>17.7862092033501</v>
      </c>
      <c r="G2347" s="10" t="s">
        <v>4</v>
      </c>
    </row>
    <row r="2348" customFormat="false" ht="14.25" hidden="true" customHeight="false" outlineLevel="0" collapsed="false">
      <c r="A2348" s="0" t="s">
        <v>98</v>
      </c>
      <c r="B2348" s="0" t="s">
        <v>50</v>
      </c>
      <c r="C2348" s="0" t="s">
        <v>79</v>
      </c>
      <c r="D2348" s="0" t="s">
        <v>80</v>
      </c>
      <c r="E2348" s="0" t="n">
        <v>2028</v>
      </c>
      <c r="F2348" s="5" t="n">
        <v>17.992226029518</v>
      </c>
      <c r="G2348" s="10" t="s">
        <v>4</v>
      </c>
    </row>
    <row r="2349" customFormat="false" ht="14.25" hidden="true" customHeight="false" outlineLevel="0" collapsed="false">
      <c r="A2349" s="0" t="s">
        <v>98</v>
      </c>
      <c r="B2349" s="0" t="s">
        <v>50</v>
      </c>
      <c r="C2349" s="0" t="s">
        <v>79</v>
      </c>
      <c r="D2349" s="0" t="s">
        <v>80</v>
      </c>
      <c r="E2349" s="0" t="n">
        <v>2029</v>
      </c>
      <c r="F2349" s="5" t="n">
        <v>18.2184937730005</v>
      </c>
      <c r="G2349" s="10" t="s">
        <v>4</v>
      </c>
    </row>
    <row r="2350" customFormat="false" ht="14.25" hidden="true" customHeight="false" outlineLevel="0" collapsed="false">
      <c r="A2350" s="0" t="s">
        <v>98</v>
      </c>
      <c r="B2350" s="0" t="s">
        <v>50</v>
      </c>
      <c r="C2350" s="0" t="s">
        <v>79</v>
      </c>
      <c r="D2350" s="0" t="s">
        <v>80</v>
      </c>
      <c r="E2350" s="0" t="n">
        <v>2030</v>
      </c>
      <c r="F2350" s="5" t="n">
        <v>18.4618654484505</v>
      </c>
      <c r="G2350" s="10" t="s">
        <v>4</v>
      </c>
    </row>
    <row r="2351" customFormat="false" ht="14.25" hidden="true" customHeight="false" outlineLevel="0" collapsed="false">
      <c r="A2351" s="0" t="s">
        <v>98</v>
      </c>
      <c r="B2351" s="0" t="s">
        <v>50</v>
      </c>
      <c r="C2351" s="0" t="s">
        <v>79</v>
      </c>
      <c r="D2351" s="0" t="s">
        <v>80</v>
      </c>
      <c r="E2351" s="0" t="n">
        <v>2031</v>
      </c>
      <c r="F2351" s="5" t="n">
        <v>18.8681713392802</v>
      </c>
      <c r="G2351" s="10" t="s">
        <v>4</v>
      </c>
    </row>
    <row r="2352" customFormat="false" ht="14.25" hidden="true" customHeight="false" outlineLevel="0" collapsed="false">
      <c r="A2352" s="0" t="s">
        <v>98</v>
      </c>
      <c r="B2352" s="0" t="s">
        <v>50</v>
      </c>
      <c r="C2352" s="0" t="s">
        <v>79</v>
      </c>
      <c r="D2352" s="0" t="s">
        <v>80</v>
      </c>
      <c r="E2352" s="0" t="n">
        <v>2032</v>
      </c>
      <c r="F2352" s="5" t="n">
        <v>19.4625576254071</v>
      </c>
      <c r="G2352" s="10" t="s">
        <v>4</v>
      </c>
    </row>
    <row r="2353" customFormat="false" ht="14.25" hidden="true" customHeight="false" outlineLevel="0" collapsed="false">
      <c r="A2353" s="0" t="s">
        <v>98</v>
      </c>
      <c r="B2353" s="0" t="s">
        <v>50</v>
      </c>
      <c r="C2353" s="0" t="s">
        <v>79</v>
      </c>
      <c r="D2353" s="0" t="s">
        <v>80</v>
      </c>
      <c r="E2353" s="0" t="n">
        <v>2033</v>
      </c>
      <c r="F2353" s="5" t="n">
        <v>20.1586013503637</v>
      </c>
      <c r="G2353" s="10" t="s">
        <v>4</v>
      </c>
    </row>
    <row r="2354" customFormat="false" ht="14.25" hidden="true" customHeight="false" outlineLevel="0" collapsed="false">
      <c r="A2354" s="0" t="s">
        <v>98</v>
      </c>
      <c r="B2354" s="0" t="s">
        <v>50</v>
      </c>
      <c r="C2354" s="0" t="s">
        <v>79</v>
      </c>
      <c r="D2354" s="0" t="s">
        <v>80</v>
      </c>
      <c r="E2354" s="0" t="n">
        <v>2034</v>
      </c>
      <c r="F2354" s="5" t="n">
        <v>21.0821225627277</v>
      </c>
      <c r="G2354" s="10" t="s">
        <v>4</v>
      </c>
    </row>
    <row r="2355" customFormat="false" ht="14.25" hidden="true" customHeight="false" outlineLevel="0" collapsed="false">
      <c r="A2355" s="0" t="s">
        <v>98</v>
      </c>
      <c r="B2355" s="0" t="s">
        <v>50</v>
      </c>
      <c r="C2355" s="0" t="s">
        <v>79</v>
      </c>
      <c r="D2355" s="0" t="s">
        <v>80</v>
      </c>
      <c r="E2355" s="0" t="n">
        <v>2035</v>
      </c>
      <c r="F2355" s="5" t="n">
        <v>22.0028014167317</v>
      </c>
      <c r="G2355" s="10" t="s">
        <v>4</v>
      </c>
    </row>
    <row r="2356" customFormat="false" ht="14.25" hidden="true" customHeight="false" outlineLevel="0" collapsed="false">
      <c r="A2356" s="0" t="s">
        <v>98</v>
      </c>
      <c r="B2356" s="0" t="s">
        <v>50</v>
      </c>
      <c r="C2356" s="0" t="s">
        <v>79</v>
      </c>
      <c r="D2356" s="0" t="s">
        <v>80</v>
      </c>
      <c r="E2356" s="0" t="n">
        <v>2036</v>
      </c>
      <c r="F2356" s="5" t="n">
        <v>22.9255086442004</v>
      </c>
      <c r="G2356" s="10" t="s">
        <v>4</v>
      </c>
    </row>
    <row r="2357" customFormat="false" ht="14.25" hidden="true" customHeight="false" outlineLevel="0" collapsed="false">
      <c r="A2357" s="0" t="s">
        <v>98</v>
      </c>
      <c r="B2357" s="0" t="s">
        <v>50</v>
      </c>
      <c r="C2357" s="0" t="s">
        <v>79</v>
      </c>
      <c r="D2357" s="0" t="s">
        <v>80</v>
      </c>
      <c r="E2357" s="0" t="n">
        <v>2037</v>
      </c>
      <c r="F2357" s="5" t="n">
        <v>23.8747971370358</v>
      </c>
      <c r="G2357" s="10" t="s">
        <v>4</v>
      </c>
    </row>
    <row r="2358" customFormat="false" ht="14.25" hidden="true" customHeight="false" outlineLevel="0" collapsed="false">
      <c r="A2358" s="0" t="s">
        <v>98</v>
      </c>
      <c r="B2358" s="0" t="s">
        <v>50</v>
      </c>
      <c r="C2358" s="0" t="s">
        <v>79</v>
      </c>
      <c r="D2358" s="0" t="s">
        <v>80</v>
      </c>
      <c r="E2358" s="0" t="n">
        <v>2038</v>
      </c>
      <c r="F2358" s="5" t="n">
        <v>24.8337784948964</v>
      </c>
      <c r="G2358" s="10" t="s">
        <v>4</v>
      </c>
    </row>
    <row r="2359" customFormat="false" ht="14.25" hidden="true" customHeight="false" outlineLevel="0" collapsed="false">
      <c r="A2359" s="0" t="s">
        <v>98</v>
      </c>
      <c r="B2359" s="0" t="s">
        <v>50</v>
      </c>
      <c r="C2359" s="0" t="s">
        <v>79</v>
      </c>
      <c r="D2359" s="0" t="s">
        <v>80</v>
      </c>
      <c r="E2359" s="0" t="n">
        <v>2039</v>
      </c>
      <c r="F2359" s="5" t="n">
        <v>25.7984267665799</v>
      </c>
      <c r="G2359" s="10" t="s">
        <v>4</v>
      </c>
    </row>
    <row r="2360" customFormat="false" ht="14.25" hidden="true" customHeight="false" outlineLevel="0" collapsed="false">
      <c r="A2360" s="0" t="s">
        <v>98</v>
      </c>
      <c r="B2360" s="0" t="s">
        <v>50</v>
      </c>
      <c r="C2360" s="0" t="s">
        <v>79</v>
      </c>
      <c r="D2360" s="0" t="s">
        <v>80</v>
      </c>
      <c r="E2360" s="0" t="n">
        <v>2040</v>
      </c>
      <c r="F2360" s="5" t="n">
        <v>26.7853465066533</v>
      </c>
      <c r="G2360" s="10" t="s">
        <v>4</v>
      </c>
    </row>
    <row r="2361" customFormat="false" ht="14.25" hidden="true" customHeight="false" outlineLevel="0" collapsed="false">
      <c r="A2361" s="0" t="s">
        <v>98</v>
      </c>
      <c r="B2361" s="0" t="s">
        <v>50</v>
      </c>
      <c r="C2361" s="0" t="s">
        <v>79</v>
      </c>
      <c r="D2361" s="0" t="s">
        <v>81</v>
      </c>
      <c r="E2361" s="0" t="n">
        <v>2024</v>
      </c>
      <c r="F2361" s="5" t="n">
        <v>11.5222326348631</v>
      </c>
      <c r="G2361" s="10" t="s">
        <v>4</v>
      </c>
    </row>
    <row r="2362" customFormat="false" ht="14.25" hidden="true" customHeight="false" outlineLevel="0" collapsed="false">
      <c r="A2362" s="0" t="s">
        <v>98</v>
      </c>
      <c r="B2362" s="0" t="s">
        <v>50</v>
      </c>
      <c r="C2362" s="0" t="s">
        <v>79</v>
      </c>
      <c r="D2362" s="0" t="s">
        <v>81</v>
      </c>
      <c r="E2362" s="0" t="n">
        <v>2025</v>
      </c>
      <c r="F2362" s="5" t="n">
        <v>11.3832394931266</v>
      </c>
      <c r="G2362" s="10" t="s">
        <v>4</v>
      </c>
    </row>
    <row r="2363" customFormat="false" ht="14.25" hidden="true" customHeight="false" outlineLevel="0" collapsed="false">
      <c r="A2363" s="0" t="s">
        <v>98</v>
      </c>
      <c r="B2363" s="0" t="s">
        <v>50</v>
      </c>
      <c r="C2363" s="0" t="s">
        <v>79</v>
      </c>
      <c r="D2363" s="0" t="s">
        <v>81</v>
      </c>
      <c r="E2363" s="0" t="n">
        <v>2026</v>
      </c>
      <c r="F2363" s="5" t="n">
        <v>11.0600829350555</v>
      </c>
      <c r="G2363" s="10" t="s">
        <v>4</v>
      </c>
    </row>
    <row r="2364" customFormat="false" ht="14.25" hidden="true" customHeight="false" outlineLevel="0" collapsed="false">
      <c r="A2364" s="0" t="s">
        <v>98</v>
      </c>
      <c r="B2364" s="0" t="s">
        <v>50</v>
      </c>
      <c r="C2364" s="0" t="s">
        <v>79</v>
      </c>
      <c r="D2364" s="0" t="s">
        <v>81</v>
      </c>
      <c r="E2364" s="0" t="n">
        <v>2027</v>
      </c>
      <c r="F2364" s="5" t="n">
        <v>10.6296996392549</v>
      </c>
      <c r="G2364" s="10" t="s">
        <v>4</v>
      </c>
    </row>
    <row r="2365" customFormat="false" ht="14.25" hidden="true" customHeight="false" outlineLevel="0" collapsed="false">
      <c r="A2365" s="0" t="s">
        <v>98</v>
      </c>
      <c r="B2365" s="0" t="s">
        <v>50</v>
      </c>
      <c r="C2365" s="0" t="s">
        <v>79</v>
      </c>
      <c r="D2365" s="0" t="s">
        <v>81</v>
      </c>
      <c r="E2365" s="0" t="n">
        <v>2028</v>
      </c>
      <c r="F2365" s="5" t="n">
        <v>10.3118179529138</v>
      </c>
      <c r="G2365" s="10" t="s">
        <v>4</v>
      </c>
    </row>
    <row r="2366" customFormat="false" ht="14.25" hidden="true" customHeight="false" outlineLevel="0" collapsed="false">
      <c r="A2366" s="0" t="s">
        <v>98</v>
      </c>
      <c r="B2366" s="0" t="s">
        <v>50</v>
      </c>
      <c r="C2366" s="0" t="s">
        <v>79</v>
      </c>
      <c r="D2366" s="0" t="s">
        <v>81</v>
      </c>
      <c r="E2366" s="0" t="n">
        <v>2029</v>
      </c>
      <c r="F2366" s="5" t="n">
        <v>9.69358126663817</v>
      </c>
      <c r="G2366" s="10" t="s">
        <v>4</v>
      </c>
    </row>
    <row r="2367" customFormat="false" ht="14.25" hidden="true" customHeight="false" outlineLevel="0" collapsed="false">
      <c r="A2367" s="0" t="s">
        <v>98</v>
      </c>
      <c r="B2367" s="0" t="s">
        <v>50</v>
      </c>
      <c r="C2367" s="0" t="s">
        <v>79</v>
      </c>
      <c r="D2367" s="0" t="s">
        <v>81</v>
      </c>
      <c r="E2367" s="0" t="n">
        <v>2030</v>
      </c>
      <c r="F2367" s="5" t="n">
        <v>11.6547574581648</v>
      </c>
      <c r="G2367" s="10" t="s">
        <v>4</v>
      </c>
    </row>
    <row r="2368" customFormat="false" ht="14.25" hidden="true" customHeight="false" outlineLevel="0" collapsed="false">
      <c r="A2368" s="0" t="s">
        <v>98</v>
      </c>
      <c r="B2368" s="0" t="s">
        <v>50</v>
      </c>
      <c r="C2368" s="0" t="s">
        <v>79</v>
      </c>
      <c r="D2368" s="0" t="s">
        <v>81</v>
      </c>
      <c r="E2368" s="0" t="n">
        <v>2031</v>
      </c>
      <c r="F2368" s="5" t="n">
        <v>11.9767701860543</v>
      </c>
      <c r="G2368" s="10" t="s">
        <v>4</v>
      </c>
    </row>
    <row r="2369" customFormat="false" ht="14.25" hidden="true" customHeight="false" outlineLevel="0" collapsed="false">
      <c r="A2369" s="0" t="s">
        <v>98</v>
      </c>
      <c r="B2369" s="0" t="s">
        <v>50</v>
      </c>
      <c r="C2369" s="0" t="s">
        <v>79</v>
      </c>
      <c r="D2369" s="0" t="s">
        <v>81</v>
      </c>
      <c r="E2369" s="0" t="n">
        <v>2032</v>
      </c>
      <c r="F2369" s="5" t="n">
        <v>12.5606484143171</v>
      </c>
      <c r="G2369" s="10" t="s">
        <v>4</v>
      </c>
    </row>
    <row r="2370" customFormat="false" ht="14.25" hidden="true" customHeight="false" outlineLevel="0" collapsed="false">
      <c r="A2370" s="0" t="s">
        <v>98</v>
      </c>
      <c r="B2370" s="0" t="s">
        <v>50</v>
      </c>
      <c r="C2370" s="0" t="s">
        <v>79</v>
      </c>
      <c r="D2370" s="0" t="s">
        <v>81</v>
      </c>
      <c r="E2370" s="0" t="n">
        <v>2033</v>
      </c>
      <c r="F2370" s="5" t="n">
        <v>12.5204773894816</v>
      </c>
      <c r="G2370" s="10" t="s">
        <v>4</v>
      </c>
    </row>
    <row r="2371" customFormat="false" ht="14.25" hidden="true" customHeight="false" outlineLevel="0" collapsed="false">
      <c r="A2371" s="0" t="s">
        <v>98</v>
      </c>
      <c r="B2371" s="0" t="s">
        <v>50</v>
      </c>
      <c r="C2371" s="0" t="s">
        <v>79</v>
      </c>
      <c r="D2371" s="0" t="s">
        <v>81</v>
      </c>
      <c r="E2371" s="0" t="n">
        <v>2034</v>
      </c>
      <c r="F2371" s="5" t="n">
        <v>12.5797305159182</v>
      </c>
      <c r="G2371" s="10" t="s">
        <v>4</v>
      </c>
    </row>
    <row r="2372" customFormat="false" ht="14.25" hidden="true" customHeight="false" outlineLevel="0" collapsed="false">
      <c r="A2372" s="0" t="s">
        <v>98</v>
      </c>
      <c r="B2372" s="0" t="s">
        <v>50</v>
      </c>
      <c r="C2372" s="0" t="s">
        <v>79</v>
      </c>
      <c r="D2372" s="0" t="s">
        <v>81</v>
      </c>
      <c r="E2372" s="0" t="n">
        <v>2035</v>
      </c>
      <c r="F2372" s="5" t="n">
        <v>12.6925603993779</v>
      </c>
      <c r="G2372" s="10" t="s">
        <v>4</v>
      </c>
    </row>
    <row r="2373" customFormat="false" ht="14.25" hidden="true" customHeight="false" outlineLevel="0" collapsed="false">
      <c r="A2373" s="0" t="s">
        <v>98</v>
      </c>
      <c r="B2373" s="0" t="s">
        <v>50</v>
      </c>
      <c r="C2373" s="0" t="s">
        <v>79</v>
      </c>
      <c r="D2373" s="0" t="s">
        <v>81</v>
      </c>
      <c r="E2373" s="0" t="n">
        <v>2036</v>
      </c>
      <c r="F2373" s="5" t="n">
        <v>12.8617839738828</v>
      </c>
      <c r="G2373" s="10" t="s">
        <v>4</v>
      </c>
    </row>
    <row r="2374" customFormat="false" ht="14.25" hidden="true" customHeight="false" outlineLevel="0" collapsed="false">
      <c r="A2374" s="0" t="s">
        <v>98</v>
      </c>
      <c r="B2374" s="0" t="s">
        <v>50</v>
      </c>
      <c r="C2374" s="0" t="s">
        <v>79</v>
      </c>
      <c r="D2374" s="0" t="s">
        <v>81</v>
      </c>
      <c r="E2374" s="0" t="n">
        <v>2037</v>
      </c>
      <c r="F2374" s="5" t="n">
        <v>13.0407907040917</v>
      </c>
      <c r="G2374" s="10" t="s">
        <v>4</v>
      </c>
    </row>
    <row r="2375" customFormat="false" ht="14.25" hidden="true" customHeight="false" outlineLevel="0" collapsed="false">
      <c r="A2375" s="0" t="s">
        <v>98</v>
      </c>
      <c r="B2375" s="0" t="s">
        <v>50</v>
      </c>
      <c r="C2375" s="0" t="s">
        <v>79</v>
      </c>
      <c r="D2375" s="0" t="s">
        <v>81</v>
      </c>
      <c r="E2375" s="0" t="n">
        <v>2038</v>
      </c>
      <c r="F2375" s="5" t="n">
        <v>13.2355584108015</v>
      </c>
      <c r="G2375" s="10" t="s">
        <v>4</v>
      </c>
    </row>
    <row r="2376" customFormat="false" ht="14.25" hidden="true" customHeight="false" outlineLevel="0" collapsed="false">
      <c r="A2376" s="0" t="s">
        <v>98</v>
      </c>
      <c r="B2376" s="0" t="s">
        <v>50</v>
      </c>
      <c r="C2376" s="0" t="s">
        <v>79</v>
      </c>
      <c r="D2376" s="0" t="s">
        <v>81</v>
      </c>
      <c r="E2376" s="0" t="n">
        <v>2039</v>
      </c>
      <c r="F2376" s="5" t="n">
        <v>13.4417373636228</v>
      </c>
      <c r="G2376" s="10" t="s">
        <v>4</v>
      </c>
    </row>
    <row r="2377" customFormat="false" ht="14.25" hidden="true" customHeight="false" outlineLevel="0" collapsed="false">
      <c r="A2377" s="0" t="s">
        <v>98</v>
      </c>
      <c r="B2377" s="0" t="s">
        <v>50</v>
      </c>
      <c r="C2377" s="0" t="s">
        <v>79</v>
      </c>
      <c r="D2377" s="0" t="s">
        <v>81</v>
      </c>
      <c r="E2377" s="0" t="n">
        <v>2040</v>
      </c>
      <c r="F2377" s="5" t="n">
        <v>13.6593523897981</v>
      </c>
      <c r="G2377" s="10" t="s">
        <v>4</v>
      </c>
    </row>
    <row r="2378" customFormat="false" ht="14.25" hidden="true" customHeight="false" outlineLevel="0" collapsed="false">
      <c r="A2378" s="0" t="s">
        <v>98</v>
      </c>
      <c r="B2378" s="0" t="s">
        <v>50</v>
      </c>
      <c r="C2378" s="0" t="s">
        <v>79</v>
      </c>
      <c r="D2378" s="0" t="s">
        <v>82</v>
      </c>
      <c r="E2378" s="0" t="n">
        <v>2024</v>
      </c>
      <c r="F2378" s="5" t="n">
        <v>82.6311887814785</v>
      </c>
      <c r="G2378" s="10" t="s">
        <v>4</v>
      </c>
    </row>
    <row r="2379" customFormat="false" ht="14.25" hidden="true" customHeight="false" outlineLevel="0" collapsed="false">
      <c r="A2379" s="0" t="s">
        <v>98</v>
      </c>
      <c r="B2379" s="0" t="s">
        <v>50</v>
      </c>
      <c r="C2379" s="0" t="s">
        <v>79</v>
      </c>
      <c r="D2379" s="0" t="s">
        <v>82</v>
      </c>
      <c r="E2379" s="0" t="n">
        <v>2025</v>
      </c>
      <c r="F2379" s="5" t="n">
        <v>82.7380227744387</v>
      </c>
      <c r="G2379" s="10" t="s">
        <v>4</v>
      </c>
    </row>
    <row r="2380" customFormat="false" ht="14.25" hidden="true" customHeight="false" outlineLevel="0" collapsed="false">
      <c r="A2380" s="0" t="s">
        <v>98</v>
      </c>
      <c r="B2380" s="0" t="s">
        <v>50</v>
      </c>
      <c r="C2380" s="0" t="s">
        <v>79</v>
      </c>
      <c r="D2380" s="0" t="s">
        <v>82</v>
      </c>
      <c r="E2380" s="0" t="n">
        <v>2026</v>
      </c>
      <c r="F2380" s="5" t="n">
        <v>82.8693664514369</v>
      </c>
      <c r="G2380" s="10" t="s">
        <v>4</v>
      </c>
    </row>
    <row r="2381" customFormat="false" ht="14.25" hidden="true" customHeight="false" outlineLevel="0" collapsed="false">
      <c r="A2381" s="0" t="s">
        <v>98</v>
      </c>
      <c r="B2381" s="0" t="s">
        <v>50</v>
      </c>
      <c r="C2381" s="0" t="s">
        <v>79</v>
      </c>
      <c r="D2381" s="0" t="s">
        <v>82</v>
      </c>
      <c r="E2381" s="0" t="n">
        <v>2027</v>
      </c>
      <c r="F2381" s="5" t="n">
        <v>82.897700227421</v>
      </c>
      <c r="G2381" s="10" t="s">
        <v>4</v>
      </c>
    </row>
    <row r="2382" customFormat="false" ht="14.25" hidden="true" customHeight="false" outlineLevel="0" collapsed="false">
      <c r="A2382" s="0" t="s">
        <v>98</v>
      </c>
      <c r="B2382" s="0" t="s">
        <v>50</v>
      </c>
      <c r="C2382" s="0" t="s">
        <v>79</v>
      </c>
      <c r="D2382" s="0" t="s">
        <v>82</v>
      </c>
      <c r="E2382" s="0" t="n">
        <v>2028</v>
      </c>
      <c r="F2382" s="5" t="n">
        <v>83.0994611831065</v>
      </c>
      <c r="G2382" s="10" t="s">
        <v>4</v>
      </c>
    </row>
    <row r="2383" customFormat="false" ht="14.25" hidden="true" customHeight="false" outlineLevel="0" collapsed="false">
      <c r="A2383" s="0" t="s">
        <v>98</v>
      </c>
      <c r="B2383" s="0" t="s">
        <v>50</v>
      </c>
      <c r="C2383" s="0" t="s">
        <v>79</v>
      </c>
      <c r="D2383" s="0" t="s">
        <v>82</v>
      </c>
      <c r="E2383" s="0" t="n">
        <v>2029</v>
      </c>
      <c r="F2383" s="5" t="n">
        <v>83.3961198052824</v>
      </c>
      <c r="G2383" s="10" t="s">
        <v>4</v>
      </c>
    </row>
    <row r="2384" customFormat="false" ht="14.25" hidden="true" customHeight="false" outlineLevel="0" collapsed="false">
      <c r="A2384" s="0" t="s">
        <v>98</v>
      </c>
      <c r="B2384" s="0" t="s">
        <v>50</v>
      </c>
      <c r="C2384" s="0" t="s">
        <v>79</v>
      </c>
      <c r="D2384" s="0" t="s">
        <v>82</v>
      </c>
      <c r="E2384" s="0" t="n">
        <v>2030</v>
      </c>
      <c r="F2384" s="5" t="n">
        <v>83.7691551918849</v>
      </c>
      <c r="G2384" s="10" t="s">
        <v>4</v>
      </c>
    </row>
    <row r="2385" customFormat="false" ht="14.25" hidden="true" customHeight="false" outlineLevel="0" collapsed="false">
      <c r="A2385" s="0" t="s">
        <v>98</v>
      </c>
      <c r="B2385" s="0" t="s">
        <v>50</v>
      </c>
      <c r="C2385" s="0" t="s">
        <v>79</v>
      </c>
      <c r="D2385" s="0" t="s">
        <v>82</v>
      </c>
      <c r="E2385" s="0" t="n">
        <v>2031</v>
      </c>
      <c r="F2385" s="5" t="n">
        <v>84.422034606033</v>
      </c>
      <c r="G2385" s="10" t="s">
        <v>4</v>
      </c>
    </row>
    <row r="2386" customFormat="false" ht="14.25" hidden="true" customHeight="false" outlineLevel="0" collapsed="false">
      <c r="A2386" s="0" t="s">
        <v>98</v>
      </c>
      <c r="B2386" s="0" t="s">
        <v>50</v>
      </c>
      <c r="C2386" s="0" t="s">
        <v>79</v>
      </c>
      <c r="D2386" s="0" t="s">
        <v>82</v>
      </c>
      <c r="E2386" s="0" t="n">
        <v>2032</v>
      </c>
      <c r="F2386" s="5" t="n">
        <v>85.5951630168904</v>
      </c>
      <c r="G2386" s="10" t="s">
        <v>4</v>
      </c>
    </row>
    <row r="2387" customFormat="false" ht="14.25" hidden="true" customHeight="false" outlineLevel="0" collapsed="false">
      <c r="A2387" s="0" t="s">
        <v>98</v>
      </c>
      <c r="B2387" s="0" t="s">
        <v>50</v>
      </c>
      <c r="C2387" s="0" t="s">
        <v>79</v>
      </c>
      <c r="D2387" s="0" t="s">
        <v>82</v>
      </c>
      <c r="E2387" s="0" t="n">
        <v>2033</v>
      </c>
      <c r="F2387" s="5" t="n">
        <v>87.0392368511323</v>
      </c>
      <c r="G2387" s="10" t="s">
        <v>4</v>
      </c>
    </row>
    <row r="2388" customFormat="false" ht="14.25" hidden="true" customHeight="false" outlineLevel="0" collapsed="false">
      <c r="A2388" s="0" t="s">
        <v>98</v>
      </c>
      <c r="B2388" s="0" t="s">
        <v>50</v>
      </c>
      <c r="C2388" s="0" t="s">
        <v>79</v>
      </c>
      <c r="D2388" s="0" t="s">
        <v>82</v>
      </c>
      <c r="E2388" s="0" t="n">
        <v>2034</v>
      </c>
      <c r="F2388" s="5" t="n">
        <v>88.4520965065863</v>
      </c>
      <c r="G2388" s="10" t="s">
        <v>4</v>
      </c>
    </row>
    <row r="2389" customFormat="false" ht="14.25" hidden="true" customHeight="false" outlineLevel="0" collapsed="false">
      <c r="A2389" s="0" t="s">
        <v>98</v>
      </c>
      <c r="B2389" s="0" t="s">
        <v>50</v>
      </c>
      <c r="C2389" s="0" t="s">
        <v>79</v>
      </c>
      <c r="D2389" s="0" t="s">
        <v>82</v>
      </c>
      <c r="E2389" s="0" t="n">
        <v>2035</v>
      </c>
      <c r="F2389" s="5" t="n">
        <v>89.8543595612446</v>
      </c>
      <c r="G2389" s="10" t="s">
        <v>4</v>
      </c>
    </row>
    <row r="2390" customFormat="false" ht="14.25" hidden="true" customHeight="false" outlineLevel="0" collapsed="false">
      <c r="A2390" s="0" t="s">
        <v>98</v>
      </c>
      <c r="B2390" s="0" t="s">
        <v>50</v>
      </c>
      <c r="C2390" s="0" t="s">
        <v>79</v>
      </c>
      <c r="D2390" s="0" t="s">
        <v>82</v>
      </c>
      <c r="E2390" s="0" t="n">
        <v>2036</v>
      </c>
      <c r="F2390" s="5" t="n">
        <v>91.4434387849853</v>
      </c>
      <c r="G2390" s="10" t="s">
        <v>4</v>
      </c>
    </row>
    <row r="2391" customFormat="false" ht="14.25" hidden="true" customHeight="false" outlineLevel="0" collapsed="false">
      <c r="A2391" s="0" t="s">
        <v>98</v>
      </c>
      <c r="B2391" s="0" t="s">
        <v>50</v>
      </c>
      <c r="C2391" s="0" t="s">
        <v>79</v>
      </c>
      <c r="D2391" s="0" t="s">
        <v>82</v>
      </c>
      <c r="E2391" s="0" t="n">
        <v>2037</v>
      </c>
      <c r="F2391" s="5" t="n">
        <v>93.1980542161625</v>
      </c>
      <c r="G2391" s="10" t="s">
        <v>4</v>
      </c>
    </row>
    <row r="2392" customFormat="false" ht="14.25" hidden="true" customHeight="false" outlineLevel="0" collapsed="false">
      <c r="A2392" s="0" t="s">
        <v>98</v>
      </c>
      <c r="B2392" s="0" t="s">
        <v>50</v>
      </c>
      <c r="C2392" s="0" t="s">
        <v>79</v>
      </c>
      <c r="D2392" s="0" t="s">
        <v>82</v>
      </c>
      <c r="E2392" s="0" t="n">
        <v>2038</v>
      </c>
      <c r="F2392" s="5" t="n">
        <v>94.9519972570443</v>
      </c>
      <c r="G2392" s="10" t="s">
        <v>4</v>
      </c>
    </row>
    <row r="2393" customFormat="false" ht="14.25" hidden="true" customHeight="false" outlineLevel="0" collapsed="false">
      <c r="A2393" s="0" t="s">
        <v>98</v>
      </c>
      <c r="B2393" s="0" t="s">
        <v>50</v>
      </c>
      <c r="C2393" s="0" t="s">
        <v>79</v>
      </c>
      <c r="D2393" s="0" t="s">
        <v>82</v>
      </c>
      <c r="E2393" s="0" t="n">
        <v>2039</v>
      </c>
      <c r="F2393" s="5" t="n">
        <v>96.7598722678834</v>
      </c>
      <c r="G2393" s="10" t="s">
        <v>4</v>
      </c>
    </row>
    <row r="2394" customFormat="false" ht="14.25" hidden="true" customHeight="false" outlineLevel="0" collapsed="false">
      <c r="A2394" s="0" t="s">
        <v>98</v>
      </c>
      <c r="B2394" s="0" t="s">
        <v>50</v>
      </c>
      <c r="C2394" s="0" t="s">
        <v>79</v>
      </c>
      <c r="D2394" s="0" t="s">
        <v>82</v>
      </c>
      <c r="E2394" s="0" t="n">
        <v>2040</v>
      </c>
      <c r="F2394" s="5" t="n">
        <v>98.7044198981435</v>
      </c>
      <c r="G2394" s="10" t="s">
        <v>4</v>
      </c>
    </row>
    <row r="2395" customFormat="false" ht="14.25" hidden="true" customHeight="false" outlineLevel="0" collapsed="false">
      <c r="A2395" s="0" t="s">
        <v>98</v>
      </c>
      <c r="B2395" s="0" t="s">
        <v>50</v>
      </c>
      <c r="C2395" s="0" t="s">
        <v>79</v>
      </c>
      <c r="D2395" s="0" t="s">
        <v>83</v>
      </c>
      <c r="E2395" s="0" t="n">
        <v>2024</v>
      </c>
      <c r="F2395" s="5" t="n">
        <v>2.2</v>
      </c>
      <c r="G2395" s="10" t="s">
        <v>4</v>
      </c>
    </row>
    <row r="2396" customFormat="false" ht="14.25" hidden="true" customHeight="false" outlineLevel="0" collapsed="false">
      <c r="A2396" s="0" t="s">
        <v>98</v>
      </c>
      <c r="B2396" s="0" t="s">
        <v>50</v>
      </c>
      <c r="C2396" s="0" t="s">
        <v>79</v>
      </c>
      <c r="D2396" s="0" t="s">
        <v>83</v>
      </c>
      <c r="E2396" s="0" t="n">
        <v>2025</v>
      </c>
      <c r="F2396" s="5" t="n">
        <v>2.211</v>
      </c>
      <c r="G2396" s="10" t="s">
        <v>4</v>
      </c>
    </row>
    <row r="2397" customFormat="false" ht="14.25" hidden="true" customHeight="false" outlineLevel="0" collapsed="false">
      <c r="A2397" s="0" t="s">
        <v>98</v>
      </c>
      <c r="B2397" s="0" t="s">
        <v>50</v>
      </c>
      <c r="C2397" s="0" t="s">
        <v>79</v>
      </c>
      <c r="D2397" s="0" t="s">
        <v>83</v>
      </c>
      <c r="E2397" s="0" t="n">
        <v>2026</v>
      </c>
      <c r="F2397" s="5" t="n">
        <v>2.2221</v>
      </c>
      <c r="G2397" s="10" t="s">
        <v>4</v>
      </c>
    </row>
    <row r="2398" customFormat="false" ht="14.25" hidden="true" customHeight="false" outlineLevel="0" collapsed="false">
      <c r="A2398" s="0" t="s">
        <v>98</v>
      </c>
      <c r="B2398" s="0" t="s">
        <v>50</v>
      </c>
      <c r="C2398" s="0" t="s">
        <v>79</v>
      </c>
      <c r="D2398" s="0" t="s">
        <v>83</v>
      </c>
      <c r="E2398" s="0" t="n">
        <v>2027</v>
      </c>
      <c r="F2398" s="5" t="n">
        <v>2.2332</v>
      </c>
      <c r="G2398" s="10" t="s">
        <v>4</v>
      </c>
    </row>
    <row r="2399" customFormat="false" ht="14.25" hidden="true" customHeight="false" outlineLevel="0" collapsed="false">
      <c r="A2399" s="0" t="s">
        <v>98</v>
      </c>
      <c r="B2399" s="0" t="s">
        <v>50</v>
      </c>
      <c r="C2399" s="0" t="s">
        <v>79</v>
      </c>
      <c r="D2399" s="0" t="s">
        <v>83</v>
      </c>
      <c r="E2399" s="0" t="n">
        <v>2028</v>
      </c>
      <c r="F2399" s="5" t="n">
        <v>2.2443</v>
      </c>
      <c r="G2399" s="10" t="s">
        <v>4</v>
      </c>
    </row>
    <row r="2400" customFormat="false" ht="14.25" hidden="true" customHeight="false" outlineLevel="0" collapsed="false">
      <c r="A2400" s="0" t="s">
        <v>98</v>
      </c>
      <c r="B2400" s="0" t="s">
        <v>50</v>
      </c>
      <c r="C2400" s="0" t="s">
        <v>79</v>
      </c>
      <c r="D2400" s="0" t="s">
        <v>83</v>
      </c>
      <c r="E2400" s="0" t="n">
        <v>2029</v>
      </c>
      <c r="F2400" s="5" t="n">
        <v>2.2556</v>
      </c>
      <c r="G2400" s="10" t="s">
        <v>4</v>
      </c>
    </row>
    <row r="2401" customFormat="false" ht="14.25" hidden="true" customHeight="false" outlineLevel="0" collapsed="false">
      <c r="A2401" s="0" t="s">
        <v>98</v>
      </c>
      <c r="B2401" s="0" t="s">
        <v>50</v>
      </c>
      <c r="C2401" s="0" t="s">
        <v>79</v>
      </c>
      <c r="D2401" s="0" t="s">
        <v>83</v>
      </c>
      <c r="E2401" s="0" t="n">
        <v>2030</v>
      </c>
      <c r="F2401" s="5" t="n">
        <v>2.2668</v>
      </c>
      <c r="G2401" s="10" t="s">
        <v>4</v>
      </c>
    </row>
    <row r="2402" customFormat="false" ht="14.25" hidden="true" customHeight="false" outlineLevel="0" collapsed="false">
      <c r="A2402" s="0" t="s">
        <v>98</v>
      </c>
      <c r="B2402" s="0" t="s">
        <v>50</v>
      </c>
      <c r="C2402" s="0" t="s">
        <v>79</v>
      </c>
      <c r="D2402" s="0" t="s">
        <v>83</v>
      </c>
      <c r="E2402" s="0" t="n">
        <v>2031</v>
      </c>
      <c r="F2402" s="5" t="n">
        <v>2.2782</v>
      </c>
      <c r="G2402" s="10" t="s">
        <v>4</v>
      </c>
    </row>
    <row r="2403" customFormat="false" ht="14.25" hidden="true" customHeight="false" outlineLevel="0" collapsed="false">
      <c r="A2403" s="0" t="s">
        <v>98</v>
      </c>
      <c r="B2403" s="0" t="s">
        <v>50</v>
      </c>
      <c r="C2403" s="0" t="s">
        <v>79</v>
      </c>
      <c r="D2403" s="0" t="s">
        <v>83</v>
      </c>
      <c r="E2403" s="0" t="n">
        <v>2032</v>
      </c>
      <c r="F2403" s="5" t="n">
        <v>2.2896</v>
      </c>
      <c r="G2403" s="10" t="s">
        <v>4</v>
      </c>
    </row>
    <row r="2404" customFormat="false" ht="14.25" hidden="true" customHeight="false" outlineLevel="0" collapsed="false">
      <c r="A2404" s="0" t="s">
        <v>98</v>
      </c>
      <c r="B2404" s="0" t="s">
        <v>50</v>
      </c>
      <c r="C2404" s="0" t="s">
        <v>79</v>
      </c>
      <c r="D2404" s="0" t="s">
        <v>83</v>
      </c>
      <c r="E2404" s="0" t="n">
        <v>2033</v>
      </c>
      <c r="F2404" s="5" t="n">
        <v>2.301</v>
      </c>
      <c r="G2404" s="10" t="s">
        <v>4</v>
      </c>
    </row>
    <row r="2405" customFormat="false" ht="14.25" hidden="true" customHeight="false" outlineLevel="0" collapsed="false">
      <c r="A2405" s="0" t="s">
        <v>98</v>
      </c>
      <c r="B2405" s="0" t="s">
        <v>50</v>
      </c>
      <c r="C2405" s="0" t="s">
        <v>79</v>
      </c>
      <c r="D2405" s="0" t="s">
        <v>83</v>
      </c>
      <c r="E2405" s="0" t="n">
        <v>2034</v>
      </c>
      <c r="F2405" s="5" t="n">
        <v>2.3125</v>
      </c>
      <c r="G2405" s="10" t="s">
        <v>4</v>
      </c>
    </row>
    <row r="2406" customFormat="false" ht="14.25" hidden="true" customHeight="false" outlineLevel="0" collapsed="false">
      <c r="A2406" s="0" t="s">
        <v>98</v>
      </c>
      <c r="B2406" s="0" t="s">
        <v>50</v>
      </c>
      <c r="C2406" s="0" t="s">
        <v>79</v>
      </c>
      <c r="D2406" s="0" t="s">
        <v>83</v>
      </c>
      <c r="E2406" s="0" t="n">
        <v>2035</v>
      </c>
      <c r="F2406" s="5" t="n">
        <v>2.3241</v>
      </c>
      <c r="G2406" s="10" t="s">
        <v>4</v>
      </c>
    </row>
    <row r="2407" customFormat="false" ht="14.25" hidden="true" customHeight="false" outlineLevel="0" collapsed="false">
      <c r="A2407" s="0" t="s">
        <v>98</v>
      </c>
      <c r="B2407" s="0" t="s">
        <v>50</v>
      </c>
      <c r="C2407" s="0" t="s">
        <v>79</v>
      </c>
      <c r="D2407" s="0" t="s">
        <v>83</v>
      </c>
      <c r="E2407" s="0" t="n">
        <v>2036</v>
      </c>
      <c r="F2407" s="5" t="n">
        <v>2.3357</v>
      </c>
      <c r="G2407" s="10" t="s">
        <v>4</v>
      </c>
    </row>
    <row r="2408" customFormat="false" ht="14.25" hidden="true" customHeight="false" outlineLevel="0" collapsed="false">
      <c r="A2408" s="0" t="s">
        <v>98</v>
      </c>
      <c r="B2408" s="0" t="s">
        <v>50</v>
      </c>
      <c r="C2408" s="0" t="s">
        <v>79</v>
      </c>
      <c r="D2408" s="0" t="s">
        <v>83</v>
      </c>
      <c r="E2408" s="0" t="n">
        <v>2037</v>
      </c>
      <c r="F2408" s="5" t="n">
        <v>2.3474</v>
      </c>
      <c r="G2408" s="10" t="s">
        <v>4</v>
      </c>
    </row>
    <row r="2409" customFormat="false" ht="14.25" hidden="true" customHeight="false" outlineLevel="0" collapsed="false">
      <c r="A2409" s="0" t="s">
        <v>98</v>
      </c>
      <c r="B2409" s="0" t="s">
        <v>50</v>
      </c>
      <c r="C2409" s="0" t="s">
        <v>79</v>
      </c>
      <c r="D2409" s="0" t="s">
        <v>83</v>
      </c>
      <c r="E2409" s="0" t="n">
        <v>2038</v>
      </c>
      <c r="F2409" s="5" t="n">
        <v>2.3591</v>
      </c>
      <c r="G2409" s="10" t="s">
        <v>4</v>
      </c>
    </row>
    <row r="2410" customFormat="false" ht="14.25" hidden="true" customHeight="false" outlineLevel="0" collapsed="false">
      <c r="A2410" s="0" t="s">
        <v>98</v>
      </c>
      <c r="B2410" s="0" t="s">
        <v>50</v>
      </c>
      <c r="C2410" s="0" t="s">
        <v>79</v>
      </c>
      <c r="D2410" s="0" t="s">
        <v>83</v>
      </c>
      <c r="E2410" s="0" t="n">
        <v>2039</v>
      </c>
      <c r="F2410" s="5" t="n">
        <v>2.3709</v>
      </c>
      <c r="G2410" s="10" t="s">
        <v>4</v>
      </c>
    </row>
    <row r="2411" customFormat="false" ht="14.25" hidden="true" customHeight="false" outlineLevel="0" collapsed="false">
      <c r="A2411" s="0" t="s">
        <v>98</v>
      </c>
      <c r="B2411" s="0" t="s">
        <v>50</v>
      </c>
      <c r="C2411" s="0" t="s">
        <v>79</v>
      </c>
      <c r="D2411" s="0" t="s">
        <v>83</v>
      </c>
      <c r="E2411" s="0" t="n">
        <v>2040</v>
      </c>
      <c r="F2411" s="5" t="n">
        <v>2.3828</v>
      </c>
      <c r="G2411" s="10" t="s">
        <v>4</v>
      </c>
    </row>
    <row r="2412" customFormat="false" ht="14.25" hidden="true" customHeight="false" outlineLevel="0" collapsed="false">
      <c r="A2412" s="0" t="s">
        <v>98</v>
      </c>
      <c r="B2412" s="0" t="s">
        <v>50</v>
      </c>
      <c r="C2412" s="0" t="s">
        <v>79</v>
      </c>
      <c r="D2412" s="0" t="s">
        <v>71</v>
      </c>
      <c r="E2412" s="0" t="n">
        <v>2024</v>
      </c>
      <c r="F2412" s="5" t="n">
        <v>113.687857318344</v>
      </c>
      <c r="G2412" s="10" t="s">
        <v>4</v>
      </c>
    </row>
    <row r="2413" customFormat="false" ht="14.25" hidden="true" customHeight="false" outlineLevel="0" collapsed="false">
      <c r="A2413" s="0" t="s">
        <v>98</v>
      </c>
      <c r="B2413" s="0" t="s">
        <v>50</v>
      </c>
      <c r="C2413" s="0" t="s">
        <v>79</v>
      </c>
      <c r="D2413" s="0" t="s">
        <v>71</v>
      </c>
      <c r="E2413" s="0" t="n">
        <v>2025</v>
      </c>
      <c r="F2413" s="5" t="n">
        <v>113.747304895137</v>
      </c>
      <c r="G2413" s="10" t="s">
        <v>4</v>
      </c>
    </row>
    <row r="2414" customFormat="false" ht="14.25" hidden="true" customHeight="false" outlineLevel="0" collapsed="false">
      <c r="A2414" s="0" t="s">
        <v>98</v>
      </c>
      <c r="B2414" s="0" t="s">
        <v>50</v>
      </c>
      <c r="C2414" s="0" t="s">
        <v>79</v>
      </c>
      <c r="D2414" s="0" t="s">
        <v>71</v>
      </c>
      <c r="E2414" s="0" t="n">
        <v>2026</v>
      </c>
      <c r="F2414" s="5" t="n">
        <v>113.753778384924</v>
      </c>
      <c r="G2414" s="10" t="s">
        <v>4</v>
      </c>
    </row>
    <row r="2415" customFormat="false" ht="14.25" hidden="true" customHeight="false" outlineLevel="0" collapsed="false">
      <c r="A2415" s="0" t="s">
        <v>98</v>
      </c>
      <c r="B2415" s="0" t="s">
        <v>50</v>
      </c>
      <c r="C2415" s="0" t="s">
        <v>79</v>
      </c>
      <c r="D2415" s="0" t="s">
        <v>71</v>
      </c>
      <c r="E2415" s="0" t="n">
        <v>2027</v>
      </c>
      <c r="F2415" s="5" t="n">
        <v>113.546809070026</v>
      </c>
      <c r="G2415" s="10" t="s">
        <v>4</v>
      </c>
    </row>
    <row r="2416" customFormat="false" ht="14.25" hidden="true" customHeight="false" outlineLevel="0" collapsed="false">
      <c r="A2416" s="0" t="s">
        <v>98</v>
      </c>
      <c r="B2416" s="0" t="s">
        <v>50</v>
      </c>
      <c r="C2416" s="0" t="s">
        <v>79</v>
      </c>
      <c r="D2416" s="0" t="s">
        <v>71</v>
      </c>
      <c r="E2416" s="0" t="n">
        <v>2028</v>
      </c>
      <c r="F2416" s="5" t="n">
        <v>113.647805165538</v>
      </c>
      <c r="G2416" s="10" t="s">
        <v>4</v>
      </c>
    </row>
    <row r="2417" customFormat="false" ht="14.25" hidden="true" customHeight="false" outlineLevel="0" collapsed="false">
      <c r="A2417" s="0" t="s">
        <v>98</v>
      </c>
      <c r="B2417" s="0" t="s">
        <v>50</v>
      </c>
      <c r="C2417" s="0" t="s">
        <v>79</v>
      </c>
      <c r="D2417" s="0" t="s">
        <v>71</v>
      </c>
      <c r="E2417" s="0" t="n">
        <v>2029</v>
      </c>
      <c r="F2417" s="5" t="n">
        <v>113.563794844921</v>
      </c>
      <c r="G2417" s="10" t="s">
        <v>4</v>
      </c>
    </row>
    <row r="2418" customFormat="false" ht="14.25" hidden="true" customHeight="false" outlineLevel="0" collapsed="false">
      <c r="A2418" s="0" t="s">
        <v>98</v>
      </c>
      <c r="B2418" s="0" t="s">
        <v>50</v>
      </c>
      <c r="C2418" s="0" t="s">
        <v>79</v>
      </c>
      <c r="D2418" s="0" t="s">
        <v>71</v>
      </c>
      <c r="E2418" s="0" t="n">
        <v>2030</v>
      </c>
      <c r="F2418" s="5" t="n">
        <v>116.1525780985</v>
      </c>
      <c r="G2418" s="10" t="s">
        <v>4</v>
      </c>
    </row>
    <row r="2419" customFormat="false" ht="14.25" hidden="true" customHeight="false" outlineLevel="0" collapsed="false">
      <c r="A2419" s="0" t="s">
        <v>98</v>
      </c>
      <c r="B2419" s="0" t="s">
        <v>50</v>
      </c>
      <c r="C2419" s="0" t="s">
        <v>79</v>
      </c>
      <c r="D2419" s="0" t="s">
        <v>71</v>
      </c>
      <c r="E2419" s="0" t="n">
        <v>2031</v>
      </c>
      <c r="F2419" s="5" t="n">
        <v>117.545176131368</v>
      </c>
      <c r="G2419" s="10" t="s">
        <v>4</v>
      </c>
    </row>
    <row r="2420" customFormat="false" ht="14.25" hidden="true" customHeight="false" outlineLevel="0" collapsed="false">
      <c r="A2420" s="0" t="s">
        <v>98</v>
      </c>
      <c r="B2420" s="0" t="s">
        <v>50</v>
      </c>
      <c r="C2420" s="0" t="s">
        <v>79</v>
      </c>
      <c r="D2420" s="0" t="s">
        <v>71</v>
      </c>
      <c r="E2420" s="0" t="n">
        <v>2032</v>
      </c>
      <c r="F2420" s="5" t="n">
        <v>119.907969056615</v>
      </c>
      <c r="G2420" s="10" t="s">
        <v>4</v>
      </c>
    </row>
    <row r="2421" customFormat="false" ht="14.25" hidden="true" customHeight="false" outlineLevel="0" collapsed="false">
      <c r="A2421" s="0" t="s">
        <v>98</v>
      </c>
      <c r="B2421" s="0" t="s">
        <v>50</v>
      </c>
      <c r="C2421" s="0" t="s">
        <v>79</v>
      </c>
      <c r="D2421" s="0" t="s">
        <v>71</v>
      </c>
      <c r="E2421" s="0" t="n">
        <v>2033</v>
      </c>
      <c r="F2421" s="5" t="n">
        <v>122.019315590978</v>
      </c>
      <c r="G2421" s="10" t="s">
        <v>4</v>
      </c>
    </row>
    <row r="2422" customFormat="false" ht="14.25" hidden="true" customHeight="false" outlineLevel="0" collapsed="false">
      <c r="A2422" s="0" t="s">
        <v>98</v>
      </c>
      <c r="B2422" s="0" t="s">
        <v>50</v>
      </c>
      <c r="C2422" s="0" t="s">
        <v>79</v>
      </c>
      <c r="D2422" s="0" t="s">
        <v>71</v>
      </c>
      <c r="E2422" s="0" t="n">
        <v>2034</v>
      </c>
      <c r="F2422" s="5" t="n">
        <v>124.426449585232</v>
      </c>
      <c r="G2422" s="10" t="s">
        <v>4</v>
      </c>
    </row>
    <row r="2423" customFormat="false" ht="14.25" hidden="true" customHeight="false" outlineLevel="0" collapsed="false">
      <c r="A2423" s="0" t="s">
        <v>98</v>
      </c>
      <c r="B2423" s="0" t="s">
        <v>50</v>
      </c>
      <c r="C2423" s="0" t="s">
        <v>79</v>
      </c>
      <c r="D2423" s="0" t="s">
        <v>71</v>
      </c>
      <c r="E2423" s="0" t="n">
        <v>2035</v>
      </c>
      <c r="F2423" s="5" t="n">
        <v>126.873821377354</v>
      </c>
      <c r="G2423" s="10" t="s">
        <v>4</v>
      </c>
    </row>
    <row r="2424" customFormat="false" ht="14.25" hidden="true" customHeight="false" outlineLevel="0" collapsed="false">
      <c r="A2424" s="0" t="s">
        <v>98</v>
      </c>
      <c r="B2424" s="0" t="s">
        <v>50</v>
      </c>
      <c r="C2424" s="0" t="s">
        <v>79</v>
      </c>
      <c r="D2424" s="0" t="s">
        <v>71</v>
      </c>
      <c r="E2424" s="0" t="n">
        <v>2036</v>
      </c>
      <c r="F2424" s="5" t="n">
        <v>129.566431403069</v>
      </c>
      <c r="G2424" s="10" t="s">
        <v>4</v>
      </c>
    </row>
    <row r="2425" customFormat="false" ht="14.25" hidden="true" customHeight="false" outlineLevel="0" collapsed="false">
      <c r="A2425" s="0" t="s">
        <v>98</v>
      </c>
      <c r="B2425" s="0" t="s">
        <v>50</v>
      </c>
      <c r="C2425" s="0" t="s">
        <v>79</v>
      </c>
      <c r="D2425" s="0" t="s">
        <v>71</v>
      </c>
      <c r="E2425" s="0" t="n">
        <v>2037</v>
      </c>
      <c r="F2425" s="5" t="n">
        <v>132.46104205729</v>
      </c>
      <c r="G2425" s="10" t="s">
        <v>4</v>
      </c>
    </row>
    <row r="2426" customFormat="false" ht="14.25" hidden="true" customHeight="false" outlineLevel="0" collapsed="false">
      <c r="A2426" s="0" t="s">
        <v>98</v>
      </c>
      <c r="B2426" s="0" t="s">
        <v>50</v>
      </c>
      <c r="C2426" s="0" t="s">
        <v>79</v>
      </c>
      <c r="D2426" s="0" t="s">
        <v>71</v>
      </c>
      <c r="E2426" s="0" t="n">
        <v>2038</v>
      </c>
      <c r="F2426" s="5" t="n">
        <v>135.380434162742</v>
      </c>
      <c r="G2426" s="10" t="s">
        <v>4</v>
      </c>
    </row>
    <row r="2427" customFormat="false" ht="14.25" hidden="true" customHeight="false" outlineLevel="0" collapsed="false">
      <c r="A2427" s="0" t="s">
        <v>98</v>
      </c>
      <c r="B2427" s="0" t="s">
        <v>50</v>
      </c>
      <c r="C2427" s="0" t="s">
        <v>79</v>
      </c>
      <c r="D2427" s="0" t="s">
        <v>71</v>
      </c>
      <c r="E2427" s="0" t="n">
        <v>2039</v>
      </c>
      <c r="F2427" s="5" t="n">
        <v>138.370936398086</v>
      </c>
      <c r="G2427" s="10" t="s">
        <v>4</v>
      </c>
    </row>
    <row r="2428" customFormat="false" ht="14.25" hidden="true" customHeight="false" outlineLevel="0" collapsed="false">
      <c r="A2428" s="0" t="s">
        <v>98</v>
      </c>
      <c r="B2428" s="0" t="s">
        <v>50</v>
      </c>
      <c r="C2428" s="0" t="s">
        <v>79</v>
      </c>
      <c r="D2428" s="0" t="s">
        <v>71</v>
      </c>
      <c r="E2428" s="0" t="n">
        <v>2040</v>
      </c>
      <c r="F2428" s="5" t="n">
        <v>141.531918794595</v>
      </c>
      <c r="G2428" s="10" t="s">
        <v>4</v>
      </c>
    </row>
    <row r="2429" customFormat="false" ht="14.25" hidden="true" customHeight="false" outlineLevel="0" collapsed="false">
      <c r="A2429" s="0" t="s">
        <v>98</v>
      </c>
      <c r="B2429" s="0" t="s">
        <v>50</v>
      </c>
      <c r="C2429" s="0" t="s">
        <v>84</v>
      </c>
      <c r="D2429" s="0" t="s">
        <v>85</v>
      </c>
      <c r="E2429" s="0" t="n">
        <v>2024</v>
      </c>
      <c r="F2429" s="5" t="n">
        <v>0.035727495333006</v>
      </c>
      <c r="G2429" s="10" t="s">
        <v>4</v>
      </c>
    </row>
    <row r="2430" customFormat="false" ht="14.25" hidden="true" customHeight="false" outlineLevel="0" collapsed="false">
      <c r="A2430" s="0" t="s">
        <v>98</v>
      </c>
      <c r="B2430" s="0" t="s">
        <v>50</v>
      </c>
      <c r="C2430" s="0" t="s">
        <v>84</v>
      </c>
      <c r="D2430" s="0" t="s">
        <v>85</v>
      </c>
      <c r="E2430" s="0" t="n">
        <v>2025</v>
      </c>
      <c r="F2430" s="5" t="n">
        <v>0.0383432215075026</v>
      </c>
      <c r="G2430" s="10" t="s">
        <v>4</v>
      </c>
    </row>
    <row r="2431" customFormat="false" ht="14.25" hidden="true" customHeight="false" outlineLevel="0" collapsed="false">
      <c r="A2431" s="0" t="s">
        <v>98</v>
      </c>
      <c r="B2431" s="0" t="s">
        <v>50</v>
      </c>
      <c r="C2431" s="0" t="s">
        <v>84</v>
      </c>
      <c r="D2431" s="0" t="s">
        <v>85</v>
      </c>
      <c r="E2431" s="0" t="n">
        <v>2026</v>
      </c>
      <c r="F2431" s="5" t="n">
        <v>0.0438965081208596</v>
      </c>
      <c r="G2431" s="10" t="s">
        <v>4</v>
      </c>
    </row>
    <row r="2432" customFormat="false" ht="14.25" hidden="true" customHeight="false" outlineLevel="0" collapsed="false">
      <c r="A2432" s="0" t="s">
        <v>98</v>
      </c>
      <c r="B2432" s="0" t="s">
        <v>50</v>
      </c>
      <c r="C2432" s="0" t="s">
        <v>84</v>
      </c>
      <c r="D2432" s="0" t="s">
        <v>85</v>
      </c>
      <c r="E2432" s="0" t="n">
        <v>2027</v>
      </c>
      <c r="F2432" s="5" t="n">
        <v>0.0522702602013884</v>
      </c>
      <c r="G2432" s="10" t="s">
        <v>4</v>
      </c>
    </row>
    <row r="2433" customFormat="false" ht="14.25" hidden="true" customHeight="false" outlineLevel="0" collapsed="false">
      <c r="A2433" s="0" t="s">
        <v>98</v>
      </c>
      <c r="B2433" s="0" t="s">
        <v>50</v>
      </c>
      <c r="C2433" s="0" t="s">
        <v>84</v>
      </c>
      <c r="D2433" s="0" t="s">
        <v>85</v>
      </c>
      <c r="E2433" s="0" t="n">
        <v>2028</v>
      </c>
      <c r="F2433" s="5" t="n">
        <v>0.063046706272135</v>
      </c>
      <c r="G2433" s="10" t="s">
        <v>4</v>
      </c>
    </row>
    <row r="2434" customFormat="false" ht="14.25" hidden="true" customHeight="false" outlineLevel="0" collapsed="false">
      <c r="A2434" s="0" t="s">
        <v>98</v>
      </c>
      <c r="B2434" s="0" t="s">
        <v>50</v>
      </c>
      <c r="C2434" s="0" t="s">
        <v>84</v>
      </c>
      <c r="D2434" s="0" t="s">
        <v>85</v>
      </c>
      <c r="E2434" s="0" t="n">
        <v>2029</v>
      </c>
      <c r="F2434" s="5" t="n">
        <v>0.0763365732286116</v>
      </c>
      <c r="G2434" s="10" t="s">
        <v>4</v>
      </c>
    </row>
    <row r="2435" customFormat="false" ht="14.25" hidden="true" customHeight="false" outlineLevel="0" collapsed="false">
      <c r="A2435" s="0" t="s">
        <v>98</v>
      </c>
      <c r="B2435" s="0" t="s">
        <v>50</v>
      </c>
      <c r="C2435" s="0" t="s">
        <v>84</v>
      </c>
      <c r="D2435" s="0" t="s">
        <v>85</v>
      </c>
      <c r="E2435" s="0" t="n">
        <v>2030</v>
      </c>
      <c r="F2435" s="5" t="n">
        <v>0.0912051148448644</v>
      </c>
      <c r="G2435" s="10" t="s">
        <v>4</v>
      </c>
    </row>
    <row r="2436" customFormat="false" ht="14.25" hidden="true" customHeight="false" outlineLevel="0" collapsed="false">
      <c r="A2436" s="0" t="s">
        <v>98</v>
      </c>
      <c r="B2436" s="0" t="s">
        <v>50</v>
      </c>
      <c r="C2436" s="0" t="s">
        <v>84</v>
      </c>
      <c r="D2436" s="0" t="s">
        <v>85</v>
      </c>
      <c r="E2436" s="0" t="n">
        <v>2031</v>
      </c>
      <c r="F2436" s="5" t="n">
        <v>0.109219779571142</v>
      </c>
      <c r="G2436" s="10" t="s">
        <v>4</v>
      </c>
    </row>
    <row r="2437" customFormat="false" ht="14.25" hidden="true" customHeight="false" outlineLevel="0" collapsed="false">
      <c r="A2437" s="0" t="s">
        <v>98</v>
      </c>
      <c r="B2437" s="0" t="s">
        <v>50</v>
      </c>
      <c r="C2437" s="0" t="s">
        <v>84</v>
      </c>
      <c r="D2437" s="0" t="s">
        <v>85</v>
      </c>
      <c r="E2437" s="0" t="n">
        <v>2032</v>
      </c>
      <c r="F2437" s="5" t="n">
        <v>0.130648809217819</v>
      </c>
      <c r="G2437" s="10" t="s">
        <v>4</v>
      </c>
    </row>
    <row r="2438" customFormat="false" ht="14.25" hidden="true" customHeight="false" outlineLevel="0" collapsed="false">
      <c r="A2438" s="0" t="s">
        <v>98</v>
      </c>
      <c r="B2438" s="0" t="s">
        <v>50</v>
      </c>
      <c r="C2438" s="0" t="s">
        <v>84</v>
      </c>
      <c r="D2438" s="0" t="s">
        <v>85</v>
      </c>
      <c r="E2438" s="0" t="n">
        <v>2033</v>
      </c>
      <c r="F2438" s="5" t="n">
        <v>0.155318849436679</v>
      </c>
      <c r="G2438" s="10" t="s">
        <v>4</v>
      </c>
    </row>
    <row r="2439" customFormat="false" ht="14.25" hidden="true" customHeight="false" outlineLevel="0" collapsed="false">
      <c r="A2439" s="0" t="s">
        <v>98</v>
      </c>
      <c r="B2439" s="0" t="s">
        <v>50</v>
      </c>
      <c r="C2439" s="0" t="s">
        <v>84</v>
      </c>
      <c r="D2439" s="0" t="s">
        <v>85</v>
      </c>
      <c r="E2439" s="0" t="n">
        <v>2034</v>
      </c>
      <c r="F2439" s="5" t="n">
        <v>0.181792170710591</v>
      </c>
      <c r="G2439" s="10" t="s">
        <v>4</v>
      </c>
    </row>
    <row r="2440" customFormat="false" ht="14.25" hidden="true" customHeight="false" outlineLevel="0" collapsed="false">
      <c r="A2440" s="0" t="s">
        <v>98</v>
      </c>
      <c r="B2440" s="0" t="s">
        <v>50</v>
      </c>
      <c r="C2440" s="0" t="s">
        <v>84</v>
      </c>
      <c r="D2440" s="0" t="s">
        <v>85</v>
      </c>
      <c r="E2440" s="0" t="n">
        <v>2035</v>
      </c>
      <c r="F2440" s="5" t="n">
        <v>0.208975259517408</v>
      </c>
      <c r="G2440" s="10" t="s">
        <v>4</v>
      </c>
    </row>
    <row r="2441" customFormat="false" ht="14.25" hidden="true" customHeight="false" outlineLevel="0" collapsed="false">
      <c r="A2441" s="0" t="s">
        <v>98</v>
      </c>
      <c r="B2441" s="0" t="s">
        <v>50</v>
      </c>
      <c r="C2441" s="0" t="s">
        <v>84</v>
      </c>
      <c r="D2441" s="0" t="s">
        <v>85</v>
      </c>
      <c r="E2441" s="0" t="n">
        <v>2036</v>
      </c>
      <c r="F2441" s="5" t="n">
        <v>0.237420451907201</v>
      </c>
      <c r="G2441" s="10" t="s">
        <v>4</v>
      </c>
    </row>
    <row r="2442" customFormat="false" ht="14.25" hidden="true" customHeight="false" outlineLevel="0" collapsed="false">
      <c r="A2442" s="0" t="s">
        <v>98</v>
      </c>
      <c r="B2442" s="0" t="s">
        <v>50</v>
      </c>
      <c r="C2442" s="0" t="s">
        <v>84</v>
      </c>
      <c r="D2442" s="0" t="s">
        <v>85</v>
      </c>
      <c r="E2442" s="0" t="n">
        <v>2037</v>
      </c>
      <c r="F2442" s="5" t="n">
        <v>0.266598343226354</v>
      </c>
      <c r="G2442" s="10" t="s">
        <v>4</v>
      </c>
    </row>
    <row r="2443" customFormat="false" ht="14.25" hidden="true" customHeight="false" outlineLevel="0" collapsed="false">
      <c r="A2443" s="0" t="s">
        <v>98</v>
      </c>
      <c r="B2443" s="0" t="s">
        <v>50</v>
      </c>
      <c r="C2443" s="0" t="s">
        <v>84</v>
      </c>
      <c r="D2443" s="0" t="s">
        <v>85</v>
      </c>
      <c r="E2443" s="0" t="n">
        <v>2038</v>
      </c>
      <c r="F2443" s="5" t="n">
        <v>0.295784987326505</v>
      </c>
      <c r="G2443" s="10" t="s">
        <v>4</v>
      </c>
    </row>
    <row r="2444" customFormat="false" ht="14.25" hidden="true" customHeight="false" outlineLevel="0" collapsed="false">
      <c r="A2444" s="0" t="s">
        <v>98</v>
      </c>
      <c r="B2444" s="0" t="s">
        <v>50</v>
      </c>
      <c r="C2444" s="0" t="s">
        <v>84</v>
      </c>
      <c r="D2444" s="0" t="s">
        <v>85</v>
      </c>
      <c r="E2444" s="0" t="n">
        <v>2039</v>
      </c>
      <c r="F2444" s="5" t="n">
        <v>0.324558143394532</v>
      </c>
      <c r="G2444" s="10" t="s">
        <v>4</v>
      </c>
    </row>
    <row r="2445" customFormat="false" ht="14.25" hidden="true" customHeight="false" outlineLevel="0" collapsed="false">
      <c r="A2445" s="0" t="s">
        <v>98</v>
      </c>
      <c r="B2445" s="0" t="s">
        <v>50</v>
      </c>
      <c r="C2445" s="0" t="s">
        <v>84</v>
      </c>
      <c r="D2445" s="0" t="s">
        <v>85</v>
      </c>
      <c r="E2445" s="0" t="n">
        <v>2040</v>
      </c>
      <c r="F2445" s="5" t="n">
        <v>0.353435343194374</v>
      </c>
      <c r="G2445" s="10" t="s">
        <v>4</v>
      </c>
    </row>
    <row r="2446" customFormat="false" ht="14.25" hidden="true" customHeight="false" outlineLevel="0" collapsed="false">
      <c r="A2446" s="0" t="s">
        <v>98</v>
      </c>
      <c r="B2446" s="0" t="s">
        <v>50</v>
      </c>
      <c r="C2446" s="0" t="s">
        <v>84</v>
      </c>
      <c r="D2446" s="0" t="s">
        <v>86</v>
      </c>
      <c r="E2446" s="0" t="n">
        <v>2024</v>
      </c>
      <c r="F2446" s="5" t="n">
        <v>0.253312907392347</v>
      </c>
      <c r="G2446" s="10" t="s">
        <v>4</v>
      </c>
    </row>
    <row r="2447" customFormat="false" ht="14.25" hidden="true" customHeight="false" outlineLevel="0" collapsed="false">
      <c r="A2447" s="0" t="s">
        <v>98</v>
      </c>
      <c r="B2447" s="0" t="s">
        <v>50</v>
      </c>
      <c r="C2447" s="0" t="s">
        <v>84</v>
      </c>
      <c r="D2447" s="0" t="s">
        <v>86</v>
      </c>
      <c r="E2447" s="0" t="n">
        <v>2025</v>
      </c>
      <c r="F2447" s="5" t="n">
        <v>0.315199411572521</v>
      </c>
      <c r="G2447" s="10" t="s">
        <v>4</v>
      </c>
    </row>
    <row r="2448" customFormat="false" ht="14.25" hidden="true" customHeight="false" outlineLevel="0" collapsed="false">
      <c r="A2448" s="0" t="s">
        <v>98</v>
      </c>
      <c r="B2448" s="0" t="s">
        <v>50</v>
      </c>
      <c r="C2448" s="0" t="s">
        <v>84</v>
      </c>
      <c r="D2448" s="0" t="s">
        <v>86</v>
      </c>
      <c r="E2448" s="0" t="n">
        <v>2026</v>
      </c>
      <c r="F2448" s="5" t="n">
        <v>0.384638911201968</v>
      </c>
      <c r="G2448" s="10" t="s">
        <v>4</v>
      </c>
    </row>
    <row r="2449" customFormat="false" ht="14.25" hidden="true" customHeight="false" outlineLevel="0" collapsed="false">
      <c r="A2449" s="0" t="s">
        <v>98</v>
      </c>
      <c r="B2449" s="0" t="s">
        <v>50</v>
      </c>
      <c r="C2449" s="0" t="s">
        <v>84</v>
      </c>
      <c r="D2449" s="0" t="s">
        <v>86</v>
      </c>
      <c r="E2449" s="0" t="n">
        <v>2027</v>
      </c>
      <c r="F2449" s="5" t="n">
        <v>0.464496472410665</v>
      </c>
      <c r="G2449" s="10" t="s">
        <v>4</v>
      </c>
    </row>
    <row r="2450" customFormat="false" ht="14.25" hidden="true" customHeight="false" outlineLevel="0" collapsed="false">
      <c r="A2450" s="0" t="s">
        <v>98</v>
      </c>
      <c r="B2450" s="0" t="s">
        <v>50</v>
      </c>
      <c r="C2450" s="0" t="s">
        <v>84</v>
      </c>
      <c r="D2450" s="0" t="s">
        <v>86</v>
      </c>
      <c r="E2450" s="0" t="n">
        <v>2028</v>
      </c>
      <c r="F2450" s="5" t="n">
        <v>0.546565804591708</v>
      </c>
      <c r="G2450" s="10" t="s">
        <v>4</v>
      </c>
    </row>
    <row r="2451" customFormat="false" ht="14.25" hidden="true" customHeight="false" outlineLevel="0" collapsed="false">
      <c r="A2451" s="0" t="s">
        <v>98</v>
      </c>
      <c r="B2451" s="0" t="s">
        <v>50</v>
      </c>
      <c r="C2451" s="0" t="s">
        <v>84</v>
      </c>
      <c r="D2451" s="0" t="s">
        <v>86</v>
      </c>
      <c r="E2451" s="0" t="n">
        <v>2029</v>
      </c>
      <c r="F2451" s="5" t="n">
        <v>0.625775695595994</v>
      </c>
      <c r="G2451" s="10" t="s">
        <v>4</v>
      </c>
    </row>
    <row r="2452" customFormat="false" ht="14.25" hidden="true" customHeight="false" outlineLevel="0" collapsed="false">
      <c r="A2452" s="0" t="s">
        <v>98</v>
      </c>
      <c r="B2452" s="0" t="s">
        <v>50</v>
      </c>
      <c r="C2452" s="0" t="s">
        <v>84</v>
      </c>
      <c r="D2452" s="0" t="s">
        <v>86</v>
      </c>
      <c r="E2452" s="0" t="n">
        <v>2030</v>
      </c>
      <c r="F2452" s="5" t="n">
        <v>0.715945186907806</v>
      </c>
      <c r="G2452" s="10" t="s">
        <v>4</v>
      </c>
    </row>
    <row r="2453" customFormat="false" ht="14.25" hidden="true" customHeight="false" outlineLevel="0" collapsed="false">
      <c r="A2453" s="0" t="s">
        <v>98</v>
      </c>
      <c r="B2453" s="0" t="s">
        <v>50</v>
      </c>
      <c r="C2453" s="0" t="s">
        <v>84</v>
      </c>
      <c r="D2453" s="0" t="s">
        <v>86</v>
      </c>
      <c r="E2453" s="0" t="n">
        <v>2031</v>
      </c>
      <c r="F2453" s="5" t="n">
        <v>0.79661998543639</v>
      </c>
      <c r="G2453" s="10" t="s">
        <v>4</v>
      </c>
    </row>
    <row r="2454" customFormat="false" ht="14.25" hidden="true" customHeight="false" outlineLevel="0" collapsed="false">
      <c r="A2454" s="0" t="s">
        <v>98</v>
      </c>
      <c r="B2454" s="0" t="s">
        <v>50</v>
      </c>
      <c r="C2454" s="0" t="s">
        <v>84</v>
      </c>
      <c r="D2454" s="0" t="s">
        <v>86</v>
      </c>
      <c r="E2454" s="0" t="n">
        <v>2032</v>
      </c>
      <c r="F2454" s="5" t="n">
        <v>0.883238877964947</v>
      </c>
      <c r="G2454" s="10" t="s">
        <v>4</v>
      </c>
    </row>
    <row r="2455" customFormat="false" ht="14.25" hidden="true" customHeight="false" outlineLevel="0" collapsed="false">
      <c r="A2455" s="0" t="s">
        <v>98</v>
      </c>
      <c r="B2455" s="0" t="s">
        <v>50</v>
      </c>
      <c r="C2455" s="0" t="s">
        <v>84</v>
      </c>
      <c r="D2455" s="0" t="s">
        <v>86</v>
      </c>
      <c r="E2455" s="0" t="n">
        <v>2033</v>
      </c>
      <c r="F2455" s="5" t="n">
        <v>0.967046367877519</v>
      </c>
      <c r="G2455" s="10" t="s">
        <v>4</v>
      </c>
    </row>
    <row r="2456" customFormat="false" ht="14.25" hidden="true" customHeight="false" outlineLevel="0" collapsed="false">
      <c r="A2456" s="0" t="s">
        <v>98</v>
      </c>
      <c r="B2456" s="0" t="s">
        <v>50</v>
      </c>
      <c r="C2456" s="0" t="s">
        <v>84</v>
      </c>
      <c r="D2456" s="0" t="s">
        <v>86</v>
      </c>
      <c r="E2456" s="0" t="n">
        <v>2034</v>
      </c>
      <c r="F2456" s="5" t="n">
        <v>1.04885979559016</v>
      </c>
      <c r="G2456" s="10" t="s">
        <v>4</v>
      </c>
    </row>
    <row r="2457" customFormat="false" ht="14.25" hidden="true" customHeight="false" outlineLevel="0" collapsed="false">
      <c r="A2457" s="0" t="s">
        <v>98</v>
      </c>
      <c r="B2457" s="0" t="s">
        <v>50</v>
      </c>
      <c r="C2457" s="0" t="s">
        <v>84</v>
      </c>
      <c r="D2457" s="0" t="s">
        <v>86</v>
      </c>
      <c r="E2457" s="0" t="n">
        <v>2035</v>
      </c>
      <c r="F2457" s="5" t="n">
        <v>1.13264403041219</v>
      </c>
      <c r="G2457" s="10" t="s">
        <v>4</v>
      </c>
    </row>
    <row r="2458" customFormat="false" ht="14.25" hidden="true" customHeight="false" outlineLevel="0" collapsed="false">
      <c r="A2458" s="0" t="s">
        <v>98</v>
      </c>
      <c r="B2458" s="0" t="s">
        <v>50</v>
      </c>
      <c r="C2458" s="0" t="s">
        <v>84</v>
      </c>
      <c r="D2458" s="0" t="s">
        <v>86</v>
      </c>
      <c r="E2458" s="0" t="n">
        <v>2036</v>
      </c>
      <c r="F2458" s="5" t="n">
        <v>1.20715361847309</v>
      </c>
      <c r="G2458" s="10" t="s">
        <v>4</v>
      </c>
    </row>
    <row r="2459" customFormat="false" ht="14.25" hidden="true" customHeight="false" outlineLevel="0" collapsed="false">
      <c r="A2459" s="0" t="s">
        <v>98</v>
      </c>
      <c r="B2459" s="0" t="s">
        <v>50</v>
      </c>
      <c r="C2459" s="0" t="s">
        <v>84</v>
      </c>
      <c r="D2459" s="0" t="s">
        <v>86</v>
      </c>
      <c r="E2459" s="0" t="n">
        <v>2037</v>
      </c>
      <c r="F2459" s="5" t="n">
        <v>1.27067105356836</v>
      </c>
      <c r="G2459" s="10" t="s">
        <v>4</v>
      </c>
    </row>
    <row r="2460" customFormat="false" ht="14.25" hidden="true" customHeight="false" outlineLevel="0" collapsed="false">
      <c r="A2460" s="0" t="s">
        <v>98</v>
      </c>
      <c r="B2460" s="0" t="s">
        <v>50</v>
      </c>
      <c r="C2460" s="0" t="s">
        <v>84</v>
      </c>
      <c r="D2460" s="0" t="s">
        <v>86</v>
      </c>
      <c r="E2460" s="0" t="n">
        <v>2038</v>
      </c>
      <c r="F2460" s="5" t="n">
        <v>1.32423126772755</v>
      </c>
      <c r="G2460" s="10" t="s">
        <v>4</v>
      </c>
    </row>
    <row r="2461" customFormat="false" ht="14.25" hidden="true" customHeight="false" outlineLevel="0" collapsed="false">
      <c r="A2461" s="0" t="s">
        <v>98</v>
      </c>
      <c r="B2461" s="0" t="s">
        <v>50</v>
      </c>
      <c r="C2461" s="0" t="s">
        <v>84</v>
      </c>
      <c r="D2461" s="0" t="s">
        <v>86</v>
      </c>
      <c r="E2461" s="0" t="n">
        <v>2039</v>
      </c>
      <c r="F2461" s="5" t="n">
        <v>1.36639456592021</v>
      </c>
      <c r="G2461" s="10" t="s">
        <v>4</v>
      </c>
    </row>
    <row r="2462" customFormat="false" ht="14.25" hidden="true" customHeight="false" outlineLevel="0" collapsed="false">
      <c r="A2462" s="0" t="s">
        <v>98</v>
      </c>
      <c r="B2462" s="0" t="s">
        <v>50</v>
      </c>
      <c r="C2462" s="0" t="s">
        <v>84</v>
      </c>
      <c r="D2462" s="0" t="s">
        <v>86</v>
      </c>
      <c r="E2462" s="0" t="n">
        <v>2040</v>
      </c>
      <c r="F2462" s="5" t="n">
        <v>1.41324219506819</v>
      </c>
      <c r="G2462" s="10" t="s">
        <v>4</v>
      </c>
    </row>
    <row r="2463" customFormat="false" ht="14.25" hidden="true" customHeight="false" outlineLevel="0" collapsed="false">
      <c r="A2463" s="0" t="s">
        <v>98</v>
      </c>
      <c r="B2463" s="0" t="s">
        <v>50</v>
      </c>
      <c r="C2463" s="0" t="s">
        <v>84</v>
      </c>
      <c r="D2463" s="0" t="s">
        <v>87</v>
      </c>
      <c r="E2463" s="0" t="n">
        <v>2024</v>
      </c>
      <c r="F2463" s="5" t="n">
        <v>0.399401321752755</v>
      </c>
      <c r="G2463" s="10" t="s">
        <v>4</v>
      </c>
    </row>
    <row r="2464" customFormat="false" ht="14.25" hidden="true" customHeight="false" outlineLevel="0" collapsed="false">
      <c r="A2464" s="0" t="s">
        <v>98</v>
      </c>
      <c r="B2464" s="0" t="s">
        <v>50</v>
      </c>
      <c r="C2464" s="0" t="s">
        <v>84</v>
      </c>
      <c r="D2464" s="0" t="s">
        <v>87</v>
      </c>
      <c r="E2464" s="0" t="n">
        <v>2025</v>
      </c>
      <c r="F2464" s="5" t="n">
        <v>0.510301878500241</v>
      </c>
      <c r="G2464" s="10" t="s">
        <v>4</v>
      </c>
    </row>
    <row r="2465" customFormat="false" ht="14.25" hidden="true" customHeight="false" outlineLevel="0" collapsed="false">
      <c r="A2465" s="0" t="s">
        <v>98</v>
      </c>
      <c r="B2465" s="0" t="s">
        <v>50</v>
      </c>
      <c r="C2465" s="0" t="s">
        <v>84</v>
      </c>
      <c r="D2465" s="0" t="s">
        <v>87</v>
      </c>
      <c r="E2465" s="0" t="n">
        <v>2026</v>
      </c>
      <c r="F2465" s="5" t="n">
        <v>0.721374914799638</v>
      </c>
      <c r="G2465" s="10" t="s">
        <v>4</v>
      </c>
    </row>
    <row r="2466" customFormat="false" ht="14.25" hidden="true" customHeight="false" outlineLevel="0" collapsed="false">
      <c r="A2466" s="0" t="s">
        <v>98</v>
      </c>
      <c r="B2466" s="0" t="s">
        <v>50</v>
      </c>
      <c r="C2466" s="0" t="s">
        <v>84</v>
      </c>
      <c r="D2466" s="0" t="s">
        <v>87</v>
      </c>
      <c r="E2466" s="0" t="n">
        <v>2027</v>
      </c>
      <c r="F2466" s="5" t="n">
        <v>1.04286280915215</v>
      </c>
      <c r="G2466" s="10" t="s">
        <v>4</v>
      </c>
    </row>
    <row r="2467" customFormat="false" ht="14.25" hidden="true" customHeight="false" outlineLevel="0" collapsed="false">
      <c r="A2467" s="0" t="s">
        <v>98</v>
      </c>
      <c r="B2467" s="0" t="s">
        <v>50</v>
      </c>
      <c r="C2467" s="0" t="s">
        <v>84</v>
      </c>
      <c r="D2467" s="0" t="s">
        <v>87</v>
      </c>
      <c r="E2467" s="0" t="n">
        <v>2028</v>
      </c>
      <c r="F2467" s="5" t="n">
        <v>1.45538335378325</v>
      </c>
      <c r="G2467" s="10" t="s">
        <v>4</v>
      </c>
    </row>
    <row r="2468" customFormat="false" ht="14.25" hidden="true" customHeight="false" outlineLevel="0" collapsed="false">
      <c r="A2468" s="0" t="s">
        <v>98</v>
      </c>
      <c r="B2468" s="0" t="s">
        <v>50</v>
      </c>
      <c r="C2468" s="0" t="s">
        <v>84</v>
      </c>
      <c r="D2468" s="0" t="s">
        <v>87</v>
      </c>
      <c r="E2468" s="0" t="n">
        <v>2029</v>
      </c>
      <c r="F2468" s="5" t="n">
        <v>1.97200055482921</v>
      </c>
      <c r="G2468" s="10" t="s">
        <v>4</v>
      </c>
    </row>
    <row r="2469" customFormat="false" ht="14.25" hidden="true" customHeight="false" outlineLevel="0" collapsed="false">
      <c r="A2469" s="0" t="s">
        <v>98</v>
      </c>
      <c r="B2469" s="0" t="s">
        <v>50</v>
      </c>
      <c r="C2469" s="0" t="s">
        <v>84</v>
      </c>
      <c r="D2469" s="0" t="s">
        <v>87</v>
      </c>
      <c r="E2469" s="0" t="n">
        <v>2030</v>
      </c>
      <c r="F2469" s="5" t="n">
        <v>2.54784724127972</v>
      </c>
      <c r="G2469" s="10" t="s">
        <v>4</v>
      </c>
    </row>
    <row r="2470" customFormat="false" ht="14.25" hidden="true" customHeight="false" outlineLevel="0" collapsed="false">
      <c r="A2470" s="0" t="s">
        <v>98</v>
      </c>
      <c r="B2470" s="0" t="s">
        <v>50</v>
      </c>
      <c r="C2470" s="0" t="s">
        <v>84</v>
      </c>
      <c r="D2470" s="0" t="s">
        <v>87</v>
      </c>
      <c r="E2470" s="0" t="n">
        <v>2031</v>
      </c>
      <c r="F2470" s="5" t="n">
        <v>3.28678155150358</v>
      </c>
      <c r="G2470" s="10" t="s">
        <v>4</v>
      </c>
    </row>
    <row r="2471" customFormat="false" ht="14.25" hidden="true" customHeight="false" outlineLevel="0" collapsed="false">
      <c r="A2471" s="0" t="s">
        <v>98</v>
      </c>
      <c r="B2471" s="0" t="s">
        <v>50</v>
      </c>
      <c r="C2471" s="0" t="s">
        <v>84</v>
      </c>
      <c r="D2471" s="0" t="s">
        <v>87</v>
      </c>
      <c r="E2471" s="0" t="n">
        <v>2032</v>
      </c>
      <c r="F2471" s="5" t="n">
        <v>4.15607125575837</v>
      </c>
      <c r="G2471" s="10" t="s">
        <v>4</v>
      </c>
    </row>
    <row r="2472" customFormat="false" ht="14.25" hidden="true" customHeight="false" outlineLevel="0" collapsed="false">
      <c r="A2472" s="0" t="s">
        <v>98</v>
      </c>
      <c r="B2472" s="0" t="s">
        <v>50</v>
      </c>
      <c r="C2472" s="0" t="s">
        <v>84</v>
      </c>
      <c r="D2472" s="0" t="s">
        <v>87</v>
      </c>
      <c r="E2472" s="0" t="n">
        <v>2033</v>
      </c>
      <c r="F2472" s="5" t="n">
        <v>5.15272543577157</v>
      </c>
      <c r="G2472" s="10" t="s">
        <v>4</v>
      </c>
    </row>
    <row r="2473" customFormat="false" ht="14.25" hidden="true" customHeight="false" outlineLevel="0" collapsed="false">
      <c r="A2473" s="0" t="s">
        <v>98</v>
      </c>
      <c r="B2473" s="0" t="s">
        <v>50</v>
      </c>
      <c r="C2473" s="0" t="s">
        <v>84</v>
      </c>
      <c r="D2473" s="0" t="s">
        <v>87</v>
      </c>
      <c r="E2473" s="0" t="n">
        <v>2034</v>
      </c>
      <c r="F2473" s="5" t="n">
        <v>6.25747480675188</v>
      </c>
      <c r="G2473" s="10" t="s">
        <v>4</v>
      </c>
    </row>
    <row r="2474" customFormat="false" ht="14.25" hidden="true" customHeight="false" outlineLevel="0" collapsed="false">
      <c r="A2474" s="0" t="s">
        <v>98</v>
      </c>
      <c r="B2474" s="0" t="s">
        <v>50</v>
      </c>
      <c r="C2474" s="0" t="s">
        <v>84</v>
      </c>
      <c r="D2474" s="0" t="s">
        <v>87</v>
      </c>
      <c r="E2474" s="0" t="n">
        <v>2035</v>
      </c>
      <c r="F2474" s="5" t="n">
        <v>7.47201432282067</v>
      </c>
      <c r="G2474" s="10" t="s">
        <v>4</v>
      </c>
    </row>
    <row r="2475" customFormat="false" ht="14.25" hidden="true" customHeight="false" outlineLevel="0" collapsed="false">
      <c r="A2475" s="0" t="s">
        <v>98</v>
      </c>
      <c r="B2475" s="0" t="s">
        <v>50</v>
      </c>
      <c r="C2475" s="0" t="s">
        <v>84</v>
      </c>
      <c r="D2475" s="0" t="s">
        <v>87</v>
      </c>
      <c r="E2475" s="0" t="n">
        <v>2036</v>
      </c>
      <c r="F2475" s="5" t="n">
        <v>8.7040361368319</v>
      </c>
      <c r="G2475" s="10" t="s">
        <v>4</v>
      </c>
    </row>
    <row r="2476" customFormat="false" ht="14.25" hidden="true" customHeight="false" outlineLevel="0" collapsed="false">
      <c r="A2476" s="0" t="s">
        <v>98</v>
      </c>
      <c r="B2476" s="0" t="s">
        <v>50</v>
      </c>
      <c r="C2476" s="0" t="s">
        <v>84</v>
      </c>
      <c r="D2476" s="0" t="s">
        <v>87</v>
      </c>
      <c r="E2476" s="0" t="n">
        <v>2037</v>
      </c>
      <c r="F2476" s="5" t="n">
        <v>9.95101043831028</v>
      </c>
      <c r="G2476" s="10" t="s">
        <v>4</v>
      </c>
    </row>
    <row r="2477" customFormat="false" ht="14.25" hidden="true" customHeight="false" outlineLevel="0" collapsed="false">
      <c r="A2477" s="0" t="s">
        <v>98</v>
      </c>
      <c r="B2477" s="0" t="s">
        <v>50</v>
      </c>
      <c r="C2477" s="0" t="s">
        <v>84</v>
      </c>
      <c r="D2477" s="0" t="s">
        <v>87</v>
      </c>
      <c r="E2477" s="0" t="n">
        <v>2038</v>
      </c>
      <c r="F2477" s="5" t="n">
        <v>11.2034234783875</v>
      </c>
      <c r="G2477" s="10" t="s">
        <v>4</v>
      </c>
    </row>
    <row r="2478" customFormat="false" ht="14.25" hidden="true" customHeight="false" outlineLevel="0" collapsed="false">
      <c r="A2478" s="0" t="s">
        <v>98</v>
      </c>
      <c r="B2478" s="0" t="s">
        <v>50</v>
      </c>
      <c r="C2478" s="0" t="s">
        <v>84</v>
      </c>
      <c r="D2478" s="0" t="s">
        <v>87</v>
      </c>
      <c r="E2478" s="0" t="n">
        <v>2039</v>
      </c>
      <c r="F2478" s="5" t="n">
        <v>12.4562385293179</v>
      </c>
      <c r="G2478" s="10" t="s">
        <v>4</v>
      </c>
    </row>
    <row r="2479" customFormat="false" ht="14.25" hidden="true" customHeight="false" outlineLevel="0" collapsed="false">
      <c r="A2479" s="0" t="s">
        <v>98</v>
      </c>
      <c r="B2479" s="0" t="s">
        <v>50</v>
      </c>
      <c r="C2479" s="0" t="s">
        <v>84</v>
      </c>
      <c r="D2479" s="0" t="s">
        <v>87</v>
      </c>
      <c r="E2479" s="0" t="n">
        <v>2040</v>
      </c>
      <c r="F2479" s="5" t="n">
        <v>13.6956590259877</v>
      </c>
      <c r="G2479" s="10" t="s">
        <v>4</v>
      </c>
    </row>
    <row r="2480" customFormat="false" ht="14.25" hidden="true" customHeight="false" outlineLevel="0" collapsed="false">
      <c r="A2480" s="0" t="s">
        <v>98</v>
      </c>
      <c r="B2480" s="0" t="s">
        <v>50</v>
      </c>
      <c r="C2480" s="0" t="s">
        <v>84</v>
      </c>
      <c r="D2480" s="0" t="s">
        <v>88</v>
      </c>
      <c r="E2480" s="0" t="n">
        <v>2024</v>
      </c>
      <c r="F2480" s="5" t="n">
        <v>0.0642514680260381</v>
      </c>
      <c r="G2480" s="10" t="s">
        <v>4</v>
      </c>
    </row>
    <row r="2481" customFormat="false" ht="14.25" hidden="true" customHeight="false" outlineLevel="0" collapsed="false">
      <c r="A2481" s="0" t="s">
        <v>98</v>
      </c>
      <c r="B2481" s="0" t="s">
        <v>50</v>
      </c>
      <c r="C2481" s="0" t="s">
        <v>84</v>
      </c>
      <c r="D2481" s="0" t="s">
        <v>88</v>
      </c>
      <c r="E2481" s="0" t="n">
        <v>2025</v>
      </c>
      <c r="F2481" s="5" t="n">
        <v>0.0971532787931918</v>
      </c>
      <c r="G2481" s="10" t="s">
        <v>4</v>
      </c>
    </row>
    <row r="2482" customFormat="false" ht="14.25" hidden="true" customHeight="false" outlineLevel="0" collapsed="false">
      <c r="A2482" s="0" t="s">
        <v>98</v>
      </c>
      <c r="B2482" s="0" t="s">
        <v>50</v>
      </c>
      <c r="C2482" s="0" t="s">
        <v>84</v>
      </c>
      <c r="D2482" s="0" t="s">
        <v>88</v>
      </c>
      <c r="E2482" s="0" t="n">
        <v>2026</v>
      </c>
      <c r="F2482" s="5" t="n">
        <v>0.251186612226098</v>
      </c>
      <c r="G2482" s="10" t="s">
        <v>4</v>
      </c>
    </row>
    <row r="2483" customFormat="false" ht="14.25" hidden="true" customHeight="false" outlineLevel="0" collapsed="false">
      <c r="A2483" s="0" t="s">
        <v>98</v>
      </c>
      <c r="B2483" s="0" t="s">
        <v>50</v>
      </c>
      <c r="C2483" s="0" t="s">
        <v>84</v>
      </c>
      <c r="D2483" s="0" t="s">
        <v>88</v>
      </c>
      <c r="E2483" s="0" t="n">
        <v>2027</v>
      </c>
      <c r="F2483" s="5" t="n">
        <v>0.518336990433376</v>
      </c>
      <c r="G2483" s="10" t="s">
        <v>4</v>
      </c>
    </row>
    <row r="2484" customFormat="false" ht="14.25" hidden="true" customHeight="false" outlineLevel="0" collapsed="false">
      <c r="A2484" s="0" t="s">
        <v>98</v>
      </c>
      <c r="B2484" s="0" t="s">
        <v>50</v>
      </c>
      <c r="C2484" s="0" t="s">
        <v>84</v>
      </c>
      <c r="D2484" s="0" t="s">
        <v>88</v>
      </c>
      <c r="E2484" s="0" t="n">
        <v>2028</v>
      </c>
      <c r="F2484" s="5" t="n">
        <v>0.891406802169705</v>
      </c>
      <c r="G2484" s="10" t="s">
        <v>4</v>
      </c>
    </row>
    <row r="2485" customFormat="false" ht="14.25" hidden="true" customHeight="false" outlineLevel="0" collapsed="false">
      <c r="A2485" s="0" t="s">
        <v>98</v>
      </c>
      <c r="B2485" s="0" t="s">
        <v>50</v>
      </c>
      <c r="C2485" s="0" t="s">
        <v>84</v>
      </c>
      <c r="D2485" s="0" t="s">
        <v>88</v>
      </c>
      <c r="E2485" s="0" t="n">
        <v>2029</v>
      </c>
      <c r="F2485" s="5" t="n">
        <v>1.36739195966309</v>
      </c>
      <c r="G2485" s="10" t="s">
        <v>4</v>
      </c>
    </row>
    <row r="2486" customFormat="false" ht="14.25" hidden="true" customHeight="false" outlineLevel="0" collapsed="false">
      <c r="A2486" s="0" t="s">
        <v>98</v>
      </c>
      <c r="B2486" s="0" t="s">
        <v>50</v>
      </c>
      <c r="C2486" s="0" t="s">
        <v>84</v>
      </c>
      <c r="D2486" s="0" t="s">
        <v>88</v>
      </c>
      <c r="E2486" s="0" t="n">
        <v>2030</v>
      </c>
      <c r="F2486" s="5" t="n">
        <v>1.98265199086835</v>
      </c>
      <c r="G2486" s="10" t="s">
        <v>4</v>
      </c>
    </row>
    <row r="2487" customFormat="false" ht="14.25" hidden="true" customHeight="false" outlineLevel="0" collapsed="false">
      <c r="A2487" s="0" t="s">
        <v>98</v>
      </c>
      <c r="B2487" s="0" t="s">
        <v>50</v>
      </c>
      <c r="C2487" s="0" t="s">
        <v>84</v>
      </c>
      <c r="D2487" s="0" t="s">
        <v>88</v>
      </c>
      <c r="E2487" s="0" t="n">
        <v>2031</v>
      </c>
      <c r="F2487" s="5" t="n">
        <v>2.55906672538896</v>
      </c>
      <c r="G2487" s="10" t="s">
        <v>4</v>
      </c>
    </row>
    <row r="2488" customFormat="false" ht="14.25" hidden="true" customHeight="false" outlineLevel="0" collapsed="false">
      <c r="A2488" s="0" t="s">
        <v>98</v>
      </c>
      <c r="B2488" s="0" t="s">
        <v>50</v>
      </c>
      <c r="C2488" s="0" t="s">
        <v>84</v>
      </c>
      <c r="D2488" s="0" t="s">
        <v>88</v>
      </c>
      <c r="E2488" s="0" t="n">
        <v>2032</v>
      </c>
      <c r="F2488" s="5" t="n">
        <v>3.19563289676489</v>
      </c>
      <c r="G2488" s="10" t="s">
        <v>4</v>
      </c>
    </row>
    <row r="2489" customFormat="false" ht="14.25" hidden="true" customHeight="false" outlineLevel="0" collapsed="false">
      <c r="A2489" s="0" t="s">
        <v>98</v>
      </c>
      <c r="B2489" s="0" t="s">
        <v>50</v>
      </c>
      <c r="C2489" s="0" t="s">
        <v>84</v>
      </c>
      <c r="D2489" s="0" t="s">
        <v>88</v>
      </c>
      <c r="E2489" s="0" t="n">
        <v>2033</v>
      </c>
      <c r="F2489" s="5" t="n">
        <v>3.88181137699069</v>
      </c>
      <c r="G2489" s="10" t="s">
        <v>4</v>
      </c>
    </row>
    <row r="2490" customFormat="false" ht="14.25" hidden="true" customHeight="false" outlineLevel="0" collapsed="false">
      <c r="A2490" s="0" t="s">
        <v>98</v>
      </c>
      <c r="B2490" s="0" t="s">
        <v>50</v>
      </c>
      <c r="C2490" s="0" t="s">
        <v>84</v>
      </c>
      <c r="D2490" s="0" t="s">
        <v>88</v>
      </c>
      <c r="E2490" s="0" t="n">
        <v>2034</v>
      </c>
      <c r="F2490" s="5" t="n">
        <v>4.6033385682295</v>
      </c>
      <c r="G2490" s="10" t="s">
        <v>4</v>
      </c>
    </row>
    <row r="2491" customFormat="false" ht="14.25" hidden="true" customHeight="false" outlineLevel="0" collapsed="false">
      <c r="A2491" s="0" t="s">
        <v>98</v>
      </c>
      <c r="B2491" s="0" t="s">
        <v>50</v>
      </c>
      <c r="C2491" s="0" t="s">
        <v>84</v>
      </c>
      <c r="D2491" s="0" t="s">
        <v>88</v>
      </c>
      <c r="E2491" s="0" t="n">
        <v>2035</v>
      </c>
      <c r="F2491" s="5" t="n">
        <v>5.39761460652846</v>
      </c>
      <c r="G2491" s="10" t="s">
        <v>4</v>
      </c>
    </row>
    <row r="2492" customFormat="false" ht="14.25" hidden="true" customHeight="false" outlineLevel="0" collapsed="false">
      <c r="A2492" s="0" t="s">
        <v>98</v>
      </c>
      <c r="B2492" s="0" t="s">
        <v>50</v>
      </c>
      <c r="C2492" s="0" t="s">
        <v>84</v>
      </c>
      <c r="D2492" s="0" t="s">
        <v>88</v>
      </c>
      <c r="E2492" s="0" t="n">
        <v>2036</v>
      </c>
      <c r="F2492" s="5" t="n">
        <v>6.29072139741145</v>
      </c>
      <c r="G2492" s="10" t="s">
        <v>4</v>
      </c>
    </row>
    <row r="2493" customFormat="false" ht="14.25" hidden="true" customHeight="false" outlineLevel="0" collapsed="false">
      <c r="A2493" s="0" t="s">
        <v>98</v>
      </c>
      <c r="B2493" s="0" t="s">
        <v>50</v>
      </c>
      <c r="C2493" s="0" t="s">
        <v>84</v>
      </c>
      <c r="D2493" s="0" t="s">
        <v>88</v>
      </c>
      <c r="E2493" s="0" t="n">
        <v>2037</v>
      </c>
      <c r="F2493" s="5" t="n">
        <v>7.27751045775646</v>
      </c>
      <c r="G2493" s="10" t="s">
        <v>4</v>
      </c>
    </row>
    <row r="2494" customFormat="false" ht="14.25" hidden="true" customHeight="false" outlineLevel="0" collapsed="false">
      <c r="A2494" s="0" t="s">
        <v>98</v>
      </c>
      <c r="B2494" s="0" t="s">
        <v>50</v>
      </c>
      <c r="C2494" s="0" t="s">
        <v>84</v>
      </c>
      <c r="D2494" s="0" t="s">
        <v>88</v>
      </c>
      <c r="E2494" s="0" t="n">
        <v>2038</v>
      </c>
      <c r="F2494" s="5" t="n">
        <v>8.34937617927582</v>
      </c>
      <c r="G2494" s="10" t="s">
        <v>4</v>
      </c>
    </row>
    <row r="2495" customFormat="false" ht="14.25" hidden="true" customHeight="false" outlineLevel="0" collapsed="false">
      <c r="A2495" s="0" t="s">
        <v>98</v>
      </c>
      <c r="B2495" s="0" t="s">
        <v>50</v>
      </c>
      <c r="C2495" s="0" t="s">
        <v>84</v>
      </c>
      <c r="D2495" s="0" t="s">
        <v>88</v>
      </c>
      <c r="E2495" s="0" t="n">
        <v>2039</v>
      </c>
      <c r="F2495" s="5" t="n">
        <v>9.26183342550057</v>
      </c>
      <c r="G2495" s="10" t="s">
        <v>4</v>
      </c>
    </row>
    <row r="2496" customFormat="false" ht="14.25" hidden="true" customHeight="false" outlineLevel="0" collapsed="false">
      <c r="A2496" s="0" t="s">
        <v>98</v>
      </c>
      <c r="B2496" s="0" t="s">
        <v>50</v>
      </c>
      <c r="C2496" s="0" t="s">
        <v>84</v>
      </c>
      <c r="D2496" s="0" t="s">
        <v>88</v>
      </c>
      <c r="E2496" s="0" t="n">
        <v>2040</v>
      </c>
      <c r="F2496" s="5" t="n">
        <v>10.1734658448559</v>
      </c>
      <c r="G2496" s="10" t="s">
        <v>4</v>
      </c>
    </row>
    <row r="2497" customFormat="false" ht="14.25" hidden="true" customHeight="false" outlineLevel="0" collapsed="false">
      <c r="A2497" s="0" t="s">
        <v>98</v>
      </c>
      <c r="B2497" s="0" t="s">
        <v>50</v>
      </c>
      <c r="C2497" s="0" t="s">
        <v>84</v>
      </c>
      <c r="D2497" s="0" t="s">
        <v>89</v>
      </c>
      <c r="E2497" s="0" t="n">
        <v>2024</v>
      </c>
      <c r="F2497" s="5" t="n">
        <v>2.92817208</v>
      </c>
      <c r="G2497" s="10" t="s">
        <v>4</v>
      </c>
    </row>
    <row r="2498" customFormat="false" ht="14.25" hidden="true" customHeight="false" outlineLevel="0" collapsed="false">
      <c r="A2498" s="0" t="s">
        <v>98</v>
      </c>
      <c r="B2498" s="0" t="s">
        <v>50</v>
      </c>
      <c r="C2498" s="0" t="s">
        <v>84</v>
      </c>
      <c r="D2498" s="0" t="s">
        <v>89</v>
      </c>
      <c r="E2498" s="0" t="n">
        <v>2025</v>
      </c>
      <c r="F2498" s="5" t="n">
        <v>3.8954706932966</v>
      </c>
      <c r="G2498" s="10" t="s">
        <v>4</v>
      </c>
    </row>
    <row r="2499" customFormat="false" ht="14.25" hidden="true" customHeight="false" outlineLevel="0" collapsed="false">
      <c r="A2499" s="0" t="s">
        <v>98</v>
      </c>
      <c r="B2499" s="0" t="s">
        <v>50</v>
      </c>
      <c r="C2499" s="0" t="s">
        <v>84</v>
      </c>
      <c r="D2499" s="0" t="s">
        <v>89</v>
      </c>
      <c r="E2499" s="0" t="n">
        <v>2026</v>
      </c>
      <c r="F2499" s="5" t="n">
        <v>4.93028437608083</v>
      </c>
      <c r="G2499" s="10" t="s">
        <v>4</v>
      </c>
    </row>
    <row r="2500" customFormat="false" ht="14.25" hidden="true" customHeight="false" outlineLevel="0" collapsed="false">
      <c r="A2500" s="0" t="s">
        <v>98</v>
      </c>
      <c r="B2500" s="0" t="s">
        <v>50</v>
      </c>
      <c r="C2500" s="0" t="s">
        <v>84</v>
      </c>
      <c r="D2500" s="0" t="s">
        <v>89</v>
      </c>
      <c r="E2500" s="0" t="n">
        <v>2027</v>
      </c>
      <c r="F2500" s="5" t="n">
        <v>6.24588880347207</v>
      </c>
      <c r="G2500" s="10" t="s">
        <v>4</v>
      </c>
    </row>
    <row r="2501" customFormat="false" ht="14.25" hidden="true" customHeight="false" outlineLevel="0" collapsed="false">
      <c r="A2501" s="0" t="s">
        <v>98</v>
      </c>
      <c r="B2501" s="0" t="s">
        <v>50</v>
      </c>
      <c r="C2501" s="0" t="s">
        <v>84</v>
      </c>
      <c r="D2501" s="0" t="s">
        <v>89</v>
      </c>
      <c r="E2501" s="0" t="n">
        <v>2028</v>
      </c>
      <c r="F2501" s="5" t="n">
        <v>8.04834330863491</v>
      </c>
      <c r="G2501" s="10" t="s">
        <v>4</v>
      </c>
    </row>
    <row r="2502" customFormat="false" ht="14.25" hidden="true" customHeight="false" outlineLevel="0" collapsed="false">
      <c r="A2502" s="0" t="s">
        <v>98</v>
      </c>
      <c r="B2502" s="0" t="s">
        <v>50</v>
      </c>
      <c r="C2502" s="0" t="s">
        <v>84</v>
      </c>
      <c r="D2502" s="0" t="s">
        <v>89</v>
      </c>
      <c r="E2502" s="0" t="n">
        <v>2029</v>
      </c>
      <c r="F2502" s="5" t="n">
        <v>10.1871046268485</v>
      </c>
      <c r="G2502" s="10" t="s">
        <v>4</v>
      </c>
    </row>
    <row r="2503" customFormat="false" ht="14.25" hidden="true" customHeight="false" outlineLevel="0" collapsed="false">
      <c r="A2503" s="0" t="s">
        <v>98</v>
      </c>
      <c r="B2503" s="0" t="s">
        <v>50</v>
      </c>
      <c r="C2503" s="0" t="s">
        <v>84</v>
      </c>
      <c r="D2503" s="0" t="s">
        <v>89</v>
      </c>
      <c r="E2503" s="0" t="n">
        <v>2030</v>
      </c>
      <c r="F2503" s="5" t="n">
        <v>12.5319338508678</v>
      </c>
      <c r="G2503" s="10" t="s">
        <v>4</v>
      </c>
    </row>
    <row r="2504" customFormat="false" ht="14.25" hidden="true" customHeight="false" outlineLevel="0" collapsed="false">
      <c r="A2504" s="0" t="s">
        <v>98</v>
      </c>
      <c r="B2504" s="0" t="s">
        <v>50</v>
      </c>
      <c r="C2504" s="0" t="s">
        <v>84</v>
      </c>
      <c r="D2504" s="0" t="s">
        <v>89</v>
      </c>
      <c r="E2504" s="0" t="n">
        <v>2031</v>
      </c>
      <c r="F2504" s="5" t="n">
        <v>14.8970654528841</v>
      </c>
      <c r="G2504" s="10" t="s">
        <v>4</v>
      </c>
    </row>
    <row r="2505" customFormat="false" ht="14.25" hidden="true" customHeight="false" outlineLevel="0" collapsed="false">
      <c r="A2505" s="0" t="s">
        <v>98</v>
      </c>
      <c r="B2505" s="0" t="s">
        <v>50</v>
      </c>
      <c r="C2505" s="0" t="s">
        <v>84</v>
      </c>
      <c r="D2505" s="0" t="s">
        <v>89</v>
      </c>
      <c r="E2505" s="0" t="n">
        <v>2032</v>
      </c>
      <c r="F2505" s="5" t="n">
        <v>17.3436915251391</v>
      </c>
      <c r="G2505" s="10" t="s">
        <v>4</v>
      </c>
    </row>
    <row r="2506" customFormat="false" ht="14.25" hidden="true" customHeight="false" outlineLevel="0" collapsed="false">
      <c r="A2506" s="0" t="s">
        <v>98</v>
      </c>
      <c r="B2506" s="0" t="s">
        <v>50</v>
      </c>
      <c r="C2506" s="0" t="s">
        <v>84</v>
      </c>
      <c r="D2506" s="0" t="s">
        <v>89</v>
      </c>
      <c r="E2506" s="0" t="n">
        <v>2033</v>
      </c>
      <c r="F2506" s="5" t="n">
        <v>19.7969265610081</v>
      </c>
      <c r="G2506" s="10" t="s">
        <v>4</v>
      </c>
    </row>
    <row r="2507" customFormat="false" ht="14.25" hidden="true" customHeight="false" outlineLevel="0" collapsed="false">
      <c r="A2507" s="0" t="s">
        <v>98</v>
      </c>
      <c r="B2507" s="0" t="s">
        <v>50</v>
      </c>
      <c r="C2507" s="0" t="s">
        <v>84</v>
      </c>
      <c r="D2507" s="0" t="s">
        <v>89</v>
      </c>
      <c r="E2507" s="0" t="n">
        <v>2034</v>
      </c>
      <c r="F2507" s="5" t="n">
        <v>22.2339540632956</v>
      </c>
      <c r="G2507" s="10" t="s">
        <v>4</v>
      </c>
    </row>
    <row r="2508" customFormat="false" ht="14.25" hidden="true" customHeight="false" outlineLevel="0" collapsed="false">
      <c r="A2508" s="0" t="s">
        <v>98</v>
      </c>
      <c r="B2508" s="0" t="s">
        <v>50</v>
      </c>
      <c r="C2508" s="0" t="s">
        <v>84</v>
      </c>
      <c r="D2508" s="0" t="s">
        <v>89</v>
      </c>
      <c r="E2508" s="0" t="n">
        <v>2035</v>
      </c>
      <c r="F2508" s="5" t="n">
        <v>24.5745223409274</v>
      </c>
      <c r="G2508" s="10" t="s">
        <v>4</v>
      </c>
    </row>
    <row r="2509" customFormat="false" ht="14.25" hidden="true" customHeight="false" outlineLevel="0" collapsed="false">
      <c r="A2509" s="0" t="s">
        <v>98</v>
      </c>
      <c r="B2509" s="0" t="s">
        <v>50</v>
      </c>
      <c r="C2509" s="0" t="s">
        <v>84</v>
      </c>
      <c r="D2509" s="0" t="s">
        <v>89</v>
      </c>
      <c r="E2509" s="0" t="n">
        <v>2036</v>
      </c>
      <c r="F2509" s="5" t="n">
        <v>26.7198366884628</v>
      </c>
      <c r="G2509" s="10" t="s">
        <v>4</v>
      </c>
    </row>
    <row r="2510" customFormat="false" ht="14.25" hidden="true" customHeight="false" outlineLevel="0" collapsed="false">
      <c r="A2510" s="0" t="s">
        <v>98</v>
      </c>
      <c r="B2510" s="0" t="s">
        <v>50</v>
      </c>
      <c r="C2510" s="0" t="s">
        <v>84</v>
      </c>
      <c r="D2510" s="0" t="s">
        <v>89</v>
      </c>
      <c r="E2510" s="0" t="n">
        <v>2037</v>
      </c>
      <c r="F2510" s="5" t="n">
        <v>28.6741542512087</v>
      </c>
      <c r="G2510" s="10" t="s">
        <v>4</v>
      </c>
    </row>
    <row r="2511" customFormat="false" ht="14.25" hidden="true" customHeight="false" outlineLevel="0" collapsed="false">
      <c r="A2511" s="0" t="s">
        <v>98</v>
      </c>
      <c r="B2511" s="0" t="s">
        <v>50</v>
      </c>
      <c r="C2511" s="0" t="s">
        <v>84</v>
      </c>
      <c r="D2511" s="0" t="s">
        <v>89</v>
      </c>
      <c r="E2511" s="0" t="n">
        <v>2038</v>
      </c>
      <c r="F2511" s="5" t="n">
        <v>30.5486131080232</v>
      </c>
      <c r="G2511" s="10" t="s">
        <v>4</v>
      </c>
    </row>
    <row r="2512" customFormat="false" ht="14.25" hidden="true" customHeight="false" outlineLevel="0" collapsed="false">
      <c r="A2512" s="0" t="s">
        <v>98</v>
      </c>
      <c r="B2512" s="0" t="s">
        <v>50</v>
      </c>
      <c r="C2512" s="0" t="s">
        <v>84</v>
      </c>
      <c r="D2512" s="0" t="s">
        <v>89</v>
      </c>
      <c r="E2512" s="0" t="n">
        <v>2039</v>
      </c>
      <c r="F2512" s="5" t="n">
        <v>32.1226625328889</v>
      </c>
      <c r="G2512" s="10" t="s">
        <v>4</v>
      </c>
    </row>
    <row r="2513" customFormat="false" ht="14.25" hidden="true" customHeight="false" outlineLevel="0" collapsed="false">
      <c r="A2513" s="0" t="s">
        <v>98</v>
      </c>
      <c r="B2513" s="0" t="s">
        <v>50</v>
      </c>
      <c r="C2513" s="0" t="s">
        <v>84</v>
      </c>
      <c r="D2513" s="0" t="s">
        <v>89</v>
      </c>
      <c r="E2513" s="0" t="n">
        <v>2040</v>
      </c>
      <c r="F2513" s="5" t="n">
        <v>34.418631622842</v>
      </c>
      <c r="G2513" s="10" t="s">
        <v>4</v>
      </c>
    </row>
    <row r="2514" customFormat="false" ht="14.25" hidden="true" customHeight="false" outlineLevel="0" collapsed="false">
      <c r="A2514" s="0" t="s">
        <v>98</v>
      </c>
      <c r="B2514" s="0" t="s">
        <v>50</v>
      </c>
      <c r="C2514" s="0" t="s">
        <v>84</v>
      </c>
      <c r="D2514" s="0" t="s">
        <v>90</v>
      </c>
      <c r="E2514" s="0" t="n">
        <v>2024</v>
      </c>
      <c r="F2514" s="5" t="n">
        <v>0.000489</v>
      </c>
      <c r="G2514" s="10" t="s">
        <v>4</v>
      </c>
    </row>
    <row r="2515" customFormat="false" ht="14.25" hidden="true" customHeight="false" outlineLevel="0" collapsed="false">
      <c r="A2515" s="0" t="s">
        <v>98</v>
      </c>
      <c r="B2515" s="0" t="s">
        <v>50</v>
      </c>
      <c r="C2515" s="0" t="s">
        <v>84</v>
      </c>
      <c r="D2515" s="0" t="s">
        <v>90</v>
      </c>
      <c r="E2515" s="0" t="n">
        <v>2025</v>
      </c>
      <c r="F2515" s="5" t="n">
        <v>0.000959</v>
      </c>
      <c r="G2515" s="10" t="s">
        <v>4</v>
      </c>
    </row>
    <row r="2516" customFormat="false" ht="14.25" hidden="true" customHeight="false" outlineLevel="0" collapsed="false">
      <c r="A2516" s="0" t="s">
        <v>98</v>
      </c>
      <c r="B2516" s="0" t="s">
        <v>50</v>
      </c>
      <c r="C2516" s="0" t="s">
        <v>84</v>
      </c>
      <c r="D2516" s="0" t="s">
        <v>90</v>
      </c>
      <c r="E2516" s="0" t="n">
        <v>2026</v>
      </c>
      <c r="F2516" s="5" t="n">
        <v>0.00781451038575668</v>
      </c>
      <c r="G2516" s="10" t="s">
        <v>4</v>
      </c>
    </row>
    <row r="2517" customFormat="false" ht="14.25" hidden="true" customHeight="false" outlineLevel="0" collapsed="false">
      <c r="A2517" s="0" t="s">
        <v>98</v>
      </c>
      <c r="B2517" s="0" t="s">
        <v>50</v>
      </c>
      <c r="C2517" s="0" t="s">
        <v>84</v>
      </c>
      <c r="D2517" s="0" t="s">
        <v>90</v>
      </c>
      <c r="E2517" s="0" t="n">
        <v>2027</v>
      </c>
      <c r="F2517" s="5" t="n">
        <v>0.0196663155262469</v>
      </c>
      <c r="G2517" s="10" t="s">
        <v>4</v>
      </c>
    </row>
    <row r="2518" customFormat="false" ht="14.25" hidden="true" customHeight="false" outlineLevel="0" collapsed="false">
      <c r="A2518" s="0" t="s">
        <v>98</v>
      </c>
      <c r="B2518" s="0" t="s">
        <v>50</v>
      </c>
      <c r="C2518" s="0" t="s">
        <v>84</v>
      </c>
      <c r="D2518" s="0" t="s">
        <v>90</v>
      </c>
      <c r="E2518" s="0" t="n">
        <v>2028</v>
      </c>
      <c r="F2518" s="5" t="n">
        <v>0.0357600552171673</v>
      </c>
      <c r="G2518" s="10" t="s">
        <v>4</v>
      </c>
    </row>
    <row r="2519" customFormat="false" ht="14.25" hidden="true" customHeight="false" outlineLevel="0" collapsed="false">
      <c r="A2519" s="0" t="s">
        <v>98</v>
      </c>
      <c r="B2519" s="0" t="s">
        <v>50</v>
      </c>
      <c r="C2519" s="0" t="s">
        <v>84</v>
      </c>
      <c r="D2519" s="0" t="s">
        <v>90</v>
      </c>
      <c r="E2519" s="0" t="n">
        <v>2029</v>
      </c>
      <c r="F2519" s="5" t="n">
        <v>0.0566850896553797</v>
      </c>
      <c r="G2519" s="10" t="s">
        <v>4</v>
      </c>
    </row>
    <row r="2520" customFormat="false" ht="14.25" hidden="true" customHeight="false" outlineLevel="0" collapsed="false">
      <c r="A2520" s="0" t="s">
        <v>98</v>
      </c>
      <c r="B2520" s="0" t="s">
        <v>50</v>
      </c>
      <c r="C2520" s="0" t="s">
        <v>84</v>
      </c>
      <c r="D2520" s="0" t="s">
        <v>90</v>
      </c>
      <c r="E2520" s="0" t="n">
        <v>2030</v>
      </c>
      <c r="F2520" s="5" t="n">
        <v>0.0815315973090414</v>
      </c>
      <c r="G2520" s="10" t="s">
        <v>4</v>
      </c>
    </row>
    <row r="2521" customFormat="false" ht="14.25" hidden="true" customHeight="false" outlineLevel="0" collapsed="false">
      <c r="A2521" s="0" t="s">
        <v>98</v>
      </c>
      <c r="B2521" s="0" t="s">
        <v>50</v>
      </c>
      <c r="C2521" s="0" t="s">
        <v>84</v>
      </c>
      <c r="D2521" s="0" t="s">
        <v>90</v>
      </c>
      <c r="E2521" s="0" t="n">
        <v>2031</v>
      </c>
      <c r="F2521" s="5" t="n">
        <v>0.128937764944636</v>
      </c>
      <c r="G2521" s="10" t="s">
        <v>4</v>
      </c>
    </row>
    <row r="2522" customFormat="false" ht="14.25" hidden="true" customHeight="false" outlineLevel="0" collapsed="false">
      <c r="A2522" s="0" t="s">
        <v>98</v>
      </c>
      <c r="B2522" s="0" t="s">
        <v>50</v>
      </c>
      <c r="C2522" s="0" t="s">
        <v>84</v>
      </c>
      <c r="D2522" s="0" t="s">
        <v>90</v>
      </c>
      <c r="E2522" s="0" t="n">
        <v>2032</v>
      </c>
      <c r="F2522" s="5" t="n">
        <v>0.19252568796496</v>
      </c>
      <c r="G2522" s="10" t="s">
        <v>4</v>
      </c>
    </row>
    <row r="2523" customFormat="false" ht="14.25" hidden="true" customHeight="false" outlineLevel="0" collapsed="false">
      <c r="A2523" s="0" t="s">
        <v>98</v>
      </c>
      <c r="B2523" s="0" t="s">
        <v>50</v>
      </c>
      <c r="C2523" s="0" t="s">
        <v>84</v>
      </c>
      <c r="D2523" s="0" t="s">
        <v>90</v>
      </c>
      <c r="E2523" s="0" t="n">
        <v>2033</v>
      </c>
      <c r="F2523" s="5" t="n">
        <v>0.267268434824096</v>
      </c>
      <c r="G2523" s="10" t="s">
        <v>4</v>
      </c>
    </row>
    <row r="2524" customFormat="false" ht="14.25" hidden="true" customHeight="false" outlineLevel="0" collapsed="false">
      <c r="A2524" s="0" t="s">
        <v>98</v>
      </c>
      <c r="B2524" s="0" t="s">
        <v>50</v>
      </c>
      <c r="C2524" s="0" t="s">
        <v>84</v>
      </c>
      <c r="D2524" s="0" t="s">
        <v>90</v>
      </c>
      <c r="E2524" s="0" t="n">
        <v>2034</v>
      </c>
      <c r="F2524" s="5" t="n">
        <v>0.347344432259864</v>
      </c>
      <c r="G2524" s="10" t="s">
        <v>4</v>
      </c>
    </row>
    <row r="2525" customFormat="false" ht="14.25" hidden="true" customHeight="false" outlineLevel="0" collapsed="false">
      <c r="A2525" s="0" t="s">
        <v>98</v>
      </c>
      <c r="B2525" s="0" t="s">
        <v>50</v>
      </c>
      <c r="C2525" s="0" t="s">
        <v>84</v>
      </c>
      <c r="D2525" s="0" t="s">
        <v>90</v>
      </c>
      <c r="E2525" s="0" t="n">
        <v>2035</v>
      </c>
      <c r="F2525" s="5" t="n">
        <v>0.473469701227419</v>
      </c>
      <c r="G2525" s="10" t="s">
        <v>4</v>
      </c>
    </row>
    <row r="2526" customFormat="false" ht="14.25" hidden="true" customHeight="false" outlineLevel="0" collapsed="false">
      <c r="A2526" s="0" t="s">
        <v>98</v>
      </c>
      <c r="B2526" s="0" t="s">
        <v>50</v>
      </c>
      <c r="C2526" s="0" t="s">
        <v>84</v>
      </c>
      <c r="D2526" s="0" t="s">
        <v>90</v>
      </c>
      <c r="E2526" s="0" t="n">
        <v>2036</v>
      </c>
      <c r="F2526" s="5" t="n">
        <v>0.60090150208471</v>
      </c>
      <c r="G2526" s="10" t="s">
        <v>4</v>
      </c>
    </row>
    <row r="2527" customFormat="false" ht="14.25" hidden="true" customHeight="false" outlineLevel="0" collapsed="false">
      <c r="A2527" s="0" t="s">
        <v>98</v>
      </c>
      <c r="B2527" s="0" t="s">
        <v>50</v>
      </c>
      <c r="C2527" s="0" t="s">
        <v>84</v>
      </c>
      <c r="D2527" s="0" t="s">
        <v>90</v>
      </c>
      <c r="E2527" s="0" t="n">
        <v>2037</v>
      </c>
      <c r="F2527" s="5" t="n">
        <v>0.733721848899803</v>
      </c>
      <c r="G2527" s="10" t="s">
        <v>4</v>
      </c>
    </row>
    <row r="2528" customFormat="false" ht="14.25" hidden="true" customHeight="false" outlineLevel="0" collapsed="false">
      <c r="A2528" s="0" t="s">
        <v>98</v>
      </c>
      <c r="B2528" s="0" t="s">
        <v>50</v>
      </c>
      <c r="C2528" s="0" t="s">
        <v>84</v>
      </c>
      <c r="D2528" s="0" t="s">
        <v>90</v>
      </c>
      <c r="E2528" s="0" t="n">
        <v>2038</v>
      </c>
      <c r="F2528" s="5" t="n">
        <v>0.865854334888677</v>
      </c>
      <c r="G2528" s="10" t="s">
        <v>4</v>
      </c>
    </row>
    <row r="2529" customFormat="false" ht="14.25" hidden="true" customHeight="false" outlineLevel="0" collapsed="false">
      <c r="A2529" s="0" t="s">
        <v>98</v>
      </c>
      <c r="B2529" s="0" t="s">
        <v>50</v>
      </c>
      <c r="C2529" s="0" t="s">
        <v>84</v>
      </c>
      <c r="D2529" s="0" t="s">
        <v>90</v>
      </c>
      <c r="E2529" s="0" t="n">
        <v>2039</v>
      </c>
      <c r="F2529" s="5" t="n">
        <v>0.997491820065316</v>
      </c>
      <c r="G2529" s="10" t="s">
        <v>4</v>
      </c>
    </row>
    <row r="2530" customFormat="false" ht="14.25" hidden="true" customHeight="false" outlineLevel="0" collapsed="false">
      <c r="A2530" s="0" t="s">
        <v>98</v>
      </c>
      <c r="B2530" s="0" t="s">
        <v>50</v>
      </c>
      <c r="C2530" s="0" t="s">
        <v>84</v>
      </c>
      <c r="D2530" s="0" t="s">
        <v>90</v>
      </c>
      <c r="E2530" s="0" t="n">
        <v>2040</v>
      </c>
      <c r="F2530" s="5" t="n">
        <v>1.12790308109427</v>
      </c>
      <c r="G2530" s="10" t="s">
        <v>4</v>
      </c>
    </row>
    <row r="2531" customFormat="false" ht="14.25" hidden="true" customHeight="false" outlineLevel="0" collapsed="false">
      <c r="A2531" s="0" t="s">
        <v>98</v>
      </c>
      <c r="B2531" s="0" t="s">
        <v>50</v>
      </c>
      <c r="C2531" s="0" t="s">
        <v>84</v>
      </c>
      <c r="D2531" s="0" t="s">
        <v>91</v>
      </c>
      <c r="E2531" s="0" t="n">
        <v>2024</v>
      </c>
      <c r="F2531" s="5" t="n">
        <v>8.058702</v>
      </c>
      <c r="G2531" s="10" t="s">
        <v>4</v>
      </c>
    </row>
    <row r="2532" customFormat="false" ht="14.25" hidden="true" customHeight="false" outlineLevel="0" collapsed="false">
      <c r="A2532" s="0" t="s">
        <v>98</v>
      </c>
      <c r="B2532" s="0" t="s">
        <v>50</v>
      </c>
      <c r="C2532" s="0" t="s">
        <v>84</v>
      </c>
      <c r="D2532" s="0" t="s">
        <v>91</v>
      </c>
      <c r="E2532" s="0" t="n">
        <v>2025</v>
      </c>
      <c r="F2532" s="5" t="n">
        <v>8.110273</v>
      </c>
      <c r="G2532" s="10" t="s">
        <v>4</v>
      </c>
    </row>
    <row r="2533" customFormat="false" ht="14.25" hidden="true" customHeight="false" outlineLevel="0" collapsed="false">
      <c r="A2533" s="0" t="s">
        <v>98</v>
      </c>
      <c r="B2533" s="0" t="s">
        <v>50</v>
      </c>
      <c r="C2533" s="0" t="s">
        <v>84</v>
      </c>
      <c r="D2533" s="0" t="s">
        <v>91</v>
      </c>
      <c r="E2533" s="0" t="n">
        <v>2026</v>
      </c>
      <c r="F2533" s="5" t="n">
        <v>8.15090559643917</v>
      </c>
      <c r="G2533" s="10" t="s">
        <v>4</v>
      </c>
    </row>
    <row r="2534" customFormat="false" ht="14.25" hidden="true" customHeight="false" outlineLevel="0" collapsed="false">
      <c r="A2534" s="0" t="s">
        <v>98</v>
      </c>
      <c r="B2534" s="0" t="s">
        <v>50</v>
      </c>
      <c r="C2534" s="0" t="s">
        <v>84</v>
      </c>
      <c r="D2534" s="0" t="s">
        <v>91</v>
      </c>
      <c r="E2534" s="0" t="n">
        <v>2027</v>
      </c>
      <c r="F2534" s="5" t="n">
        <v>8.18943349216279</v>
      </c>
      <c r="G2534" s="10" t="s">
        <v>4</v>
      </c>
    </row>
    <row r="2535" customFormat="false" ht="14.25" hidden="true" customHeight="false" outlineLevel="0" collapsed="false">
      <c r="A2535" s="0" t="s">
        <v>98</v>
      </c>
      <c r="B2535" s="0" t="s">
        <v>50</v>
      </c>
      <c r="C2535" s="0" t="s">
        <v>84</v>
      </c>
      <c r="D2535" s="0" t="s">
        <v>91</v>
      </c>
      <c r="E2535" s="0" t="n">
        <v>2028</v>
      </c>
      <c r="F2535" s="5" t="n">
        <v>8.23878656802166</v>
      </c>
      <c r="G2535" s="10" t="s">
        <v>4</v>
      </c>
    </row>
    <row r="2536" customFormat="false" ht="14.25" hidden="true" customHeight="false" outlineLevel="0" collapsed="false">
      <c r="A2536" s="0" t="s">
        <v>98</v>
      </c>
      <c r="B2536" s="0" t="s">
        <v>50</v>
      </c>
      <c r="C2536" s="0" t="s">
        <v>84</v>
      </c>
      <c r="D2536" s="0" t="s">
        <v>91</v>
      </c>
      <c r="E2536" s="0" t="n">
        <v>2029</v>
      </c>
      <c r="F2536" s="5" t="n">
        <v>8.29473718221187</v>
      </c>
      <c r="G2536" s="10" t="s">
        <v>4</v>
      </c>
    </row>
    <row r="2537" customFormat="false" ht="14.25" hidden="true" customHeight="false" outlineLevel="0" collapsed="false">
      <c r="A2537" s="0" t="s">
        <v>98</v>
      </c>
      <c r="B2537" s="0" t="s">
        <v>50</v>
      </c>
      <c r="C2537" s="0" t="s">
        <v>84</v>
      </c>
      <c r="D2537" s="0" t="s">
        <v>91</v>
      </c>
      <c r="E2537" s="0" t="n">
        <v>2030</v>
      </c>
      <c r="F2537" s="5" t="n">
        <v>8.3530943839253</v>
      </c>
      <c r="G2537" s="10" t="s">
        <v>4</v>
      </c>
    </row>
    <row r="2538" customFormat="false" ht="14.25" hidden="true" customHeight="false" outlineLevel="0" collapsed="false">
      <c r="A2538" s="0" t="s">
        <v>98</v>
      </c>
      <c r="B2538" s="0" t="s">
        <v>50</v>
      </c>
      <c r="C2538" s="0" t="s">
        <v>84</v>
      </c>
      <c r="D2538" s="0" t="s">
        <v>91</v>
      </c>
      <c r="E2538" s="0" t="n">
        <v>2031</v>
      </c>
      <c r="F2538" s="5" t="n">
        <v>8.41031150032622</v>
      </c>
      <c r="G2538" s="10" t="s">
        <v>4</v>
      </c>
    </row>
    <row r="2539" customFormat="false" ht="14.25" hidden="true" customHeight="false" outlineLevel="0" collapsed="false">
      <c r="A2539" s="0" t="s">
        <v>98</v>
      </c>
      <c r="B2539" s="0" t="s">
        <v>50</v>
      </c>
      <c r="C2539" s="0" t="s">
        <v>84</v>
      </c>
      <c r="D2539" s="0" t="s">
        <v>91</v>
      </c>
      <c r="E2539" s="0" t="n">
        <v>2032</v>
      </c>
      <c r="F2539" s="5" t="n">
        <v>8.46740752713615</v>
      </c>
      <c r="G2539" s="10" t="s">
        <v>4</v>
      </c>
    </row>
    <row r="2540" customFormat="false" ht="14.25" hidden="true" customHeight="false" outlineLevel="0" collapsed="false">
      <c r="A2540" s="0" t="s">
        <v>98</v>
      </c>
      <c r="B2540" s="0" t="s">
        <v>50</v>
      </c>
      <c r="C2540" s="0" t="s">
        <v>84</v>
      </c>
      <c r="D2540" s="0" t="s">
        <v>91</v>
      </c>
      <c r="E2540" s="0" t="n">
        <v>2033</v>
      </c>
      <c r="F2540" s="5" t="n">
        <v>8.52423428267435</v>
      </c>
      <c r="G2540" s="10" t="s">
        <v>4</v>
      </c>
    </row>
    <row r="2541" customFormat="false" ht="14.25" hidden="true" customHeight="false" outlineLevel="0" collapsed="false">
      <c r="A2541" s="0" t="s">
        <v>98</v>
      </c>
      <c r="B2541" s="0" t="s">
        <v>50</v>
      </c>
      <c r="C2541" s="0" t="s">
        <v>84</v>
      </c>
      <c r="D2541" s="0" t="s">
        <v>91</v>
      </c>
      <c r="E2541" s="0" t="n">
        <v>2034</v>
      </c>
      <c r="F2541" s="5" t="n">
        <v>8.57948106463389</v>
      </c>
      <c r="G2541" s="10" t="s">
        <v>4</v>
      </c>
    </row>
    <row r="2542" customFormat="false" ht="14.25" hidden="true" customHeight="false" outlineLevel="0" collapsed="false">
      <c r="A2542" s="0" t="s">
        <v>98</v>
      </c>
      <c r="B2542" s="0" t="s">
        <v>50</v>
      </c>
      <c r="C2542" s="0" t="s">
        <v>84</v>
      </c>
      <c r="D2542" s="0" t="s">
        <v>91</v>
      </c>
      <c r="E2542" s="0" t="n">
        <v>2035</v>
      </c>
      <c r="F2542" s="5" t="n">
        <v>8.63450110914213</v>
      </c>
      <c r="G2542" s="10" t="s">
        <v>4</v>
      </c>
    </row>
    <row r="2543" customFormat="false" ht="14.25" hidden="true" customHeight="false" outlineLevel="0" collapsed="false">
      <c r="A2543" s="0" t="s">
        <v>98</v>
      </c>
      <c r="B2543" s="0" t="s">
        <v>50</v>
      </c>
      <c r="C2543" s="0" t="s">
        <v>84</v>
      </c>
      <c r="D2543" s="0" t="s">
        <v>91</v>
      </c>
      <c r="E2543" s="0" t="n">
        <v>2036</v>
      </c>
      <c r="F2543" s="5" t="n">
        <v>8.68946444533867</v>
      </c>
      <c r="G2543" s="10" t="s">
        <v>4</v>
      </c>
    </row>
    <row r="2544" customFormat="false" ht="14.25" hidden="true" customHeight="false" outlineLevel="0" collapsed="false">
      <c r="A2544" s="0" t="s">
        <v>98</v>
      </c>
      <c r="B2544" s="0" t="s">
        <v>50</v>
      </c>
      <c r="C2544" s="0" t="s">
        <v>84</v>
      </c>
      <c r="D2544" s="0" t="s">
        <v>91</v>
      </c>
      <c r="E2544" s="0" t="n">
        <v>2037</v>
      </c>
      <c r="F2544" s="5" t="n">
        <v>8.74390758454087</v>
      </c>
      <c r="G2544" s="10" t="s">
        <v>4</v>
      </c>
    </row>
    <row r="2545" customFormat="false" ht="14.25" hidden="true" customHeight="false" outlineLevel="0" collapsed="false">
      <c r="A2545" s="0" t="s">
        <v>98</v>
      </c>
      <c r="B2545" s="0" t="s">
        <v>50</v>
      </c>
      <c r="C2545" s="0" t="s">
        <v>84</v>
      </c>
      <c r="D2545" s="0" t="s">
        <v>91</v>
      </c>
      <c r="E2545" s="0" t="n">
        <v>2038</v>
      </c>
      <c r="F2545" s="5" t="n">
        <v>8.79820243960544</v>
      </c>
      <c r="G2545" s="10" t="s">
        <v>4</v>
      </c>
    </row>
    <row r="2546" customFormat="false" ht="14.25" hidden="true" customHeight="false" outlineLevel="0" collapsed="false">
      <c r="A2546" s="0" t="s">
        <v>98</v>
      </c>
      <c r="B2546" s="0" t="s">
        <v>50</v>
      </c>
      <c r="C2546" s="0" t="s">
        <v>84</v>
      </c>
      <c r="D2546" s="0" t="s">
        <v>91</v>
      </c>
      <c r="E2546" s="0" t="n">
        <v>2039</v>
      </c>
      <c r="F2546" s="5" t="n">
        <v>8.85215999373403</v>
      </c>
      <c r="G2546" s="10" t="s">
        <v>4</v>
      </c>
    </row>
    <row r="2547" customFormat="false" ht="14.25" hidden="true" customHeight="false" outlineLevel="0" collapsed="false">
      <c r="A2547" s="0" t="s">
        <v>98</v>
      </c>
      <c r="B2547" s="0" t="s">
        <v>50</v>
      </c>
      <c r="C2547" s="0" t="s">
        <v>84</v>
      </c>
      <c r="D2547" s="0" t="s">
        <v>91</v>
      </c>
      <c r="E2547" s="0" t="n">
        <v>2040</v>
      </c>
      <c r="F2547" s="5" t="n">
        <v>8.90604778064382</v>
      </c>
      <c r="G2547" s="10" t="s">
        <v>4</v>
      </c>
    </row>
    <row r="2548" customFormat="false" ht="14.25" hidden="true" customHeight="false" outlineLevel="0" collapsed="false">
      <c r="A2548" s="0" t="s">
        <v>98</v>
      </c>
      <c r="B2548" s="0" t="s">
        <v>50</v>
      </c>
      <c r="C2548" s="0" t="s">
        <v>84</v>
      </c>
      <c r="D2548" s="0" t="s">
        <v>92</v>
      </c>
      <c r="E2548" s="0" t="n">
        <v>2024</v>
      </c>
      <c r="F2548" s="5" t="n">
        <v>0.435284</v>
      </c>
      <c r="G2548" s="10" t="s">
        <v>4</v>
      </c>
    </row>
    <row r="2549" customFormat="false" ht="14.25" hidden="true" customHeight="false" outlineLevel="0" collapsed="false">
      <c r="A2549" s="0" t="s">
        <v>98</v>
      </c>
      <c r="B2549" s="0" t="s">
        <v>50</v>
      </c>
      <c r="C2549" s="0" t="s">
        <v>84</v>
      </c>
      <c r="D2549" s="0" t="s">
        <v>92</v>
      </c>
      <c r="E2549" s="0" t="n">
        <v>2025</v>
      </c>
      <c r="F2549" s="5" t="n">
        <v>0.505419</v>
      </c>
      <c r="G2549" s="10" t="s">
        <v>4</v>
      </c>
    </row>
    <row r="2550" customFormat="false" ht="14.25" hidden="true" customHeight="false" outlineLevel="0" collapsed="false">
      <c r="A2550" s="0" t="s">
        <v>98</v>
      </c>
      <c r="B2550" s="0" t="s">
        <v>50</v>
      </c>
      <c r="C2550" s="0" t="s">
        <v>84</v>
      </c>
      <c r="D2550" s="0" t="s">
        <v>92</v>
      </c>
      <c r="E2550" s="0" t="n">
        <v>2026</v>
      </c>
      <c r="F2550" s="5" t="n">
        <v>0.570500177052423</v>
      </c>
      <c r="G2550" s="10" t="s">
        <v>4</v>
      </c>
    </row>
    <row r="2551" customFormat="false" ht="14.25" hidden="true" customHeight="false" outlineLevel="0" collapsed="false">
      <c r="A2551" s="0" t="s">
        <v>98</v>
      </c>
      <c r="B2551" s="0" t="s">
        <v>50</v>
      </c>
      <c r="C2551" s="0" t="s">
        <v>84</v>
      </c>
      <c r="D2551" s="0" t="s">
        <v>92</v>
      </c>
      <c r="E2551" s="0" t="n">
        <v>2027</v>
      </c>
      <c r="F2551" s="5" t="n">
        <v>0.6207423506009</v>
      </c>
      <c r="G2551" s="10" t="s">
        <v>4</v>
      </c>
    </row>
    <row r="2552" customFormat="false" ht="14.25" hidden="true" customHeight="false" outlineLevel="0" collapsed="false">
      <c r="A2552" s="0" t="s">
        <v>98</v>
      </c>
      <c r="B2552" s="0" t="s">
        <v>50</v>
      </c>
      <c r="C2552" s="0" t="s">
        <v>84</v>
      </c>
      <c r="D2552" s="0" t="s">
        <v>92</v>
      </c>
      <c r="E2552" s="0" t="n">
        <v>2028</v>
      </c>
      <c r="F2552" s="5" t="n">
        <v>0.668794576624649</v>
      </c>
      <c r="G2552" s="10" t="s">
        <v>4</v>
      </c>
    </row>
    <row r="2553" customFormat="false" ht="14.25" hidden="true" customHeight="false" outlineLevel="0" collapsed="false">
      <c r="A2553" s="0" t="s">
        <v>98</v>
      </c>
      <c r="B2553" s="0" t="s">
        <v>50</v>
      </c>
      <c r="C2553" s="0" t="s">
        <v>84</v>
      </c>
      <c r="D2553" s="0" t="s">
        <v>92</v>
      </c>
      <c r="E2553" s="0" t="n">
        <v>2029</v>
      </c>
      <c r="F2553" s="5" t="n">
        <v>0.71578023765195</v>
      </c>
      <c r="G2553" s="10" t="s">
        <v>4</v>
      </c>
    </row>
    <row r="2554" customFormat="false" ht="14.25" hidden="true" customHeight="false" outlineLevel="0" collapsed="false">
      <c r="A2554" s="0" t="s">
        <v>98</v>
      </c>
      <c r="B2554" s="0" t="s">
        <v>50</v>
      </c>
      <c r="C2554" s="0" t="s">
        <v>84</v>
      </c>
      <c r="D2554" s="0" t="s">
        <v>92</v>
      </c>
      <c r="E2554" s="0" t="n">
        <v>2030</v>
      </c>
      <c r="F2554" s="5" t="n">
        <v>0.746821517399223</v>
      </c>
      <c r="G2554" s="10" t="s">
        <v>4</v>
      </c>
    </row>
    <row r="2555" customFormat="false" ht="14.25" hidden="true" customHeight="false" outlineLevel="0" collapsed="false">
      <c r="A2555" s="0" t="s">
        <v>98</v>
      </c>
      <c r="B2555" s="0" t="s">
        <v>50</v>
      </c>
      <c r="C2555" s="0" t="s">
        <v>84</v>
      </c>
      <c r="D2555" s="0" t="s">
        <v>92</v>
      </c>
      <c r="E2555" s="0" t="n">
        <v>2031</v>
      </c>
      <c r="F2555" s="5" t="n">
        <v>0.771981074897085</v>
      </c>
      <c r="G2555" s="10" t="s">
        <v>4</v>
      </c>
    </row>
    <row r="2556" customFormat="false" ht="14.25" hidden="true" customHeight="false" outlineLevel="0" collapsed="false">
      <c r="A2556" s="0" t="s">
        <v>98</v>
      </c>
      <c r="B2556" s="0" t="s">
        <v>50</v>
      </c>
      <c r="C2556" s="0" t="s">
        <v>84</v>
      </c>
      <c r="D2556" s="0" t="s">
        <v>92</v>
      </c>
      <c r="E2556" s="0" t="n">
        <v>2032</v>
      </c>
      <c r="F2556" s="5" t="n">
        <v>0.786165037016127</v>
      </c>
      <c r="G2556" s="10" t="s">
        <v>4</v>
      </c>
    </row>
    <row r="2557" customFormat="false" ht="14.25" hidden="true" customHeight="false" outlineLevel="0" collapsed="false">
      <c r="A2557" s="0" t="s">
        <v>98</v>
      </c>
      <c r="B2557" s="0" t="s">
        <v>50</v>
      </c>
      <c r="C2557" s="0" t="s">
        <v>84</v>
      </c>
      <c r="D2557" s="0" t="s">
        <v>92</v>
      </c>
      <c r="E2557" s="0" t="n">
        <v>2033</v>
      </c>
      <c r="F2557" s="5" t="n">
        <v>0.780970139970207</v>
      </c>
      <c r="G2557" s="10" t="s">
        <v>4</v>
      </c>
    </row>
    <row r="2558" customFormat="false" ht="14.25" hidden="true" customHeight="false" outlineLevel="0" collapsed="false">
      <c r="A2558" s="0" t="s">
        <v>98</v>
      </c>
      <c r="B2558" s="0" t="s">
        <v>50</v>
      </c>
      <c r="C2558" s="0" t="s">
        <v>84</v>
      </c>
      <c r="D2558" s="0" t="s">
        <v>92</v>
      </c>
      <c r="E2558" s="0" t="n">
        <v>2034</v>
      </c>
      <c r="F2558" s="5" t="n">
        <v>0.765773699617303</v>
      </c>
      <c r="G2558" s="10" t="s">
        <v>4</v>
      </c>
    </row>
    <row r="2559" customFormat="false" ht="14.25" hidden="true" customHeight="false" outlineLevel="0" collapsed="false">
      <c r="A2559" s="0" t="s">
        <v>98</v>
      </c>
      <c r="B2559" s="0" t="s">
        <v>50</v>
      </c>
      <c r="C2559" s="0" t="s">
        <v>84</v>
      </c>
      <c r="D2559" s="0" t="s">
        <v>92</v>
      </c>
      <c r="E2559" s="0" t="n">
        <v>2035</v>
      </c>
      <c r="F2559" s="5" t="n">
        <v>0.751653637062297</v>
      </c>
      <c r="G2559" s="10" t="s">
        <v>4</v>
      </c>
    </row>
    <row r="2560" customFormat="false" ht="14.25" hidden="true" customHeight="false" outlineLevel="0" collapsed="false">
      <c r="A2560" s="0" t="s">
        <v>98</v>
      </c>
      <c r="B2560" s="0" t="s">
        <v>50</v>
      </c>
      <c r="C2560" s="0" t="s">
        <v>84</v>
      </c>
      <c r="D2560" s="0" t="s">
        <v>92</v>
      </c>
      <c r="E2560" s="0" t="n">
        <v>2036</v>
      </c>
      <c r="F2560" s="5" t="n">
        <v>0.738556421805345</v>
      </c>
      <c r="G2560" s="10" t="s">
        <v>4</v>
      </c>
    </row>
    <row r="2561" customFormat="false" ht="14.25" hidden="true" customHeight="false" outlineLevel="0" collapsed="false">
      <c r="A2561" s="0" t="s">
        <v>98</v>
      </c>
      <c r="B2561" s="0" t="s">
        <v>50</v>
      </c>
      <c r="C2561" s="0" t="s">
        <v>84</v>
      </c>
      <c r="D2561" s="0" t="s">
        <v>92</v>
      </c>
      <c r="E2561" s="0" t="n">
        <v>2037</v>
      </c>
      <c r="F2561" s="5" t="n">
        <v>0.725010224750388</v>
      </c>
      <c r="G2561" s="10" t="s">
        <v>4</v>
      </c>
    </row>
    <row r="2562" customFormat="false" ht="14.25" hidden="true" customHeight="false" outlineLevel="0" collapsed="false">
      <c r="A2562" s="0" t="s">
        <v>98</v>
      </c>
      <c r="B2562" s="0" t="s">
        <v>50</v>
      </c>
      <c r="C2562" s="0" t="s">
        <v>84</v>
      </c>
      <c r="D2562" s="0" t="s">
        <v>92</v>
      </c>
      <c r="E2562" s="0" t="n">
        <v>2038</v>
      </c>
      <c r="F2562" s="5" t="n">
        <v>0.712065318147477</v>
      </c>
      <c r="G2562" s="10" t="s">
        <v>4</v>
      </c>
    </row>
    <row r="2563" customFormat="false" ht="14.25" hidden="true" customHeight="false" outlineLevel="0" collapsed="false">
      <c r="A2563" s="0" t="s">
        <v>98</v>
      </c>
      <c r="B2563" s="0" t="s">
        <v>50</v>
      </c>
      <c r="C2563" s="0" t="s">
        <v>84</v>
      </c>
      <c r="D2563" s="0" t="s">
        <v>92</v>
      </c>
      <c r="E2563" s="0" t="n">
        <v>2039</v>
      </c>
      <c r="F2563" s="5" t="n">
        <v>0.698877300302283</v>
      </c>
      <c r="G2563" s="10" t="s">
        <v>4</v>
      </c>
    </row>
    <row r="2564" customFormat="false" ht="14.25" hidden="true" customHeight="false" outlineLevel="0" collapsed="false">
      <c r="A2564" s="0" t="s">
        <v>98</v>
      </c>
      <c r="B2564" s="0" t="s">
        <v>50</v>
      </c>
      <c r="C2564" s="0" t="s">
        <v>84</v>
      </c>
      <c r="D2564" s="0" t="s">
        <v>92</v>
      </c>
      <c r="E2564" s="0" t="n">
        <v>2040</v>
      </c>
      <c r="F2564" s="5" t="n">
        <v>0.683642645544841</v>
      </c>
      <c r="G2564" s="10" t="s">
        <v>4</v>
      </c>
    </row>
    <row r="2565" customFormat="false" ht="14.25" hidden="true" customHeight="false" outlineLevel="0" collapsed="false">
      <c r="A2565" s="0" t="s">
        <v>98</v>
      </c>
      <c r="B2565" s="0" t="s">
        <v>50</v>
      </c>
      <c r="C2565" s="0" t="s">
        <v>84</v>
      </c>
      <c r="D2565" s="0" t="s">
        <v>71</v>
      </c>
      <c r="E2565" s="0" t="n">
        <v>2024</v>
      </c>
      <c r="F2565" s="5" t="n">
        <v>12.1753402725042</v>
      </c>
      <c r="G2565" s="10" t="s">
        <v>4</v>
      </c>
    </row>
    <row r="2566" customFormat="false" ht="14.25" hidden="true" customHeight="false" outlineLevel="0" collapsed="false">
      <c r="A2566" s="0" t="s">
        <v>98</v>
      </c>
      <c r="B2566" s="0" t="s">
        <v>50</v>
      </c>
      <c r="C2566" s="0" t="s">
        <v>84</v>
      </c>
      <c r="D2566" s="0" t="s">
        <v>71</v>
      </c>
      <c r="E2566" s="0" t="n">
        <v>2025</v>
      </c>
      <c r="F2566" s="5" t="n">
        <v>13.4731194836701</v>
      </c>
      <c r="G2566" s="10" t="s">
        <v>4</v>
      </c>
    </row>
    <row r="2567" customFormat="false" ht="14.25" hidden="true" customHeight="false" outlineLevel="0" collapsed="false">
      <c r="A2567" s="0" t="s">
        <v>98</v>
      </c>
      <c r="B2567" s="0" t="s">
        <v>50</v>
      </c>
      <c r="C2567" s="0" t="s">
        <v>84</v>
      </c>
      <c r="D2567" s="0" t="s">
        <v>71</v>
      </c>
      <c r="E2567" s="0" t="n">
        <v>2026</v>
      </c>
      <c r="F2567" s="5" t="n">
        <v>15.0606016063067</v>
      </c>
      <c r="G2567" s="10" t="s">
        <v>4</v>
      </c>
    </row>
    <row r="2568" customFormat="false" ht="14.25" hidden="true" customHeight="false" outlineLevel="0" collapsed="false">
      <c r="A2568" s="0" t="s">
        <v>98</v>
      </c>
      <c r="B2568" s="0" t="s">
        <v>50</v>
      </c>
      <c r="C2568" s="0" t="s">
        <v>84</v>
      </c>
      <c r="D2568" s="0" t="s">
        <v>71</v>
      </c>
      <c r="E2568" s="0" t="n">
        <v>2027</v>
      </c>
      <c r="F2568" s="5" t="n">
        <v>17.1536974939596</v>
      </c>
      <c r="G2568" s="10" t="s">
        <v>4</v>
      </c>
    </row>
    <row r="2569" customFormat="false" ht="14.25" hidden="true" customHeight="false" outlineLevel="0" collapsed="false">
      <c r="A2569" s="0" t="s">
        <v>98</v>
      </c>
      <c r="B2569" s="0" t="s">
        <v>50</v>
      </c>
      <c r="C2569" s="0" t="s">
        <v>84</v>
      </c>
      <c r="D2569" s="0" t="s">
        <v>71</v>
      </c>
      <c r="E2569" s="0" t="n">
        <v>2028</v>
      </c>
      <c r="F2569" s="5" t="n">
        <v>19.9480871753152</v>
      </c>
      <c r="G2569" s="10" t="s">
        <v>4</v>
      </c>
    </row>
    <row r="2570" customFormat="false" ht="14.25" hidden="true" customHeight="false" outlineLevel="0" collapsed="false">
      <c r="A2570" s="0" t="s">
        <v>98</v>
      </c>
      <c r="B2570" s="0" t="s">
        <v>50</v>
      </c>
      <c r="C2570" s="0" t="s">
        <v>84</v>
      </c>
      <c r="D2570" s="0" t="s">
        <v>71</v>
      </c>
      <c r="E2570" s="0" t="n">
        <v>2029</v>
      </c>
      <c r="F2570" s="5" t="n">
        <v>23.2958119196846</v>
      </c>
      <c r="G2570" s="10" t="s">
        <v>4</v>
      </c>
    </row>
    <row r="2571" customFormat="false" ht="14.25" hidden="true" customHeight="false" outlineLevel="0" collapsed="false">
      <c r="A2571" s="0" t="s">
        <v>98</v>
      </c>
      <c r="B2571" s="0" t="s">
        <v>50</v>
      </c>
      <c r="C2571" s="0" t="s">
        <v>84</v>
      </c>
      <c r="D2571" s="0" t="s">
        <v>71</v>
      </c>
      <c r="E2571" s="0" t="n">
        <v>2030</v>
      </c>
      <c r="F2571" s="5" t="n">
        <v>27.0510308834021</v>
      </c>
      <c r="G2571" s="10" t="s">
        <v>4</v>
      </c>
    </row>
    <row r="2572" customFormat="false" ht="14.25" hidden="true" customHeight="false" outlineLevel="0" collapsed="false">
      <c r="A2572" s="0" t="s">
        <v>98</v>
      </c>
      <c r="B2572" s="0" t="s">
        <v>50</v>
      </c>
      <c r="C2572" s="0" t="s">
        <v>84</v>
      </c>
      <c r="D2572" s="0" t="s">
        <v>71</v>
      </c>
      <c r="E2572" s="0" t="n">
        <v>2031</v>
      </c>
      <c r="F2572" s="5" t="n">
        <v>30.9599838349521</v>
      </c>
      <c r="G2572" s="10" t="s">
        <v>4</v>
      </c>
    </row>
    <row r="2573" customFormat="false" ht="14.25" hidden="true" customHeight="false" outlineLevel="0" collapsed="false">
      <c r="A2573" s="0" t="s">
        <v>98</v>
      </c>
      <c r="B2573" s="0" t="s">
        <v>50</v>
      </c>
      <c r="C2573" s="0" t="s">
        <v>84</v>
      </c>
      <c r="D2573" s="0" t="s">
        <v>71</v>
      </c>
      <c r="E2573" s="0" t="n">
        <v>2032</v>
      </c>
      <c r="F2573" s="5" t="n">
        <v>35.1553816169623</v>
      </c>
      <c r="G2573" s="10" t="s">
        <v>4</v>
      </c>
    </row>
    <row r="2574" customFormat="false" ht="14.25" hidden="true" customHeight="false" outlineLevel="0" collapsed="false">
      <c r="A2574" s="0" t="s">
        <v>98</v>
      </c>
      <c r="B2574" s="0" t="s">
        <v>50</v>
      </c>
      <c r="C2574" s="0" t="s">
        <v>84</v>
      </c>
      <c r="D2574" s="0" t="s">
        <v>71</v>
      </c>
      <c r="E2574" s="0" t="n">
        <v>2033</v>
      </c>
      <c r="F2574" s="5" t="n">
        <v>39.5263014485532</v>
      </c>
      <c r="G2574" s="10" t="s">
        <v>4</v>
      </c>
    </row>
    <row r="2575" customFormat="false" ht="14.25" hidden="true" customHeight="false" outlineLevel="0" collapsed="false">
      <c r="A2575" s="0" t="s">
        <v>98</v>
      </c>
      <c r="B2575" s="0" t="s">
        <v>50</v>
      </c>
      <c r="C2575" s="0" t="s">
        <v>84</v>
      </c>
      <c r="D2575" s="0" t="s">
        <v>71</v>
      </c>
      <c r="E2575" s="0" t="n">
        <v>2034</v>
      </c>
      <c r="F2575" s="5" t="n">
        <v>44.0180186010888</v>
      </c>
      <c r="G2575" s="10" t="s">
        <v>4</v>
      </c>
    </row>
    <row r="2576" customFormat="false" ht="14.25" hidden="true" customHeight="false" outlineLevel="0" collapsed="false">
      <c r="A2576" s="0" t="s">
        <v>98</v>
      </c>
      <c r="B2576" s="0" t="s">
        <v>50</v>
      </c>
      <c r="C2576" s="0" t="s">
        <v>84</v>
      </c>
      <c r="D2576" s="0" t="s">
        <v>71</v>
      </c>
      <c r="E2576" s="0" t="n">
        <v>2035</v>
      </c>
      <c r="F2576" s="5" t="n">
        <v>48.6453950076379</v>
      </c>
      <c r="G2576" s="10" t="s">
        <v>4</v>
      </c>
    </row>
    <row r="2577" customFormat="false" ht="14.25" hidden="true" customHeight="false" outlineLevel="0" collapsed="false">
      <c r="A2577" s="0" t="s">
        <v>98</v>
      </c>
      <c r="B2577" s="0" t="s">
        <v>50</v>
      </c>
      <c r="C2577" s="0" t="s">
        <v>84</v>
      </c>
      <c r="D2577" s="0" t="s">
        <v>71</v>
      </c>
      <c r="E2577" s="0" t="n">
        <v>2036</v>
      </c>
      <c r="F2577" s="5" t="n">
        <v>53.1880906623152</v>
      </c>
      <c r="G2577" s="10" t="s">
        <v>4</v>
      </c>
    </row>
    <row r="2578" customFormat="false" ht="14.25" hidden="true" customHeight="false" outlineLevel="0" collapsed="false">
      <c r="A2578" s="0" t="s">
        <v>98</v>
      </c>
      <c r="B2578" s="0" t="s">
        <v>50</v>
      </c>
      <c r="C2578" s="0" t="s">
        <v>84</v>
      </c>
      <c r="D2578" s="0" t="s">
        <v>71</v>
      </c>
      <c r="E2578" s="0" t="n">
        <v>2037</v>
      </c>
      <c r="F2578" s="5" t="n">
        <v>57.6425842022612</v>
      </c>
      <c r="G2578" s="10" t="s">
        <v>4</v>
      </c>
    </row>
    <row r="2579" customFormat="false" ht="14.25" hidden="true" customHeight="false" outlineLevel="0" collapsed="false">
      <c r="A2579" s="0" t="s">
        <v>98</v>
      </c>
      <c r="B2579" s="0" t="s">
        <v>50</v>
      </c>
      <c r="C2579" s="0" t="s">
        <v>84</v>
      </c>
      <c r="D2579" s="0" t="s">
        <v>71</v>
      </c>
      <c r="E2579" s="0" t="n">
        <v>2038</v>
      </c>
      <c r="F2579" s="5" t="n">
        <v>62.0975511133821</v>
      </c>
      <c r="G2579" s="10" t="s">
        <v>4</v>
      </c>
    </row>
    <row r="2580" customFormat="false" ht="14.25" hidden="true" customHeight="false" outlineLevel="0" collapsed="false">
      <c r="A2580" s="0" t="s">
        <v>98</v>
      </c>
      <c r="B2580" s="0" t="s">
        <v>50</v>
      </c>
      <c r="C2580" s="0" t="s">
        <v>84</v>
      </c>
      <c r="D2580" s="0" t="s">
        <v>71</v>
      </c>
      <c r="E2580" s="0" t="n">
        <v>2039</v>
      </c>
      <c r="F2580" s="5" t="n">
        <v>66.0802163111237</v>
      </c>
      <c r="G2580" s="10" t="s">
        <v>4</v>
      </c>
    </row>
    <row r="2581" customFormat="false" ht="14.25" hidden="true" customHeight="false" outlineLevel="0" collapsed="false">
      <c r="A2581" s="0" t="s">
        <v>98</v>
      </c>
      <c r="B2581" s="0" t="s">
        <v>50</v>
      </c>
      <c r="C2581" s="0" t="s">
        <v>84</v>
      </c>
      <c r="D2581" s="0" t="s">
        <v>71</v>
      </c>
      <c r="E2581" s="0" t="n">
        <v>2040</v>
      </c>
      <c r="F2581" s="5" t="n">
        <v>70.7720275392311</v>
      </c>
      <c r="G2581" s="10" t="s">
        <v>4</v>
      </c>
    </row>
    <row r="2582" customFormat="false" ht="14.25" hidden="true" customHeight="false" outlineLevel="0" collapsed="false">
      <c r="A2582" s="0" t="s">
        <v>99</v>
      </c>
      <c r="B2582" s="0" t="s">
        <v>51</v>
      </c>
      <c r="C2582" s="0" t="s">
        <v>65</v>
      </c>
      <c r="D2582" s="0" t="s">
        <v>94</v>
      </c>
      <c r="E2582" s="0" t="n">
        <v>2025</v>
      </c>
      <c r="F2582" s="5" t="n">
        <v>1.1506</v>
      </c>
      <c r="G2582" s="10" t="s">
        <v>4</v>
      </c>
    </row>
    <row r="2583" customFormat="false" ht="14.25" hidden="true" customHeight="false" outlineLevel="0" collapsed="false">
      <c r="A2583" s="0" t="s">
        <v>99</v>
      </c>
      <c r="B2583" s="0" t="s">
        <v>51</v>
      </c>
      <c r="C2583" s="0" t="s">
        <v>65</v>
      </c>
      <c r="D2583" s="0" t="s">
        <v>94</v>
      </c>
      <c r="E2583" s="0" t="n">
        <v>2026</v>
      </c>
      <c r="F2583" s="5" t="n">
        <v>2.274</v>
      </c>
      <c r="G2583" s="10" t="s">
        <v>4</v>
      </c>
    </row>
    <row r="2584" customFormat="false" ht="14.25" hidden="true" customHeight="false" outlineLevel="0" collapsed="false">
      <c r="A2584" s="0" t="s">
        <v>99</v>
      </c>
      <c r="B2584" s="0" t="s">
        <v>51</v>
      </c>
      <c r="C2584" s="0" t="s">
        <v>65</v>
      </c>
      <c r="D2584" s="0" t="s">
        <v>94</v>
      </c>
      <c r="E2584" s="0" t="n">
        <v>2027</v>
      </c>
      <c r="F2584" s="5" t="n">
        <v>3.1021</v>
      </c>
      <c r="G2584" s="10" t="s">
        <v>4</v>
      </c>
    </row>
    <row r="2585" customFormat="false" ht="14.25" hidden="true" customHeight="false" outlineLevel="0" collapsed="false">
      <c r="A2585" s="0" t="s">
        <v>99</v>
      </c>
      <c r="B2585" s="0" t="s">
        <v>51</v>
      </c>
      <c r="C2585" s="0" t="s">
        <v>65</v>
      </c>
      <c r="D2585" s="0" t="s">
        <v>94</v>
      </c>
      <c r="E2585" s="0" t="n">
        <v>2028</v>
      </c>
      <c r="F2585" s="5" t="n">
        <v>4.0258</v>
      </c>
      <c r="G2585" s="10" t="s">
        <v>4</v>
      </c>
    </row>
    <row r="2586" customFormat="false" ht="14.25" hidden="true" customHeight="false" outlineLevel="0" collapsed="false">
      <c r="A2586" s="0" t="s">
        <v>99</v>
      </c>
      <c r="B2586" s="0" t="s">
        <v>51</v>
      </c>
      <c r="C2586" s="0" t="s">
        <v>65</v>
      </c>
      <c r="D2586" s="0" t="s">
        <v>94</v>
      </c>
      <c r="E2586" s="0" t="n">
        <v>2029</v>
      </c>
      <c r="F2586" s="5" t="n">
        <v>4.725</v>
      </c>
      <c r="G2586" s="10" t="s">
        <v>4</v>
      </c>
    </row>
    <row r="2587" customFormat="false" ht="14.25" hidden="true" customHeight="false" outlineLevel="0" collapsed="false">
      <c r="A2587" s="0" t="s">
        <v>99</v>
      </c>
      <c r="B2587" s="0" t="s">
        <v>51</v>
      </c>
      <c r="C2587" s="0" t="s">
        <v>65</v>
      </c>
      <c r="D2587" s="0" t="s">
        <v>94</v>
      </c>
      <c r="E2587" s="0" t="n">
        <v>2030</v>
      </c>
      <c r="F2587" s="5" t="n">
        <v>5.3335</v>
      </c>
      <c r="G2587" s="10" t="s">
        <v>4</v>
      </c>
    </row>
    <row r="2588" customFormat="false" ht="14.25" hidden="true" customHeight="false" outlineLevel="0" collapsed="false">
      <c r="A2588" s="0" t="s">
        <v>99</v>
      </c>
      <c r="B2588" s="0" t="s">
        <v>51</v>
      </c>
      <c r="C2588" s="0" t="s">
        <v>65</v>
      </c>
      <c r="D2588" s="0" t="s">
        <v>94</v>
      </c>
      <c r="E2588" s="0" t="n">
        <v>2031</v>
      </c>
      <c r="F2588" s="5" t="n">
        <v>6.0006</v>
      </c>
      <c r="G2588" s="10" t="s">
        <v>4</v>
      </c>
    </row>
    <row r="2589" customFormat="false" ht="14.25" hidden="true" customHeight="false" outlineLevel="0" collapsed="false">
      <c r="A2589" s="0" t="s">
        <v>99</v>
      </c>
      <c r="B2589" s="0" t="s">
        <v>51</v>
      </c>
      <c r="C2589" s="0" t="s">
        <v>65</v>
      </c>
      <c r="D2589" s="0" t="s">
        <v>94</v>
      </c>
      <c r="E2589" s="0" t="n">
        <v>2032</v>
      </c>
      <c r="F2589" s="5" t="n">
        <v>6.3378</v>
      </c>
      <c r="G2589" s="10" t="s">
        <v>4</v>
      </c>
    </row>
    <row r="2590" customFormat="false" ht="14.25" hidden="true" customHeight="false" outlineLevel="0" collapsed="false">
      <c r="A2590" s="0" t="s">
        <v>99</v>
      </c>
      <c r="B2590" s="0" t="s">
        <v>51</v>
      </c>
      <c r="C2590" s="0" t="s">
        <v>65</v>
      </c>
      <c r="D2590" s="0" t="s">
        <v>94</v>
      </c>
      <c r="E2590" s="0" t="n">
        <v>2033</v>
      </c>
      <c r="F2590" s="5" t="n">
        <v>6.7888</v>
      </c>
      <c r="G2590" s="10" t="s">
        <v>4</v>
      </c>
    </row>
    <row r="2591" customFormat="false" ht="14.25" hidden="true" customHeight="false" outlineLevel="0" collapsed="false">
      <c r="A2591" s="0" t="s">
        <v>99</v>
      </c>
      <c r="B2591" s="0" t="s">
        <v>51</v>
      </c>
      <c r="C2591" s="0" t="s">
        <v>65</v>
      </c>
      <c r="D2591" s="0" t="s">
        <v>94</v>
      </c>
      <c r="E2591" s="0" t="n">
        <v>2034</v>
      </c>
      <c r="F2591" s="5" t="n">
        <v>7.7217</v>
      </c>
      <c r="G2591" s="10" t="s">
        <v>4</v>
      </c>
    </row>
    <row r="2592" customFormat="false" ht="14.25" hidden="true" customHeight="false" outlineLevel="0" collapsed="false">
      <c r="A2592" s="0" t="s">
        <v>99</v>
      </c>
      <c r="B2592" s="0" t="s">
        <v>51</v>
      </c>
      <c r="C2592" s="0" t="s">
        <v>65</v>
      </c>
      <c r="D2592" s="0" t="s">
        <v>94</v>
      </c>
      <c r="E2592" s="0" t="n">
        <v>2035</v>
      </c>
      <c r="F2592" s="5" t="n">
        <v>8.5581</v>
      </c>
      <c r="G2592" s="10" t="s">
        <v>4</v>
      </c>
    </row>
    <row r="2593" customFormat="false" ht="14.25" hidden="true" customHeight="false" outlineLevel="0" collapsed="false">
      <c r="A2593" s="0" t="s">
        <v>99</v>
      </c>
      <c r="B2593" s="0" t="s">
        <v>51</v>
      </c>
      <c r="C2593" s="0" t="s">
        <v>65</v>
      </c>
      <c r="D2593" s="0" t="s">
        <v>94</v>
      </c>
      <c r="E2593" s="0" t="n">
        <v>2036</v>
      </c>
      <c r="F2593" s="5" t="n">
        <v>9.1824</v>
      </c>
      <c r="G2593" s="10" t="s">
        <v>4</v>
      </c>
    </row>
    <row r="2594" customFormat="false" ht="14.25" hidden="true" customHeight="false" outlineLevel="0" collapsed="false">
      <c r="A2594" s="0" t="s">
        <v>99</v>
      </c>
      <c r="B2594" s="0" t="s">
        <v>51</v>
      </c>
      <c r="C2594" s="0" t="s">
        <v>65</v>
      </c>
      <c r="D2594" s="0" t="s">
        <v>94</v>
      </c>
      <c r="E2594" s="0" t="n">
        <v>2037</v>
      </c>
      <c r="F2594" s="5" t="n">
        <v>9.425</v>
      </c>
      <c r="G2594" s="10" t="s">
        <v>4</v>
      </c>
    </row>
    <row r="2595" customFormat="false" ht="14.25" hidden="true" customHeight="false" outlineLevel="0" collapsed="false">
      <c r="A2595" s="0" t="s">
        <v>99</v>
      </c>
      <c r="B2595" s="0" t="s">
        <v>51</v>
      </c>
      <c r="C2595" s="0" t="s">
        <v>65</v>
      </c>
      <c r="D2595" s="0" t="s">
        <v>94</v>
      </c>
      <c r="E2595" s="0" t="n">
        <v>2038</v>
      </c>
      <c r="F2595" s="5" t="n">
        <v>9.8153</v>
      </c>
      <c r="G2595" s="10" t="s">
        <v>4</v>
      </c>
    </row>
    <row r="2596" customFormat="false" ht="14.25" hidden="true" customHeight="false" outlineLevel="0" collapsed="false">
      <c r="A2596" s="0" t="s">
        <v>99</v>
      </c>
      <c r="B2596" s="0" t="s">
        <v>51</v>
      </c>
      <c r="C2596" s="0" t="s">
        <v>65</v>
      </c>
      <c r="D2596" s="0" t="s">
        <v>94</v>
      </c>
      <c r="E2596" s="0" t="n">
        <v>2039</v>
      </c>
      <c r="F2596" s="5" t="n">
        <v>10.2414</v>
      </c>
      <c r="G2596" s="10" t="s">
        <v>4</v>
      </c>
    </row>
    <row r="2597" customFormat="false" ht="14.25" hidden="true" customHeight="false" outlineLevel="0" collapsed="false">
      <c r="A2597" s="0" t="s">
        <v>99</v>
      </c>
      <c r="B2597" s="0" t="s">
        <v>51</v>
      </c>
      <c r="C2597" s="0" t="s">
        <v>65</v>
      </c>
      <c r="D2597" s="0" t="s">
        <v>94</v>
      </c>
      <c r="E2597" s="0" t="n">
        <v>2040</v>
      </c>
      <c r="F2597" s="5" t="n">
        <v>10.1103</v>
      </c>
      <c r="G2597" s="10" t="s">
        <v>4</v>
      </c>
    </row>
    <row r="2598" customFormat="false" ht="14.25" hidden="true" customHeight="false" outlineLevel="0" collapsed="false">
      <c r="A2598" s="0" t="s">
        <v>99</v>
      </c>
      <c r="B2598" s="0" t="s">
        <v>51</v>
      </c>
      <c r="C2598" s="0" t="s">
        <v>65</v>
      </c>
      <c r="D2598" s="0" t="s">
        <v>66</v>
      </c>
      <c r="E2598" s="0" t="n">
        <v>2024</v>
      </c>
      <c r="F2598" s="5" t="n">
        <v>6.12841663052522</v>
      </c>
      <c r="G2598" s="10" t="s">
        <v>4</v>
      </c>
    </row>
    <row r="2599" customFormat="false" ht="14.25" hidden="true" customHeight="false" outlineLevel="0" collapsed="false">
      <c r="A2599" s="0" t="s">
        <v>99</v>
      </c>
      <c r="B2599" s="0" t="s">
        <v>51</v>
      </c>
      <c r="C2599" s="0" t="s">
        <v>65</v>
      </c>
      <c r="D2599" s="0" t="s">
        <v>66</v>
      </c>
      <c r="E2599" s="0" t="n">
        <v>2025</v>
      </c>
      <c r="F2599" s="5" t="n">
        <v>6.10530723117984</v>
      </c>
      <c r="G2599" s="10" t="s">
        <v>4</v>
      </c>
    </row>
    <row r="2600" customFormat="false" ht="14.25" hidden="true" customHeight="false" outlineLevel="0" collapsed="false">
      <c r="A2600" s="0" t="s">
        <v>99</v>
      </c>
      <c r="B2600" s="0" t="s">
        <v>51</v>
      </c>
      <c r="C2600" s="0" t="s">
        <v>65</v>
      </c>
      <c r="D2600" s="0" t="s">
        <v>66</v>
      </c>
      <c r="E2600" s="0" t="n">
        <v>2026</v>
      </c>
      <c r="F2600" s="5" t="n">
        <v>6.06456895806208</v>
      </c>
      <c r="G2600" s="10" t="s">
        <v>4</v>
      </c>
    </row>
    <row r="2601" customFormat="false" ht="14.25" hidden="true" customHeight="false" outlineLevel="0" collapsed="false">
      <c r="A2601" s="0" t="s">
        <v>99</v>
      </c>
      <c r="B2601" s="0" t="s">
        <v>51</v>
      </c>
      <c r="C2601" s="0" t="s">
        <v>65</v>
      </c>
      <c r="D2601" s="0" t="s">
        <v>66</v>
      </c>
      <c r="E2601" s="0" t="n">
        <v>2027</v>
      </c>
      <c r="F2601" s="5" t="n">
        <v>6.03518824035968</v>
      </c>
      <c r="G2601" s="10" t="s">
        <v>4</v>
      </c>
    </row>
    <row r="2602" customFormat="false" ht="14.25" hidden="true" customHeight="false" outlineLevel="0" collapsed="false">
      <c r="A2602" s="0" t="s">
        <v>99</v>
      </c>
      <c r="B2602" s="0" t="s">
        <v>51</v>
      </c>
      <c r="C2602" s="0" t="s">
        <v>65</v>
      </c>
      <c r="D2602" s="0" t="s">
        <v>66</v>
      </c>
      <c r="E2602" s="0" t="n">
        <v>2028</v>
      </c>
      <c r="F2602" s="5" t="n">
        <v>5.97772426343063</v>
      </c>
      <c r="G2602" s="10" t="s">
        <v>4</v>
      </c>
    </row>
    <row r="2603" customFormat="false" ht="14.25" hidden="true" customHeight="false" outlineLevel="0" collapsed="false">
      <c r="A2603" s="0" t="s">
        <v>99</v>
      </c>
      <c r="B2603" s="0" t="s">
        <v>51</v>
      </c>
      <c r="C2603" s="0" t="s">
        <v>65</v>
      </c>
      <c r="D2603" s="0" t="s">
        <v>66</v>
      </c>
      <c r="E2603" s="0" t="n">
        <v>2029</v>
      </c>
      <c r="F2603" s="5" t="n">
        <v>5.92204979257052</v>
      </c>
      <c r="G2603" s="10" t="s">
        <v>4</v>
      </c>
    </row>
    <row r="2604" customFormat="false" ht="14.25" hidden="true" customHeight="false" outlineLevel="0" collapsed="false">
      <c r="A2604" s="0" t="s">
        <v>99</v>
      </c>
      <c r="B2604" s="0" t="s">
        <v>51</v>
      </c>
      <c r="C2604" s="0" t="s">
        <v>65</v>
      </c>
      <c r="D2604" s="0" t="s">
        <v>66</v>
      </c>
      <c r="E2604" s="0" t="n">
        <v>2030</v>
      </c>
      <c r="F2604" s="5" t="n">
        <v>5.87246628815574</v>
      </c>
      <c r="G2604" s="10" t="s">
        <v>4</v>
      </c>
    </row>
    <row r="2605" customFormat="false" ht="14.25" hidden="true" customHeight="false" outlineLevel="0" collapsed="false">
      <c r="A2605" s="0" t="s">
        <v>99</v>
      </c>
      <c r="B2605" s="0" t="s">
        <v>51</v>
      </c>
      <c r="C2605" s="0" t="s">
        <v>65</v>
      </c>
      <c r="D2605" s="0" t="s">
        <v>66</v>
      </c>
      <c r="E2605" s="0" t="n">
        <v>2031</v>
      </c>
      <c r="F2605" s="5" t="n">
        <v>5.76042438639868</v>
      </c>
      <c r="G2605" s="10" t="s">
        <v>4</v>
      </c>
    </row>
    <row r="2606" customFormat="false" ht="14.25" hidden="true" customHeight="false" outlineLevel="0" collapsed="false">
      <c r="A2606" s="0" t="s">
        <v>99</v>
      </c>
      <c r="B2606" s="0" t="s">
        <v>51</v>
      </c>
      <c r="C2606" s="0" t="s">
        <v>65</v>
      </c>
      <c r="D2606" s="0" t="s">
        <v>66</v>
      </c>
      <c r="E2606" s="0" t="n">
        <v>2032</v>
      </c>
      <c r="F2606" s="5" t="n">
        <v>5.62817073727988</v>
      </c>
      <c r="G2606" s="10" t="s">
        <v>4</v>
      </c>
    </row>
    <row r="2607" customFormat="false" ht="14.25" hidden="true" customHeight="false" outlineLevel="0" collapsed="false">
      <c r="A2607" s="0" t="s">
        <v>99</v>
      </c>
      <c r="B2607" s="0" t="s">
        <v>51</v>
      </c>
      <c r="C2607" s="0" t="s">
        <v>65</v>
      </c>
      <c r="D2607" s="0" t="s">
        <v>66</v>
      </c>
      <c r="E2607" s="0" t="n">
        <v>2033</v>
      </c>
      <c r="F2607" s="5" t="n">
        <v>5.48388696963219</v>
      </c>
      <c r="G2607" s="10" t="s">
        <v>4</v>
      </c>
    </row>
    <row r="2608" customFormat="false" ht="14.25" hidden="true" customHeight="false" outlineLevel="0" collapsed="false">
      <c r="A2608" s="0" t="s">
        <v>99</v>
      </c>
      <c r="B2608" s="0" t="s">
        <v>51</v>
      </c>
      <c r="C2608" s="0" t="s">
        <v>65</v>
      </c>
      <c r="D2608" s="0" t="s">
        <v>66</v>
      </c>
      <c r="E2608" s="0" t="n">
        <v>2034</v>
      </c>
      <c r="F2608" s="5" t="n">
        <v>5.34368667303279</v>
      </c>
      <c r="G2608" s="10" t="s">
        <v>4</v>
      </c>
    </row>
    <row r="2609" customFormat="false" ht="14.25" hidden="true" customHeight="false" outlineLevel="0" collapsed="false">
      <c r="A2609" s="0" t="s">
        <v>99</v>
      </c>
      <c r="B2609" s="0" t="s">
        <v>51</v>
      </c>
      <c r="C2609" s="0" t="s">
        <v>65</v>
      </c>
      <c r="D2609" s="0" t="s">
        <v>66</v>
      </c>
      <c r="E2609" s="0" t="n">
        <v>2035</v>
      </c>
      <c r="F2609" s="5" t="n">
        <v>5.2007246470019</v>
      </c>
      <c r="G2609" s="10" t="s">
        <v>4</v>
      </c>
    </row>
    <row r="2610" customFormat="false" ht="14.25" hidden="true" customHeight="false" outlineLevel="0" collapsed="false">
      <c r="A2610" s="0" t="s">
        <v>99</v>
      </c>
      <c r="B2610" s="0" t="s">
        <v>51</v>
      </c>
      <c r="C2610" s="0" t="s">
        <v>65</v>
      </c>
      <c r="D2610" s="0" t="s">
        <v>66</v>
      </c>
      <c r="E2610" s="0" t="n">
        <v>2036</v>
      </c>
      <c r="F2610" s="5" t="n">
        <v>5.04841315081684</v>
      </c>
      <c r="G2610" s="10" t="s">
        <v>4</v>
      </c>
    </row>
    <row r="2611" customFormat="false" ht="14.25" hidden="true" customHeight="false" outlineLevel="0" collapsed="false">
      <c r="A2611" s="0" t="s">
        <v>99</v>
      </c>
      <c r="B2611" s="0" t="s">
        <v>51</v>
      </c>
      <c r="C2611" s="0" t="s">
        <v>65</v>
      </c>
      <c r="D2611" s="0" t="s">
        <v>66</v>
      </c>
      <c r="E2611" s="0" t="n">
        <v>2037</v>
      </c>
      <c r="F2611" s="5" t="n">
        <v>4.86245844803475</v>
      </c>
      <c r="G2611" s="10" t="s">
        <v>4</v>
      </c>
    </row>
    <row r="2612" customFormat="false" ht="14.25" hidden="true" customHeight="false" outlineLevel="0" collapsed="false">
      <c r="A2612" s="0" t="s">
        <v>99</v>
      </c>
      <c r="B2612" s="0" t="s">
        <v>51</v>
      </c>
      <c r="C2612" s="0" t="s">
        <v>65</v>
      </c>
      <c r="D2612" s="0" t="s">
        <v>66</v>
      </c>
      <c r="E2612" s="0" t="n">
        <v>2038</v>
      </c>
      <c r="F2612" s="5" t="n">
        <v>4.68289755713007</v>
      </c>
      <c r="G2612" s="10" t="s">
        <v>4</v>
      </c>
    </row>
    <row r="2613" customFormat="false" ht="14.25" hidden="true" customHeight="false" outlineLevel="0" collapsed="false">
      <c r="A2613" s="0" t="s">
        <v>99</v>
      </c>
      <c r="B2613" s="0" t="s">
        <v>51</v>
      </c>
      <c r="C2613" s="0" t="s">
        <v>65</v>
      </c>
      <c r="D2613" s="0" t="s">
        <v>66</v>
      </c>
      <c r="E2613" s="0" t="n">
        <v>2039</v>
      </c>
      <c r="F2613" s="5" t="n">
        <v>4.59596843427869</v>
      </c>
      <c r="G2613" s="10" t="s">
        <v>4</v>
      </c>
    </row>
    <row r="2614" customFormat="false" ht="14.25" hidden="true" customHeight="false" outlineLevel="0" collapsed="false">
      <c r="A2614" s="0" t="s">
        <v>99</v>
      </c>
      <c r="B2614" s="0" t="s">
        <v>51</v>
      </c>
      <c r="C2614" s="0" t="s">
        <v>65</v>
      </c>
      <c r="D2614" s="0" t="s">
        <v>66</v>
      </c>
      <c r="E2614" s="0" t="n">
        <v>2040</v>
      </c>
      <c r="F2614" s="5" t="n">
        <v>4.77746767211063</v>
      </c>
      <c r="G2614" s="10" t="s">
        <v>4</v>
      </c>
    </row>
    <row r="2615" customFormat="false" ht="14.25" hidden="true" customHeight="false" outlineLevel="0" collapsed="false">
      <c r="A2615" s="0" t="s">
        <v>99</v>
      </c>
      <c r="B2615" s="0" t="s">
        <v>51</v>
      </c>
      <c r="C2615" s="0" t="s">
        <v>65</v>
      </c>
      <c r="D2615" s="0" t="s">
        <v>67</v>
      </c>
      <c r="E2615" s="0" t="n">
        <v>2024</v>
      </c>
      <c r="F2615" s="5" t="n">
        <v>34.649698476055</v>
      </c>
      <c r="G2615" s="10" t="s">
        <v>4</v>
      </c>
    </row>
    <row r="2616" customFormat="false" ht="14.25" hidden="true" customHeight="false" outlineLevel="0" collapsed="false">
      <c r="A2616" s="0" t="s">
        <v>99</v>
      </c>
      <c r="B2616" s="0" t="s">
        <v>51</v>
      </c>
      <c r="C2616" s="0" t="s">
        <v>65</v>
      </c>
      <c r="D2616" s="0" t="s">
        <v>67</v>
      </c>
      <c r="E2616" s="0" t="n">
        <v>2025</v>
      </c>
      <c r="F2616" s="5" t="n">
        <v>37.3573297875756</v>
      </c>
      <c r="G2616" s="10" t="s">
        <v>4</v>
      </c>
    </row>
    <row r="2617" customFormat="false" ht="14.25" hidden="true" customHeight="false" outlineLevel="0" collapsed="false">
      <c r="A2617" s="0" t="s">
        <v>99</v>
      </c>
      <c r="B2617" s="0" t="s">
        <v>51</v>
      </c>
      <c r="C2617" s="0" t="s">
        <v>65</v>
      </c>
      <c r="D2617" s="0" t="s">
        <v>67</v>
      </c>
      <c r="E2617" s="0" t="n">
        <v>2026</v>
      </c>
      <c r="F2617" s="5" t="n">
        <v>39.978217940448</v>
      </c>
      <c r="G2617" s="10" t="s">
        <v>4</v>
      </c>
    </row>
    <row r="2618" customFormat="false" ht="14.25" hidden="true" customHeight="false" outlineLevel="0" collapsed="false">
      <c r="A2618" s="0" t="s">
        <v>99</v>
      </c>
      <c r="B2618" s="0" t="s">
        <v>51</v>
      </c>
      <c r="C2618" s="0" t="s">
        <v>65</v>
      </c>
      <c r="D2618" s="0" t="s">
        <v>67</v>
      </c>
      <c r="E2618" s="0" t="n">
        <v>2027</v>
      </c>
      <c r="F2618" s="5" t="n">
        <v>42.4079995858394</v>
      </c>
      <c r="G2618" s="10" t="s">
        <v>4</v>
      </c>
    </row>
    <row r="2619" customFormat="false" ht="14.25" hidden="true" customHeight="false" outlineLevel="0" collapsed="false">
      <c r="A2619" s="0" t="s">
        <v>99</v>
      </c>
      <c r="B2619" s="0" t="s">
        <v>51</v>
      </c>
      <c r="C2619" s="0" t="s">
        <v>65</v>
      </c>
      <c r="D2619" s="0" t="s">
        <v>67</v>
      </c>
      <c r="E2619" s="0" t="n">
        <v>2028</v>
      </c>
      <c r="F2619" s="5" t="n">
        <v>46.0167735901208</v>
      </c>
      <c r="G2619" s="10" t="s">
        <v>4</v>
      </c>
    </row>
    <row r="2620" customFormat="false" ht="14.25" hidden="true" customHeight="false" outlineLevel="0" collapsed="false">
      <c r="A2620" s="0" t="s">
        <v>99</v>
      </c>
      <c r="B2620" s="0" t="s">
        <v>51</v>
      </c>
      <c r="C2620" s="0" t="s">
        <v>65</v>
      </c>
      <c r="D2620" s="0" t="s">
        <v>67</v>
      </c>
      <c r="E2620" s="0" t="n">
        <v>2029</v>
      </c>
      <c r="F2620" s="5" t="n">
        <v>49.8680695789084</v>
      </c>
      <c r="G2620" s="10" t="s">
        <v>4</v>
      </c>
    </row>
    <row r="2621" customFormat="false" ht="14.25" hidden="true" customHeight="false" outlineLevel="0" collapsed="false">
      <c r="A2621" s="0" t="s">
        <v>99</v>
      </c>
      <c r="B2621" s="0" t="s">
        <v>51</v>
      </c>
      <c r="C2621" s="0" t="s">
        <v>65</v>
      </c>
      <c r="D2621" s="0" t="s">
        <v>67</v>
      </c>
      <c r="E2621" s="0" t="n">
        <v>2030</v>
      </c>
      <c r="F2621" s="5" t="n">
        <v>53.9272106431133</v>
      </c>
      <c r="G2621" s="10" t="s">
        <v>4</v>
      </c>
    </row>
    <row r="2622" customFormat="false" ht="14.25" hidden="true" customHeight="false" outlineLevel="0" collapsed="false">
      <c r="A2622" s="0" t="s">
        <v>99</v>
      </c>
      <c r="B2622" s="0" t="s">
        <v>51</v>
      </c>
      <c r="C2622" s="0" t="s">
        <v>65</v>
      </c>
      <c r="D2622" s="0" t="s">
        <v>67</v>
      </c>
      <c r="E2622" s="0" t="n">
        <v>2031</v>
      </c>
      <c r="F2622" s="5" t="n">
        <v>50.7334517836729</v>
      </c>
      <c r="G2622" s="10" t="s">
        <v>4</v>
      </c>
    </row>
    <row r="2623" customFormat="false" ht="14.25" hidden="true" customHeight="false" outlineLevel="0" collapsed="false">
      <c r="A2623" s="0" t="s">
        <v>99</v>
      </c>
      <c r="B2623" s="0" t="s">
        <v>51</v>
      </c>
      <c r="C2623" s="0" t="s">
        <v>65</v>
      </c>
      <c r="D2623" s="0" t="s">
        <v>67</v>
      </c>
      <c r="E2623" s="0" t="n">
        <v>2032</v>
      </c>
      <c r="F2623" s="5" t="n">
        <v>49.1068924341027</v>
      </c>
      <c r="G2623" s="10" t="s">
        <v>4</v>
      </c>
    </row>
    <row r="2624" customFormat="false" ht="14.25" hidden="true" customHeight="false" outlineLevel="0" collapsed="false">
      <c r="A2624" s="0" t="s">
        <v>99</v>
      </c>
      <c r="B2624" s="0" t="s">
        <v>51</v>
      </c>
      <c r="C2624" s="0" t="s">
        <v>65</v>
      </c>
      <c r="D2624" s="0" t="s">
        <v>67</v>
      </c>
      <c r="E2624" s="0" t="n">
        <v>2033</v>
      </c>
      <c r="F2624" s="5" t="n">
        <v>47.9718729827686</v>
      </c>
      <c r="G2624" s="10" t="s">
        <v>4</v>
      </c>
    </row>
    <row r="2625" customFormat="false" ht="14.25" hidden="true" customHeight="false" outlineLevel="0" collapsed="false">
      <c r="A2625" s="0" t="s">
        <v>99</v>
      </c>
      <c r="B2625" s="0" t="s">
        <v>51</v>
      </c>
      <c r="C2625" s="0" t="s">
        <v>65</v>
      </c>
      <c r="D2625" s="0" t="s">
        <v>67</v>
      </c>
      <c r="E2625" s="0" t="n">
        <v>2034</v>
      </c>
      <c r="F2625" s="5" t="n">
        <v>47.6019988073079</v>
      </c>
      <c r="G2625" s="10" t="s">
        <v>4</v>
      </c>
    </row>
    <row r="2626" customFormat="false" ht="14.25" hidden="true" customHeight="false" outlineLevel="0" collapsed="false">
      <c r="A2626" s="0" t="s">
        <v>99</v>
      </c>
      <c r="B2626" s="0" t="s">
        <v>51</v>
      </c>
      <c r="C2626" s="0" t="s">
        <v>65</v>
      </c>
      <c r="D2626" s="0" t="s">
        <v>67</v>
      </c>
      <c r="E2626" s="0" t="n">
        <v>2035</v>
      </c>
      <c r="F2626" s="5" t="n">
        <v>47.1529628851496</v>
      </c>
      <c r="G2626" s="10" t="s">
        <v>4</v>
      </c>
    </row>
    <row r="2627" customFormat="false" ht="14.25" hidden="true" customHeight="false" outlineLevel="0" collapsed="false">
      <c r="A2627" s="0" t="s">
        <v>99</v>
      </c>
      <c r="B2627" s="0" t="s">
        <v>51</v>
      </c>
      <c r="C2627" s="0" t="s">
        <v>65</v>
      </c>
      <c r="D2627" s="0" t="s">
        <v>67</v>
      </c>
      <c r="E2627" s="0" t="n">
        <v>2036</v>
      </c>
      <c r="F2627" s="5" t="n">
        <v>46.3338303678106</v>
      </c>
      <c r="G2627" s="10" t="s">
        <v>4</v>
      </c>
    </row>
    <row r="2628" customFormat="false" ht="14.25" hidden="true" customHeight="false" outlineLevel="0" collapsed="false">
      <c r="A2628" s="0" t="s">
        <v>99</v>
      </c>
      <c r="B2628" s="0" t="s">
        <v>51</v>
      </c>
      <c r="C2628" s="0" t="s">
        <v>65</v>
      </c>
      <c r="D2628" s="0" t="s">
        <v>67</v>
      </c>
      <c r="E2628" s="0" t="n">
        <v>2037</v>
      </c>
      <c r="F2628" s="5" t="n">
        <v>43.2474715062885</v>
      </c>
      <c r="G2628" s="10" t="s">
        <v>4</v>
      </c>
    </row>
    <row r="2629" customFormat="false" ht="14.25" hidden="true" customHeight="false" outlineLevel="0" collapsed="false">
      <c r="A2629" s="0" t="s">
        <v>99</v>
      </c>
      <c r="B2629" s="0" t="s">
        <v>51</v>
      </c>
      <c r="C2629" s="0" t="s">
        <v>65</v>
      </c>
      <c r="D2629" s="0" t="s">
        <v>67</v>
      </c>
      <c r="E2629" s="0" t="n">
        <v>2038</v>
      </c>
      <c r="F2629" s="5" t="n">
        <v>41.0296717028221</v>
      </c>
      <c r="G2629" s="10" t="s">
        <v>4</v>
      </c>
    </row>
    <row r="2630" customFormat="false" ht="14.25" hidden="true" customHeight="false" outlineLevel="0" collapsed="false">
      <c r="A2630" s="0" t="s">
        <v>99</v>
      </c>
      <c r="B2630" s="0" t="s">
        <v>51</v>
      </c>
      <c r="C2630" s="0" t="s">
        <v>65</v>
      </c>
      <c r="D2630" s="0" t="s">
        <v>67</v>
      </c>
      <c r="E2630" s="0" t="n">
        <v>2039</v>
      </c>
      <c r="F2630" s="5" t="n">
        <v>39.7390645292042</v>
      </c>
      <c r="G2630" s="10" t="s">
        <v>4</v>
      </c>
    </row>
    <row r="2631" customFormat="false" ht="14.25" hidden="true" customHeight="false" outlineLevel="0" collapsed="false">
      <c r="A2631" s="0" t="s">
        <v>99</v>
      </c>
      <c r="B2631" s="0" t="s">
        <v>51</v>
      </c>
      <c r="C2631" s="0" t="s">
        <v>65</v>
      </c>
      <c r="D2631" s="0" t="s">
        <v>67</v>
      </c>
      <c r="E2631" s="0" t="n">
        <v>2040</v>
      </c>
      <c r="F2631" s="5" t="n">
        <v>38.6891465729939</v>
      </c>
      <c r="G2631" s="10" t="s">
        <v>4</v>
      </c>
    </row>
    <row r="2632" customFormat="false" ht="14.25" hidden="true" customHeight="false" outlineLevel="0" collapsed="false">
      <c r="A2632" s="0" t="s">
        <v>99</v>
      </c>
      <c r="B2632" s="0" t="s">
        <v>51</v>
      </c>
      <c r="C2632" s="0" t="s">
        <v>65</v>
      </c>
      <c r="D2632" s="0" t="s">
        <v>68</v>
      </c>
      <c r="E2632" s="0" t="n">
        <v>2024</v>
      </c>
      <c r="F2632" s="5" t="n">
        <v>2.0671946235681</v>
      </c>
      <c r="G2632" s="10" t="s">
        <v>4</v>
      </c>
    </row>
    <row r="2633" customFormat="false" ht="14.25" hidden="true" customHeight="false" outlineLevel="0" collapsed="false">
      <c r="A2633" s="0" t="s">
        <v>99</v>
      </c>
      <c r="B2633" s="0" t="s">
        <v>51</v>
      </c>
      <c r="C2633" s="0" t="s">
        <v>65</v>
      </c>
      <c r="D2633" s="0" t="s">
        <v>68</v>
      </c>
      <c r="E2633" s="0" t="n">
        <v>2025</v>
      </c>
      <c r="F2633" s="5" t="n">
        <v>2.45199851518003</v>
      </c>
      <c r="G2633" s="10" t="s">
        <v>4</v>
      </c>
    </row>
    <row r="2634" customFormat="false" ht="14.25" hidden="true" customHeight="false" outlineLevel="0" collapsed="false">
      <c r="A2634" s="0" t="s">
        <v>99</v>
      </c>
      <c r="B2634" s="0" t="s">
        <v>51</v>
      </c>
      <c r="C2634" s="0" t="s">
        <v>65</v>
      </c>
      <c r="D2634" s="0" t="s">
        <v>68</v>
      </c>
      <c r="E2634" s="0" t="n">
        <v>2026</v>
      </c>
      <c r="F2634" s="5" t="n">
        <v>2.89233369901782</v>
      </c>
      <c r="G2634" s="10" t="s">
        <v>4</v>
      </c>
    </row>
    <row r="2635" customFormat="false" ht="14.25" hidden="true" customHeight="false" outlineLevel="0" collapsed="false">
      <c r="A2635" s="0" t="s">
        <v>99</v>
      </c>
      <c r="B2635" s="0" t="s">
        <v>51</v>
      </c>
      <c r="C2635" s="0" t="s">
        <v>65</v>
      </c>
      <c r="D2635" s="0" t="s">
        <v>68</v>
      </c>
      <c r="E2635" s="0" t="n">
        <v>2027</v>
      </c>
      <c r="F2635" s="5" t="n">
        <v>3.46241844639984</v>
      </c>
      <c r="G2635" s="10" t="s">
        <v>4</v>
      </c>
    </row>
    <row r="2636" customFormat="false" ht="14.25" hidden="true" customHeight="false" outlineLevel="0" collapsed="false">
      <c r="A2636" s="0" t="s">
        <v>99</v>
      </c>
      <c r="B2636" s="0" t="s">
        <v>51</v>
      </c>
      <c r="C2636" s="0" t="s">
        <v>65</v>
      </c>
      <c r="D2636" s="0" t="s">
        <v>68</v>
      </c>
      <c r="E2636" s="0" t="n">
        <v>2028</v>
      </c>
      <c r="F2636" s="5" t="n">
        <v>4.14377378020852</v>
      </c>
      <c r="G2636" s="10" t="s">
        <v>4</v>
      </c>
    </row>
    <row r="2637" customFormat="false" ht="14.25" hidden="true" customHeight="false" outlineLevel="0" collapsed="false">
      <c r="A2637" s="0" t="s">
        <v>99</v>
      </c>
      <c r="B2637" s="0" t="s">
        <v>51</v>
      </c>
      <c r="C2637" s="0" t="s">
        <v>65</v>
      </c>
      <c r="D2637" s="0" t="s">
        <v>68</v>
      </c>
      <c r="E2637" s="0" t="n">
        <v>2029</v>
      </c>
      <c r="F2637" s="5" t="n">
        <v>4.95933182716301</v>
      </c>
      <c r="G2637" s="10" t="s">
        <v>4</v>
      </c>
    </row>
    <row r="2638" customFormat="false" ht="14.25" hidden="true" customHeight="false" outlineLevel="0" collapsed="false">
      <c r="A2638" s="0" t="s">
        <v>99</v>
      </c>
      <c r="B2638" s="0" t="s">
        <v>51</v>
      </c>
      <c r="C2638" s="0" t="s">
        <v>65</v>
      </c>
      <c r="D2638" s="0" t="s">
        <v>68</v>
      </c>
      <c r="E2638" s="0" t="n">
        <v>2030</v>
      </c>
      <c r="F2638" s="5" t="n">
        <v>5.93949253840247</v>
      </c>
      <c r="G2638" s="10" t="s">
        <v>4</v>
      </c>
    </row>
    <row r="2639" customFormat="false" ht="14.25" hidden="true" customHeight="false" outlineLevel="0" collapsed="false">
      <c r="A2639" s="0" t="s">
        <v>99</v>
      </c>
      <c r="B2639" s="0" t="s">
        <v>51</v>
      </c>
      <c r="C2639" s="0" t="s">
        <v>65</v>
      </c>
      <c r="D2639" s="0" t="s">
        <v>68</v>
      </c>
      <c r="E2639" s="0" t="n">
        <v>2031</v>
      </c>
      <c r="F2639" s="5" t="n">
        <v>7.41216081963562</v>
      </c>
      <c r="G2639" s="10" t="s">
        <v>4</v>
      </c>
    </row>
    <row r="2640" customFormat="false" ht="14.25" hidden="true" customHeight="false" outlineLevel="0" collapsed="false">
      <c r="A2640" s="0" t="s">
        <v>99</v>
      </c>
      <c r="B2640" s="0" t="s">
        <v>51</v>
      </c>
      <c r="C2640" s="0" t="s">
        <v>65</v>
      </c>
      <c r="D2640" s="0" t="s">
        <v>68</v>
      </c>
      <c r="E2640" s="0" t="n">
        <v>2032</v>
      </c>
      <c r="F2640" s="5" t="n">
        <v>8.91572106889817</v>
      </c>
      <c r="G2640" s="10" t="s">
        <v>4</v>
      </c>
    </row>
    <row r="2641" customFormat="false" ht="14.25" hidden="true" customHeight="false" outlineLevel="0" collapsed="false">
      <c r="A2641" s="0" t="s">
        <v>99</v>
      </c>
      <c r="B2641" s="0" t="s">
        <v>51</v>
      </c>
      <c r="C2641" s="0" t="s">
        <v>65</v>
      </c>
      <c r="D2641" s="0" t="s">
        <v>68</v>
      </c>
      <c r="E2641" s="0" t="n">
        <v>2033</v>
      </c>
      <c r="F2641" s="5" t="n">
        <v>10.509599516998</v>
      </c>
      <c r="G2641" s="10" t="s">
        <v>4</v>
      </c>
    </row>
    <row r="2642" customFormat="false" ht="14.25" hidden="true" customHeight="false" outlineLevel="0" collapsed="false">
      <c r="A2642" s="0" t="s">
        <v>99</v>
      </c>
      <c r="B2642" s="0" t="s">
        <v>51</v>
      </c>
      <c r="C2642" s="0" t="s">
        <v>65</v>
      </c>
      <c r="D2642" s="0" t="s">
        <v>68</v>
      </c>
      <c r="E2642" s="0" t="n">
        <v>2034</v>
      </c>
      <c r="F2642" s="5" t="n">
        <v>12.3217616199356</v>
      </c>
      <c r="G2642" s="10" t="s">
        <v>4</v>
      </c>
    </row>
    <row r="2643" customFormat="false" ht="14.25" hidden="true" customHeight="false" outlineLevel="0" collapsed="false">
      <c r="A2643" s="0" t="s">
        <v>99</v>
      </c>
      <c r="B2643" s="0" t="s">
        <v>51</v>
      </c>
      <c r="C2643" s="0" t="s">
        <v>65</v>
      </c>
      <c r="D2643" s="0" t="s">
        <v>68</v>
      </c>
      <c r="E2643" s="0" t="n">
        <v>2035</v>
      </c>
      <c r="F2643" s="5" t="n">
        <v>14.0805570360857</v>
      </c>
      <c r="G2643" s="10" t="s">
        <v>4</v>
      </c>
    </row>
    <row r="2644" customFormat="false" ht="14.25" hidden="true" customHeight="false" outlineLevel="0" collapsed="false">
      <c r="A2644" s="0" t="s">
        <v>99</v>
      </c>
      <c r="B2644" s="0" t="s">
        <v>51</v>
      </c>
      <c r="C2644" s="0" t="s">
        <v>65</v>
      </c>
      <c r="D2644" s="0" t="s">
        <v>68</v>
      </c>
      <c r="E2644" s="0" t="n">
        <v>2036</v>
      </c>
      <c r="F2644" s="5" t="n">
        <v>15.5945013616145</v>
      </c>
      <c r="G2644" s="10" t="s">
        <v>4</v>
      </c>
    </row>
    <row r="2645" customFormat="false" ht="14.25" hidden="true" customHeight="false" outlineLevel="0" collapsed="false">
      <c r="A2645" s="0" t="s">
        <v>99</v>
      </c>
      <c r="B2645" s="0" t="s">
        <v>51</v>
      </c>
      <c r="C2645" s="0" t="s">
        <v>65</v>
      </c>
      <c r="D2645" s="0" t="s">
        <v>68</v>
      </c>
      <c r="E2645" s="0" t="n">
        <v>2037</v>
      </c>
      <c r="F2645" s="5" t="n">
        <v>16.6906565187854</v>
      </c>
      <c r="G2645" s="10" t="s">
        <v>4</v>
      </c>
    </row>
    <row r="2646" customFormat="false" ht="14.25" hidden="true" customHeight="false" outlineLevel="0" collapsed="false">
      <c r="A2646" s="0" t="s">
        <v>99</v>
      </c>
      <c r="B2646" s="0" t="s">
        <v>51</v>
      </c>
      <c r="C2646" s="0" t="s">
        <v>65</v>
      </c>
      <c r="D2646" s="0" t="s">
        <v>68</v>
      </c>
      <c r="E2646" s="0" t="n">
        <v>2038</v>
      </c>
      <c r="F2646" s="5" t="n">
        <v>18.1004466003724</v>
      </c>
      <c r="G2646" s="10" t="s">
        <v>4</v>
      </c>
    </row>
    <row r="2647" customFormat="false" ht="14.25" hidden="true" customHeight="false" outlineLevel="0" collapsed="false">
      <c r="A2647" s="0" t="s">
        <v>99</v>
      </c>
      <c r="B2647" s="0" t="s">
        <v>51</v>
      </c>
      <c r="C2647" s="0" t="s">
        <v>65</v>
      </c>
      <c r="D2647" s="0" t="s">
        <v>68</v>
      </c>
      <c r="E2647" s="0" t="n">
        <v>2039</v>
      </c>
      <c r="F2647" s="5" t="n">
        <v>19.655056503485</v>
      </c>
      <c r="G2647" s="10" t="s">
        <v>4</v>
      </c>
    </row>
    <row r="2648" customFormat="false" ht="14.25" hidden="true" customHeight="false" outlineLevel="0" collapsed="false">
      <c r="A2648" s="0" t="s">
        <v>99</v>
      </c>
      <c r="B2648" s="0" t="s">
        <v>51</v>
      </c>
      <c r="C2648" s="0" t="s">
        <v>65</v>
      </c>
      <c r="D2648" s="0" t="s">
        <v>68</v>
      </c>
      <c r="E2648" s="0" t="n">
        <v>2040</v>
      </c>
      <c r="F2648" s="5" t="n">
        <v>20.8275402035068</v>
      </c>
      <c r="G2648" s="10" t="s">
        <v>4</v>
      </c>
    </row>
    <row r="2649" customFormat="false" ht="14.25" hidden="true" customHeight="false" outlineLevel="0" collapsed="false">
      <c r="A2649" s="0" t="s">
        <v>99</v>
      </c>
      <c r="B2649" s="0" t="s">
        <v>51</v>
      </c>
      <c r="C2649" s="0" t="s">
        <v>65</v>
      </c>
      <c r="D2649" s="0" t="s">
        <v>70</v>
      </c>
      <c r="E2649" s="0" t="n">
        <v>2024</v>
      </c>
      <c r="F2649" s="5" t="n">
        <v>118.733482146302</v>
      </c>
      <c r="G2649" s="10" t="s">
        <v>4</v>
      </c>
    </row>
    <row r="2650" customFormat="false" ht="14.25" hidden="true" customHeight="false" outlineLevel="0" collapsed="false">
      <c r="A2650" s="0" t="s">
        <v>99</v>
      </c>
      <c r="B2650" s="0" t="s">
        <v>51</v>
      </c>
      <c r="C2650" s="0" t="s">
        <v>65</v>
      </c>
      <c r="D2650" s="0" t="s">
        <v>70</v>
      </c>
      <c r="E2650" s="0" t="n">
        <v>2025</v>
      </c>
      <c r="F2650" s="5" t="n">
        <v>118.527416873094</v>
      </c>
      <c r="G2650" s="10" t="s">
        <v>4</v>
      </c>
    </row>
    <row r="2651" customFormat="false" ht="14.25" hidden="true" customHeight="false" outlineLevel="0" collapsed="false">
      <c r="A2651" s="0" t="s">
        <v>99</v>
      </c>
      <c r="B2651" s="0" t="s">
        <v>51</v>
      </c>
      <c r="C2651" s="0" t="s">
        <v>65</v>
      </c>
      <c r="D2651" s="0" t="s">
        <v>70</v>
      </c>
      <c r="E2651" s="0" t="n">
        <v>2026</v>
      </c>
      <c r="F2651" s="5" t="n">
        <v>118.241697543845</v>
      </c>
      <c r="G2651" s="10" t="s">
        <v>4</v>
      </c>
    </row>
    <row r="2652" customFormat="false" ht="14.25" hidden="true" customHeight="false" outlineLevel="0" collapsed="false">
      <c r="A2652" s="0" t="s">
        <v>99</v>
      </c>
      <c r="B2652" s="0" t="s">
        <v>51</v>
      </c>
      <c r="C2652" s="0" t="s">
        <v>65</v>
      </c>
      <c r="D2652" s="0" t="s">
        <v>70</v>
      </c>
      <c r="E2652" s="0" t="n">
        <v>2027</v>
      </c>
      <c r="F2652" s="5" t="n">
        <v>118.142901797939</v>
      </c>
      <c r="G2652" s="10" t="s">
        <v>4</v>
      </c>
    </row>
    <row r="2653" customFormat="false" ht="14.25" hidden="true" customHeight="false" outlineLevel="0" collapsed="false">
      <c r="A2653" s="0" t="s">
        <v>99</v>
      </c>
      <c r="B2653" s="0" t="s">
        <v>51</v>
      </c>
      <c r="C2653" s="0" t="s">
        <v>65</v>
      </c>
      <c r="D2653" s="0" t="s">
        <v>70</v>
      </c>
      <c r="E2653" s="0" t="n">
        <v>2028</v>
      </c>
      <c r="F2653" s="5" t="n">
        <v>118.110677156875</v>
      </c>
      <c r="G2653" s="10" t="s">
        <v>4</v>
      </c>
    </row>
    <row r="2654" customFormat="false" ht="14.25" hidden="true" customHeight="false" outlineLevel="0" collapsed="false">
      <c r="A2654" s="0" t="s">
        <v>99</v>
      </c>
      <c r="B2654" s="0" t="s">
        <v>51</v>
      </c>
      <c r="C2654" s="0" t="s">
        <v>65</v>
      </c>
      <c r="D2654" s="0" t="s">
        <v>70</v>
      </c>
      <c r="E2654" s="0" t="n">
        <v>2029</v>
      </c>
      <c r="F2654" s="5" t="n">
        <v>118.392367270211</v>
      </c>
      <c r="G2654" s="10" t="s">
        <v>4</v>
      </c>
    </row>
    <row r="2655" customFormat="false" ht="14.25" hidden="true" customHeight="false" outlineLevel="0" collapsed="false">
      <c r="A2655" s="0" t="s">
        <v>99</v>
      </c>
      <c r="B2655" s="0" t="s">
        <v>51</v>
      </c>
      <c r="C2655" s="0" t="s">
        <v>65</v>
      </c>
      <c r="D2655" s="0" t="s">
        <v>70</v>
      </c>
      <c r="E2655" s="0" t="n">
        <v>2030</v>
      </c>
      <c r="F2655" s="5" t="n">
        <v>118.844640993988</v>
      </c>
      <c r="G2655" s="10" t="s">
        <v>4</v>
      </c>
    </row>
    <row r="2656" customFormat="false" ht="14.25" hidden="true" customHeight="false" outlineLevel="0" collapsed="false">
      <c r="A2656" s="0" t="s">
        <v>99</v>
      </c>
      <c r="B2656" s="0" t="s">
        <v>51</v>
      </c>
      <c r="C2656" s="0" t="s">
        <v>65</v>
      </c>
      <c r="D2656" s="0" t="s">
        <v>70</v>
      </c>
      <c r="E2656" s="0" t="n">
        <v>2031</v>
      </c>
      <c r="F2656" s="5" t="n">
        <v>119.308157727802</v>
      </c>
      <c r="G2656" s="10" t="s">
        <v>4</v>
      </c>
    </row>
    <row r="2657" customFormat="false" ht="14.25" hidden="true" customHeight="false" outlineLevel="0" collapsed="false">
      <c r="A2657" s="0" t="s">
        <v>99</v>
      </c>
      <c r="B2657" s="0" t="s">
        <v>51</v>
      </c>
      <c r="C2657" s="0" t="s">
        <v>65</v>
      </c>
      <c r="D2657" s="0" t="s">
        <v>70</v>
      </c>
      <c r="E2657" s="0" t="n">
        <v>2032</v>
      </c>
      <c r="F2657" s="5" t="n">
        <v>120.104009152775</v>
      </c>
      <c r="G2657" s="10" t="s">
        <v>4</v>
      </c>
    </row>
    <row r="2658" customFormat="false" ht="14.25" hidden="true" customHeight="false" outlineLevel="0" collapsed="false">
      <c r="A2658" s="0" t="s">
        <v>99</v>
      </c>
      <c r="B2658" s="0" t="s">
        <v>51</v>
      </c>
      <c r="C2658" s="0" t="s">
        <v>65</v>
      </c>
      <c r="D2658" s="0" t="s">
        <v>70</v>
      </c>
      <c r="E2658" s="0" t="n">
        <v>2033</v>
      </c>
      <c r="F2658" s="5" t="n">
        <v>120.812845155418</v>
      </c>
      <c r="G2658" s="10" t="s">
        <v>4</v>
      </c>
    </row>
    <row r="2659" customFormat="false" ht="14.25" hidden="true" customHeight="false" outlineLevel="0" collapsed="false">
      <c r="A2659" s="0" t="s">
        <v>99</v>
      </c>
      <c r="B2659" s="0" t="s">
        <v>51</v>
      </c>
      <c r="C2659" s="0" t="s">
        <v>65</v>
      </c>
      <c r="D2659" s="0" t="s">
        <v>70</v>
      </c>
      <c r="E2659" s="0" t="n">
        <v>2034</v>
      </c>
      <c r="F2659" s="5" t="n">
        <v>121.078165982401</v>
      </c>
      <c r="G2659" s="10" t="s">
        <v>4</v>
      </c>
    </row>
    <row r="2660" customFormat="false" ht="14.25" hidden="true" customHeight="false" outlineLevel="0" collapsed="false">
      <c r="A2660" s="0" t="s">
        <v>99</v>
      </c>
      <c r="B2660" s="0" t="s">
        <v>51</v>
      </c>
      <c r="C2660" s="0" t="s">
        <v>65</v>
      </c>
      <c r="D2660" s="0" t="s">
        <v>70</v>
      </c>
      <c r="E2660" s="0" t="n">
        <v>2035</v>
      </c>
      <c r="F2660" s="5" t="n">
        <v>121.443125765347</v>
      </c>
      <c r="G2660" s="10" t="s">
        <v>4</v>
      </c>
    </row>
    <row r="2661" customFormat="false" ht="14.25" hidden="true" customHeight="false" outlineLevel="0" collapsed="false">
      <c r="A2661" s="0" t="s">
        <v>99</v>
      </c>
      <c r="B2661" s="0" t="s">
        <v>51</v>
      </c>
      <c r="C2661" s="0" t="s">
        <v>65</v>
      </c>
      <c r="D2661" s="0" t="s">
        <v>70</v>
      </c>
      <c r="E2661" s="0" t="n">
        <v>2036</v>
      </c>
      <c r="F2661" s="5" t="n">
        <v>122.021137753856</v>
      </c>
      <c r="G2661" s="10" t="s">
        <v>4</v>
      </c>
    </row>
    <row r="2662" customFormat="false" ht="14.25" hidden="true" customHeight="false" outlineLevel="0" collapsed="false">
      <c r="A2662" s="0" t="s">
        <v>99</v>
      </c>
      <c r="B2662" s="0" t="s">
        <v>51</v>
      </c>
      <c r="C2662" s="0" t="s">
        <v>65</v>
      </c>
      <c r="D2662" s="0" t="s">
        <v>70</v>
      </c>
      <c r="E2662" s="0" t="n">
        <v>2037</v>
      </c>
      <c r="F2662" s="5" t="n">
        <v>122.992462302559</v>
      </c>
      <c r="G2662" s="10" t="s">
        <v>4</v>
      </c>
    </row>
    <row r="2663" customFormat="false" ht="14.25" hidden="true" customHeight="false" outlineLevel="0" collapsed="false">
      <c r="A2663" s="0" t="s">
        <v>99</v>
      </c>
      <c r="B2663" s="0" t="s">
        <v>51</v>
      </c>
      <c r="C2663" s="0" t="s">
        <v>65</v>
      </c>
      <c r="D2663" s="0" t="s">
        <v>70</v>
      </c>
      <c r="E2663" s="0" t="n">
        <v>2038</v>
      </c>
      <c r="F2663" s="5" t="n">
        <v>123.828446832171</v>
      </c>
      <c r="G2663" s="10" t="s">
        <v>4</v>
      </c>
    </row>
    <row r="2664" customFormat="false" ht="14.25" hidden="true" customHeight="false" outlineLevel="0" collapsed="false">
      <c r="A2664" s="0" t="s">
        <v>99</v>
      </c>
      <c r="B2664" s="0" t="s">
        <v>51</v>
      </c>
      <c r="C2664" s="0" t="s">
        <v>65</v>
      </c>
      <c r="D2664" s="0" t="s">
        <v>70</v>
      </c>
      <c r="E2664" s="0" t="n">
        <v>2039</v>
      </c>
      <c r="F2664" s="5" t="n">
        <v>124.552368628509</v>
      </c>
      <c r="G2664" s="10" t="s">
        <v>4</v>
      </c>
    </row>
    <row r="2665" customFormat="false" ht="14.25" hidden="true" customHeight="false" outlineLevel="0" collapsed="false">
      <c r="A2665" s="0" t="s">
        <v>99</v>
      </c>
      <c r="B2665" s="0" t="s">
        <v>51</v>
      </c>
      <c r="C2665" s="0" t="s">
        <v>65</v>
      </c>
      <c r="D2665" s="0" t="s">
        <v>70</v>
      </c>
      <c r="E2665" s="0" t="n">
        <v>2040</v>
      </c>
      <c r="F2665" s="5" t="n">
        <v>125.550694589992</v>
      </c>
      <c r="G2665" s="10" t="s">
        <v>4</v>
      </c>
    </row>
    <row r="2666" customFormat="false" ht="14.25" hidden="true" customHeight="false" outlineLevel="0" collapsed="false">
      <c r="A2666" s="0" t="s">
        <v>99</v>
      </c>
      <c r="B2666" s="0" t="s">
        <v>51</v>
      </c>
      <c r="C2666" s="0" t="s">
        <v>65</v>
      </c>
      <c r="D2666" s="0" t="s">
        <v>71</v>
      </c>
      <c r="E2666" s="0" t="n">
        <v>2024</v>
      </c>
      <c r="F2666" s="5" t="n">
        <v>161.57879187645</v>
      </c>
      <c r="G2666" s="10" t="s">
        <v>4</v>
      </c>
    </row>
    <row r="2667" customFormat="false" ht="14.25" hidden="true" customHeight="false" outlineLevel="0" collapsed="false">
      <c r="A2667" s="0" t="s">
        <v>99</v>
      </c>
      <c r="B2667" s="0" t="s">
        <v>51</v>
      </c>
      <c r="C2667" s="0" t="s">
        <v>65</v>
      </c>
      <c r="D2667" s="0" t="s">
        <v>71</v>
      </c>
      <c r="E2667" s="0" t="n">
        <v>2025</v>
      </c>
      <c r="F2667" s="5" t="n">
        <v>165.592652407029</v>
      </c>
      <c r="G2667" s="10" t="s">
        <v>4</v>
      </c>
    </row>
    <row r="2668" customFormat="false" ht="14.25" hidden="true" customHeight="false" outlineLevel="0" collapsed="false">
      <c r="A2668" s="0" t="s">
        <v>99</v>
      </c>
      <c r="B2668" s="0" t="s">
        <v>51</v>
      </c>
      <c r="C2668" s="0" t="s">
        <v>65</v>
      </c>
      <c r="D2668" s="0" t="s">
        <v>71</v>
      </c>
      <c r="E2668" s="0" t="n">
        <v>2026</v>
      </c>
      <c r="F2668" s="5" t="n">
        <v>169.450818141372</v>
      </c>
      <c r="G2668" s="10" t="s">
        <v>4</v>
      </c>
    </row>
    <row r="2669" customFormat="false" ht="14.25" hidden="true" customHeight="false" outlineLevel="0" collapsed="false">
      <c r="A2669" s="0" t="s">
        <v>99</v>
      </c>
      <c r="B2669" s="0" t="s">
        <v>51</v>
      </c>
      <c r="C2669" s="0" t="s">
        <v>65</v>
      </c>
      <c r="D2669" s="0" t="s">
        <v>71</v>
      </c>
      <c r="E2669" s="0" t="n">
        <v>2027</v>
      </c>
      <c r="F2669" s="5" t="n">
        <v>173.150608070538</v>
      </c>
      <c r="G2669" s="10" t="s">
        <v>4</v>
      </c>
    </row>
    <row r="2670" customFormat="false" ht="14.25" hidden="true" customHeight="false" outlineLevel="0" collapsed="false">
      <c r="A2670" s="0" t="s">
        <v>99</v>
      </c>
      <c r="B2670" s="0" t="s">
        <v>51</v>
      </c>
      <c r="C2670" s="0" t="s">
        <v>65</v>
      </c>
      <c r="D2670" s="0" t="s">
        <v>71</v>
      </c>
      <c r="E2670" s="0" t="n">
        <v>2028</v>
      </c>
      <c r="F2670" s="5" t="n">
        <v>178.274748790635</v>
      </c>
      <c r="G2670" s="10" t="s">
        <v>4</v>
      </c>
    </row>
    <row r="2671" customFormat="false" ht="14.25" hidden="true" customHeight="false" outlineLevel="0" collapsed="false">
      <c r="A2671" s="0" t="s">
        <v>99</v>
      </c>
      <c r="B2671" s="0" t="s">
        <v>51</v>
      </c>
      <c r="C2671" s="0" t="s">
        <v>65</v>
      </c>
      <c r="D2671" s="0" t="s">
        <v>71</v>
      </c>
      <c r="E2671" s="0" t="n">
        <v>2029</v>
      </c>
      <c r="F2671" s="5" t="n">
        <v>183.866818468853</v>
      </c>
      <c r="G2671" s="10" t="s">
        <v>4</v>
      </c>
    </row>
    <row r="2672" customFormat="false" ht="14.25" hidden="true" customHeight="false" outlineLevel="0" collapsed="false">
      <c r="A2672" s="0" t="s">
        <v>99</v>
      </c>
      <c r="B2672" s="0" t="s">
        <v>51</v>
      </c>
      <c r="C2672" s="0" t="s">
        <v>65</v>
      </c>
      <c r="D2672" s="0" t="s">
        <v>71</v>
      </c>
      <c r="E2672" s="0" t="n">
        <v>2030</v>
      </c>
      <c r="F2672" s="5" t="n">
        <v>189.917310463659</v>
      </c>
      <c r="G2672" s="10" t="s">
        <v>4</v>
      </c>
    </row>
    <row r="2673" customFormat="false" ht="14.25" hidden="true" customHeight="false" outlineLevel="0" collapsed="false">
      <c r="A2673" s="0" t="s">
        <v>99</v>
      </c>
      <c r="B2673" s="0" t="s">
        <v>51</v>
      </c>
      <c r="C2673" s="0" t="s">
        <v>65</v>
      </c>
      <c r="D2673" s="0" t="s">
        <v>71</v>
      </c>
      <c r="E2673" s="0" t="n">
        <v>2031</v>
      </c>
      <c r="F2673" s="5" t="n">
        <v>189.214794717509</v>
      </c>
      <c r="G2673" s="10" t="s">
        <v>4</v>
      </c>
    </row>
    <row r="2674" customFormat="false" ht="14.25" hidden="true" customHeight="false" outlineLevel="0" collapsed="false">
      <c r="A2674" s="0" t="s">
        <v>99</v>
      </c>
      <c r="B2674" s="0" t="s">
        <v>51</v>
      </c>
      <c r="C2674" s="0" t="s">
        <v>65</v>
      </c>
      <c r="D2674" s="0" t="s">
        <v>71</v>
      </c>
      <c r="E2674" s="0" t="n">
        <v>2032</v>
      </c>
      <c r="F2674" s="5" t="n">
        <v>190.092593393056</v>
      </c>
      <c r="G2674" s="10" t="s">
        <v>4</v>
      </c>
    </row>
    <row r="2675" customFormat="false" ht="14.25" hidden="true" customHeight="false" outlineLevel="0" collapsed="false">
      <c r="A2675" s="0" t="s">
        <v>99</v>
      </c>
      <c r="B2675" s="0" t="s">
        <v>51</v>
      </c>
      <c r="C2675" s="0" t="s">
        <v>65</v>
      </c>
      <c r="D2675" s="0" t="s">
        <v>71</v>
      </c>
      <c r="E2675" s="0" t="n">
        <v>2033</v>
      </c>
      <c r="F2675" s="5" t="n">
        <v>191.567004624816</v>
      </c>
      <c r="G2675" s="10" t="s">
        <v>4</v>
      </c>
    </row>
    <row r="2676" customFormat="false" ht="14.25" hidden="true" customHeight="false" outlineLevel="0" collapsed="false">
      <c r="A2676" s="0" t="s">
        <v>99</v>
      </c>
      <c r="B2676" s="0" t="s">
        <v>51</v>
      </c>
      <c r="C2676" s="0" t="s">
        <v>65</v>
      </c>
      <c r="D2676" s="0" t="s">
        <v>71</v>
      </c>
      <c r="E2676" s="0" t="n">
        <v>2034</v>
      </c>
      <c r="F2676" s="5" t="n">
        <v>194.067313082677</v>
      </c>
      <c r="G2676" s="10" t="s">
        <v>4</v>
      </c>
    </row>
    <row r="2677" customFormat="false" ht="14.25" hidden="true" customHeight="false" outlineLevel="0" collapsed="false">
      <c r="A2677" s="0" t="s">
        <v>99</v>
      </c>
      <c r="B2677" s="0" t="s">
        <v>51</v>
      </c>
      <c r="C2677" s="0" t="s">
        <v>65</v>
      </c>
      <c r="D2677" s="0" t="s">
        <v>71</v>
      </c>
      <c r="E2677" s="0" t="n">
        <v>2035</v>
      </c>
      <c r="F2677" s="5" t="n">
        <v>196.435470333584</v>
      </c>
      <c r="G2677" s="10" t="s">
        <v>4</v>
      </c>
    </row>
    <row r="2678" customFormat="false" ht="14.25" hidden="true" customHeight="false" outlineLevel="0" collapsed="false">
      <c r="A2678" s="0" t="s">
        <v>99</v>
      </c>
      <c r="B2678" s="0" t="s">
        <v>51</v>
      </c>
      <c r="C2678" s="0" t="s">
        <v>65</v>
      </c>
      <c r="D2678" s="0" t="s">
        <v>71</v>
      </c>
      <c r="E2678" s="0" t="n">
        <v>2036</v>
      </c>
      <c r="F2678" s="5" t="n">
        <v>198.180282634098</v>
      </c>
      <c r="G2678" s="10" t="s">
        <v>4</v>
      </c>
    </row>
    <row r="2679" customFormat="false" ht="14.25" hidden="true" customHeight="false" outlineLevel="0" collapsed="false">
      <c r="A2679" s="0" t="s">
        <v>99</v>
      </c>
      <c r="B2679" s="0" t="s">
        <v>51</v>
      </c>
      <c r="C2679" s="0" t="s">
        <v>65</v>
      </c>
      <c r="D2679" s="0" t="s">
        <v>71</v>
      </c>
      <c r="E2679" s="0" t="n">
        <v>2037</v>
      </c>
      <c r="F2679" s="5" t="n">
        <v>197.218048775668</v>
      </c>
      <c r="G2679" s="10" t="s">
        <v>4</v>
      </c>
    </row>
    <row r="2680" customFormat="false" ht="14.25" hidden="true" customHeight="false" outlineLevel="0" collapsed="false">
      <c r="A2680" s="0" t="s">
        <v>99</v>
      </c>
      <c r="B2680" s="0" t="s">
        <v>51</v>
      </c>
      <c r="C2680" s="0" t="s">
        <v>65</v>
      </c>
      <c r="D2680" s="0" t="s">
        <v>71</v>
      </c>
      <c r="E2680" s="0" t="n">
        <v>2038</v>
      </c>
      <c r="F2680" s="5" t="n">
        <v>197.456762692495</v>
      </c>
      <c r="G2680" s="10" t="s">
        <v>4</v>
      </c>
    </row>
    <row r="2681" customFormat="false" ht="14.25" hidden="true" customHeight="false" outlineLevel="0" collapsed="false">
      <c r="A2681" s="0" t="s">
        <v>99</v>
      </c>
      <c r="B2681" s="0" t="s">
        <v>51</v>
      </c>
      <c r="C2681" s="0" t="s">
        <v>65</v>
      </c>
      <c r="D2681" s="0" t="s">
        <v>71</v>
      </c>
      <c r="E2681" s="0" t="n">
        <v>2039</v>
      </c>
      <c r="F2681" s="5" t="n">
        <v>198.783858095477</v>
      </c>
      <c r="G2681" s="10" t="s">
        <v>4</v>
      </c>
    </row>
    <row r="2682" customFormat="false" ht="14.25" hidden="true" customHeight="false" outlineLevel="0" collapsed="false">
      <c r="A2682" s="0" t="s">
        <v>99</v>
      </c>
      <c r="B2682" s="0" t="s">
        <v>51</v>
      </c>
      <c r="C2682" s="0" t="s">
        <v>65</v>
      </c>
      <c r="D2682" s="0" t="s">
        <v>71</v>
      </c>
      <c r="E2682" s="0" t="n">
        <v>2040</v>
      </c>
      <c r="F2682" s="5" t="n">
        <v>199.955149038604</v>
      </c>
      <c r="G2682" s="10" t="s">
        <v>4</v>
      </c>
    </row>
    <row r="2683" customFormat="false" ht="14.25" hidden="true" customHeight="false" outlineLevel="0" collapsed="false">
      <c r="A2683" s="0" t="s">
        <v>99</v>
      </c>
      <c r="B2683" s="0" t="s">
        <v>51</v>
      </c>
      <c r="C2683" s="0" t="s">
        <v>75</v>
      </c>
      <c r="D2683" s="0" t="s">
        <v>71</v>
      </c>
      <c r="E2683" s="0" t="n">
        <v>2024</v>
      </c>
      <c r="F2683" s="5" t="n">
        <v>2.199855</v>
      </c>
      <c r="G2683" s="10" t="s">
        <v>4</v>
      </c>
    </row>
    <row r="2684" customFormat="false" ht="14.25" hidden="true" customHeight="false" outlineLevel="0" collapsed="false">
      <c r="A2684" s="0" t="s">
        <v>99</v>
      </c>
      <c r="B2684" s="0" t="s">
        <v>51</v>
      </c>
      <c r="C2684" s="0" t="s">
        <v>75</v>
      </c>
      <c r="D2684" s="0" t="s">
        <v>71</v>
      </c>
      <c r="E2684" s="0" t="n">
        <v>2025</v>
      </c>
      <c r="F2684" s="5" t="n">
        <v>2.95861870501303</v>
      </c>
      <c r="G2684" s="10" t="s">
        <v>4</v>
      </c>
    </row>
    <row r="2685" customFormat="false" ht="14.25" hidden="true" customHeight="false" outlineLevel="0" collapsed="false">
      <c r="A2685" s="0" t="s">
        <v>99</v>
      </c>
      <c r="B2685" s="0" t="s">
        <v>51</v>
      </c>
      <c r="C2685" s="0" t="s">
        <v>75</v>
      </c>
      <c r="D2685" s="0" t="s">
        <v>71</v>
      </c>
      <c r="E2685" s="0" t="n">
        <v>2026</v>
      </c>
      <c r="F2685" s="5" t="n">
        <v>4.65819663905597</v>
      </c>
      <c r="G2685" s="10" t="s">
        <v>4</v>
      </c>
    </row>
    <row r="2686" customFormat="false" ht="14.25" hidden="true" customHeight="false" outlineLevel="0" collapsed="false">
      <c r="A2686" s="0" t="s">
        <v>99</v>
      </c>
      <c r="B2686" s="0" t="s">
        <v>51</v>
      </c>
      <c r="C2686" s="0" t="s">
        <v>75</v>
      </c>
      <c r="D2686" s="0" t="s">
        <v>71</v>
      </c>
      <c r="E2686" s="0" t="n">
        <v>2027</v>
      </c>
      <c r="F2686" s="5" t="n">
        <v>6.44955160429537</v>
      </c>
      <c r="G2686" s="10" t="s">
        <v>4</v>
      </c>
    </row>
    <row r="2687" customFormat="false" ht="14.25" hidden="true" customHeight="false" outlineLevel="0" collapsed="false">
      <c r="A2687" s="0" t="s">
        <v>99</v>
      </c>
      <c r="B2687" s="0" t="s">
        <v>51</v>
      </c>
      <c r="C2687" s="0" t="s">
        <v>75</v>
      </c>
      <c r="D2687" s="0" t="s">
        <v>71</v>
      </c>
      <c r="E2687" s="0" t="n">
        <v>2028</v>
      </c>
      <c r="F2687" s="5" t="n">
        <v>8.77581840766302</v>
      </c>
      <c r="G2687" s="10" t="s">
        <v>4</v>
      </c>
    </row>
    <row r="2688" customFormat="false" ht="14.25" hidden="true" customHeight="false" outlineLevel="0" collapsed="false">
      <c r="A2688" s="0" t="s">
        <v>99</v>
      </c>
      <c r="B2688" s="0" t="s">
        <v>51</v>
      </c>
      <c r="C2688" s="0" t="s">
        <v>75</v>
      </c>
      <c r="D2688" s="0" t="s">
        <v>71</v>
      </c>
      <c r="E2688" s="0" t="n">
        <v>2029</v>
      </c>
      <c r="F2688" s="5" t="n">
        <v>10.7863985234276</v>
      </c>
      <c r="G2688" s="10" t="s">
        <v>4</v>
      </c>
    </row>
    <row r="2689" customFormat="false" ht="14.25" hidden="true" customHeight="false" outlineLevel="0" collapsed="false">
      <c r="A2689" s="0" t="s">
        <v>99</v>
      </c>
      <c r="B2689" s="0" t="s">
        <v>51</v>
      </c>
      <c r="C2689" s="0" t="s">
        <v>75</v>
      </c>
      <c r="D2689" s="0" t="s">
        <v>71</v>
      </c>
      <c r="E2689" s="0" t="n">
        <v>2030</v>
      </c>
      <c r="F2689" s="5" t="n">
        <v>12.357442457422</v>
      </c>
      <c r="G2689" s="10" t="s">
        <v>4</v>
      </c>
    </row>
    <row r="2690" customFormat="false" ht="14.25" hidden="true" customHeight="false" outlineLevel="0" collapsed="false">
      <c r="A2690" s="0" t="s">
        <v>99</v>
      </c>
      <c r="B2690" s="0" t="s">
        <v>51</v>
      </c>
      <c r="C2690" s="0" t="s">
        <v>75</v>
      </c>
      <c r="D2690" s="0" t="s">
        <v>71</v>
      </c>
      <c r="E2690" s="0" t="n">
        <v>2031</v>
      </c>
      <c r="F2690" s="5" t="n">
        <v>13.9145865335827</v>
      </c>
      <c r="G2690" s="10" t="s">
        <v>4</v>
      </c>
    </row>
    <row r="2691" customFormat="false" ht="14.25" hidden="true" customHeight="false" outlineLevel="0" collapsed="false">
      <c r="A2691" s="0" t="s">
        <v>99</v>
      </c>
      <c r="B2691" s="0" t="s">
        <v>51</v>
      </c>
      <c r="C2691" s="0" t="s">
        <v>75</v>
      </c>
      <c r="D2691" s="0" t="s">
        <v>71</v>
      </c>
      <c r="E2691" s="0" t="n">
        <v>2032</v>
      </c>
      <c r="F2691" s="5" t="n">
        <v>15.5631403641265</v>
      </c>
      <c r="G2691" s="10" t="s">
        <v>4</v>
      </c>
    </row>
    <row r="2692" customFormat="false" ht="14.25" hidden="true" customHeight="false" outlineLevel="0" collapsed="false">
      <c r="A2692" s="0" t="s">
        <v>99</v>
      </c>
      <c r="B2692" s="0" t="s">
        <v>51</v>
      </c>
      <c r="C2692" s="0" t="s">
        <v>75</v>
      </c>
      <c r="D2692" s="0" t="s">
        <v>71</v>
      </c>
      <c r="E2692" s="0" t="n">
        <v>2033</v>
      </c>
      <c r="F2692" s="5" t="n">
        <v>17.2055704438873</v>
      </c>
      <c r="G2692" s="10" t="s">
        <v>4</v>
      </c>
    </row>
    <row r="2693" customFormat="false" ht="14.25" hidden="true" customHeight="false" outlineLevel="0" collapsed="false">
      <c r="A2693" s="0" t="s">
        <v>99</v>
      </c>
      <c r="B2693" s="0" t="s">
        <v>51</v>
      </c>
      <c r="C2693" s="0" t="s">
        <v>75</v>
      </c>
      <c r="D2693" s="0" t="s">
        <v>71</v>
      </c>
      <c r="E2693" s="0" t="n">
        <v>2034</v>
      </c>
      <c r="F2693" s="5" t="n">
        <v>18.7986342112868</v>
      </c>
      <c r="G2693" s="10" t="s">
        <v>4</v>
      </c>
    </row>
    <row r="2694" customFormat="false" ht="14.25" hidden="true" customHeight="false" outlineLevel="0" collapsed="false">
      <c r="A2694" s="0" t="s">
        <v>99</v>
      </c>
      <c r="B2694" s="0" t="s">
        <v>51</v>
      </c>
      <c r="C2694" s="0" t="s">
        <v>75</v>
      </c>
      <c r="D2694" s="0" t="s">
        <v>71</v>
      </c>
      <c r="E2694" s="0" t="n">
        <v>2035</v>
      </c>
      <c r="F2694" s="5" t="n">
        <v>20.2958827641018</v>
      </c>
      <c r="G2694" s="10" t="s">
        <v>4</v>
      </c>
    </row>
    <row r="2695" customFormat="false" ht="14.25" hidden="true" customHeight="false" outlineLevel="0" collapsed="false">
      <c r="A2695" s="0" t="s">
        <v>99</v>
      </c>
      <c r="B2695" s="0" t="s">
        <v>51</v>
      </c>
      <c r="C2695" s="0" t="s">
        <v>75</v>
      </c>
      <c r="D2695" s="0" t="s">
        <v>71</v>
      </c>
      <c r="E2695" s="0" t="n">
        <v>2036</v>
      </c>
      <c r="F2695" s="5" t="n">
        <v>21.6496857974099</v>
      </c>
      <c r="G2695" s="10" t="s">
        <v>4</v>
      </c>
    </row>
    <row r="2696" customFormat="false" ht="14.25" hidden="true" customHeight="false" outlineLevel="0" collapsed="false">
      <c r="A2696" s="0" t="s">
        <v>99</v>
      </c>
      <c r="B2696" s="0" t="s">
        <v>51</v>
      </c>
      <c r="C2696" s="0" t="s">
        <v>75</v>
      </c>
      <c r="D2696" s="0" t="s">
        <v>71</v>
      </c>
      <c r="E2696" s="0" t="n">
        <v>2037</v>
      </c>
      <c r="F2696" s="5" t="n">
        <v>22.8135729058787</v>
      </c>
      <c r="G2696" s="10" t="s">
        <v>4</v>
      </c>
    </row>
    <row r="2697" customFormat="false" ht="14.25" hidden="true" customHeight="false" outlineLevel="0" collapsed="false">
      <c r="A2697" s="0" t="s">
        <v>99</v>
      </c>
      <c r="B2697" s="0" t="s">
        <v>51</v>
      </c>
      <c r="C2697" s="0" t="s">
        <v>75</v>
      </c>
      <c r="D2697" s="0" t="s">
        <v>71</v>
      </c>
      <c r="E2697" s="0" t="n">
        <v>2038</v>
      </c>
      <c r="F2697" s="5" t="n">
        <v>23.7447469066536</v>
      </c>
      <c r="G2697" s="10" t="s">
        <v>4</v>
      </c>
    </row>
    <row r="2698" customFormat="false" ht="14.25" hidden="true" customHeight="false" outlineLevel="0" collapsed="false">
      <c r="A2698" s="0" t="s">
        <v>99</v>
      </c>
      <c r="B2698" s="0" t="s">
        <v>51</v>
      </c>
      <c r="C2698" s="0" t="s">
        <v>75</v>
      </c>
      <c r="D2698" s="0" t="s">
        <v>71</v>
      </c>
      <c r="E2698" s="0" t="n">
        <v>2039</v>
      </c>
      <c r="F2698" s="5" t="n">
        <v>24.4065921520984</v>
      </c>
      <c r="G2698" s="10" t="s">
        <v>4</v>
      </c>
    </row>
    <row r="2699" customFormat="false" ht="14.25" hidden="true" customHeight="false" outlineLevel="0" collapsed="false">
      <c r="A2699" s="0" t="s">
        <v>99</v>
      </c>
      <c r="B2699" s="0" t="s">
        <v>51</v>
      </c>
      <c r="C2699" s="0" t="s">
        <v>75</v>
      </c>
      <c r="D2699" s="0" t="s">
        <v>71</v>
      </c>
      <c r="E2699" s="0" t="n">
        <v>2040</v>
      </c>
      <c r="F2699" s="5" t="n">
        <v>24.7709825729293</v>
      </c>
      <c r="G2699" s="10" t="s">
        <v>4</v>
      </c>
    </row>
    <row r="2700" customFormat="false" ht="14.25" hidden="true" customHeight="false" outlineLevel="0" collapsed="false">
      <c r="A2700" s="0" t="s">
        <v>99</v>
      </c>
      <c r="B2700" s="0" t="s">
        <v>51</v>
      </c>
      <c r="C2700" s="0" t="s">
        <v>75</v>
      </c>
      <c r="D2700" s="0" t="s">
        <v>75</v>
      </c>
      <c r="E2700" s="0" t="n">
        <v>2024</v>
      </c>
      <c r="F2700" s="5" t="n">
        <v>2.199855</v>
      </c>
      <c r="G2700" s="10" t="s">
        <v>4</v>
      </c>
    </row>
    <row r="2701" customFormat="false" ht="14.25" hidden="true" customHeight="false" outlineLevel="0" collapsed="false">
      <c r="A2701" s="0" t="s">
        <v>99</v>
      </c>
      <c r="B2701" s="0" t="s">
        <v>51</v>
      </c>
      <c r="C2701" s="0" t="s">
        <v>75</v>
      </c>
      <c r="D2701" s="0" t="s">
        <v>75</v>
      </c>
      <c r="E2701" s="0" t="n">
        <v>2025</v>
      </c>
      <c r="F2701" s="5" t="n">
        <v>2.95861870501303</v>
      </c>
      <c r="G2701" s="10" t="s">
        <v>4</v>
      </c>
    </row>
    <row r="2702" customFormat="false" ht="14.25" hidden="true" customHeight="false" outlineLevel="0" collapsed="false">
      <c r="A2702" s="0" t="s">
        <v>99</v>
      </c>
      <c r="B2702" s="0" t="s">
        <v>51</v>
      </c>
      <c r="C2702" s="0" t="s">
        <v>75</v>
      </c>
      <c r="D2702" s="0" t="s">
        <v>75</v>
      </c>
      <c r="E2702" s="0" t="n">
        <v>2026</v>
      </c>
      <c r="F2702" s="5" t="n">
        <v>4.65819663905597</v>
      </c>
      <c r="G2702" s="10" t="s">
        <v>4</v>
      </c>
    </row>
    <row r="2703" customFormat="false" ht="14.25" hidden="true" customHeight="false" outlineLevel="0" collapsed="false">
      <c r="A2703" s="0" t="s">
        <v>99</v>
      </c>
      <c r="B2703" s="0" t="s">
        <v>51</v>
      </c>
      <c r="C2703" s="0" t="s">
        <v>75</v>
      </c>
      <c r="D2703" s="0" t="s">
        <v>75</v>
      </c>
      <c r="E2703" s="0" t="n">
        <v>2027</v>
      </c>
      <c r="F2703" s="5" t="n">
        <v>6.44955160429537</v>
      </c>
      <c r="G2703" s="10" t="s">
        <v>4</v>
      </c>
    </row>
    <row r="2704" customFormat="false" ht="14.25" hidden="true" customHeight="false" outlineLevel="0" collapsed="false">
      <c r="A2704" s="0" t="s">
        <v>99</v>
      </c>
      <c r="B2704" s="0" t="s">
        <v>51</v>
      </c>
      <c r="C2704" s="0" t="s">
        <v>75</v>
      </c>
      <c r="D2704" s="0" t="s">
        <v>75</v>
      </c>
      <c r="E2704" s="0" t="n">
        <v>2028</v>
      </c>
      <c r="F2704" s="5" t="n">
        <v>8.77581840766302</v>
      </c>
      <c r="G2704" s="10" t="s">
        <v>4</v>
      </c>
    </row>
    <row r="2705" customFormat="false" ht="14.25" hidden="true" customHeight="false" outlineLevel="0" collapsed="false">
      <c r="A2705" s="0" t="s">
        <v>99</v>
      </c>
      <c r="B2705" s="0" t="s">
        <v>51</v>
      </c>
      <c r="C2705" s="0" t="s">
        <v>75</v>
      </c>
      <c r="D2705" s="0" t="s">
        <v>75</v>
      </c>
      <c r="E2705" s="0" t="n">
        <v>2029</v>
      </c>
      <c r="F2705" s="5" t="n">
        <v>10.7863985234276</v>
      </c>
      <c r="G2705" s="10" t="s">
        <v>4</v>
      </c>
    </row>
    <row r="2706" customFormat="false" ht="14.25" hidden="true" customHeight="false" outlineLevel="0" collapsed="false">
      <c r="A2706" s="0" t="s">
        <v>99</v>
      </c>
      <c r="B2706" s="0" t="s">
        <v>51</v>
      </c>
      <c r="C2706" s="0" t="s">
        <v>75</v>
      </c>
      <c r="D2706" s="0" t="s">
        <v>75</v>
      </c>
      <c r="E2706" s="0" t="n">
        <v>2030</v>
      </c>
      <c r="F2706" s="5" t="n">
        <v>12.357442457422</v>
      </c>
      <c r="G2706" s="10" t="s">
        <v>4</v>
      </c>
    </row>
    <row r="2707" customFormat="false" ht="14.25" hidden="true" customHeight="false" outlineLevel="0" collapsed="false">
      <c r="A2707" s="0" t="s">
        <v>99</v>
      </c>
      <c r="B2707" s="0" t="s">
        <v>51</v>
      </c>
      <c r="C2707" s="0" t="s">
        <v>75</v>
      </c>
      <c r="D2707" s="0" t="s">
        <v>75</v>
      </c>
      <c r="E2707" s="0" t="n">
        <v>2031</v>
      </c>
      <c r="F2707" s="5" t="n">
        <v>13.9145865335827</v>
      </c>
      <c r="G2707" s="10" t="s">
        <v>4</v>
      </c>
    </row>
    <row r="2708" customFormat="false" ht="14.25" hidden="true" customHeight="false" outlineLevel="0" collapsed="false">
      <c r="A2708" s="0" t="s">
        <v>99</v>
      </c>
      <c r="B2708" s="0" t="s">
        <v>51</v>
      </c>
      <c r="C2708" s="0" t="s">
        <v>75</v>
      </c>
      <c r="D2708" s="0" t="s">
        <v>75</v>
      </c>
      <c r="E2708" s="0" t="n">
        <v>2032</v>
      </c>
      <c r="F2708" s="5" t="n">
        <v>15.5631403641265</v>
      </c>
      <c r="G2708" s="10" t="s">
        <v>4</v>
      </c>
    </row>
    <row r="2709" customFormat="false" ht="14.25" hidden="true" customHeight="false" outlineLevel="0" collapsed="false">
      <c r="A2709" s="0" t="s">
        <v>99</v>
      </c>
      <c r="B2709" s="0" t="s">
        <v>51</v>
      </c>
      <c r="C2709" s="0" t="s">
        <v>75</v>
      </c>
      <c r="D2709" s="0" t="s">
        <v>75</v>
      </c>
      <c r="E2709" s="0" t="n">
        <v>2033</v>
      </c>
      <c r="F2709" s="5" t="n">
        <v>17.2055704438873</v>
      </c>
      <c r="G2709" s="10" t="s">
        <v>4</v>
      </c>
    </row>
    <row r="2710" customFormat="false" ht="14.25" hidden="true" customHeight="false" outlineLevel="0" collapsed="false">
      <c r="A2710" s="0" t="s">
        <v>99</v>
      </c>
      <c r="B2710" s="0" t="s">
        <v>51</v>
      </c>
      <c r="C2710" s="0" t="s">
        <v>75</v>
      </c>
      <c r="D2710" s="0" t="s">
        <v>75</v>
      </c>
      <c r="E2710" s="0" t="n">
        <v>2034</v>
      </c>
      <c r="F2710" s="5" t="n">
        <v>18.7986342112868</v>
      </c>
      <c r="G2710" s="10" t="s">
        <v>4</v>
      </c>
    </row>
    <row r="2711" customFormat="false" ht="14.25" hidden="true" customHeight="false" outlineLevel="0" collapsed="false">
      <c r="A2711" s="0" t="s">
        <v>99</v>
      </c>
      <c r="B2711" s="0" t="s">
        <v>51</v>
      </c>
      <c r="C2711" s="0" t="s">
        <v>75</v>
      </c>
      <c r="D2711" s="0" t="s">
        <v>75</v>
      </c>
      <c r="E2711" s="0" t="n">
        <v>2035</v>
      </c>
      <c r="F2711" s="5" t="n">
        <v>20.2958827641018</v>
      </c>
      <c r="G2711" s="10" t="s">
        <v>4</v>
      </c>
    </row>
    <row r="2712" customFormat="false" ht="14.25" hidden="true" customHeight="false" outlineLevel="0" collapsed="false">
      <c r="A2712" s="0" t="s">
        <v>99</v>
      </c>
      <c r="B2712" s="0" t="s">
        <v>51</v>
      </c>
      <c r="C2712" s="0" t="s">
        <v>75</v>
      </c>
      <c r="D2712" s="0" t="s">
        <v>75</v>
      </c>
      <c r="E2712" s="0" t="n">
        <v>2036</v>
      </c>
      <c r="F2712" s="5" t="n">
        <v>21.6496857974099</v>
      </c>
      <c r="G2712" s="10" t="s">
        <v>4</v>
      </c>
    </row>
    <row r="2713" customFormat="false" ht="14.25" hidden="true" customHeight="false" outlineLevel="0" collapsed="false">
      <c r="A2713" s="0" t="s">
        <v>99</v>
      </c>
      <c r="B2713" s="0" t="s">
        <v>51</v>
      </c>
      <c r="C2713" s="0" t="s">
        <v>75</v>
      </c>
      <c r="D2713" s="0" t="s">
        <v>75</v>
      </c>
      <c r="E2713" s="0" t="n">
        <v>2037</v>
      </c>
      <c r="F2713" s="5" t="n">
        <v>22.8135729058787</v>
      </c>
      <c r="G2713" s="10" t="s">
        <v>4</v>
      </c>
    </row>
    <row r="2714" customFormat="false" ht="14.25" hidden="true" customHeight="false" outlineLevel="0" collapsed="false">
      <c r="A2714" s="0" t="s">
        <v>99</v>
      </c>
      <c r="B2714" s="0" t="s">
        <v>51</v>
      </c>
      <c r="C2714" s="0" t="s">
        <v>75</v>
      </c>
      <c r="D2714" s="0" t="s">
        <v>75</v>
      </c>
      <c r="E2714" s="0" t="n">
        <v>2038</v>
      </c>
      <c r="F2714" s="5" t="n">
        <v>23.7447469066536</v>
      </c>
      <c r="G2714" s="10" t="s">
        <v>4</v>
      </c>
    </row>
    <row r="2715" customFormat="false" ht="14.25" hidden="true" customHeight="false" outlineLevel="0" collapsed="false">
      <c r="A2715" s="0" t="s">
        <v>99</v>
      </c>
      <c r="B2715" s="0" t="s">
        <v>51</v>
      </c>
      <c r="C2715" s="0" t="s">
        <v>75</v>
      </c>
      <c r="D2715" s="0" t="s">
        <v>75</v>
      </c>
      <c r="E2715" s="0" t="n">
        <v>2039</v>
      </c>
      <c r="F2715" s="5" t="n">
        <v>24.4065921520984</v>
      </c>
      <c r="G2715" s="10" t="s">
        <v>4</v>
      </c>
    </row>
    <row r="2716" customFormat="false" ht="14.25" hidden="true" customHeight="false" outlineLevel="0" collapsed="false">
      <c r="A2716" s="0" t="s">
        <v>99</v>
      </c>
      <c r="B2716" s="0" t="s">
        <v>51</v>
      </c>
      <c r="C2716" s="0" t="s">
        <v>75</v>
      </c>
      <c r="D2716" s="0" t="s">
        <v>75</v>
      </c>
      <c r="E2716" s="0" t="n">
        <v>2040</v>
      </c>
      <c r="F2716" s="5" t="n">
        <v>24.7709825729293</v>
      </c>
      <c r="G2716" s="10" t="s">
        <v>4</v>
      </c>
    </row>
    <row r="2717" customFormat="false" ht="14.25" hidden="true" customHeight="false" outlineLevel="0" collapsed="false">
      <c r="A2717" s="0" t="s">
        <v>99</v>
      </c>
      <c r="B2717" s="0" t="s">
        <v>51</v>
      </c>
      <c r="C2717" s="0" t="s">
        <v>76</v>
      </c>
      <c r="D2717" s="0" t="s">
        <v>77</v>
      </c>
      <c r="E2717" s="0" t="n">
        <v>2024</v>
      </c>
      <c r="F2717" s="5" t="n">
        <v>0.005</v>
      </c>
      <c r="G2717" s="10" t="s">
        <v>4</v>
      </c>
    </row>
    <row r="2718" customFormat="false" ht="14.25" hidden="true" customHeight="false" outlineLevel="0" collapsed="false">
      <c r="A2718" s="0" t="s">
        <v>99</v>
      </c>
      <c r="B2718" s="0" t="s">
        <v>51</v>
      </c>
      <c r="C2718" s="0" t="s">
        <v>76</v>
      </c>
      <c r="D2718" s="0" t="s">
        <v>77</v>
      </c>
      <c r="E2718" s="0" t="n">
        <v>2025</v>
      </c>
      <c r="F2718" s="5" t="n">
        <v>0.005</v>
      </c>
      <c r="G2718" s="10" t="s">
        <v>4</v>
      </c>
    </row>
    <row r="2719" customFormat="false" ht="14.25" hidden="true" customHeight="false" outlineLevel="0" collapsed="false">
      <c r="A2719" s="0" t="s">
        <v>99</v>
      </c>
      <c r="B2719" s="0" t="s">
        <v>51</v>
      </c>
      <c r="C2719" s="0" t="s">
        <v>76</v>
      </c>
      <c r="D2719" s="0" t="s">
        <v>77</v>
      </c>
      <c r="E2719" s="0" t="n">
        <v>2026</v>
      </c>
      <c r="F2719" s="5" t="n">
        <v>0.197235</v>
      </c>
      <c r="G2719" s="10" t="s">
        <v>4</v>
      </c>
    </row>
    <row r="2720" customFormat="false" ht="14.25" hidden="true" customHeight="false" outlineLevel="0" collapsed="false">
      <c r="A2720" s="0" t="s">
        <v>99</v>
      </c>
      <c r="B2720" s="0" t="s">
        <v>51</v>
      </c>
      <c r="C2720" s="0" t="s">
        <v>76</v>
      </c>
      <c r="D2720" s="0" t="s">
        <v>77</v>
      </c>
      <c r="E2720" s="0" t="n">
        <v>2027</v>
      </c>
      <c r="F2720" s="5" t="n">
        <v>0.38947</v>
      </c>
      <c r="G2720" s="10" t="s">
        <v>4</v>
      </c>
    </row>
    <row r="2721" customFormat="false" ht="14.25" hidden="true" customHeight="false" outlineLevel="0" collapsed="false">
      <c r="A2721" s="0" t="s">
        <v>99</v>
      </c>
      <c r="B2721" s="0" t="s">
        <v>51</v>
      </c>
      <c r="C2721" s="0" t="s">
        <v>76</v>
      </c>
      <c r="D2721" s="0" t="s">
        <v>77</v>
      </c>
      <c r="E2721" s="0" t="n">
        <v>2028</v>
      </c>
      <c r="F2721" s="5" t="n">
        <v>0.546624</v>
      </c>
      <c r="G2721" s="10" t="s">
        <v>4</v>
      </c>
    </row>
    <row r="2722" customFormat="false" ht="14.25" hidden="true" customHeight="false" outlineLevel="0" collapsed="false">
      <c r="A2722" s="0" t="s">
        <v>99</v>
      </c>
      <c r="B2722" s="0" t="s">
        <v>51</v>
      </c>
      <c r="C2722" s="0" t="s">
        <v>76</v>
      </c>
      <c r="D2722" s="0" t="s">
        <v>77</v>
      </c>
      <c r="E2722" s="0" t="n">
        <v>2029</v>
      </c>
      <c r="F2722" s="5" t="n">
        <v>0.751608</v>
      </c>
      <c r="G2722" s="10" t="s">
        <v>4</v>
      </c>
    </row>
    <row r="2723" customFormat="false" ht="14.25" hidden="true" customHeight="false" outlineLevel="0" collapsed="false">
      <c r="A2723" s="0" t="s">
        <v>99</v>
      </c>
      <c r="B2723" s="0" t="s">
        <v>51</v>
      </c>
      <c r="C2723" s="0" t="s">
        <v>76</v>
      </c>
      <c r="D2723" s="0" t="s">
        <v>77</v>
      </c>
      <c r="E2723" s="0" t="n">
        <v>2030</v>
      </c>
      <c r="F2723" s="5" t="n">
        <v>0.76212</v>
      </c>
      <c r="G2723" s="10" t="s">
        <v>4</v>
      </c>
    </row>
    <row r="2724" customFormat="false" ht="14.25" hidden="true" customHeight="false" outlineLevel="0" collapsed="false">
      <c r="A2724" s="0" t="s">
        <v>99</v>
      </c>
      <c r="B2724" s="0" t="s">
        <v>51</v>
      </c>
      <c r="C2724" s="0" t="s">
        <v>76</v>
      </c>
      <c r="D2724" s="0" t="s">
        <v>77</v>
      </c>
      <c r="E2724" s="0" t="n">
        <v>2031</v>
      </c>
      <c r="F2724" s="5" t="n">
        <v>1.168409</v>
      </c>
      <c r="G2724" s="10" t="s">
        <v>4</v>
      </c>
    </row>
    <row r="2725" customFormat="false" ht="14.25" hidden="true" customHeight="false" outlineLevel="0" collapsed="false">
      <c r="A2725" s="0" t="s">
        <v>99</v>
      </c>
      <c r="B2725" s="0" t="s">
        <v>51</v>
      </c>
      <c r="C2725" s="0" t="s">
        <v>76</v>
      </c>
      <c r="D2725" s="0" t="s">
        <v>77</v>
      </c>
      <c r="E2725" s="0" t="n">
        <v>2032</v>
      </c>
      <c r="F2725" s="5" t="n">
        <v>1.677715</v>
      </c>
      <c r="G2725" s="10" t="s">
        <v>4</v>
      </c>
    </row>
    <row r="2726" customFormat="false" ht="14.25" hidden="true" customHeight="false" outlineLevel="0" collapsed="false">
      <c r="A2726" s="0" t="s">
        <v>99</v>
      </c>
      <c r="B2726" s="0" t="s">
        <v>51</v>
      </c>
      <c r="C2726" s="0" t="s">
        <v>76</v>
      </c>
      <c r="D2726" s="0" t="s">
        <v>77</v>
      </c>
      <c r="E2726" s="0" t="n">
        <v>2033</v>
      </c>
      <c r="F2726" s="5" t="n">
        <v>2.316845</v>
      </c>
      <c r="G2726" s="10" t="s">
        <v>4</v>
      </c>
    </row>
    <row r="2727" customFormat="false" ht="14.25" hidden="true" customHeight="false" outlineLevel="0" collapsed="false">
      <c r="A2727" s="0" t="s">
        <v>99</v>
      </c>
      <c r="B2727" s="0" t="s">
        <v>51</v>
      </c>
      <c r="C2727" s="0" t="s">
        <v>76</v>
      </c>
      <c r="D2727" s="0" t="s">
        <v>77</v>
      </c>
      <c r="E2727" s="0" t="n">
        <v>2034</v>
      </c>
      <c r="F2727" s="5" t="n">
        <v>3.07003</v>
      </c>
      <c r="G2727" s="10" t="s">
        <v>4</v>
      </c>
    </row>
    <row r="2728" customFormat="false" ht="14.25" hidden="true" customHeight="false" outlineLevel="0" collapsed="false">
      <c r="A2728" s="0" t="s">
        <v>99</v>
      </c>
      <c r="B2728" s="0" t="s">
        <v>51</v>
      </c>
      <c r="C2728" s="0" t="s">
        <v>76</v>
      </c>
      <c r="D2728" s="0" t="s">
        <v>77</v>
      </c>
      <c r="E2728" s="0" t="n">
        <v>2035</v>
      </c>
      <c r="F2728" s="5" t="n">
        <v>3.942</v>
      </c>
      <c r="G2728" s="10" t="s">
        <v>4</v>
      </c>
    </row>
    <row r="2729" customFormat="false" ht="14.25" hidden="true" customHeight="false" outlineLevel="0" collapsed="false">
      <c r="A2729" s="0" t="s">
        <v>99</v>
      </c>
      <c r="B2729" s="0" t="s">
        <v>51</v>
      </c>
      <c r="C2729" s="0" t="s">
        <v>76</v>
      </c>
      <c r="D2729" s="0" t="s">
        <v>77</v>
      </c>
      <c r="E2729" s="0" t="n">
        <v>2036</v>
      </c>
      <c r="F2729" s="5" t="n">
        <v>4.937486</v>
      </c>
      <c r="G2729" s="10" t="s">
        <v>4</v>
      </c>
    </row>
    <row r="2730" customFormat="false" ht="14.25" hidden="true" customHeight="false" outlineLevel="0" collapsed="false">
      <c r="A2730" s="0" t="s">
        <v>99</v>
      </c>
      <c r="B2730" s="0" t="s">
        <v>51</v>
      </c>
      <c r="C2730" s="0" t="s">
        <v>76</v>
      </c>
      <c r="D2730" s="0" t="s">
        <v>77</v>
      </c>
      <c r="E2730" s="0" t="n">
        <v>2037</v>
      </c>
      <c r="F2730" s="5" t="n">
        <v>5.892852</v>
      </c>
      <c r="G2730" s="10" t="s">
        <v>4</v>
      </c>
    </row>
    <row r="2731" customFormat="false" ht="14.25" hidden="true" customHeight="false" outlineLevel="0" collapsed="false">
      <c r="A2731" s="0" t="s">
        <v>99</v>
      </c>
      <c r="B2731" s="0" t="s">
        <v>51</v>
      </c>
      <c r="C2731" s="0" t="s">
        <v>76</v>
      </c>
      <c r="D2731" s="0" t="s">
        <v>77</v>
      </c>
      <c r="E2731" s="0" t="n">
        <v>2038</v>
      </c>
      <c r="F2731" s="5" t="n">
        <v>6.94265</v>
      </c>
      <c r="G2731" s="10" t="s">
        <v>4</v>
      </c>
    </row>
    <row r="2732" customFormat="false" ht="14.25" hidden="true" customHeight="false" outlineLevel="0" collapsed="false">
      <c r="A2732" s="0" t="s">
        <v>99</v>
      </c>
      <c r="B2732" s="0" t="s">
        <v>51</v>
      </c>
      <c r="C2732" s="0" t="s">
        <v>76</v>
      </c>
      <c r="D2732" s="0" t="s">
        <v>77</v>
      </c>
      <c r="E2732" s="0" t="n">
        <v>2039</v>
      </c>
      <c r="F2732" s="5" t="n">
        <v>8.090035</v>
      </c>
      <c r="G2732" s="10" t="s">
        <v>4</v>
      </c>
    </row>
    <row r="2733" customFormat="false" ht="14.25" hidden="true" customHeight="false" outlineLevel="0" collapsed="false">
      <c r="A2733" s="0" t="s">
        <v>99</v>
      </c>
      <c r="B2733" s="0" t="s">
        <v>51</v>
      </c>
      <c r="C2733" s="0" t="s">
        <v>76</v>
      </c>
      <c r="D2733" s="0" t="s">
        <v>77</v>
      </c>
      <c r="E2733" s="0" t="n">
        <v>2040</v>
      </c>
      <c r="F2733" s="5" t="n">
        <v>9.1104</v>
      </c>
      <c r="G2733" s="10" t="s">
        <v>4</v>
      </c>
    </row>
    <row r="2734" customFormat="false" ht="14.25" hidden="true" customHeight="false" outlineLevel="0" collapsed="false">
      <c r="A2734" s="0" t="s">
        <v>99</v>
      </c>
      <c r="B2734" s="0" t="s">
        <v>51</v>
      </c>
      <c r="C2734" s="0" t="s">
        <v>76</v>
      </c>
      <c r="D2734" s="0" t="s">
        <v>78</v>
      </c>
      <c r="E2734" s="0" t="n">
        <v>2024</v>
      </c>
      <c r="F2734" s="5" t="n">
        <v>0</v>
      </c>
      <c r="G2734" s="10" t="s">
        <v>4</v>
      </c>
    </row>
    <row r="2735" customFormat="false" ht="14.25" hidden="true" customHeight="false" outlineLevel="0" collapsed="false">
      <c r="A2735" s="0" t="s">
        <v>99</v>
      </c>
      <c r="B2735" s="0" t="s">
        <v>51</v>
      </c>
      <c r="C2735" s="0" t="s">
        <v>76</v>
      </c>
      <c r="D2735" s="0" t="s">
        <v>78</v>
      </c>
      <c r="E2735" s="0" t="n">
        <v>2025</v>
      </c>
      <c r="F2735" s="5" t="n">
        <v>0</v>
      </c>
      <c r="G2735" s="10" t="s">
        <v>4</v>
      </c>
    </row>
    <row r="2736" customFormat="false" ht="14.25" hidden="true" customHeight="false" outlineLevel="0" collapsed="false">
      <c r="A2736" s="0" t="s">
        <v>99</v>
      </c>
      <c r="B2736" s="0" t="s">
        <v>51</v>
      </c>
      <c r="C2736" s="0" t="s">
        <v>76</v>
      </c>
      <c r="D2736" s="0" t="s">
        <v>78</v>
      </c>
      <c r="E2736" s="0" t="n">
        <v>2026</v>
      </c>
      <c r="F2736" s="5" t="n">
        <v>0</v>
      </c>
      <c r="G2736" s="10" t="s">
        <v>4</v>
      </c>
    </row>
    <row r="2737" customFormat="false" ht="14.25" hidden="true" customHeight="false" outlineLevel="0" collapsed="false">
      <c r="A2737" s="0" t="s">
        <v>99</v>
      </c>
      <c r="B2737" s="0" t="s">
        <v>51</v>
      </c>
      <c r="C2737" s="0" t="s">
        <v>76</v>
      </c>
      <c r="D2737" s="0" t="s">
        <v>78</v>
      </c>
      <c r="E2737" s="0" t="n">
        <v>2027</v>
      </c>
      <c r="F2737" s="5" t="n">
        <v>0</v>
      </c>
      <c r="G2737" s="10" t="s">
        <v>4</v>
      </c>
    </row>
    <row r="2738" customFormat="false" ht="14.25" hidden="true" customHeight="false" outlineLevel="0" collapsed="false">
      <c r="A2738" s="0" t="s">
        <v>99</v>
      </c>
      <c r="B2738" s="0" t="s">
        <v>51</v>
      </c>
      <c r="C2738" s="0" t="s">
        <v>76</v>
      </c>
      <c r="D2738" s="0" t="s">
        <v>78</v>
      </c>
      <c r="E2738" s="0" t="n">
        <v>2028</v>
      </c>
      <c r="F2738" s="5" t="n">
        <v>0</v>
      </c>
      <c r="G2738" s="10" t="s">
        <v>4</v>
      </c>
    </row>
    <row r="2739" customFormat="false" ht="14.25" hidden="true" customHeight="false" outlineLevel="0" collapsed="false">
      <c r="A2739" s="0" t="s">
        <v>99</v>
      </c>
      <c r="B2739" s="0" t="s">
        <v>51</v>
      </c>
      <c r="C2739" s="0" t="s">
        <v>76</v>
      </c>
      <c r="D2739" s="0" t="s">
        <v>78</v>
      </c>
      <c r="E2739" s="0" t="n">
        <v>2029</v>
      </c>
      <c r="F2739" s="5" t="n">
        <v>0</v>
      </c>
      <c r="G2739" s="10" t="s">
        <v>4</v>
      </c>
    </row>
    <row r="2740" customFormat="false" ht="14.25" hidden="true" customHeight="false" outlineLevel="0" collapsed="false">
      <c r="A2740" s="0" t="s">
        <v>99</v>
      </c>
      <c r="B2740" s="0" t="s">
        <v>51</v>
      </c>
      <c r="C2740" s="0" t="s">
        <v>76</v>
      </c>
      <c r="D2740" s="0" t="s">
        <v>78</v>
      </c>
      <c r="E2740" s="0" t="n">
        <v>2030</v>
      </c>
      <c r="F2740" s="5" t="n">
        <v>0</v>
      </c>
      <c r="G2740" s="10" t="s">
        <v>4</v>
      </c>
    </row>
    <row r="2741" customFormat="false" ht="14.25" hidden="true" customHeight="false" outlineLevel="0" collapsed="false">
      <c r="A2741" s="0" t="s">
        <v>99</v>
      </c>
      <c r="B2741" s="0" t="s">
        <v>51</v>
      </c>
      <c r="C2741" s="0" t="s">
        <v>76</v>
      </c>
      <c r="D2741" s="0" t="s">
        <v>78</v>
      </c>
      <c r="E2741" s="0" t="n">
        <v>2031</v>
      </c>
      <c r="F2741" s="5" t="n">
        <v>0</v>
      </c>
      <c r="G2741" s="10" t="s">
        <v>4</v>
      </c>
    </row>
    <row r="2742" customFormat="false" ht="14.25" hidden="true" customHeight="false" outlineLevel="0" collapsed="false">
      <c r="A2742" s="0" t="s">
        <v>99</v>
      </c>
      <c r="B2742" s="0" t="s">
        <v>51</v>
      </c>
      <c r="C2742" s="0" t="s">
        <v>76</v>
      </c>
      <c r="D2742" s="0" t="s">
        <v>78</v>
      </c>
      <c r="E2742" s="0" t="n">
        <v>2032</v>
      </c>
      <c r="F2742" s="5" t="n">
        <v>0</v>
      </c>
      <c r="G2742" s="10" t="s">
        <v>4</v>
      </c>
    </row>
    <row r="2743" customFormat="false" ht="14.25" hidden="true" customHeight="false" outlineLevel="0" collapsed="false">
      <c r="A2743" s="0" t="s">
        <v>99</v>
      </c>
      <c r="B2743" s="0" t="s">
        <v>51</v>
      </c>
      <c r="C2743" s="0" t="s">
        <v>76</v>
      </c>
      <c r="D2743" s="0" t="s">
        <v>78</v>
      </c>
      <c r="E2743" s="0" t="n">
        <v>2033</v>
      </c>
      <c r="F2743" s="5" t="n">
        <v>0</v>
      </c>
      <c r="G2743" s="10" t="s">
        <v>4</v>
      </c>
    </row>
    <row r="2744" customFormat="false" ht="14.25" hidden="true" customHeight="false" outlineLevel="0" collapsed="false">
      <c r="A2744" s="0" t="s">
        <v>99</v>
      </c>
      <c r="B2744" s="0" t="s">
        <v>51</v>
      </c>
      <c r="C2744" s="0" t="s">
        <v>76</v>
      </c>
      <c r="D2744" s="0" t="s">
        <v>78</v>
      </c>
      <c r="E2744" s="0" t="n">
        <v>2034</v>
      </c>
      <c r="F2744" s="5" t="n">
        <v>0</v>
      </c>
      <c r="G2744" s="10" t="s">
        <v>4</v>
      </c>
    </row>
    <row r="2745" customFormat="false" ht="14.25" hidden="true" customHeight="false" outlineLevel="0" collapsed="false">
      <c r="A2745" s="0" t="s">
        <v>99</v>
      </c>
      <c r="B2745" s="0" t="s">
        <v>51</v>
      </c>
      <c r="C2745" s="0" t="s">
        <v>76</v>
      </c>
      <c r="D2745" s="0" t="s">
        <v>78</v>
      </c>
      <c r="E2745" s="0" t="n">
        <v>2035</v>
      </c>
      <c r="F2745" s="5" t="n">
        <v>0</v>
      </c>
      <c r="G2745" s="10" t="s">
        <v>4</v>
      </c>
    </row>
    <row r="2746" customFormat="false" ht="14.25" hidden="true" customHeight="false" outlineLevel="0" collapsed="false">
      <c r="A2746" s="0" t="s">
        <v>99</v>
      </c>
      <c r="B2746" s="0" t="s">
        <v>51</v>
      </c>
      <c r="C2746" s="0" t="s">
        <v>76</v>
      </c>
      <c r="D2746" s="0" t="s">
        <v>78</v>
      </c>
      <c r="E2746" s="0" t="n">
        <v>2036</v>
      </c>
      <c r="F2746" s="5" t="n">
        <v>0</v>
      </c>
      <c r="G2746" s="10" t="s">
        <v>4</v>
      </c>
    </row>
    <row r="2747" customFormat="false" ht="14.25" hidden="true" customHeight="false" outlineLevel="0" collapsed="false">
      <c r="A2747" s="0" t="s">
        <v>99</v>
      </c>
      <c r="B2747" s="0" t="s">
        <v>51</v>
      </c>
      <c r="C2747" s="0" t="s">
        <v>76</v>
      </c>
      <c r="D2747" s="0" t="s">
        <v>78</v>
      </c>
      <c r="E2747" s="0" t="n">
        <v>2037</v>
      </c>
      <c r="F2747" s="5" t="n">
        <v>0</v>
      </c>
      <c r="G2747" s="10" t="s">
        <v>4</v>
      </c>
    </row>
    <row r="2748" customFormat="false" ht="14.25" hidden="true" customHeight="false" outlineLevel="0" collapsed="false">
      <c r="A2748" s="0" t="s">
        <v>99</v>
      </c>
      <c r="B2748" s="0" t="s">
        <v>51</v>
      </c>
      <c r="C2748" s="0" t="s">
        <v>76</v>
      </c>
      <c r="D2748" s="0" t="s">
        <v>78</v>
      </c>
      <c r="E2748" s="0" t="n">
        <v>2038</v>
      </c>
      <c r="F2748" s="5" t="n">
        <v>0</v>
      </c>
      <c r="G2748" s="10" t="s">
        <v>4</v>
      </c>
    </row>
    <row r="2749" customFormat="false" ht="14.25" hidden="true" customHeight="false" outlineLevel="0" collapsed="false">
      <c r="A2749" s="0" t="s">
        <v>99</v>
      </c>
      <c r="B2749" s="0" t="s">
        <v>51</v>
      </c>
      <c r="C2749" s="0" t="s">
        <v>76</v>
      </c>
      <c r="D2749" s="0" t="s">
        <v>78</v>
      </c>
      <c r="E2749" s="0" t="n">
        <v>2039</v>
      </c>
      <c r="F2749" s="5" t="n">
        <v>0</v>
      </c>
      <c r="G2749" s="10" t="s">
        <v>4</v>
      </c>
    </row>
    <row r="2750" customFormat="false" ht="14.25" hidden="true" customHeight="false" outlineLevel="0" collapsed="false">
      <c r="A2750" s="0" t="s">
        <v>99</v>
      </c>
      <c r="B2750" s="0" t="s">
        <v>51</v>
      </c>
      <c r="C2750" s="0" t="s">
        <v>76</v>
      </c>
      <c r="D2750" s="0" t="s">
        <v>78</v>
      </c>
      <c r="E2750" s="0" t="n">
        <v>2040</v>
      </c>
      <c r="F2750" s="5" t="n">
        <v>0</v>
      </c>
      <c r="G2750" s="10" t="s">
        <v>4</v>
      </c>
    </row>
    <row r="2751" customFormat="false" ht="14.25" hidden="true" customHeight="false" outlineLevel="0" collapsed="false">
      <c r="A2751" s="0" t="s">
        <v>99</v>
      </c>
      <c r="B2751" s="0" t="s">
        <v>51</v>
      </c>
      <c r="C2751" s="0" t="s">
        <v>76</v>
      </c>
      <c r="D2751" s="0" t="s">
        <v>71</v>
      </c>
      <c r="E2751" s="0" t="n">
        <v>2024</v>
      </c>
      <c r="F2751" s="5" t="n">
        <v>0.005</v>
      </c>
      <c r="G2751" s="10" t="s">
        <v>4</v>
      </c>
    </row>
    <row r="2752" customFormat="false" ht="14.25" hidden="true" customHeight="false" outlineLevel="0" collapsed="false">
      <c r="A2752" s="0" t="s">
        <v>99</v>
      </c>
      <c r="B2752" s="0" t="s">
        <v>51</v>
      </c>
      <c r="C2752" s="0" t="s">
        <v>76</v>
      </c>
      <c r="D2752" s="0" t="s">
        <v>71</v>
      </c>
      <c r="E2752" s="0" t="n">
        <v>2025</v>
      </c>
      <c r="F2752" s="5" t="n">
        <v>0.005</v>
      </c>
      <c r="G2752" s="10" t="s">
        <v>4</v>
      </c>
    </row>
    <row r="2753" customFormat="false" ht="14.25" hidden="true" customHeight="false" outlineLevel="0" collapsed="false">
      <c r="A2753" s="0" t="s">
        <v>99</v>
      </c>
      <c r="B2753" s="0" t="s">
        <v>51</v>
      </c>
      <c r="C2753" s="0" t="s">
        <v>76</v>
      </c>
      <c r="D2753" s="0" t="s">
        <v>71</v>
      </c>
      <c r="E2753" s="0" t="n">
        <v>2026</v>
      </c>
      <c r="F2753" s="5" t="n">
        <v>0.197235</v>
      </c>
      <c r="G2753" s="10" t="s">
        <v>4</v>
      </c>
    </row>
    <row r="2754" customFormat="false" ht="14.25" hidden="true" customHeight="false" outlineLevel="0" collapsed="false">
      <c r="A2754" s="0" t="s">
        <v>99</v>
      </c>
      <c r="B2754" s="0" t="s">
        <v>51</v>
      </c>
      <c r="C2754" s="0" t="s">
        <v>76</v>
      </c>
      <c r="D2754" s="0" t="s">
        <v>71</v>
      </c>
      <c r="E2754" s="0" t="n">
        <v>2027</v>
      </c>
      <c r="F2754" s="5" t="n">
        <v>0.38947</v>
      </c>
      <c r="G2754" s="10" t="s">
        <v>4</v>
      </c>
    </row>
    <row r="2755" customFormat="false" ht="14.25" hidden="true" customHeight="false" outlineLevel="0" collapsed="false">
      <c r="A2755" s="0" t="s">
        <v>99</v>
      </c>
      <c r="B2755" s="0" t="s">
        <v>51</v>
      </c>
      <c r="C2755" s="0" t="s">
        <v>76</v>
      </c>
      <c r="D2755" s="0" t="s">
        <v>71</v>
      </c>
      <c r="E2755" s="0" t="n">
        <v>2028</v>
      </c>
      <c r="F2755" s="5" t="n">
        <v>0.546624</v>
      </c>
      <c r="G2755" s="10" t="s">
        <v>4</v>
      </c>
    </row>
    <row r="2756" customFormat="false" ht="14.25" hidden="true" customHeight="false" outlineLevel="0" collapsed="false">
      <c r="A2756" s="0" t="s">
        <v>99</v>
      </c>
      <c r="B2756" s="0" t="s">
        <v>51</v>
      </c>
      <c r="C2756" s="0" t="s">
        <v>76</v>
      </c>
      <c r="D2756" s="0" t="s">
        <v>71</v>
      </c>
      <c r="E2756" s="0" t="n">
        <v>2029</v>
      </c>
      <c r="F2756" s="5" t="n">
        <v>0.751608</v>
      </c>
      <c r="G2756" s="10" t="s">
        <v>4</v>
      </c>
    </row>
    <row r="2757" customFormat="false" ht="14.25" hidden="true" customHeight="false" outlineLevel="0" collapsed="false">
      <c r="A2757" s="0" t="s">
        <v>99</v>
      </c>
      <c r="B2757" s="0" t="s">
        <v>51</v>
      </c>
      <c r="C2757" s="0" t="s">
        <v>76</v>
      </c>
      <c r="D2757" s="0" t="s">
        <v>71</v>
      </c>
      <c r="E2757" s="0" t="n">
        <v>2030</v>
      </c>
      <c r="F2757" s="5" t="n">
        <v>0.76212</v>
      </c>
      <c r="G2757" s="10" t="s">
        <v>4</v>
      </c>
    </row>
    <row r="2758" customFormat="false" ht="14.25" hidden="true" customHeight="false" outlineLevel="0" collapsed="false">
      <c r="A2758" s="0" t="s">
        <v>99</v>
      </c>
      <c r="B2758" s="0" t="s">
        <v>51</v>
      </c>
      <c r="C2758" s="0" t="s">
        <v>76</v>
      </c>
      <c r="D2758" s="0" t="s">
        <v>71</v>
      </c>
      <c r="E2758" s="0" t="n">
        <v>2031</v>
      </c>
      <c r="F2758" s="5" t="n">
        <v>1.168409</v>
      </c>
      <c r="G2758" s="10" t="s">
        <v>4</v>
      </c>
    </row>
    <row r="2759" customFormat="false" ht="14.25" hidden="true" customHeight="false" outlineLevel="0" collapsed="false">
      <c r="A2759" s="0" t="s">
        <v>99</v>
      </c>
      <c r="B2759" s="0" t="s">
        <v>51</v>
      </c>
      <c r="C2759" s="0" t="s">
        <v>76</v>
      </c>
      <c r="D2759" s="0" t="s">
        <v>71</v>
      </c>
      <c r="E2759" s="0" t="n">
        <v>2032</v>
      </c>
      <c r="F2759" s="5" t="n">
        <v>1.677715</v>
      </c>
      <c r="G2759" s="10" t="s">
        <v>4</v>
      </c>
    </row>
    <row r="2760" customFormat="false" ht="14.25" hidden="true" customHeight="false" outlineLevel="0" collapsed="false">
      <c r="A2760" s="0" t="s">
        <v>99</v>
      </c>
      <c r="B2760" s="0" t="s">
        <v>51</v>
      </c>
      <c r="C2760" s="0" t="s">
        <v>76</v>
      </c>
      <c r="D2760" s="0" t="s">
        <v>71</v>
      </c>
      <c r="E2760" s="0" t="n">
        <v>2033</v>
      </c>
      <c r="F2760" s="5" t="n">
        <v>2.316845</v>
      </c>
      <c r="G2760" s="10" t="s">
        <v>4</v>
      </c>
    </row>
    <row r="2761" customFormat="false" ht="14.25" hidden="true" customHeight="false" outlineLevel="0" collapsed="false">
      <c r="A2761" s="0" t="s">
        <v>99</v>
      </c>
      <c r="B2761" s="0" t="s">
        <v>51</v>
      </c>
      <c r="C2761" s="0" t="s">
        <v>76</v>
      </c>
      <c r="D2761" s="0" t="s">
        <v>71</v>
      </c>
      <c r="E2761" s="0" t="n">
        <v>2034</v>
      </c>
      <c r="F2761" s="5" t="n">
        <v>3.07003</v>
      </c>
      <c r="G2761" s="10" t="s">
        <v>4</v>
      </c>
    </row>
    <row r="2762" customFormat="false" ht="14.25" hidden="true" customHeight="false" outlineLevel="0" collapsed="false">
      <c r="A2762" s="0" t="s">
        <v>99</v>
      </c>
      <c r="B2762" s="0" t="s">
        <v>51</v>
      </c>
      <c r="C2762" s="0" t="s">
        <v>76</v>
      </c>
      <c r="D2762" s="0" t="s">
        <v>71</v>
      </c>
      <c r="E2762" s="0" t="n">
        <v>2035</v>
      </c>
      <c r="F2762" s="5" t="n">
        <v>3.942</v>
      </c>
      <c r="G2762" s="10" t="s">
        <v>4</v>
      </c>
    </row>
    <row r="2763" customFormat="false" ht="14.25" hidden="true" customHeight="false" outlineLevel="0" collapsed="false">
      <c r="A2763" s="0" t="s">
        <v>99</v>
      </c>
      <c r="B2763" s="0" t="s">
        <v>51</v>
      </c>
      <c r="C2763" s="0" t="s">
        <v>76</v>
      </c>
      <c r="D2763" s="0" t="s">
        <v>71</v>
      </c>
      <c r="E2763" s="0" t="n">
        <v>2036</v>
      </c>
      <c r="F2763" s="5" t="n">
        <v>4.937486</v>
      </c>
      <c r="G2763" s="10" t="s">
        <v>4</v>
      </c>
    </row>
    <row r="2764" customFormat="false" ht="14.25" hidden="true" customHeight="false" outlineLevel="0" collapsed="false">
      <c r="A2764" s="0" t="s">
        <v>99</v>
      </c>
      <c r="B2764" s="0" t="s">
        <v>51</v>
      </c>
      <c r="C2764" s="0" t="s">
        <v>76</v>
      </c>
      <c r="D2764" s="0" t="s">
        <v>71</v>
      </c>
      <c r="E2764" s="0" t="n">
        <v>2037</v>
      </c>
      <c r="F2764" s="5" t="n">
        <v>5.892852</v>
      </c>
      <c r="G2764" s="10" t="s">
        <v>4</v>
      </c>
    </row>
    <row r="2765" customFormat="false" ht="14.25" hidden="true" customHeight="false" outlineLevel="0" collapsed="false">
      <c r="A2765" s="0" t="s">
        <v>99</v>
      </c>
      <c r="B2765" s="0" t="s">
        <v>51</v>
      </c>
      <c r="C2765" s="0" t="s">
        <v>76</v>
      </c>
      <c r="D2765" s="0" t="s">
        <v>71</v>
      </c>
      <c r="E2765" s="0" t="n">
        <v>2038</v>
      </c>
      <c r="F2765" s="5" t="n">
        <v>6.94265</v>
      </c>
      <c r="G2765" s="10" t="s">
        <v>4</v>
      </c>
    </row>
    <row r="2766" customFormat="false" ht="14.25" hidden="true" customHeight="false" outlineLevel="0" collapsed="false">
      <c r="A2766" s="0" t="s">
        <v>99</v>
      </c>
      <c r="B2766" s="0" t="s">
        <v>51</v>
      </c>
      <c r="C2766" s="0" t="s">
        <v>76</v>
      </c>
      <c r="D2766" s="0" t="s">
        <v>71</v>
      </c>
      <c r="E2766" s="0" t="n">
        <v>2039</v>
      </c>
      <c r="F2766" s="5" t="n">
        <v>8.090035</v>
      </c>
      <c r="G2766" s="10" t="s">
        <v>4</v>
      </c>
    </row>
    <row r="2767" customFormat="false" ht="14.25" hidden="true" customHeight="false" outlineLevel="0" collapsed="false">
      <c r="A2767" s="0" t="s">
        <v>99</v>
      </c>
      <c r="B2767" s="0" t="s">
        <v>51</v>
      </c>
      <c r="C2767" s="0" t="s">
        <v>76</v>
      </c>
      <c r="D2767" s="0" t="s">
        <v>71</v>
      </c>
      <c r="E2767" s="0" t="n">
        <v>2040</v>
      </c>
      <c r="F2767" s="5" t="n">
        <v>9.1104</v>
      </c>
      <c r="G2767" s="10" t="s">
        <v>4</v>
      </c>
    </row>
    <row r="2768" customFormat="false" ht="14.25" hidden="true" customHeight="false" outlineLevel="0" collapsed="false">
      <c r="A2768" s="0" t="s">
        <v>99</v>
      </c>
      <c r="B2768" s="0" t="s">
        <v>51</v>
      </c>
      <c r="C2768" s="0" t="s">
        <v>79</v>
      </c>
      <c r="D2768" s="0" t="s">
        <v>80</v>
      </c>
      <c r="E2768" s="0" t="n">
        <v>2024</v>
      </c>
      <c r="F2768" s="5" t="n">
        <v>18.562554215352</v>
      </c>
      <c r="G2768" s="10" t="s">
        <v>4</v>
      </c>
    </row>
    <row r="2769" customFormat="false" ht="14.25" hidden="true" customHeight="false" outlineLevel="0" collapsed="false">
      <c r="A2769" s="0" t="s">
        <v>99</v>
      </c>
      <c r="B2769" s="0" t="s">
        <v>51</v>
      </c>
      <c r="C2769" s="0" t="s">
        <v>79</v>
      </c>
      <c r="D2769" s="0" t="s">
        <v>80</v>
      </c>
      <c r="E2769" s="0" t="n">
        <v>2025</v>
      </c>
      <c r="F2769" s="5" t="n">
        <v>18.4472326319683</v>
      </c>
      <c r="G2769" s="10" t="s">
        <v>4</v>
      </c>
    </row>
    <row r="2770" customFormat="false" ht="14.25" hidden="true" customHeight="false" outlineLevel="0" collapsed="false">
      <c r="A2770" s="0" t="s">
        <v>99</v>
      </c>
      <c r="B2770" s="0" t="s">
        <v>51</v>
      </c>
      <c r="C2770" s="0" t="s">
        <v>79</v>
      </c>
      <c r="D2770" s="0" t="s">
        <v>80</v>
      </c>
      <c r="E2770" s="0" t="n">
        <v>2026</v>
      </c>
      <c r="F2770" s="5" t="n">
        <v>18.3166154699372</v>
      </c>
      <c r="G2770" s="10" t="s">
        <v>4</v>
      </c>
    </row>
    <row r="2771" customFormat="false" ht="14.25" hidden="true" customHeight="false" outlineLevel="0" collapsed="false">
      <c r="A2771" s="0" t="s">
        <v>99</v>
      </c>
      <c r="B2771" s="0" t="s">
        <v>51</v>
      </c>
      <c r="C2771" s="0" t="s">
        <v>79</v>
      </c>
      <c r="D2771" s="0" t="s">
        <v>80</v>
      </c>
      <c r="E2771" s="0" t="n">
        <v>2027</v>
      </c>
      <c r="F2771" s="5" t="n">
        <v>18.1366673505337</v>
      </c>
      <c r="G2771" s="10" t="s">
        <v>4</v>
      </c>
    </row>
    <row r="2772" customFormat="false" ht="14.25" hidden="true" customHeight="false" outlineLevel="0" collapsed="false">
      <c r="A2772" s="0" t="s">
        <v>99</v>
      </c>
      <c r="B2772" s="0" t="s">
        <v>51</v>
      </c>
      <c r="C2772" s="0" t="s">
        <v>79</v>
      </c>
      <c r="D2772" s="0" t="s">
        <v>80</v>
      </c>
      <c r="E2772" s="0" t="n">
        <v>2028</v>
      </c>
      <c r="F2772" s="5" t="n">
        <v>18.0111169105401</v>
      </c>
      <c r="G2772" s="10" t="s">
        <v>4</v>
      </c>
    </row>
    <row r="2773" customFormat="false" ht="14.25" hidden="true" customHeight="false" outlineLevel="0" collapsed="false">
      <c r="A2773" s="0" t="s">
        <v>99</v>
      </c>
      <c r="B2773" s="0" t="s">
        <v>51</v>
      </c>
      <c r="C2773" s="0" t="s">
        <v>79</v>
      </c>
      <c r="D2773" s="0" t="s">
        <v>80</v>
      </c>
      <c r="E2773" s="0" t="n">
        <v>2029</v>
      </c>
      <c r="F2773" s="5" t="n">
        <v>17.9363644564349</v>
      </c>
      <c r="G2773" s="10" t="s">
        <v>4</v>
      </c>
    </row>
    <row r="2774" customFormat="false" ht="14.25" hidden="true" customHeight="false" outlineLevel="0" collapsed="false">
      <c r="A2774" s="0" t="s">
        <v>99</v>
      </c>
      <c r="B2774" s="0" t="s">
        <v>51</v>
      </c>
      <c r="C2774" s="0" t="s">
        <v>79</v>
      </c>
      <c r="D2774" s="0" t="s">
        <v>80</v>
      </c>
      <c r="E2774" s="0" t="n">
        <v>2030</v>
      </c>
      <c r="F2774" s="5" t="n">
        <v>17.9078937853745</v>
      </c>
      <c r="G2774" s="10" t="s">
        <v>4</v>
      </c>
    </row>
    <row r="2775" customFormat="false" ht="14.25" hidden="true" customHeight="false" outlineLevel="0" collapsed="false">
      <c r="A2775" s="0" t="s">
        <v>99</v>
      </c>
      <c r="B2775" s="0" t="s">
        <v>51</v>
      </c>
      <c r="C2775" s="0" t="s">
        <v>79</v>
      </c>
      <c r="D2775" s="0" t="s">
        <v>80</v>
      </c>
      <c r="E2775" s="0" t="n">
        <v>2031</v>
      </c>
      <c r="F2775" s="5" t="n">
        <v>18.0617157465315</v>
      </c>
      <c r="G2775" s="10" t="s">
        <v>4</v>
      </c>
    </row>
    <row r="2776" customFormat="false" ht="14.25" hidden="true" customHeight="false" outlineLevel="0" collapsed="false">
      <c r="A2776" s="0" t="s">
        <v>99</v>
      </c>
      <c r="B2776" s="0" t="s">
        <v>51</v>
      </c>
      <c r="C2776" s="0" t="s">
        <v>79</v>
      </c>
      <c r="D2776" s="0" t="s">
        <v>80</v>
      </c>
      <c r="E2776" s="0" t="n">
        <v>2032</v>
      </c>
      <c r="F2776" s="5" t="n">
        <v>18.2812412250615</v>
      </c>
      <c r="G2776" s="10" t="s">
        <v>4</v>
      </c>
    </row>
    <row r="2777" customFormat="false" ht="14.25" hidden="true" customHeight="false" outlineLevel="0" collapsed="false">
      <c r="A2777" s="0" t="s">
        <v>99</v>
      </c>
      <c r="B2777" s="0" t="s">
        <v>51</v>
      </c>
      <c r="C2777" s="0" t="s">
        <v>79</v>
      </c>
      <c r="D2777" s="0" t="s">
        <v>80</v>
      </c>
      <c r="E2777" s="0" t="n">
        <v>2033</v>
      </c>
      <c r="F2777" s="5" t="n">
        <v>18.5342300446332</v>
      </c>
      <c r="G2777" s="10" t="s">
        <v>4</v>
      </c>
    </row>
    <row r="2778" customFormat="false" ht="14.25" hidden="true" customHeight="false" outlineLevel="0" collapsed="false">
      <c r="A2778" s="0" t="s">
        <v>99</v>
      </c>
      <c r="B2778" s="0" t="s">
        <v>51</v>
      </c>
      <c r="C2778" s="0" t="s">
        <v>79</v>
      </c>
      <c r="D2778" s="0" t="s">
        <v>80</v>
      </c>
      <c r="E2778" s="0" t="n">
        <v>2034</v>
      </c>
      <c r="F2778" s="5" t="n">
        <v>18.7224905560778</v>
      </c>
      <c r="G2778" s="10" t="s">
        <v>4</v>
      </c>
    </row>
    <row r="2779" customFormat="false" ht="14.25" hidden="true" customHeight="false" outlineLevel="0" collapsed="false">
      <c r="A2779" s="0" t="s">
        <v>99</v>
      </c>
      <c r="B2779" s="0" t="s">
        <v>51</v>
      </c>
      <c r="C2779" s="0" t="s">
        <v>79</v>
      </c>
      <c r="D2779" s="0" t="s">
        <v>80</v>
      </c>
      <c r="E2779" s="0" t="n">
        <v>2035</v>
      </c>
      <c r="F2779" s="5" t="n">
        <v>18.9107421720442</v>
      </c>
      <c r="G2779" s="10" t="s">
        <v>4</v>
      </c>
    </row>
    <row r="2780" customFormat="false" ht="14.25" hidden="true" customHeight="false" outlineLevel="0" collapsed="false">
      <c r="A2780" s="0" t="s">
        <v>99</v>
      </c>
      <c r="B2780" s="0" t="s">
        <v>51</v>
      </c>
      <c r="C2780" s="0" t="s">
        <v>79</v>
      </c>
      <c r="D2780" s="0" t="s">
        <v>80</v>
      </c>
      <c r="E2780" s="0" t="n">
        <v>2036</v>
      </c>
      <c r="F2780" s="5" t="n">
        <v>19.078499642978</v>
      </c>
      <c r="G2780" s="10" t="s">
        <v>4</v>
      </c>
    </row>
    <row r="2781" customFormat="false" ht="14.25" hidden="true" customHeight="false" outlineLevel="0" collapsed="false">
      <c r="A2781" s="0" t="s">
        <v>99</v>
      </c>
      <c r="B2781" s="0" t="s">
        <v>51</v>
      </c>
      <c r="C2781" s="0" t="s">
        <v>79</v>
      </c>
      <c r="D2781" s="0" t="s">
        <v>80</v>
      </c>
      <c r="E2781" s="0" t="n">
        <v>2037</v>
      </c>
      <c r="F2781" s="5" t="n">
        <v>19.2466256343966</v>
      </c>
      <c r="G2781" s="10" t="s">
        <v>4</v>
      </c>
    </row>
    <row r="2782" customFormat="false" ht="14.25" hidden="true" customHeight="false" outlineLevel="0" collapsed="false">
      <c r="A2782" s="0" t="s">
        <v>99</v>
      </c>
      <c r="B2782" s="0" t="s">
        <v>51</v>
      </c>
      <c r="C2782" s="0" t="s">
        <v>79</v>
      </c>
      <c r="D2782" s="0" t="s">
        <v>80</v>
      </c>
      <c r="E2782" s="0" t="n">
        <v>2038</v>
      </c>
      <c r="F2782" s="5" t="n">
        <v>19.4144331771068</v>
      </c>
      <c r="G2782" s="10" t="s">
        <v>4</v>
      </c>
    </row>
    <row r="2783" customFormat="false" ht="14.25" hidden="true" customHeight="false" outlineLevel="0" collapsed="false">
      <c r="A2783" s="0" t="s">
        <v>99</v>
      </c>
      <c r="B2783" s="0" t="s">
        <v>51</v>
      </c>
      <c r="C2783" s="0" t="s">
        <v>79</v>
      </c>
      <c r="D2783" s="0" t="s">
        <v>80</v>
      </c>
      <c r="E2783" s="0" t="n">
        <v>2039</v>
      </c>
      <c r="F2783" s="5" t="n">
        <v>19.5774617748076</v>
      </c>
      <c r="G2783" s="10" t="s">
        <v>4</v>
      </c>
    </row>
    <row r="2784" customFormat="false" ht="14.25" hidden="true" customHeight="false" outlineLevel="0" collapsed="false">
      <c r="A2784" s="0" t="s">
        <v>99</v>
      </c>
      <c r="B2784" s="0" t="s">
        <v>51</v>
      </c>
      <c r="C2784" s="0" t="s">
        <v>79</v>
      </c>
      <c r="D2784" s="0" t="s">
        <v>80</v>
      </c>
      <c r="E2784" s="0" t="n">
        <v>2040</v>
      </c>
      <c r="F2784" s="5" t="n">
        <v>19.7425380748344</v>
      </c>
      <c r="G2784" s="10" t="s">
        <v>4</v>
      </c>
    </row>
    <row r="2785" customFormat="false" ht="14.25" hidden="true" customHeight="false" outlineLevel="0" collapsed="false">
      <c r="A2785" s="0" t="s">
        <v>99</v>
      </c>
      <c r="B2785" s="0" t="s">
        <v>51</v>
      </c>
      <c r="C2785" s="0" t="s">
        <v>79</v>
      </c>
      <c r="D2785" s="0" t="s">
        <v>81</v>
      </c>
      <c r="E2785" s="0" t="n">
        <v>2024</v>
      </c>
      <c r="F2785" s="5" t="n">
        <v>16.3337604660567</v>
      </c>
      <c r="G2785" s="10" t="s">
        <v>4</v>
      </c>
    </row>
    <row r="2786" customFormat="false" ht="14.25" hidden="true" customHeight="false" outlineLevel="0" collapsed="false">
      <c r="A2786" s="0" t="s">
        <v>99</v>
      </c>
      <c r="B2786" s="0" t="s">
        <v>51</v>
      </c>
      <c r="C2786" s="0" t="s">
        <v>79</v>
      </c>
      <c r="D2786" s="0" t="s">
        <v>81</v>
      </c>
      <c r="E2786" s="0" t="n">
        <v>2025</v>
      </c>
      <c r="F2786" s="5" t="n">
        <v>16.2957482594777</v>
      </c>
      <c r="G2786" s="10" t="s">
        <v>4</v>
      </c>
    </row>
    <row r="2787" customFormat="false" ht="14.25" hidden="true" customHeight="false" outlineLevel="0" collapsed="false">
      <c r="A2787" s="0" t="s">
        <v>99</v>
      </c>
      <c r="B2787" s="0" t="s">
        <v>51</v>
      </c>
      <c r="C2787" s="0" t="s">
        <v>79</v>
      </c>
      <c r="D2787" s="0" t="s">
        <v>81</v>
      </c>
      <c r="E2787" s="0" t="n">
        <v>2026</v>
      </c>
      <c r="F2787" s="5" t="n">
        <v>16.5315225407903</v>
      </c>
      <c r="G2787" s="10" t="s">
        <v>4</v>
      </c>
    </row>
    <row r="2788" customFormat="false" ht="14.25" hidden="true" customHeight="false" outlineLevel="0" collapsed="false">
      <c r="A2788" s="0" t="s">
        <v>99</v>
      </c>
      <c r="B2788" s="0" t="s">
        <v>51</v>
      </c>
      <c r="C2788" s="0" t="s">
        <v>79</v>
      </c>
      <c r="D2788" s="0" t="s">
        <v>81</v>
      </c>
      <c r="E2788" s="0" t="n">
        <v>2027</v>
      </c>
      <c r="F2788" s="5" t="n">
        <v>16.4487099060661</v>
      </c>
      <c r="G2788" s="10" t="s">
        <v>4</v>
      </c>
    </row>
    <row r="2789" customFormat="false" ht="14.25" hidden="true" customHeight="false" outlineLevel="0" collapsed="false">
      <c r="A2789" s="0" t="s">
        <v>99</v>
      </c>
      <c r="B2789" s="0" t="s">
        <v>51</v>
      </c>
      <c r="C2789" s="0" t="s">
        <v>79</v>
      </c>
      <c r="D2789" s="0" t="s">
        <v>81</v>
      </c>
      <c r="E2789" s="0" t="n">
        <v>2028</v>
      </c>
      <c r="F2789" s="5" t="n">
        <v>16.6137528737535</v>
      </c>
      <c r="G2789" s="10" t="s">
        <v>4</v>
      </c>
    </row>
    <row r="2790" customFormat="false" ht="14.25" hidden="true" customHeight="false" outlineLevel="0" collapsed="false">
      <c r="A2790" s="0" t="s">
        <v>99</v>
      </c>
      <c r="B2790" s="0" t="s">
        <v>51</v>
      </c>
      <c r="C2790" s="0" t="s">
        <v>79</v>
      </c>
      <c r="D2790" s="0" t="s">
        <v>81</v>
      </c>
      <c r="E2790" s="0" t="n">
        <v>2029</v>
      </c>
      <c r="F2790" s="5" t="n">
        <v>15.7279172980108</v>
      </c>
      <c r="G2790" s="10" t="s">
        <v>4</v>
      </c>
    </row>
    <row r="2791" customFormat="false" ht="14.25" hidden="true" customHeight="false" outlineLevel="0" collapsed="false">
      <c r="A2791" s="0" t="s">
        <v>99</v>
      </c>
      <c r="B2791" s="0" t="s">
        <v>51</v>
      </c>
      <c r="C2791" s="0" t="s">
        <v>79</v>
      </c>
      <c r="D2791" s="0" t="s">
        <v>81</v>
      </c>
      <c r="E2791" s="0" t="n">
        <v>2030</v>
      </c>
      <c r="F2791" s="5" t="n">
        <v>14.781385726779</v>
      </c>
      <c r="G2791" s="10" t="s">
        <v>4</v>
      </c>
    </row>
    <row r="2792" customFormat="false" ht="14.25" hidden="true" customHeight="false" outlineLevel="0" collapsed="false">
      <c r="A2792" s="0" t="s">
        <v>99</v>
      </c>
      <c r="B2792" s="0" t="s">
        <v>51</v>
      </c>
      <c r="C2792" s="0" t="s">
        <v>79</v>
      </c>
      <c r="D2792" s="0" t="s">
        <v>81</v>
      </c>
      <c r="E2792" s="0" t="n">
        <v>2031</v>
      </c>
      <c r="F2792" s="5" t="n">
        <v>13.4869239492201</v>
      </c>
      <c r="G2792" s="10" t="s">
        <v>4</v>
      </c>
    </row>
    <row r="2793" customFormat="false" ht="14.25" hidden="true" customHeight="false" outlineLevel="0" collapsed="false">
      <c r="A2793" s="0" t="s">
        <v>99</v>
      </c>
      <c r="B2793" s="0" t="s">
        <v>51</v>
      </c>
      <c r="C2793" s="0" t="s">
        <v>79</v>
      </c>
      <c r="D2793" s="0" t="s">
        <v>81</v>
      </c>
      <c r="E2793" s="0" t="n">
        <v>2032</v>
      </c>
      <c r="F2793" s="5" t="n">
        <v>13.1333347427125</v>
      </c>
      <c r="G2793" s="10" t="s">
        <v>4</v>
      </c>
    </row>
    <row r="2794" customFormat="false" ht="14.25" hidden="true" customHeight="false" outlineLevel="0" collapsed="false">
      <c r="A2794" s="0" t="s">
        <v>99</v>
      </c>
      <c r="B2794" s="0" t="s">
        <v>51</v>
      </c>
      <c r="C2794" s="0" t="s">
        <v>79</v>
      </c>
      <c r="D2794" s="0" t="s">
        <v>81</v>
      </c>
      <c r="E2794" s="0" t="n">
        <v>2033</v>
      </c>
      <c r="F2794" s="5" t="n">
        <v>13.0814455875998</v>
      </c>
      <c r="G2794" s="10" t="s">
        <v>4</v>
      </c>
    </row>
    <row r="2795" customFormat="false" ht="14.25" hidden="true" customHeight="false" outlineLevel="0" collapsed="false">
      <c r="A2795" s="0" t="s">
        <v>99</v>
      </c>
      <c r="B2795" s="0" t="s">
        <v>51</v>
      </c>
      <c r="C2795" s="0" t="s">
        <v>79</v>
      </c>
      <c r="D2795" s="0" t="s">
        <v>81</v>
      </c>
      <c r="E2795" s="0" t="n">
        <v>2034</v>
      </c>
      <c r="F2795" s="5" t="n">
        <v>13.2038081604547</v>
      </c>
      <c r="G2795" s="10" t="s">
        <v>4</v>
      </c>
    </row>
    <row r="2796" customFormat="false" ht="14.25" hidden="true" customHeight="false" outlineLevel="0" collapsed="false">
      <c r="A2796" s="0" t="s">
        <v>99</v>
      </c>
      <c r="B2796" s="0" t="s">
        <v>51</v>
      </c>
      <c r="C2796" s="0" t="s">
        <v>79</v>
      </c>
      <c r="D2796" s="0" t="s">
        <v>81</v>
      </c>
      <c r="E2796" s="0" t="n">
        <v>2035</v>
      </c>
      <c r="F2796" s="5" t="n">
        <v>13.4075040385751</v>
      </c>
      <c r="G2796" s="10" t="s">
        <v>4</v>
      </c>
    </row>
    <row r="2797" customFormat="false" ht="14.25" hidden="true" customHeight="false" outlineLevel="0" collapsed="false">
      <c r="A2797" s="0" t="s">
        <v>99</v>
      </c>
      <c r="B2797" s="0" t="s">
        <v>51</v>
      </c>
      <c r="C2797" s="0" t="s">
        <v>79</v>
      </c>
      <c r="D2797" s="0" t="s">
        <v>81</v>
      </c>
      <c r="E2797" s="0" t="n">
        <v>2036</v>
      </c>
      <c r="F2797" s="5" t="n">
        <v>13.502730590632</v>
      </c>
      <c r="G2797" s="10" t="s">
        <v>4</v>
      </c>
    </row>
    <row r="2798" customFormat="false" ht="14.25" hidden="true" customHeight="false" outlineLevel="0" collapsed="false">
      <c r="A2798" s="0" t="s">
        <v>99</v>
      </c>
      <c r="B2798" s="0" t="s">
        <v>51</v>
      </c>
      <c r="C2798" s="0" t="s">
        <v>79</v>
      </c>
      <c r="D2798" s="0" t="s">
        <v>81</v>
      </c>
      <c r="E2798" s="0" t="n">
        <v>2037</v>
      </c>
      <c r="F2798" s="5" t="n">
        <v>13.5957063597854</v>
      </c>
      <c r="G2798" s="10" t="s">
        <v>4</v>
      </c>
    </row>
    <row r="2799" customFormat="false" ht="14.25" hidden="true" customHeight="false" outlineLevel="0" collapsed="false">
      <c r="A2799" s="0" t="s">
        <v>99</v>
      </c>
      <c r="B2799" s="0" t="s">
        <v>51</v>
      </c>
      <c r="C2799" s="0" t="s">
        <v>79</v>
      </c>
      <c r="D2799" s="0" t="s">
        <v>81</v>
      </c>
      <c r="E2799" s="0" t="n">
        <v>2038</v>
      </c>
      <c r="F2799" s="5" t="n">
        <v>13.6879891908914</v>
      </c>
      <c r="G2799" s="10" t="s">
        <v>4</v>
      </c>
    </row>
    <row r="2800" customFormat="false" ht="14.25" hidden="true" customHeight="false" outlineLevel="0" collapsed="false">
      <c r="A2800" s="0" t="s">
        <v>99</v>
      </c>
      <c r="B2800" s="0" t="s">
        <v>51</v>
      </c>
      <c r="C2800" s="0" t="s">
        <v>79</v>
      </c>
      <c r="D2800" s="0" t="s">
        <v>81</v>
      </c>
      <c r="E2800" s="0" t="n">
        <v>2039</v>
      </c>
      <c r="F2800" s="5" t="n">
        <v>13.776870030935</v>
      </c>
      <c r="G2800" s="10" t="s">
        <v>4</v>
      </c>
    </row>
    <row r="2801" customFormat="false" ht="14.25" hidden="true" customHeight="false" outlineLevel="0" collapsed="false">
      <c r="A2801" s="0" t="s">
        <v>99</v>
      </c>
      <c r="B2801" s="0" t="s">
        <v>51</v>
      </c>
      <c r="C2801" s="0" t="s">
        <v>79</v>
      </c>
      <c r="D2801" s="0" t="s">
        <v>81</v>
      </c>
      <c r="E2801" s="0" t="n">
        <v>2040</v>
      </c>
      <c r="F2801" s="5" t="n">
        <v>13.8618701705556</v>
      </c>
      <c r="G2801" s="10" t="s">
        <v>4</v>
      </c>
    </row>
    <row r="2802" customFormat="false" ht="14.25" hidden="true" customHeight="false" outlineLevel="0" collapsed="false">
      <c r="A2802" s="0" t="s">
        <v>99</v>
      </c>
      <c r="B2802" s="0" t="s">
        <v>51</v>
      </c>
      <c r="C2802" s="0" t="s">
        <v>79</v>
      </c>
      <c r="D2802" s="0" t="s">
        <v>82</v>
      </c>
      <c r="E2802" s="0" t="n">
        <v>2024</v>
      </c>
      <c r="F2802" s="5" t="n">
        <v>91.5183095861616</v>
      </c>
      <c r="G2802" s="10" t="s">
        <v>4</v>
      </c>
    </row>
    <row r="2803" customFormat="false" ht="14.25" hidden="true" customHeight="false" outlineLevel="0" collapsed="false">
      <c r="A2803" s="0" t="s">
        <v>99</v>
      </c>
      <c r="B2803" s="0" t="s">
        <v>51</v>
      </c>
      <c r="C2803" s="0" t="s">
        <v>79</v>
      </c>
      <c r="D2803" s="0" t="s">
        <v>82</v>
      </c>
      <c r="E2803" s="0" t="n">
        <v>2025</v>
      </c>
      <c r="F2803" s="5" t="n">
        <v>90.9506493749324</v>
      </c>
      <c r="G2803" s="10" t="s">
        <v>4</v>
      </c>
    </row>
    <row r="2804" customFormat="false" ht="14.25" hidden="true" customHeight="false" outlineLevel="0" collapsed="false">
      <c r="A2804" s="0" t="s">
        <v>99</v>
      </c>
      <c r="B2804" s="0" t="s">
        <v>51</v>
      </c>
      <c r="C2804" s="0" t="s">
        <v>79</v>
      </c>
      <c r="D2804" s="0" t="s">
        <v>82</v>
      </c>
      <c r="E2804" s="0" t="n">
        <v>2026</v>
      </c>
      <c r="F2804" s="5" t="n">
        <v>90.305247928786</v>
      </c>
      <c r="G2804" s="10" t="s">
        <v>4</v>
      </c>
    </row>
    <row r="2805" customFormat="false" ht="14.25" hidden="true" customHeight="false" outlineLevel="0" collapsed="false">
      <c r="A2805" s="0" t="s">
        <v>99</v>
      </c>
      <c r="B2805" s="0" t="s">
        <v>51</v>
      </c>
      <c r="C2805" s="0" t="s">
        <v>79</v>
      </c>
      <c r="D2805" s="0" t="s">
        <v>82</v>
      </c>
      <c r="E2805" s="0" t="n">
        <v>2027</v>
      </c>
      <c r="F2805" s="5" t="n">
        <v>89.4306613892934</v>
      </c>
      <c r="G2805" s="10" t="s">
        <v>4</v>
      </c>
    </row>
    <row r="2806" customFormat="false" ht="14.25" hidden="true" customHeight="false" outlineLevel="0" collapsed="false">
      <c r="A2806" s="0" t="s">
        <v>99</v>
      </c>
      <c r="B2806" s="0" t="s">
        <v>51</v>
      </c>
      <c r="C2806" s="0" t="s">
        <v>79</v>
      </c>
      <c r="D2806" s="0" t="s">
        <v>82</v>
      </c>
      <c r="E2806" s="0" t="n">
        <v>2028</v>
      </c>
      <c r="F2806" s="5" t="n">
        <v>88.7249750998836</v>
      </c>
      <c r="G2806" s="10" t="s">
        <v>4</v>
      </c>
    </row>
    <row r="2807" customFormat="false" ht="14.25" hidden="true" customHeight="false" outlineLevel="0" collapsed="false">
      <c r="A2807" s="0" t="s">
        <v>99</v>
      </c>
      <c r="B2807" s="0" t="s">
        <v>51</v>
      </c>
      <c r="C2807" s="0" t="s">
        <v>79</v>
      </c>
      <c r="D2807" s="0" t="s">
        <v>82</v>
      </c>
      <c r="E2807" s="0" t="n">
        <v>2029</v>
      </c>
      <c r="F2807" s="5" t="n">
        <v>88.213834895802</v>
      </c>
      <c r="G2807" s="10" t="s">
        <v>4</v>
      </c>
    </row>
    <row r="2808" customFormat="false" ht="14.25" hidden="true" customHeight="false" outlineLevel="0" collapsed="false">
      <c r="A2808" s="0" t="s">
        <v>99</v>
      </c>
      <c r="B2808" s="0" t="s">
        <v>51</v>
      </c>
      <c r="C2808" s="0" t="s">
        <v>79</v>
      </c>
      <c r="D2808" s="0" t="s">
        <v>82</v>
      </c>
      <c r="E2808" s="0" t="n">
        <v>2030</v>
      </c>
      <c r="F2808" s="5" t="n">
        <v>87.8736569575417</v>
      </c>
      <c r="G2808" s="10" t="s">
        <v>4</v>
      </c>
    </row>
    <row r="2809" customFormat="false" ht="14.25" hidden="true" customHeight="false" outlineLevel="0" collapsed="false">
      <c r="A2809" s="0" t="s">
        <v>99</v>
      </c>
      <c r="B2809" s="0" t="s">
        <v>51</v>
      </c>
      <c r="C2809" s="0" t="s">
        <v>79</v>
      </c>
      <c r="D2809" s="0" t="s">
        <v>82</v>
      </c>
      <c r="E2809" s="0" t="n">
        <v>2031</v>
      </c>
      <c r="F2809" s="5" t="n">
        <v>87.8605574299545</v>
      </c>
      <c r="G2809" s="10" t="s">
        <v>4</v>
      </c>
    </row>
    <row r="2810" customFormat="false" ht="14.25" hidden="true" customHeight="false" outlineLevel="0" collapsed="false">
      <c r="A2810" s="0" t="s">
        <v>99</v>
      </c>
      <c r="B2810" s="0" t="s">
        <v>51</v>
      </c>
      <c r="C2810" s="0" t="s">
        <v>79</v>
      </c>
      <c r="D2810" s="0" t="s">
        <v>82</v>
      </c>
      <c r="E2810" s="0" t="n">
        <v>2032</v>
      </c>
      <c r="F2810" s="5" t="n">
        <v>88.0857124912293</v>
      </c>
      <c r="G2810" s="10" t="s">
        <v>4</v>
      </c>
    </row>
    <row r="2811" customFormat="false" ht="14.25" hidden="true" customHeight="false" outlineLevel="0" collapsed="false">
      <c r="A2811" s="0" t="s">
        <v>99</v>
      </c>
      <c r="B2811" s="0" t="s">
        <v>51</v>
      </c>
      <c r="C2811" s="0" t="s">
        <v>79</v>
      </c>
      <c r="D2811" s="0" t="s">
        <v>82</v>
      </c>
      <c r="E2811" s="0" t="n">
        <v>2033</v>
      </c>
      <c r="F2811" s="5" t="n">
        <v>88.4360323615008</v>
      </c>
      <c r="G2811" s="10" t="s">
        <v>4</v>
      </c>
    </row>
    <row r="2812" customFormat="false" ht="14.25" hidden="true" customHeight="false" outlineLevel="0" collapsed="false">
      <c r="A2812" s="0" t="s">
        <v>99</v>
      </c>
      <c r="B2812" s="0" t="s">
        <v>51</v>
      </c>
      <c r="C2812" s="0" t="s">
        <v>79</v>
      </c>
      <c r="D2812" s="0" t="s">
        <v>82</v>
      </c>
      <c r="E2812" s="0" t="n">
        <v>2034</v>
      </c>
      <c r="F2812" s="5" t="n">
        <v>89.1980497063163</v>
      </c>
      <c r="G2812" s="10" t="s">
        <v>4</v>
      </c>
    </row>
    <row r="2813" customFormat="false" ht="14.25" hidden="true" customHeight="false" outlineLevel="0" collapsed="false">
      <c r="A2813" s="0" t="s">
        <v>99</v>
      </c>
      <c r="B2813" s="0" t="s">
        <v>51</v>
      </c>
      <c r="C2813" s="0" t="s">
        <v>79</v>
      </c>
      <c r="D2813" s="0" t="s">
        <v>82</v>
      </c>
      <c r="E2813" s="0" t="n">
        <v>2035</v>
      </c>
      <c r="F2813" s="5" t="n">
        <v>89.9472689742959</v>
      </c>
      <c r="G2813" s="10" t="s">
        <v>4</v>
      </c>
    </row>
    <row r="2814" customFormat="false" ht="14.25" hidden="true" customHeight="false" outlineLevel="0" collapsed="false">
      <c r="A2814" s="0" t="s">
        <v>99</v>
      </c>
      <c r="B2814" s="0" t="s">
        <v>51</v>
      </c>
      <c r="C2814" s="0" t="s">
        <v>79</v>
      </c>
      <c r="D2814" s="0" t="s">
        <v>82</v>
      </c>
      <c r="E2814" s="0" t="n">
        <v>2036</v>
      </c>
      <c r="F2814" s="5" t="n">
        <v>90.7340059544375</v>
      </c>
      <c r="G2814" s="10" t="s">
        <v>4</v>
      </c>
    </row>
    <row r="2815" customFormat="false" ht="14.25" hidden="true" customHeight="false" outlineLevel="0" collapsed="false">
      <c r="A2815" s="0" t="s">
        <v>99</v>
      </c>
      <c r="B2815" s="0" t="s">
        <v>51</v>
      </c>
      <c r="C2815" s="0" t="s">
        <v>79</v>
      </c>
      <c r="D2815" s="0" t="s">
        <v>82</v>
      </c>
      <c r="E2815" s="0" t="n">
        <v>2037</v>
      </c>
      <c r="F2815" s="5" t="n">
        <v>91.3689106788242</v>
      </c>
      <c r="G2815" s="10" t="s">
        <v>4</v>
      </c>
    </row>
    <row r="2816" customFormat="false" ht="14.25" hidden="true" customHeight="false" outlineLevel="0" collapsed="false">
      <c r="A2816" s="0" t="s">
        <v>99</v>
      </c>
      <c r="B2816" s="0" t="s">
        <v>51</v>
      </c>
      <c r="C2816" s="0" t="s">
        <v>79</v>
      </c>
      <c r="D2816" s="0" t="s">
        <v>82</v>
      </c>
      <c r="E2816" s="0" t="n">
        <v>2038</v>
      </c>
      <c r="F2816" s="5" t="n">
        <v>92.1753474614557</v>
      </c>
      <c r="G2816" s="10" t="s">
        <v>4</v>
      </c>
    </row>
    <row r="2817" customFormat="false" ht="14.25" hidden="true" customHeight="false" outlineLevel="0" collapsed="false">
      <c r="A2817" s="0" t="s">
        <v>99</v>
      </c>
      <c r="B2817" s="0" t="s">
        <v>51</v>
      </c>
      <c r="C2817" s="0" t="s">
        <v>79</v>
      </c>
      <c r="D2817" s="0" t="s">
        <v>82</v>
      </c>
      <c r="E2817" s="0" t="n">
        <v>2039</v>
      </c>
      <c r="F2817" s="5" t="n">
        <v>93.0790432403333</v>
      </c>
      <c r="G2817" s="10" t="s">
        <v>4</v>
      </c>
    </row>
    <row r="2818" customFormat="false" ht="14.25" hidden="true" customHeight="false" outlineLevel="0" collapsed="false">
      <c r="A2818" s="0" t="s">
        <v>99</v>
      </c>
      <c r="B2818" s="0" t="s">
        <v>51</v>
      </c>
      <c r="C2818" s="0" t="s">
        <v>79</v>
      </c>
      <c r="D2818" s="0" t="s">
        <v>82</v>
      </c>
      <c r="E2818" s="0" t="n">
        <v>2040</v>
      </c>
      <c r="F2818" s="5" t="n">
        <v>94.011204461144</v>
      </c>
      <c r="G2818" s="10" t="s">
        <v>4</v>
      </c>
    </row>
    <row r="2819" customFormat="false" ht="14.25" hidden="true" customHeight="false" outlineLevel="0" collapsed="false">
      <c r="A2819" s="0" t="s">
        <v>99</v>
      </c>
      <c r="B2819" s="0" t="s">
        <v>51</v>
      </c>
      <c r="C2819" s="0" t="s">
        <v>79</v>
      </c>
      <c r="D2819" s="0" t="s">
        <v>71</v>
      </c>
      <c r="E2819" s="0" t="n">
        <v>2024</v>
      </c>
      <c r="F2819" s="5" t="n">
        <v>126.41462426757</v>
      </c>
      <c r="G2819" s="10" t="s">
        <v>4</v>
      </c>
    </row>
    <row r="2820" customFormat="false" ht="14.25" hidden="true" customHeight="false" outlineLevel="0" collapsed="false">
      <c r="A2820" s="0" t="s">
        <v>99</v>
      </c>
      <c r="B2820" s="0" t="s">
        <v>51</v>
      </c>
      <c r="C2820" s="0" t="s">
        <v>79</v>
      </c>
      <c r="D2820" s="0" t="s">
        <v>71</v>
      </c>
      <c r="E2820" s="0" t="n">
        <v>2025</v>
      </c>
      <c r="F2820" s="5" t="n">
        <v>125.693630266379</v>
      </c>
      <c r="G2820" s="10" t="s">
        <v>4</v>
      </c>
    </row>
    <row r="2821" customFormat="false" ht="14.25" hidden="true" customHeight="false" outlineLevel="0" collapsed="false">
      <c r="A2821" s="0" t="s">
        <v>99</v>
      </c>
      <c r="B2821" s="0" t="s">
        <v>51</v>
      </c>
      <c r="C2821" s="0" t="s">
        <v>79</v>
      </c>
      <c r="D2821" s="0" t="s">
        <v>71</v>
      </c>
      <c r="E2821" s="0" t="n">
        <v>2026</v>
      </c>
      <c r="F2821" s="5" t="n">
        <v>125.153385939514</v>
      </c>
      <c r="G2821" s="10" t="s">
        <v>4</v>
      </c>
    </row>
    <row r="2822" customFormat="false" ht="14.25" hidden="true" customHeight="false" outlineLevel="0" collapsed="false">
      <c r="A2822" s="0" t="s">
        <v>99</v>
      </c>
      <c r="B2822" s="0" t="s">
        <v>51</v>
      </c>
      <c r="C2822" s="0" t="s">
        <v>79</v>
      </c>
      <c r="D2822" s="0" t="s">
        <v>71</v>
      </c>
      <c r="E2822" s="0" t="n">
        <v>2027</v>
      </c>
      <c r="F2822" s="5" t="n">
        <v>124.016038645893</v>
      </c>
      <c r="G2822" s="10" t="s">
        <v>4</v>
      </c>
    </row>
    <row r="2823" customFormat="false" ht="14.25" hidden="true" customHeight="false" outlineLevel="0" collapsed="false">
      <c r="A2823" s="0" t="s">
        <v>99</v>
      </c>
      <c r="B2823" s="0" t="s">
        <v>51</v>
      </c>
      <c r="C2823" s="0" t="s">
        <v>79</v>
      </c>
      <c r="D2823" s="0" t="s">
        <v>71</v>
      </c>
      <c r="E2823" s="0" t="n">
        <v>2028</v>
      </c>
      <c r="F2823" s="5" t="n">
        <v>123.349844884177</v>
      </c>
      <c r="G2823" s="10" t="s">
        <v>4</v>
      </c>
    </row>
    <row r="2824" customFormat="false" ht="14.25" hidden="true" customHeight="false" outlineLevel="0" collapsed="false">
      <c r="A2824" s="0" t="s">
        <v>99</v>
      </c>
      <c r="B2824" s="0" t="s">
        <v>51</v>
      </c>
      <c r="C2824" s="0" t="s">
        <v>79</v>
      </c>
      <c r="D2824" s="0" t="s">
        <v>71</v>
      </c>
      <c r="E2824" s="0" t="n">
        <v>2029</v>
      </c>
      <c r="F2824" s="5" t="n">
        <v>121.878116650248</v>
      </c>
      <c r="G2824" s="10" t="s">
        <v>4</v>
      </c>
    </row>
    <row r="2825" customFormat="false" ht="14.25" hidden="true" customHeight="false" outlineLevel="0" collapsed="false">
      <c r="A2825" s="0" t="s">
        <v>99</v>
      </c>
      <c r="B2825" s="0" t="s">
        <v>51</v>
      </c>
      <c r="C2825" s="0" t="s">
        <v>79</v>
      </c>
      <c r="D2825" s="0" t="s">
        <v>71</v>
      </c>
      <c r="E2825" s="0" t="n">
        <v>2030</v>
      </c>
      <c r="F2825" s="5" t="n">
        <v>120.562936469695</v>
      </c>
      <c r="G2825" s="10" t="s">
        <v>4</v>
      </c>
    </row>
    <row r="2826" customFormat="false" ht="14.25" hidden="true" customHeight="false" outlineLevel="0" collapsed="false">
      <c r="A2826" s="0" t="s">
        <v>99</v>
      </c>
      <c r="B2826" s="0" t="s">
        <v>51</v>
      </c>
      <c r="C2826" s="0" t="s">
        <v>79</v>
      </c>
      <c r="D2826" s="0" t="s">
        <v>71</v>
      </c>
      <c r="E2826" s="0" t="n">
        <v>2031</v>
      </c>
      <c r="F2826" s="5" t="n">
        <v>119.409197125706</v>
      </c>
      <c r="G2826" s="10" t="s">
        <v>4</v>
      </c>
    </row>
    <row r="2827" customFormat="false" ht="14.25" hidden="true" customHeight="false" outlineLevel="0" collapsed="false">
      <c r="A2827" s="0" t="s">
        <v>99</v>
      </c>
      <c r="B2827" s="0" t="s">
        <v>51</v>
      </c>
      <c r="C2827" s="0" t="s">
        <v>79</v>
      </c>
      <c r="D2827" s="0" t="s">
        <v>71</v>
      </c>
      <c r="E2827" s="0" t="n">
        <v>2032</v>
      </c>
      <c r="F2827" s="5" t="n">
        <v>119.500288459003</v>
      </c>
      <c r="G2827" s="10" t="s">
        <v>4</v>
      </c>
    </row>
    <row r="2828" customFormat="false" ht="14.25" hidden="true" customHeight="false" outlineLevel="0" collapsed="false">
      <c r="A2828" s="0" t="s">
        <v>99</v>
      </c>
      <c r="B2828" s="0" t="s">
        <v>51</v>
      </c>
      <c r="C2828" s="0" t="s">
        <v>79</v>
      </c>
      <c r="D2828" s="0" t="s">
        <v>71</v>
      </c>
      <c r="E2828" s="0" t="n">
        <v>2033</v>
      </c>
      <c r="F2828" s="5" t="n">
        <v>120.051707993734</v>
      </c>
      <c r="G2828" s="10" t="s">
        <v>4</v>
      </c>
    </row>
    <row r="2829" customFormat="false" ht="14.25" hidden="true" customHeight="false" outlineLevel="0" collapsed="false">
      <c r="A2829" s="0" t="s">
        <v>99</v>
      </c>
      <c r="B2829" s="0" t="s">
        <v>51</v>
      </c>
      <c r="C2829" s="0" t="s">
        <v>79</v>
      </c>
      <c r="D2829" s="0" t="s">
        <v>71</v>
      </c>
      <c r="E2829" s="0" t="n">
        <v>2034</v>
      </c>
      <c r="F2829" s="5" t="n">
        <v>121.124348422849</v>
      </c>
      <c r="G2829" s="10" t="s">
        <v>4</v>
      </c>
    </row>
    <row r="2830" customFormat="false" ht="14.25" hidden="true" customHeight="false" outlineLevel="0" collapsed="false">
      <c r="A2830" s="0" t="s">
        <v>99</v>
      </c>
      <c r="B2830" s="0" t="s">
        <v>51</v>
      </c>
      <c r="C2830" s="0" t="s">
        <v>79</v>
      </c>
      <c r="D2830" s="0" t="s">
        <v>71</v>
      </c>
      <c r="E2830" s="0" t="n">
        <v>2035</v>
      </c>
      <c r="F2830" s="5" t="n">
        <v>122.265515184915</v>
      </c>
      <c r="G2830" s="10" t="s">
        <v>4</v>
      </c>
    </row>
    <row r="2831" customFormat="false" ht="14.25" hidden="true" customHeight="false" outlineLevel="0" collapsed="false">
      <c r="A2831" s="0" t="s">
        <v>99</v>
      </c>
      <c r="B2831" s="0" t="s">
        <v>51</v>
      </c>
      <c r="C2831" s="0" t="s">
        <v>79</v>
      </c>
      <c r="D2831" s="0" t="s">
        <v>71</v>
      </c>
      <c r="E2831" s="0" t="n">
        <v>2036</v>
      </c>
      <c r="F2831" s="5" t="n">
        <v>123.315236188048</v>
      </c>
      <c r="G2831" s="10" t="s">
        <v>4</v>
      </c>
    </row>
    <row r="2832" customFormat="false" ht="14.25" hidden="true" customHeight="false" outlineLevel="0" collapsed="false">
      <c r="A2832" s="0" t="s">
        <v>99</v>
      </c>
      <c r="B2832" s="0" t="s">
        <v>51</v>
      </c>
      <c r="C2832" s="0" t="s">
        <v>79</v>
      </c>
      <c r="D2832" s="0" t="s">
        <v>71</v>
      </c>
      <c r="E2832" s="0" t="n">
        <v>2037</v>
      </c>
      <c r="F2832" s="5" t="n">
        <v>124.211242673006</v>
      </c>
      <c r="G2832" s="10" t="s">
        <v>4</v>
      </c>
    </row>
    <row r="2833" customFormat="false" ht="14.25" hidden="true" customHeight="false" outlineLevel="0" collapsed="false">
      <c r="A2833" s="0" t="s">
        <v>99</v>
      </c>
      <c r="B2833" s="0" t="s">
        <v>51</v>
      </c>
      <c r="C2833" s="0" t="s">
        <v>79</v>
      </c>
      <c r="D2833" s="0" t="s">
        <v>71</v>
      </c>
      <c r="E2833" s="0" t="n">
        <v>2038</v>
      </c>
      <c r="F2833" s="5" t="n">
        <v>125.277769829454</v>
      </c>
      <c r="G2833" s="10" t="s">
        <v>4</v>
      </c>
    </row>
    <row r="2834" customFormat="false" ht="14.25" hidden="true" customHeight="false" outlineLevel="0" collapsed="false">
      <c r="A2834" s="0" t="s">
        <v>99</v>
      </c>
      <c r="B2834" s="0" t="s">
        <v>51</v>
      </c>
      <c r="C2834" s="0" t="s">
        <v>79</v>
      </c>
      <c r="D2834" s="0" t="s">
        <v>71</v>
      </c>
      <c r="E2834" s="0" t="n">
        <v>2039</v>
      </c>
      <c r="F2834" s="5" t="n">
        <v>126.433375046076</v>
      </c>
      <c r="G2834" s="10" t="s">
        <v>4</v>
      </c>
    </row>
    <row r="2835" customFormat="false" ht="14.25" hidden="true" customHeight="false" outlineLevel="0" collapsed="false">
      <c r="A2835" s="0" t="s">
        <v>99</v>
      </c>
      <c r="B2835" s="0" t="s">
        <v>51</v>
      </c>
      <c r="C2835" s="0" t="s">
        <v>79</v>
      </c>
      <c r="D2835" s="0" t="s">
        <v>71</v>
      </c>
      <c r="E2835" s="0" t="n">
        <v>2040</v>
      </c>
      <c r="F2835" s="5" t="n">
        <v>127.615612706534</v>
      </c>
      <c r="G2835" s="10" t="s">
        <v>4</v>
      </c>
    </row>
    <row r="2836" customFormat="false" ht="14.25" hidden="true" customHeight="false" outlineLevel="0" collapsed="false">
      <c r="A2836" s="0" t="s">
        <v>99</v>
      </c>
      <c r="B2836" s="0" t="s">
        <v>51</v>
      </c>
      <c r="C2836" s="0" t="s">
        <v>84</v>
      </c>
      <c r="D2836" s="0" t="s">
        <v>85</v>
      </c>
      <c r="E2836" s="0" t="n">
        <v>2024</v>
      </c>
      <c r="F2836" s="5" t="n">
        <v>0.0374079806991076</v>
      </c>
      <c r="G2836" s="10" t="s">
        <v>4</v>
      </c>
    </row>
    <row r="2837" customFormat="false" ht="14.25" hidden="true" customHeight="false" outlineLevel="0" collapsed="false">
      <c r="A2837" s="0" t="s">
        <v>99</v>
      </c>
      <c r="B2837" s="0" t="s">
        <v>51</v>
      </c>
      <c r="C2837" s="0" t="s">
        <v>84</v>
      </c>
      <c r="D2837" s="0" t="s">
        <v>85</v>
      </c>
      <c r="E2837" s="0" t="n">
        <v>2025</v>
      </c>
      <c r="F2837" s="5" t="n">
        <v>0.0408199264838774</v>
      </c>
      <c r="G2837" s="10" t="s">
        <v>4</v>
      </c>
    </row>
    <row r="2838" customFormat="false" ht="14.25" hidden="true" customHeight="false" outlineLevel="0" collapsed="false">
      <c r="A2838" s="0" t="s">
        <v>99</v>
      </c>
      <c r="B2838" s="0" t="s">
        <v>51</v>
      </c>
      <c r="C2838" s="0" t="s">
        <v>84</v>
      </c>
      <c r="D2838" s="0" t="s">
        <v>85</v>
      </c>
      <c r="E2838" s="0" t="n">
        <v>2026</v>
      </c>
      <c r="F2838" s="5" t="n">
        <v>0.0469761202260688</v>
      </c>
      <c r="G2838" s="10" t="s">
        <v>4</v>
      </c>
    </row>
    <row r="2839" customFormat="false" ht="14.25" hidden="true" customHeight="false" outlineLevel="0" collapsed="false">
      <c r="A2839" s="0" t="s">
        <v>99</v>
      </c>
      <c r="B2839" s="0" t="s">
        <v>51</v>
      </c>
      <c r="C2839" s="0" t="s">
        <v>84</v>
      </c>
      <c r="D2839" s="0" t="s">
        <v>85</v>
      </c>
      <c r="E2839" s="0" t="n">
        <v>2027</v>
      </c>
      <c r="F2839" s="5" t="n">
        <v>0.0562273291321213</v>
      </c>
      <c r="G2839" s="10" t="s">
        <v>4</v>
      </c>
    </row>
    <row r="2840" customFormat="false" ht="14.25" hidden="true" customHeight="false" outlineLevel="0" collapsed="false">
      <c r="A2840" s="0" t="s">
        <v>99</v>
      </c>
      <c r="B2840" s="0" t="s">
        <v>51</v>
      </c>
      <c r="C2840" s="0" t="s">
        <v>84</v>
      </c>
      <c r="D2840" s="0" t="s">
        <v>85</v>
      </c>
      <c r="E2840" s="0" t="n">
        <v>2028</v>
      </c>
      <c r="F2840" s="5" t="n">
        <v>0.0680612495370222</v>
      </c>
      <c r="G2840" s="10" t="s">
        <v>4</v>
      </c>
    </row>
    <row r="2841" customFormat="false" ht="14.25" hidden="true" customHeight="false" outlineLevel="0" collapsed="false">
      <c r="A2841" s="0" t="s">
        <v>99</v>
      </c>
      <c r="B2841" s="0" t="s">
        <v>51</v>
      </c>
      <c r="C2841" s="0" t="s">
        <v>84</v>
      </c>
      <c r="D2841" s="0" t="s">
        <v>85</v>
      </c>
      <c r="E2841" s="0" t="n">
        <v>2029</v>
      </c>
      <c r="F2841" s="5" t="n">
        <v>0.0822156179912255</v>
      </c>
      <c r="G2841" s="10" t="s">
        <v>4</v>
      </c>
    </row>
    <row r="2842" customFormat="false" ht="14.25" hidden="true" customHeight="false" outlineLevel="0" collapsed="false">
      <c r="A2842" s="0" t="s">
        <v>99</v>
      </c>
      <c r="B2842" s="0" t="s">
        <v>51</v>
      </c>
      <c r="C2842" s="0" t="s">
        <v>84</v>
      </c>
      <c r="D2842" s="0" t="s">
        <v>85</v>
      </c>
      <c r="E2842" s="0" t="n">
        <v>2030</v>
      </c>
      <c r="F2842" s="5" t="n">
        <v>0.0980832039795694</v>
      </c>
      <c r="G2842" s="10" t="s">
        <v>4</v>
      </c>
    </row>
    <row r="2843" customFormat="false" ht="14.25" hidden="true" customHeight="false" outlineLevel="0" collapsed="false">
      <c r="A2843" s="0" t="s">
        <v>99</v>
      </c>
      <c r="B2843" s="0" t="s">
        <v>51</v>
      </c>
      <c r="C2843" s="0" t="s">
        <v>84</v>
      </c>
      <c r="D2843" s="0" t="s">
        <v>85</v>
      </c>
      <c r="E2843" s="0" t="n">
        <v>2031</v>
      </c>
      <c r="F2843" s="5" t="n">
        <v>0.117155044064379</v>
      </c>
      <c r="G2843" s="10" t="s">
        <v>4</v>
      </c>
    </row>
    <row r="2844" customFormat="false" ht="14.25" hidden="true" customHeight="false" outlineLevel="0" collapsed="false">
      <c r="A2844" s="0" t="s">
        <v>99</v>
      </c>
      <c r="B2844" s="0" t="s">
        <v>51</v>
      </c>
      <c r="C2844" s="0" t="s">
        <v>84</v>
      </c>
      <c r="D2844" s="0" t="s">
        <v>85</v>
      </c>
      <c r="E2844" s="0" t="n">
        <v>2032</v>
      </c>
      <c r="F2844" s="5" t="n">
        <v>0.139569342891273</v>
      </c>
      <c r="G2844" s="10" t="s">
        <v>4</v>
      </c>
    </row>
    <row r="2845" customFormat="false" ht="14.25" hidden="true" customHeight="false" outlineLevel="0" collapsed="false">
      <c r="A2845" s="0" t="s">
        <v>99</v>
      </c>
      <c r="B2845" s="0" t="s">
        <v>51</v>
      </c>
      <c r="C2845" s="0" t="s">
        <v>84</v>
      </c>
      <c r="D2845" s="0" t="s">
        <v>85</v>
      </c>
      <c r="E2845" s="0" t="n">
        <v>2033</v>
      </c>
      <c r="F2845" s="5" t="n">
        <v>0.164953724254656</v>
      </c>
      <c r="G2845" s="10" t="s">
        <v>4</v>
      </c>
    </row>
    <row r="2846" customFormat="false" ht="14.25" hidden="true" customHeight="false" outlineLevel="0" collapsed="false">
      <c r="A2846" s="0" t="s">
        <v>99</v>
      </c>
      <c r="B2846" s="0" t="s">
        <v>51</v>
      </c>
      <c r="C2846" s="0" t="s">
        <v>84</v>
      </c>
      <c r="D2846" s="0" t="s">
        <v>85</v>
      </c>
      <c r="E2846" s="0" t="n">
        <v>2034</v>
      </c>
      <c r="F2846" s="5" t="n">
        <v>0.191780946379359</v>
      </c>
      <c r="G2846" s="10" t="s">
        <v>4</v>
      </c>
    </row>
    <row r="2847" customFormat="false" ht="14.25" hidden="true" customHeight="false" outlineLevel="0" collapsed="false">
      <c r="A2847" s="0" t="s">
        <v>99</v>
      </c>
      <c r="B2847" s="0" t="s">
        <v>51</v>
      </c>
      <c r="C2847" s="0" t="s">
        <v>84</v>
      </c>
      <c r="D2847" s="0" t="s">
        <v>85</v>
      </c>
      <c r="E2847" s="0" t="n">
        <v>2035</v>
      </c>
      <c r="F2847" s="5" t="n">
        <v>0.219271691431153</v>
      </c>
      <c r="G2847" s="10" t="s">
        <v>4</v>
      </c>
    </row>
    <row r="2848" customFormat="false" ht="14.25" hidden="true" customHeight="false" outlineLevel="0" collapsed="false">
      <c r="A2848" s="0" t="s">
        <v>99</v>
      </c>
      <c r="B2848" s="0" t="s">
        <v>51</v>
      </c>
      <c r="C2848" s="0" t="s">
        <v>84</v>
      </c>
      <c r="D2848" s="0" t="s">
        <v>85</v>
      </c>
      <c r="E2848" s="0" t="n">
        <v>2036</v>
      </c>
      <c r="F2848" s="5" t="n">
        <v>0.247884511173168</v>
      </c>
      <c r="G2848" s="10" t="s">
        <v>4</v>
      </c>
    </row>
    <row r="2849" customFormat="false" ht="14.25" hidden="true" customHeight="false" outlineLevel="0" collapsed="false">
      <c r="A2849" s="0" t="s">
        <v>99</v>
      </c>
      <c r="B2849" s="0" t="s">
        <v>51</v>
      </c>
      <c r="C2849" s="0" t="s">
        <v>84</v>
      </c>
      <c r="D2849" s="0" t="s">
        <v>85</v>
      </c>
      <c r="E2849" s="0" t="n">
        <v>2037</v>
      </c>
      <c r="F2849" s="5" t="n">
        <v>0.277059217393199</v>
      </c>
      <c r="G2849" s="10" t="s">
        <v>4</v>
      </c>
    </row>
    <row r="2850" customFormat="false" ht="14.25" hidden="true" customHeight="false" outlineLevel="0" collapsed="false">
      <c r="A2850" s="0" t="s">
        <v>99</v>
      </c>
      <c r="B2850" s="0" t="s">
        <v>51</v>
      </c>
      <c r="C2850" s="0" t="s">
        <v>84</v>
      </c>
      <c r="D2850" s="0" t="s">
        <v>85</v>
      </c>
      <c r="E2850" s="0" t="n">
        <v>2038</v>
      </c>
      <c r="F2850" s="5" t="n">
        <v>0.306111423259696</v>
      </c>
      <c r="G2850" s="10" t="s">
        <v>4</v>
      </c>
    </row>
    <row r="2851" customFormat="false" ht="14.25" hidden="true" customHeight="false" outlineLevel="0" collapsed="false">
      <c r="A2851" s="0" t="s">
        <v>99</v>
      </c>
      <c r="B2851" s="0" t="s">
        <v>51</v>
      </c>
      <c r="C2851" s="0" t="s">
        <v>84</v>
      </c>
      <c r="D2851" s="0" t="s">
        <v>85</v>
      </c>
      <c r="E2851" s="0" t="n">
        <v>2039</v>
      </c>
      <c r="F2851" s="5" t="n">
        <v>0.334294876111062</v>
      </c>
      <c r="G2851" s="10" t="s">
        <v>4</v>
      </c>
    </row>
    <row r="2852" customFormat="false" ht="14.25" hidden="true" customHeight="false" outlineLevel="0" collapsed="false">
      <c r="A2852" s="0" t="s">
        <v>99</v>
      </c>
      <c r="B2852" s="0" t="s">
        <v>51</v>
      </c>
      <c r="C2852" s="0" t="s">
        <v>84</v>
      </c>
      <c r="D2852" s="0" t="s">
        <v>85</v>
      </c>
      <c r="E2852" s="0" t="n">
        <v>2040</v>
      </c>
      <c r="F2852" s="5" t="n">
        <v>0.362144778545468</v>
      </c>
      <c r="G2852" s="10" t="s">
        <v>4</v>
      </c>
    </row>
    <row r="2853" customFormat="false" ht="14.25" hidden="true" customHeight="false" outlineLevel="0" collapsed="false">
      <c r="A2853" s="0" t="s">
        <v>99</v>
      </c>
      <c r="B2853" s="0" t="s">
        <v>51</v>
      </c>
      <c r="C2853" s="0" t="s">
        <v>84</v>
      </c>
      <c r="D2853" s="0" t="s">
        <v>86</v>
      </c>
      <c r="E2853" s="0" t="n">
        <v>2024</v>
      </c>
      <c r="F2853" s="5" t="n">
        <v>0.20278804301515</v>
      </c>
      <c r="G2853" s="10" t="s">
        <v>4</v>
      </c>
    </row>
    <row r="2854" customFormat="false" ht="14.25" hidden="true" customHeight="false" outlineLevel="0" collapsed="false">
      <c r="A2854" s="0" t="s">
        <v>99</v>
      </c>
      <c r="B2854" s="0" t="s">
        <v>51</v>
      </c>
      <c r="C2854" s="0" t="s">
        <v>84</v>
      </c>
      <c r="D2854" s="0" t="s">
        <v>86</v>
      </c>
      <c r="E2854" s="0" t="n">
        <v>2025</v>
      </c>
      <c r="F2854" s="5" t="n">
        <v>0.301772019802241</v>
      </c>
      <c r="G2854" s="10" t="s">
        <v>4</v>
      </c>
    </row>
    <row r="2855" customFormat="false" ht="14.25" hidden="true" customHeight="false" outlineLevel="0" collapsed="false">
      <c r="A2855" s="0" t="s">
        <v>99</v>
      </c>
      <c r="B2855" s="0" t="s">
        <v>51</v>
      </c>
      <c r="C2855" s="0" t="s">
        <v>84</v>
      </c>
      <c r="D2855" s="0" t="s">
        <v>86</v>
      </c>
      <c r="E2855" s="0" t="n">
        <v>2026</v>
      </c>
      <c r="F2855" s="5" t="n">
        <v>0.43037366813773</v>
      </c>
      <c r="G2855" s="10" t="s">
        <v>4</v>
      </c>
    </row>
    <row r="2856" customFormat="false" ht="14.25" hidden="true" customHeight="false" outlineLevel="0" collapsed="false">
      <c r="A2856" s="0" t="s">
        <v>99</v>
      </c>
      <c r="B2856" s="0" t="s">
        <v>51</v>
      </c>
      <c r="C2856" s="0" t="s">
        <v>84</v>
      </c>
      <c r="D2856" s="0" t="s">
        <v>86</v>
      </c>
      <c r="E2856" s="0" t="n">
        <v>2027</v>
      </c>
      <c r="F2856" s="5" t="n">
        <v>0.588677648551916</v>
      </c>
      <c r="G2856" s="10" t="s">
        <v>4</v>
      </c>
    </row>
    <row r="2857" customFormat="false" ht="14.25" hidden="true" customHeight="false" outlineLevel="0" collapsed="false">
      <c r="A2857" s="0" t="s">
        <v>99</v>
      </c>
      <c r="B2857" s="0" t="s">
        <v>51</v>
      </c>
      <c r="C2857" s="0" t="s">
        <v>84</v>
      </c>
      <c r="D2857" s="0" t="s">
        <v>86</v>
      </c>
      <c r="E2857" s="0" t="n">
        <v>2028</v>
      </c>
      <c r="F2857" s="5" t="n">
        <v>0.78045101612027</v>
      </c>
      <c r="G2857" s="10" t="s">
        <v>4</v>
      </c>
    </row>
    <row r="2858" customFormat="false" ht="14.25" hidden="true" customHeight="false" outlineLevel="0" collapsed="false">
      <c r="A2858" s="0" t="s">
        <v>99</v>
      </c>
      <c r="B2858" s="0" t="s">
        <v>51</v>
      </c>
      <c r="C2858" s="0" t="s">
        <v>84</v>
      </c>
      <c r="D2858" s="0" t="s">
        <v>86</v>
      </c>
      <c r="E2858" s="0" t="n">
        <v>2029</v>
      </c>
      <c r="F2858" s="5" t="n">
        <v>1.00667548485906</v>
      </c>
      <c r="G2858" s="10" t="s">
        <v>4</v>
      </c>
    </row>
    <row r="2859" customFormat="false" ht="14.25" hidden="true" customHeight="false" outlineLevel="0" collapsed="false">
      <c r="A2859" s="0" t="s">
        <v>99</v>
      </c>
      <c r="B2859" s="0" t="s">
        <v>51</v>
      </c>
      <c r="C2859" s="0" t="s">
        <v>84</v>
      </c>
      <c r="D2859" s="0" t="s">
        <v>86</v>
      </c>
      <c r="E2859" s="0" t="n">
        <v>2030</v>
      </c>
      <c r="F2859" s="5" t="n">
        <v>1.25651052594412</v>
      </c>
      <c r="G2859" s="10" t="s">
        <v>4</v>
      </c>
    </row>
    <row r="2860" customFormat="false" ht="14.25" hidden="true" customHeight="false" outlineLevel="0" collapsed="false">
      <c r="A2860" s="0" t="s">
        <v>99</v>
      </c>
      <c r="B2860" s="0" t="s">
        <v>51</v>
      </c>
      <c r="C2860" s="0" t="s">
        <v>84</v>
      </c>
      <c r="D2860" s="0" t="s">
        <v>86</v>
      </c>
      <c r="E2860" s="0" t="n">
        <v>2031</v>
      </c>
      <c r="F2860" s="5" t="n">
        <v>1.53143517098051</v>
      </c>
      <c r="G2860" s="10" t="s">
        <v>4</v>
      </c>
    </row>
    <row r="2861" customFormat="false" ht="14.25" hidden="true" customHeight="false" outlineLevel="0" collapsed="false">
      <c r="A2861" s="0" t="s">
        <v>99</v>
      </c>
      <c r="B2861" s="0" t="s">
        <v>51</v>
      </c>
      <c r="C2861" s="0" t="s">
        <v>84</v>
      </c>
      <c r="D2861" s="0" t="s">
        <v>86</v>
      </c>
      <c r="E2861" s="0" t="n">
        <v>2032</v>
      </c>
      <c r="F2861" s="5" t="n">
        <v>1.80979294424034</v>
      </c>
      <c r="G2861" s="10" t="s">
        <v>4</v>
      </c>
    </row>
    <row r="2862" customFormat="false" ht="14.25" hidden="true" customHeight="false" outlineLevel="0" collapsed="false">
      <c r="A2862" s="0" t="s">
        <v>99</v>
      </c>
      <c r="B2862" s="0" t="s">
        <v>51</v>
      </c>
      <c r="C2862" s="0" t="s">
        <v>84</v>
      </c>
      <c r="D2862" s="0" t="s">
        <v>86</v>
      </c>
      <c r="E2862" s="0" t="n">
        <v>2033</v>
      </c>
      <c r="F2862" s="5" t="n">
        <v>2.08503447454404</v>
      </c>
      <c r="G2862" s="10" t="s">
        <v>4</v>
      </c>
    </row>
    <row r="2863" customFormat="false" ht="14.25" hidden="true" customHeight="false" outlineLevel="0" collapsed="false">
      <c r="A2863" s="0" t="s">
        <v>99</v>
      </c>
      <c r="B2863" s="0" t="s">
        <v>51</v>
      </c>
      <c r="C2863" s="0" t="s">
        <v>84</v>
      </c>
      <c r="D2863" s="0" t="s">
        <v>86</v>
      </c>
      <c r="E2863" s="0" t="n">
        <v>2034</v>
      </c>
      <c r="F2863" s="5" t="n">
        <v>2.34103269235454</v>
      </c>
      <c r="G2863" s="10" t="s">
        <v>4</v>
      </c>
    </row>
    <row r="2864" customFormat="false" ht="14.25" hidden="true" customHeight="false" outlineLevel="0" collapsed="false">
      <c r="A2864" s="0" t="s">
        <v>99</v>
      </c>
      <c r="B2864" s="0" t="s">
        <v>51</v>
      </c>
      <c r="C2864" s="0" t="s">
        <v>84</v>
      </c>
      <c r="D2864" s="0" t="s">
        <v>86</v>
      </c>
      <c r="E2864" s="0" t="n">
        <v>2035</v>
      </c>
      <c r="F2864" s="5" t="n">
        <v>2.57999863708314</v>
      </c>
      <c r="G2864" s="10" t="s">
        <v>4</v>
      </c>
    </row>
    <row r="2865" customFormat="false" ht="14.25" hidden="true" customHeight="false" outlineLevel="0" collapsed="false">
      <c r="A2865" s="0" t="s">
        <v>99</v>
      </c>
      <c r="B2865" s="0" t="s">
        <v>51</v>
      </c>
      <c r="C2865" s="0" t="s">
        <v>84</v>
      </c>
      <c r="D2865" s="0" t="s">
        <v>86</v>
      </c>
      <c r="E2865" s="0" t="n">
        <v>2036</v>
      </c>
      <c r="F2865" s="5" t="n">
        <v>2.79376806558304</v>
      </c>
      <c r="G2865" s="10" t="s">
        <v>4</v>
      </c>
    </row>
    <row r="2866" customFormat="false" ht="14.25" hidden="true" customHeight="false" outlineLevel="0" collapsed="false">
      <c r="A2866" s="0" t="s">
        <v>99</v>
      </c>
      <c r="B2866" s="0" t="s">
        <v>51</v>
      </c>
      <c r="C2866" s="0" t="s">
        <v>84</v>
      </c>
      <c r="D2866" s="0" t="s">
        <v>86</v>
      </c>
      <c r="E2866" s="0" t="n">
        <v>2037</v>
      </c>
      <c r="F2866" s="5" t="n">
        <v>2.9756826321845</v>
      </c>
      <c r="G2866" s="10" t="s">
        <v>4</v>
      </c>
    </row>
    <row r="2867" customFormat="false" ht="14.25" hidden="true" customHeight="false" outlineLevel="0" collapsed="false">
      <c r="A2867" s="0" t="s">
        <v>99</v>
      </c>
      <c r="B2867" s="0" t="s">
        <v>51</v>
      </c>
      <c r="C2867" s="0" t="s">
        <v>84</v>
      </c>
      <c r="D2867" s="0" t="s">
        <v>86</v>
      </c>
      <c r="E2867" s="0" t="n">
        <v>2038</v>
      </c>
      <c r="F2867" s="5" t="n">
        <v>3.11790360635279</v>
      </c>
      <c r="G2867" s="10" t="s">
        <v>4</v>
      </c>
    </row>
    <row r="2868" customFormat="false" ht="14.25" hidden="true" customHeight="false" outlineLevel="0" collapsed="false">
      <c r="A2868" s="0" t="s">
        <v>99</v>
      </c>
      <c r="B2868" s="0" t="s">
        <v>51</v>
      </c>
      <c r="C2868" s="0" t="s">
        <v>84</v>
      </c>
      <c r="D2868" s="0" t="s">
        <v>86</v>
      </c>
      <c r="E2868" s="0" t="n">
        <v>2039</v>
      </c>
      <c r="F2868" s="5" t="n">
        <v>3.22036519397029</v>
      </c>
      <c r="G2868" s="10" t="s">
        <v>4</v>
      </c>
    </row>
    <row r="2869" customFormat="false" ht="14.25" hidden="true" customHeight="false" outlineLevel="0" collapsed="false">
      <c r="A2869" s="0" t="s">
        <v>99</v>
      </c>
      <c r="B2869" s="0" t="s">
        <v>51</v>
      </c>
      <c r="C2869" s="0" t="s">
        <v>84</v>
      </c>
      <c r="D2869" s="0" t="s">
        <v>86</v>
      </c>
      <c r="E2869" s="0" t="n">
        <v>2040</v>
      </c>
      <c r="F2869" s="5" t="n">
        <v>3.22292915868007</v>
      </c>
      <c r="G2869" s="10" t="s">
        <v>4</v>
      </c>
    </row>
    <row r="2870" customFormat="false" ht="14.25" hidden="true" customHeight="false" outlineLevel="0" collapsed="false">
      <c r="A2870" s="0" t="s">
        <v>99</v>
      </c>
      <c r="B2870" s="0" t="s">
        <v>51</v>
      </c>
      <c r="C2870" s="0" t="s">
        <v>84</v>
      </c>
      <c r="D2870" s="0" t="s">
        <v>87</v>
      </c>
      <c r="E2870" s="0" t="n">
        <v>2024</v>
      </c>
      <c r="F2870" s="5" t="n">
        <v>0.265662287371487</v>
      </c>
      <c r="G2870" s="10" t="s">
        <v>4</v>
      </c>
    </row>
    <row r="2871" customFormat="false" ht="14.25" hidden="true" customHeight="false" outlineLevel="0" collapsed="false">
      <c r="A2871" s="0" t="s">
        <v>99</v>
      </c>
      <c r="B2871" s="0" t="s">
        <v>51</v>
      </c>
      <c r="C2871" s="0" t="s">
        <v>84</v>
      </c>
      <c r="D2871" s="0" t="s">
        <v>87</v>
      </c>
      <c r="E2871" s="0" t="n">
        <v>2025</v>
      </c>
      <c r="F2871" s="5" t="n">
        <v>0.28945459387873</v>
      </c>
      <c r="G2871" s="10" t="s">
        <v>4</v>
      </c>
    </row>
    <row r="2872" customFormat="false" ht="14.25" hidden="true" customHeight="false" outlineLevel="0" collapsed="false">
      <c r="A2872" s="0" t="s">
        <v>99</v>
      </c>
      <c r="B2872" s="0" t="s">
        <v>51</v>
      </c>
      <c r="C2872" s="0" t="s">
        <v>84</v>
      </c>
      <c r="D2872" s="0" t="s">
        <v>87</v>
      </c>
      <c r="E2872" s="0" t="n">
        <v>2026</v>
      </c>
      <c r="F2872" s="5" t="n">
        <v>0.385439686357116</v>
      </c>
      <c r="G2872" s="10" t="s">
        <v>4</v>
      </c>
    </row>
    <row r="2873" customFormat="false" ht="14.25" hidden="true" customHeight="false" outlineLevel="0" collapsed="false">
      <c r="A2873" s="0" t="s">
        <v>99</v>
      </c>
      <c r="B2873" s="0" t="s">
        <v>51</v>
      </c>
      <c r="C2873" s="0" t="s">
        <v>84</v>
      </c>
      <c r="D2873" s="0" t="s">
        <v>87</v>
      </c>
      <c r="E2873" s="0" t="n">
        <v>2027</v>
      </c>
      <c r="F2873" s="5" t="n">
        <v>0.5169908027801</v>
      </c>
      <c r="G2873" s="10" t="s">
        <v>4</v>
      </c>
    </row>
    <row r="2874" customFormat="false" ht="14.25" hidden="true" customHeight="false" outlineLevel="0" collapsed="false">
      <c r="A2874" s="0" t="s">
        <v>99</v>
      </c>
      <c r="B2874" s="0" t="s">
        <v>51</v>
      </c>
      <c r="C2874" s="0" t="s">
        <v>84</v>
      </c>
      <c r="D2874" s="0" t="s">
        <v>87</v>
      </c>
      <c r="E2874" s="0" t="n">
        <v>2028</v>
      </c>
      <c r="F2874" s="5" t="n">
        <v>0.694683389199067</v>
      </c>
      <c r="G2874" s="10" t="s">
        <v>4</v>
      </c>
    </row>
    <row r="2875" customFormat="false" ht="14.25" hidden="true" customHeight="false" outlineLevel="0" collapsed="false">
      <c r="A2875" s="0" t="s">
        <v>99</v>
      </c>
      <c r="B2875" s="0" t="s">
        <v>51</v>
      </c>
      <c r="C2875" s="0" t="s">
        <v>84</v>
      </c>
      <c r="D2875" s="0" t="s">
        <v>87</v>
      </c>
      <c r="E2875" s="0" t="n">
        <v>2029</v>
      </c>
      <c r="F2875" s="5" t="n">
        <v>0.914075485237032</v>
      </c>
      <c r="G2875" s="10" t="s">
        <v>4</v>
      </c>
    </row>
    <row r="2876" customFormat="false" ht="14.25" hidden="true" customHeight="false" outlineLevel="0" collapsed="false">
      <c r="A2876" s="0" t="s">
        <v>99</v>
      </c>
      <c r="B2876" s="0" t="s">
        <v>51</v>
      </c>
      <c r="C2876" s="0" t="s">
        <v>84</v>
      </c>
      <c r="D2876" s="0" t="s">
        <v>87</v>
      </c>
      <c r="E2876" s="0" t="n">
        <v>2030</v>
      </c>
      <c r="F2876" s="5" t="n">
        <v>1.1587418976823</v>
      </c>
      <c r="G2876" s="10" t="s">
        <v>4</v>
      </c>
    </row>
    <row r="2877" customFormat="false" ht="14.25" hidden="true" customHeight="false" outlineLevel="0" collapsed="false">
      <c r="A2877" s="0" t="s">
        <v>99</v>
      </c>
      <c r="B2877" s="0" t="s">
        <v>51</v>
      </c>
      <c r="C2877" s="0" t="s">
        <v>84</v>
      </c>
      <c r="D2877" s="0" t="s">
        <v>87</v>
      </c>
      <c r="E2877" s="0" t="n">
        <v>2031</v>
      </c>
      <c r="F2877" s="5" t="n">
        <v>1.46309025787872</v>
      </c>
      <c r="G2877" s="10" t="s">
        <v>4</v>
      </c>
    </row>
    <row r="2878" customFormat="false" ht="14.25" hidden="true" customHeight="false" outlineLevel="0" collapsed="false">
      <c r="A2878" s="0" t="s">
        <v>99</v>
      </c>
      <c r="B2878" s="0" t="s">
        <v>51</v>
      </c>
      <c r="C2878" s="0" t="s">
        <v>84</v>
      </c>
      <c r="D2878" s="0" t="s">
        <v>87</v>
      </c>
      <c r="E2878" s="0" t="n">
        <v>2032</v>
      </c>
      <c r="F2878" s="5" t="n">
        <v>1.8320336811612</v>
      </c>
      <c r="G2878" s="10" t="s">
        <v>4</v>
      </c>
    </row>
    <row r="2879" customFormat="false" ht="14.25" hidden="true" customHeight="false" outlineLevel="0" collapsed="false">
      <c r="A2879" s="0" t="s">
        <v>99</v>
      </c>
      <c r="B2879" s="0" t="s">
        <v>51</v>
      </c>
      <c r="C2879" s="0" t="s">
        <v>84</v>
      </c>
      <c r="D2879" s="0" t="s">
        <v>87</v>
      </c>
      <c r="E2879" s="0" t="n">
        <v>2033</v>
      </c>
      <c r="F2879" s="5" t="n">
        <v>2.26872243692519</v>
      </c>
      <c r="G2879" s="10" t="s">
        <v>4</v>
      </c>
    </row>
    <row r="2880" customFormat="false" ht="14.25" hidden="true" customHeight="false" outlineLevel="0" collapsed="false">
      <c r="A2880" s="0" t="s">
        <v>99</v>
      </c>
      <c r="B2880" s="0" t="s">
        <v>51</v>
      </c>
      <c r="C2880" s="0" t="s">
        <v>84</v>
      </c>
      <c r="D2880" s="0" t="s">
        <v>87</v>
      </c>
      <c r="E2880" s="0" t="n">
        <v>2034</v>
      </c>
      <c r="F2880" s="5" t="n">
        <v>2.75710351502506</v>
      </c>
      <c r="G2880" s="10" t="s">
        <v>4</v>
      </c>
    </row>
    <row r="2881" customFormat="false" ht="14.25" hidden="true" customHeight="false" outlineLevel="0" collapsed="false">
      <c r="A2881" s="0" t="s">
        <v>99</v>
      </c>
      <c r="B2881" s="0" t="s">
        <v>51</v>
      </c>
      <c r="C2881" s="0" t="s">
        <v>84</v>
      </c>
      <c r="D2881" s="0" t="s">
        <v>87</v>
      </c>
      <c r="E2881" s="0" t="n">
        <v>2035</v>
      </c>
      <c r="F2881" s="5" t="n">
        <v>3.29758905688143</v>
      </c>
      <c r="G2881" s="10" t="s">
        <v>4</v>
      </c>
    </row>
    <row r="2882" customFormat="false" ht="14.25" hidden="true" customHeight="false" outlineLevel="0" collapsed="false">
      <c r="A2882" s="0" t="s">
        <v>99</v>
      </c>
      <c r="B2882" s="0" t="s">
        <v>51</v>
      </c>
      <c r="C2882" s="0" t="s">
        <v>84</v>
      </c>
      <c r="D2882" s="0" t="s">
        <v>87</v>
      </c>
      <c r="E2882" s="0" t="n">
        <v>2036</v>
      </c>
      <c r="F2882" s="5" t="n">
        <v>3.8262575447061</v>
      </c>
      <c r="G2882" s="10" t="s">
        <v>4</v>
      </c>
    </row>
    <row r="2883" customFormat="false" ht="14.25" hidden="true" customHeight="false" outlineLevel="0" collapsed="false">
      <c r="A2883" s="0" t="s">
        <v>99</v>
      </c>
      <c r="B2883" s="0" t="s">
        <v>51</v>
      </c>
      <c r="C2883" s="0" t="s">
        <v>84</v>
      </c>
      <c r="D2883" s="0" t="s">
        <v>87</v>
      </c>
      <c r="E2883" s="0" t="n">
        <v>2037</v>
      </c>
      <c r="F2883" s="5" t="n">
        <v>4.33486109083105</v>
      </c>
      <c r="G2883" s="10" t="s">
        <v>4</v>
      </c>
    </row>
    <row r="2884" customFormat="false" ht="14.25" hidden="true" customHeight="false" outlineLevel="0" collapsed="false">
      <c r="A2884" s="0" t="s">
        <v>99</v>
      </c>
      <c r="B2884" s="0" t="s">
        <v>51</v>
      </c>
      <c r="C2884" s="0" t="s">
        <v>84</v>
      </c>
      <c r="D2884" s="0" t="s">
        <v>87</v>
      </c>
      <c r="E2884" s="0" t="n">
        <v>2038</v>
      </c>
      <c r="F2884" s="5" t="n">
        <v>4.83106540462898</v>
      </c>
      <c r="G2884" s="10" t="s">
        <v>4</v>
      </c>
    </row>
    <row r="2885" customFormat="false" ht="14.25" hidden="true" customHeight="false" outlineLevel="0" collapsed="false">
      <c r="A2885" s="0" t="s">
        <v>99</v>
      </c>
      <c r="B2885" s="0" t="s">
        <v>51</v>
      </c>
      <c r="C2885" s="0" t="s">
        <v>84</v>
      </c>
      <c r="D2885" s="0" t="s">
        <v>87</v>
      </c>
      <c r="E2885" s="0" t="n">
        <v>2039</v>
      </c>
      <c r="F2885" s="5" t="n">
        <v>5.32523706716869</v>
      </c>
      <c r="G2885" s="10" t="s">
        <v>4</v>
      </c>
    </row>
    <row r="2886" customFormat="false" ht="14.25" hidden="true" customHeight="false" outlineLevel="0" collapsed="false">
      <c r="A2886" s="0" t="s">
        <v>99</v>
      </c>
      <c r="B2886" s="0" t="s">
        <v>51</v>
      </c>
      <c r="C2886" s="0" t="s">
        <v>84</v>
      </c>
      <c r="D2886" s="0" t="s">
        <v>87</v>
      </c>
      <c r="E2886" s="0" t="n">
        <v>2040</v>
      </c>
      <c r="F2886" s="5" t="n">
        <v>5.82905999031223</v>
      </c>
      <c r="G2886" s="10" t="s">
        <v>4</v>
      </c>
    </row>
    <row r="2887" customFormat="false" ht="14.25" hidden="true" customHeight="false" outlineLevel="0" collapsed="false">
      <c r="A2887" s="0" t="s">
        <v>99</v>
      </c>
      <c r="B2887" s="0" t="s">
        <v>51</v>
      </c>
      <c r="C2887" s="0" t="s">
        <v>84</v>
      </c>
      <c r="D2887" s="0" t="s">
        <v>88</v>
      </c>
      <c r="E2887" s="0" t="n">
        <v>2024</v>
      </c>
      <c r="F2887" s="5" t="n">
        <v>0.0757001018083046</v>
      </c>
      <c r="G2887" s="10" t="s">
        <v>4</v>
      </c>
    </row>
    <row r="2888" customFormat="false" ht="14.25" hidden="true" customHeight="false" outlineLevel="0" collapsed="false">
      <c r="A2888" s="0" t="s">
        <v>99</v>
      </c>
      <c r="B2888" s="0" t="s">
        <v>51</v>
      </c>
      <c r="C2888" s="0" t="s">
        <v>84</v>
      </c>
      <c r="D2888" s="0" t="s">
        <v>88</v>
      </c>
      <c r="E2888" s="0" t="n">
        <v>2025</v>
      </c>
      <c r="F2888" s="5" t="n">
        <v>0.101671766013827</v>
      </c>
      <c r="G2888" s="10" t="s">
        <v>4</v>
      </c>
    </row>
    <row r="2889" customFormat="false" ht="14.25" hidden="true" customHeight="false" outlineLevel="0" collapsed="false">
      <c r="A2889" s="0" t="s">
        <v>99</v>
      </c>
      <c r="B2889" s="0" t="s">
        <v>51</v>
      </c>
      <c r="C2889" s="0" t="s">
        <v>84</v>
      </c>
      <c r="D2889" s="0" t="s">
        <v>88</v>
      </c>
      <c r="E2889" s="0" t="n">
        <v>2026</v>
      </c>
      <c r="F2889" s="5" t="n">
        <v>0.297536752230014</v>
      </c>
      <c r="G2889" s="10" t="s">
        <v>4</v>
      </c>
    </row>
    <row r="2890" customFormat="false" ht="14.25" hidden="true" customHeight="false" outlineLevel="0" collapsed="false">
      <c r="A2890" s="0" t="s">
        <v>99</v>
      </c>
      <c r="B2890" s="0" t="s">
        <v>51</v>
      </c>
      <c r="C2890" s="0" t="s">
        <v>84</v>
      </c>
      <c r="D2890" s="0" t="s">
        <v>88</v>
      </c>
      <c r="E2890" s="0" t="n">
        <v>2027</v>
      </c>
      <c r="F2890" s="5" t="n">
        <v>0.627307009722834</v>
      </c>
      <c r="G2890" s="10" t="s">
        <v>4</v>
      </c>
    </row>
    <row r="2891" customFormat="false" ht="14.25" hidden="true" customHeight="false" outlineLevel="0" collapsed="false">
      <c r="A2891" s="0" t="s">
        <v>99</v>
      </c>
      <c r="B2891" s="0" t="s">
        <v>51</v>
      </c>
      <c r="C2891" s="0" t="s">
        <v>84</v>
      </c>
      <c r="D2891" s="0" t="s">
        <v>88</v>
      </c>
      <c r="E2891" s="0" t="n">
        <v>2028</v>
      </c>
      <c r="F2891" s="5" t="n">
        <v>1.05990032223244</v>
      </c>
      <c r="G2891" s="10" t="s">
        <v>4</v>
      </c>
    </row>
    <row r="2892" customFormat="false" ht="14.25" hidden="true" customHeight="false" outlineLevel="0" collapsed="false">
      <c r="A2892" s="0" t="s">
        <v>99</v>
      </c>
      <c r="B2892" s="0" t="s">
        <v>51</v>
      </c>
      <c r="C2892" s="0" t="s">
        <v>84</v>
      </c>
      <c r="D2892" s="0" t="s">
        <v>88</v>
      </c>
      <c r="E2892" s="0" t="n">
        <v>2029</v>
      </c>
      <c r="F2892" s="5" t="n">
        <v>1.57232995347122</v>
      </c>
      <c r="G2892" s="10" t="s">
        <v>4</v>
      </c>
    </row>
    <row r="2893" customFormat="false" ht="14.25" hidden="true" customHeight="false" outlineLevel="0" collapsed="false">
      <c r="A2893" s="0" t="s">
        <v>99</v>
      </c>
      <c r="B2893" s="0" t="s">
        <v>51</v>
      </c>
      <c r="C2893" s="0" t="s">
        <v>84</v>
      </c>
      <c r="D2893" s="0" t="s">
        <v>88</v>
      </c>
      <c r="E2893" s="0" t="n">
        <v>2030</v>
      </c>
      <c r="F2893" s="5" t="n">
        <v>2.20421586090636</v>
      </c>
      <c r="G2893" s="10" t="s">
        <v>4</v>
      </c>
    </row>
    <row r="2894" customFormat="false" ht="14.25" hidden="true" customHeight="false" outlineLevel="0" collapsed="false">
      <c r="A2894" s="0" t="s">
        <v>99</v>
      </c>
      <c r="B2894" s="0" t="s">
        <v>51</v>
      </c>
      <c r="C2894" s="0" t="s">
        <v>84</v>
      </c>
      <c r="D2894" s="0" t="s">
        <v>88</v>
      </c>
      <c r="E2894" s="0" t="n">
        <v>2031</v>
      </c>
      <c r="F2894" s="5" t="n">
        <v>2.73967902555051</v>
      </c>
      <c r="G2894" s="10" t="s">
        <v>4</v>
      </c>
    </row>
    <row r="2895" customFormat="false" ht="14.25" hidden="true" customHeight="false" outlineLevel="0" collapsed="false">
      <c r="A2895" s="0" t="s">
        <v>99</v>
      </c>
      <c r="B2895" s="0" t="s">
        <v>51</v>
      </c>
      <c r="C2895" s="0" t="s">
        <v>84</v>
      </c>
      <c r="D2895" s="0" t="s">
        <v>88</v>
      </c>
      <c r="E2895" s="0" t="n">
        <v>2032</v>
      </c>
      <c r="F2895" s="5" t="n">
        <v>3.33684762445441</v>
      </c>
      <c r="G2895" s="10" t="s">
        <v>4</v>
      </c>
    </row>
    <row r="2896" customFormat="false" ht="14.25" hidden="true" customHeight="false" outlineLevel="0" collapsed="false">
      <c r="A2896" s="0" t="s">
        <v>99</v>
      </c>
      <c r="B2896" s="0" t="s">
        <v>51</v>
      </c>
      <c r="C2896" s="0" t="s">
        <v>84</v>
      </c>
      <c r="D2896" s="0" t="s">
        <v>88</v>
      </c>
      <c r="E2896" s="0" t="n">
        <v>2033</v>
      </c>
      <c r="F2896" s="5" t="n">
        <v>4.0221083143493</v>
      </c>
      <c r="G2896" s="10" t="s">
        <v>4</v>
      </c>
    </row>
    <row r="2897" customFormat="false" ht="14.25" hidden="true" customHeight="false" outlineLevel="0" collapsed="false">
      <c r="A2897" s="0" t="s">
        <v>99</v>
      </c>
      <c r="B2897" s="0" t="s">
        <v>51</v>
      </c>
      <c r="C2897" s="0" t="s">
        <v>84</v>
      </c>
      <c r="D2897" s="0" t="s">
        <v>88</v>
      </c>
      <c r="E2897" s="0" t="n">
        <v>2034</v>
      </c>
      <c r="F2897" s="5" t="n">
        <v>4.79190577060893</v>
      </c>
      <c r="G2897" s="10" t="s">
        <v>4</v>
      </c>
    </row>
    <row r="2898" customFormat="false" ht="14.25" hidden="true" customHeight="false" outlineLevel="0" collapsed="false">
      <c r="A2898" s="0" t="s">
        <v>99</v>
      </c>
      <c r="B2898" s="0" t="s">
        <v>51</v>
      </c>
      <c r="C2898" s="0" t="s">
        <v>84</v>
      </c>
      <c r="D2898" s="0" t="s">
        <v>88</v>
      </c>
      <c r="E2898" s="0" t="n">
        <v>2035</v>
      </c>
      <c r="F2898" s="5" t="n">
        <v>5.64193389172379</v>
      </c>
      <c r="G2898" s="10" t="s">
        <v>4</v>
      </c>
    </row>
    <row r="2899" customFormat="false" ht="14.25" hidden="true" customHeight="false" outlineLevel="0" collapsed="false">
      <c r="A2899" s="0" t="s">
        <v>99</v>
      </c>
      <c r="B2899" s="0" t="s">
        <v>51</v>
      </c>
      <c r="C2899" s="0" t="s">
        <v>84</v>
      </c>
      <c r="D2899" s="0" t="s">
        <v>88</v>
      </c>
      <c r="E2899" s="0" t="n">
        <v>2036</v>
      </c>
      <c r="F2899" s="5" t="n">
        <v>6.62244221693228</v>
      </c>
      <c r="G2899" s="10" t="s">
        <v>4</v>
      </c>
    </row>
    <row r="2900" customFormat="false" ht="14.25" hidden="true" customHeight="false" outlineLevel="0" collapsed="false">
      <c r="A2900" s="0" t="s">
        <v>99</v>
      </c>
      <c r="B2900" s="0" t="s">
        <v>51</v>
      </c>
      <c r="C2900" s="0" t="s">
        <v>84</v>
      </c>
      <c r="D2900" s="0" t="s">
        <v>88</v>
      </c>
      <c r="E2900" s="0" t="n">
        <v>2037</v>
      </c>
      <c r="F2900" s="5" t="n">
        <v>7.7132079065317</v>
      </c>
      <c r="G2900" s="10" t="s">
        <v>4</v>
      </c>
    </row>
    <row r="2901" customFormat="false" ht="14.25" hidden="true" customHeight="false" outlineLevel="0" collapsed="false">
      <c r="A2901" s="0" t="s">
        <v>99</v>
      </c>
      <c r="B2901" s="0" t="s">
        <v>51</v>
      </c>
      <c r="C2901" s="0" t="s">
        <v>84</v>
      </c>
      <c r="D2901" s="0" t="s">
        <v>88</v>
      </c>
      <c r="E2901" s="0" t="n">
        <v>2038</v>
      </c>
      <c r="F2901" s="5" t="n">
        <v>8.93031326382352</v>
      </c>
      <c r="G2901" s="10" t="s">
        <v>4</v>
      </c>
    </row>
    <row r="2902" customFormat="false" ht="14.25" hidden="true" customHeight="false" outlineLevel="0" collapsed="false">
      <c r="A2902" s="0" t="s">
        <v>99</v>
      </c>
      <c r="B2902" s="0" t="s">
        <v>51</v>
      </c>
      <c r="C2902" s="0" t="s">
        <v>84</v>
      </c>
      <c r="D2902" s="0" t="s">
        <v>88</v>
      </c>
      <c r="E2902" s="0" t="n">
        <v>2039</v>
      </c>
      <c r="F2902" s="5" t="n">
        <v>10.272689977383</v>
      </c>
      <c r="G2902" s="10" t="s">
        <v>4</v>
      </c>
    </row>
    <row r="2903" customFormat="false" ht="14.25" hidden="true" customHeight="false" outlineLevel="0" collapsed="false">
      <c r="A2903" s="0" t="s">
        <v>99</v>
      </c>
      <c r="B2903" s="0" t="s">
        <v>51</v>
      </c>
      <c r="C2903" s="0" t="s">
        <v>84</v>
      </c>
      <c r="D2903" s="0" t="s">
        <v>88</v>
      </c>
      <c r="E2903" s="0" t="n">
        <v>2040</v>
      </c>
      <c r="F2903" s="5" t="n">
        <v>11.8020221235516</v>
      </c>
      <c r="G2903" s="10" t="s">
        <v>4</v>
      </c>
    </row>
    <row r="2904" customFormat="false" ht="14.25" hidden="true" customHeight="false" outlineLevel="0" collapsed="false">
      <c r="A2904" s="0" t="s">
        <v>99</v>
      </c>
      <c r="B2904" s="0" t="s">
        <v>51</v>
      </c>
      <c r="C2904" s="0" t="s">
        <v>84</v>
      </c>
      <c r="D2904" s="0" t="s">
        <v>89</v>
      </c>
      <c r="E2904" s="0" t="n">
        <v>2024</v>
      </c>
      <c r="F2904" s="5" t="n">
        <v>0.64482496</v>
      </c>
      <c r="G2904" s="10" t="s">
        <v>4</v>
      </c>
    </row>
    <row r="2905" customFormat="false" ht="14.25" hidden="true" customHeight="false" outlineLevel="0" collapsed="false">
      <c r="A2905" s="0" t="s">
        <v>99</v>
      </c>
      <c r="B2905" s="0" t="s">
        <v>51</v>
      </c>
      <c r="C2905" s="0" t="s">
        <v>84</v>
      </c>
      <c r="D2905" s="0" t="s">
        <v>89</v>
      </c>
      <c r="E2905" s="0" t="n">
        <v>2025</v>
      </c>
      <c r="F2905" s="5" t="n">
        <v>0.859589319153767</v>
      </c>
      <c r="G2905" s="10" t="s">
        <v>4</v>
      </c>
    </row>
    <row r="2906" customFormat="false" ht="14.25" hidden="true" customHeight="false" outlineLevel="0" collapsed="false">
      <c r="A2906" s="0" t="s">
        <v>99</v>
      </c>
      <c r="B2906" s="0" t="s">
        <v>51</v>
      </c>
      <c r="C2906" s="0" t="s">
        <v>84</v>
      </c>
      <c r="D2906" s="0" t="s">
        <v>89</v>
      </c>
      <c r="E2906" s="0" t="n">
        <v>2026</v>
      </c>
      <c r="F2906" s="5" t="n">
        <v>1.25287046695818</v>
      </c>
      <c r="G2906" s="10" t="s">
        <v>4</v>
      </c>
    </row>
    <row r="2907" customFormat="false" ht="14.25" hidden="true" customHeight="false" outlineLevel="0" collapsed="false">
      <c r="A2907" s="0" t="s">
        <v>99</v>
      </c>
      <c r="B2907" s="0" t="s">
        <v>51</v>
      </c>
      <c r="C2907" s="0" t="s">
        <v>84</v>
      </c>
      <c r="D2907" s="0" t="s">
        <v>89</v>
      </c>
      <c r="E2907" s="0" t="n">
        <v>2027</v>
      </c>
      <c r="F2907" s="5" t="n">
        <v>1.84864466496732</v>
      </c>
      <c r="G2907" s="10" t="s">
        <v>4</v>
      </c>
    </row>
    <row r="2908" customFormat="false" ht="14.25" hidden="true" customHeight="false" outlineLevel="0" collapsed="false">
      <c r="A2908" s="0" t="s">
        <v>99</v>
      </c>
      <c r="B2908" s="0" t="s">
        <v>51</v>
      </c>
      <c r="C2908" s="0" t="s">
        <v>84</v>
      </c>
      <c r="D2908" s="0" t="s">
        <v>89</v>
      </c>
      <c r="E2908" s="0" t="n">
        <v>2028</v>
      </c>
      <c r="F2908" s="5" t="n">
        <v>2.60211882451814</v>
      </c>
      <c r="G2908" s="10" t="s">
        <v>4</v>
      </c>
    </row>
    <row r="2909" customFormat="false" ht="14.25" hidden="true" customHeight="false" outlineLevel="0" collapsed="false">
      <c r="A2909" s="0" t="s">
        <v>99</v>
      </c>
      <c r="B2909" s="0" t="s">
        <v>51</v>
      </c>
      <c r="C2909" s="0" t="s">
        <v>84</v>
      </c>
      <c r="D2909" s="0" t="s">
        <v>89</v>
      </c>
      <c r="E2909" s="0" t="n">
        <v>2029</v>
      </c>
      <c r="F2909" s="5" t="n">
        <v>3.4995974677317</v>
      </c>
      <c r="G2909" s="10" t="s">
        <v>4</v>
      </c>
    </row>
    <row r="2910" customFormat="false" ht="14.25" hidden="true" customHeight="false" outlineLevel="0" collapsed="false">
      <c r="A2910" s="0" t="s">
        <v>99</v>
      </c>
      <c r="B2910" s="0" t="s">
        <v>51</v>
      </c>
      <c r="C2910" s="0" t="s">
        <v>84</v>
      </c>
      <c r="D2910" s="0" t="s">
        <v>89</v>
      </c>
      <c r="E2910" s="0" t="n">
        <v>2030</v>
      </c>
      <c r="F2910" s="5" t="n">
        <v>4.73834153719431</v>
      </c>
      <c r="G2910" s="10" t="s">
        <v>4</v>
      </c>
    </row>
    <row r="2911" customFormat="false" ht="14.25" hidden="true" customHeight="false" outlineLevel="0" collapsed="false">
      <c r="A2911" s="0" t="s">
        <v>99</v>
      </c>
      <c r="B2911" s="0" t="s">
        <v>51</v>
      </c>
      <c r="C2911" s="0" t="s">
        <v>84</v>
      </c>
      <c r="D2911" s="0" t="s">
        <v>89</v>
      </c>
      <c r="E2911" s="0" t="n">
        <v>2031</v>
      </c>
      <c r="F2911" s="5" t="n">
        <v>6.17016176483904</v>
      </c>
      <c r="G2911" s="10" t="s">
        <v>4</v>
      </c>
    </row>
    <row r="2912" customFormat="false" ht="14.25" hidden="true" customHeight="false" outlineLevel="0" collapsed="false">
      <c r="A2912" s="0" t="s">
        <v>99</v>
      </c>
      <c r="B2912" s="0" t="s">
        <v>51</v>
      </c>
      <c r="C2912" s="0" t="s">
        <v>84</v>
      </c>
      <c r="D2912" s="0" t="s">
        <v>89</v>
      </c>
      <c r="E2912" s="0" t="n">
        <v>2032</v>
      </c>
      <c r="F2912" s="5" t="n">
        <v>7.83259004230151</v>
      </c>
      <c r="G2912" s="10" t="s">
        <v>4</v>
      </c>
    </row>
    <row r="2913" customFormat="false" ht="14.25" hidden="true" customHeight="false" outlineLevel="0" collapsed="false">
      <c r="A2913" s="0" t="s">
        <v>99</v>
      </c>
      <c r="B2913" s="0" t="s">
        <v>51</v>
      </c>
      <c r="C2913" s="0" t="s">
        <v>84</v>
      </c>
      <c r="D2913" s="0" t="s">
        <v>89</v>
      </c>
      <c r="E2913" s="0" t="n">
        <v>2033</v>
      </c>
      <c r="F2913" s="5" t="n">
        <v>9.68704453285234</v>
      </c>
      <c r="G2913" s="10" t="s">
        <v>4</v>
      </c>
    </row>
    <row r="2914" customFormat="false" ht="14.25" hidden="true" customHeight="false" outlineLevel="0" collapsed="false">
      <c r="A2914" s="0" t="s">
        <v>99</v>
      </c>
      <c r="B2914" s="0" t="s">
        <v>51</v>
      </c>
      <c r="C2914" s="0" t="s">
        <v>84</v>
      </c>
      <c r="D2914" s="0" t="s">
        <v>89</v>
      </c>
      <c r="E2914" s="0" t="n">
        <v>2034</v>
      </c>
      <c r="F2914" s="5" t="n">
        <v>11.6783985636825</v>
      </c>
      <c r="G2914" s="10" t="s">
        <v>4</v>
      </c>
    </row>
    <row r="2915" customFormat="false" ht="14.25" hidden="true" customHeight="false" outlineLevel="0" collapsed="false">
      <c r="A2915" s="0" t="s">
        <v>99</v>
      </c>
      <c r="B2915" s="0" t="s">
        <v>51</v>
      </c>
      <c r="C2915" s="0" t="s">
        <v>84</v>
      </c>
      <c r="D2915" s="0" t="s">
        <v>89</v>
      </c>
      <c r="E2915" s="0" t="n">
        <v>2035</v>
      </c>
      <c r="F2915" s="5" t="n">
        <v>13.6532761627088</v>
      </c>
      <c r="G2915" s="10" t="s">
        <v>4</v>
      </c>
    </row>
    <row r="2916" customFormat="false" ht="14.25" hidden="true" customHeight="false" outlineLevel="0" collapsed="false">
      <c r="A2916" s="0" t="s">
        <v>99</v>
      </c>
      <c r="B2916" s="0" t="s">
        <v>51</v>
      </c>
      <c r="C2916" s="0" t="s">
        <v>84</v>
      </c>
      <c r="D2916" s="0" t="s">
        <v>89</v>
      </c>
      <c r="E2916" s="0" t="n">
        <v>2036</v>
      </c>
      <c r="F2916" s="5" t="n">
        <v>15.461059494568</v>
      </c>
      <c r="G2916" s="10" t="s">
        <v>4</v>
      </c>
    </row>
    <row r="2917" customFormat="false" ht="14.25" hidden="true" customHeight="false" outlineLevel="0" collapsed="false">
      <c r="A2917" s="0" t="s">
        <v>99</v>
      </c>
      <c r="B2917" s="0" t="s">
        <v>51</v>
      </c>
      <c r="C2917" s="0" t="s">
        <v>84</v>
      </c>
      <c r="D2917" s="0" t="s">
        <v>89</v>
      </c>
      <c r="E2917" s="0" t="n">
        <v>2037</v>
      </c>
      <c r="F2917" s="5" t="n">
        <v>17.1026781325247</v>
      </c>
      <c r="G2917" s="10" t="s">
        <v>4</v>
      </c>
    </row>
    <row r="2918" customFormat="false" ht="14.25" hidden="true" customHeight="false" outlineLevel="0" collapsed="false">
      <c r="A2918" s="0" t="s">
        <v>99</v>
      </c>
      <c r="B2918" s="0" t="s">
        <v>51</v>
      </c>
      <c r="C2918" s="0" t="s">
        <v>84</v>
      </c>
      <c r="D2918" s="0" t="s">
        <v>89</v>
      </c>
      <c r="E2918" s="0" t="n">
        <v>2038</v>
      </c>
      <c r="F2918" s="5" t="n">
        <v>18.6946621085905</v>
      </c>
      <c r="G2918" s="10" t="s">
        <v>4</v>
      </c>
    </row>
    <row r="2919" customFormat="false" ht="14.25" hidden="true" customHeight="false" outlineLevel="0" collapsed="false">
      <c r="A2919" s="0" t="s">
        <v>99</v>
      </c>
      <c r="B2919" s="0" t="s">
        <v>51</v>
      </c>
      <c r="C2919" s="0" t="s">
        <v>84</v>
      </c>
      <c r="D2919" s="0" t="s">
        <v>89</v>
      </c>
      <c r="E2919" s="0" t="n">
        <v>2039</v>
      </c>
      <c r="F2919" s="5" t="n">
        <v>20.2393394962842</v>
      </c>
      <c r="G2919" s="10" t="s">
        <v>4</v>
      </c>
    </row>
    <row r="2920" customFormat="false" ht="14.25" hidden="true" customHeight="false" outlineLevel="0" collapsed="false">
      <c r="A2920" s="0" t="s">
        <v>99</v>
      </c>
      <c r="B2920" s="0" t="s">
        <v>51</v>
      </c>
      <c r="C2920" s="0" t="s">
        <v>84</v>
      </c>
      <c r="D2920" s="0" t="s">
        <v>89</v>
      </c>
      <c r="E2920" s="0" t="n">
        <v>2040</v>
      </c>
      <c r="F2920" s="5" t="n">
        <v>21.7279796613421</v>
      </c>
      <c r="G2920" s="10" t="s">
        <v>4</v>
      </c>
    </row>
    <row r="2921" customFormat="false" ht="14.25" hidden="true" customHeight="false" outlineLevel="0" collapsed="false">
      <c r="A2921" s="0" t="s">
        <v>99</v>
      </c>
      <c r="B2921" s="0" t="s">
        <v>51</v>
      </c>
      <c r="C2921" s="0" t="s">
        <v>84</v>
      </c>
      <c r="D2921" s="0" t="s">
        <v>90</v>
      </c>
      <c r="E2921" s="0" t="n">
        <v>2024</v>
      </c>
      <c r="F2921" s="5" t="n">
        <v>0.000222</v>
      </c>
      <c r="G2921" s="10" t="s">
        <v>4</v>
      </c>
    </row>
    <row r="2922" customFormat="false" ht="14.25" hidden="true" customHeight="false" outlineLevel="0" collapsed="false">
      <c r="A2922" s="0" t="s">
        <v>99</v>
      </c>
      <c r="B2922" s="0" t="s">
        <v>51</v>
      </c>
      <c r="C2922" s="0" t="s">
        <v>84</v>
      </c>
      <c r="D2922" s="0" t="s">
        <v>90</v>
      </c>
      <c r="E2922" s="0" t="n">
        <v>2025</v>
      </c>
      <c r="F2922" s="5" t="n">
        <v>0.000434568023833168</v>
      </c>
      <c r="G2922" s="10" t="s">
        <v>4</v>
      </c>
    </row>
    <row r="2923" customFormat="false" ht="14.25" hidden="true" customHeight="false" outlineLevel="0" collapsed="false">
      <c r="A2923" s="0" t="s">
        <v>99</v>
      </c>
      <c r="B2923" s="0" t="s">
        <v>51</v>
      </c>
      <c r="C2923" s="0" t="s">
        <v>84</v>
      </c>
      <c r="D2923" s="0" t="s">
        <v>90</v>
      </c>
      <c r="E2923" s="0" t="n">
        <v>2026</v>
      </c>
      <c r="F2923" s="5" t="n">
        <v>0.00583271450638395</v>
      </c>
      <c r="G2923" s="10" t="s">
        <v>4</v>
      </c>
    </row>
    <row r="2924" customFormat="false" ht="14.25" hidden="true" customHeight="false" outlineLevel="0" collapsed="false">
      <c r="A2924" s="0" t="s">
        <v>99</v>
      </c>
      <c r="B2924" s="0" t="s">
        <v>51</v>
      </c>
      <c r="C2924" s="0" t="s">
        <v>84</v>
      </c>
      <c r="D2924" s="0" t="s">
        <v>90</v>
      </c>
      <c r="E2924" s="0" t="n">
        <v>2027</v>
      </c>
      <c r="F2924" s="5" t="n">
        <v>0.0133441427384914</v>
      </c>
      <c r="G2924" s="10" t="s">
        <v>4</v>
      </c>
    </row>
    <row r="2925" customFormat="false" ht="14.25" hidden="true" customHeight="false" outlineLevel="0" collapsed="false">
      <c r="A2925" s="0" t="s">
        <v>99</v>
      </c>
      <c r="B2925" s="0" t="s">
        <v>51</v>
      </c>
      <c r="C2925" s="0" t="s">
        <v>84</v>
      </c>
      <c r="D2925" s="0" t="s">
        <v>90</v>
      </c>
      <c r="E2925" s="0" t="n">
        <v>2028</v>
      </c>
      <c r="F2925" s="5" t="n">
        <v>0.0226128896767482</v>
      </c>
      <c r="G2925" s="10" t="s">
        <v>4</v>
      </c>
    </row>
    <row r="2926" customFormat="false" ht="14.25" hidden="true" customHeight="false" outlineLevel="0" collapsed="false">
      <c r="A2926" s="0" t="s">
        <v>99</v>
      </c>
      <c r="B2926" s="0" t="s">
        <v>51</v>
      </c>
      <c r="C2926" s="0" t="s">
        <v>84</v>
      </c>
      <c r="D2926" s="0" t="s">
        <v>90</v>
      </c>
      <c r="E2926" s="0" t="n">
        <v>2029</v>
      </c>
      <c r="F2926" s="5" t="n">
        <v>0.0337411252051919</v>
      </c>
      <c r="G2926" s="10" t="s">
        <v>4</v>
      </c>
    </row>
    <row r="2927" customFormat="false" ht="14.25" hidden="true" customHeight="false" outlineLevel="0" collapsed="false">
      <c r="A2927" s="0" t="s">
        <v>99</v>
      </c>
      <c r="B2927" s="0" t="s">
        <v>51</v>
      </c>
      <c r="C2927" s="0" t="s">
        <v>84</v>
      </c>
      <c r="D2927" s="0" t="s">
        <v>90</v>
      </c>
      <c r="E2927" s="0" t="n">
        <v>2030</v>
      </c>
      <c r="F2927" s="5" t="n">
        <v>0.046533551714024</v>
      </c>
      <c r="G2927" s="10" t="s">
        <v>4</v>
      </c>
    </row>
    <row r="2928" customFormat="false" ht="14.25" hidden="true" customHeight="false" outlineLevel="0" collapsed="false">
      <c r="A2928" s="0" t="s">
        <v>99</v>
      </c>
      <c r="B2928" s="0" t="s">
        <v>51</v>
      </c>
      <c r="C2928" s="0" t="s">
        <v>84</v>
      </c>
      <c r="D2928" s="0" t="s">
        <v>90</v>
      </c>
      <c r="E2928" s="0" t="n">
        <v>2031</v>
      </c>
      <c r="F2928" s="5" t="n">
        <v>0.0716088036031332</v>
      </c>
      <c r="G2928" s="10" t="s">
        <v>4</v>
      </c>
    </row>
    <row r="2929" customFormat="false" ht="14.25" hidden="true" customHeight="false" outlineLevel="0" collapsed="false">
      <c r="A2929" s="0" t="s">
        <v>99</v>
      </c>
      <c r="B2929" s="0" t="s">
        <v>51</v>
      </c>
      <c r="C2929" s="0" t="s">
        <v>84</v>
      </c>
      <c r="D2929" s="0" t="s">
        <v>90</v>
      </c>
      <c r="E2929" s="0" t="n">
        <v>2032</v>
      </c>
      <c r="F2929" s="5" t="n">
        <v>0.10385266703446</v>
      </c>
      <c r="G2929" s="10" t="s">
        <v>4</v>
      </c>
    </row>
    <row r="2930" customFormat="false" ht="14.25" hidden="true" customHeight="false" outlineLevel="0" collapsed="false">
      <c r="A2930" s="0" t="s">
        <v>99</v>
      </c>
      <c r="B2930" s="0" t="s">
        <v>51</v>
      </c>
      <c r="C2930" s="0" t="s">
        <v>84</v>
      </c>
      <c r="D2930" s="0" t="s">
        <v>90</v>
      </c>
      <c r="E2930" s="0" t="n">
        <v>2033</v>
      </c>
      <c r="F2930" s="5" t="n">
        <v>0.141320734798341</v>
      </c>
      <c r="G2930" s="10" t="s">
        <v>4</v>
      </c>
    </row>
    <row r="2931" customFormat="false" ht="14.25" hidden="true" customHeight="false" outlineLevel="0" collapsed="false">
      <c r="A2931" s="0" t="s">
        <v>99</v>
      </c>
      <c r="B2931" s="0" t="s">
        <v>51</v>
      </c>
      <c r="C2931" s="0" t="s">
        <v>84</v>
      </c>
      <c r="D2931" s="0" t="s">
        <v>90</v>
      </c>
      <c r="E2931" s="0" t="n">
        <v>2034</v>
      </c>
      <c r="F2931" s="5" t="n">
        <v>0.181173329274233</v>
      </c>
      <c r="G2931" s="10" t="s">
        <v>4</v>
      </c>
    </row>
    <row r="2932" customFormat="false" ht="14.25" hidden="true" customHeight="false" outlineLevel="0" collapsed="false">
      <c r="A2932" s="0" t="s">
        <v>99</v>
      </c>
      <c r="B2932" s="0" t="s">
        <v>51</v>
      </c>
      <c r="C2932" s="0" t="s">
        <v>84</v>
      </c>
      <c r="D2932" s="0" t="s">
        <v>90</v>
      </c>
      <c r="E2932" s="0" t="n">
        <v>2035</v>
      </c>
      <c r="F2932" s="5" t="n">
        <v>0.241581068332757</v>
      </c>
      <c r="G2932" s="10" t="s">
        <v>4</v>
      </c>
    </row>
    <row r="2933" customFormat="false" ht="14.25" hidden="true" customHeight="false" outlineLevel="0" collapsed="false">
      <c r="A2933" s="0" t="s">
        <v>99</v>
      </c>
      <c r="B2933" s="0" t="s">
        <v>51</v>
      </c>
      <c r="C2933" s="0" t="s">
        <v>84</v>
      </c>
      <c r="D2933" s="0" t="s">
        <v>90</v>
      </c>
      <c r="E2933" s="0" t="n">
        <v>2036</v>
      </c>
      <c r="F2933" s="5" t="n">
        <v>0.306852146292861</v>
      </c>
      <c r="G2933" s="10" t="s">
        <v>4</v>
      </c>
    </row>
    <row r="2934" customFormat="false" ht="14.25" hidden="true" customHeight="false" outlineLevel="0" collapsed="false">
      <c r="A2934" s="0" t="s">
        <v>99</v>
      </c>
      <c r="B2934" s="0" t="s">
        <v>51</v>
      </c>
      <c r="C2934" s="0" t="s">
        <v>84</v>
      </c>
      <c r="D2934" s="0" t="s">
        <v>90</v>
      </c>
      <c r="E2934" s="0" t="n">
        <v>2037</v>
      </c>
      <c r="F2934" s="5" t="n">
        <v>0.37519734691244</v>
      </c>
      <c r="G2934" s="10" t="s">
        <v>4</v>
      </c>
    </row>
    <row r="2935" customFormat="false" ht="14.25" hidden="true" customHeight="false" outlineLevel="0" collapsed="false">
      <c r="A2935" s="0" t="s">
        <v>99</v>
      </c>
      <c r="B2935" s="0" t="s">
        <v>51</v>
      </c>
      <c r="C2935" s="0" t="s">
        <v>84</v>
      </c>
      <c r="D2935" s="0" t="s">
        <v>90</v>
      </c>
      <c r="E2935" s="0" t="n">
        <v>2038</v>
      </c>
      <c r="F2935" s="5" t="n">
        <v>0.443041983693791</v>
      </c>
      <c r="G2935" s="10" t="s">
        <v>4</v>
      </c>
    </row>
    <row r="2936" customFormat="false" ht="14.25" hidden="true" customHeight="false" outlineLevel="0" collapsed="false">
      <c r="A2936" s="0" t="s">
        <v>99</v>
      </c>
      <c r="B2936" s="0" t="s">
        <v>51</v>
      </c>
      <c r="C2936" s="0" t="s">
        <v>84</v>
      </c>
      <c r="D2936" s="0" t="s">
        <v>90</v>
      </c>
      <c r="E2936" s="0" t="n">
        <v>2039</v>
      </c>
      <c r="F2936" s="5" t="n">
        <v>0.509856669768139</v>
      </c>
      <c r="G2936" s="10" t="s">
        <v>4</v>
      </c>
    </row>
    <row r="2937" customFormat="false" ht="14.25" hidden="true" customHeight="false" outlineLevel="0" collapsed="false">
      <c r="A2937" s="0" t="s">
        <v>99</v>
      </c>
      <c r="B2937" s="0" t="s">
        <v>51</v>
      </c>
      <c r="C2937" s="0" t="s">
        <v>84</v>
      </c>
      <c r="D2937" s="0" t="s">
        <v>90</v>
      </c>
      <c r="E2937" s="0" t="n">
        <v>2040</v>
      </c>
      <c r="F2937" s="5" t="n">
        <v>0.575877019749646</v>
      </c>
      <c r="G2937" s="10" t="s">
        <v>4</v>
      </c>
    </row>
    <row r="2938" customFormat="false" ht="14.25" hidden="true" customHeight="false" outlineLevel="0" collapsed="false">
      <c r="A2938" s="0" t="s">
        <v>99</v>
      </c>
      <c r="B2938" s="0" t="s">
        <v>51</v>
      </c>
      <c r="C2938" s="0" t="s">
        <v>84</v>
      </c>
      <c r="D2938" s="0" t="s">
        <v>91</v>
      </c>
      <c r="E2938" s="0" t="n">
        <v>2024</v>
      </c>
      <c r="F2938" s="5" t="n">
        <v>5.64284</v>
      </c>
      <c r="G2938" s="10" t="s">
        <v>4</v>
      </c>
    </row>
    <row r="2939" customFormat="false" ht="14.25" hidden="true" customHeight="false" outlineLevel="0" collapsed="false">
      <c r="A2939" s="0" t="s">
        <v>99</v>
      </c>
      <c r="B2939" s="0" t="s">
        <v>51</v>
      </c>
      <c r="C2939" s="0" t="s">
        <v>84</v>
      </c>
      <c r="D2939" s="0" t="s">
        <v>91</v>
      </c>
      <c r="E2939" s="0" t="n">
        <v>2025</v>
      </c>
      <c r="F2939" s="5" t="n">
        <v>5.72572742204568</v>
      </c>
      <c r="G2939" s="10" t="s">
        <v>4</v>
      </c>
    </row>
    <row r="2940" customFormat="false" ht="14.25" hidden="true" customHeight="false" outlineLevel="0" collapsed="false">
      <c r="A2940" s="0" t="s">
        <v>99</v>
      </c>
      <c r="B2940" s="0" t="s">
        <v>51</v>
      </c>
      <c r="C2940" s="0" t="s">
        <v>84</v>
      </c>
      <c r="D2940" s="0" t="s">
        <v>91</v>
      </c>
      <c r="E2940" s="0" t="n">
        <v>2026</v>
      </c>
      <c r="F2940" s="5" t="n">
        <v>5.81344851124438</v>
      </c>
      <c r="G2940" s="10" t="s">
        <v>4</v>
      </c>
    </row>
    <row r="2941" customFormat="false" ht="14.25" hidden="true" customHeight="false" outlineLevel="0" collapsed="false">
      <c r="A2941" s="0" t="s">
        <v>99</v>
      </c>
      <c r="B2941" s="0" t="s">
        <v>51</v>
      </c>
      <c r="C2941" s="0" t="s">
        <v>84</v>
      </c>
      <c r="D2941" s="0" t="s">
        <v>91</v>
      </c>
      <c r="E2941" s="0" t="n">
        <v>2027</v>
      </c>
      <c r="F2941" s="5" t="n">
        <v>5.89435323999105</v>
      </c>
      <c r="G2941" s="10" t="s">
        <v>4</v>
      </c>
    </row>
    <row r="2942" customFormat="false" ht="14.25" hidden="true" customHeight="false" outlineLevel="0" collapsed="false">
      <c r="A2942" s="0" t="s">
        <v>99</v>
      </c>
      <c r="B2942" s="0" t="s">
        <v>51</v>
      </c>
      <c r="C2942" s="0" t="s">
        <v>84</v>
      </c>
      <c r="D2942" s="0" t="s">
        <v>91</v>
      </c>
      <c r="E2942" s="0" t="n">
        <v>2028</v>
      </c>
      <c r="F2942" s="5" t="n">
        <v>5.9975296053661</v>
      </c>
      <c r="G2942" s="10" t="s">
        <v>4</v>
      </c>
    </row>
    <row r="2943" customFormat="false" ht="14.25" hidden="true" customHeight="false" outlineLevel="0" collapsed="false">
      <c r="A2943" s="0" t="s">
        <v>99</v>
      </c>
      <c r="B2943" s="0" t="s">
        <v>51</v>
      </c>
      <c r="C2943" s="0" t="s">
        <v>84</v>
      </c>
      <c r="D2943" s="0" t="s">
        <v>91</v>
      </c>
      <c r="E2943" s="0" t="n">
        <v>2029</v>
      </c>
      <c r="F2943" s="5" t="n">
        <v>6.11547992617022</v>
      </c>
      <c r="G2943" s="10" t="s">
        <v>4</v>
      </c>
    </row>
    <row r="2944" customFormat="false" ht="14.25" hidden="true" customHeight="false" outlineLevel="0" collapsed="false">
      <c r="A2944" s="0" t="s">
        <v>99</v>
      </c>
      <c r="B2944" s="0" t="s">
        <v>51</v>
      </c>
      <c r="C2944" s="0" t="s">
        <v>84</v>
      </c>
      <c r="D2944" s="0" t="s">
        <v>91</v>
      </c>
      <c r="E2944" s="0" t="n">
        <v>2030</v>
      </c>
      <c r="F2944" s="5" t="n">
        <v>6.2537445366675</v>
      </c>
      <c r="G2944" s="10" t="s">
        <v>4</v>
      </c>
    </row>
    <row r="2945" customFormat="false" ht="14.25" hidden="true" customHeight="false" outlineLevel="0" collapsed="false">
      <c r="A2945" s="0" t="s">
        <v>99</v>
      </c>
      <c r="B2945" s="0" t="s">
        <v>51</v>
      </c>
      <c r="C2945" s="0" t="s">
        <v>84</v>
      </c>
      <c r="D2945" s="0" t="s">
        <v>91</v>
      </c>
      <c r="E2945" s="0" t="n">
        <v>2031</v>
      </c>
      <c r="F2945" s="5" t="n">
        <v>6.39132885439413</v>
      </c>
      <c r="G2945" s="10" t="s">
        <v>4</v>
      </c>
    </row>
    <row r="2946" customFormat="false" ht="14.25" hidden="true" customHeight="false" outlineLevel="0" collapsed="false">
      <c r="A2946" s="0" t="s">
        <v>99</v>
      </c>
      <c r="B2946" s="0" t="s">
        <v>51</v>
      </c>
      <c r="C2946" s="0" t="s">
        <v>84</v>
      </c>
      <c r="D2946" s="0" t="s">
        <v>91</v>
      </c>
      <c r="E2946" s="0" t="n">
        <v>2032</v>
      </c>
      <c r="F2946" s="5" t="n">
        <v>6.52374396836737</v>
      </c>
      <c r="G2946" s="10" t="s">
        <v>4</v>
      </c>
    </row>
    <row r="2947" customFormat="false" ht="14.25" hidden="true" customHeight="false" outlineLevel="0" collapsed="false">
      <c r="A2947" s="0" t="s">
        <v>99</v>
      </c>
      <c r="B2947" s="0" t="s">
        <v>51</v>
      </c>
      <c r="C2947" s="0" t="s">
        <v>84</v>
      </c>
      <c r="D2947" s="0" t="s">
        <v>91</v>
      </c>
      <c r="E2947" s="0" t="n">
        <v>2033</v>
      </c>
      <c r="F2947" s="5" t="n">
        <v>6.65704262708675</v>
      </c>
      <c r="G2947" s="10" t="s">
        <v>4</v>
      </c>
    </row>
    <row r="2948" customFormat="false" ht="14.25" hidden="true" customHeight="false" outlineLevel="0" collapsed="false">
      <c r="A2948" s="0" t="s">
        <v>99</v>
      </c>
      <c r="B2948" s="0" t="s">
        <v>51</v>
      </c>
      <c r="C2948" s="0" t="s">
        <v>84</v>
      </c>
      <c r="D2948" s="0" t="s">
        <v>91</v>
      </c>
      <c r="E2948" s="0" t="n">
        <v>2034</v>
      </c>
      <c r="F2948" s="5" t="n">
        <v>6.7062424375915</v>
      </c>
      <c r="G2948" s="10" t="s">
        <v>4</v>
      </c>
    </row>
    <row r="2949" customFormat="false" ht="14.25" hidden="true" customHeight="false" outlineLevel="0" collapsed="false">
      <c r="A2949" s="0" t="s">
        <v>99</v>
      </c>
      <c r="B2949" s="0" t="s">
        <v>51</v>
      </c>
      <c r="C2949" s="0" t="s">
        <v>84</v>
      </c>
      <c r="D2949" s="0" t="s">
        <v>91</v>
      </c>
      <c r="E2949" s="0" t="n">
        <v>2035</v>
      </c>
      <c r="F2949" s="5" t="n">
        <v>6.75376720703446</v>
      </c>
      <c r="G2949" s="10" t="s">
        <v>4</v>
      </c>
    </row>
    <row r="2950" customFormat="false" ht="14.25" hidden="true" customHeight="false" outlineLevel="0" collapsed="false">
      <c r="A2950" s="0" t="s">
        <v>99</v>
      </c>
      <c r="B2950" s="0" t="s">
        <v>51</v>
      </c>
      <c r="C2950" s="0" t="s">
        <v>84</v>
      </c>
      <c r="D2950" s="0" t="s">
        <v>91</v>
      </c>
      <c r="E2950" s="0" t="n">
        <v>2036</v>
      </c>
      <c r="F2950" s="5" t="n">
        <v>6.79812726262699</v>
      </c>
      <c r="G2950" s="10" t="s">
        <v>4</v>
      </c>
    </row>
    <row r="2951" customFormat="false" ht="14.25" hidden="true" customHeight="false" outlineLevel="0" collapsed="false">
      <c r="A2951" s="0" t="s">
        <v>99</v>
      </c>
      <c r="B2951" s="0" t="s">
        <v>51</v>
      </c>
      <c r="C2951" s="0" t="s">
        <v>84</v>
      </c>
      <c r="D2951" s="0" t="s">
        <v>91</v>
      </c>
      <c r="E2951" s="0" t="n">
        <v>2037</v>
      </c>
      <c r="F2951" s="5" t="n">
        <v>6.84116184259572</v>
      </c>
      <c r="G2951" s="10" t="s">
        <v>4</v>
      </c>
    </row>
    <row r="2952" customFormat="false" ht="14.25" hidden="true" customHeight="false" outlineLevel="0" collapsed="false">
      <c r="A2952" s="0" t="s">
        <v>99</v>
      </c>
      <c r="B2952" s="0" t="s">
        <v>51</v>
      </c>
      <c r="C2952" s="0" t="s">
        <v>84</v>
      </c>
      <c r="D2952" s="0" t="s">
        <v>91</v>
      </c>
      <c r="E2952" s="0" t="n">
        <v>2038</v>
      </c>
      <c r="F2952" s="5" t="n">
        <v>6.88182605524285</v>
      </c>
      <c r="G2952" s="10" t="s">
        <v>4</v>
      </c>
    </row>
    <row r="2953" customFormat="false" ht="14.25" hidden="true" customHeight="false" outlineLevel="0" collapsed="false">
      <c r="A2953" s="0" t="s">
        <v>99</v>
      </c>
      <c r="B2953" s="0" t="s">
        <v>51</v>
      </c>
      <c r="C2953" s="0" t="s">
        <v>84</v>
      </c>
      <c r="D2953" s="0" t="s">
        <v>91</v>
      </c>
      <c r="E2953" s="0" t="n">
        <v>2039</v>
      </c>
      <c r="F2953" s="5" t="n">
        <v>6.91856321140134</v>
      </c>
      <c r="G2953" s="10" t="s">
        <v>4</v>
      </c>
    </row>
    <row r="2954" customFormat="false" ht="14.25" hidden="true" customHeight="false" outlineLevel="0" collapsed="false">
      <c r="A2954" s="0" t="s">
        <v>99</v>
      </c>
      <c r="B2954" s="0" t="s">
        <v>51</v>
      </c>
      <c r="C2954" s="0" t="s">
        <v>84</v>
      </c>
      <c r="D2954" s="0" t="s">
        <v>91</v>
      </c>
      <c r="E2954" s="0" t="n">
        <v>2040</v>
      </c>
      <c r="F2954" s="5" t="n">
        <v>6.95507728161873</v>
      </c>
      <c r="G2954" s="10" t="s">
        <v>4</v>
      </c>
    </row>
    <row r="2955" customFormat="false" ht="14.25" hidden="true" customHeight="false" outlineLevel="0" collapsed="false">
      <c r="A2955" s="0" t="s">
        <v>99</v>
      </c>
      <c r="B2955" s="0" t="s">
        <v>51</v>
      </c>
      <c r="C2955" s="0" t="s">
        <v>84</v>
      </c>
      <c r="D2955" s="0" t="s">
        <v>92</v>
      </c>
      <c r="E2955" s="0" t="n">
        <v>2024</v>
      </c>
      <c r="F2955" s="5" t="n">
        <v>0.12241</v>
      </c>
      <c r="G2955" s="10" t="s">
        <v>4</v>
      </c>
    </row>
    <row r="2956" customFormat="false" ht="14.25" hidden="true" customHeight="false" outlineLevel="0" collapsed="false">
      <c r="A2956" s="0" t="s">
        <v>99</v>
      </c>
      <c r="B2956" s="0" t="s">
        <v>51</v>
      </c>
      <c r="C2956" s="0" t="s">
        <v>84</v>
      </c>
      <c r="D2956" s="0" t="s">
        <v>92</v>
      </c>
      <c r="E2956" s="0" t="n">
        <v>2025</v>
      </c>
      <c r="F2956" s="5" t="n">
        <v>0.437199408142999</v>
      </c>
      <c r="G2956" s="10" t="s">
        <v>4</v>
      </c>
    </row>
    <row r="2957" customFormat="false" ht="14.25" hidden="true" customHeight="false" outlineLevel="0" collapsed="false">
      <c r="A2957" s="0" t="s">
        <v>99</v>
      </c>
      <c r="B2957" s="0" t="s">
        <v>51</v>
      </c>
      <c r="C2957" s="0" t="s">
        <v>84</v>
      </c>
      <c r="D2957" s="0" t="s">
        <v>92</v>
      </c>
      <c r="E2957" s="0" t="n">
        <v>2026</v>
      </c>
      <c r="F2957" s="5" t="n">
        <v>0.484772020048954</v>
      </c>
      <c r="G2957" s="10" t="s">
        <v>4</v>
      </c>
    </row>
    <row r="2958" customFormat="false" ht="14.25" hidden="true" customHeight="false" outlineLevel="0" collapsed="false">
      <c r="A2958" s="0" t="s">
        <v>99</v>
      </c>
      <c r="B2958" s="0" t="s">
        <v>51</v>
      </c>
      <c r="C2958" s="0" t="s">
        <v>84</v>
      </c>
      <c r="D2958" s="0" t="s">
        <v>92</v>
      </c>
      <c r="E2958" s="0" t="n">
        <v>2027</v>
      </c>
      <c r="F2958" s="5" t="n">
        <v>0.524383000557498</v>
      </c>
      <c r="G2958" s="10" t="s">
        <v>4</v>
      </c>
    </row>
    <row r="2959" customFormat="false" ht="14.25" hidden="true" customHeight="false" outlineLevel="0" collapsed="false">
      <c r="A2959" s="0" t="s">
        <v>99</v>
      </c>
      <c r="B2959" s="0" t="s">
        <v>51</v>
      </c>
      <c r="C2959" s="0" t="s">
        <v>84</v>
      </c>
      <c r="D2959" s="0" t="s">
        <v>92</v>
      </c>
      <c r="E2959" s="0" t="n">
        <v>2028</v>
      </c>
      <c r="F2959" s="5" t="n">
        <v>0.559495832732151</v>
      </c>
      <c r="G2959" s="10" t="s">
        <v>4</v>
      </c>
    </row>
    <row r="2960" customFormat="false" ht="14.25" hidden="true" customHeight="false" outlineLevel="0" collapsed="false">
      <c r="A2960" s="0" t="s">
        <v>99</v>
      </c>
      <c r="B2960" s="0" t="s">
        <v>51</v>
      </c>
      <c r="C2960" s="0" t="s">
        <v>84</v>
      </c>
      <c r="D2960" s="0" t="s">
        <v>92</v>
      </c>
      <c r="E2960" s="0" t="n">
        <v>2029</v>
      </c>
      <c r="F2960" s="5" t="n">
        <v>0.590928141054763</v>
      </c>
      <c r="G2960" s="10" t="s">
        <v>4</v>
      </c>
    </row>
    <row r="2961" customFormat="false" ht="14.25" hidden="true" customHeight="false" outlineLevel="0" collapsed="false">
      <c r="A2961" s="0" t="s">
        <v>99</v>
      </c>
      <c r="B2961" s="0" t="s">
        <v>51</v>
      </c>
      <c r="C2961" s="0" t="s">
        <v>84</v>
      </c>
      <c r="D2961" s="0" t="s">
        <v>92</v>
      </c>
      <c r="E2961" s="0" t="n">
        <v>2030</v>
      </c>
      <c r="F2961" s="5" t="n">
        <v>0.616838169644591</v>
      </c>
      <c r="G2961" s="10" t="s">
        <v>4</v>
      </c>
    </row>
    <row r="2962" customFormat="false" ht="14.25" hidden="true" customHeight="false" outlineLevel="0" collapsed="false">
      <c r="A2962" s="0" t="s">
        <v>99</v>
      </c>
      <c r="B2962" s="0" t="s">
        <v>51</v>
      </c>
      <c r="C2962" s="0" t="s">
        <v>84</v>
      </c>
      <c r="D2962" s="0" t="s">
        <v>92</v>
      </c>
      <c r="E2962" s="0" t="n">
        <v>2031</v>
      </c>
      <c r="F2962" s="5" t="n">
        <v>0.634498407562871</v>
      </c>
      <c r="G2962" s="10" t="s">
        <v>4</v>
      </c>
    </row>
    <row r="2963" customFormat="false" ht="14.25" hidden="true" customHeight="false" outlineLevel="0" collapsed="false">
      <c r="A2963" s="0" t="s">
        <v>99</v>
      </c>
      <c r="B2963" s="0" t="s">
        <v>51</v>
      </c>
      <c r="C2963" s="0" t="s">
        <v>84</v>
      </c>
      <c r="D2963" s="0" t="s">
        <v>92</v>
      </c>
      <c r="E2963" s="0" t="n">
        <v>2032</v>
      </c>
      <c r="F2963" s="5" t="n">
        <v>0.643212237106042</v>
      </c>
      <c r="G2963" s="10" t="s">
        <v>4</v>
      </c>
    </row>
    <row r="2964" customFormat="false" ht="14.25" hidden="true" customHeight="false" outlineLevel="0" collapsed="false">
      <c r="A2964" s="0" t="s">
        <v>99</v>
      </c>
      <c r="B2964" s="0" t="s">
        <v>51</v>
      </c>
      <c r="C2964" s="0" t="s">
        <v>84</v>
      </c>
      <c r="D2964" s="0" t="s">
        <v>92</v>
      </c>
      <c r="E2964" s="0" t="n">
        <v>2033</v>
      </c>
      <c r="F2964" s="5" t="n">
        <v>0.643562561460895</v>
      </c>
      <c r="G2964" s="10" t="s">
        <v>4</v>
      </c>
    </row>
    <row r="2965" customFormat="false" ht="14.25" hidden="true" customHeight="false" outlineLevel="0" collapsed="false">
      <c r="A2965" s="0" t="s">
        <v>99</v>
      </c>
      <c r="B2965" s="0" t="s">
        <v>51</v>
      </c>
      <c r="C2965" s="0" t="s">
        <v>84</v>
      </c>
      <c r="D2965" s="0" t="s">
        <v>92</v>
      </c>
      <c r="E2965" s="0" t="n">
        <v>2034</v>
      </c>
      <c r="F2965" s="5" t="n">
        <v>0.64145617582347</v>
      </c>
      <c r="G2965" s="10" t="s">
        <v>4</v>
      </c>
    </row>
    <row r="2966" customFormat="false" ht="14.25" hidden="true" customHeight="false" outlineLevel="0" collapsed="false">
      <c r="A2966" s="0" t="s">
        <v>99</v>
      </c>
      <c r="B2966" s="0" t="s">
        <v>51</v>
      </c>
      <c r="C2966" s="0" t="s">
        <v>84</v>
      </c>
      <c r="D2966" s="0" t="s">
        <v>92</v>
      </c>
      <c r="E2966" s="0" t="n">
        <v>2035</v>
      </c>
      <c r="F2966" s="5" t="n">
        <v>0.639331563517168</v>
      </c>
      <c r="G2966" s="10" t="s">
        <v>4</v>
      </c>
    </row>
    <row r="2967" customFormat="false" ht="14.25" hidden="true" customHeight="false" outlineLevel="0" collapsed="false">
      <c r="A2967" s="0" t="s">
        <v>99</v>
      </c>
      <c r="B2967" s="0" t="s">
        <v>51</v>
      </c>
      <c r="C2967" s="0" t="s">
        <v>84</v>
      </c>
      <c r="D2967" s="0" t="s">
        <v>92</v>
      </c>
      <c r="E2967" s="0" t="n">
        <v>2036</v>
      </c>
      <c r="F2967" s="5" t="n">
        <v>0.637674221461283</v>
      </c>
      <c r="G2967" s="10" t="s">
        <v>4</v>
      </c>
    </row>
    <row r="2968" customFormat="false" ht="14.25" hidden="true" customHeight="false" outlineLevel="0" collapsed="false">
      <c r="A2968" s="0" t="s">
        <v>99</v>
      </c>
      <c r="B2968" s="0" t="s">
        <v>51</v>
      </c>
      <c r="C2968" s="0" t="s">
        <v>84</v>
      </c>
      <c r="D2968" s="0" t="s">
        <v>92</v>
      </c>
      <c r="E2968" s="0" t="n">
        <v>2037</v>
      </c>
      <c r="F2968" s="5" t="n">
        <v>0.634809637569033</v>
      </c>
      <c r="G2968" s="10" t="s">
        <v>4</v>
      </c>
    </row>
    <row r="2969" customFormat="false" ht="14.25" hidden="true" customHeight="false" outlineLevel="0" collapsed="false">
      <c r="A2969" s="0" t="s">
        <v>99</v>
      </c>
      <c r="B2969" s="0" t="s">
        <v>51</v>
      </c>
      <c r="C2969" s="0" t="s">
        <v>84</v>
      </c>
      <c r="D2969" s="0" t="s">
        <v>92</v>
      </c>
      <c r="E2969" s="0" t="n">
        <v>2038</v>
      </c>
      <c r="F2969" s="5" t="n">
        <v>0.627457244414526</v>
      </c>
      <c r="G2969" s="10" t="s">
        <v>4</v>
      </c>
    </row>
    <row r="2970" customFormat="false" ht="14.25" hidden="true" customHeight="false" outlineLevel="0" collapsed="false">
      <c r="A2970" s="0" t="s">
        <v>99</v>
      </c>
      <c r="B2970" s="0" t="s">
        <v>51</v>
      </c>
      <c r="C2970" s="0" t="s">
        <v>84</v>
      </c>
      <c r="D2970" s="0" t="s">
        <v>92</v>
      </c>
      <c r="E2970" s="0" t="n">
        <v>2039</v>
      </c>
      <c r="F2970" s="5" t="n">
        <v>0.616447314902274</v>
      </c>
      <c r="G2970" s="10" t="s">
        <v>4</v>
      </c>
    </row>
    <row r="2971" customFormat="false" ht="14.25" hidden="true" customHeight="false" outlineLevel="0" collapsed="false">
      <c r="A2971" s="0" t="s">
        <v>99</v>
      </c>
      <c r="B2971" s="0" t="s">
        <v>51</v>
      </c>
      <c r="C2971" s="0" t="s">
        <v>84</v>
      </c>
      <c r="D2971" s="0" t="s">
        <v>92</v>
      </c>
      <c r="E2971" s="0" t="n">
        <v>2040</v>
      </c>
      <c r="F2971" s="5" t="n">
        <v>0.600927390097296</v>
      </c>
      <c r="G2971" s="10" t="s">
        <v>4</v>
      </c>
    </row>
    <row r="2972" customFormat="false" ht="14.25" hidden="true" customHeight="false" outlineLevel="0" collapsed="false">
      <c r="A2972" s="0" t="s">
        <v>99</v>
      </c>
      <c r="B2972" s="0" t="s">
        <v>51</v>
      </c>
      <c r="C2972" s="0" t="s">
        <v>84</v>
      </c>
      <c r="D2972" s="0" t="s">
        <v>71</v>
      </c>
      <c r="E2972" s="0" t="n">
        <v>2024</v>
      </c>
      <c r="F2972" s="5" t="n">
        <v>6.99185537289405</v>
      </c>
      <c r="G2972" s="10" t="s">
        <v>4</v>
      </c>
    </row>
    <row r="2973" customFormat="false" ht="14.25" hidden="true" customHeight="false" outlineLevel="0" collapsed="false">
      <c r="A2973" s="0" t="s">
        <v>99</v>
      </c>
      <c r="B2973" s="0" t="s">
        <v>51</v>
      </c>
      <c r="C2973" s="0" t="s">
        <v>84</v>
      </c>
      <c r="D2973" s="0" t="s">
        <v>71</v>
      </c>
      <c r="E2973" s="0" t="n">
        <v>2025</v>
      </c>
      <c r="F2973" s="5" t="n">
        <v>7.75666902354495</v>
      </c>
      <c r="G2973" s="10" t="s">
        <v>4</v>
      </c>
    </row>
    <row r="2974" customFormat="false" ht="14.25" hidden="true" customHeight="false" outlineLevel="0" collapsed="false">
      <c r="A2974" s="0" t="s">
        <v>99</v>
      </c>
      <c r="B2974" s="0" t="s">
        <v>51</v>
      </c>
      <c r="C2974" s="0" t="s">
        <v>84</v>
      </c>
      <c r="D2974" s="0" t="s">
        <v>71</v>
      </c>
      <c r="E2974" s="0" t="n">
        <v>2026</v>
      </c>
      <c r="F2974" s="5" t="n">
        <v>8.71724993970882</v>
      </c>
      <c r="G2974" s="10" t="s">
        <v>4</v>
      </c>
    </row>
    <row r="2975" customFormat="false" ht="14.25" hidden="true" customHeight="false" outlineLevel="0" collapsed="false">
      <c r="A2975" s="0" t="s">
        <v>99</v>
      </c>
      <c r="B2975" s="0" t="s">
        <v>51</v>
      </c>
      <c r="C2975" s="0" t="s">
        <v>84</v>
      </c>
      <c r="D2975" s="0" t="s">
        <v>71</v>
      </c>
      <c r="E2975" s="0" t="n">
        <v>2027</v>
      </c>
      <c r="F2975" s="5" t="n">
        <v>10.0699278384413</v>
      </c>
      <c r="G2975" s="10" t="s">
        <v>4</v>
      </c>
    </row>
    <row r="2976" customFormat="false" ht="14.25" hidden="true" customHeight="false" outlineLevel="0" collapsed="false">
      <c r="A2976" s="0" t="s">
        <v>99</v>
      </c>
      <c r="B2976" s="0" t="s">
        <v>51</v>
      </c>
      <c r="C2976" s="0" t="s">
        <v>84</v>
      </c>
      <c r="D2976" s="0" t="s">
        <v>71</v>
      </c>
      <c r="E2976" s="0" t="n">
        <v>2028</v>
      </c>
      <c r="F2976" s="5" t="n">
        <v>11.7848531293819</v>
      </c>
      <c r="G2976" s="10" t="s">
        <v>4</v>
      </c>
    </row>
    <row r="2977" customFormat="false" ht="14.25" hidden="true" customHeight="false" outlineLevel="0" collapsed="false">
      <c r="A2977" s="0" t="s">
        <v>99</v>
      </c>
      <c r="B2977" s="0" t="s">
        <v>51</v>
      </c>
      <c r="C2977" s="0" t="s">
        <v>84</v>
      </c>
      <c r="D2977" s="0" t="s">
        <v>71</v>
      </c>
      <c r="E2977" s="0" t="n">
        <v>2029</v>
      </c>
      <c r="F2977" s="5" t="n">
        <v>13.8150432017204</v>
      </c>
      <c r="G2977" s="10" t="s">
        <v>4</v>
      </c>
    </row>
    <row r="2978" customFormat="false" ht="14.25" hidden="true" customHeight="false" outlineLevel="0" collapsed="false">
      <c r="A2978" s="0" t="s">
        <v>99</v>
      </c>
      <c r="B2978" s="0" t="s">
        <v>51</v>
      </c>
      <c r="C2978" s="0" t="s">
        <v>84</v>
      </c>
      <c r="D2978" s="0" t="s">
        <v>71</v>
      </c>
      <c r="E2978" s="0" t="n">
        <v>2030</v>
      </c>
      <c r="F2978" s="5" t="n">
        <v>16.3730092837328</v>
      </c>
      <c r="G2978" s="10" t="s">
        <v>4</v>
      </c>
    </row>
    <row r="2979" customFormat="false" ht="14.25" hidden="true" customHeight="false" outlineLevel="0" collapsed="false">
      <c r="A2979" s="0" t="s">
        <v>99</v>
      </c>
      <c r="B2979" s="0" t="s">
        <v>51</v>
      </c>
      <c r="C2979" s="0" t="s">
        <v>84</v>
      </c>
      <c r="D2979" s="0" t="s">
        <v>71</v>
      </c>
      <c r="E2979" s="0" t="n">
        <v>2031</v>
      </c>
      <c r="F2979" s="5" t="n">
        <v>19.1189573288733</v>
      </c>
      <c r="G2979" s="10" t="s">
        <v>4</v>
      </c>
    </row>
    <row r="2980" customFormat="false" ht="14.25" hidden="true" customHeight="false" outlineLevel="0" collapsed="false">
      <c r="A2980" s="0" t="s">
        <v>99</v>
      </c>
      <c r="B2980" s="0" t="s">
        <v>51</v>
      </c>
      <c r="C2980" s="0" t="s">
        <v>84</v>
      </c>
      <c r="D2980" s="0" t="s">
        <v>71</v>
      </c>
      <c r="E2980" s="0" t="n">
        <v>2032</v>
      </c>
      <c r="F2980" s="5" t="n">
        <v>22.2216425075566</v>
      </c>
      <c r="G2980" s="10" t="s">
        <v>4</v>
      </c>
    </row>
    <row r="2981" customFormat="false" ht="14.25" hidden="true" customHeight="false" outlineLevel="0" collapsed="false">
      <c r="A2981" s="0" t="s">
        <v>99</v>
      </c>
      <c r="B2981" s="0" t="s">
        <v>51</v>
      </c>
      <c r="C2981" s="0" t="s">
        <v>84</v>
      </c>
      <c r="D2981" s="0" t="s">
        <v>71</v>
      </c>
      <c r="E2981" s="0" t="n">
        <v>2033</v>
      </c>
      <c r="F2981" s="5" t="n">
        <v>25.6697894062715</v>
      </c>
      <c r="G2981" s="10" t="s">
        <v>4</v>
      </c>
    </row>
    <row r="2982" customFormat="false" ht="14.25" hidden="true" customHeight="false" outlineLevel="0" collapsed="false">
      <c r="A2982" s="0" t="s">
        <v>99</v>
      </c>
      <c r="B2982" s="0" t="s">
        <v>51</v>
      </c>
      <c r="C2982" s="0" t="s">
        <v>84</v>
      </c>
      <c r="D2982" s="0" t="s">
        <v>71</v>
      </c>
      <c r="E2982" s="0" t="n">
        <v>2034</v>
      </c>
      <c r="F2982" s="5" t="n">
        <v>29.2890934307395</v>
      </c>
      <c r="G2982" s="10" t="s">
        <v>4</v>
      </c>
    </row>
    <row r="2983" customFormat="false" ht="14.25" hidden="true" customHeight="false" outlineLevel="0" collapsed="false">
      <c r="A2983" s="0" t="s">
        <v>99</v>
      </c>
      <c r="B2983" s="0" t="s">
        <v>51</v>
      </c>
      <c r="C2983" s="0" t="s">
        <v>84</v>
      </c>
      <c r="D2983" s="0" t="s">
        <v>71</v>
      </c>
      <c r="E2983" s="0" t="n">
        <v>2035</v>
      </c>
      <c r="F2983" s="5" t="n">
        <v>33.0267492787127</v>
      </c>
      <c r="G2983" s="10" t="s">
        <v>4</v>
      </c>
    </row>
    <row r="2984" customFormat="false" ht="14.25" hidden="true" customHeight="false" outlineLevel="0" collapsed="false">
      <c r="A2984" s="0" t="s">
        <v>99</v>
      </c>
      <c r="B2984" s="0" t="s">
        <v>51</v>
      </c>
      <c r="C2984" s="0" t="s">
        <v>84</v>
      </c>
      <c r="D2984" s="0" t="s">
        <v>71</v>
      </c>
      <c r="E2984" s="0" t="n">
        <v>2036</v>
      </c>
      <c r="F2984" s="5" t="n">
        <v>36.6940654633437</v>
      </c>
      <c r="G2984" s="10" t="s">
        <v>4</v>
      </c>
    </row>
    <row r="2985" customFormat="false" ht="14.25" hidden="true" customHeight="false" outlineLevel="0" collapsed="false">
      <c r="A2985" s="0" t="s">
        <v>99</v>
      </c>
      <c r="B2985" s="0" t="s">
        <v>51</v>
      </c>
      <c r="C2985" s="0" t="s">
        <v>84</v>
      </c>
      <c r="D2985" s="0" t="s">
        <v>71</v>
      </c>
      <c r="E2985" s="0" t="n">
        <v>2037</v>
      </c>
      <c r="F2985" s="5" t="n">
        <v>40.2546578065423</v>
      </c>
      <c r="G2985" s="10" t="s">
        <v>4</v>
      </c>
    </row>
    <row r="2986" customFormat="false" ht="14.25" hidden="true" customHeight="false" outlineLevel="0" collapsed="false">
      <c r="A2986" s="0" t="s">
        <v>99</v>
      </c>
      <c r="B2986" s="0" t="s">
        <v>51</v>
      </c>
      <c r="C2986" s="0" t="s">
        <v>84</v>
      </c>
      <c r="D2986" s="0" t="s">
        <v>71</v>
      </c>
      <c r="E2986" s="0" t="n">
        <v>2038</v>
      </c>
      <c r="F2986" s="5" t="n">
        <v>43.8323810900066</v>
      </c>
      <c r="G2986" s="10" t="s">
        <v>4</v>
      </c>
    </row>
    <row r="2987" customFormat="false" ht="14.25" hidden="true" customHeight="false" outlineLevel="0" collapsed="false">
      <c r="A2987" s="0" t="s">
        <v>99</v>
      </c>
      <c r="B2987" s="0" t="s">
        <v>51</v>
      </c>
      <c r="C2987" s="0" t="s">
        <v>84</v>
      </c>
      <c r="D2987" s="0" t="s">
        <v>71</v>
      </c>
      <c r="E2987" s="0" t="n">
        <v>2039</v>
      </c>
      <c r="F2987" s="5" t="n">
        <v>47.4367938069889</v>
      </c>
      <c r="G2987" s="10" t="s">
        <v>4</v>
      </c>
    </row>
    <row r="2988" customFormat="false" ht="14.25" hidden="true" customHeight="false" outlineLevel="0" collapsed="false">
      <c r="A2988" s="0" t="s">
        <v>99</v>
      </c>
      <c r="B2988" s="0" t="s">
        <v>51</v>
      </c>
      <c r="C2988" s="0" t="s">
        <v>84</v>
      </c>
      <c r="D2988" s="0" t="s">
        <v>71</v>
      </c>
      <c r="E2988" s="0" t="n">
        <v>2040</v>
      </c>
      <c r="F2988" s="5" t="n">
        <v>51.0760174038972</v>
      </c>
      <c r="G2988" s="10" t="s">
        <v>4</v>
      </c>
    </row>
    <row r="2989" customFormat="false" ht="14.25" hidden="true" customHeight="false" outlineLevel="0" collapsed="false">
      <c r="A2989" s="0" t="s">
        <v>100</v>
      </c>
      <c r="B2989" s="0" t="s">
        <v>54</v>
      </c>
      <c r="C2989" s="0" t="s">
        <v>65</v>
      </c>
      <c r="D2989" s="0" t="s">
        <v>66</v>
      </c>
      <c r="E2989" s="0" t="n">
        <v>2024</v>
      </c>
      <c r="F2989" s="5" t="n">
        <v>0</v>
      </c>
      <c r="G2989" s="10" t="s">
        <v>4</v>
      </c>
    </row>
    <row r="2990" customFormat="false" ht="14.25" hidden="true" customHeight="false" outlineLevel="0" collapsed="false">
      <c r="A2990" s="0" t="s">
        <v>100</v>
      </c>
      <c r="B2990" s="0" t="s">
        <v>54</v>
      </c>
      <c r="C2990" s="0" t="s">
        <v>65</v>
      </c>
      <c r="D2990" s="0" t="s">
        <v>66</v>
      </c>
      <c r="E2990" s="0" t="n">
        <v>2025</v>
      </c>
      <c r="F2990" s="5" t="n">
        <v>0</v>
      </c>
      <c r="G2990" s="10" t="s">
        <v>4</v>
      </c>
    </row>
    <row r="2991" customFormat="false" ht="14.25" hidden="true" customHeight="false" outlineLevel="0" collapsed="false">
      <c r="A2991" s="0" t="s">
        <v>100</v>
      </c>
      <c r="B2991" s="0" t="s">
        <v>54</v>
      </c>
      <c r="C2991" s="0" t="s">
        <v>65</v>
      </c>
      <c r="D2991" s="0" t="s">
        <v>66</v>
      </c>
      <c r="E2991" s="0" t="n">
        <v>2026</v>
      </c>
      <c r="F2991" s="5" t="n">
        <v>0</v>
      </c>
      <c r="G2991" s="10" t="s">
        <v>4</v>
      </c>
    </row>
    <row r="2992" customFormat="false" ht="14.25" hidden="true" customHeight="false" outlineLevel="0" collapsed="false">
      <c r="A2992" s="0" t="s">
        <v>100</v>
      </c>
      <c r="B2992" s="0" t="s">
        <v>54</v>
      </c>
      <c r="C2992" s="0" t="s">
        <v>65</v>
      </c>
      <c r="D2992" s="0" t="s">
        <v>66</v>
      </c>
      <c r="E2992" s="0" t="n">
        <v>2027</v>
      </c>
      <c r="F2992" s="5" t="n">
        <v>0</v>
      </c>
      <c r="G2992" s="10" t="s">
        <v>4</v>
      </c>
    </row>
    <row r="2993" customFormat="false" ht="14.25" hidden="true" customHeight="false" outlineLevel="0" collapsed="false">
      <c r="A2993" s="0" t="s">
        <v>100</v>
      </c>
      <c r="B2993" s="0" t="s">
        <v>54</v>
      </c>
      <c r="C2993" s="0" t="s">
        <v>65</v>
      </c>
      <c r="D2993" s="0" t="s">
        <v>66</v>
      </c>
      <c r="E2993" s="0" t="n">
        <v>2028</v>
      </c>
      <c r="F2993" s="5" t="n">
        <v>0</v>
      </c>
      <c r="G2993" s="10" t="s">
        <v>4</v>
      </c>
    </row>
    <row r="2994" customFormat="false" ht="14.25" hidden="true" customHeight="false" outlineLevel="0" collapsed="false">
      <c r="A2994" s="0" t="s">
        <v>100</v>
      </c>
      <c r="B2994" s="0" t="s">
        <v>54</v>
      </c>
      <c r="C2994" s="0" t="s">
        <v>65</v>
      </c>
      <c r="D2994" s="0" t="s">
        <v>66</v>
      </c>
      <c r="E2994" s="0" t="n">
        <v>2029</v>
      </c>
      <c r="F2994" s="5" t="n">
        <v>0</v>
      </c>
      <c r="G2994" s="10" t="s">
        <v>4</v>
      </c>
    </row>
    <row r="2995" customFormat="false" ht="14.25" hidden="true" customHeight="false" outlineLevel="0" collapsed="false">
      <c r="A2995" s="0" t="s">
        <v>100</v>
      </c>
      <c r="B2995" s="0" t="s">
        <v>54</v>
      </c>
      <c r="C2995" s="0" t="s">
        <v>65</v>
      </c>
      <c r="D2995" s="0" t="s">
        <v>66</v>
      </c>
      <c r="E2995" s="0" t="n">
        <v>2030</v>
      </c>
      <c r="F2995" s="5" t="n">
        <v>0</v>
      </c>
      <c r="G2995" s="10" t="s">
        <v>4</v>
      </c>
    </row>
    <row r="2996" customFormat="false" ht="14.25" hidden="true" customHeight="false" outlineLevel="0" collapsed="false">
      <c r="A2996" s="0" t="s">
        <v>100</v>
      </c>
      <c r="B2996" s="0" t="s">
        <v>54</v>
      </c>
      <c r="C2996" s="0" t="s">
        <v>65</v>
      </c>
      <c r="D2996" s="0" t="s">
        <v>66</v>
      </c>
      <c r="E2996" s="0" t="n">
        <v>2031</v>
      </c>
      <c r="F2996" s="5" t="n">
        <v>0</v>
      </c>
      <c r="G2996" s="10" t="s">
        <v>4</v>
      </c>
    </row>
    <row r="2997" customFormat="false" ht="14.25" hidden="true" customHeight="false" outlineLevel="0" collapsed="false">
      <c r="A2997" s="0" t="s">
        <v>100</v>
      </c>
      <c r="B2997" s="0" t="s">
        <v>54</v>
      </c>
      <c r="C2997" s="0" t="s">
        <v>65</v>
      </c>
      <c r="D2997" s="0" t="s">
        <v>66</v>
      </c>
      <c r="E2997" s="0" t="n">
        <v>2032</v>
      </c>
      <c r="F2997" s="5" t="n">
        <v>0</v>
      </c>
      <c r="G2997" s="10" t="s">
        <v>4</v>
      </c>
    </row>
    <row r="2998" customFormat="false" ht="14.25" hidden="true" customHeight="false" outlineLevel="0" collapsed="false">
      <c r="A2998" s="0" t="s">
        <v>100</v>
      </c>
      <c r="B2998" s="0" t="s">
        <v>54</v>
      </c>
      <c r="C2998" s="0" t="s">
        <v>65</v>
      </c>
      <c r="D2998" s="0" t="s">
        <v>66</v>
      </c>
      <c r="E2998" s="0" t="n">
        <v>2033</v>
      </c>
      <c r="F2998" s="5" t="n">
        <v>0</v>
      </c>
      <c r="G2998" s="10" t="s">
        <v>4</v>
      </c>
    </row>
    <row r="2999" customFormat="false" ht="14.25" hidden="true" customHeight="false" outlineLevel="0" collapsed="false">
      <c r="A2999" s="0" t="s">
        <v>100</v>
      </c>
      <c r="B2999" s="0" t="s">
        <v>54</v>
      </c>
      <c r="C2999" s="0" t="s">
        <v>65</v>
      </c>
      <c r="D2999" s="0" t="s">
        <v>66</v>
      </c>
      <c r="E2999" s="0" t="n">
        <v>2034</v>
      </c>
      <c r="F2999" s="5" t="n">
        <v>0</v>
      </c>
      <c r="G2999" s="10" t="s">
        <v>4</v>
      </c>
    </row>
    <row r="3000" customFormat="false" ht="14.25" hidden="true" customHeight="false" outlineLevel="0" collapsed="false">
      <c r="A3000" s="0" t="s">
        <v>100</v>
      </c>
      <c r="B3000" s="0" t="s">
        <v>54</v>
      </c>
      <c r="C3000" s="0" t="s">
        <v>65</v>
      </c>
      <c r="D3000" s="0" t="s">
        <v>66</v>
      </c>
      <c r="E3000" s="0" t="n">
        <v>2035</v>
      </c>
      <c r="F3000" s="5" t="n">
        <v>0</v>
      </c>
      <c r="G3000" s="10" t="s">
        <v>4</v>
      </c>
    </row>
    <row r="3001" customFormat="false" ht="14.25" hidden="true" customHeight="false" outlineLevel="0" collapsed="false">
      <c r="A3001" s="0" t="s">
        <v>100</v>
      </c>
      <c r="B3001" s="0" t="s">
        <v>54</v>
      </c>
      <c r="C3001" s="0" t="s">
        <v>65</v>
      </c>
      <c r="D3001" s="0" t="s">
        <v>66</v>
      </c>
      <c r="E3001" s="0" t="n">
        <v>2036</v>
      </c>
      <c r="F3001" s="5" t="n">
        <v>0</v>
      </c>
      <c r="G3001" s="10" t="s">
        <v>4</v>
      </c>
    </row>
    <row r="3002" customFormat="false" ht="14.25" hidden="true" customHeight="false" outlineLevel="0" collapsed="false">
      <c r="A3002" s="0" t="s">
        <v>100</v>
      </c>
      <c r="B3002" s="0" t="s">
        <v>54</v>
      </c>
      <c r="C3002" s="0" t="s">
        <v>65</v>
      </c>
      <c r="D3002" s="0" t="s">
        <v>66</v>
      </c>
      <c r="E3002" s="0" t="n">
        <v>2037</v>
      </c>
      <c r="F3002" s="5" t="n">
        <v>0</v>
      </c>
      <c r="G3002" s="10" t="s">
        <v>4</v>
      </c>
    </row>
    <row r="3003" customFormat="false" ht="14.25" hidden="true" customHeight="false" outlineLevel="0" collapsed="false">
      <c r="A3003" s="0" t="s">
        <v>100</v>
      </c>
      <c r="B3003" s="0" t="s">
        <v>54</v>
      </c>
      <c r="C3003" s="0" t="s">
        <v>65</v>
      </c>
      <c r="D3003" s="0" t="s">
        <v>66</v>
      </c>
      <c r="E3003" s="0" t="n">
        <v>2038</v>
      </c>
      <c r="F3003" s="5" t="n">
        <v>0</v>
      </c>
      <c r="G3003" s="10" t="s">
        <v>4</v>
      </c>
    </row>
    <row r="3004" customFormat="false" ht="14.25" hidden="true" customHeight="false" outlineLevel="0" collapsed="false">
      <c r="A3004" s="0" t="s">
        <v>100</v>
      </c>
      <c r="B3004" s="0" t="s">
        <v>54</v>
      </c>
      <c r="C3004" s="0" t="s">
        <v>65</v>
      </c>
      <c r="D3004" s="0" t="s">
        <v>66</v>
      </c>
      <c r="E3004" s="0" t="n">
        <v>2039</v>
      </c>
      <c r="F3004" s="5" t="n">
        <v>0</v>
      </c>
      <c r="G3004" s="10" t="s">
        <v>4</v>
      </c>
    </row>
    <row r="3005" customFormat="false" ht="14.25" hidden="true" customHeight="false" outlineLevel="0" collapsed="false">
      <c r="A3005" s="0" t="s">
        <v>100</v>
      </c>
      <c r="B3005" s="0" t="s">
        <v>54</v>
      </c>
      <c r="C3005" s="0" t="s">
        <v>65</v>
      </c>
      <c r="D3005" s="0" t="s">
        <v>66</v>
      </c>
      <c r="E3005" s="0" t="n">
        <v>2040</v>
      </c>
      <c r="F3005" s="5" t="n">
        <v>0</v>
      </c>
      <c r="G3005" s="10" t="s">
        <v>4</v>
      </c>
    </row>
    <row r="3006" customFormat="false" ht="14.25" hidden="true" customHeight="false" outlineLevel="0" collapsed="false">
      <c r="A3006" s="0" t="s">
        <v>100</v>
      </c>
      <c r="B3006" s="0" t="s">
        <v>54</v>
      </c>
      <c r="C3006" s="0" t="s">
        <v>65</v>
      </c>
      <c r="D3006" s="0" t="s">
        <v>67</v>
      </c>
      <c r="E3006" s="0" t="n">
        <v>2024</v>
      </c>
      <c r="F3006" s="5" t="n">
        <v>0.6273314286305</v>
      </c>
      <c r="G3006" s="10" t="s">
        <v>4</v>
      </c>
    </row>
    <row r="3007" customFormat="false" ht="14.25" hidden="true" customHeight="false" outlineLevel="0" collapsed="false">
      <c r="A3007" s="0" t="s">
        <v>100</v>
      </c>
      <c r="B3007" s="0" t="s">
        <v>54</v>
      </c>
      <c r="C3007" s="0" t="s">
        <v>65</v>
      </c>
      <c r="D3007" s="0" t="s">
        <v>67</v>
      </c>
      <c r="E3007" s="0" t="n">
        <v>2025</v>
      </c>
      <c r="F3007" s="5" t="n">
        <v>0.588875379170925</v>
      </c>
      <c r="G3007" s="10" t="s">
        <v>4</v>
      </c>
    </row>
    <row r="3008" customFormat="false" ht="14.25" hidden="true" customHeight="false" outlineLevel="0" collapsed="false">
      <c r="A3008" s="0" t="s">
        <v>100</v>
      </c>
      <c r="B3008" s="0" t="s">
        <v>54</v>
      </c>
      <c r="C3008" s="0" t="s">
        <v>65</v>
      </c>
      <c r="D3008" s="0" t="s">
        <v>67</v>
      </c>
      <c r="E3008" s="0" t="n">
        <v>2026</v>
      </c>
      <c r="F3008" s="5" t="n">
        <v>0.55662018794613</v>
      </c>
      <c r="G3008" s="10" t="s">
        <v>4</v>
      </c>
    </row>
    <row r="3009" customFormat="false" ht="14.25" hidden="true" customHeight="false" outlineLevel="0" collapsed="false">
      <c r="A3009" s="0" t="s">
        <v>100</v>
      </c>
      <c r="B3009" s="0" t="s">
        <v>54</v>
      </c>
      <c r="C3009" s="0" t="s">
        <v>65</v>
      </c>
      <c r="D3009" s="0" t="s">
        <v>67</v>
      </c>
      <c r="E3009" s="0" t="n">
        <v>2027</v>
      </c>
      <c r="F3009" s="5" t="n">
        <v>0.539751543102127</v>
      </c>
      <c r="G3009" s="10" t="s">
        <v>4</v>
      </c>
    </row>
    <row r="3010" customFormat="false" ht="14.25" hidden="true" customHeight="false" outlineLevel="0" collapsed="false">
      <c r="A3010" s="0" t="s">
        <v>100</v>
      </c>
      <c r="B3010" s="0" t="s">
        <v>54</v>
      </c>
      <c r="C3010" s="0" t="s">
        <v>65</v>
      </c>
      <c r="D3010" s="0" t="s">
        <v>67</v>
      </c>
      <c r="E3010" s="0" t="n">
        <v>2028</v>
      </c>
      <c r="F3010" s="5" t="n">
        <v>0.540768224111883</v>
      </c>
      <c r="G3010" s="10" t="s">
        <v>4</v>
      </c>
    </row>
    <row r="3011" customFormat="false" ht="14.25" hidden="true" customHeight="false" outlineLevel="0" collapsed="false">
      <c r="A3011" s="0" t="s">
        <v>100</v>
      </c>
      <c r="B3011" s="0" t="s">
        <v>54</v>
      </c>
      <c r="C3011" s="0" t="s">
        <v>65</v>
      </c>
      <c r="D3011" s="0" t="s">
        <v>67</v>
      </c>
      <c r="E3011" s="0" t="n">
        <v>2029</v>
      </c>
      <c r="F3011" s="5" t="n">
        <v>0.544060417601894</v>
      </c>
      <c r="G3011" s="10" t="s">
        <v>4</v>
      </c>
    </row>
    <row r="3012" customFormat="false" ht="14.25" hidden="true" customHeight="false" outlineLevel="0" collapsed="false">
      <c r="A3012" s="0" t="s">
        <v>100</v>
      </c>
      <c r="B3012" s="0" t="s">
        <v>54</v>
      </c>
      <c r="C3012" s="0" t="s">
        <v>65</v>
      </c>
      <c r="D3012" s="0" t="s">
        <v>67</v>
      </c>
      <c r="E3012" s="0" t="n">
        <v>2030</v>
      </c>
      <c r="F3012" s="5" t="n">
        <v>1.30475036533654</v>
      </c>
      <c r="G3012" s="10" t="s">
        <v>4</v>
      </c>
    </row>
    <row r="3013" customFormat="false" ht="14.25" hidden="true" customHeight="false" outlineLevel="0" collapsed="false">
      <c r="A3013" s="0" t="s">
        <v>100</v>
      </c>
      <c r="B3013" s="0" t="s">
        <v>54</v>
      </c>
      <c r="C3013" s="0" t="s">
        <v>65</v>
      </c>
      <c r="D3013" s="0" t="s">
        <v>67</v>
      </c>
      <c r="E3013" s="0" t="n">
        <v>2031</v>
      </c>
      <c r="F3013" s="5" t="n">
        <v>1.30335722225823</v>
      </c>
      <c r="G3013" s="10" t="s">
        <v>4</v>
      </c>
    </row>
    <row r="3014" customFormat="false" ht="14.25" hidden="true" customHeight="false" outlineLevel="0" collapsed="false">
      <c r="A3014" s="0" t="s">
        <v>100</v>
      </c>
      <c r="B3014" s="0" t="s">
        <v>54</v>
      </c>
      <c r="C3014" s="0" t="s">
        <v>65</v>
      </c>
      <c r="D3014" s="0" t="s">
        <v>67</v>
      </c>
      <c r="E3014" s="0" t="n">
        <v>2032</v>
      </c>
      <c r="F3014" s="5" t="n">
        <v>1.15581476490996</v>
      </c>
      <c r="G3014" s="10" t="s">
        <v>4</v>
      </c>
    </row>
    <row r="3015" customFormat="false" ht="14.25" hidden="true" customHeight="false" outlineLevel="0" collapsed="false">
      <c r="A3015" s="0" t="s">
        <v>100</v>
      </c>
      <c r="B3015" s="0" t="s">
        <v>54</v>
      </c>
      <c r="C3015" s="0" t="s">
        <v>65</v>
      </c>
      <c r="D3015" s="0" t="s">
        <v>67</v>
      </c>
      <c r="E3015" s="0" t="n">
        <v>2033</v>
      </c>
      <c r="F3015" s="5" t="n">
        <v>1.14265447749639</v>
      </c>
      <c r="G3015" s="10" t="s">
        <v>4</v>
      </c>
    </row>
    <row r="3016" customFormat="false" ht="14.25" hidden="true" customHeight="false" outlineLevel="0" collapsed="false">
      <c r="A3016" s="0" t="s">
        <v>100</v>
      </c>
      <c r="B3016" s="0" t="s">
        <v>54</v>
      </c>
      <c r="C3016" s="0" t="s">
        <v>65</v>
      </c>
      <c r="D3016" s="0" t="s">
        <v>67</v>
      </c>
      <c r="E3016" s="0" t="n">
        <v>2034</v>
      </c>
      <c r="F3016" s="5" t="n">
        <v>1.1559037396189</v>
      </c>
      <c r="G3016" s="10" t="s">
        <v>4</v>
      </c>
    </row>
    <row r="3017" customFormat="false" ht="14.25" hidden="true" customHeight="false" outlineLevel="0" collapsed="false">
      <c r="A3017" s="0" t="s">
        <v>100</v>
      </c>
      <c r="B3017" s="0" t="s">
        <v>54</v>
      </c>
      <c r="C3017" s="0" t="s">
        <v>65</v>
      </c>
      <c r="D3017" s="0" t="s">
        <v>67</v>
      </c>
      <c r="E3017" s="0" t="n">
        <v>2035</v>
      </c>
      <c r="F3017" s="5" t="n">
        <v>1.25458770041553</v>
      </c>
      <c r="G3017" s="10" t="s">
        <v>4</v>
      </c>
    </row>
    <row r="3018" customFormat="false" ht="14.25" hidden="true" customHeight="false" outlineLevel="0" collapsed="false">
      <c r="A3018" s="0" t="s">
        <v>100</v>
      </c>
      <c r="B3018" s="0" t="s">
        <v>54</v>
      </c>
      <c r="C3018" s="0" t="s">
        <v>65</v>
      </c>
      <c r="D3018" s="0" t="s">
        <v>67</v>
      </c>
      <c r="E3018" s="0" t="n">
        <v>2036</v>
      </c>
      <c r="F3018" s="5" t="n">
        <v>1.25207802694984</v>
      </c>
      <c r="G3018" s="10" t="s">
        <v>4</v>
      </c>
    </row>
    <row r="3019" customFormat="false" ht="14.25" hidden="true" customHeight="false" outlineLevel="0" collapsed="false">
      <c r="A3019" s="0" t="s">
        <v>100</v>
      </c>
      <c r="B3019" s="0" t="s">
        <v>54</v>
      </c>
      <c r="C3019" s="0" t="s">
        <v>65</v>
      </c>
      <c r="D3019" s="0" t="s">
        <v>67</v>
      </c>
      <c r="E3019" s="0" t="n">
        <v>2037</v>
      </c>
      <c r="F3019" s="5" t="n">
        <v>1.3160697699454</v>
      </c>
      <c r="G3019" s="10" t="s">
        <v>4</v>
      </c>
    </row>
    <row r="3020" customFormat="false" ht="14.25" hidden="true" customHeight="false" outlineLevel="0" collapsed="false">
      <c r="A3020" s="0" t="s">
        <v>100</v>
      </c>
      <c r="B3020" s="0" t="s">
        <v>54</v>
      </c>
      <c r="C3020" s="0" t="s">
        <v>65</v>
      </c>
      <c r="D3020" s="0" t="s">
        <v>67</v>
      </c>
      <c r="E3020" s="0" t="n">
        <v>2038</v>
      </c>
      <c r="F3020" s="5" t="n">
        <v>1.36305811378043</v>
      </c>
      <c r="G3020" s="10" t="s">
        <v>4</v>
      </c>
    </row>
    <row r="3021" customFormat="false" ht="14.25" hidden="true" customHeight="false" outlineLevel="0" collapsed="false">
      <c r="A3021" s="0" t="s">
        <v>100</v>
      </c>
      <c r="B3021" s="0" t="s">
        <v>54</v>
      </c>
      <c r="C3021" s="0" t="s">
        <v>65</v>
      </c>
      <c r="D3021" s="0" t="s">
        <v>67</v>
      </c>
      <c r="E3021" s="0" t="n">
        <v>2039</v>
      </c>
      <c r="F3021" s="5" t="n">
        <v>1.38108875773602</v>
      </c>
      <c r="G3021" s="10" t="s">
        <v>4</v>
      </c>
    </row>
    <row r="3022" customFormat="false" ht="14.25" hidden="true" customHeight="false" outlineLevel="0" collapsed="false">
      <c r="A3022" s="0" t="s">
        <v>100</v>
      </c>
      <c r="B3022" s="0" t="s">
        <v>54</v>
      </c>
      <c r="C3022" s="0" t="s">
        <v>65</v>
      </c>
      <c r="D3022" s="0" t="s">
        <v>67</v>
      </c>
      <c r="E3022" s="0" t="n">
        <v>2040</v>
      </c>
      <c r="F3022" s="5" t="n">
        <v>1.41116913800555</v>
      </c>
      <c r="G3022" s="10" t="s">
        <v>4</v>
      </c>
    </row>
    <row r="3023" customFormat="false" ht="14.25" hidden="true" customHeight="false" outlineLevel="0" collapsed="false">
      <c r="A3023" s="0" t="s">
        <v>100</v>
      </c>
      <c r="B3023" s="0" t="s">
        <v>54</v>
      </c>
      <c r="C3023" s="0" t="s">
        <v>65</v>
      </c>
      <c r="D3023" s="0" t="s">
        <v>68</v>
      </c>
      <c r="E3023" s="0" t="n">
        <v>2024</v>
      </c>
      <c r="F3023" s="5" t="n">
        <v>0.8197580878915</v>
      </c>
      <c r="G3023" s="10" t="s">
        <v>4</v>
      </c>
    </row>
    <row r="3024" customFormat="false" ht="14.25" hidden="true" customHeight="false" outlineLevel="0" collapsed="false">
      <c r="A3024" s="0" t="s">
        <v>100</v>
      </c>
      <c r="B3024" s="0" t="s">
        <v>54</v>
      </c>
      <c r="C3024" s="0" t="s">
        <v>65</v>
      </c>
      <c r="D3024" s="0" t="s">
        <v>68</v>
      </c>
      <c r="E3024" s="0" t="n">
        <v>2025</v>
      </c>
      <c r="F3024" s="5" t="n">
        <v>0.885588426514575</v>
      </c>
      <c r="G3024" s="10" t="s">
        <v>4</v>
      </c>
    </row>
    <row r="3025" customFormat="false" ht="14.25" hidden="true" customHeight="false" outlineLevel="0" collapsed="false">
      <c r="A3025" s="0" t="s">
        <v>100</v>
      </c>
      <c r="B3025" s="0" t="s">
        <v>54</v>
      </c>
      <c r="C3025" s="0" t="s">
        <v>65</v>
      </c>
      <c r="D3025" s="0" t="s">
        <v>68</v>
      </c>
      <c r="E3025" s="0" t="n">
        <v>2026</v>
      </c>
      <c r="F3025" s="5" t="n">
        <v>1.04506578037071</v>
      </c>
      <c r="G3025" s="10" t="s">
        <v>4</v>
      </c>
    </row>
    <row r="3026" customFormat="false" ht="14.25" hidden="true" customHeight="false" outlineLevel="0" collapsed="false">
      <c r="A3026" s="0" t="s">
        <v>100</v>
      </c>
      <c r="B3026" s="0" t="s">
        <v>54</v>
      </c>
      <c r="C3026" s="0" t="s">
        <v>65</v>
      </c>
      <c r="D3026" s="0" t="s">
        <v>68</v>
      </c>
      <c r="E3026" s="0" t="n">
        <v>2027</v>
      </c>
      <c r="F3026" s="5" t="n">
        <v>1.10171354893431</v>
      </c>
      <c r="G3026" s="10" t="s">
        <v>4</v>
      </c>
    </row>
    <row r="3027" customFormat="false" ht="14.25" hidden="true" customHeight="false" outlineLevel="0" collapsed="false">
      <c r="A3027" s="0" t="s">
        <v>100</v>
      </c>
      <c r="B3027" s="0" t="s">
        <v>54</v>
      </c>
      <c r="C3027" s="0" t="s">
        <v>65</v>
      </c>
      <c r="D3027" s="0" t="s">
        <v>68</v>
      </c>
      <c r="E3027" s="0" t="n">
        <v>2028</v>
      </c>
      <c r="F3027" s="5" t="n">
        <v>1.15882403529483</v>
      </c>
      <c r="G3027" s="10" t="s">
        <v>4</v>
      </c>
    </row>
    <row r="3028" customFormat="false" ht="14.25" hidden="true" customHeight="false" outlineLevel="0" collapsed="false">
      <c r="A3028" s="0" t="s">
        <v>100</v>
      </c>
      <c r="B3028" s="0" t="s">
        <v>54</v>
      </c>
      <c r="C3028" s="0" t="s">
        <v>65</v>
      </c>
      <c r="D3028" s="0" t="s">
        <v>68</v>
      </c>
      <c r="E3028" s="0" t="n">
        <v>2029</v>
      </c>
      <c r="F3028" s="5" t="n">
        <v>1.19355564898137</v>
      </c>
      <c r="G3028" s="10" t="s">
        <v>4</v>
      </c>
    </row>
    <row r="3029" customFormat="false" ht="14.25" hidden="true" customHeight="false" outlineLevel="0" collapsed="false">
      <c r="A3029" s="0" t="s">
        <v>100</v>
      </c>
      <c r="B3029" s="0" t="s">
        <v>54</v>
      </c>
      <c r="C3029" s="0" t="s">
        <v>65</v>
      </c>
      <c r="D3029" s="0" t="s">
        <v>68</v>
      </c>
      <c r="E3029" s="0" t="n">
        <v>2030</v>
      </c>
      <c r="F3029" s="5" t="n">
        <v>1.46239744570598</v>
      </c>
      <c r="G3029" s="10" t="s">
        <v>4</v>
      </c>
    </row>
    <row r="3030" customFormat="false" ht="14.25" hidden="true" customHeight="false" outlineLevel="0" collapsed="false">
      <c r="A3030" s="0" t="s">
        <v>100</v>
      </c>
      <c r="B3030" s="0" t="s">
        <v>54</v>
      </c>
      <c r="C3030" s="0" t="s">
        <v>65</v>
      </c>
      <c r="D3030" s="0" t="s">
        <v>68</v>
      </c>
      <c r="E3030" s="0" t="n">
        <v>2031</v>
      </c>
      <c r="F3030" s="5" t="n">
        <v>1.72074454554978</v>
      </c>
      <c r="G3030" s="10" t="s">
        <v>4</v>
      </c>
    </row>
    <row r="3031" customFormat="false" ht="14.25" hidden="true" customHeight="false" outlineLevel="0" collapsed="false">
      <c r="A3031" s="0" t="s">
        <v>100</v>
      </c>
      <c r="B3031" s="0" t="s">
        <v>54</v>
      </c>
      <c r="C3031" s="0" t="s">
        <v>65</v>
      </c>
      <c r="D3031" s="0" t="s">
        <v>68</v>
      </c>
      <c r="E3031" s="0" t="n">
        <v>2032</v>
      </c>
      <c r="F3031" s="5" t="n">
        <v>1.96225191983956</v>
      </c>
      <c r="G3031" s="10" t="s">
        <v>4</v>
      </c>
    </row>
    <row r="3032" customFormat="false" ht="14.25" hidden="true" customHeight="false" outlineLevel="0" collapsed="false">
      <c r="A3032" s="0" t="s">
        <v>100</v>
      </c>
      <c r="B3032" s="0" t="s">
        <v>54</v>
      </c>
      <c r="C3032" s="0" t="s">
        <v>65</v>
      </c>
      <c r="D3032" s="0" t="s">
        <v>68</v>
      </c>
      <c r="E3032" s="0" t="n">
        <v>2033</v>
      </c>
      <c r="F3032" s="5" t="n">
        <v>2.19776792089992</v>
      </c>
      <c r="G3032" s="10" t="s">
        <v>4</v>
      </c>
    </row>
    <row r="3033" customFormat="false" ht="14.25" hidden="true" customHeight="false" outlineLevel="0" collapsed="false">
      <c r="A3033" s="0" t="s">
        <v>100</v>
      </c>
      <c r="B3033" s="0" t="s">
        <v>54</v>
      </c>
      <c r="C3033" s="0" t="s">
        <v>65</v>
      </c>
      <c r="D3033" s="0" t="s">
        <v>68</v>
      </c>
      <c r="E3033" s="0" t="n">
        <v>2034</v>
      </c>
      <c r="F3033" s="5" t="n">
        <v>2.46230967778561</v>
      </c>
      <c r="G3033" s="10" t="s">
        <v>4</v>
      </c>
    </row>
    <row r="3034" customFormat="false" ht="14.25" hidden="true" customHeight="false" outlineLevel="0" collapsed="false">
      <c r="A3034" s="0" t="s">
        <v>100</v>
      </c>
      <c r="B3034" s="0" t="s">
        <v>54</v>
      </c>
      <c r="C3034" s="0" t="s">
        <v>65</v>
      </c>
      <c r="D3034" s="0" t="s">
        <v>68</v>
      </c>
      <c r="E3034" s="0" t="n">
        <v>2035</v>
      </c>
      <c r="F3034" s="5" t="n">
        <v>2.68678267461089</v>
      </c>
      <c r="G3034" s="10" t="s">
        <v>4</v>
      </c>
    </row>
    <row r="3035" customFormat="false" ht="14.25" hidden="true" customHeight="false" outlineLevel="0" collapsed="false">
      <c r="A3035" s="0" t="s">
        <v>100</v>
      </c>
      <c r="B3035" s="0" t="s">
        <v>54</v>
      </c>
      <c r="C3035" s="0" t="s">
        <v>65</v>
      </c>
      <c r="D3035" s="0" t="s">
        <v>68</v>
      </c>
      <c r="E3035" s="0" t="n">
        <v>2036</v>
      </c>
      <c r="F3035" s="5" t="n">
        <v>2.8929850271489</v>
      </c>
      <c r="G3035" s="10" t="s">
        <v>4</v>
      </c>
    </row>
    <row r="3036" customFormat="false" ht="14.25" hidden="true" customHeight="false" outlineLevel="0" collapsed="false">
      <c r="A3036" s="0" t="s">
        <v>100</v>
      </c>
      <c r="B3036" s="0" t="s">
        <v>54</v>
      </c>
      <c r="C3036" s="0" t="s">
        <v>65</v>
      </c>
      <c r="D3036" s="0" t="s">
        <v>68</v>
      </c>
      <c r="E3036" s="0" t="n">
        <v>2037</v>
      </c>
      <c r="F3036" s="5" t="n">
        <v>2.9860813209778</v>
      </c>
      <c r="G3036" s="10" t="s">
        <v>4</v>
      </c>
    </row>
    <row r="3037" customFormat="false" ht="14.25" hidden="true" customHeight="false" outlineLevel="0" collapsed="false">
      <c r="A3037" s="0" t="s">
        <v>100</v>
      </c>
      <c r="B3037" s="0" t="s">
        <v>54</v>
      </c>
      <c r="C3037" s="0" t="s">
        <v>65</v>
      </c>
      <c r="D3037" s="0" t="s">
        <v>68</v>
      </c>
      <c r="E3037" s="0" t="n">
        <v>2038</v>
      </c>
      <c r="F3037" s="5" t="n">
        <v>3.09850613464924</v>
      </c>
      <c r="G3037" s="10" t="s">
        <v>4</v>
      </c>
    </row>
    <row r="3038" customFormat="false" ht="14.25" hidden="true" customHeight="false" outlineLevel="0" collapsed="false">
      <c r="A3038" s="0" t="s">
        <v>100</v>
      </c>
      <c r="B3038" s="0" t="s">
        <v>54</v>
      </c>
      <c r="C3038" s="0" t="s">
        <v>65</v>
      </c>
      <c r="D3038" s="0" t="s">
        <v>68</v>
      </c>
      <c r="E3038" s="0" t="n">
        <v>2039</v>
      </c>
      <c r="F3038" s="5" t="n">
        <v>3.05246763256048</v>
      </c>
      <c r="G3038" s="10" t="s">
        <v>4</v>
      </c>
    </row>
    <row r="3039" customFormat="false" ht="14.25" hidden="true" customHeight="false" outlineLevel="0" collapsed="false">
      <c r="A3039" s="0" t="s">
        <v>100</v>
      </c>
      <c r="B3039" s="0" t="s">
        <v>54</v>
      </c>
      <c r="C3039" s="0" t="s">
        <v>65</v>
      </c>
      <c r="D3039" s="0" t="s">
        <v>68</v>
      </c>
      <c r="E3039" s="0" t="n">
        <v>2040</v>
      </c>
      <c r="F3039" s="5" t="n">
        <v>3.00540256506874</v>
      </c>
      <c r="G3039" s="10" t="s">
        <v>4</v>
      </c>
    </row>
    <row r="3040" customFormat="false" ht="14.25" hidden="true" customHeight="false" outlineLevel="0" collapsed="false">
      <c r="A3040" s="0" t="s">
        <v>100</v>
      </c>
      <c r="B3040" s="0" t="s">
        <v>54</v>
      </c>
      <c r="C3040" s="0" t="s">
        <v>65</v>
      </c>
      <c r="D3040" s="0" t="s">
        <v>70</v>
      </c>
      <c r="E3040" s="0" t="n">
        <v>2024</v>
      </c>
      <c r="F3040" s="5" t="n">
        <v>80.4314911802711</v>
      </c>
      <c r="G3040" s="10" t="s">
        <v>4</v>
      </c>
    </row>
    <row r="3041" customFormat="false" ht="14.25" hidden="true" customHeight="false" outlineLevel="0" collapsed="false">
      <c r="A3041" s="0" t="s">
        <v>100</v>
      </c>
      <c r="B3041" s="0" t="s">
        <v>54</v>
      </c>
      <c r="C3041" s="0" t="s">
        <v>65</v>
      </c>
      <c r="D3041" s="0" t="s">
        <v>70</v>
      </c>
      <c r="E3041" s="0" t="n">
        <v>2025</v>
      </c>
      <c r="F3041" s="5" t="n">
        <v>81.20304401878</v>
      </c>
      <c r="G3041" s="10" t="s">
        <v>4</v>
      </c>
    </row>
    <row r="3042" customFormat="false" ht="14.25" hidden="true" customHeight="false" outlineLevel="0" collapsed="false">
      <c r="A3042" s="0" t="s">
        <v>100</v>
      </c>
      <c r="B3042" s="0" t="s">
        <v>54</v>
      </c>
      <c r="C3042" s="0" t="s">
        <v>65</v>
      </c>
      <c r="D3042" s="0" t="s">
        <v>70</v>
      </c>
      <c r="E3042" s="0" t="n">
        <v>2026</v>
      </c>
      <c r="F3042" s="5" t="n">
        <v>82.5178530849109</v>
      </c>
      <c r="G3042" s="10" t="s">
        <v>4</v>
      </c>
    </row>
    <row r="3043" customFormat="false" ht="14.25" hidden="true" customHeight="false" outlineLevel="0" collapsed="false">
      <c r="A3043" s="0" t="s">
        <v>100</v>
      </c>
      <c r="B3043" s="0" t="s">
        <v>54</v>
      </c>
      <c r="C3043" s="0" t="s">
        <v>65</v>
      </c>
      <c r="D3043" s="0" t="s">
        <v>70</v>
      </c>
      <c r="E3043" s="0" t="n">
        <v>2027</v>
      </c>
      <c r="F3043" s="5" t="n">
        <v>84.2108793059726</v>
      </c>
      <c r="G3043" s="10" t="s">
        <v>4</v>
      </c>
    </row>
    <row r="3044" customFormat="false" ht="14.25" hidden="true" customHeight="false" outlineLevel="0" collapsed="false">
      <c r="A3044" s="0" t="s">
        <v>100</v>
      </c>
      <c r="B3044" s="0" t="s">
        <v>54</v>
      </c>
      <c r="C3044" s="0" t="s">
        <v>65</v>
      </c>
      <c r="D3044" s="0" t="s">
        <v>70</v>
      </c>
      <c r="E3044" s="0" t="n">
        <v>2028</v>
      </c>
      <c r="F3044" s="5" t="n">
        <v>87.5938674245382</v>
      </c>
      <c r="G3044" s="10" t="s">
        <v>4</v>
      </c>
    </row>
    <row r="3045" customFormat="false" ht="14.25" hidden="true" customHeight="false" outlineLevel="0" collapsed="false">
      <c r="A3045" s="0" t="s">
        <v>100</v>
      </c>
      <c r="B3045" s="0" t="s">
        <v>54</v>
      </c>
      <c r="C3045" s="0" t="s">
        <v>65</v>
      </c>
      <c r="D3045" s="0" t="s">
        <v>70</v>
      </c>
      <c r="E3045" s="0" t="n">
        <v>2029</v>
      </c>
      <c r="F3045" s="5" t="n">
        <v>91.0395229790157</v>
      </c>
      <c r="G3045" s="10" t="s">
        <v>4</v>
      </c>
    </row>
    <row r="3046" customFormat="false" ht="14.25" hidden="true" customHeight="false" outlineLevel="0" collapsed="false">
      <c r="A3046" s="0" t="s">
        <v>100</v>
      </c>
      <c r="B3046" s="0" t="s">
        <v>54</v>
      </c>
      <c r="C3046" s="0" t="s">
        <v>65</v>
      </c>
      <c r="D3046" s="0" t="s">
        <v>70</v>
      </c>
      <c r="E3046" s="0" t="n">
        <v>2030</v>
      </c>
      <c r="F3046" s="5" t="n">
        <v>93.5715730283448</v>
      </c>
      <c r="G3046" s="10" t="s">
        <v>4</v>
      </c>
    </row>
    <row r="3047" customFormat="false" ht="14.25" hidden="true" customHeight="false" outlineLevel="0" collapsed="false">
      <c r="A3047" s="0" t="s">
        <v>100</v>
      </c>
      <c r="B3047" s="0" t="s">
        <v>54</v>
      </c>
      <c r="C3047" s="0" t="s">
        <v>65</v>
      </c>
      <c r="D3047" s="0" t="s">
        <v>70</v>
      </c>
      <c r="E3047" s="0" t="n">
        <v>2031</v>
      </c>
      <c r="F3047" s="5" t="n">
        <v>96.8343175458482</v>
      </c>
      <c r="G3047" s="10" t="s">
        <v>4</v>
      </c>
    </row>
    <row r="3048" customFormat="false" ht="14.25" hidden="true" customHeight="false" outlineLevel="0" collapsed="false">
      <c r="A3048" s="0" t="s">
        <v>100</v>
      </c>
      <c r="B3048" s="0" t="s">
        <v>54</v>
      </c>
      <c r="C3048" s="0" t="s">
        <v>65</v>
      </c>
      <c r="D3048" s="0" t="s">
        <v>70</v>
      </c>
      <c r="E3048" s="0" t="n">
        <v>2032</v>
      </c>
      <c r="F3048" s="5" t="n">
        <v>100.250364052767</v>
      </c>
      <c r="G3048" s="10" t="s">
        <v>4</v>
      </c>
    </row>
    <row r="3049" customFormat="false" ht="14.25" hidden="true" customHeight="false" outlineLevel="0" collapsed="false">
      <c r="A3049" s="0" t="s">
        <v>100</v>
      </c>
      <c r="B3049" s="0" t="s">
        <v>54</v>
      </c>
      <c r="C3049" s="0" t="s">
        <v>65</v>
      </c>
      <c r="D3049" s="0" t="s">
        <v>70</v>
      </c>
      <c r="E3049" s="0" t="n">
        <v>2033</v>
      </c>
      <c r="F3049" s="5" t="n">
        <v>103.543853707129</v>
      </c>
      <c r="G3049" s="10" t="s">
        <v>4</v>
      </c>
    </row>
    <row r="3050" customFormat="false" ht="14.25" hidden="true" customHeight="false" outlineLevel="0" collapsed="false">
      <c r="A3050" s="0" t="s">
        <v>100</v>
      </c>
      <c r="B3050" s="0" t="s">
        <v>54</v>
      </c>
      <c r="C3050" s="0" t="s">
        <v>65</v>
      </c>
      <c r="D3050" s="0" t="s">
        <v>70</v>
      </c>
      <c r="E3050" s="0" t="n">
        <v>2034</v>
      </c>
      <c r="F3050" s="5" t="n">
        <v>106.783883033586</v>
      </c>
      <c r="G3050" s="10" t="s">
        <v>4</v>
      </c>
    </row>
    <row r="3051" customFormat="false" ht="14.25" hidden="true" customHeight="false" outlineLevel="0" collapsed="false">
      <c r="A3051" s="0" t="s">
        <v>100</v>
      </c>
      <c r="B3051" s="0" t="s">
        <v>54</v>
      </c>
      <c r="C3051" s="0" t="s">
        <v>65</v>
      </c>
      <c r="D3051" s="0" t="s">
        <v>70</v>
      </c>
      <c r="E3051" s="0" t="n">
        <v>2035</v>
      </c>
      <c r="F3051" s="5" t="n">
        <v>109.980006173651</v>
      </c>
      <c r="G3051" s="10" t="s">
        <v>4</v>
      </c>
    </row>
    <row r="3052" customFormat="false" ht="14.25" hidden="true" customHeight="false" outlineLevel="0" collapsed="false">
      <c r="A3052" s="0" t="s">
        <v>100</v>
      </c>
      <c r="B3052" s="0" t="s">
        <v>54</v>
      </c>
      <c r="C3052" s="0" t="s">
        <v>65</v>
      </c>
      <c r="D3052" s="0" t="s">
        <v>70</v>
      </c>
      <c r="E3052" s="0" t="n">
        <v>2036</v>
      </c>
      <c r="F3052" s="5" t="n">
        <v>112.600990507728</v>
      </c>
      <c r="G3052" s="10" t="s">
        <v>4</v>
      </c>
    </row>
    <row r="3053" customFormat="false" ht="14.25" hidden="true" customHeight="false" outlineLevel="0" collapsed="false">
      <c r="A3053" s="0" t="s">
        <v>100</v>
      </c>
      <c r="B3053" s="0" t="s">
        <v>54</v>
      </c>
      <c r="C3053" s="0" t="s">
        <v>65</v>
      </c>
      <c r="D3053" s="0" t="s">
        <v>70</v>
      </c>
      <c r="E3053" s="0" t="n">
        <v>2037</v>
      </c>
      <c r="F3053" s="5" t="n">
        <v>115.145873984418</v>
      </c>
      <c r="G3053" s="10" t="s">
        <v>4</v>
      </c>
    </row>
    <row r="3054" customFormat="false" ht="14.25" hidden="true" customHeight="false" outlineLevel="0" collapsed="false">
      <c r="A3054" s="0" t="s">
        <v>100</v>
      </c>
      <c r="B3054" s="0" t="s">
        <v>54</v>
      </c>
      <c r="C3054" s="0" t="s">
        <v>65</v>
      </c>
      <c r="D3054" s="0" t="s">
        <v>70</v>
      </c>
      <c r="E3054" s="0" t="n">
        <v>2038</v>
      </c>
      <c r="F3054" s="5" t="n">
        <v>117.652272016999</v>
      </c>
      <c r="G3054" s="10" t="s">
        <v>4</v>
      </c>
    </row>
    <row r="3055" customFormat="false" ht="14.25" hidden="true" customHeight="false" outlineLevel="0" collapsed="false">
      <c r="A3055" s="0" t="s">
        <v>100</v>
      </c>
      <c r="B3055" s="0" t="s">
        <v>54</v>
      </c>
      <c r="C3055" s="0" t="s">
        <v>65</v>
      </c>
      <c r="D3055" s="0" t="s">
        <v>70</v>
      </c>
      <c r="E3055" s="0" t="n">
        <v>2039</v>
      </c>
      <c r="F3055" s="5" t="n">
        <v>120.326613130119</v>
      </c>
      <c r="G3055" s="10" t="s">
        <v>4</v>
      </c>
    </row>
    <row r="3056" customFormat="false" ht="14.25" hidden="true" customHeight="false" outlineLevel="0" collapsed="false">
      <c r="A3056" s="0" t="s">
        <v>100</v>
      </c>
      <c r="B3056" s="0" t="s">
        <v>54</v>
      </c>
      <c r="C3056" s="0" t="s">
        <v>65</v>
      </c>
      <c r="D3056" s="0" t="s">
        <v>70</v>
      </c>
      <c r="E3056" s="0" t="n">
        <v>2040</v>
      </c>
      <c r="F3056" s="5" t="n">
        <v>122.191935541134</v>
      </c>
      <c r="G3056" s="10" t="s">
        <v>4</v>
      </c>
    </row>
    <row r="3057" customFormat="false" ht="14.25" hidden="true" customHeight="false" outlineLevel="0" collapsed="false">
      <c r="A3057" s="0" t="s">
        <v>100</v>
      </c>
      <c r="B3057" s="0" t="s">
        <v>54</v>
      </c>
      <c r="C3057" s="0" t="s">
        <v>65</v>
      </c>
      <c r="D3057" s="0" t="s">
        <v>71</v>
      </c>
      <c r="E3057" s="0" t="n">
        <v>2024</v>
      </c>
      <c r="F3057" s="5" t="n">
        <v>81.8785806967931</v>
      </c>
      <c r="G3057" s="10" t="s">
        <v>4</v>
      </c>
    </row>
    <row r="3058" customFormat="false" ht="14.25" hidden="true" customHeight="false" outlineLevel="0" collapsed="false">
      <c r="A3058" s="0" t="s">
        <v>100</v>
      </c>
      <c r="B3058" s="0" t="s">
        <v>54</v>
      </c>
      <c r="C3058" s="0" t="s">
        <v>65</v>
      </c>
      <c r="D3058" s="0" t="s">
        <v>71</v>
      </c>
      <c r="E3058" s="0" t="n">
        <v>2025</v>
      </c>
      <c r="F3058" s="5" t="n">
        <v>82.6775078244655</v>
      </c>
      <c r="G3058" s="10" t="s">
        <v>4</v>
      </c>
    </row>
    <row r="3059" customFormat="false" ht="14.25" hidden="true" customHeight="false" outlineLevel="0" collapsed="false">
      <c r="A3059" s="0" t="s">
        <v>100</v>
      </c>
      <c r="B3059" s="0" t="s">
        <v>54</v>
      </c>
      <c r="C3059" s="0" t="s">
        <v>65</v>
      </c>
      <c r="D3059" s="0" t="s">
        <v>71</v>
      </c>
      <c r="E3059" s="0" t="n">
        <v>2026</v>
      </c>
      <c r="F3059" s="5" t="n">
        <v>84.1195390532277</v>
      </c>
      <c r="G3059" s="10" t="s">
        <v>4</v>
      </c>
    </row>
    <row r="3060" customFormat="false" ht="14.25" hidden="true" customHeight="false" outlineLevel="0" collapsed="false">
      <c r="A3060" s="0" t="s">
        <v>100</v>
      </c>
      <c r="B3060" s="0" t="s">
        <v>54</v>
      </c>
      <c r="C3060" s="0" t="s">
        <v>65</v>
      </c>
      <c r="D3060" s="0" t="s">
        <v>71</v>
      </c>
      <c r="E3060" s="0" t="n">
        <v>2027</v>
      </c>
      <c r="F3060" s="5" t="n">
        <v>85.8523443980091</v>
      </c>
      <c r="G3060" s="10" t="s">
        <v>4</v>
      </c>
    </row>
    <row r="3061" customFormat="false" ht="14.25" hidden="true" customHeight="false" outlineLevel="0" collapsed="false">
      <c r="A3061" s="0" t="s">
        <v>100</v>
      </c>
      <c r="B3061" s="0" t="s">
        <v>54</v>
      </c>
      <c r="C3061" s="0" t="s">
        <v>65</v>
      </c>
      <c r="D3061" s="0" t="s">
        <v>71</v>
      </c>
      <c r="E3061" s="0" t="n">
        <v>2028</v>
      </c>
      <c r="F3061" s="5" t="n">
        <v>89.2934596839449</v>
      </c>
      <c r="G3061" s="10" t="s">
        <v>4</v>
      </c>
    </row>
    <row r="3062" customFormat="false" ht="14.25" hidden="true" customHeight="false" outlineLevel="0" collapsed="false">
      <c r="A3062" s="0" t="s">
        <v>100</v>
      </c>
      <c r="B3062" s="0" t="s">
        <v>54</v>
      </c>
      <c r="C3062" s="0" t="s">
        <v>65</v>
      </c>
      <c r="D3062" s="0" t="s">
        <v>71</v>
      </c>
      <c r="E3062" s="0" t="n">
        <v>2029</v>
      </c>
      <c r="F3062" s="5" t="n">
        <v>92.777139045599</v>
      </c>
      <c r="G3062" s="10" t="s">
        <v>4</v>
      </c>
    </row>
    <row r="3063" customFormat="false" ht="14.25" hidden="true" customHeight="false" outlineLevel="0" collapsed="false">
      <c r="A3063" s="0" t="s">
        <v>100</v>
      </c>
      <c r="B3063" s="0" t="s">
        <v>54</v>
      </c>
      <c r="C3063" s="0" t="s">
        <v>65</v>
      </c>
      <c r="D3063" s="0" t="s">
        <v>71</v>
      </c>
      <c r="E3063" s="0" t="n">
        <v>2030</v>
      </c>
      <c r="F3063" s="5" t="n">
        <v>96.3387208393873</v>
      </c>
      <c r="G3063" s="10" t="s">
        <v>4</v>
      </c>
    </row>
    <row r="3064" customFormat="false" ht="14.25" hidden="true" customHeight="false" outlineLevel="0" collapsed="false">
      <c r="A3064" s="0" t="s">
        <v>100</v>
      </c>
      <c r="B3064" s="0" t="s">
        <v>54</v>
      </c>
      <c r="C3064" s="0" t="s">
        <v>65</v>
      </c>
      <c r="D3064" s="0" t="s">
        <v>71</v>
      </c>
      <c r="E3064" s="0" t="n">
        <v>2031</v>
      </c>
      <c r="F3064" s="5" t="n">
        <v>99.8584193136562</v>
      </c>
      <c r="G3064" s="10" t="s">
        <v>4</v>
      </c>
    </row>
    <row r="3065" customFormat="false" ht="14.25" hidden="true" customHeight="false" outlineLevel="0" collapsed="false">
      <c r="A3065" s="0" t="s">
        <v>100</v>
      </c>
      <c r="B3065" s="0" t="s">
        <v>54</v>
      </c>
      <c r="C3065" s="0" t="s">
        <v>65</v>
      </c>
      <c r="D3065" s="0" t="s">
        <v>71</v>
      </c>
      <c r="E3065" s="0" t="n">
        <v>2032</v>
      </c>
      <c r="F3065" s="5" t="n">
        <v>103.368430737517</v>
      </c>
      <c r="G3065" s="10" t="s">
        <v>4</v>
      </c>
    </row>
    <row r="3066" customFormat="false" ht="14.25" hidden="true" customHeight="false" outlineLevel="0" collapsed="false">
      <c r="A3066" s="0" t="s">
        <v>100</v>
      </c>
      <c r="B3066" s="0" t="s">
        <v>54</v>
      </c>
      <c r="C3066" s="0" t="s">
        <v>65</v>
      </c>
      <c r="D3066" s="0" t="s">
        <v>71</v>
      </c>
      <c r="E3066" s="0" t="n">
        <v>2033</v>
      </c>
      <c r="F3066" s="5" t="n">
        <v>106.884276105525</v>
      </c>
      <c r="G3066" s="10" t="s">
        <v>4</v>
      </c>
    </row>
    <row r="3067" customFormat="false" ht="14.25" hidden="true" customHeight="false" outlineLevel="0" collapsed="false">
      <c r="A3067" s="0" t="s">
        <v>100</v>
      </c>
      <c r="B3067" s="0" t="s">
        <v>54</v>
      </c>
      <c r="C3067" s="0" t="s">
        <v>65</v>
      </c>
      <c r="D3067" s="0" t="s">
        <v>71</v>
      </c>
      <c r="E3067" s="0" t="n">
        <v>2034</v>
      </c>
      <c r="F3067" s="5" t="n">
        <v>110.40209645099</v>
      </c>
      <c r="G3067" s="10" t="s">
        <v>4</v>
      </c>
    </row>
    <row r="3068" customFormat="false" ht="14.25" hidden="true" customHeight="false" outlineLevel="0" collapsed="false">
      <c r="A3068" s="0" t="s">
        <v>100</v>
      </c>
      <c r="B3068" s="0" t="s">
        <v>54</v>
      </c>
      <c r="C3068" s="0" t="s">
        <v>65</v>
      </c>
      <c r="D3068" s="0" t="s">
        <v>71</v>
      </c>
      <c r="E3068" s="0" t="n">
        <v>2035</v>
      </c>
      <c r="F3068" s="5" t="n">
        <v>113.921376548677</v>
      </c>
      <c r="G3068" s="10" t="s">
        <v>4</v>
      </c>
    </row>
    <row r="3069" customFormat="false" ht="14.25" hidden="true" customHeight="false" outlineLevel="0" collapsed="false">
      <c r="A3069" s="0" t="s">
        <v>100</v>
      </c>
      <c r="B3069" s="0" t="s">
        <v>54</v>
      </c>
      <c r="C3069" s="0" t="s">
        <v>65</v>
      </c>
      <c r="D3069" s="0" t="s">
        <v>71</v>
      </c>
      <c r="E3069" s="0" t="n">
        <v>2036</v>
      </c>
      <c r="F3069" s="5" t="n">
        <v>116.746053561827</v>
      </c>
      <c r="G3069" s="10" t="s">
        <v>4</v>
      </c>
    </row>
    <row r="3070" customFormat="false" ht="14.25" hidden="true" customHeight="false" outlineLevel="0" collapsed="false">
      <c r="A3070" s="0" t="s">
        <v>100</v>
      </c>
      <c r="B3070" s="0" t="s">
        <v>54</v>
      </c>
      <c r="C3070" s="0" t="s">
        <v>65</v>
      </c>
      <c r="D3070" s="0" t="s">
        <v>71</v>
      </c>
      <c r="E3070" s="0" t="n">
        <v>2037</v>
      </c>
      <c r="F3070" s="5" t="n">
        <v>119.448025075341</v>
      </c>
      <c r="G3070" s="10" t="s">
        <v>4</v>
      </c>
    </row>
    <row r="3071" customFormat="false" ht="14.25" hidden="true" customHeight="false" outlineLevel="0" collapsed="false">
      <c r="A3071" s="0" t="s">
        <v>100</v>
      </c>
      <c r="B3071" s="0" t="s">
        <v>54</v>
      </c>
      <c r="C3071" s="0" t="s">
        <v>65</v>
      </c>
      <c r="D3071" s="0" t="s">
        <v>71</v>
      </c>
      <c r="E3071" s="0" t="n">
        <v>2038</v>
      </c>
      <c r="F3071" s="5" t="n">
        <v>122.113836265429</v>
      </c>
      <c r="G3071" s="10" t="s">
        <v>4</v>
      </c>
    </row>
    <row r="3072" customFormat="false" ht="14.25" hidden="true" customHeight="false" outlineLevel="0" collapsed="false">
      <c r="A3072" s="0" t="s">
        <v>100</v>
      </c>
      <c r="B3072" s="0" t="s">
        <v>54</v>
      </c>
      <c r="C3072" s="0" t="s">
        <v>65</v>
      </c>
      <c r="D3072" s="0" t="s">
        <v>71</v>
      </c>
      <c r="E3072" s="0" t="n">
        <v>2039</v>
      </c>
      <c r="F3072" s="5" t="n">
        <v>124.760169520416</v>
      </c>
      <c r="G3072" s="10" t="s">
        <v>4</v>
      </c>
    </row>
    <row r="3073" customFormat="false" ht="14.25" hidden="true" customHeight="false" outlineLevel="0" collapsed="false">
      <c r="A3073" s="0" t="s">
        <v>100</v>
      </c>
      <c r="B3073" s="0" t="s">
        <v>54</v>
      </c>
      <c r="C3073" s="0" t="s">
        <v>65</v>
      </c>
      <c r="D3073" s="0" t="s">
        <v>71</v>
      </c>
      <c r="E3073" s="0" t="n">
        <v>2040</v>
      </c>
      <c r="F3073" s="5" t="n">
        <v>126.608507244208</v>
      </c>
      <c r="G3073" s="10" t="s">
        <v>4</v>
      </c>
    </row>
    <row r="3074" customFormat="false" ht="14.25" hidden="true" customHeight="false" outlineLevel="0" collapsed="false">
      <c r="A3074" s="0" t="s">
        <v>100</v>
      </c>
      <c r="B3074" s="0" t="s">
        <v>54</v>
      </c>
      <c r="C3074" s="0" t="s">
        <v>75</v>
      </c>
      <c r="D3074" s="0" t="s">
        <v>71</v>
      </c>
      <c r="E3074" s="0" t="n">
        <v>2024</v>
      </c>
      <c r="F3074" s="5" t="n">
        <v>1.62498</v>
      </c>
      <c r="G3074" s="10" t="s">
        <v>4</v>
      </c>
    </row>
    <row r="3075" customFormat="false" ht="14.25" hidden="true" customHeight="false" outlineLevel="0" collapsed="false">
      <c r="A3075" s="0" t="s">
        <v>100</v>
      </c>
      <c r="B3075" s="0" t="s">
        <v>54</v>
      </c>
      <c r="C3075" s="0" t="s">
        <v>75</v>
      </c>
      <c r="D3075" s="0" t="s">
        <v>71</v>
      </c>
      <c r="E3075" s="0" t="n">
        <v>2025</v>
      </c>
      <c r="F3075" s="5" t="n">
        <v>1.83040043965879</v>
      </c>
      <c r="G3075" s="10" t="s">
        <v>4</v>
      </c>
    </row>
    <row r="3076" customFormat="false" ht="14.25" hidden="true" customHeight="false" outlineLevel="0" collapsed="false">
      <c r="A3076" s="0" t="s">
        <v>100</v>
      </c>
      <c r="B3076" s="0" t="s">
        <v>54</v>
      </c>
      <c r="C3076" s="0" t="s">
        <v>75</v>
      </c>
      <c r="D3076" s="0" t="s">
        <v>71</v>
      </c>
      <c r="E3076" s="0" t="n">
        <v>2026</v>
      </c>
      <c r="F3076" s="5" t="n">
        <v>2.24857621638292</v>
      </c>
      <c r="G3076" s="10" t="s">
        <v>4</v>
      </c>
    </row>
    <row r="3077" customFormat="false" ht="14.25" hidden="true" customHeight="false" outlineLevel="0" collapsed="false">
      <c r="A3077" s="0" t="s">
        <v>100</v>
      </c>
      <c r="B3077" s="0" t="s">
        <v>54</v>
      </c>
      <c r="C3077" s="0" t="s">
        <v>75</v>
      </c>
      <c r="D3077" s="0" t="s">
        <v>71</v>
      </c>
      <c r="E3077" s="0" t="n">
        <v>2027</v>
      </c>
      <c r="F3077" s="5" t="n">
        <v>2.76858629501414</v>
      </c>
      <c r="G3077" s="10" t="s">
        <v>4</v>
      </c>
    </row>
    <row r="3078" customFormat="false" ht="14.25" hidden="true" customHeight="false" outlineLevel="0" collapsed="false">
      <c r="A3078" s="0" t="s">
        <v>100</v>
      </c>
      <c r="B3078" s="0" t="s">
        <v>54</v>
      </c>
      <c r="C3078" s="0" t="s">
        <v>75</v>
      </c>
      <c r="D3078" s="0" t="s">
        <v>71</v>
      </c>
      <c r="E3078" s="0" t="n">
        <v>2028</v>
      </c>
      <c r="F3078" s="5" t="n">
        <v>2.87823378868993</v>
      </c>
      <c r="G3078" s="10" t="s">
        <v>4</v>
      </c>
    </row>
    <row r="3079" customFormat="false" ht="14.25" hidden="true" customHeight="false" outlineLevel="0" collapsed="false">
      <c r="A3079" s="0" t="s">
        <v>100</v>
      </c>
      <c r="B3079" s="0" t="s">
        <v>54</v>
      </c>
      <c r="C3079" s="0" t="s">
        <v>75</v>
      </c>
      <c r="D3079" s="0" t="s">
        <v>71</v>
      </c>
      <c r="E3079" s="0" t="n">
        <v>2029</v>
      </c>
      <c r="F3079" s="5" t="n">
        <v>3.29161423689875</v>
      </c>
      <c r="G3079" s="10" t="s">
        <v>4</v>
      </c>
    </row>
    <row r="3080" customFormat="false" ht="14.25" hidden="true" customHeight="false" outlineLevel="0" collapsed="false">
      <c r="A3080" s="0" t="s">
        <v>100</v>
      </c>
      <c r="B3080" s="0" t="s">
        <v>54</v>
      </c>
      <c r="C3080" s="0" t="s">
        <v>75</v>
      </c>
      <c r="D3080" s="0" t="s">
        <v>71</v>
      </c>
      <c r="E3080" s="0" t="n">
        <v>2030</v>
      </c>
      <c r="F3080" s="5" t="n">
        <v>3.50944576662858</v>
      </c>
      <c r="G3080" s="10" t="s">
        <v>4</v>
      </c>
    </row>
    <row r="3081" customFormat="false" ht="14.25" hidden="true" customHeight="false" outlineLevel="0" collapsed="false">
      <c r="A3081" s="0" t="s">
        <v>100</v>
      </c>
      <c r="B3081" s="0" t="s">
        <v>54</v>
      </c>
      <c r="C3081" s="0" t="s">
        <v>75</v>
      </c>
      <c r="D3081" s="0" t="s">
        <v>71</v>
      </c>
      <c r="E3081" s="0" t="n">
        <v>2031</v>
      </c>
      <c r="F3081" s="5" t="n">
        <v>3.783004065792</v>
      </c>
      <c r="G3081" s="10" t="s">
        <v>4</v>
      </c>
    </row>
    <row r="3082" customFormat="false" ht="14.25" hidden="true" customHeight="false" outlineLevel="0" collapsed="false">
      <c r="A3082" s="0" t="s">
        <v>100</v>
      </c>
      <c r="B3082" s="0" t="s">
        <v>54</v>
      </c>
      <c r="C3082" s="0" t="s">
        <v>75</v>
      </c>
      <c r="D3082" s="0" t="s">
        <v>71</v>
      </c>
      <c r="E3082" s="0" t="n">
        <v>2032</v>
      </c>
      <c r="F3082" s="5" t="n">
        <v>4.23120177749348</v>
      </c>
      <c r="G3082" s="10" t="s">
        <v>4</v>
      </c>
    </row>
    <row r="3083" customFormat="false" ht="14.25" hidden="true" customHeight="false" outlineLevel="0" collapsed="false">
      <c r="A3083" s="0" t="s">
        <v>100</v>
      </c>
      <c r="B3083" s="0" t="s">
        <v>54</v>
      </c>
      <c r="C3083" s="0" t="s">
        <v>75</v>
      </c>
      <c r="D3083" s="0" t="s">
        <v>71</v>
      </c>
      <c r="E3083" s="0" t="n">
        <v>2033</v>
      </c>
      <c r="F3083" s="5" t="n">
        <v>4.6777346050783</v>
      </c>
      <c r="G3083" s="10" t="s">
        <v>4</v>
      </c>
    </row>
    <row r="3084" customFormat="false" ht="14.25" hidden="true" customHeight="false" outlineLevel="0" collapsed="false">
      <c r="A3084" s="0" t="s">
        <v>100</v>
      </c>
      <c r="B3084" s="0" t="s">
        <v>54</v>
      </c>
      <c r="C3084" s="0" t="s">
        <v>75</v>
      </c>
      <c r="D3084" s="0" t="s">
        <v>71</v>
      </c>
      <c r="E3084" s="0" t="n">
        <v>2034</v>
      </c>
      <c r="F3084" s="5" t="n">
        <v>5.11084605216249</v>
      </c>
      <c r="G3084" s="10" t="s">
        <v>4</v>
      </c>
    </row>
    <row r="3085" customFormat="false" ht="14.25" hidden="true" customHeight="false" outlineLevel="0" collapsed="false">
      <c r="A3085" s="0" t="s">
        <v>100</v>
      </c>
      <c r="B3085" s="0" t="s">
        <v>54</v>
      </c>
      <c r="C3085" s="0" t="s">
        <v>75</v>
      </c>
      <c r="D3085" s="0" t="s">
        <v>71</v>
      </c>
      <c r="E3085" s="0" t="n">
        <v>2035</v>
      </c>
      <c r="F3085" s="5" t="n">
        <v>5.51790790406373</v>
      </c>
      <c r="G3085" s="10" t="s">
        <v>4</v>
      </c>
    </row>
    <row r="3086" customFormat="false" ht="14.25" hidden="true" customHeight="false" outlineLevel="0" collapsed="false">
      <c r="A3086" s="0" t="s">
        <v>100</v>
      </c>
      <c r="B3086" s="0" t="s">
        <v>54</v>
      </c>
      <c r="C3086" s="0" t="s">
        <v>75</v>
      </c>
      <c r="D3086" s="0" t="s">
        <v>71</v>
      </c>
      <c r="E3086" s="0" t="n">
        <v>2036</v>
      </c>
      <c r="F3086" s="5" t="n">
        <v>5.88597075429113</v>
      </c>
      <c r="G3086" s="10" t="s">
        <v>4</v>
      </c>
    </row>
    <row r="3087" customFormat="false" ht="14.25" hidden="true" customHeight="false" outlineLevel="0" collapsed="false">
      <c r="A3087" s="0" t="s">
        <v>100</v>
      </c>
      <c r="B3087" s="0" t="s">
        <v>54</v>
      </c>
      <c r="C3087" s="0" t="s">
        <v>75</v>
      </c>
      <c r="D3087" s="0" t="s">
        <v>71</v>
      </c>
      <c r="E3087" s="0" t="n">
        <v>2037</v>
      </c>
      <c r="F3087" s="5" t="n">
        <v>6.20240054204182</v>
      </c>
      <c r="G3087" s="10" t="s">
        <v>4</v>
      </c>
    </row>
    <row r="3088" customFormat="false" ht="14.25" hidden="true" customHeight="false" outlineLevel="0" collapsed="false">
      <c r="A3088" s="0" t="s">
        <v>100</v>
      </c>
      <c r="B3088" s="0" t="s">
        <v>54</v>
      </c>
      <c r="C3088" s="0" t="s">
        <v>75</v>
      </c>
      <c r="D3088" s="0" t="s">
        <v>71</v>
      </c>
      <c r="E3088" s="0" t="n">
        <v>2038</v>
      </c>
      <c r="F3088" s="5" t="n">
        <v>6.45556185749949</v>
      </c>
      <c r="G3088" s="10" t="s">
        <v>4</v>
      </c>
    </row>
    <row r="3089" customFormat="false" ht="14.25" hidden="true" customHeight="false" outlineLevel="0" collapsed="false">
      <c r="A3089" s="0" t="s">
        <v>100</v>
      </c>
      <c r="B3089" s="0" t="s">
        <v>54</v>
      </c>
      <c r="C3089" s="0" t="s">
        <v>75</v>
      </c>
      <c r="D3089" s="0" t="s">
        <v>71</v>
      </c>
      <c r="E3089" s="0" t="n">
        <v>2039</v>
      </c>
      <c r="F3089" s="5" t="n">
        <v>6.63549988500753</v>
      </c>
      <c r="G3089" s="10" t="s">
        <v>4</v>
      </c>
    </row>
    <row r="3090" customFormat="false" ht="14.25" hidden="true" customHeight="false" outlineLevel="0" collapsed="false">
      <c r="A3090" s="0" t="s">
        <v>100</v>
      </c>
      <c r="B3090" s="0" t="s">
        <v>54</v>
      </c>
      <c r="C3090" s="0" t="s">
        <v>75</v>
      </c>
      <c r="D3090" s="0" t="s">
        <v>71</v>
      </c>
      <c r="E3090" s="0" t="n">
        <v>2040</v>
      </c>
      <c r="F3090" s="5" t="n">
        <v>6.73456789829069</v>
      </c>
      <c r="G3090" s="10" t="s">
        <v>4</v>
      </c>
    </row>
    <row r="3091" customFormat="false" ht="14.25" hidden="true" customHeight="false" outlineLevel="0" collapsed="false">
      <c r="A3091" s="0" t="s">
        <v>100</v>
      </c>
      <c r="B3091" s="0" t="s">
        <v>54</v>
      </c>
      <c r="C3091" s="0" t="s">
        <v>75</v>
      </c>
      <c r="D3091" s="0" t="s">
        <v>75</v>
      </c>
      <c r="E3091" s="0" t="n">
        <v>2024</v>
      </c>
      <c r="F3091" s="5" t="n">
        <v>1.62498</v>
      </c>
      <c r="G3091" s="10" t="s">
        <v>4</v>
      </c>
    </row>
    <row r="3092" customFormat="false" ht="14.25" hidden="true" customHeight="false" outlineLevel="0" collapsed="false">
      <c r="A3092" s="0" t="s">
        <v>100</v>
      </c>
      <c r="B3092" s="0" t="s">
        <v>54</v>
      </c>
      <c r="C3092" s="0" t="s">
        <v>75</v>
      </c>
      <c r="D3092" s="0" t="s">
        <v>75</v>
      </c>
      <c r="E3092" s="0" t="n">
        <v>2025</v>
      </c>
      <c r="F3092" s="5" t="n">
        <v>1.83040043965879</v>
      </c>
      <c r="G3092" s="10" t="s">
        <v>4</v>
      </c>
    </row>
    <row r="3093" customFormat="false" ht="14.25" hidden="true" customHeight="false" outlineLevel="0" collapsed="false">
      <c r="A3093" s="0" t="s">
        <v>100</v>
      </c>
      <c r="B3093" s="0" t="s">
        <v>54</v>
      </c>
      <c r="C3093" s="0" t="s">
        <v>75</v>
      </c>
      <c r="D3093" s="0" t="s">
        <v>75</v>
      </c>
      <c r="E3093" s="0" t="n">
        <v>2026</v>
      </c>
      <c r="F3093" s="5" t="n">
        <v>2.24857621638292</v>
      </c>
      <c r="G3093" s="10" t="s">
        <v>4</v>
      </c>
    </row>
    <row r="3094" customFormat="false" ht="14.25" hidden="true" customHeight="false" outlineLevel="0" collapsed="false">
      <c r="A3094" s="0" t="s">
        <v>100</v>
      </c>
      <c r="B3094" s="0" t="s">
        <v>54</v>
      </c>
      <c r="C3094" s="0" t="s">
        <v>75</v>
      </c>
      <c r="D3094" s="0" t="s">
        <v>75</v>
      </c>
      <c r="E3094" s="0" t="n">
        <v>2027</v>
      </c>
      <c r="F3094" s="5" t="n">
        <v>2.76858629501414</v>
      </c>
      <c r="G3094" s="10" t="s">
        <v>4</v>
      </c>
    </row>
    <row r="3095" customFormat="false" ht="14.25" hidden="true" customHeight="false" outlineLevel="0" collapsed="false">
      <c r="A3095" s="0" t="s">
        <v>100</v>
      </c>
      <c r="B3095" s="0" t="s">
        <v>54</v>
      </c>
      <c r="C3095" s="0" t="s">
        <v>75</v>
      </c>
      <c r="D3095" s="0" t="s">
        <v>75</v>
      </c>
      <c r="E3095" s="0" t="n">
        <v>2028</v>
      </c>
      <c r="F3095" s="5" t="n">
        <v>2.87823378868993</v>
      </c>
      <c r="G3095" s="10" t="s">
        <v>4</v>
      </c>
    </row>
    <row r="3096" customFormat="false" ht="14.25" hidden="true" customHeight="false" outlineLevel="0" collapsed="false">
      <c r="A3096" s="0" t="s">
        <v>100</v>
      </c>
      <c r="B3096" s="0" t="s">
        <v>54</v>
      </c>
      <c r="C3096" s="0" t="s">
        <v>75</v>
      </c>
      <c r="D3096" s="0" t="s">
        <v>75</v>
      </c>
      <c r="E3096" s="0" t="n">
        <v>2029</v>
      </c>
      <c r="F3096" s="5" t="n">
        <v>3.29161423689875</v>
      </c>
      <c r="G3096" s="10" t="s">
        <v>4</v>
      </c>
    </row>
    <row r="3097" customFormat="false" ht="14.25" hidden="true" customHeight="false" outlineLevel="0" collapsed="false">
      <c r="A3097" s="0" t="s">
        <v>100</v>
      </c>
      <c r="B3097" s="0" t="s">
        <v>54</v>
      </c>
      <c r="C3097" s="0" t="s">
        <v>75</v>
      </c>
      <c r="D3097" s="0" t="s">
        <v>75</v>
      </c>
      <c r="E3097" s="0" t="n">
        <v>2030</v>
      </c>
      <c r="F3097" s="5" t="n">
        <v>3.50944576662858</v>
      </c>
      <c r="G3097" s="10" t="s">
        <v>4</v>
      </c>
    </row>
    <row r="3098" customFormat="false" ht="14.25" hidden="true" customHeight="false" outlineLevel="0" collapsed="false">
      <c r="A3098" s="0" t="s">
        <v>100</v>
      </c>
      <c r="B3098" s="0" t="s">
        <v>54</v>
      </c>
      <c r="C3098" s="0" t="s">
        <v>75</v>
      </c>
      <c r="D3098" s="0" t="s">
        <v>75</v>
      </c>
      <c r="E3098" s="0" t="n">
        <v>2031</v>
      </c>
      <c r="F3098" s="5" t="n">
        <v>3.783004065792</v>
      </c>
      <c r="G3098" s="10" t="s">
        <v>4</v>
      </c>
    </row>
    <row r="3099" customFormat="false" ht="14.25" hidden="true" customHeight="false" outlineLevel="0" collapsed="false">
      <c r="A3099" s="0" t="s">
        <v>100</v>
      </c>
      <c r="B3099" s="0" t="s">
        <v>54</v>
      </c>
      <c r="C3099" s="0" t="s">
        <v>75</v>
      </c>
      <c r="D3099" s="0" t="s">
        <v>75</v>
      </c>
      <c r="E3099" s="0" t="n">
        <v>2032</v>
      </c>
      <c r="F3099" s="5" t="n">
        <v>4.23120177749348</v>
      </c>
      <c r="G3099" s="10" t="s">
        <v>4</v>
      </c>
    </row>
    <row r="3100" customFormat="false" ht="14.25" hidden="true" customHeight="false" outlineLevel="0" collapsed="false">
      <c r="A3100" s="0" t="s">
        <v>100</v>
      </c>
      <c r="B3100" s="0" t="s">
        <v>54</v>
      </c>
      <c r="C3100" s="0" t="s">
        <v>75</v>
      </c>
      <c r="D3100" s="0" t="s">
        <v>75</v>
      </c>
      <c r="E3100" s="0" t="n">
        <v>2033</v>
      </c>
      <c r="F3100" s="5" t="n">
        <v>4.6777346050783</v>
      </c>
      <c r="G3100" s="10" t="s">
        <v>4</v>
      </c>
    </row>
    <row r="3101" customFormat="false" ht="14.25" hidden="true" customHeight="false" outlineLevel="0" collapsed="false">
      <c r="A3101" s="0" t="s">
        <v>100</v>
      </c>
      <c r="B3101" s="0" t="s">
        <v>54</v>
      </c>
      <c r="C3101" s="0" t="s">
        <v>75</v>
      </c>
      <c r="D3101" s="0" t="s">
        <v>75</v>
      </c>
      <c r="E3101" s="0" t="n">
        <v>2034</v>
      </c>
      <c r="F3101" s="5" t="n">
        <v>5.11084605216249</v>
      </c>
      <c r="G3101" s="10" t="s">
        <v>4</v>
      </c>
    </row>
    <row r="3102" customFormat="false" ht="14.25" hidden="true" customHeight="false" outlineLevel="0" collapsed="false">
      <c r="A3102" s="0" t="s">
        <v>100</v>
      </c>
      <c r="B3102" s="0" t="s">
        <v>54</v>
      </c>
      <c r="C3102" s="0" t="s">
        <v>75</v>
      </c>
      <c r="D3102" s="0" t="s">
        <v>75</v>
      </c>
      <c r="E3102" s="0" t="n">
        <v>2035</v>
      </c>
      <c r="F3102" s="5" t="n">
        <v>5.51790790406373</v>
      </c>
      <c r="G3102" s="10" t="s">
        <v>4</v>
      </c>
    </row>
    <row r="3103" customFormat="false" ht="14.25" hidden="true" customHeight="false" outlineLevel="0" collapsed="false">
      <c r="A3103" s="0" t="s">
        <v>100</v>
      </c>
      <c r="B3103" s="0" t="s">
        <v>54</v>
      </c>
      <c r="C3103" s="0" t="s">
        <v>75</v>
      </c>
      <c r="D3103" s="0" t="s">
        <v>75</v>
      </c>
      <c r="E3103" s="0" t="n">
        <v>2036</v>
      </c>
      <c r="F3103" s="5" t="n">
        <v>5.88597075429113</v>
      </c>
      <c r="G3103" s="10" t="s">
        <v>4</v>
      </c>
    </row>
    <row r="3104" customFormat="false" ht="14.25" hidden="true" customHeight="false" outlineLevel="0" collapsed="false">
      <c r="A3104" s="0" t="s">
        <v>100</v>
      </c>
      <c r="B3104" s="0" t="s">
        <v>54</v>
      </c>
      <c r="C3104" s="0" t="s">
        <v>75</v>
      </c>
      <c r="D3104" s="0" t="s">
        <v>75</v>
      </c>
      <c r="E3104" s="0" t="n">
        <v>2037</v>
      </c>
      <c r="F3104" s="5" t="n">
        <v>6.20240054204182</v>
      </c>
      <c r="G3104" s="10" t="s">
        <v>4</v>
      </c>
    </row>
    <row r="3105" customFormat="false" ht="14.25" hidden="true" customHeight="false" outlineLevel="0" collapsed="false">
      <c r="A3105" s="0" t="s">
        <v>100</v>
      </c>
      <c r="B3105" s="0" t="s">
        <v>54</v>
      </c>
      <c r="C3105" s="0" t="s">
        <v>75</v>
      </c>
      <c r="D3105" s="0" t="s">
        <v>75</v>
      </c>
      <c r="E3105" s="0" t="n">
        <v>2038</v>
      </c>
      <c r="F3105" s="5" t="n">
        <v>6.45556185749949</v>
      </c>
      <c r="G3105" s="10" t="s">
        <v>4</v>
      </c>
    </row>
    <row r="3106" customFormat="false" ht="14.25" hidden="true" customHeight="false" outlineLevel="0" collapsed="false">
      <c r="A3106" s="0" t="s">
        <v>100</v>
      </c>
      <c r="B3106" s="0" t="s">
        <v>54</v>
      </c>
      <c r="C3106" s="0" t="s">
        <v>75</v>
      </c>
      <c r="D3106" s="0" t="s">
        <v>75</v>
      </c>
      <c r="E3106" s="0" t="n">
        <v>2039</v>
      </c>
      <c r="F3106" s="5" t="n">
        <v>6.63549988500753</v>
      </c>
      <c r="G3106" s="10" t="s">
        <v>4</v>
      </c>
    </row>
    <row r="3107" customFormat="false" ht="14.25" hidden="true" customHeight="false" outlineLevel="0" collapsed="false">
      <c r="A3107" s="0" t="s">
        <v>100</v>
      </c>
      <c r="B3107" s="0" t="s">
        <v>54</v>
      </c>
      <c r="C3107" s="0" t="s">
        <v>75</v>
      </c>
      <c r="D3107" s="0" t="s">
        <v>75</v>
      </c>
      <c r="E3107" s="0" t="n">
        <v>2040</v>
      </c>
      <c r="F3107" s="5" t="n">
        <v>6.73456789829069</v>
      </c>
      <c r="G3107" s="10" t="s">
        <v>4</v>
      </c>
    </row>
    <row r="3108" customFormat="false" ht="14.25" hidden="true" customHeight="false" outlineLevel="0" collapsed="false">
      <c r="A3108" s="0" t="s">
        <v>100</v>
      </c>
      <c r="B3108" s="0" t="s">
        <v>54</v>
      </c>
      <c r="C3108" s="0" t="s">
        <v>76</v>
      </c>
      <c r="D3108" s="0" t="s">
        <v>77</v>
      </c>
      <c r="E3108" s="0" t="n">
        <v>2024</v>
      </c>
      <c r="F3108" s="5" t="n">
        <v>0.02</v>
      </c>
      <c r="G3108" s="10" t="s">
        <v>4</v>
      </c>
    </row>
    <row r="3109" customFormat="false" ht="14.25" hidden="true" customHeight="false" outlineLevel="0" collapsed="false">
      <c r="A3109" s="0" t="s">
        <v>100</v>
      </c>
      <c r="B3109" s="0" t="s">
        <v>54</v>
      </c>
      <c r="C3109" s="0" t="s">
        <v>76</v>
      </c>
      <c r="D3109" s="0" t="s">
        <v>77</v>
      </c>
      <c r="E3109" s="0" t="n">
        <v>2025</v>
      </c>
      <c r="F3109" s="5" t="n">
        <v>0.025</v>
      </c>
      <c r="G3109" s="10" t="s">
        <v>4</v>
      </c>
    </row>
    <row r="3110" customFormat="false" ht="14.25" hidden="true" customHeight="false" outlineLevel="0" collapsed="false">
      <c r="A3110" s="0" t="s">
        <v>100</v>
      </c>
      <c r="B3110" s="0" t="s">
        <v>54</v>
      </c>
      <c r="C3110" s="0" t="s">
        <v>76</v>
      </c>
      <c r="D3110" s="0" t="s">
        <v>77</v>
      </c>
      <c r="E3110" s="0" t="n">
        <v>2026</v>
      </c>
      <c r="F3110" s="5" t="n">
        <v>0.077412</v>
      </c>
      <c r="G3110" s="10" t="s">
        <v>4</v>
      </c>
    </row>
    <row r="3111" customFormat="false" ht="14.25" hidden="true" customHeight="false" outlineLevel="0" collapsed="false">
      <c r="A3111" s="0" t="s">
        <v>100</v>
      </c>
      <c r="B3111" s="0" t="s">
        <v>54</v>
      </c>
      <c r="C3111" s="0" t="s">
        <v>76</v>
      </c>
      <c r="D3111" s="0" t="s">
        <v>77</v>
      </c>
      <c r="E3111" s="0" t="n">
        <v>2027</v>
      </c>
      <c r="F3111" s="5" t="n">
        <v>0.129823</v>
      </c>
      <c r="G3111" s="10" t="s">
        <v>4</v>
      </c>
    </row>
    <row r="3112" customFormat="false" ht="14.25" hidden="true" customHeight="false" outlineLevel="0" collapsed="false">
      <c r="A3112" s="0" t="s">
        <v>100</v>
      </c>
      <c r="B3112" s="0" t="s">
        <v>54</v>
      </c>
      <c r="C3112" s="0" t="s">
        <v>76</v>
      </c>
      <c r="D3112" s="0" t="s">
        <v>77</v>
      </c>
      <c r="E3112" s="0" t="n">
        <v>2028</v>
      </c>
      <c r="F3112" s="5" t="n">
        <v>0.21865</v>
      </c>
      <c r="G3112" s="10" t="s">
        <v>4</v>
      </c>
    </row>
    <row r="3113" customFormat="false" ht="14.25" hidden="true" customHeight="false" outlineLevel="0" collapsed="false">
      <c r="A3113" s="0" t="s">
        <v>100</v>
      </c>
      <c r="B3113" s="0" t="s">
        <v>54</v>
      </c>
      <c r="C3113" s="0" t="s">
        <v>76</v>
      </c>
      <c r="D3113" s="0" t="s">
        <v>77</v>
      </c>
      <c r="E3113" s="0" t="n">
        <v>2029</v>
      </c>
      <c r="F3113" s="5" t="n">
        <v>0.34164</v>
      </c>
      <c r="G3113" s="10" t="s">
        <v>4</v>
      </c>
    </row>
    <row r="3114" customFormat="false" ht="14.25" hidden="true" customHeight="false" outlineLevel="0" collapsed="false">
      <c r="A3114" s="0" t="s">
        <v>100</v>
      </c>
      <c r="B3114" s="0" t="s">
        <v>54</v>
      </c>
      <c r="C3114" s="0" t="s">
        <v>76</v>
      </c>
      <c r="D3114" s="0" t="s">
        <v>77</v>
      </c>
      <c r="E3114" s="0" t="n">
        <v>2030</v>
      </c>
      <c r="F3114" s="5" t="n">
        <v>0.38106</v>
      </c>
      <c r="G3114" s="10" t="s">
        <v>4</v>
      </c>
    </row>
    <row r="3115" customFormat="false" ht="14.25" hidden="true" customHeight="false" outlineLevel="0" collapsed="false">
      <c r="A3115" s="0" t="s">
        <v>100</v>
      </c>
      <c r="B3115" s="0" t="s">
        <v>54</v>
      </c>
      <c r="C3115" s="0" t="s">
        <v>76</v>
      </c>
      <c r="D3115" s="0" t="s">
        <v>77</v>
      </c>
      <c r="E3115" s="0" t="n">
        <v>2031</v>
      </c>
      <c r="F3115" s="5" t="n">
        <v>0.494327</v>
      </c>
      <c r="G3115" s="10" t="s">
        <v>4</v>
      </c>
    </row>
    <row r="3116" customFormat="false" ht="14.25" hidden="true" customHeight="false" outlineLevel="0" collapsed="false">
      <c r="A3116" s="0" t="s">
        <v>100</v>
      </c>
      <c r="B3116" s="0" t="s">
        <v>54</v>
      </c>
      <c r="C3116" s="0" t="s">
        <v>76</v>
      </c>
      <c r="D3116" s="0" t="s">
        <v>77</v>
      </c>
      <c r="E3116" s="0" t="n">
        <v>2032</v>
      </c>
      <c r="F3116" s="5" t="n">
        <v>0.629143</v>
      </c>
      <c r="G3116" s="10" t="s">
        <v>4</v>
      </c>
    </row>
    <row r="3117" customFormat="false" ht="14.25" hidden="true" customHeight="false" outlineLevel="0" collapsed="false">
      <c r="A3117" s="0" t="s">
        <v>100</v>
      </c>
      <c r="B3117" s="0" t="s">
        <v>54</v>
      </c>
      <c r="C3117" s="0" t="s">
        <v>76</v>
      </c>
      <c r="D3117" s="0" t="s">
        <v>77</v>
      </c>
      <c r="E3117" s="0" t="n">
        <v>2033</v>
      </c>
      <c r="F3117" s="5" t="n">
        <v>0.792605</v>
      </c>
      <c r="G3117" s="10" t="s">
        <v>4</v>
      </c>
    </row>
    <row r="3118" customFormat="false" ht="14.25" hidden="true" customHeight="false" outlineLevel="0" collapsed="false">
      <c r="A3118" s="0" t="s">
        <v>100</v>
      </c>
      <c r="B3118" s="0" t="s">
        <v>54</v>
      </c>
      <c r="C3118" s="0" t="s">
        <v>76</v>
      </c>
      <c r="D3118" s="0" t="s">
        <v>77</v>
      </c>
      <c r="E3118" s="0" t="n">
        <v>2034</v>
      </c>
      <c r="F3118" s="5" t="n">
        <v>0.976828</v>
      </c>
      <c r="G3118" s="10" t="s">
        <v>4</v>
      </c>
    </row>
    <row r="3119" customFormat="false" ht="14.25" hidden="true" customHeight="false" outlineLevel="0" collapsed="false">
      <c r="A3119" s="0" t="s">
        <v>100</v>
      </c>
      <c r="B3119" s="0" t="s">
        <v>54</v>
      </c>
      <c r="C3119" s="0" t="s">
        <v>76</v>
      </c>
      <c r="D3119" s="0" t="s">
        <v>77</v>
      </c>
      <c r="E3119" s="0" t="n">
        <v>2035</v>
      </c>
      <c r="F3119" s="5" t="n">
        <v>1.1826</v>
      </c>
      <c r="G3119" s="10" t="s">
        <v>4</v>
      </c>
    </row>
    <row r="3120" customFormat="false" ht="14.25" hidden="true" customHeight="false" outlineLevel="0" collapsed="false">
      <c r="A3120" s="0" t="s">
        <v>100</v>
      </c>
      <c r="B3120" s="0" t="s">
        <v>54</v>
      </c>
      <c r="C3120" s="0" t="s">
        <v>76</v>
      </c>
      <c r="D3120" s="0" t="s">
        <v>77</v>
      </c>
      <c r="E3120" s="0" t="n">
        <v>2036</v>
      </c>
      <c r="F3120" s="5" t="n">
        <v>1.41071</v>
      </c>
      <c r="G3120" s="10" t="s">
        <v>4</v>
      </c>
    </row>
    <row r="3121" customFormat="false" ht="14.25" hidden="true" customHeight="false" outlineLevel="0" collapsed="false">
      <c r="A3121" s="0" t="s">
        <v>100</v>
      </c>
      <c r="B3121" s="0" t="s">
        <v>54</v>
      </c>
      <c r="C3121" s="0" t="s">
        <v>76</v>
      </c>
      <c r="D3121" s="0" t="s">
        <v>77</v>
      </c>
      <c r="E3121" s="0" t="n">
        <v>2037</v>
      </c>
      <c r="F3121" s="5" t="n">
        <v>1.615782</v>
      </c>
      <c r="G3121" s="10" t="s">
        <v>4</v>
      </c>
    </row>
    <row r="3122" customFormat="false" ht="14.25" hidden="true" customHeight="false" outlineLevel="0" collapsed="false">
      <c r="A3122" s="0" t="s">
        <v>100</v>
      </c>
      <c r="B3122" s="0" t="s">
        <v>54</v>
      </c>
      <c r="C3122" s="0" t="s">
        <v>76</v>
      </c>
      <c r="D3122" s="0" t="s">
        <v>77</v>
      </c>
      <c r="E3122" s="0" t="n">
        <v>2038</v>
      </c>
      <c r="F3122" s="5" t="n">
        <v>1.83776</v>
      </c>
      <c r="G3122" s="10" t="s">
        <v>4</v>
      </c>
    </row>
    <row r="3123" customFormat="false" ht="14.25" hidden="true" customHeight="false" outlineLevel="0" collapsed="false">
      <c r="A3123" s="0" t="s">
        <v>100</v>
      </c>
      <c r="B3123" s="0" t="s">
        <v>54</v>
      </c>
      <c r="C3123" s="0" t="s">
        <v>76</v>
      </c>
      <c r="D3123" s="0" t="s">
        <v>77</v>
      </c>
      <c r="E3123" s="0" t="n">
        <v>2039</v>
      </c>
      <c r="F3123" s="5" t="n">
        <v>2.077171</v>
      </c>
      <c r="G3123" s="10" t="s">
        <v>4</v>
      </c>
    </row>
    <row r="3124" customFormat="false" ht="14.25" hidden="true" customHeight="false" outlineLevel="0" collapsed="false">
      <c r="A3124" s="0" t="s">
        <v>100</v>
      </c>
      <c r="B3124" s="0" t="s">
        <v>54</v>
      </c>
      <c r="C3124" s="0" t="s">
        <v>76</v>
      </c>
      <c r="D3124" s="0" t="s">
        <v>77</v>
      </c>
      <c r="E3124" s="0" t="n">
        <v>2040</v>
      </c>
      <c r="F3124" s="5" t="n">
        <v>2.2776</v>
      </c>
      <c r="G3124" s="10" t="s">
        <v>4</v>
      </c>
    </row>
    <row r="3125" customFormat="false" ht="14.25" hidden="true" customHeight="false" outlineLevel="0" collapsed="false">
      <c r="A3125" s="0" t="s">
        <v>100</v>
      </c>
      <c r="B3125" s="0" t="s">
        <v>54</v>
      </c>
      <c r="C3125" s="0" t="s">
        <v>76</v>
      </c>
      <c r="D3125" s="0" t="s">
        <v>78</v>
      </c>
      <c r="E3125" s="0" t="n">
        <v>2024</v>
      </c>
      <c r="F3125" s="5" t="n">
        <v>0</v>
      </c>
      <c r="G3125" s="10" t="s">
        <v>4</v>
      </c>
    </row>
    <row r="3126" customFormat="false" ht="14.25" hidden="true" customHeight="false" outlineLevel="0" collapsed="false">
      <c r="A3126" s="0" t="s">
        <v>100</v>
      </c>
      <c r="B3126" s="0" t="s">
        <v>54</v>
      </c>
      <c r="C3126" s="0" t="s">
        <v>76</v>
      </c>
      <c r="D3126" s="0" t="s">
        <v>78</v>
      </c>
      <c r="E3126" s="0" t="n">
        <v>2025</v>
      </c>
      <c r="F3126" s="5" t="n">
        <v>0</v>
      </c>
      <c r="G3126" s="10" t="s">
        <v>4</v>
      </c>
    </row>
    <row r="3127" customFormat="false" ht="14.25" hidden="true" customHeight="false" outlineLevel="0" collapsed="false">
      <c r="A3127" s="0" t="s">
        <v>100</v>
      </c>
      <c r="B3127" s="0" t="s">
        <v>54</v>
      </c>
      <c r="C3127" s="0" t="s">
        <v>76</v>
      </c>
      <c r="D3127" s="0" t="s">
        <v>78</v>
      </c>
      <c r="E3127" s="0" t="n">
        <v>2026</v>
      </c>
      <c r="F3127" s="5" t="n">
        <v>0</v>
      </c>
      <c r="G3127" s="10" t="s">
        <v>4</v>
      </c>
    </row>
    <row r="3128" customFormat="false" ht="14.25" hidden="true" customHeight="false" outlineLevel="0" collapsed="false">
      <c r="A3128" s="0" t="s">
        <v>100</v>
      </c>
      <c r="B3128" s="0" t="s">
        <v>54</v>
      </c>
      <c r="C3128" s="0" t="s">
        <v>76</v>
      </c>
      <c r="D3128" s="0" t="s">
        <v>78</v>
      </c>
      <c r="E3128" s="0" t="n">
        <v>2027</v>
      </c>
      <c r="F3128" s="5" t="n">
        <v>0</v>
      </c>
      <c r="G3128" s="10" t="s">
        <v>4</v>
      </c>
    </row>
    <row r="3129" customFormat="false" ht="14.25" hidden="true" customHeight="false" outlineLevel="0" collapsed="false">
      <c r="A3129" s="0" t="s">
        <v>100</v>
      </c>
      <c r="B3129" s="0" t="s">
        <v>54</v>
      </c>
      <c r="C3129" s="0" t="s">
        <v>76</v>
      </c>
      <c r="D3129" s="0" t="s">
        <v>78</v>
      </c>
      <c r="E3129" s="0" t="n">
        <v>2028</v>
      </c>
      <c r="F3129" s="5" t="n">
        <v>0</v>
      </c>
      <c r="G3129" s="10" t="s">
        <v>4</v>
      </c>
    </row>
    <row r="3130" customFormat="false" ht="14.25" hidden="true" customHeight="false" outlineLevel="0" collapsed="false">
      <c r="A3130" s="0" t="s">
        <v>100</v>
      </c>
      <c r="B3130" s="0" t="s">
        <v>54</v>
      </c>
      <c r="C3130" s="0" t="s">
        <v>76</v>
      </c>
      <c r="D3130" s="0" t="s">
        <v>78</v>
      </c>
      <c r="E3130" s="0" t="n">
        <v>2029</v>
      </c>
      <c r="F3130" s="5" t="n">
        <v>0</v>
      </c>
      <c r="G3130" s="10" t="s">
        <v>4</v>
      </c>
    </row>
    <row r="3131" customFormat="false" ht="14.25" hidden="true" customHeight="false" outlineLevel="0" collapsed="false">
      <c r="A3131" s="0" t="s">
        <v>100</v>
      </c>
      <c r="B3131" s="0" t="s">
        <v>54</v>
      </c>
      <c r="C3131" s="0" t="s">
        <v>76</v>
      </c>
      <c r="D3131" s="0" t="s">
        <v>78</v>
      </c>
      <c r="E3131" s="0" t="n">
        <v>2030</v>
      </c>
      <c r="F3131" s="5" t="n">
        <v>0</v>
      </c>
      <c r="G3131" s="10" t="s">
        <v>4</v>
      </c>
    </row>
    <row r="3132" customFormat="false" ht="14.25" hidden="true" customHeight="false" outlineLevel="0" collapsed="false">
      <c r="A3132" s="0" t="s">
        <v>100</v>
      </c>
      <c r="B3132" s="0" t="s">
        <v>54</v>
      </c>
      <c r="C3132" s="0" t="s">
        <v>76</v>
      </c>
      <c r="D3132" s="0" t="s">
        <v>78</v>
      </c>
      <c r="E3132" s="0" t="n">
        <v>2031</v>
      </c>
      <c r="F3132" s="5" t="n">
        <v>0</v>
      </c>
      <c r="G3132" s="10" t="s">
        <v>4</v>
      </c>
    </row>
    <row r="3133" customFormat="false" ht="14.25" hidden="true" customHeight="false" outlineLevel="0" collapsed="false">
      <c r="A3133" s="0" t="s">
        <v>100</v>
      </c>
      <c r="B3133" s="0" t="s">
        <v>54</v>
      </c>
      <c r="C3133" s="0" t="s">
        <v>76</v>
      </c>
      <c r="D3133" s="0" t="s">
        <v>78</v>
      </c>
      <c r="E3133" s="0" t="n">
        <v>2032</v>
      </c>
      <c r="F3133" s="5" t="n">
        <v>0</v>
      </c>
      <c r="G3133" s="10" t="s">
        <v>4</v>
      </c>
    </row>
    <row r="3134" customFormat="false" ht="14.25" hidden="true" customHeight="false" outlineLevel="0" collapsed="false">
      <c r="A3134" s="0" t="s">
        <v>100</v>
      </c>
      <c r="B3134" s="0" t="s">
        <v>54</v>
      </c>
      <c r="C3134" s="0" t="s">
        <v>76</v>
      </c>
      <c r="D3134" s="0" t="s">
        <v>78</v>
      </c>
      <c r="E3134" s="0" t="n">
        <v>2033</v>
      </c>
      <c r="F3134" s="5" t="n">
        <v>0</v>
      </c>
      <c r="G3134" s="10" t="s">
        <v>4</v>
      </c>
    </row>
    <row r="3135" customFormat="false" ht="14.25" hidden="true" customHeight="false" outlineLevel="0" collapsed="false">
      <c r="A3135" s="0" t="s">
        <v>100</v>
      </c>
      <c r="B3135" s="0" t="s">
        <v>54</v>
      </c>
      <c r="C3135" s="0" t="s">
        <v>76</v>
      </c>
      <c r="D3135" s="0" t="s">
        <v>78</v>
      </c>
      <c r="E3135" s="0" t="n">
        <v>2034</v>
      </c>
      <c r="F3135" s="5" t="n">
        <v>0</v>
      </c>
      <c r="G3135" s="10" t="s">
        <v>4</v>
      </c>
    </row>
    <row r="3136" customFormat="false" ht="14.25" hidden="true" customHeight="false" outlineLevel="0" collapsed="false">
      <c r="A3136" s="0" t="s">
        <v>100</v>
      </c>
      <c r="B3136" s="0" t="s">
        <v>54</v>
      </c>
      <c r="C3136" s="0" t="s">
        <v>76</v>
      </c>
      <c r="D3136" s="0" t="s">
        <v>78</v>
      </c>
      <c r="E3136" s="0" t="n">
        <v>2035</v>
      </c>
      <c r="F3136" s="5" t="n">
        <v>0</v>
      </c>
      <c r="G3136" s="10" t="s">
        <v>4</v>
      </c>
    </row>
    <row r="3137" customFormat="false" ht="14.25" hidden="true" customHeight="false" outlineLevel="0" collapsed="false">
      <c r="A3137" s="0" t="s">
        <v>100</v>
      </c>
      <c r="B3137" s="0" t="s">
        <v>54</v>
      </c>
      <c r="C3137" s="0" t="s">
        <v>76</v>
      </c>
      <c r="D3137" s="0" t="s">
        <v>78</v>
      </c>
      <c r="E3137" s="0" t="n">
        <v>2036</v>
      </c>
      <c r="F3137" s="5" t="n">
        <v>0</v>
      </c>
      <c r="G3137" s="10" t="s">
        <v>4</v>
      </c>
    </row>
    <row r="3138" customFormat="false" ht="14.25" hidden="true" customHeight="false" outlineLevel="0" collapsed="false">
      <c r="A3138" s="0" t="s">
        <v>100</v>
      </c>
      <c r="B3138" s="0" t="s">
        <v>54</v>
      </c>
      <c r="C3138" s="0" t="s">
        <v>76</v>
      </c>
      <c r="D3138" s="0" t="s">
        <v>78</v>
      </c>
      <c r="E3138" s="0" t="n">
        <v>2037</v>
      </c>
      <c r="F3138" s="5" t="n">
        <v>0</v>
      </c>
      <c r="G3138" s="10" t="s">
        <v>4</v>
      </c>
    </row>
    <row r="3139" customFormat="false" ht="14.25" hidden="true" customHeight="false" outlineLevel="0" collapsed="false">
      <c r="A3139" s="0" t="s">
        <v>100</v>
      </c>
      <c r="B3139" s="0" t="s">
        <v>54</v>
      </c>
      <c r="C3139" s="0" t="s">
        <v>76</v>
      </c>
      <c r="D3139" s="0" t="s">
        <v>78</v>
      </c>
      <c r="E3139" s="0" t="n">
        <v>2038</v>
      </c>
      <c r="F3139" s="5" t="n">
        <v>0</v>
      </c>
      <c r="G3139" s="10" t="s">
        <v>4</v>
      </c>
    </row>
    <row r="3140" customFormat="false" ht="14.25" hidden="true" customHeight="false" outlineLevel="0" collapsed="false">
      <c r="A3140" s="0" t="s">
        <v>100</v>
      </c>
      <c r="B3140" s="0" t="s">
        <v>54</v>
      </c>
      <c r="C3140" s="0" t="s">
        <v>76</v>
      </c>
      <c r="D3140" s="0" t="s">
        <v>78</v>
      </c>
      <c r="E3140" s="0" t="n">
        <v>2039</v>
      </c>
      <c r="F3140" s="5" t="n">
        <v>0</v>
      </c>
      <c r="G3140" s="10" t="s">
        <v>4</v>
      </c>
    </row>
    <row r="3141" customFormat="false" ht="14.25" hidden="true" customHeight="false" outlineLevel="0" collapsed="false">
      <c r="A3141" s="0" t="s">
        <v>100</v>
      </c>
      <c r="B3141" s="0" t="s">
        <v>54</v>
      </c>
      <c r="C3141" s="0" t="s">
        <v>76</v>
      </c>
      <c r="D3141" s="0" t="s">
        <v>78</v>
      </c>
      <c r="E3141" s="0" t="n">
        <v>2040</v>
      </c>
      <c r="F3141" s="5" t="n">
        <v>0</v>
      </c>
      <c r="G3141" s="10" t="s">
        <v>4</v>
      </c>
    </row>
    <row r="3142" customFormat="false" ht="14.25" hidden="true" customHeight="false" outlineLevel="0" collapsed="false">
      <c r="A3142" s="0" t="s">
        <v>100</v>
      </c>
      <c r="B3142" s="0" t="s">
        <v>54</v>
      </c>
      <c r="C3142" s="0" t="s">
        <v>76</v>
      </c>
      <c r="D3142" s="0" t="s">
        <v>71</v>
      </c>
      <c r="E3142" s="0" t="n">
        <v>2024</v>
      </c>
      <c r="F3142" s="5" t="n">
        <v>0.02</v>
      </c>
      <c r="G3142" s="10" t="s">
        <v>4</v>
      </c>
    </row>
    <row r="3143" customFormat="false" ht="14.25" hidden="true" customHeight="false" outlineLevel="0" collapsed="false">
      <c r="A3143" s="0" t="s">
        <v>100</v>
      </c>
      <c r="B3143" s="0" t="s">
        <v>54</v>
      </c>
      <c r="C3143" s="0" t="s">
        <v>76</v>
      </c>
      <c r="D3143" s="0" t="s">
        <v>71</v>
      </c>
      <c r="E3143" s="0" t="n">
        <v>2025</v>
      </c>
      <c r="F3143" s="5" t="n">
        <v>0.025</v>
      </c>
      <c r="G3143" s="10" t="s">
        <v>4</v>
      </c>
    </row>
    <row r="3144" customFormat="false" ht="14.25" hidden="true" customHeight="false" outlineLevel="0" collapsed="false">
      <c r="A3144" s="0" t="s">
        <v>100</v>
      </c>
      <c r="B3144" s="0" t="s">
        <v>54</v>
      </c>
      <c r="C3144" s="0" t="s">
        <v>76</v>
      </c>
      <c r="D3144" s="0" t="s">
        <v>71</v>
      </c>
      <c r="E3144" s="0" t="n">
        <v>2026</v>
      </c>
      <c r="F3144" s="5" t="n">
        <v>0.077412</v>
      </c>
      <c r="G3144" s="10" t="s">
        <v>4</v>
      </c>
    </row>
    <row r="3145" customFormat="false" ht="14.25" hidden="true" customHeight="false" outlineLevel="0" collapsed="false">
      <c r="A3145" s="0" t="s">
        <v>100</v>
      </c>
      <c r="B3145" s="0" t="s">
        <v>54</v>
      </c>
      <c r="C3145" s="0" t="s">
        <v>76</v>
      </c>
      <c r="D3145" s="0" t="s">
        <v>71</v>
      </c>
      <c r="E3145" s="0" t="n">
        <v>2027</v>
      </c>
      <c r="F3145" s="5" t="n">
        <v>0.129823</v>
      </c>
      <c r="G3145" s="10" t="s">
        <v>4</v>
      </c>
    </row>
    <row r="3146" customFormat="false" ht="14.25" hidden="true" customHeight="false" outlineLevel="0" collapsed="false">
      <c r="A3146" s="0" t="s">
        <v>100</v>
      </c>
      <c r="B3146" s="0" t="s">
        <v>54</v>
      </c>
      <c r="C3146" s="0" t="s">
        <v>76</v>
      </c>
      <c r="D3146" s="0" t="s">
        <v>71</v>
      </c>
      <c r="E3146" s="0" t="n">
        <v>2028</v>
      </c>
      <c r="F3146" s="5" t="n">
        <v>0.21865</v>
      </c>
      <c r="G3146" s="10" t="s">
        <v>4</v>
      </c>
    </row>
    <row r="3147" customFormat="false" ht="14.25" hidden="true" customHeight="false" outlineLevel="0" collapsed="false">
      <c r="A3147" s="0" t="s">
        <v>100</v>
      </c>
      <c r="B3147" s="0" t="s">
        <v>54</v>
      </c>
      <c r="C3147" s="0" t="s">
        <v>76</v>
      </c>
      <c r="D3147" s="0" t="s">
        <v>71</v>
      </c>
      <c r="E3147" s="0" t="n">
        <v>2029</v>
      </c>
      <c r="F3147" s="5" t="n">
        <v>0.34164</v>
      </c>
      <c r="G3147" s="10" t="s">
        <v>4</v>
      </c>
    </row>
    <row r="3148" customFormat="false" ht="14.25" hidden="true" customHeight="false" outlineLevel="0" collapsed="false">
      <c r="A3148" s="0" t="s">
        <v>100</v>
      </c>
      <c r="B3148" s="0" t="s">
        <v>54</v>
      </c>
      <c r="C3148" s="0" t="s">
        <v>76</v>
      </c>
      <c r="D3148" s="0" t="s">
        <v>71</v>
      </c>
      <c r="E3148" s="0" t="n">
        <v>2030</v>
      </c>
      <c r="F3148" s="5" t="n">
        <v>0.38106</v>
      </c>
      <c r="G3148" s="10" t="s">
        <v>4</v>
      </c>
    </row>
    <row r="3149" customFormat="false" ht="14.25" hidden="true" customHeight="false" outlineLevel="0" collapsed="false">
      <c r="A3149" s="0" t="s">
        <v>100</v>
      </c>
      <c r="B3149" s="0" t="s">
        <v>54</v>
      </c>
      <c r="C3149" s="0" t="s">
        <v>76</v>
      </c>
      <c r="D3149" s="0" t="s">
        <v>71</v>
      </c>
      <c r="E3149" s="0" t="n">
        <v>2031</v>
      </c>
      <c r="F3149" s="5" t="n">
        <v>0.494327</v>
      </c>
      <c r="G3149" s="10" t="s">
        <v>4</v>
      </c>
    </row>
    <row r="3150" customFormat="false" ht="14.25" hidden="true" customHeight="false" outlineLevel="0" collapsed="false">
      <c r="A3150" s="0" t="s">
        <v>100</v>
      </c>
      <c r="B3150" s="0" t="s">
        <v>54</v>
      </c>
      <c r="C3150" s="0" t="s">
        <v>76</v>
      </c>
      <c r="D3150" s="0" t="s">
        <v>71</v>
      </c>
      <c r="E3150" s="0" t="n">
        <v>2032</v>
      </c>
      <c r="F3150" s="5" t="n">
        <v>0.629143</v>
      </c>
      <c r="G3150" s="10" t="s">
        <v>4</v>
      </c>
    </row>
    <row r="3151" customFormat="false" ht="14.25" hidden="true" customHeight="false" outlineLevel="0" collapsed="false">
      <c r="A3151" s="0" t="s">
        <v>100</v>
      </c>
      <c r="B3151" s="0" t="s">
        <v>54</v>
      </c>
      <c r="C3151" s="0" t="s">
        <v>76</v>
      </c>
      <c r="D3151" s="0" t="s">
        <v>71</v>
      </c>
      <c r="E3151" s="0" t="n">
        <v>2033</v>
      </c>
      <c r="F3151" s="5" t="n">
        <v>0.792605</v>
      </c>
      <c r="G3151" s="10" t="s">
        <v>4</v>
      </c>
    </row>
    <row r="3152" customFormat="false" ht="14.25" hidden="true" customHeight="false" outlineLevel="0" collapsed="false">
      <c r="A3152" s="0" t="s">
        <v>100</v>
      </c>
      <c r="B3152" s="0" t="s">
        <v>54</v>
      </c>
      <c r="C3152" s="0" t="s">
        <v>76</v>
      </c>
      <c r="D3152" s="0" t="s">
        <v>71</v>
      </c>
      <c r="E3152" s="0" t="n">
        <v>2034</v>
      </c>
      <c r="F3152" s="5" t="n">
        <v>0.976828</v>
      </c>
      <c r="G3152" s="10" t="s">
        <v>4</v>
      </c>
    </row>
    <row r="3153" customFormat="false" ht="14.25" hidden="true" customHeight="false" outlineLevel="0" collapsed="false">
      <c r="A3153" s="0" t="s">
        <v>100</v>
      </c>
      <c r="B3153" s="0" t="s">
        <v>54</v>
      </c>
      <c r="C3153" s="0" t="s">
        <v>76</v>
      </c>
      <c r="D3153" s="0" t="s">
        <v>71</v>
      </c>
      <c r="E3153" s="0" t="n">
        <v>2035</v>
      </c>
      <c r="F3153" s="5" t="n">
        <v>1.1826</v>
      </c>
      <c r="G3153" s="10" t="s">
        <v>4</v>
      </c>
    </row>
    <row r="3154" customFormat="false" ht="14.25" hidden="true" customHeight="false" outlineLevel="0" collapsed="false">
      <c r="A3154" s="0" t="s">
        <v>100</v>
      </c>
      <c r="B3154" s="0" t="s">
        <v>54</v>
      </c>
      <c r="C3154" s="0" t="s">
        <v>76</v>
      </c>
      <c r="D3154" s="0" t="s">
        <v>71</v>
      </c>
      <c r="E3154" s="0" t="n">
        <v>2036</v>
      </c>
      <c r="F3154" s="5" t="n">
        <v>1.41071</v>
      </c>
      <c r="G3154" s="10" t="s">
        <v>4</v>
      </c>
    </row>
    <row r="3155" customFormat="false" ht="14.25" hidden="true" customHeight="false" outlineLevel="0" collapsed="false">
      <c r="A3155" s="0" t="s">
        <v>100</v>
      </c>
      <c r="B3155" s="0" t="s">
        <v>54</v>
      </c>
      <c r="C3155" s="0" t="s">
        <v>76</v>
      </c>
      <c r="D3155" s="0" t="s">
        <v>71</v>
      </c>
      <c r="E3155" s="0" t="n">
        <v>2037</v>
      </c>
      <c r="F3155" s="5" t="n">
        <v>1.615782</v>
      </c>
      <c r="G3155" s="10" t="s">
        <v>4</v>
      </c>
    </row>
    <row r="3156" customFormat="false" ht="14.25" hidden="true" customHeight="false" outlineLevel="0" collapsed="false">
      <c r="A3156" s="0" t="s">
        <v>100</v>
      </c>
      <c r="B3156" s="0" t="s">
        <v>54</v>
      </c>
      <c r="C3156" s="0" t="s">
        <v>76</v>
      </c>
      <c r="D3156" s="0" t="s">
        <v>71</v>
      </c>
      <c r="E3156" s="0" t="n">
        <v>2038</v>
      </c>
      <c r="F3156" s="5" t="n">
        <v>1.83776</v>
      </c>
      <c r="G3156" s="10" t="s">
        <v>4</v>
      </c>
    </row>
    <row r="3157" customFormat="false" ht="14.25" hidden="true" customHeight="false" outlineLevel="0" collapsed="false">
      <c r="A3157" s="0" t="s">
        <v>100</v>
      </c>
      <c r="B3157" s="0" t="s">
        <v>54</v>
      </c>
      <c r="C3157" s="0" t="s">
        <v>76</v>
      </c>
      <c r="D3157" s="0" t="s">
        <v>71</v>
      </c>
      <c r="E3157" s="0" t="n">
        <v>2039</v>
      </c>
      <c r="F3157" s="5" t="n">
        <v>2.077171</v>
      </c>
      <c r="G3157" s="10" t="s">
        <v>4</v>
      </c>
    </row>
    <row r="3158" customFormat="false" ht="14.25" hidden="true" customHeight="false" outlineLevel="0" collapsed="false">
      <c r="A3158" s="0" t="s">
        <v>100</v>
      </c>
      <c r="B3158" s="0" t="s">
        <v>54</v>
      </c>
      <c r="C3158" s="0" t="s">
        <v>76</v>
      </c>
      <c r="D3158" s="0" t="s">
        <v>71</v>
      </c>
      <c r="E3158" s="0" t="n">
        <v>2040</v>
      </c>
      <c r="F3158" s="5" t="n">
        <v>2.2776</v>
      </c>
      <c r="G3158" s="10" t="s">
        <v>4</v>
      </c>
    </row>
    <row r="3159" customFormat="false" ht="14.25" hidden="true" customHeight="false" outlineLevel="0" collapsed="false">
      <c r="A3159" s="0" t="s">
        <v>100</v>
      </c>
      <c r="B3159" s="0" t="s">
        <v>54</v>
      </c>
      <c r="C3159" s="0" t="s">
        <v>79</v>
      </c>
      <c r="D3159" s="0" t="s">
        <v>80</v>
      </c>
      <c r="E3159" s="0" t="n">
        <v>2024</v>
      </c>
      <c r="F3159" s="5" t="n">
        <v>7.9885</v>
      </c>
      <c r="G3159" s="10" t="s">
        <v>4</v>
      </c>
    </row>
    <row r="3160" customFormat="false" ht="14.25" hidden="true" customHeight="false" outlineLevel="0" collapsed="false">
      <c r="A3160" s="0" t="s">
        <v>100</v>
      </c>
      <c r="B3160" s="0" t="s">
        <v>54</v>
      </c>
      <c r="C3160" s="0" t="s">
        <v>79</v>
      </c>
      <c r="D3160" s="0" t="s">
        <v>80</v>
      </c>
      <c r="E3160" s="0" t="n">
        <v>2025</v>
      </c>
      <c r="F3160" s="5" t="n">
        <v>8.50610257004831</v>
      </c>
      <c r="G3160" s="10" t="s">
        <v>4</v>
      </c>
    </row>
    <row r="3161" customFormat="false" ht="14.25" hidden="true" customHeight="false" outlineLevel="0" collapsed="false">
      <c r="A3161" s="0" t="s">
        <v>100</v>
      </c>
      <c r="B3161" s="0" t="s">
        <v>54</v>
      </c>
      <c r="C3161" s="0" t="s">
        <v>79</v>
      </c>
      <c r="D3161" s="0" t="s">
        <v>80</v>
      </c>
      <c r="E3161" s="0" t="n">
        <v>2026</v>
      </c>
      <c r="F3161" s="5" t="n">
        <v>8.78881011594203</v>
      </c>
      <c r="G3161" s="10" t="s">
        <v>4</v>
      </c>
    </row>
    <row r="3162" customFormat="false" ht="14.25" hidden="true" customHeight="false" outlineLevel="0" collapsed="false">
      <c r="A3162" s="0" t="s">
        <v>100</v>
      </c>
      <c r="B3162" s="0" t="s">
        <v>54</v>
      </c>
      <c r="C3162" s="0" t="s">
        <v>79</v>
      </c>
      <c r="D3162" s="0" t="s">
        <v>80</v>
      </c>
      <c r="E3162" s="0" t="n">
        <v>2027</v>
      </c>
      <c r="F3162" s="5" t="n">
        <v>8.99047094208527</v>
      </c>
      <c r="G3162" s="10" t="s">
        <v>4</v>
      </c>
    </row>
    <row r="3163" customFormat="false" ht="14.25" hidden="true" customHeight="false" outlineLevel="0" collapsed="false">
      <c r="A3163" s="0" t="s">
        <v>100</v>
      </c>
      <c r="B3163" s="0" t="s">
        <v>54</v>
      </c>
      <c r="C3163" s="0" t="s">
        <v>79</v>
      </c>
      <c r="D3163" s="0" t="s">
        <v>80</v>
      </c>
      <c r="E3163" s="0" t="n">
        <v>2028</v>
      </c>
      <c r="F3163" s="5" t="n">
        <v>9.16737735744576</v>
      </c>
      <c r="G3163" s="10" t="s">
        <v>4</v>
      </c>
    </row>
    <row r="3164" customFormat="false" ht="14.25" hidden="true" customHeight="false" outlineLevel="0" collapsed="false">
      <c r="A3164" s="0" t="s">
        <v>100</v>
      </c>
      <c r="B3164" s="0" t="s">
        <v>54</v>
      </c>
      <c r="C3164" s="0" t="s">
        <v>79</v>
      </c>
      <c r="D3164" s="0" t="s">
        <v>80</v>
      </c>
      <c r="E3164" s="0" t="n">
        <v>2029</v>
      </c>
      <c r="F3164" s="5" t="n">
        <v>9.36346003641828</v>
      </c>
      <c r="G3164" s="10" t="s">
        <v>4</v>
      </c>
    </row>
    <row r="3165" customFormat="false" ht="14.25" hidden="true" customHeight="false" outlineLevel="0" collapsed="false">
      <c r="A3165" s="0" t="s">
        <v>100</v>
      </c>
      <c r="B3165" s="0" t="s">
        <v>54</v>
      </c>
      <c r="C3165" s="0" t="s">
        <v>79</v>
      </c>
      <c r="D3165" s="0" t="s">
        <v>80</v>
      </c>
      <c r="E3165" s="0" t="n">
        <v>2030</v>
      </c>
      <c r="F3165" s="5" t="n">
        <v>9.59892371913867</v>
      </c>
      <c r="G3165" s="10" t="s">
        <v>4</v>
      </c>
    </row>
    <row r="3166" customFormat="false" ht="14.25" hidden="true" customHeight="false" outlineLevel="0" collapsed="false">
      <c r="A3166" s="0" t="s">
        <v>100</v>
      </c>
      <c r="B3166" s="0" t="s">
        <v>54</v>
      </c>
      <c r="C3166" s="0" t="s">
        <v>79</v>
      </c>
      <c r="D3166" s="0" t="s">
        <v>80</v>
      </c>
      <c r="E3166" s="0" t="n">
        <v>2031</v>
      </c>
      <c r="F3166" s="5" t="n">
        <v>9.85692039636788</v>
      </c>
      <c r="G3166" s="10" t="s">
        <v>4</v>
      </c>
    </row>
    <row r="3167" customFormat="false" ht="14.25" hidden="true" customHeight="false" outlineLevel="0" collapsed="false">
      <c r="A3167" s="0" t="s">
        <v>100</v>
      </c>
      <c r="B3167" s="0" t="s">
        <v>54</v>
      </c>
      <c r="C3167" s="0" t="s">
        <v>79</v>
      </c>
      <c r="D3167" s="0" t="s">
        <v>80</v>
      </c>
      <c r="E3167" s="0" t="n">
        <v>2032</v>
      </c>
      <c r="F3167" s="5" t="n">
        <v>10.1767155745601</v>
      </c>
      <c r="G3167" s="10" t="s">
        <v>4</v>
      </c>
    </row>
    <row r="3168" customFormat="false" ht="14.25" hidden="true" customHeight="false" outlineLevel="0" collapsed="false">
      <c r="A3168" s="0" t="s">
        <v>100</v>
      </c>
      <c r="B3168" s="0" t="s">
        <v>54</v>
      </c>
      <c r="C3168" s="0" t="s">
        <v>79</v>
      </c>
      <c r="D3168" s="0" t="s">
        <v>80</v>
      </c>
      <c r="E3168" s="0" t="n">
        <v>2033</v>
      </c>
      <c r="F3168" s="5" t="n">
        <v>10.5292713996063</v>
      </c>
      <c r="G3168" s="10" t="s">
        <v>4</v>
      </c>
    </row>
    <row r="3169" customFormat="false" ht="14.25" hidden="true" customHeight="false" outlineLevel="0" collapsed="false">
      <c r="A3169" s="0" t="s">
        <v>100</v>
      </c>
      <c r="B3169" s="0" t="s">
        <v>54</v>
      </c>
      <c r="C3169" s="0" t="s">
        <v>79</v>
      </c>
      <c r="D3169" s="0" t="s">
        <v>80</v>
      </c>
      <c r="E3169" s="0" t="n">
        <v>2034</v>
      </c>
      <c r="F3169" s="5" t="n">
        <v>10.8902311206938</v>
      </c>
      <c r="G3169" s="10" t="s">
        <v>4</v>
      </c>
    </row>
    <row r="3170" customFormat="false" ht="14.25" hidden="true" customHeight="false" outlineLevel="0" collapsed="false">
      <c r="A3170" s="0" t="s">
        <v>100</v>
      </c>
      <c r="B3170" s="0" t="s">
        <v>54</v>
      </c>
      <c r="C3170" s="0" t="s">
        <v>79</v>
      </c>
      <c r="D3170" s="0" t="s">
        <v>80</v>
      </c>
      <c r="E3170" s="0" t="n">
        <v>2035</v>
      </c>
      <c r="F3170" s="5" t="n">
        <v>11.2562259825627</v>
      </c>
      <c r="G3170" s="10" t="s">
        <v>4</v>
      </c>
    </row>
    <row r="3171" customFormat="false" ht="14.25" hidden="true" customHeight="false" outlineLevel="0" collapsed="false">
      <c r="A3171" s="0" t="s">
        <v>100</v>
      </c>
      <c r="B3171" s="0" t="s">
        <v>54</v>
      </c>
      <c r="C3171" s="0" t="s">
        <v>79</v>
      </c>
      <c r="D3171" s="0" t="s">
        <v>80</v>
      </c>
      <c r="E3171" s="0" t="n">
        <v>2036</v>
      </c>
      <c r="F3171" s="5" t="n">
        <v>11.5999713376207</v>
      </c>
      <c r="G3171" s="10" t="s">
        <v>4</v>
      </c>
    </row>
    <row r="3172" customFormat="false" ht="14.25" hidden="true" customHeight="false" outlineLevel="0" collapsed="false">
      <c r="A3172" s="0" t="s">
        <v>100</v>
      </c>
      <c r="B3172" s="0" t="s">
        <v>54</v>
      </c>
      <c r="C3172" s="0" t="s">
        <v>79</v>
      </c>
      <c r="D3172" s="0" t="s">
        <v>80</v>
      </c>
      <c r="E3172" s="0" t="n">
        <v>2037</v>
      </c>
      <c r="F3172" s="5" t="n">
        <v>11.9471776355033</v>
      </c>
      <c r="G3172" s="10" t="s">
        <v>4</v>
      </c>
    </row>
    <row r="3173" customFormat="false" ht="14.25" hidden="true" customHeight="false" outlineLevel="0" collapsed="false">
      <c r="A3173" s="0" t="s">
        <v>100</v>
      </c>
      <c r="B3173" s="0" t="s">
        <v>54</v>
      </c>
      <c r="C3173" s="0" t="s">
        <v>79</v>
      </c>
      <c r="D3173" s="0" t="s">
        <v>80</v>
      </c>
      <c r="E3173" s="0" t="n">
        <v>2038</v>
      </c>
      <c r="F3173" s="5" t="n">
        <v>12.3222419861429</v>
      </c>
      <c r="G3173" s="10" t="s">
        <v>4</v>
      </c>
    </row>
    <row r="3174" customFormat="false" ht="14.25" hidden="true" customHeight="false" outlineLevel="0" collapsed="false">
      <c r="A3174" s="0" t="s">
        <v>100</v>
      </c>
      <c r="B3174" s="0" t="s">
        <v>54</v>
      </c>
      <c r="C3174" s="0" t="s">
        <v>79</v>
      </c>
      <c r="D3174" s="0" t="s">
        <v>80</v>
      </c>
      <c r="E3174" s="0" t="n">
        <v>2039</v>
      </c>
      <c r="F3174" s="5" t="n">
        <v>12.7351152220937</v>
      </c>
      <c r="G3174" s="10" t="s">
        <v>4</v>
      </c>
    </row>
    <row r="3175" customFormat="false" ht="14.25" hidden="true" customHeight="false" outlineLevel="0" collapsed="false">
      <c r="A3175" s="0" t="s">
        <v>100</v>
      </c>
      <c r="B3175" s="0" t="s">
        <v>54</v>
      </c>
      <c r="C3175" s="0" t="s">
        <v>79</v>
      </c>
      <c r="D3175" s="0" t="s">
        <v>80</v>
      </c>
      <c r="E3175" s="0" t="n">
        <v>2040</v>
      </c>
      <c r="F3175" s="5" t="n">
        <v>13.0637351018849</v>
      </c>
      <c r="G3175" s="10" t="s">
        <v>4</v>
      </c>
    </row>
    <row r="3176" customFormat="false" ht="14.25" hidden="true" customHeight="false" outlineLevel="0" collapsed="false">
      <c r="A3176" s="0" t="s">
        <v>100</v>
      </c>
      <c r="B3176" s="0" t="s">
        <v>54</v>
      </c>
      <c r="C3176" s="0" t="s">
        <v>79</v>
      </c>
      <c r="D3176" s="0" t="s">
        <v>81</v>
      </c>
      <c r="E3176" s="0" t="n">
        <v>2024</v>
      </c>
      <c r="F3176" s="5" t="n">
        <v>5.3599</v>
      </c>
      <c r="G3176" s="10" t="s">
        <v>4</v>
      </c>
    </row>
    <row r="3177" customFormat="false" ht="14.25" hidden="true" customHeight="false" outlineLevel="0" collapsed="false">
      <c r="A3177" s="0" t="s">
        <v>100</v>
      </c>
      <c r="B3177" s="0" t="s">
        <v>54</v>
      </c>
      <c r="C3177" s="0" t="s">
        <v>79</v>
      </c>
      <c r="D3177" s="0" t="s">
        <v>81</v>
      </c>
      <c r="E3177" s="0" t="n">
        <v>2025</v>
      </c>
      <c r="F3177" s="5" t="n">
        <v>5.33329275362319</v>
      </c>
      <c r="G3177" s="10" t="s">
        <v>4</v>
      </c>
    </row>
    <row r="3178" customFormat="false" ht="14.25" hidden="true" customHeight="false" outlineLevel="0" collapsed="false">
      <c r="A3178" s="0" t="s">
        <v>100</v>
      </c>
      <c r="B3178" s="0" t="s">
        <v>54</v>
      </c>
      <c r="C3178" s="0" t="s">
        <v>79</v>
      </c>
      <c r="D3178" s="0" t="s">
        <v>81</v>
      </c>
      <c r="E3178" s="0" t="n">
        <v>2026</v>
      </c>
      <c r="F3178" s="5" t="n">
        <v>5.33562839130435</v>
      </c>
      <c r="G3178" s="10" t="s">
        <v>4</v>
      </c>
    </row>
    <row r="3179" customFormat="false" ht="14.25" hidden="true" customHeight="false" outlineLevel="0" collapsed="false">
      <c r="A3179" s="0" t="s">
        <v>100</v>
      </c>
      <c r="B3179" s="0" t="s">
        <v>54</v>
      </c>
      <c r="C3179" s="0" t="s">
        <v>79</v>
      </c>
      <c r="D3179" s="0" t="s">
        <v>81</v>
      </c>
      <c r="E3179" s="0" t="n">
        <v>2027</v>
      </c>
      <c r="F3179" s="5" t="n">
        <v>5.23940149157169</v>
      </c>
      <c r="G3179" s="10" t="s">
        <v>4</v>
      </c>
    </row>
    <row r="3180" customFormat="false" ht="14.25" hidden="true" customHeight="false" outlineLevel="0" collapsed="false">
      <c r="A3180" s="0" t="s">
        <v>100</v>
      </c>
      <c r="B3180" s="0" t="s">
        <v>54</v>
      </c>
      <c r="C3180" s="0" t="s">
        <v>79</v>
      </c>
      <c r="D3180" s="0" t="s">
        <v>81</v>
      </c>
      <c r="E3180" s="0" t="n">
        <v>2028</v>
      </c>
      <c r="F3180" s="5" t="n">
        <v>5.21786985568953</v>
      </c>
      <c r="G3180" s="10" t="s">
        <v>4</v>
      </c>
    </row>
    <row r="3181" customFormat="false" ht="14.25" hidden="true" customHeight="false" outlineLevel="0" collapsed="false">
      <c r="A3181" s="0" t="s">
        <v>100</v>
      </c>
      <c r="B3181" s="0" t="s">
        <v>54</v>
      </c>
      <c r="C3181" s="0" t="s">
        <v>79</v>
      </c>
      <c r="D3181" s="0" t="s">
        <v>81</v>
      </c>
      <c r="E3181" s="0" t="n">
        <v>2029</v>
      </c>
      <c r="F3181" s="5" t="n">
        <v>5.58743362746034</v>
      </c>
      <c r="G3181" s="10" t="s">
        <v>4</v>
      </c>
    </row>
    <row r="3182" customFormat="false" ht="14.25" hidden="true" customHeight="false" outlineLevel="0" collapsed="false">
      <c r="A3182" s="0" t="s">
        <v>100</v>
      </c>
      <c r="B3182" s="0" t="s">
        <v>54</v>
      </c>
      <c r="C3182" s="0" t="s">
        <v>79</v>
      </c>
      <c r="D3182" s="0" t="s">
        <v>81</v>
      </c>
      <c r="E3182" s="0" t="n">
        <v>2030</v>
      </c>
      <c r="F3182" s="5" t="n">
        <v>5.90565145669851</v>
      </c>
      <c r="G3182" s="10" t="s">
        <v>4</v>
      </c>
    </row>
    <row r="3183" customFormat="false" ht="14.25" hidden="true" customHeight="false" outlineLevel="0" collapsed="false">
      <c r="A3183" s="0" t="s">
        <v>100</v>
      </c>
      <c r="B3183" s="0" t="s">
        <v>54</v>
      </c>
      <c r="C3183" s="0" t="s">
        <v>79</v>
      </c>
      <c r="D3183" s="0" t="s">
        <v>81</v>
      </c>
      <c r="E3183" s="0" t="n">
        <v>2031</v>
      </c>
      <c r="F3183" s="5" t="n">
        <v>5.85260525588143</v>
      </c>
      <c r="G3183" s="10" t="s">
        <v>4</v>
      </c>
    </row>
    <row r="3184" customFormat="false" ht="14.25" hidden="true" customHeight="false" outlineLevel="0" collapsed="false">
      <c r="A3184" s="0" t="s">
        <v>100</v>
      </c>
      <c r="B3184" s="0" t="s">
        <v>54</v>
      </c>
      <c r="C3184" s="0" t="s">
        <v>79</v>
      </c>
      <c r="D3184" s="0" t="s">
        <v>81</v>
      </c>
      <c r="E3184" s="0" t="n">
        <v>2032</v>
      </c>
      <c r="F3184" s="5" t="n">
        <v>5.81472886431067</v>
      </c>
      <c r="G3184" s="10" t="s">
        <v>4</v>
      </c>
    </row>
    <row r="3185" customFormat="false" ht="14.25" hidden="true" customHeight="false" outlineLevel="0" collapsed="false">
      <c r="A3185" s="0" t="s">
        <v>100</v>
      </c>
      <c r="B3185" s="0" t="s">
        <v>54</v>
      </c>
      <c r="C3185" s="0" t="s">
        <v>79</v>
      </c>
      <c r="D3185" s="0" t="s">
        <v>81</v>
      </c>
      <c r="E3185" s="0" t="n">
        <v>2033</v>
      </c>
      <c r="F3185" s="5" t="n">
        <v>5.77954473091057</v>
      </c>
      <c r="G3185" s="10" t="s">
        <v>4</v>
      </c>
    </row>
    <row r="3186" customFormat="false" ht="14.25" hidden="true" customHeight="false" outlineLevel="0" collapsed="false">
      <c r="A3186" s="0" t="s">
        <v>100</v>
      </c>
      <c r="B3186" s="0" t="s">
        <v>54</v>
      </c>
      <c r="C3186" s="0" t="s">
        <v>79</v>
      </c>
      <c r="D3186" s="0" t="s">
        <v>81</v>
      </c>
      <c r="E3186" s="0" t="n">
        <v>2034</v>
      </c>
      <c r="F3186" s="5" t="n">
        <v>5.82053164278865</v>
      </c>
      <c r="G3186" s="10" t="s">
        <v>4</v>
      </c>
    </row>
    <row r="3187" customFormat="false" ht="14.25" hidden="true" customHeight="false" outlineLevel="0" collapsed="false">
      <c r="A3187" s="0" t="s">
        <v>100</v>
      </c>
      <c r="B3187" s="0" t="s">
        <v>54</v>
      </c>
      <c r="C3187" s="0" t="s">
        <v>79</v>
      </c>
      <c r="D3187" s="0" t="s">
        <v>81</v>
      </c>
      <c r="E3187" s="0" t="n">
        <v>2035</v>
      </c>
      <c r="F3187" s="5" t="n">
        <v>5.89392440424166</v>
      </c>
      <c r="G3187" s="10" t="s">
        <v>4</v>
      </c>
    </row>
    <row r="3188" customFormat="false" ht="14.25" hidden="true" customHeight="false" outlineLevel="0" collapsed="false">
      <c r="A3188" s="0" t="s">
        <v>100</v>
      </c>
      <c r="B3188" s="0" t="s">
        <v>54</v>
      </c>
      <c r="C3188" s="0" t="s">
        <v>79</v>
      </c>
      <c r="D3188" s="0" t="s">
        <v>81</v>
      </c>
      <c r="E3188" s="0" t="n">
        <v>2036</v>
      </c>
      <c r="F3188" s="5" t="n">
        <v>5.96213559322491</v>
      </c>
      <c r="G3188" s="10" t="s">
        <v>4</v>
      </c>
    </row>
    <row r="3189" customFormat="false" ht="14.25" hidden="true" customHeight="false" outlineLevel="0" collapsed="false">
      <c r="A3189" s="0" t="s">
        <v>100</v>
      </c>
      <c r="B3189" s="0" t="s">
        <v>54</v>
      </c>
      <c r="C3189" s="0" t="s">
        <v>79</v>
      </c>
      <c r="D3189" s="0" t="s">
        <v>81</v>
      </c>
      <c r="E3189" s="0" t="n">
        <v>2037</v>
      </c>
      <c r="F3189" s="5" t="n">
        <v>6.03208656939522</v>
      </c>
      <c r="G3189" s="10" t="s">
        <v>4</v>
      </c>
    </row>
    <row r="3190" customFormat="false" ht="14.25" hidden="true" customHeight="false" outlineLevel="0" collapsed="false">
      <c r="A3190" s="0" t="s">
        <v>100</v>
      </c>
      <c r="B3190" s="0" t="s">
        <v>54</v>
      </c>
      <c r="C3190" s="0" t="s">
        <v>79</v>
      </c>
      <c r="D3190" s="0" t="s">
        <v>81</v>
      </c>
      <c r="E3190" s="0" t="n">
        <v>2038</v>
      </c>
      <c r="F3190" s="5" t="n">
        <v>6.10436856178772</v>
      </c>
      <c r="G3190" s="10" t="s">
        <v>4</v>
      </c>
    </row>
    <row r="3191" customFormat="false" ht="14.25" hidden="true" customHeight="false" outlineLevel="0" collapsed="false">
      <c r="A3191" s="0" t="s">
        <v>100</v>
      </c>
      <c r="B3191" s="0" t="s">
        <v>54</v>
      </c>
      <c r="C3191" s="0" t="s">
        <v>79</v>
      </c>
      <c r="D3191" s="0" t="s">
        <v>81</v>
      </c>
      <c r="E3191" s="0" t="n">
        <v>2039</v>
      </c>
      <c r="F3191" s="5" t="n">
        <v>6.17769573102484</v>
      </c>
      <c r="G3191" s="10" t="s">
        <v>4</v>
      </c>
    </row>
    <row r="3192" customFormat="false" ht="14.25" hidden="true" customHeight="false" outlineLevel="0" collapsed="false">
      <c r="A3192" s="0" t="s">
        <v>100</v>
      </c>
      <c r="B3192" s="0" t="s">
        <v>54</v>
      </c>
      <c r="C3192" s="0" t="s">
        <v>79</v>
      </c>
      <c r="D3192" s="0" t="s">
        <v>81</v>
      </c>
      <c r="E3192" s="0" t="n">
        <v>2040</v>
      </c>
      <c r="F3192" s="5" t="n">
        <v>6.25226464122088</v>
      </c>
      <c r="G3192" s="10" t="s">
        <v>4</v>
      </c>
    </row>
    <row r="3193" customFormat="false" ht="14.25" hidden="true" customHeight="false" outlineLevel="0" collapsed="false">
      <c r="A3193" s="0" t="s">
        <v>100</v>
      </c>
      <c r="B3193" s="0" t="s">
        <v>54</v>
      </c>
      <c r="C3193" s="0" t="s">
        <v>79</v>
      </c>
      <c r="D3193" s="0" t="s">
        <v>82</v>
      </c>
      <c r="E3193" s="0" t="n">
        <v>2024</v>
      </c>
      <c r="F3193" s="5" t="n">
        <v>43.5969</v>
      </c>
      <c r="G3193" s="10" t="s">
        <v>4</v>
      </c>
    </row>
    <row r="3194" customFormat="false" ht="14.25" hidden="true" customHeight="false" outlineLevel="0" collapsed="false">
      <c r="A3194" s="0" t="s">
        <v>100</v>
      </c>
      <c r="B3194" s="0" t="s">
        <v>54</v>
      </c>
      <c r="C3194" s="0" t="s">
        <v>79</v>
      </c>
      <c r="D3194" s="0" t="s">
        <v>82</v>
      </c>
      <c r="E3194" s="0" t="n">
        <v>2025</v>
      </c>
      <c r="F3194" s="5" t="n">
        <v>43.8943976038647</v>
      </c>
      <c r="G3194" s="10" t="s">
        <v>4</v>
      </c>
    </row>
    <row r="3195" customFormat="false" ht="14.25" hidden="true" customHeight="false" outlineLevel="0" collapsed="false">
      <c r="A3195" s="0" t="s">
        <v>100</v>
      </c>
      <c r="B3195" s="0" t="s">
        <v>54</v>
      </c>
      <c r="C3195" s="0" t="s">
        <v>79</v>
      </c>
      <c r="D3195" s="0" t="s">
        <v>82</v>
      </c>
      <c r="E3195" s="0" t="n">
        <v>2026</v>
      </c>
      <c r="F3195" s="5" t="n">
        <v>44.1185212463768</v>
      </c>
      <c r="G3195" s="10" t="s">
        <v>4</v>
      </c>
    </row>
    <row r="3196" customFormat="false" ht="14.25" hidden="true" customHeight="false" outlineLevel="0" collapsed="false">
      <c r="A3196" s="0" t="s">
        <v>100</v>
      </c>
      <c r="B3196" s="0" t="s">
        <v>54</v>
      </c>
      <c r="C3196" s="0" t="s">
        <v>79</v>
      </c>
      <c r="D3196" s="0" t="s">
        <v>82</v>
      </c>
      <c r="E3196" s="0" t="n">
        <v>2027</v>
      </c>
      <c r="F3196" s="5" t="n">
        <v>44.3550158682989</v>
      </c>
      <c r="G3196" s="10" t="s">
        <v>4</v>
      </c>
    </row>
    <row r="3197" customFormat="false" ht="14.25" hidden="true" customHeight="false" outlineLevel="0" collapsed="false">
      <c r="A3197" s="0" t="s">
        <v>100</v>
      </c>
      <c r="B3197" s="0" t="s">
        <v>54</v>
      </c>
      <c r="C3197" s="0" t="s">
        <v>79</v>
      </c>
      <c r="D3197" s="0" t="s">
        <v>82</v>
      </c>
      <c r="E3197" s="0" t="n">
        <v>2028</v>
      </c>
      <c r="F3197" s="5" t="n">
        <v>44.7333639608503</v>
      </c>
      <c r="G3197" s="10" t="s">
        <v>4</v>
      </c>
    </row>
    <row r="3198" customFormat="false" ht="14.25" hidden="true" customHeight="false" outlineLevel="0" collapsed="false">
      <c r="A3198" s="0" t="s">
        <v>100</v>
      </c>
      <c r="B3198" s="0" t="s">
        <v>54</v>
      </c>
      <c r="C3198" s="0" t="s">
        <v>79</v>
      </c>
      <c r="D3198" s="0" t="s">
        <v>82</v>
      </c>
      <c r="E3198" s="0" t="n">
        <v>2029</v>
      </c>
      <c r="F3198" s="5" t="n">
        <v>45.1976307643009</v>
      </c>
      <c r="G3198" s="10" t="s">
        <v>4</v>
      </c>
    </row>
    <row r="3199" customFormat="false" ht="14.25" hidden="true" customHeight="false" outlineLevel="0" collapsed="false">
      <c r="A3199" s="0" t="s">
        <v>100</v>
      </c>
      <c r="B3199" s="0" t="s">
        <v>54</v>
      </c>
      <c r="C3199" s="0" t="s">
        <v>79</v>
      </c>
      <c r="D3199" s="0" t="s">
        <v>82</v>
      </c>
      <c r="E3199" s="0" t="n">
        <v>2030</v>
      </c>
      <c r="F3199" s="5" t="n">
        <v>45.5973876692497</v>
      </c>
      <c r="G3199" s="10" t="s">
        <v>4</v>
      </c>
    </row>
    <row r="3200" customFormat="false" ht="14.25" hidden="true" customHeight="false" outlineLevel="0" collapsed="false">
      <c r="A3200" s="0" t="s">
        <v>100</v>
      </c>
      <c r="B3200" s="0" t="s">
        <v>54</v>
      </c>
      <c r="C3200" s="0" t="s">
        <v>79</v>
      </c>
      <c r="D3200" s="0" t="s">
        <v>82</v>
      </c>
      <c r="E3200" s="0" t="n">
        <v>2031</v>
      </c>
      <c r="F3200" s="5" t="n">
        <v>46.0713506555358</v>
      </c>
      <c r="G3200" s="10" t="s">
        <v>4</v>
      </c>
    </row>
    <row r="3201" customFormat="false" ht="14.25" hidden="true" customHeight="false" outlineLevel="0" collapsed="false">
      <c r="A3201" s="0" t="s">
        <v>100</v>
      </c>
      <c r="B3201" s="0" t="s">
        <v>54</v>
      </c>
      <c r="C3201" s="0" t="s">
        <v>79</v>
      </c>
      <c r="D3201" s="0" t="s">
        <v>82</v>
      </c>
      <c r="E3201" s="0" t="n">
        <v>2032</v>
      </c>
      <c r="F3201" s="5" t="n">
        <v>46.7615543614885</v>
      </c>
      <c r="G3201" s="10" t="s">
        <v>4</v>
      </c>
    </row>
    <row r="3202" customFormat="false" ht="14.25" hidden="true" customHeight="false" outlineLevel="0" collapsed="false">
      <c r="A3202" s="0" t="s">
        <v>100</v>
      </c>
      <c r="B3202" s="0" t="s">
        <v>54</v>
      </c>
      <c r="C3202" s="0" t="s">
        <v>79</v>
      </c>
      <c r="D3202" s="0" t="s">
        <v>82</v>
      </c>
      <c r="E3202" s="0" t="n">
        <v>2033</v>
      </c>
      <c r="F3202" s="5" t="n">
        <v>47.5464328326747</v>
      </c>
      <c r="G3202" s="10" t="s">
        <v>4</v>
      </c>
    </row>
    <row r="3203" customFormat="false" ht="14.25" hidden="true" customHeight="false" outlineLevel="0" collapsed="false">
      <c r="A3203" s="0" t="s">
        <v>100</v>
      </c>
      <c r="B3203" s="0" t="s">
        <v>54</v>
      </c>
      <c r="C3203" s="0" t="s">
        <v>79</v>
      </c>
      <c r="D3203" s="0" t="s">
        <v>82</v>
      </c>
      <c r="E3203" s="0" t="n">
        <v>2034</v>
      </c>
      <c r="F3203" s="5" t="n">
        <v>48.3248319356779</v>
      </c>
      <c r="G3203" s="10" t="s">
        <v>4</v>
      </c>
    </row>
    <row r="3204" customFormat="false" ht="14.25" hidden="true" customHeight="false" outlineLevel="0" collapsed="false">
      <c r="A3204" s="0" t="s">
        <v>100</v>
      </c>
      <c r="B3204" s="0" t="s">
        <v>54</v>
      </c>
      <c r="C3204" s="0" t="s">
        <v>79</v>
      </c>
      <c r="D3204" s="0" t="s">
        <v>82</v>
      </c>
      <c r="E3204" s="0" t="n">
        <v>2035</v>
      </c>
      <c r="F3204" s="5" t="n">
        <v>49.0975480524979</v>
      </c>
      <c r="G3204" s="10" t="s">
        <v>4</v>
      </c>
    </row>
    <row r="3205" customFormat="false" ht="14.25" hidden="true" customHeight="false" outlineLevel="0" collapsed="false">
      <c r="A3205" s="0" t="s">
        <v>100</v>
      </c>
      <c r="B3205" s="0" t="s">
        <v>54</v>
      </c>
      <c r="C3205" s="0" t="s">
        <v>79</v>
      </c>
      <c r="D3205" s="0" t="s">
        <v>82</v>
      </c>
      <c r="E3205" s="0" t="n">
        <v>2036</v>
      </c>
      <c r="F3205" s="5" t="n">
        <v>49.6938861923233</v>
      </c>
      <c r="G3205" s="10" t="s">
        <v>4</v>
      </c>
    </row>
    <row r="3206" customFormat="false" ht="14.25" hidden="true" customHeight="false" outlineLevel="0" collapsed="false">
      <c r="A3206" s="0" t="s">
        <v>100</v>
      </c>
      <c r="B3206" s="0" t="s">
        <v>54</v>
      </c>
      <c r="C3206" s="0" t="s">
        <v>79</v>
      </c>
      <c r="D3206" s="0" t="s">
        <v>82</v>
      </c>
      <c r="E3206" s="0" t="n">
        <v>2037</v>
      </c>
      <c r="F3206" s="5" t="n">
        <v>50.2505567995267</v>
      </c>
      <c r="G3206" s="10" t="s">
        <v>4</v>
      </c>
    </row>
    <row r="3207" customFormat="false" ht="14.25" hidden="true" customHeight="false" outlineLevel="0" collapsed="false">
      <c r="A3207" s="0" t="s">
        <v>100</v>
      </c>
      <c r="B3207" s="0" t="s">
        <v>54</v>
      </c>
      <c r="C3207" s="0" t="s">
        <v>79</v>
      </c>
      <c r="D3207" s="0" t="s">
        <v>82</v>
      </c>
      <c r="E3207" s="0" t="n">
        <v>2038</v>
      </c>
      <c r="F3207" s="5" t="n">
        <v>50.7684825891956</v>
      </c>
      <c r="G3207" s="10" t="s">
        <v>4</v>
      </c>
    </row>
    <row r="3208" customFormat="false" ht="14.25" hidden="true" customHeight="false" outlineLevel="0" collapsed="false">
      <c r="A3208" s="0" t="s">
        <v>100</v>
      </c>
      <c r="B3208" s="0" t="s">
        <v>54</v>
      </c>
      <c r="C3208" s="0" t="s">
        <v>79</v>
      </c>
      <c r="D3208" s="0" t="s">
        <v>82</v>
      </c>
      <c r="E3208" s="0" t="n">
        <v>2039</v>
      </c>
      <c r="F3208" s="5" t="n">
        <v>51.2623125747162</v>
      </c>
      <c r="G3208" s="10" t="s">
        <v>4</v>
      </c>
    </row>
    <row r="3209" customFormat="false" ht="14.25" hidden="true" customHeight="false" outlineLevel="0" collapsed="false">
      <c r="A3209" s="0" t="s">
        <v>100</v>
      </c>
      <c r="B3209" s="0" t="s">
        <v>54</v>
      </c>
      <c r="C3209" s="0" t="s">
        <v>79</v>
      </c>
      <c r="D3209" s="0" t="s">
        <v>82</v>
      </c>
      <c r="E3209" s="0" t="n">
        <v>2040</v>
      </c>
      <c r="F3209" s="5" t="n">
        <v>51.8931942701032</v>
      </c>
      <c r="G3209" s="10" t="s">
        <v>4</v>
      </c>
    </row>
    <row r="3210" customFormat="false" ht="14.25" hidden="true" customHeight="false" outlineLevel="0" collapsed="false">
      <c r="A3210" s="0" t="s">
        <v>100</v>
      </c>
      <c r="B3210" s="0" t="s">
        <v>54</v>
      </c>
      <c r="C3210" s="0" t="s">
        <v>79</v>
      </c>
      <c r="D3210" s="0" t="s">
        <v>83</v>
      </c>
      <c r="E3210" s="0" t="n">
        <v>2024</v>
      </c>
      <c r="F3210" s="5" t="n">
        <v>10.3</v>
      </c>
      <c r="G3210" s="10" t="s">
        <v>4</v>
      </c>
    </row>
    <row r="3211" customFormat="false" ht="14.25" hidden="true" customHeight="false" outlineLevel="0" collapsed="false">
      <c r="A3211" s="0" t="s">
        <v>100</v>
      </c>
      <c r="B3211" s="0" t="s">
        <v>54</v>
      </c>
      <c r="C3211" s="0" t="s">
        <v>79</v>
      </c>
      <c r="D3211" s="0" t="s">
        <v>83</v>
      </c>
      <c r="E3211" s="0" t="n">
        <v>2025</v>
      </c>
      <c r="F3211" s="5" t="n">
        <v>10.3515</v>
      </c>
      <c r="G3211" s="10" t="s">
        <v>4</v>
      </c>
    </row>
    <row r="3212" customFormat="false" ht="14.25" hidden="true" customHeight="false" outlineLevel="0" collapsed="false">
      <c r="A3212" s="0" t="s">
        <v>100</v>
      </c>
      <c r="B3212" s="0" t="s">
        <v>54</v>
      </c>
      <c r="C3212" s="0" t="s">
        <v>79</v>
      </c>
      <c r="D3212" s="0" t="s">
        <v>83</v>
      </c>
      <c r="E3212" s="0" t="n">
        <v>2026</v>
      </c>
      <c r="F3212" s="5" t="n">
        <v>10.4033</v>
      </c>
      <c r="G3212" s="10" t="s">
        <v>4</v>
      </c>
    </row>
    <row r="3213" customFormat="false" ht="14.25" hidden="true" customHeight="false" outlineLevel="0" collapsed="false">
      <c r="A3213" s="0" t="s">
        <v>100</v>
      </c>
      <c r="B3213" s="0" t="s">
        <v>54</v>
      </c>
      <c r="C3213" s="0" t="s">
        <v>79</v>
      </c>
      <c r="D3213" s="0" t="s">
        <v>83</v>
      </c>
      <c r="E3213" s="0" t="n">
        <v>2027</v>
      </c>
      <c r="F3213" s="5" t="n">
        <v>10.4553</v>
      </c>
      <c r="G3213" s="10" t="s">
        <v>4</v>
      </c>
    </row>
    <row r="3214" customFormat="false" ht="14.25" hidden="true" customHeight="false" outlineLevel="0" collapsed="false">
      <c r="A3214" s="0" t="s">
        <v>100</v>
      </c>
      <c r="B3214" s="0" t="s">
        <v>54</v>
      </c>
      <c r="C3214" s="0" t="s">
        <v>79</v>
      </c>
      <c r="D3214" s="0" t="s">
        <v>83</v>
      </c>
      <c r="E3214" s="0" t="n">
        <v>2028</v>
      </c>
      <c r="F3214" s="5" t="n">
        <v>10.5076</v>
      </c>
      <c r="G3214" s="10" t="s">
        <v>4</v>
      </c>
    </row>
    <row r="3215" customFormat="false" ht="14.25" hidden="true" customHeight="false" outlineLevel="0" collapsed="false">
      <c r="A3215" s="0" t="s">
        <v>100</v>
      </c>
      <c r="B3215" s="0" t="s">
        <v>54</v>
      </c>
      <c r="C3215" s="0" t="s">
        <v>79</v>
      </c>
      <c r="D3215" s="0" t="s">
        <v>83</v>
      </c>
      <c r="E3215" s="0" t="n">
        <v>2029</v>
      </c>
      <c r="F3215" s="5" t="n">
        <v>10.5601</v>
      </c>
      <c r="G3215" s="10" t="s">
        <v>4</v>
      </c>
    </row>
    <row r="3216" customFormat="false" ht="14.25" hidden="true" customHeight="false" outlineLevel="0" collapsed="false">
      <c r="A3216" s="0" t="s">
        <v>100</v>
      </c>
      <c r="B3216" s="0" t="s">
        <v>54</v>
      </c>
      <c r="C3216" s="0" t="s">
        <v>79</v>
      </c>
      <c r="D3216" s="0" t="s">
        <v>83</v>
      </c>
      <c r="E3216" s="0" t="n">
        <v>2030</v>
      </c>
      <c r="F3216" s="5" t="n">
        <v>10.6129</v>
      </c>
      <c r="G3216" s="10" t="s">
        <v>4</v>
      </c>
    </row>
    <row r="3217" customFormat="false" ht="14.25" hidden="true" customHeight="false" outlineLevel="0" collapsed="false">
      <c r="A3217" s="0" t="s">
        <v>100</v>
      </c>
      <c r="B3217" s="0" t="s">
        <v>54</v>
      </c>
      <c r="C3217" s="0" t="s">
        <v>79</v>
      </c>
      <c r="D3217" s="0" t="s">
        <v>83</v>
      </c>
      <c r="E3217" s="0" t="n">
        <v>2031</v>
      </c>
      <c r="F3217" s="5" t="n">
        <v>10.666</v>
      </c>
      <c r="G3217" s="10" t="s">
        <v>4</v>
      </c>
    </row>
    <row r="3218" customFormat="false" ht="14.25" hidden="true" customHeight="false" outlineLevel="0" collapsed="false">
      <c r="A3218" s="0" t="s">
        <v>100</v>
      </c>
      <c r="B3218" s="0" t="s">
        <v>54</v>
      </c>
      <c r="C3218" s="0" t="s">
        <v>79</v>
      </c>
      <c r="D3218" s="0" t="s">
        <v>83</v>
      </c>
      <c r="E3218" s="0" t="n">
        <v>2032</v>
      </c>
      <c r="F3218" s="5" t="n">
        <v>10.7193</v>
      </c>
      <c r="G3218" s="10" t="s">
        <v>4</v>
      </c>
    </row>
    <row r="3219" customFormat="false" ht="14.25" hidden="true" customHeight="false" outlineLevel="0" collapsed="false">
      <c r="A3219" s="0" t="s">
        <v>100</v>
      </c>
      <c r="B3219" s="0" t="s">
        <v>54</v>
      </c>
      <c r="C3219" s="0" t="s">
        <v>79</v>
      </c>
      <c r="D3219" s="0" t="s">
        <v>83</v>
      </c>
      <c r="E3219" s="0" t="n">
        <v>2033</v>
      </c>
      <c r="F3219" s="5" t="n">
        <v>10.7729</v>
      </c>
      <c r="G3219" s="10" t="s">
        <v>4</v>
      </c>
    </row>
    <row r="3220" customFormat="false" ht="14.25" hidden="true" customHeight="false" outlineLevel="0" collapsed="false">
      <c r="A3220" s="0" t="s">
        <v>100</v>
      </c>
      <c r="B3220" s="0" t="s">
        <v>54</v>
      </c>
      <c r="C3220" s="0" t="s">
        <v>79</v>
      </c>
      <c r="D3220" s="0" t="s">
        <v>83</v>
      </c>
      <c r="E3220" s="0" t="n">
        <v>2034</v>
      </c>
      <c r="F3220" s="5" t="n">
        <v>10.8267</v>
      </c>
      <c r="G3220" s="10" t="s">
        <v>4</v>
      </c>
    </row>
    <row r="3221" customFormat="false" ht="14.25" hidden="true" customHeight="false" outlineLevel="0" collapsed="false">
      <c r="A3221" s="0" t="s">
        <v>100</v>
      </c>
      <c r="B3221" s="0" t="s">
        <v>54</v>
      </c>
      <c r="C3221" s="0" t="s">
        <v>79</v>
      </c>
      <c r="D3221" s="0" t="s">
        <v>83</v>
      </c>
      <c r="E3221" s="0" t="n">
        <v>2035</v>
      </c>
      <c r="F3221" s="5" t="n">
        <v>10.8809</v>
      </c>
      <c r="G3221" s="10" t="s">
        <v>4</v>
      </c>
    </row>
    <row r="3222" customFormat="false" ht="14.25" hidden="true" customHeight="false" outlineLevel="0" collapsed="false">
      <c r="A3222" s="0" t="s">
        <v>100</v>
      </c>
      <c r="B3222" s="0" t="s">
        <v>54</v>
      </c>
      <c r="C3222" s="0" t="s">
        <v>79</v>
      </c>
      <c r="D3222" s="0" t="s">
        <v>83</v>
      </c>
      <c r="E3222" s="0" t="n">
        <v>2036</v>
      </c>
      <c r="F3222" s="5" t="n">
        <v>10.9353</v>
      </c>
      <c r="G3222" s="10" t="s">
        <v>4</v>
      </c>
    </row>
    <row r="3223" customFormat="false" ht="14.25" hidden="true" customHeight="false" outlineLevel="0" collapsed="false">
      <c r="A3223" s="0" t="s">
        <v>100</v>
      </c>
      <c r="B3223" s="0" t="s">
        <v>54</v>
      </c>
      <c r="C3223" s="0" t="s">
        <v>79</v>
      </c>
      <c r="D3223" s="0" t="s">
        <v>83</v>
      </c>
      <c r="E3223" s="0" t="n">
        <v>2037</v>
      </c>
      <c r="F3223" s="5" t="n">
        <v>10.99</v>
      </c>
      <c r="G3223" s="10" t="s">
        <v>4</v>
      </c>
    </row>
    <row r="3224" customFormat="false" ht="14.25" hidden="true" customHeight="false" outlineLevel="0" collapsed="false">
      <c r="A3224" s="0" t="s">
        <v>100</v>
      </c>
      <c r="B3224" s="0" t="s">
        <v>54</v>
      </c>
      <c r="C3224" s="0" t="s">
        <v>79</v>
      </c>
      <c r="D3224" s="0" t="s">
        <v>83</v>
      </c>
      <c r="E3224" s="0" t="n">
        <v>2038</v>
      </c>
      <c r="F3224" s="5" t="n">
        <v>11.0449</v>
      </c>
      <c r="G3224" s="10" t="s">
        <v>4</v>
      </c>
    </row>
    <row r="3225" customFormat="false" ht="14.25" hidden="true" customHeight="false" outlineLevel="0" collapsed="false">
      <c r="A3225" s="0" t="s">
        <v>100</v>
      </c>
      <c r="B3225" s="0" t="s">
        <v>54</v>
      </c>
      <c r="C3225" s="0" t="s">
        <v>79</v>
      </c>
      <c r="D3225" s="0" t="s">
        <v>83</v>
      </c>
      <c r="E3225" s="0" t="n">
        <v>2039</v>
      </c>
      <c r="F3225" s="5" t="n">
        <v>11.1001</v>
      </c>
      <c r="G3225" s="10" t="s">
        <v>4</v>
      </c>
    </row>
    <row r="3226" customFormat="false" ht="14.25" hidden="true" customHeight="false" outlineLevel="0" collapsed="false">
      <c r="A3226" s="0" t="s">
        <v>100</v>
      </c>
      <c r="B3226" s="0" t="s">
        <v>54</v>
      </c>
      <c r="C3226" s="0" t="s">
        <v>79</v>
      </c>
      <c r="D3226" s="0" t="s">
        <v>83</v>
      </c>
      <c r="E3226" s="0" t="n">
        <v>2040</v>
      </c>
      <c r="F3226" s="5" t="n">
        <v>11.1556</v>
      </c>
      <c r="G3226" s="10" t="s">
        <v>4</v>
      </c>
    </row>
    <row r="3227" customFormat="false" ht="14.25" hidden="true" customHeight="false" outlineLevel="0" collapsed="false">
      <c r="A3227" s="0" t="s">
        <v>100</v>
      </c>
      <c r="B3227" s="0" t="s">
        <v>54</v>
      </c>
      <c r="C3227" s="0" t="s">
        <v>79</v>
      </c>
      <c r="D3227" s="0" t="s">
        <v>71</v>
      </c>
      <c r="E3227" s="0" t="n">
        <v>2024</v>
      </c>
      <c r="F3227" s="5" t="n">
        <v>67.2453</v>
      </c>
      <c r="G3227" s="10" t="s">
        <v>4</v>
      </c>
    </row>
    <row r="3228" customFormat="false" ht="14.25" hidden="true" customHeight="false" outlineLevel="0" collapsed="false">
      <c r="A3228" s="0" t="s">
        <v>100</v>
      </c>
      <c r="B3228" s="0" t="s">
        <v>54</v>
      </c>
      <c r="C3228" s="0" t="s">
        <v>79</v>
      </c>
      <c r="D3228" s="0" t="s">
        <v>71</v>
      </c>
      <c r="E3228" s="0" t="n">
        <v>2025</v>
      </c>
      <c r="F3228" s="5" t="n">
        <v>68.0852929275362</v>
      </c>
      <c r="G3228" s="10" t="s">
        <v>4</v>
      </c>
    </row>
    <row r="3229" customFormat="false" ht="14.25" hidden="true" customHeight="false" outlineLevel="0" collapsed="false">
      <c r="A3229" s="0" t="s">
        <v>100</v>
      </c>
      <c r="B3229" s="0" t="s">
        <v>54</v>
      </c>
      <c r="C3229" s="0" t="s">
        <v>79</v>
      </c>
      <c r="D3229" s="0" t="s">
        <v>71</v>
      </c>
      <c r="E3229" s="0" t="n">
        <v>2026</v>
      </c>
      <c r="F3229" s="5" t="n">
        <v>68.6462597536232</v>
      </c>
      <c r="G3229" s="10" t="s">
        <v>4</v>
      </c>
    </row>
    <row r="3230" customFormat="false" ht="14.25" hidden="true" customHeight="false" outlineLevel="0" collapsed="false">
      <c r="A3230" s="0" t="s">
        <v>100</v>
      </c>
      <c r="B3230" s="0" t="s">
        <v>54</v>
      </c>
      <c r="C3230" s="0" t="s">
        <v>79</v>
      </c>
      <c r="D3230" s="0" t="s">
        <v>71</v>
      </c>
      <c r="E3230" s="0" t="n">
        <v>2027</v>
      </c>
      <c r="F3230" s="5" t="n">
        <v>69.0401883019558</v>
      </c>
      <c r="G3230" s="10" t="s">
        <v>4</v>
      </c>
    </row>
    <row r="3231" customFormat="false" ht="14.25" hidden="true" customHeight="false" outlineLevel="0" collapsed="false">
      <c r="A3231" s="0" t="s">
        <v>100</v>
      </c>
      <c r="B3231" s="0" t="s">
        <v>54</v>
      </c>
      <c r="C3231" s="0" t="s">
        <v>79</v>
      </c>
      <c r="D3231" s="0" t="s">
        <v>71</v>
      </c>
      <c r="E3231" s="0" t="n">
        <v>2028</v>
      </c>
      <c r="F3231" s="5" t="n">
        <v>69.6262111739855</v>
      </c>
      <c r="G3231" s="10" t="s">
        <v>4</v>
      </c>
    </row>
    <row r="3232" customFormat="false" ht="14.25" hidden="true" customHeight="false" outlineLevel="0" collapsed="false">
      <c r="A3232" s="0" t="s">
        <v>100</v>
      </c>
      <c r="B3232" s="0" t="s">
        <v>54</v>
      </c>
      <c r="C3232" s="0" t="s">
        <v>79</v>
      </c>
      <c r="D3232" s="0" t="s">
        <v>71</v>
      </c>
      <c r="E3232" s="0" t="n">
        <v>2029</v>
      </c>
      <c r="F3232" s="5" t="n">
        <v>70.7086244281795</v>
      </c>
      <c r="G3232" s="10" t="s">
        <v>4</v>
      </c>
    </row>
    <row r="3233" customFormat="false" ht="14.25" hidden="true" customHeight="false" outlineLevel="0" collapsed="false">
      <c r="A3233" s="0" t="s">
        <v>100</v>
      </c>
      <c r="B3233" s="0" t="s">
        <v>54</v>
      </c>
      <c r="C3233" s="0" t="s">
        <v>79</v>
      </c>
      <c r="D3233" s="0" t="s">
        <v>71</v>
      </c>
      <c r="E3233" s="0" t="n">
        <v>2030</v>
      </c>
      <c r="F3233" s="5" t="n">
        <v>71.7148628450869</v>
      </c>
      <c r="G3233" s="10" t="s">
        <v>4</v>
      </c>
    </row>
    <row r="3234" customFormat="false" ht="14.25" hidden="true" customHeight="false" outlineLevel="0" collapsed="false">
      <c r="A3234" s="0" t="s">
        <v>100</v>
      </c>
      <c r="B3234" s="0" t="s">
        <v>54</v>
      </c>
      <c r="C3234" s="0" t="s">
        <v>79</v>
      </c>
      <c r="D3234" s="0" t="s">
        <v>71</v>
      </c>
      <c r="E3234" s="0" t="n">
        <v>2031</v>
      </c>
      <c r="F3234" s="5" t="n">
        <v>72.4468763077851</v>
      </c>
      <c r="G3234" s="10" t="s">
        <v>4</v>
      </c>
    </row>
    <row r="3235" customFormat="false" ht="14.25" hidden="true" customHeight="false" outlineLevel="0" collapsed="false">
      <c r="A3235" s="0" t="s">
        <v>100</v>
      </c>
      <c r="B3235" s="0" t="s">
        <v>54</v>
      </c>
      <c r="C3235" s="0" t="s">
        <v>79</v>
      </c>
      <c r="D3235" s="0" t="s">
        <v>71</v>
      </c>
      <c r="E3235" s="0" t="n">
        <v>2032</v>
      </c>
      <c r="F3235" s="5" t="n">
        <v>73.4722988003593</v>
      </c>
      <c r="G3235" s="10" t="s">
        <v>4</v>
      </c>
    </row>
    <row r="3236" customFormat="false" ht="14.25" hidden="true" customHeight="false" outlineLevel="0" collapsed="false">
      <c r="A3236" s="0" t="s">
        <v>100</v>
      </c>
      <c r="B3236" s="0" t="s">
        <v>54</v>
      </c>
      <c r="C3236" s="0" t="s">
        <v>79</v>
      </c>
      <c r="D3236" s="0" t="s">
        <v>71</v>
      </c>
      <c r="E3236" s="0" t="n">
        <v>2033</v>
      </c>
      <c r="F3236" s="5" t="n">
        <v>74.6281489631916</v>
      </c>
      <c r="G3236" s="10" t="s">
        <v>4</v>
      </c>
    </row>
    <row r="3237" customFormat="false" ht="14.25" hidden="true" customHeight="false" outlineLevel="0" collapsed="false">
      <c r="A3237" s="0" t="s">
        <v>100</v>
      </c>
      <c r="B3237" s="0" t="s">
        <v>54</v>
      </c>
      <c r="C3237" s="0" t="s">
        <v>79</v>
      </c>
      <c r="D3237" s="0" t="s">
        <v>71</v>
      </c>
      <c r="E3237" s="0" t="n">
        <v>2034</v>
      </c>
      <c r="F3237" s="5" t="n">
        <v>75.8622946991604</v>
      </c>
      <c r="G3237" s="10" t="s">
        <v>4</v>
      </c>
    </row>
    <row r="3238" customFormat="false" ht="14.25" hidden="true" customHeight="false" outlineLevel="0" collapsed="false">
      <c r="A3238" s="0" t="s">
        <v>100</v>
      </c>
      <c r="B3238" s="0" t="s">
        <v>54</v>
      </c>
      <c r="C3238" s="0" t="s">
        <v>79</v>
      </c>
      <c r="D3238" s="0" t="s">
        <v>71</v>
      </c>
      <c r="E3238" s="0" t="n">
        <v>2035</v>
      </c>
      <c r="F3238" s="5" t="n">
        <v>77.1285984393023</v>
      </c>
      <c r="G3238" s="10" t="s">
        <v>4</v>
      </c>
    </row>
    <row r="3239" customFormat="false" ht="14.25" hidden="true" customHeight="false" outlineLevel="0" collapsed="false">
      <c r="A3239" s="0" t="s">
        <v>100</v>
      </c>
      <c r="B3239" s="0" t="s">
        <v>54</v>
      </c>
      <c r="C3239" s="0" t="s">
        <v>79</v>
      </c>
      <c r="D3239" s="0" t="s">
        <v>71</v>
      </c>
      <c r="E3239" s="0" t="n">
        <v>2036</v>
      </c>
      <c r="F3239" s="5" t="n">
        <v>78.191293123169</v>
      </c>
      <c r="G3239" s="10" t="s">
        <v>4</v>
      </c>
    </row>
    <row r="3240" customFormat="false" ht="14.25" hidden="true" customHeight="false" outlineLevel="0" collapsed="false">
      <c r="A3240" s="0" t="s">
        <v>100</v>
      </c>
      <c r="B3240" s="0" t="s">
        <v>54</v>
      </c>
      <c r="C3240" s="0" t="s">
        <v>79</v>
      </c>
      <c r="D3240" s="0" t="s">
        <v>71</v>
      </c>
      <c r="E3240" s="0" t="n">
        <v>2037</v>
      </c>
      <c r="F3240" s="5" t="n">
        <v>79.2198210044252</v>
      </c>
      <c r="G3240" s="10" t="s">
        <v>4</v>
      </c>
    </row>
    <row r="3241" customFormat="false" ht="14.25" hidden="true" customHeight="false" outlineLevel="0" collapsed="false">
      <c r="A3241" s="0" t="s">
        <v>100</v>
      </c>
      <c r="B3241" s="0" t="s">
        <v>54</v>
      </c>
      <c r="C3241" s="0" t="s">
        <v>79</v>
      </c>
      <c r="D3241" s="0" t="s">
        <v>71</v>
      </c>
      <c r="E3241" s="0" t="n">
        <v>2038</v>
      </c>
      <c r="F3241" s="5" t="n">
        <v>80.2399931371263</v>
      </c>
      <c r="G3241" s="10" t="s">
        <v>4</v>
      </c>
    </row>
    <row r="3242" customFormat="false" ht="14.25" hidden="true" customHeight="false" outlineLevel="0" collapsed="false">
      <c r="A3242" s="0" t="s">
        <v>100</v>
      </c>
      <c r="B3242" s="0" t="s">
        <v>54</v>
      </c>
      <c r="C3242" s="0" t="s">
        <v>79</v>
      </c>
      <c r="D3242" s="0" t="s">
        <v>71</v>
      </c>
      <c r="E3242" s="0" t="n">
        <v>2039</v>
      </c>
      <c r="F3242" s="5" t="n">
        <v>81.2752235278347</v>
      </c>
      <c r="G3242" s="10" t="s">
        <v>4</v>
      </c>
    </row>
    <row r="3243" customFormat="false" ht="14.25" hidden="true" customHeight="false" outlineLevel="0" collapsed="false">
      <c r="A3243" s="0" t="s">
        <v>100</v>
      </c>
      <c r="B3243" s="0" t="s">
        <v>54</v>
      </c>
      <c r="C3243" s="0" t="s">
        <v>79</v>
      </c>
      <c r="D3243" s="0" t="s">
        <v>71</v>
      </c>
      <c r="E3243" s="0" t="n">
        <v>2040</v>
      </c>
      <c r="F3243" s="5" t="n">
        <v>82.3647940132089</v>
      </c>
      <c r="G3243" s="10" t="s">
        <v>4</v>
      </c>
    </row>
    <row r="3244" customFormat="false" ht="14.25" hidden="true" customHeight="false" outlineLevel="0" collapsed="false">
      <c r="A3244" s="0" t="s">
        <v>100</v>
      </c>
      <c r="B3244" s="0" t="s">
        <v>54</v>
      </c>
      <c r="C3244" s="0" t="s">
        <v>84</v>
      </c>
      <c r="D3244" s="0" t="s">
        <v>85</v>
      </c>
      <c r="E3244" s="0" t="n">
        <v>2024</v>
      </c>
      <c r="F3244" s="5" t="n">
        <v>0.00882650618160816</v>
      </c>
      <c r="G3244" s="10" t="s">
        <v>4</v>
      </c>
    </row>
    <row r="3245" customFormat="false" ht="14.25" hidden="true" customHeight="false" outlineLevel="0" collapsed="false">
      <c r="A3245" s="0" t="s">
        <v>100</v>
      </c>
      <c r="B3245" s="0" t="s">
        <v>54</v>
      </c>
      <c r="C3245" s="0" t="s">
        <v>84</v>
      </c>
      <c r="D3245" s="0" t="s">
        <v>85</v>
      </c>
      <c r="E3245" s="0" t="n">
        <v>2025</v>
      </c>
      <c r="F3245" s="5" t="n">
        <v>0.00977926672217432</v>
      </c>
      <c r="G3245" s="10" t="s">
        <v>4</v>
      </c>
    </row>
    <row r="3246" customFormat="false" ht="14.25" hidden="true" customHeight="false" outlineLevel="0" collapsed="false">
      <c r="A3246" s="0" t="s">
        <v>100</v>
      </c>
      <c r="B3246" s="0" t="s">
        <v>54</v>
      </c>
      <c r="C3246" s="0" t="s">
        <v>84</v>
      </c>
      <c r="D3246" s="0" t="s">
        <v>85</v>
      </c>
      <c r="E3246" s="0" t="n">
        <v>2026</v>
      </c>
      <c r="F3246" s="5" t="n">
        <v>0.0113435065563295</v>
      </c>
      <c r="G3246" s="10" t="s">
        <v>4</v>
      </c>
    </row>
    <row r="3247" customFormat="false" ht="14.25" hidden="true" customHeight="false" outlineLevel="0" collapsed="false">
      <c r="A3247" s="0" t="s">
        <v>100</v>
      </c>
      <c r="B3247" s="0" t="s">
        <v>54</v>
      </c>
      <c r="C3247" s="0" t="s">
        <v>84</v>
      </c>
      <c r="D3247" s="0" t="s">
        <v>85</v>
      </c>
      <c r="E3247" s="0" t="n">
        <v>2027</v>
      </c>
      <c r="F3247" s="5" t="n">
        <v>0.0136859265468849</v>
      </c>
      <c r="G3247" s="10" t="s">
        <v>4</v>
      </c>
    </row>
    <row r="3248" customFormat="false" ht="14.25" hidden="true" customHeight="false" outlineLevel="0" collapsed="false">
      <c r="A3248" s="0" t="s">
        <v>100</v>
      </c>
      <c r="B3248" s="0" t="s">
        <v>54</v>
      </c>
      <c r="C3248" s="0" t="s">
        <v>84</v>
      </c>
      <c r="D3248" s="0" t="s">
        <v>85</v>
      </c>
      <c r="E3248" s="0" t="n">
        <v>2028</v>
      </c>
      <c r="F3248" s="5" t="n">
        <v>0.0167484067702255</v>
      </c>
      <c r="G3248" s="10" t="s">
        <v>4</v>
      </c>
    </row>
    <row r="3249" customFormat="false" ht="14.25" hidden="true" customHeight="false" outlineLevel="0" collapsed="false">
      <c r="A3249" s="0" t="s">
        <v>100</v>
      </c>
      <c r="B3249" s="0" t="s">
        <v>54</v>
      </c>
      <c r="C3249" s="0" t="s">
        <v>84</v>
      </c>
      <c r="D3249" s="0" t="s">
        <v>85</v>
      </c>
      <c r="E3249" s="0" t="n">
        <v>2029</v>
      </c>
      <c r="F3249" s="5" t="n">
        <v>0.0203671278406639</v>
      </c>
      <c r="G3249" s="10" t="s">
        <v>4</v>
      </c>
    </row>
    <row r="3250" customFormat="false" ht="14.25" hidden="true" customHeight="false" outlineLevel="0" collapsed="false">
      <c r="A3250" s="0" t="s">
        <v>100</v>
      </c>
      <c r="B3250" s="0" t="s">
        <v>54</v>
      </c>
      <c r="C3250" s="0" t="s">
        <v>84</v>
      </c>
      <c r="D3250" s="0" t="s">
        <v>85</v>
      </c>
      <c r="E3250" s="0" t="n">
        <v>2030</v>
      </c>
      <c r="F3250" s="5" t="n">
        <v>0.0244644185868337</v>
      </c>
      <c r="G3250" s="10" t="s">
        <v>4</v>
      </c>
    </row>
    <row r="3251" customFormat="false" ht="14.25" hidden="true" customHeight="false" outlineLevel="0" collapsed="false">
      <c r="A3251" s="0" t="s">
        <v>100</v>
      </c>
      <c r="B3251" s="0" t="s">
        <v>54</v>
      </c>
      <c r="C3251" s="0" t="s">
        <v>84</v>
      </c>
      <c r="D3251" s="0" t="s">
        <v>85</v>
      </c>
      <c r="E3251" s="0" t="n">
        <v>2031</v>
      </c>
      <c r="F3251" s="5" t="n">
        <v>0.0295405234788</v>
      </c>
      <c r="G3251" s="10" t="s">
        <v>4</v>
      </c>
    </row>
    <row r="3252" customFormat="false" ht="14.25" hidden="true" customHeight="false" outlineLevel="0" collapsed="false">
      <c r="A3252" s="0" t="s">
        <v>100</v>
      </c>
      <c r="B3252" s="0" t="s">
        <v>54</v>
      </c>
      <c r="C3252" s="0" t="s">
        <v>84</v>
      </c>
      <c r="D3252" s="0" t="s">
        <v>85</v>
      </c>
      <c r="E3252" s="0" t="n">
        <v>2032</v>
      </c>
      <c r="F3252" s="5" t="n">
        <v>0.0356167191357135</v>
      </c>
      <c r="G3252" s="10" t="s">
        <v>4</v>
      </c>
    </row>
    <row r="3253" customFormat="false" ht="14.25" hidden="true" customHeight="false" outlineLevel="0" collapsed="false">
      <c r="A3253" s="0" t="s">
        <v>100</v>
      </c>
      <c r="B3253" s="0" t="s">
        <v>54</v>
      </c>
      <c r="C3253" s="0" t="s">
        <v>84</v>
      </c>
      <c r="D3253" s="0" t="s">
        <v>85</v>
      </c>
      <c r="E3253" s="0" t="n">
        <v>2033</v>
      </c>
      <c r="F3253" s="5" t="n">
        <v>0.0423676107065654</v>
      </c>
      <c r="G3253" s="10" t="s">
        <v>4</v>
      </c>
    </row>
    <row r="3254" customFormat="false" ht="14.25" hidden="true" customHeight="false" outlineLevel="0" collapsed="false">
      <c r="A3254" s="0" t="s">
        <v>100</v>
      </c>
      <c r="B3254" s="0" t="s">
        <v>54</v>
      </c>
      <c r="C3254" s="0" t="s">
        <v>84</v>
      </c>
      <c r="D3254" s="0" t="s">
        <v>85</v>
      </c>
      <c r="E3254" s="0" t="n">
        <v>2034</v>
      </c>
      <c r="F3254" s="5" t="n">
        <v>0.0498643646316632</v>
      </c>
      <c r="G3254" s="10" t="s">
        <v>4</v>
      </c>
    </row>
    <row r="3255" customFormat="false" ht="14.25" hidden="true" customHeight="false" outlineLevel="0" collapsed="false">
      <c r="A3255" s="0" t="s">
        <v>100</v>
      </c>
      <c r="B3255" s="0" t="s">
        <v>54</v>
      </c>
      <c r="C3255" s="0" t="s">
        <v>84</v>
      </c>
      <c r="D3255" s="0" t="s">
        <v>85</v>
      </c>
      <c r="E3255" s="0" t="n">
        <v>2035</v>
      </c>
      <c r="F3255" s="5" t="n">
        <v>0.0578195461411437</v>
      </c>
      <c r="G3255" s="10" t="s">
        <v>4</v>
      </c>
    </row>
    <row r="3256" customFormat="false" ht="14.25" hidden="true" customHeight="false" outlineLevel="0" collapsed="false">
      <c r="A3256" s="0" t="s">
        <v>100</v>
      </c>
      <c r="B3256" s="0" t="s">
        <v>54</v>
      </c>
      <c r="C3256" s="0" t="s">
        <v>84</v>
      </c>
      <c r="D3256" s="0" t="s">
        <v>85</v>
      </c>
      <c r="E3256" s="0" t="n">
        <v>2036</v>
      </c>
      <c r="F3256" s="5" t="n">
        <v>0.0660639202335787</v>
      </c>
      <c r="G3256" s="10" t="s">
        <v>4</v>
      </c>
    </row>
    <row r="3257" customFormat="false" ht="14.25" hidden="true" customHeight="false" outlineLevel="0" collapsed="false">
      <c r="A3257" s="0" t="s">
        <v>100</v>
      </c>
      <c r="B3257" s="0" t="s">
        <v>54</v>
      </c>
      <c r="C3257" s="0" t="s">
        <v>84</v>
      </c>
      <c r="D3257" s="0" t="s">
        <v>85</v>
      </c>
      <c r="E3257" s="0" t="n">
        <v>2037</v>
      </c>
      <c r="F3257" s="5" t="n">
        <v>0.0744937264845807</v>
      </c>
      <c r="G3257" s="10" t="s">
        <v>4</v>
      </c>
    </row>
    <row r="3258" customFormat="false" ht="14.25" hidden="true" customHeight="false" outlineLevel="0" collapsed="false">
      <c r="A3258" s="0" t="s">
        <v>100</v>
      </c>
      <c r="B3258" s="0" t="s">
        <v>54</v>
      </c>
      <c r="C3258" s="0" t="s">
        <v>84</v>
      </c>
      <c r="D3258" s="0" t="s">
        <v>85</v>
      </c>
      <c r="E3258" s="0" t="n">
        <v>2038</v>
      </c>
      <c r="F3258" s="5" t="n">
        <v>0.0827890473280389</v>
      </c>
      <c r="G3258" s="10" t="s">
        <v>4</v>
      </c>
    </row>
    <row r="3259" customFormat="false" ht="14.25" hidden="true" customHeight="false" outlineLevel="0" collapsed="false">
      <c r="A3259" s="0" t="s">
        <v>100</v>
      </c>
      <c r="B3259" s="0" t="s">
        <v>54</v>
      </c>
      <c r="C3259" s="0" t="s">
        <v>84</v>
      </c>
      <c r="D3259" s="0" t="s">
        <v>85</v>
      </c>
      <c r="E3259" s="0" t="n">
        <v>2039</v>
      </c>
      <c r="F3259" s="5" t="n">
        <v>0.0915859008221434</v>
      </c>
      <c r="G3259" s="10" t="s">
        <v>4</v>
      </c>
    </row>
    <row r="3260" customFormat="false" ht="14.25" hidden="true" customHeight="false" outlineLevel="0" collapsed="false">
      <c r="A3260" s="0" t="s">
        <v>100</v>
      </c>
      <c r="B3260" s="0" t="s">
        <v>54</v>
      </c>
      <c r="C3260" s="0" t="s">
        <v>84</v>
      </c>
      <c r="D3260" s="0" t="s">
        <v>85</v>
      </c>
      <c r="E3260" s="0" t="n">
        <v>2040</v>
      </c>
      <c r="F3260" s="5" t="n">
        <v>0.0992609957229891</v>
      </c>
      <c r="G3260" s="10" t="s">
        <v>4</v>
      </c>
    </row>
    <row r="3261" customFormat="false" ht="14.25" hidden="true" customHeight="false" outlineLevel="0" collapsed="false">
      <c r="A3261" s="0" t="s">
        <v>100</v>
      </c>
      <c r="B3261" s="0" t="s">
        <v>54</v>
      </c>
      <c r="C3261" s="0" t="s">
        <v>84</v>
      </c>
      <c r="D3261" s="0" t="s">
        <v>86</v>
      </c>
      <c r="E3261" s="0" t="n">
        <v>2024</v>
      </c>
      <c r="F3261" s="5" t="n">
        <v>0.0898925693642363</v>
      </c>
      <c r="G3261" s="10" t="s">
        <v>4</v>
      </c>
    </row>
    <row r="3262" customFormat="false" ht="14.25" hidden="true" customHeight="false" outlineLevel="0" collapsed="false">
      <c r="A3262" s="0" t="s">
        <v>100</v>
      </c>
      <c r="B3262" s="0" t="s">
        <v>54</v>
      </c>
      <c r="C3262" s="0" t="s">
        <v>84</v>
      </c>
      <c r="D3262" s="0" t="s">
        <v>86</v>
      </c>
      <c r="E3262" s="0" t="n">
        <v>2025</v>
      </c>
      <c r="F3262" s="5" t="n">
        <v>0.126559212042589</v>
      </c>
      <c r="G3262" s="10" t="s">
        <v>4</v>
      </c>
    </row>
    <row r="3263" customFormat="false" ht="14.25" hidden="true" customHeight="false" outlineLevel="0" collapsed="false">
      <c r="A3263" s="0" t="s">
        <v>100</v>
      </c>
      <c r="B3263" s="0" t="s">
        <v>54</v>
      </c>
      <c r="C3263" s="0" t="s">
        <v>84</v>
      </c>
      <c r="D3263" s="0" t="s">
        <v>86</v>
      </c>
      <c r="E3263" s="0" t="n">
        <v>2026</v>
      </c>
      <c r="F3263" s="5" t="n">
        <v>0.172036315640035</v>
      </c>
      <c r="G3263" s="10" t="s">
        <v>4</v>
      </c>
    </row>
    <row r="3264" customFormat="false" ht="14.25" hidden="true" customHeight="false" outlineLevel="0" collapsed="false">
      <c r="A3264" s="0" t="s">
        <v>100</v>
      </c>
      <c r="B3264" s="0" t="s">
        <v>54</v>
      </c>
      <c r="C3264" s="0" t="s">
        <v>84</v>
      </c>
      <c r="D3264" s="0" t="s">
        <v>86</v>
      </c>
      <c r="E3264" s="0" t="n">
        <v>2027</v>
      </c>
      <c r="F3264" s="5" t="n">
        <v>0.226180141019341</v>
      </c>
      <c r="G3264" s="10" t="s">
        <v>4</v>
      </c>
    </row>
    <row r="3265" customFormat="false" ht="14.25" hidden="true" customHeight="false" outlineLevel="0" collapsed="false">
      <c r="A3265" s="0" t="s">
        <v>100</v>
      </c>
      <c r="B3265" s="0" t="s">
        <v>54</v>
      </c>
      <c r="C3265" s="0" t="s">
        <v>84</v>
      </c>
      <c r="D3265" s="0" t="s">
        <v>86</v>
      </c>
      <c r="E3265" s="0" t="n">
        <v>2028</v>
      </c>
      <c r="F3265" s="5" t="n">
        <v>0.289903352814264</v>
      </c>
      <c r="G3265" s="10" t="s">
        <v>4</v>
      </c>
    </row>
    <row r="3266" customFormat="false" ht="14.25" hidden="true" customHeight="false" outlineLevel="0" collapsed="false">
      <c r="A3266" s="0" t="s">
        <v>100</v>
      </c>
      <c r="B3266" s="0" t="s">
        <v>54</v>
      </c>
      <c r="C3266" s="0" t="s">
        <v>84</v>
      </c>
      <c r="D3266" s="0" t="s">
        <v>86</v>
      </c>
      <c r="E3266" s="0" t="n">
        <v>2029</v>
      </c>
      <c r="F3266" s="5" t="n">
        <v>0.363745799293352</v>
      </c>
      <c r="G3266" s="10" t="s">
        <v>4</v>
      </c>
    </row>
    <row r="3267" customFormat="false" ht="14.25" hidden="true" customHeight="false" outlineLevel="0" collapsed="false">
      <c r="A3267" s="0" t="s">
        <v>100</v>
      </c>
      <c r="B3267" s="0" t="s">
        <v>54</v>
      </c>
      <c r="C3267" s="0" t="s">
        <v>84</v>
      </c>
      <c r="D3267" s="0" t="s">
        <v>86</v>
      </c>
      <c r="E3267" s="0" t="n">
        <v>2030</v>
      </c>
      <c r="F3267" s="5" t="n">
        <v>0.441890326421371</v>
      </c>
      <c r="G3267" s="10" t="s">
        <v>4</v>
      </c>
    </row>
    <row r="3268" customFormat="false" ht="14.25" hidden="true" customHeight="false" outlineLevel="0" collapsed="false">
      <c r="A3268" s="0" t="s">
        <v>100</v>
      </c>
      <c r="B3268" s="0" t="s">
        <v>54</v>
      </c>
      <c r="C3268" s="0" t="s">
        <v>84</v>
      </c>
      <c r="D3268" s="0" t="s">
        <v>86</v>
      </c>
      <c r="E3268" s="0" t="n">
        <v>2031</v>
      </c>
      <c r="F3268" s="5" t="n">
        <v>0.524612524359686</v>
      </c>
      <c r="G3268" s="10" t="s">
        <v>4</v>
      </c>
    </row>
    <row r="3269" customFormat="false" ht="14.25" hidden="true" customHeight="false" outlineLevel="0" collapsed="false">
      <c r="A3269" s="0" t="s">
        <v>100</v>
      </c>
      <c r="B3269" s="0" t="s">
        <v>54</v>
      </c>
      <c r="C3269" s="0" t="s">
        <v>84</v>
      </c>
      <c r="D3269" s="0" t="s">
        <v>86</v>
      </c>
      <c r="E3269" s="0" t="n">
        <v>2032</v>
      </c>
      <c r="F3269" s="5" t="n">
        <v>0.606456870416499</v>
      </c>
      <c r="G3269" s="10" t="s">
        <v>4</v>
      </c>
    </row>
    <row r="3270" customFormat="false" ht="14.25" hidden="true" customHeight="false" outlineLevel="0" collapsed="false">
      <c r="A3270" s="0" t="s">
        <v>100</v>
      </c>
      <c r="B3270" s="0" t="s">
        <v>54</v>
      </c>
      <c r="C3270" s="0" t="s">
        <v>84</v>
      </c>
      <c r="D3270" s="0" t="s">
        <v>86</v>
      </c>
      <c r="E3270" s="0" t="n">
        <v>2033</v>
      </c>
      <c r="F3270" s="5" t="n">
        <v>0.685406754395726</v>
      </c>
      <c r="G3270" s="10" t="s">
        <v>4</v>
      </c>
    </row>
    <row r="3271" customFormat="false" ht="14.25" hidden="true" customHeight="false" outlineLevel="0" collapsed="false">
      <c r="A3271" s="0" t="s">
        <v>100</v>
      </c>
      <c r="B3271" s="0" t="s">
        <v>54</v>
      </c>
      <c r="C3271" s="0" t="s">
        <v>84</v>
      </c>
      <c r="D3271" s="0" t="s">
        <v>86</v>
      </c>
      <c r="E3271" s="0" t="n">
        <v>2034</v>
      </c>
      <c r="F3271" s="5" t="n">
        <v>0.759506433688841</v>
      </c>
      <c r="G3271" s="10" t="s">
        <v>4</v>
      </c>
    </row>
    <row r="3272" customFormat="false" ht="14.25" hidden="true" customHeight="false" outlineLevel="0" collapsed="false">
      <c r="A3272" s="0" t="s">
        <v>100</v>
      </c>
      <c r="B3272" s="0" t="s">
        <v>54</v>
      </c>
      <c r="C3272" s="0" t="s">
        <v>84</v>
      </c>
      <c r="D3272" s="0" t="s">
        <v>86</v>
      </c>
      <c r="E3272" s="0" t="n">
        <v>2035</v>
      </c>
      <c r="F3272" s="5" t="n">
        <v>0.829960945999177</v>
      </c>
      <c r="G3272" s="10" t="s">
        <v>4</v>
      </c>
    </row>
    <row r="3273" customFormat="false" ht="14.25" hidden="true" customHeight="false" outlineLevel="0" collapsed="false">
      <c r="A3273" s="0" t="s">
        <v>100</v>
      </c>
      <c r="B3273" s="0" t="s">
        <v>54</v>
      </c>
      <c r="C3273" s="0" t="s">
        <v>84</v>
      </c>
      <c r="D3273" s="0" t="s">
        <v>86</v>
      </c>
      <c r="E3273" s="0" t="n">
        <v>2036</v>
      </c>
      <c r="F3273" s="5" t="n">
        <v>0.889955261571701</v>
      </c>
      <c r="G3273" s="10" t="s">
        <v>4</v>
      </c>
    </row>
    <row r="3274" customFormat="false" ht="14.25" hidden="true" customHeight="false" outlineLevel="0" collapsed="false">
      <c r="A3274" s="0" t="s">
        <v>100</v>
      </c>
      <c r="B3274" s="0" t="s">
        <v>54</v>
      </c>
      <c r="C3274" s="0" t="s">
        <v>84</v>
      </c>
      <c r="D3274" s="0" t="s">
        <v>86</v>
      </c>
      <c r="E3274" s="0" t="n">
        <v>2037</v>
      </c>
      <c r="F3274" s="5" t="n">
        <v>0.93751254509199</v>
      </c>
      <c r="G3274" s="10" t="s">
        <v>4</v>
      </c>
    </row>
    <row r="3275" customFormat="false" ht="14.25" hidden="true" customHeight="false" outlineLevel="0" collapsed="false">
      <c r="A3275" s="0" t="s">
        <v>100</v>
      </c>
      <c r="B3275" s="0" t="s">
        <v>54</v>
      </c>
      <c r="C3275" s="0" t="s">
        <v>84</v>
      </c>
      <c r="D3275" s="0" t="s">
        <v>86</v>
      </c>
      <c r="E3275" s="0" t="n">
        <v>2038</v>
      </c>
      <c r="F3275" s="5" t="n">
        <v>0.971988639499359</v>
      </c>
      <c r="G3275" s="10" t="s">
        <v>4</v>
      </c>
    </row>
    <row r="3276" customFormat="false" ht="14.25" hidden="true" customHeight="false" outlineLevel="0" collapsed="false">
      <c r="A3276" s="0" t="s">
        <v>100</v>
      </c>
      <c r="B3276" s="0" t="s">
        <v>54</v>
      </c>
      <c r="C3276" s="0" t="s">
        <v>84</v>
      </c>
      <c r="D3276" s="0" t="s">
        <v>86</v>
      </c>
      <c r="E3276" s="0" t="n">
        <v>2039</v>
      </c>
      <c r="F3276" s="5" t="n">
        <v>0.99931552085106</v>
      </c>
      <c r="G3276" s="10" t="s">
        <v>4</v>
      </c>
    </row>
    <row r="3277" customFormat="false" ht="14.25" hidden="true" customHeight="false" outlineLevel="0" collapsed="false">
      <c r="A3277" s="0" t="s">
        <v>100</v>
      </c>
      <c r="B3277" s="0" t="s">
        <v>54</v>
      </c>
      <c r="C3277" s="0" t="s">
        <v>84</v>
      </c>
      <c r="D3277" s="0" t="s">
        <v>86</v>
      </c>
      <c r="E3277" s="0" t="n">
        <v>2040</v>
      </c>
      <c r="F3277" s="5" t="n">
        <v>1.01012845555321</v>
      </c>
      <c r="G3277" s="10" t="s">
        <v>4</v>
      </c>
    </row>
    <row r="3278" customFormat="false" ht="14.25" hidden="true" customHeight="false" outlineLevel="0" collapsed="false">
      <c r="A3278" s="0" t="s">
        <v>100</v>
      </c>
      <c r="B3278" s="0" t="s">
        <v>54</v>
      </c>
      <c r="C3278" s="0" t="s">
        <v>84</v>
      </c>
      <c r="D3278" s="0" t="s">
        <v>87</v>
      </c>
      <c r="E3278" s="0" t="n">
        <v>2024</v>
      </c>
      <c r="F3278" s="5" t="n">
        <v>0.0626836781318305</v>
      </c>
      <c r="G3278" s="10" t="s">
        <v>4</v>
      </c>
    </row>
    <row r="3279" customFormat="false" ht="14.25" hidden="true" customHeight="false" outlineLevel="0" collapsed="false">
      <c r="A3279" s="0" t="s">
        <v>100</v>
      </c>
      <c r="B3279" s="0" t="s">
        <v>54</v>
      </c>
      <c r="C3279" s="0" t="s">
        <v>84</v>
      </c>
      <c r="D3279" s="0" t="s">
        <v>87</v>
      </c>
      <c r="E3279" s="0" t="n">
        <v>2025</v>
      </c>
      <c r="F3279" s="5" t="n">
        <v>0.0741773141525138</v>
      </c>
      <c r="G3279" s="10" t="s">
        <v>4</v>
      </c>
    </row>
    <row r="3280" customFormat="false" ht="14.25" hidden="true" customHeight="false" outlineLevel="0" collapsed="false">
      <c r="A3280" s="0" t="s">
        <v>100</v>
      </c>
      <c r="B3280" s="0" t="s">
        <v>54</v>
      </c>
      <c r="C3280" s="0" t="s">
        <v>84</v>
      </c>
      <c r="D3280" s="0" t="s">
        <v>87</v>
      </c>
      <c r="E3280" s="0" t="n">
        <v>2026</v>
      </c>
      <c r="F3280" s="5" t="n">
        <v>0.107834894669483</v>
      </c>
      <c r="G3280" s="10" t="s">
        <v>4</v>
      </c>
    </row>
    <row r="3281" customFormat="false" ht="14.25" hidden="true" customHeight="false" outlineLevel="0" collapsed="false">
      <c r="A3281" s="0" t="s">
        <v>100</v>
      </c>
      <c r="B3281" s="0" t="s">
        <v>54</v>
      </c>
      <c r="C3281" s="0" t="s">
        <v>84</v>
      </c>
      <c r="D3281" s="0" t="s">
        <v>87</v>
      </c>
      <c r="E3281" s="0" t="n">
        <v>2027</v>
      </c>
      <c r="F3281" s="5" t="n">
        <v>0.157401940629031</v>
      </c>
      <c r="G3281" s="10" t="s">
        <v>4</v>
      </c>
    </row>
    <row r="3282" customFormat="false" ht="14.25" hidden="true" customHeight="false" outlineLevel="0" collapsed="false">
      <c r="A3282" s="0" t="s">
        <v>100</v>
      </c>
      <c r="B3282" s="0" t="s">
        <v>54</v>
      </c>
      <c r="C3282" s="0" t="s">
        <v>84</v>
      </c>
      <c r="D3282" s="0" t="s">
        <v>87</v>
      </c>
      <c r="E3282" s="0" t="n">
        <v>2028</v>
      </c>
      <c r="F3282" s="5" t="n">
        <v>0.225540571738013</v>
      </c>
      <c r="G3282" s="10" t="s">
        <v>4</v>
      </c>
    </row>
    <row r="3283" customFormat="false" ht="14.25" hidden="true" customHeight="false" outlineLevel="0" collapsed="false">
      <c r="A3283" s="0" t="s">
        <v>100</v>
      </c>
      <c r="B3283" s="0" t="s">
        <v>54</v>
      </c>
      <c r="C3283" s="0" t="s">
        <v>84</v>
      </c>
      <c r="D3283" s="0" t="s">
        <v>87</v>
      </c>
      <c r="E3283" s="0" t="n">
        <v>2029</v>
      </c>
      <c r="F3283" s="5" t="n">
        <v>0.314357897038639</v>
      </c>
      <c r="G3283" s="10" t="s">
        <v>4</v>
      </c>
    </row>
    <row r="3284" customFormat="false" ht="14.25" hidden="true" customHeight="false" outlineLevel="0" collapsed="false">
      <c r="A3284" s="0" t="s">
        <v>100</v>
      </c>
      <c r="B3284" s="0" t="s">
        <v>54</v>
      </c>
      <c r="C3284" s="0" t="s">
        <v>84</v>
      </c>
      <c r="D3284" s="0" t="s">
        <v>87</v>
      </c>
      <c r="E3284" s="0" t="n">
        <v>2030</v>
      </c>
      <c r="F3284" s="5" t="n">
        <v>0.42044813467323</v>
      </c>
      <c r="G3284" s="10" t="s">
        <v>4</v>
      </c>
    </row>
    <row r="3285" customFormat="false" ht="14.25" hidden="true" customHeight="false" outlineLevel="0" collapsed="false">
      <c r="A3285" s="0" t="s">
        <v>100</v>
      </c>
      <c r="B3285" s="0" t="s">
        <v>54</v>
      </c>
      <c r="C3285" s="0" t="s">
        <v>84</v>
      </c>
      <c r="D3285" s="0" t="s">
        <v>87</v>
      </c>
      <c r="E3285" s="0" t="n">
        <v>2031</v>
      </c>
      <c r="F3285" s="5" t="n">
        <v>0.554914927435412</v>
      </c>
      <c r="G3285" s="10" t="s">
        <v>4</v>
      </c>
    </row>
    <row r="3286" customFormat="false" ht="14.25" hidden="true" customHeight="false" outlineLevel="0" collapsed="false">
      <c r="A3286" s="0" t="s">
        <v>100</v>
      </c>
      <c r="B3286" s="0" t="s">
        <v>54</v>
      </c>
      <c r="C3286" s="0" t="s">
        <v>84</v>
      </c>
      <c r="D3286" s="0" t="s">
        <v>87</v>
      </c>
      <c r="E3286" s="0" t="n">
        <v>2032</v>
      </c>
      <c r="F3286" s="5" t="n">
        <v>0.720750145034546</v>
      </c>
      <c r="G3286" s="10" t="s">
        <v>4</v>
      </c>
    </row>
    <row r="3287" customFormat="false" ht="14.25" hidden="true" customHeight="false" outlineLevel="0" collapsed="false">
      <c r="A3287" s="0" t="s">
        <v>100</v>
      </c>
      <c r="B3287" s="0" t="s">
        <v>54</v>
      </c>
      <c r="C3287" s="0" t="s">
        <v>84</v>
      </c>
      <c r="D3287" s="0" t="s">
        <v>87</v>
      </c>
      <c r="E3287" s="0" t="n">
        <v>2033</v>
      </c>
      <c r="F3287" s="5" t="n">
        <v>0.915437163152088</v>
      </c>
      <c r="G3287" s="10" t="s">
        <v>4</v>
      </c>
    </row>
    <row r="3288" customFormat="false" ht="14.25" hidden="true" customHeight="false" outlineLevel="0" collapsed="false">
      <c r="A3288" s="0" t="s">
        <v>100</v>
      </c>
      <c r="B3288" s="0" t="s">
        <v>54</v>
      </c>
      <c r="C3288" s="0" t="s">
        <v>84</v>
      </c>
      <c r="D3288" s="0" t="s">
        <v>87</v>
      </c>
      <c r="E3288" s="0" t="n">
        <v>2034</v>
      </c>
      <c r="F3288" s="5" t="n">
        <v>1.14002104993691</v>
      </c>
      <c r="G3288" s="10" t="s">
        <v>4</v>
      </c>
    </row>
    <row r="3289" customFormat="false" ht="14.25" hidden="true" customHeight="false" outlineLevel="0" collapsed="false">
      <c r="A3289" s="0" t="s">
        <v>100</v>
      </c>
      <c r="B3289" s="0" t="s">
        <v>54</v>
      </c>
      <c r="C3289" s="0" t="s">
        <v>84</v>
      </c>
      <c r="D3289" s="0" t="s">
        <v>87</v>
      </c>
      <c r="E3289" s="0" t="n">
        <v>2035</v>
      </c>
      <c r="F3289" s="5" t="n">
        <v>1.39350767032336</v>
      </c>
      <c r="G3289" s="10" t="s">
        <v>4</v>
      </c>
    </row>
    <row r="3290" customFormat="false" ht="14.25" hidden="true" customHeight="false" outlineLevel="0" collapsed="false">
      <c r="A3290" s="0" t="s">
        <v>100</v>
      </c>
      <c r="B3290" s="0" t="s">
        <v>54</v>
      </c>
      <c r="C3290" s="0" t="s">
        <v>84</v>
      </c>
      <c r="D3290" s="0" t="s">
        <v>87</v>
      </c>
      <c r="E3290" s="0" t="n">
        <v>2036</v>
      </c>
      <c r="F3290" s="5" t="n">
        <v>1.64190551245441</v>
      </c>
      <c r="G3290" s="10" t="s">
        <v>4</v>
      </c>
    </row>
    <row r="3291" customFormat="false" ht="14.25" hidden="true" customHeight="false" outlineLevel="0" collapsed="false">
      <c r="A3291" s="0" t="s">
        <v>100</v>
      </c>
      <c r="B3291" s="0" t="s">
        <v>54</v>
      </c>
      <c r="C3291" s="0" t="s">
        <v>84</v>
      </c>
      <c r="D3291" s="0" t="s">
        <v>87</v>
      </c>
      <c r="E3291" s="0" t="n">
        <v>2037</v>
      </c>
      <c r="F3291" s="5" t="n">
        <v>1.88266676482217</v>
      </c>
      <c r="G3291" s="10" t="s">
        <v>4</v>
      </c>
    </row>
    <row r="3292" customFormat="false" ht="14.25" hidden="true" customHeight="false" outlineLevel="0" collapsed="false">
      <c r="A3292" s="0" t="s">
        <v>100</v>
      </c>
      <c r="B3292" s="0" t="s">
        <v>54</v>
      </c>
      <c r="C3292" s="0" t="s">
        <v>84</v>
      </c>
      <c r="D3292" s="0" t="s">
        <v>87</v>
      </c>
      <c r="E3292" s="0" t="n">
        <v>2038</v>
      </c>
      <c r="F3292" s="5" t="n">
        <v>2.1125009762602</v>
      </c>
      <c r="G3292" s="10" t="s">
        <v>4</v>
      </c>
    </row>
    <row r="3293" customFormat="false" ht="14.25" hidden="true" customHeight="false" outlineLevel="0" collapsed="false">
      <c r="A3293" s="0" t="s">
        <v>100</v>
      </c>
      <c r="B3293" s="0" t="s">
        <v>54</v>
      </c>
      <c r="C3293" s="0" t="s">
        <v>84</v>
      </c>
      <c r="D3293" s="0" t="s">
        <v>87</v>
      </c>
      <c r="E3293" s="0" t="n">
        <v>2039</v>
      </c>
      <c r="F3293" s="5" t="n">
        <v>2.35896955590219</v>
      </c>
      <c r="G3293" s="10" t="s">
        <v>4</v>
      </c>
    </row>
    <row r="3294" customFormat="false" ht="14.25" hidden="true" customHeight="false" outlineLevel="0" collapsed="false">
      <c r="A3294" s="0" t="s">
        <v>100</v>
      </c>
      <c r="B3294" s="0" t="s">
        <v>54</v>
      </c>
      <c r="C3294" s="0" t="s">
        <v>84</v>
      </c>
      <c r="D3294" s="0" t="s">
        <v>87</v>
      </c>
      <c r="E3294" s="0" t="n">
        <v>2040</v>
      </c>
      <c r="F3294" s="5" t="n">
        <v>2.57983811407558</v>
      </c>
      <c r="G3294" s="10" t="s">
        <v>4</v>
      </c>
    </row>
    <row r="3295" customFormat="false" ht="14.25" hidden="true" customHeight="false" outlineLevel="0" collapsed="false">
      <c r="A3295" s="0" t="s">
        <v>100</v>
      </c>
      <c r="B3295" s="0" t="s">
        <v>54</v>
      </c>
      <c r="C3295" s="0" t="s">
        <v>84</v>
      </c>
      <c r="D3295" s="0" t="s">
        <v>88</v>
      </c>
      <c r="E3295" s="0" t="n">
        <v>2024</v>
      </c>
      <c r="F3295" s="5" t="n">
        <v>0.017861627494245</v>
      </c>
      <c r="G3295" s="10" t="s">
        <v>4</v>
      </c>
    </row>
    <row r="3296" customFormat="false" ht="14.25" hidden="true" customHeight="false" outlineLevel="0" collapsed="false">
      <c r="A3296" s="0" t="s">
        <v>100</v>
      </c>
      <c r="B3296" s="0" t="s">
        <v>54</v>
      </c>
      <c r="C3296" s="0" t="s">
        <v>84</v>
      </c>
      <c r="D3296" s="0" t="s">
        <v>88</v>
      </c>
      <c r="E3296" s="0" t="n">
        <v>2025</v>
      </c>
      <c r="F3296" s="5" t="n">
        <v>0.0245724163543278</v>
      </c>
      <c r="G3296" s="10" t="s">
        <v>4</v>
      </c>
    </row>
    <row r="3297" customFormat="false" ht="14.25" hidden="true" customHeight="false" outlineLevel="0" collapsed="false">
      <c r="A3297" s="0" t="s">
        <v>100</v>
      </c>
      <c r="B3297" s="0" t="s">
        <v>54</v>
      </c>
      <c r="C3297" s="0" t="s">
        <v>84</v>
      </c>
      <c r="D3297" s="0" t="s">
        <v>88</v>
      </c>
      <c r="E3297" s="0" t="n">
        <v>2026</v>
      </c>
      <c r="F3297" s="5" t="n">
        <v>0.0732814382170069</v>
      </c>
      <c r="G3297" s="10" t="s">
        <v>4</v>
      </c>
    </row>
    <row r="3298" customFormat="false" ht="14.25" hidden="true" customHeight="false" outlineLevel="0" collapsed="false">
      <c r="A3298" s="0" t="s">
        <v>100</v>
      </c>
      <c r="B3298" s="0" t="s">
        <v>54</v>
      </c>
      <c r="C3298" s="0" t="s">
        <v>84</v>
      </c>
      <c r="D3298" s="0" t="s">
        <v>88</v>
      </c>
      <c r="E3298" s="0" t="n">
        <v>2027</v>
      </c>
      <c r="F3298" s="5" t="n">
        <v>0.15713539880923</v>
      </c>
      <c r="G3298" s="10" t="s">
        <v>4</v>
      </c>
    </row>
    <row r="3299" customFormat="false" ht="14.25" hidden="true" customHeight="false" outlineLevel="0" collapsed="false">
      <c r="A3299" s="0" t="s">
        <v>100</v>
      </c>
      <c r="B3299" s="0" t="s">
        <v>54</v>
      </c>
      <c r="C3299" s="0" t="s">
        <v>84</v>
      </c>
      <c r="D3299" s="0" t="s">
        <v>88</v>
      </c>
      <c r="E3299" s="0" t="n">
        <v>2028</v>
      </c>
      <c r="F3299" s="5" t="n">
        <v>0.270093525974619</v>
      </c>
      <c r="G3299" s="10" t="s">
        <v>4</v>
      </c>
    </row>
    <row r="3300" customFormat="false" ht="14.25" hidden="true" customHeight="false" outlineLevel="0" collapsed="false">
      <c r="A3300" s="0" t="s">
        <v>100</v>
      </c>
      <c r="B3300" s="0" t="s">
        <v>54</v>
      </c>
      <c r="C3300" s="0" t="s">
        <v>84</v>
      </c>
      <c r="D3300" s="0" t="s">
        <v>88</v>
      </c>
      <c r="E3300" s="0" t="n">
        <v>2029</v>
      </c>
      <c r="F3300" s="5" t="n">
        <v>0.405156920634346</v>
      </c>
      <c r="G3300" s="10" t="s">
        <v>4</v>
      </c>
    </row>
    <row r="3301" customFormat="false" ht="14.25" hidden="true" customHeight="false" outlineLevel="0" collapsed="false">
      <c r="A3301" s="0" t="s">
        <v>100</v>
      </c>
      <c r="B3301" s="0" t="s">
        <v>54</v>
      </c>
      <c r="C3301" s="0" t="s">
        <v>84</v>
      </c>
      <c r="D3301" s="0" t="s">
        <v>88</v>
      </c>
      <c r="E3301" s="0" t="n">
        <v>2030</v>
      </c>
      <c r="F3301" s="5" t="n">
        <v>0.574054045462276</v>
      </c>
      <c r="G3301" s="10" t="s">
        <v>4</v>
      </c>
    </row>
    <row r="3302" customFormat="false" ht="14.25" hidden="true" customHeight="false" outlineLevel="0" collapsed="false">
      <c r="A3302" s="0" t="s">
        <v>100</v>
      </c>
      <c r="B3302" s="0" t="s">
        <v>54</v>
      </c>
      <c r="C3302" s="0" t="s">
        <v>84</v>
      </c>
      <c r="D3302" s="0" t="s">
        <v>88</v>
      </c>
      <c r="E3302" s="0" t="n">
        <v>2031</v>
      </c>
      <c r="F3302" s="5" t="n">
        <v>0.723435749163329</v>
      </c>
      <c r="G3302" s="10" t="s">
        <v>4</v>
      </c>
    </row>
    <row r="3303" customFormat="false" ht="14.25" hidden="true" customHeight="false" outlineLevel="0" collapsed="false">
      <c r="A3303" s="0" t="s">
        <v>100</v>
      </c>
      <c r="B3303" s="0" t="s">
        <v>54</v>
      </c>
      <c r="C3303" s="0" t="s">
        <v>84</v>
      </c>
      <c r="D3303" s="0" t="s">
        <v>88</v>
      </c>
      <c r="E3303" s="0" t="n">
        <v>2032</v>
      </c>
      <c r="F3303" s="5" t="n">
        <v>0.893702030006205</v>
      </c>
      <c r="G3303" s="10" t="s">
        <v>4</v>
      </c>
    </row>
    <row r="3304" customFormat="false" ht="14.25" hidden="true" customHeight="false" outlineLevel="0" collapsed="false">
      <c r="A3304" s="0" t="s">
        <v>100</v>
      </c>
      <c r="B3304" s="0" t="s">
        <v>54</v>
      </c>
      <c r="C3304" s="0" t="s">
        <v>84</v>
      </c>
      <c r="D3304" s="0" t="s">
        <v>88</v>
      </c>
      <c r="E3304" s="0" t="n">
        <v>2033</v>
      </c>
      <c r="F3304" s="5" t="n">
        <v>1.08592943118537</v>
      </c>
      <c r="G3304" s="10" t="s">
        <v>4</v>
      </c>
    </row>
    <row r="3305" customFormat="false" ht="14.25" hidden="true" customHeight="false" outlineLevel="0" collapsed="false">
      <c r="A3305" s="0" t="s">
        <v>100</v>
      </c>
      <c r="B3305" s="0" t="s">
        <v>54</v>
      </c>
      <c r="C3305" s="0" t="s">
        <v>84</v>
      </c>
      <c r="D3305" s="0" t="s">
        <v>88</v>
      </c>
      <c r="E3305" s="0" t="n">
        <v>2034</v>
      </c>
      <c r="F3305" s="5" t="n">
        <v>1.31084534698001</v>
      </c>
      <c r="G3305" s="10" t="s">
        <v>4</v>
      </c>
    </row>
    <row r="3306" customFormat="false" ht="14.25" hidden="true" customHeight="false" outlineLevel="0" collapsed="false">
      <c r="A3306" s="0" t="s">
        <v>100</v>
      </c>
      <c r="B3306" s="0" t="s">
        <v>54</v>
      </c>
      <c r="C3306" s="0" t="s">
        <v>84</v>
      </c>
      <c r="D3306" s="0" t="s">
        <v>88</v>
      </c>
      <c r="E3306" s="0" t="n">
        <v>2035</v>
      </c>
      <c r="F3306" s="5" t="n">
        <v>1.5659693834148</v>
      </c>
      <c r="G3306" s="10" t="s">
        <v>4</v>
      </c>
    </row>
    <row r="3307" customFormat="false" ht="14.25" hidden="true" customHeight="false" outlineLevel="0" collapsed="false">
      <c r="A3307" s="0" t="s">
        <v>100</v>
      </c>
      <c r="B3307" s="0" t="s">
        <v>54</v>
      </c>
      <c r="C3307" s="0" t="s">
        <v>84</v>
      </c>
      <c r="D3307" s="0" t="s">
        <v>88</v>
      </c>
      <c r="E3307" s="0" t="n">
        <v>2036</v>
      </c>
      <c r="F3307" s="5" t="n">
        <v>1.85761883248583</v>
      </c>
      <c r="G3307" s="10" t="s">
        <v>4</v>
      </c>
    </row>
    <row r="3308" customFormat="false" ht="14.25" hidden="true" customHeight="false" outlineLevel="0" collapsed="false">
      <c r="A3308" s="0" t="s">
        <v>100</v>
      </c>
      <c r="B3308" s="0" t="s">
        <v>54</v>
      </c>
      <c r="C3308" s="0" t="s">
        <v>84</v>
      </c>
      <c r="D3308" s="0" t="s">
        <v>88</v>
      </c>
      <c r="E3308" s="0" t="n">
        <v>2037</v>
      </c>
      <c r="F3308" s="5" t="n">
        <v>2.18234363287087</v>
      </c>
      <c r="G3308" s="10" t="s">
        <v>4</v>
      </c>
    </row>
    <row r="3309" customFormat="false" ht="14.25" hidden="true" customHeight="false" outlineLevel="0" collapsed="false">
      <c r="A3309" s="0" t="s">
        <v>100</v>
      </c>
      <c r="B3309" s="0" t="s">
        <v>54</v>
      </c>
      <c r="C3309" s="0" t="s">
        <v>84</v>
      </c>
      <c r="D3309" s="0" t="s">
        <v>88</v>
      </c>
      <c r="E3309" s="0" t="n">
        <v>2038</v>
      </c>
      <c r="F3309" s="5" t="n">
        <v>2.54054909386728</v>
      </c>
      <c r="G3309" s="10" t="s">
        <v>4</v>
      </c>
    </row>
    <row r="3310" customFormat="false" ht="14.25" hidden="true" customHeight="false" outlineLevel="0" collapsed="false">
      <c r="A3310" s="0" t="s">
        <v>100</v>
      </c>
      <c r="B3310" s="0" t="s">
        <v>54</v>
      </c>
      <c r="C3310" s="0" t="s">
        <v>84</v>
      </c>
      <c r="D3310" s="0" t="s">
        <v>88</v>
      </c>
      <c r="E3310" s="0" t="n">
        <v>2039</v>
      </c>
      <c r="F3310" s="5" t="n">
        <v>2.95867922622237</v>
      </c>
      <c r="G3310" s="10" t="s">
        <v>4</v>
      </c>
    </row>
    <row r="3311" customFormat="false" ht="14.25" hidden="true" customHeight="false" outlineLevel="0" collapsed="false">
      <c r="A3311" s="0" t="s">
        <v>100</v>
      </c>
      <c r="B3311" s="0" t="s">
        <v>54</v>
      </c>
      <c r="C3311" s="0" t="s">
        <v>84</v>
      </c>
      <c r="D3311" s="0" t="s">
        <v>88</v>
      </c>
      <c r="E3311" s="0" t="n">
        <v>2040</v>
      </c>
      <c r="F3311" s="5" t="n">
        <v>3.39720736727814</v>
      </c>
      <c r="G3311" s="10" t="s">
        <v>4</v>
      </c>
    </row>
    <row r="3312" customFormat="false" ht="14.25" hidden="true" customHeight="false" outlineLevel="0" collapsed="false">
      <c r="A3312" s="0" t="s">
        <v>100</v>
      </c>
      <c r="B3312" s="0" t="s">
        <v>54</v>
      </c>
      <c r="C3312" s="0" t="s">
        <v>84</v>
      </c>
      <c r="D3312" s="0" t="s">
        <v>89</v>
      </c>
      <c r="E3312" s="0" t="n">
        <v>2024</v>
      </c>
      <c r="F3312" s="5" t="n">
        <v>0.09769266</v>
      </c>
      <c r="G3312" s="10" t="s">
        <v>4</v>
      </c>
    </row>
    <row r="3313" customFormat="false" ht="14.25" hidden="true" customHeight="false" outlineLevel="0" collapsed="false">
      <c r="A3313" s="0" t="s">
        <v>100</v>
      </c>
      <c r="B3313" s="0" t="s">
        <v>54</v>
      </c>
      <c r="C3313" s="0" t="s">
        <v>84</v>
      </c>
      <c r="D3313" s="0" t="s">
        <v>89</v>
      </c>
      <c r="E3313" s="0" t="n">
        <v>2025</v>
      </c>
      <c r="F3313" s="5" t="n">
        <v>0.153668443439062</v>
      </c>
      <c r="G3313" s="10" t="s">
        <v>4</v>
      </c>
    </row>
    <row r="3314" customFormat="false" ht="14.25" hidden="true" customHeight="false" outlineLevel="0" collapsed="false">
      <c r="A3314" s="0" t="s">
        <v>100</v>
      </c>
      <c r="B3314" s="0" t="s">
        <v>54</v>
      </c>
      <c r="C3314" s="0" t="s">
        <v>84</v>
      </c>
      <c r="D3314" s="0" t="s">
        <v>89</v>
      </c>
      <c r="E3314" s="0" t="n">
        <v>2026</v>
      </c>
      <c r="F3314" s="5" t="n">
        <v>0.274120605803045</v>
      </c>
      <c r="G3314" s="10" t="s">
        <v>4</v>
      </c>
    </row>
    <row r="3315" customFormat="false" ht="14.25" hidden="true" customHeight="false" outlineLevel="0" collapsed="false">
      <c r="A3315" s="0" t="s">
        <v>100</v>
      </c>
      <c r="B3315" s="0" t="s">
        <v>54</v>
      </c>
      <c r="C3315" s="0" t="s">
        <v>84</v>
      </c>
      <c r="D3315" s="0" t="s">
        <v>89</v>
      </c>
      <c r="E3315" s="0" t="n">
        <v>2027</v>
      </c>
      <c r="F3315" s="5" t="n">
        <v>0.43735526416977</v>
      </c>
      <c r="G3315" s="10" t="s">
        <v>4</v>
      </c>
    </row>
    <row r="3316" customFormat="false" ht="14.25" hidden="true" customHeight="false" outlineLevel="0" collapsed="false">
      <c r="A3316" s="0" t="s">
        <v>100</v>
      </c>
      <c r="B3316" s="0" t="s">
        <v>54</v>
      </c>
      <c r="C3316" s="0" t="s">
        <v>84</v>
      </c>
      <c r="D3316" s="0" t="s">
        <v>89</v>
      </c>
      <c r="E3316" s="0" t="n">
        <v>2028</v>
      </c>
      <c r="F3316" s="5" t="n">
        <v>0.621722510637149</v>
      </c>
      <c r="G3316" s="10" t="s">
        <v>4</v>
      </c>
    </row>
    <row r="3317" customFormat="false" ht="14.25" hidden="true" customHeight="false" outlineLevel="0" collapsed="false">
      <c r="A3317" s="0" t="s">
        <v>100</v>
      </c>
      <c r="B3317" s="0" t="s">
        <v>54</v>
      </c>
      <c r="C3317" s="0" t="s">
        <v>84</v>
      </c>
      <c r="D3317" s="0" t="s">
        <v>89</v>
      </c>
      <c r="E3317" s="0" t="n">
        <v>2029</v>
      </c>
      <c r="F3317" s="5" t="n">
        <v>0.797890828565824</v>
      </c>
      <c r="G3317" s="10" t="s">
        <v>4</v>
      </c>
    </row>
    <row r="3318" customFormat="false" ht="14.25" hidden="true" customHeight="false" outlineLevel="0" collapsed="false">
      <c r="A3318" s="0" t="s">
        <v>100</v>
      </c>
      <c r="B3318" s="0" t="s">
        <v>54</v>
      </c>
      <c r="C3318" s="0" t="s">
        <v>84</v>
      </c>
      <c r="D3318" s="0" t="s">
        <v>89</v>
      </c>
      <c r="E3318" s="0" t="n">
        <v>2030</v>
      </c>
      <c r="F3318" s="5" t="n">
        <v>1.03102789119856</v>
      </c>
      <c r="G3318" s="10" t="s">
        <v>4</v>
      </c>
    </row>
    <row r="3319" customFormat="false" ht="14.25" hidden="true" customHeight="false" outlineLevel="0" collapsed="false">
      <c r="A3319" s="0" t="s">
        <v>100</v>
      </c>
      <c r="B3319" s="0" t="s">
        <v>54</v>
      </c>
      <c r="C3319" s="0" t="s">
        <v>84</v>
      </c>
      <c r="D3319" s="0" t="s">
        <v>89</v>
      </c>
      <c r="E3319" s="0" t="n">
        <v>2031</v>
      </c>
      <c r="F3319" s="5" t="n">
        <v>1.28677258311271</v>
      </c>
      <c r="G3319" s="10" t="s">
        <v>4</v>
      </c>
    </row>
    <row r="3320" customFormat="false" ht="14.25" hidden="true" customHeight="false" outlineLevel="0" collapsed="false">
      <c r="A3320" s="0" t="s">
        <v>100</v>
      </c>
      <c r="B3320" s="0" t="s">
        <v>54</v>
      </c>
      <c r="C3320" s="0" t="s">
        <v>84</v>
      </c>
      <c r="D3320" s="0" t="s">
        <v>89</v>
      </c>
      <c r="E3320" s="0" t="n">
        <v>2032</v>
      </c>
      <c r="F3320" s="5" t="n">
        <v>1.58376972855759</v>
      </c>
      <c r="G3320" s="10" t="s">
        <v>4</v>
      </c>
    </row>
    <row r="3321" customFormat="false" ht="14.25" hidden="true" customHeight="false" outlineLevel="0" collapsed="false">
      <c r="A3321" s="0" t="s">
        <v>100</v>
      </c>
      <c r="B3321" s="0" t="s">
        <v>54</v>
      </c>
      <c r="C3321" s="0" t="s">
        <v>84</v>
      </c>
      <c r="D3321" s="0" t="s">
        <v>89</v>
      </c>
      <c r="E3321" s="0" t="n">
        <v>2033</v>
      </c>
      <c r="F3321" s="5" t="n">
        <v>1.88204004288072</v>
      </c>
      <c r="G3321" s="10" t="s">
        <v>4</v>
      </c>
    </row>
    <row r="3322" customFormat="false" ht="14.25" hidden="true" customHeight="false" outlineLevel="0" collapsed="false">
      <c r="A3322" s="0" t="s">
        <v>100</v>
      </c>
      <c r="B3322" s="0" t="s">
        <v>54</v>
      </c>
      <c r="C3322" s="0" t="s">
        <v>84</v>
      </c>
      <c r="D3322" s="0" t="s">
        <v>89</v>
      </c>
      <c r="E3322" s="0" t="n">
        <v>2034</v>
      </c>
      <c r="F3322" s="5" t="n">
        <v>2.229097965341</v>
      </c>
      <c r="G3322" s="10" t="s">
        <v>4</v>
      </c>
    </row>
    <row r="3323" customFormat="false" ht="14.25" hidden="true" customHeight="false" outlineLevel="0" collapsed="false">
      <c r="A3323" s="0" t="s">
        <v>100</v>
      </c>
      <c r="B3323" s="0" t="s">
        <v>54</v>
      </c>
      <c r="C3323" s="0" t="s">
        <v>84</v>
      </c>
      <c r="D3323" s="0" t="s">
        <v>89</v>
      </c>
      <c r="E3323" s="0" t="n">
        <v>2035</v>
      </c>
      <c r="F3323" s="5" t="n">
        <v>2.60435500494059</v>
      </c>
      <c r="G3323" s="10" t="s">
        <v>4</v>
      </c>
    </row>
    <row r="3324" customFormat="false" ht="14.25" hidden="true" customHeight="false" outlineLevel="0" collapsed="false">
      <c r="A3324" s="0" t="s">
        <v>100</v>
      </c>
      <c r="B3324" s="0" t="s">
        <v>54</v>
      </c>
      <c r="C3324" s="0" t="s">
        <v>84</v>
      </c>
      <c r="D3324" s="0" t="s">
        <v>89</v>
      </c>
      <c r="E3324" s="0" t="n">
        <v>2036</v>
      </c>
      <c r="F3324" s="5" t="n">
        <v>3.11196740981083</v>
      </c>
      <c r="G3324" s="10" t="s">
        <v>4</v>
      </c>
    </row>
    <row r="3325" customFormat="false" ht="14.25" hidden="true" customHeight="false" outlineLevel="0" collapsed="false">
      <c r="A3325" s="0" t="s">
        <v>100</v>
      </c>
      <c r="B3325" s="0" t="s">
        <v>54</v>
      </c>
      <c r="C3325" s="0" t="s">
        <v>84</v>
      </c>
      <c r="D3325" s="0" t="s">
        <v>89</v>
      </c>
      <c r="E3325" s="0" t="n">
        <v>2037</v>
      </c>
      <c r="F3325" s="5" t="n">
        <v>3.65049853508525</v>
      </c>
      <c r="G3325" s="10" t="s">
        <v>4</v>
      </c>
    </row>
    <row r="3326" customFormat="false" ht="14.25" hidden="true" customHeight="false" outlineLevel="0" collapsed="false">
      <c r="A3326" s="0" t="s">
        <v>100</v>
      </c>
      <c r="B3326" s="0" t="s">
        <v>54</v>
      </c>
      <c r="C3326" s="0" t="s">
        <v>84</v>
      </c>
      <c r="D3326" s="0" t="s">
        <v>89</v>
      </c>
      <c r="E3326" s="0" t="n">
        <v>2038</v>
      </c>
      <c r="F3326" s="5" t="n">
        <v>4.22106240966203</v>
      </c>
      <c r="G3326" s="10" t="s">
        <v>4</v>
      </c>
    </row>
    <row r="3327" customFormat="false" ht="14.25" hidden="true" customHeight="false" outlineLevel="0" collapsed="false">
      <c r="A3327" s="0" t="s">
        <v>100</v>
      </c>
      <c r="B3327" s="0" t="s">
        <v>54</v>
      </c>
      <c r="C3327" s="0" t="s">
        <v>84</v>
      </c>
      <c r="D3327" s="0" t="s">
        <v>89</v>
      </c>
      <c r="E3327" s="0" t="n">
        <v>2039</v>
      </c>
      <c r="F3327" s="5" t="n">
        <v>4.83024595106046</v>
      </c>
      <c r="G3327" s="10" t="s">
        <v>4</v>
      </c>
    </row>
    <row r="3328" customFormat="false" ht="14.25" hidden="true" customHeight="false" outlineLevel="0" collapsed="false">
      <c r="A3328" s="0" t="s">
        <v>100</v>
      </c>
      <c r="B3328" s="0" t="s">
        <v>54</v>
      </c>
      <c r="C3328" s="0" t="s">
        <v>84</v>
      </c>
      <c r="D3328" s="0" t="s">
        <v>89</v>
      </c>
      <c r="E3328" s="0" t="n">
        <v>2040</v>
      </c>
      <c r="F3328" s="5" t="n">
        <v>5.4904622937867</v>
      </c>
      <c r="G3328" s="10" t="s">
        <v>4</v>
      </c>
    </row>
    <row r="3329" customFormat="false" ht="14.25" hidden="true" customHeight="false" outlineLevel="0" collapsed="false">
      <c r="A3329" s="0" t="s">
        <v>100</v>
      </c>
      <c r="B3329" s="0" t="s">
        <v>54</v>
      </c>
      <c r="C3329" s="0" t="s">
        <v>84</v>
      </c>
      <c r="D3329" s="0" t="s">
        <v>90</v>
      </c>
      <c r="E3329" s="0" t="n">
        <v>2024</v>
      </c>
      <c r="F3329" s="5" t="n">
        <v>0.000155</v>
      </c>
      <c r="G3329" s="10" t="s">
        <v>4</v>
      </c>
    </row>
    <row r="3330" customFormat="false" ht="14.25" hidden="true" customHeight="false" outlineLevel="0" collapsed="false">
      <c r="A3330" s="0" t="s">
        <v>100</v>
      </c>
      <c r="B3330" s="0" t="s">
        <v>54</v>
      </c>
      <c r="C3330" s="0" t="s">
        <v>84</v>
      </c>
      <c r="D3330" s="0" t="s">
        <v>90</v>
      </c>
      <c r="E3330" s="0" t="n">
        <v>2025</v>
      </c>
      <c r="F3330" s="5" t="n">
        <v>0.000158846376811594</v>
      </c>
      <c r="G3330" s="10" t="s">
        <v>4</v>
      </c>
    </row>
    <row r="3331" customFormat="false" ht="14.25" hidden="true" customHeight="false" outlineLevel="0" collapsed="false">
      <c r="A3331" s="0" t="s">
        <v>100</v>
      </c>
      <c r="B3331" s="0" t="s">
        <v>54</v>
      </c>
      <c r="C3331" s="0" t="s">
        <v>84</v>
      </c>
      <c r="D3331" s="0" t="s">
        <v>90</v>
      </c>
      <c r="E3331" s="0" t="n">
        <v>2026</v>
      </c>
      <c r="F3331" s="5" t="n">
        <v>0.000162763768115942</v>
      </c>
      <c r="G3331" s="10" t="s">
        <v>4</v>
      </c>
    </row>
    <row r="3332" customFormat="false" ht="14.25" hidden="true" customHeight="false" outlineLevel="0" collapsed="false">
      <c r="A3332" s="0" t="s">
        <v>100</v>
      </c>
      <c r="B3332" s="0" t="s">
        <v>54</v>
      </c>
      <c r="C3332" s="0" t="s">
        <v>84</v>
      </c>
      <c r="D3332" s="0" t="s">
        <v>90</v>
      </c>
      <c r="E3332" s="0" t="n">
        <v>2027</v>
      </c>
      <c r="F3332" s="5" t="n">
        <v>0.000166111307161953</v>
      </c>
      <c r="G3332" s="10" t="s">
        <v>4</v>
      </c>
    </row>
    <row r="3333" customFormat="false" ht="14.25" hidden="true" customHeight="false" outlineLevel="0" collapsed="false">
      <c r="A3333" s="0" t="s">
        <v>100</v>
      </c>
      <c r="B3333" s="0" t="s">
        <v>54</v>
      </c>
      <c r="C3333" s="0" t="s">
        <v>84</v>
      </c>
      <c r="D3333" s="0" t="s">
        <v>90</v>
      </c>
      <c r="E3333" s="0" t="n">
        <v>2028</v>
      </c>
      <c r="F3333" s="5" t="n">
        <v>0.000170838053283796</v>
      </c>
      <c r="G3333" s="10" t="s">
        <v>4</v>
      </c>
    </row>
    <row r="3334" customFormat="false" ht="14.25" hidden="true" customHeight="false" outlineLevel="0" collapsed="false">
      <c r="A3334" s="0" t="s">
        <v>100</v>
      </c>
      <c r="B3334" s="0" t="s">
        <v>54</v>
      </c>
      <c r="C3334" s="0" t="s">
        <v>84</v>
      </c>
      <c r="D3334" s="0" t="s">
        <v>90</v>
      </c>
      <c r="E3334" s="0" t="n">
        <v>2029</v>
      </c>
      <c r="F3334" s="5" t="n">
        <v>0.000174697762735594</v>
      </c>
      <c r="G3334" s="10" t="s">
        <v>4</v>
      </c>
    </row>
    <row r="3335" customFormat="false" ht="14.25" hidden="true" customHeight="false" outlineLevel="0" collapsed="false">
      <c r="A3335" s="0" t="s">
        <v>100</v>
      </c>
      <c r="B3335" s="0" t="s">
        <v>54</v>
      </c>
      <c r="C3335" s="0" t="s">
        <v>84</v>
      </c>
      <c r="D3335" s="0" t="s">
        <v>90</v>
      </c>
      <c r="E3335" s="0" t="n">
        <v>2030</v>
      </c>
      <c r="F3335" s="5" t="n">
        <v>0.000179621661759045</v>
      </c>
      <c r="G3335" s="10" t="s">
        <v>4</v>
      </c>
    </row>
    <row r="3336" customFormat="false" ht="14.25" hidden="true" customHeight="false" outlineLevel="0" collapsed="false">
      <c r="A3336" s="0" t="s">
        <v>100</v>
      </c>
      <c r="B3336" s="0" t="s">
        <v>54</v>
      </c>
      <c r="C3336" s="0" t="s">
        <v>84</v>
      </c>
      <c r="D3336" s="0" t="s">
        <v>90</v>
      </c>
      <c r="E3336" s="0" t="n">
        <v>2031</v>
      </c>
      <c r="F3336" s="5" t="n">
        <v>0.000184543417877505</v>
      </c>
      <c r="G3336" s="10" t="s">
        <v>4</v>
      </c>
    </row>
    <row r="3337" customFormat="false" ht="14.25" hidden="true" customHeight="false" outlineLevel="0" collapsed="false">
      <c r="A3337" s="0" t="s">
        <v>100</v>
      </c>
      <c r="B3337" s="0" t="s">
        <v>54</v>
      </c>
      <c r="C3337" s="0" t="s">
        <v>84</v>
      </c>
      <c r="D3337" s="0" t="s">
        <v>90</v>
      </c>
      <c r="E3337" s="0" t="n">
        <v>2032</v>
      </c>
      <c r="F3337" s="5" t="n">
        <v>0.000189463032504436</v>
      </c>
      <c r="G3337" s="10" t="s">
        <v>4</v>
      </c>
    </row>
    <row r="3338" customFormat="false" ht="14.25" hidden="true" customHeight="false" outlineLevel="0" collapsed="false">
      <c r="A3338" s="0" t="s">
        <v>100</v>
      </c>
      <c r="B3338" s="0" t="s">
        <v>54</v>
      </c>
      <c r="C3338" s="0" t="s">
        <v>84</v>
      </c>
      <c r="D3338" s="0" t="s">
        <v>90</v>
      </c>
      <c r="E3338" s="0" t="n">
        <v>2033</v>
      </c>
      <c r="F3338" s="5" t="n">
        <v>0.000194380507052474</v>
      </c>
      <c r="G3338" s="10" t="s">
        <v>4</v>
      </c>
    </row>
    <row r="3339" customFormat="false" ht="14.25" hidden="true" customHeight="false" outlineLevel="0" collapsed="false">
      <c r="A3339" s="0" t="s">
        <v>100</v>
      </c>
      <c r="B3339" s="0" t="s">
        <v>54</v>
      </c>
      <c r="C3339" s="0" t="s">
        <v>84</v>
      </c>
      <c r="D3339" s="0" t="s">
        <v>90</v>
      </c>
      <c r="E3339" s="0" t="n">
        <v>2034</v>
      </c>
      <c r="F3339" s="5" t="n">
        <v>0.000199295842933428</v>
      </c>
      <c r="G3339" s="10" t="s">
        <v>4</v>
      </c>
    </row>
    <row r="3340" customFormat="false" ht="14.25" hidden="true" customHeight="false" outlineLevel="0" collapsed="false">
      <c r="A3340" s="0" t="s">
        <v>100</v>
      </c>
      <c r="B3340" s="0" t="s">
        <v>54</v>
      </c>
      <c r="C3340" s="0" t="s">
        <v>84</v>
      </c>
      <c r="D3340" s="0" t="s">
        <v>90</v>
      </c>
      <c r="E3340" s="0" t="n">
        <v>2035</v>
      </c>
      <c r="F3340" s="5" t="n">
        <v>0.000204209041558279</v>
      </c>
      <c r="G3340" s="10" t="s">
        <v>4</v>
      </c>
    </row>
    <row r="3341" customFormat="false" ht="14.25" hidden="true" customHeight="false" outlineLevel="0" collapsed="false">
      <c r="A3341" s="0" t="s">
        <v>100</v>
      </c>
      <c r="B3341" s="0" t="s">
        <v>54</v>
      </c>
      <c r="C3341" s="0" t="s">
        <v>84</v>
      </c>
      <c r="D3341" s="0" t="s">
        <v>90</v>
      </c>
      <c r="E3341" s="0" t="n">
        <v>2036</v>
      </c>
      <c r="F3341" s="5" t="n">
        <v>0.000210111194879066</v>
      </c>
      <c r="G3341" s="10" t="s">
        <v>4</v>
      </c>
    </row>
    <row r="3342" customFormat="false" ht="14.25" hidden="true" customHeight="false" outlineLevel="0" collapsed="false">
      <c r="A3342" s="0" t="s">
        <v>100</v>
      </c>
      <c r="B3342" s="0" t="s">
        <v>54</v>
      </c>
      <c r="C3342" s="0" t="s">
        <v>84</v>
      </c>
      <c r="D3342" s="0" t="s">
        <v>90</v>
      </c>
      <c r="E3342" s="0" t="n">
        <v>2037</v>
      </c>
      <c r="F3342" s="5" t="n">
        <v>0.000215019907830763</v>
      </c>
      <c r="G3342" s="10" t="s">
        <v>4</v>
      </c>
    </row>
    <row r="3343" customFormat="false" ht="14.25" hidden="true" customHeight="false" outlineLevel="0" collapsed="false">
      <c r="A3343" s="0" t="s">
        <v>100</v>
      </c>
      <c r="B3343" s="0" t="s">
        <v>54</v>
      </c>
      <c r="C3343" s="0" t="s">
        <v>84</v>
      </c>
      <c r="D3343" s="0" t="s">
        <v>90</v>
      </c>
      <c r="E3343" s="0" t="n">
        <v>2038</v>
      </c>
      <c r="F3343" s="5" t="n">
        <v>0.000220917147703992</v>
      </c>
      <c r="G3343" s="10" t="s">
        <v>4</v>
      </c>
    </row>
    <row r="3344" customFormat="false" ht="14.25" hidden="true" customHeight="false" outlineLevel="0" collapsed="false">
      <c r="A3344" s="0" t="s">
        <v>100</v>
      </c>
      <c r="B3344" s="0" t="s">
        <v>54</v>
      </c>
      <c r="C3344" s="0" t="s">
        <v>84</v>
      </c>
      <c r="D3344" s="0" t="s">
        <v>90</v>
      </c>
      <c r="E3344" s="0" t="n">
        <v>2039</v>
      </c>
      <c r="F3344" s="5" t="n">
        <v>0.000226811825647833</v>
      </c>
      <c r="G3344" s="10" t="s">
        <v>4</v>
      </c>
    </row>
    <row r="3345" customFormat="false" ht="14.25" hidden="true" customHeight="false" outlineLevel="0" collapsed="false">
      <c r="A3345" s="0" t="s">
        <v>100</v>
      </c>
      <c r="B3345" s="0" t="s">
        <v>54</v>
      </c>
      <c r="C3345" s="0" t="s">
        <v>84</v>
      </c>
      <c r="D3345" s="0" t="s">
        <v>90</v>
      </c>
      <c r="E3345" s="0" t="n">
        <v>2040</v>
      </c>
      <c r="F3345" s="5" t="n">
        <v>0.000232703943352259</v>
      </c>
      <c r="G3345" s="10" t="s">
        <v>4</v>
      </c>
    </row>
    <row r="3346" customFormat="false" ht="14.25" hidden="true" customHeight="false" outlineLevel="0" collapsed="false">
      <c r="A3346" s="0" t="s">
        <v>100</v>
      </c>
      <c r="B3346" s="0" t="s">
        <v>54</v>
      </c>
      <c r="C3346" s="0" t="s">
        <v>84</v>
      </c>
      <c r="D3346" s="0" t="s">
        <v>91</v>
      </c>
      <c r="E3346" s="0" t="n">
        <v>2024</v>
      </c>
      <c r="F3346" s="5" t="n">
        <v>2.680115</v>
      </c>
      <c r="G3346" s="10" t="s">
        <v>4</v>
      </c>
    </row>
    <row r="3347" customFormat="false" ht="14.25" hidden="true" customHeight="false" outlineLevel="0" collapsed="false">
      <c r="A3347" s="0" t="s">
        <v>100</v>
      </c>
      <c r="B3347" s="0" t="s">
        <v>54</v>
      </c>
      <c r="C3347" s="0" t="s">
        <v>84</v>
      </c>
      <c r="D3347" s="0" t="s">
        <v>91</v>
      </c>
      <c r="E3347" s="0" t="n">
        <v>2025</v>
      </c>
      <c r="F3347" s="5" t="n">
        <v>2.74821215458937</v>
      </c>
      <c r="G3347" s="10" t="s">
        <v>4</v>
      </c>
    </row>
    <row r="3348" customFormat="false" ht="14.25" hidden="true" customHeight="false" outlineLevel="0" collapsed="false">
      <c r="A3348" s="0" t="s">
        <v>100</v>
      </c>
      <c r="B3348" s="0" t="s">
        <v>54</v>
      </c>
      <c r="C3348" s="0" t="s">
        <v>84</v>
      </c>
      <c r="D3348" s="0" t="s">
        <v>91</v>
      </c>
      <c r="E3348" s="0" t="n">
        <v>2026</v>
      </c>
      <c r="F3348" s="5" t="n">
        <v>2.81940098115942</v>
      </c>
      <c r="G3348" s="10" t="s">
        <v>4</v>
      </c>
    </row>
    <row r="3349" customFormat="false" ht="14.25" hidden="true" customHeight="false" outlineLevel="0" collapsed="false">
      <c r="A3349" s="0" t="s">
        <v>100</v>
      </c>
      <c r="B3349" s="0" t="s">
        <v>54</v>
      </c>
      <c r="C3349" s="0" t="s">
        <v>84</v>
      </c>
      <c r="D3349" s="0" t="s">
        <v>91</v>
      </c>
      <c r="E3349" s="0" t="n">
        <v>2027</v>
      </c>
      <c r="F3349" s="5" t="n">
        <v>2.88261107681722</v>
      </c>
      <c r="G3349" s="10" t="s">
        <v>4</v>
      </c>
    </row>
    <row r="3350" customFormat="false" ht="14.25" hidden="true" customHeight="false" outlineLevel="0" collapsed="false">
      <c r="A3350" s="0" t="s">
        <v>100</v>
      </c>
      <c r="B3350" s="0" t="s">
        <v>54</v>
      </c>
      <c r="C3350" s="0" t="s">
        <v>84</v>
      </c>
      <c r="D3350" s="0" t="s">
        <v>91</v>
      </c>
      <c r="E3350" s="0" t="n">
        <v>2028</v>
      </c>
      <c r="F3350" s="5" t="n">
        <v>2.95444647588858</v>
      </c>
      <c r="G3350" s="10" t="s">
        <v>4</v>
      </c>
    </row>
    <row r="3351" customFormat="false" ht="14.25" hidden="true" customHeight="false" outlineLevel="0" collapsed="false">
      <c r="A3351" s="0" t="s">
        <v>100</v>
      </c>
      <c r="B3351" s="0" t="s">
        <v>54</v>
      </c>
      <c r="C3351" s="0" t="s">
        <v>84</v>
      </c>
      <c r="D3351" s="0" t="s">
        <v>91</v>
      </c>
      <c r="E3351" s="0" t="n">
        <v>2029</v>
      </c>
      <c r="F3351" s="5" t="n">
        <v>3.03047911237157</v>
      </c>
      <c r="G3351" s="10" t="s">
        <v>4</v>
      </c>
    </row>
    <row r="3352" customFormat="false" ht="14.25" hidden="true" customHeight="false" outlineLevel="0" collapsed="false">
      <c r="A3352" s="0" t="s">
        <v>100</v>
      </c>
      <c r="B3352" s="0" t="s">
        <v>54</v>
      </c>
      <c r="C3352" s="0" t="s">
        <v>84</v>
      </c>
      <c r="D3352" s="0" t="s">
        <v>91</v>
      </c>
      <c r="E3352" s="0" t="n">
        <v>2030</v>
      </c>
      <c r="F3352" s="5" t="n">
        <v>3.10980670057717</v>
      </c>
      <c r="G3352" s="10" t="s">
        <v>4</v>
      </c>
    </row>
    <row r="3353" customFormat="false" ht="14.25" hidden="true" customHeight="false" outlineLevel="0" collapsed="false">
      <c r="A3353" s="0" t="s">
        <v>100</v>
      </c>
      <c r="B3353" s="0" t="s">
        <v>54</v>
      </c>
      <c r="C3353" s="0" t="s">
        <v>84</v>
      </c>
      <c r="D3353" s="0" t="s">
        <v>91</v>
      </c>
      <c r="E3353" s="0" t="n">
        <v>2031</v>
      </c>
      <c r="F3353" s="5" t="n">
        <v>3.19121110063328</v>
      </c>
      <c r="G3353" s="10" t="s">
        <v>4</v>
      </c>
    </row>
    <row r="3354" customFormat="false" ht="14.25" hidden="true" customHeight="false" outlineLevel="0" collapsed="false">
      <c r="A3354" s="0" t="s">
        <v>100</v>
      </c>
      <c r="B3354" s="0" t="s">
        <v>54</v>
      </c>
      <c r="C3354" s="0" t="s">
        <v>84</v>
      </c>
      <c r="D3354" s="0" t="s">
        <v>91</v>
      </c>
      <c r="E3354" s="0" t="n">
        <v>2032</v>
      </c>
      <c r="F3354" s="5" t="n">
        <v>3.27474650661406</v>
      </c>
      <c r="G3354" s="10" t="s">
        <v>4</v>
      </c>
    </row>
    <row r="3355" customFormat="false" ht="14.25" hidden="true" customHeight="false" outlineLevel="0" collapsed="false">
      <c r="A3355" s="0" t="s">
        <v>100</v>
      </c>
      <c r="B3355" s="0" t="s">
        <v>54</v>
      </c>
      <c r="C3355" s="0" t="s">
        <v>84</v>
      </c>
      <c r="D3355" s="0" t="s">
        <v>91</v>
      </c>
      <c r="E3355" s="0" t="n">
        <v>2033</v>
      </c>
      <c r="F3355" s="5" t="n">
        <v>3.36046904893151</v>
      </c>
      <c r="G3355" s="10" t="s">
        <v>4</v>
      </c>
    </row>
    <row r="3356" customFormat="false" ht="14.25" hidden="true" customHeight="false" outlineLevel="0" collapsed="false">
      <c r="A3356" s="0" t="s">
        <v>100</v>
      </c>
      <c r="B3356" s="0" t="s">
        <v>54</v>
      </c>
      <c r="C3356" s="0" t="s">
        <v>84</v>
      </c>
      <c r="D3356" s="0" t="s">
        <v>91</v>
      </c>
      <c r="E3356" s="0" t="n">
        <v>2034</v>
      </c>
      <c r="F3356" s="5" t="n">
        <v>3.44843480918763</v>
      </c>
      <c r="G3356" s="10" t="s">
        <v>4</v>
      </c>
    </row>
    <row r="3357" customFormat="false" ht="14.25" hidden="true" customHeight="false" outlineLevel="0" collapsed="false">
      <c r="A3357" s="0" t="s">
        <v>100</v>
      </c>
      <c r="B3357" s="0" t="s">
        <v>54</v>
      </c>
      <c r="C3357" s="0" t="s">
        <v>84</v>
      </c>
      <c r="D3357" s="0" t="s">
        <v>91</v>
      </c>
      <c r="E3357" s="0" t="n">
        <v>2035</v>
      </c>
      <c r="F3357" s="5" t="n">
        <v>3.53870378545248</v>
      </c>
      <c r="G3357" s="10" t="s">
        <v>4</v>
      </c>
    </row>
    <row r="3358" customFormat="false" ht="14.25" hidden="true" customHeight="false" outlineLevel="0" collapsed="false">
      <c r="A3358" s="0" t="s">
        <v>100</v>
      </c>
      <c r="B3358" s="0" t="s">
        <v>54</v>
      </c>
      <c r="C3358" s="0" t="s">
        <v>84</v>
      </c>
      <c r="D3358" s="0" t="s">
        <v>91</v>
      </c>
      <c r="E3358" s="0" t="n">
        <v>2036</v>
      </c>
      <c r="F3358" s="5" t="n">
        <v>3.63133691473676</v>
      </c>
      <c r="G3358" s="10" t="s">
        <v>4</v>
      </c>
    </row>
    <row r="3359" customFormat="false" ht="14.25" hidden="true" customHeight="false" outlineLevel="0" collapsed="false">
      <c r="A3359" s="0" t="s">
        <v>100</v>
      </c>
      <c r="B3359" s="0" t="s">
        <v>54</v>
      </c>
      <c r="C3359" s="0" t="s">
        <v>84</v>
      </c>
      <c r="D3359" s="0" t="s">
        <v>91</v>
      </c>
      <c r="E3359" s="0" t="n">
        <v>2037</v>
      </c>
      <c r="F3359" s="5" t="n">
        <v>3.72639409022226</v>
      </c>
      <c r="G3359" s="10" t="s">
        <v>4</v>
      </c>
    </row>
    <row r="3360" customFormat="false" ht="14.25" hidden="true" customHeight="false" outlineLevel="0" collapsed="false">
      <c r="A3360" s="0" t="s">
        <v>100</v>
      </c>
      <c r="B3360" s="0" t="s">
        <v>54</v>
      </c>
      <c r="C3360" s="0" t="s">
        <v>84</v>
      </c>
      <c r="D3360" s="0" t="s">
        <v>91</v>
      </c>
      <c r="E3360" s="0" t="n">
        <v>2038</v>
      </c>
      <c r="F3360" s="5" t="n">
        <v>3.82393911569609</v>
      </c>
      <c r="G3360" s="10" t="s">
        <v>4</v>
      </c>
    </row>
    <row r="3361" customFormat="false" ht="14.25" hidden="true" customHeight="false" outlineLevel="0" collapsed="false">
      <c r="A3361" s="0" t="s">
        <v>100</v>
      </c>
      <c r="B3361" s="0" t="s">
        <v>54</v>
      </c>
      <c r="C3361" s="0" t="s">
        <v>84</v>
      </c>
      <c r="D3361" s="0" t="s">
        <v>91</v>
      </c>
      <c r="E3361" s="0" t="n">
        <v>2039</v>
      </c>
      <c r="F3361" s="5" t="n">
        <v>3.92403871085959</v>
      </c>
      <c r="G3361" s="10" t="s">
        <v>4</v>
      </c>
    </row>
    <row r="3362" customFormat="false" ht="14.25" hidden="true" customHeight="false" outlineLevel="0" collapsed="false">
      <c r="A3362" s="0" t="s">
        <v>100</v>
      </c>
      <c r="B3362" s="0" t="s">
        <v>54</v>
      </c>
      <c r="C3362" s="0" t="s">
        <v>84</v>
      </c>
      <c r="D3362" s="0" t="s">
        <v>91</v>
      </c>
      <c r="E3362" s="0" t="n">
        <v>2040</v>
      </c>
      <c r="F3362" s="5" t="n">
        <v>4.0267585472448</v>
      </c>
      <c r="G3362" s="10" t="s">
        <v>4</v>
      </c>
    </row>
    <row r="3363" customFormat="false" ht="14.25" hidden="true" customHeight="false" outlineLevel="0" collapsed="false">
      <c r="A3363" s="0" t="s">
        <v>100</v>
      </c>
      <c r="B3363" s="0" t="s">
        <v>54</v>
      </c>
      <c r="C3363" s="0" t="s">
        <v>84</v>
      </c>
      <c r="D3363" s="0" t="s">
        <v>92</v>
      </c>
      <c r="E3363" s="0" t="n">
        <v>2024</v>
      </c>
      <c r="F3363" s="5" t="n">
        <v>0.13383</v>
      </c>
      <c r="G3363" s="10" t="s">
        <v>4</v>
      </c>
    </row>
    <row r="3364" customFormat="false" ht="14.25" hidden="true" customHeight="false" outlineLevel="0" collapsed="false">
      <c r="A3364" s="0" t="s">
        <v>100</v>
      </c>
      <c r="B3364" s="0" t="s">
        <v>54</v>
      </c>
      <c r="C3364" s="0" t="s">
        <v>84</v>
      </c>
      <c r="D3364" s="0" t="s">
        <v>92</v>
      </c>
      <c r="E3364" s="0" t="n">
        <v>2025</v>
      </c>
      <c r="F3364" s="5" t="n">
        <v>0.137230282125604</v>
      </c>
      <c r="G3364" s="10" t="s">
        <v>4</v>
      </c>
    </row>
    <row r="3365" customFormat="false" ht="14.25" hidden="true" customHeight="false" outlineLevel="0" collapsed="false">
      <c r="A3365" s="0" t="s">
        <v>100</v>
      </c>
      <c r="B3365" s="0" t="s">
        <v>54</v>
      </c>
      <c r="C3365" s="0" t="s">
        <v>84</v>
      </c>
      <c r="D3365" s="0" t="s">
        <v>92</v>
      </c>
      <c r="E3365" s="0" t="n">
        <v>2026</v>
      </c>
      <c r="F3365" s="5" t="n">
        <v>0.140785666666667</v>
      </c>
      <c r="G3365" s="10" t="s">
        <v>4</v>
      </c>
    </row>
    <row r="3366" customFormat="false" ht="14.25" hidden="true" customHeight="false" outlineLevel="0" collapsed="false">
      <c r="A3366" s="0" t="s">
        <v>100</v>
      </c>
      <c r="B3366" s="0" t="s">
        <v>54</v>
      </c>
      <c r="C3366" s="0" t="s">
        <v>84</v>
      </c>
      <c r="D3366" s="0" t="s">
        <v>92</v>
      </c>
      <c r="E3366" s="0" t="n">
        <v>2027</v>
      </c>
      <c r="F3366" s="5" t="n">
        <v>0.143941913065991</v>
      </c>
      <c r="G3366" s="10" t="s">
        <v>4</v>
      </c>
    </row>
    <row r="3367" customFormat="false" ht="14.25" hidden="true" customHeight="false" outlineLevel="0" collapsed="false">
      <c r="A3367" s="0" t="s">
        <v>100</v>
      </c>
      <c r="B3367" s="0" t="s">
        <v>54</v>
      </c>
      <c r="C3367" s="0" t="s">
        <v>84</v>
      </c>
      <c r="D3367" s="0" t="s">
        <v>92</v>
      </c>
      <c r="E3367" s="0" t="n">
        <v>2028</v>
      </c>
      <c r="F3367" s="5" t="n">
        <v>0.147528591455516</v>
      </c>
      <c r="G3367" s="10" t="s">
        <v>4</v>
      </c>
    </row>
    <row r="3368" customFormat="false" ht="14.25" hidden="true" customHeight="false" outlineLevel="0" collapsed="false">
      <c r="A3368" s="0" t="s">
        <v>100</v>
      </c>
      <c r="B3368" s="0" t="s">
        <v>54</v>
      </c>
      <c r="C3368" s="0" t="s">
        <v>84</v>
      </c>
      <c r="D3368" s="0" t="s">
        <v>92</v>
      </c>
      <c r="E3368" s="0" t="n">
        <v>2029</v>
      </c>
      <c r="F3368" s="5" t="n">
        <v>0.151324988763236</v>
      </c>
      <c r="G3368" s="10" t="s">
        <v>4</v>
      </c>
    </row>
    <row r="3369" customFormat="false" ht="14.25" hidden="true" customHeight="false" outlineLevel="0" collapsed="false">
      <c r="A3369" s="0" t="s">
        <v>100</v>
      </c>
      <c r="B3369" s="0" t="s">
        <v>54</v>
      </c>
      <c r="C3369" s="0" t="s">
        <v>84</v>
      </c>
      <c r="D3369" s="0" t="s">
        <v>92</v>
      </c>
      <c r="E3369" s="0" t="n">
        <v>2030</v>
      </c>
      <c r="F3369" s="5" t="n">
        <v>0.155286399937745</v>
      </c>
      <c r="G3369" s="10" t="s">
        <v>4</v>
      </c>
    </row>
    <row r="3370" customFormat="false" ht="14.25" hidden="true" customHeight="false" outlineLevel="0" collapsed="false">
      <c r="A3370" s="0" t="s">
        <v>100</v>
      </c>
      <c r="B3370" s="0" t="s">
        <v>54</v>
      </c>
      <c r="C3370" s="0" t="s">
        <v>84</v>
      </c>
      <c r="D3370" s="0" t="s">
        <v>92</v>
      </c>
      <c r="E3370" s="0" t="n">
        <v>2031</v>
      </c>
      <c r="F3370" s="5" t="n">
        <v>0.159351256999399</v>
      </c>
      <c r="G3370" s="10" t="s">
        <v>4</v>
      </c>
    </row>
    <row r="3371" customFormat="false" ht="14.25" hidden="true" customHeight="false" outlineLevel="0" collapsed="false">
      <c r="A3371" s="0" t="s">
        <v>100</v>
      </c>
      <c r="B3371" s="0" t="s">
        <v>54</v>
      </c>
      <c r="C3371" s="0" t="s">
        <v>84</v>
      </c>
      <c r="D3371" s="0" t="s">
        <v>92</v>
      </c>
      <c r="E3371" s="0" t="n">
        <v>2032</v>
      </c>
      <c r="F3371" s="5" t="n">
        <v>0.163522468300125</v>
      </c>
      <c r="G3371" s="10" t="s">
        <v>4</v>
      </c>
    </row>
    <row r="3372" customFormat="false" ht="14.25" hidden="true" customHeight="false" outlineLevel="0" collapsed="false">
      <c r="A3372" s="0" t="s">
        <v>100</v>
      </c>
      <c r="B3372" s="0" t="s">
        <v>54</v>
      </c>
      <c r="C3372" s="0" t="s">
        <v>84</v>
      </c>
      <c r="D3372" s="0" t="s">
        <v>92</v>
      </c>
      <c r="E3372" s="0" t="n">
        <v>2033</v>
      </c>
      <c r="F3372" s="5" t="n">
        <v>0.167802939662172</v>
      </c>
      <c r="G3372" s="10" t="s">
        <v>4</v>
      </c>
    </row>
    <row r="3373" customFormat="false" ht="14.25" hidden="true" customHeight="false" outlineLevel="0" collapsed="false">
      <c r="A3373" s="0" t="s">
        <v>100</v>
      </c>
      <c r="B3373" s="0" t="s">
        <v>54</v>
      </c>
      <c r="C3373" s="0" t="s">
        <v>84</v>
      </c>
      <c r="D3373" s="0" t="s">
        <v>92</v>
      </c>
      <c r="E3373" s="0" t="n">
        <v>2034</v>
      </c>
      <c r="F3373" s="5" t="n">
        <v>0.172195574380909</v>
      </c>
      <c r="G3373" s="10" t="s">
        <v>4</v>
      </c>
    </row>
    <row r="3374" customFormat="false" ht="14.25" hidden="true" customHeight="false" outlineLevel="0" collapsed="false">
      <c r="A3374" s="0" t="s">
        <v>100</v>
      </c>
      <c r="B3374" s="0" t="s">
        <v>54</v>
      </c>
      <c r="C3374" s="0" t="s">
        <v>84</v>
      </c>
      <c r="D3374" s="0" t="s">
        <v>92</v>
      </c>
      <c r="E3374" s="0" t="n">
        <v>2035</v>
      </c>
      <c r="F3374" s="5" t="n">
        <v>0.176703273227612</v>
      </c>
      <c r="G3374" s="10" t="s">
        <v>4</v>
      </c>
    </row>
    <row r="3375" customFormat="false" ht="14.25" hidden="true" customHeight="false" outlineLevel="0" collapsed="false">
      <c r="A3375" s="0" t="s">
        <v>100</v>
      </c>
      <c r="B3375" s="0" t="s">
        <v>54</v>
      </c>
      <c r="C3375" s="0" t="s">
        <v>84</v>
      </c>
      <c r="D3375" s="0" t="s">
        <v>92</v>
      </c>
      <c r="E3375" s="0" t="n">
        <v>2036</v>
      </c>
      <c r="F3375" s="5" t="n">
        <v>0.181328934452259</v>
      </c>
      <c r="G3375" s="10" t="s">
        <v>4</v>
      </c>
    </row>
    <row r="3376" customFormat="false" ht="14.25" hidden="true" customHeight="false" outlineLevel="0" collapsed="false">
      <c r="A3376" s="0" t="s">
        <v>100</v>
      </c>
      <c r="B3376" s="0" t="s">
        <v>54</v>
      </c>
      <c r="C3376" s="0" t="s">
        <v>84</v>
      </c>
      <c r="D3376" s="0" t="s">
        <v>92</v>
      </c>
      <c r="E3376" s="0" t="n">
        <v>2037</v>
      </c>
      <c r="F3376" s="5" t="n">
        <v>0.186075453786319</v>
      </c>
      <c r="G3376" s="10" t="s">
        <v>4</v>
      </c>
    </row>
    <row r="3377" customFormat="false" ht="14.25" hidden="true" customHeight="false" outlineLevel="0" collapsed="false">
      <c r="A3377" s="0" t="s">
        <v>100</v>
      </c>
      <c r="B3377" s="0" t="s">
        <v>54</v>
      </c>
      <c r="C3377" s="0" t="s">
        <v>84</v>
      </c>
      <c r="D3377" s="0" t="s">
        <v>92</v>
      </c>
      <c r="E3377" s="0" t="n">
        <v>2038</v>
      </c>
      <c r="F3377" s="5" t="n">
        <v>0.190946715105387</v>
      </c>
      <c r="G3377" s="10" t="s">
        <v>4</v>
      </c>
    </row>
    <row r="3378" customFormat="false" ht="14.25" hidden="true" customHeight="false" outlineLevel="0" collapsed="false">
      <c r="A3378" s="0" t="s">
        <v>100</v>
      </c>
      <c r="B3378" s="0" t="s">
        <v>54</v>
      </c>
      <c r="C3378" s="0" t="s">
        <v>84</v>
      </c>
      <c r="D3378" s="0" t="s">
        <v>92</v>
      </c>
      <c r="E3378" s="0" t="n">
        <v>2039</v>
      </c>
      <c r="F3378" s="5" t="n">
        <v>0.195944618022004</v>
      </c>
      <c r="G3378" s="10" t="s">
        <v>4</v>
      </c>
    </row>
    <row r="3379" customFormat="false" ht="14.25" hidden="true" customHeight="false" outlineLevel="0" collapsed="false">
      <c r="A3379" s="0" t="s">
        <v>100</v>
      </c>
      <c r="B3379" s="0" t="s">
        <v>54</v>
      </c>
      <c r="C3379" s="0" t="s">
        <v>84</v>
      </c>
      <c r="D3379" s="0" t="s">
        <v>92</v>
      </c>
      <c r="E3379" s="0" t="n">
        <v>2040</v>
      </c>
      <c r="F3379" s="5" t="n">
        <v>0.201074031188183</v>
      </c>
      <c r="G3379" s="10" t="s">
        <v>4</v>
      </c>
    </row>
    <row r="3380" customFormat="false" ht="14.25" hidden="true" customHeight="false" outlineLevel="0" collapsed="false">
      <c r="A3380" s="0" t="s">
        <v>100</v>
      </c>
      <c r="B3380" s="0" t="s">
        <v>54</v>
      </c>
      <c r="C3380" s="0" t="s">
        <v>84</v>
      </c>
      <c r="D3380" s="0" t="s">
        <v>71</v>
      </c>
      <c r="E3380" s="0" t="n">
        <v>2024</v>
      </c>
      <c r="F3380" s="5" t="n">
        <v>3.09105704117192</v>
      </c>
      <c r="G3380" s="10" t="s">
        <v>4</v>
      </c>
    </row>
    <row r="3381" customFormat="false" ht="14.25" hidden="true" customHeight="false" outlineLevel="0" collapsed="false">
      <c r="A3381" s="0" t="s">
        <v>100</v>
      </c>
      <c r="B3381" s="0" t="s">
        <v>54</v>
      </c>
      <c r="C3381" s="0" t="s">
        <v>84</v>
      </c>
      <c r="D3381" s="0" t="s">
        <v>71</v>
      </c>
      <c r="E3381" s="0" t="n">
        <v>2025</v>
      </c>
      <c r="F3381" s="5" t="n">
        <v>3.27435793580245</v>
      </c>
      <c r="G3381" s="10" t="s">
        <v>4</v>
      </c>
    </row>
    <row r="3382" customFormat="false" ht="14.25" hidden="true" customHeight="false" outlineLevel="0" collapsed="false">
      <c r="A3382" s="0" t="s">
        <v>100</v>
      </c>
      <c r="B3382" s="0" t="s">
        <v>54</v>
      </c>
      <c r="C3382" s="0" t="s">
        <v>84</v>
      </c>
      <c r="D3382" s="0" t="s">
        <v>71</v>
      </c>
      <c r="E3382" s="0" t="n">
        <v>2026</v>
      </c>
      <c r="F3382" s="5" t="n">
        <v>3.5989661724801</v>
      </c>
      <c r="G3382" s="10" t="s">
        <v>4</v>
      </c>
    </row>
    <row r="3383" customFormat="false" ht="14.25" hidden="true" customHeight="false" outlineLevel="0" collapsed="false">
      <c r="A3383" s="0" t="s">
        <v>100</v>
      </c>
      <c r="B3383" s="0" t="s">
        <v>54</v>
      </c>
      <c r="C3383" s="0" t="s">
        <v>84</v>
      </c>
      <c r="D3383" s="0" t="s">
        <v>71</v>
      </c>
      <c r="E3383" s="0" t="n">
        <v>2027</v>
      </c>
      <c r="F3383" s="5" t="n">
        <v>4.01847777236463</v>
      </c>
      <c r="G3383" s="10" t="s">
        <v>4</v>
      </c>
    </row>
    <row r="3384" customFormat="false" ht="14.25" hidden="true" customHeight="false" outlineLevel="0" collapsed="false">
      <c r="A3384" s="0" t="s">
        <v>100</v>
      </c>
      <c r="B3384" s="0" t="s">
        <v>54</v>
      </c>
      <c r="C3384" s="0" t="s">
        <v>84</v>
      </c>
      <c r="D3384" s="0" t="s">
        <v>71</v>
      </c>
      <c r="E3384" s="0" t="n">
        <v>2028</v>
      </c>
      <c r="F3384" s="5" t="n">
        <v>4.52615427333165</v>
      </c>
      <c r="G3384" s="10" t="s">
        <v>4</v>
      </c>
    </row>
    <row r="3385" customFormat="false" ht="14.25" hidden="true" customHeight="false" outlineLevel="0" collapsed="false">
      <c r="A3385" s="0" t="s">
        <v>100</v>
      </c>
      <c r="B3385" s="0" t="s">
        <v>54</v>
      </c>
      <c r="C3385" s="0" t="s">
        <v>84</v>
      </c>
      <c r="D3385" s="0" t="s">
        <v>71</v>
      </c>
      <c r="E3385" s="0" t="n">
        <v>2029</v>
      </c>
      <c r="F3385" s="5" t="n">
        <v>5.08349737227037</v>
      </c>
      <c r="G3385" s="10" t="s">
        <v>4</v>
      </c>
    </row>
    <row r="3386" customFormat="false" ht="14.25" hidden="true" customHeight="false" outlineLevel="0" collapsed="false">
      <c r="A3386" s="0" t="s">
        <v>100</v>
      </c>
      <c r="B3386" s="0" t="s">
        <v>54</v>
      </c>
      <c r="C3386" s="0" t="s">
        <v>84</v>
      </c>
      <c r="D3386" s="0" t="s">
        <v>71</v>
      </c>
      <c r="E3386" s="0" t="n">
        <v>2030</v>
      </c>
      <c r="F3386" s="5" t="n">
        <v>5.75715753851895</v>
      </c>
      <c r="G3386" s="10" t="s">
        <v>4</v>
      </c>
    </row>
    <row r="3387" customFormat="false" ht="14.25" hidden="true" customHeight="false" outlineLevel="0" collapsed="false">
      <c r="A3387" s="0" t="s">
        <v>100</v>
      </c>
      <c r="B3387" s="0" t="s">
        <v>54</v>
      </c>
      <c r="C3387" s="0" t="s">
        <v>84</v>
      </c>
      <c r="D3387" s="0" t="s">
        <v>71</v>
      </c>
      <c r="E3387" s="0" t="n">
        <v>2031</v>
      </c>
      <c r="F3387" s="5" t="n">
        <v>6.47002320860049</v>
      </c>
      <c r="G3387" s="10" t="s">
        <v>4</v>
      </c>
    </row>
    <row r="3388" customFormat="false" ht="14.25" hidden="true" customHeight="false" outlineLevel="0" collapsed="false">
      <c r="A3388" s="0" t="s">
        <v>100</v>
      </c>
      <c r="B3388" s="0" t="s">
        <v>54</v>
      </c>
      <c r="C3388" s="0" t="s">
        <v>84</v>
      </c>
      <c r="D3388" s="0" t="s">
        <v>71</v>
      </c>
      <c r="E3388" s="0" t="n">
        <v>2032</v>
      </c>
      <c r="F3388" s="5" t="n">
        <v>7.27875393109724</v>
      </c>
      <c r="G3388" s="10" t="s">
        <v>4</v>
      </c>
    </row>
    <row r="3389" customFormat="false" ht="14.25" hidden="true" customHeight="false" outlineLevel="0" collapsed="false">
      <c r="A3389" s="0" t="s">
        <v>100</v>
      </c>
      <c r="B3389" s="0" t="s">
        <v>54</v>
      </c>
      <c r="C3389" s="0" t="s">
        <v>84</v>
      </c>
      <c r="D3389" s="0" t="s">
        <v>71</v>
      </c>
      <c r="E3389" s="0" t="n">
        <v>2033</v>
      </c>
      <c r="F3389" s="5" t="n">
        <v>8.13964737142121</v>
      </c>
      <c r="G3389" s="10" t="s">
        <v>4</v>
      </c>
    </row>
    <row r="3390" customFormat="false" ht="14.25" hidden="true" customHeight="false" outlineLevel="0" collapsed="false">
      <c r="A3390" s="0" t="s">
        <v>100</v>
      </c>
      <c r="B3390" s="0" t="s">
        <v>54</v>
      </c>
      <c r="C3390" s="0" t="s">
        <v>84</v>
      </c>
      <c r="D3390" s="0" t="s">
        <v>71</v>
      </c>
      <c r="E3390" s="0" t="n">
        <v>2034</v>
      </c>
      <c r="F3390" s="5" t="n">
        <v>9.1101648399899</v>
      </c>
      <c r="G3390" s="10" t="s">
        <v>4</v>
      </c>
    </row>
    <row r="3391" customFormat="false" ht="14.25" hidden="true" customHeight="false" outlineLevel="0" collapsed="false">
      <c r="A3391" s="0" t="s">
        <v>100</v>
      </c>
      <c r="B3391" s="0" t="s">
        <v>54</v>
      </c>
      <c r="C3391" s="0" t="s">
        <v>84</v>
      </c>
      <c r="D3391" s="0" t="s">
        <v>71</v>
      </c>
      <c r="E3391" s="0" t="n">
        <v>2035</v>
      </c>
      <c r="F3391" s="5" t="n">
        <v>10.1672238185407</v>
      </c>
      <c r="G3391" s="10" t="s">
        <v>4</v>
      </c>
    </row>
    <row r="3392" customFormat="false" ht="14.25" hidden="true" customHeight="false" outlineLevel="0" collapsed="false">
      <c r="A3392" s="0" t="s">
        <v>100</v>
      </c>
      <c r="B3392" s="0" t="s">
        <v>54</v>
      </c>
      <c r="C3392" s="0" t="s">
        <v>84</v>
      </c>
      <c r="D3392" s="0" t="s">
        <v>71</v>
      </c>
      <c r="E3392" s="0" t="n">
        <v>2036</v>
      </c>
      <c r="F3392" s="5" t="n">
        <v>11.3803868969402</v>
      </c>
      <c r="G3392" s="10" t="s">
        <v>4</v>
      </c>
    </row>
    <row r="3393" customFormat="false" ht="14.25" hidden="true" customHeight="false" outlineLevel="0" collapsed="false">
      <c r="A3393" s="0" t="s">
        <v>100</v>
      </c>
      <c r="B3393" s="0" t="s">
        <v>54</v>
      </c>
      <c r="C3393" s="0" t="s">
        <v>84</v>
      </c>
      <c r="D3393" s="0" t="s">
        <v>71</v>
      </c>
      <c r="E3393" s="0" t="n">
        <v>2037</v>
      </c>
      <c r="F3393" s="5" t="n">
        <v>12.6401997682713</v>
      </c>
      <c r="G3393" s="10" t="s">
        <v>4</v>
      </c>
    </row>
    <row r="3394" customFormat="false" ht="14.25" hidden="true" customHeight="false" outlineLevel="0" collapsed="false">
      <c r="A3394" s="0" t="s">
        <v>100</v>
      </c>
      <c r="B3394" s="0" t="s">
        <v>54</v>
      </c>
      <c r="C3394" s="0" t="s">
        <v>84</v>
      </c>
      <c r="D3394" s="0" t="s">
        <v>71</v>
      </c>
      <c r="E3394" s="0" t="n">
        <v>2038</v>
      </c>
      <c r="F3394" s="5" t="n">
        <v>13.9439969145661</v>
      </c>
      <c r="G3394" s="10" t="s">
        <v>4</v>
      </c>
    </row>
    <row r="3395" customFormat="false" ht="14.25" hidden="true" customHeight="false" outlineLevel="0" collapsed="false">
      <c r="A3395" s="0" t="s">
        <v>100</v>
      </c>
      <c r="B3395" s="0" t="s">
        <v>54</v>
      </c>
      <c r="C3395" s="0" t="s">
        <v>84</v>
      </c>
      <c r="D3395" s="0" t="s">
        <v>71</v>
      </c>
      <c r="E3395" s="0" t="n">
        <v>2039</v>
      </c>
      <c r="F3395" s="5" t="n">
        <v>15.3590062955655</v>
      </c>
      <c r="G3395" s="10" t="s">
        <v>4</v>
      </c>
    </row>
    <row r="3396" customFormat="false" ht="14.25" hidden="true" customHeight="false" outlineLevel="0" collapsed="false">
      <c r="A3396" s="0" t="s">
        <v>100</v>
      </c>
      <c r="B3396" s="0" t="s">
        <v>54</v>
      </c>
      <c r="C3396" s="0" t="s">
        <v>84</v>
      </c>
      <c r="D3396" s="0" t="s">
        <v>71</v>
      </c>
      <c r="E3396" s="0" t="n">
        <v>2040</v>
      </c>
      <c r="F3396" s="5" t="n">
        <v>16.804962508793</v>
      </c>
      <c r="G3396" s="10" t="s">
        <v>4</v>
      </c>
    </row>
    <row r="3397" customFormat="false" ht="14.25" hidden="true" customHeight="false" outlineLevel="0" collapsed="false">
      <c r="A3397" s="0" t="s">
        <v>101</v>
      </c>
      <c r="B3397" s="0" t="s">
        <v>53</v>
      </c>
      <c r="C3397" s="0" t="s">
        <v>65</v>
      </c>
      <c r="D3397" s="0" t="s">
        <v>94</v>
      </c>
      <c r="E3397" s="0" t="n">
        <v>2025</v>
      </c>
      <c r="F3397" s="5" t="n">
        <v>1.7215</v>
      </c>
      <c r="G3397" s="10" t="s">
        <v>4</v>
      </c>
    </row>
    <row r="3398" customFormat="false" ht="14.25" hidden="true" customHeight="false" outlineLevel="0" collapsed="false">
      <c r="A3398" s="0" t="s">
        <v>101</v>
      </c>
      <c r="B3398" s="0" t="s">
        <v>53</v>
      </c>
      <c r="C3398" s="0" t="s">
        <v>65</v>
      </c>
      <c r="D3398" s="0" t="s">
        <v>94</v>
      </c>
      <c r="E3398" s="0" t="n">
        <v>2026</v>
      </c>
      <c r="F3398" s="5" t="n">
        <v>3.3307</v>
      </c>
      <c r="G3398" s="10" t="s">
        <v>4</v>
      </c>
    </row>
    <row r="3399" customFormat="false" ht="14.25" hidden="true" customHeight="false" outlineLevel="0" collapsed="false">
      <c r="A3399" s="0" t="s">
        <v>101</v>
      </c>
      <c r="B3399" s="0" t="s">
        <v>53</v>
      </c>
      <c r="C3399" s="0" t="s">
        <v>65</v>
      </c>
      <c r="D3399" s="0" t="s">
        <v>94</v>
      </c>
      <c r="E3399" s="0" t="n">
        <v>2027</v>
      </c>
      <c r="F3399" s="5" t="n">
        <v>4.2985</v>
      </c>
      <c r="G3399" s="10" t="s">
        <v>4</v>
      </c>
    </row>
    <row r="3400" customFormat="false" ht="14.25" hidden="true" customHeight="false" outlineLevel="0" collapsed="false">
      <c r="A3400" s="0" t="s">
        <v>101</v>
      </c>
      <c r="B3400" s="0" t="s">
        <v>53</v>
      </c>
      <c r="C3400" s="0" t="s">
        <v>65</v>
      </c>
      <c r="D3400" s="0" t="s">
        <v>94</v>
      </c>
      <c r="E3400" s="0" t="n">
        <v>2028</v>
      </c>
      <c r="F3400" s="5" t="n">
        <v>5.6946</v>
      </c>
      <c r="G3400" s="10" t="s">
        <v>4</v>
      </c>
    </row>
    <row r="3401" customFormat="false" ht="14.25" hidden="true" customHeight="false" outlineLevel="0" collapsed="false">
      <c r="A3401" s="0" t="s">
        <v>101</v>
      </c>
      <c r="B3401" s="0" t="s">
        <v>53</v>
      </c>
      <c r="C3401" s="0" t="s">
        <v>65</v>
      </c>
      <c r="D3401" s="0" t="s">
        <v>94</v>
      </c>
      <c r="E3401" s="0" t="n">
        <v>2029</v>
      </c>
      <c r="F3401" s="5" t="n">
        <v>6.8009</v>
      </c>
      <c r="G3401" s="10" t="s">
        <v>4</v>
      </c>
    </row>
    <row r="3402" customFormat="false" ht="14.25" hidden="true" customHeight="false" outlineLevel="0" collapsed="false">
      <c r="A3402" s="0" t="s">
        <v>101</v>
      </c>
      <c r="B3402" s="0" t="s">
        <v>53</v>
      </c>
      <c r="C3402" s="0" t="s">
        <v>65</v>
      </c>
      <c r="D3402" s="0" t="s">
        <v>94</v>
      </c>
      <c r="E3402" s="0" t="n">
        <v>2030</v>
      </c>
      <c r="F3402" s="5" t="n">
        <v>8.0149</v>
      </c>
      <c r="G3402" s="10" t="s">
        <v>4</v>
      </c>
    </row>
    <row r="3403" customFormat="false" ht="14.25" hidden="true" customHeight="false" outlineLevel="0" collapsed="false">
      <c r="A3403" s="0" t="s">
        <v>101</v>
      </c>
      <c r="B3403" s="0" t="s">
        <v>53</v>
      </c>
      <c r="C3403" s="0" t="s">
        <v>65</v>
      </c>
      <c r="D3403" s="0" t="s">
        <v>94</v>
      </c>
      <c r="E3403" s="0" t="n">
        <v>2031</v>
      </c>
      <c r="F3403" s="5" t="n">
        <v>9.1797</v>
      </c>
      <c r="G3403" s="10" t="s">
        <v>4</v>
      </c>
    </row>
    <row r="3404" customFormat="false" ht="14.25" hidden="true" customHeight="false" outlineLevel="0" collapsed="false">
      <c r="A3404" s="0" t="s">
        <v>101</v>
      </c>
      <c r="B3404" s="0" t="s">
        <v>53</v>
      </c>
      <c r="C3404" s="0" t="s">
        <v>65</v>
      </c>
      <c r="D3404" s="0" t="s">
        <v>94</v>
      </c>
      <c r="E3404" s="0" t="n">
        <v>2032</v>
      </c>
      <c r="F3404" s="5" t="n">
        <v>9.7532</v>
      </c>
      <c r="G3404" s="10" t="s">
        <v>4</v>
      </c>
    </row>
    <row r="3405" customFormat="false" ht="14.25" hidden="true" customHeight="false" outlineLevel="0" collapsed="false">
      <c r="A3405" s="0" t="s">
        <v>101</v>
      </c>
      <c r="B3405" s="0" t="s">
        <v>53</v>
      </c>
      <c r="C3405" s="0" t="s">
        <v>65</v>
      </c>
      <c r="D3405" s="0" t="s">
        <v>94</v>
      </c>
      <c r="E3405" s="0" t="n">
        <v>2033</v>
      </c>
      <c r="F3405" s="5" t="n">
        <v>10.4599</v>
      </c>
      <c r="G3405" s="10" t="s">
        <v>4</v>
      </c>
    </row>
    <row r="3406" customFormat="false" ht="14.25" hidden="true" customHeight="false" outlineLevel="0" collapsed="false">
      <c r="A3406" s="0" t="s">
        <v>101</v>
      </c>
      <c r="B3406" s="0" t="s">
        <v>53</v>
      </c>
      <c r="C3406" s="0" t="s">
        <v>65</v>
      </c>
      <c r="D3406" s="0" t="s">
        <v>94</v>
      </c>
      <c r="E3406" s="0" t="n">
        <v>2034</v>
      </c>
      <c r="F3406" s="5" t="n">
        <v>11.3121</v>
      </c>
      <c r="G3406" s="10" t="s">
        <v>4</v>
      </c>
    </row>
    <row r="3407" customFormat="false" ht="14.25" hidden="true" customHeight="false" outlineLevel="0" collapsed="false">
      <c r="A3407" s="0" t="s">
        <v>101</v>
      </c>
      <c r="B3407" s="0" t="s">
        <v>53</v>
      </c>
      <c r="C3407" s="0" t="s">
        <v>65</v>
      </c>
      <c r="D3407" s="0" t="s">
        <v>94</v>
      </c>
      <c r="E3407" s="0" t="n">
        <v>2035</v>
      </c>
      <c r="F3407" s="5" t="n">
        <v>12.1109</v>
      </c>
      <c r="G3407" s="10" t="s">
        <v>4</v>
      </c>
    </row>
    <row r="3408" customFormat="false" ht="14.25" hidden="true" customHeight="false" outlineLevel="0" collapsed="false">
      <c r="A3408" s="0" t="s">
        <v>101</v>
      </c>
      <c r="B3408" s="0" t="s">
        <v>53</v>
      </c>
      <c r="C3408" s="0" t="s">
        <v>65</v>
      </c>
      <c r="D3408" s="0" t="s">
        <v>94</v>
      </c>
      <c r="E3408" s="0" t="n">
        <v>2036</v>
      </c>
      <c r="F3408" s="5" t="n">
        <v>12.8411</v>
      </c>
      <c r="G3408" s="10" t="s">
        <v>4</v>
      </c>
    </row>
    <row r="3409" customFormat="false" ht="14.25" hidden="true" customHeight="false" outlineLevel="0" collapsed="false">
      <c r="A3409" s="0" t="s">
        <v>101</v>
      </c>
      <c r="B3409" s="0" t="s">
        <v>53</v>
      </c>
      <c r="C3409" s="0" t="s">
        <v>65</v>
      </c>
      <c r="D3409" s="0" t="s">
        <v>94</v>
      </c>
      <c r="E3409" s="0" t="n">
        <v>2037</v>
      </c>
      <c r="F3409" s="5" t="n">
        <v>13.2798</v>
      </c>
      <c r="G3409" s="10" t="s">
        <v>4</v>
      </c>
    </row>
    <row r="3410" customFormat="false" ht="14.25" hidden="true" customHeight="false" outlineLevel="0" collapsed="false">
      <c r="A3410" s="0" t="s">
        <v>101</v>
      </c>
      <c r="B3410" s="0" t="s">
        <v>53</v>
      </c>
      <c r="C3410" s="0" t="s">
        <v>65</v>
      </c>
      <c r="D3410" s="0" t="s">
        <v>94</v>
      </c>
      <c r="E3410" s="0" t="n">
        <v>2038</v>
      </c>
      <c r="F3410" s="5" t="n">
        <v>13.7626</v>
      </c>
      <c r="G3410" s="10" t="s">
        <v>4</v>
      </c>
    </row>
    <row r="3411" customFormat="false" ht="14.25" hidden="true" customHeight="false" outlineLevel="0" collapsed="false">
      <c r="A3411" s="0" t="s">
        <v>101</v>
      </c>
      <c r="B3411" s="0" t="s">
        <v>53</v>
      </c>
      <c r="C3411" s="0" t="s">
        <v>65</v>
      </c>
      <c r="D3411" s="0" t="s">
        <v>94</v>
      </c>
      <c r="E3411" s="0" t="n">
        <v>2039</v>
      </c>
      <c r="F3411" s="5" t="n">
        <v>14.2514</v>
      </c>
      <c r="G3411" s="10" t="s">
        <v>4</v>
      </c>
    </row>
    <row r="3412" customFormat="false" ht="14.25" hidden="true" customHeight="false" outlineLevel="0" collapsed="false">
      <c r="A3412" s="0" t="s">
        <v>101</v>
      </c>
      <c r="B3412" s="0" t="s">
        <v>53</v>
      </c>
      <c r="C3412" s="0" t="s">
        <v>65</v>
      </c>
      <c r="D3412" s="0" t="s">
        <v>94</v>
      </c>
      <c r="E3412" s="0" t="n">
        <v>2040</v>
      </c>
      <c r="F3412" s="5" t="n">
        <v>13.5936</v>
      </c>
      <c r="G3412" s="10" t="s">
        <v>4</v>
      </c>
    </row>
    <row r="3413" customFormat="false" ht="14.25" hidden="true" customHeight="false" outlineLevel="0" collapsed="false">
      <c r="A3413" s="0" t="s">
        <v>101</v>
      </c>
      <c r="B3413" s="0" t="s">
        <v>53</v>
      </c>
      <c r="C3413" s="0" t="s">
        <v>65</v>
      </c>
      <c r="D3413" s="0" t="s">
        <v>66</v>
      </c>
      <c r="E3413" s="0" t="n">
        <v>2024</v>
      </c>
      <c r="F3413" s="5" t="n">
        <v>19.2186060145904</v>
      </c>
      <c r="G3413" s="10" t="s">
        <v>4</v>
      </c>
    </row>
    <row r="3414" customFormat="false" ht="14.25" hidden="true" customHeight="false" outlineLevel="0" collapsed="false">
      <c r="A3414" s="0" t="s">
        <v>101</v>
      </c>
      <c r="B3414" s="0" t="s">
        <v>53</v>
      </c>
      <c r="C3414" s="0" t="s">
        <v>65</v>
      </c>
      <c r="D3414" s="0" t="s">
        <v>66</v>
      </c>
      <c r="E3414" s="0" t="n">
        <v>2025</v>
      </c>
      <c r="F3414" s="5" t="n">
        <v>18.9126432010253</v>
      </c>
      <c r="G3414" s="10" t="s">
        <v>4</v>
      </c>
    </row>
    <row r="3415" customFormat="false" ht="14.25" hidden="true" customHeight="false" outlineLevel="0" collapsed="false">
      <c r="A3415" s="0" t="s">
        <v>101</v>
      </c>
      <c r="B3415" s="0" t="s">
        <v>53</v>
      </c>
      <c r="C3415" s="0" t="s">
        <v>65</v>
      </c>
      <c r="D3415" s="0" t="s">
        <v>66</v>
      </c>
      <c r="E3415" s="0" t="n">
        <v>2026</v>
      </c>
      <c r="F3415" s="5" t="n">
        <v>18.5268814219372</v>
      </c>
      <c r="G3415" s="10" t="s">
        <v>4</v>
      </c>
    </row>
    <row r="3416" customFormat="false" ht="14.25" hidden="true" customHeight="false" outlineLevel="0" collapsed="false">
      <c r="A3416" s="0" t="s">
        <v>101</v>
      </c>
      <c r="B3416" s="0" t="s">
        <v>53</v>
      </c>
      <c r="C3416" s="0" t="s">
        <v>65</v>
      </c>
      <c r="D3416" s="0" t="s">
        <v>66</v>
      </c>
      <c r="E3416" s="0" t="n">
        <v>2027</v>
      </c>
      <c r="F3416" s="5" t="n">
        <v>18.1448177261606</v>
      </c>
      <c r="G3416" s="10" t="s">
        <v>4</v>
      </c>
    </row>
    <row r="3417" customFormat="false" ht="14.25" hidden="true" customHeight="false" outlineLevel="0" collapsed="false">
      <c r="A3417" s="0" t="s">
        <v>101</v>
      </c>
      <c r="B3417" s="0" t="s">
        <v>53</v>
      </c>
      <c r="C3417" s="0" t="s">
        <v>65</v>
      </c>
      <c r="D3417" s="0" t="s">
        <v>66</v>
      </c>
      <c r="E3417" s="0" t="n">
        <v>2028</v>
      </c>
      <c r="F3417" s="5" t="n">
        <v>17.7219931706227</v>
      </c>
      <c r="G3417" s="10" t="s">
        <v>4</v>
      </c>
    </row>
    <row r="3418" customFormat="false" ht="14.25" hidden="true" customHeight="false" outlineLevel="0" collapsed="false">
      <c r="A3418" s="0" t="s">
        <v>101</v>
      </c>
      <c r="B3418" s="0" t="s">
        <v>53</v>
      </c>
      <c r="C3418" s="0" t="s">
        <v>65</v>
      </c>
      <c r="D3418" s="0" t="s">
        <v>66</v>
      </c>
      <c r="E3418" s="0" t="n">
        <v>2029</v>
      </c>
      <c r="F3418" s="5" t="n">
        <v>17.3032852007045</v>
      </c>
      <c r="G3418" s="10" t="s">
        <v>4</v>
      </c>
    </row>
    <row r="3419" customFormat="false" ht="14.25" hidden="true" customHeight="false" outlineLevel="0" collapsed="false">
      <c r="A3419" s="0" t="s">
        <v>101</v>
      </c>
      <c r="B3419" s="0" t="s">
        <v>53</v>
      </c>
      <c r="C3419" s="0" t="s">
        <v>65</v>
      </c>
      <c r="D3419" s="0" t="s">
        <v>66</v>
      </c>
      <c r="E3419" s="0" t="n">
        <v>2030</v>
      </c>
      <c r="F3419" s="5" t="n">
        <v>16.8732505357614</v>
      </c>
      <c r="G3419" s="10" t="s">
        <v>4</v>
      </c>
    </row>
    <row r="3420" customFormat="false" ht="14.25" hidden="true" customHeight="false" outlineLevel="0" collapsed="false">
      <c r="A3420" s="0" t="s">
        <v>101</v>
      </c>
      <c r="B3420" s="0" t="s">
        <v>53</v>
      </c>
      <c r="C3420" s="0" t="s">
        <v>65</v>
      </c>
      <c r="D3420" s="0" t="s">
        <v>66</v>
      </c>
      <c r="E3420" s="0" t="n">
        <v>2031</v>
      </c>
      <c r="F3420" s="5" t="n">
        <v>16.4708192352094</v>
      </c>
      <c r="G3420" s="10" t="s">
        <v>4</v>
      </c>
    </row>
    <row r="3421" customFormat="false" ht="14.25" hidden="true" customHeight="false" outlineLevel="0" collapsed="false">
      <c r="A3421" s="0" t="s">
        <v>101</v>
      </c>
      <c r="B3421" s="0" t="s">
        <v>53</v>
      </c>
      <c r="C3421" s="0" t="s">
        <v>65</v>
      </c>
      <c r="D3421" s="0" t="s">
        <v>66</v>
      </c>
      <c r="E3421" s="0" t="n">
        <v>2032</v>
      </c>
      <c r="F3421" s="5" t="n">
        <v>16.0592247142531</v>
      </c>
      <c r="G3421" s="10" t="s">
        <v>4</v>
      </c>
    </row>
    <row r="3422" customFormat="false" ht="14.25" hidden="true" customHeight="false" outlineLevel="0" collapsed="false">
      <c r="A3422" s="0" t="s">
        <v>101</v>
      </c>
      <c r="B3422" s="0" t="s">
        <v>53</v>
      </c>
      <c r="C3422" s="0" t="s">
        <v>65</v>
      </c>
      <c r="D3422" s="0" t="s">
        <v>66</v>
      </c>
      <c r="E3422" s="0" t="n">
        <v>2033</v>
      </c>
      <c r="F3422" s="5" t="n">
        <v>15.6232400660668</v>
      </c>
      <c r="G3422" s="10" t="s">
        <v>4</v>
      </c>
    </row>
    <row r="3423" customFormat="false" ht="14.25" hidden="true" customHeight="false" outlineLevel="0" collapsed="false">
      <c r="A3423" s="0" t="s">
        <v>101</v>
      </c>
      <c r="B3423" s="0" t="s">
        <v>53</v>
      </c>
      <c r="C3423" s="0" t="s">
        <v>65</v>
      </c>
      <c r="D3423" s="0" t="s">
        <v>66</v>
      </c>
      <c r="E3423" s="0" t="n">
        <v>2034</v>
      </c>
      <c r="F3423" s="5" t="n">
        <v>15.1588638881898</v>
      </c>
      <c r="G3423" s="10" t="s">
        <v>4</v>
      </c>
    </row>
    <row r="3424" customFormat="false" ht="14.25" hidden="true" customHeight="false" outlineLevel="0" collapsed="false">
      <c r="A3424" s="0" t="s">
        <v>101</v>
      </c>
      <c r="B3424" s="0" t="s">
        <v>53</v>
      </c>
      <c r="C3424" s="0" t="s">
        <v>65</v>
      </c>
      <c r="D3424" s="0" t="s">
        <v>66</v>
      </c>
      <c r="E3424" s="0" t="n">
        <v>2035</v>
      </c>
      <c r="F3424" s="5" t="n">
        <v>14.6881369422117</v>
      </c>
      <c r="G3424" s="10" t="s">
        <v>4</v>
      </c>
    </row>
    <row r="3425" customFormat="false" ht="14.25" hidden="true" customHeight="false" outlineLevel="0" collapsed="false">
      <c r="A3425" s="0" t="s">
        <v>101</v>
      </c>
      <c r="B3425" s="0" t="s">
        <v>53</v>
      </c>
      <c r="C3425" s="0" t="s">
        <v>65</v>
      </c>
      <c r="D3425" s="0" t="s">
        <v>66</v>
      </c>
      <c r="E3425" s="0" t="n">
        <v>2036</v>
      </c>
      <c r="F3425" s="5" t="n">
        <v>14.2319211643601</v>
      </c>
      <c r="G3425" s="10" t="s">
        <v>4</v>
      </c>
    </row>
    <row r="3426" customFormat="false" ht="14.25" hidden="true" customHeight="false" outlineLevel="0" collapsed="false">
      <c r="A3426" s="0" t="s">
        <v>101</v>
      </c>
      <c r="B3426" s="0" t="s">
        <v>53</v>
      </c>
      <c r="C3426" s="0" t="s">
        <v>65</v>
      </c>
      <c r="D3426" s="0" t="s">
        <v>66</v>
      </c>
      <c r="E3426" s="0" t="n">
        <v>2037</v>
      </c>
      <c r="F3426" s="5" t="n">
        <v>13.7036213201394</v>
      </c>
      <c r="G3426" s="10" t="s">
        <v>4</v>
      </c>
    </row>
    <row r="3427" customFormat="false" ht="14.25" hidden="true" customHeight="false" outlineLevel="0" collapsed="false">
      <c r="A3427" s="0" t="s">
        <v>101</v>
      </c>
      <c r="B3427" s="0" t="s">
        <v>53</v>
      </c>
      <c r="C3427" s="0" t="s">
        <v>65</v>
      </c>
      <c r="D3427" s="0" t="s">
        <v>66</v>
      </c>
      <c r="E3427" s="0" t="n">
        <v>2038</v>
      </c>
      <c r="F3427" s="5" t="n">
        <v>13.2236440105746</v>
      </c>
      <c r="G3427" s="10" t="s">
        <v>4</v>
      </c>
    </row>
    <row r="3428" customFormat="false" ht="14.25" hidden="true" customHeight="false" outlineLevel="0" collapsed="false">
      <c r="A3428" s="0" t="s">
        <v>101</v>
      </c>
      <c r="B3428" s="0" t="s">
        <v>53</v>
      </c>
      <c r="C3428" s="0" t="s">
        <v>65</v>
      </c>
      <c r="D3428" s="0" t="s">
        <v>66</v>
      </c>
      <c r="E3428" s="0" t="n">
        <v>2039</v>
      </c>
      <c r="F3428" s="5" t="n">
        <v>12.7915304768712</v>
      </c>
      <c r="G3428" s="10" t="s">
        <v>4</v>
      </c>
    </row>
    <row r="3429" customFormat="false" ht="14.25" hidden="true" customHeight="false" outlineLevel="0" collapsed="false">
      <c r="A3429" s="0" t="s">
        <v>101</v>
      </c>
      <c r="B3429" s="0" t="s">
        <v>53</v>
      </c>
      <c r="C3429" s="0" t="s">
        <v>65</v>
      </c>
      <c r="D3429" s="0" t="s">
        <v>66</v>
      </c>
      <c r="E3429" s="0" t="n">
        <v>2040</v>
      </c>
      <c r="F3429" s="5" t="n">
        <v>13.2612141687156</v>
      </c>
      <c r="G3429" s="10" t="s">
        <v>4</v>
      </c>
    </row>
    <row r="3430" customFormat="false" ht="14.25" hidden="true" customHeight="false" outlineLevel="0" collapsed="false">
      <c r="A3430" s="0" t="s">
        <v>101</v>
      </c>
      <c r="B3430" s="0" t="s">
        <v>53</v>
      </c>
      <c r="C3430" s="0" t="s">
        <v>65</v>
      </c>
      <c r="D3430" s="0" t="s">
        <v>67</v>
      </c>
      <c r="E3430" s="0" t="n">
        <v>2024</v>
      </c>
      <c r="F3430" s="5" t="n">
        <v>0.85472608984</v>
      </c>
      <c r="G3430" s="10" t="s">
        <v>4</v>
      </c>
    </row>
    <row r="3431" customFormat="false" ht="14.25" hidden="true" customHeight="false" outlineLevel="0" collapsed="false">
      <c r="A3431" s="0" t="s">
        <v>101</v>
      </c>
      <c r="B3431" s="0" t="s">
        <v>53</v>
      </c>
      <c r="C3431" s="0" t="s">
        <v>65</v>
      </c>
      <c r="D3431" s="0" t="s">
        <v>67</v>
      </c>
      <c r="E3431" s="0" t="n">
        <v>2025</v>
      </c>
      <c r="F3431" s="5" t="n">
        <v>0.72116698774575</v>
      </c>
      <c r="G3431" s="10" t="s">
        <v>4</v>
      </c>
    </row>
    <row r="3432" customFormat="false" ht="14.25" hidden="true" customHeight="false" outlineLevel="0" collapsed="false">
      <c r="A3432" s="0" t="s">
        <v>101</v>
      </c>
      <c r="B3432" s="0" t="s">
        <v>53</v>
      </c>
      <c r="C3432" s="0" t="s">
        <v>65</v>
      </c>
      <c r="D3432" s="0" t="s">
        <v>67</v>
      </c>
      <c r="E3432" s="0" t="n">
        <v>2026</v>
      </c>
      <c r="F3432" s="5" t="n">
        <v>0.65754175675734</v>
      </c>
      <c r="G3432" s="10" t="s">
        <v>4</v>
      </c>
    </row>
    <row r="3433" customFormat="false" ht="14.25" hidden="true" customHeight="false" outlineLevel="0" collapsed="false">
      <c r="A3433" s="0" t="s">
        <v>101</v>
      </c>
      <c r="B3433" s="0" t="s">
        <v>53</v>
      </c>
      <c r="C3433" s="0" t="s">
        <v>65</v>
      </c>
      <c r="D3433" s="0" t="s">
        <v>67</v>
      </c>
      <c r="E3433" s="0" t="n">
        <v>2027</v>
      </c>
      <c r="F3433" s="5" t="n">
        <v>0.643427821044012</v>
      </c>
      <c r="G3433" s="10" t="s">
        <v>4</v>
      </c>
    </row>
    <row r="3434" customFormat="false" ht="14.25" hidden="true" customHeight="false" outlineLevel="0" collapsed="false">
      <c r="A3434" s="0" t="s">
        <v>101</v>
      </c>
      <c r="B3434" s="0" t="s">
        <v>53</v>
      </c>
      <c r="C3434" s="0" t="s">
        <v>65</v>
      </c>
      <c r="D3434" s="0" t="s">
        <v>67</v>
      </c>
      <c r="E3434" s="0" t="n">
        <v>2028</v>
      </c>
      <c r="F3434" s="5" t="n">
        <v>0.651976597564894</v>
      </c>
      <c r="G3434" s="10" t="s">
        <v>4</v>
      </c>
    </row>
    <row r="3435" customFormat="false" ht="14.25" hidden="true" customHeight="false" outlineLevel="0" collapsed="false">
      <c r="A3435" s="0" t="s">
        <v>101</v>
      </c>
      <c r="B3435" s="0" t="s">
        <v>53</v>
      </c>
      <c r="C3435" s="0" t="s">
        <v>65</v>
      </c>
      <c r="D3435" s="0" t="s">
        <v>67</v>
      </c>
      <c r="E3435" s="0" t="n">
        <v>2029</v>
      </c>
      <c r="F3435" s="5" t="n">
        <v>0.668434138411682</v>
      </c>
      <c r="G3435" s="10" t="s">
        <v>4</v>
      </c>
    </row>
    <row r="3436" customFormat="false" ht="14.25" hidden="true" customHeight="false" outlineLevel="0" collapsed="false">
      <c r="A3436" s="0" t="s">
        <v>101</v>
      </c>
      <c r="B3436" s="0" t="s">
        <v>53</v>
      </c>
      <c r="C3436" s="0" t="s">
        <v>65</v>
      </c>
      <c r="D3436" s="0" t="s">
        <v>67</v>
      </c>
      <c r="E3436" s="0" t="n">
        <v>2030</v>
      </c>
      <c r="F3436" s="5" t="n">
        <v>0.692714844195982</v>
      </c>
      <c r="G3436" s="10" t="s">
        <v>4</v>
      </c>
    </row>
    <row r="3437" customFormat="false" ht="14.25" hidden="true" customHeight="false" outlineLevel="0" collapsed="false">
      <c r="A3437" s="0" t="s">
        <v>101</v>
      </c>
      <c r="B3437" s="0" t="s">
        <v>53</v>
      </c>
      <c r="C3437" s="0" t="s">
        <v>65</v>
      </c>
      <c r="D3437" s="0" t="s">
        <v>67</v>
      </c>
      <c r="E3437" s="0" t="n">
        <v>2031</v>
      </c>
      <c r="F3437" s="5" t="n">
        <v>0.726153984536975</v>
      </c>
      <c r="G3437" s="10" t="s">
        <v>4</v>
      </c>
    </row>
    <row r="3438" customFormat="false" ht="14.25" hidden="true" customHeight="false" outlineLevel="0" collapsed="false">
      <c r="A3438" s="0" t="s">
        <v>101</v>
      </c>
      <c r="B3438" s="0" t="s">
        <v>53</v>
      </c>
      <c r="C3438" s="0" t="s">
        <v>65</v>
      </c>
      <c r="D3438" s="0" t="s">
        <v>67</v>
      </c>
      <c r="E3438" s="0" t="n">
        <v>2032</v>
      </c>
      <c r="F3438" s="5" t="n">
        <v>0.765492485086031</v>
      </c>
      <c r="G3438" s="10" t="s">
        <v>4</v>
      </c>
    </row>
    <row r="3439" customFormat="false" ht="14.25" hidden="true" customHeight="false" outlineLevel="0" collapsed="false">
      <c r="A3439" s="0" t="s">
        <v>101</v>
      </c>
      <c r="B3439" s="0" t="s">
        <v>53</v>
      </c>
      <c r="C3439" s="0" t="s">
        <v>65</v>
      </c>
      <c r="D3439" s="0" t="s">
        <v>67</v>
      </c>
      <c r="E3439" s="0" t="n">
        <v>2033</v>
      </c>
      <c r="F3439" s="5" t="n">
        <v>0.818695923555889</v>
      </c>
      <c r="G3439" s="10" t="s">
        <v>4</v>
      </c>
    </row>
    <row r="3440" customFormat="false" ht="14.25" hidden="true" customHeight="false" outlineLevel="0" collapsed="false">
      <c r="A3440" s="0" t="s">
        <v>101</v>
      </c>
      <c r="B3440" s="0" t="s">
        <v>53</v>
      </c>
      <c r="C3440" s="0" t="s">
        <v>65</v>
      </c>
      <c r="D3440" s="0" t="s">
        <v>67</v>
      </c>
      <c r="E3440" s="0" t="n">
        <v>2034</v>
      </c>
      <c r="F3440" s="5" t="n">
        <v>0.893165422616575</v>
      </c>
      <c r="G3440" s="10" t="s">
        <v>4</v>
      </c>
    </row>
    <row r="3441" customFormat="false" ht="14.25" hidden="true" customHeight="false" outlineLevel="0" collapsed="false">
      <c r="A3441" s="0" t="s">
        <v>101</v>
      </c>
      <c r="B3441" s="0" t="s">
        <v>53</v>
      </c>
      <c r="C3441" s="0" t="s">
        <v>65</v>
      </c>
      <c r="D3441" s="0" t="s">
        <v>67</v>
      </c>
      <c r="E3441" s="0" t="n">
        <v>2035</v>
      </c>
      <c r="F3441" s="5" t="n">
        <v>0.9489813431147</v>
      </c>
      <c r="G3441" s="10" t="s">
        <v>4</v>
      </c>
    </row>
    <row r="3442" customFormat="false" ht="14.25" hidden="true" customHeight="false" outlineLevel="0" collapsed="false">
      <c r="A3442" s="0" t="s">
        <v>101</v>
      </c>
      <c r="B3442" s="0" t="s">
        <v>53</v>
      </c>
      <c r="C3442" s="0" t="s">
        <v>65</v>
      </c>
      <c r="D3442" s="0" t="s">
        <v>67</v>
      </c>
      <c r="E3442" s="0" t="n">
        <v>2036</v>
      </c>
      <c r="F3442" s="5" t="n">
        <v>1.00835111139727</v>
      </c>
      <c r="G3442" s="10" t="s">
        <v>4</v>
      </c>
    </row>
    <row r="3443" customFormat="false" ht="14.25" hidden="true" customHeight="false" outlineLevel="0" collapsed="false">
      <c r="A3443" s="0" t="s">
        <v>101</v>
      </c>
      <c r="B3443" s="0" t="s">
        <v>53</v>
      </c>
      <c r="C3443" s="0" t="s">
        <v>65</v>
      </c>
      <c r="D3443" s="0" t="s">
        <v>67</v>
      </c>
      <c r="E3443" s="0" t="n">
        <v>2037</v>
      </c>
      <c r="F3443" s="5" t="n">
        <v>0.880257682917475</v>
      </c>
      <c r="G3443" s="10" t="s">
        <v>4</v>
      </c>
    </row>
    <row r="3444" customFormat="false" ht="14.25" hidden="true" customHeight="false" outlineLevel="0" collapsed="false">
      <c r="A3444" s="0" t="s">
        <v>101</v>
      </c>
      <c r="B3444" s="0" t="s">
        <v>53</v>
      </c>
      <c r="C3444" s="0" t="s">
        <v>65</v>
      </c>
      <c r="D3444" s="0" t="s">
        <v>67</v>
      </c>
      <c r="E3444" s="0" t="n">
        <v>2038</v>
      </c>
      <c r="F3444" s="5" t="n">
        <v>0.845154841286567</v>
      </c>
      <c r="G3444" s="10" t="s">
        <v>4</v>
      </c>
    </row>
    <row r="3445" customFormat="false" ht="14.25" hidden="true" customHeight="false" outlineLevel="0" collapsed="false">
      <c r="A3445" s="0" t="s">
        <v>101</v>
      </c>
      <c r="B3445" s="0" t="s">
        <v>53</v>
      </c>
      <c r="C3445" s="0" t="s">
        <v>65</v>
      </c>
      <c r="D3445" s="0" t="s">
        <v>67</v>
      </c>
      <c r="E3445" s="0" t="n">
        <v>2039</v>
      </c>
      <c r="F3445" s="5" t="n">
        <v>0.835608148813583</v>
      </c>
      <c r="G3445" s="10" t="s">
        <v>4</v>
      </c>
    </row>
    <row r="3446" customFormat="false" ht="14.25" hidden="true" customHeight="false" outlineLevel="0" collapsed="false">
      <c r="A3446" s="0" t="s">
        <v>101</v>
      </c>
      <c r="B3446" s="0" t="s">
        <v>53</v>
      </c>
      <c r="C3446" s="0" t="s">
        <v>65</v>
      </c>
      <c r="D3446" s="0" t="s">
        <v>67</v>
      </c>
      <c r="E3446" s="0" t="n">
        <v>2040</v>
      </c>
      <c r="F3446" s="5" t="n">
        <v>0.805070624529744</v>
      </c>
      <c r="G3446" s="10" t="s">
        <v>4</v>
      </c>
    </row>
    <row r="3447" customFormat="false" ht="14.25" hidden="true" customHeight="false" outlineLevel="0" collapsed="false">
      <c r="A3447" s="0" t="s">
        <v>101</v>
      </c>
      <c r="B3447" s="0" t="s">
        <v>53</v>
      </c>
      <c r="C3447" s="0" t="s">
        <v>65</v>
      </c>
      <c r="D3447" s="0" t="s">
        <v>68</v>
      </c>
      <c r="E3447" s="0" t="n">
        <v>2024</v>
      </c>
      <c r="F3447" s="5" t="n">
        <v>0.532564143566</v>
      </c>
      <c r="G3447" s="10" t="s">
        <v>4</v>
      </c>
    </row>
    <row r="3448" customFormat="false" ht="14.25" hidden="true" customHeight="false" outlineLevel="0" collapsed="false">
      <c r="A3448" s="0" t="s">
        <v>101</v>
      </c>
      <c r="B3448" s="0" t="s">
        <v>53</v>
      </c>
      <c r="C3448" s="0" t="s">
        <v>65</v>
      </c>
      <c r="D3448" s="0" t="s">
        <v>68</v>
      </c>
      <c r="E3448" s="0" t="n">
        <v>2025</v>
      </c>
      <c r="F3448" s="5" t="n">
        <v>0.5840422103985</v>
      </c>
      <c r="G3448" s="10" t="s">
        <v>4</v>
      </c>
    </row>
    <row r="3449" customFormat="false" ht="14.25" hidden="true" customHeight="false" outlineLevel="0" collapsed="false">
      <c r="A3449" s="0" t="s">
        <v>101</v>
      </c>
      <c r="B3449" s="0" t="s">
        <v>53</v>
      </c>
      <c r="C3449" s="0" t="s">
        <v>65</v>
      </c>
      <c r="D3449" s="0" t="s">
        <v>68</v>
      </c>
      <c r="E3449" s="0" t="n">
        <v>2026</v>
      </c>
      <c r="F3449" s="5" t="n">
        <v>0.64611177534414</v>
      </c>
      <c r="G3449" s="10" t="s">
        <v>4</v>
      </c>
    </row>
    <row r="3450" customFormat="false" ht="14.25" hidden="true" customHeight="false" outlineLevel="0" collapsed="false">
      <c r="A3450" s="0" t="s">
        <v>101</v>
      </c>
      <c r="B3450" s="0" t="s">
        <v>53</v>
      </c>
      <c r="C3450" s="0" t="s">
        <v>65</v>
      </c>
      <c r="D3450" s="0" t="s">
        <v>68</v>
      </c>
      <c r="E3450" s="0" t="n">
        <v>2027</v>
      </c>
      <c r="F3450" s="5" t="n">
        <v>0.708123702339301</v>
      </c>
      <c r="G3450" s="10" t="s">
        <v>4</v>
      </c>
    </row>
    <row r="3451" customFormat="false" ht="14.25" hidden="true" customHeight="false" outlineLevel="0" collapsed="false">
      <c r="A3451" s="0" t="s">
        <v>101</v>
      </c>
      <c r="B3451" s="0" t="s">
        <v>53</v>
      </c>
      <c r="C3451" s="0" t="s">
        <v>65</v>
      </c>
      <c r="D3451" s="0" t="s">
        <v>68</v>
      </c>
      <c r="E3451" s="0" t="n">
        <v>2028</v>
      </c>
      <c r="F3451" s="5" t="n">
        <v>0.778818782637169</v>
      </c>
      <c r="G3451" s="10" t="s">
        <v>4</v>
      </c>
    </row>
    <row r="3452" customFormat="false" ht="14.25" hidden="true" customHeight="false" outlineLevel="0" collapsed="false">
      <c r="A3452" s="0" t="s">
        <v>101</v>
      </c>
      <c r="B3452" s="0" t="s">
        <v>53</v>
      </c>
      <c r="C3452" s="0" t="s">
        <v>65</v>
      </c>
      <c r="D3452" s="0" t="s">
        <v>68</v>
      </c>
      <c r="E3452" s="0" t="n">
        <v>2029</v>
      </c>
      <c r="F3452" s="5" t="n">
        <v>0.853167909597756</v>
      </c>
      <c r="G3452" s="10" t="s">
        <v>4</v>
      </c>
    </row>
    <row r="3453" customFormat="false" ht="14.25" hidden="true" customHeight="false" outlineLevel="0" collapsed="false">
      <c r="A3453" s="0" t="s">
        <v>101</v>
      </c>
      <c r="B3453" s="0" t="s">
        <v>53</v>
      </c>
      <c r="C3453" s="0" t="s">
        <v>65</v>
      </c>
      <c r="D3453" s="0" t="s">
        <v>68</v>
      </c>
      <c r="E3453" s="0" t="n">
        <v>2030</v>
      </c>
      <c r="F3453" s="5" t="n">
        <v>0.932519162855035</v>
      </c>
      <c r="G3453" s="10" t="s">
        <v>4</v>
      </c>
    </row>
    <row r="3454" customFormat="false" ht="14.25" hidden="true" customHeight="false" outlineLevel="0" collapsed="false">
      <c r="A3454" s="0" t="s">
        <v>101</v>
      </c>
      <c r="B3454" s="0" t="s">
        <v>53</v>
      </c>
      <c r="C3454" s="0" t="s">
        <v>65</v>
      </c>
      <c r="D3454" s="0" t="s">
        <v>68</v>
      </c>
      <c r="E3454" s="0" t="n">
        <v>2031</v>
      </c>
      <c r="F3454" s="5" t="n">
        <v>1.00653062531013</v>
      </c>
      <c r="G3454" s="10" t="s">
        <v>4</v>
      </c>
    </row>
    <row r="3455" customFormat="false" ht="14.25" hidden="true" customHeight="false" outlineLevel="0" collapsed="false">
      <c r="A3455" s="0" t="s">
        <v>101</v>
      </c>
      <c r="B3455" s="0" t="s">
        <v>53</v>
      </c>
      <c r="C3455" s="0" t="s">
        <v>65</v>
      </c>
      <c r="D3455" s="0" t="s">
        <v>68</v>
      </c>
      <c r="E3455" s="0" t="n">
        <v>2032</v>
      </c>
      <c r="F3455" s="5" t="n">
        <v>1.08587712708433</v>
      </c>
      <c r="G3455" s="10" t="s">
        <v>4</v>
      </c>
    </row>
    <row r="3456" customFormat="false" ht="14.25" hidden="true" customHeight="false" outlineLevel="0" collapsed="false">
      <c r="A3456" s="0" t="s">
        <v>101</v>
      </c>
      <c r="B3456" s="0" t="s">
        <v>53</v>
      </c>
      <c r="C3456" s="0" t="s">
        <v>65</v>
      </c>
      <c r="D3456" s="0" t="s">
        <v>68</v>
      </c>
      <c r="E3456" s="0" t="n">
        <v>2033</v>
      </c>
      <c r="F3456" s="5" t="n">
        <v>1.16547865847382</v>
      </c>
      <c r="G3456" s="10" t="s">
        <v>4</v>
      </c>
    </row>
    <row r="3457" customFormat="false" ht="14.25" hidden="true" customHeight="false" outlineLevel="0" collapsed="false">
      <c r="A3457" s="0" t="s">
        <v>101</v>
      </c>
      <c r="B3457" s="0" t="s">
        <v>53</v>
      </c>
      <c r="C3457" s="0" t="s">
        <v>65</v>
      </c>
      <c r="D3457" s="0" t="s">
        <v>68</v>
      </c>
      <c r="E3457" s="0" t="n">
        <v>2034</v>
      </c>
      <c r="F3457" s="5" t="n">
        <v>1.27483516837639</v>
      </c>
      <c r="G3457" s="10" t="s">
        <v>4</v>
      </c>
    </row>
    <row r="3458" customFormat="false" ht="14.25" hidden="true" customHeight="false" outlineLevel="0" collapsed="false">
      <c r="A3458" s="0" t="s">
        <v>101</v>
      </c>
      <c r="B3458" s="0" t="s">
        <v>53</v>
      </c>
      <c r="C3458" s="0" t="s">
        <v>65</v>
      </c>
      <c r="D3458" s="0" t="s">
        <v>68</v>
      </c>
      <c r="E3458" s="0" t="n">
        <v>2035</v>
      </c>
      <c r="F3458" s="5" t="n">
        <v>1.35947420358433</v>
      </c>
      <c r="G3458" s="10" t="s">
        <v>4</v>
      </c>
    </row>
    <row r="3459" customFormat="false" ht="14.25" hidden="true" customHeight="false" outlineLevel="0" collapsed="false">
      <c r="A3459" s="0" t="s">
        <v>101</v>
      </c>
      <c r="B3459" s="0" t="s">
        <v>53</v>
      </c>
      <c r="C3459" s="0" t="s">
        <v>65</v>
      </c>
      <c r="D3459" s="0" t="s">
        <v>68</v>
      </c>
      <c r="E3459" s="0" t="n">
        <v>2036</v>
      </c>
      <c r="F3459" s="5" t="n">
        <v>1.44584584788872</v>
      </c>
      <c r="G3459" s="10" t="s">
        <v>4</v>
      </c>
    </row>
    <row r="3460" customFormat="false" ht="14.25" hidden="true" customHeight="false" outlineLevel="0" collapsed="false">
      <c r="A3460" s="0" t="s">
        <v>101</v>
      </c>
      <c r="B3460" s="0" t="s">
        <v>53</v>
      </c>
      <c r="C3460" s="0" t="s">
        <v>65</v>
      </c>
      <c r="D3460" s="0" t="s">
        <v>68</v>
      </c>
      <c r="E3460" s="0" t="n">
        <v>2037</v>
      </c>
      <c r="F3460" s="5" t="n">
        <v>1.49826259077508</v>
      </c>
      <c r="G3460" s="10" t="s">
        <v>4</v>
      </c>
    </row>
    <row r="3461" customFormat="false" ht="14.25" hidden="true" customHeight="false" outlineLevel="0" collapsed="false">
      <c r="A3461" s="0" t="s">
        <v>101</v>
      </c>
      <c r="B3461" s="0" t="s">
        <v>53</v>
      </c>
      <c r="C3461" s="0" t="s">
        <v>65</v>
      </c>
      <c r="D3461" s="0" t="s">
        <v>68</v>
      </c>
      <c r="E3461" s="0" t="n">
        <v>2038</v>
      </c>
      <c r="F3461" s="5" t="n">
        <v>1.52720291961161</v>
      </c>
      <c r="G3461" s="10" t="s">
        <v>4</v>
      </c>
    </row>
    <row r="3462" customFormat="false" ht="14.25" hidden="true" customHeight="false" outlineLevel="0" collapsed="false">
      <c r="A3462" s="0" t="s">
        <v>101</v>
      </c>
      <c r="B3462" s="0" t="s">
        <v>53</v>
      </c>
      <c r="C3462" s="0" t="s">
        <v>65</v>
      </c>
      <c r="D3462" s="0" t="s">
        <v>68</v>
      </c>
      <c r="E3462" s="0" t="n">
        <v>2039</v>
      </c>
      <c r="F3462" s="5" t="n">
        <v>1.56091535780944</v>
      </c>
      <c r="G3462" s="10" t="s">
        <v>4</v>
      </c>
    </row>
    <row r="3463" customFormat="false" ht="14.25" hidden="true" customHeight="false" outlineLevel="0" collapsed="false">
      <c r="A3463" s="0" t="s">
        <v>101</v>
      </c>
      <c r="B3463" s="0" t="s">
        <v>53</v>
      </c>
      <c r="C3463" s="0" t="s">
        <v>65</v>
      </c>
      <c r="D3463" s="0" t="s">
        <v>68</v>
      </c>
      <c r="E3463" s="0" t="n">
        <v>2040</v>
      </c>
      <c r="F3463" s="5" t="n">
        <v>1.60697881174251</v>
      </c>
      <c r="G3463" s="10" t="s">
        <v>4</v>
      </c>
    </row>
    <row r="3464" customFormat="false" ht="14.25" hidden="true" customHeight="false" outlineLevel="0" collapsed="false">
      <c r="A3464" s="0" t="s">
        <v>101</v>
      </c>
      <c r="B3464" s="0" t="s">
        <v>53</v>
      </c>
      <c r="C3464" s="0" t="s">
        <v>65</v>
      </c>
      <c r="D3464" s="0" t="s">
        <v>70</v>
      </c>
      <c r="E3464" s="0" t="n">
        <v>2024</v>
      </c>
      <c r="F3464" s="5" t="n">
        <v>173.098667242645</v>
      </c>
      <c r="G3464" s="10" t="s">
        <v>4</v>
      </c>
    </row>
    <row r="3465" customFormat="false" ht="14.25" hidden="true" customHeight="false" outlineLevel="0" collapsed="false">
      <c r="A3465" s="0" t="s">
        <v>101</v>
      </c>
      <c r="B3465" s="0" t="s">
        <v>53</v>
      </c>
      <c r="C3465" s="0" t="s">
        <v>65</v>
      </c>
      <c r="D3465" s="0" t="s">
        <v>70</v>
      </c>
      <c r="E3465" s="0" t="n">
        <v>2025</v>
      </c>
      <c r="F3465" s="5" t="n">
        <v>172.608800709874</v>
      </c>
      <c r="G3465" s="10" t="s">
        <v>4</v>
      </c>
    </row>
    <row r="3466" customFormat="false" ht="14.25" hidden="true" customHeight="false" outlineLevel="0" collapsed="false">
      <c r="A3466" s="0" t="s">
        <v>101</v>
      </c>
      <c r="B3466" s="0" t="s">
        <v>53</v>
      </c>
      <c r="C3466" s="0" t="s">
        <v>65</v>
      </c>
      <c r="D3466" s="0" t="s">
        <v>70</v>
      </c>
      <c r="E3466" s="0" t="n">
        <v>2026</v>
      </c>
      <c r="F3466" s="5" t="n">
        <v>172.120528200997</v>
      </c>
      <c r="G3466" s="10" t="s">
        <v>4</v>
      </c>
    </row>
    <row r="3467" customFormat="false" ht="14.25" hidden="true" customHeight="false" outlineLevel="0" collapsed="false">
      <c r="A3467" s="0" t="s">
        <v>101</v>
      </c>
      <c r="B3467" s="0" t="s">
        <v>53</v>
      </c>
      <c r="C3467" s="0" t="s">
        <v>65</v>
      </c>
      <c r="D3467" s="0" t="s">
        <v>70</v>
      </c>
      <c r="E3467" s="0" t="n">
        <v>2027</v>
      </c>
      <c r="F3467" s="5" t="n">
        <v>172.27654486381</v>
      </c>
      <c r="G3467" s="10" t="s">
        <v>4</v>
      </c>
    </row>
    <row r="3468" customFormat="false" ht="14.25" hidden="true" customHeight="false" outlineLevel="0" collapsed="false">
      <c r="A3468" s="0" t="s">
        <v>101</v>
      </c>
      <c r="B3468" s="0" t="s">
        <v>53</v>
      </c>
      <c r="C3468" s="0" t="s">
        <v>65</v>
      </c>
      <c r="D3468" s="0" t="s">
        <v>70</v>
      </c>
      <c r="E3468" s="0" t="n">
        <v>2028</v>
      </c>
      <c r="F3468" s="5" t="n">
        <v>172.20990303561</v>
      </c>
      <c r="G3468" s="10" t="s">
        <v>4</v>
      </c>
    </row>
    <row r="3469" customFormat="false" ht="14.25" hidden="true" customHeight="false" outlineLevel="0" collapsed="false">
      <c r="A3469" s="0" t="s">
        <v>101</v>
      </c>
      <c r="B3469" s="0" t="s">
        <v>53</v>
      </c>
      <c r="C3469" s="0" t="s">
        <v>65</v>
      </c>
      <c r="D3469" s="0" t="s">
        <v>70</v>
      </c>
      <c r="E3469" s="0" t="n">
        <v>2029</v>
      </c>
      <c r="F3469" s="5" t="n">
        <v>172.559511498282</v>
      </c>
      <c r="G3469" s="10" t="s">
        <v>4</v>
      </c>
    </row>
    <row r="3470" customFormat="false" ht="14.25" hidden="true" customHeight="false" outlineLevel="0" collapsed="false">
      <c r="A3470" s="0" t="s">
        <v>101</v>
      </c>
      <c r="B3470" s="0" t="s">
        <v>53</v>
      </c>
      <c r="C3470" s="0" t="s">
        <v>65</v>
      </c>
      <c r="D3470" s="0" t="s">
        <v>70</v>
      </c>
      <c r="E3470" s="0" t="n">
        <v>2030</v>
      </c>
      <c r="F3470" s="5" t="n">
        <v>172.891237531747</v>
      </c>
      <c r="G3470" s="10" t="s">
        <v>4</v>
      </c>
    </row>
    <row r="3471" customFormat="false" ht="14.25" hidden="true" customHeight="false" outlineLevel="0" collapsed="false">
      <c r="A3471" s="0" t="s">
        <v>101</v>
      </c>
      <c r="B3471" s="0" t="s">
        <v>53</v>
      </c>
      <c r="C3471" s="0" t="s">
        <v>65</v>
      </c>
      <c r="D3471" s="0" t="s">
        <v>70</v>
      </c>
      <c r="E3471" s="0" t="n">
        <v>2031</v>
      </c>
      <c r="F3471" s="5" t="n">
        <v>173.250267364347</v>
      </c>
      <c r="G3471" s="10" t="s">
        <v>4</v>
      </c>
    </row>
    <row r="3472" customFormat="false" ht="14.25" hidden="true" customHeight="false" outlineLevel="0" collapsed="false">
      <c r="A3472" s="0" t="s">
        <v>101</v>
      </c>
      <c r="B3472" s="0" t="s">
        <v>53</v>
      </c>
      <c r="C3472" s="0" t="s">
        <v>65</v>
      </c>
      <c r="D3472" s="0" t="s">
        <v>70</v>
      </c>
      <c r="E3472" s="0" t="n">
        <v>2032</v>
      </c>
      <c r="F3472" s="5" t="n">
        <v>174.212819985559</v>
      </c>
      <c r="G3472" s="10" t="s">
        <v>4</v>
      </c>
    </row>
    <row r="3473" customFormat="false" ht="14.25" hidden="true" customHeight="false" outlineLevel="0" collapsed="false">
      <c r="A3473" s="0" t="s">
        <v>101</v>
      </c>
      <c r="B3473" s="0" t="s">
        <v>53</v>
      </c>
      <c r="C3473" s="0" t="s">
        <v>65</v>
      </c>
      <c r="D3473" s="0" t="s">
        <v>70</v>
      </c>
      <c r="E3473" s="0" t="n">
        <v>2033</v>
      </c>
      <c r="F3473" s="5" t="n">
        <v>175.073452756862</v>
      </c>
      <c r="G3473" s="10" t="s">
        <v>4</v>
      </c>
    </row>
    <row r="3474" customFormat="false" ht="14.25" hidden="true" customHeight="false" outlineLevel="0" collapsed="false">
      <c r="A3474" s="0" t="s">
        <v>101</v>
      </c>
      <c r="B3474" s="0" t="s">
        <v>53</v>
      </c>
      <c r="C3474" s="0" t="s">
        <v>65</v>
      </c>
      <c r="D3474" s="0" t="s">
        <v>70</v>
      </c>
      <c r="E3474" s="0" t="n">
        <v>2034</v>
      </c>
      <c r="F3474" s="5" t="n">
        <v>175.823771094498</v>
      </c>
      <c r="G3474" s="10" t="s">
        <v>4</v>
      </c>
    </row>
    <row r="3475" customFormat="false" ht="14.25" hidden="true" customHeight="false" outlineLevel="0" collapsed="false">
      <c r="A3475" s="0" t="s">
        <v>101</v>
      </c>
      <c r="B3475" s="0" t="s">
        <v>53</v>
      </c>
      <c r="C3475" s="0" t="s">
        <v>65</v>
      </c>
      <c r="D3475" s="0" t="s">
        <v>70</v>
      </c>
      <c r="E3475" s="0" t="n">
        <v>2035</v>
      </c>
      <c r="F3475" s="5" t="n">
        <v>176.63986499892</v>
      </c>
      <c r="G3475" s="10" t="s">
        <v>4</v>
      </c>
    </row>
    <row r="3476" customFormat="false" ht="14.25" hidden="true" customHeight="false" outlineLevel="0" collapsed="false">
      <c r="A3476" s="0" t="s">
        <v>101</v>
      </c>
      <c r="B3476" s="0" t="s">
        <v>53</v>
      </c>
      <c r="C3476" s="0" t="s">
        <v>65</v>
      </c>
      <c r="D3476" s="0" t="s">
        <v>70</v>
      </c>
      <c r="E3476" s="0" t="n">
        <v>2036</v>
      </c>
      <c r="F3476" s="5" t="n">
        <v>177.515845415418</v>
      </c>
      <c r="G3476" s="10" t="s">
        <v>4</v>
      </c>
    </row>
    <row r="3477" customFormat="false" ht="14.25" hidden="true" customHeight="false" outlineLevel="0" collapsed="false">
      <c r="A3477" s="0" t="s">
        <v>101</v>
      </c>
      <c r="B3477" s="0" t="s">
        <v>53</v>
      </c>
      <c r="C3477" s="0" t="s">
        <v>65</v>
      </c>
      <c r="D3477" s="0" t="s">
        <v>70</v>
      </c>
      <c r="E3477" s="0" t="n">
        <v>2037</v>
      </c>
      <c r="F3477" s="5" t="n">
        <v>178.760628686328</v>
      </c>
      <c r="G3477" s="10" t="s">
        <v>4</v>
      </c>
    </row>
    <row r="3478" customFormat="false" ht="14.25" hidden="true" customHeight="false" outlineLevel="0" collapsed="false">
      <c r="A3478" s="0" t="s">
        <v>101</v>
      </c>
      <c r="B3478" s="0" t="s">
        <v>53</v>
      </c>
      <c r="C3478" s="0" t="s">
        <v>65</v>
      </c>
      <c r="D3478" s="0" t="s">
        <v>70</v>
      </c>
      <c r="E3478" s="0" t="n">
        <v>2038</v>
      </c>
      <c r="F3478" s="5" t="n">
        <v>179.9194857735</v>
      </c>
      <c r="G3478" s="10" t="s">
        <v>4</v>
      </c>
    </row>
    <row r="3479" customFormat="false" ht="14.25" hidden="true" customHeight="false" outlineLevel="0" collapsed="false">
      <c r="A3479" s="0" t="s">
        <v>101</v>
      </c>
      <c r="B3479" s="0" t="s">
        <v>53</v>
      </c>
      <c r="C3479" s="0" t="s">
        <v>65</v>
      </c>
      <c r="D3479" s="0" t="s">
        <v>70</v>
      </c>
      <c r="E3479" s="0" t="n">
        <v>2039</v>
      </c>
      <c r="F3479" s="5" t="n">
        <v>181.031001613943</v>
      </c>
      <c r="G3479" s="10" t="s">
        <v>4</v>
      </c>
    </row>
    <row r="3480" customFormat="false" ht="14.25" hidden="true" customHeight="false" outlineLevel="0" collapsed="false">
      <c r="A3480" s="0" t="s">
        <v>101</v>
      </c>
      <c r="B3480" s="0" t="s">
        <v>53</v>
      </c>
      <c r="C3480" s="0" t="s">
        <v>65</v>
      </c>
      <c r="D3480" s="0" t="s">
        <v>70</v>
      </c>
      <c r="E3480" s="0" t="n">
        <v>2040</v>
      </c>
      <c r="F3480" s="5" t="n">
        <v>182.38955939825</v>
      </c>
      <c r="G3480" s="10" t="s">
        <v>4</v>
      </c>
    </row>
    <row r="3481" customFormat="false" ht="14.25" hidden="true" customHeight="false" outlineLevel="0" collapsed="false">
      <c r="A3481" s="0" t="s">
        <v>101</v>
      </c>
      <c r="B3481" s="0" t="s">
        <v>53</v>
      </c>
      <c r="C3481" s="0" t="s">
        <v>65</v>
      </c>
      <c r="D3481" s="0" t="s">
        <v>71</v>
      </c>
      <c r="E3481" s="0" t="n">
        <v>2024</v>
      </c>
      <c r="F3481" s="5" t="n">
        <v>193.704563490641</v>
      </c>
      <c r="G3481" s="10" t="s">
        <v>4</v>
      </c>
    </row>
    <row r="3482" customFormat="false" ht="14.25" hidden="true" customHeight="false" outlineLevel="0" collapsed="false">
      <c r="A3482" s="0" t="s">
        <v>101</v>
      </c>
      <c r="B3482" s="0" t="s">
        <v>53</v>
      </c>
      <c r="C3482" s="0" t="s">
        <v>65</v>
      </c>
      <c r="D3482" s="0" t="s">
        <v>71</v>
      </c>
      <c r="E3482" s="0" t="n">
        <v>2025</v>
      </c>
      <c r="F3482" s="5" t="n">
        <v>194.548153109043</v>
      </c>
      <c r="G3482" s="10" t="s">
        <v>4</v>
      </c>
    </row>
    <row r="3483" customFormat="false" ht="14.25" hidden="true" customHeight="false" outlineLevel="0" collapsed="false">
      <c r="A3483" s="0" t="s">
        <v>101</v>
      </c>
      <c r="B3483" s="0" t="s">
        <v>53</v>
      </c>
      <c r="C3483" s="0" t="s">
        <v>65</v>
      </c>
      <c r="D3483" s="0" t="s">
        <v>71</v>
      </c>
      <c r="E3483" s="0" t="n">
        <v>2026</v>
      </c>
      <c r="F3483" s="5" t="n">
        <v>195.281763155036</v>
      </c>
      <c r="G3483" s="10" t="s">
        <v>4</v>
      </c>
    </row>
    <row r="3484" customFormat="false" ht="14.25" hidden="true" customHeight="false" outlineLevel="0" collapsed="false">
      <c r="A3484" s="0" t="s">
        <v>101</v>
      </c>
      <c r="B3484" s="0" t="s">
        <v>53</v>
      </c>
      <c r="C3484" s="0" t="s">
        <v>65</v>
      </c>
      <c r="D3484" s="0" t="s">
        <v>71</v>
      </c>
      <c r="E3484" s="0" t="n">
        <v>2027</v>
      </c>
      <c r="F3484" s="5" t="n">
        <v>196.071414113354</v>
      </c>
      <c r="G3484" s="10" t="s">
        <v>4</v>
      </c>
    </row>
    <row r="3485" customFormat="false" ht="14.25" hidden="true" customHeight="false" outlineLevel="0" collapsed="false">
      <c r="A3485" s="0" t="s">
        <v>101</v>
      </c>
      <c r="B3485" s="0" t="s">
        <v>53</v>
      </c>
      <c r="C3485" s="0" t="s">
        <v>65</v>
      </c>
      <c r="D3485" s="0" t="s">
        <v>71</v>
      </c>
      <c r="E3485" s="0" t="n">
        <v>2028</v>
      </c>
      <c r="F3485" s="5" t="n">
        <v>197.057291586435</v>
      </c>
      <c r="G3485" s="10" t="s">
        <v>4</v>
      </c>
    </row>
    <row r="3486" customFormat="false" ht="14.25" hidden="true" customHeight="false" outlineLevel="0" collapsed="false">
      <c r="A3486" s="0" t="s">
        <v>101</v>
      </c>
      <c r="B3486" s="0" t="s">
        <v>53</v>
      </c>
      <c r="C3486" s="0" t="s">
        <v>65</v>
      </c>
      <c r="D3486" s="0" t="s">
        <v>71</v>
      </c>
      <c r="E3486" s="0" t="n">
        <v>2029</v>
      </c>
      <c r="F3486" s="5" t="n">
        <v>198.185298746996</v>
      </c>
      <c r="G3486" s="10" t="s">
        <v>4</v>
      </c>
    </row>
    <row r="3487" customFormat="false" ht="14.25" hidden="true" customHeight="false" outlineLevel="0" collapsed="false">
      <c r="A3487" s="0" t="s">
        <v>101</v>
      </c>
      <c r="B3487" s="0" t="s">
        <v>53</v>
      </c>
      <c r="C3487" s="0" t="s">
        <v>65</v>
      </c>
      <c r="D3487" s="0" t="s">
        <v>71</v>
      </c>
      <c r="E3487" s="0" t="n">
        <v>2030</v>
      </c>
      <c r="F3487" s="5" t="n">
        <v>199.40462207456</v>
      </c>
      <c r="G3487" s="10" t="s">
        <v>4</v>
      </c>
    </row>
    <row r="3488" customFormat="false" ht="14.25" hidden="true" customHeight="false" outlineLevel="0" collapsed="false">
      <c r="A3488" s="0" t="s">
        <v>101</v>
      </c>
      <c r="B3488" s="0" t="s">
        <v>53</v>
      </c>
      <c r="C3488" s="0" t="s">
        <v>65</v>
      </c>
      <c r="D3488" s="0" t="s">
        <v>71</v>
      </c>
      <c r="E3488" s="0" t="n">
        <v>2031</v>
      </c>
      <c r="F3488" s="5" t="n">
        <v>200.633471209404</v>
      </c>
      <c r="G3488" s="10" t="s">
        <v>4</v>
      </c>
    </row>
    <row r="3489" customFormat="false" ht="14.25" hidden="true" customHeight="false" outlineLevel="0" collapsed="false">
      <c r="A3489" s="0" t="s">
        <v>101</v>
      </c>
      <c r="B3489" s="0" t="s">
        <v>53</v>
      </c>
      <c r="C3489" s="0" t="s">
        <v>65</v>
      </c>
      <c r="D3489" s="0" t="s">
        <v>71</v>
      </c>
      <c r="E3489" s="0" t="n">
        <v>2032</v>
      </c>
      <c r="F3489" s="5" t="n">
        <v>201.876614311982</v>
      </c>
      <c r="G3489" s="10" t="s">
        <v>4</v>
      </c>
    </row>
    <row r="3490" customFormat="false" ht="14.25" hidden="true" customHeight="false" outlineLevel="0" collapsed="false">
      <c r="A3490" s="0" t="s">
        <v>101</v>
      </c>
      <c r="B3490" s="0" t="s">
        <v>53</v>
      </c>
      <c r="C3490" s="0" t="s">
        <v>65</v>
      </c>
      <c r="D3490" s="0" t="s">
        <v>71</v>
      </c>
      <c r="E3490" s="0" t="n">
        <v>2033</v>
      </c>
      <c r="F3490" s="5" t="n">
        <v>203.140767404959</v>
      </c>
      <c r="G3490" s="10" t="s">
        <v>4</v>
      </c>
    </row>
    <row r="3491" customFormat="false" ht="14.25" hidden="true" customHeight="false" outlineLevel="0" collapsed="false">
      <c r="A3491" s="0" t="s">
        <v>101</v>
      </c>
      <c r="B3491" s="0" t="s">
        <v>53</v>
      </c>
      <c r="C3491" s="0" t="s">
        <v>65</v>
      </c>
      <c r="D3491" s="0" t="s">
        <v>71</v>
      </c>
      <c r="E3491" s="0" t="n">
        <v>2034</v>
      </c>
      <c r="F3491" s="5" t="n">
        <v>204.462735573681</v>
      </c>
      <c r="G3491" s="10" t="s">
        <v>4</v>
      </c>
    </row>
    <row r="3492" customFormat="false" ht="14.25" hidden="true" customHeight="false" outlineLevel="0" collapsed="false">
      <c r="A3492" s="0" t="s">
        <v>101</v>
      </c>
      <c r="B3492" s="0" t="s">
        <v>53</v>
      </c>
      <c r="C3492" s="0" t="s">
        <v>65</v>
      </c>
      <c r="D3492" s="0" t="s">
        <v>71</v>
      </c>
      <c r="E3492" s="0" t="n">
        <v>2035</v>
      </c>
      <c r="F3492" s="5" t="n">
        <v>205.747357487831</v>
      </c>
      <c r="G3492" s="10" t="s">
        <v>4</v>
      </c>
    </row>
    <row r="3493" customFormat="false" ht="14.25" hidden="true" customHeight="false" outlineLevel="0" collapsed="false">
      <c r="A3493" s="0" t="s">
        <v>101</v>
      </c>
      <c r="B3493" s="0" t="s">
        <v>53</v>
      </c>
      <c r="C3493" s="0" t="s">
        <v>65</v>
      </c>
      <c r="D3493" s="0" t="s">
        <v>71</v>
      </c>
      <c r="E3493" s="0" t="n">
        <v>2036</v>
      </c>
      <c r="F3493" s="5" t="n">
        <v>207.043063539064</v>
      </c>
      <c r="G3493" s="10" t="s">
        <v>4</v>
      </c>
    </row>
    <row r="3494" customFormat="false" ht="14.25" hidden="true" customHeight="false" outlineLevel="0" collapsed="false">
      <c r="A3494" s="0" t="s">
        <v>101</v>
      </c>
      <c r="B3494" s="0" t="s">
        <v>53</v>
      </c>
      <c r="C3494" s="0" t="s">
        <v>65</v>
      </c>
      <c r="D3494" s="0" t="s">
        <v>71</v>
      </c>
      <c r="E3494" s="0" t="n">
        <v>2037</v>
      </c>
      <c r="F3494" s="5" t="n">
        <v>208.122570280159</v>
      </c>
      <c r="G3494" s="10" t="s">
        <v>4</v>
      </c>
    </row>
    <row r="3495" customFormat="false" ht="14.25" hidden="true" customHeight="false" outlineLevel="0" collapsed="false">
      <c r="A3495" s="0" t="s">
        <v>101</v>
      </c>
      <c r="B3495" s="0" t="s">
        <v>53</v>
      </c>
      <c r="C3495" s="0" t="s">
        <v>65</v>
      </c>
      <c r="D3495" s="0" t="s">
        <v>71</v>
      </c>
      <c r="E3495" s="0" t="n">
        <v>2038</v>
      </c>
      <c r="F3495" s="5" t="n">
        <v>209.278087544973</v>
      </c>
      <c r="G3495" s="10" t="s">
        <v>4</v>
      </c>
    </row>
    <row r="3496" customFormat="false" ht="14.25" hidden="true" customHeight="false" outlineLevel="0" collapsed="false">
      <c r="A3496" s="0" t="s">
        <v>101</v>
      </c>
      <c r="B3496" s="0" t="s">
        <v>53</v>
      </c>
      <c r="C3496" s="0" t="s">
        <v>65</v>
      </c>
      <c r="D3496" s="0" t="s">
        <v>71</v>
      </c>
      <c r="E3496" s="0" t="n">
        <v>2039</v>
      </c>
      <c r="F3496" s="5" t="n">
        <v>210.470455597437</v>
      </c>
      <c r="G3496" s="10" t="s">
        <v>4</v>
      </c>
    </row>
    <row r="3497" customFormat="false" ht="14.25" hidden="true" customHeight="false" outlineLevel="0" collapsed="false">
      <c r="A3497" s="0" t="s">
        <v>101</v>
      </c>
      <c r="B3497" s="0" t="s">
        <v>53</v>
      </c>
      <c r="C3497" s="0" t="s">
        <v>65</v>
      </c>
      <c r="D3497" s="0" t="s">
        <v>71</v>
      </c>
      <c r="E3497" s="0" t="n">
        <v>2040</v>
      </c>
      <c r="F3497" s="5" t="n">
        <v>211.656423003238</v>
      </c>
      <c r="G3497" s="10" t="s">
        <v>4</v>
      </c>
    </row>
    <row r="3498" customFormat="false" ht="14.25" hidden="true" customHeight="false" outlineLevel="0" collapsed="false">
      <c r="A3498" s="0" t="s">
        <v>101</v>
      </c>
      <c r="B3498" s="0" t="s">
        <v>53</v>
      </c>
      <c r="C3498" s="0" t="s">
        <v>75</v>
      </c>
      <c r="D3498" s="0" t="s">
        <v>71</v>
      </c>
      <c r="E3498" s="0" t="n">
        <v>2024</v>
      </c>
      <c r="F3498" s="5" t="n">
        <v>12.95385</v>
      </c>
      <c r="G3498" s="10" t="s">
        <v>4</v>
      </c>
    </row>
    <row r="3499" customFormat="false" ht="14.25" hidden="true" customHeight="false" outlineLevel="0" collapsed="false">
      <c r="A3499" s="0" t="s">
        <v>101</v>
      </c>
      <c r="B3499" s="0" t="s">
        <v>53</v>
      </c>
      <c r="C3499" s="0" t="s">
        <v>75</v>
      </c>
      <c r="D3499" s="0" t="s">
        <v>71</v>
      </c>
      <c r="E3499" s="0" t="n">
        <v>2025</v>
      </c>
      <c r="F3499" s="5" t="n">
        <v>14.0465082475666</v>
      </c>
      <c r="G3499" s="10" t="s">
        <v>4</v>
      </c>
    </row>
    <row r="3500" customFormat="false" ht="14.25" hidden="true" customHeight="false" outlineLevel="0" collapsed="false">
      <c r="A3500" s="0" t="s">
        <v>101</v>
      </c>
      <c r="B3500" s="0" t="s">
        <v>53</v>
      </c>
      <c r="C3500" s="0" t="s">
        <v>75</v>
      </c>
      <c r="D3500" s="0" t="s">
        <v>71</v>
      </c>
      <c r="E3500" s="0" t="n">
        <v>2026</v>
      </c>
      <c r="F3500" s="5" t="n">
        <v>15.6110816994599</v>
      </c>
      <c r="G3500" s="10" t="s">
        <v>4</v>
      </c>
    </row>
    <row r="3501" customFormat="false" ht="14.25" hidden="true" customHeight="false" outlineLevel="0" collapsed="false">
      <c r="A3501" s="0" t="s">
        <v>101</v>
      </c>
      <c r="B3501" s="0" t="s">
        <v>53</v>
      </c>
      <c r="C3501" s="0" t="s">
        <v>75</v>
      </c>
      <c r="D3501" s="0" t="s">
        <v>71</v>
      </c>
      <c r="E3501" s="0" t="n">
        <v>2027</v>
      </c>
      <c r="F3501" s="5" t="n">
        <v>17.3877852471568</v>
      </c>
      <c r="G3501" s="10" t="s">
        <v>4</v>
      </c>
    </row>
    <row r="3502" customFormat="false" ht="14.25" hidden="true" customHeight="false" outlineLevel="0" collapsed="false">
      <c r="A3502" s="0" t="s">
        <v>101</v>
      </c>
      <c r="B3502" s="0" t="s">
        <v>53</v>
      </c>
      <c r="C3502" s="0" t="s">
        <v>75</v>
      </c>
      <c r="D3502" s="0" t="s">
        <v>71</v>
      </c>
      <c r="E3502" s="0" t="n">
        <v>2028</v>
      </c>
      <c r="F3502" s="5" t="n">
        <v>19.0354907610844</v>
      </c>
      <c r="G3502" s="10" t="s">
        <v>4</v>
      </c>
    </row>
    <row r="3503" customFormat="false" ht="14.25" hidden="true" customHeight="false" outlineLevel="0" collapsed="false">
      <c r="A3503" s="0" t="s">
        <v>101</v>
      </c>
      <c r="B3503" s="0" t="s">
        <v>53</v>
      </c>
      <c r="C3503" s="0" t="s">
        <v>75</v>
      </c>
      <c r="D3503" s="0" t="s">
        <v>71</v>
      </c>
      <c r="E3503" s="0" t="n">
        <v>2029</v>
      </c>
      <c r="F3503" s="5" t="n">
        <v>20.9430515714221</v>
      </c>
      <c r="G3503" s="10" t="s">
        <v>4</v>
      </c>
    </row>
    <row r="3504" customFormat="false" ht="14.25" hidden="true" customHeight="false" outlineLevel="0" collapsed="false">
      <c r="A3504" s="0" t="s">
        <v>101</v>
      </c>
      <c r="B3504" s="0" t="s">
        <v>53</v>
      </c>
      <c r="C3504" s="0" t="s">
        <v>75</v>
      </c>
      <c r="D3504" s="0" t="s">
        <v>71</v>
      </c>
      <c r="E3504" s="0" t="n">
        <v>2030</v>
      </c>
      <c r="F3504" s="5" t="n">
        <v>23.036860616542</v>
      </c>
      <c r="G3504" s="10" t="s">
        <v>4</v>
      </c>
    </row>
    <row r="3505" customFormat="false" ht="14.25" hidden="true" customHeight="false" outlineLevel="0" collapsed="false">
      <c r="A3505" s="0" t="s">
        <v>101</v>
      </c>
      <c r="B3505" s="0" t="s">
        <v>53</v>
      </c>
      <c r="C3505" s="0" t="s">
        <v>75</v>
      </c>
      <c r="D3505" s="0" t="s">
        <v>71</v>
      </c>
      <c r="E3505" s="0" t="n">
        <v>2031</v>
      </c>
      <c r="F3505" s="5" t="n">
        <v>25.1318474998099</v>
      </c>
      <c r="G3505" s="10" t="s">
        <v>4</v>
      </c>
    </row>
    <row r="3506" customFormat="false" ht="14.25" hidden="true" customHeight="false" outlineLevel="0" collapsed="false">
      <c r="A3506" s="0" t="s">
        <v>101</v>
      </c>
      <c r="B3506" s="0" t="s">
        <v>53</v>
      </c>
      <c r="C3506" s="0" t="s">
        <v>75</v>
      </c>
      <c r="D3506" s="0" t="s">
        <v>71</v>
      </c>
      <c r="E3506" s="0" t="n">
        <v>2032</v>
      </c>
      <c r="F3506" s="5" t="n">
        <v>28.1093850187624</v>
      </c>
      <c r="G3506" s="10" t="s">
        <v>4</v>
      </c>
    </row>
    <row r="3507" customFormat="false" ht="14.25" hidden="true" customHeight="false" outlineLevel="0" collapsed="false">
      <c r="A3507" s="0" t="s">
        <v>101</v>
      </c>
      <c r="B3507" s="0" t="s">
        <v>53</v>
      </c>
      <c r="C3507" s="0" t="s">
        <v>75</v>
      </c>
      <c r="D3507" s="0" t="s">
        <v>71</v>
      </c>
      <c r="E3507" s="0" t="n">
        <v>2033</v>
      </c>
      <c r="F3507" s="5" t="n">
        <v>31.0758621177425</v>
      </c>
      <c r="G3507" s="10" t="s">
        <v>4</v>
      </c>
    </row>
    <row r="3508" customFormat="false" ht="14.25" hidden="true" customHeight="false" outlineLevel="0" collapsed="false">
      <c r="A3508" s="0" t="s">
        <v>101</v>
      </c>
      <c r="B3508" s="0" t="s">
        <v>53</v>
      </c>
      <c r="C3508" s="0" t="s">
        <v>75</v>
      </c>
      <c r="D3508" s="0" t="s">
        <v>71</v>
      </c>
      <c r="E3508" s="0" t="n">
        <v>2034</v>
      </c>
      <c r="F3508" s="5" t="n">
        <v>33.9531761912242</v>
      </c>
      <c r="G3508" s="10" t="s">
        <v>4</v>
      </c>
    </row>
    <row r="3509" customFormat="false" ht="14.25" hidden="true" customHeight="false" outlineLevel="0" collapsed="false">
      <c r="A3509" s="0" t="s">
        <v>101</v>
      </c>
      <c r="B3509" s="0" t="s">
        <v>53</v>
      </c>
      <c r="C3509" s="0" t="s">
        <v>75</v>
      </c>
      <c r="D3509" s="0" t="s">
        <v>71</v>
      </c>
      <c r="E3509" s="0" t="n">
        <v>2035</v>
      </c>
      <c r="F3509" s="5" t="n">
        <v>36.6574334976013</v>
      </c>
      <c r="G3509" s="10" t="s">
        <v>4</v>
      </c>
    </row>
    <row r="3510" customFormat="false" ht="14.25" hidden="true" customHeight="false" outlineLevel="0" collapsed="false">
      <c r="A3510" s="0" t="s">
        <v>101</v>
      </c>
      <c r="B3510" s="0" t="s">
        <v>53</v>
      </c>
      <c r="C3510" s="0" t="s">
        <v>75</v>
      </c>
      <c r="D3510" s="0" t="s">
        <v>71</v>
      </c>
      <c r="E3510" s="0" t="n">
        <v>2036</v>
      </c>
      <c r="F3510" s="5" t="n">
        <v>39.1026065033363</v>
      </c>
      <c r="G3510" s="10" t="s">
        <v>4</v>
      </c>
    </row>
    <row r="3511" customFormat="false" ht="14.25" hidden="true" customHeight="false" outlineLevel="0" collapsed="false">
      <c r="A3511" s="0" t="s">
        <v>101</v>
      </c>
      <c r="B3511" s="0" t="s">
        <v>53</v>
      </c>
      <c r="C3511" s="0" t="s">
        <v>75</v>
      </c>
      <c r="D3511" s="0" t="s">
        <v>71</v>
      </c>
      <c r="E3511" s="0" t="n">
        <v>2037</v>
      </c>
      <c r="F3511" s="5" t="n">
        <v>41.2047626289556</v>
      </c>
      <c r="G3511" s="10" t="s">
        <v>4</v>
      </c>
    </row>
    <row r="3512" customFormat="false" ht="14.25" hidden="true" customHeight="false" outlineLevel="0" collapsed="false">
      <c r="A3512" s="0" t="s">
        <v>101</v>
      </c>
      <c r="B3512" s="0" t="s">
        <v>53</v>
      </c>
      <c r="C3512" s="0" t="s">
        <v>75</v>
      </c>
      <c r="D3512" s="0" t="s">
        <v>71</v>
      </c>
      <c r="E3512" s="0" t="n">
        <v>2038</v>
      </c>
      <c r="F3512" s="5" t="n">
        <v>42.8866036902608</v>
      </c>
      <c r="G3512" s="10" t="s">
        <v>4</v>
      </c>
    </row>
    <row r="3513" customFormat="false" ht="14.25" hidden="true" customHeight="false" outlineLevel="0" collapsed="false">
      <c r="A3513" s="0" t="s">
        <v>101</v>
      </c>
      <c r="B3513" s="0" t="s">
        <v>53</v>
      </c>
      <c r="C3513" s="0" t="s">
        <v>75</v>
      </c>
      <c r="D3513" s="0" t="s">
        <v>71</v>
      </c>
      <c r="E3513" s="0" t="n">
        <v>2039</v>
      </c>
      <c r="F3513" s="5" t="n">
        <v>44.081996290454</v>
      </c>
      <c r="G3513" s="10" t="s">
        <v>4</v>
      </c>
    </row>
    <row r="3514" customFormat="false" ht="14.25" hidden="true" customHeight="false" outlineLevel="0" collapsed="false">
      <c r="A3514" s="0" t="s">
        <v>101</v>
      </c>
      <c r="B3514" s="0" t="s">
        <v>53</v>
      </c>
      <c r="C3514" s="0" t="s">
        <v>75</v>
      </c>
      <c r="D3514" s="0" t="s">
        <v>71</v>
      </c>
      <c r="E3514" s="0" t="n">
        <v>2040</v>
      </c>
      <c r="F3514" s="5" t="n">
        <v>44.7401404950705</v>
      </c>
      <c r="G3514" s="10" t="s">
        <v>4</v>
      </c>
    </row>
    <row r="3515" customFormat="false" ht="14.25" hidden="true" customHeight="false" outlineLevel="0" collapsed="false">
      <c r="A3515" s="0" t="s">
        <v>101</v>
      </c>
      <c r="B3515" s="0" t="s">
        <v>53</v>
      </c>
      <c r="C3515" s="0" t="s">
        <v>75</v>
      </c>
      <c r="D3515" s="0" t="s">
        <v>75</v>
      </c>
      <c r="E3515" s="0" t="n">
        <v>2024</v>
      </c>
      <c r="F3515" s="5" t="n">
        <v>12.95385</v>
      </c>
      <c r="G3515" s="10" t="s">
        <v>4</v>
      </c>
    </row>
    <row r="3516" customFormat="false" ht="14.25" hidden="true" customHeight="false" outlineLevel="0" collapsed="false">
      <c r="A3516" s="0" t="s">
        <v>101</v>
      </c>
      <c r="B3516" s="0" t="s">
        <v>53</v>
      </c>
      <c r="C3516" s="0" t="s">
        <v>75</v>
      </c>
      <c r="D3516" s="0" t="s">
        <v>75</v>
      </c>
      <c r="E3516" s="0" t="n">
        <v>2025</v>
      </c>
      <c r="F3516" s="5" t="n">
        <v>14.0465082475666</v>
      </c>
      <c r="G3516" s="10" t="s">
        <v>4</v>
      </c>
    </row>
    <row r="3517" customFormat="false" ht="14.25" hidden="true" customHeight="false" outlineLevel="0" collapsed="false">
      <c r="A3517" s="0" t="s">
        <v>101</v>
      </c>
      <c r="B3517" s="0" t="s">
        <v>53</v>
      </c>
      <c r="C3517" s="0" t="s">
        <v>75</v>
      </c>
      <c r="D3517" s="0" t="s">
        <v>75</v>
      </c>
      <c r="E3517" s="0" t="n">
        <v>2026</v>
      </c>
      <c r="F3517" s="5" t="n">
        <v>15.6110816994599</v>
      </c>
      <c r="G3517" s="10" t="s">
        <v>4</v>
      </c>
    </row>
    <row r="3518" customFormat="false" ht="14.25" hidden="true" customHeight="false" outlineLevel="0" collapsed="false">
      <c r="A3518" s="0" t="s">
        <v>101</v>
      </c>
      <c r="B3518" s="0" t="s">
        <v>53</v>
      </c>
      <c r="C3518" s="0" t="s">
        <v>75</v>
      </c>
      <c r="D3518" s="0" t="s">
        <v>75</v>
      </c>
      <c r="E3518" s="0" t="n">
        <v>2027</v>
      </c>
      <c r="F3518" s="5" t="n">
        <v>17.3877852471568</v>
      </c>
      <c r="G3518" s="10" t="s">
        <v>4</v>
      </c>
    </row>
    <row r="3519" customFormat="false" ht="14.25" hidden="true" customHeight="false" outlineLevel="0" collapsed="false">
      <c r="A3519" s="0" t="s">
        <v>101</v>
      </c>
      <c r="B3519" s="0" t="s">
        <v>53</v>
      </c>
      <c r="C3519" s="0" t="s">
        <v>75</v>
      </c>
      <c r="D3519" s="0" t="s">
        <v>75</v>
      </c>
      <c r="E3519" s="0" t="n">
        <v>2028</v>
      </c>
      <c r="F3519" s="5" t="n">
        <v>19.0354907610844</v>
      </c>
      <c r="G3519" s="10" t="s">
        <v>4</v>
      </c>
    </row>
    <row r="3520" customFormat="false" ht="14.25" hidden="true" customHeight="false" outlineLevel="0" collapsed="false">
      <c r="A3520" s="0" t="s">
        <v>101</v>
      </c>
      <c r="B3520" s="0" t="s">
        <v>53</v>
      </c>
      <c r="C3520" s="0" t="s">
        <v>75</v>
      </c>
      <c r="D3520" s="0" t="s">
        <v>75</v>
      </c>
      <c r="E3520" s="0" t="n">
        <v>2029</v>
      </c>
      <c r="F3520" s="5" t="n">
        <v>20.9430515714221</v>
      </c>
      <c r="G3520" s="10" t="s">
        <v>4</v>
      </c>
    </row>
    <row r="3521" customFormat="false" ht="14.25" hidden="true" customHeight="false" outlineLevel="0" collapsed="false">
      <c r="A3521" s="0" t="s">
        <v>101</v>
      </c>
      <c r="B3521" s="0" t="s">
        <v>53</v>
      </c>
      <c r="C3521" s="0" t="s">
        <v>75</v>
      </c>
      <c r="D3521" s="0" t="s">
        <v>75</v>
      </c>
      <c r="E3521" s="0" t="n">
        <v>2030</v>
      </c>
      <c r="F3521" s="5" t="n">
        <v>23.036860616542</v>
      </c>
      <c r="G3521" s="10" t="s">
        <v>4</v>
      </c>
    </row>
    <row r="3522" customFormat="false" ht="14.25" hidden="true" customHeight="false" outlineLevel="0" collapsed="false">
      <c r="A3522" s="0" t="s">
        <v>101</v>
      </c>
      <c r="B3522" s="0" t="s">
        <v>53</v>
      </c>
      <c r="C3522" s="0" t="s">
        <v>75</v>
      </c>
      <c r="D3522" s="0" t="s">
        <v>75</v>
      </c>
      <c r="E3522" s="0" t="n">
        <v>2031</v>
      </c>
      <c r="F3522" s="5" t="n">
        <v>25.1318474998099</v>
      </c>
      <c r="G3522" s="10" t="s">
        <v>4</v>
      </c>
    </row>
    <row r="3523" customFormat="false" ht="14.25" hidden="true" customHeight="false" outlineLevel="0" collapsed="false">
      <c r="A3523" s="0" t="s">
        <v>101</v>
      </c>
      <c r="B3523" s="0" t="s">
        <v>53</v>
      </c>
      <c r="C3523" s="0" t="s">
        <v>75</v>
      </c>
      <c r="D3523" s="0" t="s">
        <v>75</v>
      </c>
      <c r="E3523" s="0" t="n">
        <v>2032</v>
      </c>
      <c r="F3523" s="5" t="n">
        <v>28.1093850187624</v>
      </c>
      <c r="G3523" s="10" t="s">
        <v>4</v>
      </c>
    </row>
    <row r="3524" customFormat="false" ht="14.25" hidden="true" customHeight="false" outlineLevel="0" collapsed="false">
      <c r="A3524" s="0" t="s">
        <v>101</v>
      </c>
      <c r="B3524" s="0" t="s">
        <v>53</v>
      </c>
      <c r="C3524" s="0" t="s">
        <v>75</v>
      </c>
      <c r="D3524" s="0" t="s">
        <v>75</v>
      </c>
      <c r="E3524" s="0" t="n">
        <v>2033</v>
      </c>
      <c r="F3524" s="5" t="n">
        <v>31.0758621177425</v>
      </c>
      <c r="G3524" s="10" t="s">
        <v>4</v>
      </c>
    </row>
    <row r="3525" customFormat="false" ht="14.25" hidden="true" customHeight="false" outlineLevel="0" collapsed="false">
      <c r="A3525" s="0" t="s">
        <v>101</v>
      </c>
      <c r="B3525" s="0" t="s">
        <v>53</v>
      </c>
      <c r="C3525" s="0" t="s">
        <v>75</v>
      </c>
      <c r="D3525" s="0" t="s">
        <v>75</v>
      </c>
      <c r="E3525" s="0" t="n">
        <v>2034</v>
      </c>
      <c r="F3525" s="5" t="n">
        <v>33.9531761912242</v>
      </c>
      <c r="G3525" s="10" t="s">
        <v>4</v>
      </c>
    </row>
    <row r="3526" customFormat="false" ht="14.25" hidden="true" customHeight="false" outlineLevel="0" collapsed="false">
      <c r="A3526" s="0" t="s">
        <v>101</v>
      </c>
      <c r="B3526" s="0" t="s">
        <v>53</v>
      </c>
      <c r="C3526" s="0" t="s">
        <v>75</v>
      </c>
      <c r="D3526" s="0" t="s">
        <v>75</v>
      </c>
      <c r="E3526" s="0" t="n">
        <v>2035</v>
      </c>
      <c r="F3526" s="5" t="n">
        <v>36.6574334976013</v>
      </c>
      <c r="G3526" s="10" t="s">
        <v>4</v>
      </c>
    </row>
    <row r="3527" customFormat="false" ht="14.25" hidden="true" customHeight="false" outlineLevel="0" collapsed="false">
      <c r="A3527" s="0" t="s">
        <v>101</v>
      </c>
      <c r="B3527" s="0" t="s">
        <v>53</v>
      </c>
      <c r="C3527" s="0" t="s">
        <v>75</v>
      </c>
      <c r="D3527" s="0" t="s">
        <v>75</v>
      </c>
      <c r="E3527" s="0" t="n">
        <v>2036</v>
      </c>
      <c r="F3527" s="5" t="n">
        <v>39.1026065033363</v>
      </c>
      <c r="G3527" s="10" t="s">
        <v>4</v>
      </c>
    </row>
    <row r="3528" customFormat="false" ht="14.25" hidden="true" customHeight="false" outlineLevel="0" collapsed="false">
      <c r="A3528" s="0" t="s">
        <v>101</v>
      </c>
      <c r="B3528" s="0" t="s">
        <v>53</v>
      </c>
      <c r="C3528" s="0" t="s">
        <v>75</v>
      </c>
      <c r="D3528" s="0" t="s">
        <v>75</v>
      </c>
      <c r="E3528" s="0" t="n">
        <v>2037</v>
      </c>
      <c r="F3528" s="5" t="n">
        <v>41.2047626289556</v>
      </c>
      <c r="G3528" s="10" t="s">
        <v>4</v>
      </c>
    </row>
    <row r="3529" customFormat="false" ht="14.25" hidden="true" customHeight="false" outlineLevel="0" collapsed="false">
      <c r="A3529" s="0" t="s">
        <v>101</v>
      </c>
      <c r="B3529" s="0" t="s">
        <v>53</v>
      </c>
      <c r="C3529" s="0" t="s">
        <v>75</v>
      </c>
      <c r="D3529" s="0" t="s">
        <v>75</v>
      </c>
      <c r="E3529" s="0" t="n">
        <v>2038</v>
      </c>
      <c r="F3529" s="5" t="n">
        <v>42.8866036902608</v>
      </c>
      <c r="G3529" s="10" t="s">
        <v>4</v>
      </c>
    </row>
    <row r="3530" customFormat="false" ht="14.25" hidden="true" customHeight="false" outlineLevel="0" collapsed="false">
      <c r="A3530" s="0" t="s">
        <v>101</v>
      </c>
      <c r="B3530" s="0" t="s">
        <v>53</v>
      </c>
      <c r="C3530" s="0" t="s">
        <v>75</v>
      </c>
      <c r="D3530" s="0" t="s">
        <v>75</v>
      </c>
      <c r="E3530" s="0" t="n">
        <v>2039</v>
      </c>
      <c r="F3530" s="5" t="n">
        <v>44.081996290454</v>
      </c>
      <c r="G3530" s="10" t="s">
        <v>4</v>
      </c>
    </row>
    <row r="3531" customFormat="false" ht="14.25" hidden="true" customHeight="false" outlineLevel="0" collapsed="false">
      <c r="A3531" s="0" t="s">
        <v>101</v>
      </c>
      <c r="B3531" s="0" t="s">
        <v>53</v>
      </c>
      <c r="C3531" s="0" t="s">
        <v>75</v>
      </c>
      <c r="D3531" s="0" t="s">
        <v>75</v>
      </c>
      <c r="E3531" s="0" t="n">
        <v>2040</v>
      </c>
      <c r="F3531" s="5" t="n">
        <v>44.7401404950705</v>
      </c>
      <c r="G3531" s="10" t="s">
        <v>4</v>
      </c>
    </row>
    <row r="3532" customFormat="false" ht="14.25" hidden="true" customHeight="false" outlineLevel="0" collapsed="false">
      <c r="A3532" s="0" t="s">
        <v>101</v>
      </c>
      <c r="B3532" s="0" t="s">
        <v>53</v>
      </c>
      <c r="C3532" s="0" t="s">
        <v>76</v>
      </c>
      <c r="D3532" s="0" t="s">
        <v>77</v>
      </c>
      <c r="E3532" s="0" t="n">
        <v>2024</v>
      </c>
      <c r="F3532" s="5" t="n">
        <v>0.055</v>
      </c>
      <c r="G3532" s="10" t="s">
        <v>4</v>
      </c>
    </row>
    <row r="3533" customFormat="false" ht="14.25" hidden="true" customHeight="false" outlineLevel="0" collapsed="false">
      <c r="A3533" s="0" t="s">
        <v>101</v>
      </c>
      <c r="B3533" s="0" t="s">
        <v>53</v>
      </c>
      <c r="C3533" s="0" t="s">
        <v>76</v>
      </c>
      <c r="D3533" s="0" t="s">
        <v>77</v>
      </c>
      <c r="E3533" s="0" t="n">
        <v>2025</v>
      </c>
      <c r="F3533" s="5" t="n">
        <v>0.07</v>
      </c>
      <c r="G3533" s="10" t="s">
        <v>4</v>
      </c>
    </row>
    <row r="3534" customFormat="false" ht="14.25" hidden="true" customHeight="false" outlineLevel="0" collapsed="false">
      <c r="A3534" s="0" t="s">
        <v>101</v>
      </c>
      <c r="B3534" s="0" t="s">
        <v>53</v>
      </c>
      <c r="C3534" s="0" t="s">
        <v>76</v>
      </c>
      <c r="D3534" s="0" t="s">
        <v>77</v>
      </c>
      <c r="E3534" s="0" t="n">
        <v>2026</v>
      </c>
      <c r="F3534" s="5" t="n">
        <v>0.619204</v>
      </c>
      <c r="G3534" s="10" t="s">
        <v>4</v>
      </c>
    </row>
    <row r="3535" customFormat="false" ht="14.25" hidden="true" customHeight="false" outlineLevel="0" collapsed="false">
      <c r="A3535" s="0" t="s">
        <v>101</v>
      </c>
      <c r="B3535" s="0" t="s">
        <v>53</v>
      </c>
      <c r="C3535" s="0" t="s">
        <v>76</v>
      </c>
      <c r="D3535" s="0" t="s">
        <v>77</v>
      </c>
      <c r="E3535" s="0" t="n">
        <v>2027</v>
      </c>
      <c r="F3535" s="5" t="n">
        <v>1.168409</v>
      </c>
      <c r="G3535" s="10" t="s">
        <v>4</v>
      </c>
    </row>
    <row r="3536" customFormat="false" ht="14.25" hidden="true" customHeight="false" outlineLevel="0" collapsed="false">
      <c r="A3536" s="0" t="s">
        <v>101</v>
      </c>
      <c r="B3536" s="0" t="s">
        <v>53</v>
      </c>
      <c r="C3536" s="0" t="s">
        <v>76</v>
      </c>
      <c r="D3536" s="0" t="s">
        <v>77</v>
      </c>
      <c r="E3536" s="0" t="n">
        <v>2028</v>
      </c>
      <c r="F3536" s="5" t="n">
        <v>1.749197</v>
      </c>
      <c r="G3536" s="10" t="s">
        <v>4</v>
      </c>
    </row>
    <row r="3537" customFormat="false" ht="14.25" hidden="true" customHeight="false" outlineLevel="0" collapsed="false">
      <c r="A3537" s="0" t="s">
        <v>101</v>
      </c>
      <c r="B3537" s="0" t="s">
        <v>53</v>
      </c>
      <c r="C3537" s="0" t="s">
        <v>76</v>
      </c>
      <c r="D3537" s="0" t="s">
        <v>77</v>
      </c>
      <c r="E3537" s="0" t="n">
        <v>2029</v>
      </c>
      <c r="F3537" s="5" t="n">
        <v>2.528136</v>
      </c>
      <c r="G3537" s="10" t="s">
        <v>4</v>
      </c>
    </row>
    <row r="3538" customFormat="false" ht="14.25" hidden="true" customHeight="false" outlineLevel="0" collapsed="false">
      <c r="A3538" s="0" t="s">
        <v>101</v>
      </c>
      <c r="B3538" s="0" t="s">
        <v>53</v>
      </c>
      <c r="C3538" s="0" t="s">
        <v>76</v>
      </c>
      <c r="D3538" s="0" t="s">
        <v>77</v>
      </c>
      <c r="E3538" s="0" t="n">
        <v>2030</v>
      </c>
      <c r="F3538" s="5" t="n">
        <v>2.66742</v>
      </c>
      <c r="G3538" s="10" t="s">
        <v>4</v>
      </c>
    </row>
    <row r="3539" customFormat="false" ht="14.25" hidden="true" customHeight="false" outlineLevel="0" collapsed="false">
      <c r="A3539" s="0" t="s">
        <v>101</v>
      </c>
      <c r="B3539" s="0" t="s">
        <v>53</v>
      </c>
      <c r="C3539" s="0" t="s">
        <v>76</v>
      </c>
      <c r="D3539" s="0" t="s">
        <v>77</v>
      </c>
      <c r="E3539" s="0" t="n">
        <v>2031</v>
      </c>
      <c r="F3539" s="5" t="n">
        <v>3.145716</v>
      </c>
      <c r="G3539" s="10" t="s">
        <v>4</v>
      </c>
    </row>
    <row r="3540" customFormat="false" ht="14.25" hidden="true" customHeight="false" outlineLevel="0" collapsed="false">
      <c r="A3540" s="0" t="s">
        <v>101</v>
      </c>
      <c r="B3540" s="0" t="s">
        <v>53</v>
      </c>
      <c r="C3540" s="0" t="s">
        <v>76</v>
      </c>
      <c r="D3540" s="0" t="s">
        <v>77</v>
      </c>
      <c r="E3540" s="0" t="n">
        <v>2032</v>
      </c>
      <c r="F3540" s="5" t="n">
        <v>3.670002</v>
      </c>
      <c r="G3540" s="10" t="s">
        <v>4</v>
      </c>
    </row>
    <row r="3541" customFormat="false" ht="14.25" hidden="true" customHeight="false" outlineLevel="0" collapsed="false">
      <c r="A3541" s="0" t="s">
        <v>101</v>
      </c>
      <c r="B3541" s="0" t="s">
        <v>53</v>
      </c>
      <c r="C3541" s="0" t="s">
        <v>76</v>
      </c>
      <c r="D3541" s="0" t="s">
        <v>77</v>
      </c>
      <c r="E3541" s="0" t="n">
        <v>2033</v>
      </c>
      <c r="F3541" s="5" t="n">
        <v>4.267872</v>
      </c>
      <c r="G3541" s="10" t="s">
        <v>4</v>
      </c>
    </row>
    <row r="3542" customFormat="false" ht="14.25" hidden="true" customHeight="false" outlineLevel="0" collapsed="false">
      <c r="A3542" s="0" t="s">
        <v>101</v>
      </c>
      <c r="B3542" s="0" t="s">
        <v>53</v>
      </c>
      <c r="C3542" s="0" t="s">
        <v>76</v>
      </c>
      <c r="D3542" s="0" t="s">
        <v>77</v>
      </c>
      <c r="E3542" s="0" t="n">
        <v>2034</v>
      </c>
      <c r="F3542" s="5" t="n">
        <v>4.884138</v>
      </c>
      <c r="G3542" s="10" t="s">
        <v>4</v>
      </c>
    </row>
    <row r="3543" customFormat="false" ht="14.25" hidden="true" customHeight="false" outlineLevel="0" collapsed="false">
      <c r="A3543" s="0" t="s">
        <v>101</v>
      </c>
      <c r="B3543" s="0" t="s">
        <v>53</v>
      </c>
      <c r="C3543" s="0" t="s">
        <v>76</v>
      </c>
      <c r="D3543" s="0" t="s">
        <v>77</v>
      </c>
      <c r="E3543" s="0" t="n">
        <v>2035</v>
      </c>
      <c r="F3543" s="5" t="n">
        <v>5.5188</v>
      </c>
      <c r="G3543" s="10" t="s">
        <v>4</v>
      </c>
    </row>
    <row r="3544" customFormat="false" ht="14.25" hidden="true" customHeight="false" outlineLevel="0" collapsed="false">
      <c r="A3544" s="0" t="s">
        <v>101</v>
      </c>
      <c r="B3544" s="0" t="s">
        <v>53</v>
      </c>
      <c r="C3544" s="0" t="s">
        <v>76</v>
      </c>
      <c r="D3544" s="0" t="s">
        <v>77</v>
      </c>
      <c r="E3544" s="0" t="n">
        <v>2036</v>
      </c>
      <c r="F3544" s="5" t="n">
        <v>6.171858</v>
      </c>
      <c r="G3544" s="10" t="s">
        <v>4</v>
      </c>
    </row>
    <row r="3545" customFormat="false" ht="14.25" hidden="true" customHeight="false" outlineLevel="0" collapsed="false">
      <c r="A3545" s="0" t="s">
        <v>101</v>
      </c>
      <c r="B3545" s="0" t="s">
        <v>53</v>
      </c>
      <c r="C3545" s="0" t="s">
        <v>76</v>
      </c>
      <c r="D3545" s="0" t="s">
        <v>77</v>
      </c>
      <c r="E3545" s="0" t="n">
        <v>2037</v>
      </c>
      <c r="F3545" s="5" t="n">
        <v>6.65322</v>
      </c>
      <c r="G3545" s="10" t="s">
        <v>4</v>
      </c>
    </row>
    <row r="3546" customFormat="false" ht="14.25" hidden="true" customHeight="false" outlineLevel="0" collapsed="false">
      <c r="A3546" s="0" t="s">
        <v>101</v>
      </c>
      <c r="B3546" s="0" t="s">
        <v>53</v>
      </c>
      <c r="C3546" s="0" t="s">
        <v>76</v>
      </c>
      <c r="D3546" s="0" t="s">
        <v>77</v>
      </c>
      <c r="E3546" s="0" t="n">
        <v>2038</v>
      </c>
      <c r="F3546" s="5" t="n">
        <v>7.146846</v>
      </c>
      <c r="G3546" s="10" t="s">
        <v>4</v>
      </c>
    </row>
    <row r="3547" customFormat="false" ht="14.25" hidden="true" customHeight="false" outlineLevel="0" collapsed="false">
      <c r="A3547" s="0" t="s">
        <v>101</v>
      </c>
      <c r="B3547" s="0" t="s">
        <v>53</v>
      </c>
      <c r="C3547" s="0" t="s">
        <v>76</v>
      </c>
      <c r="D3547" s="0" t="s">
        <v>77</v>
      </c>
      <c r="E3547" s="0" t="n">
        <v>2039</v>
      </c>
      <c r="F3547" s="5" t="n">
        <v>7.652736</v>
      </c>
      <c r="G3547" s="10" t="s">
        <v>4</v>
      </c>
    </row>
    <row r="3548" customFormat="false" ht="14.25" hidden="true" customHeight="false" outlineLevel="0" collapsed="false">
      <c r="A3548" s="0" t="s">
        <v>101</v>
      </c>
      <c r="B3548" s="0" t="s">
        <v>53</v>
      </c>
      <c r="C3548" s="0" t="s">
        <v>76</v>
      </c>
      <c r="D3548" s="0" t="s">
        <v>77</v>
      </c>
      <c r="E3548" s="0" t="n">
        <v>2040</v>
      </c>
      <c r="F3548" s="5" t="n">
        <v>7.9716</v>
      </c>
      <c r="G3548" s="10" t="s">
        <v>4</v>
      </c>
    </row>
    <row r="3549" customFormat="false" ht="14.25" hidden="true" customHeight="false" outlineLevel="0" collapsed="false">
      <c r="A3549" s="0" t="s">
        <v>101</v>
      </c>
      <c r="B3549" s="0" t="s">
        <v>53</v>
      </c>
      <c r="C3549" s="0" t="s">
        <v>76</v>
      </c>
      <c r="D3549" s="0" t="s">
        <v>78</v>
      </c>
      <c r="E3549" s="0" t="n">
        <v>2024</v>
      </c>
      <c r="F3549" s="5" t="n">
        <v>0</v>
      </c>
      <c r="G3549" s="10" t="s">
        <v>4</v>
      </c>
    </row>
    <row r="3550" customFormat="false" ht="14.25" hidden="true" customHeight="false" outlineLevel="0" collapsed="false">
      <c r="A3550" s="0" t="s">
        <v>101</v>
      </c>
      <c r="B3550" s="0" t="s">
        <v>53</v>
      </c>
      <c r="C3550" s="0" t="s">
        <v>76</v>
      </c>
      <c r="D3550" s="0" t="s">
        <v>78</v>
      </c>
      <c r="E3550" s="0" t="n">
        <v>2025</v>
      </c>
      <c r="F3550" s="5" t="n">
        <v>0</v>
      </c>
      <c r="G3550" s="10" t="s">
        <v>4</v>
      </c>
    </row>
    <row r="3551" customFormat="false" ht="14.25" hidden="true" customHeight="false" outlineLevel="0" collapsed="false">
      <c r="A3551" s="0" t="s">
        <v>101</v>
      </c>
      <c r="B3551" s="0" t="s">
        <v>53</v>
      </c>
      <c r="C3551" s="0" t="s">
        <v>76</v>
      </c>
      <c r="D3551" s="0" t="s">
        <v>78</v>
      </c>
      <c r="E3551" s="0" t="n">
        <v>2026</v>
      </c>
      <c r="F3551" s="5" t="n">
        <v>0</v>
      </c>
      <c r="G3551" s="10" t="s">
        <v>4</v>
      </c>
    </row>
    <row r="3552" customFormat="false" ht="14.25" hidden="true" customHeight="false" outlineLevel="0" collapsed="false">
      <c r="A3552" s="0" t="s">
        <v>101</v>
      </c>
      <c r="B3552" s="0" t="s">
        <v>53</v>
      </c>
      <c r="C3552" s="0" t="s">
        <v>76</v>
      </c>
      <c r="D3552" s="0" t="s">
        <v>78</v>
      </c>
      <c r="E3552" s="0" t="n">
        <v>2027</v>
      </c>
      <c r="F3552" s="5" t="n">
        <v>0</v>
      </c>
      <c r="G3552" s="10" t="s">
        <v>4</v>
      </c>
    </row>
    <row r="3553" customFormat="false" ht="14.25" hidden="true" customHeight="false" outlineLevel="0" collapsed="false">
      <c r="A3553" s="0" t="s">
        <v>101</v>
      </c>
      <c r="B3553" s="0" t="s">
        <v>53</v>
      </c>
      <c r="C3553" s="0" t="s">
        <v>76</v>
      </c>
      <c r="D3553" s="0" t="s">
        <v>78</v>
      </c>
      <c r="E3553" s="0" t="n">
        <v>2028</v>
      </c>
      <c r="F3553" s="5" t="n">
        <v>0</v>
      </c>
      <c r="G3553" s="10" t="s">
        <v>4</v>
      </c>
    </row>
    <row r="3554" customFormat="false" ht="14.25" hidden="true" customHeight="false" outlineLevel="0" collapsed="false">
      <c r="A3554" s="0" t="s">
        <v>101</v>
      </c>
      <c r="B3554" s="0" t="s">
        <v>53</v>
      </c>
      <c r="C3554" s="0" t="s">
        <v>76</v>
      </c>
      <c r="D3554" s="0" t="s">
        <v>78</v>
      </c>
      <c r="E3554" s="0" t="n">
        <v>2029</v>
      </c>
      <c r="F3554" s="5" t="n">
        <v>0</v>
      </c>
      <c r="G3554" s="10" t="s">
        <v>4</v>
      </c>
    </row>
    <row r="3555" customFormat="false" ht="14.25" hidden="true" customHeight="false" outlineLevel="0" collapsed="false">
      <c r="A3555" s="0" t="s">
        <v>101</v>
      </c>
      <c r="B3555" s="0" t="s">
        <v>53</v>
      </c>
      <c r="C3555" s="0" t="s">
        <v>76</v>
      </c>
      <c r="D3555" s="0" t="s">
        <v>78</v>
      </c>
      <c r="E3555" s="0" t="n">
        <v>2030</v>
      </c>
      <c r="F3555" s="5" t="n">
        <v>0</v>
      </c>
      <c r="G3555" s="10" t="s">
        <v>4</v>
      </c>
    </row>
    <row r="3556" customFormat="false" ht="14.25" hidden="true" customHeight="false" outlineLevel="0" collapsed="false">
      <c r="A3556" s="0" t="s">
        <v>101</v>
      </c>
      <c r="B3556" s="0" t="s">
        <v>53</v>
      </c>
      <c r="C3556" s="0" t="s">
        <v>76</v>
      </c>
      <c r="D3556" s="0" t="s">
        <v>78</v>
      </c>
      <c r="E3556" s="0" t="n">
        <v>2031</v>
      </c>
      <c r="F3556" s="5" t="n">
        <v>0</v>
      </c>
      <c r="G3556" s="10" t="s">
        <v>4</v>
      </c>
    </row>
    <row r="3557" customFormat="false" ht="14.25" hidden="true" customHeight="false" outlineLevel="0" collapsed="false">
      <c r="A3557" s="0" t="s">
        <v>101</v>
      </c>
      <c r="B3557" s="0" t="s">
        <v>53</v>
      </c>
      <c r="C3557" s="0" t="s">
        <v>76</v>
      </c>
      <c r="D3557" s="0" t="s">
        <v>78</v>
      </c>
      <c r="E3557" s="0" t="n">
        <v>2032</v>
      </c>
      <c r="F3557" s="5" t="n">
        <v>0</v>
      </c>
      <c r="G3557" s="10" t="s">
        <v>4</v>
      </c>
    </row>
    <row r="3558" customFormat="false" ht="14.25" hidden="true" customHeight="false" outlineLevel="0" collapsed="false">
      <c r="A3558" s="0" t="s">
        <v>101</v>
      </c>
      <c r="B3558" s="0" t="s">
        <v>53</v>
      </c>
      <c r="C3558" s="0" t="s">
        <v>76</v>
      </c>
      <c r="D3558" s="0" t="s">
        <v>78</v>
      </c>
      <c r="E3558" s="0" t="n">
        <v>2033</v>
      </c>
      <c r="F3558" s="5" t="n">
        <v>0</v>
      </c>
      <c r="G3558" s="10" t="s">
        <v>4</v>
      </c>
    </row>
    <row r="3559" customFormat="false" ht="14.25" hidden="true" customHeight="false" outlineLevel="0" collapsed="false">
      <c r="A3559" s="0" t="s">
        <v>101</v>
      </c>
      <c r="B3559" s="0" t="s">
        <v>53</v>
      </c>
      <c r="C3559" s="0" t="s">
        <v>76</v>
      </c>
      <c r="D3559" s="0" t="s">
        <v>78</v>
      </c>
      <c r="E3559" s="0" t="n">
        <v>2034</v>
      </c>
      <c r="F3559" s="5" t="n">
        <v>0</v>
      </c>
      <c r="G3559" s="10" t="s">
        <v>4</v>
      </c>
    </row>
    <row r="3560" customFormat="false" ht="14.25" hidden="true" customHeight="false" outlineLevel="0" collapsed="false">
      <c r="A3560" s="0" t="s">
        <v>101</v>
      </c>
      <c r="B3560" s="0" t="s">
        <v>53</v>
      </c>
      <c r="C3560" s="0" t="s">
        <v>76</v>
      </c>
      <c r="D3560" s="0" t="s">
        <v>78</v>
      </c>
      <c r="E3560" s="0" t="n">
        <v>2035</v>
      </c>
      <c r="F3560" s="5" t="n">
        <v>0</v>
      </c>
      <c r="G3560" s="10" t="s">
        <v>4</v>
      </c>
    </row>
    <row r="3561" customFormat="false" ht="14.25" hidden="true" customHeight="false" outlineLevel="0" collapsed="false">
      <c r="A3561" s="0" t="s">
        <v>101</v>
      </c>
      <c r="B3561" s="0" t="s">
        <v>53</v>
      </c>
      <c r="C3561" s="0" t="s">
        <v>76</v>
      </c>
      <c r="D3561" s="0" t="s">
        <v>78</v>
      </c>
      <c r="E3561" s="0" t="n">
        <v>2036</v>
      </c>
      <c r="F3561" s="5" t="n">
        <v>0</v>
      </c>
      <c r="G3561" s="10" t="s">
        <v>4</v>
      </c>
    </row>
    <row r="3562" customFormat="false" ht="14.25" hidden="true" customHeight="false" outlineLevel="0" collapsed="false">
      <c r="A3562" s="0" t="s">
        <v>101</v>
      </c>
      <c r="B3562" s="0" t="s">
        <v>53</v>
      </c>
      <c r="C3562" s="0" t="s">
        <v>76</v>
      </c>
      <c r="D3562" s="0" t="s">
        <v>78</v>
      </c>
      <c r="E3562" s="0" t="n">
        <v>2037</v>
      </c>
      <c r="F3562" s="5" t="n">
        <v>0</v>
      </c>
      <c r="G3562" s="10" t="s">
        <v>4</v>
      </c>
    </row>
    <row r="3563" customFormat="false" ht="14.25" hidden="true" customHeight="false" outlineLevel="0" collapsed="false">
      <c r="A3563" s="0" t="s">
        <v>101</v>
      </c>
      <c r="B3563" s="0" t="s">
        <v>53</v>
      </c>
      <c r="C3563" s="0" t="s">
        <v>76</v>
      </c>
      <c r="D3563" s="0" t="s">
        <v>78</v>
      </c>
      <c r="E3563" s="0" t="n">
        <v>2038</v>
      </c>
      <c r="F3563" s="5" t="n">
        <v>0</v>
      </c>
      <c r="G3563" s="10" t="s">
        <v>4</v>
      </c>
    </row>
    <row r="3564" customFormat="false" ht="14.25" hidden="true" customHeight="false" outlineLevel="0" collapsed="false">
      <c r="A3564" s="0" t="s">
        <v>101</v>
      </c>
      <c r="B3564" s="0" t="s">
        <v>53</v>
      </c>
      <c r="C3564" s="0" t="s">
        <v>76</v>
      </c>
      <c r="D3564" s="0" t="s">
        <v>78</v>
      </c>
      <c r="E3564" s="0" t="n">
        <v>2039</v>
      </c>
      <c r="F3564" s="5" t="n">
        <v>0</v>
      </c>
      <c r="G3564" s="10" t="s">
        <v>4</v>
      </c>
    </row>
    <row r="3565" customFormat="false" ht="14.25" hidden="true" customHeight="false" outlineLevel="0" collapsed="false">
      <c r="A3565" s="0" t="s">
        <v>101</v>
      </c>
      <c r="B3565" s="0" t="s">
        <v>53</v>
      </c>
      <c r="C3565" s="0" t="s">
        <v>76</v>
      </c>
      <c r="D3565" s="0" t="s">
        <v>78</v>
      </c>
      <c r="E3565" s="0" t="n">
        <v>2040</v>
      </c>
      <c r="F3565" s="5" t="n">
        <v>0</v>
      </c>
      <c r="G3565" s="10" t="s">
        <v>4</v>
      </c>
    </row>
    <row r="3566" customFormat="false" ht="14.25" hidden="true" customHeight="false" outlineLevel="0" collapsed="false">
      <c r="A3566" s="0" t="s">
        <v>101</v>
      </c>
      <c r="B3566" s="0" t="s">
        <v>53</v>
      </c>
      <c r="C3566" s="0" t="s">
        <v>76</v>
      </c>
      <c r="D3566" s="0" t="s">
        <v>71</v>
      </c>
      <c r="E3566" s="0" t="n">
        <v>2024</v>
      </c>
      <c r="F3566" s="5" t="n">
        <v>0.055</v>
      </c>
      <c r="G3566" s="10" t="s">
        <v>4</v>
      </c>
    </row>
    <row r="3567" customFormat="false" ht="14.25" hidden="true" customHeight="false" outlineLevel="0" collapsed="false">
      <c r="A3567" s="0" t="s">
        <v>101</v>
      </c>
      <c r="B3567" s="0" t="s">
        <v>53</v>
      </c>
      <c r="C3567" s="0" t="s">
        <v>76</v>
      </c>
      <c r="D3567" s="0" t="s">
        <v>71</v>
      </c>
      <c r="E3567" s="0" t="n">
        <v>2025</v>
      </c>
      <c r="F3567" s="5" t="n">
        <v>0.07</v>
      </c>
      <c r="G3567" s="10" t="s">
        <v>4</v>
      </c>
    </row>
    <row r="3568" customFormat="false" ht="14.25" hidden="true" customHeight="false" outlineLevel="0" collapsed="false">
      <c r="A3568" s="0" t="s">
        <v>101</v>
      </c>
      <c r="B3568" s="0" t="s">
        <v>53</v>
      </c>
      <c r="C3568" s="0" t="s">
        <v>76</v>
      </c>
      <c r="D3568" s="0" t="s">
        <v>71</v>
      </c>
      <c r="E3568" s="0" t="n">
        <v>2026</v>
      </c>
      <c r="F3568" s="5" t="n">
        <v>0.619204</v>
      </c>
      <c r="G3568" s="10" t="s">
        <v>4</v>
      </c>
    </row>
    <row r="3569" customFormat="false" ht="14.25" hidden="true" customHeight="false" outlineLevel="0" collapsed="false">
      <c r="A3569" s="0" t="s">
        <v>101</v>
      </c>
      <c r="B3569" s="0" t="s">
        <v>53</v>
      </c>
      <c r="C3569" s="0" t="s">
        <v>76</v>
      </c>
      <c r="D3569" s="0" t="s">
        <v>71</v>
      </c>
      <c r="E3569" s="0" t="n">
        <v>2027</v>
      </c>
      <c r="F3569" s="5" t="n">
        <v>1.168409</v>
      </c>
      <c r="G3569" s="10" t="s">
        <v>4</v>
      </c>
    </row>
    <row r="3570" customFormat="false" ht="14.25" hidden="true" customHeight="false" outlineLevel="0" collapsed="false">
      <c r="A3570" s="0" t="s">
        <v>101</v>
      </c>
      <c r="B3570" s="0" t="s">
        <v>53</v>
      </c>
      <c r="C3570" s="0" t="s">
        <v>76</v>
      </c>
      <c r="D3570" s="0" t="s">
        <v>71</v>
      </c>
      <c r="E3570" s="0" t="n">
        <v>2028</v>
      </c>
      <c r="F3570" s="5" t="n">
        <v>1.749197</v>
      </c>
      <c r="G3570" s="10" t="s">
        <v>4</v>
      </c>
    </row>
    <row r="3571" customFormat="false" ht="14.25" hidden="true" customHeight="false" outlineLevel="0" collapsed="false">
      <c r="A3571" s="0" t="s">
        <v>101</v>
      </c>
      <c r="B3571" s="0" t="s">
        <v>53</v>
      </c>
      <c r="C3571" s="0" t="s">
        <v>76</v>
      </c>
      <c r="D3571" s="0" t="s">
        <v>71</v>
      </c>
      <c r="E3571" s="0" t="n">
        <v>2029</v>
      </c>
      <c r="F3571" s="5" t="n">
        <v>2.528136</v>
      </c>
      <c r="G3571" s="10" t="s">
        <v>4</v>
      </c>
    </row>
    <row r="3572" customFormat="false" ht="14.25" hidden="true" customHeight="false" outlineLevel="0" collapsed="false">
      <c r="A3572" s="0" t="s">
        <v>101</v>
      </c>
      <c r="B3572" s="0" t="s">
        <v>53</v>
      </c>
      <c r="C3572" s="0" t="s">
        <v>76</v>
      </c>
      <c r="D3572" s="0" t="s">
        <v>71</v>
      </c>
      <c r="E3572" s="0" t="n">
        <v>2030</v>
      </c>
      <c r="F3572" s="5" t="n">
        <v>2.66742</v>
      </c>
      <c r="G3572" s="10" t="s">
        <v>4</v>
      </c>
    </row>
    <row r="3573" customFormat="false" ht="14.25" hidden="true" customHeight="false" outlineLevel="0" collapsed="false">
      <c r="A3573" s="0" t="s">
        <v>101</v>
      </c>
      <c r="B3573" s="0" t="s">
        <v>53</v>
      </c>
      <c r="C3573" s="0" t="s">
        <v>76</v>
      </c>
      <c r="D3573" s="0" t="s">
        <v>71</v>
      </c>
      <c r="E3573" s="0" t="n">
        <v>2031</v>
      </c>
      <c r="F3573" s="5" t="n">
        <v>3.145716</v>
      </c>
      <c r="G3573" s="10" t="s">
        <v>4</v>
      </c>
    </row>
    <row r="3574" customFormat="false" ht="14.25" hidden="true" customHeight="false" outlineLevel="0" collapsed="false">
      <c r="A3574" s="0" t="s">
        <v>101</v>
      </c>
      <c r="B3574" s="0" t="s">
        <v>53</v>
      </c>
      <c r="C3574" s="0" t="s">
        <v>76</v>
      </c>
      <c r="D3574" s="0" t="s">
        <v>71</v>
      </c>
      <c r="E3574" s="0" t="n">
        <v>2032</v>
      </c>
      <c r="F3574" s="5" t="n">
        <v>3.670002</v>
      </c>
      <c r="G3574" s="10" t="s">
        <v>4</v>
      </c>
    </row>
    <row r="3575" customFormat="false" ht="14.25" hidden="true" customHeight="false" outlineLevel="0" collapsed="false">
      <c r="A3575" s="0" t="s">
        <v>101</v>
      </c>
      <c r="B3575" s="0" t="s">
        <v>53</v>
      </c>
      <c r="C3575" s="0" t="s">
        <v>76</v>
      </c>
      <c r="D3575" s="0" t="s">
        <v>71</v>
      </c>
      <c r="E3575" s="0" t="n">
        <v>2033</v>
      </c>
      <c r="F3575" s="5" t="n">
        <v>4.267872</v>
      </c>
      <c r="G3575" s="10" t="s">
        <v>4</v>
      </c>
    </row>
    <row r="3576" customFormat="false" ht="14.25" hidden="true" customHeight="false" outlineLevel="0" collapsed="false">
      <c r="A3576" s="0" t="s">
        <v>101</v>
      </c>
      <c r="B3576" s="0" t="s">
        <v>53</v>
      </c>
      <c r="C3576" s="0" t="s">
        <v>76</v>
      </c>
      <c r="D3576" s="0" t="s">
        <v>71</v>
      </c>
      <c r="E3576" s="0" t="n">
        <v>2034</v>
      </c>
      <c r="F3576" s="5" t="n">
        <v>4.884138</v>
      </c>
      <c r="G3576" s="10" t="s">
        <v>4</v>
      </c>
    </row>
    <row r="3577" customFormat="false" ht="14.25" hidden="true" customHeight="false" outlineLevel="0" collapsed="false">
      <c r="A3577" s="0" t="s">
        <v>101</v>
      </c>
      <c r="B3577" s="0" t="s">
        <v>53</v>
      </c>
      <c r="C3577" s="0" t="s">
        <v>76</v>
      </c>
      <c r="D3577" s="0" t="s">
        <v>71</v>
      </c>
      <c r="E3577" s="0" t="n">
        <v>2035</v>
      </c>
      <c r="F3577" s="5" t="n">
        <v>5.5188</v>
      </c>
      <c r="G3577" s="10" t="s">
        <v>4</v>
      </c>
    </row>
    <row r="3578" customFormat="false" ht="14.25" hidden="true" customHeight="false" outlineLevel="0" collapsed="false">
      <c r="A3578" s="0" t="s">
        <v>101</v>
      </c>
      <c r="B3578" s="0" t="s">
        <v>53</v>
      </c>
      <c r="C3578" s="0" t="s">
        <v>76</v>
      </c>
      <c r="D3578" s="0" t="s">
        <v>71</v>
      </c>
      <c r="E3578" s="0" t="n">
        <v>2036</v>
      </c>
      <c r="F3578" s="5" t="n">
        <v>6.171858</v>
      </c>
      <c r="G3578" s="10" t="s">
        <v>4</v>
      </c>
    </row>
    <row r="3579" customFormat="false" ht="14.25" hidden="true" customHeight="false" outlineLevel="0" collapsed="false">
      <c r="A3579" s="0" t="s">
        <v>101</v>
      </c>
      <c r="B3579" s="0" t="s">
        <v>53</v>
      </c>
      <c r="C3579" s="0" t="s">
        <v>76</v>
      </c>
      <c r="D3579" s="0" t="s">
        <v>71</v>
      </c>
      <c r="E3579" s="0" t="n">
        <v>2037</v>
      </c>
      <c r="F3579" s="5" t="n">
        <v>6.65322</v>
      </c>
      <c r="G3579" s="10" t="s">
        <v>4</v>
      </c>
    </row>
    <row r="3580" customFormat="false" ht="14.25" hidden="true" customHeight="false" outlineLevel="0" collapsed="false">
      <c r="A3580" s="0" t="s">
        <v>101</v>
      </c>
      <c r="B3580" s="0" t="s">
        <v>53</v>
      </c>
      <c r="C3580" s="0" t="s">
        <v>76</v>
      </c>
      <c r="D3580" s="0" t="s">
        <v>71</v>
      </c>
      <c r="E3580" s="0" t="n">
        <v>2038</v>
      </c>
      <c r="F3580" s="5" t="n">
        <v>7.146846</v>
      </c>
      <c r="G3580" s="10" t="s">
        <v>4</v>
      </c>
    </row>
    <row r="3581" customFormat="false" ht="14.25" hidden="true" customHeight="false" outlineLevel="0" collapsed="false">
      <c r="A3581" s="0" t="s">
        <v>101</v>
      </c>
      <c r="B3581" s="0" t="s">
        <v>53</v>
      </c>
      <c r="C3581" s="0" t="s">
        <v>76</v>
      </c>
      <c r="D3581" s="0" t="s">
        <v>71</v>
      </c>
      <c r="E3581" s="0" t="n">
        <v>2039</v>
      </c>
      <c r="F3581" s="5" t="n">
        <v>7.652736</v>
      </c>
      <c r="G3581" s="10" t="s">
        <v>4</v>
      </c>
    </row>
    <row r="3582" customFormat="false" ht="14.25" hidden="true" customHeight="false" outlineLevel="0" collapsed="false">
      <c r="A3582" s="0" t="s">
        <v>101</v>
      </c>
      <c r="B3582" s="0" t="s">
        <v>53</v>
      </c>
      <c r="C3582" s="0" t="s">
        <v>76</v>
      </c>
      <c r="D3582" s="0" t="s">
        <v>71</v>
      </c>
      <c r="E3582" s="0" t="n">
        <v>2040</v>
      </c>
      <c r="F3582" s="5" t="n">
        <v>7.9716</v>
      </c>
      <c r="G3582" s="10" t="s">
        <v>4</v>
      </c>
    </row>
    <row r="3583" customFormat="false" ht="14.25" hidden="true" customHeight="false" outlineLevel="0" collapsed="false">
      <c r="A3583" s="0" t="s">
        <v>101</v>
      </c>
      <c r="B3583" s="0" t="s">
        <v>53</v>
      </c>
      <c r="C3583" s="0" t="s">
        <v>79</v>
      </c>
      <c r="D3583" s="0" t="s">
        <v>80</v>
      </c>
      <c r="E3583" s="0" t="n">
        <v>2024</v>
      </c>
      <c r="F3583" s="5" t="n">
        <v>15.6677681348388</v>
      </c>
      <c r="G3583" s="10" t="s">
        <v>4</v>
      </c>
    </row>
    <row r="3584" customFormat="false" ht="14.25" hidden="true" customHeight="false" outlineLevel="0" collapsed="false">
      <c r="A3584" s="0" t="s">
        <v>101</v>
      </c>
      <c r="B3584" s="0" t="s">
        <v>53</v>
      </c>
      <c r="C3584" s="0" t="s">
        <v>79</v>
      </c>
      <c r="D3584" s="0" t="s">
        <v>80</v>
      </c>
      <c r="E3584" s="0" t="n">
        <v>2025</v>
      </c>
      <c r="F3584" s="5" t="n">
        <v>15.6895077115362</v>
      </c>
      <c r="G3584" s="10" t="s">
        <v>4</v>
      </c>
    </row>
    <row r="3585" customFormat="false" ht="14.25" hidden="true" customHeight="false" outlineLevel="0" collapsed="false">
      <c r="A3585" s="0" t="s">
        <v>101</v>
      </c>
      <c r="B3585" s="0" t="s">
        <v>53</v>
      </c>
      <c r="C3585" s="0" t="s">
        <v>79</v>
      </c>
      <c r="D3585" s="0" t="s">
        <v>80</v>
      </c>
      <c r="E3585" s="0" t="n">
        <v>2026</v>
      </c>
      <c r="F3585" s="5" t="n">
        <v>15.6478222260971</v>
      </c>
      <c r="G3585" s="10" t="s">
        <v>4</v>
      </c>
    </row>
    <row r="3586" customFormat="false" ht="14.25" hidden="true" customHeight="false" outlineLevel="0" collapsed="false">
      <c r="A3586" s="0" t="s">
        <v>101</v>
      </c>
      <c r="B3586" s="0" t="s">
        <v>53</v>
      </c>
      <c r="C3586" s="0" t="s">
        <v>79</v>
      </c>
      <c r="D3586" s="0" t="s">
        <v>80</v>
      </c>
      <c r="E3586" s="0" t="n">
        <v>2027</v>
      </c>
      <c r="F3586" s="5" t="n">
        <v>15.6053521706207</v>
      </c>
      <c r="G3586" s="10" t="s">
        <v>4</v>
      </c>
    </row>
    <row r="3587" customFormat="false" ht="14.25" hidden="true" customHeight="false" outlineLevel="0" collapsed="false">
      <c r="A3587" s="0" t="s">
        <v>101</v>
      </c>
      <c r="B3587" s="0" t="s">
        <v>53</v>
      </c>
      <c r="C3587" s="0" t="s">
        <v>79</v>
      </c>
      <c r="D3587" s="0" t="s">
        <v>80</v>
      </c>
      <c r="E3587" s="0" t="n">
        <v>2028</v>
      </c>
      <c r="F3587" s="5" t="n">
        <v>15.5838607364644</v>
      </c>
      <c r="G3587" s="10" t="s">
        <v>4</v>
      </c>
    </row>
    <row r="3588" customFormat="false" ht="14.25" hidden="true" customHeight="false" outlineLevel="0" collapsed="false">
      <c r="A3588" s="0" t="s">
        <v>101</v>
      </c>
      <c r="B3588" s="0" t="s">
        <v>53</v>
      </c>
      <c r="C3588" s="0" t="s">
        <v>79</v>
      </c>
      <c r="D3588" s="0" t="s">
        <v>80</v>
      </c>
      <c r="E3588" s="0" t="n">
        <v>2029</v>
      </c>
      <c r="F3588" s="5" t="n">
        <v>15.6199029214122</v>
      </c>
      <c r="G3588" s="10" t="s">
        <v>4</v>
      </c>
    </row>
    <row r="3589" customFormat="false" ht="14.25" hidden="true" customHeight="false" outlineLevel="0" collapsed="false">
      <c r="A3589" s="0" t="s">
        <v>101</v>
      </c>
      <c r="B3589" s="0" t="s">
        <v>53</v>
      </c>
      <c r="C3589" s="0" t="s">
        <v>79</v>
      </c>
      <c r="D3589" s="0" t="s">
        <v>80</v>
      </c>
      <c r="E3589" s="0" t="n">
        <v>2030</v>
      </c>
      <c r="F3589" s="5" t="n">
        <v>15.6745461407307</v>
      </c>
      <c r="G3589" s="10" t="s">
        <v>4</v>
      </c>
    </row>
    <row r="3590" customFormat="false" ht="14.25" hidden="true" customHeight="false" outlineLevel="0" collapsed="false">
      <c r="A3590" s="0" t="s">
        <v>101</v>
      </c>
      <c r="B3590" s="0" t="s">
        <v>53</v>
      </c>
      <c r="C3590" s="0" t="s">
        <v>79</v>
      </c>
      <c r="D3590" s="0" t="s">
        <v>80</v>
      </c>
      <c r="E3590" s="0" t="n">
        <v>2031</v>
      </c>
      <c r="F3590" s="5" t="n">
        <v>15.8969502980972</v>
      </c>
      <c r="G3590" s="10" t="s">
        <v>4</v>
      </c>
    </row>
    <row r="3591" customFormat="false" ht="14.25" hidden="true" customHeight="false" outlineLevel="0" collapsed="false">
      <c r="A3591" s="0" t="s">
        <v>101</v>
      </c>
      <c r="B3591" s="0" t="s">
        <v>53</v>
      </c>
      <c r="C3591" s="0" t="s">
        <v>79</v>
      </c>
      <c r="D3591" s="0" t="s">
        <v>80</v>
      </c>
      <c r="E3591" s="0" t="n">
        <v>2032</v>
      </c>
      <c r="F3591" s="5" t="n">
        <v>16.2965317033555</v>
      </c>
      <c r="G3591" s="10" t="s">
        <v>4</v>
      </c>
    </row>
    <row r="3592" customFormat="false" ht="14.25" hidden="true" customHeight="false" outlineLevel="0" collapsed="false">
      <c r="A3592" s="0" t="s">
        <v>101</v>
      </c>
      <c r="B3592" s="0" t="s">
        <v>53</v>
      </c>
      <c r="C3592" s="0" t="s">
        <v>79</v>
      </c>
      <c r="D3592" s="0" t="s">
        <v>80</v>
      </c>
      <c r="E3592" s="0" t="n">
        <v>2033</v>
      </c>
      <c r="F3592" s="5" t="n">
        <v>16.7947644311045</v>
      </c>
      <c r="G3592" s="10" t="s">
        <v>4</v>
      </c>
    </row>
    <row r="3593" customFormat="false" ht="14.25" hidden="true" customHeight="false" outlineLevel="0" collapsed="false">
      <c r="A3593" s="0" t="s">
        <v>101</v>
      </c>
      <c r="B3593" s="0" t="s">
        <v>53</v>
      </c>
      <c r="C3593" s="0" t="s">
        <v>79</v>
      </c>
      <c r="D3593" s="0" t="s">
        <v>80</v>
      </c>
      <c r="E3593" s="0" t="n">
        <v>2034</v>
      </c>
      <c r="F3593" s="5" t="n">
        <v>17.2938530566077</v>
      </c>
      <c r="G3593" s="10" t="s">
        <v>4</v>
      </c>
    </row>
    <row r="3594" customFormat="false" ht="14.25" hidden="true" customHeight="false" outlineLevel="0" collapsed="false">
      <c r="A3594" s="0" t="s">
        <v>101</v>
      </c>
      <c r="B3594" s="0" t="s">
        <v>53</v>
      </c>
      <c r="C3594" s="0" t="s">
        <v>79</v>
      </c>
      <c r="D3594" s="0" t="s">
        <v>80</v>
      </c>
      <c r="E3594" s="0" t="n">
        <v>2035</v>
      </c>
      <c r="F3594" s="5" t="n">
        <v>17.8072141094856</v>
      </c>
      <c r="G3594" s="10" t="s">
        <v>4</v>
      </c>
    </row>
    <row r="3595" customFormat="false" ht="14.25" hidden="true" customHeight="false" outlineLevel="0" collapsed="false">
      <c r="A3595" s="0" t="s">
        <v>101</v>
      </c>
      <c r="B3595" s="0" t="s">
        <v>53</v>
      </c>
      <c r="C3595" s="0" t="s">
        <v>79</v>
      </c>
      <c r="D3595" s="0" t="s">
        <v>80</v>
      </c>
      <c r="E3595" s="0" t="n">
        <v>2036</v>
      </c>
      <c r="F3595" s="5" t="n">
        <v>18.3035866742656</v>
      </c>
      <c r="G3595" s="10" t="s">
        <v>4</v>
      </c>
    </row>
    <row r="3596" customFormat="false" ht="14.25" hidden="true" customHeight="false" outlineLevel="0" collapsed="false">
      <c r="A3596" s="0" t="s">
        <v>101</v>
      </c>
      <c r="B3596" s="0" t="s">
        <v>53</v>
      </c>
      <c r="C3596" s="0" t="s">
        <v>79</v>
      </c>
      <c r="D3596" s="0" t="s">
        <v>80</v>
      </c>
      <c r="E3596" s="0" t="n">
        <v>2037</v>
      </c>
      <c r="F3596" s="5" t="n">
        <v>18.8119381095304</v>
      </c>
      <c r="G3596" s="10" t="s">
        <v>4</v>
      </c>
    </row>
    <row r="3597" customFormat="false" ht="14.25" hidden="true" customHeight="false" outlineLevel="0" collapsed="false">
      <c r="A3597" s="0" t="s">
        <v>101</v>
      </c>
      <c r="B3597" s="0" t="s">
        <v>53</v>
      </c>
      <c r="C3597" s="0" t="s">
        <v>79</v>
      </c>
      <c r="D3597" s="0" t="s">
        <v>80</v>
      </c>
      <c r="E3597" s="0" t="n">
        <v>2038</v>
      </c>
      <c r="F3597" s="5" t="n">
        <v>19.3309935864207</v>
      </c>
      <c r="G3597" s="10" t="s">
        <v>4</v>
      </c>
    </row>
    <row r="3598" customFormat="false" ht="14.25" hidden="true" customHeight="false" outlineLevel="0" collapsed="false">
      <c r="A3598" s="0" t="s">
        <v>101</v>
      </c>
      <c r="B3598" s="0" t="s">
        <v>53</v>
      </c>
      <c r="C3598" s="0" t="s">
        <v>79</v>
      </c>
      <c r="D3598" s="0" t="s">
        <v>80</v>
      </c>
      <c r="E3598" s="0" t="n">
        <v>2039</v>
      </c>
      <c r="F3598" s="5" t="n">
        <v>19.8604530511522</v>
      </c>
      <c r="G3598" s="10" t="s">
        <v>4</v>
      </c>
    </row>
    <row r="3599" customFormat="false" ht="14.25" hidden="true" customHeight="false" outlineLevel="0" collapsed="false">
      <c r="A3599" s="0" t="s">
        <v>101</v>
      </c>
      <c r="B3599" s="0" t="s">
        <v>53</v>
      </c>
      <c r="C3599" s="0" t="s">
        <v>79</v>
      </c>
      <c r="D3599" s="0" t="s">
        <v>80</v>
      </c>
      <c r="E3599" s="0" t="n">
        <v>2040</v>
      </c>
      <c r="F3599" s="5" t="n">
        <v>20.4113207182442</v>
      </c>
      <c r="G3599" s="10" t="s">
        <v>4</v>
      </c>
    </row>
    <row r="3600" customFormat="false" ht="14.25" hidden="true" customHeight="false" outlineLevel="0" collapsed="false">
      <c r="A3600" s="0" t="s">
        <v>101</v>
      </c>
      <c r="B3600" s="0" t="s">
        <v>53</v>
      </c>
      <c r="C3600" s="0" t="s">
        <v>79</v>
      </c>
      <c r="D3600" s="0" t="s">
        <v>81</v>
      </c>
      <c r="E3600" s="0" t="n">
        <v>2024</v>
      </c>
      <c r="F3600" s="5" t="n">
        <v>2.0972561115605</v>
      </c>
      <c r="G3600" s="10" t="s">
        <v>4</v>
      </c>
    </row>
    <row r="3601" customFormat="false" ht="14.25" hidden="true" customHeight="false" outlineLevel="0" collapsed="false">
      <c r="A3601" s="0" t="s">
        <v>101</v>
      </c>
      <c r="B3601" s="0" t="s">
        <v>53</v>
      </c>
      <c r="C3601" s="0" t="s">
        <v>79</v>
      </c>
      <c r="D3601" s="0" t="s">
        <v>81</v>
      </c>
      <c r="E3601" s="0" t="n">
        <v>2025</v>
      </c>
      <c r="F3601" s="5" t="n">
        <v>2.05396658677119</v>
      </c>
      <c r="G3601" s="10" t="s">
        <v>4</v>
      </c>
    </row>
    <row r="3602" customFormat="false" ht="14.25" hidden="true" customHeight="false" outlineLevel="0" collapsed="false">
      <c r="A3602" s="0" t="s">
        <v>101</v>
      </c>
      <c r="B3602" s="0" t="s">
        <v>53</v>
      </c>
      <c r="C3602" s="0" t="s">
        <v>79</v>
      </c>
      <c r="D3602" s="0" t="s">
        <v>81</v>
      </c>
      <c r="E3602" s="0" t="n">
        <v>2026</v>
      </c>
      <c r="F3602" s="5" t="n">
        <v>1.95067722906661</v>
      </c>
      <c r="G3602" s="10" t="s">
        <v>4</v>
      </c>
    </row>
    <row r="3603" customFormat="false" ht="14.25" hidden="true" customHeight="false" outlineLevel="0" collapsed="false">
      <c r="A3603" s="0" t="s">
        <v>101</v>
      </c>
      <c r="B3603" s="0" t="s">
        <v>53</v>
      </c>
      <c r="C3603" s="0" t="s">
        <v>79</v>
      </c>
      <c r="D3603" s="0" t="s">
        <v>81</v>
      </c>
      <c r="E3603" s="0" t="n">
        <v>2027</v>
      </c>
      <c r="F3603" s="5" t="n">
        <v>1.71774169445417</v>
      </c>
      <c r="G3603" s="10" t="s">
        <v>4</v>
      </c>
    </row>
    <row r="3604" customFormat="false" ht="14.25" hidden="true" customHeight="false" outlineLevel="0" collapsed="false">
      <c r="A3604" s="0" t="s">
        <v>101</v>
      </c>
      <c r="B3604" s="0" t="s">
        <v>53</v>
      </c>
      <c r="C3604" s="0" t="s">
        <v>79</v>
      </c>
      <c r="D3604" s="0" t="s">
        <v>81</v>
      </c>
      <c r="E3604" s="0" t="n">
        <v>2028</v>
      </c>
      <c r="F3604" s="5" t="n">
        <v>1.57803047483041</v>
      </c>
      <c r="G3604" s="10" t="s">
        <v>4</v>
      </c>
    </row>
    <row r="3605" customFormat="false" ht="14.25" hidden="true" customHeight="false" outlineLevel="0" collapsed="false">
      <c r="A3605" s="0" t="s">
        <v>101</v>
      </c>
      <c r="B3605" s="0" t="s">
        <v>53</v>
      </c>
      <c r="C3605" s="0" t="s">
        <v>79</v>
      </c>
      <c r="D3605" s="0" t="s">
        <v>81</v>
      </c>
      <c r="E3605" s="0" t="n">
        <v>2029</v>
      </c>
      <c r="F3605" s="5" t="n">
        <v>2.51101663652536</v>
      </c>
      <c r="G3605" s="10" t="s">
        <v>4</v>
      </c>
    </row>
    <row r="3606" customFormat="false" ht="14.25" hidden="true" customHeight="false" outlineLevel="0" collapsed="false">
      <c r="A3606" s="0" t="s">
        <v>101</v>
      </c>
      <c r="B3606" s="0" t="s">
        <v>53</v>
      </c>
      <c r="C3606" s="0" t="s">
        <v>79</v>
      </c>
      <c r="D3606" s="0" t="s">
        <v>81</v>
      </c>
      <c r="E3606" s="0" t="n">
        <v>2030</v>
      </c>
      <c r="F3606" s="5" t="n">
        <v>2.88562756432705</v>
      </c>
      <c r="G3606" s="10" t="s">
        <v>4</v>
      </c>
    </row>
    <row r="3607" customFormat="false" ht="14.25" hidden="true" customHeight="false" outlineLevel="0" collapsed="false">
      <c r="A3607" s="0" t="s">
        <v>101</v>
      </c>
      <c r="B3607" s="0" t="s">
        <v>53</v>
      </c>
      <c r="C3607" s="0" t="s">
        <v>79</v>
      </c>
      <c r="D3607" s="0" t="s">
        <v>81</v>
      </c>
      <c r="E3607" s="0" t="n">
        <v>2031</v>
      </c>
      <c r="F3607" s="5" t="n">
        <v>3.06097166450864</v>
      </c>
      <c r="G3607" s="10" t="s">
        <v>4</v>
      </c>
    </row>
    <row r="3608" customFormat="false" ht="14.25" hidden="true" customHeight="false" outlineLevel="0" collapsed="false">
      <c r="A3608" s="0" t="s">
        <v>101</v>
      </c>
      <c r="B3608" s="0" t="s">
        <v>53</v>
      </c>
      <c r="C3608" s="0" t="s">
        <v>79</v>
      </c>
      <c r="D3608" s="0" t="s">
        <v>81</v>
      </c>
      <c r="E3608" s="0" t="n">
        <v>2032</v>
      </c>
      <c r="F3608" s="5" t="n">
        <v>2.94962611131685</v>
      </c>
      <c r="G3608" s="10" t="s">
        <v>4</v>
      </c>
    </row>
    <row r="3609" customFormat="false" ht="14.25" hidden="true" customHeight="false" outlineLevel="0" collapsed="false">
      <c r="A3609" s="0" t="s">
        <v>101</v>
      </c>
      <c r="B3609" s="0" t="s">
        <v>53</v>
      </c>
      <c r="C3609" s="0" t="s">
        <v>79</v>
      </c>
      <c r="D3609" s="0" t="s">
        <v>81</v>
      </c>
      <c r="E3609" s="0" t="n">
        <v>2033</v>
      </c>
      <c r="F3609" s="5" t="n">
        <v>2.89248433798033</v>
      </c>
      <c r="G3609" s="10" t="s">
        <v>4</v>
      </c>
    </row>
    <row r="3610" customFormat="false" ht="14.25" hidden="true" customHeight="false" outlineLevel="0" collapsed="false">
      <c r="A3610" s="0" t="s">
        <v>101</v>
      </c>
      <c r="B3610" s="0" t="s">
        <v>53</v>
      </c>
      <c r="C3610" s="0" t="s">
        <v>79</v>
      </c>
      <c r="D3610" s="0" t="s">
        <v>81</v>
      </c>
      <c r="E3610" s="0" t="n">
        <v>2034</v>
      </c>
      <c r="F3610" s="5" t="n">
        <v>2.91980254563864</v>
      </c>
      <c r="G3610" s="10" t="s">
        <v>4</v>
      </c>
    </row>
    <row r="3611" customFormat="false" ht="14.25" hidden="true" customHeight="false" outlineLevel="0" collapsed="false">
      <c r="A3611" s="0" t="s">
        <v>101</v>
      </c>
      <c r="B3611" s="0" t="s">
        <v>53</v>
      </c>
      <c r="C3611" s="0" t="s">
        <v>79</v>
      </c>
      <c r="D3611" s="0" t="s">
        <v>81</v>
      </c>
      <c r="E3611" s="0" t="n">
        <v>2035</v>
      </c>
      <c r="F3611" s="5" t="n">
        <v>2.9646424382127</v>
      </c>
      <c r="G3611" s="10" t="s">
        <v>4</v>
      </c>
    </row>
    <row r="3612" customFormat="false" ht="14.25" hidden="true" customHeight="false" outlineLevel="0" collapsed="false">
      <c r="A3612" s="0" t="s">
        <v>101</v>
      </c>
      <c r="B3612" s="0" t="s">
        <v>53</v>
      </c>
      <c r="C3612" s="0" t="s">
        <v>79</v>
      </c>
      <c r="D3612" s="0" t="s">
        <v>81</v>
      </c>
      <c r="E3612" s="0" t="n">
        <v>2036</v>
      </c>
      <c r="F3612" s="5" t="n">
        <v>3.06769446833311</v>
      </c>
      <c r="G3612" s="10" t="s">
        <v>4</v>
      </c>
    </row>
    <row r="3613" customFormat="false" ht="14.25" hidden="true" customHeight="false" outlineLevel="0" collapsed="false">
      <c r="A3613" s="0" t="s">
        <v>101</v>
      </c>
      <c r="B3613" s="0" t="s">
        <v>53</v>
      </c>
      <c r="C3613" s="0" t="s">
        <v>79</v>
      </c>
      <c r="D3613" s="0" t="s">
        <v>81</v>
      </c>
      <c r="E3613" s="0" t="n">
        <v>2037</v>
      </c>
      <c r="F3613" s="5" t="n">
        <v>3.17536766852019</v>
      </c>
      <c r="G3613" s="10" t="s">
        <v>4</v>
      </c>
    </row>
    <row r="3614" customFormat="false" ht="14.25" hidden="true" customHeight="false" outlineLevel="0" collapsed="false">
      <c r="A3614" s="0" t="s">
        <v>101</v>
      </c>
      <c r="B3614" s="0" t="s">
        <v>53</v>
      </c>
      <c r="C3614" s="0" t="s">
        <v>79</v>
      </c>
      <c r="D3614" s="0" t="s">
        <v>81</v>
      </c>
      <c r="E3614" s="0" t="n">
        <v>2038</v>
      </c>
      <c r="F3614" s="5" t="n">
        <v>3.28679187124258</v>
      </c>
      <c r="G3614" s="10" t="s">
        <v>4</v>
      </c>
    </row>
    <row r="3615" customFormat="false" ht="14.25" hidden="true" customHeight="false" outlineLevel="0" collapsed="false">
      <c r="A3615" s="0" t="s">
        <v>101</v>
      </c>
      <c r="B3615" s="0" t="s">
        <v>53</v>
      </c>
      <c r="C3615" s="0" t="s">
        <v>79</v>
      </c>
      <c r="D3615" s="0" t="s">
        <v>81</v>
      </c>
      <c r="E3615" s="0" t="n">
        <v>2039</v>
      </c>
      <c r="F3615" s="5" t="n">
        <v>3.40197347504203</v>
      </c>
      <c r="G3615" s="10" t="s">
        <v>4</v>
      </c>
    </row>
    <row r="3616" customFormat="false" ht="14.25" hidden="true" customHeight="false" outlineLevel="0" collapsed="false">
      <c r="A3616" s="0" t="s">
        <v>101</v>
      </c>
      <c r="B3616" s="0" t="s">
        <v>53</v>
      </c>
      <c r="C3616" s="0" t="s">
        <v>79</v>
      </c>
      <c r="D3616" s="0" t="s">
        <v>81</v>
      </c>
      <c r="E3616" s="0" t="n">
        <v>2040</v>
      </c>
      <c r="F3616" s="5" t="n">
        <v>3.52107938756155</v>
      </c>
      <c r="G3616" s="10" t="s">
        <v>4</v>
      </c>
    </row>
    <row r="3617" customFormat="false" ht="14.25" hidden="true" customHeight="false" outlineLevel="0" collapsed="false">
      <c r="A3617" s="0" t="s">
        <v>101</v>
      </c>
      <c r="B3617" s="0" t="s">
        <v>53</v>
      </c>
      <c r="C3617" s="0" t="s">
        <v>79</v>
      </c>
      <c r="D3617" s="0" t="s">
        <v>82</v>
      </c>
      <c r="E3617" s="0" t="n">
        <v>2024</v>
      </c>
      <c r="F3617" s="5" t="n">
        <v>53.2660385661822</v>
      </c>
      <c r="G3617" s="10" t="s">
        <v>4</v>
      </c>
    </row>
    <row r="3618" customFormat="false" ht="14.25" hidden="true" customHeight="false" outlineLevel="0" collapsed="false">
      <c r="A3618" s="0" t="s">
        <v>101</v>
      </c>
      <c r="B3618" s="0" t="s">
        <v>53</v>
      </c>
      <c r="C3618" s="0" t="s">
        <v>79</v>
      </c>
      <c r="D3618" s="0" t="s">
        <v>82</v>
      </c>
      <c r="E3618" s="0" t="n">
        <v>2025</v>
      </c>
      <c r="F3618" s="5" t="n">
        <v>54.03503836838</v>
      </c>
      <c r="G3618" s="10" t="s">
        <v>4</v>
      </c>
    </row>
    <row r="3619" customFormat="false" ht="14.25" hidden="true" customHeight="false" outlineLevel="0" collapsed="false">
      <c r="A3619" s="0" t="s">
        <v>101</v>
      </c>
      <c r="B3619" s="0" t="s">
        <v>53</v>
      </c>
      <c r="C3619" s="0" t="s">
        <v>79</v>
      </c>
      <c r="D3619" s="0" t="s">
        <v>82</v>
      </c>
      <c r="E3619" s="0" t="n">
        <v>2026</v>
      </c>
      <c r="F3619" s="5" t="n">
        <v>54.4065452075204</v>
      </c>
      <c r="G3619" s="10" t="s">
        <v>4</v>
      </c>
    </row>
    <row r="3620" customFormat="false" ht="14.25" hidden="true" customHeight="false" outlineLevel="0" collapsed="false">
      <c r="A3620" s="0" t="s">
        <v>101</v>
      </c>
      <c r="B3620" s="0" t="s">
        <v>53</v>
      </c>
      <c r="C3620" s="0" t="s">
        <v>79</v>
      </c>
      <c r="D3620" s="0" t="s">
        <v>82</v>
      </c>
      <c r="E3620" s="0" t="n">
        <v>2027</v>
      </c>
      <c r="F3620" s="5" t="n">
        <v>55.2128545274694</v>
      </c>
      <c r="G3620" s="10" t="s">
        <v>4</v>
      </c>
    </row>
    <row r="3621" customFormat="false" ht="14.25" hidden="true" customHeight="false" outlineLevel="0" collapsed="false">
      <c r="A3621" s="0" t="s">
        <v>101</v>
      </c>
      <c r="B3621" s="0" t="s">
        <v>53</v>
      </c>
      <c r="C3621" s="0" t="s">
        <v>79</v>
      </c>
      <c r="D3621" s="0" t="s">
        <v>82</v>
      </c>
      <c r="E3621" s="0" t="n">
        <v>2028</v>
      </c>
      <c r="F3621" s="5" t="n">
        <v>56.0073329902122</v>
      </c>
      <c r="G3621" s="10" t="s">
        <v>4</v>
      </c>
    </row>
    <row r="3622" customFormat="false" ht="14.25" hidden="true" customHeight="false" outlineLevel="0" collapsed="false">
      <c r="A3622" s="0" t="s">
        <v>101</v>
      </c>
      <c r="B3622" s="0" t="s">
        <v>53</v>
      </c>
      <c r="C3622" s="0" t="s">
        <v>79</v>
      </c>
      <c r="D3622" s="0" t="s">
        <v>82</v>
      </c>
      <c r="E3622" s="0" t="n">
        <v>2029</v>
      </c>
      <c r="F3622" s="5" t="n">
        <v>57.0862026990491</v>
      </c>
      <c r="G3622" s="10" t="s">
        <v>4</v>
      </c>
    </row>
    <row r="3623" customFormat="false" ht="14.25" hidden="true" customHeight="false" outlineLevel="0" collapsed="false">
      <c r="A3623" s="0" t="s">
        <v>101</v>
      </c>
      <c r="B3623" s="0" t="s">
        <v>53</v>
      </c>
      <c r="C3623" s="0" t="s">
        <v>79</v>
      </c>
      <c r="D3623" s="0" t="s">
        <v>82</v>
      </c>
      <c r="E3623" s="0" t="n">
        <v>2030</v>
      </c>
      <c r="F3623" s="5" t="n">
        <v>57.6305326696088</v>
      </c>
      <c r="G3623" s="10" t="s">
        <v>4</v>
      </c>
    </row>
    <row r="3624" customFormat="false" ht="14.25" hidden="true" customHeight="false" outlineLevel="0" collapsed="false">
      <c r="A3624" s="0" t="s">
        <v>101</v>
      </c>
      <c r="B3624" s="0" t="s">
        <v>53</v>
      </c>
      <c r="C3624" s="0" t="s">
        <v>79</v>
      </c>
      <c r="D3624" s="0" t="s">
        <v>82</v>
      </c>
      <c r="E3624" s="0" t="n">
        <v>2031</v>
      </c>
      <c r="F3624" s="5" t="n">
        <v>58.5964415075886</v>
      </c>
      <c r="G3624" s="10" t="s">
        <v>4</v>
      </c>
    </row>
    <row r="3625" customFormat="false" ht="14.25" hidden="true" customHeight="false" outlineLevel="0" collapsed="false">
      <c r="A3625" s="0" t="s">
        <v>101</v>
      </c>
      <c r="B3625" s="0" t="s">
        <v>53</v>
      </c>
      <c r="C3625" s="0" t="s">
        <v>79</v>
      </c>
      <c r="D3625" s="0" t="s">
        <v>82</v>
      </c>
      <c r="E3625" s="0" t="n">
        <v>2032</v>
      </c>
      <c r="F3625" s="5" t="n">
        <v>59.8312614316299</v>
      </c>
      <c r="G3625" s="10" t="s">
        <v>4</v>
      </c>
    </row>
    <row r="3626" customFormat="false" ht="14.25" hidden="true" customHeight="false" outlineLevel="0" collapsed="false">
      <c r="A3626" s="0" t="s">
        <v>101</v>
      </c>
      <c r="B3626" s="0" t="s">
        <v>53</v>
      </c>
      <c r="C3626" s="0" t="s">
        <v>79</v>
      </c>
      <c r="D3626" s="0" t="s">
        <v>82</v>
      </c>
      <c r="E3626" s="0" t="n">
        <v>2033</v>
      </c>
      <c r="F3626" s="5" t="n">
        <v>61.1627078210525</v>
      </c>
      <c r="G3626" s="10" t="s">
        <v>4</v>
      </c>
    </row>
    <row r="3627" customFormat="false" ht="14.25" hidden="true" customHeight="false" outlineLevel="0" collapsed="false">
      <c r="A3627" s="0" t="s">
        <v>101</v>
      </c>
      <c r="B3627" s="0" t="s">
        <v>53</v>
      </c>
      <c r="C3627" s="0" t="s">
        <v>79</v>
      </c>
      <c r="D3627" s="0" t="s">
        <v>82</v>
      </c>
      <c r="E3627" s="0" t="n">
        <v>2034</v>
      </c>
      <c r="F3627" s="5" t="n">
        <v>62.3291632034745</v>
      </c>
      <c r="G3627" s="10" t="s">
        <v>4</v>
      </c>
    </row>
    <row r="3628" customFormat="false" ht="14.25" hidden="true" customHeight="false" outlineLevel="0" collapsed="false">
      <c r="A3628" s="0" t="s">
        <v>101</v>
      </c>
      <c r="B3628" s="0" t="s">
        <v>53</v>
      </c>
      <c r="C3628" s="0" t="s">
        <v>79</v>
      </c>
      <c r="D3628" s="0" t="s">
        <v>82</v>
      </c>
      <c r="E3628" s="0" t="n">
        <v>2035</v>
      </c>
      <c r="F3628" s="5" t="n">
        <v>63.4813338918006</v>
      </c>
      <c r="G3628" s="10" t="s">
        <v>4</v>
      </c>
    </row>
    <row r="3629" customFormat="false" ht="14.25" hidden="true" customHeight="false" outlineLevel="0" collapsed="false">
      <c r="A3629" s="0" t="s">
        <v>101</v>
      </c>
      <c r="B3629" s="0" t="s">
        <v>53</v>
      </c>
      <c r="C3629" s="0" t="s">
        <v>79</v>
      </c>
      <c r="D3629" s="0" t="s">
        <v>82</v>
      </c>
      <c r="E3629" s="0" t="n">
        <v>2036</v>
      </c>
      <c r="F3629" s="5" t="n">
        <v>64.8033933657579</v>
      </c>
      <c r="G3629" s="10" t="s">
        <v>4</v>
      </c>
    </row>
    <row r="3630" customFormat="false" ht="14.25" hidden="true" customHeight="false" outlineLevel="0" collapsed="false">
      <c r="A3630" s="0" t="s">
        <v>101</v>
      </c>
      <c r="B3630" s="0" t="s">
        <v>53</v>
      </c>
      <c r="C3630" s="0" t="s">
        <v>79</v>
      </c>
      <c r="D3630" s="0" t="s">
        <v>82</v>
      </c>
      <c r="E3630" s="0" t="n">
        <v>2037</v>
      </c>
      <c r="F3630" s="5" t="n">
        <v>65.9083443404195</v>
      </c>
      <c r="G3630" s="10" t="s">
        <v>4</v>
      </c>
    </row>
    <row r="3631" customFormat="false" ht="14.25" hidden="true" customHeight="false" outlineLevel="0" collapsed="false">
      <c r="A3631" s="0" t="s">
        <v>101</v>
      </c>
      <c r="B3631" s="0" t="s">
        <v>53</v>
      </c>
      <c r="C3631" s="0" t="s">
        <v>79</v>
      </c>
      <c r="D3631" s="0" t="s">
        <v>82</v>
      </c>
      <c r="E3631" s="0" t="n">
        <v>2038</v>
      </c>
      <c r="F3631" s="5" t="n">
        <v>66.949145884718</v>
      </c>
      <c r="G3631" s="10" t="s">
        <v>4</v>
      </c>
    </row>
    <row r="3632" customFormat="false" ht="14.25" hidden="true" customHeight="false" outlineLevel="0" collapsed="false">
      <c r="A3632" s="0" t="s">
        <v>101</v>
      </c>
      <c r="B3632" s="0" t="s">
        <v>53</v>
      </c>
      <c r="C3632" s="0" t="s">
        <v>79</v>
      </c>
      <c r="D3632" s="0" t="s">
        <v>82</v>
      </c>
      <c r="E3632" s="0" t="n">
        <v>2039</v>
      </c>
      <c r="F3632" s="5" t="n">
        <v>67.8128141048103</v>
      </c>
      <c r="G3632" s="10" t="s">
        <v>4</v>
      </c>
    </row>
    <row r="3633" customFormat="false" ht="14.25" hidden="true" customHeight="false" outlineLevel="0" collapsed="false">
      <c r="A3633" s="0" t="s">
        <v>101</v>
      </c>
      <c r="B3633" s="0" t="s">
        <v>53</v>
      </c>
      <c r="C3633" s="0" t="s">
        <v>79</v>
      </c>
      <c r="D3633" s="0" t="s">
        <v>82</v>
      </c>
      <c r="E3633" s="0" t="n">
        <v>2040</v>
      </c>
      <c r="F3633" s="5" t="n">
        <v>69.3898093255489</v>
      </c>
      <c r="G3633" s="10" t="s">
        <v>4</v>
      </c>
    </row>
    <row r="3634" customFormat="false" ht="14.25" hidden="true" customHeight="false" outlineLevel="0" collapsed="false">
      <c r="A3634" s="0" t="s">
        <v>101</v>
      </c>
      <c r="B3634" s="0" t="s">
        <v>53</v>
      </c>
      <c r="C3634" s="0" t="s">
        <v>79</v>
      </c>
      <c r="D3634" s="0" t="s">
        <v>71</v>
      </c>
      <c r="E3634" s="0" t="n">
        <v>2024</v>
      </c>
      <c r="F3634" s="5" t="n">
        <v>71.0310628125815</v>
      </c>
      <c r="G3634" s="10" t="s">
        <v>4</v>
      </c>
    </row>
    <row r="3635" customFormat="false" ht="14.25" hidden="true" customHeight="false" outlineLevel="0" collapsed="false">
      <c r="A3635" s="0" t="s">
        <v>101</v>
      </c>
      <c r="B3635" s="0" t="s">
        <v>53</v>
      </c>
      <c r="C3635" s="0" t="s">
        <v>79</v>
      </c>
      <c r="D3635" s="0" t="s">
        <v>71</v>
      </c>
      <c r="E3635" s="0" t="n">
        <v>2025</v>
      </c>
      <c r="F3635" s="5" t="n">
        <v>71.7785126666873</v>
      </c>
      <c r="G3635" s="10" t="s">
        <v>4</v>
      </c>
    </row>
    <row r="3636" customFormat="false" ht="14.25" hidden="true" customHeight="false" outlineLevel="0" collapsed="false">
      <c r="A3636" s="0" t="s">
        <v>101</v>
      </c>
      <c r="B3636" s="0" t="s">
        <v>53</v>
      </c>
      <c r="C3636" s="0" t="s">
        <v>79</v>
      </c>
      <c r="D3636" s="0" t="s">
        <v>71</v>
      </c>
      <c r="E3636" s="0" t="n">
        <v>2026</v>
      </c>
      <c r="F3636" s="5" t="n">
        <v>72.0050446626842</v>
      </c>
      <c r="G3636" s="10" t="s">
        <v>4</v>
      </c>
    </row>
    <row r="3637" customFormat="false" ht="14.25" hidden="true" customHeight="false" outlineLevel="0" collapsed="false">
      <c r="A3637" s="0" t="s">
        <v>101</v>
      </c>
      <c r="B3637" s="0" t="s">
        <v>53</v>
      </c>
      <c r="C3637" s="0" t="s">
        <v>79</v>
      </c>
      <c r="D3637" s="0" t="s">
        <v>71</v>
      </c>
      <c r="E3637" s="0" t="n">
        <v>2027</v>
      </c>
      <c r="F3637" s="5" t="n">
        <v>72.5359483925443</v>
      </c>
      <c r="G3637" s="10" t="s">
        <v>4</v>
      </c>
    </row>
    <row r="3638" customFormat="false" ht="14.25" hidden="true" customHeight="false" outlineLevel="0" collapsed="false">
      <c r="A3638" s="0" t="s">
        <v>101</v>
      </c>
      <c r="B3638" s="0" t="s">
        <v>53</v>
      </c>
      <c r="C3638" s="0" t="s">
        <v>79</v>
      </c>
      <c r="D3638" s="0" t="s">
        <v>71</v>
      </c>
      <c r="E3638" s="0" t="n">
        <v>2028</v>
      </c>
      <c r="F3638" s="5" t="n">
        <v>73.169224201507</v>
      </c>
      <c r="G3638" s="10" t="s">
        <v>4</v>
      </c>
    </row>
    <row r="3639" customFormat="false" ht="14.25" hidden="true" customHeight="false" outlineLevel="0" collapsed="false">
      <c r="A3639" s="0" t="s">
        <v>101</v>
      </c>
      <c r="B3639" s="0" t="s">
        <v>53</v>
      </c>
      <c r="C3639" s="0" t="s">
        <v>79</v>
      </c>
      <c r="D3639" s="0" t="s">
        <v>71</v>
      </c>
      <c r="E3639" s="0" t="n">
        <v>2029</v>
      </c>
      <c r="F3639" s="5" t="n">
        <v>75.2171222569867</v>
      </c>
      <c r="G3639" s="10" t="s">
        <v>4</v>
      </c>
    </row>
    <row r="3640" customFormat="false" ht="14.25" hidden="true" customHeight="false" outlineLevel="0" collapsed="false">
      <c r="A3640" s="0" t="s">
        <v>101</v>
      </c>
      <c r="B3640" s="0" t="s">
        <v>53</v>
      </c>
      <c r="C3640" s="0" t="s">
        <v>79</v>
      </c>
      <c r="D3640" s="0" t="s">
        <v>71</v>
      </c>
      <c r="E3640" s="0" t="n">
        <v>2030</v>
      </c>
      <c r="F3640" s="5" t="n">
        <v>76.1907063746666</v>
      </c>
      <c r="G3640" s="10" t="s">
        <v>4</v>
      </c>
    </row>
    <row r="3641" customFormat="false" ht="14.25" hidden="true" customHeight="false" outlineLevel="0" collapsed="false">
      <c r="A3641" s="0" t="s">
        <v>101</v>
      </c>
      <c r="B3641" s="0" t="s">
        <v>53</v>
      </c>
      <c r="C3641" s="0" t="s">
        <v>79</v>
      </c>
      <c r="D3641" s="0" t="s">
        <v>71</v>
      </c>
      <c r="E3641" s="0" t="n">
        <v>2031</v>
      </c>
      <c r="F3641" s="5" t="n">
        <v>77.5543634701944</v>
      </c>
      <c r="G3641" s="10" t="s">
        <v>4</v>
      </c>
    </row>
    <row r="3642" customFormat="false" ht="14.25" hidden="true" customHeight="false" outlineLevel="0" collapsed="false">
      <c r="A3642" s="0" t="s">
        <v>101</v>
      </c>
      <c r="B3642" s="0" t="s">
        <v>53</v>
      </c>
      <c r="C3642" s="0" t="s">
        <v>79</v>
      </c>
      <c r="D3642" s="0" t="s">
        <v>71</v>
      </c>
      <c r="E3642" s="0" t="n">
        <v>2032</v>
      </c>
      <c r="F3642" s="5" t="n">
        <v>79.0774192463022</v>
      </c>
      <c r="G3642" s="10" t="s">
        <v>4</v>
      </c>
    </row>
    <row r="3643" customFormat="false" ht="14.25" hidden="true" customHeight="false" outlineLevel="0" collapsed="false">
      <c r="A3643" s="0" t="s">
        <v>101</v>
      </c>
      <c r="B3643" s="0" t="s">
        <v>53</v>
      </c>
      <c r="C3643" s="0" t="s">
        <v>79</v>
      </c>
      <c r="D3643" s="0" t="s">
        <v>71</v>
      </c>
      <c r="E3643" s="0" t="n">
        <v>2033</v>
      </c>
      <c r="F3643" s="5" t="n">
        <v>80.8499565901373</v>
      </c>
      <c r="G3643" s="10" t="s">
        <v>4</v>
      </c>
    </row>
    <row r="3644" customFormat="false" ht="14.25" hidden="true" customHeight="false" outlineLevel="0" collapsed="false">
      <c r="A3644" s="0" t="s">
        <v>101</v>
      </c>
      <c r="B3644" s="0" t="s">
        <v>53</v>
      </c>
      <c r="C3644" s="0" t="s">
        <v>79</v>
      </c>
      <c r="D3644" s="0" t="s">
        <v>71</v>
      </c>
      <c r="E3644" s="0" t="n">
        <v>2034</v>
      </c>
      <c r="F3644" s="5" t="n">
        <v>82.5428188057209</v>
      </c>
      <c r="G3644" s="10" t="s">
        <v>4</v>
      </c>
    </row>
    <row r="3645" customFormat="false" ht="14.25" hidden="true" customHeight="false" outlineLevel="0" collapsed="false">
      <c r="A3645" s="0" t="s">
        <v>101</v>
      </c>
      <c r="B3645" s="0" t="s">
        <v>53</v>
      </c>
      <c r="C3645" s="0" t="s">
        <v>79</v>
      </c>
      <c r="D3645" s="0" t="s">
        <v>71</v>
      </c>
      <c r="E3645" s="0" t="n">
        <v>2035</v>
      </c>
      <c r="F3645" s="5" t="n">
        <v>84.2531904394989</v>
      </c>
      <c r="G3645" s="10" t="s">
        <v>4</v>
      </c>
    </row>
    <row r="3646" customFormat="false" ht="14.25" hidden="true" customHeight="false" outlineLevel="0" collapsed="false">
      <c r="A3646" s="0" t="s">
        <v>101</v>
      </c>
      <c r="B3646" s="0" t="s">
        <v>53</v>
      </c>
      <c r="C3646" s="0" t="s">
        <v>79</v>
      </c>
      <c r="D3646" s="0" t="s">
        <v>71</v>
      </c>
      <c r="E3646" s="0" t="n">
        <v>2036</v>
      </c>
      <c r="F3646" s="5" t="n">
        <v>86.1746745083565</v>
      </c>
      <c r="G3646" s="10" t="s">
        <v>4</v>
      </c>
    </row>
    <row r="3647" customFormat="false" ht="14.25" hidden="true" customHeight="false" outlineLevel="0" collapsed="false">
      <c r="A3647" s="0" t="s">
        <v>101</v>
      </c>
      <c r="B3647" s="0" t="s">
        <v>53</v>
      </c>
      <c r="C3647" s="0" t="s">
        <v>79</v>
      </c>
      <c r="D3647" s="0" t="s">
        <v>71</v>
      </c>
      <c r="E3647" s="0" t="n">
        <v>2037</v>
      </c>
      <c r="F3647" s="5" t="n">
        <v>87.89565011847</v>
      </c>
      <c r="G3647" s="10" t="s">
        <v>4</v>
      </c>
    </row>
    <row r="3648" customFormat="false" ht="14.25" hidden="true" customHeight="false" outlineLevel="0" collapsed="false">
      <c r="A3648" s="0" t="s">
        <v>101</v>
      </c>
      <c r="B3648" s="0" t="s">
        <v>53</v>
      </c>
      <c r="C3648" s="0" t="s">
        <v>79</v>
      </c>
      <c r="D3648" s="0" t="s">
        <v>71</v>
      </c>
      <c r="E3648" s="0" t="n">
        <v>2038</v>
      </c>
      <c r="F3648" s="5" t="n">
        <v>89.5669313423812</v>
      </c>
      <c r="G3648" s="10" t="s">
        <v>4</v>
      </c>
    </row>
    <row r="3649" customFormat="false" ht="14.25" hidden="true" customHeight="false" outlineLevel="0" collapsed="false">
      <c r="A3649" s="0" t="s">
        <v>101</v>
      </c>
      <c r="B3649" s="0" t="s">
        <v>53</v>
      </c>
      <c r="C3649" s="0" t="s">
        <v>79</v>
      </c>
      <c r="D3649" s="0" t="s">
        <v>71</v>
      </c>
      <c r="E3649" s="0" t="n">
        <v>2039</v>
      </c>
      <c r="F3649" s="5" t="n">
        <v>91.0752406310045</v>
      </c>
      <c r="G3649" s="10" t="s">
        <v>4</v>
      </c>
    </row>
    <row r="3650" customFormat="false" ht="14.25" hidden="true" customHeight="false" outlineLevel="0" collapsed="false">
      <c r="A3650" s="0" t="s">
        <v>101</v>
      </c>
      <c r="B3650" s="0" t="s">
        <v>53</v>
      </c>
      <c r="C3650" s="0" t="s">
        <v>79</v>
      </c>
      <c r="D3650" s="0" t="s">
        <v>71</v>
      </c>
      <c r="E3650" s="0" t="n">
        <v>2040</v>
      </c>
      <c r="F3650" s="5" t="n">
        <v>93.3222094313547</v>
      </c>
      <c r="G3650" s="10" t="s">
        <v>4</v>
      </c>
    </row>
    <row r="3651" customFormat="false" ht="14.25" hidden="true" customHeight="false" outlineLevel="0" collapsed="false">
      <c r="A3651" s="0" t="s">
        <v>101</v>
      </c>
      <c r="B3651" s="0" t="s">
        <v>53</v>
      </c>
      <c r="C3651" s="0" t="s">
        <v>84</v>
      </c>
      <c r="D3651" s="0" t="s">
        <v>85</v>
      </c>
      <c r="E3651" s="0" t="n">
        <v>2024</v>
      </c>
      <c r="F3651" s="5" t="n">
        <v>0.0345531551329427</v>
      </c>
      <c r="G3651" s="10" t="s">
        <v>4</v>
      </c>
    </row>
    <row r="3652" customFormat="false" ht="14.25" hidden="true" customHeight="false" outlineLevel="0" collapsed="false">
      <c r="A3652" s="0" t="s">
        <v>101</v>
      </c>
      <c r="B3652" s="0" t="s">
        <v>53</v>
      </c>
      <c r="C3652" s="0" t="s">
        <v>84</v>
      </c>
      <c r="D3652" s="0" t="s">
        <v>85</v>
      </c>
      <c r="E3652" s="0" t="n">
        <v>2025</v>
      </c>
      <c r="F3652" s="5" t="n">
        <v>0.037461850634877</v>
      </c>
      <c r="G3652" s="10" t="s">
        <v>4</v>
      </c>
    </row>
    <row r="3653" customFormat="false" ht="14.25" hidden="true" customHeight="false" outlineLevel="0" collapsed="false">
      <c r="A3653" s="0" t="s">
        <v>101</v>
      </c>
      <c r="B3653" s="0" t="s">
        <v>53</v>
      </c>
      <c r="C3653" s="0" t="s">
        <v>84</v>
      </c>
      <c r="D3653" s="0" t="s">
        <v>85</v>
      </c>
      <c r="E3653" s="0" t="n">
        <v>2026</v>
      </c>
      <c r="F3653" s="5" t="n">
        <v>0.0433449695099852</v>
      </c>
      <c r="G3653" s="10" t="s">
        <v>4</v>
      </c>
    </row>
    <row r="3654" customFormat="false" ht="14.25" hidden="true" customHeight="false" outlineLevel="0" collapsed="false">
      <c r="A3654" s="0" t="s">
        <v>101</v>
      </c>
      <c r="B3654" s="0" t="s">
        <v>53</v>
      </c>
      <c r="C3654" s="0" t="s">
        <v>84</v>
      </c>
      <c r="D3654" s="0" t="s">
        <v>85</v>
      </c>
      <c r="E3654" s="0" t="n">
        <v>2027</v>
      </c>
      <c r="F3654" s="5" t="n">
        <v>0.0524524853797356</v>
      </c>
      <c r="G3654" s="10" t="s">
        <v>4</v>
      </c>
    </row>
    <row r="3655" customFormat="false" ht="14.25" hidden="true" customHeight="false" outlineLevel="0" collapsed="false">
      <c r="A3655" s="0" t="s">
        <v>101</v>
      </c>
      <c r="B3655" s="0" t="s">
        <v>53</v>
      </c>
      <c r="C3655" s="0" t="s">
        <v>84</v>
      </c>
      <c r="D3655" s="0" t="s">
        <v>85</v>
      </c>
      <c r="E3655" s="0" t="n">
        <v>2028</v>
      </c>
      <c r="F3655" s="5" t="n">
        <v>0.0644308783976855</v>
      </c>
      <c r="G3655" s="10" t="s">
        <v>4</v>
      </c>
    </row>
    <row r="3656" customFormat="false" ht="14.25" hidden="true" customHeight="false" outlineLevel="0" collapsed="false">
      <c r="A3656" s="0" t="s">
        <v>101</v>
      </c>
      <c r="B3656" s="0" t="s">
        <v>53</v>
      </c>
      <c r="C3656" s="0" t="s">
        <v>84</v>
      </c>
      <c r="D3656" s="0" t="s">
        <v>85</v>
      </c>
      <c r="E3656" s="0" t="n">
        <v>2029</v>
      </c>
      <c r="F3656" s="5" t="n">
        <v>0.0784774971980671</v>
      </c>
      <c r="G3656" s="10" t="s">
        <v>4</v>
      </c>
    </row>
    <row r="3657" customFormat="false" ht="14.25" hidden="true" customHeight="false" outlineLevel="0" collapsed="false">
      <c r="A3657" s="0" t="s">
        <v>101</v>
      </c>
      <c r="B3657" s="0" t="s">
        <v>53</v>
      </c>
      <c r="C3657" s="0" t="s">
        <v>84</v>
      </c>
      <c r="D3657" s="0" t="s">
        <v>85</v>
      </c>
      <c r="E3657" s="0" t="n">
        <v>2030</v>
      </c>
      <c r="F3657" s="5" t="n">
        <v>0.0945065894022848</v>
      </c>
      <c r="G3657" s="10" t="s">
        <v>4</v>
      </c>
    </row>
    <row r="3658" customFormat="false" ht="14.25" hidden="true" customHeight="false" outlineLevel="0" collapsed="false">
      <c r="A3658" s="0" t="s">
        <v>101</v>
      </c>
      <c r="B3658" s="0" t="s">
        <v>53</v>
      </c>
      <c r="C3658" s="0" t="s">
        <v>84</v>
      </c>
      <c r="D3658" s="0" t="s">
        <v>85</v>
      </c>
      <c r="E3658" s="0" t="n">
        <v>2031</v>
      </c>
      <c r="F3658" s="5" t="n">
        <v>0.113070511748858</v>
      </c>
      <c r="G3658" s="10" t="s">
        <v>4</v>
      </c>
    </row>
    <row r="3659" customFormat="false" ht="14.25" hidden="true" customHeight="false" outlineLevel="0" collapsed="false">
      <c r="A3659" s="0" t="s">
        <v>101</v>
      </c>
      <c r="B3659" s="0" t="s">
        <v>53</v>
      </c>
      <c r="C3659" s="0" t="s">
        <v>84</v>
      </c>
      <c r="D3659" s="0" t="s">
        <v>85</v>
      </c>
      <c r="E3659" s="0" t="n">
        <v>2032</v>
      </c>
      <c r="F3659" s="5" t="n">
        <v>0.134447423813363</v>
      </c>
      <c r="G3659" s="10" t="s">
        <v>4</v>
      </c>
    </row>
    <row r="3660" customFormat="false" ht="14.25" hidden="true" customHeight="false" outlineLevel="0" collapsed="false">
      <c r="A3660" s="0" t="s">
        <v>101</v>
      </c>
      <c r="B3660" s="0" t="s">
        <v>53</v>
      </c>
      <c r="C3660" s="0" t="s">
        <v>84</v>
      </c>
      <c r="D3660" s="0" t="s">
        <v>85</v>
      </c>
      <c r="E3660" s="0" t="n">
        <v>2033</v>
      </c>
      <c r="F3660" s="5" t="n">
        <v>0.157556640372861</v>
      </c>
      <c r="G3660" s="10" t="s">
        <v>4</v>
      </c>
    </row>
    <row r="3661" customFormat="false" ht="14.25" hidden="true" customHeight="false" outlineLevel="0" collapsed="false">
      <c r="A3661" s="0" t="s">
        <v>101</v>
      </c>
      <c r="B3661" s="0" t="s">
        <v>53</v>
      </c>
      <c r="C3661" s="0" t="s">
        <v>84</v>
      </c>
      <c r="D3661" s="0" t="s">
        <v>85</v>
      </c>
      <c r="E3661" s="0" t="n">
        <v>2034</v>
      </c>
      <c r="F3661" s="5" t="n">
        <v>0.180288914196277</v>
      </c>
      <c r="G3661" s="10" t="s">
        <v>4</v>
      </c>
    </row>
    <row r="3662" customFormat="false" ht="14.25" hidden="true" customHeight="false" outlineLevel="0" collapsed="false">
      <c r="A3662" s="0" t="s">
        <v>101</v>
      </c>
      <c r="B3662" s="0" t="s">
        <v>53</v>
      </c>
      <c r="C3662" s="0" t="s">
        <v>84</v>
      </c>
      <c r="D3662" s="0" t="s">
        <v>85</v>
      </c>
      <c r="E3662" s="0" t="n">
        <v>2035</v>
      </c>
      <c r="F3662" s="5" t="n">
        <v>0.205042372094842</v>
      </c>
      <c r="G3662" s="10" t="s">
        <v>4</v>
      </c>
    </row>
    <row r="3663" customFormat="false" ht="14.25" hidden="true" customHeight="false" outlineLevel="0" collapsed="false">
      <c r="A3663" s="0" t="s">
        <v>101</v>
      </c>
      <c r="B3663" s="0" t="s">
        <v>53</v>
      </c>
      <c r="C3663" s="0" t="s">
        <v>84</v>
      </c>
      <c r="D3663" s="0" t="s">
        <v>85</v>
      </c>
      <c r="E3663" s="0" t="n">
        <v>2036</v>
      </c>
      <c r="F3663" s="5" t="n">
        <v>0.23003121033802</v>
      </c>
      <c r="G3663" s="10" t="s">
        <v>4</v>
      </c>
    </row>
    <row r="3664" customFormat="false" ht="14.25" hidden="true" customHeight="false" outlineLevel="0" collapsed="false">
      <c r="A3664" s="0" t="s">
        <v>101</v>
      </c>
      <c r="B3664" s="0" t="s">
        <v>53</v>
      </c>
      <c r="C3664" s="0" t="s">
        <v>84</v>
      </c>
      <c r="D3664" s="0" t="s">
        <v>85</v>
      </c>
      <c r="E3664" s="0" t="n">
        <v>2037</v>
      </c>
      <c r="F3664" s="5" t="n">
        <v>0.25337972255384</v>
      </c>
      <c r="G3664" s="10" t="s">
        <v>4</v>
      </c>
    </row>
    <row r="3665" customFormat="false" ht="14.25" hidden="true" customHeight="false" outlineLevel="0" collapsed="false">
      <c r="A3665" s="0" t="s">
        <v>101</v>
      </c>
      <c r="B3665" s="0" t="s">
        <v>53</v>
      </c>
      <c r="C3665" s="0" t="s">
        <v>84</v>
      </c>
      <c r="D3665" s="0" t="s">
        <v>85</v>
      </c>
      <c r="E3665" s="0" t="n">
        <v>2038</v>
      </c>
      <c r="F3665" s="5" t="n">
        <v>0.276420105262385</v>
      </c>
      <c r="G3665" s="10" t="s">
        <v>4</v>
      </c>
    </row>
    <row r="3666" customFormat="false" ht="14.25" hidden="true" customHeight="false" outlineLevel="0" collapsed="false">
      <c r="A3666" s="0" t="s">
        <v>101</v>
      </c>
      <c r="B3666" s="0" t="s">
        <v>53</v>
      </c>
      <c r="C3666" s="0" t="s">
        <v>84</v>
      </c>
      <c r="D3666" s="0" t="s">
        <v>85</v>
      </c>
      <c r="E3666" s="0" t="n">
        <v>2039</v>
      </c>
      <c r="F3666" s="5" t="n">
        <v>0.296714595643363</v>
      </c>
      <c r="G3666" s="10" t="s">
        <v>4</v>
      </c>
    </row>
    <row r="3667" customFormat="false" ht="14.25" hidden="true" customHeight="false" outlineLevel="0" collapsed="false">
      <c r="A3667" s="0" t="s">
        <v>101</v>
      </c>
      <c r="B3667" s="0" t="s">
        <v>53</v>
      </c>
      <c r="C3667" s="0" t="s">
        <v>84</v>
      </c>
      <c r="D3667" s="0" t="s">
        <v>85</v>
      </c>
      <c r="E3667" s="0" t="n">
        <v>2040</v>
      </c>
      <c r="F3667" s="5" t="n">
        <v>0.316591749617895</v>
      </c>
      <c r="G3667" s="10" t="s">
        <v>4</v>
      </c>
    </row>
    <row r="3668" customFormat="false" ht="14.25" hidden="true" customHeight="false" outlineLevel="0" collapsed="false">
      <c r="A3668" s="0" t="s">
        <v>101</v>
      </c>
      <c r="B3668" s="0" t="s">
        <v>53</v>
      </c>
      <c r="C3668" s="0" t="s">
        <v>84</v>
      </c>
      <c r="D3668" s="0" t="s">
        <v>86</v>
      </c>
      <c r="E3668" s="0" t="n">
        <v>2024</v>
      </c>
      <c r="F3668" s="5" t="n">
        <v>0.199060450495951</v>
      </c>
      <c r="G3668" s="10" t="s">
        <v>4</v>
      </c>
    </row>
    <row r="3669" customFormat="false" ht="14.25" hidden="true" customHeight="false" outlineLevel="0" collapsed="false">
      <c r="A3669" s="0" t="s">
        <v>101</v>
      </c>
      <c r="B3669" s="0" t="s">
        <v>53</v>
      </c>
      <c r="C3669" s="0" t="s">
        <v>84</v>
      </c>
      <c r="D3669" s="0" t="s">
        <v>86</v>
      </c>
      <c r="E3669" s="0" t="n">
        <v>2025</v>
      </c>
      <c r="F3669" s="5" t="n">
        <v>0.28197097239834</v>
      </c>
      <c r="G3669" s="10" t="s">
        <v>4</v>
      </c>
    </row>
    <row r="3670" customFormat="false" ht="14.25" hidden="true" customHeight="false" outlineLevel="0" collapsed="false">
      <c r="A3670" s="0" t="s">
        <v>101</v>
      </c>
      <c r="B3670" s="0" t="s">
        <v>53</v>
      </c>
      <c r="C3670" s="0" t="s">
        <v>84</v>
      </c>
      <c r="D3670" s="0" t="s">
        <v>86</v>
      </c>
      <c r="E3670" s="0" t="n">
        <v>2026</v>
      </c>
      <c r="F3670" s="5" t="n">
        <v>0.368579631053676</v>
      </c>
      <c r="G3670" s="10" t="s">
        <v>4</v>
      </c>
    </row>
    <row r="3671" customFormat="false" ht="14.25" hidden="true" customHeight="false" outlineLevel="0" collapsed="false">
      <c r="A3671" s="0" t="s">
        <v>101</v>
      </c>
      <c r="B3671" s="0" t="s">
        <v>53</v>
      </c>
      <c r="C3671" s="0" t="s">
        <v>84</v>
      </c>
      <c r="D3671" s="0" t="s">
        <v>86</v>
      </c>
      <c r="E3671" s="0" t="n">
        <v>2027</v>
      </c>
      <c r="F3671" s="5" t="n">
        <v>0.460284921270916</v>
      </c>
      <c r="G3671" s="10" t="s">
        <v>4</v>
      </c>
    </row>
    <row r="3672" customFormat="false" ht="14.25" hidden="true" customHeight="false" outlineLevel="0" collapsed="false">
      <c r="A3672" s="0" t="s">
        <v>101</v>
      </c>
      <c r="B3672" s="0" t="s">
        <v>53</v>
      </c>
      <c r="C3672" s="0" t="s">
        <v>84</v>
      </c>
      <c r="D3672" s="0" t="s">
        <v>86</v>
      </c>
      <c r="E3672" s="0" t="n">
        <v>2028</v>
      </c>
      <c r="F3672" s="5" t="n">
        <v>0.562278118001609</v>
      </c>
      <c r="G3672" s="10" t="s">
        <v>4</v>
      </c>
    </row>
    <row r="3673" customFormat="false" ht="14.25" hidden="true" customHeight="false" outlineLevel="0" collapsed="false">
      <c r="A3673" s="0" t="s">
        <v>101</v>
      </c>
      <c r="B3673" s="0" t="s">
        <v>53</v>
      </c>
      <c r="C3673" s="0" t="s">
        <v>84</v>
      </c>
      <c r="D3673" s="0" t="s">
        <v>86</v>
      </c>
      <c r="E3673" s="0" t="n">
        <v>2029</v>
      </c>
      <c r="F3673" s="5" t="n">
        <v>0.667676877096848</v>
      </c>
      <c r="G3673" s="10" t="s">
        <v>4</v>
      </c>
    </row>
    <row r="3674" customFormat="false" ht="14.25" hidden="true" customHeight="false" outlineLevel="0" collapsed="false">
      <c r="A3674" s="0" t="s">
        <v>101</v>
      </c>
      <c r="B3674" s="0" t="s">
        <v>53</v>
      </c>
      <c r="C3674" s="0" t="s">
        <v>84</v>
      </c>
      <c r="D3674" s="0" t="s">
        <v>86</v>
      </c>
      <c r="E3674" s="0" t="n">
        <v>2030</v>
      </c>
      <c r="F3674" s="5" t="n">
        <v>0.779878038634295</v>
      </c>
      <c r="G3674" s="10" t="s">
        <v>4</v>
      </c>
    </row>
    <row r="3675" customFormat="false" ht="14.25" hidden="true" customHeight="false" outlineLevel="0" collapsed="false">
      <c r="A3675" s="0" t="s">
        <v>101</v>
      </c>
      <c r="B3675" s="0" t="s">
        <v>53</v>
      </c>
      <c r="C3675" s="0" t="s">
        <v>84</v>
      </c>
      <c r="D3675" s="0" t="s">
        <v>86</v>
      </c>
      <c r="E3675" s="0" t="n">
        <v>2031</v>
      </c>
      <c r="F3675" s="5" t="n">
        <v>0.877955872012482</v>
      </c>
      <c r="G3675" s="10" t="s">
        <v>4</v>
      </c>
    </row>
    <row r="3676" customFormat="false" ht="14.25" hidden="true" customHeight="false" outlineLevel="0" collapsed="false">
      <c r="A3676" s="0" t="s">
        <v>101</v>
      </c>
      <c r="B3676" s="0" t="s">
        <v>53</v>
      </c>
      <c r="C3676" s="0" t="s">
        <v>84</v>
      </c>
      <c r="D3676" s="0" t="s">
        <v>86</v>
      </c>
      <c r="E3676" s="0" t="n">
        <v>2032</v>
      </c>
      <c r="F3676" s="5" t="n">
        <v>0.958751928692913</v>
      </c>
      <c r="G3676" s="10" t="s">
        <v>4</v>
      </c>
    </row>
    <row r="3677" customFormat="false" ht="14.25" hidden="true" customHeight="false" outlineLevel="0" collapsed="false">
      <c r="A3677" s="0" t="s">
        <v>101</v>
      </c>
      <c r="B3677" s="0" t="s">
        <v>53</v>
      </c>
      <c r="C3677" s="0" t="s">
        <v>84</v>
      </c>
      <c r="D3677" s="0" t="s">
        <v>86</v>
      </c>
      <c r="E3677" s="0" t="n">
        <v>2033</v>
      </c>
      <c r="F3677" s="5" t="n">
        <v>1.0208951987031</v>
      </c>
      <c r="G3677" s="10" t="s">
        <v>4</v>
      </c>
    </row>
    <row r="3678" customFormat="false" ht="14.25" hidden="true" customHeight="false" outlineLevel="0" collapsed="false">
      <c r="A3678" s="0" t="s">
        <v>101</v>
      </c>
      <c r="B3678" s="0" t="s">
        <v>53</v>
      </c>
      <c r="C3678" s="0" t="s">
        <v>84</v>
      </c>
      <c r="D3678" s="0" t="s">
        <v>86</v>
      </c>
      <c r="E3678" s="0" t="n">
        <v>2034</v>
      </c>
      <c r="F3678" s="5" t="n">
        <v>1.06501188953402</v>
      </c>
      <c r="G3678" s="10" t="s">
        <v>4</v>
      </c>
    </row>
    <row r="3679" customFormat="false" ht="14.25" hidden="true" customHeight="false" outlineLevel="0" collapsed="false">
      <c r="A3679" s="0" t="s">
        <v>101</v>
      </c>
      <c r="B3679" s="0" t="s">
        <v>53</v>
      </c>
      <c r="C3679" s="0" t="s">
        <v>84</v>
      </c>
      <c r="D3679" s="0" t="s">
        <v>86</v>
      </c>
      <c r="E3679" s="0" t="n">
        <v>2035</v>
      </c>
      <c r="F3679" s="5" t="n">
        <v>1.09720401763247</v>
      </c>
      <c r="G3679" s="10" t="s">
        <v>4</v>
      </c>
    </row>
    <row r="3680" customFormat="false" ht="14.25" hidden="true" customHeight="false" outlineLevel="0" collapsed="false">
      <c r="A3680" s="0" t="s">
        <v>101</v>
      </c>
      <c r="B3680" s="0" t="s">
        <v>53</v>
      </c>
      <c r="C3680" s="0" t="s">
        <v>84</v>
      </c>
      <c r="D3680" s="0" t="s">
        <v>86</v>
      </c>
      <c r="E3680" s="0" t="n">
        <v>2036</v>
      </c>
      <c r="F3680" s="5" t="n">
        <v>1.11668888040729</v>
      </c>
      <c r="G3680" s="10" t="s">
        <v>4</v>
      </c>
    </row>
    <row r="3681" customFormat="false" ht="14.25" hidden="true" customHeight="false" outlineLevel="0" collapsed="false">
      <c r="A3681" s="0" t="s">
        <v>101</v>
      </c>
      <c r="B3681" s="0" t="s">
        <v>53</v>
      </c>
      <c r="C3681" s="0" t="s">
        <v>84</v>
      </c>
      <c r="D3681" s="0" t="s">
        <v>86</v>
      </c>
      <c r="E3681" s="0" t="n">
        <v>2037</v>
      </c>
      <c r="F3681" s="5" t="n">
        <v>1.13132084873399</v>
      </c>
      <c r="G3681" s="10" t="s">
        <v>4</v>
      </c>
    </row>
    <row r="3682" customFormat="false" ht="14.25" hidden="true" customHeight="false" outlineLevel="0" collapsed="false">
      <c r="A3682" s="0" t="s">
        <v>101</v>
      </c>
      <c r="B3682" s="0" t="s">
        <v>53</v>
      </c>
      <c r="C3682" s="0" t="s">
        <v>84</v>
      </c>
      <c r="D3682" s="0" t="s">
        <v>86</v>
      </c>
      <c r="E3682" s="0" t="n">
        <v>2038</v>
      </c>
      <c r="F3682" s="5" t="n">
        <v>1.1526268650485</v>
      </c>
      <c r="G3682" s="10" t="s">
        <v>4</v>
      </c>
    </row>
    <row r="3683" customFormat="false" ht="14.25" hidden="true" customHeight="false" outlineLevel="0" collapsed="false">
      <c r="A3683" s="0" t="s">
        <v>101</v>
      </c>
      <c r="B3683" s="0" t="s">
        <v>53</v>
      </c>
      <c r="C3683" s="0" t="s">
        <v>84</v>
      </c>
      <c r="D3683" s="0" t="s">
        <v>86</v>
      </c>
      <c r="E3683" s="0" t="n">
        <v>2039</v>
      </c>
      <c r="F3683" s="5" t="n">
        <v>1.17052708502748</v>
      </c>
      <c r="G3683" s="10" t="s">
        <v>4</v>
      </c>
    </row>
    <row r="3684" customFormat="false" ht="14.25" hidden="true" customHeight="false" outlineLevel="0" collapsed="false">
      <c r="A3684" s="0" t="s">
        <v>101</v>
      </c>
      <c r="B3684" s="0" t="s">
        <v>53</v>
      </c>
      <c r="C3684" s="0" t="s">
        <v>84</v>
      </c>
      <c r="D3684" s="0" t="s">
        <v>86</v>
      </c>
      <c r="E3684" s="0" t="n">
        <v>2040</v>
      </c>
      <c r="F3684" s="5" t="n">
        <v>1.18810571994579</v>
      </c>
      <c r="G3684" s="10" t="s">
        <v>4</v>
      </c>
    </row>
    <row r="3685" customFormat="false" ht="14.25" hidden="true" customHeight="false" outlineLevel="0" collapsed="false">
      <c r="A3685" s="0" t="s">
        <v>101</v>
      </c>
      <c r="B3685" s="0" t="s">
        <v>53</v>
      </c>
      <c r="C3685" s="0" t="s">
        <v>84</v>
      </c>
      <c r="D3685" s="0" t="s">
        <v>87</v>
      </c>
      <c r="E3685" s="0" t="n">
        <v>2024</v>
      </c>
      <c r="F3685" s="5" t="n">
        <v>0.321804342693612</v>
      </c>
      <c r="G3685" s="10" t="s">
        <v>4</v>
      </c>
    </row>
    <row r="3686" customFormat="false" ht="14.25" hidden="true" customHeight="false" outlineLevel="0" collapsed="false">
      <c r="A3686" s="0" t="s">
        <v>101</v>
      </c>
      <c r="B3686" s="0" t="s">
        <v>53</v>
      </c>
      <c r="C3686" s="0" t="s">
        <v>84</v>
      </c>
      <c r="D3686" s="0" t="s">
        <v>87</v>
      </c>
      <c r="E3686" s="0" t="n">
        <v>2025</v>
      </c>
      <c r="F3686" s="5" t="n">
        <v>0.466718345799365</v>
      </c>
      <c r="G3686" s="10" t="s">
        <v>4</v>
      </c>
    </row>
    <row r="3687" customFormat="false" ht="14.25" hidden="true" customHeight="false" outlineLevel="0" collapsed="false">
      <c r="A3687" s="0" t="s">
        <v>101</v>
      </c>
      <c r="B3687" s="0" t="s">
        <v>53</v>
      </c>
      <c r="C3687" s="0" t="s">
        <v>84</v>
      </c>
      <c r="D3687" s="0" t="s">
        <v>87</v>
      </c>
      <c r="E3687" s="0" t="n">
        <v>2026</v>
      </c>
      <c r="F3687" s="5" t="n">
        <v>0.7264404190487</v>
      </c>
      <c r="G3687" s="10" t="s">
        <v>4</v>
      </c>
    </row>
    <row r="3688" customFormat="false" ht="14.25" hidden="true" customHeight="false" outlineLevel="0" collapsed="false">
      <c r="A3688" s="0" t="s">
        <v>101</v>
      </c>
      <c r="B3688" s="0" t="s">
        <v>53</v>
      </c>
      <c r="C3688" s="0" t="s">
        <v>84</v>
      </c>
      <c r="D3688" s="0" t="s">
        <v>87</v>
      </c>
      <c r="E3688" s="0" t="n">
        <v>2027</v>
      </c>
      <c r="F3688" s="5" t="n">
        <v>1.13022656962978</v>
      </c>
      <c r="G3688" s="10" t="s">
        <v>4</v>
      </c>
    </row>
    <row r="3689" customFormat="false" ht="14.25" hidden="true" customHeight="false" outlineLevel="0" collapsed="false">
      <c r="A3689" s="0" t="s">
        <v>101</v>
      </c>
      <c r="B3689" s="0" t="s">
        <v>53</v>
      </c>
      <c r="C3689" s="0" t="s">
        <v>84</v>
      </c>
      <c r="D3689" s="0" t="s">
        <v>87</v>
      </c>
      <c r="E3689" s="0" t="n">
        <v>2028</v>
      </c>
      <c r="F3689" s="5" t="n">
        <v>1.73256246986238</v>
      </c>
      <c r="G3689" s="10" t="s">
        <v>4</v>
      </c>
    </row>
    <row r="3690" customFormat="false" ht="14.25" hidden="true" customHeight="false" outlineLevel="0" collapsed="false">
      <c r="A3690" s="0" t="s">
        <v>101</v>
      </c>
      <c r="B3690" s="0" t="s">
        <v>53</v>
      </c>
      <c r="C3690" s="0" t="s">
        <v>84</v>
      </c>
      <c r="D3690" s="0" t="s">
        <v>87</v>
      </c>
      <c r="E3690" s="0" t="n">
        <v>2029</v>
      </c>
      <c r="F3690" s="5" t="n">
        <v>2.54676740561628</v>
      </c>
      <c r="G3690" s="10" t="s">
        <v>4</v>
      </c>
    </row>
    <row r="3691" customFormat="false" ht="14.25" hidden="true" customHeight="false" outlineLevel="0" collapsed="false">
      <c r="A3691" s="0" t="s">
        <v>101</v>
      </c>
      <c r="B3691" s="0" t="s">
        <v>53</v>
      </c>
      <c r="C3691" s="0" t="s">
        <v>84</v>
      </c>
      <c r="D3691" s="0" t="s">
        <v>87</v>
      </c>
      <c r="E3691" s="0" t="n">
        <v>2030</v>
      </c>
      <c r="F3691" s="5" t="n">
        <v>3.6089994814971</v>
      </c>
      <c r="G3691" s="10" t="s">
        <v>4</v>
      </c>
    </row>
    <row r="3692" customFormat="false" ht="14.25" hidden="true" customHeight="false" outlineLevel="0" collapsed="false">
      <c r="A3692" s="0" t="s">
        <v>101</v>
      </c>
      <c r="B3692" s="0" t="s">
        <v>53</v>
      </c>
      <c r="C3692" s="0" t="s">
        <v>84</v>
      </c>
      <c r="D3692" s="0" t="s">
        <v>87</v>
      </c>
      <c r="E3692" s="0" t="n">
        <v>2031</v>
      </c>
      <c r="F3692" s="5" t="n">
        <v>4.90752834857101</v>
      </c>
      <c r="G3692" s="10" t="s">
        <v>4</v>
      </c>
    </row>
    <row r="3693" customFormat="false" ht="14.25" hidden="true" customHeight="false" outlineLevel="0" collapsed="false">
      <c r="A3693" s="0" t="s">
        <v>101</v>
      </c>
      <c r="B3693" s="0" t="s">
        <v>53</v>
      </c>
      <c r="C3693" s="0" t="s">
        <v>84</v>
      </c>
      <c r="D3693" s="0" t="s">
        <v>87</v>
      </c>
      <c r="E3693" s="0" t="n">
        <v>2032</v>
      </c>
      <c r="F3693" s="5" t="n">
        <v>6.552402193277</v>
      </c>
      <c r="G3693" s="10" t="s">
        <v>4</v>
      </c>
    </row>
    <row r="3694" customFormat="false" ht="14.25" hidden="true" customHeight="false" outlineLevel="0" collapsed="false">
      <c r="A3694" s="0" t="s">
        <v>101</v>
      </c>
      <c r="B3694" s="0" t="s">
        <v>53</v>
      </c>
      <c r="C3694" s="0" t="s">
        <v>84</v>
      </c>
      <c r="D3694" s="0" t="s">
        <v>87</v>
      </c>
      <c r="E3694" s="0" t="n">
        <v>2033</v>
      </c>
      <c r="F3694" s="5" t="n">
        <v>8.58543612305834</v>
      </c>
      <c r="G3694" s="10" t="s">
        <v>4</v>
      </c>
    </row>
    <row r="3695" customFormat="false" ht="14.25" hidden="true" customHeight="false" outlineLevel="0" collapsed="false">
      <c r="A3695" s="0" t="s">
        <v>101</v>
      </c>
      <c r="B3695" s="0" t="s">
        <v>53</v>
      </c>
      <c r="C3695" s="0" t="s">
        <v>84</v>
      </c>
      <c r="D3695" s="0" t="s">
        <v>87</v>
      </c>
      <c r="E3695" s="0" t="n">
        <v>2034</v>
      </c>
      <c r="F3695" s="5" t="n">
        <v>10.9292752235238</v>
      </c>
      <c r="G3695" s="10" t="s">
        <v>4</v>
      </c>
    </row>
    <row r="3696" customFormat="false" ht="14.25" hidden="true" customHeight="false" outlineLevel="0" collapsed="false">
      <c r="A3696" s="0" t="s">
        <v>101</v>
      </c>
      <c r="B3696" s="0" t="s">
        <v>53</v>
      </c>
      <c r="C3696" s="0" t="s">
        <v>84</v>
      </c>
      <c r="D3696" s="0" t="s">
        <v>87</v>
      </c>
      <c r="E3696" s="0" t="n">
        <v>2035</v>
      </c>
      <c r="F3696" s="5" t="n">
        <v>13.5753131904159</v>
      </c>
      <c r="G3696" s="10" t="s">
        <v>4</v>
      </c>
    </row>
    <row r="3697" customFormat="false" ht="14.25" hidden="true" customHeight="false" outlineLevel="0" collapsed="false">
      <c r="A3697" s="0" t="s">
        <v>101</v>
      </c>
      <c r="B3697" s="0" t="s">
        <v>53</v>
      </c>
      <c r="C3697" s="0" t="s">
        <v>84</v>
      </c>
      <c r="D3697" s="0" t="s">
        <v>87</v>
      </c>
      <c r="E3697" s="0" t="n">
        <v>2036</v>
      </c>
      <c r="F3697" s="5" t="n">
        <v>16.3828883280082</v>
      </c>
      <c r="G3697" s="10" t="s">
        <v>4</v>
      </c>
    </row>
    <row r="3698" customFormat="false" ht="14.25" hidden="true" customHeight="false" outlineLevel="0" collapsed="false">
      <c r="A3698" s="0" t="s">
        <v>101</v>
      </c>
      <c r="B3698" s="0" t="s">
        <v>53</v>
      </c>
      <c r="C3698" s="0" t="s">
        <v>84</v>
      </c>
      <c r="D3698" s="0" t="s">
        <v>87</v>
      </c>
      <c r="E3698" s="0" t="n">
        <v>2037</v>
      </c>
      <c r="F3698" s="5" t="n">
        <v>19.4222796865507</v>
      </c>
      <c r="G3698" s="10" t="s">
        <v>4</v>
      </c>
    </row>
    <row r="3699" customFormat="false" ht="14.25" hidden="true" customHeight="false" outlineLevel="0" collapsed="false">
      <c r="A3699" s="0" t="s">
        <v>101</v>
      </c>
      <c r="B3699" s="0" t="s">
        <v>53</v>
      </c>
      <c r="C3699" s="0" t="s">
        <v>84</v>
      </c>
      <c r="D3699" s="0" t="s">
        <v>87</v>
      </c>
      <c r="E3699" s="0" t="n">
        <v>2038</v>
      </c>
      <c r="F3699" s="5" t="n">
        <v>22.7637039371026</v>
      </c>
      <c r="G3699" s="10" t="s">
        <v>4</v>
      </c>
    </row>
    <row r="3700" customFormat="false" ht="14.25" hidden="true" customHeight="false" outlineLevel="0" collapsed="false">
      <c r="A3700" s="0" t="s">
        <v>101</v>
      </c>
      <c r="B3700" s="0" t="s">
        <v>53</v>
      </c>
      <c r="C3700" s="0" t="s">
        <v>84</v>
      </c>
      <c r="D3700" s="0" t="s">
        <v>87</v>
      </c>
      <c r="E3700" s="0" t="n">
        <v>2039</v>
      </c>
      <c r="F3700" s="5" t="n">
        <v>26.4536154132475</v>
      </c>
      <c r="G3700" s="10" t="s">
        <v>4</v>
      </c>
    </row>
    <row r="3701" customFormat="false" ht="14.25" hidden="true" customHeight="false" outlineLevel="0" collapsed="false">
      <c r="A3701" s="0" t="s">
        <v>101</v>
      </c>
      <c r="B3701" s="0" t="s">
        <v>53</v>
      </c>
      <c r="C3701" s="0" t="s">
        <v>84</v>
      </c>
      <c r="D3701" s="0" t="s">
        <v>87</v>
      </c>
      <c r="E3701" s="0" t="n">
        <v>2040</v>
      </c>
      <c r="F3701" s="5" t="n">
        <v>30.6167245755125</v>
      </c>
      <c r="G3701" s="10" t="s">
        <v>4</v>
      </c>
    </row>
    <row r="3702" customFormat="false" ht="14.25" hidden="true" customHeight="false" outlineLevel="0" collapsed="false">
      <c r="A3702" s="0" t="s">
        <v>101</v>
      </c>
      <c r="B3702" s="0" t="s">
        <v>53</v>
      </c>
      <c r="C3702" s="0" t="s">
        <v>84</v>
      </c>
      <c r="D3702" s="0" t="s">
        <v>88</v>
      </c>
      <c r="E3702" s="0" t="n">
        <v>2024</v>
      </c>
      <c r="F3702" s="5" t="n">
        <v>0.15852108697411</v>
      </c>
      <c r="G3702" s="10" t="s">
        <v>4</v>
      </c>
    </row>
    <row r="3703" customFormat="false" ht="14.25" hidden="true" customHeight="false" outlineLevel="0" collapsed="false">
      <c r="A3703" s="0" t="s">
        <v>101</v>
      </c>
      <c r="B3703" s="0" t="s">
        <v>53</v>
      </c>
      <c r="C3703" s="0" t="s">
        <v>84</v>
      </c>
      <c r="D3703" s="0" t="s">
        <v>88</v>
      </c>
      <c r="E3703" s="0" t="n">
        <v>2025</v>
      </c>
      <c r="F3703" s="5" t="n">
        <v>0.277471188670364</v>
      </c>
      <c r="G3703" s="10" t="s">
        <v>4</v>
      </c>
    </row>
    <row r="3704" customFormat="false" ht="14.25" hidden="true" customHeight="false" outlineLevel="0" collapsed="false">
      <c r="A3704" s="0" t="s">
        <v>101</v>
      </c>
      <c r="B3704" s="0" t="s">
        <v>53</v>
      </c>
      <c r="C3704" s="0" t="s">
        <v>84</v>
      </c>
      <c r="D3704" s="0" t="s">
        <v>88</v>
      </c>
      <c r="E3704" s="0" t="n">
        <v>2026</v>
      </c>
      <c r="F3704" s="5" t="n">
        <v>0.550759123921639</v>
      </c>
      <c r="G3704" s="10" t="s">
        <v>4</v>
      </c>
    </row>
    <row r="3705" customFormat="false" ht="14.25" hidden="true" customHeight="false" outlineLevel="0" collapsed="false">
      <c r="A3705" s="0" t="s">
        <v>101</v>
      </c>
      <c r="B3705" s="0" t="s">
        <v>53</v>
      </c>
      <c r="C3705" s="0" t="s">
        <v>84</v>
      </c>
      <c r="D3705" s="0" t="s">
        <v>88</v>
      </c>
      <c r="E3705" s="0" t="n">
        <v>2027</v>
      </c>
      <c r="F3705" s="5" t="n">
        <v>0.993571424030515</v>
      </c>
      <c r="G3705" s="10" t="s">
        <v>4</v>
      </c>
    </row>
    <row r="3706" customFormat="false" ht="14.25" hidden="true" customHeight="false" outlineLevel="0" collapsed="false">
      <c r="A3706" s="0" t="s">
        <v>101</v>
      </c>
      <c r="B3706" s="0" t="s">
        <v>53</v>
      </c>
      <c r="C3706" s="0" t="s">
        <v>84</v>
      </c>
      <c r="D3706" s="0" t="s">
        <v>88</v>
      </c>
      <c r="E3706" s="0" t="n">
        <v>2028</v>
      </c>
      <c r="F3706" s="5" t="n">
        <v>1.58930632838672</v>
      </c>
      <c r="G3706" s="10" t="s">
        <v>4</v>
      </c>
    </row>
    <row r="3707" customFormat="false" ht="14.25" hidden="true" customHeight="false" outlineLevel="0" collapsed="false">
      <c r="A3707" s="0" t="s">
        <v>101</v>
      </c>
      <c r="B3707" s="0" t="s">
        <v>53</v>
      </c>
      <c r="C3707" s="0" t="s">
        <v>84</v>
      </c>
      <c r="D3707" s="0" t="s">
        <v>88</v>
      </c>
      <c r="E3707" s="0" t="n">
        <v>2029</v>
      </c>
      <c r="F3707" s="5" t="n">
        <v>2.29180565315768</v>
      </c>
      <c r="G3707" s="10" t="s">
        <v>4</v>
      </c>
    </row>
    <row r="3708" customFormat="false" ht="14.25" hidden="true" customHeight="false" outlineLevel="0" collapsed="false">
      <c r="A3708" s="0" t="s">
        <v>101</v>
      </c>
      <c r="B3708" s="0" t="s">
        <v>53</v>
      </c>
      <c r="C3708" s="0" t="s">
        <v>84</v>
      </c>
      <c r="D3708" s="0" t="s">
        <v>88</v>
      </c>
      <c r="E3708" s="0" t="n">
        <v>2030</v>
      </c>
      <c r="F3708" s="5" t="n">
        <v>3.13772735635424</v>
      </c>
      <c r="G3708" s="10" t="s">
        <v>4</v>
      </c>
    </row>
    <row r="3709" customFormat="false" ht="14.25" hidden="true" customHeight="false" outlineLevel="0" collapsed="false">
      <c r="A3709" s="0" t="s">
        <v>101</v>
      </c>
      <c r="B3709" s="0" t="s">
        <v>53</v>
      </c>
      <c r="C3709" s="0" t="s">
        <v>84</v>
      </c>
      <c r="D3709" s="0" t="s">
        <v>88</v>
      </c>
      <c r="E3709" s="0" t="n">
        <v>2031</v>
      </c>
      <c r="F3709" s="5" t="n">
        <v>3.873324250649</v>
      </c>
      <c r="G3709" s="10" t="s">
        <v>4</v>
      </c>
    </row>
    <row r="3710" customFormat="false" ht="14.25" hidden="true" customHeight="false" outlineLevel="0" collapsed="false">
      <c r="A3710" s="0" t="s">
        <v>101</v>
      </c>
      <c r="B3710" s="0" t="s">
        <v>53</v>
      </c>
      <c r="C3710" s="0" t="s">
        <v>84</v>
      </c>
      <c r="D3710" s="0" t="s">
        <v>88</v>
      </c>
      <c r="E3710" s="0" t="n">
        <v>2032</v>
      </c>
      <c r="F3710" s="5" t="n">
        <v>4.73566862306557</v>
      </c>
      <c r="G3710" s="10" t="s">
        <v>4</v>
      </c>
    </row>
    <row r="3711" customFormat="false" ht="14.25" hidden="true" customHeight="false" outlineLevel="0" collapsed="false">
      <c r="A3711" s="0" t="s">
        <v>101</v>
      </c>
      <c r="B3711" s="0" t="s">
        <v>53</v>
      </c>
      <c r="C3711" s="0" t="s">
        <v>84</v>
      </c>
      <c r="D3711" s="0" t="s">
        <v>88</v>
      </c>
      <c r="E3711" s="0" t="n">
        <v>2033</v>
      </c>
      <c r="F3711" s="5" t="n">
        <v>5.77085414820555</v>
      </c>
      <c r="G3711" s="10" t="s">
        <v>4</v>
      </c>
    </row>
    <row r="3712" customFormat="false" ht="14.25" hidden="true" customHeight="false" outlineLevel="0" collapsed="false">
      <c r="A3712" s="0" t="s">
        <v>101</v>
      </c>
      <c r="B3712" s="0" t="s">
        <v>53</v>
      </c>
      <c r="C3712" s="0" t="s">
        <v>84</v>
      </c>
      <c r="D3712" s="0" t="s">
        <v>88</v>
      </c>
      <c r="E3712" s="0" t="n">
        <v>2034</v>
      </c>
      <c r="F3712" s="5" t="n">
        <v>6.99032307054622</v>
      </c>
      <c r="G3712" s="10" t="s">
        <v>4</v>
      </c>
    </row>
    <row r="3713" customFormat="false" ht="14.25" hidden="true" customHeight="false" outlineLevel="0" collapsed="false">
      <c r="A3713" s="0" t="s">
        <v>101</v>
      </c>
      <c r="B3713" s="0" t="s">
        <v>53</v>
      </c>
      <c r="C3713" s="0" t="s">
        <v>84</v>
      </c>
      <c r="D3713" s="0" t="s">
        <v>88</v>
      </c>
      <c r="E3713" s="0" t="n">
        <v>2035</v>
      </c>
      <c r="F3713" s="5" t="n">
        <v>8.3886236245089</v>
      </c>
      <c r="G3713" s="10" t="s">
        <v>4</v>
      </c>
    </row>
    <row r="3714" customFormat="false" ht="14.25" hidden="true" customHeight="false" outlineLevel="0" collapsed="false">
      <c r="A3714" s="0" t="s">
        <v>101</v>
      </c>
      <c r="B3714" s="0" t="s">
        <v>53</v>
      </c>
      <c r="C3714" s="0" t="s">
        <v>84</v>
      </c>
      <c r="D3714" s="0" t="s">
        <v>88</v>
      </c>
      <c r="E3714" s="0" t="n">
        <v>2036</v>
      </c>
      <c r="F3714" s="5" t="n">
        <v>9.96854942423352</v>
      </c>
      <c r="G3714" s="10" t="s">
        <v>4</v>
      </c>
    </row>
    <row r="3715" customFormat="false" ht="14.25" hidden="true" customHeight="false" outlineLevel="0" collapsed="false">
      <c r="A3715" s="0" t="s">
        <v>101</v>
      </c>
      <c r="B3715" s="0" t="s">
        <v>53</v>
      </c>
      <c r="C3715" s="0" t="s">
        <v>84</v>
      </c>
      <c r="D3715" s="0" t="s">
        <v>88</v>
      </c>
      <c r="E3715" s="0" t="n">
        <v>2037</v>
      </c>
      <c r="F3715" s="5" t="n">
        <v>11.6677979649501</v>
      </c>
      <c r="G3715" s="10" t="s">
        <v>4</v>
      </c>
    </row>
    <row r="3716" customFormat="false" ht="14.25" hidden="true" customHeight="false" outlineLevel="0" collapsed="false">
      <c r="A3716" s="0" t="s">
        <v>101</v>
      </c>
      <c r="B3716" s="0" t="s">
        <v>53</v>
      </c>
      <c r="C3716" s="0" t="s">
        <v>84</v>
      </c>
      <c r="D3716" s="0" t="s">
        <v>88</v>
      </c>
      <c r="E3716" s="0" t="n">
        <v>2038</v>
      </c>
      <c r="F3716" s="5" t="n">
        <v>13.4243411748803</v>
      </c>
      <c r="G3716" s="10" t="s">
        <v>4</v>
      </c>
    </row>
    <row r="3717" customFormat="false" ht="14.25" hidden="true" customHeight="false" outlineLevel="0" collapsed="false">
      <c r="A3717" s="0" t="s">
        <v>101</v>
      </c>
      <c r="B3717" s="0" t="s">
        <v>53</v>
      </c>
      <c r="C3717" s="0" t="s">
        <v>84</v>
      </c>
      <c r="D3717" s="0" t="s">
        <v>88</v>
      </c>
      <c r="E3717" s="0" t="n">
        <v>2039</v>
      </c>
      <c r="F3717" s="5" t="n">
        <v>15.0682679409376</v>
      </c>
      <c r="G3717" s="10" t="s">
        <v>4</v>
      </c>
    </row>
    <row r="3718" customFormat="false" ht="14.25" hidden="true" customHeight="false" outlineLevel="0" collapsed="false">
      <c r="A3718" s="0" t="s">
        <v>101</v>
      </c>
      <c r="B3718" s="0" t="s">
        <v>53</v>
      </c>
      <c r="C3718" s="0" t="s">
        <v>84</v>
      </c>
      <c r="D3718" s="0" t="s">
        <v>88</v>
      </c>
      <c r="E3718" s="0" t="n">
        <v>2040</v>
      </c>
      <c r="F3718" s="5" t="n">
        <v>16.6526536673937</v>
      </c>
      <c r="G3718" s="10" t="s">
        <v>4</v>
      </c>
    </row>
    <row r="3719" customFormat="false" ht="14.25" hidden="true" customHeight="false" outlineLevel="0" collapsed="false">
      <c r="A3719" s="0" t="s">
        <v>101</v>
      </c>
      <c r="B3719" s="0" t="s">
        <v>53</v>
      </c>
      <c r="C3719" s="0" t="s">
        <v>84</v>
      </c>
      <c r="D3719" s="0" t="s">
        <v>89</v>
      </c>
      <c r="E3719" s="0" t="n">
        <v>2024</v>
      </c>
      <c r="F3719" s="5" t="n">
        <v>3.35879166</v>
      </c>
      <c r="G3719" s="10" t="s">
        <v>4</v>
      </c>
    </row>
    <row r="3720" customFormat="false" ht="14.25" hidden="true" customHeight="false" outlineLevel="0" collapsed="false">
      <c r="A3720" s="0" t="s">
        <v>101</v>
      </c>
      <c r="B3720" s="0" t="s">
        <v>53</v>
      </c>
      <c r="C3720" s="0" t="s">
        <v>84</v>
      </c>
      <c r="D3720" s="0" t="s">
        <v>89</v>
      </c>
      <c r="E3720" s="0" t="n">
        <v>2025</v>
      </c>
      <c r="F3720" s="5" t="n">
        <v>4.69249731013108</v>
      </c>
      <c r="G3720" s="10" t="s">
        <v>4</v>
      </c>
    </row>
    <row r="3721" customFormat="false" ht="14.25" hidden="true" customHeight="false" outlineLevel="0" collapsed="false">
      <c r="A3721" s="0" t="s">
        <v>101</v>
      </c>
      <c r="B3721" s="0" t="s">
        <v>53</v>
      </c>
      <c r="C3721" s="0" t="s">
        <v>84</v>
      </c>
      <c r="D3721" s="0" t="s">
        <v>89</v>
      </c>
      <c r="E3721" s="0" t="n">
        <v>2026</v>
      </c>
      <c r="F3721" s="5" t="n">
        <v>6.23339934635567</v>
      </c>
      <c r="G3721" s="10" t="s">
        <v>4</v>
      </c>
    </row>
    <row r="3722" customFormat="false" ht="14.25" hidden="true" customHeight="false" outlineLevel="0" collapsed="false">
      <c r="A3722" s="0" t="s">
        <v>101</v>
      </c>
      <c r="B3722" s="0" t="s">
        <v>53</v>
      </c>
      <c r="C3722" s="0" t="s">
        <v>84</v>
      </c>
      <c r="D3722" s="0" t="s">
        <v>89</v>
      </c>
      <c r="E3722" s="0" t="n">
        <v>2027</v>
      </c>
      <c r="F3722" s="5" t="n">
        <v>8.12734471418257</v>
      </c>
      <c r="G3722" s="10" t="s">
        <v>4</v>
      </c>
    </row>
    <row r="3723" customFormat="false" ht="14.25" hidden="true" customHeight="false" outlineLevel="0" collapsed="false">
      <c r="A3723" s="0" t="s">
        <v>101</v>
      </c>
      <c r="B3723" s="0" t="s">
        <v>53</v>
      </c>
      <c r="C3723" s="0" t="s">
        <v>84</v>
      </c>
      <c r="D3723" s="0" t="s">
        <v>89</v>
      </c>
      <c r="E3723" s="0" t="n">
        <v>2028</v>
      </c>
      <c r="F3723" s="5" t="n">
        <v>10.7205702947151</v>
      </c>
      <c r="G3723" s="10" t="s">
        <v>4</v>
      </c>
    </row>
    <row r="3724" customFormat="false" ht="14.25" hidden="true" customHeight="false" outlineLevel="0" collapsed="false">
      <c r="A3724" s="0" t="s">
        <v>101</v>
      </c>
      <c r="B3724" s="0" t="s">
        <v>53</v>
      </c>
      <c r="C3724" s="0" t="s">
        <v>84</v>
      </c>
      <c r="D3724" s="0" t="s">
        <v>89</v>
      </c>
      <c r="E3724" s="0" t="n">
        <v>2029</v>
      </c>
      <c r="F3724" s="5" t="n">
        <v>13.7248972905493</v>
      </c>
      <c r="G3724" s="10" t="s">
        <v>4</v>
      </c>
    </row>
    <row r="3725" customFormat="false" ht="14.25" hidden="true" customHeight="false" outlineLevel="0" collapsed="false">
      <c r="A3725" s="0" t="s">
        <v>101</v>
      </c>
      <c r="B3725" s="0" t="s">
        <v>53</v>
      </c>
      <c r="C3725" s="0" t="s">
        <v>84</v>
      </c>
      <c r="D3725" s="0" t="s">
        <v>89</v>
      </c>
      <c r="E3725" s="0" t="n">
        <v>2030</v>
      </c>
      <c r="F3725" s="5" t="n">
        <v>16.9890780647067</v>
      </c>
      <c r="G3725" s="10" t="s">
        <v>4</v>
      </c>
    </row>
    <row r="3726" customFormat="false" ht="14.25" hidden="true" customHeight="false" outlineLevel="0" collapsed="false">
      <c r="A3726" s="0" t="s">
        <v>101</v>
      </c>
      <c r="B3726" s="0" t="s">
        <v>53</v>
      </c>
      <c r="C3726" s="0" t="s">
        <v>84</v>
      </c>
      <c r="D3726" s="0" t="s">
        <v>89</v>
      </c>
      <c r="E3726" s="0" t="n">
        <v>2031</v>
      </c>
      <c r="F3726" s="5" t="n">
        <v>20.7077941623469</v>
      </c>
      <c r="G3726" s="10" t="s">
        <v>4</v>
      </c>
    </row>
    <row r="3727" customFormat="false" ht="14.25" hidden="true" customHeight="false" outlineLevel="0" collapsed="false">
      <c r="A3727" s="0" t="s">
        <v>101</v>
      </c>
      <c r="B3727" s="0" t="s">
        <v>53</v>
      </c>
      <c r="C3727" s="0" t="s">
        <v>84</v>
      </c>
      <c r="D3727" s="0" t="s">
        <v>89</v>
      </c>
      <c r="E3727" s="0" t="n">
        <v>2032</v>
      </c>
      <c r="F3727" s="5" t="n">
        <v>24.4420427194804</v>
      </c>
      <c r="G3727" s="10" t="s">
        <v>4</v>
      </c>
    </row>
    <row r="3728" customFormat="false" ht="14.25" hidden="true" customHeight="false" outlineLevel="0" collapsed="false">
      <c r="A3728" s="0" t="s">
        <v>101</v>
      </c>
      <c r="B3728" s="0" t="s">
        <v>53</v>
      </c>
      <c r="C3728" s="0" t="s">
        <v>84</v>
      </c>
      <c r="D3728" s="0" t="s">
        <v>89</v>
      </c>
      <c r="E3728" s="0" t="n">
        <v>2033</v>
      </c>
      <c r="F3728" s="5" t="n">
        <v>28.4047780496494</v>
      </c>
      <c r="G3728" s="10" t="s">
        <v>4</v>
      </c>
    </row>
    <row r="3729" customFormat="false" ht="14.25" hidden="true" customHeight="false" outlineLevel="0" collapsed="false">
      <c r="A3729" s="0" t="s">
        <v>101</v>
      </c>
      <c r="B3729" s="0" t="s">
        <v>53</v>
      </c>
      <c r="C3729" s="0" t="s">
        <v>84</v>
      </c>
      <c r="D3729" s="0" t="s">
        <v>89</v>
      </c>
      <c r="E3729" s="0" t="n">
        <v>2034</v>
      </c>
      <c r="F3729" s="5" t="n">
        <v>32.941273749822</v>
      </c>
      <c r="G3729" s="10" t="s">
        <v>4</v>
      </c>
    </row>
    <row r="3730" customFormat="false" ht="14.25" hidden="true" customHeight="false" outlineLevel="0" collapsed="false">
      <c r="A3730" s="0" t="s">
        <v>101</v>
      </c>
      <c r="B3730" s="0" t="s">
        <v>53</v>
      </c>
      <c r="C3730" s="0" t="s">
        <v>84</v>
      </c>
      <c r="D3730" s="0" t="s">
        <v>89</v>
      </c>
      <c r="E3730" s="0" t="n">
        <v>2035</v>
      </c>
      <c r="F3730" s="5" t="n">
        <v>37.4347335831345</v>
      </c>
      <c r="G3730" s="10" t="s">
        <v>4</v>
      </c>
    </row>
    <row r="3731" customFormat="false" ht="14.25" hidden="true" customHeight="false" outlineLevel="0" collapsed="false">
      <c r="A3731" s="0" t="s">
        <v>101</v>
      </c>
      <c r="B3731" s="0" t="s">
        <v>53</v>
      </c>
      <c r="C3731" s="0" t="s">
        <v>84</v>
      </c>
      <c r="D3731" s="0" t="s">
        <v>89</v>
      </c>
      <c r="E3731" s="0" t="n">
        <v>2036</v>
      </c>
      <c r="F3731" s="5" t="n">
        <v>41.875506116264</v>
      </c>
      <c r="G3731" s="10" t="s">
        <v>4</v>
      </c>
    </row>
    <row r="3732" customFormat="false" ht="14.25" hidden="true" customHeight="false" outlineLevel="0" collapsed="false">
      <c r="A3732" s="0" t="s">
        <v>101</v>
      </c>
      <c r="B3732" s="0" t="s">
        <v>53</v>
      </c>
      <c r="C3732" s="0" t="s">
        <v>84</v>
      </c>
      <c r="D3732" s="0" t="s">
        <v>89</v>
      </c>
      <c r="E3732" s="0" t="n">
        <v>2037</v>
      </c>
      <c r="F3732" s="5" t="n">
        <v>46.1098303614396</v>
      </c>
      <c r="G3732" s="10" t="s">
        <v>4</v>
      </c>
    </row>
    <row r="3733" customFormat="false" ht="14.25" hidden="true" customHeight="false" outlineLevel="0" collapsed="false">
      <c r="A3733" s="0" t="s">
        <v>101</v>
      </c>
      <c r="B3733" s="0" t="s">
        <v>53</v>
      </c>
      <c r="C3733" s="0" t="s">
        <v>84</v>
      </c>
      <c r="D3733" s="0" t="s">
        <v>89</v>
      </c>
      <c r="E3733" s="0" t="n">
        <v>2038</v>
      </c>
      <c r="F3733" s="5" t="n">
        <v>49.6040376226234</v>
      </c>
      <c r="G3733" s="10" t="s">
        <v>4</v>
      </c>
    </row>
    <row r="3734" customFormat="false" ht="14.25" hidden="true" customHeight="false" outlineLevel="0" collapsed="false">
      <c r="A3734" s="0" t="s">
        <v>101</v>
      </c>
      <c r="B3734" s="0" t="s">
        <v>53</v>
      </c>
      <c r="C3734" s="0" t="s">
        <v>84</v>
      </c>
      <c r="D3734" s="0" t="s">
        <v>89</v>
      </c>
      <c r="E3734" s="0" t="n">
        <v>2039</v>
      </c>
      <c r="F3734" s="5" t="n">
        <v>52.893591075643</v>
      </c>
      <c r="G3734" s="10" t="s">
        <v>4</v>
      </c>
    </row>
    <row r="3735" customFormat="false" ht="14.25" hidden="true" customHeight="false" outlineLevel="0" collapsed="false">
      <c r="A3735" s="0" t="s">
        <v>101</v>
      </c>
      <c r="B3735" s="0" t="s">
        <v>53</v>
      </c>
      <c r="C3735" s="0" t="s">
        <v>84</v>
      </c>
      <c r="D3735" s="0" t="s">
        <v>89</v>
      </c>
      <c r="E3735" s="0" t="n">
        <v>2040</v>
      </c>
      <c r="F3735" s="5" t="n">
        <v>55.8814597218851</v>
      </c>
      <c r="G3735" s="10" t="s">
        <v>4</v>
      </c>
    </row>
    <row r="3736" customFormat="false" ht="14.25" hidden="true" customHeight="false" outlineLevel="0" collapsed="false">
      <c r="A3736" s="0" t="s">
        <v>101</v>
      </c>
      <c r="B3736" s="0" t="s">
        <v>53</v>
      </c>
      <c r="C3736" s="0" t="s">
        <v>84</v>
      </c>
      <c r="D3736" s="0" t="s">
        <v>90</v>
      </c>
      <c r="E3736" s="0" t="n">
        <v>2024</v>
      </c>
      <c r="F3736" s="5" t="n">
        <v>0.000504</v>
      </c>
      <c r="G3736" s="10" t="s">
        <v>4</v>
      </c>
    </row>
    <row r="3737" customFormat="false" ht="14.25" hidden="true" customHeight="false" outlineLevel="0" collapsed="false">
      <c r="A3737" s="0" t="s">
        <v>101</v>
      </c>
      <c r="B3737" s="0" t="s">
        <v>53</v>
      </c>
      <c r="C3737" s="0" t="s">
        <v>84</v>
      </c>
      <c r="D3737" s="0" t="s">
        <v>90</v>
      </c>
      <c r="E3737" s="0" t="n">
        <v>2025</v>
      </c>
      <c r="F3737" s="5" t="n">
        <v>0.00098802657480315</v>
      </c>
      <c r="G3737" s="10" t="s">
        <v>4</v>
      </c>
    </row>
    <row r="3738" customFormat="false" ht="14.25" hidden="true" customHeight="false" outlineLevel="0" collapsed="false">
      <c r="A3738" s="0" t="s">
        <v>101</v>
      </c>
      <c r="B3738" s="0" t="s">
        <v>53</v>
      </c>
      <c r="C3738" s="0" t="s">
        <v>84</v>
      </c>
      <c r="D3738" s="0" t="s">
        <v>90</v>
      </c>
      <c r="E3738" s="0" t="n">
        <v>2026</v>
      </c>
      <c r="F3738" s="5" t="n">
        <v>0.00883647572824949</v>
      </c>
      <c r="G3738" s="10" t="s">
        <v>4</v>
      </c>
    </row>
    <row r="3739" customFormat="false" ht="14.25" hidden="true" customHeight="false" outlineLevel="0" collapsed="false">
      <c r="A3739" s="0" t="s">
        <v>101</v>
      </c>
      <c r="B3739" s="0" t="s">
        <v>53</v>
      </c>
      <c r="C3739" s="0" t="s">
        <v>84</v>
      </c>
      <c r="D3739" s="0" t="s">
        <v>90</v>
      </c>
      <c r="E3739" s="0" t="n">
        <v>2027</v>
      </c>
      <c r="F3739" s="5" t="n">
        <v>0.0217869464529096</v>
      </c>
      <c r="G3739" s="10" t="s">
        <v>4</v>
      </c>
    </row>
    <row r="3740" customFormat="false" ht="14.25" hidden="true" customHeight="false" outlineLevel="0" collapsed="false">
      <c r="A3740" s="0" t="s">
        <v>101</v>
      </c>
      <c r="B3740" s="0" t="s">
        <v>53</v>
      </c>
      <c r="C3740" s="0" t="s">
        <v>84</v>
      </c>
      <c r="D3740" s="0" t="s">
        <v>90</v>
      </c>
      <c r="E3740" s="0" t="n">
        <v>2028</v>
      </c>
      <c r="F3740" s="5" t="n">
        <v>0.039050367964851</v>
      </c>
      <c r="G3740" s="10" t="s">
        <v>4</v>
      </c>
    </row>
    <row r="3741" customFormat="false" ht="14.25" hidden="true" customHeight="false" outlineLevel="0" collapsed="false">
      <c r="A3741" s="0" t="s">
        <v>101</v>
      </c>
      <c r="B3741" s="0" t="s">
        <v>53</v>
      </c>
      <c r="C3741" s="0" t="s">
        <v>84</v>
      </c>
      <c r="D3741" s="0" t="s">
        <v>90</v>
      </c>
      <c r="E3741" s="0" t="n">
        <v>2029</v>
      </c>
      <c r="F3741" s="5" t="n">
        <v>0.0611792544748781</v>
      </c>
      <c r="G3741" s="10" t="s">
        <v>4</v>
      </c>
    </row>
    <row r="3742" customFormat="false" ht="14.25" hidden="true" customHeight="false" outlineLevel="0" collapsed="false">
      <c r="A3742" s="0" t="s">
        <v>101</v>
      </c>
      <c r="B3742" s="0" t="s">
        <v>53</v>
      </c>
      <c r="C3742" s="0" t="s">
        <v>84</v>
      </c>
      <c r="D3742" s="0" t="s">
        <v>90</v>
      </c>
      <c r="E3742" s="0" t="n">
        <v>2030</v>
      </c>
      <c r="F3742" s="5" t="n">
        <v>0.0873194728040744</v>
      </c>
      <c r="G3742" s="10" t="s">
        <v>4</v>
      </c>
    </row>
    <row r="3743" customFormat="false" ht="14.25" hidden="true" customHeight="false" outlineLevel="0" collapsed="false">
      <c r="A3743" s="0" t="s">
        <v>101</v>
      </c>
      <c r="B3743" s="0" t="s">
        <v>53</v>
      </c>
      <c r="C3743" s="0" t="s">
        <v>84</v>
      </c>
      <c r="D3743" s="0" t="s">
        <v>90</v>
      </c>
      <c r="E3743" s="0" t="n">
        <v>2031</v>
      </c>
      <c r="F3743" s="5" t="n">
        <v>0.137430021429491</v>
      </c>
      <c r="G3743" s="10" t="s">
        <v>4</v>
      </c>
    </row>
    <row r="3744" customFormat="false" ht="14.25" hidden="true" customHeight="false" outlineLevel="0" collapsed="false">
      <c r="A3744" s="0" t="s">
        <v>101</v>
      </c>
      <c r="B3744" s="0" t="s">
        <v>53</v>
      </c>
      <c r="C3744" s="0" t="s">
        <v>84</v>
      </c>
      <c r="D3744" s="0" t="s">
        <v>90</v>
      </c>
      <c r="E3744" s="0" t="n">
        <v>2032</v>
      </c>
      <c r="F3744" s="5" t="n">
        <v>0.204173853765595</v>
      </c>
      <c r="G3744" s="10" t="s">
        <v>4</v>
      </c>
    </row>
    <row r="3745" customFormat="false" ht="14.25" hidden="true" customHeight="false" outlineLevel="0" collapsed="false">
      <c r="A3745" s="0" t="s">
        <v>101</v>
      </c>
      <c r="B3745" s="0" t="s">
        <v>53</v>
      </c>
      <c r="C3745" s="0" t="s">
        <v>84</v>
      </c>
      <c r="D3745" s="0" t="s">
        <v>90</v>
      </c>
      <c r="E3745" s="0" t="n">
        <v>2033</v>
      </c>
      <c r="F3745" s="5" t="n">
        <v>0.282496410617645</v>
      </c>
      <c r="G3745" s="10" t="s">
        <v>4</v>
      </c>
    </row>
    <row r="3746" customFormat="false" ht="14.25" hidden="true" customHeight="false" outlineLevel="0" collapsed="false">
      <c r="A3746" s="0" t="s">
        <v>101</v>
      </c>
      <c r="B3746" s="0" t="s">
        <v>53</v>
      </c>
      <c r="C3746" s="0" t="s">
        <v>84</v>
      </c>
      <c r="D3746" s="0" t="s">
        <v>90</v>
      </c>
      <c r="E3746" s="0" t="n">
        <v>2034</v>
      </c>
      <c r="F3746" s="5" t="n">
        <v>0.366334391287987</v>
      </c>
      <c r="G3746" s="10" t="s">
        <v>4</v>
      </c>
    </row>
    <row r="3747" customFormat="false" ht="14.25" hidden="true" customHeight="false" outlineLevel="0" collapsed="false">
      <c r="A3747" s="0" t="s">
        <v>101</v>
      </c>
      <c r="B3747" s="0" t="s">
        <v>53</v>
      </c>
      <c r="C3747" s="0" t="s">
        <v>84</v>
      </c>
      <c r="D3747" s="0" t="s">
        <v>90</v>
      </c>
      <c r="E3747" s="0" t="n">
        <v>2035</v>
      </c>
      <c r="F3747" s="5" t="n">
        <v>0.497544628241648</v>
      </c>
      <c r="G3747" s="10" t="s">
        <v>4</v>
      </c>
    </row>
    <row r="3748" customFormat="false" ht="14.25" hidden="true" customHeight="false" outlineLevel="0" collapsed="false">
      <c r="A3748" s="0" t="s">
        <v>101</v>
      </c>
      <c r="B3748" s="0" t="s">
        <v>53</v>
      </c>
      <c r="C3748" s="0" t="s">
        <v>84</v>
      </c>
      <c r="D3748" s="0" t="s">
        <v>90</v>
      </c>
      <c r="E3748" s="0" t="n">
        <v>2036</v>
      </c>
      <c r="F3748" s="5" t="n">
        <v>0.631680751558061</v>
      </c>
      <c r="G3748" s="10" t="s">
        <v>4</v>
      </c>
    </row>
    <row r="3749" customFormat="false" ht="14.25" hidden="true" customHeight="false" outlineLevel="0" collapsed="false">
      <c r="A3749" s="0" t="s">
        <v>101</v>
      </c>
      <c r="B3749" s="0" t="s">
        <v>53</v>
      </c>
      <c r="C3749" s="0" t="s">
        <v>84</v>
      </c>
      <c r="D3749" s="0" t="s">
        <v>90</v>
      </c>
      <c r="E3749" s="0" t="n">
        <v>2037</v>
      </c>
      <c r="F3749" s="5" t="n">
        <v>0.771664525121001</v>
      </c>
      <c r="G3749" s="10" t="s">
        <v>4</v>
      </c>
    </row>
    <row r="3750" customFormat="false" ht="14.25" hidden="true" customHeight="false" outlineLevel="0" collapsed="false">
      <c r="A3750" s="0" t="s">
        <v>101</v>
      </c>
      <c r="B3750" s="0" t="s">
        <v>53</v>
      </c>
      <c r="C3750" s="0" t="s">
        <v>84</v>
      </c>
      <c r="D3750" s="0" t="s">
        <v>90</v>
      </c>
      <c r="E3750" s="0" t="n">
        <v>2038</v>
      </c>
      <c r="F3750" s="5" t="n">
        <v>0.910929699060525</v>
      </c>
      <c r="G3750" s="10" t="s">
        <v>4</v>
      </c>
    </row>
    <row r="3751" customFormat="false" ht="14.25" hidden="true" customHeight="false" outlineLevel="0" collapsed="false">
      <c r="A3751" s="0" t="s">
        <v>101</v>
      </c>
      <c r="B3751" s="0" t="s">
        <v>53</v>
      </c>
      <c r="C3751" s="0" t="s">
        <v>84</v>
      </c>
      <c r="D3751" s="0" t="s">
        <v>90</v>
      </c>
      <c r="E3751" s="0" t="n">
        <v>2039</v>
      </c>
      <c r="F3751" s="5" t="n">
        <v>1.04944498640548</v>
      </c>
      <c r="G3751" s="10" t="s">
        <v>4</v>
      </c>
    </row>
    <row r="3752" customFormat="false" ht="14.25" hidden="true" customHeight="false" outlineLevel="0" collapsed="false">
      <c r="A3752" s="0" t="s">
        <v>101</v>
      </c>
      <c r="B3752" s="0" t="s">
        <v>53</v>
      </c>
      <c r="C3752" s="0" t="s">
        <v>84</v>
      </c>
      <c r="D3752" s="0" t="s">
        <v>90</v>
      </c>
      <c r="E3752" s="0" t="n">
        <v>2040</v>
      </c>
      <c r="F3752" s="5" t="n">
        <v>1.18666077704197</v>
      </c>
      <c r="G3752" s="10" t="s">
        <v>4</v>
      </c>
    </row>
    <row r="3753" customFormat="false" ht="14.25" hidden="true" customHeight="false" outlineLevel="0" collapsed="false">
      <c r="A3753" s="0" t="s">
        <v>101</v>
      </c>
      <c r="B3753" s="0" t="s">
        <v>53</v>
      </c>
      <c r="C3753" s="0" t="s">
        <v>84</v>
      </c>
      <c r="D3753" s="0" t="s">
        <v>91</v>
      </c>
      <c r="E3753" s="0" t="n">
        <v>2024</v>
      </c>
      <c r="F3753" s="5" t="n">
        <v>5.481928</v>
      </c>
      <c r="G3753" s="10" t="s">
        <v>4</v>
      </c>
    </row>
    <row r="3754" customFormat="false" ht="14.25" hidden="true" customHeight="false" outlineLevel="0" collapsed="false">
      <c r="A3754" s="0" t="s">
        <v>101</v>
      </c>
      <c r="B3754" s="0" t="s">
        <v>53</v>
      </c>
      <c r="C3754" s="0" t="s">
        <v>84</v>
      </c>
      <c r="D3754" s="0" t="s">
        <v>91</v>
      </c>
      <c r="E3754" s="0" t="n">
        <v>2025</v>
      </c>
      <c r="F3754" s="5" t="n">
        <v>5.74681411417323</v>
      </c>
      <c r="G3754" s="10" t="s">
        <v>4</v>
      </c>
    </row>
    <row r="3755" customFormat="false" ht="14.25" hidden="true" customHeight="false" outlineLevel="0" collapsed="false">
      <c r="A3755" s="0" t="s">
        <v>101</v>
      </c>
      <c r="B3755" s="0" t="s">
        <v>53</v>
      </c>
      <c r="C3755" s="0" t="s">
        <v>84</v>
      </c>
      <c r="D3755" s="0" t="s">
        <v>91</v>
      </c>
      <c r="E3755" s="0" t="n">
        <v>2026</v>
      </c>
      <c r="F3755" s="5" t="n">
        <v>6.01844020664443</v>
      </c>
      <c r="G3755" s="10" t="s">
        <v>4</v>
      </c>
    </row>
    <row r="3756" customFormat="false" ht="14.25" hidden="true" customHeight="false" outlineLevel="0" collapsed="false">
      <c r="A3756" s="0" t="s">
        <v>101</v>
      </c>
      <c r="B3756" s="0" t="s">
        <v>53</v>
      </c>
      <c r="C3756" s="0" t="s">
        <v>84</v>
      </c>
      <c r="D3756" s="0" t="s">
        <v>91</v>
      </c>
      <c r="E3756" s="0" t="n">
        <v>2027</v>
      </c>
      <c r="F3756" s="5" t="n">
        <v>6.30583877795119</v>
      </c>
      <c r="G3756" s="10" t="s">
        <v>4</v>
      </c>
    </row>
    <row r="3757" customFormat="false" ht="14.25" hidden="true" customHeight="false" outlineLevel="0" collapsed="false">
      <c r="A3757" s="0" t="s">
        <v>101</v>
      </c>
      <c r="B3757" s="0" t="s">
        <v>53</v>
      </c>
      <c r="C3757" s="0" t="s">
        <v>84</v>
      </c>
      <c r="D3757" s="0" t="s">
        <v>91</v>
      </c>
      <c r="E3757" s="0" t="n">
        <v>2028</v>
      </c>
      <c r="F3757" s="5" t="n">
        <v>6.59857593829741</v>
      </c>
      <c r="G3757" s="10" t="s">
        <v>4</v>
      </c>
    </row>
    <row r="3758" customFormat="false" ht="14.25" hidden="true" customHeight="false" outlineLevel="0" collapsed="false">
      <c r="A3758" s="0" t="s">
        <v>101</v>
      </c>
      <c r="B3758" s="0" t="s">
        <v>53</v>
      </c>
      <c r="C3758" s="0" t="s">
        <v>84</v>
      </c>
      <c r="D3758" s="0" t="s">
        <v>91</v>
      </c>
      <c r="E3758" s="0" t="n">
        <v>2029</v>
      </c>
      <c r="F3758" s="5" t="n">
        <v>6.9047449899838</v>
      </c>
      <c r="G3758" s="10" t="s">
        <v>4</v>
      </c>
    </row>
    <row r="3759" customFormat="false" ht="14.25" hidden="true" customHeight="false" outlineLevel="0" collapsed="false">
      <c r="A3759" s="0" t="s">
        <v>101</v>
      </c>
      <c r="B3759" s="0" t="s">
        <v>53</v>
      </c>
      <c r="C3759" s="0" t="s">
        <v>84</v>
      </c>
      <c r="D3759" s="0" t="s">
        <v>91</v>
      </c>
      <c r="E3759" s="0" t="n">
        <v>2030</v>
      </c>
      <c r="F3759" s="5" t="n">
        <v>7.22039717318313</v>
      </c>
      <c r="G3759" s="10" t="s">
        <v>4</v>
      </c>
    </row>
    <row r="3760" customFormat="false" ht="14.25" hidden="true" customHeight="false" outlineLevel="0" collapsed="false">
      <c r="A3760" s="0" t="s">
        <v>101</v>
      </c>
      <c r="B3760" s="0" t="s">
        <v>53</v>
      </c>
      <c r="C3760" s="0" t="s">
        <v>84</v>
      </c>
      <c r="D3760" s="0" t="s">
        <v>91</v>
      </c>
      <c r="E3760" s="0" t="n">
        <v>2031</v>
      </c>
      <c r="F3760" s="5" t="n">
        <v>7.54213582523865</v>
      </c>
      <c r="G3760" s="10" t="s">
        <v>4</v>
      </c>
    </row>
    <row r="3761" customFormat="false" ht="14.25" hidden="true" customHeight="false" outlineLevel="0" collapsed="false">
      <c r="A3761" s="0" t="s">
        <v>101</v>
      </c>
      <c r="B3761" s="0" t="s">
        <v>53</v>
      </c>
      <c r="C3761" s="0" t="s">
        <v>84</v>
      </c>
      <c r="D3761" s="0" t="s">
        <v>91</v>
      </c>
      <c r="E3761" s="0" t="n">
        <v>2032</v>
      </c>
      <c r="F3761" s="5" t="n">
        <v>7.8710622058352</v>
      </c>
      <c r="G3761" s="10" t="s">
        <v>4</v>
      </c>
    </row>
    <row r="3762" customFormat="false" ht="14.25" hidden="true" customHeight="false" outlineLevel="0" collapsed="false">
      <c r="A3762" s="0" t="s">
        <v>101</v>
      </c>
      <c r="B3762" s="0" t="s">
        <v>53</v>
      </c>
      <c r="C3762" s="0" t="s">
        <v>84</v>
      </c>
      <c r="D3762" s="0" t="s">
        <v>91</v>
      </c>
      <c r="E3762" s="0" t="n">
        <v>2033</v>
      </c>
      <c r="F3762" s="5" t="n">
        <v>8.2079884454482</v>
      </c>
      <c r="G3762" s="10" t="s">
        <v>4</v>
      </c>
    </row>
    <row r="3763" customFormat="false" ht="14.25" hidden="true" customHeight="false" outlineLevel="0" collapsed="false">
      <c r="A3763" s="0" t="s">
        <v>101</v>
      </c>
      <c r="B3763" s="0" t="s">
        <v>53</v>
      </c>
      <c r="C3763" s="0" t="s">
        <v>84</v>
      </c>
      <c r="D3763" s="0" t="s">
        <v>91</v>
      </c>
      <c r="E3763" s="0" t="n">
        <v>2034</v>
      </c>
      <c r="F3763" s="5" t="n">
        <v>8.53886974806024</v>
      </c>
      <c r="G3763" s="10" t="s">
        <v>4</v>
      </c>
    </row>
    <row r="3764" customFormat="false" ht="14.25" hidden="true" customHeight="false" outlineLevel="0" collapsed="false">
      <c r="A3764" s="0" t="s">
        <v>101</v>
      </c>
      <c r="B3764" s="0" t="s">
        <v>53</v>
      </c>
      <c r="C3764" s="0" t="s">
        <v>84</v>
      </c>
      <c r="D3764" s="0" t="s">
        <v>91</v>
      </c>
      <c r="E3764" s="0" t="n">
        <v>2035</v>
      </c>
      <c r="F3764" s="5" t="n">
        <v>8.87319869863237</v>
      </c>
      <c r="G3764" s="10" t="s">
        <v>4</v>
      </c>
    </row>
    <row r="3765" customFormat="false" ht="14.25" hidden="true" customHeight="false" outlineLevel="0" collapsed="false">
      <c r="A3765" s="0" t="s">
        <v>101</v>
      </c>
      <c r="B3765" s="0" t="s">
        <v>53</v>
      </c>
      <c r="C3765" s="0" t="s">
        <v>84</v>
      </c>
      <c r="D3765" s="0" t="s">
        <v>91</v>
      </c>
      <c r="E3765" s="0" t="n">
        <v>2036</v>
      </c>
      <c r="F3765" s="5" t="n">
        <v>9.21516210300703</v>
      </c>
      <c r="G3765" s="10" t="s">
        <v>4</v>
      </c>
    </row>
    <row r="3766" customFormat="false" ht="14.25" hidden="true" customHeight="false" outlineLevel="0" collapsed="false">
      <c r="A3766" s="0" t="s">
        <v>101</v>
      </c>
      <c r="B3766" s="0" t="s">
        <v>53</v>
      </c>
      <c r="C3766" s="0" t="s">
        <v>84</v>
      </c>
      <c r="D3766" s="0" t="s">
        <v>91</v>
      </c>
      <c r="E3766" s="0" t="n">
        <v>2037</v>
      </c>
      <c r="F3766" s="5" t="n">
        <v>9.56457191696204</v>
      </c>
      <c r="G3766" s="10" t="s">
        <v>4</v>
      </c>
    </row>
    <row r="3767" customFormat="false" ht="14.25" hidden="true" customHeight="false" outlineLevel="0" collapsed="false">
      <c r="A3767" s="0" t="s">
        <v>101</v>
      </c>
      <c r="B3767" s="0" t="s">
        <v>53</v>
      </c>
      <c r="C3767" s="0" t="s">
        <v>84</v>
      </c>
      <c r="D3767" s="0" t="s">
        <v>91</v>
      </c>
      <c r="E3767" s="0" t="n">
        <v>2038</v>
      </c>
      <c r="F3767" s="5" t="n">
        <v>9.92225322317299</v>
      </c>
      <c r="G3767" s="10" t="s">
        <v>4</v>
      </c>
    </row>
    <row r="3768" customFormat="false" ht="14.25" hidden="true" customHeight="false" outlineLevel="0" collapsed="false">
      <c r="A3768" s="0" t="s">
        <v>101</v>
      </c>
      <c r="B3768" s="0" t="s">
        <v>53</v>
      </c>
      <c r="C3768" s="0" t="s">
        <v>84</v>
      </c>
      <c r="D3768" s="0" t="s">
        <v>91</v>
      </c>
      <c r="E3768" s="0" t="n">
        <v>2039</v>
      </c>
      <c r="F3768" s="5" t="n">
        <v>10.2880491337033</v>
      </c>
      <c r="G3768" s="10" t="s">
        <v>4</v>
      </c>
    </row>
    <row r="3769" customFormat="false" ht="14.25" hidden="true" customHeight="false" outlineLevel="0" collapsed="false">
      <c r="A3769" s="0" t="s">
        <v>101</v>
      </c>
      <c r="B3769" s="0" t="s">
        <v>53</v>
      </c>
      <c r="C3769" s="0" t="s">
        <v>84</v>
      </c>
      <c r="D3769" s="0" t="s">
        <v>91</v>
      </c>
      <c r="E3769" s="0" t="n">
        <v>2040</v>
      </c>
      <c r="F3769" s="5" t="n">
        <v>10.6613430254091</v>
      </c>
      <c r="G3769" s="10" t="s">
        <v>4</v>
      </c>
    </row>
    <row r="3770" customFormat="false" ht="14.25" hidden="true" customHeight="false" outlineLevel="0" collapsed="false">
      <c r="A3770" s="0" t="s">
        <v>101</v>
      </c>
      <c r="B3770" s="0" t="s">
        <v>53</v>
      </c>
      <c r="C3770" s="0" t="s">
        <v>84</v>
      </c>
      <c r="D3770" s="0" t="s">
        <v>92</v>
      </c>
      <c r="E3770" s="0" t="n">
        <v>2024</v>
      </c>
      <c r="F3770" s="5" t="n">
        <v>0.351212</v>
      </c>
      <c r="G3770" s="10" t="s">
        <v>4</v>
      </c>
    </row>
    <row r="3771" customFormat="false" ht="14.25" hidden="true" customHeight="false" outlineLevel="0" collapsed="false">
      <c r="A3771" s="0" t="s">
        <v>101</v>
      </c>
      <c r="B3771" s="0" t="s">
        <v>53</v>
      </c>
      <c r="C3771" s="0" t="s">
        <v>84</v>
      </c>
      <c r="D3771" s="0" t="s">
        <v>92</v>
      </c>
      <c r="E3771" s="0" t="n">
        <v>2025</v>
      </c>
      <c r="F3771" s="5" t="n">
        <v>0.510627918307087</v>
      </c>
      <c r="G3771" s="10" t="s">
        <v>4</v>
      </c>
    </row>
    <row r="3772" customFormat="false" ht="14.25" hidden="true" customHeight="false" outlineLevel="0" collapsed="false">
      <c r="A3772" s="0" t="s">
        <v>101</v>
      </c>
      <c r="B3772" s="0" t="s">
        <v>53</v>
      </c>
      <c r="C3772" s="0" t="s">
        <v>84</v>
      </c>
      <c r="D3772" s="0" t="s">
        <v>92</v>
      </c>
      <c r="E3772" s="0" t="n">
        <v>2026</v>
      </c>
      <c r="F3772" s="5" t="n">
        <v>0.581251155608782</v>
      </c>
      <c r="G3772" s="10" t="s">
        <v>4</v>
      </c>
    </row>
    <row r="3773" customFormat="false" ht="14.25" hidden="true" customHeight="false" outlineLevel="0" collapsed="false">
      <c r="A3773" s="0" t="s">
        <v>101</v>
      </c>
      <c r="B3773" s="0" t="s">
        <v>53</v>
      </c>
      <c r="C3773" s="0" t="s">
        <v>84</v>
      </c>
      <c r="D3773" s="0" t="s">
        <v>92</v>
      </c>
      <c r="E3773" s="0" t="n">
        <v>2027</v>
      </c>
      <c r="F3773" s="5" t="n">
        <v>0.646095893389048</v>
      </c>
      <c r="G3773" s="10" t="s">
        <v>4</v>
      </c>
    </row>
    <row r="3774" customFormat="false" ht="14.25" hidden="true" customHeight="false" outlineLevel="0" collapsed="false">
      <c r="A3774" s="0" t="s">
        <v>101</v>
      </c>
      <c r="B3774" s="0" t="s">
        <v>53</v>
      </c>
      <c r="C3774" s="0" t="s">
        <v>84</v>
      </c>
      <c r="D3774" s="0" t="s">
        <v>92</v>
      </c>
      <c r="E3774" s="0" t="n">
        <v>2028</v>
      </c>
      <c r="F3774" s="5" t="n">
        <v>0.708310649423269</v>
      </c>
      <c r="G3774" s="10" t="s">
        <v>4</v>
      </c>
    </row>
    <row r="3775" customFormat="false" ht="14.25" hidden="true" customHeight="false" outlineLevel="0" collapsed="false">
      <c r="A3775" s="0" t="s">
        <v>101</v>
      </c>
      <c r="B3775" s="0" t="s">
        <v>53</v>
      </c>
      <c r="C3775" s="0" t="s">
        <v>84</v>
      </c>
      <c r="D3775" s="0" t="s">
        <v>92</v>
      </c>
      <c r="E3775" s="0" t="n">
        <v>2029</v>
      </c>
      <c r="F3775" s="5" t="n">
        <v>0.764803705264899</v>
      </c>
      <c r="G3775" s="10" t="s">
        <v>4</v>
      </c>
    </row>
    <row r="3776" customFormat="false" ht="14.25" hidden="true" customHeight="false" outlineLevel="0" collapsed="false">
      <c r="A3776" s="0" t="s">
        <v>101</v>
      </c>
      <c r="B3776" s="0" t="s">
        <v>53</v>
      </c>
      <c r="C3776" s="0" t="s">
        <v>84</v>
      </c>
      <c r="D3776" s="0" t="s">
        <v>92</v>
      </c>
      <c r="E3776" s="0" t="n">
        <v>2030</v>
      </c>
      <c r="F3776" s="5" t="n">
        <v>0.809612134661615</v>
      </c>
      <c r="G3776" s="10" t="s">
        <v>4</v>
      </c>
    </row>
    <row r="3777" customFormat="false" ht="14.25" hidden="true" customHeight="false" outlineLevel="0" collapsed="false">
      <c r="A3777" s="0" t="s">
        <v>101</v>
      </c>
      <c r="B3777" s="0" t="s">
        <v>53</v>
      </c>
      <c r="C3777" s="0" t="s">
        <v>84</v>
      </c>
      <c r="D3777" s="0" t="s">
        <v>92</v>
      </c>
      <c r="E3777" s="0" t="n">
        <v>2031</v>
      </c>
      <c r="F3777" s="5" t="n">
        <v>0.832714185867659</v>
      </c>
      <c r="G3777" s="10" t="s">
        <v>4</v>
      </c>
    </row>
    <row r="3778" customFormat="false" ht="14.25" hidden="true" customHeight="false" outlineLevel="0" collapsed="false">
      <c r="A3778" s="0" t="s">
        <v>101</v>
      </c>
      <c r="B3778" s="0" t="s">
        <v>53</v>
      </c>
      <c r="C3778" s="0" t="s">
        <v>84</v>
      </c>
      <c r="D3778" s="0" t="s">
        <v>92</v>
      </c>
      <c r="E3778" s="0" t="n">
        <v>2032</v>
      </c>
      <c r="F3778" s="5" t="n">
        <v>0.83435138593693</v>
      </c>
      <c r="G3778" s="10" t="s">
        <v>4</v>
      </c>
    </row>
    <row r="3779" customFormat="false" ht="14.25" hidden="true" customHeight="false" outlineLevel="0" collapsed="false">
      <c r="A3779" s="0" t="s">
        <v>101</v>
      </c>
      <c r="B3779" s="0" t="s">
        <v>53</v>
      </c>
      <c r="C3779" s="0" t="s">
        <v>84</v>
      </c>
      <c r="D3779" s="0" t="s">
        <v>92</v>
      </c>
      <c r="E3779" s="0" t="n">
        <v>2033</v>
      </c>
      <c r="F3779" s="5" t="n">
        <v>0.82004112092675</v>
      </c>
      <c r="G3779" s="10" t="s">
        <v>4</v>
      </c>
    </row>
    <row r="3780" customFormat="false" ht="14.25" hidden="true" customHeight="false" outlineLevel="0" collapsed="false">
      <c r="A3780" s="0" t="s">
        <v>101</v>
      </c>
      <c r="B3780" s="0" t="s">
        <v>53</v>
      </c>
      <c r="C3780" s="0" t="s">
        <v>84</v>
      </c>
      <c r="D3780" s="0" t="s">
        <v>92</v>
      </c>
      <c r="E3780" s="0" t="n">
        <v>2034</v>
      </c>
      <c r="F3780" s="5" t="n">
        <v>0.792116115674075</v>
      </c>
      <c r="G3780" s="10" t="s">
        <v>4</v>
      </c>
    </row>
    <row r="3781" customFormat="false" ht="14.25" hidden="true" customHeight="false" outlineLevel="0" collapsed="false">
      <c r="A3781" s="0" t="s">
        <v>101</v>
      </c>
      <c r="B3781" s="0" t="s">
        <v>53</v>
      </c>
      <c r="C3781" s="0" t="s">
        <v>84</v>
      </c>
      <c r="D3781" s="0" t="s">
        <v>92</v>
      </c>
      <c r="E3781" s="0" t="n">
        <v>2035</v>
      </c>
      <c r="F3781" s="5" t="n">
        <v>0.757572805504599</v>
      </c>
      <c r="G3781" s="10" t="s">
        <v>4</v>
      </c>
    </row>
    <row r="3782" customFormat="false" ht="14.25" hidden="true" customHeight="false" outlineLevel="0" collapsed="false">
      <c r="A3782" s="0" t="s">
        <v>101</v>
      </c>
      <c r="B3782" s="0" t="s">
        <v>53</v>
      </c>
      <c r="C3782" s="0" t="s">
        <v>84</v>
      </c>
      <c r="D3782" s="0" t="s">
        <v>92</v>
      </c>
      <c r="E3782" s="0" t="n">
        <v>2036</v>
      </c>
      <c r="F3782" s="5" t="n">
        <v>0.72005488768006</v>
      </c>
      <c r="G3782" s="10" t="s">
        <v>4</v>
      </c>
    </row>
    <row r="3783" customFormat="false" ht="14.25" hidden="true" customHeight="false" outlineLevel="0" collapsed="false">
      <c r="A3783" s="0" t="s">
        <v>101</v>
      </c>
      <c r="B3783" s="0" t="s">
        <v>53</v>
      </c>
      <c r="C3783" s="0" t="s">
        <v>84</v>
      </c>
      <c r="D3783" s="0" t="s">
        <v>92</v>
      </c>
      <c r="E3783" s="0" t="n">
        <v>2037</v>
      </c>
      <c r="F3783" s="5" t="n">
        <v>0.672140897931737</v>
      </c>
      <c r="G3783" s="10" t="s">
        <v>4</v>
      </c>
    </row>
    <row r="3784" customFormat="false" ht="14.25" hidden="true" customHeight="false" outlineLevel="0" collapsed="false">
      <c r="A3784" s="0" t="s">
        <v>101</v>
      </c>
      <c r="B3784" s="0" t="s">
        <v>53</v>
      </c>
      <c r="C3784" s="0" t="s">
        <v>84</v>
      </c>
      <c r="D3784" s="0" t="s">
        <v>92</v>
      </c>
      <c r="E3784" s="0" t="n">
        <v>2038</v>
      </c>
      <c r="F3784" s="5" t="n">
        <v>0.619920879367137</v>
      </c>
      <c r="G3784" s="10" t="s">
        <v>4</v>
      </c>
    </row>
    <row r="3785" customFormat="false" ht="14.25" hidden="true" customHeight="false" outlineLevel="0" collapsed="false">
      <c r="A3785" s="0" t="s">
        <v>101</v>
      </c>
      <c r="B3785" s="0" t="s">
        <v>53</v>
      </c>
      <c r="C3785" s="0" t="s">
        <v>84</v>
      </c>
      <c r="D3785" s="0" t="s">
        <v>92</v>
      </c>
      <c r="E3785" s="0" t="n">
        <v>2039</v>
      </c>
      <c r="F3785" s="5" t="n">
        <v>0.566817516410191</v>
      </c>
      <c r="G3785" s="10" t="s">
        <v>4</v>
      </c>
    </row>
    <row r="3786" customFormat="false" ht="14.25" hidden="true" customHeight="false" outlineLevel="0" collapsed="false">
      <c r="A3786" s="0" t="s">
        <v>101</v>
      </c>
      <c r="B3786" s="0" t="s">
        <v>53</v>
      </c>
      <c r="C3786" s="0" t="s">
        <v>84</v>
      </c>
      <c r="D3786" s="0" t="s">
        <v>92</v>
      </c>
      <c r="E3786" s="0" t="n">
        <v>2040</v>
      </c>
      <c r="F3786" s="5" t="n">
        <v>0.512541754825569</v>
      </c>
      <c r="G3786" s="10" t="s">
        <v>4</v>
      </c>
    </row>
    <row r="3787" customFormat="false" ht="14.25" hidden="true" customHeight="false" outlineLevel="0" collapsed="false">
      <c r="A3787" s="0" t="s">
        <v>101</v>
      </c>
      <c r="B3787" s="0" t="s">
        <v>53</v>
      </c>
      <c r="C3787" s="0" t="s">
        <v>84</v>
      </c>
      <c r="D3787" s="0" t="s">
        <v>71</v>
      </c>
      <c r="E3787" s="0" t="n">
        <v>2024</v>
      </c>
      <c r="F3787" s="5" t="n">
        <v>9.90637469529662</v>
      </c>
      <c r="G3787" s="10" t="s">
        <v>4</v>
      </c>
    </row>
    <row r="3788" customFormat="false" ht="14.25" hidden="true" customHeight="false" outlineLevel="0" collapsed="false">
      <c r="A3788" s="0" t="s">
        <v>101</v>
      </c>
      <c r="B3788" s="0" t="s">
        <v>53</v>
      </c>
      <c r="C3788" s="0" t="s">
        <v>84</v>
      </c>
      <c r="D3788" s="0" t="s">
        <v>71</v>
      </c>
      <c r="E3788" s="0" t="n">
        <v>2025</v>
      </c>
      <c r="F3788" s="5" t="n">
        <v>12.0145497266892</v>
      </c>
      <c r="G3788" s="10" t="s">
        <v>4</v>
      </c>
    </row>
    <row r="3789" customFormat="false" ht="14.25" hidden="true" customHeight="false" outlineLevel="0" collapsed="false">
      <c r="A3789" s="0" t="s">
        <v>101</v>
      </c>
      <c r="B3789" s="0" t="s">
        <v>53</v>
      </c>
      <c r="C3789" s="0" t="s">
        <v>84</v>
      </c>
      <c r="D3789" s="0" t="s">
        <v>71</v>
      </c>
      <c r="E3789" s="0" t="n">
        <v>2026</v>
      </c>
      <c r="F3789" s="5" t="n">
        <v>14.5310513278711</v>
      </c>
      <c r="G3789" s="10" t="s">
        <v>4</v>
      </c>
    </row>
    <row r="3790" customFormat="false" ht="14.25" hidden="true" customHeight="false" outlineLevel="0" collapsed="false">
      <c r="A3790" s="0" t="s">
        <v>101</v>
      </c>
      <c r="B3790" s="0" t="s">
        <v>53</v>
      </c>
      <c r="C3790" s="0" t="s">
        <v>84</v>
      </c>
      <c r="D3790" s="0" t="s">
        <v>71</v>
      </c>
      <c r="E3790" s="0" t="n">
        <v>2027</v>
      </c>
      <c r="F3790" s="5" t="n">
        <v>17.7376017322867</v>
      </c>
      <c r="G3790" s="10" t="s">
        <v>4</v>
      </c>
    </row>
    <row r="3791" customFormat="false" ht="14.25" hidden="true" customHeight="false" outlineLevel="0" collapsed="false">
      <c r="A3791" s="0" t="s">
        <v>101</v>
      </c>
      <c r="B3791" s="0" t="s">
        <v>53</v>
      </c>
      <c r="C3791" s="0" t="s">
        <v>84</v>
      </c>
      <c r="D3791" s="0" t="s">
        <v>71</v>
      </c>
      <c r="E3791" s="0" t="n">
        <v>2028</v>
      </c>
      <c r="F3791" s="5" t="n">
        <v>22.0150850450491</v>
      </c>
      <c r="G3791" s="10" t="s">
        <v>4</v>
      </c>
    </row>
    <row r="3792" customFormat="false" ht="14.25" hidden="true" customHeight="false" outlineLevel="0" collapsed="false">
      <c r="A3792" s="0" t="s">
        <v>101</v>
      </c>
      <c r="B3792" s="0" t="s">
        <v>53</v>
      </c>
      <c r="C3792" s="0" t="s">
        <v>84</v>
      </c>
      <c r="D3792" s="0" t="s">
        <v>71</v>
      </c>
      <c r="E3792" s="0" t="n">
        <v>2029</v>
      </c>
      <c r="F3792" s="5" t="n">
        <v>27.0403526733417</v>
      </c>
      <c r="G3792" s="10" t="s">
        <v>4</v>
      </c>
    </row>
    <row r="3793" customFormat="false" ht="14.25" hidden="true" customHeight="false" outlineLevel="0" collapsed="false">
      <c r="A3793" s="0" t="s">
        <v>101</v>
      </c>
      <c r="B3793" s="0" t="s">
        <v>53</v>
      </c>
      <c r="C3793" s="0" t="s">
        <v>84</v>
      </c>
      <c r="D3793" s="0" t="s">
        <v>71</v>
      </c>
      <c r="E3793" s="0" t="n">
        <v>2030</v>
      </c>
      <c r="F3793" s="5" t="n">
        <v>32.7275183112434</v>
      </c>
      <c r="G3793" s="10" t="s">
        <v>4</v>
      </c>
    </row>
    <row r="3794" customFormat="false" ht="14.25" hidden="true" customHeight="false" outlineLevel="0" collapsed="false">
      <c r="A3794" s="0" t="s">
        <v>101</v>
      </c>
      <c r="B3794" s="0" t="s">
        <v>53</v>
      </c>
      <c r="C3794" s="0" t="s">
        <v>84</v>
      </c>
      <c r="D3794" s="0" t="s">
        <v>71</v>
      </c>
      <c r="E3794" s="0" t="n">
        <v>2031</v>
      </c>
      <c r="F3794" s="5" t="n">
        <v>38.991953177864</v>
      </c>
      <c r="G3794" s="10" t="s">
        <v>4</v>
      </c>
    </row>
    <row r="3795" customFormat="false" ht="14.25" hidden="true" customHeight="false" outlineLevel="0" collapsed="false">
      <c r="A3795" s="0" t="s">
        <v>101</v>
      </c>
      <c r="B3795" s="0" t="s">
        <v>53</v>
      </c>
      <c r="C3795" s="0" t="s">
        <v>84</v>
      </c>
      <c r="D3795" s="0" t="s">
        <v>71</v>
      </c>
      <c r="E3795" s="0" t="n">
        <v>2032</v>
      </c>
      <c r="F3795" s="5" t="n">
        <v>45.7329003338669</v>
      </c>
      <c r="G3795" s="10" t="s">
        <v>4</v>
      </c>
    </row>
    <row r="3796" customFormat="false" ht="14.25" hidden="true" customHeight="false" outlineLevel="0" collapsed="false">
      <c r="A3796" s="0" t="s">
        <v>101</v>
      </c>
      <c r="B3796" s="0" t="s">
        <v>53</v>
      </c>
      <c r="C3796" s="0" t="s">
        <v>84</v>
      </c>
      <c r="D3796" s="0" t="s">
        <v>71</v>
      </c>
      <c r="E3796" s="0" t="n">
        <v>2033</v>
      </c>
      <c r="F3796" s="5" t="n">
        <v>53.2500461369819</v>
      </c>
      <c r="G3796" s="10" t="s">
        <v>4</v>
      </c>
    </row>
    <row r="3797" customFormat="false" ht="14.25" hidden="true" customHeight="false" outlineLevel="0" collapsed="false">
      <c r="A3797" s="0" t="s">
        <v>101</v>
      </c>
      <c r="B3797" s="0" t="s">
        <v>53</v>
      </c>
      <c r="C3797" s="0" t="s">
        <v>84</v>
      </c>
      <c r="D3797" s="0" t="s">
        <v>71</v>
      </c>
      <c r="E3797" s="0" t="n">
        <v>2034</v>
      </c>
      <c r="F3797" s="5" t="n">
        <v>61.8034931026446</v>
      </c>
      <c r="G3797" s="10" t="s">
        <v>4</v>
      </c>
    </row>
    <row r="3798" customFormat="false" ht="14.25" hidden="true" customHeight="false" outlineLevel="0" collapsed="false">
      <c r="A3798" s="0" t="s">
        <v>101</v>
      </c>
      <c r="B3798" s="0" t="s">
        <v>53</v>
      </c>
      <c r="C3798" s="0" t="s">
        <v>84</v>
      </c>
      <c r="D3798" s="0" t="s">
        <v>71</v>
      </c>
      <c r="E3798" s="0" t="n">
        <v>2035</v>
      </c>
      <c r="F3798" s="5" t="n">
        <v>70.8292329201653</v>
      </c>
      <c r="G3798" s="10" t="s">
        <v>4</v>
      </c>
    </row>
    <row r="3799" customFormat="false" ht="14.25" hidden="true" customHeight="false" outlineLevel="0" collapsed="false">
      <c r="A3799" s="0" t="s">
        <v>101</v>
      </c>
      <c r="B3799" s="0" t="s">
        <v>53</v>
      </c>
      <c r="C3799" s="0" t="s">
        <v>84</v>
      </c>
      <c r="D3799" s="0" t="s">
        <v>71</v>
      </c>
      <c r="E3799" s="0" t="n">
        <v>2036</v>
      </c>
      <c r="F3799" s="5" t="n">
        <v>80.1405617014961</v>
      </c>
      <c r="G3799" s="10" t="s">
        <v>4</v>
      </c>
    </row>
    <row r="3800" customFormat="false" ht="14.25" hidden="true" customHeight="false" outlineLevel="0" collapsed="false">
      <c r="A3800" s="0" t="s">
        <v>101</v>
      </c>
      <c r="B3800" s="0" t="s">
        <v>53</v>
      </c>
      <c r="C3800" s="0" t="s">
        <v>84</v>
      </c>
      <c r="D3800" s="0" t="s">
        <v>71</v>
      </c>
      <c r="E3800" s="0" t="n">
        <v>2037</v>
      </c>
      <c r="F3800" s="5" t="n">
        <v>89.592985924243</v>
      </c>
      <c r="G3800" s="10" t="s">
        <v>4</v>
      </c>
    </row>
    <row r="3801" customFormat="false" ht="14.25" hidden="true" customHeight="false" outlineLevel="0" collapsed="false">
      <c r="A3801" s="0" t="s">
        <v>101</v>
      </c>
      <c r="B3801" s="0" t="s">
        <v>53</v>
      </c>
      <c r="C3801" s="0" t="s">
        <v>84</v>
      </c>
      <c r="D3801" s="0" t="s">
        <v>71</v>
      </c>
      <c r="E3801" s="0" t="n">
        <v>2038</v>
      </c>
      <c r="F3801" s="5" t="n">
        <v>98.6742335065178</v>
      </c>
      <c r="G3801" s="10" t="s">
        <v>4</v>
      </c>
    </row>
    <row r="3802" customFormat="false" ht="14.25" hidden="true" customHeight="false" outlineLevel="0" collapsed="false">
      <c r="A3802" s="0" t="s">
        <v>101</v>
      </c>
      <c r="B3802" s="0" t="s">
        <v>53</v>
      </c>
      <c r="C3802" s="0" t="s">
        <v>84</v>
      </c>
      <c r="D3802" s="0" t="s">
        <v>71</v>
      </c>
      <c r="E3802" s="0" t="n">
        <v>2039</v>
      </c>
      <c r="F3802" s="5" t="n">
        <v>107.787027747018</v>
      </c>
      <c r="G3802" s="10" t="s">
        <v>4</v>
      </c>
    </row>
    <row r="3803" customFormat="false" ht="14.25" hidden="true" customHeight="false" outlineLevel="0" collapsed="false">
      <c r="A3803" s="0" t="s">
        <v>101</v>
      </c>
      <c r="B3803" s="0" t="s">
        <v>53</v>
      </c>
      <c r="C3803" s="0" t="s">
        <v>84</v>
      </c>
      <c r="D3803" s="0" t="s">
        <v>71</v>
      </c>
      <c r="E3803" s="0" t="n">
        <v>2040</v>
      </c>
      <c r="F3803" s="5" t="n">
        <v>117.016080991632</v>
      </c>
      <c r="G3803" s="10" t="s">
        <v>4</v>
      </c>
    </row>
    <row r="3804" customFormat="false" ht="14.25" hidden="true" customHeight="false" outlineLevel="0" collapsed="false">
      <c r="A3804" s="0" t="s">
        <v>102</v>
      </c>
      <c r="B3804" s="0" t="s">
        <v>40</v>
      </c>
      <c r="C3804" s="0" t="s">
        <v>65</v>
      </c>
      <c r="D3804" s="0" t="s">
        <v>94</v>
      </c>
      <c r="E3804" s="0" t="n">
        <v>2025</v>
      </c>
      <c r="F3804" s="5" t="n">
        <v>35.6456880741856</v>
      </c>
      <c r="G3804" s="10" t="s">
        <v>4</v>
      </c>
    </row>
    <row r="3805" customFormat="false" ht="14.25" hidden="true" customHeight="false" outlineLevel="0" collapsed="false">
      <c r="A3805" s="0" t="s">
        <v>102</v>
      </c>
      <c r="B3805" s="0" t="s">
        <v>40</v>
      </c>
      <c r="C3805" s="0" t="s">
        <v>65</v>
      </c>
      <c r="D3805" s="0" t="s">
        <v>94</v>
      </c>
      <c r="E3805" s="0" t="n">
        <v>2026</v>
      </c>
      <c r="F3805" s="5" t="n">
        <v>77.7516203236423</v>
      </c>
      <c r="G3805" s="10" t="s">
        <v>4</v>
      </c>
    </row>
    <row r="3806" customFormat="false" ht="14.25" hidden="true" customHeight="false" outlineLevel="0" collapsed="false">
      <c r="A3806" s="0" t="s">
        <v>102</v>
      </c>
      <c r="B3806" s="0" t="s">
        <v>40</v>
      </c>
      <c r="C3806" s="0" t="s">
        <v>65</v>
      </c>
      <c r="D3806" s="0" t="s">
        <v>94</v>
      </c>
      <c r="E3806" s="0" t="n">
        <v>2027</v>
      </c>
      <c r="F3806" s="5" t="n">
        <v>120.683588312152</v>
      </c>
      <c r="G3806" s="10" t="s">
        <v>4</v>
      </c>
    </row>
    <row r="3807" customFormat="false" ht="14.25" hidden="true" customHeight="false" outlineLevel="0" collapsed="false">
      <c r="A3807" s="0" t="s">
        <v>102</v>
      </c>
      <c r="B3807" s="0" t="s">
        <v>40</v>
      </c>
      <c r="C3807" s="0" t="s">
        <v>65</v>
      </c>
      <c r="D3807" s="0" t="s">
        <v>94</v>
      </c>
      <c r="E3807" s="0" t="n">
        <v>2028</v>
      </c>
      <c r="F3807" s="5" t="n">
        <v>167.338840157261</v>
      </c>
      <c r="G3807" s="10" t="s">
        <v>4</v>
      </c>
    </row>
    <row r="3808" customFormat="false" ht="14.25" hidden="true" customHeight="false" outlineLevel="0" collapsed="false">
      <c r="A3808" s="0" t="s">
        <v>102</v>
      </c>
      <c r="B3808" s="0" t="s">
        <v>40</v>
      </c>
      <c r="C3808" s="0" t="s">
        <v>65</v>
      </c>
      <c r="D3808" s="0" t="s">
        <v>94</v>
      </c>
      <c r="E3808" s="0" t="n">
        <v>2029</v>
      </c>
      <c r="F3808" s="5" t="n">
        <v>193.975605361776</v>
      </c>
      <c r="G3808" s="10" t="s">
        <v>4</v>
      </c>
    </row>
    <row r="3809" customFormat="false" ht="14.25" hidden="true" customHeight="false" outlineLevel="0" collapsed="false">
      <c r="A3809" s="0" t="s">
        <v>102</v>
      </c>
      <c r="B3809" s="0" t="s">
        <v>40</v>
      </c>
      <c r="C3809" s="0" t="s">
        <v>65</v>
      </c>
      <c r="D3809" s="0" t="s">
        <v>94</v>
      </c>
      <c r="E3809" s="0" t="n">
        <v>2030</v>
      </c>
      <c r="F3809" s="5" t="n">
        <v>221.401714779054</v>
      </c>
      <c r="G3809" s="10" t="s">
        <v>4</v>
      </c>
    </row>
    <row r="3810" customFormat="false" ht="14.25" hidden="true" customHeight="false" outlineLevel="0" collapsed="false">
      <c r="A3810" s="0" t="s">
        <v>102</v>
      </c>
      <c r="B3810" s="0" t="s">
        <v>40</v>
      </c>
      <c r="C3810" s="0" t="s">
        <v>65</v>
      </c>
      <c r="D3810" s="0" t="s">
        <v>94</v>
      </c>
      <c r="E3810" s="0" t="n">
        <v>2031</v>
      </c>
      <c r="F3810" s="5" t="n">
        <v>251.219838315381</v>
      </c>
      <c r="G3810" s="10" t="s">
        <v>4</v>
      </c>
    </row>
    <row r="3811" customFormat="false" ht="14.25" hidden="true" customHeight="false" outlineLevel="0" collapsed="false">
      <c r="A3811" s="0" t="s">
        <v>102</v>
      </c>
      <c r="B3811" s="0" t="s">
        <v>40</v>
      </c>
      <c r="C3811" s="0" t="s">
        <v>65</v>
      </c>
      <c r="D3811" s="0" t="s">
        <v>94</v>
      </c>
      <c r="E3811" s="0" t="n">
        <v>2032</v>
      </c>
      <c r="F3811" s="5" t="n">
        <v>276.037394263102</v>
      </c>
      <c r="G3811" s="10" t="s">
        <v>4</v>
      </c>
    </row>
    <row r="3812" customFormat="false" ht="14.25" hidden="true" customHeight="false" outlineLevel="0" collapsed="false">
      <c r="A3812" s="0" t="s">
        <v>102</v>
      </c>
      <c r="B3812" s="0" t="s">
        <v>40</v>
      </c>
      <c r="C3812" s="0" t="s">
        <v>65</v>
      </c>
      <c r="D3812" s="0" t="s">
        <v>94</v>
      </c>
      <c r="E3812" s="0" t="n">
        <v>2033</v>
      </c>
      <c r="F3812" s="5" t="n">
        <v>302.602323337556</v>
      </c>
      <c r="G3812" s="10" t="s">
        <v>4</v>
      </c>
    </row>
    <row r="3813" customFormat="false" ht="14.25" hidden="true" customHeight="false" outlineLevel="0" collapsed="false">
      <c r="A3813" s="0" t="s">
        <v>102</v>
      </c>
      <c r="B3813" s="0" t="s">
        <v>40</v>
      </c>
      <c r="C3813" s="0" t="s">
        <v>65</v>
      </c>
      <c r="D3813" s="0" t="s">
        <v>94</v>
      </c>
      <c r="E3813" s="0" t="n">
        <v>2034</v>
      </c>
      <c r="F3813" s="5" t="n">
        <v>330.904755090413</v>
      </c>
      <c r="G3813" s="10" t="s">
        <v>4</v>
      </c>
    </row>
    <row r="3814" customFormat="false" ht="14.25" hidden="true" customHeight="false" outlineLevel="0" collapsed="false">
      <c r="A3814" s="0" t="s">
        <v>102</v>
      </c>
      <c r="B3814" s="0" t="s">
        <v>40</v>
      </c>
      <c r="C3814" s="0" t="s">
        <v>65</v>
      </c>
      <c r="D3814" s="0" t="s">
        <v>94</v>
      </c>
      <c r="E3814" s="0" t="n">
        <v>2035</v>
      </c>
      <c r="F3814" s="5" t="n">
        <v>358.277810261169</v>
      </c>
      <c r="G3814" s="10" t="s">
        <v>4</v>
      </c>
    </row>
    <row r="3815" customFormat="false" ht="14.25" hidden="true" customHeight="false" outlineLevel="0" collapsed="false">
      <c r="A3815" s="0" t="s">
        <v>102</v>
      </c>
      <c r="B3815" s="0" t="s">
        <v>40</v>
      </c>
      <c r="C3815" s="0" t="s">
        <v>65</v>
      </c>
      <c r="D3815" s="0" t="s">
        <v>94</v>
      </c>
      <c r="E3815" s="0" t="n">
        <v>2036</v>
      </c>
      <c r="F3815" s="5" t="n">
        <v>386.704871114895</v>
      </c>
      <c r="G3815" s="10" t="s">
        <v>4</v>
      </c>
    </row>
    <row r="3816" customFormat="false" ht="14.25" hidden="true" customHeight="false" outlineLevel="0" collapsed="false">
      <c r="A3816" s="0" t="s">
        <v>102</v>
      </c>
      <c r="B3816" s="0" t="s">
        <v>40</v>
      </c>
      <c r="C3816" s="0" t="s">
        <v>65</v>
      </c>
      <c r="D3816" s="0" t="s">
        <v>94</v>
      </c>
      <c r="E3816" s="0" t="n">
        <v>2037</v>
      </c>
      <c r="F3816" s="5" t="n">
        <v>412.310499910499</v>
      </c>
      <c r="G3816" s="10" t="s">
        <v>4</v>
      </c>
    </row>
    <row r="3817" customFormat="false" ht="14.25" hidden="true" customHeight="false" outlineLevel="0" collapsed="false">
      <c r="A3817" s="0" t="s">
        <v>102</v>
      </c>
      <c r="B3817" s="0" t="s">
        <v>40</v>
      </c>
      <c r="C3817" s="0" t="s">
        <v>65</v>
      </c>
      <c r="D3817" s="0" t="s">
        <v>94</v>
      </c>
      <c r="E3817" s="0" t="n">
        <v>2038</v>
      </c>
      <c r="F3817" s="5" t="n">
        <v>439.06568603746</v>
      </c>
      <c r="G3817" s="10" t="s">
        <v>4</v>
      </c>
    </row>
    <row r="3818" customFormat="false" ht="14.25" hidden="true" customHeight="false" outlineLevel="0" collapsed="false">
      <c r="A3818" s="0" t="s">
        <v>102</v>
      </c>
      <c r="B3818" s="0" t="s">
        <v>40</v>
      </c>
      <c r="C3818" s="0" t="s">
        <v>65</v>
      </c>
      <c r="D3818" s="0" t="s">
        <v>94</v>
      </c>
      <c r="E3818" s="0" t="n">
        <v>2039</v>
      </c>
      <c r="F3818" s="5" t="n">
        <v>460.286796215831</v>
      </c>
      <c r="G3818" s="10" t="s">
        <v>4</v>
      </c>
    </row>
    <row r="3819" customFormat="false" ht="14.25" hidden="true" customHeight="false" outlineLevel="0" collapsed="false">
      <c r="A3819" s="0" t="s">
        <v>102</v>
      </c>
      <c r="B3819" s="0" t="s">
        <v>40</v>
      </c>
      <c r="C3819" s="0" t="s">
        <v>65</v>
      </c>
      <c r="D3819" s="0" t="s">
        <v>94</v>
      </c>
      <c r="E3819" s="0" t="n">
        <v>2040</v>
      </c>
      <c r="F3819" s="5" t="n">
        <v>488.00796487579</v>
      </c>
      <c r="G3819" s="10" t="s">
        <v>4</v>
      </c>
    </row>
    <row r="3820" customFormat="false" ht="14.25" hidden="false" customHeight="false" outlineLevel="0" collapsed="false">
      <c r="A3820" s="0" t="s">
        <v>102</v>
      </c>
      <c r="B3820" s="0" t="s">
        <v>40</v>
      </c>
      <c r="C3820" s="0" t="s">
        <v>65</v>
      </c>
      <c r="D3820" s="0" t="s">
        <v>66</v>
      </c>
      <c r="E3820" s="0" t="n">
        <v>2024</v>
      </c>
      <c r="F3820" s="5" t="n">
        <v>586.145423671474</v>
      </c>
      <c r="G3820" s="10" t="s">
        <v>4</v>
      </c>
    </row>
    <row r="3821" customFormat="false" ht="14.25" hidden="false" customHeight="false" outlineLevel="0" collapsed="false">
      <c r="A3821" s="0" t="s">
        <v>102</v>
      </c>
      <c r="B3821" s="0" t="s">
        <v>40</v>
      </c>
      <c r="C3821" s="0" t="s">
        <v>65</v>
      </c>
      <c r="D3821" s="0" t="s">
        <v>66</v>
      </c>
      <c r="E3821" s="0" t="n">
        <v>2025</v>
      </c>
      <c r="F3821" s="5" t="n">
        <v>578.688274642424</v>
      </c>
      <c r="G3821" s="10" t="s">
        <v>4</v>
      </c>
    </row>
    <row r="3822" customFormat="false" ht="14.25" hidden="false" customHeight="false" outlineLevel="0" collapsed="false">
      <c r="A3822" s="0" t="s">
        <v>102</v>
      </c>
      <c r="B3822" s="0" t="s">
        <v>40</v>
      </c>
      <c r="C3822" s="0" t="s">
        <v>65</v>
      </c>
      <c r="D3822" s="0" t="s">
        <v>66</v>
      </c>
      <c r="E3822" s="0" t="n">
        <v>2026</v>
      </c>
      <c r="F3822" s="5" t="n">
        <v>571.803736034309</v>
      </c>
      <c r="G3822" s="10" t="s">
        <v>4</v>
      </c>
    </row>
    <row r="3823" customFormat="false" ht="14.25" hidden="false" customHeight="false" outlineLevel="0" collapsed="false">
      <c r="A3823" s="0" t="s">
        <v>102</v>
      </c>
      <c r="B3823" s="0" t="s">
        <v>40</v>
      </c>
      <c r="C3823" s="0" t="s">
        <v>65</v>
      </c>
      <c r="D3823" s="0" t="s">
        <v>66</v>
      </c>
      <c r="E3823" s="0" t="n">
        <v>2027</v>
      </c>
      <c r="F3823" s="5" t="n">
        <v>563.056074571715</v>
      </c>
      <c r="G3823" s="10" t="s">
        <v>4</v>
      </c>
    </row>
    <row r="3824" customFormat="false" ht="14.25" hidden="false" customHeight="false" outlineLevel="0" collapsed="false">
      <c r="A3824" s="0" t="s">
        <v>102</v>
      </c>
      <c r="B3824" s="0" t="s">
        <v>40</v>
      </c>
      <c r="C3824" s="0" t="s">
        <v>65</v>
      </c>
      <c r="D3824" s="0" t="s">
        <v>66</v>
      </c>
      <c r="E3824" s="0" t="n">
        <v>2028</v>
      </c>
      <c r="F3824" s="5" t="n">
        <v>552.591139699933</v>
      </c>
      <c r="G3824" s="10" t="s">
        <v>4</v>
      </c>
    </row>
    <row r="3825" customFormat="false" ht="14.25" hidden="false" customHeight="false" outlineLevel="0" collapsed="false">
      <c r="A3825" s="0" t="s">
        <v>102</v>
      </c>
      <c r="B3825" s="0" t="s">
        <v>40</v>
      </c>
      <c r="C3825" s="0" t="s">
        <v>65</v>
      </c>
      <c r="D3825" s="0" t="s">
        <v>66</v>
      </c>
      <c r="E3825" s="0" t="n">
        <v>2029</v>
      </c>
      <c r="F3825" s="5" t="n">
        <v>540.679985743131</v>
      </c>
      <c r="G3825" s="10" t="s">
        <v>4</v>
      </c>
    </row>
    <row r="3826" customFormat="false" ht="14.25" hidden="false" customHeight="false" outlineLevel="0" collapsed="false">
      <c r="A3826" s="0" t="s">
        <v>102</v>
      </c>
      <c r="B3826" s="0" t="s">
        <v>40</v>
      </c>
      <c r="C3826" s="0" t="s">
        <v>65</v>
      </c>
      <c r="D3826" s="0" t="s">
        <v>66</v>
      </c>
      <c r="E3826" s="0" t="n">
        <v>2030</v>
      </c>
      <c r="F3826" s="5" t="n">
        <v>527.934133374996</v>
      </c>
      <c r="G3826" s="10" t="s">
        <v>4</v>
      </c>
    </row>
    <row r="3827" customFormat="false" ht="14.25" hidden="false" customHeight="false" outlineLevel="0" collapsed="false">
      <c r="A3827" s="0" t="s">
        <v>102</v>
      </c>
      <c r="B3827" s="0" t="s">
        <v>40</v>
      </c>
      <c r="C3827" s="0" t="s">
        <v>65</v>
      </c>
      <c r="D3827" s="0" t="s">
        <v>66</v>
      </c>
      <c r="E3827" s="0" t="n">
        <v>2031</v>
      </c>
      <c r="F3827" s="5" t="n">
        <v>516.257032581129</v>
      </c>
      <c r="G3827" s="10" t="s">
        <v>4</v>
      </c>
    </row>
    <row r="3828" customFormat="false" ht="14.25" hidden="false" customHeight="false" outlineLevel="0" collapsed="false">
      <c r="A3828" s="0" t="s">
        <v>102</v>
      </c>
      <c r="B3828" s="0" t="s">
        <v>40</v>
      </c>
      <c r="C3828" s="0" t="s">
        <v>65</v>
      </c>
      <c r="D3828" s="0" t="s">
        <v>66</v>
      </c>
      <c r="E3828" s="0" t="n">
        <v>2032</v>
      </c>
      <c r="F3828" s="5" t="n">
        <v>504.589247761926</v>
      </c>
      <c r="G3828" s="10" t="s">
        <v>4</v>
      </c>
    </row>
    <row r="3829" customFormat="false" ht="14.25" hidden="false" customHeight="false" outlineLevel="0" collapsed="false">
      <c r="A3829" s="0" t="s">
        <v>102</v>
      </c>
      <c r="B3829" s="0" t="s">
        <v>40</v>
      </c>
      <c r="C3829" s="0" t="s">
        <v>65</v>
      </c>
      <c r="D3829" s="0" t="s">
        <v>66</v>
      </c>
      <c r="E3829" s="0" t="n">
        <v>2033</v>
      </c>
      <c r="F3829" s="5" t="n">
        <v>493.364835099763</v>
      </c>
      <c r="G3829" s="10" t="s">
        <v>4</v>
      </c>
    </row>
    <row r="3830" customFormat="false" ht="14.25" hidden="false" customHeight="false" outlineLevel="0" collapsed="false">
      <c r="A3830" s="0" t="s">
        <v>102</v>
      </c>
      <c r="B3830" s="0" t="s">
        <v>40</v>
      </c>
      <c r="C3830" s="0" t="s">
        <v>65</v>
      </c>
      <c r="D3830" s="0" t="s">
        <v>66</v>
      </c>
      <c r="E3830" s="0" t="n">
        <v>2034</v>
      </c>
      <c r="F3830" s="5" t="n">
        <v>482.451035757839</v>
      </c>
      <c r="G3830" s="10" t="s">
        <v>4</v>
      </c>
    </row>
    <row r="3831" customFormat="false" ht="14.25" hidden="false" customHeight="false" outlineLevel="0" collapsed="false">
      <c r="A3831" s="0" t="s">
        <v>102</v>
      </c>
      <c r="B3831" s="0" t="s">
        <v>40</v>
      </c>
      <c r="C3831" s="0" t="s">
        <v>65</v>
      </c>
      <c r="D3831" s="0" t="s">
        <v>66</v>
      </c>
      <c r="E3831" s="0" t="n">
        <v>2035</v>
      </c>
      <c r="F3831" s="5" t="n">
        <v>471.772571193131</v>
      </c>
      <c r="G3831" s="10" t="s">
        <v>4</v>
      </c>
    </row>
    <row r="3832" customFormat="false" ht="14.25" hidden="false" customHeight="false" outlineLevel="0" collapsed="false">
      <c r="A3832" s="0" t="s">
        <v>102</v>
      </c>
      <c r="B3832" s="0" t="s">
        <v>40</v>
      </c>
      <c r="C3832" s="0" t="s">
        <v>65</v>
      </c>
      <c r="D3832" s="0" t="s">
        <v>66</v>
      </c>
      <c r="E3832" s="0" t="n">
        <v>2036</v>
      </c>
      <c r="F3832" s="5" t="n">
        <v>461.340612153615</v>
      </c>
      <c r="G3832" s="10" t="s">
        <v>4</v>
      </c>
    </row>
    <row r="3833" customFormat="false" ht="14.25" hidden="false" customHeight="false" outlineLevel="0" collapsed="false">
      <c r="A3833" s="0" t="s">
        <v>102</v>
      </c>
      <c r="B3833" s="0" t="s">
        <v>40</v>
      </c>
      <c r="C3833" s="0" t="s">
        <v>65</v>
      </c>
      <c r="D3833" s="0" t="s">
        <v>66</v>
      </c>
      <c r="E3833" s="0" t="n">
        <v>2037</v>
      </c>
      <c r="F3833" s="5" t="n">
        <v>452.214128412764</v>
      </c>
      <c r="G3833" s="10" t="s">
        <v>4</v>
      </c>
    </row>
    <row r="3834" customFormat="false" ht="14.25" hidden="false" customHeight="false" outlineLevel="0" collapsed="false">
      <c r="A3834" s="0" t="s">
        <v>102</v>
      </c>
      <c r="B3834" s="0" t="s">
        <v>40</v>
      </c>
      <c r="C3834" s="0" t="s">
        <v>65</v>
      </c>
      <c r="D3834" s="0" t="s">
        <v>66</v>
      </c>
      <c r="E3834" s="0" t="n">
        <v>2038</v>
      </c>
      <c r="F3834" s="5" t="n">
        <v>443.916008593832</v>
      </c>
      <c r="G3834" s="10" t="s">
        <v>4</v>
      </c>
    </row>
    <row r="3835" customFormat="false" ht="14.25" hidden="false" customHeight="false" outlineLevel="0" collapsed="false">
      <c r="A3835" s="0" t="s">
        <v>102</v>
      </c>
      <c r="B3835" s="0" t="s">
        <v>40</v>
      </c>
      <c r="C3835" s="0" t="s">
        <v>65</v>
      </c>
      <c r="D3835" s="0" t="s">
        <v>66</v>
      </c>
      <c r="E3835" s="0" t="n">
        <v>2039</v>
      </c>
      <c r="F3835" s="5" t="n">
        <v>443.125444996346</v>
      </c>
      <c r="G3835" s="10" t="s">
        <v>4</v>
      </c>
    </row>
    <row r="3836" customFormat="false" ht="14.25" hidden="false" customHeight="false" outlineLevel="0" collapsed="false">
      <c r="A3836" s="0" t="s">
        <v>102</v>
      </c>
      <c r="B3836" s="0" t="s">
        <v>40</v>
      </c>
      <c r="C3836" s="0" t="s">
        <v>65</v>
      </c>
      <c r="D3836" s="0" t="s">
        <v>66</v>
      </c>
      <c r="E3836" s="0" t="n">
        <v>2040</v>
      </c>
      <c r="F3836" s="5" t="n">
        <v>433.7568154738</v>
      </c>
      <c r="G3836" s="10" t="s">
        <v>4</v>
      </c>
    </row>
    <row r="3837" customFormat="false" ht="14.25" hidden="false" customHeight="false" outlineLevel="0" collapsed="false">
      <c r="A3837" s="0" t="s">
        <v>102</v>
      </c>
      <c r="B3837" s="0" t="s">
        <v>40</v>
      </c>
      <c r="C3837" s="0" t="s">
        <v>65</v>
      </c>
      <c r="D3837" s="0" t="s">
        <v>67</v>
      </c>
      <c r="E3837" s="0" t="n">
        <v>2024</v>
      </c>
      <c r="F3837" s="5" t="n">
        <v>23.058</v>
      </c>
      <c r="G3837" s="10" t="s">
        <v>4</v>
      </c>
    </row>
    <row r="3838" customFormat="false" ht="14.25" hidden="false" customHeight="false" outlineLevel="0" collapsed="false">
      <c r="A3838" s="0" t="s">
        <v>102</v>
      </c>
      <c r="B3838" s="0" t="s">
        <v>40</v>
      </c>
      <c r="C3838" s="0" t="s">
        <v>65</v>
      </c>
      <c r="D3838" s="0" t="s">
        <v>67</v>
      </c>
      <c r="E3838" s="0" t="n">
        <v>2025</v>
      </c>
      <c r="F3838" s="5" t="n">
        <v>23.9852394298717</v>
      </c>
      <c r="G3838" s="10" t="s">
        <v>4</v>
      </c>
    </row>
    <row r="3839" customFormat="false" ht="14.25" hidden="false" customHeight="false" outlineLevel="0" collapsed="false">
      <c r="A3839" s="0" t="s">
        <v>102</v>
      </c>
      <c r="B3839" s="0" t="s">
        <v>40</v>
      </c>
      <c r="C3839" s="0" t="s">
        <v>65</v>
      </c>
      <c r="D3839" s="0" t="s">
        <v>67</v>
      </c>
      <c r="E3839" s="0" t="n">
        <v>2026</v>
      </c>
      <c r="F3839" s="5" t="n">
        <v>26.1778074298717</v>
      </c>
      <c r="G3839" s="10" t="s">
        <v>4</v>
      </c>
    </row>
    <row r="3840" customFormat="false" ht="14.25" hidden="false" customHeight="false" outlineLevel="0" collapsed="false">
      <c r="A3840" s="0" t="s">
        <v>102</v>
      </c>
      <c r="B3840" s="0" t="s">
        <v>40</v>
      </c>
      <c r="C3840" s="0" t="s">
        <v>65</v>
      </c>
      <c r="D3840" s="0" t="s">
        <v>67</v>
      </c>
      <c r="E3840" s="0" t="n">
        <v>2027</v>
      </c>
      <c r="F3840" s="5" t="n">
        <v>28.7602734298717</v>
      </c>
      <c r="G3840" s="10" t="s">
        <v>4</v>
      </c>
    </row>
    <row r="3841" customFormat="false" ht="14.25" hidden="false" customHeight="false" outlineLevel="0" collapsed="false">
      <c r="A3841" s="0" t="s">
        <v>102</v>
      </c>
      <c r="B3841" s="0" t="s">
        <v>40</v>
      </c>
      <c r="C3841" s="0" t="s">
        <v>65</v>
      </c>
      <c r="D3841" s="0" t="s">
        <v>67</v>
      </c>
      <c r="E3841" s="0" t="n">
        <v>2028</v>
      </c>
      <c r="F3841" s="5" t="n">
        <v>31.5677274298717</v>
      </c>
      <c r="G3841" s="10" t="s">
        <v>4</v>
      </c>
    </row>
    <row r="3842" customFormat="false" ht="14.25" hidden="false" customHeight="false" outlineLevel="0" collapsed="false">
      <c r="A3842" s="0" t="s">
        <v>102</v>
      </c>
      <c r="B3842" s="0" t="s">
        <v>40</v>
      </c>
      <c r="C3842" s="0" t="s">
        <v>65</v>
      </c>
      <c r="D3842" s="0" t="s">
        <v>67</v>
      </c>
      <c r="E3842" s="0" t="n">
        <v>2029</v>
      </c>
      <c r="F3842" s="5" t="n">
        <v>34.5621354298717</v>
      </c>
      <c r="G3842" s="10" t="s">
        <v>4</v>
      </c>
    </row>
    <row r="3843" customFormat="false" ht="14.25" hidden="false" customHeight="false" outlineLevel="0" collapsed="false">
      <c r="A3843" s="0" t="s">
        <v>102</v>
      </c>
      <c r="B3843" s="0" t="s">
        <v>40</v>
      </c>
      <c r="C3843" s="0" t="s">
        <v>65</v>
      </c>
      <c r="D3843" s="0" t="s">
        <v>67</v>
      </c>
      <c r="E3843" s="0" t="n">
        <v>2030</v>
      </c>
      <c r="F3843" s="5" t="n">
        <v>37.3813674298716</v>
      </c>
      <c r="G3843" s="10" t="s">
        <v>4</v>
      </c>
    </row>
    <row r="3844" customFormat="false" ht="14.25" hidden="false" customHeight="false" outlineLevel="0" collapsed="false">
      <c r="A3844" s="0" t="s">
        <v>102</v>
      </c>
      <c r="B3844" s="0" t="s">
        <v>40</v>
      </c>
      <c r="C3844" s="0" t="s">
        <v>65</v>
      </c>
      <c r="D3844" s="0" t="s">
        <v>67</v>
      </c>
      <c r="E3844" s="0" t="n">
        <v>2031</v>
      </c>
      <c r="F3844" s="5" t="n">
        <v>40.6649274298716</v>
      </c>
      <c r="G3844" s="10" t="s">
        <v>4</v>
      </c>
    </row>
    <row r="3845" customFormat="false" ht="14.25" hidden="false" customHeight="false" outlineLevel="0" collapsed="false">
      <c r="A3845" s="0" t="s">
        <v>102</v>
      </c>
      <c r="B3845" s="0" t="s">
        <v>40</v>
      </c>
      <c r="C3845" s="0" t="s">
        <v>65</v>
      </c>
      <c r="D3845" s="0" t="s">
        <v>67</v>
      </c>
      <c r="E3845" s="0" t="n">
        <v>2032</v>
      </c>
      <c r="F3845" s="5" t="n">
        <v>43.9833714298716</v>
      </c>
      <c r="G3845" s="10" t="s">
        <v>4</v>
      </c>
    </row>
    <row r="3846" customFormat="false" ht="14.25" hidden="false" customHeight="false" outlineLevel="0" collapsed="false">
      <c r="A3846" s="0" t="s">
        <v>102</v>
      </c>
      <c r="B3846" s="0" t="s">
        <v>40</v>
      </c>
      <c r="C3846" s="0" t="s">
        <v>65</v>
      </c>
      <c r="D3846" s="0" t="s">
        <v>67</v>
      </c>
      <c r="E3846" s="0" t="n">
        <v>2033</v>
      </c>
      <c r="F3846" s="5" t="n">
        <v>47.5168794298717</v>
      </c>
      <c r="G3846" s="10" t="s">
        <v>4</v>
      </c>
    </row>
    <row r="3847" customFormat="false" ht="14.25" hidden="false" customHeight="false" outlineLevel="0" collapsed="false">
      <c r="A3847" s="0" t="s">
        <v>102</v>
      </c>
      <c r="B3847" s="0" t="s">
        <v>40</v>
      </c>
      <c r="C3847" s="0" t="s">
        <v>65</v>
      </c>
      <c r="D3847" s="0" t="s">
        <v>67</v>
      </c>
      <c r="E3847" s="0" t="n">
        <v>2034</v>
      </c>
      <c r="F3847" s="5" t="n">
        <v>51.0746514298717</v>
      </c>
      <c r="G3847" s="10" t="s">
        <v>4</v>
      </c>
    </row>
    <row r="3848" customFormat="false" ht="14.25" hidden="false" customHeight="false" outlineLevel="0" collapsed="false">
      <c r="A3848" s="0" t="s">
        <v>102</v>
      </c>
      <c r="B3848" s="0" t="s">
        <v>40</v>
      </c>
      <c r="C3848" s="0" t="s">
        <v>65</v>
      </c>
      <c r="D3848" s="0" t="s">
        <v>67</v>
      </c>
      <c r="E3848" s="0" t="n">
        <v>2035</v>
      </c>
      <c r="F3848" s="5" t="n">
        <v>55.1503824298717</v>
      </c>
      <c r="G3848" s="10" t="s">
        <v>4</v>
      </c>
    </row>
    <row r="3849" customFormat="false" ht="14.25" hidden="false" customHeight="false" outlineLevel="0" collapsed="false">
      <c r="A3849" s="0" t="s">
        <v>102</v>
      </c>
      <c r="B3849" s="0" t="s">
        <v>40</v>
      </c>
      <c r="C3849" s="0" t="s">
        <v>65</v>
      </c>
      <c r="D3849" s="0" t="s">
        <v>67</v>
      </c>
      <c r="E3849" s="0" t="n">
        <v>2036</v>
      </c>
      <c r="F3849" s="5" t="n">
        <v>59.0549424298716</v>
      </c>
      <c r="G3849" s="10" t="s">
        <v>4</v>
      </c>
    </row>
    <row r="3850" customFormat="false" ht="14.25" hidden="false" customHeight="false" outlineLevel="0" collapsed="false">
      <c r="A3850" s="0" t="s">
        <v>102</v>
      </c>
      <c r="B3850" s="0" t="s">
        <v>40</v>
      </c>
      <c r="C3850" s="0" t="s">
        <v>65</v>
      </c>
      <c r="D3850" s="0" t="s">
        <v>67</v>
      </c>
      <c r="E3850" s="0" t="n">
        <v>2037</v>
      </c>
      <c r="F3850" s="5" t="n">
        <v>63.2095434298716</v>
      </c>
      <c r="G3850" s="10" t="s">
        <v>4</v>
      </c>
    </row>
    <row r="3851" customFormat="false" ht="14.25" hidden="false" customHeight="false" outlineLevel="0" collapsed="false">
      <c r="A3851" s="0" t="s">
        <v>102</v>
      </c>
      <c r="B3851" s="0" t="s">
        <v>40</v>
      </c>
      <c r="C3851" s="0" t="s">
        <v>65</v>
      </c>
      <c r="D3851" s="0" t="s">
        <v>67</v>
      </c>
      <c r="E3851" s="0" t="n">
        <v>2038</v>
      </c>
      <c r="F3851" s="5" t="n">
        <v>67.1328474298717</v>
      </c>
      <c r="G3851" s="10" t="s">
        <v>4</v>
      </c>
    </row>
    <row r="3852" customFormat="false" ht="14.25" hidden="false" customHeight="false" outlineLevel="0" collapsed="false">
      <c r="A3852" s="0" t="s">
        <v>102</v>
      </c>
      <c r="B3852" s="0" t="s">
        <v>40</v>
      </c>
      <c r="C3852" s="0" t="s">
        <v>65</v>
      </c>
      <c r="D3852" s="0" t="s">
        <v>67</v>
      </c>
      <c r="E3852" s="0" t="n">
        <v>2039</v>
      </c>
      <c r="F3852" s="5" t="n">
        <v>71.5143399298717</v>
      </c>
      <c r="G3852" s="10" t="s">
        <v>4</v>
      </c>
    </row>
    <row r="3853" customFormat="false" ht="14.25" hidden="false" customHeight="false" outlineLevel="0" collapsed="false">
      <c r="A3853" s="0" t="s">
        <v>102</v>
      </c>
      <c r="B3853" s="0" t="s">
        <v>40</v>
      </c>
      <c r="C3853" s="0" t="s">
        <v>65</v>
      </c>
      <c r="D3853" s="0" t="s">
        <v>67</v>
      </c>
      <c r="E3853" s="0" t="n">
        <v>2040</v>
      </c>
      <c r="F3853" s="5" t="n">
        <v>76.7348574298717</v>
      </c>
      <c r="G3853" s="10" t="s">
        <v>4</v>
      </c>
    </row>
    <row r="3854" customFormat="false" ht="14.25" hidden="true" customHeight="false" outlineLevel="0" collapsed="false">
      <c r="A3854" s="0" t="s">
        <v>102</v>
      </c>
      <c r="B3854" s="0" t="s">
        <v>40</v>
      </c>
      <c r="C3854" s="0" t="s">
        <v>65</v>
      </c>
      <c r="D3854" s="0" t="s">
        <v>68</v>
      </c>
      <c r="E3854" s="0" t="n">
        <v>2024</v>
      </c>
      <c r="F3854" s="5" t="n">
        <v>126</v>
      </c>
      <c r="G3854" s="10" t="s">
        <v>4</v>
      </c>
    </row>
    <row r="3855" customFormat="false" ht="14.25" hidden="true" customHeight="false" outlineLevel="0" collapsed="false">
      <c r="A3855" s="0" t="s">
        <v>102</v>
      </c>
      <c r="B3855" s="0" t="s">
        <v>40</v>
      </c>
      <c r="C3855" s="0" t="s">
        <v>65</v>
      </c>
      <c r="D3855" s="0" t="s">
        <v>68</v>
      </c>
      <c r="E3855" s="0" t="n">
        <v>2025</v>
      </c>
      <c r="F3855" s="5" t="n">
        <v>125.906768660744</v>
      </c>
      <c r="G3855" s="10" t="s">
        <v>4</v>
      </c>
    </row>
    <row r="3856" customFormat="false" ht="14.25" hidden="true" customHeight="false" outlineLevel="0" collapsed="false">
      <c r="A3856" s="0" t="s">
        <v>102</v>
      </c>
      <c r="B3856" s="0" t="s">
        <v>40</v>
      </c>
      <c r="C3856" s="0" t="s">
        <v>65</v>
      </c>
      <c r="D3856" s="0" t="s">
        <v>68</v>
      </c>
      <c r="E3856" s="0" t="n">
        <v>2026</v>
      </c>
      <c r="F3856" s="5" t="n">
        <v>127.362768660744</v>
      </c>
      <c r="G3856" s="10" t="s">
        <v>4</v>
      </c>
    </row>
    <row r="3857" customFormat="false" ht="14.25" hidden="true" customHeight="false" outlineLevel="0" collapsed="false">
      <c r="A3857" s="0" t="s">
        <v>102</v>
      </c>
      <c r="B3857" s="0" t="s">
        <v>40</v>
      </c>
      <c r="C3857" s="0" t="s">
        <v>65</v>
      </c>
      <c r="D3857" s="0" t="s">
        <v>68</v>
      </c>
      <c r="E3857" s="0" t="n">
        <v>2027</v>
      </c>
      <c r="F3857" s="5" t="n">
        <v>129.505768660744</v>
      </c>
      <c r="G3857" s="10" t="s">
        <v>4</v>
      </c>
    </row>
    <row r="3858" customFormat="false" ht="14.25" hidden="true" customHeight="false" outlineLevel="0" collapsed="false">
      <c r="A3858" s="0" t="s">
        <v>102</v>
      </c>
      <c r="B3858" s="0" t="s">
        <v>40</v>
      </c>
      <c r="C3858" s="0" t="s">
        <v>65</v>
      </c>
      <c r="D3858" s="0" t="s">
        <v>68</v>
      </c>
      <c r="E3858" s="0" t="n">
        <v>2028</v>
      </c>
      <c r="F3858" s="5" t="n">
        <v>131.466768660744</v>
      </c>
      <c r="G3858" s="10" t="s">
        <v>4</v>
      </c>
    </row>
    <row r="3859" customFormat="false" ht="14.25" hidden="true" customHeight="false" outlineLevel="0" collapsed="false">
      <c r="A3859" s="0" t="s">
        <v>102</v>
      </c>
      <c r="B3859" s="0" t="s">
        <v>40</v>
      </c>
      <c r="C3859" s="0" t="s">
        <v>65</v>
      </c>
      <c r="D3859" s="0" t="s">
        <v>68</v>
      </c>
      <c r="E3859" s="0" t="n">
        <v>2029</v>
      </c>
      <c r="F3859" s="5" t="n">
        <v>133.878768660744</v>
      </c>
      <c r="G3859" s="10" t="s">
        <v>4</v>
      </c>
    </row>
    <row r="3860" customFormat="false" ht="14.25" hidden="true" customHeight="false" outlineLevel="0" collapsed="false">
      <c r="A3860" s="0" t="s">
        <v>102</v>
      </c>
      <c r="B3860" s="0" t="s">
        <v>40</v>
      </c>
      <c r="C3860" s="0" t="s">
        <v>65</v>
      </c>
      <c r="D3860" s="0" t="s">
        <v>68</v>
      </c>
      <c r="E3860" s="0" t="n">
        <v>2030</v>
      </c>
      <c r="F3860" s="5" t="n">
        <v>136.082768660744</v>
      </c>
      <c r="G3860" s="10" t="s">
        <v>4</v>
      </c>
    </row>
    <row r="3861" customFormat="false" ht="14.25" hidden="true" customHeight="false" outlineLevel="0" collapsed="false">
      <c r="A3861" s="0" t="s">
        <v>102</v>
      </c>
      <c r="B3861" s="0" t="s">
        <v>40</v>
      </c>
      <c r="C3861" s="0" t="s">
        <v>65</v>
      </c>
      <c r="D3861" s="0" t="s">
        <v>68</v>
      </c>
      <c r="E3861" s="0" t="n">
        <v>2031</v>
      </c>
      <c r="F3861" s="5" t="n">
        <v>138.914768660744</v>
      </c>
      <c r="G3861" s="10" t="s">
        <v>4</v>
      </c>
    </row>
    <row r="3862" customFormat="false" ht="14.25" hidden="true" customHeight="false" outlineLevel="0" collapsed="false">
      <c r="A3862" s="0" t="s">
        <v>102</v>
      </c>
      <c r="B3862" s="0" t="s">
        <v>40</v>
      </c>
      <c r="C3862" s="0" t="s">
        <v>65</v>
      </c>
      <c r="D3862" s="0" t="s">
        <v>68</v>
      </c>
      <c r="E3862" s="0" t="n">
        <v>2032</v>
      </c>
      <c r="F3862" s="5" t="n">
        <v>141.530768660744</v>
      </c>
      <c r="G3862" s="10" t="s">
        <v>4</v>
      </c>
    </row>
    <row r="3863" customFormat="false" ht="14.25" hidden="true" customHeight="false" outlineLevel="0" collapsed="false">
      <c r="A3863" s="0" t="s">
        <v>102</v>
      </c>
      <c r="B3863" s="0" t="s">
        <v>40</v>
      </c>
      <c r="C3863" s="0" t="s">
        <v>65</v>
      </c>
      <c r="D3863" s="0" t="s">
        <v>68</v>
      </c>
      <c r="E3863" s="0" t="n">
        <v>2033</v>
      </c>
      <c r="F3863" s="5" t="n">
        <v>144.514768660744</v>
      </c>
      <c r="G3863" s="10" t="s">
        <v>4</v>
      </c>
    </row>
    <row r="3864" customFormat="false" ht="14.25" hidden="true" customHeight="false" outlineLevel="0" collapsed="false">
      <c r="A3864" s="0" t="s">
        <v>102</v>
      </c>
      <c r="B3864" s="0" t="s">
        <v>40</v>
      </c>
      <c r="C3864" s="0" t="s">
        <v>65</v>
      </c>
      <c r="D3864" s="0" t="s">
        <v>68</v>
      </c>
      <c r="E3864" s="0" t="n">
        <v>2034</v>
      </c>
      <c r="F3864" s="5" t="n">
        <v>147.258768660744</v>
      </c>
      <c r="G3864" s="10" t="s">
        <v>4</v>
      </c>
    </row>
    <row r="3865" customFormat="false" ht="14.25" hidden="true" customHeight="false" outlineLevel="0" collapsed="false">
      <c r="A3865" s="0" t="s">
        <v>102</v>
      </c>
      <c r="B3865" s="0" t="s">
        <v>40</v>
      </c>
      <c r="C3865" s="0" t="s">
        <v>65</v>
      </c>
      <c r="D3865" s="0" t="s">
        <v>68</v>
      </c>
      <c r="E3865" s="0" t="n">
        <v>2035</v>
      </c>
      <c r="F3865" s="5" t="n">
        <v>151.152768660744</v>
      </c>
      <c r="G3865" s="10" t="s">
        <v>4</v>
      </c>
    </row>
    <row r="3866" customFormat="false" ht="14.25" hidden="true" customHeight="false" outlineLevel="0" collapsed="false">
      <c r="A3866" s="0" t="s">
        <v>102</v>
      </c>
      <c r="B3866" s="0" t="s">
        <v>40</v>
      </c>
      <c r="C3866" s="0" t="s">
        <v>65</v>
      </c>
      <c r="D3866" s="0" t="s">
        <v>68</v>
      </c>
      <c r="E3866" s="0" t="n">
        <v>2036</v>
      </c>
      <c r="F3866" s="5" t="n">
        <v>154.232768660744</v>
      </c>
      <c r="G3866" s="10" t="s">
        <v>4</v>
      </c>
    </row>
    <row r="3867" customFormat="false" ht="14.25" hidden="true" customHeight="false" outlineLevel="0" collapsed="false">
      <c r="A3867" s="0" t="s">
        <v>102</v>
      </c>
      <c r="B3867" s="0" t="s">
        <v>40</v>
      </c>
      <c r="C3867" s="0" t="s">
        <v>65</v>
      </c>
      <c r="D3867" s="0" t="s">
        <v>68</v>
      </c>
      <c r="E3867" s="0" t="n">
        <v>2037</v>
      </c>
      <c r="F3867" s="5" t="n">
        <v>157.070768660744</v>
      </c>
      <c r="G3867" s="10" t="s">
        <v>4</v>
      </c>
    </row>
    <row r="3868" customFormat="false" ht="14.25" hidden="true" customHeight="false" outlineLevel="0" collapsed="false">
      <c r="A3868" s="0" t="s">
        <v>102</v>
      </c>
      <c r="B3868" s="0" t="s">
        <v>40</v>
      </c>
      <c r="C3868" s="0" t="s">
        <v>65</v>
      </c>
      <c r="D3868" s="0" t="s">
        <v>68</v>
      </c>
      <c r="E3868" s="0" t="n">
        <v>2038</v>
      </c>
      <c r="F3868" s="5" t="n">
        <v>159.666768660744</v>
      </c>
      <c r="G3868" s="10" t="s">
        <v>4</v>
      </c>
    </row>
    <row r="3869" customFormat="false" ht="14.25" hidden="true" customHeight="false" outlineLevel="0" collapsed="false">
      <c r="A3869" s="0" t="s">
        <v>102</v>
      </c>
      <c r="B3869" s="0" t="s">
        <v>40</v>
      </c>
      <c r="C3869" s="0" t="s">
        <v>65</v>
      </c>
      <c r="D3869" s="0" t="s">
        <v>68</v>
      </c>
      <c r="E3869" s="0" t="n">
        <v>2039</v>
      </c>
      <c r="F3869" s="5" t="n">
        <v>162.537768660744</v>
      </c>
      <c r="G3869" s="10" t="s">
        <v>4</v>
      </c>
    </row>
    <row r="3870" customFormat="false" ht="14.25" hidden="true" customHeight="false" outlineLevel="0" collapsed="false">
      <c r="A3870" s="0" t="s">
        <v>102</v>
      </c>
      <c r="B3870" s="0" t="s">
        <v>40</v>
      </c>
      <c r="C3870" s="0" t="s">
        <v>65</v>
      </c>
      <c r="D3870" s="0" t="s">
        <v>68</v>
      </c>
      <c r="E3870" s="0" t="n">
        <v>2040</v>
      </c>
      <c r="F3870" s="5" t="n">
        <v>166.992768660744</v>
      </c>
      <c r="G3870" s="10" t="s">
        <v>4</v>
      </c>
    </row>
    <row r="3871" customFormat="false" ht="14.25" hidden="true" customHeight="false" outlineLevel="0" collapsed="false">
      <c r="A3871" s="0" t="s">
        <v>102</v>
      </c>
      <c r="B3871" s="0" t="s">
        <v>40</v>
      </c>
      <c r="C3871" s="0" t="s">
        <v>65</v>
      </c>
      <c r="D3871" s="0" t="s">
        <v>69</v>
      </c>
      <c r="E3871" s="0" t="n">
        <v>2024</v>
      </c>
      <c r="F3871" s="5" t="n">
        <v>0</v>
      </c>
      <c r="G3871" s="10" t="s">
        <v>4</v>
      </c>
    </row>
    <row r="3872" customFormat="false" ht="14.25" hidden="true" customHeight="false" outlineLevel="0" collapsed="false">
      <c r="A3872" s="0" t="s">
        <v>102</v>
      </c>
      <c r="B3872" s="0" t="s">
        <v>40</v>
      </c>
      <c r="C3872" s="0" t="s">
        <v>65</v>
      </c>
      <c r="D3872" s="0" t="s">
        <v>69</v>
      </c>
      <c r="E3872" s="0" t="n">
        <v>2025</v>
      </c>
      <c r="F3872" s="5" t="n">
        <v>-1.13694753898906</v>
      </c>
      <c r="G3872" s="10" t="s">
        <v>4</v>
      </c>
    </row>
    <row r="3873" customFormat="false" ht="14.25" hidden="true" customHeight="false" outlineLevel="0" collapsed="false">
      <c r="A3873" s="0" t="s">
        <v>102</v>
      </c>
      <c r="B3873" s="0" t="s">
        <v>40</v>
      </c>
      <c r="C3873" s="0" t="s">
        <v>65</v>
      </c>
      <c r="D3873" s="0" t="s">
        <v>69</v>
      </c>
      <c r="E3873" s="0" t="n">
        <v>2026</v>
      </c>
      <c r="F3873" s="5" t="n">
        <v>-5.44011638340545</v>
      </c>
      <c r="G3873" s="10" t="s">
        <v>4</v>
      </c>
    </row>
    <row r="3874" customFormat="false" ht="14.25" hidden="true" customHeight="false" outlineLevel="0" collapsed="false">
      <c r="A3874" s="0" t="s">
        <v>102</v>
      </c>
      <c r="B3874" s="0" t="s">
        <v>40</v>
      </c>
      <c r="C3874" s="0" t="s">
        <v>65</v>
      </c>
      <c r="D3874" s="0" t="s">
        <v>69</v>
      </c>
      <c r="E3874" s="0" t="n">
        <v>2027</v>
      </c>
      <c r="F3874" s="5" t="n">
        <v>-6.90324511144509</v>
      </c>
      <c r="G3874" s="10" t="s">
        <v>4</v>
      </c>
    </row>
    <row r="3875" customFormat="false" ht="14.25" hidden="true" customHeight="false" outlineLevel="0" collapsed="false">
      <c r="A3875" s="0" t="s">
        <v>102</v>
      </c>
      <c r="B3875" s="0" t="s">
        <v>40</v>
      </c>
      <c r="C3875" s="0" t="s">
        <v>65</v>
      </c>
      <c r="D3875" s="0" t="s">
        <v>69</v>
      </c>
      <c r="E3875" s="0" t="n">
        <v>2028</v>
      </c>
      <c r="F3875" s="5" t="n">
        <v>-8.68633484297532</v>
      </c>
      <c r="G3875" s="10" t="s">
        <v>4</v>
      </c>
    </row>
    <row r="3876" customFormat="false" ht="14.25" hidden="true" customHeight="false" outlineLevel="0" collapsed="false">
      <c r="A3876" s="0" t="s">
        <v>102</v>
      </c>
      <c r="B3876" s="0" t="s">
        <v>40</v>
      </c>
      <c r="C3876" s="0" t="s">
        <v>65</v>
      </c>
      <c r="D3876" s="0" t="s">
        <v>69</v>
      </c>
      <c r="E3876" s="0" t="n">
        <v>2029</v>
      </c>
      <c r="F3876" s="5" t="n">
        <v>-9.58392670538133</v>
      </c>
      <c r="G3876" s="10" t="s">
        <v>4</v>
      </c>
    </row>
    <row r="3877" customFormat="false" ht="14.25" hidden="true" customHeight="false" outlineLevel="0" collapsed="false">
      <c r="A3877" s="0" t="s">
        <v>102</v>
      </c>
      <c r="B3877" s="0" t="s">
        <v>40</v>
      </c>
      <c r="C3877" s="0" t="s">
        <v>65</v>
      </c>
      <c r="D3877" s="0" t="s">
        <v>69</v>
      </c>
      <c r="E3877" s="0" t="n">
        <v>2030</v>
      </c>
      <c r="F3877" s="5" t="n">
        <v>-12.0039553802808</v>
      </c>
      <c r="G3877" s="10" t="s">
        <v>4</v>
      </c>
    </row>
    <row r="3878" customFormat="false" ht="14.25" hidden="true" customHeight="false" outlineLevel="0" collapsed="false">
      <c r="A3878" s="0" t="s">
        <v>102</v>
      </c>
      <c r="B3878" s="0" t="s">
        <v>40</v>
      </c>
      <c r="C3878" s="0" t="s">
        <v>65</v>
      </c>
      <c r="D3878" s="0" t="s">
        <v>69</v>
      </c>
      <c r="E3878" s="0" t="n">
        <v>2031</v>
      </c>
      <c r="F3878" s="5" t="n">
        <v>-12.6497117159902</v>
      </c>
      <c r="G3878" s="10" t="s">
        <v>4</v>
      </c>
    </row>
    <row r="3879" customFormat="false" ht="14.25" hidden="true" customHeight="false" outlineLevel="0" collapsed="false">
      <c r="A3879" s="0" t="s">
        <v>102</v>
      </c>
      <c r="B3879" s="0" t="s">
        <v>40</v>
      </c>
      <c r="C3879" s="0" t="s">
        <v>65</v>
      </c>
      <c r="D3879" s="0" t="s">
        <v>69</v>
      </c>
      <c r="E3879" s="0" t="n">
        <v>2032</v>
      </c>
      <c r="F3879" s="5" t="n">
        <v>-12.2193705199868</v>
      </c>
      <c r="G3879" s="10" t="s">
        <v>4</v>
      </c>
    </row>
    <row r="3880" customFormat="false" ht="14.25" hidden="true" customHeight="false" outlineLevel="0" collapsed="false">
      <c r="A3880" s="0" t="s">
        <v>102</v>
      </c>
      <c r="B3880" s="0" t="s">
        <v>40</v>
      </c>
      <c r="C3880" s="0" t="s">
        <v>65</v>
      </c>
      <c r="D3880" s="0" t="s">
        <v>69</v>
      </c>
      <c r="E3880" s="0" t="n">
        <v>2033</v>
      </c>
      <c r="F3880" s="5" t="n">
        <v>-11.7517827482685</v>
      </c>
      <c r="G3880" s="10" t="s">
        <v>4</v>
      </c>
    </row>
    <row r="3881" customFormat="false" ht="14.25" hidden="true" customHeight="false" outlineLevel="0" collapsed="false">
      <c r="A3881" s="0" t="s">
        <v>102</v>
      </c>
      <c r="B3881" s="0" t="s">
        <v>40</v>
      </c>
      <c r="C3881" s="0" t="s">
        <v>65</v>
      </c>
      <c r="D3881" s="0" t="s">
        <v>69</v>
      </c>
      <c r="E3881" s="0" t="n">
        <v>2034</v>
      </c>
      <c r="F3881" s="5" t="n">
        <v>-14.4642987356528</v>
      </c>
      <c r="G3881" s="10" t="s">
        <v>4</v>
      </c>
    </row>
    <row r="3882" customFormat="false" ht="14.25" hidden="true" customHeight="false" outlineLevel="0" collapsed="false">
      <c r="A3882" s="0" t="s">
        <v>102</v>
      </c>
      <c r="B3882" s="0" t="s">
        <v>40</v>
      </c>
      <c r="C3882" s="0" t="s">
        <v>65</v>
      </c>
      <c r="D3882" s="0" t="s">
        <v>69</v>
      </c>
      <c r="E3882" s="0" t="n">
        <v>2035</v>
      </c>
      <c r="F3882" s="5" t="n">
        <v>-17.0403782120434</v>
      </c>
      <c r="G3882" s="10" t="s">
        <v>4</v>
      </c>
    </row>
    <row r="3883" customFormat="false" ht="14.25" hidden="true" customHeight="false" outlineLevel="0" collapsed="false">
      <c r="A3883" s="0" t="s">
        <v>102</v>
      </c>
      <c r="B3883" s="0" t="s">
        <v>40</v>
      </c>
      <c r="C3883" s="0" t="s">
        <v>65</v>
      </c>
      <c r="D3883" s="0" t="s">
        <v>69</v>
      </c>
      <c r="E3883" s="0" t="n">
        <v>2036</v>
      </c>
      <c r="F3883" s="5" t="n">
        <v>-18.5437794993225</v>
      </c>
      <c r="G3883" s="10" t="s">
        <v>4</v>
      </c>
    </row>
    <row r="3884" customFormat="false" ht="14.25" hidden="true" customHeight="false" outlineLevel="0" collapsed="false">
      <c r="A3884" s="0" t="s">
        <v>102</v>
      </c>
      <c r="B3884" s="0" t="s">
        <v>40</v>
      </c>
      <c r="C3884" s="0" t="s">
        <v>65</v>
      </c>
      <c r="D3884" s="0" t="s">
        <v>69</v>
      </c>
      <c r="E3884" s="0" t="n">
        <v>2037</v>
      </c>
      <c r="F3884" s="5" t="n">
        <v>-20.9918286532425</v>
      </c>
      <c r="G3884" s="10" t="s">
        <v>4</v>
      </c>
    </row>
    <row r="3885" customFormat="false" ht="14.25" hidden="true" customHeight="false" outlineLevel="0" collapsed="false">
      <c r="A3885" s="0" t="s">
        <v>102</v>
      </c>
      <c r="B3885" s="0" t="s">
        <v>40</v>
      </c>
      <c r="C3885" s="0" t="s">
        <v>65</v>
      </c>
      <c r="D3885" s="0" t="s">
        <v>69</v>
      </c>
      <c r="E3885" s="0" t="n">
        <v>2038</v>
      </c>
      <c r="F3885" s="5" t="n">
        <v>-23.641444857237</v>
      </c>
      <c r="G3885" s="10" t="s">
        <v>4</v>
      </c>
    </row>
    <row r="3886" customFormat="false" ht="14.25" hidden="true" customHeight="false" outlineLevel="0" collapsed="false">
      <c r="A3886" s="0" t="s">
        <v>102</v>
      </c>
      <c r="B3886" s="0" t="s">
        <v>40</v>
      </c>
      <c r="C3886" s="0" t="s">
        <v>65</v>
      </c>
      <c r="D3886" s="0" t="s">
        <v>69</v>
      </c>
      <c r="E3886" s="0" t="n">
        <v>2039</v>
      </c>
      <c r="F3886" s="5" t="n">
        <v>-26.2048395479858</v>
      </c>
      <c r="G3886" s="10" t="s">
        <v>4</v>
      </c>
    </row>
    <row r="3887" customFormat="false" ht="14.25" hidden="true" customHeight="false" outlineLevel="0" collapsed="false">
      <c r="A3887" s="0" t="s">
        <v>102</v>
      </c>
      <c r="B3887" s="0" t="s">
        <v>40</v>
      </c>
      <c r="C3887" s="0" t="s">
        <v>65</v>
      </c>
      <c r="D3887" s="0" t="s">
        <v>69</v>
      </c>
      <c r="E3887" s="0" t="n">
        <v>2040</v>
      </c>
      <c r="F3887" s="5" t="n">
        <v>-27.400312314433</v>
      </c>
      <c r="G3887" s="10" t="s">
        <v>4</v>
      </c>
    </row>
    <row r="3888" customFormat="false" ht="14.25" hidden="true" customHeight="false" outlineLevel="0" collapsed="false">
      <c r="A3888" s="0" t="s">
        <v>102</v>
      </c>
      <c r="B3888" s="0" t="s">
        <v>40</v>
      </c>
      <c r="C3888" s="0" t="s">
        <v>65</v>
      </c>
      <c r="D3888" s="0" t="s">
        <v>70</v>
      </c>
      <c r="E3888" s="0" t="n">
        <v>2024</v>
      </c>
      <c r="F3888" s="5" t="n">
        <v>1663.51086187895</v>
      </c>
      <c r="G3888" s="10" t="s">
        <v>4</v>
      </c>
    </row>
    <row r="3889" customFormat="false" ht="14.25" hidden="true" customHeight="false" outlineLevel="0" collapsed="false">
      <c r="A3889" s="0" t="s">
        <v>102</v>
      </c>
      <c r="B3889" s="0" t="s">
        <v>40</v>
      </c>
      <c r="C3889" s="0" t="s">
        <v>65</v>
      </c>
      <c r="D3889" s="0" t="s">
        <v>70</v>
      </c>
      <c r="E3889" s="0" t="n">
        <v>2025</v>
      </c>
      <c r="F3889" s="5" t="n">
        <v>1648.3521625725</v>
      </c>
      <c r="G3889" s="10" t="s">
        <v>4</v>
      </c>
    </row>
    <row r="3890" customFormat="false" ht="14.25" hidden="true" customHeight="false" outlineLevel="0" collapsed="false">
      <c r="A3890" s="0" t="s">
        <v>102</v>
      </c>
      <c r="B3890" s="0" t="s">
        <v>40</v>
      </c>
      <c r="C3890" s="0" t="s">
        <v>65</v>
      </c>
      <c r="D3890" s="0" t="s">
        <v>70</v>
      </c>
      <c r="E3890" s="0" t="n">
        <v>2026</v>
      </c>
      <c r="F3890" s="5" t="n">
        <v>1617.47235993027</v>
      </c>
      <c r="G3890" s="10" t="s">
        <v>4</v>
      </c>
    </row>
    <row r="3891" customFormat="false" ht="14.25" hidden="true" customHeight="false" outlineLevel="0" collapsed="false">
      <c r="A3891" s="0" t="s">
        <v>102</v>
      </c>
      <c r="B3891" s="0" t="s">
        <v>40</v>
      </c>
      <c r="C3891" s="0" t="s">
        <v>65</v>
      </c>
      <c r="D3891" s="0" t="s">
        <v>70</v>
      </c>
      <c r="E3891" s="0" t="n">
        <v>2027</v>
      </c>
      <c r="F3891" s="5" t="n">
        <v>1583.07640273919</v>
      </c>
      <c r="G3891" s="10" t="s">
        <v>4</v>
      </c>
    </row>
    <row r="3892" customFormat="false" ht="14.25" hidden="true" customHeight="false" outlineLevel="0" collapsed="false">
      <c r="A3892" s="0" t="s">
        <v>102</v>
      </c>
      <c r="B3892" s="0" t="s">
        <v>40</v>
      </c>
      <c r="C3892" s="0" t="s">
        <v>65</v>
      </c>
      <c r="D3892" s="0" t="s">
        <v>70</v>
      </c>
      <c r="E3892" s="0" t="n">
        <v>2028</v>
      </c>
      <c r="F3892" s="5" t="n">
        <v>1545.42324703903</v>
      </c>
      <c r="G3892" s="10" t="s">
        <v>4</v>
      </c>
    </row>
    <row r="3893" customFormat="false" ht="14.25" hidden="true" customHeight="false" outlineLevel="0" collapsed="false">
      <c r="A3893" s="0" t="s">
        <v>102</v>
      </c>
      <c r="B3893" s="0" t="s">
        <v>40</v>
      </c>
      <c r="C3893" s="0" t="s">
        <v>65</v>
      </c>
      <c r="D3893" s="0" t="s">
        <v>70</v>
      </c>
      <c r="E3893" s="0" t="n">
        <v>2029</v>
      </c>
      <c r="F3893" s="5" t="n">
        <v>1527.53838056303</v>
      </c>
      <c r="G3893" s="10" t="s">
        <v>4</v>
      </c>
    </row>
    <row r="3894" customFormat="false" ht="14.25" hidden="true" customHeight="false" outlineLevel="0" collapsed="false">
      <c r="A3894" s="0" t="s">
        <v>102</v>
      </c>
      <c r="B3894" s="0" t="s">
        <v>40</v>
      </c>
      <c r="C3894" s="0" t="s">
        <v>65</v>
      </c>
      <c r="D3894" s="0" t="s">
        <v>70</v>
      </c>
      <c r="E3894" s="0" t="n">
        <v>2030</v>
      </c>
      <c r="F3894" s="5" t="n">
        <v>1508.47380951944</v>
      </c>
      <c r="G3894" s="10" t="s">
        <v>4</v>
      </c>
    </row>
    <row r="3895" customFormat="false" ht="14.25" hidden="true" customHeight="false" outlineLevel="0" collapsed="false">
      <c r="A3895" s="0" t="s">
        <v>102</v>
      </c>
      <c r="B3895" s="0" t="s">
        <v>40</v>
      </c>
      <c r="C3895" s="0" t="s">
        <v>65</v>
      </c>
      <c r="D3895" s="0" t="s">
        <v>70</v>
      </c>
      <c r="E3895" s="0" t="n">
        <v>2031</v>
      </c>
      <c r="F3895" s="5" t="n">
        <v>1519.16916837648</v>
      </c>
      <c r="G3895" s="10" t="s">
        <v>4</v>
      </c>
    </row>
    <row r="3896" customFormat="false" ht="14.25" hidden="true" customHeight="false" outlineLevel="0" collapsed="false">
      <c r="A3896" s="0" t="s">
        <v>102</v>
      </c>
      <c r="B3896" s="0" t="s">
        <v>40</v>
      </c>
      <c r="C3896" s="0" t="s">
        <v>65</v>
      </c>
      <c r="D3896" s="0" t="s">
        <v>70</v>
      </c>
      <c r="E3896" s="0" t="n">
        <v>2032</v>
      </c>
      <c r="F3896" s="5" t="n">
        <v>1534.1814785186</v>
      </c>
      <c r="G3896" s="10" t="s">
        <v>4</v>
      </c>
    </row>
    <row r="3897" customFormat="false" ht="14.25" hidden="true" customHeight="false" outlineLevel="0" collapsed="false">
      <c r="A3897" s="0" t="s">
        <v>102</v>
      </c>
      <c r="B3897" s="0" t="s">
        <v>40</v>
      </c>
      <c r="C3897" s="0" t="s">
        <v>65</v>
      </c>
      <c r="D3897" s="0" t="s">
        <v>70</v>
      </c>
      <c r="E3897" s="0" t="n">
        <v>2033</v>
      </c>
      <c r="F3897" s="5" t="n">
        <v>1547.65256757943</v>
      </c>
      <c r="G3897" s="10" t="s">
        <v>4</v>
      </c>
    </row>
    <row r="3898" customFormat="false" ht="14.25" hidden="true" customHeight="false" outlineLevel="0" collapsed="false">
      <c r="A3898" s="0" t="s">
        <v>102</v>
      </c>
      <c r="B3898" s="0" t="s">
        <v>40</v>
      </c>
      <c r="C3898" s="0" t="s">
        <v>65</v>
      </c>
      <c r="D3898" s="0" t="s">
        <v>70</v>
      </c>
      <c r="E3898" s="0" t="n">
        <v>2034</v>
      </c>
      <c r="F3898" s="5" t="n">
        <v>1559.76866614609</v>
      </c>
      <c r="G3898" s="10" t="s">
        <v>4</v>
      </c>
    </row>
    <row r="3899" customFormat="false" ht="14.25" hidden="true" customHeight="false" outlineLevel="0" collapsed="false">
      <c r="A3899" s="0" t="s">
        <v>102</v>
      </c>
      <c r="B3899" s="0" t="s">
        <v>40</v>
      </c>
      <c r="C3899" s="0" t="s">
        <v>65</v>
      </c>
      <c r="D3899" s="0" t="s">
        <v>70</v>
      </c>
      <c r="E3899" s="0" t="n">
        <v>2035</v>
      </c>
      <c r="F3899" s="5" t="n">
        <v>1572.83733152527</v>
      </c>
      <c r="G3899" s="10" t="s">
        <v>4</v>
      </c>
    </row>
    <row r="3900" customFormat="false" ht="14.25" hidden="true" customHeight="false" outlineLevel="0" collapsed="false">
      <c r="A3900" s="0" t="s">
        <v>102</v>
      </c>
      <c r="B3900" s="0" t="s">
        <v>40</v>
      </c>
      <c r="C3900" s="0" t="s">
        <v>65</v>
      </c>
      <c r="D3900" s="0" t="s">
        <v>70</v>
      </c>
      <c r="E3900" s="0" t="n">
        <v>2036</v>
      </c>
      <c r="F3900" s="5" t="n">
        <v>1585.59557520739</v>
      </c>
      <c r="G3900" s="10" t="s">
        <v>4</v>
      </c>
    </row>
    <row r="3901" customFormat="false" ht="14.25" hidden="true" customHeight="false" outlineLevel="0" collapsed="false">
      <c r="A3901" s="0" t="s">
        <v>102</v>
      </c>
      <c r="B3901" s="0" t="s">
        <v>40</v>
      </c>
      <c r="C3901" s="0" t="s">
        <v>65</v>
      </c>
      <c r="D3901" s="0" t="s">
        <v>70</v>
      </c>
      <c r="E3901" s="0" t="n">
        <v>2037</v>
      </c>
      <c r="F3901" s="5" t="n">
        <v>1600.23802106045</v>
      </c>
      <c r="G3901" s="10" t="s">
        <v>4</v>
      </c>
    </row>
    <row r="3902" customFormat="false" ht="14.25" hidden="true" customHeight="false" outlineLevel="0" collapsed="false">
      <c r="A3902" s="0" t="s">
        <v>102</v>
      </c>
      <c r="B3902" s="0" t="s">
        <v>40</v>
      </c>
      <c r="C3902" s="0" t="s">
        <v>65</v>
      </c>
      <c r="D3902" s="0" t="s">
        <v>70</v>
      </c>
      <c r="E3902" s="0" t="n">
        <v>2038</v>
      </c>
      <c r="F3902" s="5" t="n">
        <v>1613.73447455289</v>
      </c>
      <c r="G3902" s="10" t="s">
        <v>4</v>
      </c>
    </row>
    <row r="3903" customFormat="false" ht="14.25" hidden="true" customHeight="false" outlineLevel="0" collapsed="false">
      <c r="A3903" s="0" t="s">
        <v>102</v>
      </c>
      <c r="B3903" s="0" t="s">
        <v>40</v>
      </c>
      <c r="C3903" s="0" t="s">
        <v>65</v>
      </c>
      <c r="D3903" s="0" t="s">
        <v>70</v>
      </c>
      <c r="E3903" s="0" t="n">
        <v>2039</v>
      </c>
      <c r="F3903" s="5" t="n">
        <v>1625.25084044618</v>
      </c>
      <c r="G3903" s="10" t="s">
        <v>4</v>
      </c>
    </row>
    <row r="3904" customFormat="false" ht="14.25" hidden="true" customHeight="false" outlineLevel="0" collapsed="false">
      <c r="A3904" s="0" t="s">
        <v>102</v>
      </c>
      <c r="B3904" s="0" t="s">
        <v>40</v>
      </c>
      <c r="C3904" s="0" t="s">
        <v>65</v>
      </c>
      <c r="D3904" s="0" t="s">
        <v>70</v>
      </c>
      <c r="E3904" s="0" t="n">
        <v>2040</v>
      </c>
      <c r="F3904" s="5" t="n">
        <v>1639.10406331735</v>
      </c>
      <c r="G3904" s="10" t="s">
        <v>4</v>
      </c>
    </row>
    <row r="3905" customFormat="false" ht="14.25" hidden="true" customHeight="false" outlineLevel="0" collapsed="false">
      <c r="A3905" s="0" t="s">
        <v>102</v>
      </c>
      <c r="B3905" s="0" t="s">
        <v>40</v>
      </c>
      <c r="C3905" s="0" t="s">
        <v>65</v>
      </c>
      <c r="D3905" s="0" t="s">
        <v>71</v>
      </c>
      <c r="E3905" s="0" t="n">
        <v>2024</v>
      </c>
      <c r="F3905" s="5" t="n">
        <v>2398.71428555042</v>
      </c>
      <c r="G3905" s="10" t="s">
        <v>4</v>
      </c>
    </row>
    <row r="3906" customFormat="false" ht="14.25" hidden="true" customHeight="false" outlineLevel="0" collapsed="false">
      <c r="A3906" s="0" t="s">
        <v>102</v>
      </c>
      <c r="B3906" s="0" t="s">
        <v>40</v>
      </c>
      <c r="C3906" s="0" t="s">
        <v>65</v>
      </c>
      <c r="D3906" s="0" t="s">
        <v>71</v>
      </c>
      <c r="E3906" s="0" t="n">
        <v>2025</v>
      </c>
      <c r="F3906" s="5" t="n">
        <v>2411.44118584074</v>
      </c>
      <c r="G3906" s="10" t="s">
        <v>4</v>
      </c>
    </row>
    <row r="3907" customFormat="false" ht="14.25" hidden="true" customHeight="false" outlineLevel="0" collapsed="false">
      <c r="A3907" s="0" t="s">
        <v>102</v>
      </c>
      <c r="B3907" s="0" t="s">
        <v>40</v>
      </c>
      <c r="C3907" s="0" t="s">
        <v>65</v>
      </c>
      <c r="D3907" s="0" t="s">
        <v>71</v>
      </c>
      <c r="E3907" s="0" t="n">
        <v>2026</v>
      </c>
      <c r="F3907" s="5" t="n">
        <v>2415.12817599543</v>
      </c>
      <c r="G3907" s="10" t="s">
        <v>4</v>
      </c>
    </row>
    <row r="3908" customFormat="false" ht="14.25" hidden="true" customHeight="false" outlineLevel="0" collapsed="false">
      <c r="A3908" s="0" t="s">
        <v>102</v>
      </c>
      <c r="B3908" s="0" t="s">
        <v>40</v>
      </c>
      <c r="C3908" s="0" t="s">
        <v>65</v>
      </c>
      <c r="D3908" s="0" t="s">
        <v>71</v>
      </c>
      <c r="E3908" s="0" t="n">
        <v>2027</v>
      </c>
      <c r="F3908" s="5" t="n">
        <v>2418.17886260223</v>
      </c>
      <c r="G3908" s="10" t="s">
        <v>4</v>
      </c>
    </row>
    <row r="3909" customFormat="false" ht="14.25" hidden="true" customHeight="false" outlineLevel="0" collapsed="false">
      <c r="A3909" s="0" t="s">
        <v>102</v>
      </c>
      <c r="B3909" s="0" t="s">
        <v>40</v>
      </c>
      <c r="C3909" s="0" t="s">
        <v>65</v>
      </c>
      <c r="D3909" s="0" t="s">
        <v>71</v>
      </c>
      <c r="E3909" s="0" t="n">
        <v>2028</v>
      </c>
      <c r="F3909" s="5" t="n">
        <v>2419.70138814386</v>
      </c>
      <c r="G3909" s="10" t="s">
        <v>4</v>
      </c>
    </row>
    <row r="3910" customFormat="false" ht="14.25" hidden="true" customHeight="false" outlineLevel="0" collapsed="false">
      <c r="A3910" s="0" t="s">
        <v>102</v>
      </c>
      <c r="B3910" s="0" t="s">
        <v>40</v>
      </c>
      <c r="C3910" s="0" t="s">
        <v>65</v>
      </c>
      <c r="D3910" s="0" t="s">
        <v>71</v>
      </c>
      <c r="E3910" s="0" t="n">
        <v>2029</v>
      </c>
      <c r="F3910" s="5" t="n">
        <v>2421.05094905317</v>
      </c>
      <c r="G3910" s="10" t="s">
        <v>4</v>
      </c>
    </row>
    <row r="3911" customFormat="false" ht="14.25" hidden="true" customHeight="false" outlineLevel="0" collapsed="false">
      <c r="A3911" s="0" t="s">
        <v>102</v>
      </c>
      <c r="B3911" s="0" t="s">
        <v>40</v>
      </c>
      <c r="C3911" s="0" t="s">
        <v>65</v>
      </c>
      <c r="D3911" s="0" t="s">
        <v>71</v>
      </c>
      <c r="E3911" s="0" t="n">
        <v>2030</v>
      </c>
      <c r="F3911" s="5" t="n">
        <v>2419.26983838383</v>
      </c>
      <c r="G3911" s="10" t="s">
        <v>4</v>
      </c>
    </row>
    <row r="3912" customFormat="false" ht="14.25" hidden="true" customHeight="false" outlineLevel="0" collapsed="false">
      <c r="A3912" s="0" t="s">
        <v>102</v>
      </c>
      <c r="B3912" s="0" t="s">
        <v>40</v>
      </c>
      <c r="C3912" s="0" t="s">
        <v>65</v>
      </c>
      <c r="D3912" s="0" t="s">
        <v>71</v>
      </c>
      <c r="E3912" s="0" t="n">
        <v>2031</v>
      </c>
      <c r="F3912" s="5" t="n">
        <v>2453.57602364762</v>
      </c>
      <c r="G3912" s="10" t="s">
        <v>4</v>
      </c>
    </row>
    <row r="3913" customFormat="false" ht="14.25" hidden="true" customHeight="false" outlineLevel="0" collapsed="false">
      <c r="A3913" s="0" t="s">
        <v>102</v>
      </c>
      <c r="B3913" s="0" t="s">
        <v>40</v>
      </c>
      <c r="C3913" s="0" t="s">
        <v>65</v>
      </c>
      <c r="D3913" s="0" t="s">
        <v>71</v>
      </c>
      <c r="E3913" s="0" t="n">
        <v>2032</v>
      </c>
      <c r="F3913" s="5" t="n">
        <v>2488.10289011426</v>
      </c>
      <c r="G3913" s="10" t="s">
        <v>4</v>
      </c>
    </row>
    <row r="3914" customFormat="false" ht="14.25" hidden="true" customHeight="false" outlineLevel="0" collapsed="false">
      <c r="A3914" s="0" t="s">
        <v>102</v>
      </c>
      <c r="B3914" s="0" t="s">
        <v>40</v>
      </c>
      <c r="C3914" s="0" t="s">
        <v>65</v>
      </c>
      <c r="D3914" s="0" t="s">
        <v>71</v>
      </c>
      <c r="E3914" s="0" t="n">
        <v>2033</v>
      </c>
      <c r="F3914" s="5" t="n">
        <v>2523.8995913591</v>
      </c>
      <c r="G3914" s="10" t="s">
        <v>4</v>
      </c>
    </row>
    <row r="3915" customFormat="false" ht="14.25" hidden="true" customHeight="false" outlineLevel="0" collapsed="false">
      <c r="A3915" s="0" t="s">
        <v>102</v>
      </c>
      <c r="B3915" s="0" t="s">
        <v>40</v>
      </c>
      <c r="C3915" s="0" t="s">
        <v>65</v>
      </c>
      <c r="D3915" s="0" t="s">
        <v>71</v>
      </c>
      <c r="E3915" s="0" t="n">
        <v>2034</v>
      </c>
      <c r="F3915" s="5" t="n">
        <v>2556.99357834931</v>
      </c>
      <c r="G3915" s="10" t="s">
        <v>4</v>
      </c>
    </row>
    <row r="3916" customFormat="false" ht="14.25" hidden="true" customHeight="false" outlineLevel="0" collapsed="false">
      <c r="A3916" s="0" t="s">
        <v>102</v>
      </c>
      <c r="B3916" s="0" t="s">
        <v>40</v>
      </c>
      <c r="C3916" s="0" t="s">
        <v>65</v>
      </c>
      <c r="D3916" s="0" t="s">
        <v>71</v>
      </c>
      <c r="E3916" s="0" t="n">
        <v>2035</v>
      </c>
      <c r="F3916" s="5" t="n">
        <v>2592.15048585814</v>
      </c>
      <c r="G3916" s="10" t="s">
        <v>4</v>
      </c>
    </row>
    <row r="3917" customFormat="false" ht="14.25" hidden="true" customHeight="false" outlineLevel="0" collapsed="false">
      <c r="A3917" s="0" t="s">
        <v>102</v>
      </c>
      <c r="B3917" s="0" t="s">
        <v>40</v>
      </c>
      <c r="C3917" s="0" t="s">
        <v>65</v>
      </c>
      <c r="D3917" s="0" t="s">
        <v>71</v>
      </c>
      <c r="E3917" s="0" t="n">
        <v>2036</v>
      </c>
      <c r="F3917" s="5" t="n">
        <v>2628.38499006719</v>
      </c>
      <c r="G3917" s="10" t="s">
        <v>4</v>
      </c>
    </row>
    <row r="3918" customFormat="false" ht="14.25" hidden="true" customHeight="false" outlineLevel="0" collapsed="false">
      <c r="A3918" s="0" t="s">
        <v>102</v>
      </c>
      <c r="B3918" s="0" t="s">
        <v>40</v>
      </c>
      <c r="C3918" s="0" t="s">
        <v>65</v>
      </c>
      <c r="D3918" s="0" t="s">
        <v>71</v>
      </c>
      <c r="E3918" s="0" t="n">
        <v>2037</v>
      </c>
      <c r="F3918" s="5" t="n">
        <v>2664.05113282109</v>
      </c>
      <c r="G3918" s="10" t="s">
        <v>4</v>
      </c>
    </row>
    <row r="3919" customFormat="false" ht="14.25" hidden="true" customHeight="false" outlineLevel="0" collapsed="false">
      <c r="A3919" s="0" t="s">
        <v>102</v>
      </c>
      <c r="B3919" s="0" t="s">
        <v>40</v>
      </c>
      <c r="C3919" s="0" t="s">
        <v>65</v>
      </c>
      <c r="D3919" s="0" t="s">
        <v>71</v>
      </c>
      <c r="E3919" s="0" t="n">
        <v>2038</v>
      </c>
      <c r="F3919" s="5" t="n">
        <v>2699.87434041756</v>
      </c>
      <c r="G3919" s="10" t="s">
        <v>4</v>
      </c>
    </row>
    <row r="3920" customFormat="false" ht="14.25" hidden="true" customHeight="false" outlineLevel="0" collapsed="false">
      <c r="A3920" s="0" t="s">
        <v>102</v>
      </c>
      <c r="B3920" s="0" t="s">
        <v>40</v>
      </c>
      <c r="C3920" s="0" t="s">
        <v>65</v>
      </c>
      <c r="D3920" s="0" t="s">
        <v>71</v>
      </c>
      <c r="E3920" s="0" t="n">
        <v>2039</v>
      </c>
      <c r="F3920" s="5" t="n">
        <v>2736.51035070099</v>
      </c>
      <c r="G3920" s="10" t="s">
        <v>4</v>
      </c>
    </row>
    <row r="3921" customFormat="false" ht="14.25" hidden="true" customHeight="false" outlineLevel="0" collapsed="false">
      <c r="A3921" s="0" t="s">
        <v>102</v>
      </c>
      <c r="B3921" s="0" t="s">
        <v>40</v>
      </c>
      <c r="C3921" s="0" t="s">
        <v>65</v>
      </c>
      <c r="D3921" s="0" t="s">
        <v>71</v>
      </c>
      <c r="E3921" s="0" t="n">
        <v>2040</v>
      </c>
      <c r="F3921" s="5" t="n">
        <v>2777.19615744313</v>
      </c>
      <c r="G3921" s="10" t="s">
        <v>4</v>
      </c>
    </row>
    <row r="3922" customFormat="false" ht="14.25" hidden="true" customHeight="false" outlineLevel="0" collapsed="false">
      <c r="A3922" s="0" t="s">
        <v>102</v>
      </c>
      <c r="B3922" s="0" t="s">
        <v>40</v>
      </c>
      <c r="C3922" s="0" t="s">
        <v>72</v>
      </c>
      <c r="D3922" s="0" t="s">
        <v>56</v>
      </c>
      <c r="E3922" s="0" t="n">
        <v>2024</v>
      </c>
      <c r="F3922" s="5" t="n">
        <v>404.906941863284</v>
      </c>
      <c r="G3922" s="10" t="s">
        <v>4</v>
      </c>
    </row>
    <row r="3923" customFormat="false" ht="14.25" hidden="true" customHeight="false" outlineLevel="0" collapsed="false">
      <c r="A3923" s="0" t="s">
        <v>102</v>
      </c>
      <c r="B3923" s="0" t="s">
        <v>40</v>
      </c>
      <c r="C3923" s="0" t="s">
        <v>72</v>
      </c>
      <c r="D3923" s="0" t="s">
        <v>56</v>
      </c>
      <c r="E3923" s="0" t="n">
        <v>2025</v>
      </c>
      <c r="F3923" s="5" t="n">
        <v>408.931306725549</v>
      </c>
      <c r="G3923" s="10" t="s">
        <v>4</v>
      </c>
    </row>
    <row r="3924" customFormat="false" ht="14.25" hidden="true" customHeight="false" outlineLevel="0" collapsed="false">
      <c r="A3924" s="0" t="s">
        <v>102</v>
      </c>
      <c r="B3924" s="0" t="s">
        <v>40</v>
      </c>
      <c r="C3924" s="0" t="s">
        <v>72</v>
      </c>
      <c r="D3924" s="0" t="s">
        <v>56</v>
      </c>
      <c r="E3924" s="0" t="n">
        <v>2026</v>
      </c>
      <c r="F3924" s="5" t="n">
        <v>413.499827449089</v>
      </c>
      <c r="G3924" s="10" t="s">
        <v>4</v>
      </c>
    </row>
    <row r="3925" customFormat="false" ht="14.25" hidden="true" customHeight="false" outlineLevel="0" collapsed="false">
      <c r="A3925" s="0" t="s">
        <v>102</v>
      </c>
      <c r="B3925" s="0" t="s">
        <v>40</v>
      </c>
      <c r="C3925" s="0" t="s">
        <v>72</v>
      </c>
      <c r="D3925" s="0" t="s">
        <v>56</v>
      </c>
      <c r="E3925" s="0" t="n">
        <v>2027</v>
      </c>
      <c r="F3925" s="5" t="n">
        <v>417.87759072482</v>
      </c>
      <c r="G3925" s="10" t="s">
        <v>4</v>
      </c>
    </row>
    <row r="3926" customFormat="false" ht="14.25" hidden="true" customHeight="false" outlineLevel="0" collapsed="false">
      <c r="A3926" s="0" t="s">
        <v>102</v>
      </c>
      <c r="B3926" s="0" t="s">
        <v>40</v>
      </c>
      <c r="C3926" s="0" t="s">
        <v>72</v>
      </c>
      <c r="D3926" s="0" t="s">
        <v>56</v>
      </c>
      <c r="E3926" s="0" t="n">
        <v>2028</v>
      </c>
      <c r="F3926" s="5" t="n">
        <v>422.82706532451</v>
      </c>
      <c r="G3926" s="10" t="s">
        <v>4</v>
      </c>
    </row>
    <row r="3927" customFormat="false" ht="14.25" hidden="true" customHeight="false" outlineLevel="0" collapsed="false">
      <c r="A3927" s="0" t="s">
        <v>102</v>
      </c>
      <c r="B3927" s="0" t="s">
        <v>40</v>
      </c>
      <c r="C3927" s="0" t="s">
        <v>72</v>
      </c>
      <c r="D3927" s="0" t="s">
        <v>56</v>
      </c>
      <c r="E3927" s="0" t="n">
        <v>2029</v>
      </c>
      <c r="F3927" s="5" t="n">
        <v>427.633927343728</v>
      </c>
      <c r="G3927" s="10" t="s">
        <v>4</v>
      </c>
    </row>
    <row r="3928" customFormat="false" ht="14.25" hidden="true" customHeight="false" outlineLevel="0" collapsed="false">
      <c r="A3928" s="0" t="s">
        <v>102</v>
      </c>
      <c r="B3928" s="0" t="s">
        <v>40</v>
      </c>
      <c r="C3928" s="0" t="s">
        <v>72</v>
      </c>
      <c r="D3928" s="0" t="s">
        <v>56</v>
      </c>
      <c r="E3928" s="0" t="n">
        <v>2030</v>
      </c>
      <c r="F3928" s="5" t="n">
        <v>432.210355792504</v>
      </c>
      <c r="G3928" s="10" t="s">
        <v>4</v>
      </c>
    </row>
    <row r="3929" customFormat="false" ht="14.25" hidden="true" customHeight="false" outlineLevel="0" collapsed="false">
      <c r="A3929" s="0" t="s">
        <v>102</v>
      </c>
      <c r="B3929" s="0" t="s">
        <v>40</v>
      </c>
      <c r="C3929" s="0" t="s">
        <v>72</v>
      </c>
      <c r="D3929" s="0" t="s">
        <v>56</v>
      </c>
      <c r="E3929" s="0" t="n">
        <v>2031</v>
      </c>
      <c r="F3929" s="5" t="n">
        <v>436.798101691087</v>
      </c>
      <c r="G3929" s="10" t="s">
        <v>4</v>
      </c>
    </row>
    <row r="3930" customFormat="false" ht="14.25" hidden="true" customHeight="false" outlineLevel="0" collapsed="false">
      <c r="A3930" s="0" t="s">
        <v>102</v>
      </c>
      <c r="B3930" s="0" t="s">
        <v>40</v>
      </c>
      <c r="C3930" s="0" t="s">
        <v>72</v>
      </c>
      <c r="D3930" s="0" t="s">
        <v>56</v>
      </c>
      <c r="E3930" s="0" t="n">
        <v>2032</v>
      </c>
      <c r="F3930" s="5" t="n">
        <v>442.084546203626</v>
      </c>
      <c r="G3930" s="10" t="s">
        <v>4</v>
      </c>
    </row>
    <row r="3931" customFormat="false" ht="14.25" hidden="true" customHeight="false" outlineLevel="0" collapsed="false">
      <c r="A3931" s="0" t="s">
        <v>102</v>
      </c>
      <c r="B3931" s="0" t="s">
        <v>40</v>
      </c>
      <c r="C3931" s="0" t="s">
        <v>72</v>
      </c>
      <c r="D3931" s="0" t="s">
        <v>56</v>
      </c>
      <c r="E3931" s="0" t="n">
        <v>2033</v>
      </c>
      <c r="F3931" s="5" t="n">
        <v>447.301349089072</v>
      </c>
      <c r="G3931" s="10" t="s">
        <v>4</v>
      </c>
    </row>
    <row r="3932" customFormat="false" ht="14.25" hidden="true" customHeight="false" outlineLevel="0" collapsed="false">
      <c r="A3932" s="0" t="s">
        <v>102</v>
      </c>
      <c r="B3932" s="0" t="s">
        <v>40</v>
      </c>
      <c r="C3932" s="0" t="s">
        <v>72</v>
      </c>
      <c r="D3932" s="0" t="s">
        <v>56</v>
      </c>
      <c r="E3932" s="0" t="n">
        <v>2034</v>
      </c>
      <c r="F3932" s="5" t="n">
        <v>452.406743091207</v>
      </c>
      <c r="G3932" s="10" t="s">
        <v>4</v>
      </c>
    </row>
    <row r="3933" customFormat="false" ht="14.25" hidden="true" customHeight="false" outlineLevel="0" collapsed="false">
      <c r="A3933" s="0" t="s">
        <v>102</v>
      </c>
      <c r="B3933" s="0" t="s">
        <v>40</v>
      </c>
      <c r="C3933" s="0" t="s">
        <v>72</v>
      </c>
      <c r="D3933" s="0" t="s">
        <v>56</v>
      </c>
      <c r="E3933" s="0" t="n">
        <v>2035</v>
      </c>
      <c r="F3933" s="5" t="n">
        <v>457.58713086949</v>
      </c>
      <c r="G3933" s="10" t="s">
        <v>4</v>
      </c>
    </row>
    <row r="3934" customFormat="false" ht="14.25" hidden="true" customHeight="false" outlineLevel="0" collapsed="false">
      <c r="A3934" s="0" t="s">
        <v>102</v>
      </c>
      <c r="B3934" s="0" t="s">
        <v>40</v>
      </c>
      <c r="C3934" s="0" t="s">
        <v>72</v>
      </c>
      <c r="D3934" s="0" t="s">
        <v>56</v>
      </c>
      <c r="E3934" s="0" t="n">
        <v>2036</v>
      </c>
      <c r="F3934" s="5" t="n">
        <v>462.782750308195</v>
      </c>
      <c r="G3934" s="10" t="s">
        <v>4</v>
      </c>
    </row>
    <row r="3935" customFormat="false" ht="14.25" hidden="true" customHeight="false" outlineLevel="0" collapsed="false">
      <c r="A3935" s="0" t="s">
        <v>102</v>
      </c>
      <c r="B3935" s="0" t="s">
        <v>40</v>
      </c>
      <c r="C3935" s="0" t="s">
        <v>72</v>
      </c>
      <c r="D3935" s="0" t="s">
        <v>56</v>
      </c>
      <c r="E3935" s="0" t="n">
        <v>2037</v>
      </c>
      <c r="F3935" s="5" t="n">
        <v>468.127223307303</v>
      </c>
      <c r="G3935" s="10" t="s">
        <v>4</v>
      </c>
    </row>
    <row r="3936" customFormat="false" ht="14.25" hidden="true" customHeight="false" outlineLevel="0" collapsed="false">
      <c r="A3936" s="0" t="s">
        <v>102</v>
      </c>
      <c r="B3936" s="0" t="s">
        <v>40</v>
      </c>
      <c r="C3936" s="0" t="s">
        <v>72</v>
      </c>
      <c r="D3936" s="0" t="s">
        <v>56</v>
      </c>
      <c r="E3936" s="0" t="n">
        <v>2038</v>
      </c>
      <c r="F3936" s="5" t="n">
        <v>473.103128689738</v>
      </c>
      <c r="G3936" s="10" t="s">
        <v>4</v>
      </c>
    </row>
    <row r="3937" customFormat="false" ht="14.25" hidden="true" customHeight="false" outlineLevel="0" collapsed="false">
      <c r="A3937" s="0" t="s">
        <v>102</v>
      </c>
      <c r="B3937" s="0" t="s">
        <v>40</v>
      </c>
      <c r="C3937" s="0" t="s">
        <v>72</v>
      </c>
      <c r="D3937" s="0" t="s">
        <v>56</v>
      </c>
      <c r="E3937" s="0" t="n">
        <v>2039</v>
      </c>
      <c r="F3937" s="5" t="n">
        <v>478.617008133016</v>
      </c>
      <c r="G3937" s="10" t="s">
        <v>4</v>
      </c>
    </row>
    <row r="3938" customFormat="false" ht="14.25" hidden="true" customHeight="false" outlineLevel="0" collapsed="false">
      <c r="A3938" s="0" t="s">
        <v>102</v>
      </c>
      <c r="B3938" s="0" t="s">
        <v>40</v>
      </c>
      <c r="C3938" s="0" t="s">
        <v>72</v>
      </c>
      <c r="D3938" s="0" t="s">
        <v>56</v>
      </c>
      <c r="E3938" s="0" t="n">
        <v>2040</v>
      </c>
      <c r="F3938" s="5" t="n">
        <v>484.250413762384</v>
      </c>
      <c r="G3938" s="10" t="s">
        <v>4</v>
      </c>
    </row>
    <row r="3939" customFormat="false" ht="14.25" hidden="true" customHeight="false" outlineLevel="0" collapsed="false">
      <c r="A3939" s="0" t="s">
        <v>102</v>
      </c>
      <c r="B3939" s="0" t="s">
        <v>40</v>
      </c>
      <c r="C3939" s="0" t="s">
        <v>72</v>
      </c>
      <c r="D3939" s="0" t="s">
        <v>73</v>
      </c>
      <c r="E3939" s="0" t="n">
        <v>2024</v>
      </c>
      <c r="F3939" s="5" t="n">
        <v>0</v>
      </c>
      <c r="G3939" s="10" t="s">
        <v>4</v>
      </c>
    </row>
    <row r="3940" customFormat="false" ht="14.25" hidden="true" customHeight="false" outlineLevel="0" collapsed="false">
      <c r="A3940" s="0" t="s">
        <v>102</v>
      </c>
      <c r="B3940" s="0" t="s">
        <v>40</v>
      </c>
      <c r="C3940" s="0" t="s">
        <v>72</v>
      </c>
      <c r="D3940" s="0" t="s">
        <v>73</v>
      </c>
      <c r="E3940" s="0" t="n">
        <v>2025</v>
      </c>
      <c r="F3940" s="5" t="n">
        <v>0.108646482386994</v>
      </c>
      <c r="G3940" s="10" t="s">
        <v>4</v>
      </c>
    </row>
    <row r="3941" customFormat="false" ht="14.25" hidden="true" customHeight="false" outlineLevel="0" collapsed="false">
      <c r="A3941" s="0" t="s">
        <v>102</v>
      </c>
      <c r="B3941" s="0" t="s">
        <v>40</v>
      </c>
      <c r="C3941" s="0" t="s">
        <v>72</v>
      </c>
      <c r="D3941" s="0" t="s">
        <v>73</v>
      </c>
      <c r="E3941" s="0" t="n">
        <v>2026</v>
      </c>
      <c r="F3941" s="5" t="n">
        <v>0.62207776535838</v>
      </c>
      <c r="G3941" s="10" t="s">
        <v>4</v>
      </c>
    </row>
    <row r="3942" customFormat="false" ht="14.25" hidden="true" customHeight="false" outlineLevel="0" collapsed="false">
      <c r="A3942" s="0" t="s">
        <v>102</v>
      </c>
      <c r="B3942" s="0" t="s">
        <v>40</v>
      </c>
      <c r="C3942" s="0" t="s">
        <v>72</v>
      </c>
      <c r="D3942" s="0" t="s">
        <v>73</v>
      </c>
      <c r="E3942" s="0" t="n">
        <v>2027</v>
      </c>
      <c r="F3942" s="5" t="n">
        <v>0.606789294538947</v>
      </c>
      <c r="G3942" s="10" t="s">
        <v>4</v>
      </c>
    </row>
    <row r="3943" customFormat="false" ht="14.25" hidden="true" customHeight="false" outlineLevel="0" collapsed="false">
      <c r="A3943" s="0" t="s">
        <v>102</v>
      </c>
      <c r="B3943" s="0" t="s">
        <v>40</v>
      </c>
      <c r="C3943" s="0" t="s">
        <v>72</v>
      </c>
      <c r="D3943" s="0" t="s">
        <v>73</v>
      </c>
      <c r="E3943" s="0" t="n">
        <v>2028</v>
      </c>
      <c r="F3943" s="5" t="n">
        <v>1.31540784480014</v>
      </c>
      <c r="G3943" s="10" t="s">
        <v>4</v>
      </c>
    </row>
    <row r="3944" customFormat="false" ht="14.25" hidden="true" customHeight="false" outlineLevel="0" collapsed="false">
      <c r="A3944" s="0" t="s">
        <v>102</v>
      </c>
      <c r="B3944" s="0" t="s">
        <v>40</v>
      </c>
      <c r="C3944" s="0" t="s">
        <v>72</v>
      </c>
      <c r="D3944" s="0" t="s">
        <v>73</v>
      </c>
      <c r="E3944" s="0" t="n">
        <v>2029</v>
      </c>
      <c r="F3944" s="5" t="n">
        <v>1.32250154105444</v>
      </c>
      <c r="G3944" s="10" t="s">
        <v>4</v>
      </c>
    </row>
    <row r="3945" customFormat="false" ht="14.25" hidden="true" customHeight="false" outlineLevel="0" collapsed="false">
      <c r="A3945" s="0" t="s">
        <v>102</v>
      </c>
      <c r="B3945" s="0" t="s">
        <v>40</v>
      </c>
      <c r="C3945" s="0" t="s">
        <v>72</v>
      </c>
      <c r="D3945" s="0" t="s">
        <v>73</v>
      </c>
      <c r="E3945" s="0" t="n">
        <v>2030</v>
      </c>
      <c r="F3945" s="5" t="n">
        <v>1.62158630239052</v>
      </c>
      <c r="G3945" s="10" t="s">
        <v>4</v>
      </c>
    </row>
    <row r="3946" customFormat="false" ht="14.25" hidden="true" customHeight="false" outlineLevel="0" collapsed="false">
      <c r="A3946" s="0" t="s">
        <v>102</v>
      </c>
      <c r="B3946" s="0" t="s">
        <v>40</v>
      </c>
      <c r="C3946" s="0" t="s">
        <v>72</v>
      </c>
      <c r="D3946" s="0" t="s">
        <v>73</v>
      </c>
      <c r="E3946" s="0" t="n">
        <v>2031</v>
      </c>
      <c r="F3946" s="5" t="n">
        <v>1.30572069516921</v>
      </c>
      <c r="G3946" s="10" t="s">
        <v>4</v>
      </c>
    </row>
    <row r="3947" customFormat="false" ht="14.25" hidden="true" customHeight="false" outlineLevel="0" collapsed="false">
      <c r="A3947" s="0" t="s">
        <v>102</v>
      </c>
      <c r="B3947" s="0" t="s">
        <v>40</v>
      </c>
      <c r="C3947" s="0" t="s">
        <v>72</v>
      </c>
      <c r="D3947" s="0" t="s">
        <v>73</v>
      </c>
      <c r="E3947" s="0" t="n">
        <v>2032</v>
      </c>
      <c r="F3947" s="5" t="n">
        <v>2.22930783024304</v>
      </c>
      <c r="G3947" s="10" t="s">
        <v>4</v>
      </c>
    </row>
    <row r="3948" customFormat="false" ht="14.25" hidden="true" customHeight="false" outlineLevel="0" collapsed="false">
      <c r="A3948" s="0" t="s">
        <v>102</v>
      </c>
      <c r="B3948" s="0" t="s">
        <v>40</v>
      </c>
      <c r="C3948" s="0" t="s">
        <v>72</v>
      </c>
      <c r="D3948" s="0" t="s">
        <v>73</v>
      </c>
      <c r="E3948" s="0" t="n">
        <v>2033</v>
      </c>
      <c r="F3948" s="5" t="n">
        <v>2.74346815723894</v>
      </c>
      <c r="G3948" s="10" t="s">
        <v>4</v>
      </c>
    </row>
    <row r="3949" customFormat="false" ht="14.25" hidden="true" customHeight="false" outlineLevel="0" collapsed="false">
      <c r="A3949" s="0" t="s">
        <v>102</v>
      </c>
      <c r="B3949" s="0" t="s">
        <v>40</v>
      </c>
      <c r="C3949" s="0" t="s">
        <v>72</v>
      </c>
      <c r="D3949" s="0" t="s">
        <v>73</v>
      </c>
      <c r="E3949" s="0" t="n">
        <v>2034</v>
      </c>
      <c r="F3949" s="5" t="n">
        <v>3.3970153606749</v>
      </c>
      <c r="G3949" s="10" t="s">
        <v>4</v>
      </c>
    </row>
    <row r="3950" customFormat="false" ht="14.25" hidden="true" customHeight="false" outlineLevel="0" collapsed="false">
      <c r="A3950" s="0" t="s">
        <v>102</v>
      </c>
      <c r="B3950" s="0" t="s">
        <v>40</v>
      </c>
      <c r="C3950" s="0" t="s">
        <v>72</v>
      </c>
      <c r="D3950" s="0" t="s">
        <v>73</v>
      </c>
      <c r="E3950" s="0" t="n">
        <v>2035</v>
      </c>
      <c r="F3950" s="5" t="n">
        <v>3.48026444204256</v>
      </c>
      <c r="G3950" s="10" t="s">
        <v>4</v>
      </c>
    </row>
    <row r="3951" customFormat="false" ht="14.25" hidden="true" customHeight="false" outlineLevel="0" collapsed="false">
      <c r="A3951" s="0" t="s">
        <v>102</v>
      </c>
      <c r="B3951" s="0" t="s">
        <v>40</v>
      </c>
      <c r="C3951" s="0" t="s">
        <v>72</v>
      </c>
      <c r="D3951" s="0" t="s">
        <v>73</v>
      </c>
      <c r="E3951" s="0" t="n">
        <v>2036</v>
      </c>
      <c r="F3951" s="5" t="n">
        <v>3.55312841384918</v>
      </c>
      <c r="G3951" s="10" t="s">
        <v>4</v>
      </c>
    </row>
    <row r="3952" customFormat="false" ht="14.25" hidden="true" customHeight="false" outlineLevel="0" collapsed="false">
      <c r="A3952" s="0" t="s">
        <v>102</v>
      </c>
      <c r="B3952" s="0" t="s">
        <v>40</v>
      </c>
      <c r="C3952" s="0" t="s">
        <v>72</v>
      </c>
      <c r="D3952" s="0" t="s">
        <v>73</v>
      </c>
      <c r="E3952" s="0" t="n">
        <v>2037</v>
      </c>
      <c r="F3952" s="5" t="n">
        <v>4.31899079711424</v>
      </c>
      <c r="G3952" s="10" t="s">
        <v>4</v>
      </c>
    </row>
    <row r="3953" customFormat="false" ht="14.25" hidden="true" customHeight="false" outlineLevel="0" collapsed="false">
      <c r="A3953" s="0" t="s">
        <v>102</v>
      </c>
      <c r="B3953" s="0" t="s">
        <v>40</v>
      </c>
      <c r="C3953" s="0" t="s">
        <v>72</v>
      </c>
      <c r="D3953" s="0" t="s">
        <v>73</v>
      </c>
      <c r="E3953" s="0" t="n">
        <v>2038</v>
      </c>
      <c r="F3953" s="5" t="n">
        <v>4.54157093575456</v>
      </c>
      <c r="G3953" s="10" t="s">
        <v>4</v>
      </c>
    </row>
    <row r="3954" customFormat="false" ht="14.25" hidden="true" customHeight="false" outlineLevel="0" collapsed="false">
      <c r="A3954" s="0" t="s">
        <v>102</v>
      </c>
      <c r="B3954" s="0" t="s">
        <v>40</v>
      </c>
      <c r="C3954" s="0" t="s">
        <v>72</v>
      </c>
      <c r="D3954" s="0" t="s">
        <v>73</v>
      </c>
      <c r="E3954" s="0" t="n">
        <v>2039</v>
      </c>
      <c r="F3954" s="5" t="n">
        <v>5.5402468497409</v>
      </c>
      <c r="G3954" s="10" t="s">
        <v>4</v>
      </c>
    </row>
    <row r="3955" customFormat="false" ht="14.25" hidden="true" customHeight="false" outlineLevel="0" collapsed="false">
      <c r="A3955" s="0" t="s">
        <v>102</v>
      </c>
      <c r="B3955" s="0" t="s">
        <v>40</v>
      </c>
      <c r="C3955" s="0" t="s">
        <v>72</v>
      </c>
      <c r="D3955" s="0" t="s">
        <v>73</v>
      </c>
      <c r="E3955" s="0" t="n">
        <v>2040</v>
      </c>
      <c r="F3955" s="5" t="n">
        <v>5.55981493177065</v>
      </c>
      <c r="G3955" s="10" t="s">
        <v>4</v>
      </c>
    </row>
    <row r="3956" customFormat="false" ht="14.25" hidden="true" customHeight="false" outlineLevel="0" collapsed="false">
      <c r="A3956" s="0" t="s">
        <v>102</v>
      </c>
      <c r="B3956" s="0" t="s">
        <v>40</v>
      </c>
      <c r="C3956" s="0" t="s">
        <v>72</v>
      </c>
      <c r="D3956" s="0" t="s">
        <v>74</v>
      </c>
      <c r="E3956" s="0" t="n">
        <v>2024</v>
      </c>
      <c r="F3956" s="5" t="n">
        <v>0</v>
      </c>
      <c r="G3956" s="10" t="s">
        <v>4</v>
      </c>
    </row>
    <row r="3957" customFormat="false" ht="14.25" hidden="true" customHeight="false" outlineLevel="0" collapsed="false">
      <c r="A3957" s="0" t="s">
        <v>102</v>
      </c>
      <c r="B3957" s="0" t="s">
        <v>40</v>
      </c>
      <c r="C3957" s="0" t="s">
        <v>72</v>
      </c>
      <c r="D3957" s="0" t="s">
        <v>74</v>
      </c>
      <c r="E3957" s="0" t="n">
        <v>2025</v>
      </c>
      <c r="F3957" s="5" t="n">
        <v>1.08265004345691</v>
      </c>
      <c r="G3957" s="10" t="s">
        <v>4</v>
      </c>
    </row>
    <row r="3958" customFormat="false" ht="14.25" hidden="true" customHeight="false" outlineLevel="0" collapsed="false">
      <c r="A3958" s="0" t="s">
        <v>102</v>
      </c>
      <c r="B3958" s="0" t="s">
        <v>40</v>
      </c>
      <c r="C3958" s="0" t="s">
        <v>72</v>
      </c>
      <c r="D3958" s="0" t="s">
        <v>74</v>
      </c>
      <c r="E3958" s="0" t="n">
        <v>2026</v>
      </c>
      <c r="F3958" s="5" t="n">
        <v>6.20410326852624</v>
      </c>
      <c r="G3958" s="10" t="s">
        <v>4</v>
      </c>
    </row>
    <row r="3959" customFormat="false" ht="14.25" hidden="true" customHeight="false" outlineLevel="0" collapsed="false">
      <c r="A3959" s="0" t="s">
        <v>102</v>
      </c>
      <c r="B3959" s="0" t="s">
        <v>40</v>
      </c>
      <c r="C3959" s="0" t="s">
        <v>72</v>
      </c>
      <c r="D3959" s="0" t="s">
        <v>74</v>
      </c>
      <c r="E3959" s="0" t="n">
        <v>2027</v>
      </c>
      <c r="F3959" s="5" t="n">
        <v>6.08740061035144</v>
      </c>
      <c r="G3959" s="10" t="s">
        <v>4</v>
      </c>
    </row>
    <row r="3960" customFormat="false" ht="14.25" hidden="true" customHeight="false" outlineLevel="0" collapsed="false">
      <c r="A3960" s="0" t="s">
        <v>102</v>
      </c>
      <c r="B3960" s="0" t="s">
        <v>40</v>
      </c>
      <c r="C3960" s="0" t="s">
        <v>72</v>
      </c>
      <c r="D3960" s="0" t="s">
        <v>74</v>
      </c>
      <c r="E3960" s="0" t="n">
        <v>2028</v>
      </c>
      <c r="F3960" s="5" t="n">
        <v>13.1069603715047</v>
      </c>
      <c r="G3960" s="10" t="s">
        <v>4</v>
      </c>
    </row>
    <row r="3961" customFormat="false" ht="14.25" hidden="true" customHeight="false" outlineLevel="0" collapsed="false">
      <c r="A3961" s="0" t="s">
        <v>102</v>
      </c>
      <c r="B3961" s="0" t="s">
        <v>40</v>
      </c>
      <c r="C3961" s="0" t="s">
        <v>72</v>
      </c>
      <c r="D3961" s="0" t="s">
        <v>74</v>
      </c>
      <c r="E3961" s="0" t="n">
        <v>2029</v>
      </c>
      <c r="F3961" s="5" t="n">
        <v>13.2103566223534</v>
      </c>
      <c r="G3961" s="10" t="s">
        <v>4</v>
      </c>
    </row>
    <row r="3962" customFormat="false" ht="14.25" hidden="true" customHeight="false" outlineLevel="0" collapsed="false">
      <c r="A3962" s="0" t="s">
        <v>102</v>
      </c>
      <c r="B3962" s="0" t="s">
        <v>40</v>
      </c>
      <c r="C3962" s="0" t="s">
        <v>72</v>
      </c>
      <c r="D3962" s="0" t="s">
        <v>74</v>
      </c>
      <c r="E3962" s="0" t="n">
        <v>2030</v>
      </c>
      <c r="F3962" s="5" t="n">
        <v>16.1839019835016</v>
      </c>
      <c r="G3962" s="10" t="s">
        <v>4</v>
      </c>
    </row>
    <row r="3963" customFormat="false" ht="14.25" hidden="true" customHeight="false" outlineLevel="0" collapsed="false">
      <c r="A3963" s="0" t="s">
        <v>102</v>
      </c>
      <c r="B3963" s="0" t="s">
        <v>40</v>
      </c>
      <c r="C3963" s="0" t="s">
        <v>72</v>
      </c>
      <c r="D3963" s="0" t="s">
        <v>74</v>
      </c>
      <c r="E3963" s="0" t="n">
        <v>2031</v>
      </c>
      <c r="F3963" s="5" t="n">
        <v>13.1186726161947</v>
      </c>
      <c r="G3963" s="10" t="s">
        <v>4</v>
      </c>
    </row>
    <row r="3964" customFormat="false" ht="14.25" hidden="true" customHeight="false" outlineLevel="0" collapsed="false">
      <c r="A3964" s="0" t="s">
        <v>102</v>
      </c>
      <c r="B3964" s="0" t="s">
        <v>40</v>
      </c>
      <c r="C3964" s="0" t="s">
        <v>72</v>
      </c>
      <c r="D3964" s="0" t="s">
        <v>74</v>
      </c>
      <c r="E3964" s="0" t="n">
        <v>2032</v>
      </c>
      <c r="F3964" s="5" t="n">
        <v>22.2077804543892</v>
      </c>
      <c r="G3964" s="10" t="s">
        <v>4</v>
      </c>
    </row>
    <row r="3965" customFormat="false" ht="14.25" hidden="true" customHeight="false" outlineLevel="0" collapsed="false">
      <c r="A3965" s="0" t="s">
        <v>102</v>
      </c>
      <c r="B3965" s="0" t="s">
        <v>40</v>
      </c>
      <c r="C3965" s="0" t="s">
        <v>72</v>
      </c>
      <c r="D3965" s="0" t="s">
        <v>74</v>
      </c>
      <c r="E3965" s="0" t="n">
        <v>2033</v>
      </c>
      <c r="F3965" s="5" t="n">
        <v>27.2363365697243</v>
      </c>
      <c r="G3965" s="10" t="s">
        <v>4</v>
      </c>
    </row>
    <row r="3966" customFormat="false" ht="14.25" hidden="true" customHeight="false" outlineLevel="0" collapsed="false">
      <c r="A3966" s="0" t="s">
        <v>102</v>
      </c>
      <c r="B3966" s="0" t="s">
        <v>40</v>
      </c>
      <c r="C3966" s="0" t="s">
        <v>72</v>
      </c>
      <c r="D3966" s="0" t="s">
        <v>74</v>
      </c>
      <c r="E3966" s="0" t="n">
        <v>2034</v>
      </c>
      <c r="F3966" s="5" t="n">
        <v>33.5905766191686</v>
      </c>
      <c r="G3966" s="10" t="s">
        <v>4</v>
      </c>
    </row>
    <row r="3967" customFormat="false" ht="14.25" hidden="true" customHeight="false" outlineLevel="0" collapsed="false">
      <c r="A3967" s="0" t="s">
        <v>102</v>
      </c>
      <c r="B3967" s="0" t="s">
        <v>40</v>
      </c>
      <c r="C3967" s="0" t="s">
        <v>72</v>
      </c>
      <c r="D3967" s="0" t="s">
        <v>74</v>
      </c>
      <c r="E3967" s="0" t="n">
        <v>2035</v>
      </c>
      <c r="F3967" s="5" t="n">
        <v>34.3966730713783</v>
      </c>
      <c r="G3967" s="10" t="s">
        <v>4</v>
      </c>
    </row>
    <row r="3968" customFormat="false" ht="14.25" hidden="true" customHeight="false" outlineLevel="0" collapsed="false">
      <c r="A3968" s="0" t="s">
        <v>102</v>
      </c>
      <c r="B3968" s="0" t="s">
        <v>40</v>
      </c>
      <c r="C3968" s="0" t="s">
        <v>72</v>
      </c>
      <c r="D3968" s="0" t="s">
        <v>74</v>
      </c>
      <c r="E3968" s="0" t="n">
        <v>2036</v>
      </c>
      <c r="F3968" s="5" t="n">
        <v>35.1568738345838</v>
      </c>
      <c r="G3968" s="10" t="s">
        <v>4</v>
      </c>
    </row>
    <row r="3969" customFormat="false" ht="14.25" hidden="true" customHeight="false" outlineLevel="0" collapsed="false">
      <c r="A3969" s="0" t="s">
        <v>102</v>
      </c>
      <c r="B3969" s="0" t="s">
        <v>40</v>
      </c>
      <c r="C3969" s="0" t="s">
        <v>72</v>
      </c>
      <c r="D3969" s="0" t="s">
        <v>74</v>
      </c>
      <c r="E3969" s="0" t="n">
        <v>2037</v>
      </c>
      <c r="F3969" s="5" t="n">
        <v>42.6105186676231</v>
      </c>
      <c r="G3969" s="10" t="s">
        <v>4</v>
      </c>
    </row>
    <row r="3970" customFormat="false" ht="14.25" hidden="true" customHeight="false" outlineLevel="0" collapsed="false">
      <c r="A3970" s="0" t="s">
        <v>102</v>
      </c>
      <c r="B3970" s="0" t="s">
        <v>40</v>
      </c>
      <c r="C3970" s="0" t="s">
        <v>72</v>
      </c>
      <c r="D3970" s="0" t="s">
        <v>74</v>
      </c>
      <c r="E3970" s="0" t="n">
        <v>2038</v>
      </c>
      <c r="F3970" s="5" t="n">
        <v>44.8169034873657</v>
      </c>
      <c r="G3970" s="10" t="s">
        <v>4</v>
      </c>
    </row>
    <row r="3971" customFormat="false" ht="14.25" hidden="true" customHeight="false" outlineLevel="0" collapsed="false">
      <c r="A3971" s="0" t="s">
        <v>102</v>
      </c>
      <c r="B3971" s="0" t="s">
        <v>40</v>
      </c>
      <c r="C3971" s="0" t="s">
        <v>72</v>
      </c>
      <c r="D3971" s="0" t="s">
        <v>74</v>
      </c>
      <c r="E3971" s="0" t="n">
        <v>2039</v>
      </c>
      <c r="F3971" s="5" t="n">
        <v>54.4849513010779</v>
      </c>
      <c r="G3971" s="10" t="s">
        <v>4</v>
      </c>
    </row>
    <row r="3972" customFormat="false" ht="14.25" hidden="true" customHeight="false" outlineLevel="0" collapsed="false">
      <c r="A3972" s="0" t="s">
        <v>102</v>
      </c>
      <c r="B3972" s="0" t="s">
        <v>40</v>
      </c>
      <c r="C3972" s="0" t="s">
        <v>72</v>
      </c>
      <c r="D3972" s="0" t="s">
        <v>74</v>
      </c>
      <c r="E3972" s="0" t="n">
        <v>2040</v>
      </c>
      <c r="F3972" s="5" t="n">
        <v>54.7446880645881</v>
      </c>
      <c r="G3972" s="10" t="s">
        <v>4</v>
      </c>
    </row>
    <row r="3973" customFormat="false" ht="14.25" hidden="true" customHeight="false" outlineLevel="0" collapsed="false">
      <c r="A3973" s="0" t="s">
        <v>102</v>
      </c>
      <c r="B3973" s="0" t="s">
        <v>40</v>
      </c>
      <c r="C3973" s="0" t="s">
        <v>72</v>
      </c>
      <c r="D3973" s="0" t="s">
        <v>71</v>
      </c>
      <c r="E3973" s="0" t="n">
        <v>2024</v>
      </c>
      <c r="F3973" s="5" t="n">
        <v>404.906941863284</v>
      </c>
      <c r="G3973" s="10" t="s">
        <v>4</v>
      </c>
    </row>
    <row r="3974" customFormat="false" ht="14.25" hidden="true" customHeight="false" outlineLevel="0" collapsed="false">
      <c r="A3974" s="0" t="s">
        <v>102</v>
      </c>
      <c r="B3974" s="0" t="s">
        <v>40</v>
      </c>
      <c r="C3974" s="0" t="s">
        <v>72</v>
      </c>
      <c r="D3974" s="0" t="s">
        <v>71</v>
      </c>
      <c r="E3974" s="0" t="n">
        <v>2025</v>
      </c>
      <c r="F3974" s="5" t="n">
        <v>410.122603251393</v>
      </c>
      <c r="G3974" s="10" t="s">
        <v>4</v>
      </c>
    </row>
    <row r="3975" customFormat="false" ht="14.25" hidden="true" customHeight="false" outlineLevel="0" collapsed="false">
      <c r="A3975" s="0" t="s">
        <v>102</v>
      </c>
      <c r="B3975" s="0" t="s">
        <v>40</v>
      </c>
      <c r="C3975" s="0" t="s">
        <v>72</v>
      </c>
      <c r="D3975" s="0" t="s">
        <v>71</v>
      </c>
      <c r="E3975" s="0" t="n">
        <v>2026</v>
      </c>
      <c r="F3975" s="5" t="n">
        <v>420.326008482973</v>
      </c>
      <c r="G3975" s="10" t="s">
        <v>4</v>
      </c>
    </row>
    <row r="3976" customFormat="false" ht="14.25" hidden="true" customHeight="false" outlineLevel="0" collapsed="false">
      <c r="A3976" s="0" t="s">
        <v>102</v>
      </c>
      <c r="B3976" s="0" t="s">
        <v>40</v>
      </c>
      <c r="C3976" s="0" t="s">
        <v>72</v>
      </c>
      <c r="D3976" s="0" t="s">
        <v>71</v>
      </c>
      <c r="E3976" s="0" t="n">
        <v>2027</v>
      </c>
      <c r="F3976" s="5" t="n">
        <v>424.57178062971</v>
      </c>
      <c r="G3976" s="10" t="s">
        <v>4</v>
      </c>
    </row>
    <row r="3977" customFormat="false" ht="14.25" hidden="true" customHeight="false" outlineLevel="0" collapsed="false">
      <c r="A3977" s="0" t="s">
        <v>102</v>
      </c>
      <c r="B3977" s="0" t="s">
        <v>40</v>
      </c>
      <c r="C3977" s="0" t="s">
        <v>72</v>
      </c>
      <c r="D3977" s="0" t="s">
        <v>71</v>
      </c>
      <c r="E3977" s="0" t="n">
        <v>2028</v>
      </c>
      <c r="F3977" s="5" t="n">
        <v>437.249433540815</v>
      </c>
      <c r="G3977" s="10" t="s">
        <v>4</v>
      </c>
    </row>
    <row r="3978" customFormat="false" ht="14.25" hidden="true" customHeight="false" outlineLevel="0" collapsed="false">
      <c r="A3978" s="0" t="s">
        <v>102</v>
      </c>
      <c r="B3978" s="0" t="s">
        <v>40</v>
      </c>
      <c r="C3978" s="0" t="s">
        <v>72</v>
      </c>
      <c r="D3978" s="0" t="s">
        <v>71</v>
      </c>
      <c r="E3978" s="0" t="n">
        <v>2029</v>
      </c>
      <c r="F3978" s="5" t="n">
        <v>442.166785507135</v>
      </c>
      <c r="G3978" s="10" t="s">
        <v>4</v>
      </c>
    </row>
    <row r="3979" customFormat="false" ht="14.25" hidden="true" customHeight="false" outlineLevel="0" collapsed="false">
      <c r="A3979" s="0" t="s">
        <v>102</v>
      </c>
      <c r="B3979" s="0" t="s">
        <v>40</v>
      </c>
      <c r="C3979" s="0" t="s">
        <v>72</v>
      </c>
      <c r="D3979" s="0" t="s">
        <v>71</v>
      </c>
      <c r="E3979" s="0" t="n">
        <v>2030</v>
      </c>
      <c r="F3979" s="5" t="n">
        <v>450.015844078396</v>
      </c>
      <c r="G3979" s="10" t="s">
        <v>4</v>
      </c>
    </row>
    <row r="3980" customFormat="false" ht="14.25" hidden="true" customHeight="false" outlineLevel="0" collapsed="false">
      <c r="A3980" s="0" t="s">
        <v>102</v>
      </c>
      <c r="B3980" s="0" t="s">
        <v>40</v>
      </c>
      <c r="C3980" s="0" t="s">
        <v>72</v>
      </c>
      <c r="D3980" s="0" t="s">
        <v>71</v>
      </c>
      <c r="E3980" s="0" t="n">
        <v>2031</v>
      </c>
      <c r="F3980" s="5" t="n">
        <v>451.22249500245</v>
      </c>
      <c r="G3980" s="10" t="s">
        <v>4</v>
      </c>
    </row>
    <row r="3981" customFormat="false" ht="14.25" hidden="true" customHeight="false" outlineLevel="0" collapsed="false">
      <c r="A3981" s="0" t="s">
        <v>102</v>
      </c>
      <c r="B3981" s="0" t="s">
        <v>40</v>
      </c>
      <c r="C3981" s="0" t="s">
        <v>72</v>
      </c>
      <c r="D3981" s="0" t="s">
        <v>71</v>
      </c>
      <c r="E3981" s="0" t="n">
        <v>2032</v>
      </c>
      <c r="F3981" s="5" t="n">
        <v>466.521634488259</v>
      </c>
      <c r="G3981" s="10" t="s">
        <v>4</v>
      </c>
    </row>
    <row r="3982" customFormat="false" ht="14.25" hidden="true" customHeight="false" outlineLevel="0" collapsed="false">
      <c r="A3982" s="0" t="s">
        <v>102</v>
      </c>
      <c r="B3982" s="0" t="s">
        <v>40</v>
      </c>
      <c r="C3982" s="0" t="s">
        <v>72</v>
      </c>
      <c r="D3982" s="0" t="s">
        <v>71</v>
      </c>
      <c r="E3982" s="0" t="n">
        <v>2033</v>
      </c>
      <c r="F3982" s="5" t="n">
        <v>477.281153816035</v>
      </c>
      <c r="G3982" s="10" t="s">
        <v>4</v>
      </c>
    </row>
    <row r="3983" customFormat="false" ht="14.25" hidden="true" customHeight="false" outlineLevel="0" collapsed="false">
      <c r="A3983" s="0" t="s">
        <v>102</v>
      </c>
      <c r="B3983" s="0" t="s">
        <v>40</v>
      </c>
      <c r="C3983" s="0" t="s">
        <v>72</v>
      </c>
      <c r="D3983" s="0" t="s">
        <v>71</v>
      </c>
      <c r="E3983" s="0" t="n">
        <v>2034</v>
      </c>
      <c r="F3983" s="5" t="n">
        <v>489.39433507105</v>
      </c>
      <c r="G3983" s="10" t="s">
        <v>4</v>
      </c>
    </row>
    <row r="3984" customFormat="false" ht="14.25" hidden="true" customHeight="false" outlineLevel="0" collapsed="false">
      <c r="A3984" s="0" t="s">
        <v>102</v>
      </c>
      <c r="B3984" s="0" t="s">
        <v>40</v>
      </c>
      <c r="C3984" s="0" t="s">
        <v>72</v>
      </c>
      <c r="D3984" s="0" t="s">
        <v>71</v>
      </c>
      <c r="E3984" s="0" t="n">
        <v>2035</v>
      </c>
      <c r="F3984" s="5" t="n">
        <v>495.464068382911</v>
      </c>
      <c r="G3984" s="10" t="s">
        <v>4</v>
      </c>
    </row>
    <row r="3985" customFormat="false" ht="14.25" hidden="true" customHeight="false" outlineLevel="0" collapsed="false">
      <c r="A3985" s="0" t="s">
        <v>102</v>
      </c>
      <c r="B3985" s="0" t="s">
        <v>40</v>
      </c>
      <c r="C3985" s="0" t="s">
        <v>72</v>
      </c>
      <c r="D3985" s="0" t="s">
        <v>71</v>
      </c>
      <c r="E3985" s="0" t="n">
        <v>2036</v>
      </c>
      <c r="F3985" s="5" t="n">
        <v>501.492752556628</v>
      </c>
      <c r="G3985" s="10" t="s">
        <v>4</v>
      </c>
    </row>
    <row r="3986" customFormat="false" ht="14.25" hidden="true" customHeight="false" outlineLevel="0" collapsed="false">
      <c r="A3986" s="0" t="s">
        <v>102</v>
      </c>
      <c r="B3986" s="0" t="s">
        <v>40</v>
      </c>
      <c r="C3986" s="0" t="s">
        <v>72</v>
      </c>
      <c r="D3986" s="0" t="s">
        <v>71</v>
      </c>
      <c r="E3986" s="0" t="n">
        <v>2037</v>
      </c>
      <c r="F3986" s="5" t="n">
        <v>515.05673277204</v>
      </c>
      <c r="G3986" s="10" t="s">
        <v>4</v>
      </c>
    </row>
    <row r="3987" customFormat="false" ht="14.25" hidden="true" customHeight="false" outlineLevel="0" collapsed="false">
      <c r="A3987" s="0" t="s">
        <v>102</v>
      </c>
      <c r="B3987" s="0" t="s">
        <v>40</v>
      </c>
      <c r="C3987" s="0" t="s">
        <v>72</v>
      </c>
      <c r="D3987" s="0" t="s">
        <v>71</v>
      </c>
      <c r="E3987" s="0" t="n">
        <v>2038</v>
      </c>
      <c r="F3987" s="5" t="n">
        <v>522.461603112858</v>
      </c>
      <c r="G3987" s="10" t="s">
        <v>4</v>
      </c>
    </row>
    <row r="3988" customFormat="false" ht="14.25" hidden="true" customHeight="false" outlineLevel="0" collapsed="false">
      <c r="A3988" s="0" t="s">
        <v>102</v>
      </c>
      <c r="B3988" s="0" t="s">
        <v>40</v>
      </c>
      <c r="C3988" s="0" t="s">
        <v>72</v>
      </c>
      <c r="D3988" s="0" t="s">
        <v>71</v>
      </c>
      <c r="E3988" s="0" t="n">
        <v>2039</v>
      </c>
      <c r="F3988" s="5" t="n">
        <v>538.642206283835</v>
      </c>
      <c r="G3988" s="10" t="s">
        <v>4</v>
      </c>
    </row>
    <row r="3989" customFormat="false" ht="14.25" hidden="true" customHeight="false" outlineLevel="0" collapsed="false">
      <c r="A3989" s="0" t="s">
        <v>102</v>
      </c>
      <c r="B3989" s="0" t="s">
        <v>40</v>
      </c>
      <c r="C3989" s="0" t="s">
        <v>72</v>
      </c>
      <c r="D3989" s="0" t="s">
        <v>71</v>
      </c>
      <c r="E3989" s="0" t="n">
        <v>2040</v>
      </c>
      <c r="F3989" s="5" t="n">
        <v>544.554916758743</v>
      </c>
      <c r="G3989" s="10" t="s">
        <v>4</v>
      </c>
    </row>
    <row r="3990" customFormat="false" ht="14.25" hidden="true" customHeight="false" outlineLevel="0" collapsed="false">
      <c r="A3990" s="0" t="s">
        <v>102</v>
      </c>
      <c r="B3990" s="0" t="s">
        <v>40</v>
      </c>
      <c r="C3990" s="0" t="s">
        <v>75</v>
      </c>
      <c r="D3990" s="0" t="s">
        <v>71</v>
      </c>
      <c r="E3990" s="0" t="n">
        <v>2024</v>
      </c>
      <c r="F3990" s="5" t="n">
        <v>126.87240276</v>
      </c>
      <c r="G3990" s="10" t="s">
        <v>4</v>
      </c>
    </row>
    <row r="3991" customFormat="false" ht="14.25" hidden="true" customHeight="false" outlineLevel="0" collapsed="false">
      <c r="A3991" s="0" t="s">
        <v>102</v>
      </c>
      <c r="B3991" s="0" t="s">
        <v>40</v>
      </c>
      <c r="C3991" s="0" t="s">
        <v>75</v>
      </c>
      <c r="D3991" s="0" t="s">
        <v>71</v>
      </c>
      <c r="E3991" s="0" t="n">
        <v>2025</v>
      </c>
      <c r="F3991" s="5" t="n">
        <v>128.261157096</v>
      </c>
      <c r="G3991" s="10" t="s">
        <v>4</v>
      </c>
    </row>
    <row r="3992" customFormat="false" ht="14.25" hidden="true" customHeight="false" outlineLevel="0" collapsed="false">
      <c r="A3992" s="0" t="s">
        <v>102</v>
      </c>
      <c r="B3992" s="0" t="s">
        <v>40</v>
      </c>
      <c r="C3992" s="0" t="s">
        <v>75</v>
      </c>
      <c r="D3992" s="0" t="s">
        <v>71</v>
      </c>
      <c r="E3992" s="0" t="n">
        <v>2026</v>
      </c>
      <c r="F3992" s="5" t="n">
        <v>184.433441432438</v>
      </c>
      <c r="G3992" s="10" t="s">
        <v>4</v>
      </c>
    </row>
    <row r="3993" customFormat="false" ht="14.25" hidden="true" customHeight="false" outlineLevel="0" collapsed="false">
      <c r="A3993" s="0" t="s">
        <v>102</v>
      </c>
      <c r="B3993" s="0" t="s">
        <v>40</v>
      </c>
      <c r="C3993" s="0" t="s">
        <v>75</v>
      </c>
      <c r="D3993" s="0" t="s">
        <v>71</v>
      </c>
      <c r="E3993" s="0" t="n">
        <v>2027</v>
      </c>
      <c r="F3993" s="5" t="n">
        <v>311.363126235998</v>
      </c>
      <c r="G3993" s="10" t="s">
        <v>4</v>
      </c>
    </row>
    <row r="3994" customFormat="false" ht="14.25" hidden="true" customHeight="false" outlineLevel="0" collapsed="false">
      <c r="A3994" s="0" t="s">
        <v>102</v>
      </c>
      <c r="B3994" s="0" t="s">
        <v>40</v>
      </c>
      <c r="C3994" s="0" t="s">
        <v>75</v>
      </c>
      <c r="D3994" s="0" t="s">
        <v>71</v>
      </c>
      <c r="E3994" s="0" t="n">
        <v>2028</v>
      </c>
      <c r="F3994" s="5" t="n">
        <v>460.821133381073</v>
      </c>
      <c r="G3994" s="10" t="s">
        <v>4</v>
      </c>
    </row>
    <row r="3995" customFormat="false" ht="14.25" hidden="true" customHeight="false" outlineLevel="0" collapsed="false">
      <c r="A3995" s="0" t="s">
        <v>102</v>
      </c>
      <c r="B3995" s="0" t="s">
        <v>40</v>
      </c>
      <c r="C3995" s="0" t="s">
        <v>75</v>
      </c>
      <c r="D3995" s="0" t="s">
        <v>71</v>
      </c>
      <c r="E3995" s="0" t="n">
        <v>2029</v>
      </c>
      <c r="F3995" s="5" t="n">
        <v>624.723910467622</v>
      </c>
      <c r="G3995" s="10" t="s">
        <v>4</v>
      </c>
    </row>
    <row r="3996" customFormat="false" ht="14.25" hidden="true" customHeight="false" outlineLevel="0" collapsed="false">
      <c r="A3996" s="0" t="s">
        <v>102</v>
      </c>
      <c r="B3996" s="0" t="s">
        <v>40</v>
      </c>
      <c r="C3996" s="0" t="s">
        <v>75</v>
      </c>
      <c r="D3996" s="0" t="s">
        <v>71</v>
      </c>
      <c r="E3996" s="0" t="n">
        <v>2030</v>
      </c>
      <c r="F3996" s="5" t="n">
        <v>820.870261780082</v>
      </c>
      <c r="G3996" s="10" t="s">
        <v>4</v>
      </c>
    </row>
    <row r="3997" customFormat="false" ht="14.25" hidden="true" customHeight="false" outlineLevel="0" collapsed="false">
      <c r="A3997" s="0" t="s">
        <v>102</v>
      </c>
      <c r="B3997" s="0" t="s">
        <v>40</v>
      </c>
      <c r="C3997" s="0" t="s">
        <v>75</v>
      </c>
      <c r="D3997" s="0" t="s">
        <v>71</v>
      </c>
      <c r="E3997" s="0" t="n">
        <v>2031</v>
      </c>
      <c r="F3997" s="5" t="n">
        <v>1003.63033574697</v>
      </c>
      <c r="G3997" s="10" t="s">
        <v>4</v>
      </c>
    </row>
    <row r="3998" customFormat="false" ht="14.25" hidden="true" customHeight="false" outlineLevel="0" collapsed="false">
      <c r="A3998" s="0" t="s">
        <v>102</v>
      </c>
      <c r="B3998" s="0" t="s">
        <v>40</v>
      </c>
      <c r="C3998" s="0" t="s">
        <v>75</v>
      </c>
      <c r="D3998" s="0" t="s">
        <v>71</v>
      </c>
      <c r="E3998" s="0" t="n">
        <v>2032</v>
      </c>
      <c r="F3998" s="5" t="n">
        <v>1173.80032398455</v>
      </c>
      <c r="G3998" s="10" t="s">
        <v>4</v>
      </c>
    </row>
    <row r="3999" customFormat="false" ht="14.25" hidden="true" customHeight="false" outlineLevel="0" collapsed="false">
      <c r="A3999" s="0" t="s">
        <v>102</v>
      </c>
      <c r="B3999" s="0" t="s">
        <v>40</v>
      </c>
      <c r="C3999" s="0" t="s">
        <v>75</v>
      </c>
      <c r="D3999" s="0" t="s">
        <v>71</v>
      </c>
      <c r="E3999" s="0" t="n">
        <v>2033</v>
      </c>
      <c r="F3999" s="5" t="n">
        <v>1306.55672124056</v>
      </c>
      <c r="G3999" s="10" t="s">
        <v>4</v>
      </c>
    </row>
    <row r="4000" customFormat="false" ht="14.25" hidden="true" customHeight="false" outlineLevel="0" collapsed="false">
      <c r="A4000" s="0" t="s">
        <v>102</v>
      </c>
      <c r="B4000" s="0" t="s">
        <v>40</v>
      </c>
      <c r="C4000" s="0" t="s">
        <v>75</v>
      </c>
      <c r="D4000" s="0" t="s">
        <v>71</v>
      </c>
      <c r="E4000" s="0" t="n">
        <v>2034</v>
      </c>
      <c r="F4000" s="5" t="n">
        <v>1462.59933140867</v>
      </c>
      <c r="G4000" s="10" t="s">
        <v>4</v>
      </c>
    </row>
    <row r="4001" customFormat="false" ht="14.25" hidden="true" customHeight="false" outlineLevel="0" collapsed="false">
      <c r="A4001" s="0" t="s">
        <v>102</v>
      </c>
      <c r="B4001" s="0" t="s">
        <v>40</v>
      </c>
      <c r="C4001" s="0" t="s">
        <v>75</v>
      </c>
      <c r="D4001" s="0" t="s">
        <v>71</v>
      </c>
      <c r="E4001" s="0" t="n">
        <v>2035</v>
      </c>
      <c r="F4001" s="5" t="n">
        <v>1599.30029278247</v>
      </c>
      <c r="G4001" s="10" t="s">
        <v>4</v>
      </c>
    </row>
    <row r="4002" customFormat="false" ht="14.25" hidden="true" customHeight="false" outlineLevel="0" collapsed="false">
      <c r="A4002" s="0" t="s">
        <v>102</v>
      </c>
      <c r="B4002" s="0" t="s">
        <v>40</v>
      </c>
      <c r="C4002" s="0" t="s">
        <v>75</v>
      </c>
      <c r="D4002" s="0" t="s">
        <v>71</v>
      </c>
      <c r="E4002" s="0" t="n">
        <v>2036</v>
      </c>
      <c r="F4002" s="5" t="n">
        <v>1737.18282516736</v>
      </c>
      <c r="G4002" s="10" t="s">
        <v>4</v>
      </c>
    </row>
    <row r="4003" customFormat="false" ht="14.25" hidden="true" customHeight="false" outlineLevel="0" collapsed="false">
      <c r="A4003" s="0" t="s">
        <v>102</v>
      </c>
      <c r="B4003" s="0" t="s">
        <v>40</v>
      </c>
      <c r="C4003" s="0" t="s">
        <v>75</v>
      </c>
      <c r="D4003" s="0" t="s">
        <v>71</v>
      </c>
      <c r="E4003" s="0" t="n">
        <v>2037</v>
      </c>
      <c r="F4003" s="5" t="n">
        <v>1866.23069217979</v>
      </c>
      <c r="G4003" s="10" t="s">
        <v>4</v>
      </c>
    </row>
    <row r="4004" customFormat="false" ht="14.25" hidden="true" customHeight="false" outlineLevel="0" collapsed="false">
      <c r="A4004" s="0" t="s">
        <v>102</v>
      </c>
      <c r="B4004" s="0" t="s">
        <v>40</v>
      </c>
      <c r="C4004" s="0" t="s">
        <v>75</v>
      </c>
      <c r="D4004" s="0" t="s">
        <v>71</v>
      </c>
      <c r="E4004" s="0" t="n">
        <v>2038</v>
      </c>
      <c r="F4004" s="5" t="n">
        <v>1982.60350605643</v>
      </c>
      <c r="G4004" s="10" t="s">
        <v>4</v>
      </c>
    </row>
    <row r="4005" customFormat="false" ht="14.25" hidden="true" customHeight="false" outlineLevel="0" collapsed="false">
      <c r="A4005" s="0" t="s">
        <v>102</v>
      </c>
      <c r="B4005" s="0" t="s">
        <v>40</v>
      </c>
      <c r="C4005" s="0" t="s">
        <v>75</v>
      </c>
      <c r="D4005" s="0" t="s">
        <v>71</v>
      </c>
      <c r="E4005" s="0" t="n">
        <v>2039</v>
      </c>
      <c r="F4005" s="5" t="n">
        <v>2082.58336857613</v>
      </c>
      <c r="G4005" s="10" t="s">
        <v>4</v>
      </c>
    </row>
    <row r="4006" customFormat="false" ht="14.25" hidden="true" customHeight="false" outlineLevel="0" collapsed="false">
      <c r="A4006" s="0" t="s">
        <v>102</v>
      </c>
      <c r="B4006" s="0" t="s">
        <v>40</v>
      </c>
      <c r="C4006" s="0" t="s">
        <v>75</v>
      </c>
      <c r="D4006" s="0" t="s">
        <v>71</v>
      </c>
      <c r="E4006" s="0" t="n">
        <v>2040</v>
      </c>
      <c r="F4006" s="5" t="n">
        <v>2162.76282826631</v>
      </c>
      <c r="G4006" s="10" t="s">
        <v>4</v>
      </c>
    </row>
    <row r="4007" customFormat="false" ht="14.25" hidden="true" customHeight="false" outlineLevel="0" collapsed="false">
      <c r="A4007" s="0" t="s">
        <v>102</v>
      </c>
      <c r="B4007" s="0" t="s">
        <v>40</v>
      </c>
      <c r="C4007" s="0" t="s">
        <v>75</v>
      </c>
      <c r="D4007" s="0" t="s">
        <v>75</v>
      </c>
      <c r="E4007" s="0" t="n">
        <v>2024</v>
      </c>
      <c r="F4007" s="5" t="n">
        <v>126.87240276</v>
      </c>
      <c r="G4007" s="10" t="s">
        <v>4</v>
      </c>
    </row>
    <row r="4008" customFormat="false" ht="14.25" hidden="true" customHeight="false" outlineLevel="0" collapsed="false">
      <c r="A4008" s="0" t="s">
        <v>102</v>
      </c>
      <c r="B4008" s="0" t="s">
        <v>40</v>
      </c>
      <c r="C4008" s="0" t="s">
        <v>75</v>
      </c>
      <c r="D4008" s="0" t="s">
        <v>75</v>
      </c>
      <c r="E4008" s="0" t="n">
        <v>2025</v>
      </c>
      <c r="F4008" s="5" t="n">
        <v>128.261157096</v>
      </c>
      <c r="G4008" s="10" t="s">
        <v>4</v>
      </c>
    </row>
    <row r="4009" customFormat="false" ht="14.25" hidden="true" customHeight="false" outlineLevel="0" collapsed="false">
      <c r="A4009" s="0" t="s">
        <v>102</v>
      </c>
      <c r="B4009" s="0" t="s">
        <v>40</v>
      </c>
      <c r="C4009" s="0" t="s">
        <v>75</v>
      </c>
      <c r="D4009" s="0" t="s">
        <v>75</v>
      </c>
      <c r="E4009" s="0" t="n">
        <v>2026</v>
      </c>
      <c r="F4009" s="5" t="n">
        <v>184.433441432438</v>
      </c>
      <c r="G4009" s="10" t="s">
        <v>4</v>
      </c>
    </row>
    <row r="4010" customFormat="false" ht="14.25" hidden="true" customHeight="false" outlineLevel="0" collapsed="false">
      <c r="A4010" s="0" t="s">
        <v>102</v>
      </c>
      <c r="B4010" s="0" t="s">
        <v>40</v>
      </c>
      <c r="C4010" s="0" t="s">
        <v>75</v>
      </c>
      <c r="D4010" s="0" t="s">
        <v>75</v>
      </c>
      <c r="E4010" s="0" t="n">
        <v>2027</v>
      </c>
      <c r="F4010" s="5" t="n">
        <v>311.363126235998</v>
      </c>
      <c r="G4010" s="10" t="s">
        <v>4</v>
      </c>
    </row>
    <row r="4011" customFormat="false" ht="14.25" hidden="true" customHeight="false" outlineLevel="0" collapsed="false">
      <c r="A4011" s="0" t="s">
        <v>102</v>
      </c>
      <c r="B4011" s="0" t="s">
        <v>40</v>
      </c>
      <c r="C4011" s="0" t="s">
        <v>75</v>
      </c>
      <c r="D4011" s="0" t="s">
        <v>75</v>
      </c>
      <c r="E4011" s="0" t="n">
        <v>2028</v>
      </c>
      <c r="F4011" s="5" t="n">
        <v>460.821133381073</v>
      </c>
      <c r="G4011" s="10" t="s">
        <v>4</v>
      </c>
    </row>
    <row r="4012" customFormat="false" ht="14.25" hidden="true" customHeight="false" outlineLevel="0" collapsed="false">
      <c r="A4012" s="0" t="s">
        <v>102</v>
      </c>
      <c r="B4012" s="0" t="s">
        <v>40</v>
      </c>
      <c r="C4012" s="0" t="s">
        <v>75</v>
      </c>
      <c r="D4012" s="0" t="s">
        <v>75</v>
      </c>
      <c r="E4012" s="0" t="n">
        <v>2029</v>
      </c>
      <c r="F4012" s="5" t="n">
        <v>624.723910467622</v>
      </c>
      <c r="G4012" s="10" t="s">
        <v>4</v>
      </c>
    </row>
    <row r="4013" customFormat="false" ht="14.25" hidden="true" customHeight="false" outlineLevel="0" collapsed="false">
      <c r="A4013" s="0" t="s">
        <v>102</v>
      </c>
      <c r="B4013" s="0" t="s">
        <v>40</v>
      </c>
      <c r="C4013" s="0" t="s">
        <v>75</v>
      </c>
      <c r="D4013" s="0" t="s">
        <v>75</v>
      </c>
      <c r="E4013" s="0" t="n">
        <v>2030</v>
      </c>
      <c r="F4013" s="5" t="n">
        <v>820.870261780082</v>
      </c>
      <c r="G4013" s="10" t="s">
        <v>4</v>
      </c>
    </row>
    <row r="4014" customFormat="false" ht="14.25" hidden="true" customHeight="false" outlineLevel="0" collapsed="false">
      <c r="A4014" s="0" t="s">
        <v>102</v>
      </c>
      <c r="B4014" s="0" t="s">
        <v>40</v>
      </c>
      <c r="C4014" s="0" t="s">
        <v>75</v>
      </c>
      <c r="D4014" s="0" t="s">
        <v>75</v>
      </c>
      <c r="E4014" s="0" t="n">
        <v>2031</v>
      </c>
      <c r="F4014" s="5" t="n">
        <v>1003.63033574697</v>
      </c>
      <c r="G4014" s="10" t="s">
        <v>4</v>
      </c>
    </row>
    <row r="4015" customFormat="false" ht="14.25" hidden="true" customHeight="false" outlineLevel="0" collapsed="false">
      <c r="A4015" s="0" t="s">
        <v>102</v>
      </c>
      <c r="B4015" s="0" t="s">
        <v>40</v>
      </c>
      <c r="C4015" s="0" t="s">
        <v>75</v>
      </c>
      <c r="D4015" s="0" t="s">
        <v>75</v>
      </c>
      <c r="E4015" s="0" t="n">
        <v>2032</v>
      </c>
      <c r="F4015" s="5" t="n">
        <v>1173.80032398455</v>
      </c>
      <c r="G4015" s="10" t="s">
        <v>4</v>
      </c>
    </row>
    <row r="4016" customFormat="false" ht="14.25" hidden="true" customHeight="false" outlineLevel="0" collapsed="false">
      <c r="A4016" s="0" t="s">
        <v>102</v>
      </c>
      <c r="B4016" s="0" t="s">
        <v>40</v>
      </c>
      <c r="C4016" s="0" t="s">
        <v>75</v>
      </c>
      <c r="D4016" s="0" t="s">
        <v>75</v>
      </c>
      <c r="E4016" s="0" t="n">
        <v>2033</v>
      </c>
      <c r="F4016" s="5" t="n">
        <v>1306.55672124056</v>
      </c>
      <c r="G4016" s="10" t="s">
        <v>4</v>
      </c>
    </row>
    <row r="4017" customFormat="false" ht="14.25" hidden="true" customHeight="false" outlineLevel="0" collapsed="false">
      <c r="A4017" s="0" t="s">
        <v>102</v>
      </c>
      <c r="B4017" s="0" t="s">
        <v>40</v>
      </c>
      <c r="C4017" s="0" t="s">
        <v>75</v>
      </c>
      <c r="D4017" s="0" t="s">
        <v>75</v>
      </c>
      <c r="E4017" s="0" t="n">
        <v>2034</v>
      </c>
      <c r="F4017" s="5" t="n">
        <v>1462.59933140867</v>
      </c>
      <c r="G4017" s="10" t="s">
        <v>4</v>
      </c>
    </row>
    <row r="4018" customFormat="false" ht="14.25" hidden="true" customHeight="false" outlineLevel="0" collapsed="false">
      <c r="A4018" s="0" t="s">
        <v>102</v>
      </c>
      <c r="B4018" s="0" t="s">
        <v>40</v>
      </c>
      <c r="C4018" s="0" t="s">
        <v>75</v>
      </c>
      <c r="D4018" s="0" t="s">
        <v>75</v>
      </c>
      <c r="E4018" s="0" t="n">
        <v>2035</v>
      </c>
      <c r="F4018" s="5" t="n">
        <v>1599.30029278247</v>
      </c>
      <c r="G4018" s="10" t="s">
        <v>4</v>
      </c>
    </row>
    <row r="4019" customFormat="false" ht="14.25" hidden="true" customHeight="false" outlineLevel="0" collapsed="false">
      <c r="A4019" s="0" t="s">
        <v>102</v>
      </c>
      <c r="B4019" s="0" t="s">
        <v>40</v>
      </c>
      <c r="C4019" s="0" t="s">
        <v>75</v>
      </c>
      <c r="D4019" s="0" t="s">
        <v>75</v>
      </c>
      <c r="E4019" s="0" t="n">
        <v>2036</v>
      </c>
      <c r="F4019" s="5" t="n">
        <v>1737.18282516736</v>
      </c>
      <c r="G4019" s="10" t="s">
        <v>4</v>
      </c>
    </row>
    <row r="4020" customFormat="false" ht="14.25" hidden="true" customHeight="false" outlineLevel="0" collapsed="false">
      <c r="A4020" s="0" t="s">
        <v>102</v>
      </c>
      <c r="B4020" s="0" t="s">
        <v>40</v>
      </c>
      <c r="C4020" s="0" t="s">
        <v>75</v>
      </c>
      <c r="D4020" s="0" t="s">
        <v>75</v>
      </c>
      <c r="E4020" s="0" t="n">
        <v>2037</v>
      </c>
      <c r="F4020" s="5" t="n">
        <v>1866.23069217979</v>
      </c>
      <c r="G4020" s="10" t="s">
        <v>4</v>
      </c>
    </row>
    <row r="4021" customFormat="false" ht="14.25" hidden="true" customHeight="false" outlineLevel="0" collapsed="false">
      <c r="A4021" s="0" t="s">
        <v>102</v>
      </c>
      <c r="B4021" s="0" t="s">
        <v>40</v>
      </c>
      <c r="C4021" s="0" t="s">
        <v>75</v>
      </c>
      <c r="D4021" s="0" t="s">
        <v>75</v>
      </c>
      <c r="E4021" s="0" t="n">
        <v>2038</v>
      </c>
      <c r="F4021" s="5" t="n">
        <v>1982.60350605643</v>
      </c>
      <c r="G4021" s="10" t="s">
        <v>4</v>
      </c>
    </row>
    <row r="4022" customFormat="false" ht="14.25" hidden="true" customHeight="false" outlineLevel="0" collapsed="false">
      <c r="A4022" s="0" t="s">
        <v>102</v>
      </c>
      <c r="B4022" s="0" t="s">
        <v>40</v>
      </c>
      <c r="C4022" s="0" t="s">
        <v>75</v>
      </c>
      <c r="D4022" s="0" t="s">
        <v>75</v>
      </c>
      <c r="E4022" s="0" t="n">
        <v>2039</v>
      </c>
      <c r="F4022" s="5" t="n">
        <v>2082.58336857613</v>
      </c>
      <c r="G4022" s="10" t="s">
        <v>4</v>
      </c>
    </row>
    <row r="4023" customFormat="false" ht="14.25" hidden="true" customHeight="false" outlineLevel="0" collapsed="false">
      <c r="A4023" s="0" t="s">
        <v>102</v>
      </c>
      <c r="B4023" s="0" t="s">
        <v>40</v>
      </c>
      <c r="C4023" s="0" t="s">
        <v>75</v>
      </c>
      <c r="D4023" s="0" t="s">
        <v>75</v>
      </c>
      <c r="E4023" s="0" t="n">
        <v>2040</v>
      </c>
      <c r="F4023" s="5" t="n">
        <v>2162.76282826631</v>
      </c>
      <c r="G4023" s="10" t="s">
        <v>4</v>
      </c>
    </row>
    <row r="4024" customFormat="false" ht="14.25" hidden="true" customHeight="false" outlineLevel="0" collapsed="false">
      <c r="A4024" s="0" t="s">
        <v>102</v>
      </c>
      <c r="B4024" s="0" t="s">
        <v>40</v>
      </c>
      <c r="C4024" s="0" t="s">
        <v>76</v>
      </c>
      <c r="D4024" s="0" t="s">
        <v>77</v>
      </c>
      <c r="E4024" s="0" t="n">
        <v>2024</v>
      </c>
      <c r="F4024" s="5" t="n">
        <v>1.82</v>
      </c>
      <c r="G4024" s="10" t="s">
        <v>4</v>
      </c>
    </row>
    <row r="4025" customFormat="false" ht="14.25" hidden="true" customHeight="false" outlineLevel="0" collapsed="false">
      <c r="A4025" s="0" t="s">
        <v>102</v>
      </c>
      <c r="B4025" s="0" t="s">
        <v>40</v>
      </c>
      <c r="C4025" s="0" t="s">
        <v>76</v>
      </c>
      <c r="D4025" s="0" t="s">
        <v>77</v>
      </c>
      <c r="E4025" s="0" t="n">
        <v>2025</v>
      </c>
      <c r="F4025" s="5" t="n">
        <v>1.898</v>
      </c>
      <c r="G4025" s="10" t="s">
        <v>4</v>
      </c>
    </row>
    <row r="4026" customFormat="false" ht="14.25" hidden="true" customHeight="false" outlineLevel="0" collapsed="false">
      <c r="A4026" s="0" t="s">
        <v>102</v>
      </c>
      <c r="B4026" s="0" t="s">
        <v>40</v>
      </c>
      <c r="C4026" s="0" t="s">
        <v>76</v>
      </c>
      <c r="D4026" s="0" t="s">
        <v>77</v>
      </c>
      <c r="E4026" s="0" t="n">
        <v>2026</v>
      </c>
      <c r="F4026" s="5" t="n">
        <v>4.6968</v>
      </c>
      <c r="G4026" s="10" t="s">
        <v>4</v>
      </c>
    </row>
    <row r="4027" customFormat="false" ht="14.25" hidden="true" customHeight="false" outlineLevel="0" collapsed="false">
      <c r="A4027" s="0" t="s">
        <v>102</v>
      </c>
      <c r="B4027" s="0" t="s">
        <v>40</v>
      </c>
      <c r="C4027" s="0" t="s">
        <v>76</v>
      </c>
      <c r="D4027" s="0" t="s">
        <v>77</v>
      </c>
      <c r="E4027" s="0" t="n">
        <v>2027</v>
      </c>
      <c r="F4027" s="5" t="n">
        <v>7.1604</v>
      </c>
      <c r="G4027" s="10" t="s">
        <v>4</v>
      </c>
    </row>
    <row r="4028" customFormat="false" ht="14.25" hidden="true" customHeight="false" outlineLevel="0" collapsed="false">
      <c r="A4028" s="0" t="s">
        <v>102</v>
      </c>
      <c r="B4028" s="0" t="s">
        <v>40</v>
      </c>
      <c r="C4028" s="0" t="s">
        <v>76</v>
      </c>
      <c r="D4028" s="0" t="s">
        <v>77</v>
      </c>
      <c r="E4028" s="0" t="n">
        <v>2028</v>
      </c>
      <c r="F4028" s="5" t="n">
        <v>7.878</v>
      </c>
      <c r="G4028" s="10" t="s">
        <v>4</v>
      </c>
    </row>
    <row r="4029" customFormat="false" ht="14.25" hidden="true" customHeight="false" outlineLevel="0" collapsed="false">
      <c r="A4029" s="0" t="s">
        <v>102</v>
      </c>
      <c r="B4029" s="0" t="s">
        <v>40</v>
      </c>
      <c r="C4029" s="0" t="s">
        <v>76</v>
      </c>
      <c r="D4029" s="0" t="s">
        <v>77</v>
      </c>
      <c r="E4029" s="0" t="n">
        <v>2029</v>
      </c>
      <c r="F4029" s="5" t="n">
        <v>7.8</v>
      </c>
      <c r="G4029" s="10" t="s">
        <v>4</v>
      </c>
    </row>
    <row r="4030" customFormat="false" ht="14.25" hidden="true" customHeight="false" outlineLevel="0" collapsed="false">
      <c r="A4030" s="0" t="s">
        <v>102</v>
      </c>
      <c r="B4030" s="0" t="s">
        <v>40</v>
      </c>
      <c r="C4030" s="0" t="s">
        <v>76</v>
      </c>
      <c r="D4030" s="0" t="s">
        <v>77</v>
      </c>
      <c r="E4030" s="0" t="n">
        <v>2030</v>
      </c>
      <c r="F4030" s="5" t="n">
        <v>5.742</v>
      </c>
      <c r="G4030" s="10" t="s">
        <v>4</v>
      </c>
    </row>
    <row r="4031" customFormat="false" ht="14.25" hidden="true" customHeight="false" outlineLevel="0" collapsed="false">
      <c r="A4031" s="0" t="s">
        <v>102</v>
      </c>
      <c r="B4031" s="0" t="s">
        <v>40</v>
      </c>
      <c r="C4031" s="0" t="s">
        <v>76</v>
      </c>
      <c r="D4031" s="0" t="s">
        <v>77</v>
      </c>
      <c r="E4031" s="0" t="n">
        <v>2031</v>
      </c>
      <c r="F4031" s="5" t="n">
        <v>5.586</v>
      </c>
      <c r="G4031" s="10" t="s">
        <v>4</v>
      </c>
    </row>
    <row r="4032" customFormat="false" ht="14.25" hidden="true" customHeight="false" outlineLevel="0" collapsed="false">
      <c r="A4032" s="0" t="s">
        <v>102</v>
      </c>
      <c r="B4032" s="0" t="s">
        <v>40</v>
      </c>
      <c r="C4032" s="0" t="s">
        <v>76</v>
      </c>
      <c r="D4032" s="0" t="s">
        <v>77</v>
      </c>
      <c r="E4032" s="0" t="n">
        <v>2032</v>
      </c>
      <c r="F4032" s="5" t="n">
        <v>5.529</v>
      </c>
      <c r="G4032" s="10" t="s">
        <v>4</v>
      </c>
    </row>
    <row r="4033" customFormat="false" ht="14.25" hidden="true" customHeight="false" outlineLevel="0" collapsed="false">
      <c r="A4033" s="0" t="s">
        <v>102</v>
      </c>
      <c r="B4033" s="0" t="s">
        <v>40</v>
      </c>
      <c r="C4033" s="0" t="s">
        <v>76</v>
      </c>
      <c r="D4033" s="0" t="s">
        <v>77</v>
      </c>
      <c r="E4033" s="0" t="n">
        <v>2033</v>
      </c>
      <c r="F4033" s="5" t="n">
        <v>5.568</v>
      </c>
      <c r="G4033" s="10" t="s">
        <v>4</v>
      </c>
    </row>
    <row r="4034" customFormat="false" ht="14.25" hidden="true" customHeight="false" outlineLevel="0" collapsed="false">
      <c r="A4034" s="0" t="s">
        <v>102</v>
      </c>
      <c r="B4034" s="0" t="s">
        <v>40</v>
      </c>
      <c r="C4034" s="0" t="s">
        <v>76</v>
      </c>
      <c r="D4034" s="0" t="s">
        <v>77</v>
      </c>
      <c r="E4034" s="0" t="n">
        <v>2034</v>
      </c>
      <c r="F4034" s="5" t="n">
        <v>5.6168</v>
      </c>
      <c r="G4034" s="10" t="s">
        <v>4</v>
      </c>
    </row>
    <row r="4035" customFormat="false" ht="14.25" hidden="true" customHeight="false" outlineLevel="0" collapsed="false">
      <c r="A4035" s="0" t="s">
        <v>102</v>
      </c>
      <c r="B4035" s="0" t="s">
        <v>40</v>
      </c>
      <c r="C4035" s="0" t="s">
        <v>76</v>
      </c>
      <c r="D4035" s="0" t="s">
        <v>77</v>
      </c>
      <c r="E4035" s="0" t="n">
        <v>2035</v>
      </c>
      <c r="F4035" s="5" t="n">
        <v>5.652</v>
      </c>
      <c r="G4035" s="10" t="s">
        <v>4</v>
      </c>
    </row>
    <row r="4036" customFormat="false" ht="14.25" hidden="true" customHeight="false" outlineLevel="0" collapsed="false">
      <c r="A4036" s="0" t="s">
        <v>102</v>
      </c>
      <c r="B4036" s="0" t="s">
        <v>40</v>
      </c>
      <c r="C4036" s="0" t="s">
        <v>76</v>
      </c>
      <c r="D4036" s="0" t="s">
        <v>77</v>
      </c>
      <c r="E4036" s="0" t="n">
        <v>2036</v>
      </c>
      <c r="F4036" s="5" t="n">
        <v>5.6852</v>
      </c>
      <c r="G4036" s="10" t="s">
        <v>4</v>
      </c>
    </row>
    <row r="4037" customFormat="false" ht="14.25" hidden="true" customHeight="false" outlineLevel="0" collapsed="false">
      <c r="A4037" s="0" t="s">
        <v>102</v>
      </c>
      <c r="B4037" s="0" t="s">
        <v>40</v>
      </c>
      <c r="C4037" s="0" t="s">
        <v>76</v>
      </c>
      <c r="D4037" s="0" t="s">
        <v>77</v>
      </c>
      <c r="E4037" s="0" t="n">
        <v>2037</v>
      </c>
      <c r="F4037" s="5" t="n">
        <v>5.7288</v>
      </c>
      <c r="G4037" s="10" t="s">
        <v>4</v>
      </c>
    </row>
    <row r="4038" customFormat="false" ht="14.25" hidden="true" customHeight="false" outlineLevel="0" collapsed="false">
      <c r="A4038" s="0" t="s">
        <v>102</v>
      </c>
      <c r="B4038" s="0" t="s">
        <v>40</v>
      </c>
      <c r="C4038" s="0" t="s">
        <v>76</v>
      </c>
      <c r="D4038" s="0" t="s">
        <v>77</v>
      </c>
      <c r="E4038" s="0" t="n">
        <v>2038</v>
      </c>
      <c r="F4038" s="5" t="n">
        <v>5.7582</v>
      </c>
      <c r="G4038" s="10" t="s">
        <v>4</v>
      </c>
    </row>
    <row r="4039" customFormat="false" ht="14.25" hidden="true" customHeight="false" outlineLevel="0" collapsed="false">
      <c r="A4039" s="0" t="s">
        <v>102</v>
      </c>
      <c r="B4039" s="0" t="s">
        <v>40</v>
      </c>
      <c r="C4039" s="0" t="s">
        <v>76</v>
      </c>
      <c r="D4039" s="0" t="s">
        <v>77</v>
      </c>
      <c r="E4039" s="0" t="n">
        <v>2039</v>
      </c>
      <c r="F4039" s="5" t="n">
        <v>5.7984</v>
      </c>
      <c r="G4039" s="10" t="s">
        <v>4</v>
      </c>
    </row>
    <row r="4040" customFormat="false" ht="14.25" hidden="true" customHeight="false" outlineLevel="0" collapsed="false">
      <c r="A4040" s="0" t="s">
        <v>102</v>
      </c>
      <c r="B4040" s="0" t="s">
        <v>40</v>
      </c>
      <c r="C4040" s="0" t="s">
        <v>76</v>
      </c>
      <c r="D4040" s="0" t="s">
        <v>77</v>
      </c>
      <c r="E4040" s="0" t="n">
        <v>2040</v>
      </c>
      <c r="F4040" s="5" t="n">
        <v>5.824</v>
      </c>
      <c r="G4040" s="10" t="s">
        <v>4</v>
      </c>
    </row>
    <row r="4041" customFormat="false" ht="14.25" hidden="true" customHeight="false" outlineLevel="0" collapsed="false">
      <c r="A4041" s="0" t="s">
        <v>102</v>
      </c>
      <c r="B4041" s="0" t="s">
        <v>40</v>
      </c>
      <c r="C4041" s="0" t="s">
        <v>76</v>
      </c>
      <c r="D4041" s="0" t="s">
        <v>78</v>
      </c>
      <c r="E4041" s="0" t="n">
        <v>2024</v>
      </c>
      <c r="F4041" s="5" t="n">
        <v>0</v>
      </c>
      <c r="G4041" s="10" t="s">
        <v>4</v>
      </c>
    </row>
    <row r="4042" customFormat="false" ht="14.25" hidden="true" customHeight="false" outlineLevel="0" collapsed="false">
      <c r="A4042" s="0" t="s">
        <v>102</v>
      </c>
      <c r="B4042" s="0" t="s">
        <v>40</v>
      </c>
      <c r="C4042" s="0" t="s">
        <v>76</v>
      </c>
      <c r="D4042" s="0" t="s">
        <v>78</v>
      </c>
      <c r="E4042" s="0" t="n">
        <v>2025</v>
      </c>
      <c r="F4042" s="5" t="n">
        <v>0</v>
      </c>
      <c r="G4042" s="10" t="s">
        <v>4</v>
      </c>
    </row>
    <row r="4043" customFormat="false" ht="14.25" hidden="true" customHeight="false" outlineLevel="0" collapsed="false">
      <c r="A4043" s="0" t="s">
        <v>102</v>
      </c>
      <c r="B4043" s="0" t="s">
        <v>40</v>
      </c>
      <c r="C4043" s="0" t="s">
        <v>76</v>
      </c>
      <c r="D4043" s="0" t="s">
        <v>78</v>
      </c>
      <c r="E4043" s="0" t="n">
        <v>2026</v>
      </c>
      <c r="F4043" s="5" t="n">
        <v>0</v>
      </c>
      <c r="G4043" s="10" t="s">
        <v>4</v>
      </c>
    </row>
    <row r="4044" customFormat="false" ht="14.25" hidden="true" customHeight="false" outlineLevel="0" collapsed="false">
      <c r="A4044" s="0" t="s">
        <v>102</v>
      </c>
      <c r="B4044" s="0" t="s">
        <v>40</v>
      </c>
      <c r="C4044" s="0" t="s">
        <v>76</v>
      </c>
      <c r="D4044" s="0" t="s">
        <v>78</v>
      </c>
      <c r="E4044" s="0" t="n">
        <v>2027</v>
      </c>
      <c r="F4044" s="5" t="n">
        <v>0</v>
      </c>
      <c r="G4044" s="10" t="s">
        <v>4</v>
      </c>
    </row>
    <row r="4045" customFormat="false" ht="14.25" hidden="true" customHeight="false" outlineLevel="0" collapsed="false">
      <c r="A4045" s="0" t="s">
        <v>102</v>
      </c>
      <c r="B4045" s="0" t="s">
        <v>40</v>
      </c>
      <c r="C4045" s="0" t="s">
        <v>76</v>
      </c>
      <c r="D4045" s="0" t="s">
        <v>78</v>
      </c>
      <c r="E4045" s="0" t="n">
        <v>2028</v>
      </c>
      <c r="F4045" s="5" t="n">
        <v>0</v>
      </c>
      <c r="G4045" s="10" t="s">
        <v>4</v>
      </c>
    </row>
    <row r="4046" customFormat="false" ht="14.25" hidden="true" customHeight="false" outlineLevel="0" collapsed="false">
      <c r="A4046" s="0" t="s">
        <v>102</v>
      </c>
      <c r="B4046" s="0" t="s">
        <v>40</v>
      </c>
      <c r="C4046" s="0" t="s">
        <v>76</v>
      </c>
      <c r="D4046" s="0" t="s">
        <v>78</v>
      </c>
      <c r="E4046" s="0" t="n">
        <v>2029</v>
      </c>
      <c r="F4046" s="5" t="n">
        <v>0</v>
      </c>
      <c r="G4046" s="10" t="s">
        <v>4</v>
      </c>
    </row>
    <row r="4047" customFormat="false" ht="14.25" hidden="true" customHeight="false" outlineLevel="0" collapsed="false">
      <c r="A4047" s="0" t="s">
        <v>102</v>
      </c>
      <c r="B4047" s="0" t="s">
        <v>40</v>
      </c>
      <c r="C4047" s="0" t="s">
        <v>76</v>
      </c>
      <c r="D4047" s="0" t="s">
        <v>78</v>
      </c>
      <c r="E4047" s="0" t="n">
        <v>2030</v>
      </c>
      <c r="F4047" s="5" t="n">
        <v>0</v>
      </c>
      <c r="G4047" s="10" t="s">
        <v>4</v>
      </c>
    </row>
    <row r="4048" customFormat="false" ht="14.25" hidden="true" customHeight="false" outlineLevel="0" collapsed="false">
      <c r="A4048" s="0" t="s">
        <v>102</v>
      </c>
      <c r="B4048" s="0" t="s">
        <v>40</v>
      </c>
      <c r="C4048" s="0" t="s">
        <v>76</v>
      </c>
      <c r="D4048" s="0" t="s">
        <v>78</v>
      </c>
      <c r="E4048" s="0" t="n">
        <v>2031</v>
      </c>
      <c r="F4048" s="5" t="n">
        <v>0</v>
      </c>
      <c r="G4048" s="10" t="s">
        <v>4</v>
      </c>
    </row>
    <row r="4049" customFormat="false" ht="14.25" hidden="true" customHeight="false" outlineLevel="0" collapsed="false">
      <c r="A4049" s="0" t="s">
        <v>102</v>
      </c>
      <c r="B4049" s="0" t="s">
        <v>40</v>
      </c>
      <c r="C4049" s="0" t="s">
        <v>76</v>
      </c>
      <c r="D4049" s="0" t="s">
        <v>78</v>
      </c>
      <c r="E4049" s="0" t="n">
        <v>2032</v>
      </c>
      <c r="F4049" s="5" t="n">
        <v>0</v>
      </c>
      <c r="G4049" s="10" t="s">
        <v>4</v>
      </c>
    </row>
    <row r="4050" customFormat="false" ht="14.25" hidden="true" customHeight="false" outlineLevel="0" collapsed="false">
      <c r="A4050" s="0" t="s">
        <v>102</v>
      </c>
      <c r="B4050" s="0" t="s">
        <v>40</v>
      </c>
      <c r="C4050" s="0" t="s">
        <v>76</v>
      </c>
      <c r="D4050" s="0" t="s">
        <v>78</v>
      </c>
      <c r="E4050" s="0" t="n">
        <v>2033</v>
      </c>
      <c r="F4050" s="5" t="n">
        <v>0</v>
      </c>
      <c r="G4050" s="10" t="s">
        <v>4</v>
      </c>
    </row>
    <row r="4051" customFormat="false" ht="14.25" hidden="true" customHeight="false" outlineLevel="0" collapsed="false">
      <c r="A4051" s="0" t="s">
        <v>102</v>
      </c>
      <c r="B4051" s="0" t="s">
        <v>40</v>
      </c>
      <c r="C4051" s="0" t="s">
        <v>76</v>
      </c>
      <c r="D4051" s="0" t="s">
        <v>78</v>
      </c>
      <c r="E4051" s="0" t="n">
        <v>2034</v>
      </c>
      <c r="F4051" s="5" t="n">
        <v>0</v>
      </c>
      <c r="G4051" s="10" t="s">
        <v>4</v>
      </c>
    </row>
    <row r="4052" customFormat="false" ht="14.25" hidden="true" customHeight="false" outlineLevel="0" collapsed="false">
      <c r="A4052" s="0" t="s">
        <v>102</v>
      </c>
      <c r="B4052" s="0" t="s">
        <v>40</v>
      </c>
      <c r="C4052" s="0" t="s">
        <v>76</v>
      </c>
      <c r="D4052" s="0" t="s">
        <v>78</v>
      </c>
      <c r="E4052" s="0" t="n">
        <v>2035</v>
      </c>
      <c r="F4052" s="5" t="n">
        <v>0</v>
      </c>
      <c r="G4052" s="10" t="s">
        <v>4</v>
      </c>
    </row>
    <row r="4053" customFormat="false" ht="14.25" hidden="true" customHeight="false" outlineLevel="0" collapsed="false">
      <c r="A4053" s="0" t="s">
        <v>102</v>
      </c>
      <c r="B4053" s="0" t="s">
        <v>40</v>
      </c>
      <c r="C4053" s="0" t="s">
        <v>76</v>
      </c>
      <c r="D4053" s="0" t="s">
        <v>78</v>
      </c>
      <c r="E4053" s="0" t="n">
        <v>2036</v>
      </c>
      <c r="F4053" s="5" t="n">
        <v>0</v>
      </c>
      <c r="G4053" s="10" t="s">
        <v>4</v>
      </c>
    </row>
    <row r="4054" customFormat="false" ht="14.25" hidden="true" customHeight="false" outlineLevel="0" collapsed="false">
      <c r="A4054" s="0" t="s">
        <v>102</v>
      </c>
      <c r="B4054" s="0" t="s">
        <v>40</v>
      </c>
      <c r="C4054" s="0" t="s">
        <v>76</v>
      </c>
      <c r="D4054" s="0" t="s">
        <v>78</v>
      </c>
      <c r="E4054" s="0" t="n">
        <v>2037</v>
      </c>
      <c r="F4054" s="5" t="n">
        <v>0</v>
      </c>
      <c r="G4054" s="10" t="s">
        <v>4</v>
      </c>
    </row>
    <row r="4055" customFormat="false" ht="14.25" hidden="true" customHeight="false" outlineLevel="0" collapsed="false">
      <c r="A4055" s="0" t="s">
        <v>102</v>
      </c>
      <c r="B4055" s="0" t="s">
        <v>40</v>
      </c>
      <c r="C4055" s="0" t="s">
        <v>76</v>
      </c>
      <c r="D4055" s="0" t="s">
        <v>78</v>
      </c>
      <c r="E4055" s="0" t="n">
        <v>2038</v>
      </c>
      <c r="F4055" s="5" t="n">
        <v>0</v>
      </c>
      <c r="G4055" s="10" t="s">
        <v>4</v>
      </c>
    </row>
    <row r="4056" customFormat="false" ht="14.25" hidden="true" customHeight="false" outlineLevel="0" collapsed="false">
      <c r="A4056" s="0" t="s">
        <v>102</v>
      </c>
      <c r="B4056" s="0" t="s">
        <v>40</v>
      </c>
      <c r="C4056" s="0" t="s">
        <v>76</v>
      </c>
      <c r="D4056" s="0" t="s">
        <v>78</v>
      </c>
      <c r="E4056" s="0" t="n">
        <v>2039</v>
      </c>
      <c r="F4056" s="5" t="n">
        <v>0</v>
      </c>
      <c r="G4056" s="10" t="s">
        <v>4</v>
      </c>
    </row>
    <row r="4057" customFormat="false" ht="14.25" hidden="true" customHeight="false" outlineLevel="0" collapsed="false">
      <c r="A4057" s="0" t="s">
        <v>102</v>
      </c>
      <c r="B4057" s="0" t="s">
        <v>40</v>
      </c>
      <c r="C4057" s="0" t="s">
        <v>76</v>
      </c>
      <c r="D4057" s="0" t="s">
        <v>78</v>
      </c>
      <c r="E4057" s="0" t="n">
        <v>2040</v>
      </c>
      <c r="F4057" s="5" t="n">
        <v>0</v>
      </c>
      <c r="G4057" s="10" t="s">
        <v>4</v>
      </c>
    </row>
    <row r="4058" customFormat="false" ht="14.25" hidden="true" customHeight="false" outlineLevel="0" collapsed="false">
      <c r="A4058" s="0" t="s">
        <v>102</v>
      </c>
      <c r="B4058" s="0" t="s">
        <v>40</v>
      </c>
      <c r="C4058" s="0" t="s">
        <v>76</v>
      </c>
      <c r="D4058" s="0" t="s">
        <v>71</v>
      </c>
      <c r="E4058" s="0" t="n">
        <v>2024</v>
      </c>
      <c r="F4058" s="5" t="n">
        <v>1.82</v>
      </c>
      <c r="G4058" s="10" t="s">
        <v>4</v>
      </c>
    </row>
    <row r="4059" customFormat="false" ht="14.25" hidden="true" customHeight="false" outlineLevel="0" collapsed="false">
      <c r="A4059" s="0" t="s">
        <v>102</v>
      </c>
      <c r="B4059" s="0" t="s">
        <v>40</v>
      </c>
      <c r="C4059" s="0" t="s">
        <v>76</v>
      </c>
      <c r="D4059" s="0" t="s">
        <v>71</v>
      </c>
      <c r="E4059" s="0" t="n">
        <v>2025</v>
      </c>
      <c r="F4059" s="5" t="n">
        <v>1.898</v>
      </c>
      <c r="G4059" s="10" t="s">
        <v>4</v>
      </c>
    </row>
    <row r="4060" customFormat="false" ht="14.25" hidden="true" customHeight="false" outlineLevel="0" collapsed="false">
      <c r="A4060" s="0" t="s">
        <v>102</v>
      </c>
      <c r="B4060" s="0" t="s">
        <v>40</v>
      </c>
      <c r="C4060" s="0" t="s">
        <v>76</v>
      </c>
      <c r="D4060" s="0" t="s">
        <v>71</v>
      </c>
      <c r="E4060" s="0" t="n">
        <v>2026</v>
      </c>
      <c r="F4060" s="5" t="n">
        <v>4.6968</v>
      </c>
      <c r="G4060" s="10" t="s">
        <v>4</v>
      </c>
    </row>
    <row r="4061" customFormat="false" ht="14.25" hidden="true" customHeight="false" outlineLevel="0" collapsed="false">
      <c r="A4061" s="0" t="s">
        <v>102</v>
      </c>
      <c r="B4061" s="0" t="s">
        <v>40</v>
      </c>
      <c r="C4061" s="0" t="s">
        <v>76</v>
      </c>
      <c r="D4061" s="0" t="s">
        <v>71</v>
      </c>
      <c r="E4061" s="0" t="n">
        <v>2027</v>
      </c>
      <c r="F4061" s="5" t="n">
        <v>7.1604</v>
      </c>
      <c r="G4061" s="10" t="s">
        <v>4</v>
      </c>
    </row>
    <row r="4062" customFormat="false" ht="14.25" hidden="true" customHeight="false" outlineLevel="0" collapsed="false">
      <c r="A4062" s="0" t="s">
        <v>102</v>
      </c>
      <c r="B4062" s="0" t="s">
        <v>40</v>
      </c>
      <c r="C4062" s="0" t="s">
        <v>76</v>
      </c>
      <c r="D4062" s="0" t="s">
        <v>71</v>
      </c>
      <c r="E4062" s="0" t="n">
        <v>2028</v>
      </c>
      <c r="F4062" s="5" t="n">
        <v>7.878</v>
      </c>
      <c r="G4062" s="10" t="s">
        <v>4</v>
      </c>
    </row>
    <row r="4063" customFormat="false" ht="14.25" hidden="true" customHeight="false" outlineLevel="0" collapsed="false">
      <c r="A4063" s="0" t="s">
        <v>102</v>
      </c>
      <c r="B4063" s="0" t="s">
        <v>40</v>
      </c>
      <c r="C4063" s="0" t="s">
        <v>76</v>
      </c>
      <c r="D4063" s="0" t="s">
        <v>71</v>
      </c>
      <c r="E4063" s="0" t="n">
        <v>2029</v>
      </c>
      <c r="F4063" s="5" t="n">
        <v>7.8</v>
      </c>
      <c r="G4063" s="10" t="s">
        <v>4</v>
      </c>
    </row>
    <row r="4064" customFormat="false" ht="14.25" hidden="true" customHeight="false" outlineLevel="0" collapsed="false">
      <c r="A4064" s="0" t="s">
        <v>102</v>
      </c>
      <c r="B4064" s="0" t="s">
        <v>40</v>
      </c>
      <c r="C4064" s="0" t="s">
        <v>76</v>
      </c>
      <c r="D4064" s="0" t="s">
        <v>71</v>
      </c>
      <c r="E4064" s="0" t="n">
        <v>2030</v>
      </c>
      <c r="F4064" s="5" t="n">
        <v>5.742</v>
      </c>
      <c r="G4064" s="10" t="s">
        <v>4</v>
      </c>
    </row>
    <row r="4065" customFormat="false" ht="14.25" hidden="true" customHeight="false" outlineLevel="0" collapsed="false">
      <c r="A4065" s="0" t="s">
        <v>102</v>
      </c>
      <c r="B4065" s="0" t="s">
        <v>40</v>
      </c>
      <c r="C4065" s="0" t="s">
        <v>76</v>
      </c>
      <c r="D4065" s="0" t="s">
        <v>71</v>
      </c>
      <c r="E4065" s="0" t="n">
        <v>2031</v>
      </c>
      <c r="F4065" s="5" t="n">
        <v>5.586</v>
      </c>
      <c r="G4065" s="10" t="s">
        <v>4</v>
      </c>
    </row>
    <row r="4066" customFormat="false" ht="14.25" hidden="true" customHeight="false" outlineLevel="0" collapsed="false">
      <c r="A4066" s="0" t="s">
        <v>102</v>
      </c>
      <c r="B4066" s="0" t="s">
        <v>40</v>
      </c>
      <c r="C4066" s="0" t="s">
        <v>76</v>
      </c>
      <c r="D4066" s="0" t="s">
        <v>71</v>
      </c>
      <c r="E4066" s="0" t="n">
        <v>2032</v>
      </c>
      <c r="F4066" s="5" t="n">
        <v>5.529</v>
      </c>
      <c r="G4066" s="10" t="s">
        <v>4</v>
      </c>
    </row>
    <row r="4067" customFormat="false" ht="14.25" hidden="true" customHeight="false" outlineLevel="0" collapsed="false">
      <c r="A4067" s="0" t="s">
        <v>102</v>
      </c>
      <c r="B4067" s="0" t="s">
        <v>40</v>
      </c>
      <c r="C4067" s="0" t="s">
        <v>76</v>
      </c>
      <c r="D4067" s="0" t="s">
        <v>71</v>
      </c>
      <c r="E4067" s="0" t="n">
        <v>2033</v>
      </c>
      <c r="F4067" s="5" t="n">
        <v>5.568</v>
      </c>
      <c r="G4067" s="10" t="s">
        <v>4</v>
      </c>
    </row>
    <row r="4068" customFormat="false" ht="14.25" hidden="true" customHeight="false" outlineLevel="0" collapsed="false">
      <c r="A4068" s="0" t="s">
        <v>102</v>
      </c>
      <c r="B4068" s="0" t="s">
        <v>40</v>
      </c>
      <c r="C4068" s="0" t="s">
        <v>76</v>
      </c>
      <c r="D4068" s="0" t="s">
        <v>71</v>
      </c>
      <c r="E4068" s="0" t="n">
        <v>2034</v>
      </c>
      <c r="F4068" s="5" t="n">
        <v>5.6168</v>
      </c>
      <c r="G4068" s="10" t="s">
        <v>4</v>
      </c>
    </row>
    <row r="4069" customFormat="false" ht="14.25" hidden="true" customHeight="false" outlineLevel="0" collapsed="false">
      <c r="A4069" s="0" t="s">
        <v>102</v>
      </c>
      <c r="B4069" s="0" t="s">
        <v>40</v>
      </c>
      <c r="C4069" s="0" t="s">
        <v>76</v>
      </c>
      <c r="D4069" s="0" t="s">
        <v>71</v>
      </c>
      <c r="E4069" s="0" t="n">
        <v>2035</v>
      </c>
      <c r="F4069" s="5" t="n">
        <v>5.652</v>
      </c>
      <c r="G4069" s="10" t="s">
        <v>4</v>
      </c>
    </row>
    <row r="4070" customFormat="false" ht="14.25" hidden="true" customHeight="false" outlineLevel="0" collapsed="false">
      <c r="A4070" s="0" t="s">
        <v>102</v>
      </c>
      <c r="B4070" s="0" t="s">
        <v>40</v>
      </c>
      <c r="C4070" s="0" t="s">
        <v>76</v>
      </c>
      <c r="D4070" s="0" t="s">
        <v>71</v>
      </c>
      <c r="E4070" s="0" t="n">
        <v>2036</v>
      </c>
      <c r="F4070" s="5" t="n">
        <v>5.6852</v>
      </c>
      <c r="G4070" s="10" t="s">
        <v>4</v>
      </c>
    </row>
    <row r="4071" customFormat="false" ht="14.25" hidden="true" customHeight="false" outlineLevel="0" collapsed="false">
      <c r="A4071" s="0" t="s">
        <v>102</v>
      </c>
      <c r="B4071" s="0" t="s">
        <v>40</v>
      </c>
      <c r="C4071" s="0" t="s">
        <v>76</v>
      </c>
      <c r="D4071" s="0" t="s">
        <v>71</v>
      </c>
      <c r="E4071" s="0" t="n">
        <v>2037</v>
      </c>
      <c r="F4071" s="5" t="n">
        <v>5.7288</v>
      </c>
      <c r="G4071" s="10" t="s">
        <v>4</v>
      </c>
    </row>
    <row r="4072" customFormat="false" ht="14.25" hidden="true" customHeight="false" outlineLevel="0" collapsed="false">
      <c r="A4072" s="0" t="s">
        <v>102</v>
      </c>
      <c r="B4072" s="0" t="s">
        <v>40</v>
      </c>
      <c r="C4072" s="0" t="s">
        <v>76</v>
      </c>
      <c r="D4072" s="0" t="s">
        <v>71</v>
      </c>
      <c r="E4072" s="0" t="n">
        <v>2038</v>
      </c>
      <c r="F4072" s="5" t="n">
        <v>5.7582</v>
      </c>
      <c r="G4072" s="10" t="s">
        <v>4</v>
      </c>
    </row>
    <row r="4073" customFormat="false" ht="14.25" hidden="true" customHeight="false" outlineLevel="0" collapsed="false">
      <c r="A4073" s="0" t="s">
        <v>102</v>
      </c>
      <c r="B4073" s="0" t="s">
        <v>40</v>
      </c>
      <c r="C4073" s="0" t="s">
        <v>76</v>
      </c>
      <c r="D4073" s="0" t="s">
        <v>71</v>
      </c>
      <c r="E4073" s="0" t="n">
        <v>2039</v>
      </c>
      <c r="F4073" s="5" t="n">
        <v>5.7984</v>
      </c>
      <c r="G4073" s="10" t="s">
        <v>4</v>
      </c>
    </row>
    <row r="4074" customFormat="false" ht="14.25" hidden="true" customHeight="false" outlineLevel="0" collapsed="false">
      <c r="A4074" s="0" t="s">
        <v>102</v>
      </c>
      <c r="B4074" s="0" t="s">
        <v>40</v>
      </c>
      <c r="C4074" s="0" t="s">
        <v>76</v>
      </c>
      <c r="D4074" s="0" t="s">
        <v>71</v>
      </c>
      <c r="E4074" s="0" t="n">
        <v>2040</v>
      </c>
      <c r="F4074" s="5" t="n">
        <v>5.824</v>
      </c>
      <c r="G4074" s="10" t="s">
        <v>4</v>
      </c>
    </row>
    <row r="4075" customFormat="false" ht="14.25" hidden="true" customHeight="false" outlineLevel="0" collapsed="false">
      <c r="A4075" s="0" t="s">
        <v>102</v>
      </c>
      <c r="B4075" s="0" t="s">
        <v>40</v>
      </c>
      <c r="C4075" s="0" t="s">
        <v>79</v>
      </c>
      <c r="D4075" s="0" t="s">
        <v>80</v>
      </c>
      <c r="E4075" s="0" t="n">
        <v>2024</v>
      </c>
      <c r="F4075" s="5" t="n">
        <v>117.489383178839</v>
      </c>
      <c r="G4075" s="10" t="s">
        <v>4</v>
      </c>
    </row>
    <row r="4076" customFormat="false" ht="14.25" hidden="true" customHeight="false" outlineLevel="0" collapsed="false">
      <c r="A4076" s="0" t="s">
        <v>102</v>
      </c>
      <c r="B4076" s="0" t="s">
        <v>40</v>
      </c>
      <c r="C4076" s="0" t="s">
        <v>79</v>
      </c>
      <c r="D4076" s="0" t="s">
        <v>80</v>
      </c>
      <c r="E4076" s="0" t="n">
        <v>2025</v>
      </c>
      <c r="F4076" s="5" t="n">
        <v>123.83760285773</v>
      </c>
      <c r="G4076" s="10" t="s">
        <v>4</v>
      </c>
    </row>
    <row r="4077" customFormat="false" ht="14.25" hidden="true" customHeight="false" outlineLevel="0" collapsed="false">
      <c r="A4077" s="0" t="s">
        <v>102</v>
      </c>
      <c r="B4077" s="0" t="s">
        <v>40</v>
      </c>
      <c r="C4077" s="0" t="s">
        <v>79</v>
      </c>
      <c r="D4077" s="0" t="s">
        <v>80</v>
      </c>
      <c r="E4077" s="0" t="n">
        <v>2026</v>
      </c>
      <c r="F4077" s="5" t="n">
        <v>130.784929090961</v>
      </c>
      <c r="G4077" s="10" t="s">
        <v>4</v>
      </c>
    </row>
    <row r="4078" customFormat="false" ht="14.25" hidden="true" customHeight="false" outlineLevel="0" collapsed="false">
      <c r="A4078" s="0" t="s">
        <v>102</v>
      </c>
      <c r="B4078" s="0" t="s">
        <v>40</v>
      </c>
      <c r="C4078" s="0" t="s">
        <v>79</v>
      </c>
      <c r="D4078" s="0" t="s">
        <v>80</v>
      </c>
      <c r="E4078" s="0" t="n">
        <v>2027</v>
      </c>
      <c r="F4078" s="5" t="n">
        <v>139.251206898013</v>
      </c>
      <c r="G4078" s="10" t="s">
        <v>4</v>
      </c>
    </row>
    <row r="4079" customFormat="false" ht="14.25" hidden="true" customHeight="false" outlineLevel="0" collapsed="false">
      <c r="A4079" s="0" t="s">
        <v>102</v>
      </c>
      <c r="B4079" s="0" t="s">
        <v>40</v>
      </c>
      <c r="C4079" s="0" t="s">
        <v>79</v>
      </c>
      <c r="D4079" s="0" t="s">
        <v>80</v>
      </c>
      <c r="E4079" s="0" t="n">
        <v>2028</v>
      </c>
      <c r="F4079" s="5" t="n">
        <v>146.560229341074</v>
      </c>
      <c r="G4079" s="10" t="s">
        <v>4</v>
      </c>
    </row>
    <row r="4080" customFormat="false" ht="14.25" hidden="true" customHeight="false" outlineLevel="0" collapsed="false">
      <c r="A4080" s="0" t="s">
        <v>102</v>
      </c>
      <c r="B4080" s="0" t="s">
        <v>40</v>
      </c>
      <c r="C4080" s="0" t="s">
        <v>79</v>
      </c>
      <c r="D4080" s="0" t="s">
        <v>80</v>
      </c>
      <c r="E4080" s="0" t="n">
        <v>2029</v>
      </c>
      <c r="F4080" s="5" t="n">
        <v>155.908138285835</v>
      </c>
      <c r="G4080" s="10" t="s">
        <v>4</v>
      </c>
    </row>
    <row r="4081" customFormat="false" ht="14.25" hidden="true" customHeight="false" outlineLevel="0" collapsed="false">
      <c r="A4081" s="0" t="s">
        <v>102</v>
      </c>
      <c r="B4081" s="0" t="s">
        <v>40</v>
      </c>
      <c r="C4081" s="0" t="s">
        <v>79</v>
      </c>
      <c r="D4081" s="0" t="s">
        <v>80</v>
      </c>
      <c r="E4081" s="0" t="n">
        <v>2030</v>
      </c>
      <c r="F4081" s="5" t="n">
        <v>165.304947510209</v>
      </c>
      <c r="G4081" s="10" t="s">
        <v>4</v>
      </c>
    </row>
    <row r="4082" customFormat="false" ht="14.25" hidden="true" customHeight="false" outlineLevel="0" collapsed="false">
      <c r="A4082" s="0" t="s">
        <v>102</v>
      </c>
      <c r="B4082" s="0" t="s">
        <v>40</v>
      </c>
      <c r="C4082" s="0" t="s">
        <v>79</v>
      </c>
      <c r="D4082" s="0" t="s">
        <v>80</v>
      </c>
      <c r="E4082" s="0" t="n">
        <v>2031</v>
      </c>
      <c r="F4082" s="5" t="n">
        <v>174.915603479348</v>
      </c>
      <c r="G4082" s="10" t="s">
        <v>4</v>
      </c>
    </row>
    <row r="4083" customFormat="false" ht="14.25" hidden="true" customHeight="false" outlineLevel="0" collapsed="false">
      <c r="A4083" s="0" t="s">
        <v>102</v>
      </c>
      <c r="B4083" s="0" t="s">
        <v>40</v>
      </c>
      <c r="C4083" s="0" t="s">
        <v>79</v>
      </c>
      <c r="D4083" s="0" t="s">
        <v>80</v>
      </c>
      <c r="E4083" s="0" t="n">
        <v>2032</v>
      </c>
      <c r="F4083" s="5" t="n">
        <v>185.598248506274</v>
      </c>
      <c r="G4083" s="10" t="s">
        <v>4</v>
      </c>
    </row>
    <row r="4084" customFormat="false" ht="14.25" hidden="true" customHeight="false" outlineLevel="0" collapsed="false">
      <c r="A4084" s="0" t="s">
        <v>102</v>
      </c>
      <c r="B4084" s="0" t="s">
        <v>40</v>
      </c>
      <c r="C4084" s="0" t="s">
        <v>79</v>
      </c>
      <c r="D4084" s="0" t="s">
        <v>80</v>
      </c>
      <c r="E4084" s="0" t="n">
        <v>2033</v>
      </c>
      <c r="F4084" s="5" t="n">
        <v>195.89671284037</v>
      </c>
      <c r="G4084" s="10" t="s">
        <v>4</v>
      </c>
    </row>
    <row r="4085" customFormat="false" ht="14.25" hidden="true" customHeight="false" outlineLevel="0" collapsed="false">
      <c r="A4085" s="0" t="s">
        <v>102</v>
      </c>
      <c r="B4085" s="0" t="s">
        <v>40</v>
      </c>
      <c r="C4085" s="0" t="s">
        <v>79</v>
      </c>
      <c r="D4085" s="0" t="s">
        <v>80</v>
      </c>
      <c r="E4085" s="0" t="n">
        <v>2034</v>
      </c>
      <c r="F4085" s="5" t="n">
        <v>205.835852192348</v>
      </c>
      <c r="G4085" s="10" t="s">
        <v>4</v>
      </c>
    </row>
    <row r="4086" customFormat="false" ht="14.25" hidden="true" customHeight="false" outlineLevel="0" collapsed="false">
      <c r="A4086" s="0" t="s">
        <v>102</v>
      </c>
      <c r="B4086" s="0" t="s">
        <v>40</v>
      </c>
      <c r="C4086" s="0" t="s">
        <v>79</v>
      </c>
      <c r="D4086" s="0" t="s">
        <v>80</v>
      </c>
      <c r="E4086" s="0" t="n">
        <v>2035</v>
      </c>
      <c r="F4086" s="5" t="n">
        <v>215.755251417623</v>
      </c>
      <c r="G4086" s="10" t="s">
        <v>4</v>
      </c>
    </row>
    <row r="4087" customFormat="false" ht="14.25" hidden="true" customHeight="false" outlineLevel="0" collapsed="false">
      <c r="A4087" s="0" t="s">
        <v>102</v>
      </c>
      <c r="B4087" s="0" t="s">
        <v>40</v>
      </c>
      <c r="C4087" s="0" t="s">
        <v>79</v>
      </c>
      <c r="D4087" s="0" t="s">
        <v>80</v>
      </c>
      <c r="E4087" s="0" t="n">
        <v>2036</v>
      </c>
      <c r="F4087" s="5" t="n">
        <v>225.273304251809</v>
      </c>
      <c r="G4087" s="10" t="s">
        <v>4</v>
      </c>
    </row>
    <row r="4088" customFormat="false" ht="14.25" hidden="true" customHeight="false" outlineLevel="0" collapsed="false">
      <c r="A4088" s="0" t="s">
        <v>102</v>
      </c>
      <c r="B4088" s="0" t="s">
        <v>40</v>
      </c>
      <c r="C4088" s="0" t="s">
        <v>79</v>
      </c>
      <c r="D4088" s="0" t="s">
        <v>80</v>
      </c>
      <c r="E4088" s="0" t="n">
        <v>2037</v>
      </c>
      <c r="F4088" s="5" t="n">
        <v>235.383234931725</v>
      </c>
      <c r="G4088" s="10" t="s">
        <v>4</v>
      </c>
    </row>
    <row r="4089" customFormat="false" ht="14.25" hidden="true" customHeight="false" outlineLevel="0" collapsed="false">
      <c r="A4089" s="0" t="s">
        <v>102</v>
      </c>
      <c r="B4089" s="0" t="s">
        <v>40</v>
      </c>
      <c r="C4089" s="0" t="s">
        <v>79</v>
      </c>
      <c r="D4089" s="0" t="s">
        <v>80</v>
      </c>
      <c r="E4089" s="0" t="n">
        <v>2038</v>
      </c>
      <c r="F4089" s="5" t="n">
        <v>245.938419045288</v>
      </c>
      <c r="G4089" s="10" t="s">
        <v>4</v>
      </c>
    </row>
    <row r="4090" customFormat="false" ht="14.25" hidden="true" customHeight="false" outlineLevel="0" collapsed="false">
      <c r="A4090" s="0" t="s">
        <v>102</v>
      </c>
      <c r="B4090" s="0" t="s">
        <v>40</v>
      </c>
      <c r="C4090" s="0" t="s">
        <v>79</v>
      </c>
      <c r="D4090" s="0" t="s">
        <v>80</v>
      </c>
      <c r="E4090" s="0" t="n">
        <v>2039</v>
      </c>
      <c r="F4090" s="5" t="n">
        <v>258.035344117263</v>
      </c>
      <c r="G4090" s="10" t="s">
        <v>4</v>
      </c>
    </row>
    <row r="4091" customFormat="false" ht="14.25" hidden="true" customHeight="false" outlineLevel="0" collapsed="false">
      <c r="A4091" s="0" t="s">
        <v>102</v>
      </c>
      <c r="B4091" s="0" t="s">
        <v>40</v>
      </c>
      <c r="C4091" s="0" t="s">
        <v>79</v>
      </c>
      <c r="D4091" s="0" t="s">
        <v>80</v>
      </c>
      <c r="E4091" s="0" t="n">
        <v>2040</v>
      </c>
      <c r="F4091" s="5" t="n">
        <v>269.85947744351</v>
      </c>
      <c r="G4091" s="10" t="s">
        <v>4</v>
      </c>
    </row>
    <row r="4092" customFormat="false" ht="14.25" hidden="true" customHeight="false" outlineLevel="0" collapsed="false">
      <c r="A4092" s="0" t="s">
        <v>102</v>
      </c>
      <c r="B4092" s="0" t="s">
        <v>40</v>
      </c>
      <c r="C4092" s="0" t="s">
        <v>79</v>
      </c>
      <c r="D4092" s="0" t="s">
        <v>81</v>
      </c>
      <c r="E4092" s="0" t="n">
        <v>2024</v>
      </c>
      <c r="F4092" s="5" t="n">
        <v>57.1721270832973</v>
      </c>
      <c r="G4092" s="10" t="s">
        <v>4</v>
      </c>
    </row>
    <row r="4093" customFormat="false" ht="14.25" hidden="true" customHeight="false" outlineLevel="0" collapsed="false">
      <c r="A4093" s="0" t="s">
        <v>102</v>
      </c>
      <c r="B4093" s="0" t="s">
        <v>40</v>
      </c>
      <c r="C4093" s="0" t="s">
        <v>79</v>
      </c>
      <c r="D4093" s="0" t="s">
        <v>81</v>
      </c>
      <c r="E4093" s="0" t="n">
        <v>2025</v>
      </c>
      <c r="F4093" s="5" t="n">
        <v>58.0246346664149</v>
      </c>
      <c r="G4093" s="10" t="s">
        <v>4</v>
      </c>
    </row>
    <row r="4094" customFormat="false" ht="14.25" hidden="true" customHeight="false" outlineLevel="0" collapsed="false">
      <c r="A4094" s="0" t="s">
        <v>102</v>
      </c>
      <c r="B4094" s="0" t="s">
        <v>40</v>
      </c>
      <c r="C4094" s="0" t="s">
        <v>79</v>
      </c>
      <c r="D4094" s="0" t="s">
        <v>81</v>
      </c>
      <c r="E4094" s="0" t="n">
        <v>2026</v>
      </c>
      <c r="F4094" s="5" t="n">
        <v>58.8033201958705</v>
      </c>
      <c r="G4094" s="10" t="s">
        <v>4</v>
      </c>
    </row>
    <row r="4095" customFormat="false" ht="14.25" hidden="true" customHeight="false" outlineLevel="0" collapsed="false">
      <c r="A4095" s="0" t="s">
        <v>102</v>
      </c>
      <c r="B4095" s="0" t="s">
        <v>40</v>
      </c>
      <c r="C4095" s="0" t="s">
        <v>79</v>
      </c>
      <c r="D4095" s="0" t="s">
        <v>81</v>
      </c>
      <c r="E4095" s="0" t="n">
        <v>2027</v>
      </c>
      <c r="F4095" s="5" t="n">
        <v>59.8816182863422</v>
      </c>
      <c r="G4095" s="10" t="s">
        <v>4</v>
      </c>
    </row>
    <row r="4096" customFormat="false" ht="14.25" hidden="true" customHeight="false" outlineLevel="0" collapsed="false">
      <c r="A4096" s="0" t="s">
        <v>102</v>
      </c>
      <c r="B4096" s="0" t="s">
        <v>40</v>
      </c>
      <c r="C4096" s="0" t="s">
        <v>79</v>
      </c>
      <c r="D4096" s="0" t="s">
        <v>81</v>
      </c>
      <c r="E4096" s="0" t="n">
        <v>2028</v>
      </c>
      <c r="F4096" s="5" t="n">
        <v>61.5298742178259</v>
      </c>
      <c r="G4096" s="10" t="s">
        <v>4</v>
      </c>
    </row>
    <row r="4097" customFormat="false" ht="14.25" hidden="true" customHeight="false" outlineLevel="0" collapsed="false">
      <c r="A4097" s="0" t="s">
        <v>102</v>
      </c>
      <c r="B4097" s="0" t="s">
        <v>40</v>
      </c>
      <c r="C4097" s="0" t="s">
        <v>79</v>
      </c>
      <c r="D4097" s="0" t="s">
        <v>81</v>
      </c>
      <c r="E4097" s="0" t="n">
        <v>2029</v>
      </c>
      <c r="F4097" s="5" t="n">
        <v>62.4132903114712</v>
      </c>
      <c r="G4097" s="10" t="s">
        <v>4</v>
      </c>
    </row>
    <row r="4098" customFormat="false" ht="14.25" hidden="true" customHeight="false" outlineLevel="0" collapsed="false">
      <c r="A4098" s="0" t="s">
        <v>102</v>
      </c>
      <c r="B4098" s="0" t="s">
        <v>40</v>
      </c>
      <c r="C4098" s="0" t="s">
        <v>79</v>
      </c>
      <c r="D4098" s="0" t="s">
        <v>81</v>
      </c>
      <c r="E4098" s="0" t="n">
        <v>2030</v>
      </c>
      <c r="F4098" s="5" t="n">
        <v>63.1951978326894</v>
      </c>
      <c r="G4098" s="10" t="s">
        <v>4</v>
      </c>
    </row>
    <row r="4099" customFormat="false" ht="14.25" hidden="true" customHeight="false" outlineLevel="0" collapsed="false">
      <c r="A4099" s="0" t="s">
        <v>102</v>
      </c>
      <c r="B4099" s="0" t="s">
        <v>40</v>
      </c>
      <c r="C4099" s="0" t="s">
        <v>79</v>
      </c>
      <c r="D4099" s="0" t="s">
        <v>81</v>
      </c>
      <c r="E4099" s="0" t="n">
        <v>2031</v>
      </c>
      <c r="F4099" s="5" t="n">
        <v>63.2593932384222</v>
      </c>
      <c r="G4099" s="10" t="s">
        <v>4</v>
      </c>
    </row>
    <row r="4100" customFormat="false" ht="14.25" hidden="true" customHeight="false" outlineLevel="0" collapsed="false">
      <c r="A4100" s="0" t="s">
        <v>102</v>
      </c>
      <c r="B4100" s="0" t="s">
        <v>40</v>
      </c>
      <c r="C4100" s="0" t="s">
        <v>79</v>
      </c>
      <c r="D4100" s="0" t="s">
        <v>81</v>
      </c>
      <c r="E4100" s="0" t="n">
        <v>2032</v>
      </c>
      <c r="F4100" s="5" t="n">
        <v>64.1320237282091</v>
      </c>
      <c r="G4100" s="10" t="s">
        <v>4</v>
      </c>
    </row>
    <row r="4101" customFormat="false" ht="14.25" hidden="true" customHeight="false" outlineLevel="0" collapsed="false">
      <c r="A4101" s="0" t="s">
        <v>102</v>
      </c>
      <c r="B4101" s="0" t="s">
        <v>40</v>
      </c>
      <c r="C4101" s="0" t="s">
        <v>79</v>
      </c>
      <c r="D4101" s="0" t="s">
        <v>81</v>
      </c>
      <c r="E4101" s="0" t="n">
        <v>2033</v>
      </c>
      <c r="F4101" s="5" t="n">
        <v>64.7143578675791</v>
      </c>
      <c r="G4101" s="10" t="s">
        <v>4</v>
      </c>
    </row>
    <row r="4102" customFormat="false" ht="14.25" hidden="true" customHeight="false" outlineLevel="0" collapsed="false">
      <c r="A4102" s="0" t="s">
        <v>102</v>
      </c>
      <c r="B4102" s="0" t="s">
        <v>40</v>
      </c>
      <c r="C4102" s="0" t="s">
        <v>79</v>
      </c>
      <c r="D4102" s="0" t="s">
        <v>81</v>
      </c>
      <c r="E4102" s="0" t="n">
        <v>2034</v>
      </c>
      <c r="F4102" s="5" t="n">
        <v>65.1270050232479</v>
      </c>
      <c r="G4102" s="10" t="s">
        <v>4</v>
      </c>
    </row>
    <row r="4103" customFormat="false" ht="14.25" hidden="true" customHeight="false" outlineLevel="0" collapsed="false">
      <c r="A4103" s="0" t="s">
        <v>102</v>
      </c>
      <c r="B4103" s="0" t="s">
        <v>40</v>
      </c>
      <c r="C4103" s="0" t="s">
        <v>79</v>
      </c>
      <c r="D4103" s="0" t="s">
        <v>81</v>
      </c>
      <c r="E4103" s="0" t="n">
        <v>2035</v>
      </c>
      <c r="F4103" s="5" t="n">
        <v>65.4037155604839</v>
      </c>
      <c r="G4103" s="10" t="s">
        <v>4</v>
      </c>
    </row>
    <row r="4104" customFormat="false" ht="14.25" hidden="true" customHeight="false" outlineLevel="0" collapsed="false">
      <c r="A4104" s="0" t="s">
        <v>102</v>
      </c>
      <c r="B4104" s="0" t="s">
        <v>40</v>
      </c>
      <c r="C4104" s="0" t="s">
        <v>79</v>
      </c>
      <c r="D4104" s="0" t="s">
        <v>81</v>
      </c>
      <c r="E4104" s="0" t="n">
        <v>2036</v>
      </c>
      <c r="F4104" s="5" t="n">
        <v>65.6849110658493</v>
      </c>
      <c r="G4104" s="10" t="s">
        <v>4</v>
      </c>
    </row>
    <row r="4105" customFormat="false" ht="14.25" hidden="true" customHeight="false" outlineLevel="0" collapsed="false">
      <c r="A4105" s="0" t="s">
        <v>102</v>
      </c>
      <c r="B4105" s="0" t="s">
        <v>40</v>
      </c>
      <c r="C4105" s="0" t="s">
        <v>79</v>
      </c>
      <c r="D4105" s="0" t="s">
        <v>81</v>
      </c>
      <c r="E4105" s="0" t="n">
        <v>2037</v>
      </c>
      <c r="F4105" s="5" t="n">
        <v>66.0896862521148</v>
      </c>
      <c r="G4105" s="10" t="s">
        <v>4</v>
      </c>
    </row>
    <row r="4106" customFormat="false" ht="14.25" hidden="true" customHeight="false" outlineLevel="0" collapsed="false">
      <c r="A4106" s="0" t="s">
        <v>102</v>
      </c>
      <c r="B4106" s="0" t="s">
        <v>40</v>
      </c>
      <c r="C4106" s="0" t="s">
        <v>79</v>
      </c>
      <c r="D4106" s="0" t="s">
        <v>81</v>
      </c>
      <c r="E4106" s="0" t="n">
        <v>2038</v>
      </c>
      <c r="F4106" s="5" t="n">
        <v>66.5243400113057</v>
      </c>
      <c r="G4106" s="10" t="s">
        <v>4</v>
      </c>
    </row>
    <row r="4107" customFormat="false" ht="14.25" hidden="true" customHeight="false" outlineLevel="0" collapsed="false">
      <c r="A4107" s="0" t="s">
        <v>102</v>
      </c>
      <c r="B4107" s="0" t="s">
        <v>40</v>
      </c>
      <c r="C4107" s="0" t="s">
        <v>79</v>
      </c>
      <c r="D4107" s="0" t="s">
        <v>81</v>
      </c>
      <c r="E4107" s="0" t="n">
        <v>2039</v>
      </c>
      <c r="F4107" s="5" t="n">
        <v>66.9136221310663</v>
      </c>
      <c r="G4107" s="10" t="s">
        <v>4</v>
      </c>
    </row>
    <row r="4108" customFormat="false" ht="14.25" hidden="true" customHeight="false" outlineLevel="0" collapsed="false">
      <c r="A4108" s="0" t="s">
        <v>102</v>
      </c>
      <c r="B4108" s="0" t="s">
        <v>40</v>
      </c>
      <c r="C4108" s="0" t="s">
        <v>79</v>
      </c>
      <c r="D4108" s="0" t="s">
        <v>81</v>
      </c>
      <c r="E4108" s="0" t="n">
        <v>2040</v>
      </c>
      <c r="F4108" s="5" t="n">
        <v>67.0045935405017</v>
      </c>
      <c r="G4108" s="10" t="s">
        <v>4</v>
      </c>
    </row>
    <row r="4109" customFormat="false" ht="14.25" hidden="true" customHeight="false" outlineLevel="0" collapsed="false">
      <c r="A4109" s="0" t="s">
        <v>102</v>
      </c>
      <c r="B4109" s="0" t="s">
        <v>40</v>
      </c>
      <c r="C4109" s="0" t="s">
        <v>79</v>
      </c>
      <c r="D4109" s="0" t="s">
        <v>82</v>
      </c>
      <c r="E4109" s="0" t="n">
        <v>2024</v>
      </c>
      <c r="F4109" s="5" t="n">
        <v>722.945109486186</v>
      </c>
      <c r="G4109" s="10" t="s">
        <v>4</v>
      </c>
    </row>
    <row r="4110" customFormat="false" ht="14.25" hidden="true" customHeight="false" outlineLevel="0" collapsed="false">
      <c r="A4110" s="0" t="s">
        <v>102</v>
      </c>
      <c r="B4110" s="0" t="s">
        <v>40</v>
      </c>
      <c r="C4110" s="0" t="s">
        <v>79</v>
      </c>
      <c r="D4110" s="0" t="s">
        <v>82</v>
      </c>
      <c r="E4110" s="0" t="n">
        <v>2025</v>
      </c>
      <c r="F4110" s="5" t="n">
        <v>729.199410376018</v>
      </c>
      <c r="G4110" s="10" t="s">
        <v>4</v>
      </c>
    </row>
    <row r="4111" customFormat="false" ht="14.25" hidden="true" customHeight="false" outlineLevel="0" collapsed="false">
      <c r="A4111" s="0" t="s">
        <v>102</v>
      </c>
      <c r="B4111" s="0" t="s">
        <v>40</v>
      </c>
      <c r="C4111" s="0" t="s">
        <v>79</v>
      </c>
      <c r="D4111" s="0" t="s">
        <v>82</v>
      </c>
      <c r="E4111" s="0" t="n">
        <v>2026</v>
      </c>
      <c r="F4111" s="5" t="n">
        <v>730.525607825088</v>
      </c>
      <c r="G4111" s="10" t="s">
        <v>4</v>
      </c>
    </row>
    <row r="4112" customFormat="false" ht="14.25" hidden="true" customHeight="false" outlineLevel="0" collapsed="false">
      <c r="A4112" s="0" t="s">
        <v>102</v>
      </c>
      <c r="B4112" s="0" t="s">
        <v>40</v>
      </c>
      <c r="C4112" s="0" t="s">
        <v>79</v>
      </c>
      <c r="D4112" s="0" t="s">
        <v>82</v>
      </c>
      <c r="E4112" s="0" t="n">
        <v>2027</v>
      </c>
      <c r="F4112" s="5" t="n">
        <v>740.997849752925</v>
      </c>
      <c r="G4112" s="10" t="s">
        <v>4</v>
      </c>
    </row>
    <row r="4113" customFormat="false" ht="14.25" hidden="true" customHeight="false" outlineLevel="0" collapsed="false">
      <c r="A4113" s="0" t="s">
        <v>102</v>
      </c>
      <c r="B4113" s="0" t="s">
        <v>40</v>
      </c>
      <c r="C4113" s="0" t="s">
        <v>79</v>
      </c>
      <c r="D4113" s="0" t="s">
        <v>82</v>
      </c>
      <c r="E4113" s="0" t="n">
        <v>2028</v>
      </c>
      <c r="F4113" s="5" t="n">
        <v>750.041200977471</v>
      </c>
      <c r="G4113" s="10" t="s">
        <v>4</v>
      </c>
    </row>
    <row r="4114" customFormat="false" ht="14.25" hidden="true" customHeight="false" outlineLevel="0" collapsed="false">
      <c r="A4114" s="0" t="s">
        <v>102</v>
      </c>
      <c r="B4114" s="0" t="s">
        <v>40</v>
      </c>
      <c r="C4114" s="0" t="s">
        <v>79</v>
      </c>
      <c r="D4114" s="0" t="s">
        <v>82</v>
      </c>
      <c r="E4114" s="0" t="n">
        <v>2029</v>
      </c>
      <c r="F4114" s="5" t="n">
        <v>768.224143229243</v>
      </c>
      <c r="G4114" s="10" t="s">
        <v>4</v>
      </c>
    </row>
    <row r="4115" customFormat="false" ht="14.25" hidden="true" customHeight="false" outlineLevel="0" collapsed="false">
      <c r="A4115" s="0" t="s">
        <v>102</v>
      </c>
      <c r="B4115" s="0" t="s">
        <v>40</v>
      </c>
      <c r="C4115" s="0" t="s">
        <v>79</v>
      </c>
      <c r="D4115" s="0" t="s">
        <v>82</v>
      </c>
      <c r="E4115" s="0" t="n">
        <v>2030</v>
      </c>
      <c r="F4115" s="5" t="n">
        <v>776.900742820307</v>
      </c>
      <c r="G4115" s="10" t="s">
        <v>4</v>
      </c>
    </row>
    <row r="4116" customFormat="false" ht="14.25" hidden="true" customHeight="false" outlineLevel="0" collapsed="false">
      <c r="A4116" s="0" t="s">
        <v>102</v>
      </c>
      <c r="B4116" s="0" t="s">
        <v>40</v>
      </c>
      <c r="C4116" s="0" t="s">
        <v>79</v>
      </c>
      <c r="D4116" s="0" t="s">
        <v>82</v>
      </c>
      <c r="E4116" s="0" t="n">
        <v>2031</v>
      </c>
      <c r="F4116" s="5" t="n">
        <v>800.316489808849</v>
      </c>
      <c r="G4116" s="10" t="s">
        <v>4</v>
      </c>
    </row>
    <row r="4117" customFormat="false" ht="14.25" hidden="true" customHeight="false" outlineLevel="0" collapsed="false">
      <c r="A4117" s="0" t="s">
        <v>102</v>
      </c>
      <c r="B4117" s="0" t="s">
        <v>40</v>
      </c>
      <c r="C4117" s="0" t="s">
        <v>79</v>
      </c>
      <c r="D4117" s="0" t="s">
        <v>82</v>
      </c>
      <c r="E4117" s="0" t="n">
        <v>2032</v>
      </c>
      <c r="F4117" s="5" t="n">
        <v>827.947597867432</v>
      </c>
      <c r="G4117" s="10" t="s">
        <v>4</v>
      </c>
    </row>
    <row r="4118" customFormat="false" ht="14.25" hidden="true" customHeight="false" outlineLevel="0" collapsed="false">
      <c r="A4118" s="0" t="s">
        <v>102</v>
      </c>
      <c r="B4118" s="0" t="s">
        <v>40</v>
      </c>
      <c r="C4118" s="0" t="s">
        <v>79</v>
      </c>
      <c r="D4118" s="0" t="s">
        <v>82</v>
      </c>
      <c r="E4118" s="0" t="n">
        <v>2033</v>
      </c>
      <c r="F4118" s="5" t="n">
        <v>854.745359513222</v>
      </c>
      <c r="G4118" s="10" t="s">
        <v>4</v>
      </c>
    </row>
    <row r="4119" customFormat="false" ht="14.25" hidden="true" customHeight="false" outlineLevel="0" collapsed="false">
      <c r="A4119" s="0" t="s">
        <v>102</v>
      </c>
      <c r="B4119" s="0" t="s">
        <v>40</v>
      </c>
      <c r="C4119" s="0" t="s">
        <v>79</v>
      </c>
      <c r="D4119" s="0" t="s">
        <v>82</v>
      </c>
      <c r="E4119" s="0" t="n">
        <v>2034</v>
      </c>
      <c r="F4119" s="5" t="n">
        <v>880.397801207119</v>
      </c>
      <c r="G4119" s="10" t="s">
        <v>4</v>
      </c>
    </row>
    <row r="4120" customFormat="false" ht="14.25" hidden="true" customHeight="false" outlineLevel="0" collapsed="false">
      <c r="A4120" s="0" t="s">
        <v>102</v>
      </c>
      <c r="B4120" s="0" t="s">
        <v>40</v>
      </c>
      <c r="C4120" s="0" t="s">
        <v>79</v>
      </c>
      <c r="D4120" s="0" t="s">
        <v>82</v>
      </c>
      <c r="E4120" s="0" t="n">
        <v>2035</v>
      </c>
      <c r="F4120" s="5" t="n">
        <v>909.765336797016</v>
      </c>
      <c r="G4120" s="10" t="s">
        <v>4</v>
      </c>
    </row>
    <row r="4121" customFormat="false" ht="14.25" hidden="true" customHeight="false" outlineLevel="0" collapsed="false">
      <c r="A4121" s="0" t="s">
        <v>102</v>
      </c>
      <c r="B4121" s="0" t="s">
        <v>40</v>
      </c>
      <c r="C4121" s="0" t="s">
        <v>79</v>
      </c>
      <c r="D4121" s="0" t="s">
        <v>82</v>
      </c>
      <c r="E4121" s="0" t="n">
        <v>2036</v>
      </c>
      <c r="F4121" s="5" t="n">
        <v>929.439877539858</v>
      </c>
      <c r="G4121" s="10" t="s">
        <v>4</v>
      </c>
    </row>
    <row r="4122" customFormat="false" ht="14.25" hidden="true" customHeight="false" outlineLevel="0" collapsed="false">
      <c r="A4122" s="0" t="s">
        <v>102</v>
      </c>
      <c r="B4122" s="0" t="s">
        <v>40</v>
      </c>
      <c r="C4122" s="0" t="s">
        <v>79</v>
      </c>
      <c r="D4122" s="0" t="s">
        <v>82</v>
      </c>
      <c r="E4122" s="0" t="n">
        <v>2037</v>
      </c>
      <c r="F4122" s="5" t="n">
        <v>954.331071801941</v>
      </c>
      <c r="G4122" s="10" t="s">
        <v>4</v>
      </c>
    </row>
    <row r="4123" customFormat="false" ht="14.25" hidden="true" customHeight="false" outlineLevel="0" collapsed="false">
      <c r="A4123" s="0" t="s">
        <v>102</v>
      </c>
      <c r="B4123" s="0" t="s">
        <v>40</v>
      </c>
      <c r="C4123" s="0" t="s">
        <v>79</v>
      </c>
      <c r="D4123" s="0" t="s">
        <v>82</v>
      </c>
      <c r="E4123" s="0" t="n">
        <v>2038</v>
      </c>
      <c r="F4123" s="5" t="n">
        <v>977.772371068549</v>
      </c>
      <c r="G4123" s="10" t="s">
        <v>4</v>
      </c>
    </row>
    <row r="4124" customFormat="false" ht="14.25" hidden="true" customHeight="false" outlineLevel="0" collapsed="false">
      <c r="A4124" s="0" t="s">
        <v>102</v>
      </c>
      <c r="B4124" s="0" t="s">
        <v>40</v>
      </c>
      <c r="C4124" s="0" t="s">
        <v>79</v>
      </c>
      <c r="D4124" s="0" t="s">
        <v>82</v>
      </c>
      <c r="E4124" s="0" t="n">
        <v>2039</v>
      </c>
      <c r="F4124" s="5" t="n">
        <v>1000.10887554954</v>
      </c>
      <c r="G4124" s="10" t="s">
        <v>4</v>
      </c>
    </row>
    <row r="4125" customFormat="false" ht="14.25" hidden="true" customHeight="false" outlineLevel="0" collapsed="false">
      <c r="A4125" s="0" t="s">
        <v>102</v>
      </c>
      <c r="B4125" s="0" t="s">
        <v>40</v>
      </c>
      <c r="C4125" s="0" t="s">
        <v>79</v>
      </c>
      <c r="D4125" s="0" t="s">
        <v>82</v>
      </c>
      <c r="E4125" s="0" t="n">
        <v>2040</v>
      </c>
      <c r="F4125" s="5" t="n">
        <v>1019.23081330147</v>
      </c>
      <c r="G4125" s="10" t="s">
        <v>4</v>
      </c>
    </row>
    <row r="4126" customFormat="false" ht="14.25" hidden="true" customHeight="false" outlineLevel="0" collapsed="false">
      <c r="A4126" s="0" t="s">
        <v>102</v>
      </c>
      <c r="B4126" s="0" t="s">
        <v>40</v>
      </c>
      <c r="C4126" s="0" t="s">
        <v>79</v>
      </c>
      <c r="D4126" s="0" t="s">
        <v>83</v>
      </c>
      <c r="E4126" s="0" t="n">
        <v>2024</v>
      </c>
      <c r="F4126" s="5" t="n">
        <v>301.58</v>
      </c>
      <c r="G4126" s="10" t="s">
        <v>4</v>
      </c>
    </row>
    <row r="4127" customFormat="false" ht="14.25" hidden="true" customHeight="false" outlineLevel="0" collapsed="false">
      <c r="A4127" s="0" t="s">
        <v>102</v>
      </c>
      <c r="B4127" s="0" t="s">
        <v>40</v>
      </c>
      <c r="C4127" s="0" t="s">
        <v>79</v>
      </c>
      <c r="D4127" s="0" t="s">
        <v>83</v>
      </c>
      <c r="E4127" s="0" t="n">
        <v>2025</v>
      </c>
      <c r="F4127" s="5" t="n">
        <v>302.800769644748</v>
      </c>
      <c r="G4127" s="10" t="s">
        <v>4</v>
      </c>
    </row>
    <row r="4128" customFormat="false" ht="14.25" hidden="true" customHeight="false" outlineLevel="0" collapsed="false">
      <c r="A4128" s="0" t="s">
        <v>102</v>
      </c>
      <c r="B4128" s="0" t="s">
        <v>40</v>
      </c>
      <c r="C4128" s="0" t="s">
        <v>79</v>
      </c>
      <c r="D4128" s="0" t="s">
        <v>83</v>
      </c>
      <c r="E4128" s="0" t="n">
        <v>2026</v>
      </c>
      <c r="F4128" s="5" t="n">
        <v>303.094343222357</v>
      </c>
      <c r="G4128" s="10" t="s">
        <v>4</v>
      </c>
    </row>
    <row r="4129" customFormat="false" ht="14.25" hidden="true" customHeight="false" outlineLevel="0" collapsed="false">
      <c r="A4129" s="0" t="s">
        <v>102</v>
      </c>
      <c r="B4129" s="0" t="s">
        <v>40</v>
      </c>
      <c r="C4129" s="0" t="s">
        <v>79</v>
      </c>
      <c r="D4129" s="0" t="s">
        <v>83</v>
      </c>
      <c r="E4129" s="0" t="n">
        <v>2027</v>
      </c>
      <c r="F4129" s="5" t="n">
        <v>302.427790470661</v>
      </c>
      <c r="G4129" s="10" t="s">
        <v>4</v>
      </c>
    </row>
    <row r="4130" customFormat="false" ht="14.25" hidden="true" customHeight="false" outlineLevel="0" collapsed="false">
      <c r="A4130" s="0" t="s">
        <v>102</v>
      </c>
      <c r="B4130" s="0" t="s">
        <v>40</v>
      </c>
      <c r="C4130" s="0" t="s">
        <v>79</v>
      </c>
      <c r="D4130" s="0" t="s">
        <v>83</v>
      </c>
      <c r="E4130" s="0" t="n">
        <v>2028</v>
      </c>
      <c r="F4130" s="5" t="n">
        <v>301.667614844641</v>
      </c>
      <c r="G4130" s="10" t="s">
        <v>4</v>
      </c>
    </row>
    <row r="4131" customFormat="false" ht="14.25" hidden="true" customHeight="false" outlineLevel="0" collapsed="false">
      <c r="A4131" s="0" t="s">
        <v>102</v>
      </c>
      <c r="B4131" s="0" t="s">
        <v>40</v>
      </c>
      <c r="C4131" s="0" t="s">
        <v>79</v>
      </c>
      <c r="D4131" s="0" t="s">
        <v>83</v>
      </c>
      <c r="E4131" s="0" t="n">
        <v>2029</v>
      </c>
      <c r="F4131" s="5" t="n">
        <v>300.520441010421</v>
      </c>
      <c r="G4131" s="10" t="s">
        <v>4</v>
      </c>
    </row>
    <row r="4132" customFormat="false" ht="14.25" hidden="true" customHeight="false" outlineLevel="0" collapsed="false">
      <c r="A4132" s="0" t="s">
        <v>102</v>
      </c>
      <c r="B4132" s="0" t="s">
        <v>40</v>
      </c>
      <c r="C4132" s="0" t="s">
        <v>79</v>
      </c>
      <c r="D4132" s="0" t="s">
        <v>83</v>
      </c>
      <c r="E4132" s="0" t="n">
        <v>2030</v>
      </c>
      <c r="F4132" s="5" t="n">
        <v>298.976300074353</v>
      </c>
      <c r="G4132" s="10" t="s">
        <v>4</v>
      </c>
    </row>
    <row r="4133" customFormat="false" ht="14.25" hidden="true" customHeight="false" outlineLevel="0" collapsed="false">
      <c r="A4133" s="0" t="s">
        <v>102</v>
      </c>
      <c r="B4133" s="0" t="s">
        <v>40</v>
      </c>
      <c r="C4133" s="0" t="s">
        <v>79</v>
      </c>
      <c r="D4133" s="0" t="s">
        <v>83</v>
      </c>
      <c r="E4133" s="0" t="n">
        <v>2031</v>
      </c>
      <c r="F4133" s="5" t="n">
        <v>303.015011972225</v>
      </c>
      <c r="G4133" s="10" t="s">
        <v>4</v>
      </c>
    </row>
    <row r="4134" customFormat="false" ht="14.25" hidden="true" customHeight="false" outlineLevel="0" collapsed="false">
      <c r="A4134" s="0" t="s">
        <v>102</v>
      </c>
      <c r="B4134" s="0" t="s">
        <v>40</v>
      </c>
      <c r="C4134" s="0" t="s">
        <v>79</v>
      </c>
      <c r="D4134" s="0" t="s">
        <v>83</v>
      </c>
      <c r="E4134" s="0" t="n">
        <v>2032</v>
      </c>
      <c r="F4134" s="5" t="n">
        <v>307.013250502268</v>
      </c>
      <c r="G4134" s="10" t="s">
        <v>4</v>
      </c>
    </row>
    <row r="4135" customFormat="false" ht="14.25" hidden="true" customHeight="false" outlineLevel="0" collapsed="false">
      <c r="A4135" s="0" t="s">
        <v>102</v>
      </c>
      <c r="B4135" s="0" t="s">
        <v>40</v>
      </c>
      <c r="C4135" s="0" t="s">
        <v>79</v>
      </c>
      <c r="D4135" s="0" t="s">
        <v>83</v>
      </c>
      <c r="E4135" s="0" t="n">
        <v>2033</v>
      </c>
      <c r="F4135" s="5" t="n">
        <v>311.084837451353</v>
      </c>
      <c r="G4135" s="10" t="s">
        <v>4</v>
      </c>
    </row>
    <row r="4136" customFormat="false" ht="14.25" hidden="true" customHeight="false" outlineLevel="0" collapsed="false">
      <c r="A4136" s="0" t="s">
        <v>102</v>
      </c>
      <c r="B4136" s="0" t="s">
        <v>40</v>
      </c>
      <c r="C4136" s="0" t="s">
        <v>79</v>
      </c>
      <c r="D4136" s="0" t="s">
        <v>83</v>
      </c>
      <c r="E4136" s="0" t="n">
        <v>2034</v>
      </c>
      <c r="F4136" s="5" t="n">
        <v>315.197686093382</v>
      </c>
      <c r="G4136" s="10" t="s">
        <v>4</v>
      </c>
    </row>
    <row r="4137" customFormat="false" ht="14.25" hidden="true" customHeight="false" outlineLevel="0" collapsed="false">
      <c r="A4137" s="0" t="s">
        <v>102</v>
      </c>
      <c r="B4137" s="0" t="s">
        <v>40</v>
      </c>
      <c r="C4137" s="0" t="s">
        <v>79</v>
      </c>
      <c r="D4137" s="0" t="s">
        <v>83</v>
      </c>
      <c r="E4137" s="0" t="n">
        <v>2035</v>
      </c>
      <c r="F4137" s="5" t="n">
        <v>319.389735526154</v>
      </c>
      <c r="G4137" s="10" t="s">
        <v>4</v>
      </c>
    </row>
    <row r="4138" customFormat="false" ht="14.25" hidden="true" customHeight="false" outlineLevel="0" collapsed="false">
      <c r="A4138" s="0" t="s">
        <v>102</v>
      </c>
      <c r="B4138" s="0" t="s">
        <v>40</v>
      </c>
      <c r="C4138" s="0" t="s">
        <v>79</v>
      </c>
      <c r="D4138" s="0" t="s">
        <v>83</v>
      </c>
      <c r="E4138" s="0" t="n">
        <v>2036</v>
      </c>
      <c r="F4138" s="5" t="n">
        <v>323.736289566146</v>
      </c>
      <c r="G4138" s="10" t="s">
        <v>4</v>
      </c>
    </row>
    <row r="4139" customFormat="false" ht="14.25" hidden="true" customHeight="false" outlineLevel="0" collapsed="false">
      <c r="A4139" s="0" t="s">
        <v>102</v>
      </c>
      <c r="B4139" s="0" t="s">
        <v>40</v>
      </c>
      <c r="C4139" s="0" t="s">
        <v>79</v>
      </c>
      <c r="D4139" s="0" t="s">
        <v>83</v>
      </c>
      <c r="E4139" s="0" t="n">
        <v>2037</v>
      </c>
      <c r="F4139" s="5" t="n">
        <v>328.146647896444</v>
      </c>
      <c r="G4139" s="10" t="s">
        <v>4</v>
      </c>
    </row>
    <row r="4140" customFormat="false" ht="14.25" hidden="true" customHeight="false" outlineLevel="0" collapsed="false">
      <c r="A4140" s="0" t="s">
        <v>102</v>
      </c>
      <c r="B4140" s="0" t="s">
        <v>40</v>
      </c>
      <c r="C4140" s="0" t="s">
        <v>79</v>
      </c>
      <c r="D4140" s="0" t="s">
        <v>83</v>
      </c>
      <c r="E4140" s="0" t="n">
        <v>2038</v>
      </c>
      <c r="F4140" s="5" t="n">
        <v>332.616223688489</v>
      </c>
      <c r="G4140" s="10" t="s">
        <v>4</v>
      </c>
    </row>
    <row r="4141" customFormat="false" ht="14.25" hidden="true" customHeight="false" outlineLevel="0" collapsed="false">
      <c r="A4141" s="0" t="s">
        <v>102</v>
      </c>
      <c r="B4141" s="0" t="s">
        <v>40</v>
      </c>
      <c r="C4141" s="0" t="s">
        <v>79</v>
      </c>
      <c r="D4141" s="0" t="s">
        <v>83</v>
      </c>
      <c r="E4141" s="0" t="n">
        <v>2039</v>
      </c>
      <c r="F4141" s="5" t="n">
        <v>337.113549358574</v>
      </c>
      <c r="G4141" s="10" t="s">
        <v>4</v>
      </c>
    </row>
    <row r="4142" customFormat="false" ht="14.25" hidden="true" customHeight="false" outlineLevel="0" collapsed="false">
      <c r="A4142" s="0" t="s">
        <v>102</v>
      </c>
      <c r="B4142" s="0" t="s">
        <v>40</v>
      </c>
      <c r="C4142" s="0" t="s">
        <v>79</v>
      </c>
      <c r="D4142" s="0" t="s">
        <v>83</v>
      </c>
      <c r="E4142" s="0" t="n">
        <v>2040</v>
      </c>
      <c r="F4142" s="5" t="n">
        <v>341.66308264953</v>
      </c>
      <c r="G4142" s="10" t="s">
        <v>4</v>
      </c>
    </row>
    <row r="4143" customFormat="false" ht="14.25" hidden="true" customHeight="false" outlineLevel="0" collapsed="false">
      <c r="A4143" s="0" t="s">
        <v>102</v>
      </c>
      <c r="B4143" s="0" t="s">
        <v>40</v>
      </c>
      <c r="C4143" s="0" t="s">
        <v>79</v>
      </c>
      <c r="D4143" s="0" t="s">
        <v>71</v>
      </c>
      <c r="E4143" s="0" t="n">
        <v>2024</v>
      </c>
      <c r="F4143" s="5" t="n">
        <v>1199.18661974832</v>
      </c>
      <c r="G4143" s="10" t="s">
        <v>4</v>
      </c>
    </row>
    <row r="4144" customFormat="false" ht="14.25" hidden="true" customHeight="false" outlineLevel="0" collapsed="false">
      <c r="A4144" s="0" t="s">
        <v>102</v>
      </c>
      <c r="B4144" s="0" t="s">
        <v>40</v>
      </c>
      <c r="C4144" s="0" t="s">
        <v>79</v>
      </c>
      <c r="D4144" s="0" t="s">
        <v>71</v>
      </c>
      <c r="E4144" s="0" t="n">
        <v>2025</v>
      </c>
      <c r="F4144" s="5" t="n">
        <v>1213.86241754491</v>
      </c>
      <c r="G4144" s="10" t="s">
        <v>4</v>
      </c>
    </row>
    <row r="4145" customFormat="false" ht="14.25" hidden="true" customHeight="false" outlineLevel="0" collapsed="false">
      <c r="A4145" s="0" t="s">
        <v>102</v>
      </c>
      <c r="B4145" s="0" t="s">
        <v>40</v>
      </c>
      <c r="C4145" s="0" t="s">
        <v>79</v>
      </c>
      <c r="D4145" s="0" t="s">
        <v>71</v>
      </c>
      <c r="E4145" s="0" t="n">
        <v>2026</v>
      </c>
      <c r="F4145" s="5" t="n">
        <v>1223.20820033428</v>
      </c>
      <c r="G4145" s="10" t="s">
        <v>4</v>
      </c>
    </row>
    <row r="4146" customFormat="false" ht="14.25" hidden="true" customHeight="false" outlineLevel="0" collapsed="false">
      <c r="A4146" s="0" t="s">
        <v>102</v>
      </c>
      <c r="B4146" s="0" t="s">
        <v>40</v>
      </c>
      <c r="C4146" s="0" t="s">
        <v>79</v>
      </c>
      <c r="D4146" s="0" t="s">
        <v>71</v>
      </c>
      <c r="E4146" s="0" t="n">
        <v>2027</v>
      </c>
      <c r="F4146" s="5" t="n">
        <v>1242.55846540794</v>
      </c>
      <c r="G4146" s="10" t="s">
        <v>4</v>
      </c>
    </row>
    <row r="4147" customFormat="false" ht="14.25" hidden="true" customHeight="false" outlineLevel="0" collapsed="false">
      <c r="A4147" s="0" t="s">
        <v>102</v>
      </c>
      <c r="B4147" s="0" t="s">
        <v>40</v>
      </c>
      <c r="C4147" s="0" t="s">
        <v>79</v>
      </c>
      <c r="D4147" s="0" t="s">
        <v>71</v>
      </c>
      <c r="E4147" s="0" t="n">
        <v>2028</v>
      </c>
      <c r="F4147" s="5" t="n">
        <v>1259.79891938101</v>
      </c>
      <c r="G4147" s="10" t="s">
        <v>4</v>
      </c>
    </row>
    <row r="4148" customFormat="false" ht="14.25" hidden="true" customHeight="false" outlineLevel="0" collapsed="false">
      <c r="A4148" s="0" t="s">
        <v>102</v>
      </c>
      <c r="B4148" s="0" t="s">
        <v>40</v>
      </c>
      <c r="C4148" s="0" t="s">
        <v>79</v>
      </c>
      <c r="D4148" s="0" t="s">
        <v>71</v>
      </c>
      <c r="E4148" s="0" t="n">
        <v>2029</v>
      </c>
      <c r="F4148" s="5" t="n">
        <v>1287.06601283697</v>
      </c>
      <c r="G4148" s="10" t="s">
        <v>4</v>
      </c>
    </row>
    <row r="4149" customFormat="false" ht="14.25" hidden="true" customHeight="false" outlineLevel="0" collapsed="false">
      <c r="A4149" s="0" t="s">
        <v>102</v>
      </c>
      <c r="B4149" s="0" t="s">
        <v>40</v>
      </c>
      <c r="C4149" s="0" t="s">
        <v>79</v>
      </c>
      <c r="D4149" s="0" t="s">
        <v>71</v>
      </c>
      <c r="E4149" s="0" t="n">
        <v>2030</v>
      </c>
      <c r="F4149" s="5" t="n">
        <v>1304.37718823756</v>
      </c>
      <c r="G4149" s="10" t="s">
        <v>4</v>
      </c>
    </row>
    <row r="4150" customFormat="false" ht="14.25" hidden="true" customHeight="false" outlineLevel="0" collapsed="false">
      <c r="A4150" s="0" t="s">
        <v>102</v>
      </c>
      <c r="B4150" s="0" t="s">
        <v>40</v>
      </c>
      <c r="C4150" s="0" t="s">
        <v>79</v>
      </c>
      <c r="D4150" s="0" t="s">
        <v>71</v>
      </c>
      <c r="E4150" s="0" t="n">
        <v>2031</v>
      </c>
      <c r="F4150" s="5" t="n">
        <v>1341.50649849884</v>
      </c>
      <c r="G4150" s="10" t="s">
        <v>4</v>
      </c>
    </row>
    <row r="4151" customFormat="false" ht="14.25" hidden="true" customHeight="false" outlineLevel="0" collapsed="false">
      <c r="A4151" s="0" t="s">
        <v>102</v>
      </c>
      <c r="B4151" s="0" t="s">
        <v>40</v>
      </c>
      <c r="C4151" s="0" t="s">
        <v>79</v>
      </c>
      <c r="D4151" s="0" t="s">
        <v>71</v>
      </c>
      <c r="E4151" s="0" t="n">
        <v>2032</v>
      </c>
      <c r="F4151" s="5" t="n">
        <v>1384.69112060418</v>
      </c>
      <c r="G4151" s="10" t="s">
        <v>4</v>
      </c>
    </row>
    <row r="4152" customFormat="false" ht="14.25" hidden="true" customHeight="false" outlineLevel="0" collapsed="false">
      <c r="A4152" s="0" t="s">
        <v>102</v>
      </c>
      <c r="B4152" s="0" t="s">
        <v>40</v>
      </c>
      <c r="C4152" s="0" t="s">
        <v>79</v>
      </c>
      <c r="D4152" s="0" t="s">
        <v>71</v>
      </c>
      <c r="E4152" s="0" t="n">
        <v>2033</v>
      </c>
      <c r="F4152" s="5" t="n">
        <v>1426.44126767252</v>
      </c>
      <c r="G4152" s="10" t="s">
        <v>4</v>
      </c>
    </row>
    <row r="4153" customFormat="false" ht="14.25" hidden="true" customHeight="false" outlineLevel="0" collapsed="false">
      <c r="A4153" s="0" t="s">
        <v>102</v>
      </c>
      <c r="B4153" s="0" t="s">
        <v>40</v>
      </c>
      <c r="C4153" s="0" t="s">
        <v>79</v>
      </c>
      <c r="D4153" s="0" t="s">
        <v>71</v>
      </c>
      <c r="E4153" s="0" t="n">
        <v>2034</v>
      </c>
      <c r="F4153" s="5" t="n">
        <v>1466.5583445161</v>
      </c>
      <c r="G4153" s="10" t="s">
        <v>4</v>
      </c>
    </row>
    <row r="4154" customFormat="false" ht="14.25" hidden="true" customHeight="false" outlineLevel="0" collapsed="false">
      <c r="A4154" s="0" t="s">
        <v>102</v>
      </c>
      <c r="B4154" s="0" t="s">
        <v>40</v>
      </c>
      <c r="C4154" s="0" t="s">
        <v>79</v>
      </c>
      <c r="D4154" s="0" t="s">
        <v>71</v>
      </c>
      <c r="E4154" s="0" t="n">
        <v>2035</v>
      </c>
      <c r="F4154" s="5" t="n">
        <v>1510.31403930128</v>
      </c>
      <c r="G4154" s="10" t="s">
        <v>4</v>
      </c>
    </row>
    <row r="4155" customFormat="false" ht="14.25" hidden="true" customHeight="false" outlineLevel="0" collapsed="false">
      <c r="A4155" s="0" t="s">
        <v>102</v>
      </c>
      <c r="B4155" s="0" t="s">
        <v>40</v>
      </c>
      <c r="C4155" s="0" t="s">
        <v>79</v>
      </c>
      <c r="D4155" s="0" t="s">
        <v>71</v>
      </c>
      <c r="E4155" s="0" t="n">
        <v>2036</v>
      </c>
      <c r="F4155" s="5" t="n">
        <v>1544.13438242366</v>
      </c>
      <c r="G4155" s="10" t="s">
        <v>4</v>
      </c>
    </row>
    <row r="4156" customFormat="false" ht="14.25" hidden="true" customHeight="false" outlineLevel="0" collapsed="false">
      <c r="A4156" s="0" t="s">
        <v>102</v>
      </c>
      <c r="B4156" s="0" t="s">
        <v>40</v>
      </c>
      <c r="C4156" s="0" t="s">
        <v>79</v>
      </c>
      <c r="D4156" s="0" t="s">
        <v>71</v>
      </c>
      <c r="E4156" s="0" t="n">
        <v>2037</v>
      </c>
      <c r="F4156" s="5" t="n">
        <v>1583.95064088223</v>
      </c>
      <c r="G4156" s="10" t="s">
        <v>4</v>
      </c>
    </row>
    <row r="4157" customFormat="false" ht="14.25" hidden="true" customHeight="false" outlineLevel="0" collapsed="false">
      <c r="A4157" s="0" t="s">
        <v>102</v>
      </c>
      <c r="B4157" s="0" t="s">
        <v>40</v>
      </c>
      <c r="C4157" s="0" t="s">
        <v>79</v>
      </c>
      <c r="D4157" s="0" t="s">
        <v>71</v>
      </c>
      <c r="E4157" s="0" t="n">
        <v>2038</v>
      </c>
      <c r="F4157" s="5" t="n">
        <v>1622.85135381363</v>
      </c>
      <c r="G4157" s="10" t="s">
        <v>4</v>
      </c>
    </row>
    <row r="4158" customFormat="false" ht="14.25" hidden="true" customHeight="false" outlineLevel="0" collapsed="false">
      <c r="A4158" s="0" t="s">
        <v>102</v>
      </c>
      <c r="B4158" s="0" t="s">
        <v>40</v>
      </c>
      <c r="C4158" s="0" t="s">
        <v>79</v>
      </c>
      <c r="D4158" s="0" t="s">
        <v>71</v>
      </c>
      <c r="E4158" s="0" t="n">
        <v>2039</v>
      </c>
      <c r="F4158" s="5" t="n">
        <v>1662.17139115644</v>
      </c>
      <c r="G4158" s="10" t="s">
        <v>4</v>
      </c>
    </row>
    <row r="4159" customFormat="false" ht="14.25" hidden="true" customHeight="false" outlineLevel="0" collapsed="false">
      <c r="A4159" s="0" t="s">
        <v>102</v>
      </c>
      <c r="B4159" s="0" t="s">
        <v>40</v>
      </c>
      <c r="C4159" s="0" t="s">
        <v>79</v>
      </c>
      <c r="D4159" s="0" t="s">
        <v>71</v>
      </c>
      <c r="E4159" s="0" t="n">
        <v>2040</v>
      </c>
      <c r="F4159" s="5" t="n">
        <v>1697.75796693501</v>
      </c>
      <c r="G4159" s="10" t="s">
        <v>4</v>
      </c>
    </row>
    <row r="4160" customFormat="false" ht="14.25" hidden="true" customHeight="false" outlineLevel="0" collapsed="false">
      <c r="A4160" s="0" t="s">
        <v>102</v>
      </c>
      <c r="B4160" s="0" t="s">
        <v>40</v>
      </c>
      <c r="C4160" s="0" t="s">
        <v>84</v>
      </c>
      <c r="D4160" s="0" t="s">
        <v>85</v>
      </c>
      <c r="E4160" s="0" t="n">
        <v>2024</v>
      </c>
      <c r="F4160" s="5" t="n">
        <v>0.00108782007755223</v>
      </c>
      <c r="G4160" s="10" t="s">
        <v>4</v>
      </c>
    </row>
    <row r="4161" customFormat="false" ht="14.25" hidden="true" customHeight="false" outlineLevel="0" collapsed="false">
      <c r="A4161" s="0" t="s">
        <v>102</v>
      </c>
      <c r="B4161" s="0" t="s">
        <v>40</v>
      </c>
      <c r="C4161" s="0" t="s">
        <v>84</v>
      </c>
      <c r="D4161" s="0" t="s">
        <v>85</v>
      </c>
      <c r="E4161" s="0" t="n">
        <v>2025</v>
      </c>
      <c r="F4161" s="5" t="n">
        <v>0.00803744317530272</v>
      </c>
      <c r="G4161" s="10" t="s">
        <v>4</v>
      </c>
    </row>
    <row r="4162" customFormat="false" ht="14.25" hidden="true" customHeight="false" outlineLevel="0" collapsed="false">
      <c r="A4162" s="0" t="s">
        <v>102</v>
      </c>
      <c r="B4162" s="0" t="s">
        <v>40</v>
      </c>
      <c r="C4162" s="0" t="s">
        <v>84</v>
      </c>
      <c r="D4162" s="0" t="s">
        <v>85</v>
      </c>
      <c r="E4162" s="0" t="n">
        <v>2026</v>
      </c>
      <c r="F4162" s="5" t="n">
        <v>0.00923891961990538</v>
      </c>
      <c r="G4162" s="10" t="s">
        <v>4</v>
      </c>
    </row>
    <row r="4163" customFormat="false" ht="14.25" hidden="true" customHeight="false" outlineLevel="0" collapsed="false">
      <c r="A4163" s="0" t="s">
        <v>102</v>
      </c>
      <c r="B4163" s="0" t="s">
        <v>40</v>
      </c>
      <c r="C4163" s="0" t="s">
        <v>84</v>
      </c>
      <c r="D4163" s="0" t="s">
        <v>85</v>
      </c>
      <c r="E4163" s="0" t="n">
        <v>2027</v>
      </c>
      <c r="F4163" s="5" t="n">
        <v>0.0108876794251529</v>
      </c>
      <c r="G4163" s="10" t="s">
        <v>4</v>
      </c>
    </row>
    <row r="4164" customFormat="false" ht="14.25" hidden="true" customHeight="false" outlineLevel="0" collapsed="false">
      <c r="A4164" s="0" t="s">
        <v>102</v>
      </c>
      <c r="B4164" s="0" t="s">
        <v>40</v>
      </c>
      <c r="C4164" s="0" t="s">
        <v>84</v>
      </c>
      <c r="D4164" s="0" t="s">
        <v>85</v>
      </c>
      <c r="E4164" s="0" t="n">
        <v>2028</v>
      </c>
      <c r="F4164" s="5" t="n">
        <v>0.0137767562054179</v>
      </c>
      <c r="G4164" s="10" t="s">
        <v>4</v>
      </c>
    </row>
    <row r="4165" customFormat="false" ht="14.25" hidden="true" customHeight="false" outlineLevel="0" collapsed="false">
      <c r="A4165" s="0" t="s">
        <v>102</v>
      </c>
      <c r="B4165" s="0" t="s">
        <v>40</v>
      </c>
      <c r="C4165" s="0" t="s">
        <v>84</v>
      </c>
      <c r="D4165" s="0" t="s">
        <v>85</v>
      </c>
      <c r="E4165" s="0" t="n">
        <v>2029</v>
      </c>
      <c r="F4165" s="5" t="n">
        <v>0.0183582987475863</v>
      </c>
      <c r="G4165" s="10" t="s">
        <v>4</v>
      </c>
    </row>
    <row r="4166" customFormat="false" ht="14.25" hidden="true" customHeight="false" outlineLevel="0" collapsed="false">
      <c r="A4166" s="0" t="s">
        <v>102</v>
      </c>
      <c r="B4166" s="0" t="s">
        <v>40</v>
      </c>
      <c r="C4166" s="0" t="s">
        <v>84</v>
      </c>
      <c r="D4166" s="0" t="s">
        <v>85</v>
      </c>
      <c r="E4166" s="0" t="n">
        <v>2030</v>
      </c>
      <c r="F4166" s="5" t="n">
        <v>0.0252490383034877</v>
      </c>
      <c r="G4166" s="10" t="s">
        <v>4</v>
      </c>
    </row>
    <row r="4167" customFormat="false" ht="14.25" hidden="true" customHeight="false" outlineLevel="0" collapsed="false">
      <c r="A4167" s="0" t="s">
        <v>102</v>
      </c>
      <c r="B4167" s="0" t="s">
        <v>40</v>
      </c>
      <c r="C4167" s="0" t="s">
        <v>84</v>
      </c>
      <c r="D4167" s="0" t="s">
        <v>85</v>
      </c>
      <c r="E4167" s="0" t="n">
        <v>2031</v>
      </c>
      <c r="F4167" s="5" t="n">
        <v>0.0348413241829025</v>
      </c>
      <c r="G4167" s="10" t="s">
        <v>4</v>
      </c>
    </row>
    <row r="4168" customFormat="false" ht="14.25" hidden="true" customHeight="false" outlineLevel="0" collapsed="false">
      <c r="A4168" s="0" t="s">
        <v>102</v>
      </c>
      <c r="B4168" s="0" t="s">
        <v>40</v>
      </c>
      <c r="C4168" s="0" t="s">
        <v>84</v>
      </c>
      <c r="D4168" s="0" t="s">
        <v>85</v>
      </c>
      <c r="E4168" s="0" t="n">
        <v>2032</v>
      </c>
      <c r="F4168" s="5" t="n">
        <v>0.0482740623622033</v>
      </c>
      <c r="G4168" s="10" t="s">
        <v>4</v>
      </c>
    </row>
    <row r="4169" customFormat="false" ht="14.25" hidden="true" customHeight="false" outlineLevel="0" collapsed="false">
      <c r="A4169" s="0" t="s">
        <v>102</v>
      </c>
      <c r="B4169" s="0" t="s">
        <v>40</v>
      </c>
      <c r="C4169" s="0" t="s">
        <v>84</v>
      </c>
      <c r="D4169" s="0" t="s">
        <v>85</v>
      </c>
      <c r="E4169" s="0" t="n">
        <v>2033</v>
      </c>
      <c r="F4169" s="5" t="n">
        <v>0.0668837489674698</v>
      </c>
      <c r="G4169" s="10" t="s">
        <v>4</v>
      </c>
    </row>
    <row r="4170" customFormat="false" ht="14.25" hidden="true" customHeight="false" outlineLevel="0" collapsed="false">
      <c r="A4170" s="0" t="s">
        <v>102</v>
      </c>
      <c r="B4170" s="0" t="s">
        <v>40</v>
      </c>
      <c r="C4170" s="0" t="s">
        <v>84</v>
      </c>
      <c r="D4170" s="0" t="s">
        <v>85</v>
      </c>
      <c r="E4170" s="0" t="n">
        <v>2034</v>
      </c>
      <c r="F4170" s="5" t="n">
        <v>0.0917867396643326</v>
      </c>
      <c r="G4170" s="10" t="s">
        <v>4</v>
      </c>
    </row>
    <row r="4171" customFormat="false" ht="14.25" hidden="true" customHeight="false" outlineLevel="0" collapsed="false">
      <c r="A4171" s="0" t="s">
        <v>102</v>
      </c>
      <c r="B4171" s="0" t="s">
        <v>40</v>
      </c>
      <c r="C4171" s="0" t="s">
        <v>84</v>
      </c>
      <c r="D4171" s="0" t="s">
        <v>85</v>
      </c>
      <c r="E4171" s="0" t="n">
        <v>2035</v>
      </c>
      <c r="F4171" s="5" t="n">
        <v>0.124065764694161</v>
      </c>
      <c r="G4171" s="10" t="s">
        <v>4</v>
      </c>
    </row>
    <row r="4172" customFormat="false" ht="14.25" hidden="true" customHeight="false" outlineLevel="0" collapsed="false">
      <c r="A4172" s="0" t="s">
        <v>102</v>
      </c>
      <c r="B4172" s="0" t="s">
        <v>40</v>
      </c>
      <c r="C4172" s="0" t="s">
        <v>84</v>
      </c>
      <c r="D4172" s="0" t="s">
        <v>85</v>
      </c>
      <c r="E4172" s="0" t="n">
        <v>2036</v>
      </c>
      <c r="F4172" s="5" t="n">
        <v>0.164505355319872</v>
      </c>
      <c r="G4172" s="10" t="s">
        <v>4</v>
      </c>
    </row>
    <row r="4173" customFormat="false" ht="14.25" hidden="true" customHeight="false" outlineLevel="0" collapsed="false">
      <c r="A4173" s="0" t="s">
        <v>102</v>
      </c>
      <c r="B4173" s="0" t="s">
        <v>40</v>
      </c>
      <c r="C4173" s="0" t="s">
        <v>84</v>
      </c>
      <c r="D4173" s="0" t="s">
        <v>85</v>
      </c>
      <c r="E4173" s="0" t="n">
        <v>2037</v>
      </c>
      <c r="F4173" s="5" t="n">
        <v>0.213114177706275</v>
      </c>
      <c r="G4173" s="10" t="s">
        <v>4</v>
      </c>
    </row>
    <row r="4174" customFormat="false" ht="14.25" hidden="true" customHeight="false" outlineLevel="0" collapsed="false">
      <c r="A4174" s="0" t="s">
        <v>102</v>
      </c>
      <c r="B4174" s="0" t="s">
        <v>40</v>
      </c>
      <c r="C4174" s="0" t="s">
        <v>84</v>
      </c>
      <c r="D4174" s="0" t="s">
        <v>85</v>
      </c>
      <c r="E4174" s="0" t="n">
        <v>2038</v>
      </c>
      <c r="F4174" s="5" t="n">
        <v>0.268636307013506</v>
      </c>
      <c r="G4174" s="10" t="s">
        <v>4</v>
      </c>
    </row>
    <row r="4175" customFormat="false" ht="14.25" hidden="true" customHeight="false" outlineLevel="0" collapsed="false">
      <c r="A4175" s="0" t="s">
        <v>102</v>
      </c>
      <c r="B4175" s="0" t="s">
        <v>40</v>
      </c>
      <c r="C4175" s="0" t="s">
        <v>84</v>
      </c>
      <c r="D4175" s="0" t="s">
        <v>85</v>
      </c>
      <c r="E4175" s="0" t="n">
        <v>2039</v>
      </c>
      <c r="F4175" s="5" t="n">
        <v>0.328549731040616</v>
      </c>
      <c r="G4175" s="10" t="s">
        <v>4</v>
      </c>
    </row>
    <row r="4176" customFormat="false" ht="14.25" hidden="true" customHeight="false" outlineLevel="0" collapsed="false">
      <c r="A4176" s="0" t="s">
        <v>102</v>
      </c>
      <c r="B4176" s="0" t="s">
        <v>40</v>
      </c>
      <c r="C4176" s="0" t="s">
        <v>84</v>
      </c>
      <c r="D4176" s="0" t="s">
        <v>85</v>
      </c>
      <c r="E4176" s="0" t="n">
        <v>2040</v>
      </c>
      <c r="F4176" s="5" t="n">
        <v>0.389561811868965</v>
      </c>
      <c r="G4176" s="10" t="s">
        <v>4</v>
      </c>
    </row>
    <row r="4177" customFormat="false" ht="14.25" hidden="true" customHeight="false" outlineLevel="0" collapsed="false">
      <c r="A4177" s="0" t="s">
        <v>102</v>
      </c>
      <c r="B4177" s="0" t="s">
        <v>40</v>
      </c>
      <c r="C4177" s="0" t="s">
        <v>84</v>
      </c>
      <c r="D4177" s="0" t="s">
        <v>86</v>
      </c>
      <c r="E4177" s="0" t="n">
        <v>2024</v>
      </c>
      <c r="F4177" s="5" t="n">
        <v>0</v>
      </c>
      <c r="G4177" s="10" t="s">
        <v>4</v>
      </c>
    </row>
    <row r="4178" customFormat="false" ht="14.25" hidden="true" customHeight="false" outlineLevel="0" collapsed="false">
      <c r="A4178" s="0" t="s">
        <v>102</v>
      </c>
      <c r="B4178" s="0" t="s">
        <v>40</v>
      </c>
      <c r="C4178" s="0" t="s">
        <v>84</v>
      </c>
      <c r="D4178" s="0" t="s">
        <v>86</v>
      </c>
      <c r="E4178" s="0" t="n">
        <v>2025</v>
      </c>
      <c r="F4178" s="5" t="n">
        <v>0.157063025142897</v>
      </c>
      <c r="G4178" s="10" t="s">
        <v>4</v>
      </c>
    </row>
    <row r="4179" customFormat="false" ht="14.25" hidden="true" customHeight="false" outlineLevel="0" collapsed="false">
      <c r="A4179" s="0" t="s">
        <v>102</v>
      </c>
      <c r="B4179" s="0" t="s">
        <v>40</v>
      </c>
      <c r="C4179" s="0" t="s">
        <v>84</v>
      </c>
      <c r="D4179" s="0" t="s">
        <v>86</v>
      </c>
      <c r="E4179" s="0" t="n">
        <v>2026</v>
      </c>
      <c r="F4179" s="5" t="n">
        <v>0.261954632295026</v>
      </c>
      <c r="G4179" s="10" t="s">
        <v>4</v>
      </c>
    </row>
    <row r="4180" customFormat="false" ht="14.25" hidden="true" customHeight="false" outlineLevel="0" collapsed="false">
      <c r="A4180" s="0" t="s">
        <v>102</v>
      </c>
      <c r="B4180" s="0" t="s">
        <v>40</v>
      </c>
      <c r="C4180" s="0" t="s">
        <v>84</v>
      </c>
      <c r="D4180" s="0" t="s">
        <v>86</v>
      </c>
      <c r="E4180" s="0" t="n">
        <v>2027</v>
      </c>
      <c r="F4180" s="5" t="n">
        <v>0.464313268279799</v>
      </c>
      <c r="G4180" s="10" t="s">
        <v>4</v>
      </c>
    </row>
    <row r="4181" customFormat="false" ht="14.25" hidden="true" customHeight="false" outlineLevel="0" collapsed="false">
      <c r="A4181" s="0" t="s">
        <v>102</v>
      </c>
      <c r="B4181" s="0" t="s">
        <v>40</v>
      </c>
      <c r="C4181" s="0" t="s">
        <v>84</v>
      </c>
      <c r="D4181" s="0" t="s">
        <v>86</v>
      </c>
      <c r="E4181" s="0" t="n">
        <v>2028</v>
      </c>
      <c r="F4181" s="5" t="n">
        <v>0.633630500352352</v>
      </c>
      <c r="G4181" s="10" t="s">
        <v>4</v>
      </c>
    </row>
    <row r="4182" customFormat="false" ht="14.25" hidden="true" customHeight="false" outlineLevel="0" collapsed="false">
      <c r="A4182" s="0" t="s">
        <v>102</v>
      </c>
      <c r="B4182" s="0" t="s">
        <v>40</v>
      </c>
      <c r="C4182" s="0" t="s">
        <v>84</v>
      </c>
      <c r="D4182" s="0" t="s">
        <v>86</v>
      </c>
      <c r="E4182" s="0" t="n">
        <v>2029</v>
      </c>
      <c r="F4182" s="5" t="n">
        <v>0.730318989650426</v>
      </c>
      <c r="G4182" s="10" t="s">
        <v>4</v>
      </c>
    </row>
    <row r="4183" customFormat="false" ht="14.25" hidden="true" customHeight="false" outlineLevel="0" collapsed="false">
      <c r="A4183" s="0" t="s">
        <v>102</v>
      </c>
      <c r="B4183" s="0" t="s">
        <v>40</v>
      </c>
      <c r="C4183" s="0" t="s">
        <v>84</v>
      </c>
      <c r="D4183" s="0" t="s">
        <v>86</v>
      </c>
      <c r="E4183" s="0" t="n">
        <v>2030</v>
      </c>
      <c r="F4183" s="5" t="n">
        <v>0.794446705792398</v>
      </c>
      <c r="G4183" s="10" t="s">
        <v>4</v>
      </c>
    </row>
    <row r="4184" customFormat="false" ht="14.25" hidden="true" customHeight="false" outlineLevel="0" collapsed="false">
      <c r="A4184" s="0" t="s">
        <v>102</v>
      </c>
      <c r="B4184" s="0" t="s">
        <v>40</v>
      </c>
      <c r="C4184" s="0" t="s">
        <v>84</v>
      </c>
      <c r="D4184" s="0" t="s">
        <v>86</v>
      </c>
      <c r="E4184" s="0" t="n">
        <v>2031</v>
      </c>
      <c r="F4184" s="5" t="n">
        <v>0.864181493371818</v>
      </c>
      <c r="G4184" s="10" t="s">
        <v>4</v>
      </c>
    </row>
    <row r="4185" customFormat="false" ht="14.25" hidden="true" customHeight="false" outlineLevel="0" collapsed="false">
      <c r="A4185" s="0" t="s">
        <v>102</v>
      </c>
      <c r="B4185" s="0" t="s">
        <v>40</v>
      </c>
      <c r="C4185" s="0" t="s">
        <v>84</v>
      </c>
      <c r="D4185" s="0" t="s">
        <v>86</v>
      </c>
      <c r="E4185" s="0" t="n">
        <v>2032</v>
      </c>
      <c r="F4185" s="5" t="n">
        <v>0.942113420695752</v>
      </c>
      <c r="G4185" s="10" t="s">
        <v>4</v>
      </c>
    </row>
    <row r="4186" customFormat="false" ht="14.25" hidden="true" customHeight="false" outlineLevel="0" collapsed="false">
      <c r="A4186" s="0" t="s">
        <v>102</v>
      </c>
      <c r="B4186" s="0" t="s">
        <v>40</v>
      </c>
      <c r="C4186" s="0" t="s">
        <v>84</v>
      </c>
      <c r="D4186" s="0" t="s">
        <v>86</v>
      </c>
      <c r="E4186" s="0" t="n">
        <v>2033</v>
      </c>
      <c r="F4186" s="5" t="n">
        <v>1.09286535922212</v>
      </c>
      <c r="G4186" s="10" t="s">
        <v>4</v>
      </c>
    </row>
    <row r="4187" customFormat="false" ht="14.25" hidden="true" customHeight="false" outlineLevel="0" collapsed="false">
      <c r="A4187" s="0" t="s">
        <v>102</v>
      </c>
      <c r="B4187" s="0" t="s">
        <v>40</v>
      </c>
      <c r="C4187" s="0" t="s">
        <v>84</v>
      </c>
      <c r="D4187" s="0" t="s">
        <v>86</v>
      </c>
      <c r="E4187" s="0" t="n">
        <v>2034</v>
      </c>
      <c r="F4187" s="5" t="n">
        <v>1.26009081772511</v>
      </c>
      <c r="G4187" s="10" t="s">
        <v>4</v>
      </c>
    </row>
    <row r="4188" customFormat="false" ht="14.25" hidden="true" customHeight="false" outlineLevel="0" collapsed="false">
      <c r="A4188" s="0" t="s">
        <v>102</v>
      </c>
      <c r="B4188" s="0" t="s">
        <v>40</v>
      </c>
      <c r="C4188" s="0" t="s">
        <v>84</v>
      </c>
      <c r="D4188" s="0" t="s">
        <v>86</v>
      </c>
      <c r="E4188" s="0" t="n">
        <v>2035</v>
      </c>
      <c r="F4188" s="5" t="n">
        <v>1.50853027053111</v>
      </c>
      <c r="G4188" s="10" t="s">
        <v>4</v>
      </c>
    </row>
    <row r="4189" customFormat="false" ht="14.25" hidden="true" customHeight="false" outlineLevel="0" collapsed="false">
      <c r="A4189" s="0" t="s">
        <v>102</v>
      </c>
      <c r="B4189" s="0" t="s">
        <v>40</v>
      </c>
      <c r="C4189" s="0" t="s">
        <v>84</v>
      </c>
      <c r="D4189" s="0" t="s">
        <v>86</v>
      </c>
      <c r="E4189" s="0" t="n">
        <v>2036</v>
      </c>
      <c r="F4189" s="5" t="n">
        <v>1.87761820166284</v>
      </c>
      <c r="G4189" s="10" t="s">
        <v>4</v>
      </c>
    </row>
    <row r="4190" customFormat="false" ht="14.25" hidden="true" customHeight="false" outlineLevel="0" collapsed="false">
      <c r="A4190" s="0" t="s">
        <v>102</v>
      </c>
      <c r="B4190" s="0" t="s">
        <v>40</v>
      </c>
      <c r="C4190" s="0" t="s">
        <v>84</v>
      </c>
      <c r="D4190" s="0" t="s">
        <v>86</v>
      </c>
      <c r="E4190" s="0" t="n">
        <v>2037</v>
      </c>
      <c r="F4190" s="5" t="n">
        <v>2.36286560602116</v>
      </c>
      <c r="G4190" s="10" t="s">
        <v>4</v>
      </c>
    </row>
    <row r="4191" customFormat="false" ht="14.25" hidden="true" customHeight="false" outlineLevel="0" collapsed="false">
      <c r="A4191" s="0" t="s">
        <v>102</v>
      </c>
      <c r="B4191" s="0" t="s">
        <v>40</v>
      </c>
      <c r="C4191" s="0" t="s">
        <v>84</v>
      </c>
      <c r="D4191" s="0" t="s">
        <v>86</v>
      </c>
      <c r="E4191" s="0" t="n">
        <v>2038</v>
      </c>
      <c r="F4191" s="5" t="n">
        <v>2.9670652369591</v>
      </c>
      <c r="G4191" s="10" t="s">
        <v>4</v>
      </c>
    </row>
    <row r="4192" customFormat="false" ht="14.25" hidden="true" customHeight="false" outlineLevel="0" collapsed="false">
      <c r="A4192" s="0" t="s">
        <v>102</v>
      </c>
      <c r="B4192" s="0" t="s">
        <v>40</v>
      </c>
      <c r="C4192" s="0" t="s">
        <v>84</v>
      </c>
      <c r="D4192" s="0" t="s">
        <v>86</v>
      </c>
      <c r="E4192" s="0" t="n">
        <v>2039</v>
      </c>
      <c r="F4192" s="5" t="n">
        <v>3.68644821333293</v>
      </c>
      <c r="G4192" s="10" t="s">
        <v>4</v>
      </c>
    </row>
    <row r="4193" customFormat="false" ht="14.25" hidden="true" customHeight="false" outlineLevel="0" collapsed="false">
      <c r="A4193" s="0" t="s">
        <v>102</v>
      </c>
      <c r="B4193" s="0" t="s">
        <v>40</v>
      </c>
      <c r="C4193" s="0" t="s">
        <v>84</v>
      </c>
      <c r="D4193" s="0" t="s">
        <v>86</v>
      </c>
      <c r="E4193" s="0" t="n">
        <v>2040</v>
      </c>
      <c r="F4193" s="5" t="n">
        <v>4.43046045884455</v>
      </c>
      <c r="G4193" s="10" t="s">
        <v>4</v>
      </c>
    </row>
    <row r="4194" customFormat="false" ht="14.25" hidden="true" customHeight="false" outlineLevel="0" collapsed="false">
      <c r="A4194" s="0" t="s">
        <v>102</v>
      </c>
      <c r="B4194" s="0" t="s">
        <v>40</v>
      </c>
      <c r="C4194" s="0" t="s">
        <v>84</v>
      </c>
      <c r="D4194" s="0" t="s">
        <v>87</v>
      </c>
      <c r="E4194" s="0" t="n">
        <v>2024</v>
      </c>
      <c r="F4194" s="5" t="n">
        <v>0.0264593218947982</v>
      </c>
      <c r="G4194" s="10" t="s">
        <v>4</v>
      </c>
    </row>
    <row r="4195" customFormat="false" ht="14.25" hidden="true" customHeight="false" outlineLevel="0" collapsed="false">
      <c r="A4195" s="0" t="s">
        <v>102</v>
      </c>
      <c r="B4195" s="0" t="s">
        <v>40</v>
      </c>
      <c r="C4195" s="0" t="s">
        <v>84</v>
      </c>
      <c r="D4195" s="0" t="s">
        <v>87</v>
      </c>
      <c r="E4195" s="0" t="n">
        <v>2025</v>
      </c>
      <c r="F4195" s="5" t="n">
        <v>0.702375366763434</v>
      </c>
      <c r="G4195" s="10" t="s">
        <v>4</v>
      </c>
    </row>
    <row r="4196" customFormat="false" ht="14.25" hidden="true" customHeight="false" outlineLevel="0" collapsed="false">
      <c r="A4196" s="0" t="s">
        <v>102</v>
      </c>
      <c r="B4196" s="0" t="s">
        <v>40</v>
      </c>
      <c r="C4196" s="0" t="s">
        <v>84</v>
      </c>
      <c r="D4196" s="0" t="s">
        <v>87</v>
      </c>
      <c r="E4196" s="0" t="n">
        <v>2026</v>
      </c>
      <c r="F4196" s="5" t="n">
        <v>1.30216348248669</v>
      </c>
      <c r="G4196" s="10" t="s">
        <v>4</v>
      </c>
    </row>
    <row r="4197" customFormat="false" ht="14.25" hidden="true" customHeight="false" outlineLevel="0" collapsed="false">
      <c r="A4197" s="0" t="s">
        <v>102</v>
      </c>
      <c r="B4197" s="0" t="s">
        <v>40</v>
      </c>
      <c r="C4197" s="0" t="s">
        <v>84</v>
      </c>
      <c r="D4197" s="0" t="s">
        <v>87</v>
      </c>
      <c r="E4197" s="0" t="n">
        <v>2027</v>
      </c>
      <c r="F4197" s="5" t="n">
        <v>2.20046067509448</v>
      </c>
      <c r="G4197" s="10" t="s">
        <v>4</v>
      </c>
    </row>
    <row r="4198" customFormat="false" ht="14.25" hidden="true" customHeight="false" outlineLevel="0" collapsed="false">
      <c r="A4198" s="0" t="s">
        <v>102</v>
      </c>
      <c r="B4198" s="0" t="s">
        <v>40</v>
      </c>
      <c r="C4198" s="0" t="s">
        <v>84</v>
      </c>
      <c r="D4198" s="0" t="s">
        <v>87</v>
      </c>
      <c r="E4198" s="0" t="n">
        <v>2028</v>
      </c>
      <c r="F4198" s="5" t="n">
        <v>3.49178963697263</v>
      </c>
      <c r="G4198" s="10" t="s">
        <v>4</v>
      </c>
    </row>
    <row r="4199" customFormat="false" ht="14.25" hidden="true" customHeight="false" outlineLevel="0" collapsed="false">
      <c r="A4199" s="0" t="s">
        <v>102</v>
      </c>
      <c r="B4199" s="0" t="s">
        <v>40</v>
      </c>
      <c r="C4199" s="0" t="s">
        <v>84</v>
      </c>
      <c r="D4199" s="0" t="s">
        <v>87</v>
      </c>
      <c r="E4199" s="0" t="n">
        <v>2029</v>
      </c>
      <c r="F4199" s="5" t="n">
        <v>5.29846209798</v>
      </c>
      <c r="G4199" s="10" t="s">
        <v>4</v>
      </c>
    </row>
    <row r="4200" customFormat="false" ht="14.25" hidden="true" customHeight="false" outlineLevel="0" collapsed="false">
      <c r="A4200" s="0" t="s">
        <v>102</v>
      </c>
      <c r="B4200" s="0" t="s">
        <v>40</v>
      </c>
      <c r="C4200" s="0" t="s">
        <v>84</v>
      </c>
      <c r="D4200" s="0" t="s">
        <v>87</v>
      </c>
      <c r="E4200" s="0" t="n">
        <v>2030</v>
      </c>
      <c r="F4200" s="5" t="n">
        <v>7.87605414823743</v>
      </c>
      <c r="G4200" s="10" t="s">
        <v>4</v>
      </c>
    </row>
    <row r="4201" customFormat="false" ht="14.25" hidden="true" customHeight="false" outlineLevel="0" collapsed="false">
      <c r="A4201" s="0" t="s">
        <v>102</v>
      </c>
      <c r="B4201" s="0" t="s">
        <v>40</v>
      </c>
      <c r="C4201" s="0" t="s">
        <v>84</v>
      </c>
      <c r="D4201" s="0" t="s">
        <v>87</v>
      </c>
      <c r="E4201" s="0" t="n">
        <v>2031</v>
      </c>
      <c r="F4201" s="5" t="n">
        <v>11.0211250440235</v>
      </c>
      <c r="G4201" s="10" t="s">
        <v>4</v>
      </c>
    </row>
    <row r="4202" customFormat="false" ht="14.25" hidden="true" customHeight="false" outlineLevel="0" collapsed="false">
      <c r="A4202" s="0" t="s">
        <v>102</v>
      </c>
      <c r="B4202" s="0" t="s">
        <v>40</v>
      </c>
      <c r="C4202" s="0" t="s">
        <v>84</v>
      </c>
      <c r="D4202" s="0" t="s">
        <v>87</v>
      </c>
      <c r="E4202" s="0" t="n">
        <v>2032</v>
      </c>
      <c r="F4202" s="5" t="n">
        <v>14.7271443245923</v>
      </c>
      <c r="G4202" s="10" t="s">
        <v>4</v>
      </c>
    </row>
    <row r="4203" customFormat="false" ht="14.25" hidden="true" customHeight="false" outlineLevel="0" collapsed="false">
      <c r="A4203" s="0" t="s">
        <v>102</v>
      </c>
      <c r="B4203" s="0" t="s">
        <v>40</v>
      </c>
      <c r="C4203" s="0" t="s">
        <v>84</v>
      </c>
      <c r="D4203" s="0" t="s">
        <v>87</v>
      </c>
      <c r="E4203" s="0" t="n">
        <v>2033</v>
      </c>
      <c r="F4203" s="5" t="n">
        <v>18.7861052341813</v>
      </c>
      <c r="G4203" s="10" t="s">
        <v>4</v>
      </c>
    </row>
    <row r="4204" customFormat="false" ht="14.25" hidden="true" customHeight="false" outlineLevel="0" collapsed="false">
      <c r="A4204" s="0" t="s">
        <v>102</v>
      </c>
      <c r="B4204" s="0" t="s">
        <v>40</v>
      </c>
      <c r="C4204" s="0" t="s">
        <v>84</v>
      </c>
      <c r="D4204" s="0" t="s">
        <v>87</v>
      </c>
      <c r="E4204" s="0" t="n">
        <v>2034</v>
      </c>
      <c r="F4204" s="5" t="n">
        <v>23.3832731110011</v>
      </c>
      <c r="G4204" s="10" t="s">
        <v>4</v>
      </c>
    </row>
    <row r="4205" customFormat="false" ht="14.25" hidden="true" customHeight="false" outlineLevel="0" collapsed="false">
      <c r="A4205" s="0" t="s">
        <v>102</v>
      </c>
      <c r="B4205" s="0" t="s">
        <v>40</v>
      </c>
      <c r="C4205" s="0" t="s">
        <v>84</v>
      </c>
      <c r="D4205" s="0" t="s">
        <v>87</v>
      </c>
      <c r="E4205" s="0" t="n">
        <v>2035</v>
      </c>
      <c r="F4205" s="5" t="n">
        <v>28.406666102913</v>
      </c>
      <c r="G4205" s="10" t="s">
        <v>4</v>
      </c>
    </row>
    <row r="4206" customFormat="false" ht="14.25" hidden="true" customHeight="false" outlineLevel="0" collapsed="false">
      <c r="A4206" s="0" t="s">
        <v>102</v>
      </c>
      <c r="B4206" s="0" t="s">
        <v>40</v>
      </c>
      <c r="C4206" s="0" t="s">
        <v>84</v>
      </c>
      <c r="D4206" s="0" t="s">
        <v>87</v>
      </c>
      <c r="E4206" s="0" t="n">
        <v>2036</v>
      </c>
      <c r="F4206" s="5" t="n">
        <v>33.8812939654385</v>
      </c>
      <c r="G4206" s="10" t="s">
        <v>4</v>
      </c>
    </row>
    <row r="4207" customFormat="false" ht="14.25" hidden="true" customHeight="false" outlineLevel="0" collapsed="false">
      <c r="A4207" s="0" t="s">
        <v>102</v>
      </c>
      <c r="B4207" s="0" t="s">
        <v>40</v>
      </c>
      <c r="C4207" s="0" t="s">
        <v>84</v>
      </c>
      <c r="D4207" s="0" t="s">
        <v>87</v>
      </c>
      <c r="E4207" s="0" t="n">
        <v>2037</v>
      </c>
      <c r="F4207" s="5" t="n">
        <v>39.7490071864016</v>
      </c>
      <c r="G4207" s="10" t="s">
        <v>4</v>
      </c>
    </row>
    <row r="4208" customFormat="false" ht="14.25" hidden="true" customHeight="false" outlineLevel="0" collapsed="false">
      <c r="A4208" s="0" t="s">
        <v>102</v>
      </c>
      <c r="B4208" s="0" t="s">
        <v>40</v>
      </c>
      <c r="C4208" s="0" t="s">
        <v>84</v>
      </c>
      <c r="D4208" s="0" t="s">
        <v>87</v>
      </c>
      <c r="E4208" s="0" t="n">
        <v>2038</v>
      </c>
      <c r="F4208" s="5" t="n">
        <v>46.2606743068726</v>
      </c>
      <c r="G4208" s="10" t="s">
        <v>4</v>
      </c>
    </row>
    <row r="4209" customFormat="false" ht="14.25" hidden="true" customHeight="false" outlineLevel="0" collapsed="false">
      <c r="A4209" s="0" t="s">
        <v>102</v>
      </c>
      <c r="B4209" s="0" t="s">
        <v>40</v>
      </c>
      <c r="C4209" s="0" t="s">
        <v>84</v>
      </c>
      <c r="D4209" s="0" t="s">
        <v>87</v>
      </c>
      <c r="E4209" s="0" t="n">
        <v>2039</v>
      </c>
      <c r="F4209" s="5" t="n">
        <v>53.3113730159043</v>
      </c>
      <c r="G4209" s="10" t="s">
        <v>4</v>
      </c>
    </row>
    <row r="4210" customFormat="false" ht="14.25" hidden="true" customHeight="false" outlineLevel="0" collapsed="false">
      <c r="A4210" s="0" t="s">
        <v>102</v>
      </c>
      <c r="B4210" s="0" t="s">
        <v>40</v>
      </c>
      <c r="C4210" s="0" t="s">
        <v>84</v>
      </c>
      <c r="D4210" s="0" t="s">
        <v>87</v>
      </c>
      <c r="E4210" s="0" t="n">
        <v>2040</v>
      </c>
      <c r="F4210" s="5" t="n">
        <v>60.4384655260284</v>
      </c>
      <c r="G4210" s="10" t="s">
        <v>4</v>
      </c>
    </row>
    <row r="4211" customFormat="false" ht="14.25" hidden="true" customHeight="false" outlineLevel="0" collapsed="false">
      <c r="A4211" s="0" t="s">
        <v>102</v>
      </c>
      <c r="B4211" s="0" t="s">
        <v>40</v>
      </c>
      <c r="C4211" s="0" t="s">
        <v>84</v>
      </c>
      <c r="D4211" s="0" t="s">
        <v>88</v>
      </c>
      <c r="E4211" s="0" t="n">
        <v>2024</v>
      </c>
      <c r="F4211" s="5" t="n">
        <v>0.138608423580413</v>
      </c>
      <c r="G4211" s="10" t="s">
        <v>4</v>
      </c>
    </row>
    <row r="4212" customFormat="false" ht="14.25" hidden="true" customHeight="false" outlineLevel="0" collapsed="false">
      <c r="A4212" s="0" t="s">
        <v>102</v>
      </c>
      <c r="B4212" s="0" t="s">
        <v>40</v>
      </c>
      <c r="C4212" s="0" t="s">
        <v>84</v>
      </c>
      <c r="D4212" s="0" t="s">
        <v>88</v>
      </c>
      <c r="E4212" s="0" t="n">
        <v>2025</v>
      </c>
      <c r="F4212" s="5" t="n">
        <v>0.475369611322439</v>
      </c>
      <c r="G4212" s="10" t="s">
        <v>4</v>
      </c>
    </row>
    <row r="4213" customFormat="false" ht="14.25" hidden="true" customHeight="false" outlineLevel="0" collapsed="false">
      <c r="A4213" s="0" t="s">
        <v>102</v>
      </c>
      <c r="B4213" s="0" t="s">
        <v>40</v>
      </c>
      <c r="C4213" s="0" t="s">
        <v>84</v>
      </c>
      <c r="D4213" s="0" t="s">
        <v>88</v>
      </c>
      <c r="E4213" s="0" t="n">
        <v>2026</v>
      </c>
      <c r="F4213" s="5" t="n">
        <v>0.5653521869995</v>
      </c>
      <c r="G4213" s="10" t="s">
        <v>4</v>
      </c>
    </row>
    <row r="4214" customFormat="false" ht="14.25" hidden="true" customHeight="false" outlineLevel="0" collapsed="false">
      <c r="A4214" s="0" t="s">
        <v>102</v>
      </c>
      <c r="B4214" s="0" t="s">
        <v>40</v>
      </c>
      <c r="C4214" s="0" t="s">
        <v>84</v>
      </c>
      <c r="D4214" s="0" t="s">
        <v>88</v>
      </c>
      <c r="E4214" s="0" t="n">
        <v>2027</v>
      </c>
      <c r="F4214" s="5" t="n">
        <v>0.797458046074853</v>
      </c>
      <c r="G4214" s="10" t="s">
        <v>4</v>
      </c>
    </row>
    <row r="4215" customFormat="false" ht="14.25" hidden="true" customHeight="false" outlineLevel="0" collapsed="false">
      <c r="A4215" s="0" t="s">
        <v>102</v>
      </c>
      <c r="B4215" s="0" t="s">
        <v>40</v>
      </c>
      <c r="C4215" s="0" t="s">
        <v>84</v>
      </c>
      <c r="D4215" s="0" t="s">
        <v>88</v>
      </c>
      <c r="E4215" s="0" t="n">
        <v>2028</v>
      </c>
      <c r="F4215" s="5" t="n">
        <v>1.30616403687105</v>
      </c>
      <c r="G4215" s="10" t="s">
        <v>4</v>
      </c>
    </row>
    <row r="4216" customFormat="false" ht="14.25" hidden="true" customHeight="false" outlineLevel="0" collapsed="false">
      <c r="A4216" s="0" t="s">
        <v>102</v>
      </c>
      <c r="B4216" s="0" t="s">
        <v>40</v>
      </c>
      <c r="C4216" s="0" t="s">
        <v>84</v>
      </c>
      <c r="D4216" s="0" t="s">
        <v>88</v>
      </c>
      <c r="E4216" s="0" t="n">
        <v>2029</v>
      </c>
      <c r="F4216" s="5" t="n">
        <v>2.21954515504964</v>
      </c>
      <c r="G4216" s="10" t="s">
        <v>4</v>
      </c>
    </row>
    <row r="4217" customFormat="false" ht="14.25" hidden="true" customHeight="false" outlineLevel="0" collapsed="false">
      <c r="A4217" s="0" t="s">
        <v>102</v>
      </c>
      <c r="B4217" s="0" t="s">
        <v>40</v>
      </c>
      <c r="C4217" s="0" t="s">
        <v>84</v>
      </c>
      <c r="D4217" s="0" t="s">
        <v>88</v>
      </c>
      <c r="E4217" s="0" t="n">
        <v>2030</v>
      </c>
      <c r="F4217" s="5" t="n">
        <v>3.75603425112486</v>
      </c>
      <c r="G4217" s="10" t="s">
        <v>4</v>
      </c>
    </row>
    <row r="4218" customFormat="false" ht="14.25" hidden="true" customHeight="false" outlineLevel="0" collapsed="false">
      <c r="A4218" s="0" t="s">
        <v>102</v>
      </c>
      <c r="B4218" s="0" t="s">
        <v>40</v>
      </c>
      <c r="C4218" s="0" t="s">
        <v>84</v>
      </c>
      <c r="D4218" s="0" t="s">
        <v>88</v>
      </c>
      <c r="E4218" s="0" t="n">
        <v>2031</v>
      </c>
      <c r="F4218" s="5" t="n">
        <v>5.792210441529</v>
      </c>
      <c r="G4218" s="10" t="s">
        <v>4</v>
      </c>
    </row>
    <row r="4219" customFormat="false" ht="14.25" hidden="true" customHeight="false" outlineLevel="0" collapsed="false">
      <c r="A4219" s="0" t="s">
        <v>102</v>
      </c>
      <c r="B4219" s="0" t="s">
        <v>40</v>
      </c>
      <c r="C4219" s="0" t="s">
        <v>84</v>
      </c>
      <c r="D4219" s="0" t="s">
        <v>88</v>
      </c>
      <c r="E4219" s="0" t="n">
        <v>2032</v>
      </c>
      <c r="F4219" s="5" t="n">
        <v>8.28771270258712</v>
      </c>
      <c r="G4219" s="10" t="s">
        <v>4</v>
      </c>
    </row>
    <row r="4220" customFormat="false" ht="14.25" hidden="true" customHeight="false" outlineLevel="0" collapsed="false">
      <c r="A4220" s="0" t="s">
        <v>102</v>
      </c>
      <c r="B4220" s="0" t="s">
        <v>40</v>
      </c>
      <c r="C4220" s="0" t="s">
        <v>84</v>
      </c>
      <c r="D4220" s="0" t="s">
        <v>88</v>
      </c>
      <c r="E4220" s="0" t="n">
        <v>2033</v>
      </c>
      <c r="F4220" s="5" t="n">
        <v>11.1179699453151</v>
      </c>
      <c r="G4220" s="10" t="s">
        <v>4</v>
      </c>
    </row>
    <row r="4221" customFormat="false" ht="14.25" hidden="true" customHeight="false" outlineLevel="0" collapsed="false">
      <c r="A4221" s="0" t="s">
        <v>102</v>
      </c>
      <c r="B4221" s="0" t="s">
        <v>40</v>
      </c>
      <c r="C4221" s="0" t="s">
        <v>84</v>
      </c>
      <c r="D4221" s="0" t="s">
        <v>88</v>
      </c>
      <c r="E4221" s="0" t="n">
        <v>2034</v>
      </c>
      <c r="F4221" s="5" t="n">
        <v>14.4128287006099</v>
      </c>
      <c r="G4221" s="10" t="s">
        <v>4</v>
      </c>
    </row>
    <row r="4222" customFormat="false" ht="14.25" hidden="true" customHeight="false" outlineLevel="0" collapsed="false">
      <c r="A4222" s="0" t="s">
        <v>102</v>
      </c>
      <c r="B4222" s="0" t="s">
        <v>40</v>
      </c>
      <c r="C4222" s="0" t="s">
        <v>84</v>
      </c>
      <c r="D4222" s="0" t="s">
        <v>88</v>
      </c>
      <c r="E4222" s="0" t="n">
        <v>2035</v>
      </c>
      <c r="F4222" s="5" t="n">
        <v>18.0563899667712</v>
      </c>
      <c r="G4222" s="10" t="s">
        <v>4</v>
      </c>
    </row>
    <row r="4223" customFormat="false" ht="14.25" hidden="true" customHeight="false" outlineLevel="0" collapsed="false">
      <c r="A4223" s="0" t="s">
        <v>102</v>
      </c>
      <c r="B4223" s="0" t="s">
        <v>40</v>
      </c>
      <c r="C4223" s="0" t="s">
        <v>84</v>
      </c>
      <c r="D4223" s="0" t="s">
        <v>88</v>
      </c>
      <c r="E4223" s="0" t="n">
        <v>2036</v>
      </c>
      <c r="F4223" s="5" t="n">
        <v>22.0066044136017</v>
      </c>
      <c r="G4223" s="10" t="s">
        <v>4</v>
      </c>
    </row>
    <row r="4224" customFormat="false" ht="14.25" hidden="true" customHeight="false" outlineLevel="0" collapsed="false">
      <c r="A4224" s="0" t="s">
        <v>102</v>
      </c>
      <c r="B4224" s="0" t="s">
        <v>40</v>
      </c>
      <c r="C4224" s="0" t="s">
        <v>84</v>
      </c>
      <c r="D4224" s="0" t="s">
        <v>88</v>
      </c>
      <c r="E4224" s="0" t="n">
        <v>2037</v>
      </c>
      <c r="F4224" s="5" t="n">
        <v>26.1595054441715</v>
      </c>
      <c r="G4224" s="10" t="s">
        <v>4</v>
      </c>
    </row>
    <row r="4225" customFormat="false" ht="14.25" hidden="true" customHeight="false" outlineLevel="0" collapsed="false">
      <c r="A4225" s="0" t="s">
        <v>102</v>
      </c>
      <c r="B4225" s="0" t="s">
        <v>40</v>
      </c>
      <c r="C4225" s="0" t="s">
        <v>84</v>
      </c>
      <c r="D4225" s="0" t="s">
        <v>88</v>
      </c>
      <c r="E4225" s="0" t="n">
        <v>2038</v>
      </c>
      <c r="F4225" s="5" t="n">
        <v>30.5270067608532</v>
      </c>
      <c r="G4225" s="10" t="s">
        <v>4</v>
      </c>
    </row>
    <row r="4226" customFormat="false" ht="14.25" hidden="true" customHeight="false" outlineLevel="0" collapsed="false">
      <c r="A4226" s="0" t="s">
        <v>102</v>
      </c>
      <c r="B4226" s="0" t="s">
        <v>40</v>
      </c>
      <c r="C4226" s="0" t="s">
        <v>84</v>
      </c>
      <c r="D4226" s="0" t="s">
        <v>88</v>
      </c>
      <c r="E4226" s="0" t="n">
        <v>2039</v>
      </c>
      <c r="F4226" s="5" t="n">
        <v>34.8756308712122</v>
      </c>
      <c r="G4226" s="10" t="s">
        <v>4</v>
      </c>
    </row>
    <row r="4227" customFormat="false" ht="14.25" hidden="true" customHeight="false" outlineLevel="0" collapsed="false">
      <c r="A4227" s="0" t="s">
        <v>102</v>
      </c>
      <c r="B4227" s="0" t="s">
        <v>40</v>
      </c>
      <c r="C4227" s="0" t="s">
        <v>84</v>
      </c>
      <c r="D4227" s="0" t="s">
        <v>88</v>
      </c>
      <c r="E4227" s="0" t="n">
        <v>2040</v>
      </c>
      <c r="F4227" s="5" t="n">
        <v>39.1116160882207</v>
      </c>
      <c r="G4227" s="10" t="s">
        <v>4</v>
      </c>
    </row>
    <row r="4228" customFormat="false" ht="14.25" hidden="true" customHeight="false" outlineLevel="0" collapsed="false">
      <c r="A4228" s="0" t="s">
        <v>102</v>
      </c>
      <c r="B4228" s="0" t="s">
        <v>40</v>
      </c>
      <c r="C4228" s="0" t="s">
        <v>84</v>
      </c>
      <c r="D4228" s="0" t="s">
        <v>89</v>
      </c>
      <c r="E4228" s="0" t="n">
        <v>2024</v>
      </c>
      <c r="F4228" s="5" t="n">
        <v>6.08270592</v>
      </c>
      <c r="G4228" s="10" t="s">
        <v>4</v>
      </c>
    </row>
    <row r="4229" customFormat="false" ht="14.25" hidden="true" customHeight="false" outlineLevel="0" collapsed="false">
      <c r="A4229" s="0" t="s">
        <v>102</v>
      </c>
      <c r="B4229" s="0" t="s">
        <v>40</v>
      </c>
      <c r="C4229" s="0" t="s">
        <v>84</v>
      </c>
      <c r="D4229" s="0" t="s">
        <v>89</v>
      </c>
      <c r="E4229" s="0" t="n">
        <v>2025</v>
      </c>
      <c r="F4229" s="5" t="n">
        <v>22.7860392932164</v>
      </c>
      <c r="G4229" s="10" t="s">
        <v>4</v>
      </c>
    </row>
    <row r="4230" customFormat="false" ht="14.25" hidden="true" customHeight="false" outlineLevel="0" collapsed="false">
      <c r="A4230" s="0" t="s">
        <v>102</v>
      </c>
      <c r="B4230" s="0" t="s">
        <v>40</v>
      </c>
      <c r="C4230" s="0" t="s">
        <v>84</v>
      </c>
      <c r="D4230" s="0" t="s">
        <v>89</v>
      </c>
      <c r="E4230" s="0" t="n">
        <v>2026</v>
      </c>
      <c r="F4230" s="5" t="n">
        <v>26.3302952385701</v>
      </c>
      <c r="G4230" s="10" t="s">
        <v>4</v>
      </c>
    </row>
    <row r="4231" customFormat="false" ht="14.25" hidden="true" customHeight="false" outlineLevel="0" collapsed="false">
      <c r="A4231" s="0" t="s">
        <v>102</v>
      </c>
      <c r="B4231" s="0" t="s">
        <v>40</v>
      </c>
      <c r="C4231" s="0" t="s">
        <v>84</v>
      </c>
      <c r="D4231" s="0" t="s">
        <v>89</v>
      </c>
      <c r="E4231" s="0" t="n">
        <v>2027</v>
      </c>
      <c r="F4231" s="5" t="n">
        <v>31.4525689549334</v>
      </c>
      <c r="G4231" s="10" t="s">
        <v>4</v>
      </c>
    </row>
    <row r="4232" customFormat="false" ht="14.25" hidden="true" customHeight="false" outlineLevel="0" collapsed="false">
      <c r="A4232" s="0" t="s">
        <v>102</v>
      </c>
      <c r="B4232" s="0" t="s">
        <v>40</v>
      </c>
      <c r="C4232" s="0" t="s">
        <v>84</v>
      </c>
      <c r="D4232" s="0" t="s">
        <v>89</v>
      </c>
      <c r="E4232" s="0" t="n">
        <v>2028</v>
      </c>
      <c r="F4232" s="5" t="n">
        <v>37.7886587079832</v>
      </c>
      <c r="G4232" s="10" t="s">
        <v>4</v>
      </c>
    </row>
    <row r="4233" customFormat="false" ht="14.25" hidden="true" customHeight="false" outlineLevel="0" collapsed="false">
      <c r="A4233" s="0" t="s">
        <v>102</v>
      </c>
      <c r="B4233" s="0" t="s">
        <v>40</v>
      </c>
      <c r="C4233" s="0" t="s">
        <v>84</v>
      </c>
      <c r="D4233" s="0" t="s">
        <v>89</v>
      </c>
      <c r="E4233" s="0" t="n">
        <v>2029</v>
      </c>
      <c r="F4233" s="5" t="n">
        <v>45.8260666464393</v>
      </c>
      <c r="G4233" s="10" t="s">
        <v>4</v>
      </c>
    </row>
    <row r="4234" customFormat="false" ht="14.25" hidden="true" customHeight="false" outlineLevel="0" collapsed="false">
      <c r="A4234" s="0" t="s">
        <v>102</v>
      </c>
      <c r="B4234" s="0" t="s">
        <v>40</v>
      </c>
      <c r="C4234" s="0" t="s">
        <v>84</v>
      </c>
      <c r="D4234" s="0" t="s">
        <v>89</v>
      </c>
      <c r="E4234" s="0" t="n">
        <v>2030</v>
      </c>
      <c r="F4234" s="5" t="n">
        <v>55.8974450695668</v>
      </c>
      <c r="G4234" s="10" t="s">
        <v>4</v>
      </c>
    </row>
    <row r="4235" customFormat="false" ht="14.25" hidden="true" customHeight="false" outlineLevel="0" collapsed="false">
      <c r="A4235" s="0" t="s">
        <v>102</v>
      </c>
      <c r="B4235" s="0" t="s">
        <v>40</v>
      </c>
      <c r="C4235" s="0" t="s">
        <v>84</v>
      </c>
      <c r="D4235" s="0" t="s">
        <v>89</v>
      </c>
      <c r="E4235" s="0" t="n">
        <v>2031</v>
      </c>
      <c r="F4235" s="5" t="n">
        <v>69.6282452744269</v>
      </c>
      <c r="G4235" s="10" t="s">
        <v>4</v>
      </c>
    </row>
    <row r="4236" customFormat="false" ht="14.25" hidden="true" customHeight="false" outlineLevel="0" collapsed="false">
      <c r="A4236" s="0" t="s">
        <v>102</v>
      </c>
      <c r="B4236" s="0" t="s">
        <v>40</v>
      </c>
      <c r="C4236" s="0" t="s">
        <v>84</v>
      </c>
      <c r="D4236" s="0" t="s">
        <v>89</v>
      </c>
      <c r="E4236" s="0" t="n">
        <v>2032</v>
      </c>
      <c r="F4236" s="5" t="n">
        <v>85.7093022081702</v>
      </c>
      <c r="G4236" s="10" t="s">
        <v>4</v>
      </c>
    </row>
    <row r="4237" customFormat="false" ht="14.25" hidden="true" customHeight="false" outlineLevel="0" collapsed="false">
      <c r="A4237" s="0" t="s">
        <v>102</v>
      </c>
      <c r="B4237" s="0" t="s">
        <v>40</v>
      </c>
      <c r="C4237" s="0" t="s">
        <v>84</v>
      </c>
      <c r="D4237" s="0" t="s">
        <v>89</v>
      </c>
      <c r="E4237" s="0" t="n">
        <v>2033</v>
      </c>
      <c r="F4237" s="5" t="n">
        <v>107.836870068064</v>
      </c>
      <c r="G4237" s="10" t="s">
        <v>4</v>
      </c>
    </row>
    <row r="4238" customFormat="false" ht="14.25" hidden="true" customHeight="false" outlineLevel="0" collapsed="false">
      <c r="A4238" s="0" t="s">
        <v>102</v>
      </c>
      <c r="B4238" s="0" t="s">
        <v>40</v>
      </c>
      <c r="C4238" s="0" t="s">
        <v>84</v>
      </c>
      <c r="D4238" s="0" t="s">
        <v>89</v>
      </c>
      <c r="E4238" s="0" t="n">
        <v>2034</v>
      </c>
      <c r="F4238" s="5" t="n">
        <v>130.411005906702</v>
      </c>
      <c r="G4238" s="10" t="s">
        <v>4</v>
      </c>
    </row>
    <row r="4239" customFormat="false" ht="14.25" hidden="true" customHeight="false" outlineLevel="0" collapsed="false">
      <c r="A4239" s="0" t="s">
        <v>102</v>
      </c>
      <c r="B4239" s="0" t="s">
        <v>40</v>
      </c>
      <c r="C4239" s="0" t="s">
        <v>84</v>
      </c>
      <c r="D4239" s="0" t="s">
        <v>89</v>
      </c>
      <c r="E4239" s="0" t="n">
        <v>2035</v>
      </c>
      <c r="F4239" s="5" t="n">
        <v>156.156265468513</v>
      </c>
      <c r="G4239" s="10" t="s">
        <v>4</v>
      </c>
    </row>
    <row r="4240" customFormat="false" ht="14.25" hidden="true" customHeight="false" outlineLevel="0" collapsed="false">
      <c r="A4240" s="0" t="s">
        <v>102</v>
      </c>
      <c r="B4240" s="0" t="s">
        <v>40</v>
      </c>
      <c r="C4240" s="0" t="s">
        <v>84</v>
      </c>
      <c r="D4240" s="0" t="s">
        <v>89</v>
      </c>
      <c r="E4240" s="0" t="n">
        <v>2036</v>
      </c>
      <c r="F4240" s="5" t="n">
        <v>185.384190999942</v>
      </c>
      <c r="G4240" s="10" t="s">
        <v>4</v>
      </c>
    </row>
    <row r="4241" customFormat="false" ht="14.25" hidden="true" customHeight="false" outlineLevel="0" collapsed="false">
      <c r="A4241" s="0" t="s">
        <v>102</v>
      </c>
      <c r="B4241" s="0" t="s">
        <v>40</v>
      </c>
      <c r="C4241" s="0" t="s">
        <v>84</v>
      </c>
      <c r="D4241" s="0" t="s">
        <v>89</v>
      </c>
      <c r="E4241" s="0" t="n">
        <v>2037</v>
      </c>
      <c r="F4241" s="5" t="n">
        <v>214.531913602298</v>
      </c>
      <c r="G4241" s="10" t="s">
        <v>4</v>
      </c>
    </row>
    <row r="4242" customFormat="false" ht="14.25" hidden="true" customHeight="false" outlineLevel="0" collapsed="false">
      <c r="A4242" s="0" t="s">
        <v>102</v>
      </c>
      <c r="B4242" s="0" t="s">
        <v>40</v>
      </c>
      <c r="C4242" s="0" t="s">
        <v>84</v>
      </c>
      <c r="D4242" s="0" t="s">
        <v>89</v>
      </c>
      <c r="E4242" s="0" t="n">
        <v>2038</v>
      </c>
      <c r="F4242" s="5" t="n">
        <v>245.985179007511</v>
      </c>
      <c r="G4242" s="10" t="s">
        <v>4</v>
      </c>
    </row>
    <row r="4243" customFormat="false" ht="14.25" hidden="true" customHeight="false" outlineLevel="0" collapsed="false">
      <c r="A4243" s="0" t="s">
        <v>102</v>
      </c>
      <c r="B4243" s="0" t="s">
        <v>40</v>
      </c>
      <c r="C4243" s="0" t="s">
        <v>84</v>
      </c>
      <c r="D4243" s="0" t="s">
        <v>89</v>
      </c>
      <c r="E4243" s="0" t="n">
        <v>2039</v>
      </c>
      <c r="F4243" s="5" t="n">
        <v>280.421123669045</v>
      </c>
      <c r="G4243" s="10" t="s">
        <v>4</v>
      </c>
    </row>
    <row r="4244" customFormat="false" ht="14.25" hidden="true" customHeight="false" outlineLevel="0" collapsed="false">
      <c r="A4244" s="0" t="s">
        <v>102</v>
      </c>
      <c r="B4244" s="0" t="s">
        <v>40</v>
      </c>
      <c r="C4244" s="0" t="s">
        <v>84</v>
      </c>
      <c r="D4244" s="0" t="s">
        <v>89</v>
      </c>
      <c r="E4244" s="0" t="n">
        <v>2040</v>
      </c>
      <c r="F4244" s="5" t="n">
        <v>319.112635481578</v>
      </c>
      <c r="G4244" s="10" t="s">
        <v>4</v>
      </c>
    </row>
    <row r="4245" customFormat="false" ht="14.25" hidden="true" customHeight="false" outlineLevel="0" collapsed="false">
      <c r="A4245" s="0" t="s">
        <v>102</v>
      </c>
      <c r="B4245" s="0" t="s">
        <v>40</v>
      </c>
      <c r="C4245" s="0" t="s">
        <v>84</v>
      </c>
      <c r="D4245" s="0" t="s">
        <v>90</v>
      </c>
      <c r="E4245" s="0" t="n">
        <v>2024</v>
      </c>
      <c r="F4245" s="5" t="n">
        <v>0.019048</v>
      </c>
      <c r="G4245" s="10" t="s">
        <v>4</v>
      </c>
    </row>
    <row r="4246" customFormat="false" ht="14.25" hidden="true" customHeight="false" outlineLevel="0" collapsed="false">
      <c r="A4246" s="0" t="s">
        <v>102</v>
      </c>
      <c r="B4246" s="0" t="s">
        <v>40</v>
      </c>
      <c r="C4246" s="0" t="s">
        <v>84</v>
      </c>
      <c r="D4246" s="0" t="s">
        <v>90</v>
      </c>
      <c r="E4246" s="0" t="n">
        <v>2025</v>
      </c>
      <c r="F4246" s="5" t="n">
        <v>0.0371920389483934</v>
      </c>
      <c r="G4246" s="10" t="s">
        <v>4</v>
      </c>
    </row>
    <row r="4247" customFormat="false" ht="14.25" hidden="true" customHeight="false" outlineLevel="0" collapsed="false">
      <c r="A4247" s="0" t="s">
        <v>102</v>
      </c>
      <c r="B4247" s="0" t="s">
        <v>40</v>
      </c>
      <c r="C4247" s="0" t="s">
        <v>84</v>
      </c>
      <c r="D4247" s="0" t="s">
        <v>90</v>
      </c>
      <c r="E4247" s="0" t="n">
        <v>2026</v>
      </c>
      <c r="F4247" s="5" t="n">
        <v>0.254327994157741</v>
      </c>
      <c r="G4247" s="10" t="s">
        <v>4</v>
      </c>
    </row>
    <row r="4248" customFormat="false" ht="14.25" hidden="true" customHeight="false" outlineLevel="0" collapsed="false">
      <c r="A4248" s="0" t="s">
        <v>102</v>
      </c>
      <c r="B4248" s="0" t="s">
        <v>40</v>
      </c>
      <c r="C4248" s="0" t="s">
        <v>84</v>
      </c>
      <c r="D4248" s="0" t="s">
        <v>90</v>
      </c>
      <c r="E4248" s="0" t="n">
        <v>2027</v>
      </c>
      <c r="F4248" s="5" t="n">
        <v>0.84378479503408</v>
      </c>
      <c r="G4248" s="10" t="s">
        <v>4</v>
      </c>
    </row>
    <row r="4249" customFormat="false" ht="14.25" hidden="true" customHeight="false" outlineLevel="0" collapsed="false">
      <c r="A4249" s="0" t="s">
        <v>102</v>
      </c>
      <c r="B4249" s="0" t="s">
        <v>40</v>
      </c>
      <c r="C4249" s="0" t="s">
        <v>84</v>
      </c>
      <c r="D4249" s="0" t="s">
        <v>90</v>
      </c>
      <c r="E4249" s="0" t="n">
        <v>2028</v>
      </c>
      <c r="F4249" s="5" t="n">
        <v>1.95739285220826</v>
      </c>
      <c r="G4249" s="10" t="s">
        <v>4</v>
      </c>
    </row>
    <row r="4250" customFormat="false" ht="14.25" hidden="true" customHeight="false" outlineLevel="0" collapsed="false">
      <c r="A4250" s="0" t="s">
        <v>102</v>
      </c>
      <c r="B4250" s="0" t="s">
        <v>40</v>
      </c>
      <c r="C4250" s="0" t="s">
        <v>84</v>
      </c>
      <c r="D4250" s="0" t="s">
        <v>90</v>
      </c>
      <c r="E4250" s="0" t="n">
        <v>2029</v>
      </c>
      <c r="F4250" s="5" t="n">
        <v>3.45508249566769</v>
      </c>
      <c r="G4250" s="10" t="s">
        <v>4</v>
      </c>
    </row>
    <row r="4251" customFormat="false" ht="14.25" hidden="true" customHeight="false" outlineLevel="0" collapsed="false">
      <c r="A4251" s="0" t="s">
        <v>102</v>
      </c>
      <c r="B4251" s="0" t="s">
        <v>40</v>
      </c>
      <c r="C4251" s="0" t="s">
        <v>84</v>
      </c>
      <c r="D4251" s="0" t="s">
        <v>90</v>
      </c>
      <c r="E4251" s="0" t="n">
        <v>2030</v>
      </c>
      <c r="F4251" s="5" t="n">
        <v>5.27661459135438</v>
      </c>
      <c r="G4251" s="10" t="s">
        <v>4</v>
      </c>
    </row>
    <row r="4252" customFormat="false" ht="14.25" hidden="true" customHeight="false" outlineLevel="0" collapsed="false">
      <c r="A4252" s="0" t="s">
        <v>102</v>
      </c>
      <c r="B4252" s="0" t="s">
        <v>40</v>
      </c>
      <c r="C4252" s="0" t="s">
        <v>84</v>
      </c>
      <c r="D4252" s="0" t="s">
        <v>90</v>
      </c>
      <c r="E4252" s="0" t="n">
        <v>2031</v>
      </c>
      <c r="F4252" s="5" t="n">
        <v>7.2086549625741</v>
      </c>
      <c r="G4252" s="10" t="s">
        <v>4</v>
      </c>
    </row>
    <row r="4253" customFormat="false" ht="14.25" hidden="true" customHeight="false" outlineLevel="0" collapsed="false">
      <c r="A4253" s="0" t="s">
        <v>102</v>
      </c>
      <c r="B4253" s="0" t="s">
        <v>40</v>
      </c>
      <c r="C4253" s="0" t="s">
        <v>84</v>
      </c>
      <c r="D4253" s="0" t="s">
        <v>90</v>
      </c>
      <c r="E4253" s="0" t="n">
        <v>2032</v>
      </c>
      <c r="F4253" s="5" t="n">
        <v>9.21878320383891</v>
      </c>
      <c r="G4253" s="10" t="s">
        <v>4</v>
      </c>
    </row>
    <row r="4254" customFormat="false" ht="14.25" hidden="true" customHeight="false" outlineLevel="0" collapsed="false">
      <c r="A4254" s="0" t="s">
        <v>102</v>
      </c>
      <c r="B4254" s="0" t="s">
        <v>40</v>
      </c>
      <c r="C4254" s="0" t="s">
        <v>84</v>
      </c>
      <c r="D4254" s="0" t="s">
        <v>90</v>
      </c>
      <c r="E4254" s="0" t="n">
        <v>2033</v>
      </c>
      <c r="F4254" s="5" t="n">
        <v>11.266886197207</v>
      </c>
      <c r="G4254" s="10" t="s">
        <v>4</v>
      </c>
    </row>
    <row r="4255" customFormat="false" ht="14.25" hidden="true" customHeight="false" outlineLevel="0" collapsed="false">
      <c r="A4255" s="0" t="s">
        <v>102</v>
      </c>
      <c r="B4255" s="0" t="s">
        <v>40</v>
      </c>
      <c r="C4255" s="0" t="s">
        <v>84</v>
      </c>
      <c r="D4255" s="0" t="s">
        <v>90</v>
      </c>
      <c r="E4255" s="0" t="n">
        <v>2034</v>
      </c>
      <c r="F4255" s="5" t="n">
        <v>13.2976144005446</v>
      </c>
      <c r="G4255" s="10" t="s">
        <v>4</v>
      </c>
    </row>
    <row r="4256" customFormat="false" ht="14.25" hidden="true" customHeight="false" outlineLevel="0" collapsed="false">
      <c r="A4256" s="0" t="s">
        <v>102</v>
      </c>
      <c r="B4256" s="0" t="s">
        <v>40</v>
      </c>
      <c r="C4256" s="0" t="s">
        <v>84</v>
      </c>
      <c r="D4256" s="0" t="s">
        <v>90</v>
      </c>
      <c r="E4256" s="0" t="n">
        <v>2035</v>
      </c>
      <c r="F4256" s="5" t="n">
        <v>15.7905935746839</v>
      </c>
      <c r="G4256" s="10" t="s">
        <v>4</v>
      </c>
    </row>
    <row r="4257" customFormat="false" ht="14.25" hidden="true" customHeight="false" outlineLevel="0" collapsed="false">
      <c r="A4257" s="0" t="s">
        <v>102</v>
      </c>
      <c r="B4257" s="0" t="s">
        <v>40</v>
      </c>
      <c r="C4257" s="0" t="s">
        <v>84</v>
      </c>
      <c r="D4257" s="0" t="s">
        <v>90</v>
      </c>
      <c r="E4257" s="0" t="n">
        <v>2036</v>
      </c>
      <c r="F4257" s="5" t="n">
        <v>18.3213565199056</v>
      </c>
      <c r="G4257" s="10" t="s">
        <v>4</v>
      </c>
    </row>
    <row r="4258" customFormat="false" ht="14.25" hidden="true" customHeight="false" outlineLevel="0" collapsed="false">
      <c r="A4258" s="0" t="s">
        <v>102</v>
      </c>
      <c r="B4258" s="0" t="s">
        <v>40</v>
      </c>
      <c r="C4258" s="0" t="s">
        <v>84</v>
      </c>
      <c r="D4258" s="0" t="s">
        <v>90</v>
      </c>
      <c r="E4258" s="0" t="n">
        <v>2037</v>
      </c>
      <c r="F4258" s="5" t="n">
        <v>20.8708703241165</v>
      </c>
      <c r="G4258" s="10" t="s">
        <v>4</v>
      </c>
    </row>
    <row r="4259" customFormat="false" ht="14.25" hidden="true" customHeight="false" outlineLevel="0" collapsed="false">
      <c r="A4259" s="0" t="s">
        <v>102</v>
      </c>
      <c r="B4259" s="0" t="s">
        <v>40</v>
      </c>
      <c r="C4259" s="0" t="s">
        <v>84</v>
      </c>
      <c r="D4259" s="0" t="s">
        <v>90</v>
      </c>
      <c r="E4259" s="0" t="n">
        <v>2038</v>
      </c>
      <c r="F4259" s="5" t="n">
        <v>23.4259198400784</v>
      </c>
      <c r="G4259" s="10" t="s">
        <v>4</v>
      </c>
    </row>
    <row r="4260" customFormat="false" ht="14.25" hidden="true" customHeight="false" outlineLevel="0" collapsed="false">
      <c r="A4260" s="0" t="s">
        <v>102</v>
      </c>
      <c r="B4260" s="0" t="s">
        <v>40</v>
      </c>
      <c r="C4260" s="0" t="s">
        <v>84</v>
      </c>
      <c r="D4260" s="0" t="s">
        <v>90</v>
      </c>
      <c r="E4260" s="0" t="n">
        <v>2039</v>
      </c>
      <c r="F4260" s="5" t="n">
        <v>25.9796174484045</v>
      </c>
      <c r="G4260" s="10" t="s">
        <v>4</v>
      </c>
    </row>
    <row r="4261" customFormat="false" ht="14.25" hidden="true" customHeight="false" outlineLevel="0" collapsed="false">
      <c r="A4261" s="0" t="s">
        <v>102</v>
      </c>
      <c r="B4261" s="0" t="s">
        <v>40</v>
      </c>
      <c r="C4261" s="0" t="s">
        <v>84</v>
      </c>
      <c r="D4261" s="0" t="s">
        <v>90</v>
      </c>
      <c r="E4261" s="0" t="n">
        <v>2040</v>
      </c>
      <c r="F4261" s="5" t="n">
        <v>28.5762765653712</v>
      </c>
      <c r="G4261" s="10" t="s">
        <v>4</v>
      </c>
    </row>
    <row r="4262" customFormat="false" ht="14.25" hidden="true" customHeight="false" outlineLevel="0" collapsed="false">
      <c r="A4262" s="0" t="s">
        <v>102</v>
      </c>
      <c r="B4262" s="0" t="s">
        <v>40</v>
      </c>
      <c r="C4262" s="0" t="s">
        <v>84</v>
      </c>
      <c r="D4262" s="0" t="s">
        <v>91</v>
      </c>
      <c r="E4262" s="0" t="n">
        <v>2024</v>
      </c>
      <c r="F4262" s="5" t="n">
        <v>13.665924</v>
      </c>
      <c r="G4262" s="10" t="s">
        <v>4</v>
      </c>
    </row>
    <row r="4263" customFormat="false" ht="14.25" hidden="true" customHeight="false" outlineLevel="0" collapsed="false">
      <c r="A4263" s="0" t="s">
        <v>102</v>
      </c>
      <c r="B4263" s="0" t="s">
        <v>40</v>
      </c>
      <c r="C4263" s="0" t="s">
        <v>84</v>
      </c>
      <c r="D4263" s="0" t="s">
        <v>91</v>
      </c>
      <c r="E4263" s="0" t="n">
        <v>2025</v>
      </c>
      <c r="F4263" s="5" t="n">
        <v>15.7961432366115</v>
      </c>
      <c r="G4263" s="10" t="s">
        <v>4</v>
      </c>
    </row>
    <row r="4264" customFormat="false" ht="14.25" hidden="true" customHeight="false" outlineLevel="0" collapsed="false">
      <c r="A4264" s="0" t="s">
        <v>102</v>
      </c>
      <c r="B4264" s="0" t="s">
        <v>40</v>
      </c>
      <c r="C4264" s="0" t="s">
        <v>84</v>
      </c>
      <c r="D4264" s="0" t="s">
        <v>91</v>
      </c>
      <c r="E4264" s="0" t="n">
        <v>2026</v>
      </c>
      <c r="F4264" s="5" t="n">
        <v>17.9926012020448</v>
      </c>
      <c r="G4264" s="10" t="s">
        <v>4</v>
      </c>
    </row>
    <row r="4265" customFormat="false" ht="14.25" hidden="true" customHeight="false" outlineLevel="0" collapsed="false">
      <c r="A4265" s="0" t="s">
        <v>102</v>
      </c>
      <c r="B4265" s="0" t="s">
        <v>40</v>
      </c>
      <c r="C4265" s="0" t="s">
        <v>84</v>
      </c>
      <c r="D4265" s="0" t="s">
        <v>91</v>
      </c>
      <c r="E4265" s="0" t="n">
        <v>2027</v>
      </c>
      <c r="F4265" s="5" t="n">
        <v>20.1659202857838</v>
      </c>
      <c r="G4265" s="10" t="s">
        <v>4</v>
      </c>
    </row>
    <row r="4266" customFormat="false" ht="14.25" hidden="true" customHeight="false" outlineLevel="0" collapsed="false">
      <c r="A4266" s="0" t="s">
        <v>102</v>
      </c>
      <c r="B4266" s="0" t="s">
        <v>40</v>
      </c>
      <c r="C4266" s="0" t="s">
        <v>84</v>
      </c>
      <c r="D4266" s="0" t="s">
        <v>91</v>
      </c>
      <c r="E4266" s="0" t="n">
        <v>2028</v>
      </c>
      <c r="F4266" s="5" t="n">
        <v>22.3494075392923</v>
      </c>
      <c r="G4266" s="10" t="s">
        <v>4</v>
      </c>
    </row>
    <row r="4267" customFormat="false" ht="14.25" hidden="true" customHeight="false" outlineLevel="0" collapsed="false">
      <c r="A4267" s="0" t="s">
        <v>102</v>
      </c>
      <c r="B4267" s="0" t="s">
        <v>40</v>
      </c>
      <c r="C4267" s="0" t="s">
        <v>84</v>
      </c>
      <c r="D4267" s="0" t="s">
        <v>91</v>
      </c>
      <c r="E4267" s="0" t="n">
        <v>2029</v>
      </c>
      <c r="F4267" s="5" t="n">
        <v>24.5214319409494</v>
      </c>
      <c r="G4267" s="10" t="s">
        <v>4</v>
      </c>
    </row>
    <row r="4268" customFormat="false" ht="14.25" hidden="true" customHeight="false" outlineLevel="0" collapsed="false">
      <c r="A4268" s="0" t="s">
        <v>102</v>
      </c>
      <c r="B4268" s="0" t="s">
        <v>40</v>
      </c>
      <c r="C4268" s="0" t="s">
        <v>84</v>
      </c>
      <c r="D4268" s="0" t="s">
        <v>91</v>
      </c>
      <c r="E4268" s="0" t="n">
        <v>2030</v>
      </c>
      <c r="F4268" s="5" t="n">
        <v>26.6763026690705</v>
      </c>
      <c r="G4268" s="10" t="s">
        <v>4</v>
      </c>
    </row>
    <row r="4269" customFormat="false" ht="14.25" hidden="true" customHeight="false" outlineLevel="0" collapsed="false">
      <c r="A4269" s="0" t="s">
        <v>102</v>
      </c>
      <c r="B4269" s="0" t="s">
        <v>40</v>
      </c>
      <c r="C4269" s="0" t="s">
        <v>84</v>
      </c>
      <c r="D4269" s="0" t="s">
        <v>91</v>
      </c>
      <c r="E4269" s="0" t="n">
        <v>2031</v>
      </c>
      <c r="F4269" s="5" t="n">
        <v>28.8280715085685</v>
      </c>
      <c r="G4269" s="10" t="s">
        <v>4</v>
      </c>
    </row>
    <row r="4270" customFormat="false" ht="14.25" hidden="true" customHeight="false" outlineLevel="0" collapsed="false">
      <c r="A4270" s="0" t="s">
        <v>102</v>
      </c>
      <c r="B4270" s="0" t="s">
        <v>40</v>
      </c>
      <c r="C4270" s="0" t="s">
        <v>84</v>
      </c>
      <c r="D4270" s="0" t="s">
        <v>91</v>
      </c>
      <c r="E4270" s="0" t="n">
        <v>2032</v>
      </c>
      <c r="F4270" s="5" t="n">
        <v>30.9767441932216</v>
      </c>
      <c r="G4270" s="10" t="s">
        <v>4</v>
      </c>
    </row>
    <row r="4271" customFormat="false" ht="14.25" hidden="true" customHeight="false" outlineLevel="0" collapsed="false">
      <c r="A4271" s="0" t="s">
        <v>102</v>
      </c>
      <c r="B4271" s="0" t="s">
        <v>40</v>
      </c>
      <c r="C4271" s="0" t="s">
        <v>84</v>
      </c>
      <c r="D4271" s="0" t="s">
        <v>91</v>
      </c>
      <c r="E4271" s="0" t="n">
        <v>2033</v>
      </c>
      <c r="F4271" s="5" t="n">
        <v>33.1223264467131</v>
      </c>
      <c r="G4271" s="10" t="s">
        <v>4</v>
      </c>
    </row>
    <row r="4272" customFormat="false" ht="14.25" hidden="true" customHeight="false" outlineLevel="0" collapsed="false">
      <c r="A4272" s="0" t="s">
        <v>102</v>
      </c>
      <c r="B4272" s="0" t="s">
        <v>40</v>
      </c>
      <c r="C4272" s="0" t="s">
        <v>84</v>
      </c>
      <c r="D4272" s="0" t="s">
        <v>91</v>
      </c>
      <c r="E4272" s="0" t="n">
        <v>2034</v>
      </c>
      <c r="F4272" s="5" t="n">
        <v>35.2648269685825</v>
      </c>
      <c r="G4272" s="10" t="s">
        <v>4</v>
      </c>
    </row>
    <row r="4273" customFormat="false" ht="14.25" hidden="true" customHeight="false" outlineLevel="0" collapsed="false">
      <c r="A4273" s="0" t="s">
        <v>102</v>
      </c>
      <c r="B4273" s="0" t="s">
        <v>40</v>
      </c>
      <c r="C4273" s="0" t="s">
        <v>84</v>
      </c>
      <c r="D4273" s="0" t="s">
        <v>91</v>
      </c>
      <c r="E4273" s="0" t="n">
        <v>2035</v>
      </c>
      <c r="F4273" s="5" t="n">
        <v>37.4042504613331</v>
      </c>
      <c r="G4273" s="10" t="s">
        <v>4</v>
      </c>
    </row>
    <row r="4274" customFormat="false" ht="14.25" hidden="true" customHeight="false" outlineLevel="0" collapsed="false">
      <c r="A4274" s="0" t="s">
        <v>102</v>
      </c>
      <c r="B4274" s="0" t="s">
        <v>40</v>
      </c>
      <c r="C4274" s="0" t="s">
        <v>84</v>
      </c>
      <c r="D4274" s="0" t="s">
        <v>91</v>
      </c>
      <c r="E4274" s="0" t="n">
        <v>2036</v>
      </c>
      <c r="F4274" s="5" t="n">
        <v>39.5406055958235</v>
      </c>
      <c r="G4274" s="10" t="s">
        <v>4</v>
      </c>
    </row>
    <row r="4275" customFormat="false" ht="14.25" hidden="true" customHeight="false" outlineLevel="0" collapsed="false">
      <c r="A4275" s="0" t="s">
        <v>102</v>
      </c>
      <c r="B4275" s="0" t="s">
        <v>40</v>
      </c>
      <c r="C4275" s="0" t="s">
        <v>84</v>
      </c>
      <c r="D4275" s="0" t="s">
        <v>91</v>
      </c>
      <c r="E4275" s="0" t="n">
        <v>2037</v>
      </c>
      <c r="F4275" s="5" t="n">
        <v>41.6738970516433</v>
      </c>
      <c r="G4275" s="10" t="s">
        <v>4</v>
      </c>
    </row>
    <row r="4276" customFormat="false" ht="14.25" hidden="true" customHeight="false" outlineLevel="0" collapsed="false">
      <c r="A4276" s="0" t="s">
        <v>102</v>
      </c>
      <c r="B4276" s="0" t="s">
        <v>40</v>
      </c>
      <c r="C4276" s="0" t="s">
        <v>84</v>
      </c>
      <c r="D4276" s="0" t="s">
        <v>91</v>
      </c>
      <c r="E4276" s="0" t="n">
        <v>2038</v>
      </c>
      <c r="F4276" s="5" t="n">
        <v>43.8041334710717</v>
      </c>
      <c r="G4276" s="10" t="s">
        <v>4</v>
      </c>
    </row>
    <row r="4277" customFormat="false" ht="14.25" hidden="true" customHeight="false" outlineLevel="0" collapsed="false">
      <c r="A4277" s="0" t="s">
        <v>102</v>
      </c>
      <c r="B4277" s="0" t="s">
        <v>40</v>
      </c>
      <c r="C4277" s="0" t="s">
        <v>84</v>
      </c>
      <c r="D4277" s="0" t="s">
        <v>91</v>
      </c>
      <c r="E4277" s="0" t="n">
        <v>2039</v>
      </c>
      <c r="F4277" s="5" t="n">
        <v>45.9313205026197</v>
      </c>
      <c r="G4277" s="10" t="s">
        <v>4</v>
      </c>
    </row>
    <row r="4278" customFormat="false" ht="14.25" hidden="true" customHeight="false" outlineLevel="0" collapsed="false">
      <c r="A4278" s="0" t="s">
        <v>102</v>
      </c>
      <c r="B4278" s="0" t="s">
        <v>40</v>
      </c>
      <c r="C4278" s="0" t="s">
        <v>84</v>
      </c>
      <c r="D4278" s="0" t="s">
        <v>91</v>
      </c>
      <c r="E4278" s="0" t="n">
        <v>2040</v>
      </c>
      <c r="F4278" s="5" t="n">
        <v>48.055463784837</v>
      </c>
      <c r="G4278" s="10" t="s">
        <v>4</v>
      </c>
    </row>
    <row r="4279" customFormat="false" ht="14.25" hidden="true" customHeight="false" outlineLevel="0" collapsed="false">
      <c r="A4279" s="0" t="s">
        <v>102</v>
      </c>
      <c r="B4279" s="0" t="s">
        <v>40</v>
      </c>
      <c r="C4279" s="0" t="s">
        <v>84</v>
      </c>
      <c r="D4279" s="0" t="s">
        <v>92</v>
      </c>
      <c r="E4279" s="0" t="n">
        <v>2024</v>
      </c>
      <c r="F4279" s="5" t="n">
        <v>3.601064</v>
      </c>
      <c r="G4279" s="10" t="s">
        <v>4</v>
      </c>
    </row>
    <row r="4280" customFormat="false" ht="14.25" hidden="true" customHeight="false" outlineLevel="0" collapsed="false">
      <c r="A4280" s="0" t="s">
        <v>102</v>
      </c>
      <c r="B4280" s="0" t="s">
        <v>40</v>
      </c>
      <c r="C4280" s="0" t="s">
        <v>84</v>
      </c>
      <c r="D4280" s="0" t="s">
        <v>92</v>
      </c>
      <c r="E4280" s="0" t="n">
        <v>2025</v>
      </c>
      <c r="F4280" s="5" t="n">
        <v>4.38655975073028</v>
      </c>
      <c r="G4280" s="10" t="s">
        <v>4</v>
      </c>
    </row>
    <row r="4281" customFormat="false" ht="14.25" hidden="true" customHeight="false" outlineLevel="0" collapsed="false">
      <c r="A4281" s="0" t="s">
        <v>102</v>
      </c>
      <c r="B4281" s="0" t="s">
        <v>40</v>
      </c>
      <c r="C4281" s="0" t="s">
        <v>84</v>
      </c>
      <c r="D4281" s="0" t="s">
        <v>92</v>
      </c>
      <c r="E4281" s="0" t="n">
        <v>2026</v>
      </c>
      <c r="F4281" s="5" t="n">
        <v>5.6077285691334</v>
      </c>
      <c r="G4281" s="10" t="s">
        <v>4</v>
      </c>
    </row>
    <row r="4282" customFormat="false" ht="14.25" hidden="true" customHeight="false" outlineLevel="0" collapsed="false">
      <c r="A4282" s="0" t="s">
        <v>102</v>
      </c>
      <c r="B4282" s="0" t="s">
        <v>40</v>
      </c>
      <c r="C4282" s="0" t="s">
        <v>84</v>
      </c>
      <c r="D4282" s="0" t="s">
        <v>92</v>
      </c>
      <c r="E4282" s="0" t="n">
        <v>2027</v>
      </c>
      <c r="F4282" s="5" t="n">
        <v>6.79924773271665</v>
      </c>
      <c r="G4282" s="10" t="s">
        <v>4</v>
      </c>
    </row>
    <row r="4283" customFormat="false" ht="14.25" hidden="true" customHeight="false" outlineLevel="0" collapsed="false">
      <c r="A4283" s="0" t="s">
        <v>102</v>
      </c>
      <c r="B4283" s="0" t="s">
        <v>40</v>
      </c>
      <c r="C4283" s="0" t="s">
        <v>84</v>
      </c>
      <c r="D4283" s="0" t="s">
        <v>92</v>
      </c>
      <c r="E4283" s="0" t="n">
        <v>2028</v>
      </c>
      <c r="F4283" s="5" t="n">
        <v>8.36239783813987</v>
      </c>
      <c r="G4283" s="10" t="s">
        <v>4</v>
      </c>
    </row>
    <row r="4284" customFormat="false" ht="14.25" hidden="true" customHeight="false" outlineLevel="0" collapsed="false">
      <c r="A4284" s="0" t="s">
        <v>102</v>
      </c>
      <c r="B4284" s="0" t="s">
        <v>40</v>
      </c>
      <c r="C4284" s="0" t="s">
        <v>84</v>
      </c>
      <c r="D4284" s="0" t="s">
        <v>92</v>
      </c>
      <c r="E4284" s="0" t="n">
        <v>2029</v>
      </c>
      <c r="F4284" s="5" t="n">
        <v>9.92224590588003</v>
      </c>
      <c r="G4284" s="10" t="s">
        <v>4</v>
      </c>
    </row>
    <row r="4285" customFormat="false" ht="14.25" hidden="true" customHeight="false" outlineLevel="0" collapsed="false">
      <c r="A4285" s="0" t="s">
        <v>102</v>
      </c>
      <c r="B4285" s="0" t="s">
        <v>40</v>
      </c>
      <c r="C4285" s="0" t="s">
        <v>84</v>
      </c>
      <c r="D4285" s="0" t="s">
        <v>92</v>
      </c>
      <c r="E4285" s="0" t="n">
        <v>2030</v>
      </c>
      <c r="F4285" s="5" t="n">
        <v>11.8283587958166</v>
      </c>
      <c r="G4285" s="10" t="s">
        <v>4</v>
      </c>
    </row>
    <row r="4286" customFormat="false" ht="14.25" hidden="true" customHeight="false" outlineLevel="0" collapsed="false">
      <c r="A4286" s="0" t="s">
        <v>102</v>
      </c>
      <c r="B4286" s="0" t="s">
        <v>40</v>
      </c>
      <c r="C4286" s="0" t="s">
        <v>84</v>
      </c>
      <c r="D4286" s="0" t="s">
        <v>92</v>
      </c>
      <c r="E4286" s="0" t="n">
        <v>2031</v>
      </c>
      <c r="F4286" s="5" t="n">
        <v>13.6472339151077</v>
      </c>
      <c r="G4286" s="10" t="s">
        <v>4</v>
      </c>
    </row>
    <row r="4287" customFormat="false" ht="14.25" hidden="true" customHeight="false" outlineLevel="0" collapsed="false">
      <c r="A4287" s="0" t="s">
        <v>102</v>
      </c>
      <c r="B4287" s="0" t="s">
        <v>40</v>
      </c>
      <c r="C4287" s="0" t="s">
        <v>84</v>
      </c>
      <c r="D4287" s="0" t="s">
        <v>92</v>
      </c>
      <c r="E4287" s="0" t="n">
        <v>2032</v>
      </c>
      <c r="F4287" s="5" t="n">
        <v>15.7678658533688</v>
      </c>
      <c r="G4287" s="10" t="s">
        <v>4</v>
      </c>
    </row>
    <row r="4288" customFormat="false" ht="14.25" hidden="true" customHeight="false" outlineLevel="0" collapsed="false">
      <c r="A4288" s="0" t="s">
        <v>102</v>
      </c>
      <c r="B4288" s="0" t="s">
        <v>40</v>
      </c>
      <c r="C4288" s="0" t="s">
        <v>84</v>
      </c>
      <c r="D4288" s="0" t="s">
        <v>92</v>
      </c>
      <c r="E4288" s="0" t="n">
        <v>2033</v>
      </c>
      <c r="F4288" s="5" t="n">
        <v>18.1872711046016</v>
      </c>
      <c r="G4288" s="10" t="s">
        <v>4</v>
      </c>
    </row>
    <row r="4289" customFormat="false" ht="14.25" hidden="true" customHeight="false" outlineLevel="0" collapsed="false">
      <c r="A4289" s="0" t="s">
        <v>102</v>
      </c>
      <c r="B4289" s="0" t="s">
        <v>40</v>
      </c>
      <c r="C4289" s="0" t="s">
        <v>84</v>
      </c>
      <c r="D4289" s="0" t="s">
        <v>92</v>
      </c>
      <c r="E4289" s="0" t="n">
        <v>2034</v>
      </c>
      <c r="F4289" s="5" t="n">
        <v>20.5384520454347</v>
      </c>
      <c r="G4289" s="10" t="s">
        <v>4</v>
      </c>
    </row>
    <row r="4290" customFormat="false" ht="14.25" hidden="true" customHeight="false" outlineLevel="0" collapsed="false">
      <c r="A4290" s="0" t="s">
        <v>102</v>
      </c>
      <c r="B4290" s="0" t="s">
        <v>40</v>
      </c>
      <c r="C4290" s="0" t="s">
        <v>84</v>
      </c>
      <c r="D4290" s="0" t="s">
        <v>92</v>
      </c>
      <c r="E4290" s="0" t="n">
        <v>2035</v>
      </c>
      <c r="F4290" s="5" t="n">
        <v>22.8404649590289</v>
      </c>
      <c r="G4290" s="10" t="s">
        <v>4</v>
      </c>
    </row>
    <row r="4291" customFormat="false" ht="14.25" hidden="true" customHeight="false" outlineLevel="0" collapsed="false">
      <c r="A4291" s="0" t="s">
        <v>102</v>
      </c>
      <c r="B4291" s="0" t="s">
        <v>40</v>
      </c>
      <c r="C4291" s="0" t="s">
        <v>84</v>
      </c>
      <c r="D4291" s="0" t="s">
        <v>92</v>
      </c>
      <c r="E4291" s="0" t="n">
        <v>2036</v>
      </c>
      <c r="F4291" s="5" t="n">
        <v>25.1018080774584</v>
      </c>
      <c r="G4291" s="10" t="s">
        <v>4</v>
      </c>
    </row>
    <row r="4292" customFormat="false" ht="14.25" hidden="true" customHeight="false" outlineLevel="0" collapsed="false">
      <c r="A4292" s="0" t="s">
        <v>102</v>
      </c>
      <c r="B4292" s="0" t="s">
        <v>40</v>
      </c>
      <c r="C4292" s="0" t="s">
        <v>84</v>
      </c>
      <c r="D4292" s="0" t="s">
        <v>92</v>
      </c>
      <c r="E4292" s="0" t="n">
        <v>2037</v>
      </c>
      <c r="F4292" s="5" t="n">
        <v>26.9428036900179</v>
      </c>
      <c r="G4292" s="10" t="s">
        <v>4</v>
      </c>
    </row>
    <row r="4293" customFormat="false" ht="14.25" hidden="true" customHeight="false" outlineLevel="0" collapsed="false">
      <c r="A4293" s="0" t="s">
        <v>102</v>
      </c>
      <c r="B4293" s="0" t="s">
        <v>40</v>
      </c>
      <c r="C4293" s="0" t="s">
        <v>84</v>
      </c>
      <c r="D4293" s="0" t="s">
        <v>92</v>
      </c>
      <c r="E4293" s="0" t="n">
        <v>2038</v>
      </c>
      <c r="F4293" s="5" t="n">
        <v>28.7108113512504</v>
      </c>
      <c r="G4293" s="10" t="s">
        <v>4</v>
      </c>
    </row>
    <row r="4294" customFormat="false" ht="14.25" hidden="true" customHeight="false" outlineLevel="0" collapsed="false">
      <c r="A4294" s="0" t="s">
        <v>102</v>
      </c>
      <c r="B4294" s="0" t="s">
        <v>40</v>
      </c>
      <c r="C4294" s="0" t="s">
        <v>84</v>
      </c>
      <c r="D4294" s="0" t="s">
        <v>92</v>
      </c>
      <c r="E4294" s="0" t="n">
        <v>2039</v>
      </c>
      <c r="F4294" s="5" t="n">
        <v>30.0194581062461</v>
      </c>
      <c r="G4294" s="10" t="s">
        <v>4</v>
      </c>
    </row>
    <row r="4295" customFormat="false" ht="14.25" hidden="true" customHeight="false" outlineLevel="0" collapsed="false">
      <c r="A4295" s="0" t="s">
        <v>102</v>
      </c>
      <c r="B4295" s="0" t="s">
        <v>40</v>
      </c>
      <c r="C4295" s="0" t="s">
        <v>84</v>
      </c>
      <c r="D4295" s="0" t="s">
        <v>92</v>
      </c>
      <c r="E4295" s="0" t="n">
        <v>2040</v>
      </c>
      <c r="F4295" s="5" t="n">
        <v>31.216828981282</v>
      </c>
      <c r="G4295" s="10" t="s">
        <v>4</v>
      </c>
    </row>
    <row r="4296" customFormat="false" ht="14.25" hidden="true" customHeight="false" outlineLevel="0" collapsed="false">
      <c r="A4296" s="0" t="s">
        <v>102</v>
      </c>
      <c r="B4296" s="0" t="s">
        <v>40</v>
      </c>
      <c r="C4296" s="0" t="s">
        <v>84</v>
      </c>
      <c r="D4296" s="0" t="s">
        <v>71</v>
      </c>
      <c r="E4296" s="0" t="n">
        <v>2024</v>
      </c>
      <c r="F4296" s="5" t="n">
        <v>23.5348974855528</v>
      </c>
      <c r="G4296" s="10" t="s">
        <v>4</v>
      </c>
    </row>
    <row r="4297" customFormat="false" ht="14.25" hidden="true" customHeight="false" outlineLevel="0" collapsed="false">
      <c r="A4297" s="0" t="s">
        <v>102</v>
      </c>
      <c r="B4297" s="0" t="s">
        <v>40</v>
      </c>
      <c r="C4297" s="0" t="s">
        <v>84</v>
      </c>
      <c r="D4297" s="0" t="s">
        <v>71</v>
      </c>
      <c r="E4297" s="0" t="n">
        <v>2025</v>
      </c>
      <c r="F4297" s="5" t="n">
        <v>44.3487797659107</v>
      </c>
      <c r="G4297" s="10" t="s">
        <v>4</v>
      </c>
    </row>
    <row r="4298" customFormat="false" ht="14.25" hidden="true" customHeight="false" outlineLevel="0" collapsed="false">
      <c r="A4298" s="0" t="s">
        <v>102</v>
      </c>
      <c r="B4298" s="0" t="s">
        <v>40</v>
      </c>
      <c r="C4298" s="0" t="s">
        <v>84</v>
      </c>
      <c r="D4298" s="0" t="s">
        <v>71</v>
      </c>
      <c r="E4298" s="0" t="n">
        <v>2026</v>
      </c>
      <c r="F4298" s="5" t="n">
        <v>52.3236622253071</v>
      </c>
      <c r="G4298" s="10" t="s">
        <v>4</v>
      </c>
    </row>
    <row r="4299" customFormat="false" ht="14.25" hidden="true" customHeight="false" outlineLevel="0" collapsed="false">
      <c r="A4299" s="0" t="s">
        <v>102</v>
      </c>
      <c r="B4299" s="0" t="s">
        <v>40</v>
      </c>
      <c r="C4299" s="0" t="s">
        <v>84</v>
      </c>
      <c r="D4299" s="0" t="s">
        <v>71</v>
      </c>
      <c r="E4299" s="0" t="n">
        <v>2027</v>
      </c>
      <c r="F4299" s="5" t="n">
        <v>62.7346414373422</v>
      </c>
      <c r="G4299" s="10" t="s">
        <v>4</v>
      </c>
    </row>
    <row r="4300" customFormat="false" ht="14.25" hidden="true" customHeight="false" outlineLevel="0" collapsed="false">
      <c r="A4300" s="0" t="s">
        <v>102</v>
      </c>
      <c r="B4300" s="0" t="s">
        <v>40</v>
      </c>
      <c r="C4300" s="0" t="s">
        <v>84</v>
      </c>
      <c r="D4300" s="0" t="s">
        <v>71</v>
      </c>
      <c r="E4300" s="0" t="n">
        <v>2028</v>
      </c>
      <c r="F4300" s="5" t="n">
        <v>75.9032178680251</v>
      </c>
      <c r="G4300" s="10" t="s">
        <v>4</v>
      </c>
    </row>
    <row r="4301" customFormat="false" ht="14.25" hidden="true" customHeight="false" outlineLevel="0" collapsed="false">
      <c r="A4301" s="0" t="s">
        <v>102</v>
      </c>
      <c r="B4301" s="0" t="s">
        <v>40</v>
      </c>
      <c r="C4301" s="0" t="s">
        <v>84</v>
      </c>
      <c r="D4301" s="0" t="s">
        <v>71</v>
      </c>
      <c r="E4301" s="0" t="n">
        <v>2029</v>
      </c>
      <c r="F4301" s="5" t="n">
        <v>91.991511530364</v>
      </c>
      <c r="G4301" s="10" t="s">
        <v>4</v>
      </c>
    </row>
    <row r="4302" customFormat="false" ht="14.25" hidden="true" customHeight="false" outlineLevel="0" collapsed="false">
      <c r="A4302" s="0" t="s">
        <v>102</v>
      </c>
      <c r="B4302" s="0" t="s">
        <v>40</v>
      </c>
      <c r="C4302" s="0" t="s">
        <v>84</v>
      </c>
      <c r="D4302" s="0" t="s">
        <v>71</v>
      </c>
      <c r="E4302" s="0" t="n">
        <v>2030</v>
      </c>
      <c r="F4302" s="5" t="n">
        <v>112.130505269267</v>
      </c>
      <c r="G4302" s="10" t="s">
        <v>4</v>
      </c>
    </row>
    <row r="4303" customFormat="false" ht="14.25" hidden="true" customHeight="false" outlineLevel="0" collapsed="false">
      <c r="A4303" s="0" t="s">
        <v>102</v>
      </c>
      <c r="B4303" s="0" t="s">
        <v>40</v>
      </c>
      <c r="C4303" s="0" t="s">
        <v>84</v>
      </c>
      <c r="D4303" s="0" t="s">
        <v>71</v>
      </c>
      <c r="E4303" s="0" t="n">
        <v>2031</v>
      </c>
      <c r="F4303" s="5" t="n">
        <v>137.024563963785</v>
      </c>
      <c r="G4303" s="10" t="s">
        <v>4</v>
      </c>
    </row>
    <row r="4304" customFormat="false" ht="14.25" hidden="true" customHeight="false" outlineLevel="0" collapsed="false">
      <c r="A4304" s="0" t="s">
        <v>102</v>
      </c>
      <c r="B4304" s="0" t="s">
        <v>40</v>
      </c>
      <c r="C4304" s="0" t="s">
        <v>84</v>
      </c>
      <c r="D4304" s="0" t="s">
        <v>71</v>
      </c>
      <c r="E4304" s="0" t="n">
        <v>2032</v>
      </c>
      <c r="F4304" s="5" t="n">
        <v>165.677939968837</v>
      </c>
      <c r="G4304" s="10" t="s">
        <v>4</v>
      </c>
    </row>
    <row r="4305" customFormat="false" ht="14.25" hidden="true" customHeight="false" outlineLevel="0" collapsed="false">
      <c r="A4305" s="0" t="s">
        <v>102</v>
      </c>
      <c r="B4305" s="0" t="s">
        <v>40</v>
      </c>
      <c r="C4305" s="0" t="s">
        <v>84</v>
      </c>
      <c r="D4305" s="0" t="s">
        <v>71</v>
      </c>
      <c r="E4305" s="0" t="n">
        <v>2033</v>
      </c>
      <c r="F4305" s="5" t="n">
        <v>201.477178104271</v>
      </c>
      <c r="G4305" s="10" t="s">
        <v>4</v>
      </c>
    </row>
    <row r="4306" customFormat="false" ht="14.25" hidden="true" customHeight="false" outlineLevel="0" collapsed="false">
      <c r="A4306" s="0" t="s">
        <v>102</v>
      </c>
      <c r="B4306" s="0" t="s">
        <v>40</v>
      </c>
      <c r="C4306" s="0" t="s">
        <v>84</v>
      </c>
      <c r="D4306" s="0" t="s">
        <v>71</v>
      </c>
      <c r="E4306" s="0" t="n">
        <v>2034</v>
      </c>
      <c r="F4306" s="5" t="n">
        <v>238.659878690264</v>
      </c>
      <c r="G4306" s="10" t="s">
        <v>4</v>
      </c>
    </row>
    <row r="4307" customFormat="false" ht="14.25" hidden="true" customHeight="false" outlineLevel="0" collapsed="false">
      <c r="A4307" s="0" t="s">
        <v>102</v>
      </c>
      <c r="B4307" s="0" t="s">
        <v>40</v>
      </c>
      <c r="C4307" s="0" t="s">
        <v>84</v>
      </c>
      <c r="D4307" s="0" t="s">
        <v>71</v>
      </c>
      <c r="E4307" s="0" t="n">
        <v>2035</v>
      </c>
      <c r="F4307" s="5" t="n">
        <v>280.287226568468</v>
      </c>
      <c r="G4307" s="10" t="s">
        <v>4</v>
      </c>
    </row>
    <row r="4308" customFormat="false" ht="14.25" hidden="true" customHeight="false" outlineLevel="0" collapsed="false">
      <c r="A4308" s="0" t="s">
        <v>102</v>
      </c>
      <c r="B4308" s="0" t="s">
        <v>40</v>
      </c>
      <c r="C4308" s="0" t="s">
        <v>84</v>
      </c>
      <c r="D4308" s="0" t="s">
        <v>71</v>
      </c>
      <c r="E4308" s="0" t="n">
        <v>2036</v>
      </c>
      <c r="F4308" s="5" t="n">
        <v>326.277983129153</v>
      </c>
      <c r="G4308" s="10" t="s">
        <v>4</v>
      </c>
    </row>
    <row r="4309" customFormat="false" ht="14.25" hidden="true" customHeight="false" outlineLevel="0" collapsed="false">
      <c r="A4309" s="0" t="s">
        <v>102</v>
      </c>
      <c r="B4309" s="0" t="s">
        <v>40</v>
      </c>
      <c r="C4309" s="0" t="s">
        <v>84</v>
      </c>
      <c r="D4309" s="0" t="s">
        <v>71</v>
      </c>
      <c r="E4309" s="0" t="n">
        <v>2037</v>
      </c>
      <c r="F4309" s="5" t="n">
        <v>372.503977082377</v>
      </c>
      <c r="G4309" s="10" t="s">
        <v>4</v>
      </c>
    </row>
    <row r="4310" customFormat="false" ht="14.25" hidden="true" customHeight="false" outlineLevel="0" collapsed="false">
      <c r="A4310" s="0" t="s">
        <v>102</v>
      </c>
      <c r="B4310" s="0" t="s">
        <v>40</v>
      </c>
      <c r="C4310" s="0" t="s">
        <v>84</v>
      </c>
      <c r="D4310" s="0" t="s">
        <v>71</v>
      </c>
      <c r="E4310" s="0" t="n">
        <v>2038</v>
      </c>
      <c r="F4310" s="5" t="n">
        <v>421.94942628161</v>
      </c>
      <c r="G4310" s="10" t="s">
        <v>4</v>
      </c>
    </row>
    <row r="4311" customFormat="false" ht="14.25" hidden="true" customHeight="false" outlineLevel="0" collapsed="false">
      <c r="A4311" s="0" t="s">
        <v>102</v>
      </c>
      <c r="B4311" s="0" t="s">
        <v>40</v>
      </c>
      <c r="C4311" s="0" t="s">
        <v>84</v>
      </c>
      <c r="D4311" s="0" t="s">
        <v>71</v>
      </c>
      <c r="E4311" s="0" t="n">
        <v>2039</v>
      </c>
      <c r="F4311" s="5" t="n">
        <v>474.553521557805</v>
      </c>
      <c r="G4311" s="10" t="s">
        <v>4</v>
      </c>
    </row>
    <row r="4312" customFormat="false" ht="14.25" hidden="true" customHeight="false" outlineLevel="0" collapsed="false">
      <c r="A4312" s="0" t="s">
        <v>102</v>
      </c>
      <c r="B4312" s="0" t="s">
        <v>40</v>
      </c>
      <c r="C4312" s="0" t="s">
        <v>84</v>
      </c>
      <c r="D4312" s="0" t="s">
        <v>71</v>
      </c>
      <c r="E4312" s="0" t="n">
        <v>2040</v>
      </c>
      <c r="F4312" s="5" t="n">
        <v>531.331308698031</v>
      </c>
      <c r="G4312" s="10" t="s">
        <v>4</v>
      </c>
    </row>
    <row r="4313" customFormat="false" ht="14.25" hidden="true" customHeight="false" outlineLevel="0" collapsed="false">
      <c r="A4313" s="0" t="s">
        <v>103</v>
      </c>
      <c r="B4313" s="0" t="s">
        <v>104</v>
      </c>
      <c r="C4313" s="0" t="s">
        <v>65</v>
      </c>
      <c r="D4313" s="0" t="s">
        <v>94</v>
      </c>
      <c r="E4313" s="0" t="n">
        <v>2025</v>
      </c>
      <c r="F4313" s="5" t="n">
        <v>2.49241272118886</v>
      </c>
      <c r="G4313" s="10" t="s">
        <v>4</v>
      </c>
    </row>
    <row r="4314" customFormat="false" ht="14.25" hidden="true" customHeight="false" outlineLevel="0" collapsed="false">
      <c r="A4314" s="0" t="s">
        <v>103</v>
      </c>
      <c r="B4314" s="0" t="s">
        <v>104</v>
      </c>
      <c r="C4314" s="0" t="s">
        <v>65</v>
      </c>
      <c r="D4314" s="0" t="s">
        <v>94</v>
      </c>
      <c r="E4314" s="0" t="n">
        <v>2026</v>
      </c>
      <c r="F4314" s="5" t="n">
        <v>5.32478556018886</v>
      </c>
      <c r="G4314" s="10" t="s">
        <v>4</v>
      </c>
    </row>
    <row r="4315" customFormat="false" ht="14.25" hidden="true" customHeight="false" outlineLevel="0" collapsed="false">
      <c r="A4315" s="0" t="s">
        <v>103</v>
      </c>
      <c r="B4315" s="0" t="s">
        <v>104</v>
      </c>
      <c r="C4315" s="0" t="s">
        <v>65</v>
      </c>
      <c r="D4315" s="0" t="s">
        <v>94</v>
      </c>
      <c r="E4315" s="0" t="n">
        <v>2027</v>
      </c>
      <c r="F4315" s="5" t="n">
        <v>8.19199944518886</v>
      </c>
      <c r="G4315" s="10" t="s">
        <v>4</v>
      </c>
    </row>
    <row r="4316" customFormat="false" ht="14.25" hidden="true" customHeight="false" outlineLevel="0" collapsed="false">
      <c r="A4316" s="0" t="s">
        <v>103</v>
      </c>
      <c r="B4316" s="0" t="s">
        <v>104</v>
      </c>
      <c r="C4316" s="0" t="s">
        <v>65</v>
      </c>
      <c r="D4316" s="0" t="s">
        <v>94</v>
      </c>
      <c r="E4316" s="0" t="n">
        <v>2028</v>
      </c>
      <c r="F4316" s="5" t="n">
        <v>11.4125029896889</v>
      </c>
      <c r="G4316" s="10" t="s">
        <v>4</v>
      </c>
    </row>
    <row r="4317" customFormat="false" ht="14.25" hidden="true" customHeight="false" outlineLevel="0" collapsed="false">
      <c r="A4317" s="0" t="s">
        <v>103</v>
      </c>
      <c r="B4317" s="0" t="s">
        <v>104</v>
      </c>
      <c r="C4317" s="0" t="s">
        <v>65</v>
      </c>
      <c r="D4317" s="0" t="s">
        <v>94</v>
      </c>
      <c r="E4317" s="0" t="n">
        <v>2029</v>
      </c>
      <c r="F4317" s="5" t="n">
        <v>13.3830788796889</v>
      </c>
      <c r="G4317" s="10" t="s">
        <v>4</v>
      </c>
    </row>
    <row r="4318" customFormat="false" ht="14.25" hidden="true" customHeight="false" outlineLevel="0" collapsed="false">
      <c r="A4318" s="0" t="s">
        <v>103</v>
      </c>
      <c r="B4318" s="0" t="s">
        <v>104</v>
      </c>
      <c r="C4318" s="0" t="s">
        <v>65</v>
      </c>
      <c r="D4318" s="0" t="s">
        <v>94</v>
      </c>
      <c r="E4318" s="0" t="n">
        <v>2030</v>
      </c>
      <c r="F4318" s="5" t="n">
        <v>15.4511753994889</v>
      </c>
      <c r="G4318" s="10" t="s">
        <v>4</v>
      </c>
    </row>
    <row r="4319" customFormat="false" ht="14.25" hidden="true" customHeight="false" outlineLevel="0" collapsed="false">
      <c r="A4319" s="0" t="s">
        <v>103</v>
      </c>
      <c r="B4319" s="0" t="s">
        <v>104</v>
      </c>
      <c r="C4319" s="0" t="s">
        <v>65</v>
      </c>
      <c r="D4319" s="0" t="s">
        <v>94</v>
      </c>
      <c r="E4319" s="0" t="n">
        <v>2031</v>
      </c>
      <c r="F4319" s="5" t="n">
        <v>17.4987841076889</v>
      </c>
      <c r="G4319" s="10" t="s">
        <v>4</v>
      </c>
    </row>
    <row r="4320" customFormat="false" ht="14.25" hidden="true" customHeight="false" outlineLevel="0" collapsed="false">
      <c r="A4320" s="0" t="s">
        <v>103</v>
      </c>
      <c r="B4320" s="0" t="s">
        <v>104</v>
      </c>
      <c r="C4320" s="0" t="s">
        <v>65</v>
      </c>
      <c r="D4320" s="0" t="s">
        <v>94</v>
      </c>
      <c r="E4320" s="0" t="n">
        <v>2032</v>
      </c>
      <c r="F4320" s="5" t="n">
        <v>19.2898484475889</v>
      </c>
      <c r="G4320" s="10" t="s">
        <v>4</v>
      </c>
    </row>
    <row r="4321" customFormat="false" ht="14.25" hidden="true" customHeight="false" outlineLevel="0" collapsed="false">
      <c r="A4321" s="0" t="s">
        <v>103</v>
      </c>
      <c r="B4321" s="0" t="s">
        <v>104</v>
      </c>
      <c r="C4321" s="0" t="s">
        <v>65</v>
      </c>
      <c r="D4321" s="0" t="s">
        <v>94</v>
      </c>
      <c r="E4321" s="0" t="n">
        <v>2033</v>
      </c>
      <c r="F4321" s="5" t="n">
        <v>21.3230043916889</v>
      </c>
      <c r="G4321" s="10" t="s">
        <v>4</v>
      </c>
    </row>
    <row r="4322" customFormat="false" ht="14.25" hidden="true" customHeight="false" outlineLevel="0" collapsed="false">
      <c r="A4322" s="0" t="s">
        <v>103</v>
      </c>
      <c r="B4322" s="0" t="s">
        <v>104</v>
      </c>
      <c r="C4322" s="0" t="s">
        <v>65</v>
      </c>
      <c r="D4322" s="0" t="s">
        <v>94</v>
      </c>
      <c r="E4322" s="0" t="n">
        <v>2034</v>
      </c>
      <c r="F4322" s="5" t="n">
        <v>23.5002282427889</v>
      </c>
      <c r="G4322" s="10" t="s">
        <v>4</v>
      </c>
    </row>
    <row r="4323" customFormat="false" ht="14.25" hidden="true" customHeight="false" outlineLevel="0" collapsed="false">
      <c r="A4323" s="0" t="s">
        <v>103</v>
      </c>
      <c r="B4323" s="0" t="s">
        <v>104</v>
      </c>
      <c r="C4323" s="0" t="s">
        <v>65</v>
      </c>
      <c r="D4323" s="0" t="s">
        <v>94</v>
      </c>
      <c r="E4323" s="0" t="n">
        <v>2035</v>
      </c>
      <c r="F4323" s="5" t="n">
        <v>25.6707748689889</v>
      </c>
      <c r="G4323" s="10" t="s">
        <v>4</v>
      </c>
    </row>
    <row r="4324" customFormat="false" ht="14.25" hidden="true" customHeight="false" outlineLevel="0" collapsed="false">
      <c r="A4324" s="0" t="s">
        <v>103</v>
      </c>
      <c r="B4324" s="0" t="s">
        <v>104</v>
      </c>
      <c r="C4324" s="0" t="s">
        <v>65</v>
      </c>
      <c r="D4324" s="0" t="s">
        <v>94</v>
      </c>
      <c r="E4324" s="0" t="n">
        <v>2036</v>
      </c>
      <c r="F4324" s="5" t="n">
        <v>27.6358501941889</v>
      </c>
      <c r="G4324" s="10" t="s">
        <v>4</v>
      </c>
    </row>
    <row r="4325" customFormat="false" ht="14.25" hidden="true" customHeight="false" outlineLevel="0" collapsed="false">
      <c r="A4325" s="0" t="s">
        <v>103</v>
      </c>
      <c r="B4325" s="0" t="s">
        <v>104</v>
      </c>
      <c r="C4325" s="0" t="s">
        <v>65</v>
      </c>
      <c r="D4325" s="0" t="s">
        <v>94</v>
      </c>
      <c r="E4325" s="0" t="n">
        <v>2037</v>
      </c>
      <c r="F4325" s="5" t="n">
        <v>29.3904601089889</v>
      </c>
      <c r="G4325" s="10" t="s">
        <v>4</v>
      </c>
    </row>
    <row r="4326" customFormat="false" ht="14.25" hidden="true" customHeight="false" outlineLevel="0" collapsed="false">
      <c r="A4326" s="0" t="s">
        <v>103</v>
      </c>
      <c r="B4326" s="0" t="s">
        <v>104</v>
      </c>
      <c r="C4326" s="0" t="s">
        <v>65</v>
      </c>
      <c r="D4326" s="0" t="s">
        <v>94</v>
      </c>
      <c r="E4326" s="0" t="n">
        <v>2038</v>
      </c>
      <c r="F4326" s="5" t="n">
        <v>31.2193338369889</v>
      </c>
      <c r="G4326" s="10" t="s">
        <v>4</v>
      </c>
    </row>
    <row r="4327" customFormat="false" ht="14.25" hidden="true" customHeight="false" outlineLevel="0" collapsed="false">
      <c r="A4327" s="0" t="s">
        <v>103</v>
      </c>
      <c r="B4327" s="0" t="s">
        <v>104</v>
      </c>
      <c r="C4327" s="0" t="s">
        <v>65</v>
      </c>
      <c r="D4327" s="0" t="s">
        <v>94</v>
      </c>
      <c r="E4327" s="0" t="n">
        <v>2039</v>
      </c>
      <c r="F4327" s="5" t="n">
        <v>32.6496659541889</v>
      </c>
      <c r="G4327" s="10" t="s">
        <v>4</v>
      </c>
    </row>
    <row r="4328" customFormat="false" ht="14.25" hidden="true" customHeight="false" outlineLevel="0" collapsed="false">
      <c r="A4328" s="0" t="s">
        <v>103</v>
      </c>
      <c r="B4328" s="0" t="s">
        <v>104</v>
      </c>
      <c r="C4328" s="0" t="s">
        <v>65</v>
      </c>
      <c r="D4328" s="0" t="s">
        <v>94</v>
      </c>
      <c r="E4328" s="0" t="n">
        <v>2040</v>
      </c>
      <c r="F4328" s="5" t="n">
        <v>34.5315217821889</v>
      </c>
      <c r="G4328" s="10" t="s">
        <v>4</v>
      </c>
    </row>
    <row r="4329" customFormat="false" ht="14.25" hidden="true" customHeight="false" outlineLevel="0" collapsed="false">
      <c r="A4329" s="0" t="s">
        <v>103</v>
      </c>
      <c r="B4329" s="0" t="s">
        <v>104</v>
      </c>
      <c r="C4329" s="0" t="s">
        <v>65</v>
      </c>
      <c r="D4329" s="0" t="s">
        <v>66</v>
      </c>
      <c r="E4329" s="0" t="n">
        <v>2024</v>
      </c>
      <c r="F4329" s="5" t="n">
        <v>0</v>
      </c>
      <c r="G4329" s="10" t="s">
        <v>4</v>
      </c>
    </row>
    <row r="4330" customFormat="false" ht="14.25" hidden="true" customHeight="false" outlineLevel="0" collapsed="false">
      <c r="A4330" s="0" t="s">
        <v>103</v>
      </c>
      <c r="B4330" s="0" t="s">
        <v>104</v>
      </c>
      <c r="C4330" s="0" t="s">
        <v>65</v>
      </c>
      <c r="D4330" s="0" t="s">
        <v>66</v>
      </c>
      <c r="E4330" s="0" t="n">
        <v>2025</v>
      </c>
      <c r="F4330" s="5" t="n">
        <v>40.4629590630946</v>
      </c>
      <c r="G4330" s="10" t="s">
        <v>4</v>
      </c>
    </row>
    <row r="4331" customFormat="false" ht="14.25" hidden="true" customHeight="false" outlineLevel="0" collapsed="false">
      <c r="A4331" s="0" t="s">
        <v>103</v>
      </c>
      <c r="B4331" s="0" t="s">
        <v>104</v>
      </c>
      <c r="C4331" s="0" t="s">
        <v>65</v>
      </c>
      <c r="D4331" s="0" t="s">
        <v>66</v>
      </c>
      <c r="E4331" s="0" t="n">
        <v>2026</v>
      </c>
      <c r="F4331" s="5" t="n">
        <v>38.6767969180122</v>
      </c>
      <c r="G4331" s="10" t="s">
        <v>4</v>
      </c>
    </row>
    <row r="4332" customFormat="false" ht="14.25" hidden="true" customHeight="false" outlineLevel="0" collapsed="false">
      <c r="A4332" s="0" t="s">
        <v>103</v>
      </c>
      <c r="B4332" s="0" t="s">
        <v>104</v>
      </c>
      <c r="C4332" s="0" t="s">
        <v>65</v>
      </c>
      <c r="D4332" s="0" t="s">
        <v>66</v>
      </c>
      <c r="E4332" s="0" t="n">
        <v>2027</v>
      </c>
      <c r="F4332" s="5" t="n">
        <v>37.2875656054185</v>
      </c>
      <c r="G4332" s="10" t="s">
        <v>4</v>
      </c>
    </row>
    <row r="4333" customFormat="false" ht="14.25" hidden="true" customHeight="false" outlineLevel="0" collapsed="false">
      <c r="A4333" s="0" t="s">
        <v>103</v>
      </c>
      <c r="B4333" s="0" t="s">
        <v>104</v>
      </c>
      <c r="C4333" s="0" t="s">
        <v>65</v>
      </c>
      <c r="D4333" s="0" t="s">
        <v>66</v>
      </c>
      <c r="E4333" s="0" t="n">
        <v>2028</v>
      </c>
      <c r="F4333" s="5" t="n">
        <v>36.3072539491464</v>
      </c>
      <c r="G4333" s="10" t="s">
        <v>4</v>
      </c>
    </row>
    <row r="4334" customFormat="false" ht="14.25" hidden="true" customHeight="false" outlineLevel="0" collapsed="false">
      <c r="A4334" s="0" t="s">
        <v>103</v>
      </c>
      <c r="B4334" s="0" t="s">
        <v>104</v>
      </c>
      <c r="C4334" s="0" t="s">
        <v>65</v>
      </c>
      <c r="D4334" s="0" t="s">
        <v>66</v>
      </c>
      <c r="E4334" s="0" t="n">
        <v>2029</v>
      </c>
      <c r="F4334" s="5" t="n">
        <v>35.4865873489652</v>
      </c>
      <c r="G4334" s="10" t="s">
        <v>4</v>
      </c>
    </row>
    <row r="4335" customFormat="false" ht="14.25" hidden="true" customHeight="false" outlineLevel="0" collapsed="false">
      <c r="A4335" s="0" t="s">
        <v>103</v>
      </c>
      <c r="B4335" s="0" t="s">
        <v>104</v>
      </c>
      <c r="C4335" s="0" t="s">
        <v>65</v>
      </c>
      <c r="D4335" s="0" t="s">
        <v>66</v>
      </c>
      <c r="E4335" s="0" t="n">
        <v>2030</v>
      </c>
      <c r="F4335" s="5" t="n">
        <v>34.6094243963962</v>
      </c>
      <c r="G4335" s="10" t="s">
        <v>4</v>
      </c>
    </row>
    <row r="4336" customFormat="false" ht="14.25" hidden="true" customHeight="false" outlineLevel="0" collapsed="false">
      <c r="A4336" s="0" t="s">
        <v>103</v>
      </c>
      <c r="B4336" s="0" t="s">
        <v>104</v>
      </c>
      <c r="C4336" s="0" t="s">
        <v>65</v>
      </c>
      <c r="D4336" s="0" t="s">
        <v>66</v>
      </c>
      <c r="E4336" s="0" t="n">
        <v>2031</v>
      </c>
      <c r="F4336" s="5" t="n">
        <v>33.868494463661</v>
      </c>
      <c r="G4336" s="10" t="s">
        <v>4</v>
      </c>
    </row>
    <row r="4337" customFormat="false" ht="14.25" hidden="true" customHeight="false" outlineLevel="0" collapsed="false">
      <c r="A4337" s="0" t="s">
        <v>103</v>
      </c>
      <c r="B4337" s="0" t="s">
        <v>104</v>
      </c>
      <c r="C4337" s="0" t="s">
        <v>65</v>
      </c>
      <c r="D4337" s="0" t="s">
        <v>66</v>
      </c>
      <c r="E4337" s="0" t="n">
        <v>2032</v>
      </c>
      <c r="F4337" s="5" t="n">
        <v>33.2914290428291</v>
      </c>
      <c r="G4337" s="10" t="s">
        <v>4</v>
      </c>
    </row>
    <row r="4338" customFormat="false" ht="14.25" hidden="true" customHeight="false" outlineLevel="0" collapsed="false">
      <c r="A4338" s="0" t="s">
        <v>103</v>
      </c>
      <c r="B4338" s="0" t="s">
        <v>104</v>
      </c>
      <c r="C4338" s="0" t="s">
        <v>65</v>
      </c>
      <c r="D4338" s="0" t="s">
        <v>66</v>
      </c>
      <c r="E4338" s="0" t="n">
        <v>2033</v>
      </c>
      <c r="F4338" s="5" t="n">
        <v>32.9043077190009</v>
      </c>
      <c r="G4338" s="10" t="s">
        <v>4</v>
      </c>
    </row>
    <row r="4339" customFormat="false" ht="14.25" hidden="true" customHeight="false" outlineLevel="0" collapsed="false">
      <c r="A4339" s="0" t="s">
        <v>103</v>
      </c>
      <c r="B4339" s="0" t="s">
        <v>104</v>
      </c>
      <c r="C4339" s="0" t="s">
        <v>65</v>
      </c>
      <c r="D4339" s="0" t="s">
        <v>66</v>
      </c>
      <c r="E4339" s="0" t="n">
        <v>2034</v>
      </c>
      <c r="F4339" s="5" t="n">
        <v>32.5094689687663</v>
      </c>
      <c r="G4339" s="10" t="s">
        <v>4</v>
      </c>
    </row>
    <row r="4340" customFormat="false" ht="14.25" hidden="true" customHeight="false" outlineLevel="0" collapsed="false">
      <c r="A4340" s="0" t="s">
        <v>103</v>
      </c>
      <c r="B4340" s="0" t="s">
        <v>104</v>
      </c>
      <c r="C4340" s="0" t="s">
        <v>65</v>
      </c>
      <c r="D4340" s="0" t="s">
        <v>66</v>
      </c>
      <c r="E4340" s="0" t="n">
        <v>2035</v>
      </c>
      <c r="F4340" s="5" t="n">
        <v>32.1501207750832</v>
      </c>
      <c r="G4340" s="10" t="s">
        <v>4</v>
      </c>
    </row>
    <row r="4341" customFormat="false" ht="14.25" hidden="true" customHeight="false" outlineLevel="0" collapsed="false">
      <c r="A4341" s="0" t="s">
        <v>103</v>
      </c>
      <c r="B4341" s="0" t="s">
        <v>104</v>
      </c>
      <c r="C4341" s="0" t="s">
        <v>65</v>
      </c>
      <c r="D4341" s="0" t="s">
        <v>66</v>
      </c>
      <c r="E4341" s="0" t="n">
        <v>2036</v>
      </c>
      <c r="F4341" s="5" t="n">
        <v>31.4369503273058</v>
      </c>
      <c r="G4341" s="10" t="s">
        <v>4</v>
      </c>
    </row>
    <row r="4342" customFormat="false" ht="14.25" hidden="true" customHeight="false" outlineLevel="0" collapsed="false">
      <c r="A4342" s="0" t="s">
        <v>103</v>
      </c>
      <c r="B4342" s="0" t="s">
        <v>104</v>
      </c>
      <c r="C4342" s="0" t="s">
        <v>65</v>
      </c>
      <c r="D4342" s="0" t="s">
        <v>66</v>
      </c>
      <c r="E4342" s="0" t="n">
        <v>2037</v>
      </c>
      <c r="F4342" s="5" t="n">
        <v>30.8130273928462</v>
      </c>
      <c r="G4342" s="10" t="s">
        <v>4</v>
      </c>
    </row>
    <row r="4343" customFormat="false" ht="14.25" hidden="true" customHeight="false" outlineLevel="0" collapsed="false">
      <c r="A4343" s="0" t="s">
        <v>103</v>
      </c>
      <c r="B4343" s="0" t="s">
        <v>104</v>
      </c>
      <c r="C4343" s="0" t="s">
        <v>65</v>
      </c>
      <c r="D4343" s="0" t="s">
        <v>66</v>
      </c>
      <c r="E4343" s="0" t="n">
        <v>2038</v>
      </c>
      <c r="F4343" s="5" t="n">
        <v>30.2457347295447</v>
      </c>
      <c r="G4343" s="10" t="s">
        <v>4</v>
      </c>
    </row>
    <row r="4344" customFormat="false" ht="14.25" hidden="true" customHeight="false" outlineLevel="0" collapsed="false">
      <c r="A4344" s="0" t="s">
        <v>103</v>
      </c>
      <c r="B4344" s="0" t="s">
        <v>104</v>
      </c>
      <c r="C4344" s="0" t="s">
        <v>65</v>
      </c>
      <c r="D4344" s="0" t="s">
        <v>66</v>
      </c>
      <c r="E4344" s="0" t="n">
        <v>2039</v>
      </c>
      <c r="F4344" s="5" t="n">
        <v>30.1916886397662</v>
      </c>
      <c r="G4344" s="10" t="s">
        <v>4</v>
      </c>
    </row>
    <row r="4345" customFormat="false" ht="14.25" hidden="true" customHeight="false" outlineLevel="0" collapsed="false">
      <c r="A4345" s="0" t="s">
        <v>103</v>
      </c>
      <c r="B4345" s="0" t="s">
        <v>104</v>
      </c>
      <c r="C4345" s="0" t="s">
        <v>65</v>
      </c>
      <c r="D4345" s="0" t="s">
        <v>66</v>
      </c>
      <c r="E4345" s="0" t="n">
        <v>2040</v>
      </c>
      <c r="F4345" s="5" t="n">
        <v>29.5512116510869</v>
      </c>
      <c r="G4345" s="10" t="s">
        <v>4</v>
      </c>
    </row>
    <row r="4346" customFormat="false" ht="14.25" hidden="true" customHeight="false" outlineLevel="0" collapsed="false">
      <c r="A4346" s="0" t="s">
        <v>103</v>
      </c>
      <c r="B4346" s="0" t="s">
        <v>104</v>
      </c>
      <c r="C4346" s="0" t="s">
        <v>65</v>
      </c>
      <c r="D4346" s="0" t="s">
        <v>67</v>
      </c>
      <c r="E4346" s="0" t="n">
        <v>2024</v>
      </c>
      <c r="F4346" s="5" t="n">
        <v>0</v>
      </c>
      <c r="G4346" s="10" t="s">
        <v>4</v>
      </c>
    </row>
    <row r="4347" customFormat="false" ht="14.25" hidden="true" customHeight="false" outlineLevel="0" collapsed="false">
      <c r="A4347" s="0" t="s">
        <v>103</v>
      </c>
      <c r="B4347" s="0" t="s">
        <v>104</v>
      </c>
      <c r="C4347" s="0" t="s">
        <v>65</v>
      </c>
      <c r="D4347" s="0" t="s">
        <v>67</v>
      </c>
      <c r="E4347" s="0" t="n">
        <v>2025</v>
      </c>
      <c r="F4347" s="5" t="n">
        <v>1.67709249296456</v>
      </c>
      <c r="G4347" s="10" t="s">
        <v>4</v>
      </c>
    </row>
    <row r="4348" customFormat="false" ht="14.25" hidden="true" customHeight="false" outlineLevel="0" collapsed="false">
      <c r="A4348" s="0" t="s">
        <v>103</v>
      </c>
      <c r="B4348" s="0" t="s">
        <v>104</v>
      </c>
      <c r="C4348" s="0" t="s">
        <v>65</v>
      </c>
      <c r="D4348" s="0" t="s">
        <v>67</v>
      </c>
      <c r="E4348" s="0" t="n">
        <v>2026</v>
      </c>
      <c r="F4348" s="5" t="n">
        <v>1.77111259659656</v>
      </c>
      <c r="G4348" s="10" t="s">
        <v>4</v>
      </c>
    </row>
    <row r="4349" customFormat="false" ht="14.25" hidden="true" customHeight="false" outlineLevel="0" collapsed="false">
      <c r="A4349" s="0" t="s">
        <v>103</v>
      </c>
      <c r="B4349" s="0" t="s">
        <v>104</v>
      </c>
      <c r="C4349" s="0" t="s">
        <v>65</v>
      </c>
      <c r="D4349" s="0" t="s">
        <v>67</v>
      </c>
      <c r="E4349" s="0" t="n">
        <v>2027</v>
      </c>
      <c r="F4349" s="5" t="n">
        <v>1.90561824525655</v>
      </c>
      <c r="G4349" s="10" t="s">
        <v>4</v>
      </c>
    </row>
    <row r="4350" customFormat="false" ht="14.25" hidden="true" customHeight="false" outlineLevel="0" collapsed="false">
      <c r="A4350" s="0" t="s">
        <v>103</v>
      </c>
      <c r="B4350" s="0" t="s">
        <v>104</v>
      </c>
      <c r="C4350" s="0" t="s">
        <v>65</v>
      </c>
      <c r="D4350" s="0" t="s">
        <v>67</v>
      </c>
      <c r="E4350" s="0" t="n">
        <v>2028</v>
      </c>
      <c r="F4350" s="5" t="n">
        <v>2.07577276299656</v>
      </c>
      <c r="G4350" s="10" t="s">
        <v>4</v>
      </c>
    </row>
    <row r="4351" customFormat="false" ht="14.25" hidden="true" customHeight="false" outlineLevel="0" collapsed="false">
      <c r="A4351" s="0" t="s">
        <v>103</v>
      </c>
      <c r="B4351" s="0" t="s">
        <v>104</v>
      </c>
      <c r="C4351" s="0" t="s">
        <v>65</v>
      </c>
      <c r="D4351" s="0" t="s">
        <v>67</v>
      </c>
      <c r="E4351" s="0" t="n">
        <v>2029</v>
      </c>
      <c r="F4351" s="5" t="n">
        <v>2.27080418866855</v>
      </c>
      <c r="G4351" s="10" t="s">
        <v>4</v>
      </c>
    </row>
    <row r="4352" customFormat="false" ht="14.25" hidden="true" customHeight="false" outlineLevel="0" collapsed="false">
      <c r="A4352" s="0" t="s">
        <v>103</v>
      </c>
      <c r="B4352" s="0" t="s">
        <v>104</v>
      </c>
      <c r="C4352" s="0" t="s">
        <v>65</v>
      </c>
      <c r="D4352" s="0" t="s">
        <v>67</v>
      </c>
      <c r="E4352" s="0" t="n">
        <v>2030</v>
      </c>
      <c r="F4352" s="5" t="n">
        <v>2.45369560239655</v>
      </c>
      <c r="G4352" s="10" t="s">
        <v>4</v>
      </c>
    </row>
    <row r="4353" customFormat="false" ht="14.25" hidden="true" customHeight="false" outlineLevel="0" collapsed="false">
      <c r="A4353" s="0" t="s">
        <v>103</v>
      </c>
      <c r="B4353" s="0" t="s">
        <v>104</v>
      </c>
      <c r="C4353" s="0" t="s">
        <v>65</v>
      </c>
      <c r="D4353" s="0" t="s">
        <v>67</v>
      </c>
      <c r="E4353" s="0" t="n">
        <v>2031</v>
      </c>
      <c r="F4353" s="5" t="n">
        <v>2.67173037603655</v>
      </c>
      <c r="G4353" s="10" t="s">
        <v>4</v>
      </c>
    </row>
    <row r="4354" customFormat="false" ht="14.25" hidden="true" customHeight="false" outlineLevel="0" collapsed="false">
      <c r="A4354" s="0" t="s">
        <v>103</v>
      </c>
      <c r="B4354" s="0" t="s">
        <v>104</v>
      </c>
      <c r="C4354" s="0" t="s">
        <v>65</v>
      </c>
      <c r="D4354" s="0" t="s">
        <v>67</v>
      </c>
      <c r="E4354" s="0" t="n">
        <v>2032</v>
      </c>
      <c r="F4354" s="5" t="n">
        <v>2.90671837134055</v>
      </c>
      <c r="G4354" s="10" t="s">
        <v>4</v>
      </c>
    </row>
    <row r="4355" customFormat="false" ht="14.25" hidden="true" customHeight="false" outlineLevel="0" collapsed="false">
      <c r="A4355" s="0" t="s">
        <v>103</v>
      </c>
      <c r="B4355" s="0" t="s">
        <v>104</v>
      </c>
      <c r="C4355" s="0" t="s">
        <v>65</v>
      </c>
      <c r="D4355" s="0" t="s">
        <v>67</v>
      </c>
      <c r="E4355" s="0" t="n">
        <v>2033</v>
      </c>
      <c r="F4355" s="5" t="n">
        <v>3.17479521915656</v>
      </c>
      <c r="G4355" s="10" t="s">
        <v>4</v>
      </c>
    </row>
    <row r="4356" customFormat="false" ht="14.25" hidden="true" customHeight="false" outlineLevel="0" collapsed="false">
      <c r="A4356" s="0" t="s">
        <v>103</v>
      </c>
      <c r="B4356" s="0" t="s">
        <v>104</v>
      </c>
      <c r="C4356" s="0" t="s">
        <v>65</v>
      </c>
      <c r="D4356" s="0" t="s">
        <v>67</v>
      </c>
      <c r="E4356" s="0" t="n">
        <v>2034</v>
      </c>
      <c r="F4356" s="5" t="n">
        <v>3.44826456802856</v>
      </c>
      <c r="G4356" s="10" t="s">
        <v>4</v>
      </c>
    </row>
    <row r="4357" customFormat="false" ht="14.25" hidden="true" customHeight="false" outlineLevel="0" collapsed="false">
      <c r="A4357" s="0" t="s">
        <v>103</v>
      </c>
      <c r="B4357" s="0" t="s">
        <v>104</v>
      </c>
      <c r="C4357" s="0" t="s">
        <v>65</v>
      </c>
      <c r="D4357" s="0" t="s">
        <v>67</v>
      </c>
      <c r="E4357" s="0" t="n">
        <v>2035</v>
      </c>
      <c r="F4357" s="5" t="n">
        <v>3.76606731645655</v>
      </c>
      <c r="G4357" s="10" t="s">
        <v>4</v>
      </c>
    </row>
    <row r="4358" customFormat="false" ht="14.25" hidden="true" customHeight="false" outlineLevel="0" collapsed="false">
      <c r="A4358" s="0" t="s">
        <v>103</v>
      </c>
      <c r="B4358" s="0" t="s">
        <v>104</v>
      </c>
      <c r="C4358" s="0" t="s">
        <v>65</v>
      </c>
      <c r="D4358" s="0" t="s">
        <v>67</v>
      </c>
      <c r="E4358" s="0" t="n">
        <v>2036</v>
      </c>
      <c r="F4358" s="5" t="n">
        <v>4.03299865629655</v>
      </c>
      <c r="G4358" s="10" t="s">
        <v>4</v>
      </c>
    </row>
    <row r="4359" customFormat="false" ht="14.25" hidden="true" customHeight="false" outlineLevel="0" collapsed="false">
      <c r="A4359" s="0" t="s">
        <v>103</v>
      </c>
      <c r="B4359" s="0" t="s">
        <v>104</v>
      </c>
      <c r="C4359" s="0" t="s">
        <v>65</v>
      </c>
      <c r="D4359" s="0" t="s">
        <v>67</v>
      </c>
      <c r="E4359" s="0" t="n">
        <v>2037</v>
      </c>
      <c r="F4359" s="5" t="n">
        <v>4.31702379906055</v>
      </c>
      <c r="G4359" s="10" t="s">
        <v>4</v>
      </c>
    </row>
    <row r="4360" customFormat="false" ht="14.25" hidden="true" customHeight="false" outlineLevel="0" collapsed="false">
      <c r="A4360" s="0" t="s">
        <v>103</v>
      </c>
      <c r="B4360" s="0" t="s">
        <v>104</v>
      </c>
      <c r="C4360" s="0" t="s">
        <v>65</v>
      </c>
      <c r="D4360" s="0" t="s">
        <v>67</v>
      </c>
      <c r="E4360" s="0" t="n">
        <v>2038</v>
      </c>
      <c r="F4360" s="5" t="n">
        <v>4.58523655371656</v>
      </c>
      <c r="G4360" s="10" t="s">
        <v>4</v>
      </c>
    </row>
    <row r="4361" customFormat="false" ht="14.25" hidden="true" customHeight="false" outlineLevel="0" collapsed="false">
      <c r="A4361" s="0" t="s">
        <v>103</v>
      </c>
      <c r="B4361" s="0" t="s">
        <v>104</v>
      </c>
      <c r="C4361" s="0" t="s">
        <v>65</v>
      </c>
      <c r="D4361" s="0" t="s">
        <v>67</v>
      </c>
      <c r="E4361" s="0" t="n">
        <v>2039</v>
      </c>
      <c r="F4361" s="5" t="n">
        <v>4.88477290698655</v>
      </c>
      <c r="G4361" s="10" t="s">
        <v>4</v>
      </c>
    </row>
    <row r="4362" customFormat="false" ht="14.25" hidden="true" customHeight="false" outlineLevel="0" collapsed="false">
      <c r="A4362" s="0" t="s">
        <v>103</v>
      </c>
      <c r="B4362" s="0" t="s">
        <v>104</v>
      </c>
      <c r="C4362" s="0" t="s">
        <v>65</v>
      </c>
      <c r="D4362" s="0" t="s">
        <v>67</v>
      </c>
      <c r="E4362" s="0" t="n">
        <v>2040</v>
      </c>
      <c r="F4362" s="5" t="n">
        <v>5.24166836535655</v>
      </c>
      <c r="G4362" s="10" t="s">
        <v>4</v>
      </c>
    </row>
    <row r="4363" customFormat="false" ht="14.25" hidden="true" customHeight="false" outlineLevel="0" collapsed="false">
      <c r="A4363" s="0" t="s">
        <v>103</v>
      </c>
      <c r="B4363" s="0" t="s">
        <v>104</v>
      </c>
      <c r="C4363" s="0" t="s">
        <v>65</v>
      </c>
      <c r="D4363" s="0" t="s">
        <v>68</v>
      </c>
      <c r="E4363" s="0" t="n">
        <v>2024</v>
      </c>
      <c r="F4363" s="5" t="n">
        <v>0</v>
      </c>
      <c r="G4363" s="10" t="s">
        <v>4</v>
      </c>
    </row>
    <row r="4364" customFormat="false" ht="14.25" hidden="true" customHeight="false" outlineLevel="0" collapsed="false">
      <c r="A4364" s="0" t="s">
        <v>103</v>
      </c>
      <c r="B4364" s="0" t="s">
        <v>104</v>
      </c>
      <c r="C4364" s="0" t="s">
        <v>65</v>
      </c>
      <c r="D4364" s="0" t="s">
        <v>68</v>
      </c>
      <c r="E4364" s="0" t="n">
        <v>2025</v>
      </c>
      <c r="F4364" s="5" t="n">
        <v>8.8036351336722</v>
      </c>
      <c r="G4364" s="10" t="s">
        <v>4</v>
      </c>
    </row>
    <row r="4365" customFormat="false" ht="14.25" hidden="true" customHeight="false" outlineLevel="0" collapsed="false">
      <c r="A4365" s="0" t="s">
        <v>103</v>
      </c>
      <c r="B4365" s="0" t="s">
        <v>104</v>
      </c>
      <c r="C4365" s="0" t="s">
        <v>65</v>
      </c>
      <c r="D4365" s="0" t="s">
        <v>68</v>
      </c>
      <c r="E4365" s="0" t="n">
        <v>2026</v>
      </c>
      <c r="F4365" s="5" t="n">
        <v>8.6153476776722</v>
      </c>
      <c r="G4365" s="10" t="s">
        <v>4</v>
      </c>
    </row>
    <row r="4366" customFormat="false" ht="14.25" hidden="true" customHeight="false" outlineLevel="0" collapsed="false">
      <c r="A4366" s="0" t="s">
        <v>103</v>
      </c>
      <c r="B4366" s="0" t="s">
        <v>104</v>
      </c>
      <c r="C4366" s="0" t="s">
        <v>65</v>
      </c>
      <c r="D4366" s="0" t="s">
        <v>68</v>
      </c>
      <c r="E4366" s="0" t="n">
        <v>2027</v>
      </c>
      <c r="F4366" s="5" t="n">
        <v>8.5776355076722</v>
      </c>
      <c r="G4366" s="10" t="s">
        <v>4</v>
      </c>
    </row>
    <row r="4367" customFormat="false" ht="14.25" hidden="true" customHeight="false" outlineLevel="0" collapsed="false">
      <c r="A4367" s="0" t="s">
        <v>103</v>
      </c>
      <c r="B4367" s="0" t="s">
        <v>104</v>
      </c>
      <c r="C4367" s="0" t="s">
        <v>65</v>
      </c>
      <c r="D4367" s="0" t="s">
        <v>68</v>
      </c>
      <c r="E4367" s="0" t="n">
        <v>2028</v>
      </c>
      <c r="F4367" s="5" t="n">
        <v>8.6399967576722</v>
      </c>
      <c r="G4367" s="10" t="s">
        <v>4</v>
      </c>
    </row>
    <row r="4368" customFormat="false" ht="14.25" hidden="true" customHeight="false" outlineLevel="0" collapsed="false">
      <c r="A4368" s="0" t="s">
        <v>103</v>
      </c>
      <c r="B4368" s="0" t="s">
        <v>104</v>
      </c>
      <c r="C4368" s="0" t="s">
        <v>65</v>
      </c>
      <c r="D4368" s="0" t="s">
        <v>68</v>
      </c>
      <c r="E4368" s="0" t="n">
        <v>2029</v>
      </c>
      <c r="F4368" s="5" t="n">
        <v>8.7900785616722</v>
      </c>
      <c r="G4368" s="10" t="s">
        <v>4</v>
      </c>
    </row>
    <row r="4369" customFormat="false" ht="14.25" hidden="true" customHeight="false" outlineLevel="0" collapsed="false">
      <c r="A4369" s="0" t="s">
        <v>103</v>
      </c>
      <c r="B4369" s="0" t="s">
        <v>104</v>
      </c>
      <c r="C4369" s="0" t="s">
        <v>65</v>
      </c>
      <c r="D4369" s="0" t="s">
        <v>68</v>
      </c>
      <c r="E4369" s="0" t="n">
        <v>2030</v>
      </c>
      <c r="F4369" s="5" t="n">
        <v>8.9253448776722</v>
      </c>
      <c r="G4369" s="10" t="s">
        <v>4</v>
      </c>
    </row>
    <row r="4370" customFormat="false" ht="14.25" hidden="true" customHeight="false" outlineLevel="0" collapsed="false">
      <c r="A4370" s="0" t="s">
        <v>103</v>
      </c>
      <c r="B4370" s="0" t="s">
        <v>104</v>
      </c>
      <c r="C4370" s="0" t="s">
        <v>65</v>
      </c>
      <c r="D4370" s="0" t="s">
        <v>68</v>
      </c>
      <c r="E4370" s="0" t="n">
        <v>2031</v>
      </c>
      <c r="F4370" s="5" t="n">
        <v>9.1188087656722</v>
      </c>
      <c r="G4370" s="10" t="s">
        <v>4</v>
      </c>
    </row>
    <row r="4371" customFormat="false" ht="14.25" hidden="true" customHeight="false" outlineLevel="0" collapsed="false">
      <c r="A4371" s="0" t="s">
        <v>103</v>
      </c>
      <c r="B4371" s="0" t="s">
        <v>104</v>
      </c>
      <c r="C4371" s="0" t="s">
        <v>65</v>
      </c>
      <c r="D4371" s="0" t="s">
        <v>68</v>
      </c>
      <c r="E4371" s="0" t="n">
        <v>2032</v>
      </c>
      <c r="F4371" s="5" t="n">
        <v>9.3444418056722</v>
      </c>
      <c r="G4371" s="10" t="s">
        <v>4</v>
      </c>
    </row>
    <row r="4372" customFormat="false" ht="14.25" hidden="true" customHeight="false" outlineLevel="0" collapsed="false">
      <c r="A4372" s="0" t="s">
        <v>103</v>
      </c>
      <c r="B4372" s="0" t="s">
        <v>104</v>
      </c>
      <c r="C4372" s="0" t="s">
        <v>65</v>
      </c>
      <c r="D4372" s="0" t="s">
        <v>68</v>
      </c>
      <c r="E4372" s="0" t="n">
        <v>2033</v>
      </c>
      <c r="F4372" s="5" t="n">
        <v>9.6460750376722</v>
      </c>
      <c r="G4372" s="10" t="s">
        <v>4</v>
      </c>
    </row>
    <row r="4373" customFormat="false" ht="14.25" hidden="true" customHeight="false" outlineLevel="0" collapsed="false">
      <c r="A4373" s="0" t="s">
        <v>103</v>
      </c>
      <c r="B4373" s="0" t="s">
        <v>104</v>
      </c>
      <c r="C4373" s="0" t="s">
        <v>65</v>
      </c>
      <c r="D4373" s="0" t="s">
        <v>68</v>
      </c>
      <c r="E4373" s="0" t="n">
        <v>2034</v>
      </c>
      <c r="F4373" s="5" t="n">
        <v>9.9319325256722</v>
      </c>
      <c r="G4373" s="10" t="s">
        <v>4</v>
      </c>
    </row>
    <row r="4374" customFormat="false" ht="14.25" hidden="true" customHeight="false" outlineLevel="0" collapsed="false">
      <c r="A4374" s="0" t="s">
        <v>103</v>
      </c>
      <c r="B4374" s="0" t="s">
        <v>104</v>
      </c>
      <c r="C4374" s="0" t="s">
        <v>65</v>
      </c>
      <c r="D4374" s="0" t="s">
        <v>68</v>
      </c>
      <c r="E4374" s="0" t="n">
        <v>2035</v>
      </c>
      <c r="F4374" s="5" t="n">
        <v>10.3111851576722</v>
      </c>
      <c r="G4374" s="10" t="s">
        <v>4</v>
      </c>
    </row>
    <row r="4375" customFormat="false" ht="14.25" hidden="true" customHeight="false" outlineLevel="0" collapsed="false">
      <c r="A4375" s="0" t="s">
        <v>103</v>
      </c>
      <c r="B4375" s="0" t="s">
        <v>104</v>
      </c>
      <c r="C4375" s="0" t="s">
        <v>65</v>
      </c>
      <c r="D4375" s="0" t="s">
        <v>68</v>
      </c>
      <c r="E4375" s="0" t="n">
        <v>2036</v>
      </c>
      <c r="F4375" s="5" t="n">
        <v>10.5217462776722</v>
      </c>
      <c r="G4375" s="10" t="s">
        <v>4</v>
      </c>
    </row>
    <row r="4376" customFormat="false" ht="14.25" hidden="true" customHeight="false" outlineLevel="0" collapsed="false">
      <c r="A4376" s="0" t="s">
        <v>103</v>
      </c>
      <c r="B4376" s="0" t="s">
        <v>104</v>
      </c>
      <c r="C4376" s="0" t="s">
        <v>65</v>
      </c>
      <c r="D4376" s="0" t="s">
        <v>68</v>
      </c>
      <c r="E4376" s="0" t="n">
        <v>2037</v>
      </c>
      <c r="F4376" s="5" t="n">
        <v>10.7157633096722</v>
      </c>
      <c r="G4376" s="10" t="s">
        <v>4</v>
      </c>
    </row>
    <row r="4377" customFormat="false" ht="14.25" hidden="true" customHeight="false" outlineLevel="0" collapsed="false">
      <c r="A4377" s="0" t="s">
        <v>103</v>
      </c>
      <c r="B4377" s="0" t="s">
        <v>104</v>
      </c>
      <c r="C4377" s="0" t="s">
        <v>65</v>
      </c>
      <c r="D4377" s="0" t="s">
        <v>68</v>
      </c>
      <c r="E4377" s="0" t="n">
        <v>2038</v>
      </c>
      <c r="F4377" s="5" t="n">
        <v>10.8932362536722</v>
      </c>
      <c r="G4377" s="10" t="s">
        <v>4</v>
      </c>
    </row>
    <row r="4378" customFormat="false" ht="14.25" hidden="true" customHeight="false" outlineLevel="0" collapsed="false">
      <c r="A4378" s="0" t="s">
        <v>103</v>
      </c>
      <c r="B4378" s="0" t="s">
        <v>104</v>
      </c>
      <c r="C4378" s="0" t="s">
        <v>65</v>
      </c>
      <c r="D4378" s="0" t="s">
        <v>68</v>
      </c>
      <c r="E4378" s="0" t="n">
        <v>2039</v>
      </c>
      <c r="F4378" s="5" t="n">
        <v>11.0895092976722</v>
      </c>
      <c r="G4378" s="10" t="s">
        <v>4</v>
      </c>
    </row>
    <row r="4379" customFormat="false" ht="14.25" hidden="true" customHeight="false" outlineLevel="0" collapsed="false">
      <c r="A4379" s="0" t="s">
        <v>103</v>
      </c>
      <c r="B4379" s="0" t="s">
        <v>104</v>
      </c>
      <c r="C4379" s="0" t="s">
        <v>65</v>
      </c>
      <c r="D4379" s="0" t="s">
        <v>68</v>
      </c>
      <c r="E4379" s="0" t="n">
        <v>2040</v>
      </c>
      <c r="F4379" s="5" t="n">
        <v>11.3940709176722</v>
      </c>
      <c r="G4379" s="10" t="s">
        <v>4</v>
      </c>
    </row>
    <row r="4380" customFormat="false" ht="14.25" hidden="true" customHeight="false" outlineLevel="0" collapsed="false">
      <c r="A4380" s="0" t="s">
        <v>103</v>
      </c>
      <c r="B4380" s="0" t="s">
        <v>104</v>
      </c>
      <c r="C4380" s="0" t="s">
        <v>65</v>
      </c>
      <c r="D4380" s="0" t="s">
        <v>69</v>
      </c>
      <c r="E4380" s="0" t="n">
        <v>2024</v>
      </c>
      <c r="F4380" s="5" t="n">
        <v>0</v>
      </c>
      <c r="G4380" s="10" t="s">
        <v>4</v>
      </c>
    </row>
    <row r="4381" customFormat="false" ht="14.25" hidden="true" customHeight="false" outlineLevel="0" collapsed="false">
      <c r="A4381" s="0" t="s">
        <v>103</v>
      </c>
      <c r="B4381" s="0" t="s">
        <v>104</v>
      </c>
      <c r="C4381" s="0" t="s">
        <v>65</v>
      </c>
      <c r="D4381" s="0" t="s">
        <v>69</v>
      </c>
      <c r="E4381" s="0" t="n">
        <v>2025</v>
      </c>
      <c r="F4381" s="5" t="n">
        <v>-0.0877122717913966</v>
      </c>
      <c r="G4381" s="10" t="s">
        <v>4</v>
      </c>
    </row>
    <row r="4382" customFormat="false" ht="14.25" hidden="true" customHeight="false" outlineLevel="0" collapsed="false">
      <c r="A4382" s="0" t="s">
        <v>103</v>
      </c>
      <c r="B4382" s="0" t="s">
        <v>104</v>
      </c>
      <c r="C4382" s="0" t="s">
        <v>65</v>
      </c>
      <c r="D4382" s="0" t="s">
        <v>69</v>
      </c>
      <c r="E4382" s="0" t="n">
        <v>2026</v>
      </c>
      <c r="F4382" s="5" t="n">
        <v>-0.403594919215452</v>
      </c>
      <c r="G4382" s="10" t="s">
        <v>4</v>
      </c>
    </row>
    <row r="4383" customFormat="false" ht="14.25" hidden="true" customHeight="false" outlineLevel="0" collapsed="false">
      <c r="A4383" s="0" t="s">
        <v>103</v>
      </c>
      <c r="B4383" s="0" t="s">
        <v>104</v>
      </c>
      <c r="C4383" s="0" t="s">
        <v>65</v>
      </c>
      <c r="D4383" s="0" t="s">
        <v>69</v>
      </c>
      <c r="E4383" s="0" t="n">
        <v>2027</v>
      </c>
      <c r="F4383" s="5" t="n">
        <v>-0.497366518561077</v>
      </c>
      <c r="G4383" s="10" t="s">
        <v>4</v>
      </c>
    </row>
    <row r="4384" customFormat="false" ht="14.25" hidden="true" customHeight="false" outlineLevel="0" collapsed="false">
      <c r="A4384" s="0" t="s">
        <v>103</v>
      </c>
      <c r="B4384" s="0" t="s">
        <v>104</v>
      </c>
      <c r="C4384" s="0" t="s">
        <v>65</v>
      </c>
      <c r="D4384" s="0" t="s">
        <v>69</v>
      </c>
      <c r="E4384" s="0" t="n">
        <v>2028</v>
      </c>
      <c r="F4384" s="5" t="n">
        <v>-0.618495919043483</v>
      </c>
      <c r="G4384" s="10" t="s">
        <v>4</v>
      </c>
    </row>
    <row r="4385" customFormat="false" ht="14.25" hidden="true" customHeight="false" outlineLevel="0" collapsed="false">
      <c r="A4385" s="0" t="s">
        <v>103</v>
      </c>
      <c r="B4385" s="0" t="s">
        <v>104</v>
      </c>
      <c r="C4385" s="0" t="s">
        <v>65</v>
      </c>
      <c r="D4385" s="0" t="s">
        <v>69</v>
      </c>
      <c r="E4385" s="0" t="n">
        <v>2029</v>
      </c>
      <c r="F4385" s="5" t="n">
        <v>-0.676869759932326</v>
      </c>
      <c r="G4385" s="10" t="s">
        <v>4</v>
      </c>
    </row>
    <row r="4386" customFormat="false" ht="14.25" hidden="true" customHeight="false" outlineLevel="0" collapsed="false">
      <c r="A4386" s="0" t="s">
        <v>103</v>
      </c>
      <c r="B4386" s="0" t="s">
        <v>104</v>
      </c>
      <c r="C4386" s="0" t="s">
        <v>65</v>
      </c>
      <c r="D4386" s="0" t="s">
        <v>69</v>
      </c>
      <c r="E4386" s="0" t="n">
        <v>2030</v>
      </c>
      <c r="F4386" s="5" t="n">
        <v>-0.847846254136769</v>
      </c>
      <c r="G4386" s="10" t="s">
        <v>4</v>
      </c>
    </row>
    <row r="4387" customFormat="false" ht="14.25" hidden="true" customHeight="false" outlineLevel="0" collapsed="false">
      <c r="A4387" s="0" t="s">
        <v>103</v>
      </c>
      <c r="B4387" s="0" t="s">
        <v>104</v>
      </c>
      <c r="C4387" s="0" t="s">
        <v>65</v>
      </c>
      <c r="D4387" s="0" t="s">
        <v>69</v>
      </c>
      <c r="E4387" s="0" t="n">
        <v>2031</v>
      </c>
      <c r="F4387" s="5" t="n">
        <v>-0.888474651227704</v>
      </c>
      <c r="G4387" s="10" t="s">
        <v>4</v>
      </c>
    </row>
    <row r="4388" customFormat="false" ht="14.25" hidden="true" customHeight="false" outlineLevel="0" collapsed="false">
      <c r="A4388" s="0" t="s">
        <v>103</v>
      </c>
      <c r="B4388" s="0" t="s">
        <v>104</v>
      </c>
      <c r="C4388" s="0" t="s">
        <v>65</v>
      </c>
      <c r="D4388" s="0" t="s">
        <v>69</v>
      </c>
      <c r="E4388" s="0" t="n">
        <v>2032</v>
      </c>
      <c r="F4388" s="5" t="n">
        <v>-0.853237104655896</v>
      </c>
      <c r="G4388" s="10" t="s">
        <v>4</v>
      </c>
    </row>
    <row r="4389" customFormat="false" ht="14.25" hidden="true" customHeight="false" outlineLevel="0" collapsed="false">
      <c r="A4389" s="0" t="s">
        <v>103</v>
      </c>
      <c r="B4389" s="0" t="s">
        <v>104</v>
      </c>
      <c r="C4389" s="0" t="s">
        <v>65</v>
      </c>
      <c r="D4389" s="0" t="s">
        <v>69</v>
      </c>
      <c r="E4389" s="0" t="n">
        <v>2033</v>
      </c>
      <c r="F4389" s="5" t="n">
        <v>-0.818991011401092</v>
      </c>
      <c r="G4389" s="10" t="s">
        <v>4</v>
      </c>
    </row>
    <row r="4390" customFormat="false" ht="14.25" hidden="true" customHeight="false" outlineLevel="0" collapsed="false">
      <c r="A4390" s="0" t="s">
        <v>103</v>
      </c>
      <c r="B4390" s="0" t="s">
        <v>104</v>
      </c>
      <c r="C4390" s="0" t="s">
        <v>65</v>
      </c>
      <c r="D4390" s="0" t="s">
        <v>69</v>
      </c>
      <c r="E4390" s="0" t="n">
        <v>2034</v>
      </c>
      <c r="F4390" s="5" t="n">
        <v>-1.02492815938181</v>
      </c>
      <c r="G4390" s="10" t="s">
        <v>4</v>
      </c>
    </row>
    <row r="4391" customFormat="false" ht="14.25" hidden="true" customHeight="false" outlineLevel="0" collapsed="false">
      <c r="A4391" s="0" t="s">
        <v>103</v>
      </c>
      <c r="B4391" s="0" t="s">
        <v>104</v>
      </c>
      <c r="C4391" s="0" t="s">
        <v>65</v>
      </c>
      <c r="D4391" s="0" t="s">
        <v>69</v>
      </c>
      <c r="E4391" s="0" t="n">
        <v>2035</v>
      </c>
      <c r="F4391" s="5" t="n">
        <v>-1.22519974421272</v>
      </c>
      <c r="G4391" s="10" t="s">
        <v>4</v>
      </c>
    </row>
    <row r="4392" customFormat="false" ht="14.25" hidden="true" customHeight="false" outlineLevel="0" collapsed="false">
      <c r="A4392" s="0" t="s">
        <v>103</v>
      </c>
      <c r="B4392" s="0" t="s">
        <v>104</v>
      </c>
      <c r="C4392" s="0" t="s">
        <v>65</v>
      </c>
      <c r="D4392" s="0" t="s">
        <v>69</v>
      </c>
      <c r="E4392" s="0" t="n">
        <v>2036</v>
      </c>
      <c r="F4392" s="5" t="n">
        <v>-1.33177309762618</v>
      </c>
      <c r="G4392" s="10" t="s">
        <v>4</v>
      </c>
    </row>
    <row r="4393" customFormat="false" ht="14.25" hidden="true" customHeight="false" outlineLevel="0" collapsed="false">
      <c r="A4393" s="0" t="s">
        <v>103</v>
      </c>
      <c r="B4393" s="0" t="s">
        <v>104</v>
      </c>
      <c r="C4393" s="0" t="s">
        <v>65</v>
      </c>
      <c r="D4393" s="0" t="s">
        <v>69</v>
      </c>
      <c r="E4393" s="0" t="n">
        <v>2037</v>
      </c>
      <c r="F4393" s="5" t="n">
        <v>-1.51027409186938</v>
      </c>
      <c r="G4393" s="10" t="s">
        <v>4</v>
      </c>
    </row>
    <row r="4394" customFormat="false" ht="14.25" hidden="true" customHeight="false" outlineLevel="0" collapsed="false">
      <c r="A4394" s="0" t="s">
        <v>103</v>
      </c>
      <c r="B4394" s="0" t="s">
        <v>104</v>
      </c>
      <c r="C4394" s="0" t="s">
        <v>65</v>
      </c>
      <c r="D4394" s="0" t="s">
        <v>69</v>
      </c>
      <c r="E4394" s="0" t="n">
        <v>2038</v>
      </c>
      <c r="F4394" s="5" t="n">
        <v>-1.70392796839748</v>
      </c>
      <c r="G4394" s="10" t="s">
        <v>4</v>
      </c>
    </row>
    <row r="4395" customFormat="false" ht="14.25" hidden="true" customHeight="false" outlineLevel="0" collapsed="false">
      <c r="A4395" s="0" t="s">
        <v>103</v>
      </c>
      <c r="B4395" s="0" t="s">
        <v>104</v>
      </c>
      <c r="C4395" s="0" t="s">
        <v>65</v>
      </c>
      <c r="D4395" s="0" t="s">
        <v>69</v>
      </c>
      <c r="E4395" s="0" t="n">
        <v>2039</v>
      </c>
      <c r="F4395" s="5" t="n">
        <v>-1.89049916663737</v>
      </c>
      <c r="G4395" s="10" t="s">
        <v>4</v>
      </c>
    </row>
    <row r="4396" customFormat="false" ht="14.25" hidden="true" customHeight="false" outlineLevel="0" collapsed="false">
      <c r="A4396" s="0" t="s">
        <v>103</v>
      </c>
      <c r="B4396" s="0" t="s">
        <v>104</v>
      </c>
      <c r="C4396" s="0" t="s">
        <v>65</v>
      </c>
      <c r="D4396" s="0" t="s">
        <v>69</v>
      </c>
      <c r="E4396" s="0" t="n">
        <v>2040</v>
      </c>
      <c r="F4396" s="5" t="n">
        <v>-1.97226592427366</v>
      </c>
      <c r="G4396" s="10" t="s">
        <v>4</v>
      </c>
    </row>
    <row r="4397" customFormat="false" ht="14.25" hidden="true" customHeight="false" outlineLevel="0" collapsed="false">
      <c r="A4397" s="0" t="s">
        <v>103</v>
      </c>
      <c r="B4397" s="0" t="s">
        <v>104</v>
      </c>
      <c r="C4397" s="0" t="s">
        <v>65</v>
      </c>
      <c r="D4397" s="0" t="s">
        <v>70</v>
      </c>
      <c r="E4397" s="0" t="n">
        <v>2024</v>
      </c>
      <c r="F4397" s="5" t="n">
        <v>0</v>
      </c>
      <c r="G4397" s="10" t="s">
        <v>4</v>
      </c>
    </row>
    <row r="4398" customFormat="false" ht="14.25" hidden="true" customHeight="false" outlineLevel="0" collapsed="false">
      <c r="A4398" s="0" t="s">
        <v>103</v>
      </c>
      <c r="B4398" s="0" t="s">
        <v>104</v>
      </c>
      <c r="C4398" s="0" t="s">
        <v>65</v>
      </c>
      <c r="D4398" s="0" t="s">
        <v>70</v>
      </c>
      <c r="E4398" s="0" t="n">
        <v>2025</v>
      </c>
      <c r="F4398" s="5" t="n">
        <v>124.07075290984</v>
      </c>
      <c r="G4398" s="10" t="s">
        <v>4</v>
      </c>
    </row>
    <row r="4399" customFormat="false" ht="14.25" hidden="true" customHeight="false" outlineLevel="0" collapsed="false">
      <c r="A4399" s="0" t="s">
        <v>103</v>
      </c>
      <c r="B4399" s="0" t="s">
        <v>104</v>
      </c>
      <c r="C4399" s="0" t="s">
        <v>65</v>
      </c>
      <c r="D4399" s="0" t="s">
        <v>70</v>
      </c>
      <c r="E4399" s="0" t="n">
        <v>2026</v>
      </c>
      <c r="F4399" s="5" t="n">
        <v>119.633344286644</v>
      </c>
      <c r="G4399" s="10" t="s">
        <v>4</v>
      </c>
    </row>
    <row r="4400" customFormat="false" ht="14.25" hidden="true" customHeight="false" outlineLevel="0" collapsed="false">
      <c r="A4400" s="0" t="s">
        <v>103</v>
      </c>
      <c r="B4400" s="0" t="s">
        <v>104</v>
      </c>
      <c r="C4400" s="0" t="s">
        <v>65</v>
      </c>
      <c r="D4400" s="0" t="s">
        <v>70</v>
      </c>
      <c r="E4400" s="0" t="n">
        <v>2027</v>
      </c>
      <c r="F4400" s="5" t="n">
        <v>116.677971044221</v>
      </c>
      <c r="G4400" s="10" t="s">
        <v>4</v>
      </c>
    </row>
    <row r="4401" customFormat="false" ht="14.25" hidden="true" customHeight="false" outlineLevel="0" collapsed="false">
      <c r="A4401" s="0" t="s">
        <v>103</v>
      </c>
      <c r="B4401" s="0" t="s">
        <v>104</v>
      </c>
      <c r="C4401" s="0" t="s">
        <v>65</v>
      </c>
      <c r="D4401" s="0" t="s">
        <v>70</v>
      </c>
      <c r="E4401" s="0" t="n">
        <v>2028</v>
      </c>
      <c r="F4401" s="5" t="n">
        <v>115.085098571738</v>
      </c>
      <c r="G4401" s="10" t="s">
        <v>4</v>
      </c>
    </row>
    <row r="4402" customFormat="false" ht="14.25" hidden="true" customHeight="false" outlineLevel="0" collapsed="false">
      <c r="A4402" s="0" t="s">
        <v>103</v>
      </c>
      <c r="B4402" s="0" t="s">
        <v>104</v>
      </c>
      <c r="C4402" s="0" t="s">
        <v>65</v>
      </c>
      <c r="D4402" s="0" t="s">
        <v>70</v>
      </c>
      <c r="E4402" s="0" t="n">
        <v>2029</v>
      </c>
      <c r="F4402" s="5" t="n">
        <v>115.606785763888</v>
      </c>
      <c r="G4402" s="10" t="s">
        <v>4</v>
      </c>
    </row>
    <row r="4403" customFormat="false" ht="14.25" hidden="true" customHeight="false" outlineLevel="0" collapsed="false">
      <c r="A4403" s="0" t="s">
        <v>103</v>
      </c>
      <c r="B4403" s="0" t="s">
        <v>104</v>
      </c>
      <c r="C4403" s="0" t="s">
        <v>65</v>
      </c>
      <c r="D4403" s="0" t="s">
        <v>70</v>
      </c>
      <c r="E4403" s="0" t="n">
        <v>2030</v>
      </c>
      <c r="F4403" s="5" t="n">
        <v>116.011049522922</v>
      </c>
      <c r="G4403" s="10" t="s">
        <v>4</v>
      </c>
    </row>
    <row r="4404" customFormat="false" ht="14.25" hidden="true" customHeight="false" outlineLevel="0" collapsed="false">
      <c r="A4404" s="0" t="s">
        <v>103</v>
      </c>
      <c r="B4404" s="0" t="s">
        <v>104</v>
      </c>
      <c r="C4404" s="0" t="s">
        <v>65</v>
      </c>
      <c r="D4404" s="0" t="s">
        <v>70</v>
      </c>
      <c r="E4404" s="0" t="n">
        <v>2031</v>
      </c>
      <c r="F4404" s="5" t="n">
        <v>116.582447632216</v>
      </c>
      <c r="G4404" s="10" t="s">
        <v>4</v>
      </c>
    </row>
    <row r="4405" customFormat="false" ht="14.25" hidden="true" customHeight="false" outlineLevel="0" collapsed="false">
      <c r="A4405" s="0" t="s">
        <v>103</v>
      </c>
      <c r="B4405" s="0" t="s">
        <v>104</v>
      </c>
      <c r="C4405" s="0" t="s">
        <v>65</v>
      </c>
      <c r="D4405" s="0" t="s">
        <v>70</v>
      </c>
      <c r="E4405" s="0" t="n">
        <v>2032</v>
      </c>
      <c r="F4405" s="5" t="n">
        <v>118.084406204798</v>
      </c>
      <c r="G4405" s="10" t="s">
        <v>4</v>
      </c>
    </row>
    <row r="4406" customFormat="false" ht="14.25" hidden="true" customHeight="false" outlineLevel="0" collapsed="false">
      <c r="A4406" s="0" t="s">
        <v>103</v>
      </c>
      <c r="B4406" s="0" t="s">
        <v>104</v>
      </c>
      <c r="C4406" s="0" t="s">
        <v>65</v>
      </c>
      <c r="D4406" s="0" t="s">
        <v>70</v>
      </c>
      <c r="E4406" s="0" t="n">
        <v>2033</v>
      </c>
      <c r="F4406" s="5" t="n">
        <v>120.076359558432</v>
      </c>
      <c r="G4406" s="10" t="s">
        <v>4</v>
      </c>
    </row>
    <row r="4407" customFormat="false" ht="14.25" hidden="true" customHeight="false" outlineLevel="0" collapsed="false">
      <c r="A4407" s="0" t="s">
        <v>103</v>
      </c>
      <c r="B4407" s="0" t="s">
        <v>104</v>
      </c>
      <c r="C4407" s="0" t="s">
        <v>65</v>
      </c>
      <c r="D4407" s="0" t="s">
        <v>70</v>
      </c>
      <c r="E4407" s="0" t="n">
        <v>2034</v>
      </c>
      <c r="F4407" s="5" t="n">
        <v>121.934032438903</v>
      </c>
      <c r="G4407" s="10" t="s">
        <v>4</v>
      </c>
    </row>
    <row r="4408" customFormat="false" ht="14.25" hidden="true" customHeight="false" outlineLevel="0" collapsed="false">
      <c r="A4408" s="0" t="s">
        <v>103</v>
      </c>
      <c r="B4408" s="0" t="s">
        <v>104</v>
      </c>
      <c r="C4408" s="0" t="s">
        <v>65</v>
      </c>
      <c r="D4408" s="0" t="s">
        <v>70</v>
      </c>
      <c r="E4408" s="0" t="n">
        <v>2035</v>
      </c>
      <c r="F4408" s="5" t="n">
        <v>124.005901531322</v>
      </c>
      <c r="G4408" s="10" t="s">
        <v>4</v>
      </c>
    </row>
    <row r="4409" customFormat="false" ht="14.25" hidden="true" customHeight="false" outlineLevel="0" collapsed="false">
      <c r="A4409" s="0" t="s">
        <v>103</v>
      </c>
      <c r="B4409" s="0" t="s">
        <v>104</v>
      </c>
      <c r="C4409" s="0" t="s">
        <v>65</v>
      </c>
      <c r="D4409" s="0" t="s">
        <v>70</v>
      </c>
      <c r="E4409" s="0" t="n">
        <v>2036</v>
      </c>
      <c r="F4409" s="5" t="n">
        <v>124.67337982527</v>
      </c>
      <c r="G4409" s="10" t="s">
        <v>4</v>
      </c>
    </row>
    <row r="4410" customFormat="false" ht="14.25" hidden="true" customHeight="false" outlineLevel="0" collapsed="false">
      <c r="A4410" s="0" t="s">
        <v>103</v>
      </c>
      <c r="B4410" s="0" t="s">
        <v>104</v>
      </c>
      <c r="C4410" s="0" t="s">
        <v>65</v>
      </c>
      <c r="D4410" s="0" t="s">
        <v>70</v>
      </c>
      <c r="E4410" s="0" t="n">
        <v>2037</v>
      </c>
      <c r="F4410" s="5" t="n">
        <v>125.479374165878</v>
      </c>
      <c r="G4410" s="10" t="s">
        <v>4</v>
      </c>
    </row>
    <row r="4411" customFormat="false" ht="14.25" hidden="true" customHeight="false" outlineLevel="0" collapsed="false">
      <c r="A4411" s="0" t="s">
        <v>103</v>
      </c>
      <c r="B4411" s="0" t="s">
        <v>104</v>
      </c>
      <c r="C4411" s="0" t="s">
        <v>65</v>
      </c>
      <c r="D4411" s="0" t="s">
        <v>70</v>
      </c>
      <c r="E4411" s="0" t="n">
        <v>2038</v>
      </c>
      <c r="F4411" s="5" t="n">
        <v>126.196829639519</v>
      </c>
      <c r="G4411" s="10" t="s">
        <v>4</v>
      </c>
    </row>
    <row r="4412" customFormat="false" ht="14.25" hidden="true" customHeight="false" outlineLevel="0" collapsed="false">
      <c r="A4412" s="0" t="s">
        <v>103</v>
      </c>
      <c r="B4412" s="0" t="s">
        <v>104</v>
      </c>
      <c r="C4412" s="0" t="s">
        <v>65</v>
      </c>
      <c r="D4412" s="0" t="s">
        <v>70</v>
      </c>
      <c r="E4412" s="0" t="n">
        <v>2039</v>
      </c>
      <c r="F4412" s="5" t="n">
        <v>126.79709441804</v>
      </c>
      <c r="G4412" s="10" t="s">
        <v>4</v>
      </c>
    </row>
    <row r="4413" customFormat="false" ht="14.25" hidden="true" customHeight="false" outlineLevel="0" collapsed="false">
      <c r="A4413" s="0" t="s">
        <v>103</v>
      </c>
      <c r="B4413" s="0" t="s">
        <v>104</v>
      </c>
      <c r="C4413" s="0" t="s">
        <v>65</v>
      </c>
      <c r="D4413" s="0" t="s">
        <v>70</v>
      </c>
      <c r="E4413" s="0" t="n">
        <v>2040</v>
      </c>
      <c r="F4413" s="5" t="n">
        <v>127.554044332242</v>
      </c>
      <c r="G4413" s="10" t="s">
        <v>4</v>
      </c>
    </row>
    <row r="4414" customFormat="false" ht="14.25" hidden="true" customHeight="false" outlineLevel="0" collapsed="false">
      <c r="A4414" s="0" t="s">
        <v>103</v>
      </c>
      <c r="B4414" s="0" t="s">
        <v>104</v>
      </c>
      <c r="C4414" s="0" t="s">
        <v>65</v>
      </c>
      <c r="D4414" s="0" t="s">
        <v>71</v>
      </c>
      <c r="E4414" s="0" t="n">
        <v>2024</v>
      </c>
      <c r="F4414" s="5" t="n">
        <v>0</v>
      </c>
      <c r="G4414" s="10" t="s">
        <v>4</v>
      </c>
    </row>
    <row r="4415" customFormat="false" ht="14.25" hidden="true" customHeight="false" outlineLevel="0" collapsed="false">
      <c r="A4415" s="0" t="s">
        <v>103</v>
      </c>
      <c r="B4415" s="0" t="s">
        <v>104</v>
      </c>
      <c r="C4415" s="0" t="s">
        <v>65</v>
      </c>
      <c r="D4415" s="0" t="s">
        <v>71</v>
      </c>
      <c r="E4415" s="0" t="n">
        <v>2025</v>
      </c>
      <c r="F4415" s="5" t="n">
        <v>177.419140048969</v>
      </c>
      <c r="G4415" s="10" t="s">
        <v>4</v>
      </c>
    </row>
    <row r="4416" customFormat="false" ht="14.25" hidden="true" customHeight="false" outlineLevel="0" collapsed="false">
      <c r="A4416" s="0" t="s">
        <v>103</v>
      </c>
      <c r="B4416" s="0" t="s">
        <v>104</v>
      </c>
      <c r="C4416" s="0" t="s">
        <v>65</v>
      </c>
      <c r="D4416" s="0" t="s">
        <v>71</v>
      </c>
      <c r="E4416" s="0" t="n">
        <v>2026</v>
      </c>
      <c r="F4416" s="5" t="n">
        <v>173.617792119898</v>
      </c>
      <c r="G4416" s="10" t="s">
        <v>4</v>
      </c>
    </row>
    <row r="4417" customFormat="false" ht="14.25" hidden="true" customHeight="false" outlineLevel="0" collapsed="false">
      <c r="A4417" s="0" t="s">
        <v>103</v>
      </c>
      <c r="B4417" s="0" t="s">
        <v>104</v>
      </c>
      <c r="C4417" s="0" t="s">
        <v>65</v>
      </c>
      <c r="D4417" s="0" t="s">
        <v>71</v>
      </c>
      <c r="E4417" s="0" t="n">
        <v>2027</v>
      </c>
      <c r="F4417" s="5" t="n">
        <v>172.143423329196</v>
      </c>
      <c r="G4417" s="10" t="s">
        <v>4</v>
      </c>
    </row>
    <row r="4418" customFormat="false" ht="14.25" hidden="true" customHeight="false" outlineLevel="0" collapsed="false">
      <c r="A4418" s="0" t="s">
        <v>103</v>
      </c>
      <c r="B4418" s="0" t="s">
        <v>104</v>
      </c>
      <c r="C4418" s="0" t="s">
        <v>65</v>
      </c>
      <c r="D4418" s="0" t="s">
        <v>71</v>
      </c>
      <c r="E4418" s="0" t="n">
        <v>2028</v>
      </c>
      <c r="F4418" s="5" t="n">
        <v>172.902129112198</v>
      </c>
      <c r="G4418" s="10" t="s">
        <v>4</v>
      </c>
    </row>
    <row r="4419" customFormat="false" ht="14.25" hidden="true" customHeight="false" outlineLevel="0" collapsed="false">
      <c r="A4419" s="0" t="s">
        <v>103</v>
      </c>
      <c r="B4419" s="0" t="s">
        <v>104</v>
      </c>
      <c r="C4419" s="0" t="s">
        <v>65</v>
      </c>
      <c r="D4419" s="0" t="s">
        <v>71</v>
      </c>
      <c r="E4419" s="0" t="n">
        <v>2029</v>
      </c>
      <c r="F4419" s="5" t="n">
        <v>174.860464982951</v>
      </c>
      <c r="G4419" s="10" t="s">
        <v>4</v>
      </c>
    </row>
    <row r="4420" customFormat="false" ht="14.25" hidden="true" customHeight="false" outlineLevel="0" collapsed="false">
      <c r="A4420" s="0" t="s">
        <v>103</v>
      </c>
      <c r="B4420" s="0" t="s">
        <v>104</v>
      </c>
      <c r="C4420" s="0" t="s">
        <v>65</v>
      </c>
      <c r="D4420" s="0" t="s">
        <v>71</v>
      </c>
      <c r="E4420" s="0" t="n">
        <v>2030</v>
      </c>
      <c r="F4420" s="5" t="n">
        <v>176.602843544739</v>
      </c>
      <c r="G4420" s="10" t="s">
        <v>4</v>
      </c>
    </row>
    <row r="4421" customFormat="false" ht="14.25" hidden="true" customHeight="false" outlineLevel="0" collapsed="false">
      <c r="A4421" s="0" t="s">
        <v>103</v>
      </c>
      <c r="B4421" s="0" t="s">
        <v>104</v>
      </c>
      <c r="C4421" s="0" t="s">
        <v>65</v>
      </c>
      <c r="D4421" s="0" t="s">
        <v>71</v>
      </c>
      <c r="E4421" s="0" t="n">
        <v>2031</v>
      </c>
      <c r="F4421" s="5" t="n">
        <v>178.851790694047</v>
      </c>
      <c r="G4421" s="10" t="s">
        <v>4</v>
      </c>
    </row>
    <row r="4422" customFormat="false" ht="14.25" hidden="true" customHeight="false" outlineLevel="0" collapsed="false">
      <c r="A4422" s="0" t="s">
        <v>103</v>
      </c>
      <c r="B4422" s="0" t="s">
        <v>104</v>
      </c>
      <c r="C4422" s="0" t="s">
        <v>65</v>
      </c>
      <c r="D4422" s="0" t="s">
        <v>71</v>
      </c>
      <c r="E4422" s="0" t="n">
        <v>2032</v>
      </c>
      <c r="F4422" s="5" t="n">
        <v>182.063606767573</v>
      </c>
      <c r="G4422" s="10" t="s">
        <v>4</v>
      </c>
    </row>
    <row r="4423" customFormat="false" ht="14.25" hidden="true" customHeight="false" outlineLevel="0" collapsed="false">
      <c r="A4423" s="0" t="s">
        <v>103</v>
      </c>
      <c r="B4423" s="0" t="s">
        <v>104</v>
      </c>
      <c r="C4423" s="0" t="s">
        <v>65</v>
      </c>
      <c r="D4423" s="0" t="s">
        <v>71</v>
      </c>
      <c r="E4423" s="0" t="n">
        <v>2033</v>
      </c>
      <c r="F4423" s="5" t="n">
        <v>186.30555091455</v>
      </c>
      <c r="G4423" s="10" t="s">
        <v>4</v>
      </c>
    </row>
    <row r="4424" customFormat="false" ht="14.25" hidden="true" customHeight="false" outlineLevel="0" collapsed="false">
      <c r="A4424" s="0" t="s">
        <v>103</v>
      </c>
      <c r="B4424" s="0" t="s">
        <v>104</v>
      </c>
      <c r="C4424" s="0" t="s">
        <v>65</v>
      </c>
      <c r="D4424" s="0" t="s">
        <v>71</v>
      </c>
      <c r="E4424" s="0" t="n">
        <v>2034</v>
      </c>
      <c r="F4424" s="5" t="n">
        <v>190.298998584777</v>
      </c>
      <c r="G4424" s="10" t="s">
        <v>4</v>
      </c>
    </row>
    <row r="4425" customFormat="false" ht="14.25" hidden="true" customHeight="false" outlineLevel="0" collapsed="false">
      <c r="A4425" s="0" t="s">
        <v>103</v>
      </c>
      <c r="B4425" s="0" t="s">
        <v>104</v>
      </c>
      <c r="C4425" s="0" t="s">
        <v>65</v>
      </c>
      <c r="D4425" s="0" t="s">
        <v>71</v>
      </c>
      <c r="E4425" s="0" t="n">
        <v>2035</v>
      </c>
      <c r="F4425" s="5" t="n">
        <v>194.67884990531</v>
      </c>
      <c r="G4425" s="10" t="s">
        <v>4</v>
      </c>
    </row>
    <row r="4426" customFormat="false" ht="14.25" hidden="true" customHeight="false" outlineLevel="0" collapsed="false">
      <c r="A4426" s="0" t="s">
        <v>103</v>
      </c>
      <c r="B4426" s="0" t="s">
        <v>104</v>
      </c>
      <c r="C4426" s="0" t="s">
        <v>65</v>
      </c>
      <c r="D4426" s="0" t="s">
        <v>71</v>
      </c>
      <c r="E4426" s="0" t="n">
        <v>2036</v>
      </c>
      <c r="F4426" s="5" t="n">
        <v>196.969152183107</v>
      </c>
      <c r="G4426" s="10" t="s">
        <v>4</v>
      </c>
    </row>
    <row r="4427" customFormat="false" ht="14.25" hidden="true" customHeight="false" outlineLevel="0" collapsed="false">
      <c r="A4427" s="0" t="s">
        <v>103</v>
      </c>
      <c r="B4427" s="0" t="s">
        <v>104</v>
      </c>
      <c r="C4427" s="0" t="s">
        <v>65</v>
      </c>
      <c r="D4427" s="0" t="s">
        <v>71</v>
      </c>
      <c r="E4427" s="0" t="n">
        <v>2037</v>
      </c>
      <c r="F4427" s="5" t="n">
        <v>199.205374684577</v>
      </c>
      <c r="G4427" s="10" t="s">
        <v>4</v>
      </c>
    </row>
    <row r="4428" customFormat="false" ht="14.25" hidden="true" customHeight="false" outlineLevel="0" collapsed="false">
      <c r="A4428" s="0" t="s">
        <v>103</v>
      </c>
      <c r="B4428" s="0" t="s">
        <v>104</v>
      </c>
      <c r="C4428" s="0" t="s">
        <v>65</v>
      </c>
      <c r="D4428" s="0" t="s">
        <v>71</v>
      </c>
      <c r="E4428" s="0" t="n">
        <v>2038</v>
      </c>
      <c r="F4428" s="5" t="n">
        <v>201.436443045044</v>
      </c>
      <c r="G4428" s="10" t="s">
        <v>4</v>
      </c>
    </row>
    <row r="4429" customFormat="false" ht="14.25" hidden="true" customHeight="false" outlineLevel="0" collapsed="false">
      <c r="A4429" s="0" t="s">
        <v>103</v>
      </c>
      <c r="B4429" s="0" t="s">
        <v>104</v>
      </c>
      <c r="C4429" s="0" t="s">
        <v>65</v>
      </c>
      <c r="D4429" s="0" t="s">
        <v>71</v>
      </c>
      <c r="E4429" s="0" t="n">
        <v>2039</v>
      </c>
      <c r="F4429" s="5" t="n">
        <v>203.722232050017</v>
      </c>
      <c r="G4429" s="10" t="s">
        <v>4</v>
      </c>
    </row>
    <row r="4430" customFormat="false" ht="14.25" hidden="true" customHeight="false" outlineLevel="0" collapsed="false">
      <c r="A4430" s="0" t="s">
        <v>103</v>
      </c>
      <c r="B4430" s="0" t="s">
        <v>104</v>
      </c>
      <c r="C4430" s="0" t="s">
        <v>65</v>
      </c>
      <c r="D4430" s="0" t="s">
        <v>71</v>
      </c>
      <c r="E4430" s="0" t="n">
        <v>2040</v>
      </c>
      <c r="F4430" s="5" t="n">
        <v>206.300251124273</v>
      </c>
      <c r="G4430" s="10" t="s">
        <v>4</v>
      </c>
    </row>
    <row r="4431" customFormat="false" ht="14.25" hidden="true" customHeight="false" outlineLevel="0" collapsed="false">
      <c r="A4431" s="0" t="s">
        <v>103</v>
      </c>
      <c r="B4431" s="0" t="s">
        <v>104</v>
      </c>
      <c r="C4431" s="0" t="s">
        <v>72</v>
      </c>
      <c r="D4431" s="0" t="s">
        <v>56</v>
      </c>
      <c r="E4431" s="0" t="n">
        <v>2024</v>
      </c>
      <c r="F4431" s="5" t="n">
        <v>0</v>
      </c>
      <c r="G4431" s="10" t="s">
        <v>4</v>
      </c>
    </row>
    <row r="4432" customFormat="false" ht="14.25" hidden="true" customHeight="false" outlineLevel="0" collapsed="false">
      <c r="A4432" s="0" t="s">
        <v>103</v>
      </c>
      <c r="B4432" s="0" t="s">
        <v>104</v>
      </c>
      <c r="C4432" s="0" t="s">
        <v>72</v>
      </c>
      <c r="D4432" s="0" t="s">
        <v>56</v>
      </c>
      <c r="E4432" s="0" t="n">
        <v>2025</v>
      </c>
      <c r="F4432" s="5" t="n">
        <v>19.7783286199792</v>
      </c>
      <c r="G4432" s="10" t="s">
        <v>4</v>
      </c>
    </row>
    <row r="4433" customFormat="false" ht="14.25" hidden="true" customHeight="false" outlineLevel="0" collapsed="false">
      <c r="A4433" s="0" t="s">
        <v>103</v>
      </c>
      <c r="B4433" s="0" t="s">
        <v>104</v>
      </c>
      <c r="C4433" s="0" t="s">
        <v>72</v>
      </c>
      <c r="D4433" s="0" t="s">
        <v>56</v>
      </c>
      <c r="E4433" s="0" t="n">
        <v>2026</v>
      </c>
      <c r="F4433" s="5" t="n">
        <v>19.2656479893324</v>
      </c>
      <c r="G4433" s="10" t="s">
        <v>4</v>
      </c>
    </row>
    <row r="4434" customFormat="false" ht="14.25" hidden="true" customHeight="false" outlineLevel="0" collapsed="false">
      <c r="A4434" s="0" t="s">
        <v>103</v>
      </c>
      <c r="B4434" s="0" t="s">
        <v>104</v>
      </c>
      <c r="C4434" s="0" t="s">
        <v>72</v>
      </c>
      <c r="D4434" s="0" t="s">
        <v>56</v>
      </c>
      <c r="E4434" s="0" t="n">
        <v>2027</v>
      </c>
      <c r="F4434" s="5" t="n">
        <v>18.9042007526616</v>
      </c>
      <c r="G4434" s="10" t="s">
        <v>4</v>
      </c>
    </row>
    <row r="4435" customFormat="false" ht="14.25" hidden="true" customHeight="false" outlineLevel="0" collapsed="false">
      <c r="A4435" s="0" t="s">
        <v>103</v>
      </c>
      <c r="B4435" s="0" t="s">
        <v>104</v>
      </c>
      <c r="C4435" s="0" t="s">
        <v>72</v>
      </c>
      <c r="D4435" s="0" t="s">
        <v>56</v>
      </c>
      <c r="E4435" s="0" t="n">
        <v>2028</v>
      </c>
      <c r="F4435" s="5" t="n">
        <v>18.889734768643</v>
      </c>
      <c r="G4435" s="10" t="s">
        <v>4</v>
      </c>
    </row>
    <row r="4436" customFormat="false" ht="14.25" hidden="true" customHeight="false" outlineLevel="0" collapsed="false">
      <c r="A4436" s="0" t="s">
        <v>103</v>
      </c>
      <c r="B4436" s="0" t="s">
        <v>104</v>
      </c>
      <c r="C4436" s="0" t="s">
        <v>72</v>
      </c>
      <c r="D4436" s="0" t="s">
        <v>56</v>
      </c>
      <c r="E4436" s="0" t="n">
        <v>2029</v>
      </c>
      <c r="F4436" s="5" t="n">
        <v>19.0322510528289</v>
      </c>
      <c r="G4436" s="10" t="s">
        <v>4</v>
      </c>
    </row>
    <row r="4437" customFormat="false" ht="14.25" hidden="true" customHeight="false" outlineLevel="0" collapsed="false">
      <c r="A4437" s="0" t="s">
        <v>103</v>
      </c>
      <c r="B4437" s="0" t="s">
        <v>104</v>
      </c>
      <c r="C4437" s="0" t="s">
        <v>72</v>
      </c>
      <c r="D4437" s="0" t="s">
        <v>56</v>
      </c>
      <c r="E4437" s="0" t="n">
        <v>2030</v>
      </c>
      <c r="F4437" s="5" t="n">
        <v>19.1773223552774</v>
      </c>
      <c r="G4437" s="10" t="s">
        <v>4</v>
      </c>
    </row>
    <row r="4438" customFormat="false" ht="14.25" hidden="true" customHeight="false" outlineLevel="0" collapsed="false">
      <c r="A4438" s="0" t="s">
        <v>103</v>
      </c>
      <c r="B4438" s="0" t="s">
        <v>104</v>
      </c>
      <c r="C4438" s="0" t="s">
        <v>72</v>
      </c>
      <c r="D4438" s="0" t="s">
        <v>56</v>
      </c>
      <c r="E4438" s="0" t="n">
        <v>2031</v>
      </c>
      <c r="F4438" s="5" t="n">
        <v>19.4123887689379</v>
      </c>
      <c r="G4438" s="10" t="s">
        <v>4</v>
      </c>
    </row>
    <row r="4439" customFormat="false" ht="14.25" hidden="true" customHeight="false" outlineLevel="0" collapsed="false">
      <c r="A4439" s="0" t="s">
        <v>103</v>
      </c>
      <c r="B4439" s="0" t="s">
        <v>104</v>
      </c>
      <c r="C4439" s="0" t="s">
        <v>72</v>
      </c>
      <c r="D4439" s="0" t="s">
        <v>56</v>
      </c>
      <c r="E4439" s="0" t="n">
        <v>2032</v>
      </c>
      <c r="F4439" s="5" t="n">
        <v>19.7742336764016</v>
      </c>
      <c r="G4439" s="10" t="s">
        <v>4</v>
      </c>
    </row>
    <row r="4440" customFormat="false" ht="14.25" hidden="true" customHeight="false" outlineLevel="0" collapsed="false">
      <c r="A4440" s="0" t="s">
        <v>103</v>
      </c>
      <c r="B4440" s="0" t="s">
        <v>104</v>
      </c>
      <c r="C4440" s="0" t="s">
        <v>72</v>
      </c>
      <c r="D4440" s="0" t="s">
        <v>56</v>
      </c>
      <c r="E4440" s="0" t="n">
        <v>2033</v>
      </c>
      <c r="F4440" s="5" t="n">
        <v>20.2591932399365</v>
      </c>
      <c r="G4440" s="10" t="s">
        <v>4</v>
      </c>
    </row>
    <row r="4441" customFormat="false" ht="14.25" hidden="true" customHeight="false" outlineLevel="0" collapsed="false">
      <c r="A4441" s="0" t="s">
        <v>103</v>
      </c>
      <c r="B4441" s="0" t="s">
        <v>104</v>
      </c>
      <c r="C4441" s="0" t="s">
        <v>72</v>
      </c>
      <c r="D4441" s="0" t="s">
        <v>56</v>
      </c>
      <c r="E4441" s="0" t="n">
        <v>2034</v>
      </c>
      <c r="F4441" s="5" t="n">
        <v>20.7330650578657</v>
      </c>
      <c r="G4441" s="10" t="s">
        <v>4</v>
      </c>
    </row>
    <row r="4442" customFormat="false" ht="14.25" hidden="true" customHeight="false" outlineLevel="0" collapsed="false">
      <c r="A4442" s="0" t="s">
        <v>103</v>
      </c>
      <c r="B4442" s="0" t="s">
        <v>104</v>
      </c>
      <c r="C4442" s="0" t="s">
        <v>72</v>
      </c>
      <c r="D4442" s="0" t="s">
        <v>56</v>
      </c>
      <c r="E4442" s="0" t="n">
        <v>2035</v>
      </c>
      <c r="F4442" s="5" t="n">
        <v>21.2483308508311</v>
      </c>
      <c r="G4442" s="10" t="s">
        <v>4</v>
      </c>
    </row>
    <row r="4443" customFormat="false" ht="14.25" hidden="true" customHeight="false" outlineLevel="0" collapsed="false">
      <c r="A4443" s="0" t="s">
        <v>103</v>
      </c>
      <c r="B4443" s="0" t="s">
        <v>104</v>
      </c>
      <c r="C4443" s="0" t="s">
        <v>72</v>
      </c>
      <c r="D4443" s="0" t="s">
        <v>56</v>
      </c>
      <c r="E4443" s="0" t="n">
        <v>2036</v>
      </c>
      <c r="F4443" s="5" t="n">
        <v>21.4898401706889</v>
      </c>
      <c r="G4443" s="10" t="s">
        <v>4</v>
      </c>
    </row>
    <row r="4444" customFormat="false" ht="14.25" hidden="true" customHeight="false" outlineLevel="0" collapsed="false">
      <c r="A4444" s="0" t="s">
        <v>103</v>
      </c>
      <c r="B4444" s="0" t="s">
        <v>104</v>
      </c>
      <c r="C4444" s="0" t="s">
        <v>72</v>
      </c>
      <c r="D4444" s="0" t="s">
        <v>56</v>
      </c>
      <c r="E4444" s="0" t="n">
        <v>2037</v>
      </c>
      <c r="F4444" s="5" t="n">
        <v>21.7375339443724</v>
      </c>
      <c r="G4444" s="10" t="s">
        <v>4</v>
      </c>
    </row>
    <row r="4445" customFormat="false" ht="14.25" hidden="true" customHeight="false" outlineLevel="0" collapsed="false">
      <c r="A4445" s="0" t="s">
        <v>103</v>
      </c>
      <c r="B4445" s="0" t="s">
        <v>104</v>
      </c>
      <c r="C4445" s="0" t="s">
        <v>72</v>
      </c>
      <c r="D4445" s="0" t="s">
        <v>56</v>
      </c>
      <c r="E4445" s="0" t="n">
        <v>2038</v>
      </c>
      <c r="F4445" s="5" t="n">
        <v>21.9677890403387</v>
      </c>
      <c r="G4445" s="10" t="s">
        <v>4</v>
      </c>
    </row>
    <row r="4446" customFormat="false" ht="14.25" hidden="true" customHeight="false" outlineLevel="0" collapsed="false">
      <c r="A4446" s="0" t="s">
        <v>103</v>
      </c>
      <c r="B4446" s="0" t="s">
        <v>104</v>
      </c>
      <c r="C4446" s="0" t="s">
        <v>72</v>
      </c>
      <c r="D4446" s="0" t="s">
        <v>56</v>
      </c>
      <c r="E4446" s="0" t="n">
        <v>2039</v>
      </c>
      <c r="F4446" s="5" t="n">
        <v>22.2230482893898</v>
      </c>
      <c r="G4446" s="10" t="s">
        <v>4</v>
      </c>
    </row>
    <row r="4447" customFormat="false" ht="14.25" hidden="true" customHeight="false" outlineLevel="0" collapsed="false">
      <c r="A4447" s="0" t="s">
        <v>103</v>
      </c>
      <c r="B4447" s="0" t="s">
        <v>104</v>
      </c>
      <c r="C4447" s="0" t="s">
        <v>72</v>
      </c>
      <c r="D4447" s="0" t="s">
        <v>56</v>
      </c>
      <c r="E4447" s="0" t="n">
        <v>2040</v>
      </c>
      <c r="F4447" s="5" t="n">
        <v>22.4840319039544</v>
      </c>
      <c r="G4447" s="10" t="s">
        <v>4</v>
      </c>
    </row>
    <row r="4448" customFormat="false" ht="14.25" hidden="true" customHeight="false" outlineLevel="0" collapsed="false">
      <c r="A4448" s="0" t="s">
        <v>103</v>
      </c>
      <c r="B4448" s="0" t="s">
        <v>104</v>
      </c>
      <c r="C4448" s="0" t="s">
        <v>72</v>
      </c>
      <c r="D4448" s="0" t="s">
        <v>73</v>
      </c>
      <c r="E4448" s="0" t="n">
        <v>2024</v>
      </c>
      <c r="F4448" s="5" t="n">
        <v>0</v>
      </c>
      <c r="G4448" s="10" t="s">
        <v>4</v>
      </c>
    </row>
    <row r="4449" customFormat="false" ht="14.25" hidden="true" customHeight="false" outlineLevel="0" collapsed="false">
      <c r="A4449" s="0" t="s">
        <v>103</v>
      </c>
      <c r="B4449" s="0" t="s">
        <v>104</v>
      </c>
      <c r="C4449" s="0" t="s">
        <v>72</v>
      </c>
      <c r="D4449" s="0" t="s">
        <v>73</v>
      </c>
      <c r="E4449" s="0" t="n">
        <v>2025</v>
      </c>
      <c r="F4449" s="5" t="n">
        <v>0.0262631746824605</v>
      </c>
      <c r="G4449" s="10" t="s">
        <v>4</v>
      </c>
    </row>
    <row r="4450" customFormat="false" ht="14.25" hidden="true" customHeight="false" outlineLevel="0" collapsed="false">
      <c r="A4450" s="0" t="s">
        <v>103</v>
      </c>
      <c r="B4450" s="0" t="s">
        <v>104</v>
      </c>
      <c r="C4450" s="0" t="s">
        <v>72</v>
      </c>
      <c r="D4450" s="0" t="s">
        <v>73</v>
      </c>
      <c r="E4450" s="0" t="n">
        <v>2026</v>
      </c>
      <c r="F4450" s="5" t="n">
        <v>0.140866433664327</v>
      </c>
      <c r="G4450" s="10" t="s">
        <v>4</v>
      </c>
    </row>
    <row r="4451" customFormat="false" ht="14.25" hidden="true" customHeight="false" outlineLevel="0" collapsed="false">
      <c r="A4451" s="0" t="s">
        <v>103</v>
      </c>
      <c r="B4451" s="0" t="s">
        <v>104</v>
      </c>
      <c r="C4451" s="0" t="s">
        <v>72</v>
      </c>
      <c r="D4451" s="0" t="s">
        <v>73</v>
      </c>
      <c r="E4451" s="0" t="n">
        <v>2027</v>
      </c>
      <c r="F4451" s="5" t="n">
        <v>0.127933154791683</v>
      </c>
      <c r="G4451" s="10" t="s">
        <v>4</v>
      </c>
    </row>
    <row r="4452" customFormat="false" ht="14.25" hidden="true" customHeight="false" outlineLevel="0" collapsed="false">
      <c r="A4452" s="0" t="s">
        <v>103</v>
      </c>
      <c r="B4452" s="0" t="s">
        <v>104</v>
      </c>
      <c r="C4452" s="0" t="s">
        <v>72</v>
      </c>
      <c r="D4452" s="0" t="s">
        <v>73</v>
      </c>
      <c r="E4452" s="0" t="n">
        <v>2028</v>
      </c>
      <c r="F4452" s="5" t="n">
        <v>0.28259646840604</v>
      </c>
      <c r="G4452" s="10" t="s">
        <v>4</v>
      </c>
    </row>
    <row r="4453" customFormat="false" ht="14.25" hidden="true" customHeight="false" outlineLevel="0" collapsed="false">
      <c r="A4453" s="0" t="s">
        <v>103</v>
      </c>
      <c r="B4453" s="0" t="s">
        <v>104</v>
      </c>
      <c r="C4453" s="0" t="s">
        <v>72</v>
      </c>
      <c r="D4453" s="0" t="s">
        <v>73</v>
      </c>
      <c r="E4453" s="0" t="n">
        <v>2029</v>
      </c>
      <c r="F4453" s="5" t="n">
        <v>0.27737762212188</v>
      </c>
      <c r="G4453" s="10" t="s">
        <v>4</v>
      </c>
    </row>
    <row r="4454" customFormat="false" ht="14.25" hidden="true" customHeight="false" outlineLevel="0" collapsed="false">
      <c r="A4454" s="0" t="s">
        <v>103</v>
      </c>
      <c r="B4454" s="0" t="s">
        <v>104</v>
      </c>
      <c r="C4454" s="0" t="s">
        <v>72</v>
      </c>
      <c r="D4454" s="0" t="s">
        <v>73</v>
      </c>
      <c r="E4454" s="0" t="n">
        <v>2030</v>
      </c>
      <c r="F4454" s="5" t="n">
        <v>0.338960846777418</v>
      </c>
      <c r="G4454" s="10" t="s">
        <v>4</v>
      </c>
    </row>
    <row r="4455" customFormat="false" ht="14.25" hidden="true" customHeight="false" outlineLevel="0" collapsed="false">
      <c r="A4455" s="0" t="s">
        <v>103</v>
      </c>
      <c r="B4455" s="0" t="s">
        <v>104</v>
      </c>
      <c r="C4455" s="0" t="s">
        <v>72</v>
      </c>
      <c r="D4455" s="0" t="s">
        <v>73</v>
      </c>
      <c r="E4455" s="0" t="n">
        <v>2031</v>
      </c>
      <c r="F4455" s="5" t="n">
        <v>0.262247891326826</v>
      </c>
      <c r="G4455" s="10" t="s">
        <v>4</v>
      </c>
    </row>
    <row r="4456" customFormat="false" ht="14.25" hidden="true" customHeight="false" outlineLevel="0" collapsed="false">
      <c r="A4456" s="0" t="s">
        <v>103</v>
      </c>
      <c r="B4456" s="0" t="s">
        <v>104</v>
      </c>
      <c r="C4456" s="0" t="s">
        <v>72</v>
      </c>
      <c r="D4456" s="0" t="s">
        <v>73</v>
      </c>
      <c r="E4456" s="0" t="n">
        <v>2032</v>
      </c>
      <c r="F4456" s="5" t="n">
        <v>0.470989142129867</v>
      </c>
      <c r="G4456" s="10" t="s">
        <v>4</v>
      </c>
    </row>
    <row r="4457" customFormat="false" ht="14.25" hidden="true" customHeight="false" outlineLevel="0" collapsed="false">
      <c r="A4457" s="0" t="s">
        <v>103</v>
      </c>
      <c r="B4457" s="0" t="s">
        <v>104</v>
      </c>
      <c r="C4457" s="0" t="s">
        <v>72</v>
      </c>
      <c r="D4457" s="0" t="s">
        <v>73</v>
      </c>
      <c r="E4457" s="0" t="n">
        <v>2033</v>
      </c>
      <c r="F4457" s="5" t="n">
        <v>0.590885806938843</v>
      </c>
      <c r="G4457" s="10" t="s">
        <v>4</v>
      </c>
    </row>
    <row r="4458" customFormat="false" ht="14.25" hidden="true" customHeight="false" outlineLevel="0" collapsed="false">
      <c r="A4458" s="0" t="s">
        <v>103</v>
      </c>
      <c r="B4458" s="0" t="s">
        <v>104</v>
      </c>
      <c r="C4458" s="0" t="s">
        <v>72</v>
      </c>
      <c r="D4458" s="0" t="s">
        <v>73</v>
      </c>
      <c r="E4458" s="0" t="n">
        <v>2034</v>
      </c>
      <c r="F4458" s="5" t="n">
        <v>0.746463274209424</v>
      </c>
      <c r="G4458" s="10" t="s">
        <v>4</v>
      </c>
    </row>
    <row r="4459" customFormat="false" ht="14.25" hidden="true" customHeight="false" outlineLevel="0" collapsed="false">
      <c r="A4459" s="0" t="s">
        <v>103</v>
      </c>
      <c r="B4459" s="0" t="s">
        <v>104</v>
      </c>
      <c r="C4459" s="0" t="s">
        <v>72</v>
      </c>
      <c r="D4459" s="0" t="s">
        <v>73</v>
      </c>
      <c r="E4459" s="0" t="n">
        <v>2035</v>
      </c>
      <c r="F4459" s="5" t="n">
        <v>0.768547891350202</v>
      </c>
      <c r="G4459" s="10" t="s">
        <v>4</v>
      </c>
    </row>
    <row r="4460" customFormat="false" ht="14.25" hidden="true" customHeight="false" outlineLevel="0" collapsed="false">
      <c r="A4460" s="0" t="s">
        <v>103</v>
      </c>
      <c r="B4460" s="0" t="s">
        <v>104</v>
      </c>
      <c r="C4460" s="0" t="s">
        <v>72</v>
      </c>
      <c r="D4460" s="0" t="s">
        <v>73</v>
      </c>
      <c r="E4460" s="0" t="n">
        <v>2036</v>
      </c>
      <c r="F4460" s="5" t="n">
        <v>0.780160429896541</v>
      </c>
      <c r="G4460" s="10" t="s">
        <v>4</v>
      </c>
    </row>
    <row r="4461" customFormat="false" ht="14.25" hidden="true" customHeight="false" outlineLevel="0" collapsed="false">
      <c r="A4461" s="0" t="s">
        <v>103</v>
      </c>
      <c r="B4461" s="0" t="s">
        <v>104</v>
      </c>
      <c r="C4461" s="0" t="s">
        <v>72</v>
      </c>
      <c r="D4461" s="0" t="s">
        <v>73</v>
      </c>
      <c r="E4461" s="0" t="n">
        <v>2037</v>
      </c>
      <c r="F4461" s="5" t="n">
        <v>0.959475195381769</v>
      </c>
      <c r="G4461" s="10" t="s">
        <v>4</v>
      </c>
    </row>
    <row r="4462" customFormat="false" ht="14.25" hidden="true" customHeight="false" outlineLevel="0" collapsed="false">
      <c r="A4462" s="0" t="s">
        <v>103</v>
      </c>
      <c r="B4462" s="0" t="s">
        <v>104</v>
      </c>
      <c r="C4462" s="0" t="s">
        <v>72</v>
      </c>
      <c r="D4462" s="0" t="s">
        <v>73</v>
      </c>
      <c r="E4462" s="0" t="n">
        <v>2038</v>
      </c>
      <c r="F4462" s="5" t="n">
        <v>1.00723996071263</v>
      </c>
      <c r="G4462" s="10" t="s">
        <v>4</v>
      </c>
    </row>
    <row r="4463" customFormat="false" ht="14.25" hidden="true" customHeight="false" outlineLevel="0" collapsed="false">
      <c r="A4463" s="0" t="s">
        <v>103</v>
      </c>
      <c r="B4463" s="0" t="s">
        <v>104</v>
      </c>
      <c r="C4463" s="0" t="s">
        <v>72</v>
      </c>
      <c r="D4463" s="0" t="s">
        <v>73</v>
      </c>
      <c r="E4463" s="0" t="n">
        <v>2039</v>
      </c>
      <c r="F4463" s="5" t="n">
        <v>1.24482685677064</v>
      </c>
      <c r="G4463" s="10" t="s">
        <v>4</v>
      </c>
    </row>
    <row r="4464" customFormat="false" ht="14.25" hidden="true" customHeight="false" outlineLevel="0" collapsed="false">
      <c r="A4464" s="0" t="s">
        <v>103</v>
      </c>
      <c r="B4464" s="0" t="s">
        <v>104</v>
      </c>
      <c r="C4464" s="0" t="s">
        <v>72</v>
      </c>
      <c r="D4464" s="0" t="s">
        <v>73</v>
      </c>
      <c r="E4464" s="0" t="n">
        <v>2040</v>
      </c>
      <c r="F4464" s="5" t="n">
        <v>1.24256824997486</v>
      </c>
      <c r="G4464" s="10" t="s">
        <v>4</v>
      </c>
    </row>
    <row r="4465" customFormat="false" ht="14.25" hidden="true" customHeight="false" outlineLevel="0" collapsed="false">
      <c r="A4465" s="0" t="s">
        <v>103</v>
      </c>
      <c r="B4465" s="0" t="s">
        <v>104</v>
      </c>
      <c r="C4465" s="0" t="s">
        <v>72</v>
      </c>
      <c r="D4465" s="0" t="s">
        <v>74</v>
      </c>
      <c r="E4465" s="0" t="n">
        <v>2024</v>
      </c>
      <c r="F4465" s="5" t="n">
        <v>0</v>
      </c>
      <c r="G4465" s="10" t="s">
        <v>4</v>
      </c>
    </row>
    <row r="4466" customFormat="false" ht="14.25" hidden="true" customHeight="false" outlineLevel="0" collapsed="false">
      <c r="A4466" s="0" t="s">
        <v>103</v>
      </c>
      <c r="B4466" s="0" t="s">
        <v>104</v>
      </c>
      <c r="C4466" s="0" t="s">
        <v>72</v>
      </c>
      <c r="D4466" s="0" t="s">
        <v>74</v>
      </c>
      <c r="E4466" s="0" t="n">
        <v>2025</v>
      </c>
      <c r="F4466" s="5" t="n">
        <v>0.0760098577362953</v>
      </c>
      <c r="G4466" s="10" t="s">
        <v>4</v>
      </c>
    </row>
    <row r="4467" customFormat="false" ht="14.25" hidden="true" customHeight="false" outlineLevel="0" collapsed="false">
      <c r="A4467" s="0" t="s">
        <v>103</v>
      </c>
      <c r="B4467" s="0" t="s">
        <v>104</v>
      </c>
      <c r="C4467" s="0" t="s">
        <v>72</v>
      </c>
      <c r="D4467" s="0" t="s">
        <v>74</v>
      </c>
      <c r="E4467" s="0" t="n">
        <v>2026</v>
      </c>
      <c r="F4467" s="5" t="n">
        <v>0.404828418542145</v>
      </c>
      <c r="G4467" s="10" t="s">
        <v>4</v>
      </c>
    </row>
    <row r="4468" customFormat="false" ht="14.25" hidden="true" customHeight="false" outlineLevel="0" collapsed="false">
      <c r="A4468" s="0" t="s">
        <v>103</v>
      </c>
      <c r="B4468" s="0" t="s">
        <v>104</v>
      </c>
      <c r="C4468" s="0" t="s">
        <v>72</v>
      </c>
      <c r="D4468" s="0" t="s">
        <v>74</v>
      </c>
      <c r="E4468" s="0" t="n">
        <v>2027</v>
      </c>
      <c r="F4468" s="5" t="n">
        <v>0.367779391256558</v>
      </c>
      <c r="G4468" s="10" t="s">
        <v>4</v>
      </c>
    </row>
    <row r="4469" customFormat="false" ht="14.25" hidden="true" customHeight="false" outlineLevel="0" collapsed="false">
      <c r="A4469" s="0" t="s">
        <v>103</v>
      </c>
      <c r="B4469" s="0" t="s">
        <v>104</v>
      </c>
      <c r="C4469" s="0" t="s">
        <v>72</v>
      </c>
      <c r="D4469" s="0" t="s">
        <v>74</v>
      </c>
      <c r="E4469" s="0" t="n">
        <v>2028</v>
      </c>
      <c r="F4469" s="5" t="n">
        <v>0.805386187252092</v>
      </c>
      <c r="G4469" s="10" t="s">
        <v>4</v>
      </c>
    </row>
    <row r="4470" customFormat="false" ht="14.25" hidden="true" customHeight="false" outlineLevel="0" collapsed="false">
      <c r="A4470" s="0" t="s">
        <v>103</v>
      </c>
      <c r="B4470" s="0" t="s">
        <v>104</v>
      </c>
      <c r="C4470" s="0" t="s">
        <v>72</v>
      </c>
      <c r="D4470" s="0" t="s">
        <v>74</v>
      </c>
      <c r="E4470" s="0" t="n">
        <v>2029</v>
      </c>
      <c r="F4470" s="5" t="n">
        <v>0.790917170920574</v>
      </c>
      <c r="G4470" s="10" t="s">
        <v>4</v>
      </c>
    </row>
    <row r="4471" customFormat="false" ht="14.25" hidden="true" customHeight="false" outlineLevel="0" collapsed="false">
      <c r="A4471" s="0" t="s">
        <v>103</v>
      </c>
      <c r="B4471" s="0" t="s">
        <v>104</v>
      </c>
      <c r="C4471" s="0" t="s">
        <v>72</v>
      </c>
      <c r="D4471" s="0" t="s">
        <v>74</v>
      </c>
      <c r="E4471" s="0" t="n">
        <v>2030</v>
      </c>
      <c r="F4471" s="5" t="n">
        <v>0.963556215180053</v>
      </c>
      <c r="G4471" s="10" t="s">
        <v>4</v>
      </c>
    </row>
    <row r="4472" customFormat="false" ht="14.25" hidden="true" customHeight="false" outlineLevel="0" collapsed="false">
      <c r="A4472" s="0" t="s">
        <v>103</v>
      </c>
      <c r="B4472" s="0" t="s">
        <v>104</v>
      </c>
      <c r="C4472" s="0" t="s">
        <v>72</v>
      </c>
      <c r="D4472" s="0" t="s">
        <v>74</v>
      </c>
      <c r="E4472" s="0" t="n">
        <v>2031</v>
      </c>
      <c r="F4472" s="5" t="n">
        <v>0.748798506826819</v>
      </c>
      <c r="G4472" s="10" t="s">
        <v>4</v>
      </c>
    </row>
    <row r="4473" customFormat="false" ht="14.25" hidden="true" customHeight="false" outlineLevel="0" collapsed="false">
      <c r="A4473" s="0" t="s">
        <v>103</v>
      </c>
      <c r="B4473" s="0" t="s">
        <v>104</v>
      </c>
      <c r="C4473" s="0" t="s">
        <v>72</v>
      </c>
      <c r="D4473" s="0" t="s">
        <v>74</v>
      </c>
      <c r="E4473" s="0" t="n">
        <v>2032</v>
      </c>
      <c r="F4473" s="5" t="n">
        <v>1.33101382554002</v>
      </c>
      <c r="G4473" s="10" t="s">
        <v>4</v>
      </c>
    </row>
    <row r="4474" customFormat="false" ht="14.25" hidden="true" customHeight="false" outlineLevel="0" collapsed="false">
      <c r="A4474" s="0" t="s">
        <v>103</v>
      </c>
      <c r="B4474" s="0" t="s">
        <v>104</v>
      </c>
      <c r="C4474" s="0" t="s">
        <v>72</v>
      </c>
      <c r="D4474" s="0" t="s">
        <v>74</v>
      </c>
      <c r="E4474" s="0" t="n">
        <v>2033</v>
      </c>
      <c r="F4474" s="5" t="n">
        <v>1.66151005998912</v>
      </c>
      <c r="G4474" s="10" t="s">
        <v>4</v>
      </c>
    </row>
    <row r="4475" customFormat="false" ht="14.25" hidden="true" customHeight="false" outlineLevel="0" collapsed="false">
      <c r="A4475" s="0" t="s">
        <v>103</v>
      </c>
      <c r="B4475" s="0" t="s">
        <v>104</v>
      </c>
      <c r="C4475" s="0" t="s">
        <v>72</v>
      </c>
      <c r="D4475" s="0" t="s">
        <v>74</v>
      </c>
      <c r="E4475" s="0" t="n">
        <v>2034</v>
      </c>
      <c r="F4475" s="5" t="n">
        <v>2.08611452777453</v>
      </c>
      <c r="G4475" s="10" t="s">
        <v>4</v>
      </c>
    </row>
    <row r="4476" customFormat="false" ht="14.25" hidden="true" customHeight="false" outlineLevel="0" collapsed="false">
      <c r="A4476" s="0" t="s">
        <v>103</v>
      </c>
      <c r="B4476" s="0" t="s">
        <v>104</v>
      </c>
      <c r="C4476" s="0" t="s">
        <v>72</v>
      </c>
      <c r="D4476" s="0" t="s">
        <v>74</v>
      </c>
      <c r="E4476" s="0" t="n">
        <v>2035</v>
      </c>
      <c r="F4476" s="5" t="n">
        <v>2.14774872119442</v>
      </c>
      <c r="G4476" s="10" t="s">
        <v>4</v>
      </c>
    </row>
    <row r="4477" customFormat="false" ht="14.25" hidden="true" customHeight="false" outlineLevel="0" collapsed="false">
      <c r="A4477" s="0" t="s">
        <v>103</v>
      </c>
      <c r="B4477" s="0" t="s">
        <v>104</v>
      </c>
      <c r="C4477" s="0" t="s">
        <v>72</v>
      </c>
      <c r="D4477" s="0" t="s">
        <v>74</v>
      </c>
      <c r="E4477" s="0" t="n">
        <v>2036</v>
      </c>
      <c r="F4477" s="5" t="n">
        <v>2.18014043770992</v>
      </c>
      <c r="G4477" s="10" t="s">
        <v>4</v>
      </c>
    </row>
    <row r="4478" customFormat="false" ht="14.25" hidden="true" customHeight="false" outlineLevel="0" collapsed="false">
      <c r="A4478" s="0" t="s">
        <v>103</v>
      </c>
      <c r="B4478" s="0" t="s">
        <v>104</v>
      </c>
      <c r="C4478" s="0" t="s">
        <v>72</v>
      </c>
      <c r="D4478" s="0" t="s">
        <v>74</v>
      </c>
      <c r="E4478" s="0" t="n">
        <v>2037</v>
      </c>
      <c r="F4478" s="5" t="n">
        <v>2.66330305027831</v>
      </c>
      <c r="G4478" s="10" t="s">
        <v>4</v>
      </c>
    </row>
    <row r="4479" customFormat="false" ht="14.25" hidden="true" customHeight="false" outlineLevel="0" collapsed="false">
      <c r="A4479" s="0" t="s">
        <v>103</v>
      </c>
      <c r="B4479" s="0" t="s">
        <v>104</v>
      </c>
      <c r="C4479" s="0" t="s">
        <v>72</v>
      </c>
      <c r="D4479" s="0" t="s">
        <v>74</v>
      </c>
      <c r="E4479" s="0" t="n">
        <v>2038</v>
      </c>
      <c r="F4479" s="5" t="n">
        <v>2.79210060951898</v>
      </c>
      <c r="G4479" s="10" t="s">
        <v>4</v>
      </c>
    </row>
    <row r="4480" customFormat="false" ht="14.25" hidden="true" customHeight="false" outlineLevel="0" collapsed="false">
      <c r="A4480" s="0" t="s">
        <v>103</v>
      </c>
      <c r="B4480" s="0" t="s">
        <v>104</v>
      </c>
      <c r="C4480" s="0" t="s">
        <v>72</v>
      </c>
      <c r="D4480" s="0" t="s">
        <v>74</v>
      </c>
      <c r="E4480" s="0" t="n">
        <v>2039</v>
      </c>
      <c r="F4480" s="5" t="n">
        <v>3.42277214406931</v>
      </c>
      <c r="G4480" s="10" t="s">
        <v>4</v>
      </c>
    </row>
    <row r="4481" customFormat="false" ht="14.25" hidden="true" customHeight="false" outlineLevel="0" collapsed="false">
      <c r="A4481" s="0" t="s">
        <v>103</v>
      </c>
      <c r="B4481" s="0" t="s">
        <v>104</v>
      </c>
      <c r="C4481" s="0" t="s">
        <v>72</v>
      </c>
      <c r="D4481" s="0" t="s">
        <v>74</v>
      </c>
      <c r="E4481" s="0" t="n">
        <v>2040</v>
      </c>
      <c r="F4481" s="5" t="n">
        <v>3.41882484448118</v>
      </c>
      <c r="G4481" s="10" t="s">
        <v>4</v>
      </c>
    </row>
    <row r="4482" customFormat="false" ht="14.25" hidden="true" customHeight="false" outlineLevel="0" collapsed="false">
      <c r="A4482" s="0" t="s">
        <v>103</v>
      </c>
      <c r="B4482" s="0" t="s">
        <v>104</v>
      </c>
      <c r="C4482" s="0" t="s">
        <v>72</v>
      </c>
      <c r="D4482" s="0" t="s">
        <v>71</v>
      </c>
      <c r="E4482" s="0" t="n">
        <v>2024</v>
      </c>
      <c r="F4482" s="5" t="n">
        <v>0</v>
      </c>
      <c r="G4482" s="10" t="s">
        <v>4</v>
      </c>
    </row>
    <row r="4483" customFormat="false" ht="14.25" hidden="true" customHeight="false" outlineLevel="0" collapsed="false">
      <c r="A4483" s="0" t="s">
        <v>103</v>
      </c>
      <c r="B4483" s="0" t="s">
        <v>104</v>
      </c>
      <c r="C4483" s="0" t="s">
        <v>72</v>
      </c>
      <c r="D4483" s="0" t="s">
        <v>71</v>
      </c>
      <c r="E4483" s="0" t="n">
        <v>2025</v>
      </c>
      <c r="F4483" s="5" t="n">
        <v>19.8806016523979</v>
      </c>
      <c r="G4483" s="10" t="s">
        <v>4</v>
      </c>
    </row>
    <row r="4484" customFormat="false" ht="14.25" hidden="true" customHeight="false" outlineLevel="0" collapsed="false">
      <c r="A4484" s="0" t="s">
        <v>103</v>
      </c>
      <c r="B4484" s="0" t="s">
        <v>104</v>
      </c>
      <c r="C4484" s="0" t="s">
        <v>72</v>
      </c>
      <c r="D4484" s="0" t="s">
        <v>71</v>
      </c>
      <c r="E4484" s="0" t="n">
        <v>2026</v>
      </c>
      <c r="F4484" s="5" t="n">
        <v>19.8113428415389</v>
      </c>
      <c r="G4484" s="10" t="s">
        <v>4</v>
      </c>
    </row>
    <row r="4485" customFormat="false" ht="14.25" hidden="true" customHeight="false" outlineLevel="0" collapsed="false">
      <c r="A4485" s="0" t="s">
        <v>103</v>
      </c>
      <c r="B4485" s="0" t="s">
        <v>104</v>
      </c>
      <c r="C4485" s="0" t="s">
        <v>72</v>
      </c>
      <c r="D4485" s="0" t="s">
        <v>71</v>
      </c>
      <c r="E4485" s="0" t="n">
        <v>2027</v>
      </c>
      <c r="F4485" s="5" t="n">
        <v>19.3999132987098</v>
      </c>
      <c r="G4485" s="10" t="s">
        <v>4</v>
      </c>
    </row>
    <row r="4486" customFormat="false" ht="14.25" hidden="true" customHeight="false" outlineLevel="0" collapsed="false">
      <c r="A4486" s="0" t="s">
        <v>103</v>
      </c>
      <c r="B4486" s="0" t="s">
        <v>104</v>
      </c>
      <c r="C4486" s="0" t="s">
        <v>72</v>
      </c>
      <c r="D4486" s="0" t="s">
        <v>71</v>
      </c>
      <c r="E4486" s="0" t="n">
        <v>2028</v>
      </c>
      <c r="F4486" s="5" t="n">
        <v>19.9777174243011</v>
      </c>
      <c r="G4486" s="10" t="s">
        <v>4</v>
      </c>
    </row>
    <row r="4487" customFormat="false" ht="14.25" hidden="true" customHeight="false" outlineLevel="0" collapsed="false">
      <c r="A4487" s="0" t="s">
        <v>103</v>
      </c>
      <c r="B4487" s="0" t="s">
        <v>104</v>
      </c>
      <c r="C4487" s="0" t="s">
        <v>72</v>
      </c>
      <c r="D4487" s="0" t="s">
        <v>71</v>
      </c>
      <c r="E4487" s="0" t="n">
        <v>2029</v>
      </c>
      <c r="F4487" s="5" t="n">
        <v>20.1005458458713</v>
      </c>
      <c r="G4487" s="10" t="s">
        <v>4</v>
      </c>
    </row>
    <row r="4488" customFormat="false" ht="14.25" hidden="true" customHeight="false" outlineLevel="0" collapsed="false">
      <c r="A4488" s="0" t="s">
        <v>103</v>
      </c>
      <c r="B4488" s="0" t="s">
        <v>104</v>
      </c>
      <c r="C4488" s="0" t="s">
        <v>72</v>
      </c>
      <c r="D4488" s="0" t="s">
        <v>71</v>
      </c>
      <c r="E4488" s="0" t="n">
        <v>2030</v>
      </c>
      <c r="F4488" s="5" t="n">
        <v>20.4798394172349</v>
      </c>
      <c r="G4488" s="10" t="s">
        <v>4</v>
      </c>
    </row>
    <row r="4489" customFormat="false" ht="14.25" hidden="true" customHeight="false" outlineLevel="0" collapsed="false">
      <c r="A4489" s="0" t="s">
        <v>103</v>
      </c>
      <c r="B4489" s="0" t="s">
        <v>104</v>
      </c>
      <c r="C4489" s="0" t="s">
        <v>72</v>
      </c>
      <c r="D4489" s="0" t="s">
        <v>71</v>
      </c>
      <c r="E4489" s="0" t="n">
        <v>2031</v>
      </c>
      <c r="F4489" s="5" t="n">
        <v>20.4234351670915</v>
      </c>
      <c r="G4489" s="10" t="s">
        <v>4</v>
      </c>
    </row>
    <row r="4490" customFormat="false" ht="14.25" hidden="true" customHeight="false" outlineLevel="0" collapsed="false">
      <c r="A4490" s="0" t="s">
        <v>103</v>
      </c>
      <c r="B4490" s="0" t="s">
        <v>104</v>
      </c>
      <c r="C4490" s="0" t="s">
        <v>72</v>
      </c>
      <c r="D4490" s="0" t="s">
        <v>71</v>
      </c>
      <c r="E4490" s="0" t="n">
        <v>2032</v>
      </c>
      <c r="F4490" s="5" t="n">
        <v>21.5762366440714</v>
      </c>
      <c r="G4490" s="10" t="s">
        <v>4</v>
      </c>
    </row>
    <row r="4491" customFormat="false" ht="14.25" hidden="true" customHeight="false" outlineLevel="0" collapsed="false">
      <c r="A4491" s="0" t="s">
        <v>103</v>
      </c>
      <c r="B4491" s="0" t="s">
        <v>104</v>
      </c>
      <c r="C4491" s="0" t="s">
        <v>72</v>
      </c>
      <c r="D4491" s="0" t="s">
        <v>71</v>
      </c>
      <c r="E4491" s="0" t="n">
        <v>2033</v>
      </c>
      <c r="F4491" s="5" t="n">
        <v>22.5115891068645</v>
      </c>
      <c r="G4491" s="10" t="s">
        <v>4</v>
      </c>
    </row>
    <row r="4492" customFormat="false" ht="14.25" hidden="true" customHeight="false" outlineLevel="0" collapsed="false">
      <c r="A4492" s="0" t="s">
        <v>103</v>
      </c>
      <c r="B4492" s="0" t="s">
        <v>104</v>
      </c>
      <c r="C4492" s="0" t="s">
        <v>72</v>
      </c>
      <c r="D4492" s="0" t="s">
        <v>71</v>
      </c>
      <c r="E4492" s="0" t="n">
        <v>2034</v>
      </c>
      <c r="F4492" s="5" t="n">
        <v>23.5656428598497</v>
      </c>
      <c r="G4492" s="10" t="s">
        <v>4</v>
      </c>
    </row>
    <row r="4493" customFormat="false" ht="14.25" hidden="true" customHeight="false" outlineLevel="0" collapsed="false">
      <c r="A4493" s="0" t="s">
        <v>103</v>
      </c>
      <c r="B4493" s="0" t="s">
        <v>104</v>
      </c>
      <c r="C4493" s="0" t="s">
        <v>72</v>
      </c>
      <c r="D4493" s="0" t="s">
        <v>71</v>
      </c>
      <c r="E4493" s="0" t="n">
        <v>2035</v>
      </c>
      <c r="F4493" s="5" t="n">
        <v>24.1646274633758</v>
      </c>
      <c r="G4493" s="10" t="s">
        <v>4</v>
      </c>
    </row>
    <row r="4494" customFormat="false" ht="14.25" hidden="true" customHeight="false" outlineLevel="0" collapsed="false">
      <c r="A4494" s="0" t="s">
        <v>103</v>
      </c>
      <c r="B4494" s="0" t="s">
        <v>104</v>
      </c>
      <c r="C4494" s="0" t="s">
        <v>72</v>
      </c>
      <c r="D4494" s="0" t="s">
        <v>71</v>
      </c>
      <c r="E4494" s="0" t="n">
        <v>2036</v>
      </c>
      <c r="F4494" s="5" t="n">
        <v>24.4501410382954</v>
      </c>
      <c r="G4494" s="10" t="s">
        <v>4</v>
      </c>
    </row>
    <row r="4495" customFormat="false" ht="14.25" hidden="true" customHeight="false" outlineLevel="0" collapsed="false">
      <c r="A4495" s="0" t="s">
        <v>103</v>
      </c>
      <c r="B4495" s="0" t="s">
        <v>104</v>
      </c>
      <c r="C4495" s="0" t="s">
        <v>72</v>
      </c>
      <c r="D4495" s="0" t="s">
        <v>71</v>
      </c>
      <c r="E4495" s="0" t="n">
        <v>2037</v>
      </c>
      <c r="F4495" s="5" t="n">
        <v>25.3603121900324</v>
      </c>
      <c r="G4495" s="10" t="s">
        <v>4</v>
      </c>
    </row>
    <row r="4496" customFormat="false" ht="14.25" hidden="true" customHeight="false" outlineLevel="0" collapsed="false">
      <c r="A4496" s="0" t="s">
        <v>103</v>
      </c>
      <c r="B4496" s="0" t="s">
        <v>104</v>
      </c>
      <c r="C4496" s="0" t="s">
        <v>72</v>
      </c>
      <c r="D4496" s="0" t="s">
        <v>71</v>
      </c>
      <c r="E4496" s="0" t="n">
        <v>2038</v>
      </c>
      <c r="F4496" s="5" t="n">
        <v>25.7671296105703</v>
      </c>
      <c r="G4496" s="10" t="s">
        <v>4</v>
      </c>
    </row>
    <row r="4497" customFormat="false" ht="14.25" hidden="true" customHeight="false" outlineLevel="0" collapsed="false">
      <c r="A4497" s="0" t="s">
        <v>103</v>
      </c>
      <c r="B4497" s="0" t="s">
        <v>104</v>
      </c>
      <c r="C4497" s="0" t="s">
        <v>72</v>
      </c>
      <c r="D4497" s="0" t="s">
        <v>71</v>
      </c>
      <c r="E4497" s="0" t="n">
        <v>2039</v>
      </c>
      <c r="F4497" s="5" t="n">
        <v>26.8906472902298</v>
      </c>
      <c r="G4497" s="10" t="s">
        <v>4</v>
      </c>
    </row>
    <row r="4498" customFormat="false" ht="14.25" hidden="true" customHeight="false" outlineLevel="0" collapsed="false">
      <c r="A4498" s="0" t="s">
        <v>103</v>
      </c>
      <c r="B4498" s="0" t="s">
        <v>104</v>
      </c>
      <c r="C4498" s="0" t="s">
        <v>72</v>
      </c>
      <c r="D4498" s="0" t="s">
        <v>71</v>
      </c>
      <c r="E4498" s="0" t="n">
        <v>2040</v>
      </c>
      <c r="F4498" s="5" t="n">
        <v>27.1454249984104</v>
      </c>
      <c r="G4498" s="10" t="s">
        <v>4</v>
      </c>
    </row>
    <row r="4499" customFormat="false" ht="14.25" hidden="true" customHeight="false" outlineLevel="0" collapsed="false">
      <c r="A4499" s="0" t="s">
        <v>103</v>
      </c>
      <c r="B4499" s="0" t="s">
        <v>104</v>
      </c>
      <c r="C4499" s="0" t="s">
        <v>75</v>
      </c>
      <c r="D4499" s="0" t="s">
        <v>71</v>
      </c>
      <c r="E4499" s="0" t="n">
        <v>2024</v>
      </c>
      <c r="F4499" s="5" t="n">
        <v>4.4431596</v>
      </c>
      <c r="G4499" s="10" t="s">
        <v>4</v>
      </c>
    </row>
    <row r="4500" customFormat="false" ht="14.25" hidden="true" customHeight="false" outlineLevel="0" collapsed="false">
      <c r="A4500" s="0" t="s">
        <v>103</v>
      </c>
      <c r="B4500" s="0" t="s">
        <v>104</v>
      </c>
      <c r="C4500" s="0" t="s">
        <v>75</v>
      </c>
      <c r="D4500" s="0" t="s">
        <v>71</v>
      </c>
      <c r="E4500" s="0" t="n">
        <v>2025</v>
      </c>
      <c r="F4500" s="5" t="n">
        <v>4.474359216</v>
      </c>
      <c r="G4500" s="10" t="s">
        <v>4</v>
      </c>
    </row>
    <row r="4501" customFormat="false" ht="14.25" hidden="true" customHeight="false" outlineLevel="0" collapsed="false">
      <c r="A4501" s="0" t="s">
        <v>103</v>
      </c>
      <c r="B4501" s="0" t="s">
        <v>104</v>
      </c>
      <c r="C4501" s="0" t="s">
        <v>75</v>
      </c>
      <c r="D4501" s="0" t="s">
        <v>71</v>
      </c>
      <c r="E4501" s="0" t="n">
        <v>2026</v>
      </c>
      <c r="F4501" s="5" t="n">
        <v>5.17395533134123</v>
      </c>
      <c r="G4501" s="10" t="s">
        <v>4</v>
      </c>
    </row>
    <row r="4502" customFormat="false" ht="14.25" hidden="true" customHeight="false" outlineLevel="0" collapsed="false">
      <c r="A4502" s="0" t="s">
        <v>103</v>
      </c>
      <c r="B4502" s="0" t="s">
        <v>104</v>
      </c>
      <c r="C4502" s="0" t="s">
        <v>75</v>
      </c>
      <c r="D4502" s="0" t="s">
        <v>71</v>
      </c>
      <c r="E4502" s="0" t="n">
        <v>2027</v>
      </c>
      <c r="F4502" s="5" t="n">
        <v>6.41128136753477</v>
      </c>
      <c r="G4502" s="10" t="s">
        <v>4</v>
      </c>
    </row>
    <row r="4503" customFormat="false" ht="14.25" hidden="true" customHeight="false" outlineLevel="0" collapsed="false">
      <c r="A4503" s="0" t="s">
        <v>103</v>
      </c>
      <c r="B4503" s="0" t="s">
        <v>104</v>
      </c>
      <c r="C4503" s="0" t="s">
        <v>75</v>
      </c>
      <c r="D4503" s="0" t="s">
        <v>71</v>
      </c>
      <c r="E4503" s="0" t="n">
        <v>2028</v>
      </c>
      <c r="F4503" s="5" t="n">
        <v>9.23078721927287</v>
      </c>
      <c r="G4503" s="10" t="s">
        <v>4</v>
      </c>
    </row>
    <row r="4504" customFormat="false" ht="14.25" hidden="true" customHeight="false" outlineLevel="0" collapsed="false">
      <c r="A4504" s="0" t="s">
        <v>103</v>
      </c>
      <c r="B4504" s="0" t="s">
        <v>104</v>
      </c>
      <c r="C4504" s="0" t="s">
        <v>75</v>
      </c>
      <c r="D4504" s="0" t="s">
        <v>71</v>
      </c>
      <c r="E4504" s="0" t="n">
        <v>2029</v>
      </c>
      <c r="F4504" s="5" t="n">
        <v>10.9594332054898</v>
      </c>
      <c r="G4504" s="10" t="s">
        <v>4</v>
      </c>
    </row>
    <row r="4505" customFormat="false" ht="14.25" hidden="true" customHeight="false" outlineLevel="0" collapsed="false">
      <c r="A4505" s="0" t="s">
        <v>103</v>
      </c>
      <c r="B4505" s="0" t="s">
        <v>104</v>
      </c>
      <c r="C4505" s="0" t="s">
        <v>75</v>
      </c>
      <c r="D4505" s="0" t="s">
        <v>71</v>
      </c>
      <c r="E4505" s="0" t="n">
        <v>2030</v>
      </c>
      <c r="F4505" s="5" t="n">
        <v>11.6551739798745</v>
      </c>
      <c r="G4505" s="10" t="s">
        <v>4</v>
      </c>
    </row>
    <row r="4506" customFormat="false" ht="14.25" hidden="true" customHeight="false" outlineLevel="0" collapsed="false">
      <c r="A4506" s="0" t="s">
        <v>103</v>
      </c>
      <c r="B4506" s="0" t="s">
        <v>104</v>
      </c>
      <c r="C4506" s="0" t="s">
        <v>75</v>
      </c>
      <c r="D4506" s="0" t="s">
        <v>71</v>
      </c>
      <c r="E4506" s="0" t="n">
        <v>2031</v>
      </c>
      <c r="F4506" s="5" t="n">
        <v>15.2934723685699</v>
      </c>
      <c r="G4506" s="10" t="s">
        <v>4</v>
      </c>
    </row>
    <row r="4507" customFormat="false" ht="14.25" hidden="true" customHeight="false" outlineLevel="0" collapsed="false">
      <c r="A4507" s="0" t="s">
        <v>103</v>
      </c>
      <c r="B4507" s="0" t="s">
        <v>104</v>
      </c>
      <c r="C4507" s="0" t="s">
        <v>75</v>
      </c>
      <c r="D4507" s="0" t="s">
        <v>71</v>
      </c>
      <c r="E4507" s="0" t="n">
        <v>2032</v>
      </c>
      <c r="F4507" s="5" t="n">
        <v>18.3527528295844</v>
      </c>
      <c r="G4507" s="10" t="s">
        <v>4</v>
      </c>
    </row>
    <row r="4508" customFormat="false" ht="14.25" hidden="true" customHeight="false" outlineLevel="0" collapsed="false">
      <c r="A4508" s="0" t="s">
        <v>103</v>
      </c>
      <c r="B4508" s="0" t="s">
        <v>104</v>
      </c>
      <c r="C4508" s="0" t="s">
        <v>75</v>
      </c>
      <c r="D4508" s="0" t="s">
        <v>71</v>
      </c>
      <c r="E4508" s="0" t="n">
        <v>2033</v>
      </c>
      <c r="F4508" s="5" t="n">
        <v>20.9553909950266</v>
      </c>
      <c r="G4508" s="10" t="s">
        <v>4</v>
      </c>
    </row>
    <row r="4509" customFormat="false" ht="14.25" hidden="true" customHeight="false" outlineLevel="0" collapsed="false">
      <c r="A4509" s="0" t="s">
        <v>103</v>
      </c>
      <c r="B4509" s="0" t="s">
        <v>104</v>
      </c>
      <c r="C4509" s="0" t="s">
        <v>75</v>
      </c>
      <c r="D4509" s="0" t="s">
        <v>71</v>
      </c>
      <c r="E4509" s="0" t="n">
        <v>2034</v>
      </c>
      <c r="F4509" s="5" t="n">
        <v>23.7303833582623</v>
      </c>
      <c r="G4509" s="10" t="s">
        <v>4</v>
      </c>
    </row>
    <row r="4510" customFormat="false" ht="14.25" hidden="true" customHeight="false" outlineLevel="0" collapsed="false">
      <c r="A4510" s="0" t="s">
        <v>103</v>
      </c>
      <c r="B4510" s="0" t="s">
        <v>104</v>
      </c>
      <c r="C4510" s="0" t="s">
        <v>75</v>
      </c>
      <c r="D4510" s="0" t="s">
        <v>71</v>
      </c>
      <c r="E4510" s="0" t="n">
        <v>2035</v>
      </c>
      <c r="F4510" s="5" t="n">
        <v>25.8987955501991</v>
      </c>
      <c r="G4510" s="10" t="s">
        <v>4</v>
      </c>
    </row>
    <row r="4511" customFormat="false" ht="14.25" hidden="true" customHeight="false" outlineLevel="0" collapsed="false">
      <c r="A4511" s="0" t="s">
        <v>103</v>
      </c>
      <c r="B4511" s="0" t="s">
        <v>104</v>
      </c>
      <c r="C4511" s="0" t="s">
        <v>75</v>
      </c>
      <c r="D4511" s="0" t="s">
        <v>71</v>
      </c>
      <c r="E4511" s="0" t="n">
        <v>2036</v>
      </c>
      <c r="F4511" s="5" t="n">
        <v>28.1316417094198</v>
      </c>
      <c r="G4511" s="10" t="s">
        <v>4</v>
      </c>
    </row>
    <row r="4512" customFormat="false" ht="14.25" hidden="true" customHeight="false" outlineLevel="0" collapsed="false">
      <c r="A4512" s="0" t="s">
        <v>103</v>
      </c>
      <c r="B4512" s="0" t="s">
        <v>104</v>
      </c>
      <c r="C4512" s="0" t="s">
        <v>75</v>
      </c>
      <c r="D4512" s="0" t="s">
        <v>71</v>
      </c>
      <c r="E4512" s="0" t="n">
        <v>2037</v>
      </c>
      <c r="F4512" s="5" t="n">
        <v>30.2214208078339</v>
      </c>
      <c r="G4512" s="10" t="s">
        <v>4</v>
      </c>
    </row>
    <row r="4513" customFormat="false" ht="14.25" hidden="true" customHeight="false" outlineLevel="0" collapsed="false">
      <c r="A4513" s="0" t="s">
        <v>103</v>
      </c>
      <c r="B4513" s="0" t="s">
        <v>104</v>
      </c>
      <c r="C4513" s="0" t="s">
        <v>75</v>
      </c>
      <c r="D4513" s="0" t="s">
        <v>71</v>
      </c>
      <c r="E4513" s="0" t="n">
        <v>2038</v>
      </c>
      <c r="F4513" s="5" t="n">
        <v>32.1059422624938</v>
      </c>
      <c r="G4513" s="10" t="s">
        <v>4</v>
      </c>
    </row>
    <row r="4514" customFormat="false" ht="14.25" hidden="true" customHeight="false" outlineLevel="0" collapsed="false">
      <c r="A4514" s="0" t="s">
        <v>103</v>
      </c>
      <c r="B4514" s="0" t="s">
        <v>104</v>
      </c>
      <c r="C4514" s="0" t="s">
        <v>75</v>
      </c>
      <c r="D4514" s="0" t="s">
        <v>71</v>
      </c>
      <c r="E4514" s="0" t="n">
        <v>2039</v>
      </c>
      <c r="F4514" s="5" t="n">
        <v>33.7249990651596</v>
      </c>
      <c r="G4514" s="10" t="s">
        <v>4</v>
      </c>
    </row>
    <row r="4515" customFormat="false" ht="14.25" hidden="true" customHeight="false" outlineLevel="0" collapsed="false">
      <c r="A4515" s="0" t="s">
        <v>103</v>
      </c>
      <c r="B4515" s="0" t="s">
        <v>104</v>
      </c>
      <c r="C4515" s="0" t="s">
        <v>75</v>
      </c>
      <c r="D4515" s="0" t="s">
        <v>71</v>
      </c>
      <c r="E4515" s="0" t="n">
        <v>2040</v>
      </c>
      <c r="F4515" s="5" t="n">
        <v>35.0234115291682</v>
      </c>
      <c r="G4515" s="10" t="s">
        <v>4</v>
      </c>
    </row>
    <row r="4516" customFormat="false" ht="14.25" hidden="true" customHeight="false" outlineLevel="0" collapsed="false">
      <c r="A4516" s="0" t="s">
        <v>103</v>
      </c>
      <c r="B4516" s="0" t="s">
        <v>104</v>
      </c>
      <c r="C4516" s="0" t="s">
        <v>75</v>
      </c>
      <c r="D4516" s="0" t="s">
        <v>75</v>
      </c>
      <c r="E4516" s="0" t="n">
        <v>2024</v>
      </c>
      <c r="F4516" s="5" t="n">
        <v>4.4431596</v>
      </c>
      <c r="G4516" s="10" t="s">
        <v>4</v>
      </c>
    </row>
    <row r="4517" customFormat="false" ht="14.25" hidden="true" customHeight="false" outlineLevel="0" collapsed="false">
      <c r="A4517" s="0" t="s">
        <v>103</v>
      </c>
      <c r="B4517" s="0" t="s">
        <v>104</v>
      </c>
      <c r="C4517" s="0" t="s">
        <v>75</v>
      </c>
      <c r="D4517" s="0" t="s">
        <v>75</v>
      </c>
      <c r="E4517" s="0" t="n">
        <v>2025</v>
      </c>
      <c r="F4517" s="5" t="n">
        <v>4.474359216</v>
      </c>
      <c r="G4517" s="10" t="s">
        <v>4</v>
      </c>
    </row>
    <row r="4518" customFormat="false" ht="14.25" hidden="true" customHeight="false" outlineLevel="0" collapsed="false">
      <c r="A4518" s="0" t="s">
        <v>103</v>
      </c>
      <c r="B4518" s="0" t="s">
        <v>104</v>
      </c>
      <c r="C4518" s="0" t="s">
        <v>75</v>
      </c>
      <c r="D4518" s="0" t="s">
        <v>75</v>
      </c>
      <c r="E4518" s="0" t="n">
        <v>2026</v>
      </c>
      <c r="F4518" s="5" t="n">
        <v>5.17395533134123</v>
      </c>
      <c r="G4518" s="10" t="s">
        <v>4</v>
      </c>
    </row>
    <row r="4519" customFormat="false" ht="14.25" hidden="true" customHeight="false" outlineLevel="0" collapsed="false">
      <c r="A4519" s="0" t="s">
        <v>103</v>
      </c>
      <c r="B4519" s="0" t="s">
        <v>104</v>
      </c>
      <c r="C4519" s="0" t="s">
        <v>75</v>
      </c>
      <c r="D4519" s="0" t="s">
        <v>75</v>
      </c>
      <c r="E4519" s="0" t="n">
        <v>2027</v>
      </c>
      <c r="F4519" s="5" t="n">
        <v>6.41128136753477</v>
      </c>
      <c r="G4519" s="10" t="s">
        <v>4</v>
      </c>
    </row>
    <row r="4520" customFormat="false" ht="14.25" hidden="true" customHeight="false" outlineLevel="0" collapsed="false">
      <c r="A4520" s="0" t="s">
        <v>103</v>
      </c>
      <c r="B4520" s="0" t="s">
        <v>104</v>
      </c>
      <c r="C4520" s="0" t="s">
        <v>75</v>
      </c>
      <c r="D4520" s="0" t="s">
        <v>75</v>
      </c>
      <c r="E4520" s="0" t="n">
        <v>2028</v>
      </c>
      <c r="F4520" s="5" t="n">
        <v>9.23078721927287</v>
      </c>
      <c r="G4520" s="10" t="s">
        <v>4</v>
      </c>
    </row>
    <row r="4521" customFormat="false" ht="14.25" hidden="true" customHeight="false" outlineLevel="0" collapsed="false">
      <c r="A4521" s="0" t="s">
        <v>103</v>
      </c>
      <c r="B4521" s="0" t="s">
        <v>104</v>
      </c>
      <c r="C4521" s="0" t="s">
        <v>75</v>
      </c>
      <c r="D4521" s="0" t="s">
        <v>75</v>
      </c>
      <c r="E4521" s="0" t="n">
        <v>2029</v>
      </c>
      <c r="F4521" s="5" t="n">
        <v>10.9594332054898</v>
      </c>
      <c r="G4521" s="10" t="s">
        <v>4</v>
      </c>
    </row>
    <row r="4522" customFormat="false" ht="14.25" hidden="true" customHeight="false" outlineLevel="0" collapsed="false">
      <c r="A4522" s="0" t="s">
        <v>103</v>
      </c>
      <c r="B4522" s="0" t="s">
        <v>104</v>
      </c>
      <c r="C4522" s="0" t="s">
        <v>75</v>
      </c>
      <c r="D4522" s="0" t="s">
        <v>75</v>
      </c>
      <c r="E4522" s="0" t="n">
        <v>2030</v>
      </c>
      <c r="F4522" s="5" t="n">
        <v>11.6551739798745</v>
      </c>
      <c r="G4522" s="10" t="s">
        <v>4</v>
      </c>
    </row>
    <row r="4523" customFormat="false" ht="14.25" hidden="true" customHeight="false" outlineLevel="0" collapsed="false">
      <c r="A4523" s="0" t="s">
        <v>103</v>
      </c>
      <c r="B4523" s="0" t="s">
        <v>104</v>
      </c>
      <c r="C4523" s="0" t="s">
        <v>75</v>
      </c>
      <c r="D4523" s="0" t="s">
        <v>75</v>
      </c>
      <c r="E4523" s="0" t="n">
        <v>2031</v>
      </c>
      <c r="F4523" s="5" t="n">
        <v>15.2934723685699</v>
      </c>
      <c r="G4523" s="10" t="s">
        <v>4</v>
      </c>
    </row>
    <row r="4524" customFormat="false" ht="14.25" hidden="true" customHeight="false" outlineLevel="0" collapsed="false">
      <c r="A4524" s="0" t="s">
        <v>103</v>
      </c>
      <c r="B4524" s="0" t="s">
        <v>104</v>
      </c>
      <c r="C4524" s="0" t="s">
        <v>75</v>
      </c>
      <c r="D4524" s="0" t="s">
        <v>75</v>
      </c>
      <c r="E4524" s="0" t="n">
        <v>2032</v>
      </c>
      <c r="F4524" s="5" t="n">
        <v>18.3527528295844</v>
      </c>
      <c r="G4524" s="10" t="s">
        <v>4</v>
      </c>
    </row>
    <row r="4525" customFormat="false" ht="14.25" hidden="true" customHeight="false" outlineLevel="0" collapsed="false">
      <c r="A4525" s="0" t="s">
        <v>103</v>
      </c>
      <c r="B4525" s="0" t="s">
        <v>104</v>
      </c>
      <c r="C4525" s="0" t="s">
        <v>75</v>
      </c>
      <c r="D4525" s="0" t="s">
        <v>75</v>
      </c>
      <c r="E4525" s="0" t="n">
        <v>2033</v>
      </c>
      <c r="F4525" s="5" t="n">
        <v>20.9553909950266</v>
      </c>
      <c r="G4525" s="10" t="s">
        <v>4</v>
      </c>
    </row>
    <row r="4526" customFormat="false" ht="14.25" hidden="true" customHeight="false" outlineLevel="0" collapsed="false">
      <c r="A4526" s="0" t="s">
        <v>103</v>
      </c>
      <c r="B4526" s="0" t="s">
        <v>104</v>
      </c>
      <c r="C4526" s="0" t="s">
        <v>75</v>
      </c>
      <c r="D4526" s="0" t="s">
        <v>75</v>
      </c>
      <c r="E4526" s="0" t="n">
        <v>2034</v>
      </c>
      <c r="F4526" s="5" t="n">
        <v>23.7303833582623</v>
      </c>
      <c r="G4526" s="10" t="s">
        <v>4</v>
      </c>
    </row>
    <row r="4527" customFormat="false" ht="14.25" hidden="true" customHeight="false" outlineLevel="0" collapsed="false">
      <c r="A4527" s="0" t="s">
        <v>103</v>
      </c>
      <c r="B4527" s="0" t="s">
        <v>104</v>
      </c>
      <c r="C4527" s="0" t="s">
        <v>75</v>
      </c>
      <c r="D4527" s="0" t="s">
        <v>75</v>
      </c>
      <c r="E4527" s="0" t="n">
        <v>2035</v>
      </c>
      <c r="F4527" s="5" t="n">
        <v>25.8987955501991</v>
      </c>
      <c r="G4527" s="10" t="s">
        <v>4</v>
      </c>
    </row>
    <row r="4528" customFormat="false" ht="14.25" hidden="true" customHeight="false" outlineLevel="0" collapsed="false">
      <c r="A4528" s="0" t="s">
        <v>103</v>
      </c>
      <c r="B4528" s="0" t="s">
        <v>104</v>
      </c>
      <c r="C4528" s="0" t="s">
        <v>75</v>
      </c>
      <c r="D4528" s="0" t="s">
        <v>75</v>
      </c>
      <c r="E4528" s="0" t="n">
        <v>2036</v>
      </c>
      <c r="F4528" s="5" t="n">
        <v>28.1316417094198</v>
      </c>
      <c r="G4528" s="10" t="s">
        <v>4</v>
      </c>
    </row>
    <row r="4529" customFormat="false" ht="14.25" hidden="true" customHeight="false" outlineLevel="0" collapsed="false">
      <c r="A4529" s="0" t="s">
        <v>103</v>
      </c>
      <c r="B4529" s="0" t="s">
        <v>104</v>
      </c>
      <c r="C4529" s="0" t="s">
        <v>75</v>
      </c>
      <c r="D4529" s="0" t="s">
        <v>75</v>
      </c>
      <c r="E4529" s="0" t="n">
        <v>2037</v>
      </c>
      <c r="F4529" s="5" t="n">
        <v>30.2214208078339</v>
      </c>
      <c r="G4529" s="10" t="s">
        <v>4</v>
      </c>
    </row>
    <row r="4530" customFormat="false" ht="14.25" hidden="true" customHeight="false" outlineLevel="0" collapsed="false">
      <c r="A4530" s="0" t="s">
        <v>103</v>
      </c>
      <c r="B4530" s="0" t="s">
        <v>104</v>
      </c>
      <c r="C4530" s="0" t="s">
        <v>75</v>
      </c>
      <c r="D4530" s="0" t="s">
        <v>75</v>
      </c>
      <c r="E4530" s="0" t="n">
        <v>2038</v>
      </c>
      <c r="F4530" s="5" t="n">
        <v>32.1059422624938</v>
      </c>
      <c r="G4530" s="10" t="s">
        <v>4</v>
      </c>
    </row>
    <row r="4531" customFormat="false" ht="14.25" hidden="true" customHeight="false" outlineLevel="0" collapsed="false">
      <c r="A4531" s="0" t="s">
        <v>103</v>
      </c>
      <c r="B4531" s="0" t="s">
        <v>104</v>
      </c>
      <c r="C4531" s="0" t="s">
        <v>75</v>
      </c>
      <c r="D4531" s="0" t="s">
        <v>75</v>
      </c>
      <c r="E4531" s="0" t="n">
        <v>2039</v>
      </c>
      <c r="F4531" s="5" t="n">
        <v>33.7249990651596</v>
      </c>
      <c r="G4531" s="10" t="s">
        <v>4</v>
      </c>
    </row>
    <row r="4532" customFormat="false" ht="14.25" hidden="true" customHeight="false" outlineLevel="0" collapsed="false">
      <c r="A4532" s="0" t="s">
        <v>103</v>
      </c>
      <c r="B4532" s="0" t="s">
        <v>104</v>
      </c>
      <c r="C4532" s="0" t="s">
        <v>75</v>
      </c>
      <c r="D4532" s="0" t="s">
        <v>75</v>
      </c>
      <c r="E4532" s="0" t="n">
        <v>2040</v>
      </c>
      <c r="F4532" s="5" t="n">
        <v>35.0234115291682</v>
      </c>
      <c r="G4532" s="10" t="s">
        <v>4</v>
      </c>
    </row>
    <row r="4533" customFormat="false" ht="14.25" hidden="true" customHeight="false" outlineLevel="0" collapsed="false">
      <c r="A4533" s="0" t="s">
        <v>103</v>
      </c>
      <c r="B4533" s="0" t="s">
        <v>104</v>
      </c>
      <c r="C4533" s="0" t="s">
        <v>76</v>
      </c>
      <c r="D4533" s="0" t="s">
        <v>77</v>
      </c>
      <c r="E4533" s="0" t="n">
        <v>2024</v>
      </c>
      <c r="F4533" s="5" t="n">
        <v>0.07877142</v>
      </c>
      <c r="G4533" s="10" t="s">
        <v>4</v>
      </c>
    </row>
    <row r="4534" customFormat="false" ht="14.25" hidden="true" customHeight="false" outlineLevel="0" collapsed="false">
      <c r="A4534" s="0" t="s">
        <v>103</v>
      </c>
      <c r="B4534" s="0" t="s">
        <v>104</v>
      </c>
      <c r="C4534" s="0" t="s">
        <v>76</v>
      </c>
      <c r="D4534" s="0" t="s">
        <v>77</v>
      </c>
      <c r="E4534" s="0" t="n">
        <v>2025</v>
      </c>
      <c r="F4534" s="5" t="n">
        <v>0.082147338</v>
      </c>
      <c r="G4534" s="10" t="s">
        <v>4</v>
      </c>
    </row>
    <row r="4535" customFormat="false" ht="14.25" hidden="true" customHeight="false" outlineLevel="0" collapsed="false">
      <c r="A4535" s="0" t="s">
        <v>103</v>
      </c>
      <c r="B4535" s="0" t="s">
        <v>104</v>
      </c>
      <c r="C4535" s="0" t="s">
        <v>76</v>
      </c>
      <c r="D4535" s="0" t="s">
        <v>77</v>
      </c>
      <c r="E4535" s="0" t="n">
        <v>2026</v>
      </c>
      <c r="F4535" s="5" t="n">
        <v>0.1946494824</v>
      </c>
      <c r="G4535" s="10" t="s">
        <v>4</v>
      </c>
    </row>
    <row r="4536" customFormat="false" ht="14.25" hidden="true" customHeight="false" outlineLevel="0" collapsed="false">
      <c r="A4536" s="0" t="s">
        <v>103</v>
      </c>
      <c r="B4536" s="0" t="s">
        <v>104</v>
      </c>
      <c r="C4536" s="0" t="s">
        <v>76</v>
      </c>
      <c r="D4536" s="0" t="s">
        <v>77</v>
      </c>
      <c r="E4536" s="0" t="n">
        <v>2027</v>
      </c>
      <c r="F4536" s="5" t="n">
        <v>0.2891584332</v>
      </c>
      <c r="G4536" s="10" t="s">
        <v>4</v>
      </c>
    </row>
    <row r="4537" customFormat="false" ht="14.25" hidden="true" customHeight="false" outlineLevel="0" collapsed="false">
      <c r="A4537" s="0" t="s">
        <v>103</v>
      </c>
      <c r="B4537" s="0" t="s">
        <v>104</v>
      </c>
      <c r="C4537" s="0" t="s">
        <v>76</v>
      </c>
      <c r="D4537" s="0" t="s">
        <v>77</v>
      </c>
      <c r="E4537" s="0" t="n">
        <v>2028</v>
      </c>
      <c r="F4537" s="5" t="n">
        <v>0.314505516</v>
      </c>
      <c r="G4537" s="10" t="s">
        <v>4</v>
      </c>
    </row>
    <row r="4538" customFormat="false" ht="14.25" hidden="true" customHeight="false" outlineLevel="0" collapsed="false">
      <c r="A4538" s="0" t="s">
        <v>103</v>
      </c>
      <c r="B4538" s="0" t="s">
        <v>104</v>
      </c>
      <c r="C4538" s="0" t="s">
        <v>76</v>
      </c>
      <c r="D4538" s="0" t="s">
        <v>77</v>
      </c>
      <c r="E4538" s="0" t="n">
        <v>2029</v>
      </c>
      <c r="F4538" s="5" t="n">
        <v>0.3101982</v>
      </c>
      <c r="G4538" s="10" t="s">
        <v>4</v>
      </c>
    </row>
    <row r="4539" customFormat="false" ht="14.25" hidden="true" customHeight="false" outlineLevel="0" collapsed="false">
      <c r="A4539" s="0" t="s">
        <v>103</v>
      </c>
      <c r="B4539" s="0" t="s">
        <v>104</v>
      </c>
      <c r="C4539" s="0" t="s">
        <v>76</v>
      </c>
      <c r="D4539" s="0" t="s">
        <v>77</v>
      </c>
      <c r="E4539" s="0" t="n">
        <v>2030</v>
      </c>
      <c r="F4539" s="5" t="n">
        <v>0.227739204</v>
      </c>
      <c r="G4539" s="10" t="s">
        <v>4</v>
      </c>
    </row>
    <row r="4540" customFormat="false" ht="14.25" hidden="true" customHeight="false" outlineLevel="0" collapsed="false">
      <c r="A4540" s="0" t="s">
        <v>103</v>
      </c>
      <c r="B4540" s="0" t="s">
        <v>104</v>
      </c>
      <c r="C4540" s="0" t="s">
        <v>76</v>
      </c>
      <c r="D4540" s="0" t="s">
        <v>77</v>
      </c>
      <c r="E4540" s="0" t="n">
        <v>2031</v>
      </c>
      <c r="F4540" s="5" t="n">
        <v>0.221613378</v>
      </c>
      <c r="G4540" s="10" t="s">
        <v>4</v>
      </c>
    </row>
    <row r="4541" customFormat="false" ht="14.25" hidden="true" customHeight="false" outlineLevel="0" collapsed="false">
      <c r="A4541" s="0" t="s">
        <v>103</v>
      </c>
      <c r="B4541" s="0" t="s">
        <v>104</v>
      </c>
      <c r="C4541" s="0" t="s">
        <v>76</v>
      </c>
      <c r="D4541" s="0" t="s">
        <v>77</v>
      </c>
      <c r="E4541" s="0" t="n">
        <v>2032</v>
      </c>
      <c r="F4541" s="5" t="n">
        <v>0.220424643</v>
      </c>
      <c r="G4541" s="10" t="s">
        <v>4</v>
      </c>
    </row>
    <row r="4542" customFormat="false" ht="14.25" hidden="true" customHeight="false" outlineLevel="0" collapsed="false">
      <c r="A4542" s="0" t="s">
        <v>103</v>
      </c>
      <c r="B4542" s="0" t="s">
        <v>104</v>
      </c>
      <c r="C4542" s="0" t="s">
        <v>76</v>
      </c>
      <c r="D4542" s="0" t="s">
        <v>77</v>
      </c>
      <c r="E4542" s="0" t="n">
        <v>2033</v>
      </c>
      <c r="F4542" s="5" t="n">
        <v>0.22416768</v>
      </c>
      <c r="G4542" s="10" t="s">
        <v>4</v>
      </c>
    </row>
    <row r="4543" customFormat="false" ht="14.25" hidden="true" customHeight="false" outlineLevel="0" collapsed="false">
      <c r="A4543" s="0" t="s">
        <v>103</v>
      </c>
      <c r="B4543" s="0" t="s">
        <v>104</v>
      </c>
      <c r="C4543" s="0" t="s">
        <v>76</v>
      </c>
      <c r="D4543" s="0" t="s">
        <v>77</v>
      </c>
      <c r="E4543" s="0" t="n">
        <v>2034</v>
      </c>
      <c r="F4543" s="5" t="n">
        <v>0.2283622376</v>
      </c>
      <c r="G4543" s="10" t="s">
        <v>4</v>
      </c>
    </row>
    <row r="4544" customFormat="false" ht="14.25" hidden="true" customHeight="false" outlineLevel="0" collapsed="false">
      <c r="A4544" s="0" t="s">
        <v>103</v>
      </c>
      <c r="B4544" s="0" t="s">
        <v>104</v>
      </c>
      <c r="C4544" s="0" t="s">
        <v>76</v>
      </c>
      <c r="D4544" s="0" t="s">
        <v>77</v>
      </c>
      <c r="E4544" s="0" t="n">
        <v>2035</v>
      </c>
      <c r="F4544" s="5" t="n">
        <v>0.232172856</v>
      </c>
      <c r="G4544" s="10" t="s">
        <v>4</v>
      </c>
    </row>
    <row r="4545" customFormat="false" ht="14.25" hidden="true" customHeight="false" outlineLevel="0" collapsed="false">
      <c r="A4545" s="0" t="s">
        <v>103</v>
      </c>
      <c r="B4545" s="0" t="s">
        <v>104</v>
      </c>
      <c r="C4545" s="0" t="s">
        <v>76</v>
      </c>
      <c r="D4545" s="0" t="s">
        <v>77</v>
      </c>
      <c r="E4545" s="0" t="n">
        <v>2036</v>
      </c>
      <c r="F4545" s="5" t="n">
        <v>0.2335366456</v>
      </c>
      <c r="G4545" s="10" t="s">
        <v>4</v>
      </c>
    </row>
    <row r="4546" customFormat="false" ht="14.25" hidden="true" customHeight="false" outlineLevel="0" collapsed="false">
      <c r="A4546" s="0" t="s">
        <v>103</v>
      </c>
      <c r="B4546" s="0" t="s">
        <v>104</v>
      </c>
      <c r="C4546" s="0" t="s">
        <v>76</v>
      </c>
      <c r="D4546" s="0" t="s">
        <v>77</v>
      </c>
      <c r="E4546" s="0" t="n">
        <v>2037</v>
      </c>
      <c r="F4546" s="5" t="n">
        <v>0.2353276464</v>
      </c>
      <c r="G4546" s="10" t="s">
        <v>4</v>
      </c>
    </row>
    <row r="4547" customFormat="false" ht="14.25" hidden="true" customHeight="false" outlineLevel="0" collapsed="false">
      <c r="A4547" s="0" t="s">
        <v>103</v>
      </c>
      <c r="B4547" s="0" t="s">
        <v>104</v>
      </c>
      <c r="C4547" s="0" t="s">
        <v>76</v>
      </c>
      <c r="D4547" s="0" t="s">
        <v>77</v>
      </c>
      <c r="E4547" s="0" t="n">
        <v>2038</v>
      </c>
      <c r="F4547" s="5" t="n">
        <v>0.2365353396</v>
      </c>
      <c r="G4547" s="10" t="s">
        <v>4</v>
      </c>
    </row>
    <row r="4548" customFormat="false" ht="14.25" hidden="true" customHeight="false" outlineLevel="0" collapsed="false">
      <c r="A4548" s="0" t="s">
        <v>103</v>
      </c>
      <c r="B4548" s="0" t="s">
        <v>104</v>
      </c>
      <c r="C4548" s="0" t="s">
        <v>76</v>
      </c>
      <c r="D4548" s="0" t="s">
        <v>77</v>
      </c>
      <c r="E4548" s="0" t="n">
        <v>2039</v>
      </c>
      <c r="F4548" s="5" t="n">
        <v>0.2381866752</v>
      </c>
      <c r="G4548" s="10" t="s">
        <v>4</v>
      </c>
    </row>
    <row r="4549" customFormat="false" ht="14.25" hidden="true" customHeight="false" outlineLevel="0" collapsed="false">
      <c r="A4549" s="0" t="s">
        <v>103</v>
      </c>
      <c r="B4549" s="0" t="s">
        <v>104</v>
      </c>
      <c r="C4549" s="0" t="s">
        <v>76</v>
      </c>
      <c r="D4549" s="0" t="s">
        <v>77</v>
      </c>
      <c r="E4549" s="0" t="n">
        <v>2040</v>
      </c>
      <c r="F4549" s="5" t="n">
        <v>0.239238272</v>
      </c>
      <c r="G4549" s="10" t="s">
        <v>4</v>
      </c>
    </row>
    <row r="4550" customFormat="false" ht="14.25" hidden="true" customHeight="false" outlineLevel="0" collapsed="false">
      <c r="A4550" s="0" t="s">
        <v>103</v>
      </c>
      <c r="B4550" s="0" t="s">
        <v>104</v>
      </c>
      <c r="C4550" s="0" t="s">
        <v>76</v>
      </c>
      <c r="D4550" s="0" t="s">
        <v>78</v>
      </c>
      <c r="E4550" s="0" t="n">
        <v>2024</v>
      </c>
      <c r="F4550" s="5" t="n">
        <v>0</v>
      </c>
      <c r="G4550" s="10" t="s">
        <v>4</v>
      </c>
    </row>
    <row r="4551" customFormat="false" ht="14.25" hidden="true" customHeight="false" outlineLevel="0" collapsed="false">
      <c r="A4551" s="0" t="s">
        <v>103</v>
      </c>
      <c r="B4551" s="0" t="s">
        <v>104</v>
      </c>
      <c r="C4551" s="0" t="s">
        <v>76</v>
      </c>
      <c r="D4551" s="0" t="s">
        <v>78</v>
      </c>
      <c r="E4551" s="0" t="n">
        <v>2025</v>
      </c>
      <c r="F4551" s="5" t="n">
        <v>0</v>
      </c>
      <c r="G4551" s="10" t="s">
        <v>4</v>
      </c>
    </row>
    <row r="4552" customFormat="false" ht="14.25" hidden="true" customHeight="false" outlineLevel="0" collapsed="false">
      <c r="A4552" s="0" t="s">
        <v>103</v>
      </c>
      <c r="B4552" s="0" t="s">
        <v>104</v>
      </c>
      <c r="C4552" s="0" t="s">
        <v>76</v>
      </c>
      <c r="D4552" s="0" t="s">
        <v>78</v>
      </c>
      <c r="E4552" s="0" t="n">
        <v>2026</v>
      </c>
      <c r="F4552" s="5" t="n">
        <v>0</v>
      </c>
      <c r="G4552" s="10" t="s">
        <v>4</v>
      </c>
    </row>
    <row r="4553" customFormat="false" ht="14.25" hidden="true" customHeight="false" outlineLevel="0" collapsed="false">
      <c r="A4553" s="0" t="s">
        <v>103</v>
      </c>
      <c r="B4553" s="0" t="s">
        <v>104</v>
      </c>
      <c r="C4553" s="0" t="s">
        <v>76</v>
      </c>
      <c r="D4553" s="0" t="s">
        <v>78</v>
      </c>
      <c r="E4553" s="0" t="n">
        <v>2027</v>
      </c>
      <c r="F4553" s="5" t="n">
        <v>0</v>
      </c>
      <c r="G4553" s="10" t="s">
        <v>4</v>
      </c>
    </row>
    <row r="4554" customFormat="false" ht="14.25" hidden="true" customHeight="false" outlineLevel="0" collapsed="false">
      <c r="A4554" s="0" t="s">
        <v>103</v>
      </c>
      <c r="B4554" s="0" t="s">
        <v>104</v>
      </c>
      <c r="C4554" s="0" t="s">
        <v>76</v>
      </c>
      <c r="D4554" s="0" t="s">
        <v>78</v>
      </c>
      <c r="E4554" s="0" t="n">
        <v>2028</v>
      </c>
      <c r="F4554" s="5" t="n">
        <v>0</v>
      </c>
      <c r="G4554" s="10" t="s">
        <v>4</v>
      </c>
    </row>
    <row r="4555" customFormat="false" ht="14.25" hidden="true" customHeight="false" outlineLevel="0" collapsed="false">
      <c r="A4555" s="0" t="s">
        <v>103</v>
      </c>
      <c r="B4555" s="0" t="s">
        <v>104</v>
      </c>
      <c r="C4555" s="0" t="s">
        <v>76</v>
      </c>
      <c r="D4555" s="0" t="s">
        <v>78</v>
      </c>
      <c r="E4555" s="0" t="n">
        <v>2029</v>
      </c>
      <c r="F4555" s="5" t="n">
        <v>0</v>
      </c>
      <c r="G4555" s="10" t="s">
        <v>4</v>
      </c>
    </row>
    <row r="4556" customFormat="false" ht="14.25" hidden="true" customHeight="false" outlineLevel="0" collapsed="false">
      <c r="A4556" s="0" t="s">
        <v>103</v>
      </c>
      <c r="B4556" s="0" t="s">
        <v>104</v>
      </c>
      <c r="C4556" s="0" t="s">
        <v>76</v>
      </c>
      <c r="D4556" s="0" t="s">
        <v>78</v>
      </c>
      <c r="E4556" s="0" t="n">
        <v>2030</v>
      </c>
      <c r="F4556" s="5" t="n">
        <v>0</v>
      </c>
      <c r="G4556" s="10" t="s">
        <v>4</v>
      </c>
    </row>
    <row r="4557" customFormat="false" ht="14.25" hidden="true" customHeight="false" outlineLevel="0" collapsed="false">
      <c r="A4557" s="0" t="s">
        <v>103</v>
      </c>
      <c r="B4557" s="0" t="s">
        <v>104</v>
      </c>
      <c r="C4557" s="0" t="s">
        <v>76</v>
      </c>
      <c r="D4557" s="0" t="s">
        <v>78</v>
      </c>
      <c r="E4557" s="0" t="n">
        <v>2031</v>
      </c>
      <c r="F4557" s="5" t="n">
        <v>0</v>
      </c>
      <c r="G4557" s="10" t="s">
        <v>4</v>
      </c>
    </row>
    <row r="4558" customFormat="false" ht="14.25" hidden="true" customHeight="false" outlineLevel="0" collapsed="false">
      <c r="A4558" s="0" t="s">
        <v>103</v>
      </c>
      <c r="B4558" s="0" t="s">
        <v>104</v>
      </c>
      <c r="C4558" s="0" t="s">
        <v>76</v>
      </c>
      <c r="D4558" s="0" t="s">
        <v>78</v>
      </c>
      <c r="E4558" s="0" t="n">
        <v>2032</v>
      </c>
      <c r="F4558" s="5" t="n">
        <v>0</v>
      </c>
      <c r="G4558" s="10" t="s">
        <v>4</v>
      </c>
    </row>
    <row r="4559" customFormat="false" ht="14.25" hidden="true" customHeight="false" outlineLevel="0" collapsed="false">
      <c r="A4559" s="0" t="s">
        <v>103</v>
      </c>
      <c r="B4559" s="0" t="s">
        <v>104</v>
      </c>
      <c r="C4559" s="0" t="s">
        <v>76</v>
      </c>
      <c r="D4559" s="0" t="s">
        <v>78</v>
      </c>
      <c r="E4559" s="0" t="n">
        <v>2033</v>
      </c>
      <c r="F4559" s="5" t="n">
        <v>0</v>
      </c>
      <c r="G4559" s="10" t="s">
        <v>4</v>
      </c>
    </row>
    <row r="4560" customFormat="false" ht="14.25" hidden="true" customHeight="false" outlineLevel="0" collapsed="false">
      <c r="A4560" s="0" t="s">
        <v>103</v>
      </c>
      <c r="B4560" s="0" t="s">
        <v>104</v>
      </c>
      <c r="C4560" s="0" t="s">
        <v>76</v>
      </c>
      <c r="D4560" s="0" t="s">
        <v>78</v>
      </c>
      <c r="E4560" s="0" t="n">
        <v>2034</v>
      </c>
      <c r="F4560" s="5" t="n">
        <v>0</v>
      </c>
      <c r="G4560" s="10" t="s">
        <v>4</v>
      </c>
    </row>
    <row r="4561" customFormat="false" ht="14.25" hidden="true" customHeight="false" outlineLevel="0" collapsed="false">
      <c r="A4561" s="0" t="s">
        <v>103</v>
      </c>
      <c r="B4561" s="0" t="s">
        <v>104</v>
      </c>
      <c r="C4561" s="0" t="s">
        <v>76</v>
      </c>
      <c r="D4561" s="0" t="s">
        <v>78</v>
      </c>
      <c r="E4561" s="0" t="n">
        <v>2035</v>
      </c>
      <c r="F4561" s="5" t="n">
        <v>0</v>
      </c>
      <c r="G4561" s="10" t="s">
        <v>4</v>
      </c>
    </row>
    <row r="4562" customFormat="false" ht="14.25" hidden="true" customHeight="false" outlineLevel="0" collapsed="false">
      <c r="A4562" s="0" t="s">
        <v>103</v>
      </c>
      <c r="B4562" s="0" t="s">
        <v>104</v>
      </c>
      <c r="C4562" s="0" t="s">
        <v>76</v>
      </c>
      <c r="D4562" s="0" t="s">
        <v>78</v>
      </c>
      <c r="E4562" s="0" t="n">
        <v>2036</v>
      </c>
      <c r="F4562" s="5" t="n">
        <v>0</v>
      </c>
      <c r="G4562" s="10" t="s">
        <v>4</v>
      </c>
    </row>
    <row r="4563" customFormat="false" ht="14.25" hidden="true" customHeight="false" outlineLevel="0" collapsed="false">
      <c r="A4563" s="0" t="s">
        <v>103</v>
      </c>
      <c r="B4563" s="0" t="s">
        <v>104</v>
      </c>
      <c r="C4563" s="0" t="s">
        <v>76</v>
      </c>
      <c r="D4563" s="0" t="s">
        <v>78</v>
      </c>
      <c r="E4563" s="0" t="n">
        <v>2037</v>
      </c>
      <c r="F4563" s="5" t="n">
        <v>0</v>
      </c>
      <c r="G4563" s="10" t="s">
        <v>4</v>
      </c>
    </row>
    <row r="4564" customFormat="false" ht="14.25" hidden="true" customHeight="false" outlineLevel="0" collapsed="false">
      <c r="A4564" s="0" t="s">
        <v>103</v>
      </c>
      <c r="B4564" s="0" t="s">
        <v>104</v>
      </c>
      <c r="C4564" s="0" t="s">
        <v>76</v>
      </c>
      <c r="D4564" s="0" t="s">
        <v>78</v>
      </c>
      <c r="E4564" s="0" t="n">
        <v>2038</v>
      </c>
      <c r="F4564" s="5" t="n">
        <v>0</v>
      </c>
      <c r="G4564" s="10" t="s">
        <v>4</v>
      </c>
    </row>
    <row r="4565" customFormat="false" ht="14.25" hidden="true" customHeight="false" outlineLevel="0" collapsed="false">
      <c r="A4565" s="0" t="s">
        <v>103</v>
      </c>
      <c r="B4565" s="0" t="s">
        <v>104</v>
      </c>
      <c r="C4565" s="0" t="s">
        <v>76</v>
      </c>
      <c r="D4565" s="0" t="s">
        <v>78</v>
      </c>
      <c r="E4565" s="0" t="n">
        <v>2039</v>
      </c>
      <c r="F4565" s="5" t="n">
        <v>0</v>
      </c>
      <c r="G4565" s="10" t="s">
        <v>4</v>
      </c>
    </row>
    <row r="4566" customFormat="false" ht="14.25" hidden="true" customHeight="false" outlineLevel="0" collapsed="false">
      <c r="A4566" s="0" t="s">
        <v>103</v>
      </c>
      <c r="B4566" s="0" t="s">
        <v>104</v>
      </c>
      <c r="C4566" s="0" t="s">
        <v>76</v>
      </c>
      <c r="D4566" s="0" t="s">
        <v>78</v>
      </c>
      <c r="E4566" s="0" t="n">
        <v>2040</v>
      </c>
      <c r="F4566" s="5" t="n">
        <v>0</v>
      </c>
      <c r="G4566" s="10" t="s">
        <v>4</v>
      </c>
    </row>
    <row r="4567" customFormat="false" ht="14.25" hidden="true" customHeight="false" outlineLevel="0" collapsed="false">
      <c r="A4567" s="0" t="s">
        <v>103</v>
      </c>
      <c r="B4567" s="0" t="s">
        <v>104</v>
      </c>
      <c r="C4567" s="0" t="s">
        <v>76</v>
      </c>
      <c r="D4567" s="0" t="s">
        <v>71</v>
      </c>
      <c r="E4567" s="0" t="n">
        <v>2024</v>
      </c>
      <c r="F4567" s="5" t="n">
        <v>0.07877142</v>
      </c>
      <c r="G4567" s="10" t="s">
        <v>4</v>
      </c>
    </row>
    <row r="4568" customFormat="false" ht="14.25" hidden="true" customHeight="false" outlineLevel="0" collapsed="false">
      <c r="A4568" s="0" t="s">
        <v>103</v>
      </c>
      <c r="B4568" s="0" t="s">
        <v>104</v>
      </c>
      <c r="C4568" s="0" t="s">
        <v>76</v>
      </c>
      <c r="D4568" s="0" t="s">
        <v>71</v>
      </c>
      <c r="E4568" s="0" t="n">
        <v>2025</v>
      </c>
      <c r="F4568" s="5" t="n">
        <v>0.082147338</v>
      </c>
      <c r="G4568" s="10" t="s">
        <v>4</v>
      </c>
    </row>
    <row r="4569" customFormat="false" ht="14.25" hidden="true" customHeight="false" outlineLevel="0" collapsed="false">
      <c r="A4569" s="0" t="s">
        <v>103</v>
      </c>
      <c r="B4569" s="0" t="s">
        <v>104</v>
      </c>
      <c r="C4569" s="0" t="s">
        <v>76</v>
      </c>
      <c r="D4569" s="0" t="s">
        <v>71</v>
      </c>
      <c r="E4569" s="0" t="n">
        <v>2026</v>
      </c>
      <c r="F4569" s="5" t="n">
        <v>0.1946494824</v>
      </c>
      <c r="G4569" s="10" t="s">
        <v>4</v>
      </c>
    </row>
    <row r="4570" customFormat="false" ht="14.25" hidden="true" customHeight="false" outlineLevel="0" collapsed="false">
      <c r="A4570" s="0" t="s">
        <v>103</v>
      </c>
      <c r="B4570" s="0" t="s">
        <v>104</v>
      </c>
      <c r="C4570" s="0" t="s">
        <v>76</v>
      </c>
      <c r="D4570" s="0" t="s">
        <v>71</v>
      </c>
      <c r="E4570" s="0" t="n">
        <v>2027</v>
      </c>
      <c r="F4570" s="5" t="n">
        <v>0.2891584332</v>
      </c>
      <c r="G4570" s="10" t="s">
        <v>4</v>
      </c>
    </row>
    <row r="4571" customFormat="false" ht="14.25" hidden="true" customHeight="false" outlineLevel="0" collapsed="false">
      <c r="A4571" s="0" t="s">
        <v>103</v>
      </c>
      <c r="B4571" s="0" t="s">
        <v>104</v>
      </c>
      <c r="C4571" s="0" t="s">
        <v>76</v>
      </c>
      <c r="D4571" s="0" t="s">
        <v>71</v>
      </c>
      <c r="E4571" s="0" t="n">
        <v>2028</v>
      </c>
      <c r="F4571" s="5" t="n">
        <v>0.314505516</v>
      </c>
      <c r="G4571" s="10" t="s">
        <v>4</v>
      </c>
    </row>
    <row r="4572" customFormat="false" ht="14.25" hidden="true" customHeight="false" outlineLevel="0" collapsed="false">
      <c r="A4572" s="0" t="s">
        <v>103</v>
      </c>
      <c r="B4572" s="0" t="s">
        <v>104</v>
      </c>
      <c r="C4572" s="0" t="s">
        <v>76</v>
      </c>
      <c r="D4572" s="0" t="s">
        <v>71</v>
      </c>
      <c r="E4572" s="0" t="n">
        <v>2029</v>
      </c>
      <c r="F4572" s="5" t="n">
        <v>0.3101982</v>
      </c>
      <c r="G4572" s="10" t="s">
        <v>4</v>
      </c>
    </row>
    <row r="4573" customFormat="false" ht="14.25" hidden="true" customHeight="false" outlineLevel="0" collapsed="false">
      <c r="A4573" s="0" t="s">
        <v>103</v>
      </c>
      <c r="B4573" s="0" t="s">
        <v>104</v>
      </c>
      <c r="C4573" s="0" t="s">
        <v>76</v>
      </c>
      <c r="D4573" s="0" t="s">
        <v>71</v>
      </c>
      <c r="E4573" s="0" t="n">
        <v>2030</v>
      </c>
      <c r="F4573" s="5" t="n">
        <v>0.227739204</v>
      </c>
      <c r="G4573" s="10" t="s">
        <v>4</v>
      </c>
    </row>
    <row r="4574" customFormat="false" ht="14.25" hidden="true" customHeight="false" outlineLevel="0" collapsed="false">
      <c r="A4574" s="0" t="s">
        <v>103</v>
      </c>
      <c r="B4574" s="0" t="s">
        <v>104</v>
      </c>
      <c r="C4574" s="0" t="s">
        <v>76</v>
      </c>
      <c r="D4574" s="0" t="s">
        <v>71</v>
      </c>
      <c r="E4574" s="0" t="n">
        <v>2031</v>
      </c>
      <c r="F4574" s="5" t="n">
        <v>0.221613378</v>
      </c>
      <c r="G4574" s="10" t="s">
        <v>4</v>
      </c>
    </row>
    <row r="4575" customFormat="false" ht="14.25" hidden="true" customHeight="false" outlineLevel="0" collapsed="false">
      <c r="A4575" s="0" t="s">
        <v>103</v>
      </c>
      <c r="B4575" s="0" t="s">
        <v>104</v>
      </c>
      <c r="C4575" s="0" t="s">
        <v>76</v>
      </c>
      <c r="D4575" s="0" t="s">
        <v>71</v>
      </c>
      <c r="E4575" s="0" t="n">
        <v>2032</v>
      </c>
      <c r="F4575" s="5" t="n">
        <v>0.220424643</v>
      </c>
      <c r="G4575" s="10" t="s">
        <v>4</v>
      </c>
    </row>
    <row r="4576" customFormat="false" ht="14.25" hidden="true" customHeight="false" outlineLevel="0" collapsed="false">
      <c r="A4576" s="0" t="s">
        <v>103</v>
      </c>
      <c r="B4576" s="0" t="s">
        <v>104</v>
      </c>
      <c r="C4576" s="0" t="s">
        <v>76</v>
      </c>
      <c r="D4576" s="0" t="s">
        <v>71</v>
      </c>
      <c r="E4576" s="0" t="n">
        <v>2033</v>
      </c>
      <c r="F4576" s="5" t="n">
        <v>0.22416768</v>
      </c>
      <c r="G4576" s="10" t="s">
        <v>4</v>
      </c>
    </row>
    <row r="4577" customFormat="false" ht="14.25" hidden="true" customHeight="false" outlineLevel="0" collapsed="false">
      <c r="A4577" s="0" t="s">
        <v>103</v>
      </c>
      <c r="B4577" s="0" t="s">
        <v>104</v>
      </c>
      <c r="C4577" s="0" t="s">
        <v>76</v>
      </c>
      <c r="D4577" s="0" t="s">
        <v>71</v>
      </c>
      <c r="E4577" s="0" t="n">
        <v>2034</v>
      </c>
      <c r="F4577" s="5" t="n">
        <v>0.2283622376</v>
      </c>
      <c r="G4577" s="10" t="s">
        <v>4</v>
      </c>
    </row>
    <row r="4578" customFormat="false" ht="14.25" hidden="true" customHeight="false" outlineLevel="0" collapsed="false">
      <c r="A4578" s="0" t="s">
        <v>103</v>
      </c>
      <c r="B4578" s="0" t="s">
        <v>104</v>
      </c>
      <c r="C4578" s="0" t="s">
        <v>76</v>
      </c>
      <c r="D4578" s="0" t="s">
        <v>71</v>
      </c>
      <c r="E4578" s="0" t="n">
        <v>2035</v>
      </c>
      <c r="F4578" s="5" t="n">
        <v>0.232172856</v>
      </c>
      <c r="G4578" s="10" t="s">
        <v>4</v>
      </c>
    </row>
    <row r="4579" customFormat="false" ht="14.25" hidden="true" customHeight="false" outlineLevel="0" collapsed="false">
      <c r="A4579" s="0" t="s">
        <v>103</v>
      </c>
      <c r="B4579" s="0" t="s">
        <v>104</v>
      </c>
      <c r="C4579" s="0" t="s">
        <v>76</v>
      </c>
      <c r="D4579" s="0" t="s">
        <v>71</v>
      </c>
      <c r="E4579" s="0" t="n">
        <v>2036</v>
      </c>
      <c r="F4579" s="5" t="n">
        <v>0.2335366456</v>
      </c>
      <c r="G4579" s="10" t="s">
        <v>4</v>
      </c>
    </row>
    <row r="4580" customFormat="false" ht="14.25" hidden="true" customHeight="false" outlineLevel="0" collapsed="false">
      <c r="A4580" s="0" t="s">
        <v>103</v>
      </c>
      <c r="B4580" s="0" t="s">
        <v>104</v>
      </c>
      <c r="C4580" s="0" t="s">
        <v>76</v>
      </c>
      <c r="D4580" s="0" t="s">
        <v>71</v>
      </c>
      <c r="E4580" s="0" t="n">
        <v>2037</v>
      </c>
      <c r="F4580" s="5" t="n">
        <v>0.2353276464</v>
      </c>
      <c r="G4580" s="10" t="s">
        <v>4</v>
      </c>
    </row>
    <row r="4581" customFormat="false" ht="14.25" hidden="true" customHeight="false" outlineLevel="0" collapsed="false">
      <c r="A4581" s="0" t="s">
        <v>103</v>
      </c>
      <c r="B4581" s="0" t="s">
        <v>104</v>
      </c>
      <c r="C4581" s="0" t="s">
        <v>76</v>
      </c>
      <c r="D4581" s="0" t="s">
        <v>71</v>
      </c>
      <c r="E4581" s="0" t="n">
        <v>2038</v>
      </c>
      <c r="F4581" s="5" t="n">
        <v>0.2365353396</v>
      </c>
      <c r="G4581" s="10" t="s">
        <v>4</v>
      </c>
    </row>
    <row r="4582" customFormat="false" ht="14.25" hidden="true" customHeight="false" outlineLevel="0" collapsed="false">
      <c r="A4582" s="0" t="s">
        <v>103</v>
      </c>
      <c r="B4582" s="0" t="s">
        <v>104</v>
      </c>
      <c r="C4582" s="0" t="s">
        <v>76</v>
      </c>
      <c r="D4582" s="0" t="s">
        <v>71</v>
      </c>
      <c r="E4582" s="0" t="n">
        <v>2039</v>
      </c>
      <c r="F4582" s="5" t="n">
        <v>0.2381866752</v>
      </c>
      <c r="G4582" s="10" t="s">
        <v>4</v>
      </c>
    </row>
    <row r="4583" customFormat="false" ht="14.25" hidden="true" customHeight="false" outlineLevel="0" collapsed="false">
      <c r="A4583" s="0" t="s">
        <v>103</v>
      </c>
      <c r="B4583" s="0" t="s">
        <v>104</v>
      </c>
      <c r="C4583" s="0" t="s">
        <v>76</v>
      </c>
      <c r="D4583" s="0" t="s">
        <v>71</v>
      </c>
      <c r="E4583" s="0" t="n">
        <v>2040</v>
      </c>
      <c r="F4583" s="5" t="n">
        <v>0.239238272</v>
      </c>
      <c r="G4583" s="10" t="s">
        <v>4</v>
      </c>
    </row>
    <row r="4584" customFormat="false" ht="14.25" hidden="true" customHeight="false" outlineLevel="0" collapsed="false">
      <c r="A4584" s="0" t="s">
        <v>103</v>
      </c>
      <c r="B4584" s="0" t="s">
        <v>104</v>
      </c>
      <c r="C4584" s="0" t="s">
        <v>79</v>
      </c>
      <c r="D4584" s="0" t="s">
        <v>80</v>
      </c>
      <c r="E4584" s="0" t="n">
        <v>2024</v>
      </c>
      <c r="F4584" s="5" t="n">
        <v>0</v>
      </c>
      <c r="G4584" s="10" t="s">
        <v>4</v>
      </c>
    </row>
    <row r="4585" customFormat="false" ht="14.25" hidden="true" customHeight="false" outlineLevel="0" collapsed="false">
      <c r="A4585" s="0" t="s">
        <v>103</v>
      </c>
      <c r="B4585" s="0" t="s">
        <v>104</v>
      </c>
      <c r="C4585" s="0" t="s">
        <v>79</v>
      </c>
      <c r="D4585" s="0" t="s">
        <v>80</v>
      </c>
      <c r="E4585" s="0" t="n">
        <v>2025</v>
      </c>
      <c r="F4585" s="5" t="n">
        <v>5.36561962674649</v>
      </c>
      <c r="G4585" s="10" t="s">
        <v>4</v>
      </c>
    </row>
    <row r="4586" customFormat="false" ht="14.25" hidden="true" customHeight="false" outlineLevel="0" collapsed="false">
      <c r="A4586" s="0" t="s">
        <v>103</v>
      </c>
      <c r="B4586" s="0" t="s">
        <v>104</v>
      </c>
      <c r="C4586" s="0" t="s">
        <v>79</v>
      </c>
      <c r="D4586" s="0" t="s">
        <v>80</v>
      </c>
      <c r="E4586" s="0" t="n">
        <v>2026</v>
      </c>
      <c r="F4586" s="5" t="n">
        <v>5.42454256691312</v>
      </c>
      <c r="G4586" s="10" t="s">
        <v>4</v>
      </c>
    </row>
    <row r="4587" customFormat="false" ht="14.25" hidden="true" customHeight="false" outlineLevel="0" collapsed="false">
      <c r="A4587" s="0" t="s">
        <v>103</v>
      </c>
      <c r="B4587" s="0" t="s">
        <v>104</v>
      </c>
      <c r="C4587" s="0" t="s">
        <v>79</v>
      </c>
      <c r="D4587" s="0" t="s">
        <v>80</v>
      </c>
      <c r="E4587" s="0" t="n">
        <v>2027</v>
      </c>
      <c r="F4587" s="5" t="n">
        <v>5.62700745852141</v>
      </c>
      <c r="G4587" s="10" t="s">
        <v>4</v>
      </c>
    </row>
    <row r="4588" customFormat="false" ht="14.25" hidden="true" customHeight="false" outlineLevel="0" collapsed="false">
      <c r="A4588" s="0" t="s">
        <v>103</v>
      </c>
      <c r="B4588" s="0" t="s">
        <v>104</v>
      </c>
      <c r="C4588" s="0" t="s">
        <v>79</v>
      </c>
      <c r="D4588" s="0" t="s">
        <v>80</v>
      </c>
      <c r="E4588" s="0" t="n">
        <v>2028</v>
      </c>
      <c r="F4588" s="5" t="n">
        <v>5.85425692187797</v>
      </c>
      <c r="G4588" s="10" t="s">
        <v>4</v>
      </c>
    </row>
    <row r="4589" customFormat="false" ht="14.25" hidden="true" customHeight="false" outlineLevel="0" collapsed="false">
      <c r="A4589" s="0" t="s">
        <v>103</v>
      </c>
      <c r="B4589" s="0" t="s">
        <v>104</v>
      </c>
      <c r="C4589" s="0" t="s">
        <v>79</v>
      </c>
      <c r="D4589" s="0" t="s">
        <v>80</v>
      </c>
      <c r="E4589" s="0" t="n">
        <v>2029</v>
      </c>
      <c r="F4589" s="5" t="n">
        <v>6.20347519065415</v>
      </c>
      <c r="G4589" s="10" t="s">
        <v>4</v>
      </c>
    </row>
    <row r="4590" customFormat="false" ht="14.25" hidden="true" customHeight="false" outlineLevel="0" collapsed="false">
      <c r="A4590" s="0" t="s">
        <v>103</v>
      </c>
      <c r="B4590" s="0" t="s">
        <v>104</v>
      </c>
      <c r="C4590" s="0" t="s">
        <v>79</v>
      </c>
      <c r="D4590" s="0" t="s">
        <v>80</v>
      </c>
      <c r="E4590" s="0" t="n">
        <v>2030</v>
      </c>
      <c r="F4590" s="5" t="n">
        <v>6.55940883761148</v>
      </c>
      <c r="G4590" s="10" t="s">
        <v>4</v>
      </c>
    </row>
    <row r="4591" customFormat="false" ht="14.25" hidden="true" customHeight="false" outlineLevel="0" collapsed="false">
      <c r="A4591" s="0" t="s">
        <v>103</v>
      </c>
      <c r="B4591" s="0" t="s">
        <v>104</v>
      </c>
      <c r="C4591" s="0" t="s">
        <v>79</v>
      </c>
      <c r="D4591" s="0" t="s">
        <v>80</v>
      </c>
      <c r="E4591" s="0" t="n">
        <v>2031</v>
      </c>
      <c r="F4591" s="5" t="n">
        <v>6.94251901477189</v>
      </c>
      <c r="G4591" s="10" t="s">
        <v>4</v>
      </c>
    </row>
    <row r="4592" customFormat="false" ht="14.25" hidden="true" customHeight="false" outlineLevel="0" collapsed="false">
      <c r="A4592" s="0" t="s">
        <v>103</v>
      </c>
      <c r="B4592" s="0" t="s">
        <v>104</v>
      </c>
      <c r="C4592" s="0" t="s">
        <v>79</v>
      </c>
      <c r="D4592" s="0" t="s">
        <v>80</v>
      </c>
      <c r="E4592" s="0" t="n">
        <v>2032</v>
      </c>
      <c r="F4592" s="5" t="n">
        <v>7.40248347695239</v>
      </c>
      <c r="G4592" s="10" t="s">
        <v>4</v>
      </c>
    </row>
    <row r="4593" customFormat="false" ht="14.25" hidden="true" customHeight="false" outlineLevel="0" collapsed="false">
      <c r="A4593" s="0" t="s">
        <v>103</v>
      </c>
      <c r="B4593" s="0" t="s">
        <v>104</v>
      </c>
      <c r="C4593" s="0" t="s">
        <v>79</v>
      </c>
      <c r="D4593" s="0" t="s">
        <v>80</v>
      </c>
      <c r="E4593" s="0" t="n">
        <v>2033</v>
      </c>
      <c r="F4593" s="5" t="n">
        <v>7.89033517273751</v>
      </c>
      <c r="G4593" s="10" t="s">
        <v>4</v>
      </c>
    </row>
    <row r="4594" customFormat="false" ht="14.25" hidden="true" customHeight="false" outlineLevel="0" collapsed="false">
      <c r="A4594" s="0" t="s">
        <v>103</v>
      </c>
      <c r="B4594" s="0" t="s">
        <v>104</v>
      </c>
      <c r="C4594" s="0" t="s">
        <v>79</v>
      </c>
      <c r="D4594" s="0" t="s">
        <v>80</v>
      </c>
      <c r="E4594" s="0" t="n">
        <v>2034</v>
      </c>
      <c r="F4594" s="5" t="n">
        <v>8.37250017311782</v>
      </c>
      <c r="G4594" s="10" t="s">
        <v>4</v>
      </c>
    </row>
    <row r="4595" customFormat="false" ht="14.25" hidden="true" customHeight="false" outlineLevel="0" collapsed="false">
      <c r="A4595" s="0" t="s">
        <v>103</v>
      </c>
      <c r="B4595" s="0" t="s">
        <v>104</v>
      </c>
      <c r="C4595" s="0" t="s">
        <v>79</v>
      </c>
      <c r="D4595" s="0" t="s">
        <v>80</v>
      </c>
      <c r="E4595" s="0" t="n">
        <v>2035</v>
      </c>
      <c r="F4595" s="5" t="n">
        <v>8.86694260532323</v>
      </c>
      <c r="G4595" s="10" t="s">
        <v>4</v>
      </c>
    </row>
    <row r="4596" customFormat="false" ht="14.25" hidden="true" customHeight="false" outlineLevel="0" collapsed="false">
      <c r="A4596" s="0" t="s">
        <v>103</v>
      </c>
      <c r="B4596" s="0" t="s">
        <v>104</v>
      </c>
      <c r="C4596" s="0" t="s">
        <v>79</v>
      </c>
      <c r="D4596" s="0" t="s">
        <v>80</v>
      </c>
      <c r="E4596" s="0" t="n">
        <v>2036</v>
      </c>
      <c r="F4596" s="5" t="n">
        <v>9.25792517964593</v>
      </c>
      <c r="G4596" s="10" t="s">
        <v>4</v>
      </c>
    </row>
    <row r="4597" customFormat="false" ht="14.25" hidden="true" customHeight="false" outlineLevel="0" collapsed="false">
      <c r="A4597" s="0" t="s">
        <v>103</v>
      </c>
      <c r="B4597" s="0" t="s">
        <v>104</v>
      </c>
      <c r="C4597" s="0" t="s">
        <v>79</v>
      </c>
      <c r="D4597" s="0" t="s">
        <v>80</v>
      </c>
      <c r="E4597" s="0" t="n">
        <v>2037</v>
      </c>
      <c r="F4597" s="5" t="n">
        <v>9.67322091211555</v>
      </c>
      <c r="G4597" s="10" t="s">
        <v>4</v>
      </c>
    </row>
    <row r="4598" customFormat="false" ht="14.25" hidden="true" customHeight="false" outlineLevel="0" collapsed="false">
      <c r="A4598" s="0" t="s">
        <v>103</v>
      </c>
      <c r="B4598" s="0" t="s">
        <v>104</v>
      </c>
      <c r="C4598" s="0" t="s">
        <v>79</v>
      </c>
      <c r="D4598" s="0" t="s">
        <v>80</v>
      </c>
      <c r="E4598" s="0" t="n">
        <v>2038</v>
      </c>
      <c r="F4598" s="5" t="n">
        <v>10.1068067651325</v>
      </c>
      <c r="G4598" s="10" t="s">
        <v>4</v>
      </c>
    </row>
    <row r="4599" customFormat="false" ht="14.25" hidden="true" customHeight="false" outlineLevel="0" collapsed="false">
      <c r="A4599" s="0" t="s">
        <v>103</v>
      </c>
      <c r="B4599" s="0" t="s">
        <v>104</v>
      </c>
      <c r="C4599" s="0" t="s">
        <v>79</v>
      </c>
      <c r="D4599" s="0" t="s">
        <v>80</v>
      </c>
      <c r="E4599" s="0" t="n">
        <v>2039</v>
      </c>
      <c r="F4599" s="5" t="n">
        <v>10.6037242532391</v>
      </c>
      <c r="G4599" s="10" t="s">
        <v>4</v>
      </c>
    </row>
    <row r="4600" customFormat="false" ht="14.25" hidden="true" customHeight="false" outlineLevel="0" collapsed="false">
      <c r="A4600" s="0" t="s">
        <v>103</v>
      </c>
      <c r="B4600" s="0" t="s">
        <v>104</v>
      </c>
      <c r="C4600" s="0" t="s">
        <v>79</v>
      </c>
      <c r="D4600" s="0" t="s">
        <v>80</v>
      </c>
      <c r="E4600" s="0" t="n">
        <v>2040</v>
      </c>
      <c r="F4600" s="5" t="n">
        <v>11.0894360020146</v>
      </c>
      <c r="G4600" s="10" t="s">
        <v>4</v>
      </c>
    </row>
    <row r="4601" customFormat="false" ht="14.25" hidden="true" customHeight="false" outlineLevel="0" collapsed="false">
      <c r="A4601" s="0" t="s">
        <v>103</v>
      </c>
      <c r="B4601" s="0" t="s">
        <v>104</v>
      </c>
      <c r="C4601" s="0" t="s">
        <v>79</v>
      </c>
      <c r="D4601" s="0" t="s">
        <v>81</v>
      </c>
      <c r="E4601" s="0" t="n">
        <v>2024</v>
      </c>
      <c r="F4601" s="5" t="n">
        <v>0</v>
      </c>
      <c r="G4601" s="10" t="s">
        <v>4</v>
      </c>
    </row>
    <row r="4602" customFormat="false" ht="14.25" hidden="true" customHeight="false" outlineLevel="0" collapsed="false">
      <c r="A4602" s="0" t="s">
        <v>103</v>
      </c>
      <c r="B4602" s="0" t="s">
        <v>104</v>
      </c>
      <c r="C4602" s="0" t="s">
        <v>79</v>
      </c>
      <c r="D4602" s="0" t="s">
        <v>81</v>
      </c>
      <c r="E4602" s="0" t="n">
        <v>2025</v>
      </c>
      <c r="F4602" s="5" t="n">
        <v>2.51408385996125</v>
      </c>
      <c r="G4602" s="10" t="s">
        <v>4</v>
      </c>
    </row>
    <row r="4603" customFormat="false" ht="14.25" hidden="true" customHeight="false" outlineLevel="0" collapsed="false">
      <c r="A4603" s="0" t="s">
        <v>103</v>
      </c>
      <c r="B4603" s="0" t="s">
        <v>104</v>
      </c>
      <c r="C4603" s="0" t="s">
        <v>79</v>
      </c>
      <c r="D4603" s="0" t="s">
        <v>81</v>
      </c>
      <c r="E4603" s="0" t="n">
        <v>2026</v>
      </c>
      <c r="F4603" s="5" t="n">
        <v>2.4390582974496</v>
      </c>
      <c r="G4603" s="10" t="s">
        <v>4</v>
      </c>
    </row>
    <row r="4604" customFormat="false" ht="14.25" hidden="true" customHeight="false" outlineLevel="0" collapsed="false">
      <c r="A4604" s="0" t="s">
        <v>103</v>
      </c>
      <c r="B4604" s="0" t="s">
        <v>104</v>
      </c>
      <c r="C4604" s="0" t="s">
        <v>79</v>
      </c>
      <c r="D4604" s="0" t="s">
        <v>81</v>
      </c>
      <c r="E4604" s="0" t="n">
        <v>2027</v>
      </c>
      <c r="F4604" s="5" t="n">
        <v>2.41989835506588</v>
      </c>
      <c r="G4604" s="10" t="s">
        <v>4</v>
      </c>
    </row>
    <row r="4605" customFormat="false" ht="14.25" hidden="true" customHeight="false" outlineLevel="0" collapsed="false">
      <c r="A4605" s="0" t="s">
        <v>103</v>
      </c>
      <c r="B4605" s="0" t="s">
        <v>104</v>
      </c>
      <c r="C4605" s="0" t="s">
        <v>79</v>
      </c>
      <c r="D4605" s="0" t="s">
        <v>81</v>
      </c>
      <c r="E4605" s="0" t="n">
        <v>2028</v>
      </c>
      <c r="F4605" s="5" t="n">
        <v>2.45793223693065</v>
      </c>
      <c r="G4605" s="10" t="s">
        <v>4</v>
      </c>
    </row>
    <row r="4606" customFormat="false" ht="14.25" hidden="true" customHeight="false" outlineLevel="0" collapsed="false">
      <c r="A4606" s="0" t="s">
        <v>103</v>
      </c>
      <c r="B4606" s="0" t="s">
        <v>104</v>
      </c>
      <c r="C4606" s="0" t="s">
        <v>79</v>
      </c>
      <c r="D4606" s="0" t="s">
        <v>81</v>
      </c>
      <c r="E4606" s="0" t="n">
        <v>2029</v>
      </c>
      <c r="F4606" s="5" t="n">
        <v>2.48359685380461</v>
      </c>
      <c r="G4606" s="10" t="s">
        <v>4</v>
      </c>
    </row>
    <row r="4607" customFormat="false" ht="14.25" hidden="true" customHeight="false" outlineLevel="0" collapsed="false">
      <c r="A4607" s="0" t="s">
        <v>103</v>
      </c>
      <c r="B4607" s="0" t="s">
        <v>104</v>
      </c>
      <c r="C4607" s="0" t="s">
        <v>79</v>
      </c>
      <c r="D4607" s="0" t="s">
        <v>81</v>
      </c>
      <c r="E4607" s="0" t="n">
        <v>2030</v>
      </c>
      <c r="F4607" s="5" t="n">
        <v>2.50789296216887</v>
      </c>
      <c r="G4607" s="10" t="s">
        <v>4</v>
      </c>
    </row>
    <row r="4608" customFormat="false" ht="14.25" hidden="true" customHeight="false" outlineLevel="0" collapsed="false">
      <c r="A4608" s="0" t="s">
        <v>103</v>
      </c>
      <c r="B4608" s="0" t="s">
        <v>104</v>
      </c>
      <c r="C4608" s="0" t="s">
        <v>79</v>
      </c>
      <c r="D4608" s="0" t="s">
        <v>81</v>
      </c>
      <c r="E4608" s="0" t="n">
        <v>2031</v>
      </c>
      <c r="F4608" s="5" t="n">
        <v>2.51113880790535</v>
      </c>
      <c r="G4608" s="10" t="s">
        <v>4</v>
      </c>
    </row>
    <row r="4609" customFormat="false" ht="14.25" hidden="true" customHeight="false" outlineLevel="0" collapsed="false">
      <c r="A4609" s="0" t="s">
        <v>103</v>
      </c>
      <c r="B4609" s="0" t="s">
        <v>104</v>
      </c>
      <c r="C4609" s="0" t="s">
        <v>79</v>
      </c>
      <c r="D4609" s="0" t="s">
        <v>81</v>
      </c>
      <c r="E4609" s="0" t="n">
        <v>2032</v>
      </c>
      <c r="F4609" s="5" t="n">
        <v>2.55826861723573</v>
      </c>
      <c r="G4609" s="10" t="s">
        <v>4</v>
      </c>
    </row>
    <row r="4610" customFormat="false" ht="14.25" hidden="true" customHeight="false" outlineLevel="0" collapsed="false">
      <c r="A4610" s="0" t="s">
        <v>103</v>
      </c>
      <c r="B4610" s="0" t="s">
        <v>104</v>
      </c>
      <c r="C4610" s="0" t="s">
        <v>79</v>
      </c>
      <c r="D4610" s="0" t="s">
        <v>81</v>
      </c>
      <c r="E4610" s="0" t="n">
        <v>2033</v>
      </c>
      <c r="F4610" s="5" t="n">
        <v>2.60705569063657</v>
      </c>
      <c r="G4610" s="10" t="s">
        <v>4</v>
      </c>
    </row>
    <row r="4611" customFormat="false" ht="14.25" hidden="true" customHeight="false" outlineLevel="0" collapsed="false">
      <c r="A4611" s="0" t="s">
        <v>103</v>
      </c>
      <c r="B4611" s="0" t="s">
        <v>104</v>
      </c>
      <c r="C4611" s="0" t="s">
        <v>79</v>
      </c>
      <c r="D4611" s="0" t="s">
        <v>81</v>
      </c>
      <c r="E4611" s="0" t="n">
        <v>2034</v>
      </c>
      <c r="F4611" s="5" t="n">
        <v>2.64966411055308</v>
      </c>
      <c r="G4611" s="10" t="s">
        <v>4</v>
      </c>
    </row>
    <row r="4612" customFormat="false" ht="14.25" hidden="true" customHeight="false" outlineLevel="0" collapsed="false">
      <c r="A4612" s="0" t="s">
        <v>103</v>
      </c>
      <c r="B4612" s="0" t="s">
        <v>104</v>
      </c>
      <c r="C4612" s="0" t="s">
        <v>79</v>
      </c>
      <c r="D4612" s="0" t="s">
        <v>81</v>
      </c>
      <c r="E4612" s="0" t="n">
        <v>2035</v>
      </c>
      <c r="F4612" s="5" t="n">
        <v>2.68859757241407</v>
      </c>
      <c r="G4612" s="10" t="s">
        <v>4</v>
      </c>
    </row>
    <row r="4613" customFormat="false" ht="14.25" hidden="true" customHeight="false" outlineLevel="0" collapsed="false">
      <c r="A4613" s="0" t="s">
        <v>103</v>
      </c>
      <c r="B4613" s="0" t="s">
        <v>104</v>
      </c>
      <c r="C4613" s="0" t="s">
        <v>79</v>
      </c>
      <c r="D4613" s="0" t="s">
        <v>81</v>
      </c>
      <c r="E4613" s="0" t="n">
        <v>2036</v>
      </c>
      <c r="F4613" s="5" t="n">
        <v>2.70014852138348</v>
      </c>
      <c r="G4613" s="10" t="s">
        <v>4</v>
      </c>
    </row>
    <row r="4614" customFormat="false" ht="14.25" hidden="true" customHeight="false" outlineLevel="0" collapsed="false">
      <c r="A4614" s="0" t="s">
        <v>103</v>
      </c>
      <c r="B4614" s="0" t="s">
        <v>104</v>
      </c>
      <c r="C4614" s="0" t="s">
        <v>79</v>
      </c>
      <c r="D4614" s="0" t="s">
        <v>81</v>
      </c>
      <c r="E4614" s="0" t="n">
        <v>2037</v>
      </c>
      <c r="F4614" s="5" t="n">
        <v>2.71677587648489</v>
      </c>
      <c r="G4614" s="10" t="s">
        <v>4</v>
      </c>
    </row>
    <row r="4615" customFormat="false" ht="14.25" hidden="true" customHeight="false" outlineLevel="0" collapsed="false">
      <c r="A4615" s="0" t="s">
        <v>103</v>
      </c>
      <c r="B4615" s="0" t="s">
        <v>104</v>
      </c>
      <c r="C4615" s="0" t="s">
        <v>79</v>
      </c>
      <c r="D4615" s="0" t="s">
        <v>81</v>
      </c>
      <c r="E4615" s="0" t="n">
        <v>2038</v>
      </c>
      <c r="F4615" s="5" t="n">
        <v>2.73463058360493</v>
      </c>
      <c r="G4615" s="10" t="s">
        <v>4</v>
      </c>
    </row>
    <row r="4616" customFormat="false" ht="14.25" hidden="true" customHeight="false" outlineLevel="0" collapsed="false">
      <c r="A4616" s="0" t="s">
        <v>103</v>
      </c>
      <c r="B4616" s="0" t="s">
        <v>104</v>
      </c>
      <c r="C4616" s="0" t="s">
        <v>79</v>
      </c>
      <c r="D4616" s="0" t="s">
        <v>81</v>
      </c>
      <c r="E4616" s="0" t="n">
        <v>2039</v>
      </c>
      <c r="F4616" s="5" t="n">
        <v>2.75062151452046</v>
      </c>
      <c r="G4616" s="10" t="s">
        <v>4</v>
      </c>
    </row>
    <row r="4617" customFormat="false" ht="14.25" hidden="true" customHeight="false" outlineLevel="0" collapsed="false">
      <c r="A4617" s="0" t="s">
        <v>103</v>
      </c>
      <c r="B4617" s="0" t="s">
        <v>104</v>
      </c>
      <c r="C4617" s="0" t="s">
        <v>79</v>
      </c>
      <c r="D4617" s="0" t="s">
        <v>81</v>
      </c>
      <c r="E4617" s="0" t="n">
        <v>2040</v>
      </c>
      <c r="F4617" s="5" t="n">
        <v>2.75435843807724</v>
      </c>
      <c r="G4617" s="10" t="s">
        <v>4</v>
      </c>
    </row>
    <row r="4618" customFormat="false" ht="14.25" hidden="true" customHeight="false" outlineLevel="0" collapsed="false">
      <c r="A4618" s="0" t="s">
        <v>103</v>
      </c>
      <c r="B4618" s="0" t="s">
        <v>104</v>
      </c>
      <c r="C4618" s="0" t="s">
        <v>79</v>
      </c>
      <c r="D4618" s="0" t="s">
        <v>82</v>
      </c>
      <c r="E4618" s="0" t="n">
        <v>2024</v>
      </c>
      <c r="F4618" s="5" t="n">
        <v>0</v>
      </c>
      <c r="G4618" s="10" t="s">
        <v>4</v>
      </c>
    </row>
    <row r="4619" customFormat="false" ht="14.25" hidden="true" customHeight="false" outlineLevel="0" collapsed="false">
      <c r="A4619" s="0" t="s">
        <v>103</v>
      </c>
      <c r="B4619" s="0" t="s">
        <v>104</v>
      </c>
      <c r="C4619" s="0" t="s">
        <v>79</v>
      </c>
      <c r="D4619" s="0" t="s">
        <v>82</v>
      </c>
      <c r="E4619" s="0" t="n">
        <v>2025</v>
      </c>
      <c r="F4619" s="5" t="n">
        <v>31.5946576632341</v>
      </c>
      <c r="G4619" s="10" t="s">
        <v>4</v>
      </c>
    </row>
    <row r="4620" customFormat="false" ht="14.25" hidden="true" customHeight="false" outlineLevel="0" collapsed="false">
      <c r="A4620" s="0" t="s">
        <v>103</v>
      </c>
      <c r="B4620" s="0" t="s">
        <v>104</v>
      </c>
      <c r="C4620" s="0" t="s">
        <v>79</v>
      </c>
      <c r="D4620" s="0" t="s">
        <v>82</v>
      </c>
      <c r="E4620" s="0" t="n">
        <v>2026</v>
      </c>
      <c r="F4620" s="5" t="n">
        <v>30.7565872392225</v>
      </c>
      <c r="G4620" s="10" t="s">
        <v>4</v>
      </c>
    </row>
    <row r="4621" customFormat="false" ht="14.25" hidden="true" customHeight="false" outlineLevel="0" collapsed="false">
      <c r="A4621" s="0" t="s">
        <v>103</v>
      </c>
      <c r="B4621" s="0" t="s">
        <v>104</v>
      </c>
      <c r="C4621" s="0" t="s">
        <v>79</v>
      </c>
      <c r="D4621" s="0" t="s">
        <v>82</v>
      </c>
      <c r="E4621" s="0" t="n">
        <v>2027</v>
      </c>
      <c r="F4621" s="5" t="n">
        <v>30.8904536888777</v>
      </c>
      <c r="G4621" s="10" t="s">
        <v>4</v>
      </c>
    </row>
    <row r="4622" customFormat="false" ht="14.25" hidden="true" customHeight="false" outlineLevel="0" collapsed="false">
      <c r="A4622" s="0" t="s">
        <v>103</v>
      </c>
      <c r="B4622" s="0" t="s">
        <v>104</v>
      </c>
      <c r="C4622" s="0" t="s">
        <v>79</v>
      </c>
      <c r="D4622" s="0" t="s">
        <v>82</v>
      </c>
      <c r="E4622" s="0" t="n">
        <v>2028</v>
      </c>
      <c r="F4622" s="5" t="n">
        <v>31.4414259191533</v>
      </c>
      <c r="G4622" s="10" t="s">
        <v>4</v>
      </c>
    </row>
    <row r="4623" customFormat="false" ht="14.25" hidden="true" customHeight="false" outlineLevel="0" collapsed="false">
      <c r="A4623" s="0" t="s">
        <v>103</v>
      </c>
      <c r="B4623" s="0" t="s">
        <v>104</v>
      </c>
      <c r="C4623" s="0" t="s">
        <v>79</v>
      </c>
      <c r="D4623" s="0" t="s">
        <v>82</v>
      </c>
      <c r="E4623" s="0" t="n">
        <v>2029</v>
      </c>
      <c r="F4623" s="5" t="n">
        <v>32.6492595816177</v>
      </c>
      <c r="G4623" s="10" t="s">
        <v>4</v>
      </c>
    </row>
    <row r="4624" customFormat="false" ht="14.25" hidden="true" customHeight="false" outlineLevel="0" collapsed="false">
      <c r="A4624" s="0" t="s">
        <v>103</v>
      </c>
      <c r="B4624" s="0" t="s">
        <v>104</v>
      </c>
      <c r="C4624" s="0" t="s">
        <v>79</v>
      </c>
      <c r="D4624" s="0" t="s">
        <v>82</v>
      </c>
      <c r="E4624" s="0" t="n">
        <v>2030</v>
      </c>
      <c r="F4624" s="5" t="n">
        <v>33.5309132024617</v>
      </c>
      <c r="G4624" s="10" t="s">
        <v>4</v>
      </c>
    </row>
    <row r="4625" customFormat="false" ht="14.25" hidden="true" customHeight="false" outlineLevel="0" collapsed="false">
      <c r="A4625" s="0" t="s">
        <v>103</v>
      </c>
      <c r="B4625" s="0" t="s">
        <v>104</v>
      </c>
      <c r="C4625" s="0" t="s">
        <v>79</v>
      </c>
      <c r="D4625" s="0" t="s">
        <v>82</v>
      </c>
      <c r="E4625" s="0" t="n">
        <v>2031</v>
      </c>
      <c r="F4625" s="5" t="n">
        <v>34.5369882838637</v>
      </c>
      <c r="G4625" s="10" t="s">
        <v>4</v>
      </c>
    </row>
    <row r="4626" customFormat="false" ht="14.25" hidden="true" customHeight="false" outlineLevel="0" collapsed="false">
      <c r="A4626" s="0" t="s">
        <v>103</v>
      </c>
      <c r="B4626" s="0" t="s">
        <v>104</v>
      </c>
      <c r="C4626" s="0" t="s">
        <v>79</v>
      </c>
      <c r="D4626" s="0" t="s">
        <v>82</v>
      </c>
      <c r="E4626" s="0" t="n">
        <v>2032</v>
      </c>
      <c r="F4626" s="5" t="n">
        <v>35.9016217372482</v>
      </c>
      <c r="G4626" s="10" t="s">
        <v>4</v>
      </c>
    </row>
    <row r="4627" customFormat="false" ht="14.25" hidden="true" customHeight="false" outlineLevel="0" collapsed="false">
      <c r="A4627" s="0" t="s">
        <v>103</v>
      </c>
      <c r="B4627" s="0" t="s">
        <v>104</v>
      </c>
      <c r="C4627" s="0" t="s">
        <v>79</v>
      </c>
      <c r="D4627" s="0" t="s">
        <v>82</v>
      </c>
      <c r="E4627" s="0" t="n">
        <v>2033</v>
      </c>
      <c r="F4627" s="5" t="n">
        <v>37.4242437857373</v>
      </c>
      <c r="G4627" s="10" t="s">
        <v>4</v>
      </c>
    </row>
    <row r="4628" customFormat="false" ht="14.25" hidden="true" customHeight="false" outlineLevel="0" collapsed="false">
      <c r="A4628" s="0" t="s">
        <v>103</v>
      </c>
      <c r="B4628" s="0" t="s">
        <v>104</v>
      </c>
      <c r="C4628" s="0" t="s">
        <v>79</v>
      </c>
      <c r="D4628" s="0" t="s">
        <v>82</v>
      </c>
      <c r="E4628" s="0" t="n">
        <v>2034</v>
      </c>
      <c r="F4628" s="5" t="n">
        <v>38.9235301620007</v>
      </c>
      <c r="G4628" s="10" t="s">
        <v>4</v>
      </c>
    </row>
    <row r="4629" customFormat="false" ht="14.25" hidden="true" customHeight="false" outlineLevel="0" collapsed="false">
      <c r="A4629" s="0" t="s">
        <v>103</v>
      </c>
      <c r="B4629" s="0" t="s">
        <v>104</v>
      </c>
      <c r="C4629" s="0" t="s">
        <v>79</v>
      </c>
      <c r="D4629" s="0" t="s">
        <v>82</v>
      </c>
      <c r="E4629" s="0" t="n">
        <v>2035</v>
      </c>
      <c r="F4629" s="5" t="n">
        <v>40.6312317298069</v>
      </c>
      <c r="G4629" s="10" t="s">
        <v>4</v>
      </c>
    </row>
    <row r="4630" customFormat="false" ht="14.25" hidden="true" customHeight="false" outlineLevel="0" collapsed="false">
      <c r="A4630" s="0" t="s">
        <v>103</v>
      </c>
      <c r="B4630" s="0" t="s">
        <v>104</v>
      </c>
      <c r="C4630" s="0" t="s">
        <v>79</v>
      </c>
      <c r="D4630" s="0" t="s">
        <v>82</v>
      </c>
      <c r="E4630" s="0" t="n">
        <v>2036</v>
      </c>
      <c r="F4630" s="5" t="n">
        <v>41.489274440708</v>
      </c>
      <c r="G4630" s="10" t="s">
        <v>4</v>
      </c>
    </row>
    <row r="4631" customFormat="false" ht="14.25" hidden="true" customHeight="false" outlineLevel="0" collapsed="false">
      <c r="A4631" s="0" t="s">
        <v>103</v>
      </c>
      <c r="B4631" s="0" t="s">
        <v>104</v>
      </c>
      <c r="C4631" s="0" t="s">
        <v>79</v>
      </c>
      <c r="D4631" s="0" t="s">
        <v>82</v>
      </c>
      <c r="E4631" s="0" t="n">
        <v>2037</v>
      </c>
      <c r="F4631" s="5" t="n">
        <v>42.5784081019638</v>
      </c>
      <c r="G4631" s="10" t="s">
        <v>4</v>
      </c>
    </row>
    <row r="4632" customFormat="false" ht="14.25" hidden="true" customHeight="false" outlineLevel="0" collapsed="false">
      <c r="A4632" s="0" t="s">
        <v>103</v>
      </c>
      <c r="B4632" s="0" t="s">
        <v>104</v>
      </c>
      <c r="C4632" s="0" t="s">
        <v>79</v>
      </c>
      <c r="D4632" s="0" t="s">
        <v>82</v>
      </c>
      <c r="E4632" s="0" t="n">
        <v>2038</v>
      </c>
      <c r="F4632" s="5" t="n">
        <v>43.6020415359779</v>
      </c>
      <c r="G4632" s="10" t="s">
        <v>4</v>
      </c>
    </row>
    <row r="4633" customFormat="false" ht="14.25" hidden="true" customHeight="false" outlineLevel="0" collapsed="false">
      <c r="A4633" s="0" t="s">
        <v>103</v>
      </c>
      <c r="B4633" s="0" t="s">
        <v>104</v>
      </c>
      <c r="C4633" s="0" t="s">
        <v>79</v>
      </c>
      <c r="D4633" s="0" t="s">
        <v>82</v>
      </c>
      <c r="E4633" s="0" t="n">
        <v>2039</v>
      </c>
      <c r="F4633" s="5" t="n">
        <v>44.5797559203073</v>
      </c>
      <c r="G4633" s="10" t="s">
        <v>4</v>
      </c>
    </row>
    <row r="4634" customFormat="false" ht="14.25" hidden="true" customHeight="false" outlineLevel="0" collapsed="false">
      <c r="A4634" s="0" t="s">
        <v>103</v>
      </c>
      <c r="B4634" s="0" t="s">
        <v>104</v>
      </c>
      <c r="C4634" s="0" t="s">
        <v>79</v>
      </c>
      <c r="D4634" s="0" t="s">
        <v>82</v>
      </c>
      <c r="E4634" s="0" t="n">
        <v>2040</v>
      </c>
      <c r="F4634" s="5" t="n">
        <v>45.4146075046236</v>
      </c>
      <c r="G4634" s="10" t="s">
        <v>4</v>
      </c>
    </row>
    <row r="4635" customFormat="false" ht="14.25" hidden="true" customHeight="false" outlineLevel="0" collapsed="false">
      <c r="A4635" s="0" t="s">
        <v>103</v>
      </c>
      <c r="B4635" s="0" t="s">
        <v>104</v>
      </c>
      <c r="C4635" s="0" t="s">
        <v>79</v>
      </c>
      <c r="D4635" s="0" t="s">
        <v>83</v>
      </c>
      <c r="E4635" s="0" t="n">
        <v>2024</v>
      </c>
      <c r="F4635" s="5" t="n">
        <v>0</v>
      </c>
      <c r="G4635" s="10" t="s">
        <v>4</v>
      </c>
    </row>
    <row r="4636" customFormat="false" ht="14.25" hidden="true" customHeight="false" outlineLevel="0" collapsed="false">
      <c r="A4636" s="0" t="s">
        <v>103</v>
      </c>
      <c r="B4636" s="0" t="s">
        <v>104</v>
      </c>
      <c r="C4636" s="0" t="s">
        <v>79</v>
      </c>
      <c r="D4636" s="0" t="s">
        <v>83</v>
      </c>
      <c r="E4636" s="0" t="n">
        <v>2025</v>
      </c>
      <c r="F4636" s="5" t="n">
        <v>13.1197125518195</v>
      </c>
      <c r="G4636" s="10" t="s">
        <v>4</v>
      </c>
    </row>
    <row r="4637" customFormat="false" ht="14.25" hidden="true" customHeight="false" outlineLevel="0" collapsed="false">
      <c r="A4637" s="0" t="s">
        <v>103</v>
      </c>
      <c r="B4637" s="0" t="s">
        <v>104</v>
      </c>
      <c r="C4637" s="0" t="s">
        <v>79</v>
      </c>
      <c r="D4637" s="0" t="s">
        <v>83</v>
      </c>
      <c r="E4637" s="0" t="n">
        <v>2026</v>
      </c>
      <c r="F4637" s="5" t="n">
        <v>12.7608889781992</v>
      </c>
      <c r="G4637" s="10" t="s">
        <v>4</v>
      </c>
    </row>
    <row r="4638" customFormat="false" ht="14.25" hidden="true" customHeight="false" outlineLevel="0" collapsed="false">
      <c r="A4638" s="0" t="s">
        <v>103</v>
      </c>
      <c r="B4638" s="0" t="s">
        <v>104</v>
      </c>
      <c r="C4638" s="0" t="s">
        <v>79</v>
      </c>
      <c r="D4638" s="0" t="s">
        <v>83</v>
      </c>
      <c r="E4638" s="0" t="n">
        <v>2027</v>
      </c>
      <c r="F4638" s="5" t="n">
        <v>12.6077577068954</v>
      </c>
      <c r="G4638" s="10" t="s">
        <v>4</v>
      </c>
    </row>
    <row r="4639" customFormat="false" ht="14.25" hidden="true" customHeight="false" outlineLevel="0" collapsed="false">
      <c r="A4639" s="0" t="s">
        <v>103</v>
      </c>
      <c r="B4639" s="0" t="s">
        <v>104</v>
      </c>
      <c r="C4639" s="0" t="s">
        <v>79</v>
      </c>
      <c r="D4639" s="0" t="s">
        <v>83</v>
      </c>
      <c r="E4639" s="0" t="n">
        <v>2028</v>
      </c>
      <c r="F4639" s="5" t="n">
        <v>12.6463284131262</v>
      </c>
      <c r="G4639" s="10" t="s">
        <v>4</v>
      </c>
    </row>
    <row r="4640" customFormat="false" ht="14.25" hidden="true" customHeight="false" outlineLevel="0" collapsed="false">
      <c r="A4640" s="0" t="s">
        <v>103</v>
      </c>
      <c r="B4640" s="0" t="s">
        <v>104</v>
      </c>
      <c r="C4640" s="0" t="s">
        <v>79</v>
      </c>
      <c r="D4640" s="0" t="s">
        <v>83</v>
      </c>
      <c r="E4640" s="0" t="n">
        <v>2029</v>
      </c>
      <c r="F4640" s="5" t="n">
        <v>12.7731939042159</v>
      </c>
      <c r="G4640" s="10" t="s">
        <v>4</v>
      </c>
    </row>
    <row r="4641" customFormat="false" ht="14.25" hidden="true" customHeight="false" outlineLevel="0" collapsed="false">
      <c r="A4641" s="0" t="s">
        <v>103</v>
      </c>
      <c r="B4641" s="0" t="s">
        <v>104</v>
      </c>
      <c r="C4641" s="0" t="s">
        <v>79</v>
      </c>
      <c r="D4641" s="0" t="s">
        <v>83</v>
      </c>
      <c r="E4641" s="0" t="n">
        <v>2030</v>
      </c>
      <c r="F4641" s="5" t="n">
        <v>12.905502804698</v>
      </c>
      <c r="G4641" s="10" t="s">
        <v>4</v>
      </c>
    </row>
    <row r="4642" customFormat="false" ht="14.25" hidden="true" customHeight="false" outlineLevel="0" collapsed="false">
      <c r="A4642" s="0" t="s">
        <v>103</v>
      </c>
      <c r="B4642" s="0" t="s">
        <v>104</v>
      </c>
      <c r="C4642" s="0" t="s">
        <v>79</v>
      </c>
      <c r="D4642" s="0" t="s">
        <v>83</v>
      </c>
      <c r="E4642" s="0" t="n">
        <v>2031</v>
      </c>
      <c r="F4642" s="5" t="n">
        <v>13.0784481596777</v>
      </c>
      <c r="G4642" s="10" t="s">
        <v>4</v>
      </c>
    </row>
    <row r="4643" customFormat="false" ht="14.25" hidden="true" customHeight="false" outlineLevel="0" collapsed="false">
      <c r="A4643" s="0" t="s">
        <v>103</v>
      </c>
      <c r="B4643" s="0" t="s">
        <v>104</v>
      </c>
      <c r="C4643" s="0" t="s">
        <v>79</v>
      </c>
      <c r="D4643" s="0" t="s">
        <v>83</v>
      </c>
      <c r="E4643" s="0" t="n">
        <v>2032</v>
      </c>
      <c r="F4643" s="5" t="n">
        <v>13.3153521848912</v>
      </c>
      <c r="G4643" s="10" t="s">
        <v>4</v>
      </c>
    </row>
    <row r="4644" customFormat="false" ht="14.25" hidden="true" customHeight="false" outlineLevel="0" collapsed="false">
      <c r="A4644" s="0" t="s">
        <v>103</v>
      </c>
      <c r="B4644" s="0" t="s">
        <v>104</v>
      </c>
      <c r="C4644" s="0" t="s">
        <v>79</v>
      </c>
      <c r="D4644" s="0" t="s">
        <v>83</v>
      </c>
      <c r="E4644" s="0" t="n">
        <v>2033</v>
      </c>
      <c r="F4644" s="5" t="n">
        <v>13.6236607178293</v>
      </c>
      <c r="G4644" s="10" t="s">
        <v>4</v>
      </c>
    </row>
    <row r="4645" customFormat="false" ht="14.25" hidden="true" customHeight="false" outlineLevel="0" collapsed="false">
      <c r="A4645" s="0" t="s">
        <v>103</v>
      </c>
      <c r="B4645" s="0" t="s">
        <v>104</v>
      </c>
      <c r="C4645" s="0" t="s">
        <v>79</v>
      </c>
      <c r="D4645" s="0" t="s">
        <v>83</v>
      </c>
      <c r="E4645" s="0" t="n">
        <v>2034</v>
      </c>
      <c r="F4645" s="5" t="n">
        <v>13.9388767467483</v>
      </c>
      <c r="G4645" s="10" t="s">
        <v>4</v>
      </c>
    </row>
    <row r="4646" customFormat="false" ht="14.25" hidden="true" customHeight="false" outlineLevel="0" collapsed="false">
      <c r="A4646" s="0" t="s">
        <v>103</v>
      </c>
      <c r="B4646" s="0" t="s">
        <v>104</v>
      </c>
      <c r="C4646" s="0" t="s">
        <v>79</v>
      </c>
      <c r="D4646" s="0" t="s">
        <v>83</v>
      </c>
      <c r="E4646" s="0" t="n">
        <v>2035</v>
      </c>
      <c r="F4646" s="5" t="n">
        <v>14.2684950033376</v>
      </c>
      <c r="G4646" s="10" t="s">
        <v>4</v>
      </c>
    </row>
    <row r="4647" customFormat="false" ht="14.25" hidden="true" customHeight="false" outlineLevel="0" collapsed="false">
      <c r="A4647" s="0" t="s">
        <v>103</v>
      </c>
      <c r="B4647" s="0" t="s">
        <v>104</v>
      </c>
      <c r="C4647" s="0" t="s">
        <v>79</v>
      </c>
      <c r="D4647" s="0" t="s">
        <v>83</v>
      </c>
      <c r="E4647" s="0" t="n">
        <v>2036</v>
      </c>
      <c r="F4647" s="5" t="n">
        <v>14.455602625962</v>
      </c>
      <c r="G4647" s="10" t="s">
        <v>4</v>
      </c>
    </row>
    <row r="4648" customFormat="false" ht="14.25" hidden="true" customHeight="false" outlineLevel="0" collapsed="false">
      <c r="A4648" s="0" t="s">
        <v>103</v>
      </c>
      <c r="B4648" s="0" t="s">
        <v>104</v>
      </c>
      <c r="C4648" s="0" t="s">
        <v>79</v>
      </c>
      <c r="D4648" s="0" t="s">
        <v>83</v>
      </c>
      <c r="E4648" s="0" t="n">
        <v>2037</v>
      </c>
      <c r="F4648" s="5" t="n">
        <v>14.6452051179664</v>
      </c>
      <c r="G4648" s="10" t="s">
        <v>4</v>
      </c>
    </row>
    <row r="4649" customFormat="false" ht="14.25" hidden="true" customHeight="false" outlineLevel="0" collapsed="false">
      <c r="A4649" s="0" t="s">
        <v>103</v>
      </c>
      <c r="B4649" s="0" t="s">
        <v>104</v>
      </c>
      <c r="C4649" s="0" t="s">
        <v>79</v>
      </c>
      <c r="D4649" s="0" t="s">
        <v>83</v>
      </c>
      <c r="E4649" s="0" t="n">
        <v>2038</v>
      </c>
      <c r="F4649" s="5" t="n">
        <v>14.8372952832477</v>
      </c>
      <c r="G4649" s="10" t="s">
        <v>4</v>
      </c>
    </row>
    <row r="4650" customFormat="false" ht="14.25" hidden="true" customHeight="false" outlineLevel="0" collapsed="false">
      <c r="A4650" s="0" t="s">
        <v>103</v>
      </c>
      <c r="B4650" s="0" t="s">
        <v>104</v>
      </c>
      <c r="C4650" s="0" t="s">
        <v>79</v>
      </c>
      <c r="D4650" s="0" t="s">
        <v>83</v>
      </c>
      <c r="E4650" s="0" t="n">
        <v>2039</v>
      </c>
      <c r="F4650" s="5" t="n">
        <v>15.0318659472036</v>
      </c>
      <c r="G4650" s="10" t="s">
        <v>4</v>
      </c>
    </row>
    <row r="4651" customFormat="false" ht="14.25" hidden="true" customHeight="false" outlineLevel="0" collapsed="false">
      <c r="A4651" s="0" t="s">
        <v>103</v>
      </c>
      <c r="B4651" s="0" t="s">
        <v>104</v>
      </c>
      <c r="C4651" s="0" t="s">
        <v>79</v>
      </c>
      <c r="D4651" s="0" t="s">
        <v>83</v>
      </c>
      <c r="E4651" s="0" t="n">
        <v>2040</v>
      </c>
      <c r="F4651" s="5" t="n">
        <v>15.2289099566804</v>
      </c>
      <c r="G4651" s="10" t="s">
        <v>4</v>
      </c>
    </row>
    <row r="4652" customFormat="false" ht="14.25" hidden="true" customHeight="false" outlineLevel="0" collapsed="false">
      <c r="A4652" s="0" t="s">
        <v>103</v>
      </c>
      <c r="B4652" s="0" t="s">
        <v>104</v>
      </c>
      <c r="C4652" s="0" t="s">
        <v>79</v>
      </c>
      <c r="D4652" s="0" t="s">
        <v>71</v>
      </c>
      <c r="E4652" s="0" t="n">
        <v>2024</v>
      </c>
      <c r="F4652" s="5" t="n">
        <v>0</v>
      </c>
      <c r="G4652" s="10" t="s">
        <v>4</v>
      </c>
    </row>
    <row r="4653" customFormat="false" ht="14.25" hidden="true" customHeight="false" outlineLevel="0" collapsed="false">
      <c r="A4653" s="0" t="s">
        <v>103</v>
      </c>
      <c r="B4653" s="0" t="s">
        <v>104</v>
      </c>
      <c r="C4653" s="0" t="s">
        <v>79</v>
      </c>
      <c r="D4653" s="0" t="s">
        <v>71</v>
      </c>
      <c r="E4653" s="0" t="n">
        <v>2025</v>
      </c>
      <c r="F4653" s="5" t="n">
        <v>52.5940737017613</v>
      </c>
      <c r="G4653" s="10" t="s">
        <v>4</v>
      </c>
    </row>
    <row r="4654" customFormat="false" ht="14.25" hidden="true" customHeight="false" outlineLevel="0" collapsed="false">
      <c r="A4654" s="0" t="s">
        <v>103</v>
      </c>
      <c r="B4654" s="0" t="s">
        <v>104</v>
      </c>
      <c r="C4654" s="0" t="s">
        <v>79</v>
      </c>
      <c r="D4654" s="0" t="s">
        <v>71</v>
      </c>
      <c r="E4654" s="0" t="n">
        <v>2026</v>
      </c>
      <c r="F4654" s="5" t="n">
        <v>51.3810770817844</v>
      </c>
      <c r="G4654" s="10" t="s">
        <v>4</v>
      </c>
    </row>
    <row r="4655" customFormat="false" ht="14.25" hidden="true" customHeight="false" outlineLevel="0" collapsed="false">
      <c r="A4655" s="0" t="s">
        <v>103</v>
      </c>
      <c r="B4655" s="0" t="s">
        <v>104</v>
      </c>
      <c r="C4655" s="0" t="s">
        <v>79</v>
      </c>
      <c r="D4655" s="0" t="s">
        <v>71</v>
      </c>
      <c r="E4655" s="0" t="n">
        <v>2027</v>
      </c>
      <c r="F4655" s="5" t="n">
        <v>51.5451172093604</v>
      </c>
      <c r="G4655" s="10" t="s">
        <v>4</v>
      </c>
    </row>
    <row r="4656" customFormat="false" ht="14.25" hidden="true" customHeight="false" outlineLevel="0" collapsed="false">
      <c r="A4656" s="0" t="s">
        <v>103</v>
      </c>
      <c r="B4656" s="0" t="s">
        <v>104</v>
      </c>
      <c r="C4656" s="0" t="s">
        <v>79</v>
      </c>
      <c r="D4656" s="0" t="s">
        <v>71</v>
      </c>
      <c r="E4656" s="0" t="n">
        <v>2028</v>
      </c>
      <c r="F4656" s="5" t="n">
        <v>52.3999434910881</v>
      </c>
      <c r="G4656" s="10" t="s">
        <v>4</v>
      </c>
    </row>
    <row r="4657" customFormat="false" ht="14.25" hidden="true" customHeight="false" outlineLevel="0" collapsed="false">
      <c r="A4657" s="0" t="s">
        <v>103</v>
      </c>
      <c r="B4657" s="0" t="s">
        <v>104</v>
      </c>
      <c r="C4657" s="0" t="s">
        <v>79</v>
      </c>
      <c r="D4657" s="0" t="s">
        <v>71</v>
      </c>
      <c r="E4657" s="0" t="n">
        <v>2029</v>
      </c>
      <c r="F4657" s="5" t="n">
        <v>54.1095255302923</v>
      </c>
      <c r="G4657" s="10" t="s">
        <v>4</v>
      </c>
    </row>
    <row r="4658" customFormat="false" ht="14.25" hidden="true" customHeight="false" outlineLevel="0" collapsed="false">
      <c r="A4658" s="0" t="s">
        <v>103</v>
      </c>
      <c r="B4658" s="0" t="s">
        <v>104</v>
      </c>
      <c r="C4658" s="0" t="s">
        <v>79</v>
      </c>
      <c r="D4658" s="0" t="s">
        <v>71</v>
      </c>
      <c r="E4658" s="0" t="n">
        <v>2030</v>
      </c>
      <c r="F4658" s="5" t="n">
        <v>55.5037178069401</v>
      </c>
      <c r="G4658" s="10" t="s">
        <v>4</v>
      </c>
    </row>
    <row r="4659" customFormat="false" ht="14.25" hidden="true" customHeight="false" outlineLevel="0" collapsed="false">
      <c r="A4659" s="0" t="s">
        <v>103</v>
      </c>
      <c r="B4659" s="0" t="s">
        <v>104</v>
      </c>
      <c r="C4659" s="0" t="s">
        <v>79</v>
      </c>
      <c r="D4659" s="0" t="s">
        <v>71</v>
      </c>
      <c r="E4659" s="0" t="n">
        <v>2031</v>
      </c>
      <c r="F4659" s="5" t="n">
        <v>57.0690942662186</v>
      </c>
      <c r="G4659" s="10" t="s">
        <v>4</v>
      </c>
    </row>
    <row r="4660" customFormat="false" ht="14.25" hidden="true" customHeight="false" outlineLevel="0" collapsed="false">
      <c r="A4660" s="0" t="s">
        <v>103</v>
      </c>
      <c r="B4660" s="0" t="s">
        <v>104</v>
      </c>
      <c r="C4660" s="0" t="s">
        <v>79</v>
      </c>
      <c r="D4660" s="0" t="s">
        <v>71</v>
      </c>
      <c r="E4660" s="0" t="n">
        <v>2032</v>
      </c>
      <c r="F4660" s="5" t="n">
        <v>59.1777260163276</v>
      </c>
      <c r="G4660" s="10" t="s">
        <v>4</v>
      </c>
    </row>
    <row r="4661" customFormat="false" ht="14.25" hidden="true" customHeight="false" outlineLevel="0" collapsed="false">
      <c r="A4661" s="0" t="s">
        <v>103</v>
      </c>
      <c r="B4661" s="0" t="s">
        <v>104</v>
      </c>
      <c r="C4661" s="0" t="s">
        <v>79</v>
      </c>
      <c r="D4661" s="0" t="s">
        <v>71</v>
      </c>
      <c r="E4661" s="0" t="n">
        <v>2033</v>
      </c>
      <c r="F4661" s="5" t="n">
        <v>61.5452953669406</v>
      </c>
      <c r="G4661" s="10" t="s">
        <v>4</v>
      </c>
    </row>
    <row r="4662" customFormat="false" ht="14.25" hidden="true" customHeight="false" outlineLevel="0" collapsed="false">
      <c r="A4662" s="0" t="s">
        <v>103</v>
      </c>
      <c r="B4662" s="0" t="s">
        <v>104</v>
      </c>
      <c r="C4662" s="0" t="s">
        <v>79</v>
      </c>
      <c r="D4662" s="0" t="s">
        <v>71</v>
      </c>
      <c r="E4662" s="0" t="n">
        <v>2034</v>
      </c>
      <c r="F4662" s="5" t="n">
        <v>63.88457119242</v>
      </c>
      <c r="G4662" s="10" t="s">
        <v>4</v>
      </c>
    </row>
    <row r="4663" customFormat="false" ht="14.25" hidden="true" customHeight="false" outlineLevel="0" collapsed="false">
      <c r="A4663" s="0" t="s">
        <v>103</v>
      </c>
      <c r="B4663" s="0" t="s">
        <v>104</v>
      </c>
      <c r="C4663" s="0" t="s">
        <v>79</v>
      </c>
      <c r="D4663" s="0" t="s">
        <v>71</v>
      </c>
      <c r="E4663" s="0" t="n">
        <v>2035</v>
      </c>
      <c r="F4663" s="5" t="n">
        <v>66.4552669108818</v>
      </c>
      <c r="G4663" s="10" t="s">
        <v>4</v>
      </c>
    </row>
    <row r="4664" customFormat="false" ht="14.25" hidden="true" customHeight="false" outlineLevel="0" collapsed="false">
      <c r="A4664" s="0" t="s">
        <v>103</v>
      </c>
      <c r="B4664" s="0" t="s">
        <v>104</v>
      </c>
      <c r="C4664" s="0" t="s">
        <v>79</v>
      </c>
      <c r="D4664" s="0" t="s">
        <v>71</v>
      </c>
      <c r="E4664" s="0" t="n">
        <v>2036</v>
      </c>
      <c r="F4664" s="5" t="n">
        <v>67.9029507676994</v>
      </c>
      <c r="G4664" s="10" t="s">
        <v>4</v>
      </c>
    </row>
    <row r="4665" customFormat="false" ht="14.25" hidden="true" customHeight="false" outlineLevel="0" collapsed="false">
      <c r="A4665" s="0" t="s">
        <v>103</v>
      </c>
      <c r="B4665" s="0" t="s">
        <v>104</v>
      </c>
      <c r="C4665" s="0" t="s">
        <v>79</v>
      </c>
      <c r="D4665" s="0" t="s">
        <v>71</v>
      </c>
      <c r="E4665" s="0" t="n">
        <v>2037</v>
      </c>
      <c r="F4665" s="5" t="n">
        <v>69.6136100085306</v>
      </c>
      <c r="G4665" s="10" t="s">
        <v>4</v>
      </c>
    </row>
    <row r="4666" customFormat="false" ht="14.25" hidden="true" customHeight="false" outlineLevel="0" collapsed="false">
      <c r="A4666" s="0" t="s">
        <v>103</v>
      </c>
      <c r="B4666" s="0" t="s">
        <v>104</v>
      </c>
      <c r="C4666" s="0" t="s">
        <v>79</v>
      </c>
      <c r="D4666" s="0" t="s">
        <v>71</v>
      </c>
      <c r="E4666" s="0" t="n">
        <v>2038</v>
      </c>
      <c r="F4666" s="5" t="n">
        <v>71.280774167963</v>
      </c>
      <c r="G4666" s="10" t="s">
        <v>4</v>
      </c>
    </row>
    <row r="4667" customFormat="false" ht="14.25" hidden="true" customHeight="false" outlineLevel="0" collapsed="false">
      <c r="A4667" s="0" t="s">
        <v>103</v>
      </c>
      <c r="B4667" s="0" t="s">
        <v>104</v>
      </c>
      <c r="C4667" s="0" t="s">
        <v>79</v>
      </c>
      <c r="D4667" s="0" t="s">
        <v>71</v>
      </c>
      <c r="E4667" s="0" t="n">
        <v>2039</v>
      </c>
      <c r="F4667" s="5" t="n">
        <v>72.9659676352705</v>
      </c>
      <c r="G4667" s="10" t="s">
        <v>4</v>
      </c>
    </row>
    <row r="4668" customFormat="false" ht="14.25" hidden="true" customHeight="false" outlineLevel="0" collapsed="false">
      <c r="A4668" s="0" t="s">
        <v>103</v>
      </c>
      <c r="B4668" s="0" t="s">
        <v>104</v>
      </c>
      <c r="C4668" s="0" t="s">
        <v>79</v>
      </c>
      <c r="D4668" s="0" t="s">
        <v>71</v>
      </c>
      <c r="E4668" s="0" t="n">
        <v>2040</v>
      </c>
      <c r="F4668" s="5" t="n">
        <v>74.4873119013959</v>
      </c>
      <c r="G4668" s="10" t="s">
        <v>4</v>
      </c>
    </row>
    <row r="4669" customFormat="false" ht="14.25" hidden="true" customHeight="false" outlineLevel="0" collapsed="false">
      <c r="A4669" s="0" t="s">
        <v>103</v>
      </c>
      <c r="B4669" s="0" t="s">
        <v>104</v>
      </c>
      <c r="C4669" s="0" t="s">
        <v>84</v>
      </c>
      <c r="D4669" s="0" t="s">
        <v>85</v>
      </c>
      <c r="E4669" s="0" t="n">
        <v>2024</v>
      </c>
      <c r="F4669" s="5" t="n">
        <v>0.00108782007755223</v>
      </c>
      <c r="G4669" s="10" t="s">
        <v>4</v>
      </c>
    </row>
    <row r="4670" customFormat="false" ht="14.25" hidden="true" customHeight="false" outlineLevel="0" collapsed="false">
      <c r="A4670" s="0" t="s">
        <v>103</v>
      </c>
      <c r="B4670" s="0" t="s">
        <v>104</v>
      </c>
      <c r="C4670" s="0" t="s">
        <v>84</v>
      </c>
      <c r="D4670" s="0" t="s">
        <v>85</v>
      </c>
      <c r="E4670" s="0" t="n">
        <v>2025</v>
      </c>
      <c r="F4670" s="5" t="n">
        <v>0.00118724563360465</v>
      </c>
      <c r="G4670" s="10" t="s">
        <v>4</v>
      </c>
    </row>
    <row r="4671" customFormat="false" ht="14.25" hidden="true" customHeight="false" outlineLevel="0" collapsed="false">
      <c r="A4671" s="0" t="s">
        <v>103</v>
      </c>
      <c r="B4671" s="0" t="s">
        <v>104</v>
      </c>
      <c r="C4671" s="0" t="s">
        <v>84</v>
      </c>
      <c r="D4671" s="0" t="s">
        <v>85</v>
      </c>
      <c r="E4671" s="0" t="n">
        <v>2026</v>
      </c>
      <c r="F4671" s="5" t="n">
        <v>0.00134612390807216</v>
      </c>
      <c r="G4671" s="10" t="s">
        <v>4</v>
      </c>
    </row>
    <row r="4672" customFormat="false" ht="14.25" hidden="true" customHeight="false" outlineLevel="0" collapsed="false">
      <c r="A4672" s="0" t="s">
        <v>103</v>
      </c>
      <c r="B4672" s="0" t="s">
        <v>104</v>
      </c>
      <c r="C4672" s="0" t="s">
        <v>84</v>
      </c>
      <c r="D4672" s="0" t="s">
        <v>85</v>
      </c>
      <c r="E4672" s="0" t="n">
        <v>2027</v>
      </c>
      <c r="F4672" s="5" t="n">
        <v>0.00153288626578316</v>
      </c>
      <c r="G4672" s="10" t="s">
        <v>4</v>
      </c>
    </row>
    <row r="4673" customFormat="false" ht="14.25" hidden="true" customHeight="false" outlineLevel="0" collapsed="false">
      <c r="A4673" s="0" t="s">
        <v>103</v>
      </c>
      <c r="B4673" s="0" t="s">
        <v>104</v>
      </c>
      <c r="C4673" s="0" t="s">
        <v>84</v>
      </c>
      <c r="D4673" s="0" t="s">
        <v>85</v>
      </c>
      <c r="E4673" s="0" t="n">
        <v>2028</v>
      </c>
      <c r="F4673" s="5" t="n">
        <v>0.0018704579980407</v>
      </c>
      <c r="G4673" s="10" t="s">
        <v>4</v>
      </c>
    </row>
    <row r="4674" customFormat="false" ht="14.25" hidden="true" customHeight="false" outlineLevel="0" collapsed="false">
      <c r="A4674" s="0" t="s">
        <v>103</v>
      </c>
      <c r="B4674" s="0" t="s">
        <v>104</v>
      </c>
      <c r="C4674" s="0" t="s">
        <v>84</v>
      </c>
      <c r="D4674" s="0" t="s">
        <v>85</v>
      </c>
      <c r="E4674" s="0" t="n">
        <v>2029</v>
      </c>
      <c r="F4674" s="5" t="n">
        <v>0.00240892303004601</v>
      </c>
      <c r="G4674" s="10" t="s">
        <v>4</v>
      </c>
    </row>
    <row r="4675" customFormat="false" ht="14.25" hidden="true" customHeight="false" outlineLevel="0" collapsed="false">
      <c r="A4675" s="0" t="s">
        <v>103</v>
      </c>
      <c r="B4675" s="0" t="s">
        <v>104</v>
      </c>
      <c r="C4675" s="0" t="s">
        <v>84</v>
      </c>
      <c r="D4675" s="0" t="s">
        <v>85</v>
      </c>
      <c r="E4675" s="0" t="n">
        <v>2030</v>
      </c>
      <c r="F4675" s="5" t="n">
        <v>0.00320708164499772</v>
      </c>
      <c r="G4675" s="10" t="s">
        <v>4</v>
      </c>
    </row>
    <row r="4676" customFormat="false" ht="14.25" hidden="true" customHeight="false" outlineLevel="0" collapsed="false">
      <c r="A4676" s="0" t="s">
        <v>103</v>
      </c>
      <c r="B4676" s="0" t="s">
        <v>104</v>
      </c>
      <c r="C4676" s="0" t="s">
        <v>84</v>
      </c>
      <c r="D4676" s="0" t="s">
        <v>85</v>
      </c>
      <c r="E4676" s="0" t="n">
        <v>2031</v>
      </c>
      <c r="F4676" s="5" t="n">
        <v>0.00430445080690946</v>
      </c>
      <c r="G4676" s="10" t="s">
        <v>4</v>
      </c>
    </row>
    <row r="4677" customFormat="false" ht="14.25" hidden="true" customHeight="false" outlineLevel="0" collapsed="false">
      <c r="A4677" s="0" t="s">
        <v>103</v>
      </c>
      <c r="B4677" s="0" t="s">
        <v>104</v>
      </c>
      <c r="C4677" s="0" t="s">
        <v>84</v>
      </c>
      <c r="D4677" s="0" t="s">
        <v>85</v>
      </c>
      <c r="E4677" s="0" t="n">
        <v>2032</v>
      </c>
      <c r="F4677" s="5" t="n">
        <v>0.0058238114854045</v>
      </c>
      <c r="G4677" s="10" t="s">
        <v>4</v>
      </c>
    </row>
    <row r="4678" customFormat="false" ht="14.25" hidden="true" customHeight="false" outlineLevel="0" collapsed="false">
      <c r="A4678" s="0" t="s">
        <v>103</v>
      </c>
      <c r="B4678" s="0" t="s">
        <v>104</v>
      </c>
      <c r="C4678" s="0" t="s">
        <v>84</v>
      </c>
      <c r="D4678" s="0" t="s">
        <v>85</v>
      </c>
      <c r="E4678" s="0" t="n">
        <v>2033</v>
      </c>
      <c r="F4678" s="5" t="n">
        <v>0.00812452545271901</v>
      </c>
      <c r="G4678" s="10" t="s">
        <v>4</v>
      </c>
    </row>
    <row r="4679" customFormat="false" ht="14.25" hidden="true" customHeight="false" outlineLevel="0" collapsed="false">
      <c r="A4679" s="0" t="s">
        <v>103</v>
      </c>
      <c r="B4679" s="0" t="s">
        <v>104</v>
      </c>
      <c r="C4679" s="0" t="s">
        <v>84</v>
      </c>
      <c r="D4679" s="0" t="s">
        <v>85</v>
      </c>
      <c r="E4679" s="0" t="n">
        <v>2034</v>
      </c>
      <c r="F4679" s="5" t="n">
        <v>0.0112679610179925</v>
      </c>
      <c r="G4679" s="10" t="s">
        <v>4</v>
      </c>
    </row>
    <row r="4680" customFormat="false" ht="14.25" hidden="true" customHeight="false" outlineLevel="0" collapsed="false">
      <c r="A4680" s="0" t="s">
        <v>103</v>
      </c>
      <c r="B4680" s="0" t="s">
        <v>104</v>
      </c>
      <c r="C4680" s="0" t="s">
        <v>84</v>
      </c>
      <c r="D4680" s="0" t="s">
        <v>85</v>
      </c>
      <c r="E4680" s="0" t="n">
        <v>2035</v>
      </c>
      <c r="F4680" s="5" t="n">
        <v>0.0153368841410931</v>
      </c>
      <c r="G4680" s="10" t="s">
        <v>4</v>
      </c>
    </row>
    <row r="4681" customFormat="false" ht="14.25" hidden="true" customHeight="false" outlineLevel="0" collapsed="false">
      <c r="A4681" s="0" t="s">
        <v>103</v>
      </c>
      <c r="B4681" s="0" t="s">
        <v>104</v>
      </c>
      <c r="C4681" s="0" t="s">
        <v>84</v>
      </c>
      <c r="D4681" s="0" t="s">
        <v>85</v>
      </c>
      <c r="E4681" s="0" t="n">
        <v>2036</v>
      </c>
      <c r="F4681" s="5" t="n">
        <v>0.020440984684268</v>
      </c>
      <c r="G4681" s="10" t="s">
        <v>4</v>
      </c>
    </row>
    <row r="4682" customFormat="false" ht="14.25" hidden="true" customHeight="false" outlineLevel="0" collapsed="false">
      <c r="A4682" s="0" t="s">
        <v>103</v>
      </c>
      <c r="B4682" s="0" t="s">
        <v>104</v>
      </c>
      <c r="C4682" s="0" t="s">
        <v>84</v>
      </c>
      <c r="D4682" s="0" t="s">
        <v>85</v>
      </c>
      <c r="E4682" s="0" t="n">
        <v>2037</v>
      </c>
      <c r="F4682" s="5" t="n">
        <v>0.0265999086466096</v>
      </c>
      <c r="G4682" s="10" t="s">
        <v>4</v>
      </c>
    </row>
    <row r="4683" customFormat="false" ht="14.25" hidden="true" customHeight="false" outlineLevel="0" collapsed="false">
      <c r="A4683" s="0" t="s">
        <v>103</v>
      </c>
      <c r="B4683" s="0" t="s">
        <v>104</v>
      </c>
      <c r="C4683" s="0" t="s">
        <v>84</v>
      </c>
      <c r="D4683" s="0" t="s">
        <v>85</v>
      </c>
      <c r="E4683" s="0" t="n">
        <v>2038</v>
      </c>
      <c r="F4683" s="5" t="n">
        <v>0.0335879123407907</v>
      </c>
      <c r="G4683" s="10" t="s">
        <v>4</v>
      </c>
    </row>
    <row r="4684" customFormat="false" ht="14.25" hidden="true" customHeight="false" outlineLevel="0" collapsed="false">
      <c r="A4684" s="0" t="s">
        <v>103</v>
      </c>
      <c r="B4684" s="0" t="s">
        <v>104</v>
      </c>
      <c r="C4684" s="0" t="s">
        <v>84</v>
      </c>
      <c r="D4684" s="0" t="s">
        <v>85</v>
      </c>
      <c r="E4684" s="0" t="n">
        <v>2039</v>
      </c>
      <c r="F4684" s="5" t="n">
        <v>0.0410828213363296</v>
      </c>
      <c r="G4684" s="10" t="s">
        <v>4</v>
      </c>
    </row>
    <row r="4685" customFormat="false" ht="14.25" hidden="true" customHeight="false" outlineLevel="0" collapsed="false">
      <c r="A4685" s="0" t="s">
        <v>103</v>
      </c>
      <c r="B4685" s="0" t="s">
        <v>104</v>
      </c>
      <c r="C4685" s="0" t="s">
        <v>84</v>
      </c>
      <c r="D4685" s="0" t="s">
        <v>85</v>
      </c>
      <c r="E4685" s="0" t="n">
        <v>2040</v>
      </c>
      <c r="F4685" s="5" t="n">
        <v>0.0486714729585957</v>
      </c>
      <c r="G4685" s="10" t="s">
        <v>4</v>
      </c>
    </row>
    <row r="4686" customFormat="false" ht="14.25" hidden="true" customHeight="false" outlineLevel="0" collapsed="false">
      <c r="A4686" s="0" t="s">
        <v>103</v>
      </c>
      <c r="B4686" s="0" t="s">
        <v>104</v>
      </c>
      <c r="C4686" s="0" t="s">
        <v>84</v>
      </c>
      <c r="D4686" s="0" t="s">
        <v>86</v>
      </c>
      <c r="E4686" s="0" t="n">
        <v>2024</v>
      </c>
      <c r="F4686" s="5" t="n">
        <v>0</v>
      </c>
      <c r="G4686" s="10" t="s">
        <v>4</v>
      </c>
    </row>
    <row r="4687" customFormat="false" ht="14.25" hidden="true" customHeight="false" outlineLevel="0" collapsed="false">
      <c r="A4687" s="0" t="s">
        <v>103</v>
      </c>
      <c r="B4687" s="0" t="s">
        <v>104</v>
      </c>
      <c r="C4687" s="0" t="s">
        <v>84</v>
      </c>
      <c r="D4687" s="0" t="s">
        <v>86</v>
      </c>
      <c r="E4687" s="0" t="n">
        <v>2025</v>
      </c>
      <c r="F4687" s="5" t="n">
        <v>0</v>
      </c>
      <c r="G4687" s="10" t="s">
        <v>4</v>
      </c>
    </row>
    <row r="4688" customFormat="false" ht="14.25" hidden="true" customHeight="false" outlineLevel="0" collapsed="false">
      <c r="A4688" s="0" t="s">
        <v>103</v>
      </c>
      <c r="B4688" s="0" t="s">
        <v>104</v>
      </c>
      <c r="C4688" s="0" t="s">
        <v>84</v>
      </c>
      <c r="D4688" s="0" t="s">
        <v>86</v>
      </c>
      <c r="E4688" s="0" t="n">
        <v>2026</v>
      </c>
      <c r="F4688" s="5" t="n">
        <v>0</v>
      </c>
      <c r="G4688" s="10" t="s">
        <v>4</v>
      </c>
    </row>
    <row r="4689" customFormat="false" ht="14.25" hidden="true" customHeight="false" outlineLevel="0" collapsed="false">
      <c r="A4689" s="0" t="s">
        <v>103</v>
      </c>
      <c r="B4689" s="0" t="s">
        <v>104</v>
      </c>
      <c r="C4689" s="0" t="s">
        <v>84</v>
      </c>
      <c r="D4689" s="0" t="s">
        <v>86</v>
      </c>
      <c r="E4689" s="0" t="n">
        <v>2027</v>
      </c>
      <c r="F4689" s="5" t="n">
        <v>0</v>
      </c>
      <c r="G4689" s="10" t="s">
        <v>4</v>
      </c>
    </row>
    <row r="4690" customFormat="false" ht="14.25" hidden="true" customHeight="false" outlineLevel="0" collapsed="false">
      <c r="A4690" s="0" t="s">
        <v>103</v>
      </c>
      <c r="B4690" s="0" t="s">
        <v>104</v>
      </c>
      <c r="C4690" s="0" t="s">
        <v>84</v>
      </c>
      <c r="D4690" s="0" t="s">
        <v>86</v>
      </c>
      <c r="E4690" s="0" t="n">
        <v>2028</v>
      </c>
      <c r="F4690" s="5" t="n">
        <v>0</v>
      </c>
      <c r="G4690" s="10" t="s">
        <v>4</v>
      </c>
    </row>
    <row r="4691" customFormat="false" ht="14.25" hidden="true" customHeight="false" outlineLevel="0" collapsed="false">
      <c r="A4691" s="0" t="s">
        <v>103</v>
      </c>
      <c r="B4691" s="0" t="s">
        <v>104</v>
      </c>
      <c r="C4691" s="0" t="s">
        <v>84</v>
      </c>
      <c r="D4691" s="0" t="s">
        <v>86</v>
      </c>
      <c r="E4691" s="0" t="n">
        <v>2029</v>
      </c>
      <c r="F4691" s="5" t="n">
        <v>0</v>
      </c>
      <c r="G4691" s="10" t="s">
        <v>4</v>
      </c>
    </row>
    <row r="4692" customFormat="false" ht="14.25" hidden="true" customHeight="false" outlineLevel="0" collapsed="false">
      <c r="A4692" s="0" t="s">
        <v>103</v>
      </c>
      <c r="B4692" s="0" t="s">
        <v>104</v>
      </c>
      <c r="C4692" s="0" t="s">
        <v>84</v>
      </c>
      <c r="D4692" s="0" t="s">
        <v>86</v>
      </c>
      <c r="E4692" s="0" t="n">
        <v>2030</v>
      </c>
      <c r="F4692" s="5" t="n">
        <v>0</v>
      </c>
      <c r="G4692" s="10" t="s">
        <v>4</v>
      </c>
    </row>
    <row r="4693" customFormat="false" ht="14.25" hidden="true" customHeight="false" outlineLevel="0" collapsed="false">
      <c r="A4693" s="0" t="s">
        <v>103</v>
      </c>
      <c r="B4693" s="0" t="s">
        <v>104</v>
      </c>
      <c r="C4693" s="0" t="s">
        <v>84</v>
      </c>
      <c r="D4693" s="0" t="s">
        <v>86</v>
      </c>
      <c r="E4693" s="0" t="n">
        <v>2031</v>
      </c>
      <c r="F4693" s="5" t="n">
        <v>0</v>
      </c>
      <c r="G4693" s="10" t="s">
        <v>4</v>
      </c>
    </row>
    <row r="4694" customFormat="false" ht="14.25" hidden="true" customHeight="false" outlineLevel="0" collapsed="false">
      <c r="A4694" s="0" t="s">
        <v>103</v>
      </c>
      <c r="B4694" s="0" t="s">
        <v>104</v>
      </c>
      <c r="C4694" s="0" t="s">
        <v>84</v>
      </c>
      <c r="D4694" s="0" t="s">
        <v>86</v>
      </c>
      <c r="E4694" s="0" t="n">
        <v>2032</v>
      </c>
      <c r="F4694" s="5" t="n">
        <v>0</v>
      </c>
      <c r="G4694" s="10" t="s">
        <v>4</v>
      </c>
    </row>
    <row r="4695" customFormat="false" ht="14.25" hidden="true" customHeight="false" outlineLevel="0" collapsed="false">
      <c r="A4695" s="0" t="s">
        <v>103</v>
      </c>
      <c r="B4695" s="0" t="s">
        <v>104</v>
      </c>
      <c r="C4695" s="0" t="s">
        <v>84</v>
      </c>
      <c r="D4695" s="0" t="s">
        <v>86</v>
      </c>
      <c r="E4695" s="0" t="n">
        <v>2033</v>
      </c>
      <c r="F4695" s="5" t="n">
        <v>0</v>
      </c>
      <c r="G4695" s="10" t="s">
        <v>4</v>
      </c>
    </row>
    <row r="4696" customFormat="false" ht="14.25" hidden="true" customHeight="false" outlineLevel="0" collapsed="false">
      <c r="A4696" s="0" t="s">
        <v>103</v>
      </c>
      <c r="B4696" s="0" t="s">
        <v>104</v>
      </c>
      <c r="C4696" s="0" t="s">
        <v>84</v>
      </c>
      <c r="D4696" s="0" t="s">
        <v>86</v>
      </c>
      <c r="E4696" s="0" t="n">
        <v>2034</v>
      </c>
      <c r="F4696" s="5" t="n">
        <v>0</v>
      </c>
      <c r="G4696" s="10" t="s">
        <v>4</v>
      </c>
    </row>
    <row r="4697" customFormat="false" ht="14.25" hidden="true" customHeight="false" outlineLevel="0" collapsed="false">
      <c r="A4697" s="0" t="s">
        <v>103</v>
      </c>
      <c r="B4697" s="0" t="s">
        <v>104</v>
      </c>
      <c r="C4697" s="0" t="s">
        <v>84</v>
      </c>
      <c r="D4697" s="0" t="s">
        <v>86</v>
      </c>
      <c r="E4697" s="0" t="n">
        <v>2035</v>
      </c>
      <c r="F4697" s="5" t="n">
        <v>0</v>
      </c>
      <c r="G4697" s="10" t="s">
        <v>4</v>
      </c>
    </row>
    <row r="4698" customFormat="false" ht="14.25" hidden="true" customHeight="false" outlineLevel="0" collapsed="false">
      <c r="A4698" s="0" t="s">
        <v>103</v>
      </c>
      <c r="B4698" s="0" t="s">
        <v>104</v>
      </c>
      <c r="C4698" s="0" t="s">
        <v>84</v>
      </c>
      <c r="D4698" s="0" t="s">
        <v>86</v>
      </c>
      <c r="E4698" s="0" t="n">
        <v>2036</v>
      </c>
      <c r="F4698" s="5" t="n">
        <v>0</v>
      </c>
      <c r="G4698" s="10" t="s">
        <v>4</v>
      </c>
    </row>
    <row r="4699" customFormat="false" ht="14.25" hidden="true" customHeight="false" outlineLevel="0" collapsed="false">
      <c r="A4699" s="0" t="s">
        <v>103</v>
      </c>
      <c r="B4699" s="0" t="s">
        <v>104</v>
      </c>
      <c r="C4699" s="0" t="s">
        <v>84</v>
      </c>
      <c r="D4699" s="0" t="s">
        <v>86</v>
      </c>
      <c r="E4699" s="0" t="n">
        <v>2037</v>
      </c>
      <c r="F4699" s="5" t="n">
        <v>0</v>
      </c>
      <c r="G4699" s="10" t="s">
        <v>4</v>
      </c>
    </row>
    <row r="4700" customFormat="false" ht="14.25" hidden="true" customHeight="false" outlineLevel="0" collapsed="false">
      <c r="A4700" s="0" t="s">
        <v>103</v>
      </c>
      <c r="B4700" s="0" t="s">
        <v>104</v>
      </c>
      <c r="C4700" s="0" t="s">
        <v>84</v>
      </c>
      <c r="D4700" s="0" t="s">
        <v>86</v>
      </c>
      <c r="E4700" s="0" t="n">
        <v>2038</v>
      </c>
      <c r="F4700" s="5" t="n">
        <v>0</v>
      </c>
      <c r="G4700" s="10" t="s">
        <v>4</v>
      </c>
    </row>
    <row r="4701" customFormat="false" ht="14.25" hidden="true" customHeight="false" outlineLevel="0" collapsed="false">
      <c r="A4701" s="0" t="s">
        <v>103</v>
      </c>
      <c r="B4701" s="0" t="s">
        <v>104</v>
      </c>
      <c r="C4701" s="0" t="s">
        <v>84</v>
      </c>
      <c r="D4701" s="0" t="s">
        <v>86</v>
      </c>
      <c r="E4701" s="0" t="n">
        <v>2039</v>
      </c>
      <c r="F4701" s="5" t="n">
        <v>0</v>
      </c>
      <c r="G4701" s="10" t="s">
        <v>4</v>
      </c>
    </row>
    <row r="4702" customFormat="false" ht="14.25" hidden="true" customHeight="false" outlineLevel="0" collapsed="false">
      <c r="A4702" s="0" t="s">
        <v>103</v>
      </c>
      <c r="B4702" s="0" t="s">
        <v>104</v>
      </c>
      <c r="C4702" s="0" t="s">
        <v>84</v>
      </c>
      <c r="D4702" s="0" t="s">
        <v>86</v>
      </c>
      <c r="E4702" s="0" t="n">
        <v>2040</v>
      </c>
      <c r="F4702" s="5" t="n">
        <v>0</v>
      </c>
      <c r="G4702" s="10" t="s">
        <v>4</v>
      </c>
    </row>
    <row r="4703" customFormat="false" ht="14.25" hidden="true" customHeight="false" outlineLevel="0" collapsed="false">
      <c r="A4703" s="0" t="s">
        <v>103</v>
      </c>
      <c r="B4703" s="0" t="s">
        <v>104</v>
      </c>
      <c r="C4703" s="0" t="s">
        <v>84</v>
      </c>
      <c r="D4703" s="0" t="s">
        <v>87</v>
      </c>
      <c r="E4703" s="0" t="n">
        <v>2024</v>
      </c>
      <c r="F4703" s="5" t="n">
        <v>0.0264593218947982</v>
      </c>
      <c r="G4703" s="10" t="s">
        <v>4</v>
      </c>
    </row>
    <row r="4704" customFormat="false" ht="14.25" hidden="true" customHeight="false" outlineLevel="0" collapsed="false">
      <c r="A4704" s="0" t="s">
        <v>103</v>
      </c>
      <c r="B4704" s="0" t="s">
        <v>104</v>
      </c>
      <c r="C4704" s="0" t="s">
        <v>84</v>
      </c>
      <c r="D4704" s="0" t="s">
        <v>87</v>
      </c>
      <c r="E4704" s="0" t="n">
        <v>2025</v>
      </c>
      <c r="F4704" s="5" t="n">
        <v>0.0453929409275632</v>
      </c>
      <c r="G4704" s="10" t="s">
        <v>4</v>
      </c>
    </row>
    <row r="4705" customFormat="false" ht="14.25" hidden="true" customHeight="false" outlineLevel="0" collapsed="false">
      <c r="A4705" s="0" t="s">
        <v>103</v>
      </c>
      <c r="B4705" s="0" t="s">
        <v>104</v>
      </c>
      <c r="C4705" s="0" t="s">
        <v>84</v>
      </c>
      <c r="D4705" s="0" t="s">
        <v>87</v>
      </c>
      <c r="E4705" s="0" t="n">
        <v>2026</v>
      </c>
      <c r="F4705" s="5" t="n">
        <v>0.0591362960888405</v>
      </c>
      <c r="G4705" s="10" t="s">
        <v>4</v>
      </c>
    </row>
    <row r="4706" customFormat="false" ht="14.25" hidden="true" customHeight="false" outlineLevel="0" collapsed="false">
      <c r="A4706" s="0" t="s">
        <v>103</v>
      </c>
      <c r="B4706" s="0" t="s">
        <v>104</v>
      </c>
      <c r="C4706" s="0" t="s">
        <v>84</v>
      </c>
      <c r="D4706" s="0" t="s">
        <v>87</v>
      </c>
      <c r="E4706" s="0" t="n">
        <v>2027</v>
      </c>
      <c r="F4706" s="5" t="n">
        <v>0.0824363779508716</v>
      </c>
      <c r="G4706" s="10" t="s">
        <v>4</v>
      </c>
    </row>
    <row r="4707" customFormat="false" ht="14.25" hidden="true" customHeight="false" outlineLevel="0" collapsed="false">
      <c r="A4707" s="0" t="s">
        <v>103</v>
      </c>
      <c r="B4707" s="0" t="s">
        <v>104</v>
      </c>
      <c r="C4707" s="0" t="s">
        <v>84</v>
      </c>
      <c r="D4707" s="0" t="s">
        <v>87</v>
      </c>
      <c r="E4707" s="0" t="n">
        <v>2028</v>
      </c>
      <c r="F4707" s="5" t="n">
        <v>0.118028390449775</v>
      </c>
      <c r="G4707" s="10" t="s">
        <v>4</v>
      </c>
    </row>
    <row r="4708" customFormat="false" ht="14.25" hidden="true" customHeight="false" outlineLevel="0" collapsed="false">
      <c r="A4708" s="0" t="s">
        <v>103</v>
      </c>
      <c r="B4708" s="0" t="s">
        <v>104</v>
      </c>
      <c r="C4708" s="0" t="s">
        <v>84</v>
      </c>
      <c r="D4708" s="0" t="s">
        <v>87</v>
      </c>
      <c r="E4708" s="0" t="n">
        <v>2029</v>
      </c>
      <c r="F4708" s="5" t="n">
        <v>0.1718992811369</v>
      </c>
      <c r="G4708" s="10" t="s">
        <v>4</v>
      </c>
    </row>
    <row r="4709" customFormat="false" ht="14.25" hidden="true" customHeight="false" outlineLevel="0" collapsed="false">
      <c r="A4709" s="0" t="s">
        <v>103</v>
      </c>
      <c r="B4709" s="0" t="s">
        <v>104</v>
      </c>
      <c r="C4709" s="0" t="s">
        <v>84</v>
      </c>
      <c r="D4709" s="0" t="s">
        <v>87</v>
      </c>
      <c r="E4709" s="0" t="n">
        <v>2030</v>
      </c>
      <c r="F4709" s="5" t="n">
        <v>0.249034651827069</v>
      </c>
      <c r="G4709" s="10" t="s">
        <v>4</v>
      </c>
    </row>
    <row r="4710" customFormat="false" ht="14.25" hidden="true" customHeight="false" outlineLevel="0" collapsed="false">
      <c r="A4710" s="0" t="s">
        <v>103</v>
      </c>
      <c r="B4710" s="0" t="s">
        <v>104</v>
      </c>
      <c r="C4710" s="0" t="s">
        <v>84</v>
      </c>
      <c r="D4710" s="0" t="s">
        <v>87</v>
      </c>
      <c r="E4710" s="0" t="n">
        <v>2031</v>
      </c>
      <c r="F4710" s="5" t="n">
        <v>0.354588676388402</v>
      </c>
      <c r="G4710" s="10" t="s">
        <v>4</v>
      </c>
    </row>
    <row r="4711" customFormat="false" ht="14.25" hidden="true" customHeight="false" outlineLevel="0" collapsed="false">
      <c r="A4711" s="0" t="s">
        <v>103</v>
      </c>
      <c r="B4711" s="0" t="s">
        <v>104</v>
      </c>
      <c r="C4711" s="0" t="s">
        <v>84</v>
      </c>
      <c r="D4711" s="0" t="s">
        <v>87</v>
      </c>
      <c r="E4711" s="0" t="n">
        <v>2032</v>
      </c>
      <c r="F4711" s="5" t="n">
        <v>0.489703617957124</v>
      </c>
      <c r="G4711" s="10" t="s">
        <v>4</v>
      </c>
    </row>
    <row r="4712" customFormat="false" ht="14.25" hidden="true" customHeight="false" outlineLevel="0" collapsed="false">
      <c r="A4712" s="0" t="s">
        <v>103</v>
      </c>
      <c r="B4712" s="0" t="s">
        <v>104</v>
      </c>
      <c r="C4712" s="0" t="s">
        <v>84</v>
      </c>
      <c r="D4712" s="0" t="s">
        <v>87</v>
      </c>
      <c r="E4712" s="0" t="n">
        <v>2033</v>
      </c>
      <c r="F4712" s="5" t="n">
        <v>0.655348093622027</v>
      </c>
      <c r="G4712" s="10" t="s">
        <v>4</v>
      </c>
    </row>
    <row r="4713" customFormat="false" ht="14.25" hidden="true" customHeight="false" outlineLevel="0" collapsed="false">
      <c r="A4713" s="0" t="s">
        <v>103</v>
      </c>
      <c r="B4713" s="0" t="s">
        <v>104</v>
      </c>
      <c r="C4713" s="0" t="s">
        <v>84</v>
      </c>
      <c r="D4713" s="0" t="s">
        <v>87</v>
      </c>
      <c r="E4713" s="0" t="n">
        <v>2034</v>
      </c>
      <c r="F4713" s="5" t="n">
        <v>0.852474524857566</v>
      </c>
      <c r="G4713" s="10" t="s">
        <v>4</v>
      </c>
    </row>
    <row r="4714" customFormat="false" ht="14.25" hidden="true" customHeight="false" outlineLevel="0" collapsed="false">
      <c r="A4714" s="0" t="s">
        <v>103</v>
      </c>
      <c r="B4714" s="0" t="s">
        <v>104</v>
      </c>
      <c r="C4714" s="0" t="s">
        <v>84</v>
      </c>
      <c r="D4714" s="0" t="s">
        <v>87</v>
      </c>
      <c r="E4714" s="0" t="n">
        <v>2035</v>
      </c>
      <c r="F4714" s="5" t="n">
        <v>1.08510639203774</v>
      </c>
      <c r="G4714" s="10" t="s">
        <v>4</v>
      </c>
    </row>
    <row r="4715" customFormat="false" ht="14.25" hidden="true" customHeight="false" outlineLevel="0" collapsed="false">
      <c r="A4715" s="0" t="s">
        <v>103</v>
      </c>
      <c r="B4715" s="0" t="s">
        <v>104</v>
      </c>
      <c r="C4715" s="0" t="s">
        <v>84</v>
      </c>
      <c r="D4715" s="0" t="s">
        <v>87</v>
      </c>
      <c r="E4715" s="0" t="n">
        <v>2036</v>
      </c>
      <c r="F4715" s="5" t="n">
        <v>1.35550000214226</v>
      </c>
      <c r="G4715" s="10" t="s">
        <v>4</v>
      </c>
    </row>
    <row r="4716" customFormat="false" ht="14.25" hidden="true" customHeight="false" outlineLevel="0" collapsed="false">
      <c r="A4716" s="0" t="s">
        <v>103</v>
      </c>
      <c r="B4716" s="0" t="s">
        <v>104</v>
      </c>
      <c r="C4716" s="0" t="s">
        <v>84</v>
      </c>
      <c r="D4716" s="0" t="s">
        <v>87</v>
      </c>
      <c r="E4716" s="0" t="n">
        <v>2037</v>
      </c>
      <c r="F4716" s="5" t="n">
        <v>1.65776360484865</v>
      </c>
      <c r="G4716" s="10" t="s">
        <v>4</v>
      </c>
    </row>
    <row r="4717" customFormat="false" ht="14.25" hidden="true" customHeight="false" outlineLevel="0" collapsed="false">
      <c r="A4717" s="0" t="s">
        <v>103</v>
      </c>
      <c r="B4717" s="0" t="s">
        <v>104</v>
      </c>
      <c r="C4717" s="0" t="s">
        <v>84</v>
      </c>
      <c r="D4717" s="0" t="s">
        <v>87</v>
      </c>
      <c r="E4717" s="0" t="n">
        <v>2038</v>
      </c>
      <c r="F4717" s="5" t="n">
        <v>1.99408321964678</v>
      </c>
      <c r="G4717" s="10" t="s">
        <v>4</v>
      </c>
    </row>
    <row r="4718" customFormat="false" ht="14.25" hidden="true" customHeight="false" outlineLevel="0" collapsed="false">
      <c r="A4718" s="0" t="s">
        <v>103</v>
      </c>
      <c r="B4718" s="0" t="s">
        <v>104</v>
      </c>
      <c r="C4718" s="0" t="s">
        <v>84</v>
      </c>
      <c r="D4718" s="0" t="s">
        <v>87</v>
      </c>
      <c r="E4718" s="0" t="n">
        <v>2039</v>
      </c>
      <c r="F4718" s="5" t="n">
        <v>2.36701660994444</v>
      </c>
      <c r="G4718" s="10" t="s">
        <v>4</v>
      </c>
    </row>
    <row r="4719" customFormat="false" ht="14.25" hidden="true" customHeight="false" outlineLevel="0" collapsed="false">
      <c r="A4719" s="0" t="s">
        <v>103</v>
      </c>
      <c r="B4719" s="0" t="s">
        <v>104</v>
      </c>
      <c r="C4719" s="0" t="s">
        <v>84</v>
      </c>
      <c r="D4719" s="0" t="s">
        <v>87</v>
      </c>
      <c r="E4719" s="0" t="n">
        <v>2040</v>
      </c>
      <c r="F4719" s="5" t="n">
        <v>2.77428679731201</v>
      </c>
      <c r="G4719" s="10" t="s">
        <v>4</v>
      </c>
    </row>
    <row r="4720" customFormat="false" ht="14.25" hidden="true" customHeight="false" outlineLevel="0" collapsed="false">
      <c r="A4720" s="0" t="s">
        <v>103</v>
      </c>
      <c r="B4720" s="0" t="s">
        <v>104</v>
      </c>
      <c r="C4720" s="0" t="s">
        <v>84</v>
      </c>
      <c r="D4720" s="0" t="s">
        <v>88</v>
      </c>
      <c r="E4720" s="0" t="n">
        <v>2024</v>
      </c>
      <c r="F4720" s="5" t="n">
        <v>0.138608423580413</v>
      </c>
      <c r="G4720" s="10" t="s">
        <v>4</v>
      </c>
    </row>
    <row r="4721" customFormat="false" ht="14.25" hidden="true" customHeight="false" outlineLevel="0" collapsed="false">
      <c r="A4721" s="0" t="s">
        <v>103</v>
      </c>
      <c r="B4721" s="0" t="s">
        <v>104</v>
      </c>
      <c r="C4721" s="0" t="s">
        <v>84</v>
      </c>
      <c r="D4721" s="0" t="s">
        <v>88</v>
      </c>
      <c r="E4721" s="0" t="n">
        <v>2025</v>
      </c>
      <c r="F4721" s="5" t="n">
        <v>0.207712873227311</v>
      </c>
      <c r="G4721" s="10" t="s">
        <v>4</v>
      </c>
    </row>
    <row r="4722" customFormat="false" ht="14.25" hidden="true" customHeight="false" outlineLevel="0" collapsed="false">
      <c r="A4722" s="0" t="s">
        <v>103</v>
      </c>
      <c r="B4722" s="0" t="s">
        <v>104</v>
      </c>
      <c r="C4722" s="0" t="s">
        <v>84</v>
      </c>
      <c r="D4722" s="0" t="s">
        <v>88</v>
      </c>
      <c r="E4722" s="0" t="n">
        <v>2026</v>
      </c>
      <c r="F4722" s="5" t="n">
        <v>0.287610606351995</v>
      </c>
      <c r="G4722" s="10" t="s">
        <v>4</v>
      </c>
    </row>
    <row r="4723" customFormat="false" ht="14.25" hidden="true" customHeight="false" outlineLevel="0" collapsed="false">
      <c r="A4723" s="0" t="s">
        <v>103</v>
      </c>
      <c r="B4723" s="0" t="s">
        <v>104</v>
      </c>
      <c r="C4723" s="0" t="s">
        <v>84</v>
      </c>
      <c r="D4723" s="0" t="s">
        <v>88</v>
      </c>
      <c r="E4723" s="0" t="n">
        <v>2027</v>
      </c>
      <c r="F4723" s="5" t="n">
        <v>0.456871608932247</v>
      </c>
      <c r="G4723" s="10" t="s">
        <v>4</v>
      </c>
    </row>
    <row r="4724" customFormat="false" ht="14.25" hidden="true" customHeight="false" outlineLevel="0" collapsed="false">
      <c r="A4724" s="0" t="s">
        <v>103</v>
      </c>
      <c r="B4724" s="0" t="s">
        <v>104</v>
      </c>
      <c r="C4724" s="0" t="s">
        <v>84</v>
      </c>
      <c r="D4724" s="0" t="s">
        <v>88</v>
      </c>
      <c r="E4724" s="0" t="n">
        <v>2028</v>
      </c>
      <c r="F4724" s="5" t="n">
        <v>0.753269854629894</v>
      </c>
      <c r="G4724" s="10" t="s">
        <v>4</v>
      </c>
    </row>
    <row r="4725" customFormat="false" ht="14.25" hidden="true" customHeight="false" outlineLevel="0" collapsed="false">
      <c r="A4725" s="0" t="s">
        <v>103</v>
      </c>
      <c r="B4725" s="0" t="s">
        <v>104</v>
      </c>
      <c r="C4725" s="0" t="s">
        <v>84</v>
      </c>
      <c r="D4725" s="0" t="s">
        <v>88</v>
      </c>
      <c r="E4725" s="0" t="n">
        <v>2029</v>
      </c>
      <c r="F4725" s="5" t="n">
        <v>1.2514182084967</v>
      </c>
      <c r="G4725" s="10" t="s">
        <v>4</v>
      </c>
    </row>
    <row r="4726" customFormat="false" ht="14.25" hidden="true" customHeight="false" outlineLevel="0" collapsed="false">
      <c r="A4726" s="0" t="s">
        <v>103</v>
      </c>
      <c r="B4726" s="0" t="s">
        <v>104</v>
      </c>
      <c r="C4726" s="0" t="s">
        <v>84</v>
      </c>
      <c r="D4726" s="0" t="s">
        <v>88</v>
      </c>
      <c r="E4726" s="0" t="n">
        <v>2030</v>
      </c>
      <c r="F4726" s="5" t="n">
        <v>2.01865877566461</v>
      </c>
      <c r="G4726" s="10" t="s">
        <v>4</v>
      </c>
    </row>
    <row r="4727" customFormat="false" ht="14.25" hidden="true" customHeight="false" outlineLevel="0" collapsed="false">
      <c r="A4727" s="0" t="s">
        <v>103</v>
      </c>
      <c r="B4727" s="0" t="s">
        <v>104</v>
      </c>
      <c r="C4727" s="0" t="s">
        <v>84</v>
      </c>
      <c r="D4727" s="0" t="s">
        <v>88</v>
      </c>
      <c r="E4727" s="0" t="n">
        <v>2031</v>
      </c>
      <c r="F4727" s="5" t="n">
        <v>2.91594293015059</v>
      </c>
      <c r="G4727" s="10" t="s">
        <v>4</v>
      </c>
    </row>
    <row r="4728" customFormat="false" ht="14.25" hidden="true" customHeight="false" outlineLevel="0" collapsed="false">
      <c r="A4728" s="0" t="s">
        <v>103</v>
      </c>
      <c r="B4728" s="0" t="s">
        <v>104</v>
      </c>
      <c r="C4728" s="0" t="s">
        <v>84</v>
      </c>
      <c r="D4728" s="0" t="s">
        <v>88</v>
      </c>
      <c r="E4728" s="0" t="n">
        <v>2032</v>
      </c>
      <c r="F4728" s="5" t="n">
        <v>3.98928533438886</v>
      </c>
      <c r="G4728" s="10" t="s">
        <v>4</v>
      </c>
    </row>
    <row r="4729" customFormat="false" ht="14.25" hidden="true" customHeight="false" outlineLevel="0" collapsed="false">
      <c r="A4729" s="0" t="s">
        <v>103</v>
      </c>
      <c r="B4729" s="0" t="s">
        <v>104</v>
      </c>
      <c r="C4729" s="0" t="s">
        <v>84</v>
      </c>
      <c r="D4729" s="0" t="s">
        <v>88</v>
      </c>
      <c r="E4729" s="0" t="n">
        <v>2033</v>
      </c>
      <c r="F4729" s="5" t="n">
        <v>5.19981111712446</v>
      </c>
      <c r="G4729" s="10" t="s">
        <v>4</v>
      </c>
    </row>
    <row r="4730" customFormat="false" ht="14.25" hidden="true" customHeight="false" outlineLevel="0" collapsed="false">
      <c r="A4730" s="0" t="s">
        <v>103</v>
      </c>
      <c r="B4730" s="0" t="s">
        <v>104</v>
      </c>
      <c r="C4730" s="0" t="s">
        <v>84</v>
      </c>
      <c r="D4730" s="0" t="s">
        <v>88</v>
      </c>
      <c r="E4730" s="0" t="n">
        <v>2034</v>
      </c>
      <c r="F4730" s="5" t="n">
        <v>6.53735009481711</v>
      </c>
      <c r="G4730" s="10" t="s">
        <v>4</v>
      </c>
    </row>
    <row r="4731" customFormat="false" ht="14.25" hidden="true" customHeight="false" outlineLevel="0" collapsed="false">
      <c r="A4731" s="0" t="s">
        <v>103</v>
      </c>
      <c r="B4731" s="0" t="s">
        <v>104</v>
      </c>
      <c r="C4731" s="0" t="s">
        <v>84</v>
      </c>
      <c r="D4731" s="0" t="s">
        <v>88</v>
      </c>
      <c r="E4731" s="0" t="n">
        <v>2035</v>
      </c>
      <c r="F4731" s="5" t="n">
        <v>7.94182567171637</v>
      </c>
      <c r="G4731" s="10" t="s">
        <v>4</v>
      </c>
    </row>
    <row r="4732" customFormat="false" ht="14.25" hidden="true" customHeight="false" outlineLevel="0" collapsed="false">
      <c r="A4732" s="0" t="s">
        <v>103</v>
      </c>
      <c r="B4732" s="0" t="s">
        <v>104</v>
      </c>
      <c r="C4732" s="0" t="s">
        <v>84</v>
      </c>
      <c r="D4732" s="0" t="s">
        <v>88</v>
      </c>
      <c r="E4732" s="0" t="n">
        <v>2036</v>
      </c>
      <c r="F4732" s="5" t="n">
        <v>9.40431052388832</v>
      </c>
      <c r="G4732" s="10" t="s">
        <v>4</v>
      </c>
    </row>
    <row r="4733" customFormat="false" ht="14.25" hidden="true" customHeight="false" outlineLevel="0" collapsed="false">
      <c r="A4733" s="0" t="s">
        <v>103</v>
      </c>
      <c r="B4733" s="0" t="s">
        <v>104</v>
      </c>
      <c r="C4733" s="0" t="s">
        <v>84</v>
      </c>
      <c r="D4733" s="0" t="s">
        <v>88</v>
      </c>
      <c r="E4733" s="0" t="n">
        <v>2037</v>
      </c>
      <c r="F4733" s="5" t="n">
        <v>10.8596674115516</v>
      </c>
      <c r="G4733" s="10" t="s">
        <v>4</v>
      </c>
    </row>
    <row r="4734" customFormat="false" ht="14.25" hidden="true" customHeight="false" outlineLevel="0" collapsed="false">
      <c r="A4734" s="0" t="s">
        <v>103</v>
      </c>
      <c r="B4734" s="0" t="s">
        <v>104</v>
      </c>
      <c r="C4734" s="0" t="s">
        <v>84</v>
      </c>
      <c r="D4734" s="0" t="s">
        <v>88</v>
      </c>
      <c r="E4734" s="0" t="n">
        <v>2038</v>
      </c>
      <c r="F4734" s="5" t="n">
        <v>12.2789913369163</v>
      </c>
      <c r="G4734" s="10" t="s">
        <v>4</v>
      </c>
    </row>
    <row r="4735" customFormat="false" ht="14.25" hidden="true" customHeight="false" outlineLevel="0" collapsed="false">
      <c r="A4735" s="0" t="s">
        <v>103</v>
      </c>
      <c r="B4735" s="0" t="s">
        <v>104</v>
      </c>
      <c r="C4735" s="0" t="s">
        <v>84</v>
      </c>
      <c r="D4735" s="0" t="s">
        <v>88</v>
      </c>
      <c r="E4735" s="0" t="n">
        <v>2039</v>
      </c>
      <c r="F4735" s="5" t="n">
        <v>13.5655290499582</v>
      </c>
      <c r="G4735" s="10" t="s">
        <v>4</v>
      </c>
    </row>
    <row r="4736" customFormat="false" ht="14.25" hidden="true" customHeight="false" outlineLevel="0" collapsed="false">
      <c r="A4736" s="0" t="s">
        <v>103</v>
      </c>
      <c r="B4736" s="0" t="s">
        <v>104</v>
      </c>
      <c r="C4736" s="0" t="s">
        <v>84</v>
      </c>
      <c r="D4736" s="0" t="s">
        <v>88</v>
      </c>
      <c r="E4736" s="0" t="n">
        <v>2040</v>
      </c>
      <c r="F4736" s="5" t="n">
        <v>14.7263200668066</v>
      </c>
      <c r="G4736" s="10" t="s">
        <v>4</v>
      </c>
    </row>
    <row r="4737" customFormat="false" ht="14.25" hidden="true" customHeight="false" outlineLevel="0" collapsed="false">
      <c r="A4737" s="0" t="s">
        <v>103</v>
      </c>
      <c r="B4737" s="0" t="s">
        <v>104</v>
      </c>
      <c r="C4737" s="0" t="s">
        <v>84</v>
      </c>
      <c r="D4737" s="0" t="s">
        <v>89</v>
      </c>
      <c r="E4737" s="0" t="n">
        <v>2024</v>
      </c>
      <c r="F4737" s="5" t="n">
        <v>6.08270592</v>
      </c>
      <c r="G4737" s="10" t="s">
        <v>4</v>
      </c>
    </row>
    <row r="4738" customFormat="false" ht="14.25" hidden="true" customHeight="false" outlineLevel="0" collapsed="false">
      <c r="A4738" s="0" t="s">
        <v>103</v>
      </c>
      <c r="B4738" s="0" t="s">
        <v>104</v>
      </c>
      <c r="C4738" s="0" t="s">
        <v>84</v>
      </c>
      <c r="D4738" s="0" t="s">
        <v>89</v>
      </c>
      <c r="E4738" s="0" t="n">
        <v>2025</v>
      </c>
      <c r="F4738" s="5" t="n">
        <v>7.67341527454019</v>
      </c>
      <c r="G4738" s="10" t="s">
        <v>4</v>
      </c>
    </row>
    <row r="4739" customFormat="false" ht="14.25" hidden="true" customHeight="false" outlineLevel="0" collapsed="false">
      <c r="A4739" s="0" t="s">
        <v>103</v>
      </c>
      <c r="B4739" s="0" t="s">
        <v>104</v>
      </c>
      <c r="C4739" s="0" t="s">
        <v>84</v>
      </c>
      <c r="D4739" s="0" t="s">
        <v>89</v>
      </c>
      <c r="E4739" s="0" t="n">
        <v>2026</v>
      </c>
      <c r="F4739" s="5" t="n">
        <v>8.01981704365954</v>
      </c>
      <c r="G4739" s="10" t="s">
        <v>4</v>
      </c>
    </row>
    <row r="4740" customFormat="false" ht="14.25" hidden="true" customHeight="false" outlineLevel="0" collapsed="false">
      <c r="A4740" s="0" t="s">
        <v>103</v>
      </c>
      <c r="B4740" s="0" t="s">
        <v>104</v>
      </c>
      <c r="C4740" s="0" t="s">
        <v>84</v>
      </c>
      <c r="D4740" s="0" t="s">
        <v>89</v>
      </c>
      <c r="E4740" s="0" t="n">
        <v>2027</v>
      </c>
      <c r="F4740" s="5" t="n">
        <v>8.53399171909108</v>
      </c>
      <c r="G4740" s="10" t="s">
        <v>4</v>
      </c>
    </row>
    <row r="4741" customFormat="false" ht="14.25" hidden="true" customHeight="false" outlineLevel="0" collapsed="false">
      <c r="A4741" s="0" t="s">
        <v>103</v>
      </c>
      <c r="B4741" s="0" t="s">
        <v>104</v>
      </c>
      <c r="C4741" s="0" t="s">
        <v>84</v>
      </c>
      <c r="D4741" s="0" t="s">
        <v>89</v>
      </c>
      <c r="E4741" s="0" t="n">
        <v>2028</v>
      </c>
      <c r="F4741" s="5" t="n">
        <v>9.16767702006874</v>
      </c>
      <c r="G4741" s="10" t="s">
        <v>4</v>
      </c>
    </row>
    <row r="4742" customFormat="false" ht="14.25" hidden="true" customHeight="false" outlineLevel="0" collapsed="false">
      <c r="A4742" s="0" t="s">
        <v>103</v>
      </c>
      <c r="B4742" s="0" t="s">
        <v>104</v>
      </c>
      <c r="C4742" s="0" t="s">
        <v>84</v>
      </c>
      <c r="D4742" s="0" t="s">
        <v>89</v>
      </c>
      <c r="E4742" s="0" t="n">
        <v>2029</v>
      </c>
      <c r="F4742" s="5" t="n">
        <v>9.97739918828187</v>
      </c>
      <c r="G4742" s="10" t="s">
        <v>4</v>
      </c>
    </row>
    <row r="4743" customFormat="false" ht="14.25" hidden="true" customHeight="false" outlineLevel="0" collapsed="false">
      <c r="A4743" s="0" t="s">
        <v>103</v>
      </c>
      <c r="B4743" s="0" t="s">
        <v>104</v>
      </c>
      <c r="C4743" s="0" t="s">
        <v>84</v>
      </c>
      <c r="D4743" s="0" t="s">
        <v>89</v>
      </c>
      <c r="E4743" s="0" t="n">
        <v>2030</v>
      </c>
      <c r="F4743" s="5" t="n">
        <v>10.9650604536384</v>
      </c>
      <c r="G4743" s="10" t="s">
        <v>4</v>
      </c>
    </row>
    <row r="4744" customFormat="false" ht="14.25" hidden="true" customHeight="false" outlineLevel="0" collapsed="false">
      <c r="A4744" s="0" t="s">
        <v>103</v>
      </c>
      <c r="B4744" s="0" t="s">
        <v>104</v>
      </c>
      <c r="C4744" s="0" t="s">
        <v>84</v>
      </c>
      <c r="D4744" s="0" t="s">
        <v>89</v>
      </c>
      <c r="E4744" s="0" t="n">
        <v>2031</v>
      </c>
      <c r="F4744" s="5" t="n">
        <v>12.4424900759899</v>
      </c>
      <c r="G4744" s="10" t="s">
        <v>4</v>
      </c>
    </row>
    <row r="4745" customFormat="false" ht="14.25" hidden="true" customHeight="false" outlineLevel="0" collapsed="false">
      <c r="A4745" s="0" t="s">
        <v>103</v>
      </c>
      <c r="B4745" s="0" t="s">
        <v>104</v>
      </c>
      <c r="C4745" s="0" t="s">
        <v>84</v>
      </c>
      <c r="D4745" s="0" t="s">
        <v>89</v>
      </c>
      <c r="E4745" s="0" t="n">
        <v>2032</v>
      </c>
      <c r="F4745" s="5" t="n">
        <v>14.0384121986958</v>
      </c>
      <c r="G4745" s="10" t="s">
        <v>4</v>
      </c>
    </row>
    <row r="4746" customFormat="false" ht="14.25" hidden="true" customHeight="false" outlineLevel="0" collapsed="false">
      <c r="A4746" s="0" t="s">
        <v>103</v>
      </c>
      <c r="B4746" s="0" t="s">
        <v>104</v>
      </c>
      <c r="C4746" s="0" t="s">
        <v>84</v>
      </c>
      <c r="D4746" s="0" t="s">
        <v>89</v>
      </c>
      <c r="E4746" s="0" t="n">
        <v>2033</v>
      </c>
      <c r="F4746" s="5" t="n">
        <v>16.1169782715526</v>
      </c>
      <c r="G4746" s="10" t="s">
        <v>4</v>
      </c>
    </row>
    <row r="4747" customFormat="false" ht="14.25" hidden="true" customHeight="false" outlineLevel="0" collapsed="false">
      <c r="A4747" s="0" t="s">
        <v>103</v>
      </c>
      <c r="B4747" s="0" t="s">
        <v>104</v>
      </c>
      <c r="C4747" s="0" t="s">
        <v>84</v>
      </c>
      <c r="D4747" s="0" t="s">
        <v>89</v>
      </c>
      <c r="E4747" s="0" t="n">
        <v>2034</v>
      </c>
      <c r="F4747" s="5" t="n">
        <v>18.2462514285021</v>
      </c>
      <c r="G4747" s="10" t="s">
        <v>4</v>
      </c>
    </row>
    <row r="4748" customFormat="false" ht="14.25" hidden="true" customHeight="false" outlineLevel="0" collapsed="false">
      <c r="A4748" s="0" t="s">
        <v>103</v>
      </c>
      <c r="B4748" s="0" t="s">
        <v>104</v>
      </c>
      <c r="C4748" s="0" t="s">
        <v>84</v>
      </c>
      <c r="D4748" s="0" t="s">
        <v>89</v>
      </c>
      <c r="E4748" s="0" t="n">
        <v>2035</v>
      </c>
      <c r="F4748" s="5" t="n">
        <v>20.7141497373249</v>
      </c>
      <c r="G4748" s="10" t="s">
        <v>4</v>
      </c>
    </row>
    <row r="4749" customFormat="false" ht="14.25" hidden="true" customHeight="false" outlineLevel="0" collapsed="false">
      <c r="A4749" s="0" t="s">
        <v>103</v>
      </c>
      <c r="B4749" s="0" t="s">
        <v>104</v>
      </c>
      <c r="C4749" s="0" t="s">
        <v>84</v>
      </c>
      <c r="D4749" s="0" t="s">
        <v>89</v>
      </c>
      <c r="E4749" s="0" t="n">
        <v>2036</v>
      </c>
      <c r="F4749" s="5" t="n">
        <v>23.648913720222</v>
      </c>
      <c r="G4749" s="10" t="s">
        <v>4</v>
      </c>
    </row>
    <row r="4750" customFormat="false" ht="14.25" hidden="true" customHeight="false" outlineLevel="0" collapsed="false">
      <c r="A4750" s="0" t="s">
        <v>103</v>
      </c>
      <c r="B4750" s="0" t="s">
        <v>104</v>
      </c>
      <c r="C4750" s="0" t="s">
        <v>84</v>
      </c>
      <c r="D4750" s="0" t="s">
        <v>89</v>
      </c>
      <c r="E4750" s="0" t="n">
        <v>2037</v>
      </c>
      <c r="F4750" s="5" t="n">
        <v>26.7137495760999</v>
      </c>
      <c r="G4750" s="10" t="s">
        <v>4</v>
      </c>
    </row>
    <row r="4751" customFormat="false" ht="14.25" hidden="true" customHeight="false" outlineLevel="0" collapsed="false">
      <c r="A4751" s="0" t="s">
        <v>103</v>
      </c>
      <c r="B4751" s="0" t="s">
        <v>104</v>
      </c>
      <c r="C4751" s="0" t="s">
        <v>84</v>
      </c>
      <c r="D4751" s="0" t="s">
        <v>89</v>
      </c>
      <c r="E4751" s="0" t="n">
        <v>2038</v>
      </c>
      <c r="F4751" s="5" t="n">
        <v>29.2766585352122</v>
      </c>
      <c r="G4751" s="10" t="s">
        <v>4</v>
      </c>
    </row>
    <row r="4752" customFormat="false" ht="14.25" hidden="true" customHeight="false" outlineLevel="0" collapsed="false">
      <c r="A4752" s="0" t="s">
        <v>103</v>
      </c>
      <c r="B4752" s="0" t="s">
        <v>104</v>
      </c>
      <c r="C4752" s="0" t="s">
        <v>84</v>
      </c>
      <c r="D4752" s="0" t="s">
        <v>89</v>
      </c>
      <c r="E4752" s="0" t="n">
        <v>2039</v>
      </c>
      <c r="F4752" s="5" t="n">
        <v>31.6950381788645</v>
      </c>
      <c r="G4752" s="10" t="s">
        <v>4</v>
      </c>
    </row>
    <row r="4753" customFormat="false" ht="14.25" hidden="true" customHeight="false" outlineLevel="0" collapsed="false">
      <c r="A4753" s="0" t="s">
        <v>103</v>
      </c>
      <c r="B4753" s="0" t="s">
        <v>104</v>
      </c>
      <c r="C4753" s="0" t="s">
        <v>84</v>
      </c>
      <c r="D4753" s="0" t="s">
        <v>89</v>
      </c>
      <c r="E4753" s="0" t="n">
        <v>2040</v>
      </c>
      <c r="F4753" s="5" t="n">
        <v>34.1504007131098</v>
      </c>
      <c r="G4753" s="10" t="s">
        <v>4</v>
      </c>
    </row>
    <row r="4754" customFormat="false" ht="14.25" hidden="true" customHeight="false" outlineLevel="0" collapsed="false">
      <c r="A4754" s="0" t="s">
        <v>103</v>
      </c>
      <c r="B4754" s="0" t="s">
        <v>104</v>
      </c>
      <c r="C4754" s="0" t="s">
        <v>84</v>
      </c>
      <c r="D4754" s="0" t="s">
        <v>90</v>
      </c>
      <c r="E4754" s="0" t="n">
        <v>2024</v>
      </c>
      <c r="F4754" s="5" t="n">
        <v>0.00183705031589328</v>
      </c>
      <c r="G4754" s="10" t="s">
        <v>4</v>
      </c>
    </row>
    <row r="4755" customFormat="false" ht="14.25" hidden="true" customHeight="false" outlineLevel="0" collapsed="false">
      <c r="A4755" s="0" t="s">
        <v>103</v>
      </c>
      <c r="B4755" s="0" t="s">
        <v>104</v>
      </c>
      <c r="C4755" s="0" t="s">
        <v>84</v>
      </c>
      <c r="D4755" s="0" t="s">
        <v>90</v>
      </c>
      <c r="E4755" s="0" t="n">
        <v>2025</v>
      </c>
      <c r="F4755" s="5" t="n">
        <v>0.00358691972379573</v>
      </c>
      <c r="G4755" s="10" t="s">
        <v>4</v>
      </c>
    </row>
    <row r="4756" customFormat="false" ht="14.25" hidden="true" customHeight="false" outlineLevel="0" collapsed="false">
      <c r="A4756" s="0" t="s">
        <v>103</v>
      </c>
      <c r="B4756" s="0" t="s">
        <v>104</v>
      </c>
      <c r="C4756" s="0" t="s">
        <v>84</v>
      </c>
      <c r="D4756" s="0" t="s">
        <v>90</v>
      </c>
      <c r="E4756" s="0" t="n">
        <v>2026</v>
      </c>
      <c r="F4756" s="5" t="n">
        <v>0.0245282088412422</v>
      </c>
      <c r="G4756" s="10" t="s">
        <v>4</v>
      </c>
    </row>
    <row r="4757" customFormat="false" ht="14.25" hidden="true" customHeight="false" outlineLevel="0" collapsed="false">
      <c r="A4757" s="0" t="s">
        <v>103</v>
      </c>
      <c r="B4757" s="0" t="s">
        <v>104</v>
      </c>
      <c r="C4757" s="0" t="s">
        <v>84</v>
      </c>
      <c r="D4757" s="0" t="s">
        <v>90</v>
      </c>
      <c r="E4757" s="0" t="n">
        <v>2027</v>
      </c>
      <c r="F4757" s="5" t="n">
        <v>0.0813773164774937</v>
      </c>
      <c r="G4757" s="10" t="s">
        <v>4</v>
      </c>
    </row>
    <row r="4758" customFormat="false" ht="14.25" hidden="true" customHeight="false" outlineLevel="0" collapsed="false">
      <c r="A4758" s="0" t="s">
        <v>103</v>
      </c>
      <c r="B4758" s="0" t="s">
        <v>104</v>
      </c>
      <c r="C4758" s="0" t="s">
        <v>84</v>
      </c>
      <c r="D4758" s="0" t="s">
        <v>90</v>
      </c>
      <c r="E4758" s="0" t="n">
        <v>2028</v>
      </c>
      <c r="F4758" s="5" t="n">
        <v>0.188777255222408</v>
      </c>
      <c r="G4758" s="10" t="s">
        <v>4</v>
      </c>
    </row>
    <row r="4759" customFormat="false" ht="14.25" hidden="true" customHeight="false" outlineLevel="0" collapsed="false">
      <c r="A4759" s="0" t="s">
        <v>103</v>
      </c>
      <c r="B4759" s="0" t="s">
        <v>104</v>
      </c>
      <c r="C4759" s="0" t="s">
        <v>84</v>
      </c>
      <c r="D4759" s="0" t="s">
        <v>90</v>
      </c>
      <c r="E4759" s="0" t="n">
        <v>2029</v>
      </c>
      <c r="F4759" s="5" t="n">
        <v>0.33321925609532</v>
      </c>
      <c r="G4759" s="10" t="s">
        <v>4</v>
      </c>
    </row>
    <row r="4760" customFormat="false" ht="14.25" hidden="true" customHeight="false" outlineLevel="0" collapsed="false">
      <c r="A4760" s="0" t="s">
        <v>103</v>
      </c>
      <c r="B4760" s="0" t="s">
        <v>104</v>
      </c>
      <c r="C4760" s="0" t="s">
        <v>84</v>
      </c>
      <c r="D4760" s="0" t="s">
        <v>90</v>
      </c>
      <c r="E4760" s="0" t="n">
        <v>2030</v>
      </c>
      <c r="F4760" s="5" t="n">
        <v>0.508893663476199</v>
      </c>
      <c r="G4760" s="10" t="s">
        <v>4</v>
      </c>
    </row>
    <row r="4761" customFormat="false" ht="14.25" hidden="true" customHeight="false" outlineLevel="0" collapsed="false">
      <c r="A4761" s="0" t="s">
        <v>103</v>
      </c>
      <c r="B4761" s="0" t="s">
        <v>104</v>
      </c>
      <c r="C4761" s="0" t="s">
        <v>84</v>
      </c>
      <c r="D4761" s="0" t="s">
        <v>90</v>
      </c>
      <c r="E4761" s="0" t="n">
        <v>2031</v>
      </c>
      <c r="F4761" s="5" t="n">
        <v>0.695225843981646</v>
      </c>
      <c r="G4761" s="10" t="s">
        <v>4</v>
      </c>
    </row>
    <row r="4762" customFormat="false" ht="14.25" hidden="true" customHeight="false" outlineLevel="0" collapsed="false">
      <c r="A4762" s="0" t="s">
        <v>103</v>
      </c>
      <c r="B4762" s="0" t="s">
        <v>104</v>
      </c>
      <c r="C4762" s="0" t="s">
        <v>84</v>
      </c>
      <c r="D4762" s="0" t="s">
        <v>90</v>
      </c>
      <c r="E4762" s="0" t="n">
        <v>2032</v>
      </c>
      <c r="F4762" s="5" t="n">
        <v>0.889089069548714</v>
      </c>
      <c r="G4762" s="10" t="s">
        <v>4</v>
      </c>
    </row>
    <row r="4763" customFormat="false" ht="14.25" hidden="true" customHeight="false" outlineLevel="0" collapsed="false">
      <c r="A4763" s="0" t="s">
        <v>103</v>
      </c>
      <c r="B4763" s="0" t="s">
        <v>104</v>
      </c>
      <c r="C4763" s="0" t="s">
        <v>84</v>
      </c>
      <c r="D4763" s="0" t="s">
        <v>90</v>
      </c>
      <c r="E4763" s="0" t="n">
        <v>2033</v>
      </c>
      <c r="F4763" s="5" t="n">
        <v>1.08661470221088</v>
      </c>
      <c r="G4763" s="10" t="s">
        <v>4</v>
      </c>
    </row>
    <row r="4764" customFormat="false" ht="14.25" hidden="true" customHeight="false" outlineLevel="0" collapsed="false">
      <c r="A4764" s="0" t="s">
        <v>103</v>
      </c>
      <c r="B4764" s="0" t="s">
        <v>104</v>
      </c>
      <c r="C4764" s="0" t="s">
        <v>84</v>
      </c>
      <c r="D4764" s="0" t="s">
        <v>90</v>
      </c>
      <c r="E4764" s="0" t="n">
        <v>2034</v>
      </c>
      <c r="F4764" s="5" t="n">
        <v>1.28246465430215</v>
      </c>
      <c r="G4764" s="10" t="s">
        <v>4</v>
      </c>
    </row>
    <row r="4765" customFormat="false" ht="14.25" hidden="true" customHeight="false" outlineLevel="0" collapsed="false">
      <c r="A4765" s="0" t="s">
        <v>103</v>
      </c>
      <c r="B4765" s="0" t="s">
        <v>104</v>
      </c>
      <c r="C4765" s="0" t="s">
        <v>84</v>
      </c>
      <c r="D4765" s="0" t="s">
        <v>90</v>
      </c>
      <c r="E4765" s="0" t="n">
        <v>2035</v>
      </c>
      <c r="F4765" s="5" t="n">
        <v>1.52289557510056</v>
      </c>
      <c r="G4765" s="10" t="s">
        <v>4</v>
      </c>
    </row>
    <row r="4766" customFormat="false" ht="14.25" hidden="true" customHeight="false" outlineLevel="0" collapsed="false">
      <c r="A4766" s="0" t="s">
        <v>103</v>
      </c>
      <c r="B4766" s="0" t="s">
        <v>104</v>
      </c>
      <c r="C4766" s="0" t="s">
        <v>84</v>
      </c>
      <c r="D4766" s="0" t="s">
        <v>90</v>
      </c>
      <c r="E4766" s="0" t="n">
        <v>2036</v>
      </c>
      <c r="F4766" s="5" t="n">
        <v>1.76697048417083</v>
      </c>
      <c r="G4766" s="10" t="s">
        <v>4</v>
      </c>
    </row>
    <row r="4767" customFormat="false" ht="14.25" hidden="true" customHeight="false" outlineLevel="0" collapsed="false">
      <c r="A4767" s="0" t="s">
        <v>103</v>
      </c>
      <c r="B4767" s="0" t="s">
        <v>104</v>
      </c>
      <c r="C4767" s="0" t="s">
        <v>84</v>
      </c>
      <c r="D4767" s="0" t="s">
        <v>90</v>
      </c>
      <c r="E4767" s="0" t="n">
        <v>2037</v>
      </c>
      <c r="F4767" s="5" t="n">
        <v>2.01285378632328</v>
      </c>
      <c r="G4767" s="10" t="s">
        <v>4</v>
      </c>
    </row>
    <row r="4768" customFormat="false" ht="14.25" hidden="true" customHeight="false" outlineLevel="0" collapsed="false">
      <c r="A4768" s="0" t="s">
        <v>103</v>
      </c>
      <c r="B4768" s="0" t="s">
        <v>104</v>
      </c>
      <c r="C4768" s="0" t="s">
        <v>84</v>
      </c>
      <c r="D4768" s="0" t="s">
        <v>90</v>
      </c>
      <c r="E4768" s="0" t="n">
        <v>2038</v>
      </c>
      <c r="F4768" s="5" t="n">
        <v>2.2592709703017</v>
      </c>
      <c r="G4768" s="10" t="s">
        <v>4</v>
      </c>
    </row>
    <row r="4769" customFormat="false" ht="14.25" hidden="true" customHeight="false" outlineLevel="0" collapsed="false">
      <c r="A4769" s="0" t="s">
        <v>103</v>
      </c>
      <c r="B4769" s="0" t="s">
        <v>104</v>
      </c>
      <c r="C4769" s="0" t="s">
        <v>84</v>
      </c>
      <c r="D4769" s="0" t="s">
        <v>90</v>
      </c>
      <c r="E4769" s="0" t="n">
        <v>2039</v>
      </c>
      <c r="F4769" s="5" t="n">
        <v>2.5055577719644</v>
      </c>
      <c r="G4769" s="10" t="s">
        <v>4</v>
      </c>
    </row>
    <row r="4770" customFormat="false" ht="14.25" hidden="true" customHeight="false" outlineLevel="0" collapsed="false">
      <c r="A4770" s="0" t="s">
        <v>103</v>
      </c>
      <c r="B4770" s="0" t="s">
        <v>104</v>
      </c>
      <c r="C4770" s="0" t="s">
        <v>84</v>
      </c>
      <c r="D4770" s="0" t="s">
        <v>90</v>
      </c>
      <c r="E4770" s="0" t="n">
        <v>2040</v>
      </c>
      <c r="F4770" s="5" t="n">
        <v>2.75598791954372</v>
      </c>
      <c r="G4770" s="10" t="s">
        <v>4</v>
      </c>
    </row>
    <row r="4771" customFormat="false" ht="14.25" hidden="true" customHeight="false" outlineLevel="0" collapsed="false">
      <c r="A4771" s="0" t="s">
        <v>103</v>
      </c>
      <c r="B4771" s="0" t="s">
        <v>104</v>
      </c>
      <c r="C4771" s="0" t="s">
        <v>84</v>
      </c>
      <c r="D4771" s="0" t="s">
        <v>91</v>
      </c>
      <c r="E4771" s="0" t="n">
        <v>2024</v>
      </c>
      <c r="F4771" s="5" t="n">
        <v>1.3179856153493</v>
      </c>
      <c r="G4771" s="10" t="s">
        <v>4</v>
      </c>
    </row>
    <row r="4772" customFormat="false" ht="14.25" hidden="true" customHeight="false" outlineLevel="0" collapsed="false">
      <c r="A4772" s="0" t="s">
        <v>103</v>
      </c>
      <c r="B4772" s="0" t="s">
        <v>104</v>
      </c>
      <c r="C4772" s="0" t="s">
        <v>84</v>
      </c>
      <c r="D4772" s="0" t="s">
        <v>91</v>
      </c>
      <c r="E4772" s="0" t="n">
        <v>2025</v>
      </c>
      <c r="F4772" s="5" t="n">
        <v>1.52343080232637</v>
      </c>
      <c r="G4772" s="10" t="s">
        <v>4</v>
      </c>
    </row>
    <row r="4773" customFormat="false" ht="14.25" hidden="true" customHeight="false" outlineLevel="0" collapsed="false">
      <c r="A4773" s="0" t="s">
        <v>103</v>
      </c>
      <c r="B4773" s="0" t="s">
        <v>104</v>
      </c>
      <c r="C4773" s="0" t="s">
        <v>84</v>
      </c>
      <c r="D4773" s="0" t="s">
        <v>91</v>
      </c>
      <c r="E4773" s="0" t="n">
        <v>2026</v>
      </c>
      <c r="F4773" s="5" t="n">
        <v>1.7352642651175</v>
      </c>
      <c r="G4773" s="10" t="s">
        <v>4</v>
      </c>
    </row>
    <row r="4774" customFormat="false" ht="14.25" hidden="true" customHeight="false" outlineLevel="0" collapsed="false">
      <c r="A4774" s="0" t="s">
        <v>103</v>
      </c>
      <c r="B4774" s="0" t="s">
        <v>104</v>
      </c>
      <c r="C4774" s="0" t="s">
        <v>84</v>
      </c>
      <c r="D4774" s="0" t="s">
        <v>91</v>
      </c>
      <c r="E4774" s="0" t="n">
        <v>2027</v>
      </c>
      <c r="F4774" s="5" t="n">
        <v>1.94486613981929</v>
      </c>
      <c r="G4774" s="10" t="s">
        <v>4</v>
      </c>
    </row>
    <row r="4775" customFormat="false" ht="14.25" hidden="true" customHeight="false" outlineLevel="0" collapsed="false">
      <c r="A4775" s="0" t="s">
        <v>103</v>
      </c>
      <c r="B4775" s="0" t="s">
        <v>104</v>
      </c>
      <c r="C4775" s="0" t="s">
        <v>84</v>
      </c>
      <c r="D4775" s="0" t="s">
        <v>91</v>
      </c>
      <c r="E4775" s="0" t="n">
        <v>2028</v>
      </c>
      <c r="F4775" s="5" t="n">
        <v>2.15544866548113</v>
      </c>
      <c r="G4775" s="10" t="s">
        <v>4</v>
      </c>
    </row>
    <row r="4776" customFormat="false" ht="14.25" hidden="true" customHeight="false" outlineLevel="0" collapsed="false">
      <c r="A4776" s="0" t="s">
        <v>103</v>
      </c>
      <c r="B4776" s="0" t="s">
        <v>104</v>
      </c>
      <c r="C4776" s="0" t="s">
        <v>84</v>
      </c>
      <c r="D4776" s="0" t="s">
        <v>91</v>
      </c>
      <c r="E4776" s="0" t="n">
        <v>2029</v>
      </c>
      <c r="F4776" s="5" t="n">
        <v>2.36492567688348</v>
      </c>
      <c r="G4776" s="10" t="s">
        <v>4</v>
      </c>
    </row>
    <row r="4777" customFormat="false" ht="14.25" hidden="true" customHeight="false" outlineLevel="0" collapsed="false">
      <c r="A4777" s="0" t="s">
        <v>103</v>
      </c>
      <c r="B4777" s="0" t="s">
        <v>104</v>
      </c>
      <c r="C4777" s="0" t="s">
        <v>84</v>
      </c>
      <c r="D4777" s="0" t="s">
        <v>91</v>
      </c>
      <c r="E4777" s="0" t="n">
        <v>2030</v>
      </c>
      <c r="F4777" s="5" t="n">
        <v>2.57274833290008</v>
      </c>
      <c r="G4777" s="10" t="s">
        <v>4</v>
      </c>
    </row>
    <row r="4778" customFormat="false" ht="14.25" hidden="true" customHeight="false" outlineLevel="0" collapsed="false">
      <c r="A4778" s="0" t="s">
        <v>103</v>
      </c>
      <c r="B4778" s="0" t="s">
        <v>104</v>
      </c>
      <c r="C4778" s="0" t="s">
        <v>84</v>
      </c>
      <c r="D4778" s="0" t="s">
        <v>91</v>
      </c>
      <c r="E4778" s="0" t="n">
        <v>2031</v>
      </c>
      <c r="F4778" s="5" t="n">
        <v>2.78027183281236</v>
      </c>
      <c r="G4778" s="10" t="s">
        <v>4</v>
      </c>
    </row>
    <row r="4779" customFormat="false" ht="14.25" hidden="true" customHeight="false" outlineLevel="0" collapsed="false">
      <c r="A4779" s="0" t="s">
        <v>103</v>
      </c>
      <c r="B4779" s="0" t="s">
        <v>104</v>
      </c>
      <c r="C4779" s="0" t="s">
        <v>84</v>
      </c>
      <c r="D4779" s="0" t="s">
        <v>91</v>
      </c>
      <c r="E4779" s="0" t="n">
        <v>2032</v>
      </c>
      <c r="F4779" s="5" t="n">
        <v>2.98749672960432</v>
      </c>
      <c r="G4779" s="10" t="s">
        <v>4</v>
      </c>
    </row>
    <row r="4780" customFormat="false" ht="14.25" hidden="true" customHeight="false" outlineLevel="0" collapsed="false">
      <c r="A4780" s="0" t="s">
        <v>103</v>
      </c>
      <c r="B4780" s="0" t="s">
        <v>104</v>
      </c>
      <c r="C4780" s="0" t="s">
        <v>84</v>
      </c>
      <c r="D4780" s="0" t="s">
        <v>91</v>
      </c>
      <c r="E4780" s="0" t="n">
        <v>2033</v>
      </c>
      <c r="F4780" s="5" t="n">
        <v>3.19442357528636</v>
      </c>
      <c r="G4780" s="10" t="s">
        <v>4</v>
      </c>
    </row>
    <row r="4781" customFormat="false" ht="14.25" hidden="true" customHeight="false" outlineLevel="0" collapsed="false">
      <c r="A4781" s="0" t="s">
        <v>103</v>
      </c>
      <c r="B4781" s="0" t="s">
        <v>104</v>
      </c>
      <c r="C4781" s="0" t="s">
        <v>84</v>
      </c>
      <c r="D4781" s="0" t="s">
        <v>91</v>
      </c>
      <c r="E4781" s="0" t="n">
        <v>2034</v>
      </c>
      <c r="F4781" s="5" t="n">
        <v>3.40105320887003</v>
      </c>
      <c r="G4781" s="10" t="s">
        <v>4</v>
      </c>
    </row>
    <row r="4782" customFormat="false" ht="14.25" hidden="true" customHeight="false" outlineLevel="0" collapsed="false">
      <c r="A4782" s="0" t="s">
        <v>103</v>
      </c>
      <c r="B4782" s="0" t="s">
        <v>104</v>
      </c>
      <c r="C4782" s="0" t="s">
        <v>84</v>
      </c>
      <c r="D4782" s="0" t="s">
        <v>91</v>
      </c>
      <c r="E4782" s="0" t="n">
        <v>2035</v>
      </c>
      <c r="F4782" s="5" t="n">
        <v>3.60738608387984</v>
      </c>
      <c r="G4782" s="10" t="s">
        <v>4</v>
      </c>
    </row>
    <row r="4783" customFormat="false" ht="14.25" hidden="true" customHeight="false" outlineLevel="0" collapsed="false">
      <c r="A4783" s="0" t="s">
        <v>103</v>
      </c>
      <c r="B4783" s="0" t="s">
        <v>104</v>
      </c>
      <c r="C4783" s="0" t="s">
        <v>84</v>
      </c>
      <c r="D4783" s="0" t="s">
        <v>91</v>
      </c>
      <c r="E4783" s="0" t="n">
        <v>2036</v>
      </c>
      <c r="F4783" s="5" t="n">
        <v>3.81342303656127</v>
      </c>
      <c r="G4783" s="10" t="s">
        <v>4</v>
      </c>
    </row>
    <row r="4784" customFormat="false" ht="14.25" hidden="true" customHeight="false" outlineLevel="0" collapsed="false">
      <c r="A4784" s="0" t="s">
        <v>103</v>
      </c>
      <c r="B4784" s="0" t="s">
        <v>104</v>
      </c>
      <c r="C4784" s="0" t="s">
        <v>84</v>
      </c>
      <c r="D4784" s="0" t="s">
        <v>91</v>
      </c>
      <c r="E4784" s="0" t="n">
        <v>2037</v>
      </c>
      <c r="F4784" s="5" t="n">
        <v>4.01916451822896</v>
      </c>
      <c r="G4784" s="10" t="s">
        <v>4</v>
      </c>
    </row>
    <row r="4785" customFormat="false" ht="14.25" hidden="true" customHeight="false" outlineLevel="0" collapsed="false">
      <c r="A4785" s="0" t="s">
        <v>103</v>
      </c>
      <c r="B4785" s="0" t="s">
        <v>104</v>
      </c>
      <c r="C4785" s="0" t="s">
        <v>84</v>
      </c>
      <c r="D4785" s="0" t="s">
        <v>91</v>
      </c>
      <c r="E4785" s="0" t="n">
        <v>2038</v>
      </c>
      <c r="F4785" s="5" t="n">
        <v>4.22461136237209</v>
      </c>
      <c r="G4785" s="10" t="s">
        <v>4</v>
      </c>
    </row>
    <row r="4786" customFormat="false" ht="14.25" hidden="true" customHeight="false" outlineLevel="0" collapsed="false">
      <c r="A4786" s="0" t="s">
        <v>103</v>
      </c>
      <c r="B4786" s="0" t="s">
        <v>104</v>
      </c>
      <c r="C4786" s="0" t="s">
        <v>84</v>
      </c>
      <c r="D4786" s="0" t="s">
        <v>91</v>
      </c>
      <c r="E4786" s="0" t="n">
        <v>2039</v>
      </c>
      <c r="F4786" s="5" t="n">
        <v>4.4297641137512</v>
      </c>
      <c r="G4786" s="10" t="s">
        <v>4</v>
      </c>
    </row>
    <row r="4787" customFormat="false" ht="14.25" hidden="true" customHeight="false" outlineLevel="0" collapsed="false">
      <c r="A4787" s="0" t="s">
        <v>103</v>
      </c>
      <c r="B4787" s="0" t="s">
        <v>104</v>
      </c>
      <c r="C4787" s="0" t="s">
        <v>84</v>
      </c>
      <c r="D4787" s="0" t="s">
        <v>91</v>
      </c>
      <c r="E4787" s="0" t="n">
        <v>2040</v>
      </c>
      <c r="F4787" s="5" t="n">
        <v>4.63462331616615</v>
      </c>
      <c r="G4787" s="10" t="s">
        <v>4</v>
      </c>
    </row>
    <row r="4788" customFormat="false" ht="14.25" hidden="true" customHeight="false" outlineLevel="0" collapsed="false">
      <c r="A4788" s="0" t="s">
        <v>103</v>
      </c>
      <c r="B4788" s="0" t="s">
        <v>104</v>
      </c>
      <c r="C4788" s="0" t="s">
        <v>84</v>
      </c>
      <c r="D4788" s="0" t="s">
        <v>92</v>
      </c>
      <c r="E4788" s="0" t="n">
        <v>2024</v>
      </c>
      <c r="F4788" s="5" t="n">
        <v>0.347298181370848</v>
      </c>
      <c r="G4788" s="10" t="s">
        <v>4</v>
      </c>
    </row>
    <row r="4789" customFormat="false" ht="14.25" hidden="true" customHeight="false" outlineLevel="0" collapsed="false">
      <c r="A4789" s="0" t="s">
        <v>103</v>
      </c>
      <c r="B4789" s="0" t="s">
        <v>104</v>
      </c>
      <c r="C4789" s="0" t="s">
        <v>84</v>
      </c>
      <c r="D4789" s="0" t="s">
        <v>92</v>
      </c>
      <c r="E4789" s="0" t="n">
        <v>2025</v>
      </c>
      <c r="F4789" s="5" t="n">
        <v>0.423053915149297</v>
      </c>
      <c r="G4789" s="10" t="s">
        <v>4</v>
      </c>
    </row>
    <row r="4790" customFormat="false" ht="14.25" hidden="true" customHeight="false" outlineLevel="0" collapsed="false">
      <c r="A4790" s="0" t="s">
        <v>103</v>
      </c>
      <c r="B4790" s="0" t="s">
        <v>104</v>
      </c>
      <c r="C4790" s="0" t="s">
        <v>84</v>
      </c>
      <c r="D4790" s="0" t="s">
        <v>92</v>
      </c>
      <c r="E4790" s="0" t="n">
        <v>2026</v>
      </c>
      <c r="F4790" s="5" t="n">
        <v>0.540827359269754</v>
      </c>
      <c r="G4790" s="10" t="s">
        <v>4</v>
      </c>
    </row>
    <row r="4791" customFormat="false" ht="14.25" hidden="true" customHeight="false" outlineLevel="0" collapsed="false">
      <c r="A4791" s="0" t="s">
        <v>103</v>
      </c>
      <c r="B4791" s="0" t="s">
        <v>104</v>
      </c>
      <c r="C4791" s="0" t="s">
        <v>84</v>
      </c>
      <c r="D4791" s="0" t="s">
        <v>92</v>
      </c>
      <c r="E4791" s="0" t="n">
        <v>2027</v>
      </c>
      <c r="F4791" s="5" t="n">
        <v>0.65574129542334</v>
      </c>
      <c r="G4791" s="10" t="s">
        <v>4</v>
      </c>
    </row>
    <row r="4792" customFormat="false" ht="14.25" hidden="true" customHeight="false" outlineLevel="0" collapsed="false">
      <c r="A4792" s="0" t="s">
        <v>103</v>
      </c>
      <c r="B4792" s="0" t="s">
        <v>104</v>
      </c>
      <c r="C4792" s="0" t="s">
        <v>84</v>
      </c>
      <c r="D4792" s="0" t="s">
        <v>92</v>
      </c>
      <c r="E4792" s="0" t="n">
        <v>2028</v>
      </c>
      <c r="F4792" s="5" t="n">
        <v>0.806496513554185</v>
      </c>
      <c r="G4792" s="10" t="s">
        <v>4</v>
      </c>
    </row>
    <row r="4793" customFormat="false" ht="14.25" hidden="true" customHeight="false" outlineLevel="0" collapsed="false">
      <c r="A4793" s="0" t="s">
        <v>103</v>
      </c>
      <c r="B4793" s="0" t="s">
        <v>104</v>
      </c>
      <c r="C4793" s="0" t="s">
        <v>84</v>
      </c>
      <c r="D4793" s="0" t="s">
        <v>92</v>
      </c>
      <c r="E4793" s="0" t="n">
        <v>2029</v>
      </c>
      <c r="F4793" s="5" t="n">
        <v>0.956933272562353</v>
      </c>
      <c r="G4793" s="10" t="s">
        <v>4</v>
      </c>
    </row>
    <row r="4794" customFormat="false" ht="14.25" hidden="true" customHeight="false" outlineLevel="0" collapsed="false">
      <c r="A4794" s="0" t="s">
        <v>103</v>
      </c>
      <c r="B4794" s="0" t="s">
        <v>104</v>
      </c>
      <c r="C4794" s="0" t="s">
        <v>84</v>
      </c>
      <c r="D4794" s="0" t="s">
        <v>92</v>
      </c>
      <c r="E4794" s="0" t="n">
        <v>2030</v>
      </c>
      <c r="F4794" s="5" t="n">
        <v>1.14076492347511</v>
      </c>
      <c r="G4794" s="10" t="s">
        <v>4</v>
      </c>
    </row>
    <row r="4795" customFormat="false" ht="14.25" hidden="true" customHeight="false" outlineLevel="0" collapsed="false">
      <c r="A4795" s="0" t="s">
        <v>103</v>
      </c>
      <c r="B4795" s="0" t="s">
        <v>104</v>
      </c>
      <c r="C4795" s="0" t="s">
        <v>84</v>
      </c>
      <c r="D4795" s="0" t="s">
        <v>92</v>
      </c>
      <c r="E4795" s="0" t="n">
        <v>2031</v>
      </c>
      <c r="F4795" s="5" t="n">
        <v>1.31618308351627</v>
      </c>
      <c r="G4795" s="10" t="s">
        <v>4</v>
      </c>
    </row>
    <row r="4796" customFormat="false" ht="14.25" hidden="true" customHeight="false" outlineLevel="0" collapsed="false">
      <c r="A4796" s="0" t="s">
        <v>103</v>
      </c>
      <c r="B4796" s="0" t="s">
        <v>104</v>
      </c>
      <c r="C4796" s="0" t="s">
        <v>84</v>
      </c>
      <c r="D4796" s="0" t="s">
        <v>92</v>
      </c>
      <c r="E4796" s="0" t="n">
        <v>2032</v>
      </c>
      <c r="F4796" s="5" t="n">
        <v>1.52070364063912</v>
      </c>
      <c r="G4796" s="10" t="s">
        <v>4</v>
      </c>
    </row>
    <row r="4797" customFormat="false" ht="14.25" hidden="true" customHeight="false" outlineLevel="0" collapsed="false">
      <c r="A4797" s="0" t="s">
        <v>103</v>
      </c>
      <c r="B4797" s="0" t="s">
        <v>104</v>
      </c>
      <c r="C4797" s="0" t="s">
        <v>84</v>
      </c>
      <c r="D4797" s="0" t="s">
        <v>92</v>
      </c>
      <c r="E4797" s="0" t="n">
        <v>2033</v>
      </c>
      <c r="F4797" s="5" t="n">
        <v>1.75403885594</v>
      </c>
      <c r="G4797" s="10" t="s">
        <v>4</v>
      </c>
    </row>
    <row r="4798" customFormat="false" ht="14.25" hidden="true" customHeight="false" outlineLevel="0" collapsed="false">
      <c r="A4798" s="0" t="s">
        <v>103</v>
      </c>
      <c r="B4798" s="0" t="s">
        <v>104</v>
      </c>
      <c r="C4798" s="0" t="s">
        <v>84</v>
      </c>
      <c r="D4798" s="0" t="s">
        <v>92</v>
      </c>
      <c r="E4798" s="0" t="n">
        <v>2034</v>
      </c>
      <c r="F4798" s="5" t="n">
        <v>1.98079429956031</v>
      </c>
      <c r="G4798" s="10" t="s">
        <v>4</v>
      </c>
    </row>
    <row r="4799" customFormat="false" ht="14.25" hidden="true" customHeight="false" outlineLevel="0" collapsed="false">
      <c r="A4799" s="0" t="s">
        <v>103</v>
      </c>
      <c r="B4799" s="0" t="s">
        <v>104</v>
      </c>
      <c r="C4799" s="0" t="s">
        <v>84</v>
      </c>
      <c r="D4799" s="0" t="s">
        <v>92</v>
      </c>
      <c r="E4799" s="0" t="n">
        <v>2035</v>
      </c>
      <c r="F4799" s="5" t="n">
        <v>2.20280782067059</v>
      </c>
      <c r="G4799" s="10" t="s">
        <v>4</v>
      </c>
    </row>
    <row r="4800" customFormat="false" ht="14.25" hidden="true" customHeight="false" outlineLevel="0" collapsed="false">
      <c r="A4800" s="0" t="s">
        <v>103</v>
      </c>
      <c r="B4800" s="0" t="s">
        <v>104</v>
      </c>
      <c r="C4800" s="0" t="s">
        <v>84</v>
      </c>
      <c r="D4800" s="0" t="s">
        <v>92</v>
      </c>
      <c r="E4800" s="0" t="n">
        <v>2036</v>
      </c>
      <c r="F4800" s="5" t="n">
        <v>2.42089901607451</v>
      </c>
      <c r="G4800" s="10" t="s">
        <v>4</v>
      </c>
    </row>
    <row r="4801" customFormat="false" ht="14.25" hidden="true" customHeight="false" outlineLevel="0" collapsed="false">
      <c r="A4801" s="0" t="s">
        <v>103</v>
      </c>
      <c r="B4801" s="0" t="s">
        <v>104</v>
      </c>
      <c r="C4801" s="0" t="s">
        <v>84</v>
      </c>
      <c r="D4801" s="0" t="s">
        <v>92</v>
      </c>
      <c r="E4801" s="0" t="n">
        <v>2037</v>
      </c>
      <c r="F4801" s="5" t="n">
        <v>2.59845054755344</v>
      </c>
      <c r="G4801" s="10" t="s">
        <v>4</v>
      </c>
    </row>
    <row r="4802" customFormat="false" ht="14.25" hidden="true" customHeight="false" outlineLevel="0" collapsed="false">
      <c r="A4802" s="0" t="s">
        <v>103</v>
      </c>
      <c r="B4802" s="0" t="s">
        <v>104</v>
      </c>
      <c r="C4802" s="0" t="s">
        <v>84</v>
      </c>
      <c r="D4802" s="0" t="s">
        <v>92</v>
      </c>
      <c r="E4802" s="0" t="n">
        <v>2038</v>
      </c>
      <c r="F4802" s="5" t="n">
        <v>2.76896288651652</v>
      </c>
      <c r="G4802" s="10" t="s">
        <v>4</v>
      </c>
    </row>
    <row r="4803" customFormat="false" ht="14.25" hidden="true" customHeight="false" outlineLevel="0" collapsed="false">
      <c r="A4803" s="0" t="s">
        <v>103</v>
      </c>
      <c r="B4803" s="0" t="s">
        <v>104</v>
      </c>
      <c r="C4803" s="0" t="s">
        <v>84</v>
      </c>
      <c r="D4803" s="0" t="s">
        <v>92</v>
      </c>
      <c r="E4803" s="0" t="n">
        <v>2039</v>
      </c>
      <c r="F4803" s="5" t="n">
        <v>2.8951729838841</v>
      </c>
      <c r="G4803" s="10" t="s">
        <v>4</v>
      </c>
    </row>
    <row r="4804" customFormat="false" ht="14.25" hidden="true" customHeight="false" outlineLevel="0" collapsed="false">
      <c r="A4804" s="0" t="s">
        <v>103</v>
      </c>
      <c r="B4804" s="0" t="s">
        <v>104</v>
      </c>
      <c r="C4804" s="0" t="s">
        <v>84</v>
      </c>
      <c r="D4804" s="0" t="s">
        <v>92</v>
      </c>
      <c r="E4804" s="0" t="n">
        <v>2040</v>
      </c>
      <c r="F4804" s="5" t="n">
        <v>3.0106512778901</v>
      </c>
      <c r="G4804" s="10" t="s">
        <v>4</v>
      </c>
    </row>
    <row r="4805" customFormat="false" ht="14.25" hidden="true" customHeight="false" outlineLevel="0" collapsed="false">
      <c r="A4805" s="0" t="s">
        <v>103</v>
      </c>
      <c r="B4805" s="0" t="s">
        <v>104</v>
      </c>
      <c r="C4805" s="0" t="s">
        <v>84</v>
      </c>
      <c r="D4805" s="0" t="s">
        <v>71</v>
      </c>
      <c r="E4805" s="0" t="n">
        <v>2024</v>
      </c>
      <c r="F4805" s="5" t="n">
        <v>7.91598233258881</v>
      </c>
      <c r="G4805" s="10" t="s">
        <v>4</v>
      </c>
    </row>
    <row r="4806" customFormat="false" ht="14.25" hidden="true" customHeight="false" outlineLevel="0" collapsed="false">
      <c r="A4806" s="0" t="s">
        <v>103</v>
      </c>
      <c r="B4806" s="0" t="s">
        <v>104</v>
      </c>
      <c r="C4806" s="0" t="s">
        <v>84</v>
      </c>
      <c r="D4806" s="0" t="s">
        <v>71</v>
      </c>
      <c r="E4806" s="0" t="n">
        <v>2025</v>
      </c>
      <c r="F4806" s="5" t="n">
        <v>9.87777997152813</v>
      </c>
      <c r="G4806" s="10" t="s">
        <v>4</v>
      </c>
    </row>
    <row r="4807" customFormat="false" ht="14.25" hidden="true" customHeight="false" outlineLevel="0" collapsed="false">
      <c r="A4807" s="0" t="s">
        <v>103</v>
      </c>
      <c r="B4807" s="0" t="s">
        <v>104</v>
      </c>
      <c r="C4807" s="0" t="s">
        <v>84</v>
      </c>
      <c r="D4807" s="0" t="s">
        <v>71</v>
      </c>
      <c r="E4807" s="0" t="n">
        <v>2026</v>
      </c>
      <c r="F4807" s="5" t="n">
        <v>10.6685299032369</v>
      </c>
      <c r="G4807" s="10" t="s">
        <v>4</v>
      </c>
    </row>
    <row r="4808" customFormat="false" ht="14.25" hidden="true" customHeight="false" outlineLevel="0" collapsed="false">
      <c r="A4808" s="0" t="s">
        <v>103</v>
      </c>
      <c r="B4808" s="0" t="s">
        <v>104</v>
      </c>
      <c r="C4808" s="0" t="s">
        <v>84</v>
      </c>
      <c r="D4808" s="0" t="s">
        <v>71</v>
      </c>
      <c r="E4808" s="0" t="n">
        <v>2027</v>
      </c>
      <c r="F4808" s="5" t="n">
        <v>11.7568173439601</v>
      </c>
      <c r="G4808" s="10" t="s">
        <v>4</v>
      </c>
    </row>
    <row r="4809" customFormat="false" ht="14.25" hidden="true" customHeight="false" outlineLevel="0" collapsed="false">
      <c r="A4809" s="0" t="s">
        <v>103</v>
      </c>
      <c r="B4809" s="0" t="s">
        <v>104</v>
      </c>
      <c r="C4809" s="0" t="s">
        <v>84</v>
      </c>
      <c r="D4809" s="0" t="s">
        <v>71</v>
      </c>
      <c r="E4809" s="0" t="n">
        <v>2028</v>
      </c>
      <c r="F4809" s="5" t="n">
        <v>13.1915681574042</v>
      </c>
      <c r="G4809" s="10" t="s">
        <v>4</v>
      </c>
    </row>
    <row r="4810" customFormat="false" ht="14.25" hidden="true" customHeight="false" outlineLevel="0" collapsed="false">
      <c r="A4810" s="0" t="s">
        <v>103</v>
      </c>
      <c r="B4810" s="0" t="s">
        <v>104</v>
      </c>
      <c r="C4810" s="0" t="s">
        <v>84</v>
      </c>
      <c r="D4810" s="0" t="s">
        <v>71</v>
      </c>
      <c r="E4810" s="0" t="n">
        <v>2029</v>
      </c>
      <c r="F4810" s="5" t="n">
        <v>15.0582038064867</v>
      </c>
      <c r="G4810" s="10" t="s">
        <v>4</v>
      </c>
    </row>
    <row r="4811" customFormat="false" ht="14.25" hidden="true" customHeight="false" outlineLevel="0" collapsed="false">
      <c r="A4811" s="0" t="s">
        <v>103</v>
      </c>
      <c r="B4811" s="0" t="s">
        <v>104</v>
      </c>
      <c r="C4811" s="0" t="s">
        <v>84</v>
      </c>
      <c r="D4811" s="0" t="s">
        <v>71</v>
      </c>
      <c r="E4811" s="0" t="n">
        <v>2030</v>
      </c>
      <c r="F4811" s="5" t="n">
        <v>17.4583678826265</v>
      </c>
      <c r="G4811" s="10" t="s">
        <v>4</v>
      </c>
    </row>
    <row r="4812" customFormat="false" ht="14.25" hidden="true" customHeight="false" outlineLevel="0" collapsed="false">
      <c r="A4812" s="0" t="s">
        <v>103</v>
      </c>
      <c r="B4812" s="0" t="s">
        <v>104</v>
      </c>
      <c r="C4812" s="0" t="s">
        <v>84</v>
      </c>
      <c r="D4812" s="0" t="s">
        <v>71</v>
      </c>
      <c r="E4812" s="0" t="n">
        <v>2031</v>
      </c>
      <c r="F4812" s="5" t="n">
        <v>20.5090068936461</v>
      </c>
      <c r="G4812" s="10" t="s">
        <v>4</v>
      </c>
    </row>
    <row r="4813" customFormat="false" ht="14.25" hidden="true" customHeight="false" outlineLevel="0" collapsed="false">
      <c r="A4813" s="0" t="s">
        <v>103</v>
      </c>
      <c r="B4813" s="0" t="s">
        <v>104</v>
      </c>
      <c r="C4813" s="0" t="s">
        <v>84</v>
      </c>
      <c r="D4813" s="0" t="s">
        <v>71</v>
      </c>
      <c r="E4813" s="0" t="n">
        <v>2032</v>
      </c>
      <c r="F4813" s="5" t="n">
        <v>23.9205144023193</v>
      </c>
      <c r="G4813" s="10" t="s">
        <v>4</v>
      </c>
    </row>
    <row r="4814" customFormat="false" ht="14.25" hidden="true" customHeight="false" outlineLevel="0" collapsed="false">
      <c r="A4814" s="0" t="s">
        <v>103</v>
      </c>
      <c r="B4814" s="0" t="s">
        <v>104</v>
      </c>
      <c r="C4814" s="0" t="s">
        <v>84</v>
      </c>
      <c r="D4814" s="0" t="s">
        <v>71</v>
      </c>
      <c r="E4814" s="0" t="n">
        <v>2033</v>
      </c>
      <c r="F4814" s="5" t="n">
        <v>28.015339141189</v>
      </c>
      <c r="G4814" s="10" t="s">
        <v>4</v>
      </c>
    </row>
    <row r="4815" customFormat="false" ht="14.25" hidden="true" customHeight="false" outlineLevel="0" collapsed="false">
      <c r="A4815" s="0" t="s">
        <v>103</v>
      </c>
      <c r="B4815" s="0" t="s">
        <v>104</v>
      </c>
      <c r="C4815" s="0" t="s">
        <v>84</v>
      </c>
      <c r="D4815" s="0" t="s">
        <v>71</v>
      </c>
      <c r="E4815" s="0" t="n">
        <v>2034</v>
      </c>
      <c r="F4815" s="5" t="n">
        <v>32.3116561719273</v>
      </c>
      <c r="G4815" s="10" t="s">
        <v>4</v>
      </c>
    </row>
    <row r="4816" customFormat="false" ht="14.25" hidden="true" customHeight="false" outlineLevel="0" collapsed="false">
      <c r="A4816" s="0" t="s">
        <v>103</v>
      </c>
      <c r="B4816" s="0" t="s">
        <v>104</v>
      </c>
      <c r="C4816" s="0" t="s">
        <v>84</v>
      </c>
      <c r="D4816" s="0" t="s">
        <v>71</v>
      </c>
      <c r="E4816" s="0" t="n">
        <v>2035</v>
      </c>
      <c r="F4816" s="5" t="n">
        <v>37.0895081648711</v>
      </c>
      <c r="G4816" s="10" t="s">
        <v>4</v>
      </c>
    </row>
    <row r="4817" customFormat="false" ht="14.25" hidden="true" customHeight="false" outlineLevel="0" collapsed="false">
      <c r="A4817" s="0" t="s">
        <v>103</v>
      </c>
      <c r="B4817" s="0" t="s">
        <v>104</v>
      </c>
      <c r="C4817" s="0" t="s">
        <v>84</v>
      </c>
      <c r="D4817" s="0" t="s">
        <v>71</v>
      </c>
      <c r="E4817" s="0" t="n">
        <v>2036</v>
      </c>
      <c r="F4817" s="5" t="n">
        <v>42.4304577677435</v>
      </c>
      <c r="G4817" s="10" t="s">
        <v>4</v>
      </c>
    </row>
    <row r="4818" customFormat="false" ht="14.25" hidden="true" customHeight="false" outlineLevel="0" collapsed="false">
      <c r="A4818" s="0" t="s">
        <v>103</v>
      </c>
      <c r="B4818" s="0" t="s">
        <v>104</v>
      </c>
      <c r="C4818" s="0" t="s">
        <v>84</v>
      </c>
      <c r="D4818" s="0" t="s">
        <v>71</v>
      </c>
      <c r="E4818" s="0" t="n">
        <v>2037</v>
      </c>
      <c r="F4818" s="5" t="n">
        <v>47.8882493532524</v>
      </c>
      <c r="G4818" s="10" t="s">
        <v>4</v>
      </c>
    </row>
    <row r="4819" customFormat="false" ht="14.25" hidden="true" customHeight="false" outlineLevel="0" collapsed="false">
      <c r="A4819" s="0" t="s">
        <v>103</v>
      </c>
      <c r="B4819" s="0" t="s">
        <v>104</v>
      </c>
      <c r="C4819" s="0" t="s">
        <v>84</v>
      </c>
      <c r="D4819" s="0" t="s">
        <v>71</v>
      </c>
      <c r="E4819" s="0" t="n">
        <v>2038</v>
      </c>
      <c r="F4819" s="5" t="n">
        <v>52.8361662233064</v>
      </c>
      <c r="G4819" s="10" t="s">
        <v>4</v>
      </c>
    </row>
    <row r="4820" customFormat="false" ht="14.25" hidden="true" customHeight="false" outlineLevel="0" collapsed="false">
      <c r="A4820" s="0" t="s">
        <v>103</v>
      </c>
      <c r="B4820" s="0" t="s">
        <v>104</v>
      </c>
      <c r="C4820" s="0" t="s">
        <v>84</v>
      </c>
      <c r="D4820" s="0" t="s">
        <v>71</v>
      </c>
      <c r="E4820" s="0" t="n">
        <v>2039</v>
      </c>
      <c r="F4820" s="5" t="n">
        <v>57.4991615297031</v>
      </c>
      <c r="G4820" s="10" t="s">
        <v>4</v>
      </c>
    </row>
    <row r="4821" customFormat="false" ht="14.25" hidden="true" customHeight="false" outlineLevel="0" collapsed="false">
      <c r="A4821" s="0" t="s">
        <v>103</v>
      </c>
      <c r="B4821" s="0" t="s">
        <v>104</v>
      </c>
      <c r="C4821" s="0" t="s">
        <v>84</v>
      </c>
      <c r="D4821" s="0" t="s">
        <v>71</v>
      </c>
      <c r="E4821" s="0" t="n">
        <v>2040</v>
      </c>
      <c r="F4821" s="5" t="n">
        <v>62.100941563787</v>
      </c>
      <c r="G4821" s="10" t="s">
        <v>4</v>
      </c>
    </row>
    <row r="4822" customFormat="false" ht="14.25" hidden="true" customHeight="false" outlineLevel="0" collapsed="false">
      <c r="A4822" s="0" t="s">
        <v>105</v>
      </c>
      <c r="B4822" s="0" t="s">
        <v>106</v>
      </c>
      <c r="C4822" s="0" t="s">
        <v>65</v>
      </c>
      <c r="D4822" s="0" t="s">
        <v>94</v>
      </c>
      <c r="E4822" s="0" t="n">
        <v>2025</v>
      </c>
      <c r="F4822" s="5" t="n">
        <v>3.83446334153828</v>
      </c>
      <c r="G4822" s="10" t="s">
        <v>4</v>
      </c>
    </row>
    <row r="4823" customFormat="false" ht="14.25" hidden="true" customHeight="false" outlineLevel="0" collapsed="false">
      <c r="A4823" s="0" t="s">
        <v>105</v>
      </c>
      <c r="B4823" s="0" t="s">
        <v>106</v>
      </c>
      <c r="C4823" s="0" t="s">
        <v>65</v>
      </c>
      <c r="D4823" s="0" t="s">
        <v>94</v>
      </c>
      <c r="E4823" s="0" t="n">
        <v>2026</v>
      </c>
      <c r="F4823" s="5" t="n">
        <v>8.13261175813416</v>
      </c>
      <c r="G4823" s="10" t="s">
        <v>4</v>
      </c>
    </row>
    <row r="4824" customFormat="false" ht="14.25" hidden="true" customHeight="false" outlineLevel="0" collapsed="false">
      <c r="A4824" s="0" t="s">
        <v>105</v>
      </c>
      <c r="B4824" s="0" t="s">
        <v>106</v>
      </c>
      <c r="C4824" s="0" t="s">
        <v>65</v>
      </c>
      <c r="D4824" s="0" t="s">
        <v>94</v>
      </c>
      <c r="E4824" s="0" t="n">
        <v>2027</v>
      </c>
      <c r="F4824" s="5" t="n">
        <v>12.9430515474939</v>
      </c>
      <c r="G4824" s="10" t="s">
        <v>4</v>
      </c>
    </row>
    <row r="4825" customFormat="false" ht="14.25" hidden="true" customHeight="false" outlineLevel="0" collapsed="false">
      <c r="A4825" s="0" t="s">
        <v>105</v>
      </c>
      <c r="B4825" s="0" t="s">
        <v>106</v>
      </c>
      <c r="C4825" s="0" t="s">
        <v>65</v>
      </c>
      <c r="D4825" s="0" t="s">
        <v>94</v>
      </c>
      <c r="E4825" s="0" t="n">
        <v>2028</v>
      </c>
      <c r="F4825" s="5" t="n">
        <v>17.961271859143</v>
      </c>
      <c r="G4825" s="10" t="s">
        <v>4</v>
      </c>
    </row>
    <row r="4826" customFormat="false" ht="14.25" hidden="true" customHeight="false" outlineLevel="0" collapsed="false">
      <c r="A4826" s="0" t="s">
        <v>105</v>
      </c>
      <c r="B4826" s="0" t="s">
        <v>106</v>
      </c>
      <c r="C4826" s="0" t="s">
        <v>65</v>
      </c>
      <c r="D4826" s="0" t="s">
        <v>94</v>
      </c>
      <c r="E4826" s="0" t="n">
        <v>2029</v>
      </c>
      <c r="F4826" s="5" t="n">
        <v>20.2806856568573</v>
      </c>
      <c r="G4826" s="10" t="s">
        <v>4</v>
      </c>
    </row>
    <row r="4827" customFormat="false" ht="14.25" hidden="true" customHeight="false" outlineLevel="0" collapsed="false">
      <c r="A4827" s="0" t="s">
        <v>105</v>
      </c>
      <c r="B4827" s="0" t="s">
        <v>106</v>
      </c>
      <c r="C4827" s="0" t="s">
        <v>65</v>
      </c>
      <c r="D4827" s="0" t="s">
        <v>94</v>
      </c>
      <c r="E4827" s="0" t="n">
        <v>2030</v>
      </c>
      <c r="F4827" s="5" t="n">
        <v>22.3218427987778</v>
      </c>
      <c r="G4827" s="10" t="s">
        <v>4</v>
      </c>
    </row>
    <row r="4828" customFormat="false" ht="14.25" hidden="true" customHeight="false" outlineLevel="0" collapsed="false">
      <c r="A4828" s="0" t="s">
        <v>105</v>
      </c>
      <c r="B4828" s="0" t="s">
        <v>106</v>
      </c>
      <c r="C4828" s="0" t="s">
        <v>65</v>
      </c>
      <c r="D4828" s="0" t="s">
        <v>94</v>
      </c>
      <c r="E4828" s="0" t="n">
        <v>2031</v>
      </c>
      <c r="F4828" s="5" t="n">
        <v>25.6345767170011</v>
      </c>
      <c r="G4828" s="10" t="s">
        <v>4</v>
      </c>
    </row>
    <row r="4829" customFormat="false" ht="14.25" hidden="true" customHeight="false" outlineLevel="0" collapsed="false">
      <c r="A4829" s="0" t="s">
        <v>105</v>
      </c>
      <c r="B4829" s="0" t="s">
        <v>106</v>
      </c>
      <c r="C4829" s="0" t="s">
        <v>65</v>
      </c>
      <c r="D4829" s="0" t="s">
        <v>94</v>
      </c>
      <c r="E4829" s="0" t="n">
        <v>2032</v>
      </c>
      <c r="F4829" s="5" t="n">
        <v>28.5817911147029</v>
      </c>
      <c r="G4829" s="10" t="s">
        <v>4</v>
      </c>
    </row>
    <row r="4830" customFormat="false" ht="14.25" hidden="true" customHeight="false" outlineLevel="0" collapsed="false">
      <c r="A4830" s="0" t="s">
        <v>105</v>
      </c>
      <c r="B4830" s="0" t="s">
        <v>106</v>
      </c>
      <c r="C4830" s="0" t="s">
        <v>65</v>
      </c>
      <c r="D4830" s="0" t="s">
        <v>94</v>
      </c>
      <c r="E4830" s="0" t="n">
        <v>2033</v>
      </c>
      <c r="F4830" s="5" t="n">
        <v>31.6262340435107</v>
      </c>
      <c r="G4830" s="10" t="s">
        <v>4</v>
      </c>
    </row>
    <row r="4831" customFormat="false" ht="14.25" hidden="true" customHeight="false" outlineLevel="0" collapsed="false">
      <c r="A4831" s="0" t="s">
        <v>105</v>
      </c>
      <c r="B4831" s="0" t="s">
        <v>106</v>
      </c>
      <c r="C4831" s="0" t="s">
        <v>65</v>
      </c>
      <c r="D4831" s="0" t="s">
        <v>94</v>
      </c>
      <c r="E4831" s="0" t="n">
        <v>2034</v>
      </c>
      <c r="F4831" s="5" t="n">
        <v>34.8677150558666</v>
      </c>
      <c r="G4831" s="10" t="s">
        <v>4</v>
      </c>
    </row>
    <row r="4832" customFormat="false" ht="14.25" hidden="true" customHeight="false" outlineLevel="0" collapsed="false">
      <c r="A4832" s="0" t="s">
        <v>105</v>
      </c>
      <c r="B4832" s="0" t="s">
        <v>106</v>
      </c>
      <c r="C4832" s="0" t="s">
        <v>65</v>
      </c>
      <c r="D4832" s="0" t="s">
        <v>94</v>
      </c>
      <c r="E4832" s="0" t="n">
        <v>2035</v>
      </c>
      <c r="F4832" s="5" t="n">
        <v>38.0413422636045</v>
      </c>
      <c r="G4832" s="10" t="s">
        <v>4</v>
      </c>
    </row>
    <row r="4833" customFormat="false" ht="14.25" hidden="true" customHeight="false" outlineLevel="0" collapsed="false">
      <c r="A4833" s="0" t="s">
        <v>105</v>
      </c>
      <c r="B4833" s="0" t="s">
        <v>106</v>
      </c>
      <c r="C4833" s="0" t="s">
        <v>65</v>
      </c>
      <c r="D4833" s="0" t="s">
        <v>94</v>
      </c>
      <c r="E4833" s="0" t="n">
        <v>2036</v>
      </c>
      <c r="F4833" s="5" t="n">
        <v>41.1389396892046</v>
      </c>
      <c r="G4833" s="10" t="s">
        <v>4</v>
      </c>
    </row>
    <row r="4834" customFormat="false" ht="14.25" hidden="true" customHeight="false" outlineLevel="0" collapsed="false">
      <c r="A4834" s="0" t="s">
        <v>105</v>
      </c>
      <c r="B4834" s="0" t="s">
        <v>106</v>
      </c>
      <c r="C4834" s="0" t="s">
        <v>65</v>
      </c>
      <c r="D4834" s="0" t="s">
        <v>94</v>
      </c>
      <c r="E4834" s="0" t="n">
        <v>2037</v>
      </c>
      <c r="F4834" s="5" t="n">
        <v>43.94088569061</v>
      </c>
      <c r="G4834" s="10" t="s">
        <v>4</v>
      </c>
    </row>
    <row r="4835" customFormat="false" ht="14.25" hidden="true" customHeight="false" outlineLevel="0" collapsed="false">
      <c r="A4835" s="0" t="s">
        <v>105</v>
      </c>
      <c r="B4835" s="0" t="s">
        <v>106</v>
      </c>
      <c r="C4835" s="0" t="s">
        <v>65</v>
      </c>
      <c r="D4835" s="0" t="s">
        <v>94</v>
      </c>
      <c r="E4835" s="0" t="n">
        <v>2038</v>
      </c>
      <c r="F4835" s="5" t="n">
        <v>46.8727637600177</v>
      </c>
      <c r="G4835" s="10" t="s">
        <v>4</v>
      </c>
    </row>
    <row r="4836" customFormat="false" ht="14.25" hidden="true" customHeight="false" outlineLevel="0" collapsed="false">
      <c r="A4836" s="0" t="s">
        <v>105</v>
      </c>
      <c r="B4836" s="0" t="s">
        <v>106</v>
      </c>
      <c r="C4836" s="0" t="s">
        <v>65</v>
      </c>
      <c r="D4836" s="0" t="s">
        <v>94</v>
      </c>
      <c r="E4836" s="0" t="n">
        <v>2039</v>
      </c>
      <c r="F4836" s="5" t="n">
        <v>49.191854673117</v>
      </c>
      <c r="G4836" s="10" t="s">
        <v>4</v>
      </c>
    </row>
    <row r="4837" customFormat="false" ht="14.25" hidden="true" customHeight="false" outlineLevel="0" collapsed="false">
      <c r="A4837" s="0" t="s">
        <v>105</v>
      </c>
      <c r="B4837" s="0" t="s">
        <v>106</v>
      </c>
      <c r="C4837" s="0" t="s">
        <v>65</v>
      </c>
      <c r="D4837" s="0" t="s">
        <v>94</v>
      </c>
      <c r="E4837" s="0" t="n">
        <v>2040</v>
      </c>
      <c r="F4837" s="5" t="n">
        <v>52.2354393923657</v>
      </c>
      <c r="G4837" s="10" t="s">
        <v>4</v>
      </c>
    </row>
    <row r="4838" customFormat="false" ht="14.25" hidden="true" customHeight="false" outlineLevel="0" collapsed="false">
      <c r="A4838" s="0" t="s">
        <v>105</v>
      </c>
      <c r="B4838" s="0" t="s">
        <v>106</v>
      </c>
      <c r="C4838" s="0" t="s">
        <v>65</v>
      </c>
      <c r="D4838" s="0" t="s">
        <v>66</v>
      </c>
      <c r="E4838" s="0" t="n">
        <v>2024</v>
      </c>
      <c r="F4838" s="5" t="n">
        <v>0</v>
      </c>
      <c r="G4838" s="10" t="s">
        <v>4</v>
      </c>
    </row>
    <row r="4839" customFormat="false" ht="14.25" hidden="true" customHeight="false" outlineLevel="0" collapsed="false">
      <c r="A4839" s="0" t="s">
        <v>105</v>
      </c>
      <c r="B4839" s="0" t="s">
        <v>106</v>
      </c>
      <c r="C4839" s="0" t="s">
        <v>65</v>
      </c>
      <c r="D4839" s="0" t="s">
        <v>66</v>
      </c>
      <c r="E4839" s="0" t="n">
        <v>2025</v>
      </c>
      <c r="F4839" s="5" t="n">
        <v>62.2504177974157</v>
      </c>
      <c r="G4839" s="10" t="s">
        <v>4</v>
      </c>
    </row>
    <row r="4840" customFormat="false" ht="14.25" hidden="true" customHeight="false" outlineLevel="0" collapsed="false">
      <c r="A4840" s="0" t="s">
        <v>105</v>
      </c>
      <c r="B4840" s="0" t="s">
        <v>106</v>
      </c>
      <c r="C4840" s="0" t="s">
        <v>65</v>
      </c>
      <c r="D4840" s="0" t="s">
        <v>66</v>
      </c>
      <c r="E4840" s="0" t="n">
        <v>2026</v>
      </c>
      <c r="F4840" s="5" t="n">
        <v>63.8758186818813</v>
      </c>
      <c r="G4840" s="10" t="s">
        <v>4</v>
      </c>
    </row>
    <row r="4841" customFormat="false" ht="14.25" hidden="true" customHeight="false" outlineLevel="0" collapsed="false">
      <c r="A4841" s="0" t="s">
        <v>105</v>
      </c>
      <c r="B4841" s="0" t="s">
        <v>106</v>
      </c>
      <c r="C4841" s="0" t="s">
        <v>65</v>
      </c>
      <c r="D4841" s="0" t="s">
        <v>66</v>
      </c>
      <c r="E4841" s="0" t="n">
        <v>2027</v>
      </c>
      <c r="F4841" s="5" t="n">
        <v>67.8663791272497</v>
      </c>
      <c r="G4841" s="10" t="s">
        <v>4</v>
      </c>
    </row>
    <row r="4842" customFormat="false" ht="14.25" hidden="true" customHeight="false" outlineLevel="0" collapsed="false">
      <c r="A4842" s="0" t="s">
        <v>105</v>
      </c>
      <c r="B4842" s="0" t="s">
        <v>106</v>
      </c>
      <c r="C4842" s="0" t="s">
        <v>65</v>
      </c>
      <c r="D4842" s="0" t="s">
        <v>66</v>
      </c>
      <c r="E4842" s="0" t="n">
        <v>2028</v>
      </c>
      <c r="F4842" s="5" t="n">
        <v>70.1024156020323</v>
      </c>
      <c r="G4842" s="10" t="s">
        <v>4</v>
      </c>
    </row>
    <row r="4843" customFormat="false" ht="14.25" hidden="true" customHeight="false" outlineLevel="0" collapsed="false">
      <c r="A4843" s="0" t="s">
        <v>105</v>
      </c>
      <c r="B4843" s="0" t="s">
        <v>106</v>
      </c>
      <c r="C4843" s="0" t="s">
        <v>65</v>
      </c>
      <c r="D4843" s="0" t="s">
        <v>66</v>
      </c>
      <c r="E4843" s="0" t="n">
        <v>2029</v>
      </c>
      <c r="F4843" s="5" t="n">
        <v>70.3751198466</v>
      </c>
      <c r="G4843" s="10" t="s">
        <v>4</v>
      </c>
    </row>
    <row r="4844" customFormat="false" ht="14.25" hidden="true" customHeight="false" outlineLevel="0" collapsed="false">
      <c r="A4844" s="0" t="s">
        <v>105</v>
      </c>
      <c r="B4844" s="0" t="s">
        <v>106</v>
      </c>
      <c r="C4844" s="0" t="s">
        <v>65</v>
      </c>
      <c r="D4844" s="0" t="s">
        <v>66</v>
      </c>
      <c r="E4844" s="0" t="n">
        <v>2030</v>
      </c>
      <c r="F4844" s="5" t="n">
        <v>70.0249642087452</v>
      </c>
      <c r="G4844" s="10" t="s">
        <v>4</v>
      </c>
    </row>
    <row r="4845" customFormat="false" ht="14.25" hidden="true" customHeight="false" outlineLevel="0" collapsed="false">
      <c r="A4845" s="0" t="s">
        <v>105</v>
      </c>
      <c r="B4845" s="0" t="s">
        <v>106</v>
      </c>
      <c r="C4845" s="0" t="s">
        <v>65</v>
      </c>
      <c r="D4845" s="0" t="s">
        <v>66</v>
      </c>
      <c r="E4845" s="0" t="n">
        <v>2031</v>
      </c>
      <c r="F4845" s="5" t="n">
        <v>69.1864193019867</v>
      </c>
      <c r="G4845" s="10" t="s">
        <v>4</v>
      </c>
    </row>
    <row r="4846" customFormat="false" ht="14.25" hidden="true" customHeight="false" outlineLevel="0" collapsed="false">
      <c r="A4846" s="0" t="s">
        <v>105</v>
      </c>
      <c r="B4846" s="0" t="s">
        <v>106</v>
      </c>
      <c r="C4846" s="0" t="s">
        <v>65</v>
      </c>
      <c r="D4846" s="0" t="s">
        <v>66</v>
      </c>
      <c r="E4846" s="0" t="n">
        <v>2032</v>
      </c>
      <c r="F4846" s="5" t="n">
        <v>68.4759149897846</v>
      </c>
      <c r="G4846" s="10" t="s">
        <v>4</v>
      </c>
    </row>
    <row r="4847" customFormat="false" ht="14.25" hidden="true" customHeight="false" outlineLevel="0" collapsed="false">
      <c r="A4847" s="0" t="s">
        <v>105</v>
      </c>
      <c r="B4847" s="0" t="s">
        <v>106</v>
      </c>
      <c r="C4847" s="0" t="s">
        <v>65</v>
      </c>
      <c r="D4847" s="0" t="s">
        <v>66</v>
      </c>
      <c r="E4847" s="0" t="n">
        <v>2033</v>
      </c>
      <c r="F4847" s="5" t="n">
        <v>67.4523475261393</v>
      </c>
      <c r="G4847" s="10" t="s">
        <v>4</v>
      </c>
    </row>
    <row r="4848" customFormat="false" ht="14.25" hidden="true" customHeight="false" outlineLevel="0" collapsed="false">
      <c r="A4848" s="0" t="s">
        <v>105</v>
      </c>
      <c r="B4848" s="0" t="s">
        <v>106</v>
      </c>
      <c r="C4848" s="0" t="s">
        <v>65</v>
      </c>
      <c r="D4848" s="0" t="s">
        <v>66</v>
      </c>
      <c r="E4848" s="0" t="n">
        <v>2034</v>
      </c>
      <c r="F4848" s="5" t="n">
        <v>66.3946431033982</v>
      </c>
      <c r="G4848" s="10" t="s">
        <v>4</v>
      </c>
    </row>
    <row r="4849" customFormat="false" ht="14.25" hidden="true" customHeight="false" outlineLevel="0" collapsed="false">
      <c r="A4849" s="0" t="s">
        <v>105</v>
      </c>
      <c r="B4849" s="0" t="s">
        <v>106</v>
      </c>
      <c r="C4849" s="0" t="s">
        <v>65</v>
      </c>
      <c r="D4849" s="0" t="s">
        <v>66</v>
      </c>
      <c r="E4849" s="0" t="n">
        <v>2035</v>
      </c>
      <c r="F4849" s="5" t="n">
        <v>65.328951953462</v>
      </c>
      <c r="G4849" s="10" t="s">
        <v>4</v>
      </c>
    </row>
    <row r="4850" customFormat="false" ht="14.25" hidden="true" customHeight="false" outlineLevel="0" collapsed="false">
      <c r="A4850" s="0" t="s">
        <v>105</v>
      </c>
      <c r="B4850" s="0" t="s">
        <v>106</v>
      </c>
      <c r="C4850" s="0" t="s">
        <v>65</v>
      </c>
      <c r="D4850" s="0" t="s">
        <v>66</v>
      </c>
      <c r="E4850" s="0" t="n">
        <v>2036</v>
      </c>
      <c r="F4850" s="5" t="n">
        <v>63.9399261753914</v>
      </c>
      <c r="G4850" s="10" t="s">
        <v>4</v>
      </c>
    </row>
    <row r="4851" customFormat="false" ht="14.25" hidden="true" customHeight="false" outlineLevel="0" collapsed="false">
      <c r="A4851" s="0" t="s">
        <v>105</v>
      </c>
      <c r="B4851" s="0" t="s">
        <v>106</v>
      </c>
      <c r="C4851" s="0" t="s">
        <v>65</v>
      </c>
      <c r="D4851" s="0" t="s">
        <v>66</v>
      </c>
      <c r="E4851" s="0" t="n">
        <v>2037</v>
      </c>
      <c r="F4851" s="5" t="n">
        <v>62.7247257388133</v>
      </c>
      <c r="G4851" s="10" t="s">
        <v>4</v>
      </c>
    </row>
    <row r="4852" customFormat="false" ht="14.25" hidden="true" customHeight="false" outlineLevel="0" collapsed="false">
      <c r="A4852" s="0" t="s">
        <v>105</v>
      </c>
      <c r="B4852" s="0" t="s">
        <v>106</v>
      </c>
      <c r="C4852" s="0" t="s">
        <v>65</v>
      </c>
      <c r="D4852" s="0" t="s">
        <v>66</v>
      </c>
      <c r="E4852" s="0" t="n">
        <v>2038</v>
      </c>
      <c r="F4852" s="5" t="n">
        <v>61.6198227868027</v>
      </c>
      <c r="G4852" s="10" t="s">
        <v>4</v>
      </c>
    </row>
    <row r="4853" customFormat="false" ht="14.25" hidden="true" customHeight="false" outlineLevel="0" collapsed="false">
      <c r="A4853" s="0" t="s">
        <v>105</v>
      </c>
      <c r="B4853" s="0" t="s">
        <v>106</v>
      </c>
      <c r="C4853" s="0" t="s">
        <v>65</v>
      </c>
      <c r="D4853" s="0" t="s">
        <v>66</v>
      </c>
      <c r="E4853" s="0" t="n">
        <v>2039</v>
      </c>
      <c r="F4853" s="5" t="n">
        <v>61.5145584532338</v>
      </c>
      <c r="G4853" s="10" t="s">
        <v>4</v>
      </c>
    </row>
    <row r="4854" customFormat="false" ht="14.25" hidden="true" customHeight="false" outlineLevel="0" collapsed="false">
      <c r="A4854" s="0" t="s">
        <v>105</v>
      </c>
      <c r="B4854" s="0" t="s">
        <v>106</v>
      </c>
      <c r="C4854" s="0" t="s">
        <v>65</v>
      </c>
      <c r="D4854" s="0" t="s">
        <v>66</v>
      </c>
      <c r="E4854" s="0" t="n">
        <v>2040</v>
      </c>
      <c r="F4854" s="5" t="n">
        <v>60.2671160636773</v>
      </c>
      <c r="G4854" s="10" t="s">
        <v>4</v>
      </c>
    </row>
    <row r="4855" customFormat="false" ht="14.25" hidden="true" customHeight="false" outlineLevel="0" collapsed="false">
      <c r="A4855" s="0" t="s">
        <v>105</v>
      </c>
      <c r="B4855" s="0" t="s">
        <v>106</v>
      </c>
      <c r="C4855" s="0" t="s">
        <v>65</v>
      </c>
      <c r="D4855" s="0" t="s">
        <v>67</v>
      </c>
      <c r="E4855" s="0" t="n">
        <v>2024</v>
      </c>
      <c r="F4855" s="5" t="n">
        <v>0</v>
      </c>
      <c r="G4855" s="10" t="s">
        <v>4</v>
      </c>
    </row>
    <row r="4856" customFormat="false" ht="14.25" hidden="true" customHeight="false" outlineLevel="0" collapsed="false">
      <c r="A4856" s="0" t="s">
        <v>105</v>
      </c>
      <c r="B4856" s="0" t="s">
        <v>106</v>
      </c>
      <c r="C4856" s="0" t="s">
        <v>65</v>
      </c>
      <c r="D4856" s="0" t="s">
        <v>67</v>
      </c>
      <c r="E4856" s="0" t="n">
        <v>2025</v>
      </c>
      <c r="F4856" s="5" t="n">
        <v>2.58013034116364</v>
      </c>
      <c r="G4856" s="10" t="s">
        <v>4</v>
      </c>
    </row>
    <row r="4857" customFormat="false" ht="14.25" hidden="true" customHeight="false" outlineLevel="0" collapsed="false">
      <c r="A4857" s="0" t="s">
        <v>105</v>
      </c>
      <c r="B4857" s="0" t="s">
        <v>106</v>
      </c>
      <c r="C4857" s="0" t="s">
        <v>65</v>
      </c>
      <c r="D4857" s="0" t="s">
        <v>67</v>
      </c>
      <c r="E4857" s="0" t="n">
        <v>2026</v>
      </c>
      <c r="F4857" s="5" t="n">
        <v>2.91358283721165</v>
      </c>
      <c r="G4857" s="10" t="s">
        <v>4</v>
      </c>
    </row>
    <row r="4858" customFormat="false" ht="14.25" hidden="true" customHeight="false" outlineLevel="0" collapsed="false">
      <c r="A4858" s="0" t="s">
        <v>105</v>
      </c>
      <c r="B4858" s="0" t="s">
        <v>106</v>
      </c>
      <c r="C4858" s="0" t="s">
        <v>65</v>
      </c>
      <c r="D4858" s="0" t="s">
        <v>67</v>
      </c>
      <c r="E4858" s="0" t="n">
        <v>2027</v>
      </c>
      <c r="F4858" s="5" t="n">
        <v>3.44258442672164</v>
      </c>
      <c r="G4858" s="10" t="s">
        <v>4</v>
      </c>
    </row>
    <row r="4859" customFormat="false" ht="14.25" hidden="true" customHeight="false" outlineLevel="0" collapsed="false">
      <c r="A4859" s="0" t="s">
        <v>105</v>
      </c>
      <c r="B4859" s="0" t="s">
        <v>106</v>
      </c>
      <c r="C4859" s="0" t="s">
        <v>65</v>
      </c>
      <c r="D4859" s="0" t="s">
        <v>67</v>
      </c>
      <c r="E4859" s="0" t="n">
        <v>2028</v>
      </c>
      <c r="F4859" s="5" t="n">
        <v>3.96558375657165</v>
      </c>
      <c r="G4859" s="10" t="s">
        <v>4</v>
      </c>
    </row>
    <row r="4860" customFormat="false" ht="14.25" hidden="true" customHeight="false" outlineLevel="0" collapsed="false">
      <c r="A4860" s="0" t="s">
        <v>105</v>
      </c>
      <c r="B4860" s="0" t="s">
        <v>106</v>
      </c>
      <c r="C4860" s="0" t="s">
        <v>65</v>
      </c>
      <c r="D4860" s="0" t="s">
        <v>67</v>
      </c>
      <c r="E4860" s="0" t="n">
        <v>2029</v>
      </c>
      <c r="F4860" s="5" t="n">
        <v>4.44241222341165</v>
      </c>
      <c r="G4860" s="10" t="s">
        <v>4</v>
      </c>
    </row>
    <row r="4861" customFormat="false" ht="14.25" hidden="true" customHeight="false" outlineLevel="0" collapsed="false">
      <c r="A4861" s="0" t="s">
        <v>105</v>
      </c>
      <c r="B4861" s="0" t="s">
        <v>106</v>
      </c>
      <c r="C4861" s="0" t="s">
        <v>65</v>
      </c>
      <c r="D4861" s="0" t="s">
        <v>67</v>
      </c>
      <c r="E4861" s="0" t="n">
        <v>2030</v>
      </c>
      <c r="F4861" s="5" t="n">
        <v>4.88472460233164</v>
      </c>
      <c r="G4861" s="10" t="s">
        <v>4</v>
      </c>
    </row>
    <row r="4862" customFormat="false" ht="14.25" hidden="true" customHeight="false" outlineLevel="0" collapsed="false">
      <c r="A4862" s="0" t="s">
        <v>105</v>
      </c>
      <c r="B4862" s="0" t="s">
        <v>106</v>
      </c>
      <c r="C4862" s="0" t="s">
        <v>65</v>
      </c>
      <c r="D4862" s="0" t="s">
        <v>67</v>
      </c>
      <c r="E4862" s="0" t="n">
        <v>2031</v>
      </c>
      <c r="F4862" s="5" t="n">
        <v>5.35619637249164</v>
      </c>
      <c r="G4862" s="10" t="s">
        <v>4</v>
      </c>
    </row>
    <row r="4863" customFormat="false" ht="14.25" hidden="true" customHeight="false" outlineLevel="0" collapsed="false">
      <c r="A4863" s="0" t="s">
        <v>105</v>
      </c>
      <c r="B4863" s="0" t="s">
        <v>106</v>
      </c>
      <c r="C4863" s="0" t="s">
        <v>65</v>
      </c>
      <c r="D4863" s="0" t="s">
        <v>67</v>
      </c>
      <c r="E4863" s="0" t="n">
        <v>2032</v>
      </c>
      <c r="F4863" s="5" t="n">
        <v>5.85413486547164</v>
      </c>
      <c r="G4863" s="10" t="s">
        <v>4</v>
      </c>
    </row>
    <row r="4864" customFormat="false" ht="14.25" hidden="true" customHeight="false" outlineLevel="0" collapsed="false">
      <c r="A4864" s="0" t="s">
        <v>105</v>
      </c>
      <c r="B4864" s="0" t="s">
        <v>106</v>
      </c>
      <c r="C4864" s="0" t="s">
        <v>65</v>
      </c>
      <c r="D4864" s="0" t="s">
        <v>67</v>
      </c>
      <c r="E4864" s="0" t="n">
        <v>2033</v>
      </c>
      <c r="F4864" s="5" t="n">
        <v>6.35876488271565</v>
      </c>
      <c r="G4864" s="10" t="s">
        <v>4</v>
      </c>
    </row>
    <row r="4865" customFormat="false" ht="14.25" hidden="true" customHeight="false" outlineLevel="0" collapsed="false">
      <c r="A4865" s="0" t="s">
        <v>105</v>
      </c>
      <c r="B4865" s="0" t="s">
        <v>106</v>
      </c>
      <c r="C4865" s="0" t="s">
        <v>65</v>
      </c>
      <c r="D4865" s="0" t="s">
        <v>67</v>
      </c>
      <c r="E4865" s="0" t="n">
        <v>2034</v>
      </c>
      <c r="F4865" s="5" t="n">
        <v>6.86712029739165</v>
      </c>
      <c r="G4865" s="10" t="s">
        <v>4</v>
      </c>
    </row>
    <row r="4866" customFormat="false" ht="14.25" hidden="true" customHeight="false" outlineLevel="0" collapsed="false">
      <c r="A4866" s="0" t="s">
        <v>105</v>
      </c>
      <c r="B4866" s="0" t="s">
        <v>106</v>
      </c>
      <c r="C4866" s="0" t="s">
        <v>65</v>
      </c>
      <c r="D4866" s="0" t="s">
        <v>67</v>
      </c>
      <c r="E4866" s="0" t="n">
        <v>2035</v>
      </c>
      <c r="F4866" s="5" t="n">
        <v>7.44744337759664</v>
      </c>
      <c r="G4866" s="10" t="s">
        <v>4</v>
      </c>
    </row>
    <row r="4867" customFormat="false" ht="14.25" hidden="true" customHeight="false" outlineLevel="0" collapsed="false">
      <c r="A4867" s="0" t="s">
        <v>105</v>
      </c>
      <c r="B4867" s="0" t="s">
        <v>106</v>
      </c>
      <c r="C4867" s="0" t="s">
        <v>65</v>
      </c>
      <c r="D4867" s="0" t="s">
        <v>67</v>
      </c>
      <c r="E4867" s="0" t="n">
        <v>2036</v>
      </c>
      <c r="F4867" s="5" t="n">
        <v>7.96733944615664</v>
      </c>
      <c r="G4867" s="10" t="s">
        <v>4</v>
      </c>
    </row>
    <row r="4868" customFormat="false" ht="14.25" hidden="true" customHeight="false" outlineLevel="0" collapsed="false">
      <c r="A4868" s="0" t="s">
        <v>105</v>
      </c>
      <c r="B4868" s="0" t="s">
        <v>106</v>
      </c>
      <c r="C4868" s="0" t="s">
        <v>65</v>
      </c>
      <c r="D4868" s="0" t="s">
        <v>67</v>
      </c>
      <c r="E4868" s="0" t="n">
        <v>2037</v>
      </c>
      <c r="F4868" s="5" t="n">
        <v>8.52052872390764</v>
      </c>
      <c r="G4868" s="10" t="s">
        <v>4</v>
      </c>
    </row>
    <row r="4869" customFormat="false" ht="14.25" hidden="true" customHeight="false" outlineLevel="0" collapsed="false">
      <c r="A4869" s="0" t="s">
        <v>105</v>
      </c>
      <c r="B4869" s="0" t="s">
        <v>106</v>
      </c>
      <c r="C4869" s="0" t="s">
        <v>65</v>
      </c>
      <c r="D4869" s="0" t="s">
        <v>67</v>
      </c>
      <c r="E4869" s="0" t="n">
        <v>2038</v>
      </c>
      <c r="F4869" s="5" t="n">
        <v>9.04292057481165</v>
      </c>
      <c r="G4869" s="10" t="s">
        <v>4</v>
      </c>
    </row>
    <row r="4870" customFormat="false" ht="14.25" hidden="true" customHeight="false" outlineLevel="0" collapsed="false">
      <c r="A4870" s="0" t="s">
        <v>105</v>
      </c>
      <c r="B4870" s="0" t="s">
        <v>106</v>
      </c>
      <c r="C4870" s="0" t="s">
        <v>65</v>
      </c>
      <c r="D4870" s="0" t="s">
        <v>67</v>
      </c>
      <c r="E4870" s="0" t="n">
        <v>2039</v>
      </c>
      <c r="F4870" s="5" t="n">
        <v>9.62632068267915</v>
      </c>
      <c r="G4870" s="10" t="s">
        <v>4</v>
      </c>
    </row>
    <row r="4871" customFormat="false" ht="14.25" hidden="true" customHeight="false" outlineLevel="0" collapsed="false">
      <c r="A4871" s="0" t="s">
        <v>105</v>
      </c>
      <c r="B4871" s="0" t="s">
        <v>106</v>
      </c>
      <c r="C4871" s="0" t="s">
        <v>65</v>
      </c>
      <c r="D4871" s="0" t="s">
        <v>67</v>
      </c>
      <c r="E4871" s="0" t="n">
        <v>2040</v>
      </c>
      <c r="F4871" s="5" t="n">
        <v>10.3214378083216</v>
      </c>
      <c r="G4871" s="10" t="s">
        <v>4</v>
      </c>
    </row>
    <row r="4872" customFormat="false" ht="14.25" hidden="true" customHeight="false" outlineLevel="0" collapsed="false">
      <c r="A4872" s="0" t="s">
        <v>105</v>
      </c>
      <c r="B4872" s="0" t="s">
        <v>106</v>
      </c>
      <c r="C4872" s="0" t="s">
        <v>65</v>
      </c>
      <c r="D4872" s="0" t="s">
        <v>68</v>
      </c>
      <c r="E4872" s="0" t="n">
        <v>2024</v>
      </c>
      <c r="F4872" s="5" t="n">
        <v>0</v>
      </c>
      <c r="G4872" s="10" t="s">
        <v>4</v>
      </c>
    </row>
    <row r="4873" customFormat="false" ht="14.25" hidden="true" customHeight="false" outlineLevel="0" collapsed="false">
      <c r="A4873" s="0" t="s">
        <v>105</v>
      </c>
      <c r="B4873" s="0" t="s">
        <v>106</v>
      </c>
      <c r="C4873" s="0" t="s">
        <v>65</v>
      </c>
      <c r="D4873" s="0" t="s">
        <v>68</v>
      </c>
      <c r="E4873" s="0" t="n">
        <v>2025</v>
      </c>
      <c r="F4873" s="5" t="n">
        <v>13.5439912921976</v>
      </c>
      <c r="G4873" s="10" t="s">
        <v>4</v>
      </c>
    </row>
    <row r="4874" customFormat="false" ht="14.25" hidden="true" customHeight="false" outlineLevel="0" collapsed="false">
      <c r="A4874" s="0" t="s">
        <v>105</v>
      </c>
      <c r="B4874" s="0" t="s">
        <v>106</v>
      </c>
      <c r="C4874" s="0" t="s">
        <v>65</v>
      </c>
      <c r="D4874" s="0" t="s">
        <v>68</v>
      </c>
      <c r="E4874" s="0" t="n">
        <v>2026</v>
      </c>
      <c r="F4874" s="5" t="n">
        <v>14.2148285081976</v>
      </c>
      <c r="G4874" s="10" t="s">
        <v>4</v>
      </c>
    </row>
    <row r="4875" customFormat="false" ht="14.25" hidden="true" customHeight="false" outlineLevel="0" collapsed="false">
      <c r="A4875" s="0" t="s">
        <v>105</v>
      </c>
      <c r="B4875" s="0" t="s">
        <v>106</v>
      </c>
      <c r="C4875" s="0" t="s">
        <v>65</v>
      </c>
      <c r="D4875" s="0" t="s">
        <v>68</v>
      </c>
      <c r="E4875" s="0" t="n">
        <v>2027</v>
      </c>
      <c r="F4875" s="5" t="n">
        <v>15.5786923931976</v>
      </c>
      <c r="G4875" s="10" t="s">
        <v>4</v>
      </c>
    </row>
    <row r="4876" customFormat="false" ht="14.25" hidden="true" customHeight="false" outlineLevel="0" collapsed="false">
      <c r="A4876" s="0" t="s">
        <v>105</v>
      </c>
      <c r="B4876" s="0" t="s">
        <v>106</v>
      </c>
      <c r="C4876" s="0" t="s">
        <v>65</v>
      </c>
      <c r="D4876" s="0" t="s">
        <v>68</v>
      </c>
      <c r="E4876" s="0" t="n">
        <v>2028</v>
      </c>
      <c r="F4876" s="5" t="n">
        <v>16.6272764441976</v>
      </c>
      <c r="G4876" s="10" t="s">
        <v>4</v>
      </c>
    </row>
    <row r="4877" customFormat="false" ht="14.25" hidden="true" customHeight="false" outlineLevel="0" collapsed="false">
      <c r="A4877" s="0" t="s">
        <v>105</v>
      </c>
      <c r="B4877" s="0" t="s">
        <v>106</v>
      </c>
      <c r="C4877" s="0" t="s">
        <v>65</v>
      </c>
      <c r="D4877" s="0" t="s">
        <v>68</v>
      </c>
      <c r="E4877" s="0" t="n">
        <v>2029</v>
      </c>
      <c r="F4877" s="5" t="n">
        <v>17.3505896081976</v>
      </c>
      <c r="G4877" s="10" t="s">
        <v>4</v>
      </c>
    </row>
    <row r="4878" customFormat="false" ht="14.25" hidden="true" customHeight="false" outlineLevel="0" collapsed="false">
      <c r="A4878" s="0" t="s">
        <v>105</v>
      </c>
      <c r="B4878" s="0" t="s">
        <v>106</v>
      </c>
      <c r="C4878" s="0" t="s">
        <v>65</v>
      </c>
      <c r="D4878" s="0" t="s">
        <v>68</v>
      </c>
      <c r="E4878" s="0" t="n">
        <v>2030</v>
      </c>
      <c r="F4878" s="5" t="n">
        <v>17.9493091481976</v>
      </c>
      <c r="G4878" s="10" t="s">
        <v>4</v>
      </c>
    </row>
    <row r="4879" customFormat="false" ht="14.25" hidden="true" customHeight="false" outlineLevel="0" collapsed="false">
      <c r="A4879" s="0" t="s">
        <v>105</v>
      </c>
      <c r="B4879" s="0" t="s">
        <v>106</v>
      </c>
      <c r="C4879" s="0" t="s">
        <v>65</v>
      </c>
      <c r="D4879" s="0" t="s">
        <v>68</v>
      </c>
      <c r="E4879" s="0" t="n">
        <v>2031</v>
      </c>
      <c r="F4879" s="5" t="n">
        <v>18.4876391001976</v>
      </c>
      <c r="G4879" s="10" t="s">
        <v>4</v>
      </c>
    </row>
    <row r="4880" customFormat="false" ht="14.25" hidden="true" customHeight="false" outlineLevel="0" collapsed="false">
      <c r="A4880" s="0" t="s">
        <v>105</v>
      </c>
      <c r="B4880" s="0" t="s">
        <v>106</v>
      </c>
      <c r="C4880" s="0" t="s">
        <v>65</v>
      </c>
      <c r="D4880" s="0" t="s">
        <v>68</v>
      </c>
      <c r="E4880" s="0" t="n">
        <v>2032</v>
      </c>
      <c r="F4880" s="5" t="n">
        <v>19.0487930281976</v>
      </c>
      <c r="G4880" s="10" t="s">
        <v>4</v>
      </c>
    </row>
    <row r="4881" customFormat="false" ht="14.25" hidden="true" customHeight="false" outlineLevel="0" collapsed="false">
      <c r="A4881" s="0" t="s">
        <v>105</v>
      </c>
      <c r="B4881" s="0" t="s">
        <v>106</v>
      </c>
      <c r="C4881" s="0" t="s">
        <v>65</v>
      </c>
      <c r="D4881" s="0" t="s">
        <v>68</v>
      </c>
      <c r="E4881" s="0" t="n">
        <v>2033</v>
      </c>
      <c r="F4881" s="5" t="n">
        <v>19.5688205721976</v>
      </c>
      <c r="G4881" s="10" t="s">
        <v>4</v>
      </c>
    </row>
    <row r="4882" customFormat="false" ht="14.25" hidden="true" customHeight="false" outlineLevel="0" collapsed="false">
      <c r="A4882" s="0" t="s">
        <v>105</v>
      </c>
      <c r="B4882" s="0" t="s">
        <v>106</v>
      </c>
      <c r="C4882" s="0" t="s">
        <v>65</v>
      </c>
      <c r="D4882" s="0" t="s">
        <v>68</v>
      </c>
      <c r="E4882" s="0" t="n">
        <v>2034</v>
      </c>
      <c r="F4882" s="5" t="n">
        <v>20.0455707881976</v>
      </c>
      <c r="G4882" s="10" t="s">
        <v>4</v>
      </c>
    </row>
    <row r="4883" customFormat="false" ht="14.25" hidden="true" customHeight="false" outlineLevel="0" collapsed="false">
      <c r="A4883" s="0" t="s">
        <v>105</v>
      </c>
      <c r="B4883" s="0" t="s">
        <v>106</v>
      </c>
      <c r="C4883" s="0" t="s">
        <v>65</v>
      </c>
      <c r="D4883" s="0" t="s">
        <v>68</v>
      </c>
      <c r="E4883" s="0" t="n">
        <v>2035</v>
      </c>
      <c r="F4883" s="5" t="n">
        <v>20.6726767181976</v>
      </c>
      <c r="G4883" s="10" t="s">
        <v>4</v>
      </c>
    </row>
    <row r="4884" customFormat="false" ht="14.25" hidden="true" customHeight="false" outlineLevel="0" collapsed="false">
      <c r="A4884" s="0" t="s">
        <v>105</v>
      </c>
      <c r="B4884" s="0" t="s">
        <v>106</v>
      </c>
      <c r="C4884" s="0" t="s">
        <v>65</v>
      </c>
      <c r="D4884" s="0" t="s">
        <v>68</v>
      </c>
      <c r="E4884" s="0" t="n">
        <v>2036</v>
      </c>
      <c r="F4884" s="5" t="n">
        <v>21.0827817981976</v>
      </c>
      <c r="G4884" s="10" t="s">
        <v>4</v>
      </c>
    </row>
    <row r="4885" customFormat="false" ht="14.25" hidden="true" customHeight="false" outlineLevel="0" collapsed="false">
      <c r="A4885" s="0" t="s">
        <v>105</v>
      </c>
      <c r="B4885" s="0" t="s">
        <v>106</v>
      </c>
      <c r="C4885" s="0" t="s">
        <v>65</v>
      </c>
      <c r="D4885" s="0" t="s">
        <v>68</v>
      </c>
      <c r="E4885" s="0" t="n">
        <v>2037</v>
      </c>
      <c r="F4885" s="5" t="n">
        <v>21.4606643361976</v>
      </c>
      <c r="G4885" s="10" t="s">
        <v>4</v>
      </c>
    </row>
    <row r="4886" customFormat="false" ht="14.25" hidden="true" customHeight="false" outlineLevel="0" collapsed="false">
      <c r="A4886" s="0" t="s">
        <v>105</v>
      </c>
      <c r="B4886" s="0" t="s">
        <v>106</v>
      </c>
      <c r="C4886" s="0" t="s">
        <v>65</v>
      </c>
      <c r="D4886" s="0" t="s">
        <v>68</v>
      </c>
      <c r="E4886" s="0" t="n">
        <v>2038</v>
      </c>
      <c r="F4886" s="5" t="n">
        <v>21.8063243321976</v>
      </c>
      <c r="G4886" s="10" t="s">
        <v>4</v>
      </c>
    </row>
    <row r="4887" customFormat="false" ht="14.25" hidden="true" customHeight="false" outlineLevel="0" collapsed="false">
      <c r="A4887" s="0" t="s">
        <v>105</v>
      </c>
      <c r="B4887" s="0" t="s">
        <v>106</v>
      </c>
      <c r="C4887" s="0" t="s">
        <v>65</v>
      </c>
      <c r="D4887" s="0" t="s">
        <v>68</v>
      </c>
      <c r="E4887" s="0" t="n">
        <v>2039</v>
      </c>
      <c r="F4887" s="5" t="n">
        <v>22.1886008531976</v>
      </c>
      <c r="G4887" s="10" t="s">
        <v>4</v>
      </c>
    </row>
    <row r="4888" customFormat="false" ht="14.25" hidden="true" customHeight="false" outlineLevel="0" collapsed="false">
      <c r="A4888" s="0" t="s">
        <v>105</v>
      </c>
      <c r="B4888" s="0" t="s">
        <v>106</v>
      </c>
      <c r="C4888" s="0" t="s">
        <v>65</v>
      </c>
      <c r="D4888" s="0" t="s">
        <v>68</v>
      </c>
      <c r="E4888" s="0" t="n">
        <v>2040</v>
      </c>
      <c r="F4888" s="5" t="n">
        <v>22.7817885581976</v>
      </c>
      <c r="G4888" s="10" t="s">
        <v>4</v>
      </c>
    </row>
    <row r="4889" customFormat="false" ht="14.25" hidden="true" customHeight="false" outlineLevel="0" collapsed="false">
      <c r="A4889" s="0" t="s">
        <v>105</v>
      </c>
      <c r="B4889" s="0" t="s">
        <v>106</v>
      </c>
      <c r="C4889" s="0" t="s">
        <v>65</v>
      </c>
      <c r="D4889" s="0" t="s">
        <v>69</v>
      </c>
      <c r="E4889" s="0" t="n">
        <v>2024</v>
      </c>
      <c r="F4889" s="5" t="n">
        <v>0</v>
      </c>
      <c r="G4889" s="10" t="s">
        <v>4</v>
      </c>
    </row>
    <row r="4890" customFormat="false" ht="14.25" hidden="true" customHeight="false" outlineLevel="0" collapsed="false">
      <c r="A4890" s="0" t="s">
        <v>105</v>
      </c>
      <c r="B4890" s="0" t="s">
        <v>106</v>
      </c>
      <c r="C4890" s="0" t="s">
        <v>65</v>
      </c>
      <c r="D4890" s="0" t="s">
        <v>69</v>
      </c>
      <c r="E4890" s="0" t="n">
        <v>2025</v>
      </c>
      <c r="F4890" s="5" t="n">
        <v>-0.0886596267382024</v>
      </c>
      <c r="G4890" s="10" t="s">
        <v>4</v>
      </c>
    </row>
    <row r="4891" customFormat="false" ht="14.25" hidden="true" customHeight="false" outlineLevel="0" collapsed="false">
      <c r="A4891" s="0" t="s">
        <v>105</v>
      </c>
      <c r="B4891" s="0" t="s">
        <v>106</v>
      </c>
      <c r="C4891" s="0" t="s">
        <v>65</v>
      </c>
      <c r="D4891" s="0" t="s">
        <v>69</v>
      </c>
      <c r="E4891" s="0" t="n">
        <v>2026</v>
      </c>
      <c r="F4891" s="5" t="n">
        <v>-0.437426504048454</v>
      </c>
      <c r="G4891" s="10" t="s">
        <v>4</v>
      </c>
    </row>
    <row r="4892" customFormat="false" ht="14.25" hidden="true" customHeight="false" outlineLevel="0" collapsed="false">
      <c r="A4892" s="0" t="s">
        <v>105</v>
      </c>
      <c r="B4892" s="0" t="s">
        <v>106</v>
      </c>
      <c r="C4892" s="0" t="s">
        <v>65</v>
      </c>
      <c r="D4892" s="0" t="s">
        <v>69</v>
      </c>
      <c r="E4892" s="0" t="n">
        <v>2027</v>
      </c>
      <c r="F4892" s="5" t="n">
        <v>-0.593186064251863</v>
      </c>
      <c r="G4892" s="10" t="s">
        <v>4</v>
      </c>
    </row>
    <row r="4893" customFormat="false" ht="14.25" hidden="true" customHeight="false" outlineLevel="0" collapsed="false">
      <c r="A4893" s="0" t="s">
        <v>105</v>
      </c>
      <c r="B4893" s="0" t="s">
        <v>106</v>
      </c>
      <c r="C4893" s="0" t="s">
        <v>65</v>
      </c>
      <c r="D4893" s="0" t="s">
        <v>69</v>
      </c>
      <c r="E4893" s="0" t="n">
        <v>2028</v>
      </c>
      <c r="F4893" s="5" t="n">
        <v>-0.781096751522887</v>
      </c>
      <c r="G4893" s="10" t="s">
        <v>4</v>
      </c>
    </row>
    <row r="4894" customFormat="false" ht="14.25" hidden="true" customHeight="false" outlineLevel="0" collapsed="false">
      <c r="A4894" s="0" t="s">
        <v>105</v>
      </c>
      <c r="B4894" s="0" t="s">
        <v>106</v>
      </c>
      <c r="C4894" s="0" t="s">
        <v>65</v>
      </c>
      <c r="D4894" s="0" t="s">
        <v>69</v>
      </c>
      <c r="E4894" s="0" t="n">
        <v>2029</v>
      </c>
      <c r="F4894" s="5" t="n">
        <v>-0.875414391416278</v>
      </c>
      <c r="G4894" s="10" t="s">
        <v>4</v>
      </c>
    </row>
    <row r="4895" customFormat="false" ht="14.25" hidden="true" customHeight="false" outlineLevel="0" collapsed="false">
      <c r="A4895" s="0" t="s">
        <v>105</v>
      </c>
      <c r="B4895" s="0" t="s">
        <v>106</v>
      </c>
      <c r="C4895" s="0" t="s">
        <v>65</v>
      </c>
      <c r="D4895" s="0" t="s">
        <v>69</v>
      </c>
      <c r="E4895" s="0" t="n">
        <v>2030</v>
      </c>
      <c r="F4895" s="5" t="n">
        <v>-1.11557255994565</v>
      </c>
      <c r="G4895" s="10" t="s">
        <v>4</v>
      </c>
    </row>
    <row r="4896" customFormat="false" ht="14.25" hidden="true" customHeight="false" outlineLevel="0" collapsed="false">
      <c r="A4896" s="0" t="s">
        <v>105</v>
      </c>
      <c r="B4896" s="0" t="s">
        <v>106</v>
      </c>
      <c r="C4896" s="0" t="s">
        <v>65</v>
      </c>
      <c r="D4896" s="0" t="s">
        <v>69</v>
      </c>
      <c r="E4896" s="0" t="n">
        <v>2031</v>
      </c>
      <c r="F4896" s="5" t="n">
        <v>-1.17841436345114</v>
      </c>
      <c r="G4896" s="10" t="s">
        <v>4</v>
      </c>
    </row>
    <row r="4897" customFormat="false" ht="14.25" hidden="true" customHeight="false" outlineLevel="0" collapsed="false">
      <c r="A4897" s="0" t="s">
        <v>105</v>
      </c>
      <c r="B4897" s="0" t="s">
        <v>106</v>
      </c>
      <c r="C4897" s="0" t="s">
        <v>65</v>
      </c>
      <c r="D4897" s="0" t="s">
        <v>69</v>
      </c>
      <c r="E4897" s="0" t="n">
        <v>2032</v>
      </c>
      <c r="F4897" s="5" t="n">
        <v>-1.13911922955037</v>
      </c>
      <c r="G4897" s="10" t="s">
        <v>4</v>
      </c>
    </row>
    <row r="4898" customFormat="false" ht="14.25" hidden="true" customHeight="false" outlineLevel="0" collapsed="false">
      <c r="A4898" s="0" t="s">
        <v>105</v>
      </c>
      <c r="B4898" s="0" t="s">
        <v>106</v>
      </c>
      <c r="C4898" s="0" t="s">
        <v>65</v>
      </c>
      <c r="D4898" s="0" t="s">
        <v>69</v>
      </c>
      <c r="E4898" s="0" t="n">
        <v>2033</v>
      </c>
      <c r="F4898" s="5" t="n">
        <v>-1.0886948055712</v>
      </c>
      <c r="G4898" s="10" t="s">
        <v>4</v>
      </c>
    </row>
    <row r="4899" customFormat="false" ht="14.25" hidden="true" customHeight="false" outlineLevel="0" collapsed="false">
      <c r="A4899" s="0" t="s">
        <v>105</v>
      </c>
      <c r="B4899" s="0" t="s">
        <v>106</v>
      </c>
      <c r="C4899" s="0" t="s">
        <v>65</v>
      </c>
      <c r="D4899" s="0" t="s">
        <v>69</v>
      </c>
      <c r="E4899" s="0" t="n">
        <v>2034</v>
      </c>
      <c r="F4899" s="5" t="n">
        <v>-1.35670802975494</v>
      </c>
      <c r="G4899" s="10" t="s">
        <v>4</v>
      </c>
    </row>
    <row r="4900" customFormat="false" ht="14.25" hidden="true" customHeight="false" outlineLevel="0" collapsed="false">
      <c r="A4900" s="0" t="s">
        <v>105</v>
      </c>
      <c r="B4900" s="0" t="s">
        <v>106</v>
      </c>
      <c r="C4900" s="0" t="s">
        <v>65</v>
      </c>
      <c r="D4900" s="0" t="s">
        <v>69</v>
      </c>
      <c r="E4900" s="0" t="n">
        <v>2035</v>
      </c>
      <c r="F4900" s="5" t="n">
        <v>-1.61166622023083</v>
      </c>
      <c r="G4900" s="10" t="s">
        <v>4</v>
      </c>
    </row>
    <row r="4901" customFormat="false" ht="14.25" hidden="true" customHeight="false" outlineLevel="0" collapsed="false">
      <c r="A4901" s="0" t="s">
        <v>105</v>
      </c>
      <c r="B4901" s="0" t="s">
        <v>106</v>
      </c>
      <c r="C4901" s="0" t="s">
        <v>65</v>
      </c>
      <c r="D4901" s="0" t="s">
        <v>69</v>
      </c>
      <c r="E4901" s="0" t="n">
        <v>2036</v>
      </c>
      <c r="F4901" s="5" t="n">
        <v>-1.75150380474672</v>
      </c>
      <c r="G4901" s="10" t="s">
        <v>4</v>
      </c>
    </row>
    <row r="4902" customFormat="false" ht="14.25" hidden="true" customHeight="false" outlineLevel="0" collapsed="false">
      <c r="A4902" s="0" t="s">
        <v>105</v>
      </c>
      <c r="B4902" s="0" t="s">
        <v>106</v>
      </c>
      <c r="C4902" s="0" t="s">
        <v>65</v>
      </c>
      <c r="D4902" s="0" t="s">
        <v>69</v>
      </c>
      <c r="E4902" s="0" t="n">
        <v>2037</v>
      </c>
      <c r="F4902" s="5" t="n">
        <v>-1.98746935696615</v>
      </c>
      <c r="G4902" s="10" t="s">
        <v>4</v>
      </c>
    </row>
    <row r="4903" customFormat="false" ht="14.25" hidden="true" customHeight="false" outlineLevel="0" collapsed="false">
      <c r="A4903" s="0" t="s">
        <v>105</v>
      </c>
      <c r="B4903" s="0" t="s">
        <v>106</v>
      </c>
      <c r="C4903" s="0" t="s">
        <v>65</v>
      </c>
      <c r="D4903" s="0" t="s">
        <v>69</v>
      </c>
      <c r="E4903" s="0" t="n">
        <v>2038</v>
      </c>
      <c r="F4903" s="5" t="n">
        <v>-2.24263331479874</v>
      </c>
      <c r="G4903" s="10" t="s">
        <v>4</v>
      </c>
    </row>
    <row r="4904" customFormat="false" ht="14.25" hidden="true" customHeight="false" outlineLevel="0" collapsed="false">
      <c r="A4904" s="0" t="s">
        <v>105</v>
      </c>
      <c r="B4904" s="0" t="s">
        <v>106</v>
      </c>
      <c r="C4904" s="0" t="s">
        <v>65</v>
      </c>
      <c r="D4904" s="0" t="s">
        <v>69</v>
      </c>
      <c r="E4904" s="0" t="n">
        <v>2039</v>
      </c>
      <c r="F4904" s="5" t="n">
        <v>-2.49016222974781</v>
      </c>
      <c r="G4904" s="10" t="s">
        <v>4</v>
      </c>
    </row>
    <row r="4905" customFormat="false" ht="14.25" hidden="true" customHeight="false" outlineLevel="0" collapsed="false">
      <c r="A4905" s="0" t="s">
        <v>105</v>
      </c>
      <c r="B4905" s="0" t="s">
        <v>106</v>
      </c>
      <c r="C4905" s="0" t="s">
        <v>65</v>
      </c>
      <c r="D4905" s="0" t="s">
        <v>69</v>
      </c>
      <c r="E4905" s="0" t="n">
        <v>2040</v>
      </c>
      <c r="F4905" s="5" t="n">
        <v>-2.59714340476364</v>
      </c>
      <c r="G4905" s="10" t="s">
        <v>4</v>
      </c>
    </row>
    <row r="4906" customFormat="false" ht="14.25" hidden="true" customHeight="false" outlineLevel="0" collapsed="false">
      <c r="A4906" s="0" t="s">
        <v>105</v>
      </c>
      <c r="B4906" s="0" t="s">
        <v>106</v>
      </c>
      <c r="C4906" s="0" t="s">
        <v>65</v>
      </c>
      <c r="D4906" s="0" t="s">
        <v>70</v>
      </c>
      <c r="E4906" s="0" t="n">
        <v>2024</v>
      </c>
      <c r="F4906" s="5" t="n">
        <v>0</v>
      </c>
      <c r="G4906" s="10" t="s">
        <v>4</v>
      </c>
    </row>
    <row r="4907" customFormat="false" ht="14.25" hidden="true" customHeight="false" outlineLevel="0" collapsed="false">
      <c r="A4907" s="0" t="s">
        <v>105</v>
      </c>
      <c r="B4907" s="0" t="s">
        <v>106</v>
      </c>
      <c r="C4907" s="0" t="s">
        <v>65</v>
      </c>
      <c r="D4907" s="0" t="s">
        <v>70</v>
      </c>
      <c r="E4907" s="0" t="n">
        <v>2025</v>
      </c>
      <c r="F4907" s="5" t="n">
        <v>144.629070190208</v>
      </c>
      <c r="G4907" s="10" t="s">
        <v>4</v>
      </c>
    </row>
    <row r="4908" customFormat="false" ht="14.25" hidden="true" customHeight="false" outlineLevel="0" collapsed="false">
      <c r="A4908" s="0" t="s">
        <v>105</v>
      </c>
      <c r="B4908" s="0" t="s">
        <v>106</v>
      </c>
      <c r="C4908" s="0" t="s">
        <v>65</v>
      </c>
      <c r="D4908" s="0" t="s">
        <v>70</v>
      </c>
      <c r="E4908" s="0" t="n">
        <v>2026</v>
      </c>
      <c r="F4908" s="5" t="n">
        <v>136.988682354236</v>
      </c>
      <c r="G4908" s="10" t="s">
        <v>4</v>
      </c>
    </row>
    <row r="4909" customFormat="false" ht="14.25" hidden="true" customHeight="false" outlineLevel="0" collapsed="false">
      <c r="A4909" s="0" t="s">
        <v>105</v>
      </c>
      <c r="B4909" s="0" t="s">
        <v>106</v>
      </c>
      <c r="C4909" s="0" t="s">
        <v>65</v>
      </c>
      <c r="D4909" s="0" t="s">
        <v>70</v>
      </c>
      <c r="E4909" s="0" t="n">
        <v>2027</v>
      </c>
      <c r="F4909" s="5" t="n">
        <v>133.827299378913</v>
      </c>
      <c r="G4909" s="10" t="s">
        <v>4</v>
      </c>
    </row>
    <row r="4910" customFormat="false" ht="14.25" hidden="true" customHeight="false" outlineLevel="0" collapsed="false">
      <c r="A4910" s="0" t="s">
        <v>105</v>
      </c>
      <c r="B4910" s="0" t="s">
        <v>106</v>
      </c>
      <c r="C4910" s="0" t="s">
        <v>65</v>
      </c>
      <c r="D4910" s="0" t="s">
        <v>70</v>
      </c>
      <c r="E4910" s="0" t="n">
        <v>2028</v>
      </c>
      <c r="F4910" s="5" t="n">
        <v>125.84638036209</v>
      </c>
      <c r="G4910" s="10" t="s">
        <v>4</v>
      </c>
    </row>
    <row r="4911" customFormat="false" ht="14.25" hidden="true" customHeight="false" outlineLevel="0" collapsed="false">
      <c r="A4911" s="0" t="s">
        <v>105</v>
      </c>
      <c r="B4911" s="0" t="s">
        <v>106</v>
      </c>
      <c r="C4911" s="0" t="s">
        <v>65</v>
      </c>
      <c r="D4911" s="0" t="s">
        <v>70</v>
      </c>
      <c r="E4911" s="0" t="n">
        <v>2029</v>
      </c>
      <c r="F4911" s="5" t="n">
        <v>115.954507251655</v>
      </c>
      <c r="G4911" s="10" t="s">
        <v>4</v>
      </c>
    </row>
    <row r="4912" customFormat="false" ht="14.25" hidden="true" customHeight="false" outlineLevel="0" collapsed="false">
      <c r="A4912" s="0" t="s">
        <v>105</v>
      </c>
      <c r="B4912" s="0" t="s">
        <v>106</v>
      </c>
      <c r="C4912" s="0" t="s">
        <v>65</v>
      </c>
      <c r="D4912" s="0" t="s">
        <v>70</v>
      </c>
      <c r="E4912" s="0" t="n">
        <v>2030</v>
      </c>
      <c r="F4912" s="5" t="n">
        <v>104.661204301948</v>
      </c>
      <c r="G4912" s="10" t="s">
        <v>4</v>
      </c>
    </row>
    <row r="4913" customFormat="false" ht="14.25" hidden="true" customHeight="false" outlineLevel="0" collapsed="false">
      <c r="A4913" s="0" t="s">
        <v>105</v>
      </c>
      <c r="B4913" s="0" t="s">
        <v>106</v>
      </c>
      <c r="C4913" s="0" t="s">
        <v>65</v>
      </c>
      <c r="D4913" s="0" t="s">
        <v>70</v>
      </c>
      <c r="E4913" s="0" t="n">
        <v>2031</v>
      </c>
      <c r="F4913" s="5" t="n">
        <v>106.754394134642</v>
      </c>
      <c r="G4913" s="10" t="s">
        <v>4</v>
      </c>
    </row>
    <row r="4914" customFormat="false" ht="14.25" hidden="true" customHeight="false" outlineLevel="0" collapsed="false">
      <c r="A4914" s="0" t="s">
        <v>105</v>
      </c>
      <c r="B4914" s="0" t="s">
        <v>106</v>
      </c>
      <c r="C4914" s="0" t="s">
        <v>65</v>
      </c>
      <c r="D4914" s="0" t="s">
        <v>70</v>
      </c>
      <c r="E4914" s="0" t="n">
        <v>2032</v>
      </c>
      <c r="F4914" s="5" t="n">
        <v>109.46477356839</v>
      </c>
      <c r="G4914" s="10" t="s">
        <v>4</v>
      </c>
    </row>
    <row r="4915" customFormat="false" ht="14.25" hidden="true" customHeight="false" outlineLevel="0" collapsed="false">
      <c r="A4915" s="0" t="s">
        <v>105</v>
      </c>
      <c r="B4915" s="0" t="s">
        <v>106</v>
      </c>
      <c r="C4915" s="0" t="s">
        <v>65</v>
      </c>
      <c r="D4915" s="0" t="s">
        <v>70</v>
      </c>
      <c r="E4915" s="0" t="n">
        <v>2033</v>
      </c>
      <c r="F4915" s="5" t="n">
        <v>111.438357735263</v>
      </c>
      <c r="G4915" s="10" t="s">
        <v>4</v>
      </c>
    </row>
    <row r="4916" customFormat="false" ht="14.25" hidden="true" customHeight="false" outlineLevel="0" collapsed="false">
      <c r="A4916" s="0" t="s">
        <v>105</v>
      </c>
      <c r="B4916" s="0" t="s">
        <v>106</v>
      </c>
      <c r="C4916" s="0" t="s">
        <v>65</v>
      </c>
      <c r="D4916" s="0" t="s">
        <v>70</v>
      </c>
      <c r="E4916" s="0" t="n">
        <v>2034</v>
      </c>
      <c r="F4916" s="5" t="n">
        <v>113.163362690173</v>
      </c>
      <c r="G4916" s="10" t="s">
        <v>4</v>
      </c>
    </row>
    <row r="4917" customFormat="false" ht="14.25" hidden="true" customHeight="false" outlineLevel="0" collapsed="false">
      <c r="A4917" s="0" t="s">
        <v>105</v>
      </c>
      <c r="B4917" s="0" t="s">
        <v>106</v>
      </c>
      <c r="C4917" s="0" t="s">
        <v>65</v>
      </c>
      <c r="D4917" s="0" t="s">
        <v>70</v>
      </c>
      <c r="E4917" s="0" t="n">
        <v>2035</v>
      </c>
      <c r="F4917" s="5" t="n">
        <v>114.909689407696</v>
      </c>
      <c r="G4917" s="10" t="s">
        <v>4</v>
      </c>
    </row>
    <row r="4918" customFormat="false" ht="14.25" hidden="true" customHeight="false" outlineLevel="0" collapsed="false">
      <c r="A4918" s="0" t="s">
        <v>105</v>
      </c>
      <c r="B4918" s="0" t="s">
        <v>106</v>
      </c>
      <c r="C4918" s="0" t="s">
        <v>65</v>
      </c>
      <c r="D4918" s="0" t="s">
        <v>70</v>
      </c>
      <c r="E4918" s="0" t="n">
        <v>2036</v>
      </c>
      <c r="F4918" s="5" t="n">
        <v>116.128874114088</v>
      </c>
      <c r="G4918" s="10" t="s">
        <v>4</v>
      </c>
    </row>
    <row r="4919" customFormat="false" ht="14.25" hidden="true" customHeight="false" outlineLevel="0" collapsed="false">
      <c r="A4919" s="0" t="s">
        <v>105</v>
      </c>
      <c r="B4919" s="0" t="s">
        <v>106</v>
      </c>
      <c r="C4919" s="0" t="s">
        <v>65</v>
      </c>
      <c r="D4919" s="0" t="s">
        <v>70</v>
      </c>
      <c r="E4919" s="0" t="n">
        <v>2037</v>
      </c>
      <c r="F4919" s="5" t="n">
        <v>117.459809135218</v>
      </c>
      <c r="G4919" s="10" t="s">
        <v>4</v>
      </c>
    </row>
    <row r="4920" customFormat="false" ht="14.25" hidden="true" customHeight="false" outlineLevel="0" collapsed="false">
      <c r="A4920" s="0" t="s">
        <v>105</v>
      </c>
      <c r="B4920" s="0" t="s">
        <v>106</v>
      </c>
      <c r="C4920" s="0" t="s">
        <v>65</v>
      </c>
      <c r="D4920" s="0" t="s">
        <v>70</v>
      </c>
      <c r="E4920" s="0" t="n">
        <v>2038</v>
      </c>
      <c r="F4920" s="5" t="n">
        <v>118.731132832112</v>
      </c>
      <c r="G4920" s="10" t="s">
        <v>4</v>
      </c>
    </row>
    <row r="4921" customFormat="false" ht="14.25" hidden="true" customHeight="false" outlineLevel="0" collapsed="false">
      <c r="A4921" s="0" t="s">
        <v>105</v>
      </c>
      <c r="B4921" s="0" t="s">
        <v>106</v>
      </c>
      <c r="C4921" s="0" t="s">
        <v>65</v>
      </c>
      <c r="D4921" s="0" t="s">
        <v>70</v>
      </c>
      <c r="E4921" s="0" t="n">
        <v>2039</v>
      </c>
      <c r="F4921" s="5" t="n">
        <v>119.542696318032</v>
      </c>
      <c r="G4921" s="10" t="s">
        <v>4</v>
      </c>
    </row>
    <row r="4922" customFormat="false" ht="14.25" hidden="true" customHeight="false" outlineLevel="0" collapsed="false">
      <c r="A4922" s="0" t="s">
        <v>105</v>
      </c>
      <c r="B4922" s="0" t="s">
        <v>106</v>
      </c>
      <c r="C4922" s="0" t="s">
        <v>65</v>
      </c>
      <c r="D4922" s="0" t="s">
        <v>70</v>
      </c>
      <c r="E4922" s="0" t="n">
        <v>2040</v>
      </c>
      <c r="F4922" s="5" t="n">
        <v>120.754306526071</v>
      </c>
      <c r="G4922" s="10" t="s">
        <v>4</v>
      </c>
    </row>
    <row r="4923" customFormat="false" ht="14.25" hidden="true" customHeight="false" outlineLevel="0" collapsed="false">
      <c r="A4923" s="0" t="s">
        <v>105</v>
      </c>
      <c r="B4923" s="0" t="s">
        <v>106</v>
      </c>
      <c r="C4923" s="0" t="s">
        <v>65</v>
      </c>
      <c r="D4923" s="0" t="s">
        <v>71</v>
      </c>
      <c r="E4923" s="0" t="n">
        <v>2024</v>
      </c>
      <c r="F4923" s="5" t="n">
        <v>0</v>
      </c>
      <c r="G4923" s="10" t="s">
        <v>4</v>
      </c>
    </row>
    <row r="4924" customFormat="false" ht="14.25" hidden="true" customHeight="false" outlineLevel="0" collapsed="false">
      <c r="A4924" s="0" t="s">
        <v>105</v>
      </c>
      <c r="B4924" s="0" t="s">
        <v>106</v>
      </c>
      <c r="C4924" s="0" t="s">
        <v>65</v>
      </c>
      <c r="D4924" s="0" t="s">
        <v>71</v>
      </c>
      <c r="E4924" s="0" t="n">
        <v>2025</v>
      </c>
      <c r="F4924" s="5" t="n">
        <v>226.749413335785</v>
      </c>
      <c r="G4924" s="10" t="s">
        <v>4</v>
      </c>
    </row>
    <row r="4925" customFormat="false" ht="14.25" hidden="true" customHeight="false" outlineLevel="0" collapsed="false">
      <c r="A4925" s="0" t="s">
        <v>105</v>
      </c>
      <c r="B4925" s="0" t="s">
        <v>106</v>
      </c>
      <c r="C4925" s="0" t="s">
        <v>65</v>
      </c>
      <c r="D4925" s="0" t="s">
        <v>71</v>
      </c>
      <c r="E4925" s="0" t="n">
        <v>2026</v>
      </c>
      <c r="F4925" s="5" t="n">
        <v>225.688097635612</v>
      </c>
      <c r="G4925" s="10" t="s">
        <v>4</v>
      </c>
    </row>
    <row r="4926" customFormat="false" ht="14.25" hidden="true" customHeight="false" outlineLevel="0" collapsed="false">
      <c r="A4926" s="0" t="s">
        <v>105</v>
      </c>
      <c r="B4926" s="0" t="s">
        <v>106</v>
      </c>
      <c r="C4926" s="0" t="s">
        <v>65</v>
      </c>
      <c r="D4926" s="0" t="s">
        <v>71</v>
      </c>
      <c r="E4926" s="0" t="n">
        <v>2027</v>
      </c>
      <c r="F4926" s="5" t="n">
        <v>233.064820809324</v>
      </c>
      <c r="G4926" s="10" t="s">
        <v>4</v>
      </c>
    </row>
    <row r="4927" customFormat="false" ht="14.25" hidden="true" customHeight="false" outlineLevel="0" collapsed="false">
      <c r="A4927" s="0" t="s">
        <v>105</v>
      </c>
      <c r="B4927" s="0" t="s">
        <v>106</v>
      </c>
      <c r="C4927" s="0" t="s">
        <v>65</v>
      </c>
      <c r="D4927" s="0" t="s">
        <v>71</v>
      </c>
      <c r="E4927" s="0" t="n">
        <v>2028</v>
      </c>
      <c r="F4927" s="5" t="n">
        <v>233.721831272511</v>
      </c>
      <c r="G4927" s="10" t="s">
        <v>4</v>
      </c>
    </row>
    <row r="4928" customFormat="false" ht="14.25" hidden="true" customHeight="false" outlineLevel="0" collapsed="false">
      <c r="A4928" s="0" t="s">
        <v>105</v>
      </c>
      <c r="B4928" s="0" t="s">
        <v>106</v>
      </c>
      <c r="C4928" s="0" t="s">
        <v>65</v>
      </c>
      <c r="D4928" s="0" t="s">
        <v>71</v>
      </c>
      <c r="E4928" s="0" t="n">
        <v>2029</v>
      </c>
      <c r="F4928" s="5" t="n">
        <v>227.527900195305</v>
      </c>
      <c r="G4928" s="10" t="s">
        <v>4</v>
      </c>
    </row>
    <row r="4929" customFormat="false" ht="14.25" hidden="true" customHeight="false" outlineLevel="0" collapsed="false">
      <c r="A4929" s="0" t="s">
        <v>105</v>
      </c>
      <c r="B4929" s="0" t="s">
        <v>106</v>
      </c>
      <c r="C4929" s="0" t="s">
        <v>65</v>
      </c>
      <c r="D4929" s="0" t="s">
        <v>71</v>
      </c>
      <c r="E4929" s="0" t="n">
        <v>2030</v>
      </c>
      <c r="F4929" s="5" t="n">
        <v>218.726472500055</v>
      </c>
      <c r="G4929" s="10" t="s">
        <v>4</v>
      </c>
    </row>
    <row r="4930" customFormat="false" ht="14.25" hidden="true" customHeight="false" outlineLevel="0" collapsed="false">
      <c r="A4930" s="0" t="s">
        <v>105</v>
      </c>
      <c r="B4930" s="0" t="s">
        <v>106</v>
      </c>
      <c r="C4930" s="0" t="s">
        <v>65</v>
      </c>
      <c r="D4930" s="0" t="s">
        <v>71</v>
      </c>
      <c r="E4930" s="0" t="n">
        <v>2031</v>
      </c>
      <c r="F4930" s="5" t="n">
        <v>224.240811262868</v>
      </c>
      <c r="G4930" s="10" t="s">
        <v>4</v>
      </c>
    </row>
    <row r="4931" customFormat="false" ht="14.25" hidden="true" customHeight="false" outlineLevel="0" collapsed="false">
      <c r="A4931" s="0" t="s">
        <v>105</v>
      </c>
      <c r="B4931" s="0" t="s">
        <v>106</v>
      </c>
      <c r="C4931" s="0" t="s">
        <v>65</v>
      </c>
      <c r="D4931" s="0" t="s">
        <v>71</v>
      </c>
      <c r="E4931" s="0" t="n">
        <v>2032</v>
      </c>
      <c r="F4931" s="5" t="n">
        <v>230.286288336996</v>
      </c>
      <c r="G4931" s="10" t="s">
        <v>4</v>
      </c>
    </row>
    <row r="4932" customFormat="false" ht="14.25" hidden="true" customHeight="false" outlineLevel="0" collapsed="false">
      <c r="A4932" s="0" t="s">
        <v>105</v>
      </c>
      <c r="B4932" s="0" t="s">
        <v>106</v>
      </c>
      <c r="C4932" s="0" t="s">
        <v>65</v>
      </c>
      <c r="D4932" s="0" t="s">
        <v>71</v>
      </c>
      <c r="E4932" s="0" t="n">
        <v>2033</v>
      </c>
      <c r="F4932" s="5" t="n">
        <v>235.355829954255</v>
      </c>
      <c r="G4932" s="10" t="s">
        <v>4</v>
      </c>
    </row>
    <row r="4933" customFormat="false" ht="14.25" hidden="true" customHeight="false" outlineLevel="0" collapsed="false">
      <c r="A4933" s="0" t="s">
        <v>105</v>
      </c>
      <c r="B4933" s="0" t="s">
        <v>106</v>
      </c>
      <c r="C4933" s="0" t="s">
        <v>65</v>
      </c>
      <c r="D4933" s="0" t="s">
        <v>71</v>
      </c>
      <c r="E4933" s="0" t="n">
        <v>2034</v>
      </c>
      <c r="F4933" s="5" t="n">
        <v>239.981703905272</v>
      </c>
      <c r="G4933" s="10" t="s">
        <v>4</v>
      </c>
    </row>
    <row r="4934" customFormat="false" ht="14.25" hidden="true" customHeight="false" outlineLevel="0" collapsed="false">
      <c r="A4934" s="0" t="s">
        <v>105</v>
      </c>
      <c r="B4934" s="0" t="s">
        <v>106</v>
      </c>
      <c r="C4934" s="0" t="s">
        <v>65</v>
      </c>
      <c r="D4934" s="0" t="s">
        <v>71</v>
      </c>
      <c r="E4934" s="0" t="n">
        <v>2035</v>
      </c>
      <c r="F4934" s="5" t="n">
        <v>244.788437500326</v>
      </c>
      <c r="G4934" s="10" t="s">
        <v>4</v>
      </c>
    </row>
    <row r="4935" customFormat="false" ht="14.25" hidden="true" customHeight="false" outlineLevel="0" collapsed="false">
      <c r="A4935" s="0" t="s">
        <v>105</v>
      </c>
      <c r="B4935" s="0" t="s">
        <v>106</v>
      </c>
      <c r="C4935" s="0" t="s">
        <v>65</v>
      </c>
      <c r="D4935" s="0" t="s">
        <v>71</v>
      </c>
      <c r="E4935" s="0" t="n">
        <v>2036</v>
      </c>
      <c r="F4935" s="5" t="n">
        <v>248.506357418292</v>
      </c>
      <c r="G4935" s="10" t="s">
        <v>4</v>
      </c>
    </row>
    <row r="4936" customFormat="false" ht="14.25" hidden="true" customHeight="false" outlineLevel="0" collapsed="false">
      <c r="A4936" s="0" t="s">
        <v>105</v>
      </c>
      <c r="B4936" s="0" t="s">
        <v>106</v>
      </c>
      <c r="C4936" s="0" t="s">
        <v>65</v>
      </c>
      <c r="D4936" s="0" t="s">
        <v>71</v>
      </c>
      <c r="E4936" s="0" t="n">
        <v>2037</v>
      </c>
      <c r="F4936" s="5" t="n">
        <v>252.119144267781</v>
      </c>
      <c r="G4936" s="10" t="s">
        <v>4</v>
      </c>
    </row>
    <row r="4937" customFormat="false" ht="14.25" hidden="true" customHeight="false" outlineLevel="0" collapsed="false">
      <c r="A4937" s="0" t="s">
        <v>105</v>
      </c>
      <c r="B4937" s="0" t="s">
        <v>106</v>
      </c>
      <c r="C4937" s="0" t="s">
        <v>65</v>
      </c>
      <c r="D4937" s="0" t="s">
        <v>71</v>
      </c>
      <c r="E4937" s="0" t="n">
        <v>2038</v>
      </c>
      <c r="F4937" s="5" t="n">
        <v>255.830330971143</v>
      </c>
      <c r="G4937" s="10" t="s">
        <v>4</v>
      </c>
    </row>
    <row r="4938" customFormat="false" ht="14.25" hidden="true" customHeight="false" outlineLevel="0" collapsed="false">
      <c r="A4938" s="0" t="s">
        <v>105</v>
      </c>
      <c r="B4938" s="0" t="s">
        <v>106</v>
      </c>
      <c r="C4938" s="0" t="s">
        <v>65</v>
      </c>
      <c r="D4938" s="0" t="s">
        <v>71</v>
      </c>
      <c r="E4938" s="0" t="n">
        <v>2039</v>
      </c>
      <c r="F4938" s="5" t="n">
        <v>259.573868750512</v>
      </c>
      <c r="G4938" s="10" t="s">
        <v>4</v>
      </c>
    </row>
    <row r="4939" customFormat="false" ht="14.25" hidden="true" customHeight="false" outlineLevel="0" collapsed="false">
      <c r="A4939" s="0" t="s">
        <v>105</v>
      </c>
      <c r="B4939" s="0" t="s">
        <v>106</v>
      </c>
      <c r="C4939" s="0" t="s">
        <v>65</v>
      </c>
      <c r="D4939" s="0" t="s">
        <v>71</v>
      </c>
      <c r="E4939" s="0" t="n">
        <v>2040</v>
      </c>
      <c r="F4939" s="5" t="n">
        <v>263.76294494387</v>
      </c>
      <c r="G4939" s="10" t="s">
        <v>4</v>
      </c>
    </row>
    <row r="4940" customFormat="false" ht="14.25" hidden="true" customHeight="false" outlineLevel="0" collapsed="false">
      <c r="A4940" s="0" t="s">
        <v>105</v>
      </c>
      <c r="B4940" s="0" t="s">
        <v>106</v>
      </c>
      <c r="C4940" s="0" t="s">
        <v>72</v>
      </c>
      <c r="D4940" s="0" t="s">
        <v>56</v>
      </c>
      <c r="E4940" s="0" t="n">
        <v>2024</v>
      </c>
      <c r="F4940" s="5" t="n">
        <v>0</v>
      </c>
      <c r="G4940" s="10" t="s">
        <v>4</v>
      </c>
    </row>
    <row r="4941" customFormat="false" ht="14.25" hidden="true" customHeight="false" outlineLevel="0" collapsed="false">
      <c r="A4941" s="0" t="s">
        <v>105</v>
      </c>
      <c r="B4941" s="0" t="s">
        <v>106</v>
      </c>
      <c r="C4941" s="0" t="s">
        <v>72</v>
      </c>
      <c r="D4941" s="0" t="s">
        <v>56</v>
      </c>
      <c r="E4941" s="0" t="n">
        <v>2025</v>
      </c>
      <c r="F4941" s="5" t="n">
        <v>76.6761836109923</v>
      </c>
      <c r="G4941" s="10" t="s">
        <v>4</v>
      </c>
    </row>
    <row r="4942" customFormat="false" ht="14.25" hidden="true" customHeight="false" outlineLevel="0" collapsed="false">
      <c r="A4942" s="0" t="s">
        <v>105</v>
      </c>
      <c r="B4942" s="0" t="s">
        <v>106</v>
      </c>
      <c r="C4942" s="0" t="s">
        <v>72</v>
      </c>
      <c r="D4942" s="0" t="s">
        <v>56</v>
      </c>
      <c r="E4942" s="0" t="n">
        <v>2026</v>
      </c>
      <c r="F4942" s="5" t="n">
        <v>80.0163257466205</v>
      </c>
      <c r="G4942" s="10" t="s">
        <v>4</v>
      </c>
    </row>
    <row r="4943" customFormat="false" ht="14.25" hidden="true" customHeight="false" outlineLevel="0" collapsed="false">
      <c r="A4943" s="0" t="s">
        <v>105</v>
      </c>
      <c r="B4943" s="0" t="s">
        <v>106</v>
      </c>
      <c r="C4943" s="0" t="s">
        <v>72</v>
      </c>
      <c r="D4943" s="0" t="s">
        <v>56</v>
      </c>
      <c r="E4943" s="0" t="n">
        <v>2027</v>
      </c>
      <c r="F4943" s="5" t="n">
        <v>86.4372032044587</v>
      </c>
      <c r="G4943" s="10" t="s">
        <v>4</v>
      </c>
    </row>
    <row r="4944" customFormat="false" ht="14.25" hidden="true" customHeight="false" outlineLevel="0" collapsed="false">
      <c r="A4944" s="0" t="s">
        <v>105</v>
      </c>
      <c r="B4944" s="0" t="s">
        <v>106</v>
      </c>
      <c r="C4944" s="0" t="s">
        <v>72</v>
      </c>
      <c r="D4944" s="0" t="s">
        <v>56</v>
      </c>
      <c r="E4944" s="0" t="n">
        <v>2028</v>
      </c>
      <c r="F4944" s="5" t="n">
        <v>91.4198381390166</v>
      </c>
      <c r="G4944" s="10" t="s">
        <v>4</v>
      </c>
    </row>
    <row r="4945" customFormat="false" ht="14.25" hidden="true" customHeight="false" outlineLevel="0" collapsed="false">
      <c r="A4945" s="0" t="s">
        <v>105</v>
      </c>
      <c r="B4945" s="0" t="s">
        <v>106</v>
      </c>
      <c r="C4945" s="0" t="s">
        <v>72</v>
      </c>
      <c r="D4945" s="0" t="s">
        <v>56</v>
      </c>
      <c r="E4945" s="0" t="n">
        <v>2029</v>
      </c>
      <c r="F4945" s="5" t="n">
        <v>94.3406501456353</v>
      </c>
      <c r="G4945" s="10" t="s">
        <v>4</v>
      </c>
    </row>
    <row r="4946" customFormat="false" ht="14.25" hidden="true" customHeight="false" outlineLevel="0" collapsed="false">
      <c r="A4946" s="0" t="s">
        <v>105</v>
      </c>
      <c r="B4946" s="0" t="s">
        <v>106</v>
      </c>
      <c r="C4946" s="0" t="s">
        <v>72</v>
      </c>
      <c r="D4946" s="0" t="s">
        <v>56</v>
      </c>
      <c r="E4946" s="0" t="n">
        <v>2030</v>
      </c>
      <c r="F4946" s="5" t="n">
        <v>96.6797641888106</v>
      </c>
      <c r="G4946" s="10" t="s">
        <v>4</v>
      </c>
    </row>
    <row r="4947" customFormat="false" ht="14.25" hidden="true" customHeight="false" outlineLevel="0" collapsed="false">
      <c r="A4947" s="0" t="s">
        <v>105</v>
      </c>
      <c r="B4947" s="0" t="s">
        <v>106</v>
      </c>
      <c r="C4947" s="0" t="s">
        <v>72</v>
      </c>
      <c r="D4947" s="0" t="s">
        <v>56</v>
      </c>
      <c r="E4947" s="0" t="n">
        <v>2031</v>
      </c>
      <c r="F4947" s="5" t="n">
        <v>98.6706926009564</v>
      </c>
      <c r="G4947" s="10" t="s">
        <v>4</v>
      </c>
    </row>
    <row r="4948" customFormat="false" ht="14.25" hidden="true" customHeight="false" outlineLevel="0" collapsed="false">
      <c r="A4948" s="0" t="s">
        <v>105</v>
      </c>
      <c r="B4948" s="0" t="s">
        <v>106</v>
      </c>
      <c r="C4948" s="0" t="s">
        <v>72</v>
      </c>
      <c r="D4948" s="0" t="s">
        <v>56</v>
      </c>
      <c r="E4948" s="0" t="n">
        <v>2032</v>
      </c>
      <c r="F4948" s="5" t="n">
        <v>101.119920999213</v>
      </c>
      <c r="G4948" s="10" t="s">
        <v>4</v>
      </c>
    </row>
    <row r="4949" customFormat="false" ht="14.25" hidden="true" customHeight="false" outlineLevel="0" collapsed="false">
      <c r="A4949" s="0" t="s">
        <v>105</v>
      </c>
      <c r="B4949" s="0" t="s">
        <v>106</v>
      </c>
      <c r="C4949" s="0" t="s">
        <v>72</v>
      </c>
      <c r="D4949" s="0" t="s">
        <v>56</v>
      </c>
      <c r="E4949" s="0" t="n">
        <v>2033</v>
      </c>
      <c r="F4949" s="5" t="n">
        <v>103.127797525788</v>
      </c>
      <c r="G4949" s="10" t="s">
        <v>4</v>
      </c>
    </row>
    <row r="4950" customFormat="false" ht="14.25" hidden="true" customHeight="false" outlineLevel="0" collapsed="false">
      <c r="A4950" s="0" t="s">
        <v>105</v>
      </c>
      <c r="B4950" s="0" t="s">
        <v>106</v>
      </c>
      <c r="C4950" s="0" t="s">
        <v>72</v>
      </c>
      <c r="D4950" s="0" t="s">
        <v>56</v>
      </c>
      <c r="E4950" s="0" t="n">
        <v>2034</v>
      </c>
      <c r="F4950" s="5" t="n">
        <v>105.028132935894</v>
      </c>
      <c r="G4950" s="10" t="s">
        <v>4</v>
      </c>
    </row>
    <row r="4951" customFormat="false" ht="14.25" hidden="true" customHeight="false" outlineLevel="0" collapsed="false">
      <c r="A4951" s="0" t="s">
        <v>105</v>
      </c>
      <c r="B4951" s="0" t="s">
        <v>106</v>
      </c>
      <c r="C4951" s="0" t="s">
        <v>72</v>
      </c>
      <c r="D4951" s="0" t="s">
        <v>56</v>
      </c>
      <c r="E4951" s="0" t="n">
        <v>2035</v>
      </c>
      <c r="F4951" s="5" t="n">
        <v>106.933308085635</v>
      </c>
      <c r="G4951" s="10" t="s">
        <v>4</v>
      </c>
    </row>
    <row r="4952" customFormat="false" ht="14.25" hidden="true" customHeight="false" outlineLevel="0" collapsed="false">
      <c r="A4952" s="0" t="s">
        <v>105</v>
      </c>
      <c r="B4952" s="0" t="s">
        <v>106</v>
      </c>
      <c r="C4952" s="0" t="s">
        <v>72</v>
      </c>
      <c r="D4952" s="0" t="s">
        <v>56</v>
      </c>
      <c r="E4952" s="0" t="n">
        <v>2036</v>
      </c>
      <c r="F4952" s="5" t="n">
        <v>108.121027248046</v>
      </c>
      <c r="G4952" s="10" t="s">
        <v>4</v>
      </c>
    </row>
    <row r="4953" customFormat="false" ht="14.25" hidden="true" customHeight="false" outlineLevel="0" collapsed="false">
      <c r="A4953" s="0" t="s">
        <v>105</v>
      </c>
      <c r="B4953" s="0" t="s">
        <v>106</v>
      </c>
      <c r="C4953" s="0" t="s">
        <v>72</v>
      </c>
      <c r="D4953" s="0" t="s">
        <v>56</v>
      </c>
      <c r="E4953" s="0" t="n">
        <v>2037</v>
      </c>
      <c r="F4953" s="5" t="n">
        <v>109.376412138553</v>
      </c>
      <c r="G4953" s="10" t="s">
        <v>4</v>
      </c>
    </row>
    <row r="4954" customFormat="false" ht="14.25" hidden="true" customHeight="false" outlineLevel="0" collapsed="false">
      <c r="A4954" s="0" t="s">
        <v>105</v>
      </c>
      <c r="B4954" s="0" t="s">
        <v>106</v>
      </c>
      <c r="C4954" s="0" t="s">
        <v>72</v>
      </c>
      <c r="D4954" s="0" t="s">
        <v>56</v>
      </c>
      <c r="E4954" s="0" t="n">
        <v>2038</v>
      </c>
      <c r="F4954" s="5" t="n">
        <v>110.523115112727</v>
      </c>
      <c r="G4954" s="10" t="s">
        <v>4</v>
      </c>
    </row>
    <row r="4955" customFormat="false" ht="14.25" hidden="true" customHeight="false" outlineLevel="0" collapsed="false">
      <c r="A4955" s="0" t="s">
        <v>105</v>
      </c>
      <c r="B4955" s="0" t="s">
        <v>106</v>
      </c>
      <c r="C4955" s="0" t="s">
        <v>72</v>
      </c>
      <c r="D4955" s="0" t="s">
        <v>56</v>
      </c>
      <c r="E4955" s="0" t="n">
        <v>2039</v>
      </c>
      <c r="F4955" s="5" t="n">
        <v>111.827230579371</v>
      </c>
      <c r="G4955" s="10" t="s">
        <v>4</v>
      </c>
    </row>
    <row r="4956" customFormat="false" ht="14.25" hidden="true" customHeight="false" outlineLevel="0" collapsed="false">
      <c r="A4956" s="0" t="s">
        <v>105</v>
      </c>
      <c r="B4956" s="0" t="s">
        <v>106</v>
      </c>
      <c r="C4956" s="0" t="s">
        <v>72</v>
      </c>
      <c r="D4956" s="0" t="s">
        <v>56</v>
      </c>
      <c r="E4956" s="0" t="n">
        <v>2040</v>
      </c>
      <c r="F4956" s="5" t="n">
        <v>113.110994084966</v>
      </c>
      <c r="G4956" s="10" t="s">
        <v>4</v>
      </c>
    </row>
    <row r="4957" customFormat="false" ht="14.25" hidden="true" customHeight="false" outlineLevel="0" collapsed="false">
      <c r="A4957" s="0" t="s">
        <v>105</v>
      </c>
      <c r="B4957" s="0" t="s">
        <v>106</v>
      </c>
      <c r="C4957" s="0" t="s">
        <v>72</v>
      </c>
      <c r="D4957" s="0" t="s">
        <v>73</v>
      </c>
      <c r="E4957" s="0" t="n">
        <v>2024</v>
      </c>
      <c r="F4957" s="5" t="n">
        <v>0</v>
      </c>
      <c r="G4957" s="10" t="s">
        <v>4</v>
      </c>
    </row>
    <row r="4958" customFormat="false" ht="14.25" hidden="true" customHeight="false" outlineLevel="0" collapsed="false">
      <c r="A4958" s="0" t="s">
        <v>105</v>
      </c>
      <c r="B4958" s="0" t="s">
        <v>106</v>
      </c>
      <c r="C4958" s="0" t="s">
        <v>72</v>
      </c>
      <c r="D4958" s="0" t="s">
        <v>73</v>
      </c>
      <c r="E4958" s="0" t="n">
        <v>2025</v>
      </c>
      <c r="F4958" s="5" t="n">
        <v>0.0204667888730648</v>
      </c>
      <c r="G4958" s="10" t="s">
        <v>4</v>
      </c>
    </row>
    <row r="4959" customFormat="false" ht="14.25" hidden="true" customHeight="false" outlineLevel="0" collapsed="false">
      <c r="A4959" s="0" t="s">
        <v>105</v>
      </c>
      <c r="B4959" s="0" t="s">
        <v>106</v>
      </c>
      <c r="C4959" s="0" t="s">
        <v>72</v>
      </c>
      <c r="D4959" s="0" t="s">
        <v>73</v>
      </c>
      <c r="E4959" s="0" t="n">
        <v>2026</v>
      </c>
      <c r="F4959" s="5" t="n">
        <v>0.116465075682892</v>
      </c>
      <c r="G4959" s="10" t="s">
        <v>4</v>
      </c>
    </row>
    <row r="4960" customFormat="false" ht="14.25" hidden="true" customHeight="false" outlineLevel="0" collapsed="false">
      <c r="A4960" s="0" t="s">
        <v>105</v>
      </c>
      <c r="B4960" s="0" t="s">
        <v>106</v>
      </c>
      <c r="C4960" s="0" t="s">
        <v>72</v>
      </c>
      <c r="D4960" s="0" t="s">
        <v>73</v>
      </c>
      <c r="E4960" s="0" t="n">
        <v>2027</v>
      </c>
      <c r="F4960" s="5" t="n">
        <v>0.116546653218824</v>
      </c>
      <c r="G4960" s="10" t="s">
        <v>4</v>
      </c>
    </row>
    <row r="4961" customFormat="false" ht="14.25" hidden="true" customHeight="false" outlineLevel="0" collapsed="false">
      <c r="A4961" s="0" t="s">
        <v>105</v>
      </c>
      <c r="B4961" s="0" t="s">
        <v>106</v>
      </c>
      <c r="C4961" s="0" t="s">
        <v>72</v>
      </c>
      <c r="D4961" s="0" t="s">
        <v>73</v>
      </c>
      <c r="E4961" s="0" t="n">
        <v>2028</v>
      </c>
      <c r="F4961" s="5" t="n">
        <v>0.26900220418278</v>
      </c>
      <c r="G4961" s="10" t="s">
        <v>4</v>
      </c>
    </row>
    <row r="4962" customFormat="false" ht="14.25" hidden="true" customHeight="false" outlineLevel="0" collapsed="false">
      <c r="A4962" s="0" t="s">
        <v>105</v>
      </c>
      <c r="B4962" s="0" t="s">
        <v>106</v>
      </c>
      <c r="C4962" s="0" t="s">
        <v>72</v>
      </c>
      <c r="D4962" s="0" t="s">
        <v>73</v>
      </c>
      <c r="E4962" s="0" t="n">
        <v>2029</v>
      </c>
      <c r="F4962" s="5" t="n">
        <v>0.270590232620486</v>
      </c>
      <c r="G4962" s="10" t="s">
        <v>4</v>
      </c>
    </row>
    <row r="4963" customFormat="false" ht="14.25" hidden="true" customHeight="false" outlineLevel="0" collapsed="false">
      <c r="A4963" s="0" t="s">
        <v>105</v>
      </c>
      <c r="B4963" s="0" t="s">
        <v>106</v>
      </c>
      <c r="C4963" s="0" t="s">
        <v>72</v>
      </c>
      <c r="D4963" s="0" t="s">
        <v>73</v>
      </c>
      <c r="E4963" s="0" t="n">
        <v>2030</v>
      </c>
      <c r="F4963" s="5" t="n">
        <v>0.334707920045314</v>
      </c>
      <c r="G4963" s="10" t="s">
        <v>4</v>
      </c>
    </row>
    <row r="4964" customFormat="false" ht="14.25" hidden="true" customHeight="false" outlineLevel="0" collapsed="false">
      <c r="A4964" s="0" t="s">
        <v>105</v>
      </c>
      <c r="B4964" s="0" t="s">
        <v>106</v>
      </c>
      <c r="C4964" s="0" t="s">
        <v>72</v>
      </c>
      <c r="D4964" s="0" t="s">
        <v>73</v>
      </c>
      <c r="E4964" s="0" t="n">
        <v>2031</v>
      </c>
      <c r="F4964" s="5" t="n">
        <v>0.262764334205351</v>
      </c>
      <c r="G4964" s="10" t="s">
        <v>4</v>
      </c>
    </row>
    <row r="4965" customFormat="false" ht="14.25" hidden="true" customHeight="false" outlineLevel="0" collapsed="false">
      <c r="A4965" s="0" t="s">
        <v>105</v>
      </c>
      <c r="B4965" s="0" t="s">
        <v>106</v>
      </c>
      <c r="C4965" s="0" t="s">
        <v>72</v>
      </c>
      <c r="D4965" s="0" t="s">
        <v>73</v>
      </c>
      <c r="E4965" s="0" t="n">
        <v>2032</v>
      </c>
      <c r="F4965" s="5" t="n">
        <v>0.467436593616349</v>
      </c>
      <c r="G4965" s="10" t="s">
        <v>4</v>
      </c>
    </row>
    <row r="4966" customFormat="false" ht="14.25" hidden="true" customHeight="false" outlineLevel="0" collapsed="false">
      <c r="A4966" s="0" t="s">
        <v>105</v>
      </c>
      <c r="B4966" s="0" t="s">
        <v>106</v>
      </c>
      <c r="C4966" s="0" t="s">
        <v>72</v>
      </c>
      <c r="D4966" s="0" t="s">
        <v>73</v>
      </c>
      <c r="E4966" s="0" t="n">
        <v>2033</v>
      </c>
      <c r="F4966" s="5" t="n">
        <v>0.579230925248866</v>
      </c>
      <c r="G4966" s="10" t="s">
        <v>4</v>
      </c>
    </row>
    <row r="4967" customFormat="false" ht="14.25" hidden="true" customHeight="false" outlineLevel="0" collapsed="false">
      <c r="A4967" s="0" t="s">
        <v>105</v>
      </c>
      <c r="B4967" s="0" t="s">
        <v>106</v>
      </c>
      <c r="C4967" s="0" t="s">
        <v>72</v>
      </c>
      <c r="D4967" s="0" t="s">
        <v>73</v>
      </c>
      <c r="E4967" s="0" t="n">
        <v>2034</v>
      </c>
      <c r="F4967" s="5" t="n">
        <v>0.721183267579285</v>
      </c>
      <c r="G4967" s="10" t="s">
        <v>4</v>
      </c>
    </row>
    <row r="4968" customFormat="false" ht="14.25" hidden="true" customHeight="false" outlineLevel="0" collapsed="false">
      <c r="A4968" s="0" t="s">
        <v>105</v>
      </c>
      <c r="B4968" s="0" t="s">
        <v>106</v>
      </c>
      <c r="C4968" s="0" t="s">
        <v>72</v>
      </c>
      <c r="D4968" s="0" t="s">
        <v>73</v>
      </c>
      <c r="E4968" s="0" t="n">
        <v>2035</v>
      </c>
      <c r="F4968" s="5" t="n">
        <v>0.737481738215773</v>
      </c>
      <c r="G4968" s="10" t="s">
        <v>4</v>
      </c>
    </row>
    <row r="4969" customFormat="false" ht="14.25" hidden="true" customHeight="false" outlineLevel="0" collapsed="false">
      <c r="A4969" s="0" t="s">
        <v>105</v>
      </c>
      <c r="B4969" s="0" t="s">
        <v>106</v>
      </c>
      <c r="C4969" s="0" t="s">
        <v>72</v>
      </c>
      <c r="D4969" s="0" t="s">
        <v>73</v>
      </c>
      <c r="E4969" s="0" t="n">
        <v>2036</v>
      </c>
      <c r="F4969" s="5" t="n">
        <v>0.74829033840993</v>
      </c>
      <c r="G4969" s="10" t="s">
        <v>4</v>
      </c>
    </row>
    <row r="4970" customFormat="false" ht="14.25" hidden="true" customHeight="false" outlineLevel="0" collapsed="false">
      <c r="A4970" s="0" t="s">
        <v>105</v>
      </c>
      <c r="B4970" s="0" t="s">
        <v>106</v>
      </c>
      <c r="C4970" s="0" t="s">
        <v>72</v>
      </c>
      <c r="D4970" s="0" t="s">
        <v>73</v>
      </c>
      <c r="E4970" s="0" t="n">
        <v>2037</v>
      </c>
      <c r="F4970" s="5" t="n">
        <v>0.910554830678522</v>
      </c>
      <c r="G4970" s="10" t="s">
        <v>4</v>
      </c>
    </row>
    <row r="4971" customFormat="false" ht="14.25" hidden="true" customHeight="false" outlineLevel="0" collapsed="false">
      <c r="A4971" s="0" t="s">
        <v>105</v>
      </c>
      <c r="B4971" s="0" t="s">
        <v>106</v>
      </c>
      <c r="C4971" s="0" t="s">
        <v>72</v>
      </c>
      <c r="D4971" s="0" t="s">
        <v>73</v>
      </c>
      <c r="E4971" s="0" t="n">
        <v>2038</v>
      </c>
      <c r="F4971" s="5" t="n">
        <v>0.953590730963844</v>
      </c>
      <c r="G4971" s="10" t="s">
        <v>4</v>
      </c>
    </row>
    <row r="4972" customFormat="false" ht="14.25" hidden="true" customHeight="false" outlineLevel="0" collapsed="false">
      <c r="A4972" s="0" t="s">
        <v>105</v>
      </c>
      <c r="B4972" s="0" t="s">
        <v>106</v>
      </c>
      <c r="C4972" s="0" t="s">
        <v>72</v>
      </c>
      <c r="D4972" s="0" t="s">
        <v>73</v>
      </c>
      <c r="E4972" s="0" t="n">
        <v>2039</v>
      </c>
      <c r="F4972" s="5" t="n">
        <v>1.16319596253953</v>
      </c>
      <c r="G4972" s="10" t="s">
        <v>4</v>
      </c>
    </row>
    <row r="4973" customFormat="false" ht="14.25" hidden="true" customHeight="false" outlineLevel="0" collapsed="false">
      <c r="A4973" s="0" t="s">
        <v>105</v>
      </c>
      <c r="B4973" s="0" t="s">
        <v>106</v>
      </c>
      <c r="C4973" s="0" t="s">
        <v>72</v>
      </c>
      <c r="D4973" s="0" t="s">
        <v>73</v>
      </c>
      <c r="E4973" s="0" t="n">
        <v>2040</v>
      </c>
      <c r="F4973" s="5" t="n">
        <v>1.16189166153528</v>
      </c>
      <c r="G4973" s="10" t="s">
        <v>4</v>
      </c>
    </row>
    <row r="4974" customFormat="false" ht="14.25" hidden="true" customHeight="false" outlineLevel="0" collapsed="false">
      <c r="A4974" s="0" t="s">
        <v>105</v>
      </c>
      <c r="B4974" s="0" t="s">
        <v>106</v>
      </c>
      <c r="C4974" s="0" t="s">
        <v>72</v>
      </c>
      <c r="D4974" s="0" t="s">
        <v>74</v>
      </c>
      <c r="E4974" s="0" t="n">
        <v>2024</v>
      </c>
      <c r="F4974" s="5" t="n">
        <v>0</v>
      </c>
      <c r="G4974" s="10" t="s">
        <v>4</v>
      </c>
    </row>
    <row r="4975" customFormat="false" ht="14.25" hidden="true" customHeight="false" outlineLevel="0" collapsed="false">
      <c r="A4975" s="0" t="s">
        <v>105</v>
      </c>
      <c r="B4975" s="0" t="s">
        <v>106</v>
      </c>
      <c r="C4975" s="0" t="s">
        <v>72</v>
      </c>
      <c r="D4975" s="0" t="s">
        <v>74</v>
      </c>
      <c r="E4975" s="0" t="n">
        <v>2025</v>
      </c>
      <c r="F4975" s="5" t="n">
        <v>0.196479472875585</v>
      </c>
      <c r="G4975" s="10" t="s">
        <v>4</v>
      </c>
    </row>
    <row r="4976" customFormat="false" ht="14.25" hidden="true" customHeight="false" outlineLevel="0" collapsed="false">
      <c r="A4976" s="0" t="s">
        <v>105</v>
      </c>
      <c r="B4976" s="0" t="s">
        <v>106</v>
      </c>
      <c r="C4976" s="0" t="s">
        <v>72</v>
      </c>
      <c r="D4976" s="0" t="s">
        <v>74</v>
      </c>
      <c r="E4976" s="0" t="n">
        <v>2026</v>
      </c>
      <c r="F4976" s="5" t="n">
        <v>1.1210673492363</v>
      </c>
      <c r="G4976" s="10" t="s">
        <v>4</v>
      </c>
    </row>
    <row r="4977" customFormat="false" ht="14.25" hidden="true" customHeight="false" outlineLevel="0" collapsed="false">
      <c r="A4977" s="0" t="s">
        <v>105</v>
      </c>
      <c r="B4977" s="0" t="s">
        <v>106</v>
      </c>
      <c r="C4977" s="0" t="s">
        <v>72</v>
      </c>
      <c r="D4977" s="0" t="s">
        <v>74</v>
      </c>
      <c r="E4977" s="0" t="n">
        <v>2027</v>
      </c>
      <c r="F4977" s="5" t="n">
        <v>1.12123440357304</v>
      </c>
      <c r="G4977" s="10" t="s">
        <v>4</v>
      </c>
    </row>
    <row r="4978" customFormat="false" ht="14.25" hidden="true" customHeight="false" outlineLevel="0" collapsed="false">
      <c r="A4978" s="0" t="s">
        <v>105</v>
      </c>
      <c r="B4978" s="0" t="s">
        <v>106</v>
      </c>
      <c r="C4978" s="0" t="s">
        <v>72</v>
      </c>
      <c r="D4978" s="0" t="s">
        <v>74</v>
      </c>
      <c r="E4978" s="0" t="n">
        <v>2028</v>
      </c>
      <c r="F4978" s="5" t="n">
        <v>2.59880024055818</v>
      </c>
      <c r="G4978" s="10" t="s">
        <v>4</v>
      </c>
    </row>
    <row r="4979" customFormat="false" ht="14.25" hidden="true" customHeight="false" outlineLevel="0" collapsed="false">
      <c r="A4979" s="0" t="s">
        <v>105</v>
      </c>
      <c r="B4979" s="0" t="s">
        <v>106</v>
      </c>
      <c r="C4979" s="0" t="s">
        <v>72</v>
      </c>
      <c r="D4979" s="0" t="s">
        <v>74</v>
      </c>
      <c r="E4979" s="0" t="n">
        <v>2029</v>
      </c>
      <c r="F4979" s="5" t="n">
        <v>2.61393255195506</v>
      </c>
      <c r="G4979" s="10" t="s">
        <v>4</v>
      </c>
    </row>
    <row r="4980" customFormat="false" ht="14.25" hidden="true" customHeight="false" outlineLevel="0" collapsed="false">
      <c r="A4980" s="0" t="s">
        <v>105</v>
      </c>
      <c r="B4980" s="0" t="s">
        <v>106</v>
      </c>
      <c r="C4980" s="0" t="s">
        <v>72</v>
      </c>
      <c r="D4980" s="0" t="s">
        <v>74</v>
      </c>
      <c r="E4980" s="0" t="n">
        <v>2030</v>
      </c>
      <c r="F4980" s="5" t="n">
        <v>3.23873329157641</v>
      </c>
      <c r="G4980" s="10" t="s">
        <v>4</v>
      </c>
    </row>
    <row r="4981" customFormat="false" ht="14.25" hidden="true" customHeight="false" outlineLevel="0" collapsed="false">
      <c r="A4981" s="0" t="s">
        <v>105</v>
      </c>
      <c r="B4981" s="0" t="s">
        <v>106</v>
      </c>
      <c r="C4981" s="0" t="s">
        <v>72</v>
      </c>
      <c r="D4981" s="0" t="s">
        <v>74</v>
      </c>
      <c r="E4981" s="0" t="n">
        <v>2031</v>
      </c>
      <c r="F4981" s="5" t="n">
        <v>2.5376418552139</v>
      </c>
      <c r="G4981" s="10" t="s">
        <v>4</v>
      </c>
    </row>
    <row r="4982" customFormat="false" ht="14.25" hidden="true" customHeight="false" outlineLevel="0" collapsed="false">
      <c r="A4982" s="0" t="s">
        <v>105</v>
      </c>
      <c r="B4982" s="0" t="s">
        <v>106</v>
      </c>
      <c r="C4982" s="0" t="s">
        <v>72</v>
      </c>
      <c r="D4982" s="0" t="s">
        <v>74</v>
      </c>
      <c r="E4982" s="0" t="n">
        <v>2032</v>
      </c>
      <c r="F4982" s="5" t="n">
        <v>4.53798300982291</v>
      </c>
      <c r="G4982" s="10" t="s">
        <v>4</v>
      </c>
    </row>
    <row r="4983" customFormat="false" ht="14.25" hidden="true" customHeight="false" outlineLevel="0" collapsed="false">
      <c r="A4983" s="0" t="s">
        <v>105</v>
      </c>
      <c r="B4983" s="0" t="s">
        <v>106</v>
      </c>
      <c r="C4983" s="0" t="s">
        <v>72</v>
      </c>
      <c r="D4983" s="0" t="s">
        <v>74</v>
      </c>
      <c r="E4983" s="0" t="n">
        <v>2033</v>
      </c>
      <c r="F4983" s="5" t="n">
        <v>5.63890073608789</v>
      </c>
      <c r="G4983" s="10" t="s">
        <v>4</v>
      </c>
    </row>
    <row r="4984" customFormat="false" ht="14.25" hidden="true" customHeight="false" outlineLevel="0" collapsed="false">
      <c r="A4984" s="0" t="s">
        <v>105</v>
      </c>
      <c r="B4984" s="0" t="s">
        <v>106</v>
      </c>
      <c r="C4984" s="0" t="s">
        <v>72</v>
      </c>
      <c r="D4984" s="0" t="s">
        <v>74</v>
      </c>
      <c r="E4984" s="0" t="n">
        <v>2034</v>
      </c>
      <c r="F4984" s="5" t="n">
        <v>7.04551162301562</v>
      </c>
      <c r="G4984" s="10" t="s">
        <v>4</v>
      </c>
    </row>
    <row r="4985" customFormat="false" ht="14.25" hidden="true" customHeight="false" outlineLevel="0" collapsed="false">
      <c r="A4985" s="0" t="s">
        <v>105</v>
      </c>
      <c r="B4985" s="0" t="s">
        <v>106</v>
      </c>
      <c r="C4985" s="0" t="s">
        <v>72</v>
      </c>
      <c r="D4985" s="0" t="s">
        <v>74</v>
      </c>
      <c r="E4985" s="0" t="n">
        <v>2035</v>
      </c>
      <c r="F4985" s="5" t="n">
        <v>7.20615802543166</v>
      </c>
      <c r="G4985" s="10" t="s">
        <v>4</v>
      </c>
    </row>
    <row r="4986" customFormat="false" ht="14.25" hidden="true" customHeight="false" outlineLevel="0" collapsed="false">
      <c r="A4986" s="0" t="s">
        <v>105</v>
      </c>
      <c r="B4986" s="0" t="s">
        <v>106</v>
      </c>
      <c r="C4986" s="0" t="s">
        <v>72</v>
      </c>
      <c r="D4986" s="0" t="s">
        <v>74</v>
      </c>
      <c r="E4986" s="0" t="n">
        <v>2036</v>
      </c>
      <c r="F4986" s="5" t="n">
        <v>7.31296474070354</v>
      </c>
      <c r="G4986" s="10" t="s">
        <v>4</v>
      </c>
    </row>
    <row r="4987" customFormat="false" ht="14.25" hidden="true" customHeight="false" outlineLevel="0" collapsed="false">
      <c r="A4987" s="0" t="s">
        <v>105</v>
      </c>
      <c r="B4987" s="0" t="s">
        <v>106</v>
      </c>
      <c r="C4987" s="0" t="s">
        <v>72</v>
      </c>
      <c r="D4987" s="0" t="s">
        <v>74</v>
      </c>
      <c r="E4987" s="0" t="n">
        <v>2037</v>
      </c>
      <c r="F4987" s="5" t="n">
        <v>8.93431396122789</v>
      </c>
      <c r="G4987" s="10" t="s">
        <v>4</v>
      </c>
    </row>
    <row r="4988" customFormat="false" ht="14.25" hidden="true" customHeight="false" outlineLevel="0" collapsed="false">
      <c r="A4988" s="0" t="s">
        <v>105</v>
      </c>
      <c r="B4988" s="0" t="s">
        <v>106</v>
      </c>
      <c r="C4988" s="0" t="s">
        <v>72</v>
      </c>
      <c r="D4988" s="0" t="s">
        <v>74</v>
      </c>
      <c r="E4988" s="0" t="n">
        <v>2038</v>
      </c>
      <c r="F4988" s="5" t="n">
        <v>9.36535434193306</v>
      </c>
      <c r="G4988" s="10" t="s">
        <v>4</v>
      </c>
    </row>
    <row r="4989" customFormat="false" ht="14.25" hidden="true" customHeight="false" outlineLevel="0" collapsed="false">
      <c r="A4989" s="0" t="s">
        <v>105</v>
      </c>
      <c r="B4989" s="0" t="s">
        <v>106</v>
      </c>
      <c r="C4989" s="0" t="s">
        <v>72</v>
      </c>
      <c r="D4989" s="0" t="s">
        <v>74</v>
      </c>
      <c r="E4989" s="0" t="n">
        <v>2039</v>
      </c>
      <c r="F4989" s="5" t="n">
        <v>11.4827202095981</v>
      </c>
      <c r="G4989" s="10" t="s">
        <v>4</v>
      </c>
    </row>
    <row r="4990" customFormat="false" ht="14.25" hidden="true" customHeight="false" outlineLevel="0" collapsed="false">
      <c r="A4990" s="0" t="s">
        <v>105</v>
      </c>
      <c r="B4990" s="0" t="s">
        <v>106</v>
      </c>
      <c r="C4990" s="0" t="s">
        <v>72</v>
      </c>
      <c r="D4990" s="0" t="s">
        <v>74</v>
      </c>
      <c r="E4990" s="0" t="n">
        <v>2040</v>
      </c>
      <c r="F4990" s="5" t="n">
        <v>11.466490331597</v>
      </c>
      <c r="G4990" s="10" t="s">
        <v>4</v>
      </c>
    </row>
    <row r="4991" customFormat="false" ht="14.25" hidden="true" customHeight="false" outlineLevel="0" collapsed="false">
      <c r="A4991" s="0" t="s">
        <v>105</v>
      </c>
      <c r="B4991" s="0" t="s">
        <v>106</v>
      </c>
      <c r="C4991" s="0" t="s">
        <v>72</v>
      </c>
      <c r="D4991" s="0" t="s">
        <v>71</v>
      </c>
      <c r="E4991" s="0" t="n">
        <v>2024</v>
      </c>
      <c r="F4991" s="5" t="n">
        <v>0</v>
      </c>
      <c r="G4991" s="10" t="s">
        <v>4</v>
      </c>
    </row>
    <row r="4992" customFormat="false" ht="14.25" hidden="true" customHeight="false" outlineLevel="0" collapsed="false">
      <c r="A4992" s="0" t="s">
        <v>105</v>
      </c>
      <c r="B4992" s="0" t="s">
        <v>106</v>
      </c>
      <c r="C4992" s="0" t="s">
        <v>72</v>
      </c>
      <c r="D4992" s="0" t="s">
        <v>71</v>
      </c>
      <c r="E4992" s="0" t="n">
        <v>2025</v>
      </c>
      <c r="F4992" s="5" t="n">
        <v>76.8931298727409</v>
      </c>
      <c r="G4992" s="10" t="s">
        <v>4</v>
      </c>
    </row>
    <row r="4993" customFormat="false" ht="14.25" hidden="true" customHeight="false" outlineLevel="0" collapsed="false">
      <c r="A4993" s="0" t="s">
        <v>105</v>
      </c>
      <c r="B4993" s="0" t="s">
        <v>106</v>
      </c>
      <c r="C4993" s="0" t="s">
        <v>72</v>
      </c>
      <c r="D4993" s="0" t="s">
        <v>71</v>
      </c>
      <c r="E4993" s="0" t="n">
        <v>2026</v>
      </c>
      <c r="F4993" s="5" t="n">
        <v>81.2538581715397</v>
      </c>
      <c r="G4993" s="10" t="s">
        <v>4</v>
      </c>
    </row>
    <row r="4994" customFormat="false" ht="14.25" hidden="true" customHeight="false" outlineLevel="0" collapsed="false">
      <c r="A4994" s="0" t="s">
        <v>105</v>
      </c>
      <c r="B4994" s="0" t="s">
        <v>106</v>
      </c>
      <c r="C4994" s="0" t="s">
        <v>72</v>
      </c>
      <c r="D4994" s="0" t="s">
        <v>71</v>
      </c>
      <c r="E4994" s="0" t="n">
        <v>2027</v>
      </c>
      <c r="F4994" s="5" t="n">
        <v>87.6749842612505</v>
      </c>
      <c r="G4994" s="10" t="s">
        <v>4</v>
      </c>
    </row>
    <row r="4995" customFormat="false" ht="14.25" hidden="true" customHeight="false" outlineLevel="0" collapsed="false">
      <c r="A4995" s="0" t="s">
        <v>105</v>
      </c>
      <c r="B4995" s="0" t="s">
        <v>106</v>
      </c>
      <c r="C4995" s="0" t="s">
        <v>72</v>
      </c>
      <c r="D4995" s="0" t="s">
        <v>71</v>
      </c>
      <c r="E4995" s="0" t="n">
        <v>2028</v>
      </c>
      <c r="F4995" s="5" t="n">
        <v>94.2876405837575</v>
      </c>
      <c r="G4995" s="10" t="s">
        <v>4</v>
      </c>
    </row>
    <row r="4996" customFormat="false" ht="14.25" hidden="true" customHeight="false" outlineLevel="0" collapsed="false">
      <c r="A4996" s="0" t="s">
        <v>105</v>
      </c>
      <c r="B4996" s="0" t="s">
        <v>106</v>
      </c>
      <c r="C4996" s="0" t="s">
        <v>72</v>
      </c>
      <c r="D4996" s="0" t="s">
        <v>71</v>
      </c>
      <c r="E4996" s="0" t="n">
        <v>2029</v>
      </c>
      <c r="F4996" s="5" t="n">
        <v>97.2251729302109</v>
      </c>
      <c r="G4996" s="10" t="s">
        <v>4</v>
      </c>
    </row>
    <row r="4997" customFormat="false" ht="14.25" hidden="true" customHeight="false" outlineLevel="0" collapsed="false">
      <c r="A4997" s="0" t="s">
        <v>105</v>
      </c>
      <c r="B4997" s="0" t="s">
        <v>106</v>
      </c>
      <c r="C4997" s="0" t="s">
        <v>72</v>
      </c>
      <c r="D4997" s="0" t="s">
        <v>71</v>
      </c>
      <c r="E4997" s="0" t="n">
        <v>2030</v>
      </c>
      <c r="F4997" s="5" t="n">
        <v>100.253205400432</v>
      </c>
      <c r="G4997" s="10" t="s">
        <v>4</v>
      </c>
    </row>
    <row r="4998" customFormat="false" ht="14.25" hidden="true" customHeight="false" outlineLevel="0" collapsed="false">
      <c r="A4998" s="0" t="s">
        <v>105</v>
      </c>
      <c r="B4998" s="0" t="s">
        <v>106</v>
      </c>
      <c r="C4998" s="0" t="s">
        <v>72</v>
      </c>
      <c r="D4998" s="0" t="s">
        <v>71</v>
      </c>
      <c r="E4998" s="0" t="n">
        <v>2031</v>
      </c>
      <c r="F4998" s="5" t="n">
        <v>101.471098790376</v>
      </c>
      <c r="G4998" s="10" t="s">
        <v>4</v>
      </c>
    </row>
    <row r="4999" customFormat="false" ht="14.25" hidden="true" customHeight="false" outlineLevel="0" collapsed="false">
      <c r="A4999" s="0" t="s">
        <v>105</v>
      </c>
      <c r="B4999" s="0" t="s">
        <v>106</v>
      </c>
      <c r="C4999" s="0" t="s">
        <v>72</v>
      </c>
      <c r="D4999" s="0" t="s">
        <v>71</v>
      </c>
      <c r="E4999" s="0" t="n">
        <v>2032</v>
      </c>
      <c r="F4999" s="5" t="n">
        <v>106.125340602653</v>
      </c>
      <c r="G4999" s="10" t="s">
        <v>4</v>
      </c>
    </row>
    <row r="5000" customFormat="false" ht="14.25" hidden="true" customHeight="false" outlineLevel="0" collapsed="false">
      <c r="A5000" s="0" t="s">
        <v>105</v>
      </c>
      <c r="B5000" s="0" t="s">
        <v>106</v>
      </c>
      <c r="C5000" s="0" t="s">
        <v>72</v>
      </c>
      <c r="D5000" s="0" t="s">
        <v>71</v>
      </c>
      <c r="E5000" s="0" t="n">
        <v>2033</v>
      </c>
      <c r="F5000" s="5" t="n">
        <v>109.345929187125</v>
      </c>
      <c r="G5000" s="10" t="s">
        <v>4</v>
      </c>
    </row>
    <row r="5001" customFormat="false" ht="14.25" hidden="true" customHeight="false" outlineLevel="0" collapsed="false">
      <c r="A5001" s="0" t="s">
        <v>105</v>
      </c>
      <c r="B5001" s="0" t="s">
        <v>106</v>
      </c>
      <c r="C5001" s="0" t="s">
        <v>72</v>
      </c>
      <c r="D5001" s="0" t="s">
        <v>71</v>
      </c>
      <c r="E5001" s="0" t="n">
        <v>2034</v>
      </c>
      <c r="F5001" s="5" t="n">
        <v>112.794827826489</v>
      </c>
      <c r="G5001" s="10" t="s">
        <v>4</v>
      </c>
    </row>
    <row r="5002" customFormat="false" ht="14.25" hidden="true" customHeight="false" outlineLevel="0" collapsed="false">
      <c r="A5002" s="0" t="s">
        <v>105</v>
      </c>
      <c r="B5002" s="0" t="s">
        <v>106</v>
      </c>
      <c r="C5002" s="0" t="s">
        <v>72</v>
      </c>
      <c r="D5002" s="0" t="s">
        <v>71</v>
      </c>
      <c r="E5002" s="0" t="n">
        <v>2035</v>
      </c>
      <c r="F5002" s="5" t="n">
        <v>114.876947849283</v>
      </c>
      <c r="G5002" s="10" t="s">
        <v>4</v>
      </c>
    </row>
    <row r="5003" customFormat="false" ht="14.25" hidden="true" customHeight="false" outlineLevel="0" collapsed="false">
      <c r="A5003" s="0" t="s">
        <v>105</v>
      </c>
      <c r="B5003" s="0" t="s">
        <v>106</v>
      </c>
      <c r="C5003" s="0" t="s">
        <v>72</v>
      </c>
      <c r="D5003" s="0" t="s">
        <v>71</v>
      </c>
      <c r="E5003" s="0" t="n">
        <v>2036</v>
      </c>
      <c r="F5003" s="5" t="n">
        <v>116.18228232716</v>
      </c>
      <c r="G5003" s="10" t="s">
        <v>4</v>
      </c>
    </row>
    <row r="5004" customFormat="false" ht="14.25" hidden="true" customHeight="false" outlineLevel="0" collapsed="false">
      <c r="A5004" s="0" t="s">
        <v>105</v>
      </c>
      <c r="B5004" s="0" t="s">
        <v>106</v>
      </c>
      <c r="C5004" s="0" t="s">
        <v>72</v>
      </c>
      <c r="D5004" s="0" t="s">
        <v>71</v>
      </c>
      <c r="E5004" s="0" t="n">
        <v>2037</v>
      </c>
      <c r="F5004" s="5" t="n">
        <v>119.22128093046</v>
      </c>
      <c r="G5004" s="10" t="s">
        <v>4</v>
      </c>
    </row>
    <row r="5005" customFormat="false" ht="14.25" hidden="true" customHeight="false" outlineLevel="0" collapsed="false">
      <c r="A5005" s="0" t="s">
        <v>105</v>
      </c>
      <c r="B5005" s="0" t="s">
        <v>106</v>
      </c>
      <c r="C5005" s="0" t="s">
        <v>72</v>
      </c>
      <c r="D5005" s="0" t="s">
        <v>71</v>
      </c>
      <c r="E5005" s="0" t="n">
        <v>2038</v>
      </c>
      <c r="F5005" s="5" t="n">
        <v>120.842060185624</v>
      </c>
      <c r="G5005" s="10" t="s">
        <v>4</v>
      </c>
    </row>
    <row r="5006" customFormat="false" ht="14.25" hidden="true" customHeight="false" outlineLevel="0" collapsed="false">
      <c r="A5006" s="0" t="s">
        <v>105</v>
      </c>
      <c r="B5006" s="0" t="s">
        <v>106</v>
      </c>
      <c r="C5006" s="0" t="s">
        <v>72</v>
      </c>
      <c r="D5006" s="0" t="s">
        <v>71</v>
      </c>
      <c r="E5006" s="0" t="n">
        <v>2039</v>
      </c>
      <c r="F5006" s="5" t="n">
        <v>124.473146751509</v>
      </c>
      <c r="G5006" s="10" t="s">
        <v>4</v>
      </c>
    </row>
    <row r="5007" customFormat="false" ht="14.25" hidden="true" customHeight="false" outlineLevel="0" collapsed="false">
      <c r="A5007" s="0" t="s">
        <v>105</v>
      </c>
      <c r="B5007" s="0" t="s">
        <v>106</v>
      </c>
      <c r="C5007" s="0" t="s">
        <v>72</v>
      </c>
      <c r="D5007" s="0" t="s">
        <v>71</v>
      </c>
      <c r="E5007" s="0" t="n">
        <v>2040</v>
      </c>
      <c r="F5007" s="5" t="n">
        <v>125.739376078098</v>
      </c>
      <c r="G5007" s="10" t="s">
        <v>4</v>
      </c>
    </row>
    <row r="5008" customFormat="false" ht="14.25" hidden="true" customHeight="false" outlineLevel="0" collapsed="false">
      <c r="A5008" s="0" t="s">
        <v>105</v>
      </c>
      <c r="B5008" s="0" t="s">
        <v>106</v>
      </c>
      <c r="C5008" s="0" t="s">
        <v>75</v>
      </c>
      <c r="D5008" s="0" t="s">
        <v>71</v>
      </c>
      <c r="E5008" s="0" t="n">
        <v>2024</v>
      </c>
      <c r="F5008" s="5" t="n">
        <v>14.82399612</v>
      </c>
      <c r="G5008" s="10" t="s">
        <v>4</v>
      </c>
    </row>
    <row r="5009" customFormat="false" ht="14.25" hidden="true" customHeight="false" outlineLevel="0" collapsed="false">
      <c r="A5009" s="0" t="s">
        <v>105</v>
      </c>
      <c r="B5009" s="0" t="s">
        <v>106</v>
      </c>
      <c r="C5009" s="0" t="s">
        <v>75</v>
      </c>
      <c r="D5009" s="0" t="s">
        <v>71</v>
      </c>
      <c r="E5009" s="0" t="n">
        <v>2025</v>
      </c>
      <c r="F5009" s="5" t="n">
        <v>15.311304408</v>
      </c>
      <c r="G5009" s="10" t="s">
        <v>4</v>
      </c>
    </row>
    <row r="5010" customFormat="false" ht="14.25" hidden="true" customHeight="false" outlineLevel="0" collapsed="false">
      <c r="A5010" s="0" t="s">
        <v>105</v>
      </c>
      <c r="B5010" s="0" t="s">
        <v>106</v>
      </c>
      <c r="C5010" s="0" t="s">
        <v>75</v>
      </c>
      <c r="D5010" s="0" t="s">
        <v>71</v>
      </c>
      <c r="E5010" s="0" t="n">
        <v>2026</v>
      </c>
      <c r="F5010" s="5" t="n">
        <v>37.3894954268236</v>
      </c>
      <c r="G5010" s="10" t="s">
        <v>4</v>
      </c>
    </row>
    <row r="5011" customFormat="false" ht="14.25" hidden="true" customHeight="false" outlineLevel="0" collapsed="false">
      <c r="A5011" s="0" t="s">
        <v>105</v>
      </c>
      <c r="B5011" s="0" t="s">
        <v>106</v>
      </c>
      <c r="C5011" s="0" t="s">
        <v>75</v>
      </c>
      <c r="D5011" s="0" t="s">
        <v>71</v>
      </c>
      <c r="E5011" s="0" t="n">
        <v>2027</v>
      </c>
      <c r="F5011" s="5" t="n">
        <v>100.527650783673</v>
      </c>
      <c r="G5011" s="10" t="s">
        <v>4</v>
      </c>
    </row>
    <row r="5012" customFormat="false" ht="14.25" hidden="true" customHeight="false" outlineLevel="0" collapsed="false">
      <c r="A5012" s="0" t="s">
        <v>105</v>
      </c>
      <c r="B5012" s="0" t="s">
        <v>106</v>
      </c>
      <c r="C5012" s="0" t="s">
        <v>75</v>
      </c>
      <c r="D5012" s="0" t="s">
        <v>71</v>
      </c>
      <c r="E5012" s="0" t="n">
        <v>2028</v>
      </c>
      <c r="F5012" s="5" t="n">
        <v>169.255054048701</v>
      </c>
      <c r="G5012" s="10" t="s">
        <v>4</v>
      </c>
    </row>
    <row r="5013" customFormat="false" ht="14.25" hidden="true" customHeight="false" outlineLevel="0" collapsed="false">
      <c r="A5013" s="0" t="s">
        <v>105</v>
      </c>
      <c r="B5013" s="0" t="s">
        <v>106</v>
      </c>
      <c r="C5013" s="0" t="s">
        <v>75</v>
      </c>
      <c r="D5013" s="0" t="s">
        <v>71</v>
      </c>
      <c r="E5013" s="0" t="n">
        <v>2029</v>
      </c>
      <c r="F5013" s="5" t="n">
        <v>236.737995354989</v>
      </c>
      <c r="G5013" s="10" t="s">
        <v>4</v>
      </c>
    </row>
    <row r="5014" customFormat="false" ht="14.25" hidden="true" customHeight="false" outlineLevel="0" collapsed="false">
      <c r="A5014" s="0" t="s">
        <v>105</v>
      </c>
      <c r="B5014" s="0" t="s">
        <v>106</v>
      </c>
      <c r="C5014" s="0" t="s">
        <v>75</v>
      </c>
      <c r="D5014" s="0" t="s">
        <v>71</v>
      </c>
      <c r="E5014" s="0" t="n">
        <v>2030</v>
      </c>
      <c r="F5014" s="5" t="n">
        <v>301.728453925767</v>
      </c>
      <c r="G5014" s="10" t="s">
        <v>4</v>
      </c>
    </row>
    <row r="5015" customFormat="false" ht="14.25" hidden="true" customHeight="false" outlineLevel="0" collapsed="false">
      <c r="A5015" s="0" t="s">
        <v>105</v>
      </c>
      <c r="B5015" s="0" t="s">
        <v>106</v>
      </c>
      <c r="C5015" s="0" t="s">
        <v>75</v>
      </c>
      <c r="D5015" s="0" t="s">
        <v>71</v>
      </c>
      <c r="E5015" s="0" t="n">
        <v>2031</v>
      </c>
      <c r="F5015" s="5" t="n">
        <v>361.839026912942</v>
      </c>
      <c r="G5015" s="10" t="s">
        <v>4</v>
      </c>
    </row>
    <row r="5016" customFormat="false" ht="14.25" hidden="true" customHeight="false" outlineLevel="0" collapsed="false">
      <c r="A5016" s="0" t="s">
        <v>105</v>
      </c>
      <c r="B5016" s="0" t="s">
        <v>106</v>
      </c>
      <c r="C5016" s="0" t="s">
        <v>75</v>
      </c>
      <c r="D5016" s="0" t="s">
        <v>71</v>
      </c>
      <c r="E5016" s="0" t="n">
        <v>2032</v>
      </c>
      <c r="F5016" s="5" t="n">
        <v>417.351836707032</v>
      </c>
      <c r="G5016" s="10" t="s">
        <v>4</v>
      </c>
    </row>
    <row r="5017" customFormat="false" ht="14.25" hidden="true" customHeight="false" outlineLevel="0" collapsed="false">
      <c r="A5017" s="0" t="s">
        <v>105</v>
      </c>
      <c r="B5017" s="0" t="s">
        <v>106</v>
      </c>
      <c r="C5017" s="0" t="s">
        <v>75</v>
      </c>
      <c r="D5017" s="0" t="s">
        <v>71</v>
      </c>
      <c r="E5017" s="0" t="n">
        <v>2033</v>
      </c>
      <c r="F5017" s="5" t="n">
        <v>456.729460515102</v>
      </c>
      <c r="G5017" s="10" t="s">
        <v>4</v>
      </c>
    </row>
    <row r="5018" customFormat="false" ht="14.25" hidden="true" customHeight="false" outlineLevel="0" collapsed="false">
      <c r="A5018" s="0" t="s">
        <v>105</v>
      </c>
      <c r="B5018" s="0" t="s">
        <v>106</v>
      </c>
      <c r="C5018" s="0" t="s">
        <v>75</v>
      </c>
      <c r="D5018" s="0" t="s">
        <v>71</v>
      </c>
      <c r="E5018" s="0" t="n">
        <v>2034</v>
      </c>
      <c r="F5018" s="5" t="n">
        <v>509.919361986211</v>
      </c>
      <c r="G5018" s="10" t="s">
        <v>4</v>
      </c>
    </row>
    <row r="5019" customFormat="false" ht="14.25" hidden="true" customHeight="false" outlineLevel="0" collapsed="false">
      <c r="A5019" s="0" t="s">
        <v>105</v>
      </c>
      <c r="B5019" s="0" t="s">
        <v>106</v>
      </c>
      <c r="C5019" s="0" t="s">
        <v>75</v>
      </c>
      <c r="D5019" s="0" t="s">
        <v>71</v>
      </c>
      <c r="E5019" s="0" t="n">
        <v>2035</v>
      </c>
      <c r="F5019" s="5" t="n">
        <v>556.74211564379</v>
      </c>
      <c r="G5019" s="10" t="s">
        <v>4</v>
      </c>
    </row>
    <row r="5020" customFormat="false" ht="14.25" hidden="true" customHeight="false" outlineLevel="0" collapsed="false">
      <c r="A5020" s="0" t="s">
        <v>105</v>
      </c>
      <c r="B5020" s="0" t="s">
        <v>106</v>
      </c>
      <c r="C5020" s="0" t="s">
        <v>75</v>
      </c>
      <c r="D5020" s="0" t="s">
        <v>71</v>
      </c>
      <c r="E5020" s="0" t="n">
        <v>2036</v>
      </c>
      <c r="F5020" s="5" t="n">
        <v>604.74123947108</v>
      </c>
      <c r="G5020" s="10" t="s">
        <v>4</v>
      </c>
    </row>
    <row r="5021" customFormat="false" ht="14.25" hidden="true" customHeight="false" outlineLevel="0" collapsed="false">
      <c r="A5021" s="0" t="s">
        <v>105</v>
      </c>
      <c r="B5021" s="0" t="s">
        <v>106</v>
      </c>
      <c r="C5021" s="0" t="s">
        <v>75</v>
      </c>
      <c r="D5021" s="0" t="s">
        <v>71</v>
      </c>
      <c r="E5021" s="0" t="n">
        <v>2037</v>
      </c>
      <c r="F5021" s="5" t="n">
        <v>649.664874403218</v>
      </c>
      <c r="G5021" s="10" t="s">
        <v>4</v>
      </c>
    </row>
    <row r="5022" customFormat="false" ht="14.25" hidden="true" customHeight="false" outlineLevel="0" collapsed="false">
      <c r="A5022" s="0" t="s">
        <v>105</v>
      </c>
      <c r="B5022" s="0" t="s">
        <v>106</v>
      </c>
      <c r="C5022" s="0" t="s">
        <v>75</v>
      </c>
      <c r="D5022" s="0" t="s">
        <v>71</v>
      </c>
      <c r="E5022" s="0" t="n">
        <v>2038</v>
      </c>
      <c r="F5022" s="5" t="n">
        <v>690.176119785647</v>
      </c>
      <c r="G5022" s="10" t="s">
        <v>4</v>
      </c>
    </row>
    <row r="5023" customFormat="false" ht="14.25" hidden="true" customHeight="false" outlineLevel="0" collapsed="false">
      <c r="A5023" s="0" t="s">
        <v>105</v>
      </c>
      <c r="B5023" s="0" t="s">
        <v>106</v>
      </c>
      <c r="C5023" s="0" t="s">
        <v>75</v>
      </c>
      <c r="D5023" s="0" t="s">
        <v>71</v>
      </c>
      <c r="E5023" s="0" t="n">
        <v>2039</v>
      </c>
      <c r="F5023" s="5" t="n">
        <v>724.980715540551</v>
      </c>
      <c r="G5023" s="10" t="s">
        <v>4</v>
      </c>
    </row>
    <row r="5024" customFormat="false" ht="14.25" hidden="true" customHeight="false" outlineLevel="0" collapsed="false">
      <c r="A5024" s="0" t="s">
        <v>105</v>
      </c>
      <c r="B5024" s="0" t="s">
        <v>106</v>
      </c>
      <c r="C5024" s="0" t="s">
        <v>75</v>
      </c>
      <c r="D5024" s="0" t="s">
        <v>71</v>
      </c>
      <c r="E5024" s="0" t="n">
        <v>2040</v>
      </c>
      <c r="F5024" s="5" t="n">
        <v>752.892473088863</v>
      </c>
      <c r="G5024" s="10" t="s">
        <v>4</v>
      </c>
    </row>
    <row r="5025" customFormat="false" ht="14.25" hidden="true" customHeight="false" outlineLevel="0" collapsed="false">
      <c r="A5025" s="0" t="s">
        <v>105</v>
      </c>
      <c r="B5025" s="0" t="s">
        <v>106</v>
      </c>
      <c r="C5025" s="0" t="s">
        <v>75</v>
      </c>
      <c r="D5025" s="0" t="s">
        <v>75</v>
      </c>
      <c r="E5025" s="0" t="n">
        <v>2024</v>
      </c>
      <c r="F5025" s="5" t="n">
        <v>14.82399612</v>
      </c>
      <c r="G5025" s="10" t="s">
        <v>4</v>
      </c>
    </row>
    <row r="5026" customFormat="false" ht="14.25" hidden="true" customHeight="false" outlineLevel="0" collapsed="false">
      <c r="A5026" s="0" t="s">
        <v>105</v>
      </c>
      <c r="B5026" s="0" t="s">
        <v>106</v>
      </c>
      <c r="C5026" s="0" t="s">
        <v>75</v>
      </c>
      <c r="D5026" s="0" t="s">
        <v>75</v>
      </c>
      <c r="E5026" s="0" t="n">
        <v>2025</v>
      </c>
      <c r="F5026" s="5" t="n">
        <v>15.311304408</v>
      </c>
      <c r="G5026" s="10" t="s">
        <v>4</v>
      </c>
    </row>
    <row r="5027" customFormat="false" ht="14.25" hidden="true" customHeight="false" outlineLevel="0" collapsed="false">
      <c r="A5027" s="0" t="s">
        <v>105</v>
      </c>
      <c r="B5027" s="0" t="s">
        <v>106</v>
      </c>
      <c r="C5027" s="0" t="s">
        <v>75</v>
      </c>
      <c r="D5027" s="0" t="s">
        <v>75</v>
      </c>
      <c r="E5027" s="0" t="n">
        <v>2026</v>
      </c>
      <c r="F5027" s="5" t="n">
        <v>37.3894954268236</v>
      </c>
      <c r="G5027" s="10" t="s">
        <v>4</v>
      </c>
    </row>
    <row r="5028" customFormat="false" ht="14.25" hidden="true" customHeight="false" outlineLevel="0" collapsed="false">
      <c r="A5028" s="0" t="s">
        <v>105</v>
      </c>
      <c r="B5028" s="0" t="s">
        <v>106</v>
      </c>
      <c r="C5028" s="0" t="s">
        <v>75</v>
      </c>
      <c r="D5028" s="0" t="s">
        <v>75</v>
      </c>
      <c r="E5028" s="0" t="n">
        <v>2027</v>
      </c>
      <c r="F5028" s="5" t="n">
        <v>100.527650783673</v>
      </c>
      <c r="G5028" s="10" t="s">
        <v>4</v>
      </c>
    </row>
    <row r="5029" customFormat="false" ht="14.25" hidden="true" customHeight="false" outlineLevel="0" collapsed="false">
      <c r="A5029" s="0" t="s">
        <v>105</v>
      </c>
      <c r="B5029" s="0" t="s">
        <v>106</v>
      </c>
      <c r="C5029" s="0" t="s">
        <v>75</v>
      </c>
      <c r="D5029" s="0" t="s">
        <v>75</v>
      </c>
      <c r="E5029" s="0" t="n">
        <v>2028</v>
      </c>
      <c r="F5029" s="5" t="n">
        <v>169.255054048701</v>
      </c>
      <c r="G5029" s="10" t="s">
        <v>4</v>
      </c>
    </row>
    <row r="5030" customFormat="false" ht="14.25" hidden="true" customHeight="false" outlineLevel="0" collapsed="false">
      <c r="A5030" s="0" t="s">
        <v>105</v>
      </c>
      <c r="B5030" s="0" t="s">
        <v>106</v>
      </c>
      <c r="C5030" s="0" t="s">
        <v>75</v>
      </c>
      <c r="D5030" s="0" t="s">
        <v>75</v>
      </c>
      <c r="E5030" s="0" t="n">
        <v>2029</v>
      </c>
      <c r="F5030" s="5" t="n">
        <v>236.737995354989</v>
      </c>
      <c r="G5030" s="10" t="s">
        <v>4</v>
      </c>
    </row>
    <row r="5031" customFormat="false" ht="14.25" hidden="true" customHeight="false" outlineLevel="0" collapsed="false">
      <c r="A5031" s="0" t="s">
        <v>105</v>
      </c>
      <c r="B5031" s="0" t="s">
        <v>106</v>
      </c>
      <c r="C5031" s="0" t="s">
        <v>75</v>
      </c>
      <c r="D5031" s="0" t="s">
        <v>75</v>
      </c>
      <c r="E5031" s="0" t="n">
        <v>2030</v>
      </c>
      <c r="F5031" s="5" t="n">
        <v>301.728453925767</v>
      </c>
      <c r="G5031" s="10" t="s">
        <v>4</v>
      </c>
    </row>
    <row r="5032" customFormat="false" ht="14.25" hidden="true" customHeight="false" outlineLevel="0" collapsed="false">
      <c r="A5032" s="0" t="s">
        <v>105</v>
      </c>
      <c r="B5032" s="0" t="s">
        <v>106</v>
      </c>
      <c r="C5032" s="0" t="s">
        <v>75</v>
      </c>
      <c r="D5032" s="0" t="s">
        <v>75</v>
      </c>
      <c r="E5032" s="0" t="n">
        <v>2031</v>
      </c>
      <c r="F5032" s="5" t="n">
        <v>361.839026912942</v>
      </c>
      <c r="G5032" s="10" t="s">
        <v>4</v>
      </c>
    </row>
    <row r="5033" customFormat="false" ht="14.25" hidden="true" customHeight="false" outlineLevel="0" collapsed="false">
      <c r="A5033" s="0" t="s">
        <v>105</v>
      </c>
      <c r="B5033" s="0" t="s">
        <v>106</v>
      </c>
      <c r="C5033" s="0" t="s">
        <v>75</v>
      </c>
      <c r="D5033" s="0" t="s">
        <v>75</v>
      </c>
      <c r="E5033" s="0" t="n">
        <v>2032</v>
      </c>
      <c r="F5033" s="5" t="n">
        <v>417.351836707032</v>
      </c>
      <c r="G5033" s="10" t="s">
        <v>4</v>
      </c>
    </row>
    <row r="5034" customFormat="false" ht="14.25" hidden="true" customHeight="false" outlineLevel="0" collapsed="false">
      <c r="A5034" s="0" t="s">
        <v>105</v>
      </c>
      <c r="B5034" s="0" t="s">
        <v>106</v>
      </c>
      <c r="C5034" s="0" t="s">
        <v>75</v>
      </c>
      <c r="D5034" s="0" t="s">
        <v>75</v>
      </c>
      <c r="E5034" s="0" t="n">
        <v>2033</v>
      </c>
      <c r="F5034" s="5" t="n">
        <v>456.729460515102</v>
      </c>
      <c r="G5034" s="10" t="s">
        <v>4</v>
      </c>
    </row>
    <row r="5035" customFormat="false" ht="14.25" hidden="true" customHeight="false" outlineLevel="0" collapsed="false">
      <c r="A5035" s="0" t="s">
        <v>105</v>
      </c>
      <c r="B5035" s="0" t="s">
        <v>106</v>
      </c>
      <c r="C5035" s="0" t="s">
        <v>75</v>
      </c>
      <c r="D5035" s="0" t="s">
        <v>75</v>
      </c>
      <c r="E5035" s="0" t="n">
        <v>2034</v>
      </c>
      <c r="F5035" s="5" t="n">
        <v>509.919361986211</v>
      </c>
      <c r="G5035" s="10" t="s">
        <v>4</v>
      </c>
    </row>
    <row r="5036" customFormat="false" ht="14.25" hidden="true" customHeight="false" outlineLevel="0" collapsed="false">
      <c r="A5036" s="0" t="s">
        <v>105</v>
      </c>
      <c r="B5036" s="0" t="s">
        <v>106</v>
      </c>
      <c r="C5036" s="0" t="s">
        <v>75</v>
      </c>
      <c r="D5036" s="0" t="s">
        <v>75</v>
      </c>
      <c r="E5036" s="0" t="n">
        <v>2035</v>
      </c>
      <c r="F5036" s="5" t="n">
        <v>556.74211564379</v>
      </c>
      <c r="G5036" s="10" t="s">
        <v>4</v>
      </c>
    </row>
    <row r="5037" customFormat="false" ht="14.25" hidden="true" customHeight="false" outlineLevel="0" collapsed="false">
      <c r="A5037" s="0" t="s">
        <v>105</v>
      </c>
      <c r="B5037" s="0" t="s">
        <v>106</v>
      </c>
      <c r="C5037" s="0" t="s">
        <v>75</v>
      </c>
      <c r="D5037" s="0" t="s">
        <v>75</v>
      </c>
      <c r="E5037" s="0" t="n">
        <v>2036</v>
      </c>
      <c r="F5037" s="5" t="n">
        <v>604.74123947108</v>
      </c>
      <c r="G5037" s="10" t="s">
        <v>4</v>
      </c>
    </row>
    <row r="5038" customFormat="false" ht="14.25" hidden="true" customHeight="false" outlineLevel="0" collapsed="false">
      <c r="A5038" s="0" t="s">
        <v>105</v>
      </c>
      <c r="B5038" s="0" t="s">
        <v>106</v>
      </c>
      <c r="C5038" s="0" t="s">
        <v>75</v>
      </c>
      <c r="D5038" s="0" t="s">
        <v>75</v>
      </c>
      <c r="E5038" s="0" t="n">
        <v>2037</v>
      </c>
      <c r="F5038" s="5" t="n">
        <v>649.664874403218</v>
      </c>
      <c r="G5038" s="10" t="s">
        <v>4</v>
      </c>
    </row>
    <row r="5039" customFormat="false" ht="14.25" hidden="true" customHeight="false" outlineLevel="0" collapsed="false">
      <c r="A5039" s="0" t="s">
        <v>105</v>
      </c>
      <c r="B5039" s="0" t="s">
        <v>106</v>
      </c>
      <c r="C5039" s="0" t="s">
        <v>75</v>
      </c>
      <c r="D5039" s="0" t="s">
        <v>75</v>
      </c>
      <c r="E5039" s="0" t="n">
        <v>2038</v>
      </c>
      <c r="F5039" s="5" t="n">
        <v>690.176119785647</v>
      </c>
      <c r="G5039" s="10" t="s">
        <v>4</v>
      </c>
    </row>
    <row r="5040" customFormat="false" ht="14.25" hidden="true" customHeight="false" outlineLevel="0" collapsed="false">
      <c r="A5040" s="0" t="s">
        <v>105</v>
      </c>
      <c r="B5040" s="0" t="s">
        <v>106</v>
      </c>
      <c r="C5040" s="0" t="s">
        <v>75</v>
      </c>
      <c r="D5040" s="0" t="s">
        <v>75</v>
      </c>
      <c r="E5040" s="0" t="n">
        <v>2039</v>
      </c>
      <c r="F5040" s="5" t="n">
        <v>724.980715540551</v>
      </c>
      <c r="G5040" s="10" t="s">
        <v>4</v>
      </c>
    </row>
    <row r="5041" customFormat="false" ht="14.25" hidden="true" customHeight="false" outlineLevel="0" collapsed="false">
      <c r="A5041" s="0" t="s">
        <v>105</v>
      </c>
      <c r="B5041" s="0" t="s">
        <v>106</v>
      </c>
      <c r="C5041" s="0" t="s">
        <v>75</v>
      </c>
      <c r="D5041" s="0" t="s">
        <v>75</v>
      </c>
      <c r="E5041" s="0" t="n">
        <v>2040</v>
      </c>
      <c r="F5041" s="5" t="n">
        <v>752.892473088863</v>
      </c>
      <c r="G5041" s="10" t="s">
        <v>4</v>
      </c>
    </row>
    <row r="5042" customFormat="false" ht="14.25" hidden="true" customHeight="false" outlineLevel="0" collapsed="false">
      <c r="A5042" s="0" t="s">
        <v>105</v>
      </c>
      <c r="B5042" s="0" t="s">
        <v>106</v>
      </c>
      <c r="C5042" s="0" t="s">
        <v>76</v>
      </c>
      <c r="D5042" s="0" t="s">
        <v>77</v>
      </c>
      <c r="E5042" s="0" t="n">
        <v>2024</v>
      </c>
      <c r="F5042" s="5" t="n">
        <v>0.27575548</v>
      </c>
      <c r="G5042" s="10" t="s">
        <v>4</v>
      </c>
    </row>
    <row r="5043" customFormat="false" ht="14.25" hidden="true" customHeight="false" outlineLevel="0" collapsed="false">
      <c r="A5043" s="0" t="s">
        <v>105</v>
      </c>
      <c r="B5043" s="0" t="s">
        <v>106</v>
      </c>
      <c r="C5043" s="0" t="s">
        <v>76</v>
      </c>
      <c r="D5043" s="0" t="s">
        <v>77</v>
      </c>
      <c r="E5043" s="0" t="n">
        <v>2025</v>
      </c>
      <c r="F5043" s="5" t="n">
        <v>0.287573572</v>
      </c>
      <c r="G5043" s="10" t="s">
        <v>4</v>
      </c>
    </row>
    <row r="5044" customFormat="false" ht="14.25" hidden="true" customHeight="false" outlineLevel="0" collapsed="false">
      <c r="A5044" s="0" t="s">
        <v>105</v>
      </c>
      <c r="B5044" s="0" t="s">
        <v>106</v>
      </c>
      <c r="C5044" s="0" t="s">
        <v>76</v>
      </c>
      <c r="D5044" s="0" t="s">
        <v>77</v>
      </c>
      <c r="E5044" s="0" t="n">
        <v>2026</v>
      </c>
      <c r="F5044" s="5" t="n">
        <v>0.7320479448</v>
      </c>
      <c r="G5044" s="10" t="s">
        <v>4</v>
      </c>
    </row>
    <row r="5045" customFormat="false" ht="14.25" hidden="true" customHeight="false" outlineLevel="0" collapsed="false">
      <c r="A5045" s="0" t="s">
        <v>105</v>
      </c>
      <c r="B5045" s="0" t="s">
        <v>106</v>
      </c>
      <c r="C5045" s="0" t="s">
        <v>76</v>
      </c>
      <c r="D5045" s="0" t="s">
        <v>77</v>
      </c>
      <c r="E5045" s="0" t="n">
        <v>2027</v>
      </c>
      <c r="F5045" s="5" t="n">
        <v>1.2008778444</v>
      </c>
      <c r="G5045" s="10" t="s">
        <v>4</v>
      </c>
    </row>
    <row r="5046" customFormat="false" ht="14.25" hidden="true" customHeight="false" outlineLevel="0" collapsed="false">
      <c r="A5046" s="0" t="s">
        <v>105</v>
      </c>
      <c r="B5046" s="0" t="s">
        <v>106</v>
      </c>
      <c r="C5046" s="0" t="s">
        <v>76</v>
      </c>
      <c r="D5046" s="0" t="s">
        <v>77</v>
      </c>
      <c r="E5046" s="0" t="n">
        <v>2028</v>
      </c>
      <c r="F5046" s="5" t="n">
        <v>1.386984924</v>
      </c>
      <c r="G5046" s="10" t="s">
        <v>4</v>
      </c>
    </row>
    <row r="5047" customFormat="false" ht="14.25" hidden="true" customHeight="false" outlineLevel="0" collapsed="false">
      <c r="A5047" s="0" t="s">
        <v>105</v>
      </c>
      <c r="B5047" s="0" t="s">
        <v>106</v>
      </c>
      <c r="C5047" s="0" t="s">
        <v>76</v>
      </c>
      <c r="D5047" s="0" t="s">
        <v>77</v>
      </c>
      <c r="E5047" s="0" t="n">
        <v>2029</v>
      </c>
      <c r="F5047" s="5" t="n">
        <v>1.4050686</v>
      </c>
      <c r="G5047" s="10" t="s">
        <v>4</v>
      </c>
    </row>
    <row r="5048" customFormat="false" ht="14.25" hidden="true" customHeight="false" outlineLevel="0" collapsed="false">
      <c r="A5048" s="0" t="s">
        <v>105</v>
      </c>
      <c r="B5048" s="0" t="s">
        <v>106</v>
      </c>
      <c r="C5048" s="0" t="s">
        <v>76</v>
      </c>
      <c r="D5048" s="0" t="s">
        <v>77</v>
      </c>
      <c r="E5048" s="0" t="n">
        <v>2030</v>
      </c>
      <c r="F5048" s="5" t="n">
        <v>1.052118144</v>
      </c>
      <c r="G5048" s="10" t="s">
        <v>4</v>
      </c>
    </row>
    <row r="5049" customFormat="false" ht="14.25" hidden="true" customHeight="false" outlineLevel="0" collapsed="false">
      <c r="A5049" s="0" t="s">
        <v>105</v>
      </c>
      <c r="B5049" s="0" t="s">
        <v>106</v>
      </c>
      <c r="C5049" s="0" t="s">
        <v>76</v>
      </c>
      <c r="D5049" s="0" t="s">
        <v>77</v>
      </c>
      <c r="E5049" s="0" t="n">
        <v>2031</v>
      </c>
      <c r="F5049" s="5" t="n">
        <v>1.033125114</v>
      </c>
      <c r="G5049" s="10" t="s">
        <v>4</v>
      </c>
    </row>
    <row r="5050" customFormat="false" ht="14.25" hidden="true" customHeight="false" outlineLevel="0" collapsed="false">
      <c r="A5050" s="0" t="s">
        <v>105</v>
      </c>
      <c r="B5050" s="0" t="s">
        <v>106</v>
      </c>
      <c r="C5050" s="0" t="s">
        <v>76</v>
      </c>
      <c r="D5050" s="0" t="s">
        <v>77</v>
      </c>
      <c r="E5050" s="0" t="n">
        <v>2032</v>
      </c>
      <c r="F5050" s="5" t="n">
        <v>1.034188392</v>
      </c>
      <c r="G5050" s="10" t="s">
        <v>4</v>
      </c>
    </row>
    <row r="5051" customFormat="false" ht="14.25" hidden="true" customHeight="false" outlineLevel="0" collapsed="false">
      <c r="A5051" s="0" t="s">
        <v>105</v>
      </c>
      <c r="B5051" s="0" t="s">
        <v>106</v>
      </c>
      <c r="C5051" s="0" t="s">
        <v>76</v>
      </c>
      <c r="D5051" s="0" t="s">
        <v>77</v>
      </c>
      <c r="E5051" s="0" t="n">
        <v>2033</v>
      </c>
      <c r="F5051" s="5" t="n">
        <v>1.047574656</v>
      </c>
      <c r="G5051" s="10" t="s">
        <v>4</v>
      </c>
    </row>
    <row r="5052" customFormat="false" ht="14.25" hidden="true" customHeight="false" outlineLevel="0" collapsed="false">
      <c r="A5052" s="0" t="s">
        <v>105</v>
      </c>
      <c r="B5052" s="0" t="s">
        <v>106</v>
      </c>
      <c r="C5052" s="0" t="s">
        <v>76</v>
      </c>
      <c r="D5052" s="0" t="s">
        <v>77</v>
      </c>
      <c r="E5052" s="0" t="n">
        <v>2034</v>
      </c>
      <c r="F5052" s="5" t="n">
        <v>1.0625412896</v>
      </c>
      <c r="G5052" s="10" t="s">
        <v>4</v>
      </c>
    </row>
    <row r="5053" customFormat="false" ht="14.25" hidden="true" customHeight="false" outlineLevel="0" collapsed="false">
      <c r="A5053" s="0" t="s">
        <v>105</v>
      </c>
      <c r="B5053" s="0" t="s">
        <v>106</v>
      </c>
      <c r="C5053" s="0" t="s">
        <v>76</v>
      </c>
      <c r="D5053" s="0" t="s">
        <v>77</v>
      </c>
      <c r="E5053" s="0" t="n">
        <v>2035</v>
      </c>
      <c r="F5053" s="5" t="n">
        <v>1.074089124</v>
      </c>
      <c r="G5053" s="10" t="s">
        <v>4</v>
      </c>
    </row>
    <row r="5054" customFormat="false" ht="14.25" hidden="true" customHeight="false" outlineLevel="0" collapsed="false">
      <c r="A5054" s="0" t="s">
        <v>105</v>
      </c>
      <c r="B5054" s="0" t="s">
        <v>106</v>
      </c>
      <c r="C5054" s="0" t="s">
        <v>76</v>
      </c>
      <c r="D5054" s="0" t="s">
        <v>77</v>
      </c>
      <c r="E5054" s="0" t="n">
        <v>2036</v>
      </c>
      <c r="F5054" s="5" t="n">
        <v>1.0803983524</v>
      </c>
      <c r="G5054" s="10" t="s">
        <v>4</v>
      </c>
    </row>
    <row r="5055" customFormat="false" ht="14.25" hidden="true" customHeight="false" outlineLevel="0" collapsed="false">
      <c r="A5055" s="0" t="s">
        <v>105</v>
      </c>
      <c r="B5055" s="0" t="s">
        <v>106</v>
      </c>
      <c r="C5055" s="0" t="s">
        <v>76</v>
      </c>
      <c r="D5055" s="0" t="s">
        <v>77</v>
      </c>
      <c r="E5055" s="0" t="n">
        <v>2037</v>
      </c>
      <c r="F5055" s="5" t="n">
        <v>1.0886839656</v>
      </c>
      <c r="G5055" s="10" t="s">
        <v>4</v>
      </c>
    </row>
    <row r="5056" customFormat="false" ht="14.25" hidden="true" customHeight="false" outlineLevel="0" collapsed="false">
      <c r="A5056" s="0" t="s">
        <v>105</v>
      </c>
      <c r="B5056" s="0" t="s">
        <v>106</v>
      </c>
      <c r="C5056" s="0" t="s">
        <v>76</v>
      </c>
      <c r="D5056" s="0" t="s">
        <v>77</v>
      </c>
      <c r="E5056" s="0" t="n">
        <v>2038</v>
      </c>
      <c r="F5056" s="5" t="n">
        <v>1.0942710534</v>
      </c>
      <c r="G5056" s="10" t="s">
        <v>4</v>
      </c>
    </row>
    <row r="5057" customFormat="false" ht="14.25" hidden="true" customHeight="false" outlineLevel="0" collapsed="false">
      <c r="A5057" s="0" t="s">
        <v>105</v>
      </c>
      <c r="B5057" s="0" t="s">
        <v>106</v>
      </c>
      <c r="C5057" s="0" t="s">
        <v>76</v>
      </c>
      <c r="D5057" s="0" t="s">
        <v>77</v>
      </c>
      <c r="E5057" s="0" t="n">
        <v>2039</v>
      </c>
      <c r="F5057" s="5" t="n">
        <v>1.1019105408</v>
      </c>
      <c r="G5057" s="10" t="s">
        <v>4</v>
      </c>
    </row>
    <row r="5058" customFormat="false" ht="14.25" hidden="true" customHeight="false" outlineLevel="0" collapsed="false">
      <c r="A5058" s="0" t="s">
        <v>105</v>
      </c>
      <c r="B5058" s="0" t="s">
        <v>106</v>
      </c>
      <c r="C5058" s="0" t="s">
        <v>76</v>
      </c>
      <c r="D5058" s="0" t="s">
        <v>77</v>
      </c>
      <c r="E5058" s="0" t="n">
        <v>2040</v>
      </c>
      <c r="F5058" s="5" t="n">
        <v>1.106775488</v>
      </c>
      <c r="G5058" s="10" t="s">
        <v>4</v>
      </c>
    </row>
    <row r="5059" customFormat="false" ht="14.25" hidden="true" customHeight="false" outlineLevel="0" collapsed="false">
      <c r="A5059" s="0" t="s">
        <v>105</v>
      </c>
      <c r="B5059" s="0" t="s">
        <v>106</v>
      </c>
      <c r="C5059" s="0" t="s">
        <v>76</v>
      </c>
      <c r="D5059" s="0" t="s">
        <v>78</v>
      </c>
      <c r="E5059" s="0" t="n">
        <v>2024</v>
      </c>
      <c r="F5059" s="5" t="n">
        <v>0</v>
      </c>
      <c r="G5059" s="10" t="s">
        <v>4</v>
      </c>
    </row>
    <row r="5060" customFormat="false" ht="14.25" hidden="true" customHeight="false" outlineLevel="0" collapsed="false">
      <c r="A5060" s="0" t="s">
        <v>105</v>
      </c>
      <c r="B5060" s="0" t="s">
        <v>106</v>
      </c>
      <c r="C5060" s="0" t="s">
        <v>76</v>
      </c>
      <c r="D5060" s="0" t="s">
        <v>78</v>
      </c>
      <c r="E5060" s="0" t="n">
        <v>2025</v>
      </c>
      <c r="F5060" s="5" t="n">
        <v>0</v>
      </c>
      <c r="G5060" s="10" t="s">
        <v>4</v>
      </c>
    </row>
    <row r="5061" customFormat="false" ht="14.25" hidden="true" customHeight="false" outlineLevel="0" collapsed="false">
      <c r="A5061" s="0" t="s">
        <v>105</v>
      </c>
      <c r="B5061" s="0" t="s">
        <v>106</v>
      </c>
      <c r="C5061" s="0" t="s">
        <v>76</v>
      </c>
      <c r="D5061" s="0" t="s">
        <v>78</v>
      </c>
      <c r="E5061" s="0" t="n">
        <v>2026</v>
      </c>
      <c r="F5061" s="5" t="n">
        <v>0</v>
      </c>
      <c r="G5061" s="10" t="s">
        <v>4</v>
      </c>
    </row>
    <row r="5062" customFormat="false" ht="14.25" hidden="true" customHeight="false" outlineLevel="0" collapsed="false">
      <c r="A5062" s="0" t="s">
        <v>105</v>
      </c>
      <c r="B5062" s="0" t="s">
        <v>106</v>
      </c>
      <c r="C5062" s="0" t="s">
        <v>76</v>
      </c>
      <c r="D5062" s="0" t="s">
        <v>78</v>
      </c>
      <c r="E5062" s="0" t="n">
        <v>2027</v>
      </c>
      <c r="F5062" s="5" t="n">
        <v>0</v>
      </c>
      <c r="G5062" s="10" t="s">
        <v>4</v>
      </c>
    </row>
    <row r="5063" customFormat="false" ht="14.25" hidden="true" customHeight="false" outlineLevel="0" collapsed="false">
      <c r="A5063" s="0" t="s">
        <v>105</v>
      </c>
      <c r="B5063" s="0" t="s">
        <v>106</v>
      </c>
      <c r="C5063" s="0" t="s">
        <v>76</v>
      </c>
      <c r="D5063" s="0" t="s">
        <v>78</v>
      </c>
      <c r="E5063" s="0" t="n">
        <v>2028</v>
      </c>
      <c r="F5063" s="5" t="n">
        <v>0</v>
      </c>
      <c r="G5063" s="10" t="s">
        <v>4</v>
      </c>
    </row>
    <row r="5064" customFormat="false" ht="14.25" hidden="true" customHeight="false" outlineLevel="0" collapsed="false">
      <c r="A5064" s="0" t="s">
        <v>105</v>
      </c>
      <c r="B5064" s="0" t="s">
        <v>106</v>
      </c>
      <c r="C5064" s="0" t="s">
        <v>76</v>
      </c>
      <c r="D5064" s="0" t="s">
        <v>78</v>
      </c>
      <c r="E5064" s="0" t="n">
        <v>2029</v>
      </c>
      <c r="F5064" s="5" t="n">
        <v>0</v>
      </c>
      <c r="G5064" s="10" t="s">
        <v>4</v>
      </c>
    </row>
    <row r="5065" customFormat="false" ht="14.25" hidden="true" customHeight="false" outlineLevel="0" collapsed="false">
      <c r="A5065" s="0" t="s">
        <v>105</v>
      </c>
      <c r="B5065" s="0" t="s">
        <v>106</v>
      </c>
      <c r="C5065" s="0" t="s">
        <v>76</v>
      </c>
      <c r="D5065" s="0" t="s">
        <v>78</v>
      </c>
      <c r="E5065" s="0" t="n">
        <v>2030</v>
      </c>
      <c r="F5065" s="5" t="n">
        <v>0</v>
      </c>
      <c r="G5065" s="10" t="s">
        <v>4</v>
      </c>
    </row>
    <row r="5066" customFormat="false" ht="14.25" hidden="true" customHeight="false" outlineLevel="0" collapsed="false">
      <c r="A5066" s="0" t="s">
        <v>105</v>
      </c>
      <c r="B5066" s="0" t="s">
        <v>106</v>
      </c>
      <c r="C5066" s="0" t="s">
        <v>76</v>
      </c>
      <c r="D5066" s="0" t="s">
        <v>78</v>
      </c>
      <c r="E5066" s="0" t="n">
        <v>2031</v>
      </c>
      <c r="F5066" s="5" t="n">
        <v>0</v>
      </c>
      <c r="G5066" s="10" t="s">
        <v>4</v>
      </c>
    </row>
    <row r="5067" customFormat="false" ht="14.25" hidden="true" customHeight="false" outlineLevel="0" collapsed="false">
      <c r="A5067" s="0" t="s">
        <v>105</v>
      </c>
      <c r="B5067" s="0" t="s">
        <v>106</v>
      </c>
      <c r="C5067" s="0" t="s">
        <v>76</v>
      </c>
      <c r="D5067" s="0" t="s">
        <v>78</v>
      </c>
      <c r="E5067" s="0" t="n">
        <v>2032</v>
      </c>
      <c r="F5067" s="5" t="n">
        <v>0</v>
      </c>
      <c r="G5067" s="10" t="s">
        <v>4</v>
      </c>
    </row>
    <row r="5068" customFormat="false" ht="14.25" hidden="true" customHeight="false" outlineLevel="0" collapsed="false">
      <c r="A5068" s="0" t="s">
        <v>105</v>
      </c>
      <c r="B5068" s="0" t="s">
        <v>106</v>
      </c>
      <c r="C5068" s="0" t="s">
        <v>76</v>
      </c>
      <c r="D5068" s="0" t="s">
        <v>78</v>
      </c>
      <c r="E5068" s="0" t="n">
        <v>2033</v>
      </c>
      <c r="F5068" s="5" t="n">
        <v>0</v>
      </c>
      <c r="G5068" s="10" t="s">
        <v>4</v>
      </c>
    </row>
    <row r="5069" customFormat="false" ht="14.25" hidden="true" customHeight="false" outlineLevel="0" collapsed="false">
      <c r="A5069" s="0" t="s">
        <v>105</v>
      </c>
      <c r="B5069" s="0" t="s">
        <v>106</v>
      </c>
      <c r="C5069" s="0" t="s">
        <v>76</v>
      </c>
      <c r="D5069" s="0" t="s">
        <v>78</v>
      </c>
      <c r="E5069" s="0" t="n">
        <v>2034</v>
      </c>
      <c r="F5069" s="5" t="n">
        <v>0</v>
      </c>
      <c r="G5069" s="10" t="s">
        <v>4</v>
      </c>
    </row>
    <row r="5070" customFormat="false" ht="14.25" hidden="true" customHeight="false" outlineLevel="0" collapsed="false">
      <c r="A5070" s="0" t="s">
        <v>105</v>
      </c>
      <c r="B5070" s="0" t="s">
        <v>106</v>
      </c>
      <c r="C5070" s="0" t="s">
        <v>76</v>
      </c>
      <c r="D5070" s="0" t="s">
        <v>78</v>
      </c>
      <c r="E5070" s="0" t="n">
        <v>2035</v>
      </c>
      <c r="F5070" s="5" t="n">
        <v>0</v>
      </c>
      <c r="G5070" s="10" t="s">
        <v>4</v>
      </c>
    </row>
    <row r="5071" customFormat="false" ht="14.25" hidden="true" customHeight="false" outlineLevel="0" collapsed="false">
      <c r="A5071" s="0" t="s">
        <v>105</v>
      </c>
      <c r="B5071" s="0" t="s">
        <v>106</v>
      </c>
      <c r="C5071" s="0" t="s">
        <v>76</v>
      </c>
      <c r="D5071" s="0" t="s">
        <v>78</v>
      </c>
      <c r="E5071" s="0" t="n">
        <v>2036</v>
      </c>
      <c r="F5071" s="5" t="n">
        <v>0</v>
      </c>
      <c r="G5071" s="10" t="s">
        <v>4</v>
      </c>
    </row>
    <row r="5072" customFormat="false" ht="14.25" hidden="true" customHeight="false" outlineLevel="0" collapsed="false">
      <c r="A5072" s="0" t="s">
        <v>105</v>
      </c>
      <c r="B5072" s="0" t="s">
        <v>106</v>
      </c>
      <c r="C5072" s="0" t="s">
        <v>76</v>
      </c>
      <c r="D5072" s="0" t="s">
        <v>78</v>
      </c>
      <c r="E5072" s="0" t="n">
        <v>2037</v>
      </c>
      <c r="F5072" s="5" t="n">
        <v>0</v>
      </c>
      <c r="G5072" s="10" t="s">
        <v>4</v>
      </c>
    </row>
    <row r="5073" customFormat="false" ht="14.25" hidden="true" customHeight="false" outlineLevel="0" collapsed="false">
      <c r="A5073" s="0" t="s">
        <v>105</v>
      </c>
      <c r="B5073" s="0" t="s">
        <v>106</v>
      </c>
      <c r="C5073" s="0" t="s">
        <v>76</v>
      </c>
      <c r="D5073" s="0" t="s">
        <v>78</v>
      </c>
      <c r="E5073" s="0" t="n">
        <v>2038</v>
      </c>
      <c r="F5073" s="5" t="n">
        <v>0</v>
      </c>
      <c r="G5073" s="10" t="s">
        <v>4</v>
      </c>
    </row>
    <row r="5074" customFormat="false" ht="14.25" hidden="true" customHeight="false" outlineLevel="0" collapsed="false">
      <c r="A5074" s="0" t="s">
        <v>105</v>
      </c>
      <c r="B5074" s="0" t="s">
        <v>106</v>
      </c>
      <c r="C5074" s="0" t="s">
        <v>76</v>
      </c>
      <c r="D5074" s="0" t="s">
        <v>78</v>
      </c>
      <c r="E5074" s="0" t="n">
        <v>2039</v>
      </c>
      <c r="F5074" s="5" t="n">
        <v>0</v>
      </c>
      <c r="G5074" s="10" t="s">
        <v>4</v>
      </c>
    </row>
    <row r="5075" customFormat="false" ht="14.25" hidden="true" customHeight="false" outlineLevel="0" collapsed="false">
      <c r="A5075" s="0" t="s">
        <v>105</v>
      </c>
      <c r="B5075" s="0" t="s">
        <v>106</v>
      </c>
      <c r="C5075" s="0" t="s">
        <v>76</v>
      </c>
      <c r="D5075" s="0" t="s">
        <v>78</v>
      </c>
      <c r="E5075" s="0" t="n">
        <v>2040</v>
      </c>
      <c r="F5075" s="5" t="n">
        <v>0</v>
      </c>
      <c r="G5075" s="10" t="s">
        <v>4</v>
      </c>
    </row>
    <row r="5076" customFormat="false" ht="14.25" hidden="true" customHeight="false" outlineLevel="0" collapsed="false">
      <c r="A5076" s="0" t="s">
        <v>105</v>
      </c>
      <c r="B5076" s="0" t="s">
        <v>106</v>
      </c>
      <c r="C5076" s="0" t="s">
        <v>76</v>
      </c>
      <c r="D5076" s="0" t="s">
        <v>71</v>
      </c>
      <c r="E5076" s="0" t="n">
        <v>2024</v>
      </c>
      <c r="F5076" s="5" t="n">
        <v>0.27575548</v>
      </c>
      <c r="G5076" s="10" t="s">
        <v>4</v>
      </c>
    </row>
    <row r="5077" customFormat="false" ht="14.25" hidden="true" customHeight="false" outlineLevel="0" collapsed="false">
      <c r="A5077" s="0" t="s">
        <v>105</v>
      </c>
      <c r="B5077" s="0" t="s">
        <v>106</v>
      </c>
      <c r="C5077" s="0" t="s">
        <v>76</v>
      </c>
      <c r="D5077" s="0" t="s">
        <v>71</v>
      </c>
      <c r="E5077" s="0" t="n">
        <v>2025</v>
      </c>
      <c r="F5077" s="5" t="n">
        <v>0.287573572</v>
      </c>
      <c r="G5077" s="10" t="s">
        <v>4</v>
      </c>
    </row>
    <row r="5078" customFormat="false" ht="14.25" hidden="true" customHeight="false" outlineLevel="0" collapsed="false">
      <c r="A5078" s="0" t="s">
        <v>105</v>
      </c>
      <c r="B5078" s="0" t="s">
        <v>106</v>
      </c>
      <c r="C5078" s="0" t="s">
        <v>76</v>
      </c>
      <c r="D5078" s="0" t="s">
        <v>71</v>
      </c>
      <c r="E5078" s="0" t="n">
        <v>2026</v>
      </c>
      <c r="F5078" s="5" t="n">
        <v>0.7320479448</v>
      </c>
      <c r="G5078" s="10" t="s">
        <v>4</v>
      </c>
    </row>
    <row r="5079" customFormat="false" ht="14.25" hidden="true" customHeight="false" outlineLevel="0" collapsed="false">
      <c r="A5079" s="0" t="s">
        <v>105</v>
      </c>
      <c r="B5079" s="0" t="s">
        <v>106</v>
      </c>
      <c r="C5079" s="0" t="s">
        <v>76</v>
      </c>
      <c r="D5079" s="0" t="s">
        <v>71</v>
      </c>
      <c r="E5079" s="0" t="n">
        <v>2027</v>
      </c>
      <c r="F5079" s="5" t="n">
        <v>1.2008778444</v>
      </c>
      <c r="G5079" s="10" t="s">
        <v>4</v>
      </c>
    </row>
    <row r="5080" customFormat="false" ht="14.25" hidden="true" customHeight="false" outlineLevel="0" collapsed="false">
      <c r="A5080" s="0" t="s">
        <v>105</v>
      </c>
      <c r="B5080" s="0" t="s">
        <v>106</v>
      </c>
      <c r="C5080" s="0" t="s">
        <v>76</v>
      </c>
      <c r="D5080" s="0" t="s">
        <v>71</v>
      </c>
      <c r="E5080" s="0" t="n">
        <v>2028</v>
      </c>
      <c r="F5080" s="5" t="n">
        <v>1.386984924</v>
      </c>
      <c r="G5080" s="10" t="s">
        <v>4</v>
      </c>
    </row>
    <row r="5081" customFormat="false" ht="14.25" hidden="true" customHeight="false" outlineLevel="0" collapsed="false">
      <c r="A5081" s="0" t="s">
        <v>105</v>
      </c>
      <c r="B5081" s="0" t="s">
        <v>106</v>
      </c>
      <c r="C5081" s="0" t="s">
        <v>76</v>
      </c>
      <c r="D5081" s="0" t="s">
        <v>71</v>
      </c>
      <c r="E5081" s="0" t="n">
        <v>2029</v>
      </c>
      <c r="F5081" s="5" t="n">
        <v>1.4050686</v>
      </c>
      <c r="G5081" s="10" t="s">
        <v>4</v>
      </c>
    </row>
    <row r="5082" customFormat="false" ht="14.25" hidden="true" customHeight="false" outlineLevel="0" collapsed="false">
      <c r="A5082" s="0" t="s">
        <v>105</v>
      </c>
      <c r="B5082" s="0" t="s">
        <v>106</v>
      </c>
      <c r="C5082" s="0" t="s">
        <v>76</v>
      </c>
      <c r="D5082" s="0" t="s">
        <v>71</v>
      </c>
      <c r="E5082" s="0" t="n">
        <v>2030</v>
      </c>
      <c r="F5082" s="5" t="n">
        <v>1.052118144</v>
      </c>
      <c r="G5082" s="10" t="s">
        <v>4</v>
      </c>
    </row>
    <row r="5083" customFormat="false" ht="14.25" hidden="true" customHeight="false" outlineLevel="0" collapsed="false">
      <c r="A5083" s="0" t="s">
        <v>105</v>
      </c>
      <c r="B5083" s="0" t="s">
        <v>106</v>
      </c>
      <c r="C5083" s="0" t="s">
        <v>76</v>
      </c>
      <c r="D5083" s="0" t="s">
        <v>71</v>
      </c>
      <c r="E5083" s="0" t="n">
        <v>2031</v>
      </c>
      <c r="F5083" s="5" t="n">
        <v>1.033125114</v>
      </c>
      <c r="G5083" s="10" t="s">
        <v>4</v>
      </c>
    </row>
    <row r="5084" customFormat="false" ht="14.25" hidden="true" customHeight="false" outlineLevel="0" collapsed="false">
      <c r="A5084" s="0" t="s">
        <v>105</v>
      </c>
      <c r="B5084" s="0" t="s">
        <v>106</v>
      </c>
      <c r="C5084" s="0" t="s">
        <v>76</v>
      </c>
      <c r="D5084" s="0" t="s">
        <v>71</v>
      </c>
      <c r="E5084" s="0" t="n">
        <v>2032</v>
      </c>
      <c r="F5084" s="5" t="n">
        <v>1.034188392</v>
      </c>
      <c r="G5084" s="10" t="s">
        <v>4</v>
      </c>
    </row>
    <row r="5085" customFormat="false" ht="14.25" hidden="true" customHeight="false" outlineLevel="0" collapsed="false">
      <c r="A5085" s="0" t="s">
        <v>105</v>
      </c>
      <c r="B5085" s="0" t="s">
        <v>106</v>
      </c>
      <c r="C5085" s="0" t="s">
        <v>76</v>
      </c>
      <c r="D5085" s="0" t="s">
        <v>71</v>
      </c>
      <c r="E5085" s="0" t="n">
        <v>2033</v>
      </c>
      <c r="F5085" s="5" t="n">
        <v>1.047574656</v>
      </c>
      <c r="G5085" s="10" t="s">
        <v>4</v>
      </c>
    </row>
    <row r="5086" customFormat="false" ht="14.25" hidden="true" customHeight="false" outlineLevel="0" collapsed="false">
      <c r="A5086" s="0" t="s">
        <v>105</v>
      </c>
      <c r="B5086" s="0" t="s">
        <v>106</v>
      </c>
      <c r="C5086" s="0" t="s">
        <v>76</v>
      </c>
      <c r="D5086" s="0" t="s">
        <v>71</v>
      </c>
      <c r="E5086" s="0" t="n">
        <v>2034</v>
      </c>
      <c r="F5086" s="5" t="n">
        <v>1.0625412896</v>
      </c>
      <c r="G5086" s="10" t="s">
        <v>4</v>
      </c>
    </row>
    <row r="5087" customFormat="false" ht="14.25" hidden="true" customHeight="false" outlineLevel="0" collapsed="false">
      <c r="A5087" s="0" t="s">
        <v>105</v>
      </c>
      <c r="B5087" s="0" t="s">
        <v>106</v>
      </c>
      <c r="C5087" s="0" t="s">
        <v>76</v>
      </c>
      <c r="D5087" s="0" t="s">
        <v>71</v>
      </c>
      <c r="E5087" s="0" t="n">
        <v>2035</v>
      </c>
      <c r="F5087" s="5" t="n">
        <v>1.074089124</v>
      </c>
      <c r="G5087" s="10" t="s">
        <v>4</v>
      </c>
    </row>
    <row r="5088" customFormat="false" ht="14.25" hidden="true" customHeight="false" outlineLevel="0" collapsed="false">
      <c r="A5088" s="0" t="s">
        <v>105</v>
      </c>
      <c r="B5088" s="0" t="s">
        <v>106</v>
      </c>
      <c r="C5088" s="0" t="s">
        <v>76</v>
      </c>
      <c r="D5088" s="0" t="s">
        <v>71</v>
      </c>
      <c r="E5088" s="0" t="n">
        <v>2036</v>
      </c>
      <c r="F5088" s="5" t="n">
        <v>1.0803983524</v>
      </c>
      <c r="G5088" s="10" t="s">
        <v>4</v>
      </c>
    </row>
    <row r="5089" customFormat="false" ht="14.25" hidden="true" customHeight="false" outlineLevel="0" collapsed="false">
      <c r="A5089" s="0" t="s">
        <v>105</v>
      </c>
      <c r="B5089" s="0" t="s">
        <v>106</v>
      </c>
      <c r="C5089" s="0" t="s">
        <v>76</v>
      </c>
      <c r="D5089" s="0" t="s">
        <v>71</v>
      </c>
      <c r="E5089" s="0" t="n">
        <v>2037</v>
      </c>
      <c r="F5089" s="5" t="n">
        <v>1.0886839656</v>
      </c>
      <c r="G5089" s="10" t="s">
        <v>4</v>
      </c>
    </row>
    <row r="5090" customFormat="false" ht="14.25" hidden="true" customHeight="false" outlineLevel="0" collapsed="false">
      <c r="A5090" s="0" t="s">
        <v>105</v>
      </c>
      <c r="B5090" s="0" t="s">
        <v>106</v>
      </c>
      <c r="C5090" s="0" t="s">
        <v>76</v>
      </c>
      <c r="D5090" s="0" t="s">
        <v>71</v>
      </c>
      <c r="E5090" s="0" t="n">
        <v>2038</v>
      </c>
      <c r="F5090" s="5" t="n">
        <v>1.0942710534</v>
      </c>
      <c r="G5090" s="10" t="s">
        <v>4</v>
      </c>
    </row>
    <row r="5091" customFormat="false" ht="14.25" hidden="true" customHeight="false" outlineLevel="0" collapsed="false">
      <c r="A5091" s="0" t="s">
        <v>105</v>
      </c>
      <c r="B5091" s="0" t="s">
        <v>106</v>
      </c>
      <c r="C5091" s="0" t="s">
        <v>76</v>
      </c>
      <c r="D5091" s="0" t="s">
        <v>71</v>
      </c>
      <c r="E5091" s="0" t="n">
        <v>2039</v>
      </c>
      <c r="F5091" s="5" t="n">
        <v>1.1019105408</v>
      </c>
      <c r="G5091" s="10" t="s">
        <v>4</v>
      </c>
    </row>
    <row r="5092" customFormat="false" ht="14.25" hidden="true" customHeight="false" outlineLevel="0" collapsed="false">
      <c r="A5092" s="0" t="s">
        <v>105</v>
      </c>
      <c r="B5092" s="0" t="s">
        <v>106</v>
      </c>
      <c r="C5092" s="0" t="s">
        <v>76</v>
      </c>
      <c r="D5092" s="0" t="s">
        <v>71</v>
      </c>
      <c r="E5092" s="0" t="n">
        <v>2040</v>
      </c>
      <c r="F5092" s="5" t="n">
        <v>1.106775488</v>
      </c>
      <c r="G5092" s="10" t="s">
        <v>4</v>
      </c>
    </row>
    <row r="5093" customFormat="false" ht="14.25" hidden="true" customHeight="false" outlineLevel="0" collapsed="false">
      <c r="A5093" s="0" t="s">
        <v>105</v>
      </c>
      <c r="B5093" s="0" t="s">
        <v>106</v>
      </c>
      <c r="C5093" s="0" t="s">
        <v>79</v>
      </c>
      <c r="D5093" s="0" t="s">
        <v>80</v>
      </c>
      <c r="E5093" s="0" t="n">
        <v>2024</v>
      </c>
      <c r="F5093" s="5" t="n">
        <v>0</v>
      </c>
      <c r="G5093" s="10" t="s">
        <v>4</v>
      </c>
    </row>
    <row r="5094" customFormat="false" ht="14.25" hidden="true" customHeight="false" outlineLevel="0" collapsed="false">
      <c r="A5094" s="0" t="s">
        <v>105</v>
      </c>
      <c r="B5094" s="0" t="s">
        <v>106</v>
      </c>
      <c r="C5094" s="0" t="s">
        <v>79</v>
      </c>
      <c r="D5094" s="0" t="s">
        <v>80</v>
      </c>
      <c r="E5094" s="0" t="n">
        <v>2025</v>
      </c>
      <c r="F5094" s="5" t="n">
        <v>19.607071863775</v>
      </c>
      <c r="G5094" s="10" t="s">
        <v>4</v>
      </c>
    </row>
    <row r="5095" customFormat="false" ht="14.25" hidden="true" customHeight="false" outlineLevel="0" collapsed="false">
      <c r="A5095" s="0" t="s">
        <v>105</v>
      </c>
      <c r="B5095" s="0" t="s">
        <v>106</v>
      </c>
      <c r="C5095" s="0" t="s">
        <v>79</v>
      </c>
      <c r="D5095" s="0" t="s">
        <v>80</v>
      </c>
      <c r="E5095" s="0" t="n">
        <v>2026</v>
      </c>
      <c r="F5095" s="5" t="n">
        <v>21.2314786880882</v>
      </c>
      <c r="G5095" s="10" t="s">
        <v>4</v>
      </c>
    </row>
    <row r="5096" customFormat="false" ht="14.25" hidden="true" customHeight="false" outlineLevel="0" collapsed="false">
      <c r="A5096" s="0" t="s">
        <v>105</v>
      </c>
      <c r="B5096" s="0" t="s">
        <v>106</v>
      </c>
      <c r="C5096" s="0" t="s">
        <v>79</v>
      </c>
      <c r="D5096" s="0" t="s">
        <v>80</v>
      </c>
      <c r="E5096" s="0" t="n">
        <v>2027</v>
      </c>
      <c r="F5096" s="5" t="n">
        <v>24.2100754168262</v>
      </c>
      <c r="G5096" s="10" t="s">
        <v>4</v>
      </c>
    </row>
    <row r="5097" customFormat="false" ht="14.25" hidden="true" customHeight="false" outlineLevel="0" collapsed="false">
      <c r="A5097" s="0" t="s">
        <v>105</v>
      </c>
      <c r="B5097" s="0" t="s">
        <v>106</v>
      </c>
      <c r="C5097" s="0" t="s">
        <v>79</v>
      </c>
      <c r="D5097" s="0" t="s">
        <v>80</v>
      </c>
      <c r="E5097" s="0" t="n">
        <v>2028</v>
      </c>
      <c r="F5097" s="5" t="n">
        <v>26.6654913826149</v>
      </c>
      <c r="G5097" s="10" t="s">
        <v>4</v>
      </c>
    </row>
    <row r="5098" customFormat="false" ht="14.25" hidden="true" customHeight="false" outlineLevel="0" collapsed="false">
      <c r="A5098" s="0" t="s">
        <v>105</v>
      </c>
      <c r="B5098" s="0" t="s">
        <v>106</v>
      </c>
      <c r="C5098" s="0" t="s">
        <v>79</v>
      </c>
      <c r="D5098" s="0" t="s">
        <v>80</v>
      </c>
      <c r="E5098" s="0" t="n">
        <v>2029</v>
      </c>
      <c r="F5098" s="5" t="n">
        <v>28.9502809322348</v>
      </c>
      <c r="G5098" s="10" t="s">
        <v>4</v>
      </c>
    </row>
    <row r="5099" customFormat="false" ht="14.25" hidden="true" customHeight="false" outlineLevel="0" collapsed="false">
      <c r="A5099" s="0" t="s">
        <v>105</v>
      </c>
      <c r="B5099" s="0" t="s">
        <v>106</v>
      </c>
      <c r="C5099" s="0" t="s">
        <v>79</v>
      </c>
      <c r="D5099" s="0" t="s">
        <v>80</v>
      </c>
      <c r="E5099" s="0" t="n">
        <v>2030</v>
      </c>
      <c r="F5099" s="5" t="n">
        <v>31.1569392159876</v>
      </c>
      <c r="G5099" s="10" t="s">
        <v>4</v>
      </c>
    </row>
    <row r="5100" customFormat="false" ht="14.25" hidden="true" customHeight="false" outlineLevel="0" collapsed="false">
      <c r="A5100" s="0" t="s">
        <v>105</v>
      </c>
      <c r="B5100" s="0" t="s">
        <v>106</v>
      </c>
      <c r="C5100" s="0" t="s">
        <v>79</v>
      </c>
      <c r="D5100" s="0" t="s">
        <v>80</v>
      </c>
      <c r="E5100" s="0" t="n">
        <v>2031</v>
      </c>
      <c r="F5100" s="5" t="n">
        <v>33.2195396553477</v>
      </c>
      <c r="G5100" s="10" t="s">
        <v>4</v>
      </c>
    </row>
    <row r="5101" customFormat="false" ht="14.25" hidden="true" customHeight="false" outlineLevel="0" collapsed="false">
      <c r="A5101" s="0" t="s">
        <v>105</v>
      </c>
      <c r="B5101" s="0" t="s">
        <v>106</v>
      </c>
      <c r="C5101" s="0" t="s">
        <v>79</v>
      </c>
      <c r="D5101" s="0" t="s">
        <v>80</v>
      </c>
      <c r="E5101" s="0" t="n">
        <v>2032</v>
      </c>
      <c r="F5101" s="5" t="n">
        <v>35.5864326692534</v>
      </c>
      <c r="G5101" s="10" t="s">
        <v>4</v>
      </c>
    </row>
    <row r="5102" customFormat="false" ht="14.25" hidden="true" customHeight="false" outlineLevel="0" collapsed="false">
      <c r="A5102" s="0" t="s">
        <v>105</v>
      </c>
      <c r="B5102" s="0" t="s">
        <v>106</v>
      </c>
      <c r="C5102" s="0" t="s">
        <v>79</v>
      </c>
      <c r="D5102" s="0" t="s">
        <v>80</v>
      </c>
      <c r="E5102" s="0" t="n">
        <v>2033</v>
      </c>
      <c r="F5102" s="5" t="n">
        <v>37.7278731672042</v>
      </c>
      <c r="G5102" s="10" t="s">
        <v>4</v>
      </c>
    </row>
    <row r="5103" customFormat="false" ht="14.25" hidden="true" customHeight="false" outlineLevel="0" collapsed="false">
      <c r="A5103" s="0" t="s">
        <v>105</v>
      </c>
      <c r="B5103" s="0" t="s">
        <v>106</v>
      </c>
      <c r="C5103" s="0" t="s">
        <v>79</v>
      </c>
      <c r="D5103" s="0" t="s">
        <v>80</v>
      </c>
      <c r="E5103" s="0" t="n">
        <v>2034</v>
      </c>
      <c r="F5103" s="5" t="n">
        <v>39.8106278807755</v>
      </c>
      <c r="G5103" s="10" t="s">
        <v>4</v>
      </c>
    </row>
    <row r="5104" customFormat="false" ht="14.25" hidden="true" customHeight="false" outlineLevel="0" collapsed="false">
      <c r="A5104" s="0" t="s">
        <v>105</v>
      </c>
      <c r="B5104" s="0" t="s">
        <v>106</v>
      </c>
      <c r="C5104" s="0" t="s">
        <v>79</v>
      </c>
      <c r="D5104" s="0" t="s">
        <v>80</v>
      </c>
      <c r="E5104" s="0" t="n">
        <v>2035</v>
      </c>
      <c r="F5104" s="5" t="n">
        <v>41.8743789662365</v>
      </c>
      <c r="G5104" s="10" t="s">
        <v>4</v>
      </c>
    </row>
    <row r="5105" customFormat="false" ht="14.25" hidden="true" customHeight="false" outlineLevel="0" collapsed="false">
      <c r="A5105" s="0" t="s">
        <v>105</v>
      </c>
      <c r="B5105" s="0" t="s">
        <v>106</v>
      </c>
      <c r="C5105" s="0" t="s">
        <v>79</v>
      </c>
      <c r="D5105" s="0" t="s">
        <v>80</v>
      </c>
      <c r="E5105" s="0" t="n">
        <v>2036</v>
      </c>
      <c r="F5105" s="5" t="n">
        <v>43.6831611726867</v>
      </c>
      <c r="G5105" s="10" t="s">
        <v>4</v>
      </c>
    </row>
    <row r="5106" customFormat="false" ht="14.25" hidden="true" customHeight="false" outlineLevel="0" collapsed="false">
      <c r="A5106" s="0" t="s">
        <v>105</v>
      </c>
      <c r="B5106" s="0" t="s">
        <v>106</v>
      </c>
      <c r="C5106" s="0" t="s">
        <v>79</v>
      </c>
      <c r="D5106" s="0" t="s">
        <v>80</v>
      </c>
      <c r="E5106" s="0" t="n">
        <v>2037</v>
      </c>
      <c r="F5106" s="5" t="n">
        <v>45.604422069306</v>
      </c>
      <c r="G5106" s="10" t="s">
        <v>4</v>
      </c>
    </row>
    <row r="5107" customFormat="false" ht="14.25" hidden="true" customHeight="false" outlineLevel="0" collapsed="false">
      <c r="A5107" s="0" t="s">
        <v>105</v>
      </c>
      <c r="B5107" s="0" t="s">
        <v>106</v>
      </c>
      <c r="C5107" s="0" t="s">
        <v>79</v>
      </c>
      <c r="D5107" s="0" t="s">
        <v>80</v>
      </c>
      <c r="E5107" s="0" t="n">
        <v>2038</v>
      </c>
      <c r="F5107" s="5" t="n">
        <v>47.6102975926951</v>
      </c>
      <c r="G5107" s="10" t="s">
        <v>4</v>
      </c>
    </row>
    <row r="5108" customFormat="false" ht="14.25" hidden="true" customHeight="false" outlineLevel="0" collapsed="false">
      <c r="A5108" s="0" t="s">
        <v>105</v>
      </c>
      <c r="B5108" s="0" t="s">
        <v>106</v>
      </c>
      <c r="C5108" s="0" t="s">
        <v>79</v>
      </c>
      <c r="D5108" s="0" t="s">
        <v>80</v>
      </c>
      <c r="E5108" s="0" t="n">
        <v>2039</v>
      </c>
      <c r="F5108" s="5" t="n">
        <v>49.9091609425981</v>
      </c>
      <c r="G5108" s="10" t="s">
        <v>4</v>
      </c>
    </row>
    <row r="5109" customFormat="false" ht="14.25" hidden="true" customHeight="false" outlineLevel="0" collapsed="false">
      <c r="A5109" s="0" t="s">
        <v>105</v>
      </c>
      <c r="B5109" s="0" t="s">
        <v>106</v>
      </c>
      <c r="C5109" s="0" t="s">
        <v>79</v>
      </c>
      <c r="D5109" s="0" t="s">
        <v>80</v>
      </c>
      <c r="E5109" s="0" t="n">
        <v>2040</v>
      </c>
      <c r="F5109" s="5" t="n">
        <v>52.1561837675181</v>
      </c>
      <c r="G5109" s="10" t="s">
        <v>4</v>
      </c>
    </row>
    <row r="5110" customFormat="false" ht="14.25" hidden="true" customHeight="false" outlineLevel="0" collapsed="false">
      <c r="A5110" s="0" t="s">
        <v>105</v>
      </c>
      <c r="B5110" s="0" t="s">
        <v>106</v>
      </c>
      <c r="C5110" s="0" t="s">
        <v>79</v>
      </c>
      <c r="D5110" s="0" t="s">
        <v>81</v>
      </c>
      <c r="E5110" s="0" t="n">
        <v>2024</v>
      </c>
      <c r="F5110" s="5" t="n">
        <v>0</v>
      </c>
      <c r="G5110" s="10" t="s">
        <v>4</v>
      </c>
    </row>
    <row r="5111" customFormat="false" ht="14.25" hidden="true" customHeight="false" outlineLevel="0" collapsed="false">
      <c r="A5111" s="0" t="s">
        <v>105</v>
      </c>
      <c r="B5111" s="0" t="s">
        <v>106</v>
      </c>
      <c r="C5111" s="0" t="s">
        <v>79</v>
      </c>
      <c r="D5111" s="0" t="s">
        <v>81</v>
      </c>
      <c r="E5111" s="0" t="n">
        <v>2025</v>
      </c>
      <c r="F5111" s="5" t="n">
        <v>9.18697677861802</v>
      </c>
      <c r="G5111" s="10" t="s">
        <v>4</v>
      </c>
    </row>
    <row r="5112" customFormat="false" ht="14.25" hidden="true" customHeight="false" outlineLevel="0" collapsed="false">
      <c r="A5112" s="0" t="s">
        <v>105</v>
      </c>
      <c r="B5112" s="0" t="s">
        <v>106</v>
      </c>
      <c r="C5112" s="0" t="s">
        <v>79</v>
      </c>
      <c r="D5112" s="0" t="s">
        <v>81</v>
      </c>
      <c r="E5112" s="0" t="n">
        <v>2026</v>
      </c>
      <c r="F5112" s="5" t="n">
        <v>9.56210759555283</v>
      </c>
      <c r="G5112" s="10" t="s">
        <v>4</v>
      </c>
    </row>
    <row r="5113" customFormat="false" ht="14.25" hidden="true" customHeight="false" outlineLevel="0" collapsed="false">
      <c r="A5113" s="0" t="s">
        <v>105</v>
      </c>
      <c r="B5113" s="0" t="s">
        <v>106</v>
      </c>
      <c r="C5113" s="0" t="s">
        <v>79</v>
      </c>
      <c r="D5113" s="0" t="s">
        <v>81</v>
      </c>
      <c r="E5113" s="0" t="n">
        <v>2027</v>
      </c>
      <c r="F5113" s="5" t="n">
        <v>10.4439429918201</v>
      </c>
      <c r="G5113" s="10" t="s">
        <v>4</v>
      </c>
    </row>
    <row r="5114" customFormat="false" ht="14.25" hidden="true" customHeight="false" outlineLevel="0" collapsed="false">
      <c r="A5114" s="0" t="s">
        <v>105</v>
      </c>
      <c r="B5114" s="0" t="s">
        <v>106</v>
      </c>
      <c r="C5114" s="0" t="s">
        <v>79</v>
      </c>
      <c r="D5114" s="0" t="s">
        <v>81</v>
      </c>
      <c r="E5114" s="0" t="n">
        <v>2028</v>
      </c>
      <c r="F5114" s="5" t="n">
        <v>11.2369033376035</v>
      </c>
      <c r="G5114" s="10" t="s">
        <v>4</v>
      </c>
    </row>
    <row r="5115" customFormat="false" ht="14.25" hidden="true" customHeight="false" outlineLevel="0" collapsed="false">
      <c r="A5115" s="0" t="s">
        <v>105</v>
      </c>
      <c r="B5115" s="0" t="s">
        <v>106</v>
      </c>
      <c r="C5115" s="0" t="s">
        <v>79</v>
      </c>
      <c r="D5115" s="0" t="s">
        <v>81</v>
      </c>
      <c r="E5115" s="0" t="n">
        <v>2029</v>
      </c>
      <c r="F5115" s="5" t="n">
        <v>11.6484562538337</v>
      </c>
      <c r="G5115" s="10" t="s">
        <v>4</v>
      </c>
    </row>
    <row r="5116" customFormat="false" ht="14.25" hidden="true" customHeight="false" outlineLevel="0" collapsed="false">
      <c r="A5116" s="0" t="s">
        <v>105</v>
      </c>
      <c r="B5116" s="0" t="s">
        <v>106</v>
      </c>
      <c r="C5116" s="0" t="s">
        <v>79</v>
      </c>
      <c r="D5116" s="0" t="s">
        <v>81</v>
      </c>
      <c r="E5116" s="0" t="n">
        <v>2030</v>
      </c>
      <c r="F5116" s="5" t="n">
        <v>11.9859859333448</v>
      </c>
      <c r="G5116" s="10" t="s">
        <v>4</v>
      </c>
    </row>
    <row r="5117" customFormat="false" ht="14.25" hidden="true" customHeight="false" outlineLevel="0" collapsed="false">
      <c r="A5117" s="0" t="s">
        <v>105</v>
      </c>
      <c r="B5117" s="0" t="s">
        <v>106</v>
      </c>
      <c r="C5117" s="0" t="s">
        <v>79</v>
      </c>
      <c r="D5117" s="0" t="s">
        <v>81</v>
      </c>
      <c r="E5117" s="0" t="n">
        <v>2031</v>
      </c>
      <c r="F5117" s="5" t="n">
        <v>12.106969695995</v>
      </c>
      <c r="G5117" s="10" t="s">
        <v>4</v>
      </c>
    </row>
    <row r="5118" customFormat="false" ht="14.25" hidden="true" customHeight="false" outlineLevel="0" collapsed="false">
      <c r="A5118" s="0" t="s">
        <v>105</v>
      </c>
      <c r="B5118" s="0" t="s">
        <v>106</v>
      </c>
      <c r="C5118" s="0" t="s">
        <v>79</v>
      </c>
      <c r="D5118" s="0" t="s">
        <v>81</v>
      </c>
      <c r="E5118" s="0" t="n">
        <v>2032</v>
      </c>
      <c r="F5118" s="5" t="n">
        <v>12.4037142235286</v>
      </c>
      <c r="G5118" s="10" t="s">
        <v>4</v>
      </c>
    </row>
    <row r="5119" customFormat="false" ht="14.25" hidden="true" customHeight="false" outlineLevel="0" collapsed="false">
      <c r="A5119" s="0" t="s">
        <v>105</v>
      </c>
      <c r="B5119" s="0" t="s">
        <v>106</v>
      </c>
      <c r="C5119" s="0" t="s">
        <v>79</v>
      </c>
      <c r="D5119" s="0" t="s">
        <v>81</v>
      </c>
      <c r="E5119" s="0" t="n">
        <v>2033</v>
      </c>
      <c r="F5119" s="5" t="n">
        <v>12.5838214767888</v>
      </c>
      <c r="G5119" s="10" t="s">
        <v>4</v>
      </c>
    </row>
    <row r="5120" customFormat="false" ht="14.25" hidden="true" customHeight="false" outlineLevel="0" collapsed="false">
      <c r="A5120" s="0" t="s">
        <v>105</v>
      </c>
      <c r="B5120" s="0" t="s">
        <v>106</v>
      </c>
      <c r="C5120" s="0" t="s">
        <v>79</v>
      </c>
      <c r="D5120" s="0" t="s">
        <v>81</v>
      </c>
      <c r="E5120" s="0" t="n">
        <v>2034</v>
      </c>
      <c r="F5120" s="5" t="n">
        <v>12.72890132181</v>
      </c>
      <c r="G5120" s="10" t="s">
        <v>4</v>
      </c>
    </row>
    <row r="5121" customFormat="false" ht="14.25" hidden="true" customHeight="false" outlineLevel="0" collapsed="false">
      <c r="A5121" s="0" t="s">
        <v>105</v>
      </c>
      <c r="B5121" s="0" t="s">
        <v>106</v>
      </c>
      <c r="C5121" s="0" t="s">
        <v>79</v>
      </c>
      <c r="D5121" s="0" t="s">
        <v>81</v>
      </c>
      <c r="E5121" s="0" t="n">
        <v>2035</v>
      </c>
      <c r="F5121" s="5" t="n">
        <v>12.8381260767751</v>
      </c>
      <c r="G5121" s="10" t="s">
        <v>4</v>
      </c>
    </row>
    <row r="5122" customFormat="false" ht="14.25" hidden="true" customHeight="false" outlineLevel="0" collapsed="false">
      <c r="A5122" s="0" t="s">
        <v>105</v>
      </c>
      <c r="B5122" s="0" t="s">
        <v>106</v>
      </c>
      <c r="C5122" s="0" t="s">
        <v>79</v>
      </c>
      <c r="D5122" s="0" t="s">
        <v>81</v>
      </c>
      <c r="E5122" s="0" t="n">
        <v>2036</v>
      </c>
      <c r="F5122" s="5" t="n">
        <v>12.8915636270282</v>
      </c>
      <c r="G5122" s="10" t="s">
        <v>4</v>
      </c>
    </row>
    <row r="5123" customFormat="false" ht="14.25" hidden="true" customHeight="false" outlineLevel="0" collapsed="false">
      <c r="A5123" s="0" t="s">
        <v>105</v>
      </c>
      <c r="B5123" s="0" t="s">
        <v>106</v>
      </c>
      <c r="C5123" s="0" t="s">
        <v>79</v>
      </c>
      <c r="D5123" s="0" t="s">
        <v>81</v>
      </c>
      <c r="E5123" s="0" t="n">
        <v>2037</v>
      </c>
      <c r="F5123" s="5" t="n">
        <v>12.9684858891005</v>
      </c>
      <c r="G5123" s="10" t="s">
        <v>4</v>
      </c>
    </row>
    <row r="5124" customFormat="false" ht="14.25" hidden="true" customHeight="false" outlineLevel="0" collapsed="false">
      <c r="A5124" s="0" t="s">
        <v>105</v>
      </c>
      <c r="B5124" s="0" t="s">
        <v>106</v>
      </c>
      <c r="C5124" s="0" t="s">
        <v>79</v>
      </c>
      <c r="D5124" s="0" t="s">
        <v>81</v>
      </c>
      <c r="E5124" s="0" t="n">
        <v>2038</v>
      </c>
      <c r="F5124" s="5" t="n">
        <v>13.0510861855359</v>
      </c>
      <c r="G5124" s="10" t="s">
        <v>4</v>
      </c>
    </row>
    <row r="5125" customFormat="false" ht="14.25" hidden="true" customHeight="false" outlineLevel="0" collapsed="false">
      <c r="A5125" s="0" t="s">
        <v>105</v>
      </c>
      <c r="B5125" s="0" t="s">
        <v>106</v>
      </c>
      <c r="C5125" s="0" t="s">
        <v>79</v>
      </c>
      <c r="D5125" s="0" t="s">
        <v>81</v>
      </c>
      <c r="E5125" s="0" t="n">
        <v>2039</v>
      </c>
      <c r="F5125" s="5" t="n">
        <v>13.1250641917288</v>
      </c>
      <c r="G5125" s="10" t="s">
        <v>4</v>
      </c>
    </row>
    <row r="5126" customFormat="false" ht="14.25" hidden="true" customHeight="false" outlineLevel="0" collapsed="false">
      <c r="A5126" s="0" t="s">
        <v>105</v>
      </c>
      <c r="B5126" s="0" t="s">
        <v>106</v>
      </c>
      <c r="C5126" s="0" t="s">
        <v>79</v>
      </c>
      <c r="D5126" s="0" t="s">
        <v>81</v>
      </c>
      <c r="E5126" s="0" t="n">
        <v>2040</v>
      </c>
      <c r="F5126" s="5" t="n">
        <v>13.1423521254637</v>
      </c>
      <c r="G5126" s="10" t="s">
        <v>4</v>
      </c>
    </row>
    <row r="5127" customFormat="false" ht="14.25" hidden="true" customHeight="false" outlineLevel="0" collapsed="false">
      <c r="A5127" s="0" t="s">
        <v>105</v>
      </c>
      <c r="B5127" s="0" t="s">
        <v>106</v>
      </c>
      <c r="C5127" s="0" t="s">
        <v>79</v>
      </c>
      <c r="D5127" s="0" t="s">
        <v>82</v>
      </c>
      <c r="E5127" s="0" t="n">
        <v>2024</v>
      </c>
      <c r="F5127" s="5" t="n">
        <v>0</v>
      </c>
      <c r="G5127" s="10" t="s">
        <v>4</v>
      </c>
    </row>
    <row r="5128" customFormat="false" ht="14.25" hidden="true" customHeight="false" outlineLevel="0" collapsed="false">
      <c r="A5128" s="0" t="s">
        <v>105</v>
      </c>
      <c r="B5128" s="0" t="s">
        <v>106</v>
      </c>
      <c r="C5128" s="0" t="s">
        <v>79</v>
      </c>
      <c r="D5128" s="0" t="s">
        <v>82</v>
      </c>
      <c r="E5128" s="0" t="n">
        <v>2025</v>
      </c>
      <c r="F5128" s="5" t="n">
        <v>115.453343026112</v>
      </c>
      <c r="G5128" s="10" t="s">
        <v>4</v>
      </c>
    </row>
    <row r="5129" customFormat="false" ht="14.25" hidden="true" customHeight="false" outlineLevel="0" collapsed="false">
      <c r="A5129" s="0" t="s">
        <v>105</v>
      </c>
      <c r="B5129" s="0" t="s">
        <v>106</v>
      </c>
      <c r="C5129" s="0" t="s">
        <v>79</v>
      </c>
      <c r="D5129" s="0" t="s">
        <v>82</v>
      </c>
      <c r="E5129" s="0" t="n">
        <v>2026</v>
      </c>
      <c r="F5129" s="5" t="n">
        <v>114.868690458113</v>
      </c>
      <c r="G5129" s="10" t="s">
        <v>4</v>
      </c>
    </row>
    <row r="5130" customFormat="false" ht="14.25" hidden="true" customHeight="false" outlineLevel="0" collapsed="false">
      <c r="A5130" s="0" t="s">
        <v>105</v>
      </c>
      <c r="B5130" s="0" t="s">
        <v>106</v>
      </c>
      <c r="C5130" s="0" t="s">
        <v>79</v>
      </c>
      <c r="D5130" s="0" t="s">
        <v>82</v>
      </c>
      <c r="E5130" s="0" t="n">
        <v>2027</v>
      </c>
      <c r="F5130" s="5" t="n">
        <v>120.613132170574</v>
      </c>
      <c r="G5130" s="10" t="s">
        <v>4</v>
      </c>
    </row>
    <row r="5131" customFormat="false" ht="14.25" hidden="true" customHeight="false" outlineLevel="0" collapsed="false">
      <c r="A5131" s="0" t="s">
        <v>105</v>
      </c>
      <c r="B5131" s="0" t="s">
        <v>106</v>
      </c>
      <c r="C5131" s="0" t="s">
        <v>79</v>
      </c>
      <c r="D5131" s="0" t="s">
        <v>82</v>
      </c>
      <c r="E5131" s="0" t="n">
        <v>2028</v>
      </c>
      <c r="F5131" s="5" t="n">
        <v>123.170419963266</v>
      </c>
      <c r="G5131" s="10" t="s">
        <v>4</v>
      </c>
    </row>
    <row r="5132" customFormat="false" ht="14.25" hidden="true" customHeight="false" outlineLevel="0" collapsed="false">
      <c r="A5132" s="0" t="s">
        <v>105</v>
      </c>
      <c r="B5132" s="0" t="s">
        <v>106</v>
      </c>
      <c r="C5132" s="0" t="s">
        <v>79</v>
      </c>
      <c r="D5132" s="0" t="s">
        <v>82</v>
      </c>
      <c r="E5132" s="0" t="n">
        <v>2029</v>
      </c>
      <c r="F5132" s="5" t="n">
        <v>123.76889298628</v>
      </c>
      <c r="G5132" s="10" t="s">
        <v>4</v>
      </c>
    </row>
    <row r="5133" customFormat="false" ht="14.25" hidden="true" customHeight="false" outlineLevel="0" collapsed="false">
      <c r="A5133" s="0" t="s">
        <v>105</v>
      </c>
      <c r="B5133" s="0" t="s">
        <v>106</v>
      </c>
      <c r="C5133" s="0" t="s">
        <v>79</v>
      </c>
      <c r="D5133" s="0" t="s">
        <v>82</v>
      </c>
      <c r="E5133" s="0" t="n">
        <v>2030</v>
      </c>
      <c r="F5133" s="5" t="n">
        <v>121.720375448004</v>
      </c>
      <c r="G5133" s="10" t="s">
        <v>4</v>
      </c>
    </row>
    <row r="5134" customFormat="false" ht="14.25" hidden="true" customHeight="false" outlineLevel="0" collapsed="false">
      <c r="A5134" s="0" t="s">
        <v>105</v>
      </c>
      <c r="B5134" s="0" t="s">
        <v>106</v>
      </c>
      <c r="C5134" s="0" t="s">
        <v>79</v>
      </c>
      <c r="D5134" s="0" t="s">
        <v>82</v>
      </c>
      <c r="E5134" s="0" t="n">
        <v>2031</v>
      </c>
      <c r="F5134" s="5" t="n">
        <v>126.041781956462</v>
      </c>
      <c r="G5134" s="10" t="s">
        <v>4</v>
      </c>
    </row>
    <row r="5135" customFormat="false" ht="14.25" hidden="true" customHeight="false" outlineLevel="0" collapsed="false">
      <c r="A5135" s="0" t="s">
        <v>105</v>
      </c>
      <c r="B5135" s="0" t="s">
        <v>106</v>
      </c>
      <c r="C5135" s="0" t="s">
        <v>79</v>
      </c>
      <c r="D5135" s="0" t="s">
        <v>82</v>
      </c>
      <c r="E5135" s="0" t="n">
        <v>2032</v>
      </c>
      <c r="F5135" s="5" t="n">
        <v>131.310171773452</v>
      </c>
      <c r="G5135" s="10" t="s">
        <v>4</v>
      </c>
    </row>
    <row r="5136" customFormat="false" ht="14.25" hidden="true" customHeight="false" outlineLevel="0" collapsed="false">
      <c r="A5136" s="0" t="s">
        <v>105</v>
      </c>
      <c r="B5136" s="0" t="s">
        <v>106</v>
      </c>
      <c r="C5136" s="0" t="s">
        <v>79</v>
      </c>
      <c r="D5136" s="0" t="s">
        <v>82</v>
      </c>
      <c r="E5136" s="0" t="n">
        <v>2033</v>
      </c>
      <c r="F5136" s="5" t="n">
        <v>135.833284034834</v>
      </c>
      <c r="G5136" s="10" t="s">
        <v>4</v>
      </c>
    </row>
    <row r="5137" customFormat="false" ht="14.25" hidden="true" customHeight="false" outlineLevel="0" collapsed="false">
      <c r="A5137" s="0" t="s">
        <v>105</v>
      </c>
      <c r="B5137" s="0" t="s">
        <v>106</v>
      </c>
      <c r="C5137" s="0" t="s">
        <v>79</v>
      </c>
      <c r="D5137" s="0" t="s">
        <v>82</v>
      </c>
      <c r="E5137" s="0" t="n">
        <v>2034</v>
      </c>
      <c r="F5137" s="5" t="n">
        <v>140.147643025487</v>
      </c>
      <c r="G5137" s="10" t="s">
        <v>4</v>
      </c>
    </row>
    <row r="5138" customFormat="false" ht="14.25" hidden="true" customHeight="false" outlineLevel="0" collapsed="false">
      <c r="A5138" s="0" t="s">
        <v>105</v>
      </c>
      <c r="B5138" s="0" t="s">
        <v>106</v>
      </c>
      <c r="C5138" s="0" t="s">
        <v>79</v>
      </c>
      <c r="D5138" s="0" t="s">
        <v>82</v>
      </c>
      <c r="E5138" s="0" t="n">
        <v>2035</v>
      </c>
      <c r="F5138" s="5" t="n">
        <v>144.978503482448</v>
      </c>
      <c r="G5138" s="10" t="s">
        <v>4</v>
      </c>
    </row>
    <row r="5139" customFormat="false" ht="14.25" hidden="true" customHeight="false" outlineLevel="0" collapsed="false">
      <c r="A5139" s="0" t="s">
        <v>105</v>
      </c>
      <c r="B5139" s="0" t="s">
        <v>106</v>
      </c>
      <c r="C5139" s="0" t="s">
        <v>79</v>
      </c>
      <c r="D5139" s="0" t="s">
        <v>82</v>
      </c>
      <c r="E5139" s="0" t="n">
        <v>2036</v>
      </c>
      <c r="F5139" s="5" t="n">
        <v>147.568277243253</v>
      </c>
      <c r="G5139" s="10" t="s">
        <v>4</v>
      </c>
    </row>
    <row r="5140" customFormat="false" ht="14.25" hidden="true" customHeight="false" outlineLevel="0" collapsed="false">
      <c r="A5140" s="0" t="s">
        <v>105</v>
      </c>
      <c r="B5140" s="0" t="s">
        <v>106</v>
      </c>
      <c r="C5140" s="0" t="s">
        <v>79</v>
      </c>
      <c r="D5140" s="0" t="s">
        <v>82</v>
      </c>
      <c r="E5140" s="0" t="n">
        <v>2037</v>
      </c>
      <c r="F5140" s="5" t="n">
        <v>150.93492307325</v>
      </c>
      <c r="G5140" s="10" t="s">
        <v>4</v>
      </c>
    </row>
    <row r="5141" customFormat="false" ht="14.25" hidden="true" customHeight="false" outlineLevel="0" collapsed="false">
      <c r="A5141" s="0" t="s">
        <v>105</v>
      </c>
      <c r="B5141" s="0" t="s">
        <v>106</v>
      </c>
      <c r="C5141" s="0" t="s">
        <v>79</v>
      </c>
      <c r="D5141" s="0" t="s">
        <v>82</v>
      </c>
      <c r="E5141" s="0" t="n">
        <v>2038</v>
      </c>
      <c r="F5141" s="5" t="n">
        <v>154.060274695034</v>
      </c>
      <c r="G5141" s="10" t="s">
        <v>4</v>
      </c>
    </row>
    <row r="5142" customFormat="false" ht="14.25" hidden="true" customHeight="false" outlineLevel="0" collapsed="false">
      <c r="A5142" s="0" t="s">
        <v>105</v>
      </c>
      <c r="B5142" s="0" t="s">
        <v>106</v>
      </c>
      <c r="C5142" s="0" t="s">
        <v>79</v>
      </c>
      <c r="D5142" s="0" t="s">
        <v>82</v>
      </c>
      <c r="E5142" s="0" t="n">
        <v>2039</v>
      </c>
      <c r="F5142" s="5" t="n">
        <v>156.935469972163</v>
      </c>
      <c r="G5142" s="10" t="s">
        <v>4</v>
      </c>
    </row>
    <row r="5143" customFormat="false" ht="14.25" hidden="true" customHeight="false" outlineLevel="0" collapsed="false">
      <c r="A5143" s="0" t="s">
        <v>105</v>
      </c>
      <c r="B5143" s="0" t="s">
        <v>106</v>
      </c>
      <c r="C5143" s="0" t="s">
        <v>79</v>
      </c>
      <c r="D5143" s="0" t="s">
        <v>82</v>
      </c>
      <c r="E5143" s="0" t="n">
        <v>2040</v>
      </c>
      <c r="F5143" s="5" t="n">
        <v>159.325319179504</v>
      </c>
      <c r="G5143" s="10" t="s">
        <v>4</v>
      </c>
    </row>
    <row r="5144" customFormat="false" ht="14.25" hidden="true" customHeight="false" outlineLevel="0" collapsed="false">
      <c r="A5144" s="0" t="s">
        <v>105</v>
      </c>
      <c r="B5144" s="0" t="s">
        <v>106</v>
      </c>
      <c r="C5144" s="0" t="s">
        <v>79</v>
      </c>
      <c r="D5144" s="0" t="s">
        <v>83</v>
      </c>
      <c r="E5144" s="0" t="n">
        <v>2024</v>
      </c>
      <c r="F5144" s="5" t="n">
        <v>0</v>
      </c>
      <c r="G5144" s="10" t="s">
        <v>4</v>
      </c>
    </row>
    <row r="5145" customFormat="false" ht="14.25" hidden="true" customHeight="false" outlineLevel="0" collapsed="false">
      <c r="A5145" s="0" t="s">
        <v>105</v>
      </c>
      <c r="B5145" s="0" t="s">
        <v>106</v>
      </c>
      <c r="C5145" s="0" t="s">
        <v>79</v>
      </c>
      <c r="D5145" s="0" t="s">
        <v>83</v>
      </c>
      <c r="E5145" s="0" t="n">
        <v>2025</v>
      </c>
      <c r="F5145" s="5" t="n">
        <v>47.9421138153947</v>
      </c>
      <c r="G5145" s="10" t="s">
        <v>4</v>
      </c>
    </row>
    <row r="5146" customFormat="false" ht="14.25" hidden="true" customHeight="false" outlineLevel="0" collapsed="false">
      <c r="A5146" s="0" t="s">
        <v>105</v>
      </c>
      <c r="B5146" s="0" t="s">
        <v>106</v>
      </c>
      <c r="C5146" s="0" t="s">
        <v>79</v>
      </c>
      <c r="D5146" s="0" t="s">
        <v>83</v>
      </c>
      <c r="E5146" s="0" t="n">
        <v>2026</v>
      </c>
      <c r="F5146" s="5" t="n">
        <v>47.6605868357439</v>
      </c>
      <c r="G5146" s="10" t="s">
        <v>4</v>
      </c>
    </row>
    <row r="5147" customFormat="false" ht="14.25" hidden="true" customHeight="false" outlineLevel="0" collapsed="false">
      <c r="A5147" s="0" t="s">
        <v>105</v>
      </c>
      <c r="B5147" s="0" t="s">
        <v>106</v>
      </c>
      <c r="C5147" s="0" t="s">
        <v>79</v>
      </c>
      <c r="D5147" s="0" t="s">
        <v>83</v>
      </c>
      <c r="E5147" s="0" t="n">
        <v>2027</v>
      </c>
      <c r="F5147" s="5" t="n">
        <v>49.2594038549509</v>
      </c>
      <c r="G5147" s="10" t="s">
        <v>4</v>
      </c>
    </row>
    <row r="5148" customFormat="false" ht="14.25" hidden="true" customHeight="false" outlineLevel="0" collapsed="false">
      <c r="A5148" s="0" t="s">
        <v>105</v>
      </c>
      <c r="B5148" s="0" t="s">
        <v>106</v>
      </c>
      <c r="C5148" s="0" t="s">
        <v>79</v>
      </c>
      <c r="D5148" s="0" t="s">
        <v>83</v>
      </c>
      <c r="E5148" s="0" t="n">
        <v>2028</v>
      </c>
      <c r="F5148" s="5" t="n">
        <v>49.5972340529395</v>
      </c>
      <c r="G5148" s="10" t="s">
        <v>4</v>
      </c>
    </row>
    <row r="5149" customFormat="false" ht="14.25" hidden="true" customHeight="false" outlineLevel="0" collapsed="false">
      <c r="A5149" s="0" t="s">
        <v>105</v>
      </c>
      <c r="B5149" s="0" t="s">
        <v>106</v>
      </c>
      <c r="C5149" s="0" t="s">
        <v>79</v>
      </c>
      <c r="D5149" s="0" t="s">
        <v>83</v>
      </c>
      <c r="E5149" s="0" t="n">
        <v>2029</v>
      </c>
      <c r="F5149" s="5" t="n">
        <v>48.5189092200989</v>
      </c>
      <c r="G5149" s="10" t="s">
        <v>4</v>
      </c>
    </row>
    <row r="5150" customFormat="false" ht="14.25" hidden="true" customHeight="false" outlineLevel="0" collapsed="false">
      <c r="A5150" s="0" t="s">
        <v>105</v>
      </c>
      <c r="B5150" s="0" t="s">
        <v>106</v>
      </c>
      <c r="C5150" s="0" t="s">
        <v>79</v>
      </c>
      <c r="D5150" s="0" t="s">
        <v>83</v>
      </c>
      <c r="E5150" s="0" t="n">
        <v>2030</v>
      </c>
      <c r="F5150" s="5" t="n">
        <v>46.9643485822563</v>
      </c>
      <c r="G5150" s="10" t="s">
        <v>4</v>
      </c>
    </row>
    <row r="5151" customFormat="false" ht="14.25" hidden="true" customHeight="false" outlineLevel="0" collapsed="false">
      <c r="A5151" s="0" t="s">
        <v>105</v>
      </c>
      <c r="B5151" s="0" t="s">
        <v>106</v>
      </c>
      <c r="C5151" s="0" t="s">
        <v>79</v>
      </c>
      <c r="D5151" s="0" t="s">
        <v>83</v>
      </c>
      <c r="E5151" s="0" t="n">
        <v>2031</v>
      </c>
      <c r="F5151" s="5" t="n">
        <v>47.8691467926346</v>
      </c>
      <c r="G5151" s="10" t="s">
        <v>4</v>
      </c>
    </row>
    <row r="5152" customFormat="false" ht="14.25" hidden="true" customHeight="false" outlineLevel="0" collapsed="false">
      <c r="A5152" s="0" t="s">
        <v>105</v>
      </c>
      <c r="B5152" s="0" t="s">
        <v>106</v>
      </c>
      <c r="C5152" s="0" t="s">
        <v>79</v>
      </c>
      <c r="D5152" s="0" t="s">
        <v>83</v>
      </c>
      <c r="E5152" s="0" t="n">
        <v>2032</v>
      </c>
      <c r="F5152" s="5" t="n">
        <v>48.8700565272002</v>
      </c>
      <c r="G5152" s="10" t="s">
        <v>4</v>
      </c>
    </row>
    <row r="5153" customFormat="false" ht="14.25" hidden="true" customHeight="false" outlineLevel="0" collapsed="false">
      <c r="A5153" s="0" t="s">
        <v>105</v>
      </c>
      <c r="B5153" s="0" t="s">
        <v>106</v>
      </c>
      <c r="C5153" s="0" t="s">
        <v>79</v>
      </c>
      <c r="D5153" s="0" t="s">
        <v>83</v>
      </c>
      <c r="E5153" s="0" t="n">
        <v>2033</v>
      </c>
      <c r="F5153" s="5" t="n">
        <v>49.6424623116549</v>
      </c>
      <c r="G5153" s="10" t="s">
        <v>4</v>
      </c>
    </row>
    <row r="5154" customFormat="false" ht="14.25" hidden="true" customHeight="false" outlineLevel="0" collapsed="false">
      <c r="A5154" s="0" t="s">
        <v>105</v>
      </c>
      <c r="B5154" s="0" t="s">
        <v>106</v>
      </c>
      <c r="C5154" s="0" t="s">
        <v>79</v>
      </c>
      <c r="D5154" s="0" t="s">
        <v>83</v>
      </c>
      <c r="E5154" s="0" t="n">
        <v>2034</v>
      </c>
      <c r="F5154" s="5" t="n">
        <v>50.4046253336012</v>
      </c>
      <c r="G5154" s="10" t="s">
        <v>4</v>
      </c>
    </row>
    <row r="5155" customFormat="false" ht="14.25" hidden="true" customHeight="false" outlineLevel="0" collapsed="false">
      <c r="A5155" s="0" t="s">
        <v>105</v>
      </c>
      <c r="B5155" s="0" t="s">
        <v>106</v>
      </c>
      <c r="C5155" s="0" t="s">
        <v>79</v>
      </c>
      <c r="D5155" s="0" t="s">
        <v>83</v>
      </c>
      <c r="E5155" s="0" t="n">
        <v>2035</v>
      </c>
      <c r="F5155" s="5" t="n">
        <v>51.1541720203541</v>
      </c>
      <c r="G5155" s="10" t="s">
        <v>4</v>
      </c>
    </row>
    <row r="5156" customFormat="false" ht="14.25" hidden="true" customHeight="false" outlineLevel="0" collapsed="false">
      <c r="A5156" s="0" t="s">
        <v>105</v>
      </c>
      <c r="B5156" s="0" t="s">
        <v>106</v>
      </c>
      <c r="C5156" s="0" t="s">
        <v>79</v>
      </c>
      <c r="D5156" s="0" t="s">
        <v>83</v>
      </c>
      <c r="E5156" s="0" t="n">
        <v>2036</v>
      </c>
      <c r="F5156" s="5" t="n">
        <v>51.6671245113222</v>
      </c>
      <c r="G5156" s="10" t="s">
        <v>4</v>
      </c>
    </row>
    <row r="5157" customFormat="false" ht="14.25" hidden="true" customHeight="false" outlineLevel="0" collapsed="false">
      <c r="A5157" s="0" t="s">
        <v>105</v>
      </c>
      <c r="B5157" s="0" t="s">
        <v>106</v>
      </c>
      <c r="C5157" s="0" t="s">
        <v>79</v>
      </c>
      <c r="D5157" s="0" t="s">
        <v>83</v>
      </c>
      <c r="E5157" s="0" t="n">
        <v>2037</v>
      </c>
      <c r="F5157" s="5" t="n">
        <v>52.1831259286474</v>
      </c>
      <c r="G5157" s="10" t="s">
        <v>4</v>
      </c>
    </row>
    <row r="5158" customFormat="false" ht="14.25" hidden="true" customHeight="false" outlineLevel="0" collapsed="false">
      <c r="A5158" s="0" t="s">
        <v>105</v>
      </c>
      <c r="B5158" s="0" t="s">
        <v>106</v>
      </c>
      <c r="C5158" s="0" t="s">
        <v>79</v>
      </c>
      <c r="D5158" s="0" t="s">
        <v>83</v>
      </c>
      <c r="E5158" s="0" t="n">
        <v>2038</v>
      </c>
      <c r="F5158" s="5" t="n">
        <v>52.705824513455</v>
      </c>
      <c r="G5158" s="10" t="s">
        <v>4</v>
      </c>
    </row>
    <row r="5159" customFormat="false" ht="14.25" hidden="true" customHeight="false" outlineLevel="0" collapsed="false">
      <c r="A5159" s="0" t="s">
        <v>105</v>
      </c>
      <c r="B5159" s="0" t="s">
        <v>106</v>
      </c>
      <c r="C5159" s="0" t="s">
        <v>79</v>
      </c>
      <c r="D5159" s="0" t="s">
        <v>83</v>
      </c>
      <c r="E5159" s="0" t="n">
        <v>2039</v>
      </c>
      <c r="F5159" s="5" t="n">
        <v>53.2086289363559</v>
      </c>
      <c r="G5159" s="10" t="s">
        <v>4</v>
      </c>
    </row>
    <row r="5160" customFormat="false" ht="14.25" hidden="true" customHeight="false" outlineLevel="0" collapsed="false">
      <c r="A5160" s="0" t="s">
        <v>105</v>
      </c>
      <c r="B5160" s="0" t="s">
        <v>106</v>
      </c>
      <c r="C5160" s="0" t="s">
        <v>79</v>
      </c>
      <c r="D5160" s="0" t="s">
        <v>83</v>
      </c>
      <c r="E5160" s="0" t="n">
        <v>2040</v>
      </c>
      <c r="F5160" s="5" t="n">
        <v>53.7242073134887</v>
      </c>
      <c r="G5160" s="10" t="s">
        <v>4</v>
      </c>
    </row>
    <row r="5161" customFormat="false" ht="14.25" hidden="true" customHeight="false" outlineLevel="0" collapsed="false">
      <c r="A5161" s="0" t="s">
        <v>105</v>
      </c>
      <c r="B5161" s="0" t="s">
        <v>106</v>
      </c>
      <c r="C5161" s="0" t="s">
        <v>79</v>
      </c>
      <c r="D5161" s="0" t="s">
        <v>71</v>
      </c>
      <c r="E5161" s="0" t="n">
        <v>2024</v>
      </c>
      <c r="F5161" s="5" t="n">
        <v>0</v>
      </c>
      <c r="G5161" s="10" t="s">
        <v>4</v>
      </c>
    </row>
    <row r="5162" customFormat="false" ht="14.25" hidden="true" customHeight="false" outlineLevel="0" collapsed="false">
      <c r="A5162" s="0" t="s">
        <v>105</v>
      </c>
      <c r="B5162" s="0" t="s">
        <v>106</v>
      </c>
      <c r="C5162" s="0" t="s">
        <v>79</v>
      </c>
      <c r="D5162" s="0" t="s">
        <v>71</v>
      </c>
      <c r="E5162" s="0" t="n">
        <v>2025</v>
      </c>
      <c r="F5162" s="5" t="n">
        <v>192.1895054839</v>
      </c>
      <c r="G5162" s="10" t="s">
        <v>4</v>
      </c>
    </row>
    <row r="5163" customFormat="false" ht="14.25" hidden="true" customHeight="false" outlineLevel="0" collapsed="false">
      <c r="A5163" s="0" t="s">
        <v>105</v>
      </c>
      <c r="B5163" s="0" t="s">
        <v>106</v>
      </c>
      <c r="C5163" s="0" t="s">
        <v>79</v>
      </c>
      <c r="D5163" s="0" t="s">
        <v>71</v>
      </c>
      <c r="E5163" s="0" t="n">
        <v>2026</v>
      </c>
      <c r="F5163" s="5" t="n">
        <v>193.322863577498</v>
      </c>
      <c r="G5163" s="10" t="s">
        <v>4</v>
      </c>
    </row>
    <row r="5164" customFormat="false" ht="14.25" hidden="true" customHeight="false" outlineLevel="0" collapsed="false">
      <c r="A5164" s="0" t="s">
        <v>105</v>
      </c>
      <c r="B5164" s="0" t="s">
        <v>106</v>
      </c>
      <c r="C5164" s="0" t="s">
        <v>79</v>
      </c>
      <c r="D5164" s="0" t="s">
        <v>71</v>
      </c>
      <c r="E5164" s="0" t="n">
        <v>2027</v>
      </c>
      <c r="F5164" s="5" t="n">
        <v>204.526554434171</v>
      </c>
      <c r="G5164" s="10" t="s">
        <v>4</v>
      </c>
    </row>
    <row r="5165" customFormat="false" ht="14.25" hidden="true" customHeight="false" outlineLevel="0" collapsed="false">
      <c r="A5165" s="0" t="s">
        <v>105</v>
      </c>
      <c r="B5165" s="0" t="s">
        <v>106</v>
      </c>
      <c r="C5165" s="0" t="s">
        <v>79</v>
      </c>
      <c r="D5165" s="0" t="s">
        <v>71</v>
      </c>
      <c r="E5165" s="0" t="n">
        <v>2028</v>
      </c>
      <c r="F5165" s="5" t="n">
        <v>210.670048736424</v>
      </c>
      <c r="G5165" s="10" t="s">
        <v>4</v>
      </c>
    </row>
    <row r="5166" customFormat="false" ht="14.25" hidden="true" customHeight="false" outlineLevel="0" collapsed="false">
      <c r="A5166" s="0" t="s">
        <v>105</v>
      </c>
      <c r="B5166" s="0" t="s">
        <v>106</v>
      </c>
      <c r="C5166" s="0" t="s">
        <v>79</v>
      </c>
      <c r="D5166" s="0" t="s">
        <v>71</v>
      </c>
      <c r="E5166" s="0" t="n">
        <v>2029</v>
      </c>
      <c r="F5166" s="5" t="n">
        <v>212.886539392447</v>
      </c>
      <c r="G5166" s="10" t="s">
        <v>4</v>
      </c>
    </row>
    <row r="5167" customFormat="false" ht="14.25" hidden="true" customHeight="false" outlineLevel="0" collapsed="false">
      <c r="A5167" s="0" t="s">
        <v>105</v>
      </c>
      <c r="B5167" s="0" t="s">
        <v>106</v>
      </c>
      <c r="C5167" s="0" t="s">
        <v>79</v>
      </c>
      <c r="D5167" s="0" t="s">
        <v>71</v>
      </c>
      <c r="E5167" s="0" t="n">
        <v>2030</v>
      </c>
      <c r="F5167" s="5" t="n">
        <v>211.827649179592</v>
      </c>
      <c r="G5167" s="10" t="s">
        <v>4</v>
      </c>
    </row>
    <row r="5168" customFormat="false" ht="14.25" hidden="true" customHeight="false" outlineLevel="0" collapsed="false">
      <c r="A5168" s="0" t="s">
        <v>105</v>
      </c>
      <c r="B5168" s="0" t="s">
        <v>106</v>
      </c>
      <c r="C5168" s="0" t="s">
        <v>79</v>
      </c>
      <c r="D5168" s="0" t="s">
        <v>71</v>
      </c>
      <c r="E5168" s="0" t="n">
        <v>2031</v>
      </c>
      <c r="F5168" s="5" t="n">
        <v>219.237438100439</v>
      </c>
      <c r="G5168" s="10" t="s">
        <v>4</v>
      </c>
    </row>
    <row r="5169" customFormat="false" ht="14.25" hidden="true" customHeight="false" outlineLevel="0" collapsed="false">
      <c r="A5169" s="0" t="s">
        <v>105</v>
      </c>
      <c r="B5169" s="0" t="s">
        <v>106</v>
      </c>
      <c r="C5169" s="0" t="s">
        <v>79</v>
      </c>
      <c r="D5169" s="0" t="s">
        <v>71</v>
      </c>
      <c r="E5169" s="0" t="n">
        <v>2032</v>
      </c>
      <c r="F5169" s="5" t="n">
        <v>228.170375193435</v>
      </c>
      <c r="G5169" s="10" t="s">
        <v>4</v>
      </c>
    </row>
    <row r="5170" customFormat="false" ht="14.25" hidden="true" customHeight="false" outlineLevel="0" collapsed="false">
      <c r="A5170" s="0" t="s">
        <v>105</v>
      </c>
      <c r="B5170" s="0" t="s">
        <v>106</v>
      </c>
      <c r="C5170" s="0" t="s">
        <v>79</v>
      </c>
      <c r="D5170" s="0" t="s">
        <v>71</v>
      </c>
      <c r="E5170" s="0" t="n">
        <v>2033</v>
      </c>
      <c r="F5170" s="5" t="n">
        <v>235.787440990482</v>
      </c>
      <c r="G5170" s="10" t="s">
        <v>4</v>
      </c>
    </row>
    <row r="5171" customFormat="false" ht="14.25" hidden="true" customHeight="false" outlineLevel="0" collapsed="false">
      <c r="A5171" s="0" t="s">
        <v>105</v>
      </c>
      <c r="B5171" s="0" t="s">
        <v>106</v>
      </c>
      <c r="C5171" s="0" t="s">
        <v>79</v>
      </c>
      <c r="D5171" s="0" t="s">
        <v>71</v>
      </c>
      <c r="E5171" s="0" t="n">
        <v>2034</v>
      </c>
      <c r="F5171" s="5" t="n">
        <v>243.091797561673</v>
      </c>
      <c r="G5171" s="10" t="s">
        <v>4</v>
      </c>
    </row>
    <row r="5172" customFormat="false" ht="14.25" hidden="true" customHeight="false" outlineLevel="0" collapsed="false">
      <c r="A5172" s="0" t="s">
        <v>105</v>
      </c>
      <c r="B5172" s="0" t="s">
        <v>106</v>
      </c>
      <c r="C5172" s="0" t="s">
        <v>79</v>
      </c>
      <c r="D5172" s="0" t="s">
        <v>71</v>
      </c>
      <c r="E5172" s="0" t="n">
        <v>2035</v>
      </c>
      <c r="F5172" s="5" t="n">
        <v>250.845180545813</v>
      </c>
      <c r="G5172" s="10" t="s">
        <v>4</v>
      </c>
    </row>
    <row r="5173" customFormat="false" ht="14.25" hidden="true" customHeight="false" outlineLevel="0" collapsed="false">
      <c r="A5173" s="0" t="s">
        <v>105</v>
      </c>
      <c r="B5173" s="0" t="s">
        <v>106</v>
      </c>
      <c r="C5173" s="0" t="s">
        <v>79</v>
      </c>
      <c r="D5173" s="0" t="s">
        <v>71</v>
      </c>
      <c r="E5173" s="0" t="n">
        <v>2036</v>
      </c>
      <c r="F5173" s="5" t="n">
        <v>255.81012655429</v>
      </c>
      <c r="G5173" s="10" t="s">
        <v>4</v>
      </c>
    </row>
    <row r="5174" customFormat="false" ht="14.25" hidden="true" customHeight="false" outlineLevel="0" collapsed="false">
      <c r="A5174" s="0" t="s">
        <v>105</v>
      </c>
      <c r="B5174" s="0" t="s">
        <v>106</v>
      </c>
      <c r="C5174" s="0" t="s">
        <v>79</v>
      </c>
      <c r="D5174" s="0" t="s">
        <v>71</v>
      </c>
      <c r="E5174" s="0" t="n">
        <v>2037</v>
      </c>
      <c r="F5174" s="5" t="n">
        <v>261.690956960304</v>
      </c>
      <c r="G5174" s="10" t="s">
        <v>4</v>
      </c>
    </row>
    <row r="5175" customFormat="false" ht="14.25" hidden="true" customHeight="false" outlineLevel="0" collapsed="false">
      <c r="A5175" s="0" t="s">
        <v>105</v>
      </c>
      <c r="B5175" s="0" t="s">
        <v>106</v>
      </c>
      <c r="C5175" s="0" t="s">
        <v>79</v>
      </c>
      <c r="D5175" s="0" t="s">
        <v>71</v>
      </c>
      <c r="E5175" s="0" t="n">
        <v>2038</v>
      </c>
      <c r="F5175" s="5" t="n">
        <v>267.42748298672</v>
      </c>
      <c r="G5175" s="10" t="s">
        <v>4</v>
      </c>
    </row>
    <row r="5176" customFormat="false" ht="14.25" hidden="true" customHeight="false" outlineLevel="0" collapsed="false">
      <c r="A5176" s="0" t="s">
        <v>105</v>
      </c>
      <c r="B5176" s="0" t="s">
        <v>106</v>
      </c>
      <c r="C5176" s="0" t="s">
        <v>79</v>
      </c>
      <c r="D5176" s="0" t="s">
        <v>71</v>
      </c>
      <c r="E5176" s="0" t="n">
        <v>2039</v>
      </c>
      <c r="F5176" s="5" t="n">
        <v>273.178324042846</v>
      </c>
      <c r="G5176" s="10" t="s">
        <v>4</v>
      </c>
    </row>
    <row r="5177" customFormat="false" ht="14.25" hidden="true" customHeight="false" outlineLevel="0" collapsed="false">
      <c r="A5177" s="0" t="s">
        <v>105</v>
      </c>
      <c r="B5177" s="0" t="s">
        <v>106</v>
      </c>
      <c r="C5177" s="0" t="s">
        <v>79</v>
      </c>
      <c r="D5177" s="0" t="s">
        <v>71</v>
      </c>
      <c r="E5177" s="0" t="n">
        <v>2040</v>
      </c>
      <c r="F5177" s="5" t="n">
        <v>278.348062385975</v>
      </c>
      <c r="G5177" s="10" t="s">
        <v>4</v>
      </c>
    </row>
    <row r="5178" customFormat="false" ht="14.25" hidden="true" customHeight="false" outlineLevel="0" collapsed="false">
      <c r="A5178" s="0" t="s">
        <v>105</v>
      </c>
      <c r="B5178" s="0" t="s">
        <v>106</v>
      </c>
      <c r="C5178" s="0" t="s">
        <v>84</v>
      </c>
      <c r="D5178" s="0" t="s">
        <v>85</v>
      </c>
      <c r="E5178" s="0" t="n">
        <v>2024</v>
      </c>
      <c r="F5178" s="5" t="n">
        <v>0</v>
      </c>
      <c r="G5178" s="10" t="s">
        <v>4</v>
      </c>
    </row>
    <row r="5179" customFormat="false" ht="14.25" hidden="true" customHeight="false" outlineLevel="0" collapsed="false">
      <c r="A5179" s="0" t="s">
        <v>105</v>
      </c>
      <c r="B5179" s="0" t="s">
        <v>106</v>
      </c>
      <c r="C5179" s="0" t="s">
        <v>84</v>
      </c>
      <c r="D5179" s="0" t="s">
        <v>85</v>
      </c>
      <c r="E5179" s="0" t="n">
        <v>2025</v>
      </c>
      <c r="F5179" s="5" t="n">
        <v>0</v>
      </c>
      <c r="G5179" s="10" t="s">
        <v>4</v>
      </c>
    </row>
    <row r="5180" customFormat="false" ht="14.25" hidden="true" customHeight="false" outlineLevel="0" collapsed="false">
      <c r="A5180" s="0" t="s">
        <v>105</v>
      </c>
      <c r="B5180" s="0" t="s">
        <v>106</v>
      </c>
      <c r="C5180" s="0" t="s">
        <v>84</v>
      </c>
      <c r="D5180" s="0" t="s">
        <v>85</v>
      </c>
      <c r="E5180" s="0" t="n">
        <v>2026</v>
      </c>
      <c r="F5180" s="5" t="n">
        <v>0.000876977301314802</v>
      </c>
      <c r="G5180" s="10" t="s">
        <v>4</v>
      </c>
    </row>
    <row r="5181" customFormat="false" ht="14.25" hidden="true" customHeight="false" outlineLevel="0" collapsed="false">
      <c r="A5181" s="0" t="s">
        <v>105</v>
      </c>
      <c r="B5181" s="0" t="s">
        <v>106</v>
      </c>
      <c r="C5181" s="0" t="s">
        <v>84</v>
      </c>
      <c r="D5181" s="0" t="s">
        <v>85</v>
      </c>
      <c r="E5181" s="0" t="n">
        <v>2027</v>
      </c>
      <c r="F5181" s="5" t="n">
        <v>0.000719599473797672</v>
      </c>
      <c r="G5181" s="10" t="s">
        <v>4</v>
      </c>
    </row>
    <row r="5182" customFormat="false" ht="14.25" hidden="true" customHeight="false" outlineLevel="0" collapsed="false">
      <c r="A5182" s="0" t="s">
        <v>105</v>
      </c>
      <c r="B5182" s="0" t="s">
        <v>106</v>
      </c>
      <c r="C5182" s="0" t="s">
        <v>84</v>
      </c>
      <c r="D5182" s="0" t="s">
        <v>85</v>
      </c>
      <c r="E5182" s="0" t="n">
        <v>2028</v>
      </c>
      <c r="F5182" s="5" t="n">
        <v>0.00148828727592215</v>
      </c>
      <c r="G5182" s="10" t="s">
        <v>4</v>
      </c>
    </row>
    <row r="5183" customFormat="false" ht="14.25" hidden="true" customHeight="false" outlineLevel="0" collapsed="false">
      <c r="A5183" s="0" t="s">
        <v>105</v>
      </c>
      <c r="B5183" s="0" t="s">
        <v>106</v>
      </c>
      <c r="C5183" s="0" t="s">
        <v>84</v>
      </c>
      <c r="D5183" s="0" t="s">
        <v>85</v>
      </c>
      <c r="E5183" s="0" t="n">
        <v>2029</v>
      </c>
      <c r="F5183" s="5" t="n">
        <v>0.00217491849542817</v>
      </c>
      <c r="G5183" s="10" t="s">
        <v>4</v>
      </c>
    </row>
    <row r="5184" customFormat="false" ht="14.25" hidden="true" customHeight="false" outlineLevel="0" collapsed="false">
      <c r="A5184" s="0" t="s">
        <v>105</v>
      </c>
      <c r="B5184" s="0" t="s">
        <v>106</v>
      </c>
      <c r="C5184" s="0" t="s">
        <v>84</v>
      </c>
      <c r="D5184" s="0" t="s">
        <v>85</v>
      </c>
      <c r="E5184" s="0" t="n">
        <v>2030</v>
      </c>
      <c r="F5184" s="5" t="n">
        <v>0.00228019405221342</v>
      </c>
      <c r="G5184" s="10" t="s">
        <v>4</v>
      </c>
    </row>
    <row r="5185" customFormat="false" ht="14.25" hidden="true" customHeight="false" outlineLevel="0" collapsed="false">
      <c r="A5185" s="0" t="s">
        <v>105</v>
      </c>
      <c r="B5185" s="0" t="s">
        <v>106</v>
      </c>
      <c r="C5185" s="0" t="s">
        <v>84</v>
      </c>
      <c r="D5185" s="0" t="s">
        <v>85</v>
      </c>
      <c r="E5185" s="0" t="n">
        <v>2031</v>
      </c>
      <c r="F5185" s="5" t="n">
        <v>0.00348993711064874</v>
      </c>
      <c r="G5185" s="10" t="s">
        <v>4</v>
      </c>
    </row>
    <row r="5186" customFormat="false" ht="14.25" hidden="true" customHeight="false" outlineLevel="0" collapsed="false">
      <c r="A5186" s="0" t="s">
        <v>105</v>
      </c>
      <c r="B5186" s="0" t="s">
        <v>106</v>
      </c>
      <c r="C5186" s="0" t="s">
        <v>84</v>
      </c>
      <c r="D5186" s="0" t="s">
        <v>85</v>
      </c>
      <c r="E5186" s="0" t="n">
        <v>2032</v>
      </c>
      <c r="F5186" s="5" t="n">
        <v>0.00482387188476402</v>
      </c>
      <c r="G5186" s="10" t="s">
        <v>4</v>
      </c>
    </row>
    <row r="5187" customFormat="false" ht="14.25" hidden="true" customHeight="false" outlineLevel="0" collapsed="false">
      <c r="A5187" s="0" t="s">
        <v>105</v>
      </c>
      <c r="B5187" s="0" t="s">
        <v>106</v>
      </c>
      <c r="C5187" s="0" t="s">
        <v>84</v>
      </c>
      <c r="D5187" s="0" t="s">
        <v>85</v>
      </c>
      <c r="E5187" s="0" t="n">
        <v>2033</v>
      </c>
      <c r="F5187" s="5" t="n">
        <v>0.00665200752365038</v>
      </c>
      <c r="G5187" s="10" t="s">
        <v>4</v>
      </c>
    </row>
    <row r="5188" customFormat="false" ht="14.25" hidden="true" customHeight="false" outlineLevel="0" collapsed="false">
      <c r="A5188" s="0" t="s">
        <v>105</v>
      </c>
      <c r="B5188" s="0" t="s">
        <v>106</v>
      </c>
      <c r="C5188" s="0" t="s">
        <v>84</v>
      </c>
      <c r="D5188" s="0" t="s">
        <v>85</v>
      </c>
      <c r="E5188" s="0" t="n">
        <v>2034</v>
      </c>
      <c r="F5188" s="5" t="n">
        <v>0.0111487911289295</v>
      </c>
      <c r="G5188" s="10" t="s">
        <v>4</v>
      </c>
    </row>
    <row r="5189" customFormat="false" ht="14.25" hidden="true" customHeight="false" outlineLevel="0" collapsed="false">
      <c r="A5189" s="0" t="s">
        <v>105</v>
      </c>
      <c r="B5189" s="0" t="s">
        <v>106</v>
      </c>
      <c r="C5189" s="0" t="s">
        <v>84</v>
      </c>
      <c r="D5189" s="0" t="s">
        <v>85</v>
      </c>
      <c r="E5189" s="0" t="n">
        <v>2035</v>
      </c>
      <c r="F5189" s="5" t="n">
        <v>0.0155326972218668</v>
      </c>
      <c r="G5189" s="10" t="s">
        <v>4</v>
      </c>
    </row>
    <row r="5190" customFormat="false" ht="14.25" hidden="true" customHeight="false" outlineLevel="0" collapsed="false">
      <c r="A5190" s="0" t="s">
        <v>105</v>
      </c>
      <c r="B5190" s="0" t="s">
        <v>106</v>
      </c>
      <c r="C5190" s="0" t="s">
        <v>84</v>
      </c>
      <c r="D5190" s="0" t="s">
        <v>85</v>
      </c>
      <c r="E5190" s="0" t="n">
        <v>2036</v>
      </c>
      <c r="F5190" s="5" t="n">
        <v>0.0205806243765149</v>
      </c>
      <c r="G5190" s="10" t="s">
        <v>4</v>
      </c>
    </row>
    <row r="5191" customFormat="false" ht="14.25" hidden="true" customHeight="false" outlineLevel="0" collapsed="false">
      <c r="A5191" s="0" t="s">
        <v>105</v>
      </c>
      <c r="B5191" s="0" t="s">
        <v>106</v>
      </c>
      <c r="C5191" s="0" t="s">
        <v>84</v>
      </c>
      <c r="D5191" s="0" t="s">
        <v>85</v>
      </c>
      <c r="E5191" s="0" t="n">
        <v>2037</v>
      </c>
      <c r="F5191" s="5" t="n">
        <v>0.0266448955799522</v>
      </c>
      <c r="G5191" s="10" t="s">
        <v>4</v>
      </c>
    </row>
    <row r="5192" customFormat="false" ht="14.25" hidden="true" customHeight="false" outlineLevel="0" collapsed="false">
      <c r="A5192" s="0" t="s">
        <v>105</v>
      </c>
      <c r="B5192" s="0" t="s">
        <v>106</v>
      </c>
      <c r="C5192" s="0" t="s">
        <v>84</v>
      </c>
      <c r="D5192" s="0" t="s">
        <v>85</v>
      </c>
      <c r="E5192" s="0" t="n">
        <v>2038</v>
      </c>
      <c r="F5192" s="5" t="n">
        <v>0.0335783420961022</v>
      </c>
      <c r="G5192" s="10" t="s">
        <v>4</v>
      </c>
    </row>
    <row r="5193" customFormat="false" ht="14.25" hidden="true" customHeight="false" outlineLevel="0" collapsed="false">
      <c r="A5193" s="0" t="s">
        <v>105</v>
      </c>
      <c r="B5193" s="0" t="s">
        <v>106</v>
      </c>
      <c r="C5193" s="0" t="s">
        <v>84</v>
      </c>
      <c r="D5193" s="0" t="s">
        <v>85</v>
      </c>
      <c r="E5193" s="0" t="n">
        <v>2039</v>
      </c>
      <c r="F5193" s="5" t="n">
        <v>0.0410667013863266</v>
      </c>
      <c r="G5193" s="10" t="s">
        <v>4</v>
      </c>
    </row>
    <row r="5194" customFormat="false" ht="14.25" hidden="true" customHeight="false" outlineLevel="0" collapsed="false">
      <c r="A5194" s="0" t="s">
        <v>105</v>
      </c>
      <c r="B5194" s="0" t="s">
        <v>106</v>
      </c>
      <c r="C5194" s="0" t="s">
        <v>84</v>
      </c>
      <c r="D5194" s="0" t="s">
        <v>85</v>
      </c>
      <c r="E5194" s="0" t="n">
        <v>2040</v>
      </c>
      <c r="F5194" s="5" t="n">
        <v>0.0486986198443385</v>
      </c>
      <c r="G5194" s="10" t="s">
        <v>4</v>
      </c>
    </row>
    <row r="5195" customFormat="false" ht="14.25" hidden="true" customHeight="false" outlineLevel="0" collapsed="false">
      <c r="A5195" s="0" t="s">
        <v>105</v>
      </c>
      <c r="B5195" s="0" t="s">
        <v>106</v>
      </c>
      <c r="C5195" s="0" t="s">
        <v>84</v>
      </c>
      <c r="D5195" s="0" t="s">
        <v>86</v>
      </c>
      <c r="E5195" s="0" t="n">
        <v>2024</v>
      </c>
      <c r="F5195" s="5" t="n">
        <v>0</v>
      </c>
      <c r="G5195" s="10" t="s">
        <v>4</v>
      </c>
    </row>
    <row r="5196" customFormat="false" ht="14.25" hidden="true" customHeight="false" outlineLevel="0" collapsed="false">
      <c r="A5196" s="0" t="s">
        <v>105</v>
      </c>
      <c r="B5196" s="0" t="s">
        <v>106</v>
      </c>
      <c r="C5196" s="0" t="s">
        <v>84</v>
      </c>
      <c r="D5196" s="0" t="s">
        <v>86</v>
      </c>
      <c r="E5196" s="0" t="n">
        <v>2025</v>
      </c>
      <c r="F5196" s="5" t="n">
        <v>0</v>
      </c>
      <c r="G5196" s="10" t="s">
        <v>4</v>
      </c>
    </row>
    <row r="5197" customFormat="false" ht="14.25" hidden="true" customHeight="false" outlineLevel="0" collapsed="false">
      <c r="A5197" s="0" t="s">
        <v>105</v>
      </c>
      <c r="B5197" s="0" t="s">
        <v>106</v>
      </c>
      <c r="C5197" s="0" t="s">
        <v>84</v>
      </c>
      <c r="D5197" s="0" t="s">
        <v>86</v>
      </c>
      <c r="E5197" s="0" t="n">
        <v>2026</v>
      </c>
      <c r="F5197" s="5" t="n">
        <v>0.0291060702550029</v>
      </c>
      <c r="G5197" s="10" t="s">
        <v>4</v>
      </c>
    </row>
    <row r="5198" customFormat="false" ht="14.25" hidden="true" customHeight="false" outlineLevel="0" collapsed="false">
      <c r="A5198" s="0" t="s">
        <v>105</v>
      </c>
      <c r="B5198" s="0" t="s">
        <v>106</v>
      </c>
      <c r="C5198" s="0" t="s">
        <v>84</v>
      </c>
      <c r="D5198" s="0" t="s">
        <v>86</v>
      </c>
      <c r="E5198" s="0" t="n">
        <v>2027</v>
      </c>
      <c r="F5198" s="5" t="n">
        <v>0.0357164052522922</v>
      </c>
      <c r="G5198" s="10" t="s">
        <v>4</v>
      </c>
    </row>
    <row r="5199" customFormat="false" ht="14.25" hidden="true" customHeight="false" outlineLevel="0" collapsed="false">
      <c r="A5199" s="0" t="s">
        <v>105</v>
      </c>
      <c r="B5199" s="0" t="s">
        <v>106</v>
      </c>
      <c r="C5199" s="0" t="s">
        <v>84</v>
      </c>
      <c r="D5199" s="0" t="s">
        <v>86</v>
      </c>
      <c r="E5199" s="0" t="n">
        <v>2028</v>
      </c>
      <c r="F5199" s="5" t="n">
        <v>0.079203812544044</v>
      </c>
      <c r="G5199" s="10" t="s">
        <v>4</v>
      </c>
    </row>
    <row r="5200" customFormat="false" ht="14.25" hidden="true" customHeight="false" outlineLevel="0" collapsed="false">
      <c r="A5200" s="0" t="s">
        <v>105</v>
      </c>
      <c r="B5200" s="0" t="s">
        <v>106</v>
      </c>
      <c r="C5200" s="0" t="s">
        <v>84</v>
      </c>
      <c r="D5200" s="0" t="s">
        <v>86</v>
      </c>
      <c r="E5200" s="0" t="n">
        <v>2029</v>
      </c>
      <c r="F5200" s="5" t="n">
        <v>0.0995891191155716</v>
      </c>
      <c r="G5200" s="10" t="s">
        <v>4</v>
      </c>
    </row>
    <row r="5201" customFormat="false" ht="14.25" hidden="true" customHeight="false" outlineLevel="0" collapsed="false">
      <c r="A5201" s="0" t="s">
        <v>105</v>
      </c>
      <c r="B5201" s="0" t="s">
        <v>106</v>
      </c>
      <c r="C5201" s="0" t="s">
        <v>84</v>
      </c>
      <c r="D5201" s="0" t="s">
        <v>86</v>
      </c>
      <c r="E5201" s="0" t="n">
        <v>2030</v>
      </c>
      <c r="F5201" s="5" t="n">
        <v>0.0821838406369713</v>
      </c>
      <c r="G5201" s="10" t="s">
        <v>4</v>
      </c>
    </row>
    <row r="5202" customFormat="false" ht="14.25" hidden="true" customHeight="false" outlineLevel="0" collapsed="false">
      <c r="A5202" s="0" t="s">
        <v>105</v>
      </c>
      <c r="B5202" s="0" t="s">
        <v>106</v>
      </c>
      <c r="C5202" s="0" t="s">
        <v>84</v>
      </c>
      <c r="D5202" s="0" t="s">
        <v>86</v>
      </c>
      <c r="E5202" s="0" t="n">
        <v>2031</v>
      </c>
      <c r="F5202" s="5" t="n">
        <v>0.0987638461514916</v>
      </c>
      <c r="G5202" s="10" t="s">
        <v>4</v>
      </c>
    </row>
    <row r="5203" customFormat="false" ht="14.25" hidden="true" customHeight="false" outlineLevel="0" collapsed="false">
      <c r="A5203" s="0" t="s">
        <v>105</v>
      </c>
      <c r="B5203" s="0" t="s">
        <v>106</v>
      </c>
      <c r="C5203" s="0" t="s">
        <v>84</v>
      </c>
      <c r="D5203" s="0" t="s">
        <v>86</v>
      </c>
      <c r="E5203" s="0" t="n">
        <v>2032</v>
      </c>
      <c r="F5203" s="5" t="n">
        <v>0.107057893616289</v>
      </c>
      <c r="G5203" s="10" t="s">
        <v>4</v>
      </c>
    </row>
    <row r="5204" customFormat="false" ht="14.25" hidden="true" customHeight="false" outlineLevel="0" collapsed="false">
      <c r="A5204" s="0" t="s">
        <v>105</v>
      </c>
      <c r="B5204" s="0" t="s">
        <v>106</v>
      </c>
      <c r="C5204" s="0" t="s">
        <v>84</v>
      </c>
      <c r="D5204" s="0" t="s">
        <v>86</v>
      </c>
      <c r="E5204" s="0" t="n">
        <v>2033</v>
      </c>
      <c r="F5204" s="5" t="n">
        <v>0.12372097786584</v>
      </c>
      <c r="G5204" s="10" t="s">
        <v>4</v>
      </c>
    </row>
    <row r="5205" customFormat="false" ht="14.25" hidden="true" customHeight="false" outlineLevel="0" collapsed="false">
      <c r="A5205" s="0" t="s">
        <v>105</v>
      </c>
      <c r="B5205" s="0" t="s">
        <v>106</v>
      </c>
      <c r="C5205" s="0" t="s">
        <v>84</v>
      </c>
      <c r="D5205" s="0" t="s">
        <v>86</v>
      </c>
      <c r="E5205" s="0" t="n">
        <v>2034</v>
      </c>
      <c r="F5205" s="5" t="n">
        <v>0.174474694803855</v>
      </c>
      <c r="G5205" s="10" t="s">
        <v>4</v>
      </c>
    </row>
    <row r="5206" customFormat="false" ht="14.25" hidden="true" customHeight="false" outlineLevel="0" collapsed="false">
      <c r="A5206" s="0" t="s">
        <v>105</v>
      </c>
      <c r="B5206" s="0" t="s">
        <v>106</v>
      </c>
      <c r="C5206" s="0" t="s">
        <v>84</v>
      </c>
      <c r="D5206" s="0" t="s">
        <v>86</v>
      </c>
      <c r="E5206" s="0" t="n">
        <v>2035</v>
      </c>
      <c r="F5206" s="5" t="n">
        <v>0.215504324361587</v>
      </c>
      <c r="G5206" s="10" t="s">
        <v>4</v>
      </c>
    </row>
    <row r="5207" customFormat="false" ht="14.25" hidden="true" customHeight="false" outlineLevel="0" collapsed="false">
      <c r="A5207" s="0" t="s">
        <v>105</v>
      </c>
      <c r="B5207" s="0" t="s">
        <v>106</v>
      </c>
      <c r="C5207" s="0" t="s">
        <v>84</v>
      </c>
      <c r="D5207" s="0" t="s">
        <v>86</v>
      </c>
      <c r="E5207" s="0" t="n">
        <v>2036</v>
      </c>
      <c r="F5207" s="5" t="n">
        <v>0.26823117166612</v>
      </c>
      <c r="G5207" s="10" t="s">
        <v>4</v>
      </c>
    </row>
    <row r="5208" customFormat="false" ht="14.25" hidden="true" customHeight="false" outlineLevel="0" collapsed="false">
      <c r="A5208" s="0" t="s">
        <v>105</v>
      </c>
      <c r="B5208" s="0" t="s">
        <v>106</v>
      </c>
      <c r="C5208" s="0" t="s">
        <v>84</v>
      </c>
      <c r="D5208" s="0" t="s">
        <v>86</v>
      </c>
      <c r="E5208" s="0" t="n">
        <v>2037</v>
      </c>
      <c r="F5208" s="5" t="n">
        <v>0.337552229431594</v>
      </c>
      <c r="G5208" s="10" t="s">
        <v>4</v>
      </c>
    </row>
    <row r="5209" customFormat="false" ht="14.25" hidden="true" customHeight="false" outlineLevel="0" collapsed="false">
      <c r="A5209" s="0" t="s">
        <v>105</v>
      </c>
      <c r="B5209" s="0" t="s">
        <v>106</v>
      </c>
      <c r="C5209" s="0" t="s">
        <v>84</v>
      </c>
      <c r="D5209" s="0" t="s">
        <v>86</v>
      </c>
      <c r="E5209" s="0" t="n">
        <v>2038</v>
      </c>
      <c r="F5209" s="5" t="n">
        <v>0.423866462422729</v>
      </c>
      <c r="G5209" s="10" t="s">
        <v>4</v>
      </c>
    </row>
    <row r="5210" customFormat="false" ht="14.25" hidden="true" customHeight="false" outlineLevel="0" collapsed="false">
      <c r="A5210" s="0" t="s">
        <v>105</v>
      </c>
      <c r="B5210" s="0" t="s">
        <v>106</v>
      </c>
      <c r="C5210" s="0" t="s">
        <v>84</v>
      </c>
      <c r="D5210" s="0" t="s">
        <v>86</v>
      </c>
      <c r="E5210" s="0" t="n">
        <v>2039</v>
      </c>
      <c r="F5210" s="5" t="n">
        <v>0.526635459047562</v>
      </c>
      <c r="G5210" s="10" t="s">
        <v>4</v>
      </c>
    </row>
    <row r="5211" customFormat="false" ht="14.25" hidden="true" customHeight="false" outlineLevel="0" collapsed="false">
      <c r="A5211" s="0" t="s">
        <v>105</v>
      </c>
      <c r="B5211" s="0" t="s">
        <v>106</v>
      </c>
      <c r="C5211" s="0" t="s">
        <v>84</v>
      </c>
      <c r="D5211" s="0" t="s">
        <v>86</v>
      </c>
      <c r="E5211" s="0" t="n">
        <v>2040</v>
      </c>
      <c r="F5211" s="5" t="n">
        <v>0.632922922692079</v>
      </c>
      <c r="G5211" s="10" t="s">
        <v>4</v>
      </c>
    </row>
    <row r="5212" customFormat="false" ht="14.25" hidden="true" customHeight="false" outlineLevel="0" collapsed="false">
      <c r="A5212" s="0" t="s">
        <v>105</v>
      </c>
      <c r="B5212" s="0" t="s">
        <v>106</v>
      </c>
      <c r="C5212" s="0" t="s">
        <v>84</v>
      </c>
      <c r="D5212" s="0" t="s">
        <v>87</v>
      </c>
      <c r="E5212" s="0" t="n">
        <v>2024</v>
      </c>
      <c r="F5212" s="5" t="n">
        <v>0</v>
      </c>
      <c r="G5212" s="10" t="s">
        <v>4</v>
      </c>
    </row>
    <row r="5213" customFormat="false" ht="14.25" hidden="true" customHeight="false" outlineLevel="0" collapsed="false">
      <c r="A5213" s="0" t="s">
        <v>105</v>
      </c>
      <c r="B5213" s="0" t="s">
        <v>106</v>
      </c>
      <c r="C5213" s="0" t="s">
        <v>84</v>
      </c>
      <c r="D5213" s="0" t="s">
        <v>87</v>
      </c>
      <c r="E5213" s="0" t="n">
        <v>2025</v>
      </c>
      <c r="F5213" s="5" t="n">
        <v>0</v>
      </c>
      <c r="G5213" s="10" t="s">
        <v>4</v>
      </c>
    </row>
    <row r="5214" customFormat="false" ht="14.25" hidden="true" customHeight="false" outlineLevel="0" collapsed="false">
      <c r="A5214" s="0" t="s">
        <v>105</v>
      </c>
      <c r="B5214" s="0" t="s">
        <v>106</v>
      </c>
      <c r="C5214" s="0" t="s">
        <v>84</v>
      </c>
      <c r="D5214" s="0" t="s">
        <v>87</v>
      </c>
      <c r="E5214" s="0" t="n">
        <v>2026</v>
      </c>
      <c r="F5214" s="5" t="n">
        <v>0.138114131821984</v>
      </c>
      <c r="G5214" s="10" t="s">
        <v>4</v>
      </c>
    </row>
    <row r="5215" customFormat="false" ht="14.25" hidden="true" customHeight="false" outlineLevel="0" collapsed="false">
      <c r="A5215" s="0" t="s">
        <v>105</v>
      </c>
      <c r="B5215" s="0" t="s">
        <v>106</v>
      </c>
      <c r="C5215" s="0" t="s">
        <v>84</v>
      </c>
      <c r="D5215" s="0" t="s">
        <v>87</v>
      </c>
      <c r="E5215" s="0" t="n">
        <v>2027</v>
      </c>
      <c r="F5215" s="5" t="n">
        <v>0.162924945934124</v>
      </c>
      <c r="G5215" s="10" t="s">
        <v>4</v>
      </c>
    </row>
    <row r="5216" customFormat="false" ht="14.25" hidden="true" customHeight="false" outlineLevel="0" collapsed="false">
      <c r="A5216" s="0" t="s">
        <v>105</v>
      </c>
      <c r="B5216" s="0" t="s">
        <v>106</v>
      </c>
      <c r="C5216" s="0" t="s">
        <v>84</v>
      </c>
      <c r="D5216" s="0" t="s">
        <v>87</v>
      </c>
      <c r="E5216" s="0" t="n">
        <v>2028</v>
      </c>
      <c r="F5216" s="5" t="n">
        <v>0.421720155815357</v>
      </c>
      <c r="G5216" s="10" t="s">
        <v>4</v>
      </c>
    </row>
    <row r="5217" customFormat="false" ht="14.25" hidden="true" customHeight="false" outlineLevel="0" collapsed="false">
      <c r="A5217" s="0" t="s">
        <v>105</v>
      </c>
      <c r="B5217" s="0" t="s">
        <v>106</v>
      </c>
      <c r="C5217" s="0" t="s">
        <v>84</v>
      </c>
      <c r="D5217" s="0" t="s">
        <v>87</v>
      </c>
      <c r="E5217" s="0" t="n">
        <v>2029</v>
      </c>
      <c r="F5217" s="5" t="n">
        <v>0.699077912878079</v>
      </c>
      <c r="G5217" s="10" t="s">
        <v>4</v>
      </c>
    </row>
    <row r="5218" customFormat="false" ht="14.25" hidden="true" customHeight="false" outlineLevel="0" collapsed="false">
      <c r="A5218" s="0" t="s">
        <v>105</v>
      </c>
      <c r="B5218" s="0" t="s">
        <v>106</v>
      </c>
      <c r="C5218" s="0" t="s">
        <v>84</v>
      </c>
      <c r="D5218" s="0" t="s">
        <v>87</v>
      </c>
      <c r="E5218" s="0" t="n">
        <v>2030</v>
      </c>
      <c r="F5218" s="5" t="n">
        <v>0.788999123865535</v>
      </c>
      <c r="G5218" s="10" t="s">
        <v>4</v>
      </c>
    </row>
    <row r="5219" customFormat="false" ht="14.25" hidden="true" customHeight="false" outlineLevel="0" collapsed="false">
      <c r="A5219" s="0" t="s">
        <v>105</v>
      </c>
      <c r="B5219" s="0" t="s">
        <v>106</v>
      </c>
      <c r="C5219" s="0" t="s">
        <v>84</v>
      </c>
      <c r="D5219" s="0" t="s">
        <v>87</v>
      </c>
      <c r="E5219" s="0" t="n">
        <v>2031</v>
      </c>
      <c r="F5219" s="5" t="n">
        <v>1.21903577531155</v>
      </c>
      <c r="G5219" s="10" t="s">
        <v>4</v>
      </c>
    </row>
    <row r="5220" customFormat="false" ht="14.25" hidden="true" customHeight="false" outlineLevel="0" collapsed="false">
      <c r="A5220" s="0" t="s">
        <v>105</v>
      </c>
      <c r="B5220" s="0" t="s">
        <v>106</v>
      </c>
      <c r="C5220" s="0" t="s">
        <v>84</v>
      </c>
      <c r="D5220" s="0" t="s">
        <v>87</v>
      </c>
      <c r="E5220" s="0" t="n">
        <v>2032</v>
      </c>
      <c r="F5220" s="5" t="n">
        <v>1.617884194255</v>
      </c>
      <c r="G5220" s="10" t="s">
        <v>4</v>
      </c>
    </row>
    <row r="5221" customFormat="false" ht="14.25" hidden="true" customHeight="false" outlineLevel="0" collapsed="false">
      <c r="A5221" s="0" t="s">
        <v>105</v>
      </c>
      <c r="B5221" s="0" t="s">
        <v>106</v>
      </c>
      <c r="C5221" s="0" t="s">
        <v>84</v>
      </c>
      <c r="D5221" s="0" t="s">
        <v>87</v>
      </c>
      <c r="E5221" s="0" t="n">
        <v>2033</v>
      </c>
      <c r="F5221" s="5" t="n">
        <v>2.05254470182374</v>
      </c>
      <c r="G5221" s="10" t="s">
        <v>4</v>
      </c>
    </row>
    <row r="5222" customFormat="false" ht="14.25" hidden="true" customHeight="false" outlineLevel="0" collapsed="false">
      <c r="A5222" s="0" t="s">
        <v>105</v>
      </c>
      <c r="B5222" s="0" t="s">
        <v>106</v>
      </c>
      <c r="C5222" s="0" t="s">
        <v>84</v>
      </c>
      <c r="D5222" s="0" t="s">
        <v>87</v>
      </c>
      <c r="E5222" s="0" t="n">
        <v>2034</v>
      </c>
      <c r="F5222" s="5" t="n">
        <v>3.1196594338346</v>
      </c>
      <c r="G5222" s="10" t="s">
        <v>4</v>
      </c>
    </row>
    <row r="5223" customFormat="false" ht="14.25" hidden="true" customHeight="false" outlineLevel="0" collapsed="false">
      <c r="A5223" s="0" t="s">
        <v>105</v>
      </c>
      <c r="B5223" s="0" t="s">
        <v>106</v>
      </c>
      <c r="C5223" s="0" t="s">
        <v>84</v>
      </c>
      <c r="D5223" s="0" t="s">
        <v>87</v>
      </c>
      <c r="E5223" s="0" t="n">
        <v>2035</v>
      </c>
      <c r="F5223" s="5" t="n">
        <v>3.90307995869647</v>
      </c>
      <c r="G5223" s="10" t="s">
        <v>4</v>
      </c>
    </row>
    <row r="5224" customFormat="false" ht="14.25" hidden="true" customHeight="false" outlineLevel="0" collapsed="false">
      <c r="A5224" s="0" t="s">
        <v>105</v>
      </c>
      <c r="B5224" s="0" t="s">
        <v>106</v>
      </c>
      <c r="C5224" s="0" t="s">
        <v>84</v>
      </c>
      <c r="D5224" s="0" t="s">
        <v>87</v>
      </c>
      <c r="E5224" s="0" t="n">
        <v>2036</v>
      </c>
      <c r="F5224" s="5" t="n">
        <v>4.6465419947566</v>
      </c>
      <c r="G5224" s="10" t="s">
        <v>4</v>
      </c>
    </row>
    <row r="5225" customFormat="false" ht="14.25" hidden="true" customHeight="false" outlineLevel="0" collapsed="false">
      <c r="A5225" s="0" t="s">
        <v>105</v>
      </c>
      <c r="B5225" s="0" t="s">
        <v>106</v>
      </c>
      <c r="C5225" s="0" t="s">
        <v>84</v>
      </c>
      <c r="D5225" s="0" t="s">
        <v>87</v>
      </c>
      <c r="E5225" s="0" t="n">
        <v>2037</v>
      </c>
      <c r="F5225" s="5" t="n">
        <v>5.44160622593613</v>
      </c>
      <c r="G5225" s="10" t="s">
        <v>4</v>
      </c>
    </row>
    <row r="5226" customFormat="false" ht="14.25" hidden="true" customHeight="false" outlineLevel="0" collapsed="false">
      <c r="A5226" s="0" t="s">
        <v>105</v>
      </c>
      <c r="B5226" s="0" t="s">
        <v>106</v>
      </c>
      <c r="C5226" s="0" t="s">
        <v>84</v>
      </c>
      <c r="D5226" s="0" t="s">
        <v>87</v>
      </c>
      <c r="E5226" s="0" t="n">
        <v>2038</v>
      </c>
      <c r="F5226" s="5" t="n">
        <v>6.32379872674655</v>
      </c>
      <c r="G5226" s="10" t="s">
        <v>4</v>
      </c>
    </row>
    <row r="5227" customFormat="false" ht="14.25" hidden="true" customHeight="false" outlineLevel="0" collapsed="false">
      <c r="A5227" s="0" t="s">
        <v>105</v>
      </c>
      <c r="B5227" s="0" t="s">
        <v>106</v>
      </c>
      <c r="C5227" s="0" t="s">
        <v>84</v>
      </c>
      <c r="D5227" s="0" t="s">
        <v>87</v>
      </c>
      <c r="E5227" s="0" t="n">
        <v>2039</v>
      </c>
      <c r="F5227" s="5" t="n">
        <v>7.27776520085141</v>
      </c>
      <c r="G5227" s="10" t="s">
        <v>4</v>
      </c>
    </row>
    <row r="5228" customFormat="false" ht="14.25" hidden="true" customHeight="false" outlineLevel="0" collapsed="false">
      <c r="A5228" s="0" t="s">
        <v>105</v>
      </c>
      <c r="B5228" s="0" t="s">
        <v>106</v>
      </c>
      <c r="C5228" s="0" t="s">
        <v>84</v>
      </c>
      <c r="D5228" s="0" t="s">
        <v>87</v>
      </c>
      <c r="E5228" s="0" t="n">
        <v>2040</v>
      </c>
      <c r="F5228" s="5" t="n">
        <v>8.23773981838805</v>
      </c>
      <c r="G5228" s="10" t="s">
        <v>4</v>
      </c>
    </row>
    <row r="5229" customFormat="false" ht="14.25" hidden="true" customHeight="false" outlineLevel="0" collapsed="false">
      <c r="A5229" s="0" t="s">
        <v>105</v>
      </c>
      <c r="B5229" s="0" t="s">
        <v>106</v>
      </c>
      <c r="C5229" s="0" t="s">
        <v>84</v>
      </c>
      <c r="D5229" s="0" t="s">
        <v>88</v>
      </c>
      <c r="E5229" s="0" t="n">
        <v>2024</v>
      </c>
      <c r="F5229" s="5" t="n">
        <v>0</v>
      </c>
      <c r="G5229" s="10" t="s">
        <v>4</v>
      </c>
    </row>
    <row r="5230" customFormat="false" ht="14.25" hidden="true" customHeight="false" outlineLevel="0" collapsed="false">
      <c r="A5230" s="0" t="s">
        <v>105</v>
      </c>
      <c r="B5230" s="0" t="s">
        <v>106</v>
      </c>
      <c r="C5230" s="0" t="s">
        <v>84</v>
      </c>
      <c r="D5230" s="0" t="s">
        <v>88</v>
      </c>
      <c r="E5230" s="0" t="n">
        <v>2025</v>
      </c>
      <c r="F5230" s="5" t="n">
        <v>0</v>
      </c>
      <c r="G5230" s="10" t="s">
        <v>4</v>
      </c>
    </row>
    <row r="5231" customFormat="false" ht="14.25" hidden="true" customHeight="false" outlineLevel="0" collapsed="false">
      <c r="A5231" s="0" t="s">
        <v>105</v>
      </c>
      <c r="B5231" s="0" t="s">
        <v>106</v>
      </c>
      <c r="C5231" s="0" t="s">
        <v>84</v>
      </c>
      <c r="D5231" s="0" t="s">
        <v>88</v>
      </c>
      <c r="E5231" s="0" t="n">
        <v>2026</v>
      </c>
      <c r="F5231" s="5" t="n">
        <v>0.0308601756275006</v>
      </c>
      <c r="G5231" s="10" t="s">
        <v>4</v>
      </c>
    </row>
    <row r="5232" customFormat="false" ht="14.25" hidden="true" customHeight="false" outlineLevel="0" collapsed="false">
      <c r="A5232" s="0" t="s">
        <v>105</v>
      </c>
      <c r="B5232" s="0" t="s">
        <v>106</v>
      </c>
      <c r="C5232" s="0" t="s">
        <v>84</v>
      </c>
      <c r="D5232" s="0" t="s">
        <v>88</v>
      </c>
      <c r="E5232" s="0" t="n">
        <v>2027</v>
      </c>
      <c r="F5232" s="5" t="n">
        <v>0.0261989567032774</v>
      </c>
      <c r="G5232" s="10" t="s">
        <v>4</v>
      </c>
    </row>
    <row r="5233" customFormat="false" ht="14.25" hidden="true" customHeight="false" outlineLevel="0" collapsed="false">
      <c r="A5233" s="0" t="s">
        <v>105</v>
      </c>
      <c r="B5233" s="0" t="s">
        <v>106</v>
      </c>
      <c r="C5233" s="0" t="s">
        <v>84</v>
      </c>
      <c r="D5233" s="0" t="s">
        <v>88</v>
      </c>
      <c r="E5233" s="0" t="n">
        <v>2028</v>
      </c>
      <c r="F5233" s="5" t="n">
        <v>0.0691117727801449</v>
      </c>
      <c r="G5233" s="10" t="s">
        <v>4</v>
      </c>
    </row>
    <row r="5234" customFormat="false" ht="14.25" hidden="true" customHeight="false" outlineLevel="0" collapsed="false">
      <c r="A5234" s="0" t="s">
        <v>105</v>
      </c>
      <c r="B5234" s="0" t="s">
        <v>106</v>
      </c>
      <c r="C5234" s="0" t="s">
        <v>84</v>
      </c>
      <c r="D5234" s="0" t="s">
        <v>88</v>
      </c>
      <c r="E5234" s="0" t="n">
        <v>2029</v>
      </c>
      <c r="F5234" s="5" t="n">
        <v>0.132017530922215</v>
      </c>
      <c r="G5234" s="10" t="s">
        <v>4</v>
      </c>
    </row>
    <row r="5235" customFormat="false" ht="14.25" hidden="true" customHeight="false" outlineLevel="0" collapsed="false">
      <c r="A5235" s="0" t="s">
        <v>105</v>
      </c>
      <c r="B5235" s="0" t="s">
        <v>106</v>
      </c>
      <c r="C5235" s="0" t="s">
        <v>84</v>
      </c>
      <c r="D5235" s="0" t="s">
        <v>88</v>
      </c>
      <c r="E5235" s="0" t="n">
        <v>2030</v>
      </c>
      <c r="F5235" s="5" t="n">
        <v>0.179727838457574</v>
      </c>
      <c r="G5235" s="10" t="s">
        <v>4</v>
      </c>
    </row>
    <row r="5236" customFormat="false" ht="14.25" hidden="true" customHeight="false" outlineLevel="0" collapsed="false">
      <c r="A5236" s="0" t="s">
        <v>105</v>
      </c>
      <c r="B5236" s="0" t="s">
        <v>106</v>
      </c>
      <c r="C5236" s="0" t="s">
        <v>84</v>
      </c>
      <c r="D5236" s="0" t="s">
        <v>88</v>
      </c>
      <c r="E5236" s="0" t="n">
        <v>2031</v>
      </c>
      <c r="F5236" s="5" t="n">
        <v>0.328717108805393</v>
      </c>
      <c r="G5236" s="10" t="s">
        <v>4</v>
      </c>
    </row>
    <row r="5237" customFormat="false" ht="14.25" hidden="true" customHeight="false" outlineLevel="0" collapsed="false">
      <c r="A5237" s="0" t="s">
        <v>105</v>
      </c>
      <c r="B5237" s="0" t="s">
        <v>106</v>
      </c>
      <c r="C5237" s="0" t="s">
        <v>84</v>
      </c>
      <c r="D5237" s="0" t="s">
        <v>88</v>
      </c>
      <c r="E5237" s="0" t="n">
        <v>2032</v>
      </c>
      <c r="F5237" s="5" t="n">
        <v>0.488455603956974</v>
      </c>
      <c r="G5237" s="10" t="s">
        <v>4</v>
      </c>
    </row>
    <row r="5238" customFormat="false" ht="14.25" hidden="true" customHeight="false" outlineLevel="0" collapsed="false">
      <c r="A5238" s="0" t="s">
        <v>105</v>
      </c>
      <c r="B5238" s="0" t="s">
        <v>106</v>
      </c>
      <c r="C5238" s="0" t="s">
        <v>84</v>
      </c>
      <c r="D5238" s="0" t="s">
        <v>88</v>
      </c>
      <c r="E5238" s="0" t="n">
        <v>2033</v>
      </c>
      <c r="F5238" s="5" t="n">
        <v>0.669982254639554</v>
      </c>
      <c r="G5238" s="10" t="s">
        <v>4</v>
      </c>
    </row>
    <row r="5239" customFormat="false" ht="14.25" hidden="true" customHeight="false" outlineLevel="0" collapsed="false">
      <c r="A5239" s="0" t="s">
        <v>105</v>
      </c>
      <c r="B5239" s="0" t="s">
        <v>106</v>
      </c>
      <c r="C5239" s="0" t="s">
        <v>84</v>
      </c>
      <c r="D5239" s="0" t="s">
        <v>88</v>
      </c>
      <c r="E5239" s="0" t="n">
        <v>2034</v>
      </c>
      <c r="F5239" s="5" t="n">
        <v>1.09045451871528</v>
      </c>
      <c r="G5239" s="10" t="s">
        <v>4</v>
      </c>
    </row>
    <row r="5240" customFormat="false" ht="14.25" hidden="true" customHeight="false" outlineLevel="0" collapsed="false">
      <c r="A5240" s="0" t="s">
        <v>105</v>
      </c>
      <c r="B5240" s="0" t="s">
        <v>106</v>
      </c>
      <c r="C5240" s="0" t="s">
        <v>84</v>
      </c>
      <c r="D5240" s="0" t="s">
        <v>88</v>
      </c>
      <c r="E5240" s="0" t="n">
        <v>2035</v>
      </c>
      <c r="F5240" s="5" t="n">
        <v>1.4449377564364</v>
      </c>
      <c r="G5240" s="10" t="s">
        <v>4</v>
      </c>
    </row>
    <row r="5241" customFormat="false" ht="14.25" hidden="true" customHeight="false" outlineLevel="0" collapsed="false">
      <c r="A5241" s="0" t="s">
        <v>105</v>
      </c>
      <c r="B5241" s="0" t="s">
        <v>106</v>
      </c>
      <c r="C5241" s="0" t="s">
        <v>84</v>
      </c>
      <c r="D5241" s="0" t="s">
        <v>88</v>
      </c>
      <c r="E5241" s="0" t="n">
        <v>2036</v>
      </c>
      <c r="F5241" s="5" t="n">
        <v>1.80032769853049</v>
      </c>
      <c r="G5241" s="10" t="s">
        <v>4</v>
      </c>
    </row>
    <row r="5242" customFormat="false" ht="14.25" hidden="true" customHeight="false" outlineLevel="0" collapsed="false">
      <c r="A5242" s="0" t="s">
        <v>105</v>
      </c>
      <c r="B5242" s="0" t="s">
        <v>106</v>
      </c>
      <c r="C5242" s="0" t="s">
        <v>84</v>
      </c>
      <c r="D5242" s="0" t="s">
        <v>88</v>
      </c>
      <c r="E5242" s="0" t="n">
        <v>2037</v>
      </c>
      <c r="F5242" s="5" t="n">
        <v>2.18569114751713</v>
      </c>
      <c r="G5242" s="10" t="s">
        <v>4</v>
      </c>
    </row>
    <row r="5243" customFormat="false" ht="14.25" hidden="true" customHeight="false" outlineLevel="0" collapsed="false">
      <c r="A5243" s="0" t="s">
        <v>105</v>
      </c>
      <c r="B5243" s="0" t="s">
        <v>106</v>
      </c>
      <c r="C5243" s="0" t="s">
        <v>84</v>
      </c>
      <c r="D5243" s="0" t="s">
        <v>88</v>
      </c>
      <c r="E5243" s="0" t="n">
        <v>2038</v>
      </c>
      <c r="F5243" s="5" t="n">
        <v>2.6068593462767</v>
      </c>
      <c r="G5243" s="10" t="s">
        <v>4</v>
      </c>
    </row>
    <row r="5244" customFormat="false" ht="14.25" hidden="true" customHeight="false" outlineLevel="0" collapsed="false">
      <c r="A5244" s="0" t="s">
        <v>105</v>
      </c>
      <c r="B5244" s="0" t="s">
        <v>106</v>
      </c>
      <c r="C5244" s="0" t="s">
        <v>84</v>
      </c>
      <c r="D5244" s="0" t="s">
        <v>88</v>
      </c>
      <c r="E5244" s="0" t="n">
        <v>2039</v>
      </c>
      <c r="F5244" s="5" t="n">
        <v>3.04430026017914</v>
      </c>
      <c r="G5244" s="10" t="s">
        <v>4</v>
      </c>
    </row>
    <row r="5245" customFormat="false" ht="14.25" hidden="true" customHeight="false" outlineLevel="0" collapsed="false">
      <c r="A5245" s="0" t="s">
        <v>105</v>
      </c>
      <c r="B5245" s="0" t="s">
        <v>106</v>
      </c>
      <c r="C5245" s="0" t="s">
        <v>84</v>
      </c>
      <c r="D5245" s="0" t="s">
        <v>88</v>
      </c>
      <c r="E5245" s="0" t="n">
        <v>2040</v>
      </c>
      <c r="F5245" s="5" t="n">
        <v>3.48361371734488</v>
      </c>
      <c r="G5245" s="10" t="s">
        <v>4</v>
      </c>
    </row>
    <row r="5246" customFormat="false" ht="14.25" hidden="true" customHeight="false" outlineLevel="0" collapsed="false">
      <c r="A5246" s="0" t="s">
        <v>105</v>
      </c>
      <c r="B5246" s="0" t="s">
        <v>106</v>
      </c>
      <c r="C5246" s="0" t="s">
        <v>84</v>
      </c>
      <c r="D5246" s="0" t="s">
        <v>89</v>
      </c>
      <c r="E5246" s="0" t="n">
        <v>2024</v>
      </c>
      <c r="F5246" s="5" t="n">
        <v>0</v>
      </c>
      <c r="G5246" s="10" t="s">
        <v>4</v>
      </c>
    </row>
    <row r="5247" customFormat="false" ht="14.25" hidden="true" customHeight="false" outlineLevel="0" collapsed="false">
      <c r="A5247" s="0" t="s">
        <v>105</v>
      </c>
      <c r="B5247" s="0" t="s">
        <v>106</v>
      </c>
      <c r="C5247" s="0" t="s">
        <v>84</v>
      </c>
      <c r="D5247" s="0" t="s">
        <v>89</v>
      </c>
      <c r="E5247" s="0" t="n">
        <v>2025</v>
      </c>
      <c r="F5247" s="5" t="n">
        <v>0</v>
      </c>
      <c r="G5247" s="10" t="s">
        <v>4</v>
      </c>
    </row>
    <row r="5248" customFormat="false" ht="14.25" hidden="true" customHeight="false" outlineLevel="0" collapsed="false">
      <c r="A5248" s="0" t="s">
        <v>105</v>
      </c>
      <c r="B5248" s="0" t="s">
        <v>106</v>
      </c>
      <c r="C5248" s="0" t="s">
        <v>84</v>
      </c>
      <c r="D5248" s="0" t="s">
        <v>89</v>
      </c>
      <c r="E5248" s="0" t="n">
        <v>2026</v>
      </c>
      <c r="F5248" s="5" t="n">
        <v>2.03449757721228</v>
      </c>
      <c r="G5248" s="10" t="s">
        <v>4</v>
      </c>
    </row>
    <row r="5249" customFormat="false" ht="14.25" hidden="true" customHeight="false" outlineLevel="0" collapsed="false">
      <c r="A5249" s="0" t="s">
        <v>105</v>
      </c>
      <c r="B5249" s="0" t="s">
        <v>106</v>
      </c>
      <c r="C5249" s="0" t="s">
        <v>84</v>
      </c>
      <c r="D5249" s="0" t="s">
        <v>89</v>
      </c>
      <c r="E5249" s="0" t="n">
        <v>2027</v>
      </c>
      <c r="F5249" s="5" t="n">
        <v>1.76296747968018</v>
      </c>
      <c r="G5249" s="10" t="s">
        <v>4</v>
      </c>
    </row>
    <row r="5250" customFormat="false" ht="14.25" hidden="true" customHeight="false" outlineLevel="0" collapsed="false">
      <c r="A5250" s="0" t="s">
        <v>105</v>
      </c>
      <c r="B5250" s="0" t="s">
        <v>106</v>
      </c>
      <c r="C5250" s="0" t="s">
        <v>84</v>
      </c>
      <c r="D5250" s="0" t="s">
        <v>89</v>
      </c>
      <c r="E5250" s="0" t="n">
        <v>2028</v>
      </c>
      <c r="F5250" s="5" t="n">
        <v>3.57762271098931</v>
      </c>
      <c r="G5250" s="10" t="s">
        <v>4</v>
      </c>
    </row>
    <row r="5251" customFormat="false" ht="14.25" hidden="true" customHeight="false" outlineLevel="0" collapsed="false">
      <c r="A5251" s="0" t="s">
        <v>105</v>
      </c>
      <c r="B5251" s="0" t="s">
        <v>106</v>
      </c>
      <c r="C5251" s="0" t="s">
        <v>84</v>
      </c>
      <c r="D5251" s="0" t="s">
        <v>89</v>
      </c>
      <c r="E5251" s="0" t="n">
        <v>2029</v>
      </c>
      <c r="F5251" s="5" t="n">
        <v>4.88846280080138</v>
      </c>
      <c r="G5251" s="10" t="s">
        <v>4</v>
      </c>
    </row>
    <row r="5252" customFormat="false" ht="14.25" hidden="true" customHeight="false" outlineLevel="0" collapsed="false">
      <c r="A5252" s="0" t="s">
        <v>105</v>
      </c>
      <c r="B5252" s="0" t="s">
        <v>106</v>
      </c>
      <c r="C5252" s="0" t="s">
        <v>84</v>
      </c>
      <c r="D5252" s="0" t="s">
        <v>89</v>
      </c>
      <c r="E5252" s="0" t="n">
        <v>2030</v>
      </c>
      <c r="F5252" s="5" t="n">
        <v>4.64816067558789</v>
      </c>
      <c r="G5252" s="10" t="s">
        <v>4</v>
      </c>
    </row>
    <row r="5253" customFormat="false" ht="14.25" hidden="true" customHeight="false" outlineLevel="0" collapsed="false">
      <c r="A5253" s="0" t="s">
        <v>105</v>
      </c>
      <c r="B5253" s="0" t="s">
        <v>106</v>
      </c>
      <c r="C5253" s="0" t="s">
        <v>84</v>
      </c>
      <c r="D5253" s="0" t="s">
        <v>89</v>
      </c>
      <c r="E5253" s="0" t="n">
        <v>2031</v>
      </c>
      <c r="F5253" s="5" t="n">
        <v>6.53553121860858</v>
      </c>
      <c r="G5253" s="10" t="s">
        <v>4</v>
      </c>
    </row>
    <row r="5254" customFormat="false" ht="14.25" hidden="true" customHeight="false" outlineLevel="0" collapsed="false">
      <c r="A5254" s="0" t="s">
        <v>105</v>
      </c>
      <c r="B5254" s="0" t="s">
        <v>106</v>
      </c>
      <c r="C5254" s="0" t="s">
        <v>84</v>
      </c>
      <c r="D5254" s="0" t="s">
        <v>89</v>
      </c>
      <c r="E5254" s="0" t="n">
        <v>2032</v>
      </c>
      <c r="F5254" s="5" t="n">
        <v>8.14438511273153</v>
      </c>
      <c r="G5254" s="10" t="s">
        <v>4</v>
      </c>
    </row>
    <row r="5255" customFormat="false" ht="14.25" hidden="true" customHeight="false" outlineLevel="0" collapsed="false">
      <c r="A5255" s="0" t="s">
        <v>105</v>
      </c>
      <c r="B5255" s="0" t="s">
        <v>106</v>
      </c>
      <c r="C5255" s="0" t="s">
        <v>84</v>
      </c>
      <c r="D5255" s="0" t="s">
        <v>89</v>
      </c>
      <c r="E5255" s="0" t="n">
        <v>2033</v>
      </c>
      <c r="F5255" s="5" t="n">
        <v>10.3834151270843</v>
      </c>
      <c r="G5255" s="10" t="s">
        <v>4</v>
      </c>
    </row>
    <row r="5256" customFormat="false" ht="14.25" hidden="true" customHeight="false" outlineLevel="0" collapsed="false">
      <c r="A5256" s="0" t="s">
        <v>105</v>
      </c>
      <c r="B5256" s="0" t="s">
        <v>106</v>
      </c>
      <c r="C5256" s="0" t="s">
        <v>84</v>
      </c>
      <c r="D5256" s="0" t="s">
        <v>89</v>
      </c>
      <c r="E5256" s="0" t="n">
        <v>2034</v>
      </c>
      <c r="F5256" s="5" t="n">
        <v>15.5305562345605</v>
      </c>
      <c r="G5256" s="10" t="s">
        <v>4</v>
      </c>
    </row>
    <row r="5257" customFormat="false" ht="14.25" hidden="true" customHeight="false" outlineLevel="0" collapsed="false">
      <c r="A5257" s="0" t="s">
        <v>105</v>
      </c>
      <c r="B5257" s="0" t="s">
        <v>106</v>
      </c>
      <c r="C5257" s="0" t="s">
        <v>84</v>
      </c>
      <c r="D5257" s="0" t="s">
        <v>89</v>
      </c>
      <c r="E5257" s="0" t="n">
        <v>2035</v>
      </c>
      <c r="F5257" s="5" t="n">
        <v>19.3488736758839</v>
      </c>
      <c r="G5257" s="10" t="s">
        <v>4</v>
      </c>
    </row>
    <row r="5258" customFormat="false" ht="14.25" hidden="true" customHeight="false" outlineLevel="0" collapsed="false">
      <c r="A5258" s="0" t="s">
        <v>105</v>
      </c>
      <c r="B5258" s="0" t="s">
        <v>106</v>
      </c>
      <c r="C5258" s="0" t="s">
        <v>84</v>
      </c>
      <c r="D5258" s="0" t="s">
        <v>89</v>
      </c>
      <c r="E5258" s="0" t="n">
        <v>2036</v>
      </c>
      <c r="F5258" s="5" t="n">
        <v>23.1050396113886</v>
      </c>
      <c r="G5258" s="10" t="s">
        <v>4</v>
      </c>
    </row>
    <row r="5259" customFormat="false" ht="14.25" hidden="true" customHeight="false" outlineLevel="0" collapsed="false">
      <c r="A5259" s="0" t="s">
        <v>105</v>
      </c>
      <c r="B5259" s="0" t="s">
        <v>106</v>
      </c>
      <c r="C5259" s="0" t="s">
        <v>84</v>
      </c>
      <c r="D5259" s="0" t="s">
        <v>89</v>
      </c>
      <c r="E5259" s="0" t="n">
        <v>2037</v>
      </c>
      <c r="F5259" s="5" t="n">
        <v>26.8311662894569</v>
      </c>
      <c r="G5259" s="10" t="s">
        <v>4</v>
      </c>
    </row>
    <row r="5260" customFormat="false" ht="14.25" hidden="true" customHeight="false" outlineLevel="0" collapsed="false">
      <c r="A5260" s="0" t="s">
        <v>105</v>
      </c>
      <c r="B5260" s="0" t="s">
        <v>106</v>
      </c>
      <c r="C5260" s="0" t="s">
        <v>84</v>
      </c>
      <c r="D5260" s="0" t="s">
        <v>89</v>
      </c>
      <c r="E5260" s="0" t="n">
        <v>2038</v>
      </c>
      <c r="F5260" s="5" t="n">
        <v>30.9583600674713</v>
      </c>
      <c r="G5260" s="10" t="s">
        <v>4</v>
      </c>
    </row>
    <row r="5261" customFormat="false" ht="14.25" hidden="true" customHeight="false" outlineLevel="0" collapsed="false">
      <c r="A5261" s="0" t="s">
        <v>105</v>
      </c>
      <c r="B5261" s="0" t="s">
        <v>106</v>
      </c>
      <c r="C5261" s="0" t="s">
        <v>84</v>
      </c>
      <c r="D5261" s="0" t="s">
        <v>89</v>
      </c>
      <c r="E5261" s="0" t="n">
        <v>2039</v>
      </c>
      <c r="F5261" s="5" t="n">
        <v>35.5322979271686</v>
      </c>
      <c r="G5261" s="10" t="s">
        <v>4</v>
      </c>
    </row>
    <row r="5262" customFormat="false" ht="14.25" hidden="true" customHeight="false" outlineLevel="0" collapsed="false">
      <c r="A5262" s="0" t="s">
        <v>105</v>
      </c>
      <c r="B5262" s="0" t="s">
        <v>106</v>
      </c>
      <c r="C5262" s="0" t="s">
        <v>84</v>
      </c>
      <c r="D5262" s="0" t="s">
        <v>89</v>
      </c>
      <c r="E5262" s="0" t="n">
        <v>2040</v>
      </c>
      <c r="F5262" s="5" t="n">
        <v>40.7088906812097</v>
      </c>
      <c r="G5262" s="10" t="s">
        <v>4</v>
      </c>
    </row>
    <row r="5263" customFormat="false" ht="14.25" hidden="true" customHeight="false" outlineLevel="0" collapsed="false">
      <c r="A5263" s="0" t="s">
        <v>105</v>
      </c>
      <c r="B5263" s="0" t="s">
        <v>106</v>
      </c>
      <c r="C5263" s="0" t="s">
        <v>84</v>
      </c>
      <c r="D5263" s="0" t="s">
        <v>90</v>
      </c>
      <c r="E5263" s="0" t="n">
        <v>2024</v>
      </c>
      <c r="F5263" s="5" t="n">
        <v>2.57945258500415E-005</v>
      </c>
      <c r="G5263" s="10" t="s">
        <v>4</v>
      </c>
    </row>
    <row r="5264" customFormat="false" ht="14.25" hidden="true" customHeight="false" outlineLevel="0" collapsed="false">
      <c r="A5264" s="0" t="s">
        <v>105</v>
      </c>
      <c r="B5264" s="0" t="s">
        <v>106</v>
      </c>
      <c r="C5264" s="0" t="s">
        <v>84</v>
      </c>
      <c r="D5264" s="0" t="s">
        <v>90</v>
      </c>
      <c r="E5264" s="0" t="n">
        <v>2025</v>
      </c>
      <c r="F5264" s="5" t="n">
        <v>5.03649207302647E-005</v>
      </c>
      <c r="G5264" s="10" t="s">
        <v>4</v>
      </c>
    </row>
    <row r="5265" customFormat="false" ht="14.25" hidden="true" customHeight="false" outlineLevel="0" collapsed="false">
      <c r="A5265" s="0" t="s">
        <v>105</v>
      </c>
      <c r="B5265" s="0" t="s">
        <v>106</v>
      </c>
      <c r="C5265" s="0" t="s">
        <v>84</v>
      </c>
      <c r="D5265" s="0" t="s">
        <v>90</v>
      </c>
      <c r="E5265" s="0" t="n">
        <v>2026</v>
      </c>
      <c r="F5265" s="5" t="n">
        <v>0.000344407287888022</v>
      </c>
      <c r="G5265" s="10" t="s">
        <v>4</v>
      </c>
    </row>
    <row r="5266" customFormat="false" ht="14.25" hidden="true" customHeight="false" outlineLevel="0" collapsed="false">
      <c r="A5266" s="0" t="s">
        <v>105</v>
      </c>
      <c r="B5266" s="0" t="s">
        <v>106</v>
      </c>
      <c r="C5266" s="0" t="s">
        <v>84</v>
      </c>
      <c r="D5266" s="0" t="s">
        <v>90</v>
      </c>
      <c r="E5266" s="0" t="n">
        <v>2027</v>
      </c>
      <c r="F5266" s="5" t="n">
        <v>0.00114264115431429</v>
      </c>
      <c r="G5266" s="10" t="s">
        <v>4</v>
      </c>
    </row>
    <row r="5267" customFormat="false" ht="14.25" hidden="true" customHeight="false" outlineLevel="0" collapsed="false">
      <c r="A5267" s="0" t="s">
        <v>105</v>
      </c>
      <c r="B5267" s="0" t="s">
        <v>106</v>
      </c>
      <c r="C5267" s="0" t="s">
        <v>84</v>
      </c>
      <c r="D5267" s="0" t="s">
        <v>90</v>
      </c>
      <c r="E5267" s="0" t="n">
        <v>2028</v>
      </c>
      <c r="F5267" s="5" t="n">
        <v>0.00265067306409977</v>
      </c>
      <c r="G5267" s="10" t="s">
        <v>4</v>
      </c>
    </row>
    <row r="5268" customFormat="false" ht="14.25" hidden="true" customHeight="false" outlineLevel="0" collapsed="false">
      <c r="A5268" s="0" t="s">
        <v>105</v>
      </c>
      <c r="B5268" s="0" t="s">
        <v>106</v>
      </c>
      <c r="C5268" s="0" t="s">
        <v>84</v>
      </c>
      <c r="D5268" s="0" t="s">
        <v>90</v>
      </c>
      <c r="E5268" s="0" t="n">
        <v>2029</v>
      </c>
      <c r="F5268" s="5" t="n">
        <v>0.00467882269784366</v>
      </c>
      <c r="G5268" s="10" t="s">
        <v>4</v>
      </c>
    </row>
    <row r="5269" customFormat="false" ht="14.25" hidden="true" customHeight="false" outlineLevel="0" collapsed="false">
      <c r="A5269" s="0" t="s">
        <v>105</v>
      </c>
      <c r="B5269" s="0" t="s">
        <v>106</v>
      </c>
      <c r="C5269" s="0" t="s">
        <v>84</v>
      </c>
      <c r="D5269" s="0" t="s">
        <v>90</v>
      </c>
      <c r="E5269" s="0" t="n">
        <v>2030</v>
      </c>
      <c r="F5269" s="5" t="n">
        <v>0.00714551509226147</v>
      </c>
      <c r="G5269" s="10" t="s">
        <v>4</v>
      </c>
    </row>
    <row r="5270" customFormat="false" ht="14.25" hidden="true" customHeight="false" outlineLevel="0" collapsed="false">
      <c r="A5270" s="0" t="s">
        <v>105</v>
      </c>
      <c r="B5270" s="0" t="s">
        <v>106</v>
      </c>
      <c r="C5270" s="0" t="s">
        <v>84</v>
      </c>
      <c r="D5270" s="0" t="s">
        <v>90</v>
      </c>
      <c r="E5270" s="0" t="n">
        <v>2031</v>
      </c>
      <c r="F5270" s="5" t="n">
        <v>0.00976185619362386</v>
      </c>
      <c r="G5270" s="10" t="s">
        <v>4</v>
      </c>
    </row>
    <row r="5271" customFormat="false" ht="14.25" hidden="true" customHeight="false" outlineLevel="0" collapsed="false">
      <c r="A5271" s="0" t="s">
        <v>105</v>
      </c>
      <c r="B5271" s="0" t="s">
        <v>106</v>
      </c>
      <c r="C5271" s="0" t="s">
        <v>84</v>
      </c>
      <c r="D5271" s="0" t="s">
        <v>90</v>
      </c>
      <c r="E5271" s="0" t="n">
        <v>2032</v>
      </c>
      <c r="F5271" s="5" t="n">
        <v>0.0124839427581558</v>
      </c>
      <c r="G5271" s="10" t="s">
        <v>4</v>
      </c>
    </row>
    <row r="5272" customFormat="false" ht="14.25" hidden="true" customHeight="false" outlineLevel="0" collapsed="false">
      <c r="A5272" s="0" t="s">
        <v>105</v>
      </c>
      <c r="B5272" s="0" t="s">
        <v>106</v>
      </c>
      <c r="C5272" s="0" t="s">
        <v>84</v>
      </c>
      <c r="D5272" s="0" t="s">
        <v>90</v>
      </c>
      <c r="E5272" s="0" t="n">
        <v>2033</v>
      </c>
      <c r="F5272" s="5" t="n">
        <v>0.0152574541822413</v>
      </c>
      <c r="G5272" s="10" t="s">
        <v>4</v>
      </c>
    </row>
    <row r="5273" customFormat="false" ht="14.25" hidden="true" customHeight="false" outlineLevel="0" collapsed="false">
      <c r="A5273" s="0" t="s">
        <v>105</v>
      </c>
      <c r="B5273" s="0" t="s">
        <v>106</v>
      </c>
      <c r="C5273" s="0" t="s">
        <v>84</v>
      </c>
      <c r="D5273" s="0" t="s">
        <v>90</v>
      </c>
      <c r="E5273" s="0" t="n">
        <v>2034</v>
      </c>
      <c r="F5273" s="5" t="n">
        <v>0.018007436917195</v>
      </c>
      <c r="G5273" s="10" t="s">
        <v>4</v>
      </c>
    </row>
    <row r="5274" customFormat="false" ht="14.25" hidden="true" customHeight="false" outlineLevel="0" collapsed="false">
      <c r="A5274" s="0" t="s">
        <v>105</v>
      </c>
      <c r="B5274" s="0" t="s">
        <v>106</v>
      </c>
      <c r="C5274" s="0" t="s">
        <v>84</v>
      </c>
      <c r="D5274" s="0" t="s">
        <v>90</v>
      </c>
      <c r="E5274" s="0" t="n">
        <v>2035</v>
      </c>
      <c r="F5274" s="5" t="n">
        <v>0.0213833932249938</v>
      </c>
      <c r="G5274" s="10" t="s">
        <v>4</v>
      </c>
    </row>
    <row r="5275" customFormat="false" ht="14.25" hidden="true" customHeight="false" outlineLevel="0" collapsed="false">
      <c r="A5275" s="0" t="s">
        <v>105</v>
      </c>
      <c r="B5275" s="0" t="s">
        <v>106</v>
      </c>
      <c r="C5275" s="0" t="s">
        <v>84</v>
      </c>
      <c r="D5275" s="0" t="s">
        <v>90</v>
      </c>
      <c r="E5275" s="0" t="n">
        <v>2036</v>
      </c>
      <c r="F5275" s="5" t="n">
        <v>0.0248105157686125</v>
      </c>
      <c r="G5275" s="10" t="s">
        <v>4</v>
      </c>
    </row>
    <row r="5276" customFormat="false" ht="14.25" hidden="true" customHeight="false" outlineLevel="0" collapsed="false">
      <c r="A5276" s="0" t="s">
        <v>105</v>
      </c>
      <c r="B5276" s="0" t="s">
        <v>106</v>
      </c>
      <c r="C5276" s="0" t="s">
        <v>84</v>
      </c>
      <c r="D5276" s="0" t="s">
        <v>90</v>
      </c>
      <c r="E5276" s="0" t="n">
        <v>2037</v>
      </c>
      <c r="F5276" s="5" t="n">
        <v>0.028263030454026</v>
      </c>
      <c r="G5276" s="10" t="s">
        <v>4</v>
      </c>
    </row>
    <row r="5277" customFormat="false" ht="14.25" hidden="true" customHeight="false" outlineLevel="0" collapsed="false">
      <c r="A5277" s="0" t="s">
        <v>105</v>
      </c>
      <c r="B5277" s="0" t="s">
        <v>106</v>
      </c>
      <c r="C5277" s="0" t="s">
        <v>84</v>
      </c>
      <c r="D5277" s="0" t="s">
        <v>90</v>
      </c>
      <c r="E5277" s="0" t="n">
        <v>2038</v>
      </c>
      <c r="F5277" s="5" t="n">
        <v>0.0317230415201545</v>
      </c>
      <c r="G5277" s="10" t="s">
        <v>4</v>
      </c>
    </row>
    <row r="5278" customFormat="false" ht="14.25" hidden="true" customHeight="false" outlineLevel="0" collapsed="false">
      <c r="A5278" s="0" t="s">
        <v>105</v>
      </c>
      <c r="B5278" s="0" t="s">
        <v>106</v>
      </c>
      <c r="C5278" s="0" t="s">
        <v>84</v>
      </c>
      <c r="D5278" s="0" t="s">
        <v>90</v>
      </c>
      <c r="E5278" s="0" t="n">
        <v>2039</v>
      </c>
      <c r="F5278" s="5" t="n">
        <v>0.0351812218525335</v>
      </c>
      <c r="G5278" s="10" t="s">
        <v>4</v>
      </c>
    </row>
    <row r="5279" customFormat="false" ht="14.25" hidden="true" customHeight="false" outlineLevel="0" collapsed="false">
      <c r="A5279" s="0" t="s">
        <v>105</v>
      </c>
      <c r="B5279" s="0" t="s">
        <v>106</v>
      </c>
      <c r="C5279" s="0" t="s">
        <v>84</v>
      </c>
      <c r="D5279" s="0" t="s">
        <v>90</v>
      </c>
      <c r="E5279" s="0" t="n">
        <v>2040</v>
      </c>
      <c r="F5279" s="5" t="n">
        <v>0.0386975800379778</v>
      </c>
      <c r="G5279" s="10" t="s">
        <v>4</v>
      </c>
    </row>
    <row r="5280" customFormat="false" ht="14.25" hidden="true" customHeight="false" outlineLevel="0" collapsed="false">
      <c r="A5280" s="0" t="s">
        <v>105</v>
      </c>
      <c r="B5280" s="0" t="s">
        <v>106</v>
      </c>
      <c r="C5280" s="0" t="s">
        <v>84</v>
      </c>
      <c r="D5280" s="0" t="s">
        <v>91</v>
      </c>
      <c r="E5280" s="0" t="n">
        <v>2024</v>
      </c>
      <c r="F5280" s="5" t="n">
        <v>0.018506196444913</v>
      </c>
      <c r="G5280" s="10" t="s">
        <v>4</v>
      </c>
    </row>
    <row r="5281" customFormat="false" ht="14.25" hidden="true" customHeight="false" outlineLevel="0" collapsed="false">
      <c r="A5281" s="0" t="s">
        <v>105</v>
      </c>
      <c r="B5281" s="0" t="s">
        <v>106</v>
      </c>
      <c r="C5281" s="0" t="s">
        <v>84</v>
      </c>
      <c r="D5281" s="0" t="s">
        <v>91</v>
      </c>
      <c r="E5281" s="0" t="n">
        <v>2025</v>
      </c>
      <c r="F5281" s="5" t="n">
        <v>0.021390908496836</v>
      </c>
      <c r="G5281" s="10" t="s">
        <v>4</v>
      </c>
    </row>
    <row r="5282" customFormat="false" ht="14.25" hidden="true" customHeight="false" outlineLevel="0" collapsed="false">
      <c r="A5282" s="0" t="s">
        <v>105</v>
      </c>
      <c r="B5282" s="0" t="s">
        <v>106</v>
      </c>
      <c r="C5282" s="0" t="s">
        <v>84</v>
      </c>
      <c r="D5282" s="0" t="s">
        <v>91</v>
      </c>
      <c r="E5282" s="0" t="n">
        <v>2026</v>
      </c>
      <c r="F5282" s="5" t="n">
        <v>0.0243653200764191</v>
      </c>
      <c r="G5282" s="10" t="s">
        <v>4</v>
      </c>
    </row>
    <row r="5283" customFormat="false" ht="14.25" hidden="true" customHeight="false" outlineLevel="0" collapsed="false">
      <c r="A5283" s="0" t="s">
        <v>105</v>
      </c>
      <c r="B5283" s="0" t="s">
        <v>106</v>
      </c>
      <c r="C5283" s="0" t="s">
        <v>84</v>
      </c>
      <c r="D5283" s="0" t="s">
        <v>91</v>
      </c>
      <c r="E5283" s="0" t="n">
        <v>2027</v>
      </c>
      <c r="F5283" s="5" t="n">
        <v>0.0273083973173838</v>
      </c>
      <c r="G5283" s="10" t="s">
        <v>4</v>
      </c>
    </row>
    <row r="5284" customFormat="false" ht="14.25" hidden="true" customHeight="false" outlineLevel="0" collapsed="false">
      <c r="A5284" s="0" t="s">
        <v>105</v>
      </c>
      <c r="B5284" s="0" t="s">
        <v>106</v>
      </c>
      <c r="C5284" s="0" t="s">
        <v>84</v>
      </c>
      <c r="D5284" s="0" t="s">
        <v>91</v>
      </c>
      <c r="E5284" s="0" t="n">
        <v>2028</v>
      </c>
      <c r="F5284" s="5" t="n">
        <v>0.0302652441466498</v>
      </c>
      <c r="G5284" s="10" t="s">
        <v>4</v>
      </c>
    </row>
    <row r="5285" customFormat="false" ht="14.25" hidden="true" customHeight="false" outlineLevel="0" collapsed="false">
      <c r="A5285" s="0" t="s">
        <v>105</v>
      </c>
      <c r="B5285" s="0" t="s">
        <v>106</v>
      </c>
      <c r="C5285" s="0" t="s">
        <v>84</v>
      </c>
      <c r="D5285" s="0" t="s">
        <v>91</v>
      </c>
      <c r="E5285" s="0" t="n">
        <v>2029</v>
      </c>
      <c r="F5285" s="5" t="n">
        <v>0.0332065681478817</v>
      </c>
      <c r="G5285" s="10" t="s">
        <v>4</v>
      </c>
    </row>
    <row r="5286" customFormat="false" ht="14.25" hidden="true" customHeight="false" outlineLevel="0" collapsed="false">
      <c r="A5286" s="0" t="s">
        <v>105</v>
      </c>
      <c r="B5286" s="0" t="s">
        <v>106</v>
      </c>
      <c r="C5286" s="0" t="s">
        <v>84</v>
      </c>
      <c r="D5286" s="0" t="s">
        <v>91</v>
      </c>
      <c r="E5286" s="0" t="n">
        <v>2030</v>
      </c>
      <c r="F5286" s="5" t="n">
        <v>0.0361246628927378</v>
      </c>
      <c r="G5286" s="10" t="s">
        <v>4</v>
      </c>
    </row>
    <row r="5287" customFormat="false" ht="14.25" hidden="true" customHeight="false" outlineLevel="0" collapsed="false">
      <c r="A5287" s="0" t="s">
        <v>105</v>
      </c>
      <c r="B5287" s="0" t="s">
        <v>106</v>
      </c>
      <c r="C5287" s="0" t="s">
        <v>84</v>
      </c>
      <c r="D5287" s="0" t="s">
        <v>91</v>
      </c>
      <c r="E5287" s="0" t="n">
        <v>2031</v>
      </c>
      <c r="F5287" s="5" t="n">
        <v>0.0390385571049251</v>
      </c>
      <c r="G5287" s="10" t="s">
        <v>4</v>
      </c>
    </row>
    <row r="5288" customFormat="false" ht="14.25" hidden="true" customHeight="false" outlineLevel="0" collapsed="false">
      <c r="A5288" s="0" t="s">
        <v>105</v>
      </c>
      <c r="B5288" s="0" t="s">
        <v>106</v>
      </c>
      <c r="C5288" s="0" t="s">
        <v>84</v>
      </c>
      <c r="D5288" s="0" t="s">
        <v>91</v>
      </c>
      <c r="E5288" s="0" t="n">
        <v>2032</v>
      </c>
      <c r="F5288" s="5" t="n">
        <v>0.0419482585490433</v>
      </c>
      <c r="G5288" s="10" t="s">
        <v>4</v>
      </c>
    </row>
    <row r="5289" customFormat="false" ht="14.25" hidden="true" customHeight="false" outlineLevel="0" collapsed="false">
      <c r="A5289" s="0" t="s">
        <v>105</v>
      </c>
      <c r="B5289" s="0" t="s">
        <v>106</v>
      </c>
      <c r="C5289" s="0" t="s">
        <v>84</v>
      </c>
      <c r="D5289" s="0" t="s">
        <v>91</v>
      </c>
      <c r="E5289" s="0" t="n">
        <v>2033</v>
      </c>
      <c r="F5289" s="5" t="n">
        <v>0.0448537749760213</v>
      </c>
      <c r="G5289" s="10" t="s">
        <v>4</v>
      </c>
    </row>
    <row r="5290" customFormat="false" ht="14.25" hidden="true" customHeight="false" outlineLevel="0" collapsed="false">
      <c r="A5290" s="0" t="s">
        <v>105</v>
      </c>
      <c r="B5290" s="0" t="s">
        <v>106</v>
      </c>
      <c r="C5290" s="0" t="s">
        <v>84</v>
      </c>
      <c r="D5290" s="0" t="s">
        <v>91</v>
      </c>
      <c r="E5290" s="0" t="n">
        <v>2034</v>
      </c>
      <c r="F5290" s="5" t="n">
        <v>0.0477551181666496</v>
      </c>
      <c r="G5290" s="10" t="s">
        <v>4</v>
      </c>
    </row>
    <row r="5291" customFormat="false" ht="14.25" hidden="true" customHeight="false" outlineLevel="0" collapsed="false">
      <c r="A5291" s="0" t="s">
        <v>105</v>
      </c>
      <c r="B5291" s="0" t="s">
        <v>106</v>
      </c>
      <c r="C5291" s="0" t="s">
        <v>84</v>
      </c>
      <c r="D5291" s="0" t="s">
        <v>91</v>
      </c>
      <c r="E5291" s="0" t="n">
        <v>2035</v>
      </c>
      <c r="F5291" s="5" t="n">
        <v>0.05065229448899</v>
      </c>
      <c r="G5291" s="10" t="s">
        <v>4</v>
      </c>
    </row>
    <row r="5292" customFormat="false" ht="14.25" hidden="true" customHeight="false" outlineLevel="0" collapsed="false">
      <c r="A5292" s="0" t="s">
        <v>105</v>
      </c>
      <c r="B5292" s="0" t="s">
        <v>106</v>
      </c>
      <c r="C5292" s="0" t="s">
        <v>84</v>
      </c>
      <c r="D5292" s="0" t="s">
        <v>91</v>
      </c>
      <c r="E5292" s="0" t="n">
        <v>2036</v>
      </c>
      <c r="F5292" s="5" t="n">
        <v>0.0535453156849938</v>
      </c>
      <c r="G5292" s="10" t="s">
        <v>4</v>
      </c>
    </row>
    <row r="5293" customFormat="false" ht="14.25" hidden="true" customHeight="false" outlineLevel="0" collapsed="false">
      <c r="A5293" s="0" t="s">
        <v>105</v>
      </c>
      <c r="B5293" s="0" t="s">
        <v>106</v>
      </c>
      <c r="C5293" s="0" t="s">
        <v>84</v>
      </c>
      <c r="D5293" s="0" t="s">
        <v>91</v>
      </c>
      <c r="E5293" s="0" t="n">
        <v>2037</v>
      </c>
      <c r="F5293" s="5" t="n">
        <v>0.0564341880916935</v>
      </c>
      <c r="G5293" s="10" t="s">
        <v>4</v>
      </c>
    </row>
    <row r="5294" customFormat="false" ht="14.25" hidden="true" customHeight="false" outlineLevel="0" collapsed="false">
      <c r="A5294" s="0" t="s">
        <v>105</v>
      </c>
      <c r="B5294" s="0" t="s">
        <v>106</v>
      </c>
      <c r="C5294" s="0" t="s">
        <v>84</v>
      </c>
      <c r="D5294" s="0" t="s">
        <v>91</v>
      </c>
      <c r="E5294" s="0" t="n">
        <v>2038</v>
      </c>
      <c r="F5294" s="5" t="n">
        <v>0.0593189234123386</v>
      </c>
      <c r="G5294" s="10" t="s">
        <v>4</v>
      </c>
    </row>
    <row r="5295" customFormat="false" ht="14.25" hidden="true" customHeight="false" outlineLevel="0" collapsed="false">
      <c r="A5295" s="0" t="s">
        <v>105</v>
      </c>
      <c r="B5295" s="0" t="s">
        <v>106</v>
      </c>
      <c r="C5295" s="0" t="s">
        <v>84</v>
      </c>
      <c r="D5295" s="0" t="s">
        <v>91</v>
      </c>
      <c r="E5295" s="0" t="n">
        <v>2039</v>
      </c>
      <c r="F5295" s="5" t="n">
        <v>0.0621995292960606</v>
      </c>
      <c r="G5295" s="10" t="s">
        <v>4</v>
      </c>
    </row>
    <row r="5296" customFormat="false" ht="14.25" hidden="true" customHeight="false" outlineLevel="0" collapsed="false">
      <c r="A5296" s="0" t="s">
        <v>105</v>
      </c>
      <c r="B5296" s="0" t="s">
        <v>106</v>
      </c>
      <c r="C5296" s="0" t="s">
        <v>84</v>
      </c>
      <c r="D5296" s="0" t="s">
        <v>91</v>
      </c>
      <c r="E5296" s="0" t="n">
        <v>2040</v>
      </c>
      <c r="F5296" s="5" t="n">
        <v>0.0650760133785022</v>
      </c>
      <c r="G5296" s="10" t="s">
        <v>4</v>
      </c>
    </row>
    <row r="5297" customFormat="false" ht="14.25" hidden="true" customHeight="false" outlineLevel="0" collapsed="false">
      <c r="A5297" s="0" t="s">
        <v>105</v>
      </c>
      <c r="B5297" s="0" t="s">
        <v>106</v>
      </c>
      <c r="C5297" s="0" t="s">
        <v>84</v>
      </c>
      <c r="D5297" s="0" t="s">
        <v>92</v>
      </c>
      <c r="E5297" s="0" t="n">
        <v>2024</v>
      </c>
      <c r="F5297" s="5" t="n">
        <v>0.00487650873769707</v>
      </c>
      <c r="G5297" s="10" t="s">
        <v>4</v>
      </c>
    </row>
    <row r="5298" customFormat="false" ht="14.25" hidden="true" customHeight="false" outlineLevel="0" collapsed="false">
      <c r="A5298" s="0" t="s">
        <v>105</v>
      </c>
      <c r="B5298" s="0" t="s">
        <v>106</v>
      </c>
      <c r="C5298" s="0" t="s">
        <v>84</v>
      </c>
      <c r="D5298" s="0" t="s">
        <v>92</v>
      </c>
      <c r="E5298" s="0" t="n">
        <v>2025</v>
      </c>
      <c r="F5298" s="5" t="n">
        <v>0.00594021571204135</v>
      </c>
      <c r="G5298" s="10" t="s">
        <v>4</v>
      </c>
    </row>
    <row r="5299" customFormat="false" ht="14.25" hidden="true" customHeight="false" outlineLevel="0" collapsed="false">
      <c r="A5299" s="0" t="s">
        <v>105</v>
      </c>
      <c r="B5299" s="0" t="s">
        <v>106</v>
      </c>
      <c r="C5299" s="0" t="s">
        <v>84</v>
      </c>
      <c r="D5299" s="0" t="s">
        <v>92</v>
      </c>
      <c r="E5299" s="0" t="n">
        <v>2026</v>
      </c>
      <c r="F5299" s="5" t="n">
        <v>0.00759390484757074</v>
      </c>
      <c r="G5299" s="10" t="s">
        <v>4</v>
      </c>
    </row>
    <row r="5300" customFormat="false" ht="14.25" hidden="true" customHeight="false" outlineLevel="0" collapsed="false">
      <c r="A5300" s="0" t="s">
        <v>105</v>
      </c>
      <c r="B5300" s="0" t="s">
        <v>106</v>
      </c>
      <c r="C5300" s="0" t="s">
        <v>84</v>
      </c>
      <c r="D5300" s="0" t="s">
        <v>92</v>
      </c>
      <c r="E5300" s="0" t="n">
        <v>2027</v>
      </c>
      <c r="F5300" s="5" t="n">
        <v>0.00920744284976876</v>
      </c>
      <c r="G5300" s="10" t="s">
        <v>4</v>
      </c>
    </row>
    <row r="5301" customFormat="false" ht="14.25" hidden="true" customHeight="false" outlineLevel="0" collapsed="false">
      <c r="A5301" s="0" t="s">
        <v>105</v>
      </c>
      <c r="B5301" s="0" t="s">
        <v>106</v>
      </c>
      <c r="C5301" s="0" t="s">
        <v>84</v>
      </c>
      <c r="D5301" s="0" t="s">
        <v>92</v>
      </c>
      <c r="E5301" s="0" t="n">
        <v>2028</v>
      </c>
      <c r="F5301" s="5" t="n">
        <v>0.0113242380934602</v>
      </c>
      <c r="G5301" s="10" t="s">
        <v>4</v>
      </c>
    </row>
    <row r="5302" customFormat="false" ht="14.25" hidden="true" customHeight="false" outlineLevel="0" collapsed="false">
      <c r="A5302" s="0" t="s">
        <v>105</v>
      </c>
      <c r="B5302" s="0" t="s">
        <v>106</v>
      </c>
      <c r="C5302" s="0" t="s">
        <v>84</v>
      </c>
      <c r="D5302" s="0" t="s">
        <v>92</v>
      </c>
      <c r="E5302" s="0" t="n">
        <v>2029</v>
      </c>
      <c r="F5302" s="5" t="n">
        <v>0.0134365617655234</v>
      </c>
      <c r="G5302" s="10" t="s">
        <v>4</v>
      </c>
    </row>
    <row r="5303" customFormat="false" ht="14.25" hidden="true" customHeight="false" outlineLevel="0" collapsed="false">
      <c r="A5303" s="0" t="s">
        <v>105</v>
      </c>
      <c r="B5303" s="0" t="s">
        <v>106</v>
      </c>
      <c r="C5303" s="0" t="s">
        <v>84</v>
      </c>
      <c r="D5303" s="0" t="s">
        <v>92</v>
      </c>
      <c r="E5303" s="0" t="n">
        <v>2030</v>
      </c>
      <c r="F5303" s="5" t="n">
        <v>0.0160177922470735</v>
      </c>
      <c r="G5303" s="10" t="s">
        <v>4</v>
      </c>
    </row>
    <row r="5304" customFormat="false" ht="14.25" hidden="true" customHeight="false" outlineLevel="0" collapsed="false">
      <c r="A5304" s="0" t="s">
        <v>105</v>
      </c>
      <c r="B5304" s="0" t="s">
        <v>106</v>
      </c>
      <c r="C5304" s="0" t="s">
        <v>84</v>
      </c>
      <c r="D5304" s="0" t="s">
        <v>92</v>
      </c>
      <c r="E5304" s="0" t="n">
        <v>2031</v>
      </c>
      <c r="F5304" s="5" t="n">
        <v>0.0184808866025203</v>
      </c>
      <c r="G5304" s="10" t="s">
        <v>4</v>
      </c>
    </row>
    <row r="5305" customFormat="false" ht="14.25" hidden="true" customHeight="false" outlineLevel="0" collapsed="false">
      <c r="A5305" s="0" t="s">
        <v>105</v>
      </c>
      <c r="B5305" s="0" t="s">
        <v>106</v>
      </c>
      <c r="C5305" s="0" t="s">
        <v>84</v>
      </c>
      <c r="D5305" s="0" t="s">
        <v>92</v>
      </c>
      <c r="E5305" s="0" t="n">
        <v>2032</v>
      </c>
      <c r="F5305" s="5" t="n">
        <v>0.0213526156738086</v>
      </c>
      <c r="G5305" s="10" t="s">
        <v>4</v>
      </c>
    </row>
    <row r="5306" customFormat="false" ht="14.25" hidden="true" customHeight="false" outlineLevel="0" collapsed="false">
      <c r="A5306" s="0" t="s">
        <v>105</v>
      </c>
      <c r="B5306" s="0" t="s">
        <v>106</v>
      </c>
      <c r="C5306" s="0" t="s">
        <v>84</v>
      </c>
      <c r="D5306" s="0" t="s">
        <v>92</v>
      </c>
      <c r="E5306" s="0" t="n">
        <v>2033</v>
      </c>
      <c r="F5306" s="5" t="n">
        <v>0.0246289392403065</v>
      </c>
      <c r="G5306" s="10" t="s">
        <v>4</v>
      </c>
    </row>
    <row r="5307" customFormat="false" ht="14.25" hidden="true" customHeight="false" outlineLevel="0" collapsed="false">
      <c r="A5307" s="0" t="s">
        <v>105</v>
      </c>
      <c r="B5307" s="0" t="s">
        <v>106</v>
      </c>
      <c r="C5307" s="0" t="s">
        <v>84</v>
      </c>
      <c r="D5307" s="0" t="s">
        <v>92</v>
      </c>
      <c r="E5307" s="0" t="n">
        <v>2034</v>
      </c>
      <c r="F5307" s="5" t="n">
        <v>0.027812874433316</v>
      </c>
      <c r="G5307" s="10" t="s">
        <v>4</v>
      </c>
    </row>
    <row r="5308" customFormat="false" ht="14.25" hidden="true" customHeight="false" outlineLevel="0" collapsed="false">
      <c r="A5308" s="0" t="s">
        <v>105</v>
      </c>
      <c r="B5308" s="0" t="s">
        <v>106</v>
      </c>
      <c r="C5308" s="0" t="s">
        <v>84</v>
      </c>
      <c r="D5308" s="0" t="s">
        <v>92</v>
      </c>
      <c r="E5308" s="0" t="n">
        <v>2035</v>
      </c>
      <c r="F5308" s="5" t="n">
        <v>0.0309302269956236</v>
      </c>
      <c r="G5308" s="10" t="s">
        <v>4</v>
      </c>
    </row>
    <row r="5309" customFormat="false" ht="14.25" hidden="true" customHeight="false" outlineLevel="0" collapsed="false">
      <c r="A5309" s="0" t="s">
        <v>105</v>
      </c>
      <c r="B5309" s="0" t="s">
        <v>106</v>
      </c>
      <c r="C5309" s="0" t="s">
        <v>84</v>
      </c>
      <c r="D5309" s="0" t="s">
        <v>92</v>
      </c>
      <c r="E5309" s="0" t="n">
        <v>2036</v>
      </c>
      <c r="F5309" s="5" t="n">
        <v>0.0339925051100787</v>
      </c>
      <c r="G5309" s="10" t="s">
        <v>4</v>
      </c>
    </row>
    <row r="5310" customFormat="false" ht="14.25" hidden="true" customHeight="false" outlineLevel="0" collapsed="false">
      <c r="A5310" s="0" t="s">
        <v>105</v>
      </c>
      <c r="B5310" s="0" t="s">
        <v>106</v>
      </c>
      <c r="C5310" s="0" t="s">
        <v>84</v>
      </c>
      <c r="D5310" s="0" t="s">
        <v>92</v>
      </c>
      <c r="E5310" s="0" t="n">
        <v>2037</v>
      </c>
      <c r="F5310" s="5" t="n">
        <v>0.0364855547172805</v>
      </c>
      <c r="G5310" s="10" t="s">
        <v>4</v>
      </c>
    </row>
    <row r="5311" customFormat="false" ht="14.25" hidden="true" customHeight="false" outlineLevel="0" collapsed="false">
      <c r="A5311" s="0" t="s">
        <v>105</v>
      </c>
      <c r="B5311" s="0" t="s">
        <v>106</v>
      </c>
      <c r="C5311" s="0" t="s">
        <v>84</v>
      </c>
      <c r="D5311" s="0" t="s">
        <v>92</v>
      </c>
      <c r="E5311" s="0" t="n">
        <v>2038</v>
      </c>
      <c r="F5311" s="5" t="n">
        <v>0.0388797650974113</v>
      </c>
      <c r="G5311" s="10" t="s">
        <v>4</v>
      </c>
    </row>
    <row r="5312" customFormat="false" ht="14.25" hidden="true" customHeight="false" outlineLevel="0" collapsed="false">
      <c r="A5312" s="0" t="s">
        <v>105</v>
      </c>
      <c r="B5312" s="0" t="s">
        <v>106</v>
      </c>
      <c r="C5312" s="0" t="s">
        <v>84</v>
      </c>
      <c r="D5312" s="0" t="s">
        <v>92</v>
      </c>
      <c r="E5312" s="0" t="n">
        <v>2039</v>
      </c>
      <c r="F5312" s="5" t="n">
        <v>0.0406519155882928</v>
      </c>
      <c r="G5312" s="10" t="s">
        <v>4</v>
      </c>
    </row>
    <row r="5313" customFormat="false" ht="14.25" hidden="true" customHeight="false" outlineLevel="0" collapsed="false">
      <c r="A5313" s="0" t="s">
        <v>105</v>
      </c>
      <c r="B5313" s="0" t="s">
        <v>106</v>
      </c>
      <c r="C5313" s="0" t="s">
        <v>84</v>
      </c>
      <c r="D5313" s="0" t="s">
        <v>92</v>
      </c>
      <c r="E5313" s="0" t="n">
        <v>2040</v>
      </c>
      <c r="F5313" s="5" t="n">
        <v>0.0422733778934272</v>
      </c>
      <c r="G5313" s="10" t="s">
        <v>4</v>
      </c>
    </row>
    <row r="5314" customFormat="false" ht="14.25" hidden="true" customHeight="false" outlineLevel="0" collapsed="false">
      <c r="A5314" s="0" t="s">
        <v>105</v>
      </c>
      <c r="B5314" s="0" t="s">
        <v>106</v>
      </c>
      <c r="C5314" s="0" t="s">
        <v>84</v>
      </c>
      <c r="D5314" s="0" t="s">
        <v>71</v>
      </c>
      <c r="E5314" s="0" t="n">
        <v>2024</v>
      </c>
      <c r="F5314" s="5" t="n">
        <v>0.0234084997084601</v>
      </c>
      <c r="G5314" s="10" t="s">
        <v>4</v>
      </c>
    </row>
    <row r="5315" customFormat="false" ht="14.25" hidden="true" customHeight="false" outlineLevel="0" collapsed="false">
      <c r="A5315" s="0" t="s">
        <v>105</v>
      </c>
      <c r="B5315" s="0" t="s">
        <v>106</v>
      </c>
      <c r="C5315" s="0" t="s">
        <v>84</v>
      </c>
      <c r="D5315" s="0" t="s">
        <v>71</v>
      </c>
      <c r="E5315" s="0" t="n">
        <v>2025</v>
      </c>
      <c r="F5315" s="5" t="n">
        <v>0.0273814891296076</v>
      </c>
      <c r="G5315" s="10" t="s">
        <v>4</v>
      </c>
    </row>
    <row r="5316" customFormat="false" ht="14.25" hidden="true" customHeight="false" outlineLevel="0" collapsed="false">
      <c r="A5316" s="0" t="s">
        <v>105</v>
      </c>
      <c r="B5316" s="0" t="s">
        <v>106</v>
      </c>
      <c r="C5316" s="0" t="s">
        <v>84</v>
      </c>
      <c r="D5316" s="0" t="s">
        <v>71</v>
      </c>
      <c r="E5316" s="0" t="n">
        <v>2026</v>
      </c>
      <c r="F5316" s="5" t="n">
        <v>2.26575856442996</v>
      </c>
      <c r="G5316" s="10" t="s">
        <v>4</v>
      </c>
    </row>
    <row r="5317" customFormat="false" ht="14.25" hidden="true" customHeight="false" outlineLevel="0" collapsed="false">
      <c r="A5317" s="0" t="s">
        <v>105</v>
      </c>
      <c r="B5317" s="0" t="s">
        <v>106</v>
      </c>
      <c r="C5317" s="0" t="s">
        <v>84</v>
      </c>
      <c r="D5317" s="0" t="s">
        <v>71</v>
      </c>
      <c r="E5317" s="0" t="n">
        <v>2027</v>
      </c>
      <c r="F5317" s="5" t="n">
        <v>2.02618586836514</v>
      </c>
      <c r="G5317" s="10" t="s">
        <v>4</v>
      </c>
    </row>
    <row r="5318" customFormat="false" ht="14.25" hidden="true" customHeight="false" outlineLevel="0" collapsed="false">
      <c r="A5318" s="0" t="s">
        <v>105</v>
      </c>
      <c r="B5318" s="0" t="s">
        <v>106</v>
      </c>
      <c r="C5318" s="0" t="s">
        <v>84</v>
      </c>
      <c r="D5318" s="0" t="s">
        <v>71</v>
      </c>
      <c r="E5318" s="0" t="n">
        <v>2028</v>
      </c>
      <c r="F5318" s="5" t="n">
        <v>4.19338689470898</v>
      </c>
      <c r="G5318" s="10" t="s">
        <v>4</v>
      </c>
    </row>
    <row r="5319" customFormat="false" ht="14.25" hidden="true" customHeight="false" outlineLevel="0" collapsed="false">
      <c r="A5319" s="0" t="s">
        <v>105</v>
      </c>
      <c r="B5319" s="0" t="s">
        <v>106</v>
      </c>
      <c r="C5319" s="0" t="s">
        <v>84</v>
      </c>
      <c r="D5319" s="0" t="s">
        <v>71</v>
      </c>
      <c r="E5319" s="0" t="n">
        <v>2029</v>
      </c>
      <c r="F5319" s="5" t="n">
        <v>5.87264423482392</v>
      </c>
      <c r="G5319" s="10" t="s">
        <v>4</v>
      </c>
    </row>
    <row r="5320" customFormat="false" ht="14.25" hidden="true" customHeight="false" outlineLevel="0" collapsed="false">
      <c r="A5320" s="0" t="s">
        <v>105</v>
      </c>
      <c r="B5320" s="0" t="s">
        <v>106</v>
      </c>
      <c r="C5320" s="0" t="s">
        <v>84</v>
      </c>
      <c r="D5320" s="0" t="s">
        <v>71</v>
      </c>
      <c r="E5320" s="0" t="n">
        <v>2030</v>
      </c>
      <c r="F5320" s="5" t="n">
        <v>5.76063964283225</v>
      </c>
      <c r="G5320" s="10" t="s">
        <v>4</v>
      </c>
    </row>
    <row r="5321" customFormat="false" ht="14.25" hidden="true" customHeight="false" outlineLevel="0" collapsed="false">
      <c r="A5321" s="0" t="s">
        <v>105</v>
      </c>
      <c r="B5321" s="0" t="s">
        <v>106</v>
      </c>
      <c r="C5321" s="0" t="s">
        <v>84</v>
      </c>
      <c r="D5321" s="0" t="s">
        <v>71</v>
      </c>
      <c r="E5321" s="0" t="n">
        <v>2031</v>
      </c>
      <c r="F5321" s="5" t="n">
        <v>8.25281918588873</v>
      </c>
      <c r="G5321" s="10" t="s">
        <v>4</v>
      </c>
    </row>
    <row r="5322" customFormat="false" ht="14.25" hidden="true" customHeight="false" outlineLevel="0" collapsed="false">
      <c r="A5322" s="0" t="s">
        <v>105</v>
      </c>
      <c r="B5322" s="0" t="s">
        <v>106</v>
      </c>
      <c r="C5322" s="0" t="s">
        <v>84</v>
      </c>
      <c r="D5322" s="0" t="s">
        <v>71</v>
      </c>
      <c r="E5322" s="0" t="n">
        <v>2032</v>
      </c>
      <c r="F5322" s="5" t="n">
        <v>10.4383914934256</v>
      </c>
      <c r="G5322" s="10" t="s">
        <v>4</v>
      </c>
    </row>
    <row r="5323" customFormat="false" ht="14.25" hidden="true" customHeight="false" outlineLevel="0" collapsed="false">
      <c r="A5323" s="0" t="s">
        <v>105</v>
      </c>
      <c r="B5323" s="0" t="s">
        <v>106</v>
      </c>
      <c r="C5323" s="0" t="s">
        <v>84</v>
      </c>
      <c r="D5323" s="0" t="s">
        <v>71</v>
      </c>
      <c r="E5323" s="0" t="n">
        <v>2033</v>
      </c>
      <c r="F5323" s="5" t="n">
        <v>13.3210552373356</v>
      </c>
      <c r="G5323" s="10" t="s">
        <v>4</v>
      </c>
    </row>
    <row r="5324" customFormat="false" ht="14.25" hidden="true" customHeight="false" outlineLevel="0" collapsed="false">
      <c r="A5324" s="0" t="s">
        <v>105</v>
      </c>
      <c r="B5324" s="0" t="s">
        <v>106</v>
      </c>
      <c r="C5324" s="0" t="s">
        <v>84</v>
      </c>
      <c r="D5324" s="0" t="s">
        <v>71</v>
      </c>
      <c r="E5324" s="0" t="n">
        <v>2034</v>
      </c>
      <c r="F5324" s="5" t="n">
        <v>20.0198691025603</v>
      </c>
      <c r="G5324" s="10" t="s">
        <v>4</v>
      </c>
    </row>
    <row r="5325" customFormat="false" ht="14.25" hidden="true" customHeight="false" outlineLevel="0" collapsed="false">
      <c r="A5325" s="0" t="s">
        <v>105</v>
      </c>
      <c r="B5325" s="0" t="s">
        <v>106</v>
      </c>
      <c r="C5325" s="0" t="s">
        <v>84</v>
      </c>
      <c r="D5325" s="0" t="s">
        <v>71</v>
      </c>
      <c r="E5325" s="0" t="n">
        <v>2035</v>
      </c>
      <c r="F5325" s="5" t="n">
        <v>25.0308943273099</v>
      </c>
      <c r="G5325" s="10" t="s">
        <v>4</v>
      </c>
    </row>
    <row r="5326" customFormat="false" ht="14.25" hidden="true" customHeight="false" outlineLevel="0" collapsed="false">
      <c r="A5326" s="0" t="s">
        <v>105</v>
      </c>
      <c r="B5326" s="0" t="s">
        <v>106</v>
      </c>
      <c r="C5326" s="0" t="s">
        <v>84</v>
      </c>
      <c r="D5326" s="0" t="s">
        <v>71</v>
      </c>
      <c r="E5326" s="0" t="n">
        <v>2036</v>
      </c>
      <c r="F5326" s="5" t="n">
        <v>29.953069437282</v>
      </c>
      <c r="G5326" s="10" t="s">
        <v>4</v>
      </c>
    </row>
    <row r="5327" customFormat="false" ht="14.25" hidden="true" customHeight="false" outlineLevel="0" collapsed="false">
      <c r="A5327" s="0" t="s">
        <v>105</v>
      </c>
      <c r="B5327" s="0" t="s">
        <v>106</v>
      </c>
      <c r="C5327" s="0" t="s">
        <v>84</v>
      </c>
      <c r="D5327" s="0" t="s">
        <v>71</v>
      </c>
      <c r="E5327" s="0" t="n">
        <v>2037</v>
      </c>
      <c r="F5327" s="5" t="n">
        <v>34.9438435611847</v>
      </c>
      <c r="G5327" s="10" t="s">
        <v>4</v>
      </c>
    </row>
    <row r="5328" customFormat="false" ht="14.25" hidden="true" customHeight="false" outlineLevel="0" collapsed="false">
      <c r="A5328" s="0" t="s">
        <v>105</v>
      </c>
      <c r="B5328" s="0" t="s">
        <v>106</v>
      </c>
      <c r="C5328" s="0" t="s">
        <v>84</v>
      </c>
      <c r="D5328" s="0" t="s">
        <v>71</v>
      </c>
      <c r="E5328" s="0" t="n">
        <v>2038</v>
      </c>
      <c r="F5328" s="5" t="n">
        <v>40.4763846750433</v>
      </c>
      <c r="G5328" s="10" t="s">
        <v>4</v>
      </c>
    </row>
    <row r="5329" customFormat="false" ht="14.25" hidden="true" customHeight="false" outlineLevel="0" collapsed="false">
      <c r="A5329" s="0" t="s">
        <v>105</v>
      </c>
      <c r="B5329" s="0" t="s">
        <v>106</v>
      </c>
      <c r="C5329" s="0" t="s">
        <v>84</v>
      </c>
      <c r="D5329" s="0" t="s">
        <v>71</v>
      </c>
      <c r="E5329" s="0" t="n">
        <v>2039</v>
      </c>
      <c r="F5329" s="5" t="n">
        <v>46.5600982153699</v>
      </c>
      <c r="G5329" s="10" t="s">
        <v>4</v>
      </c>
    </row>
    <row r="5330" customFormat="false" ht="14.25" hidden="true" customHeight="false" outlineLevel="0" collapsed="false">
      <c r="A5330" s="0" t="s">
        <v>105</v>
      </c>
      <c r="B5330" s="0" t="s">
        <v>106</v>
      </c>
      <c r="C5330" s="0" t="s">
        <v>84</v>
      </c>
      <c r="D5330" s="0" t="s">
        <v>71</v>
      </c>
      <c r="E5330" s="0" t="n">
        <v>2040</v>
      </c>
      <c r="F5330" s="5" t="n">
        <v>53.257912730789</v>
      </c>
      <c r="G5330" s="10" t="s">
        <v>4</v>
      </c>
    </row>
    <row r="5331" customFormat="false" ht="14.25" hidden="true" customHeight="false" outlineLevel="0" collapsed="false">
      <c r="A5331" s="0" t="s">
        <v>107</v>
      </c>
      <c r="B5331" s="0" t="s">
        <v>108</v>
      </c>
      <c r="C5331" s="0" t="s">
        <v>65</v>
      </c>
      <c r="D5331" s="0" t="s">
        <v>94</v>
      </c>
      <c r="E5331" s="0" t="n">
        <v>2025</v>
      </c>
      <c r="F5331" s="5" t="n">
        <v>1.2168505216846</v>
      </c>
      <c r="G5331" s="10" t="s">
        <v>4</v>
      </c>
    </row>
    <row r="5332" customFormat="false" ht="14.25" hidden="true" customHeight="false" outlineLevel="0" collapsed="false">
      <c r="A5332" s="0" t="s">
        <v>107</v>
      </c>
      <c r="B5332" s="0" t="s">
        <v>108</v>
      </c>
      <c r="C5332" s="0" t="s">
        <v>65</v>
      </c>
      <c r="D5332" s="0" t="s">
        <v>94</v>
      </c>
      <c r="E5332" s="0" t="n">
        <v>2026</v>
      </c>
      <c r="F5332" s="5" t="n">
        <v>2.56341651161274</v>
      </c>
      <c r="G5332" s="10" t="s">
        <v>4</v>
      </c>
    </row>
    <row r="5333" customFormat="false" ht="14.25" hidden="true" customHeight="false" outlineLevel="0" collapsed="false">
      <c r="A5333" s="0" t="s">
        <v>107</v>
      </c>
      <c r="B5333" s="0" t="s">
        <v>108</v>
      </c>
      <c r="C5333" s="0" t="s">
        <v>65</v>
      </c>
      <c r="D5333" s="0" t="s">
        <v>94</v>
      </c>
      <c r="E5333" s="0" t="n">
        <v>2027</v>
      </c>
      <c r="F5333" s="5" t="n">
        <v>3.92078972357788</v>
      </c>
      <c r="G5333" s="10" t="s">
        <v>4</v>
      </c>
    </row>
    <row r="5334" customFormat="false" ht="14.25" hidden="true" customHeight="false" outlineLevel="0" collapsed="false">
      <c r="A5334" s="0" t="s">
        <v>107</v>
      </c>
      <c r="B5334" s="0" t="s">
        <v>108</v>
      </c>
      <c r="C5334" s="0" t="s">
        <v>65</v>
      </c>
      <c r="D5334" s="0" t="s">
        <v>94</v>
      </c>
      <c r="E5334" s="0" t="n">
        <v>2028</v>
      </c>
      <c r="F5334" s="5" t="n">
        <v>5.37493349846193</v>
      </c>
      <c r="G5334" s="10" t="s">
        <v>4</v>
      </c>
    </row>
    <row r="5335" customFormat="false" ht="14.25" hidden="true" customHeight="false" outlineLevel="0" collapsed="false">
      <c r="A5335" s="0" t="s">
        <v>107</v>
      </c>
      <c r="B5335" s="0" t="s">
        <v>108</v>
      </c>
      <c r="C5335" s="0" t="s">
        <v>65</v>
      </c>
      <c r="D5335" s="0" t="s">
        <v>94</v>
      </c>
      <c r="E5335" s="0" t="n">
        <v>2029</v>
      </c>
      <c r="F5335" s="5" t="n">
        <v>6.19950162606359</v>
      </c>
      <c r="G5335" s="10" t="s">
        <v>4</v>
      </c>
    </row>
    <row r="5336" customFormat="false" ht="14.25" hidden="true" customHeight="false" outlineLevel="0" collapsed="false">
      <c r="A5336" s="0" t="s">
        <v>107</v>
      </c>
      <c r="B5336" s="0" t="s">
        <v>108</v>
      </c>
      <c r="C5336" s="0" t="s">
        <v>65</v>
      </c>
      <c r="D5336" s="0" t="s">
        <v>94</v>
      </c>
      <c r="E5336" s="0" t="n">
        <v>2030</v>
      </c>
      <c r="F5336" s="5" t="n">
        <v>7.06717873856777</v>
      </c>
      <c r="G5336" s="10" t="s">
        <v>4</v>
      </c>
    </row>
    <row r="5337" customFormat="false" ht="14.25" hidden="true" customHeight="false" outlineLevel="0" collapsed="false">
      <c r="A5337" s="0" t="s">
        <v>107</v>
      </c>
      <c r="B5337" s="0" t="s">
        <v>108</v>
      </c>
      <c r="C5337" s="0" t="s">
        <v>65</v>
      </c>
      <c r="D5337" s="0" t="s">
        <v>94</v>
      </c>
      <c r="E5337" s="0" t="n">
        <v>2031</v>
      </c>
      <c r="F5337" s="5" t="n">
        <v>7.82143910093593</v>
      </c>
      <c r="G5337" s="10" t="s">
        <v>4</v>
      </c>
    </row>
    <row r="5338" customFormat="false" ht="14.25" hidden="true" customHeight="false" outlineLevel="0" collapsed="false">
      <c r="A5338" s="0" t="s">
        <v>107</v>
      </c>
      <c r="B5338" s="0" t="s">
        <v>108</v>
      </c>
      <c r="C5338" s="0" t="s">
        <v>65</v>
      </c>
      <c r="D5338" s="0" t="s">
        <v>94</v>
      </c>
      <c r="E5338" s="0" t="n">
        <v>2032</v>
      </c>
      <c r="F5338" s="5" t="n">
        <v>8.41289480999738</v>
      </c>
      <c r="G5338" s="10" t="s">
        <v>4</v>
      </c>
    </row>
    <row r="5339" customFormat="false" ht="14.25" hidden="true" customHeight="false" outlineLevel="0" collapsed="false">
      <c r="A5339" s="0" t="s">
        <v>107</v>
      </c>
      <c r="B5339" s="0" t="s">
        <v>108</v>
      </c>
      <c r="C5339" s="0" t="s">
        <v>65</v>
      </c>
      <c r="D5339" s="0" t="s">
        <v>94</v>
      </c>
      <c r="E5339" s="0" t="n">
        <v>2033</v>
      </c>
      <c r="F5339" s="5" t="n">
        <v>9.11715974233971</v>
      </c>
      <c r="G5339" s="10" t="s">
        <v>4</v>
      </c>
    </row>
    <row r="5340" customFormat="false" ht="14.25" hidden="true" customHeight="false" outlineLevel="0" collapsed="false">
      <c r="A5340" s="0" t="s">
        <v>107</v>
      </c>
      <c r="B5340" s="0" t="s">
        <v>108</v>
      </c>
      <c r="C5340" s="0" t="s">
        <v>65</v>
      </c>
      <c r="D5340" s="0" t="s">
        <v>94</v>
      </c>
      <c r="E5340" s="0" t="n">
        <v>2034</v>
      </c>
      <c r="F5340" s="5" t="n">
        <v>9.90540695851152</v>
      </c>
      <c r="G5340" s="10" t="s">
        <v>4</v>
      </c>
    </row>
    <row r="5341" customFormat="false" ht="14.25" hidden="true" customHeight="false" outlineLevel="0" collapsed="false">
      <c r="A5341" s="0" t="s">
        <v>107</v>
      </c>
      <c r="B5341" s="0" t="s">
        <v>108</v>
      </c>
      <c r="C5341" s="0" t="s">
        <v>65</v>
      </c>
      <c r="D5341" s="0" t="s">
        <v>94</v>
      </c>
      <c r="E5341" s="0" t="n">
        <v>2035</v>
      </c>
      <c r="F5341" s="5" t="n">
        <v>10.5882985952612</v>
      </c>
      <c r="G5341" s="10" t="s">
        <v>4</v>
      </c>
    </row>
    <row r="5342" customFormat="false" ht="14.25" hidden="true" customHeight="false" outlineLevel="0" collapsed="false">
      <c r="A5342" s="0" t="s">
        <v>107</v>
      </c>
      <c r="B5342" s="0" t="s">
        <v>108</v>
      </c>
      <c r="C5342" s="0" t="s">
        <v>65</v>
      </c>
      <c r="D5342" s="0" t="s">
        <v>94</v>
      </c>
      <c r="E5342" s="0" t="n">
        <v>2036</v>
      </c>
      <c r="F5342" s="5" t="n">
        <v>11.3502048775735</v>
      </c>
      <c r="G5342" s="10" t="s">
        <v>4</v>
      </c>
    </row>
    <row r="5343" customFormat="false" ht="14.25" hidden="true" customHeight="false" outlineLevel="0" collapsed="false">
      <c r="A5343" s="0" t="s">
        <v>107</v>
      </c>
      <c r="B5343" s="0" t="s">
        <v>108</v>
      </c>
      <c r="C5343" s="0" t="s">
        <v>65</v>
      </c>
      <c r="D5343" s="0" t="s">
        <v>94</v>
      </c>
      <c r="E5343" s="0" t="n">
        <v>2037</v>
      </c>
      <c r="F5343" s="5" t="n">
        <v>12.0208373137344</v>
      </c>
      <c r="G5343" s="10" t="s">
        <v>4</v>
      </c>
    </row>
    <row r="5344" customFormat="false" ht="14.25" hidden="true" customHeight="false" outlineLevel="0" collapsed="false">
      <c r="A5344" s="0" t="s">
        <v>107</v>
      </c>
      <c r="B5344" s="0" t="s">
        <v>108</v>
      </c>
      <c r="C5344" s="0" t="s">
        <v>65</v>
      </c>
      <c r="D5344" s="0" t="s">
        <v>94</v>
      </c>
      <c r="E5344" s="0" t="n">
        <v>2038</v>
      </c>
      <c r="F5344" s="5" t="n">
        <v>12.7165174964485</v>
      </c>
      <c r="G5344" s="10" t="s">
        <v>4</v>
      </c>
    </row>
    <row r="5345" customFormat="false" ht="14.25" hidden="true" customHeight="false" outlineLevel="0" collapsed="false">
      <c r="A5345" s="0" t="s">
        <v>107</v>
      </c>
      <c r="B5345" s="0" t="s">
        <v>108</v>
      </c>
      <c r="C5345" s="0" t="s">
        <v>65</v>
      </c>
      <c r="D5345" s="0" t="s">
        <v>94</v>
      </c>
      <c r="E5345" s="0" t="n">
        <v>2039</v>
      </c>
      <c r="F5345" s="5" t="n">
        <v>13.2462039841163</v>
      </c>
      <c r="G5345" s="10" t="s">
        <v>4</v>
      </c>
    </row>
    <row r="5346" customFormat="false" ht="14.25" hidden="true" customHeight="false" outlineLevel="0" collapsed="false">
      <c r="A5346" s="0" t="s">
        <v>107</v>
      </c>
      <c r="B5346" s="0" t="s">
        <v>108</v>
      </c>
      <c r="C5346" s="0" t="s">
        <v>65</v>
      </c>
      <c r="D5346" s="0" t="s">
        <v>94</v>
      </c>
      <c r="E5346" s="0" t="n">
        <v>2040</v>
      </c>
      <c r="F5346" s="5" t="n">
        <v>13.9531954021846</v>
      </c>
      <c r="G5346" s="10" t="s">
        <v>4</v>
      </c>
    </row>
    <row r="5347" customFormat="false" ht="14.25" hidden="true" customHeight="false" outlineLevel="0" collapsed="false">
      <c r="A5347" s="0" t="s">
        <v>107</v>
      </c>
      <c r="B5347" s="0" t="s">
        <v>108</v>
      </c>
      <c r="C5347" s="0" t="s">
        <v>65</v>
      </c>
      <c r="D5347" s="0" t="s">
        <v>66</v>
      </c>
      <c r="E5347" s="0" t="n">
        <v>2024</v>
      </c>
      <c r="F5347" s="5" t="n">
        <v>0</v>
      </c>
      <c r="G5347" s="10" t="s">
        <v>4</v>
      </c>
    </row>
    <row r="5348" customFormat="false" ht="14.25" hidden="true" customHeight="false" outlineLevel="0" collapsed="false">
      <c r="A5348" s="0" t="s">
        <v>107</v>
      </c>
      <c r="B5348" s="0" t="s">
        <v>108</v>
      </c>
      <c r="C5348" s="0" t="s">
        <v>65</v>
      </c>
      <c r="D5348" s="0" t="s">
        <v>66</v>
      </c>
      <c r="E5348" s="0" t="n">
        <v>2025</v>
      </c>
      <c r="F5348" s="5" t="n">
        <v>19.7549035222961</v>
      </c>
      <c r="G5348" s="10" t="s">
        <v>4</v>
      </c>
    </row>
    <row r="5349" customFormat="false" ht="14.25" hidden="true" customHeight="false" outlineLevel="0" collapsed="false">
      <c r="A5349" s="0" t="s">
        <v>107</v>
      </c>
      <c r="B5349" s="0" t="s">
        <v>108</v>
      </c>
      <c r="C5349" s="0" t="s">
        <v>65</v>
      </c>
      <c r="D5349" s="0" t="s">
        <v>66</v>
      </c>
      <c r="E5349" s="0" t="n">
        <v>2026</v>
      </c>
      <c r="F5349" s="5" t="n">
        <v>19.0666657073549</v>
      </c>
      <c r="G5349" s="10" t="s">
        <v>4</v>
      </c>
    </row>
    <row r="5350" customFormat="false" ht="14.25" hidden="true" customHeight="false" outlineLevel="0" collapsed="false">
      <c r="A5350" s="0" t="s">
        <v>107</v>
      </c>
      <c r="B5350" s="0" t="s">
        <v>108</v>
      </c>
      <c r="C5350" s="0" t="s">
        <v>65</v>
      </c>
      <c r="D5350" s="0" t="s">
        <v>66</v>
      </c>
      <c r="E5350" s="0" t="n">
        <v>2027</v>
      </c>
      <c r="F5350" s="5" t="n">
        <v>18.3408204665042</v>
      </c>
      <c r="G5350" s="10" t="s">
        <v>4</v>
      </c>
    </row>
    <row r="5351" customFormat="false" ht="14.25" hidden="true" customHeight="false" outlineLevel="0" collapsed="false">
      <c r="A5351" s="0" t="s">
        <v>107</v>
      </c>
      <c r="B5351" s="0" t="s">
        <v>108</v>
      </c>
      <c r="C5351" s="0" t="s">
        <v>65</v>
      </c>
      <c r="D5351" s="0" t="s">
        <v>66</v>
      </c>
      <c r="E5351" s="0" t="n">
        <v>2028</v>
      </c>
      <c r="F5351" s="5" t="n">
        <v>17.566407392948</v>
      </c>
      <c r="G5351" s="10" t="s">
        <v>4</v>
      </c>
    </row>
    <row r="5352" customFormat="false" ht="14.25" hidden="true" customHeight="false" outlineLevel="0" collapsed="false">
      <c r="A5352" s="0" t="s">
        <v>107</v>
      </c>
      <c r="B5352" s="0" t="s">
        <v>108</v>
      </c>
      <c r="C5352" s="0" t="s">
        <v>65</v>
      </c>
      <c r="D5352" s="0" t="s">
        <v>66</v>
      </c>
      <c r="E5352" s="0" t="n">
        <v>2029</v>
      </c>
      <c r="F5352" s="5" t="n">
        <v>16.833674671065</v>
      </c>
      <c r="G5352" s="10" t="s">
        <v>4</v>
      </c>
    </row>
    <row r="5353" customFormat="false" ht="14.25" hidden="true" customHeight="false" outlineLevel="0" collapsed="false">
      <c r="A5353" s="0" t="s">
        <v>107</v>
      </c>
      <c r="B5353" s="0" t="s">
        <v>108</v>
      </c>
      <c r="C5353" s="0" t="s">
        <v>65</v>
      </c>
      <c r="D5353" s="0" t="s">
        <v>66</v>
      </c>
      <c r="E5353" s="0" t="n">
        <v>2030</v>
      </c>
      <c r="F5353" s="5" t="n">
        <v>16.156649173047</v>
      </c>
      <c r="G5353" s="10" t="s">
        <v>4</v>
      </c>
    </row>
    <row r="5354" customFormat="false" ht="14.25" hidden="true" customHeight="false" outlineLevel="0" collapsed="false">
      <c r="A5354" s="0" t="s">
        <v>107</v>
      </c>
      <c r="B5354" s="0" t="s">
        <v>108</v>
      </c>
      <c r="C5354" s="0" t="s">
        <v>65</v>
      </c>
      <c r="D5354" s="0" t="s">
        <v>66</v>
      </c>
      <c r="E5354" s="0" t="n">
        <v>2031</v>
      </c>
      <c r="F5354" s="5" t="n">
        <v>15.5677853599473</v>
      </c>
      <c r="G5354" s="10" t="s">
        <v>4</v>
      </c>
    </row>
    <row r="5355" customFormat="false" ht="14.25" hidden="true" customHeight="false" outlineLevel="0" collapsed="false">
      <c r="A5355" s="0" t="s">
        <v>107</v>
      </c>
      <c r="B5355" s="0" t="s">
        <v>108</v>
      </c>
      <c r="C5355" s="0" t="s">
        <v>65</v>
      </c>
      <c r="D5355" s="0" t="s">
        <v>66</v>
      </c>
      <c r="E5355" s="0" t="n">
        <v>2032</v>
      </c>
      <c r="F5355" s="5" t="n">
        <v>15.0377087058385</v>
      </c>
      <c r="G5355" s="10" t="s">
        <v>4</v>
      </c>
    </row>
    <row r="5356" customFormat="false" ht="14.25" hidden="true" customHeight="false" outlineLevel="0" collapsed="false">
      <c r="A5356" s="0" t="s">
        <v>107</v>
      </c>
      <c r="B5356" s="0" t="s">
        <v>108</v>
      </c>
      <c r="C5356" s="0" t="s">
        <v>65</v>
      </c>
      <c r="D5356" s="0" t="s">
        <v>66</v>
      </c>
      <c r="E5356" s="0" t="n">
        <v>2033</v>
      </c>
      <c r="F5356" s="5" t="n">
        <v>14.6651323272309</v>
      </c>
      <c r="G5356" s="10" t="s">
        <v>4</v>
      </c>
    </row>
    <row r="5357" customFormat="false" ht="14.25" hidden="true" customHeight="false" outlineLevel="0" collapsed="false">
      <c r="A5357" s="0" t="s">
        <v>107</v>
      </c>
      <c r="B5357" s="0" t="s">
        <v>108</v>
      </c>
      <c r="C5357" s="0" t="s">
        <v>65</v>
      </c>
      <c r="D5357" s="0" t="s">
        <v>66</v>
      </c>
      <c r="E5357" s="0" t="n">
        <v>2034</v>
      </c>
      <c r="F5357" s="5" t="n">
        <v>14.3701623301917</v>
      </c>
      <c r="G5357" s="10" t="s">
        <v>4</v>
      </c>
    </row>
    <row r="5358" customFormat="false" ht="14.25" hidden="true" customHeight="false" outlineLevel="0" collapsed="false">
      <c r="A5358" s="0" t="s">
        <v>107</v>
      </c>
      <c r="B5358" s="0" t="s">
        <v>108</v>
      </c>
      <c r="C5358" s="0" t="s">
        <v>65</v>
      </c>
      <c r="D5358" s="0" t="s">
        <v>66</v>
      </c>
      <c r="E5358" s="0" t="n">
        <v>2035</v>
      </c>
      <c r="F5358" s="5" t="n">
        <v>13.9952718994529</v>
      </c>
      <c r="G5358" s="10" t="s">
        <v>4</v>
      </c>
    </row>
    <row r="5359" customFormat="false" ht="14.25" hidden="true" customHeight="false" outlineLevel="0" collapsed="false">
      <c r="A5359" s="0" t="s">
        <v>107</v>
      </c>
      <c r="B5359" s="0" t="s">
        <v>108</v>
      </c>
      <c r="C5359" s="0" t="s">
        <v>65</v>
      </c>
      <c r="D5359" s="0" t="s">
        <v>66</v>
      </c>
      <c r="E5359" s="0" t="n">
        <v>2036</v>
      </c>
      <c r="F5359" s="5" t="n">
        <v>13.7084556176204</v>
      </c>
      <c r="G5359" s="10" t="s">
        <v>4</v>
      </c>
    </row>
    <row r="5360" customFormat="false" ht="14.25" hidden="true" customHeight="false" outlineLevel="0" collapsed="false">
      <c r="A5360" s="0" t="s">
        <v>107</v>
      </c>
      <c r="B5360" s="0" t="s">
        <v>108</v>
      </c>
      <c r="C5360" s="0" t="s">
        <v>65</v>
      </c>
      <c r="D5360" s="0" t="s">
        <v>66</v>
      </c>
      <c r="E5360" s="0" t="n">
        <v>2037</v>
      </c>
      <c r="F5360" s="5" t="n">
        <v>13.4575320736494</v>
      </c>
      <c r="G5360" s="10" t="s">
        <v>4</v>
      </c>
    </row>
    <row r="5361" customFormat="false" ht="14.25" hidden="true" customHeight="false" outlineLevel="0" collapsed="false">
      <c r="A5361" s="0" t="s">
        <v>107</v>
      </c>
      <c r="B5361" s="0" t="s">
        <v>108</v>
      </c>
      <c r="C5361" s="0" t="s">
        <v>65</v>
      </c>
      <c r="D5361" s="0" t="s">
        <v>66</v>
      </c>
      <c r="E5361" s="0" t="n">
        <v>2038</v>
      </c>
      <c r="F5361" s="5" t="n">
        <v>13.2293835673477</v>
      </c>
      <c r="G5361" s="10" t="s">
        <v>4</v>
      </c>
    </row>
    <row r="5362" customFormat="false" ht="14.25" hidden="true" customHeight="false" outlineLevel="0" collapsed="false">
      <c r="A5362" s="0" t="s">
        <v>107</v>
      </c>
      <c r="B5362" s="0" t="s">
        <v>108</v>
      </c>
      <c r="C5362" s="0" t="s">
        <v>65</v>
      </c>
      <c r="D5362" s="0" t="s">
        <v>66</v>
      </c>
      <c r="E5362" s="0" t="n">
        <v>2039</v>
      </c>
      <c r="F5362" s="5" t="n">
        <v>13.2076478117985</v>
      </c>
      <c r="G5362" s="10" t="s">
        <v>4</v>
      </c>
    </row>
    <row r="5363" customFormat="false" ht="14.25" hidden="true" customHeight="false" outlineLevel="0" collapsed="false">
      <c r="A5363" s="0" t="s">
        <v>107</v>
      </c>
      <c r="B5363" s="0" t="s">
        <v>108</v>
      </c>
      <c r="C5363" s="0" t="s">
        <v>65</v>
      </c>
      <c r="D5363" s="0" t="s">
        <v>66</v>
      </c>
      <c r="E5363" s="0" t="n">
        <v>2040</v>
      </c>
      <c r="F5363" s="5" t="n">
        <v>12.9500667117056</v>
      </c>
      <c r="G5363" s="10" t="s">
        <v>4</v>
      </c>
    </row>
    <row r="5364" customFormat="false" ht="14.25" hidden="true" customHeight="false" outlineLevel="0" collapsed="false">
      <c r="A5364" s="0" t="s">
        <v>107</v>
      </c>
      <c r="B5364" s="0" t="s">
        <v>108</v>
      </c>
      <c r="C5364" s="0" t="s">
        <v>65</v>
      </c>
      <c r="D5364" s="0" t="s">
        <v>67</v>
      </c>
      <c r="E5364" s="0" t="n">
        <v>2024</v>
      </c>
      <c r="F5364" s="5" t="n">
        <v>0</v>
      </c>
      <c r="G5364" s="10" t="s">
        <v>4</v>
      </c>
    </row>
    <row r="5365" customFormat="false" ht="14.25" hidden="true" customHeight="false" outlineLevel="0" collapsed="false">
      <c r="A5365" s="0" t="s">
        <v>107</v>
      </c>
      <c r="B5365" s="0" t="s">
        <v>108</v>
      </c>
      <c r="C5365" s="0" t="s">
        <v>65</v>
      </c>
      <c r="D5365" s="0" t="s">
        <v>67</v>
      </c>
      <c r="E5365" s="0" t="n">
        <v>2025</v>
      </c>
      <c r="F5365" s="5" t="n">
        <v>0.818793315259528</v>
      </c>
      <c r="G5365" s="10" t="s">
        <v>4</v>
      </c>
    </row>
    <row r="5366" customFormat="false" ht="14.25" hidden="true" customHeight="false" outlineLevel="0" collapsed="false">
      <c r="A5366" s="0" t="s">
        <v>107</v>
      </c>
      <c r="B5366" s="0" t="s">
        <v>108</v>
      </c>
      <c r="C5366" s="0" t="s">
        <v>65</v>
      </c>
      <c r="D5366" s="0" t="s">
        <v>67</v>
      </c>
      <c r="E5366" s="0" t="n">
        <v>2026</v>
      </c>
      <c r="F5366" s="5" t="n">
        <v>0.868428402019528</v>
      </c>
      <c r="G5366" s="10" t="s">
        <v>4</v>
      </c>
    </row>
    <row r="5367" customFormat="false" ht="14.25" hidden="true" customHeight="false" outlineLevel="0" collapsed="false">
      <c r="A5367" s="0" t="s">
        <v>107</v>
      </c>
      <c r="B5367" s="0" t="s">
        <v>108</v>
      </c>
      <c r="C5367" s="0" t="s">
        <v>65</v>
      </c>
      <c r="D5367" s="0" t="s">
        <v>67</v>
      </c>
      <c r="E5367" s="0" t="n">
        <v>2027</v>
      </c>
      <c r="F5367" s="5" t="n">
        <v>0.926917024375528</v>
      </c>
      <c r="G5367" s="10" t="s">
        <v>4</v>
      </c>
    </row>
    <row r="5368" customFormat="false" ht="14.25" hidden="true" customHeight="false" outlineLevel="0" collapsed="false">
      <c r="A5368" s="0" t="s">
        <v>107</v>
      </c>
      <c r="B5368" s="0" t="s">
        <v>108</v>
      </c>
      <c r="C5368" s="0" t="s">
        <v>65</v>
      </c>
      <c r="D5368" s="0" t="s">
        <v>67</v>
      </c>
      <c r="E5368" s="0" t="n">
        <v>2028</v>
      </c>
      <c r="F5368" s="5" t="n">
        <v>0.987394798339528</v>
      </c>
      <c r="G5368" s="10" t="s">
        <v>4</v>
      </c>
    </row>
    <row r="5369" customFormat="false" ht="14.25" hidden="true" customHeight="false" outlineLevel="0" collapsed="false">
      <c r="A5369" s="0" t="s">
        <v>107</v>
      </c>
      <c r="B5369" s="0" t="s">
        <v>108</v>
      </c>
      <c r="C5369" s="0" t="s">
        <v>65</v>
      </c>
      <c r="D5369" s="0" t="s">
        <v>67</v>
      </c>
      <c r="E5369" s="0" t="n">
        <v>2029</v>
      </c>
      <c r="F5369" s="5" t="n">
        <v>1.05298637317953</v>
      </c>
      <c r="G5369" s="10" t="s">
        <v>4</v>
      </c>
    </row>
    <row r="5370" customFormat="false" ht="14.25" hidden="true" customHeight="false" outlineLevel="0" collapsed="false">
      <c r="A5370" s="0" t="s">
        <v>107</v>
      </c>
      <c r="B5370" s="0" t="s">
        <v>108</v>
      </c>
      <c r="C5370" s="0" t="s">
        <v>65</v>
      </c>
      <c r="D5370" s="0" t="s">
        <v>67</v>
      </c>
      <c r="E5370" s="0" t="n">
        <v>2030</v>
      </c>
      <c r="F5370" s="5" t="n">
        <v>1.11387758569953</v>
      </c>
      <c r="G5370" s="10" t="s">
        <v>4</v>
      </c>
    </row>
    <row r="5371" customFormat="false" ht="14.25" hidden="true" customHeight="false" outlineLevel="0" collapsed="false">
      <c r="A5371" s="0" t="s">
        <v>107</v>
      </c>
      <c r="B5371" s="0" t="s">
        <v>108</v>
      </c>
      <c r="C5371" s="0" t="s">
        <v>65</v>
      </c>
      <c r="D5371" s="0" t="s">
        <v>67</v>
      </c>
      <c r="E5371" s="0" t="n">
        <v>2031</v>
      </c>
      <c r="F5371" s="5" t="n">
        <v>1.18798826353953</v>
      </c>
      <c r="G5371" s="10" t="s">
        <v>4</v>
      </c>
    </row>
    <row r="5372" customFormat="false" ht="14.25" hidden="true" customHeight="false" outlineLevel="0" collapsed="false">
      <c r="A5372" s="0" t="s">
        <v>107</v>
      </c>
      <c r="B5372" s="0" t="s">
        <v>108</v>
      </c>
      <c r="C5372" s="0" t="s">
        <v>65</v>
      </c>
      <c r="D5372" s="0" t="s">
        <v>67</v>
      </c>
      <c r="E5372" s="0" t="n">
        <v>2032</v>
      </c>
      <c r="F5372" s="5" t="n">
        <v>1.26393607858353</v>
      </c>
      <c r="G5372" s="10" t="s">
        <v>4</v>
      </c>
    </row>
    <row r="5373" customFormat="false" ht="14.25" hidden="true" customHeight="false" outlineLevel="0" collapsed="false">
      <c r="A5373" s="0" t="s">
        <v>107</v>
      </c>
      <c r="B5373" s="0" t="s">
        <v>108</v>
      </c>
      <c r="C5373" s="0" t="s">
        <v>65</v>
      </c>
      <c r="D5373" s="0" t="s">
        <v>67</v>
      </c>
      <c r="E5373" s="0" t="n">
        <v>2033</v>
      </c>
      <c r="F5373" s="5" t="n">
        <v>1.35621311987553</v>
      </c>
      <c r="G5373" s="10" t="s">
        <v>4</v>
      </c>
    </row>
    <row r="5374" customFormat="false" ht="14.25" hidden="true" customHeight="false" outlineLevel="0" collapsed="false">
      <c r="A5374" s="0" t="s">
        <v>107</v>
      </c>
      <c r="B5374" s="0" t="s">
        <v>108</v>
      </c>
      <c r="C5374" s="0" t="s">
        <v>65</v>
      </c>
      <c r="D5374" s="0" t="s">
        <v>67</v>
      </c>
      <c r="E5374" s="0" t="n">
        <v>2034</v>
      </c>
      <c r="F5374" s="5" t="n">
        <v>1.45529429130753</v>
      </c>
      <c r="G5374" s="10" t="s">
        <v>4</v>
      </c>
    </row>
    <row r="5375" customFormat="false" ht="14.25" hidden="true" customHeight="false" outlineLevel="0" collapsed="false">
      <c r="A5375" s="0" t="s">
        <v>107</v>
      </c>
      <c r="B5375" s="0" t="s">
        <v>108</v>
      </c>
      <c r="C5375" s="0" t="s">
        <v>65</v>
      </c>
      <c r="D5375" s="0" t="s">
        <v>67</v>
      </c>
      <c r="E5375" s="0" t="n">
        <v>2035</v>
      </c>
      <c r="F5375" s="5" t="n">
        <v>1.55876174530953</v>
      </c>
      <c r="G5375" s="10" t="s">
        <v>4</v>
      </c>
    </row>
    <row r="5376" customFormat="false" ht="14.25" hidden="true" customHeight="false" outlineLevel="0" collapsed="false">
      <c r="A5376" s="0" t="s">
        <v>107</v>
      </c>
      <c r="B5376" s="0" t="s">
        <v>108</v>
      </c>
      <c r="C5376" s="0" t="s">
        <v>65</v>
      </c>
      <c r="D5376" s="0" t="s">
        <v>67</v>
      </c>
      <c r="E5376" s="0" t="n">
        <v>2036</v>
      </c>
      <c r="F5376" s="5" t="n">
        <v>1.66611371794953</v>
      </c>
      <c r="G5376" s="10" t="s">
        <v>4</v>
      </c>
    </row>
    <row r="5377" customFormat="false" ht="14.25" hidden="true" customHeight="false" outlineLevel="0" collapsed="false">
      <c r="A5377" s="0" t="s">
        <v>107</v>
      </c>
      <c r="B5377" s="0" t="s">
        <v>108</v>
      </c>
      <c r="C5377" s="0" t="s">
        <v>65</v>
      </c>
      <c r="D5377" s="0" t="s">
        <v>67</v>
      </c>
      <c r="E5377" s="0" t="n">
        <v>2037</v>
      </c>
      <c r="F5377" s="5" t="n">
        <v>1.78034031784353</v>
      </c>
      <c r="G5377" s="10" t="s">
        <v>4</v>
      </c>
    </row>
    <row r="5378" customFormat="false" ht="14.25" hidden="true" customHeight="false" outlineLevel="0" collapsed="false">
      <c r="A5378" s="0" t="s">
        <v>107</v>
      </c>
      <c r="B5378" s="0" t="s">
        <v>108</v>
      </c>
      <c r="C5378" s="0" t="s">
        <v>65</v>
      </c>
      <c r="D5378" s="0" t="s">
        <v>67</v>
      </c>
      <c r="E5378" s="0" t="n">
        <v>2038</v>
      </c>
      <c r="F5378" s="5" t="n">
        <v>1.88820763801953</v>
      </c>
      <c r="G5378" s="10" t="s">
        <v>4</v>
      </c>
    </row>
    <row r="5379" customFormat="false" ht="14.25" hidden="true" customHeight="false" outlineLevel="0" collapsed="false">
      <c r="A5379" s="0" t="s">
        <v>107</v>
      </c>
      <c r="B5379" s="0" t="s">
        <v>108</v>
      </c>
      <c r="C5379" s="0" t="s">
        <v>65</v>
      </c>
      <c r="D5379" s="0" t="s">
        <v>67</v>
      </c>
      <c r="E5379" s="0" t="n">
        <v>2039</v>
      </c>
      <c r="F5379" s="5" t="n">
        <v>2.00867239281453</v>
      </c>
      <c r="G5379" s="10" t="s">
        <v>4</v>
      </c>
    </row>
    <row r="5380" customFormat="false" ht="14.25" hidden="true" customHeight="false" outlineLevel="0" collapsed="false">
      <c r="A5380" s="0" t="s">
        <v>107</v>
      </c>
      <c r="B5380" s="0" t="s">
        <v>108</v>
      </c>
      <c r="C5380" s="0" t="s">
        <v>65</v>
      </c>
      <c r="D5380" s="0" t="s">
        <v>67</v>
      </c>
      <c r="E5380" s="0" t="n">
        <v>2040</v>
      </c>
      <c r="F5380" s="5" t="n">
        <v>2.15220530095953</v>
      </c>
      <c r="G5380" s="10" t="s">
        <v>4</v>
      </c>
    </row>
    <row r="5381" customFormat="false" ht="14.25" hidden="true" customHeight="false" outlineLevel="0" collapsed="false">
      <c r="A5381" s="0" t="s">
        <v>107</v>
      </c>
      <c r="B5381" s="0" t="s">
        <v>108</v>
      </c>
      <c r="C5381" s="0" t="s">
        <v>65</v>
      </c>
      <c r="D5381" s="0" t="s">
        <v>68</v>
      </c>
      <c r="E5381" s="0" t="n">
        <v>2024</v>
      </c>
      <c r="F5381" s="5" t="n">
        <v>0</v>
      </c>
      <c r="G5381" s="10" t="s">
        <v>4</v>
      </c>
    </row>
    <row r="5382" customFormat="false" ht="14.25" hidden="true" customHeight="false" outlineLevel="0" collapsed="false">
      <c r="A5382" s="0" t="s">
        <v>107</v>
      </c>
      <c r="B5382" s="0" t="s">
        <v>108</v>
      </c>
      <c r="C5382" s="0" t="s">
        <v>65</v>
      </c>
      <c r="D5382" s="0" t="s">
        <v>68</v>
      </c>
      <c r="E5382" s="0" t="n">
        <v>2025</v>
      </c>
      <c r="F5382" s="5" t="n">
        <v>4.29812763915763</v>
      </c>
      <c r="G5382" s="10" t="s">
        <v>4</v>
      </c>
    </row>
    <row r="5383" customFormat="false" ht="14.25" hidden="true" customHeight="false" outlineLevel="0" collapsed="false">
      <c r="A5383" s="0" t="s">
        <v>107</v>
      </c>
      <c r="B5383" s="0" t="s">
        <v>108</v>
      </c>
      <c r="C5383" s="0" t="s">
        <v>65</v>
      </c>
      <c r="D5383" s="0" t="s">
        <v>68</v>
      </c>
      <c r="E5383" s="0" t="n">
        <v>2026</v>
      </c>
      <c r="F5383" s="5" t="n">
        <v>4.24156035915763</v>
      </c>
      <c r="G5383" s="10" t="s">
        <v>4</v>
      </c>
    </row>
    <row r="5384" customFormat="false" ht="14.25" hidden="true" customHeight="false" outlineLevel="0" collapsed="false">
      <c r="A5384" s="0" t="s">
        <v>107</v>
      </c>
      <c r="B5384" s="0" t="s">
        <v>108</v>
      </c>
      <c r="C5384" s="0" t="s">
        <v>65</v>
      </c>
      <c r="D5384" s="0" t="s">
        <v>68</v>
      </c>
      <c r="E5384" s="0" t="n">
        <v>2027</v>
      </c>
      <c r="F5384" s="5" t="n">
        <v>4.20568807715763</v>
      </c>
      <c r="G5384" s="10" t="s">
        <v>4</v>
      </c>
    </row>
    <row r="5385" customFormat="false" ht="14.25" hidden="true" customHeight="false" outlineLevel="0" collapsed="false">
      <c r="A5385" s="0" t="s">
        <v>107</v>
      </c>
      <c r="B5385" s="0" t="s">
        <v>108</v>
      </c>
      <c r="C5385" s="0" t="s">
        <v>65</v>
      </c>
      <c r="D5385" s="0" t="s">
        <v>68</v>
      </c>
      <c r="E5385" s="0" t="n">
        <v>2028</v>
      </c>
      <c r="F5385" s="5" t="n">
        <v>4.15831345515763</v>
      </c>
      <c r="G5385" s="10" t="s">
        <v>4</v>
      </c>
    </row>
    <row r="5386" customFormat="false" ht="14.25" hidden="true" customHeight="false" outlineLevel="0" collapsed="false">
      <c r="A5386" s="0" t="s">
        <v>107</v>
      </c>
      <c r="B5386" s="0" t="s">
        <v>108</v>
      </c>
      <c r="C5386" s="0" t="s">
        <v>65</v>
      </c>
      <c r="D5386" s="0" t="s">
        <v>68</v>
      </c>
      <c r="E5386" s="0" t="n">
        <v>2029</v>
      </c>
      <c r="F5386" s="5" t="n">
        <v>4.13737017915763</v>
      </c>
      <c r="G5386" s="10" t="s">
        <v>4</v>
      </c>
    </row>
    <row r="5387" customFormat="false" ht="14.25" hidden="true" customHeight="false" outlineLevel="0" collapsed="false">
      <c r="A5387" s="0" t="s">
        <v>107</v>
      </c>
      <c r="B5387" s="0" t="s">
        <v>108</v>
      </c>
      <c r="C5387" s="0" t="s">
        <v>65</v>
      </c>
      <c r="D5387" s="0" t="s">
        <v>68</v>
      </c>
      <c r="E5387" s="0" t="n">
        <v>2030</v>
      </c>
      <c r="F5387" s="5" t="n">
        <v>4.12337411915763</v>
      </c>
      <c r="G5387" s="10" t="s">
        <v>4</v>
      </c>
    </row>
    <row r="5388" customFormat="false" ht="14.25" hidden="true" customHeight="false" outlineLevel="0" collapsed="false">
      <c r="A5388" s="0" t="s">
        <v>107</v>
      </c>
      <c r="B5388" s="0" t="s">
        <v>108</v>
      </c>
      <c r="C5388" s="0" t="s">
        <v>65</v>
      </c>
      <c r="D5388" s="0" t="s">
        <v>68</v>
      </c>
      <c r="E5388" s="0" t="n">
        <v>2031</v>
      </c>
      <c r="F5388" s="5" t="n">
        <v>4.13617632715763</v>
      </c>
      <c r="G5388" s="10" t="s">
        <v>4</v>
      </c>
    </row>
    <row r="5389" customFormat="false" ht="14.25" hidden="true" customHeight="false" outlineLevel="0" collapsed="false">
      <c r="A5389" s="0" t="s">
        <v>107</v>
      </c>
      <c r="B5389" s="0" t="s">
        <v>108</v>
      </c>
      <c r="C5389" s="0" t="s">
        <v>65</v>
      </c>
      <c r="D5389" s="0" t="s">
        <v>68</v>
      </c>
      <c r="E5389" s="0" t="n">
        <v>2032</v>
      </c>
      <c r="F5389" s="5" t="n">
        <v>4.15341092715763</v>
      </c>
      <c r="G5389" s="10" t="s">
        <v>4</v>
      </c>
    </row>
    <row r="5390" customFormat="false" ht="14.25" hidden="true" customHeight="false" outlineLevel="0" collapsed="false">
      <c r="A5390" s="0" t="s">
        <v>107</v>
      </c>
      <c r="B5390" s="0" t="s">
        <v>108</v>
      </c>
      <c r="C5390" s="0" t="s">
        <v>65</v>
      </c>
      <c r="D5390" s="0" t="s">
        <v>68</v>
      </c>
      <c r="E5390" s="0" t="n">
        <v>2033</v>
      </c>
      <c r="F5390" s="5" t="n">
        <v>4.21846525515763</v>
      </c>
      <c r="G5390" s="10" t="s">
        <v>4</v>
      </c>
    </row>
    <row r="5391" customFormat="false" ht="14.25" hidden="true" customHeight="false" outlineLevel="0" collapsed="false">
      <c r="A5391" s="0" t="s">
        <v>107</v>
      </c>
      <c r="B5391" s="0" t="s">
        <v>108</v>
      </c>
      <c r="C5391" s="0" t="s">
        <v>65</v>
      </c>
      <c r="D5391" s="0" t="s">
        <v>68</v>
      </c>
      <c r="E5391" s="0" t="n">
        <v>2034</v>
      </c>
      <c r="F5391" s="5" t="n">
        <v>4.29639743115763</v>
      </c>
      <c r="G5391" s="10" t="s">
        <v>4</v>
      </c>
    </row>
    <row r="5392" customFormat="false" ht="14.25" hidden="true" customHeight="false" outlineLevel="0" collapsed="false">
      <c r="A5392" s="0" t="s">
        <v>107</v>
      </c>
      <c r="B5392" s="0" t="s">
        <v>108</v>
      </c>
      <c r="C5392" s="0" t="s">
        <v>65</v>
      </c>
      <c r="D5392" s="0" t="s">
        <v>68</v>
      </c>
      <c r="E5392" s="0" t="n">
        <v>2035</v>
      </c>
      <c r="F5392" s="5" t="n">
        <v>4.37866629915763</v>
      </c>
      <c r="G5392" s="10" t="s">
        <v>4</v>
      </c>
    </row>
    <row r="5393" customFormat="false" ht="14.25" hidden="true" customHeight="false" outlineLevel="0" collapsed="false">
      <c r="A5393" s="0" t="s">
        <v>107</v>
      </c>
      <c r="B5393" s="0" t="s">
        <v>108</v>
      </c>
      <c r="C5393" s="0" t="s">
        <v>65</v>
      </c>
      <c r="D5393" s="0" t="s">
        <v>68</v>
      </c>
      <c r="E5393" s="0" t="n">
        <v>2036</v>
      </c>
      <c r="F5393" s="5" t="n">
        <v>4.46334781915763</v>
      </c>
      <c r="G5393" s="10" t="s">
        <v>4</v>
      </c>
    </row>
    <row r="5394" customFormat="false" ht="14.25" hidden="true" customHeight="false" outlineLevel="0" collapsed="false">
      <c r="A5394" s="0" t="s">
        <v>107</v>
      </c>
      <c r="B5394" s="0" t="s">
        <v>108</v>
      </c>
      <c r="C5394" s="0" t="s">
        <v>65</v>
      </c>
      <c r="D5394" s="0" t="s">
        <v>68</v>
      </c>
      <c r="E5394" s="0" t="n">
        <v>2037</v>
      </c>
      <c r="F5394" s="5" t="n">
        <v>4.54137579115763</v>
      </c>
      <c r="G5394" s="10" t="s">
        <v>4</v>
      </c>
    </row>
    <row r="5395" customFormat="false" ht="14.25" hidden="true" customHeight="false" outlineLevel="0" collapsed="false">
      <c r="A5395" s="0" t="s">
        <v>107</v>
      </c>
      <c r="B5395" s="0" t="s">
        <v>108</v>
      </c>
      <c r="C5395" s="0" t="s">
        <v>65</v>
      </c>
      <c r="D5395" s="0" t="s">
        <v>68</v>
      </c>
      <c r="E5395" s="0" t="n">
        <v>2038</v>
      </c>
      <c r="F5395" s="5" t="n">
        <v>4.61275021515763</v>
      </c>
      <c r="G5395" s="10" t="s">
        <v>4</v>
      </c>
    </row>
    <row r="5396" customFormat="false" ht="14.25" hidden="true" customHeight="false" outlineLevel="0" collapsed="false">
      <c r="A5396" s="0" t="s">
        <v>107</v>
      </c>
      <c r="B5396" s="0" t="s">
        <v>108</v>
      </c>
      <c r="C5396" s="0" t="s">
        <v>65</v>
      </c>
      <c r="D5396" s="0" t="s">
        <v>68</v>
      </c>
      <c r="E5396" s="0" t="n">
        <v>2039</v>
      </c>
      <c r="F5396" s="5" t="n">
        <v>4.69168548915763</v>
      </c>
      <c r="G5396" s="10" t="s">
        <v>4</v>
      </c>
    </row>
    <row r="5397" customFormat="false" ht="14.25" hidden="true" customHeight="false" outlineLevel="0" collapsed="false">
      <c r="A5397" s="0" t="s">
        <v>107</v>
      </c>
      <c r="B5397" s="0" t="s">
        <v>108</v>
      </c>
      <c r="C5397" s="0" t="s">
        <v>65</v>
      </c>
      <c r="D5397" s="0" t="s">
        <v>68</v>
      </c>
      <c r="E5397" s="0" t="n">
        <v>2040</v>
      </c>
      <c r="F5397" s="5" t="n">
        <v>4.81417125915763</v>
      </c>
      <c r="G5397" s="10" t="s">
        <v>4</v>
      </c>
    </row>
    <row r="5398" customFormat="false" ht="14.25" hidden="true" customHeight="false" outlineLevel="0" collapsed="false">
      <c r="A5398" s="0" t="s">
        <v>107</v>
      </c>
      <c r="B5398" s="0" t="s">
        <v>108</v>
      </c>
      <c r="C5398" s="0" t="s">
        <v>65</v>
      </c>
      <c r="D5398" s="0" t="s">
        <v>69</v>
      </c>
      <c r="E5398" s="0" t="n">
        <v>2024</v>
      </c>
      <c r="F5398" s="5" t="n">
        <v>0</v>
      </c>
      <c r="G5398" s="10" t="s">
        <v>4</v>
      </c>
    </row>
    <row r="5399" customFormat="false" ht="14.25" hidden="true" customHeight="false" outlineLevel="0" collapsed="false">
      <c r="A5399" s="0" t="s">
        <v>107</v>
      </c>
      <c r="B5399" s="0" t="s">
        <v>108</v>
      </c>
      <c r="C5399" s="0" t="s">
        <v>65</v>
      </c>
      <c r="D5399" s="0" t="s">
        <v>69</v>
      </c>
      <c r="E5399" s="0" t="n">
        <v>2025</v>
      </c>
      <c r="F5399" s="5" t="n">
        <v>-0.0680248121365523</v>
      </c>
      <c r="G5399" s="10" t="s">
        <v>4</v>
      </c>
    </row>
    <row r="5400" customFormat="false" ht="14.25" hidden="true" customHeight="false" outlineLevel="0" collapsed="false">
      <c r="A5400" s="0" t="s">
        <v>107</v>
      </c>
      <c r="B5400" s="0" t="s">
        <v>108</v>
      </c>
      <c r="C5400" s="0" t="s">
        <v>65</v>
      </c>
      <c r="D5400" s="0" t="s">
        <v>69</v>
      </c>
      <c r="E5400" s="0" t="n">
        <v>2026</v>
      </c>
      <c r="F5400" s="5" t="n">
        <v>-0.314305242910077</v>
      </c>
      <c r="G5400" s="10" t="s">
        <v>4</v>
      </c>
    </row>
    <row r="5401" customFormat="false" ht="14.25" hidden="true" customHeight="false" outlineLevel="0" collapsed="false">
      <c r="A5401" s="0" t="s">
        <v>107</v>
      </c>
      <c r="B5401" s="0" t="s">
        <v>108</v>
      </c>
      <c r="C5401" s="0" t="s">
        <v>65</v>
      </c>
      <c r="D5401" s="0" t="s">
        <v>69</v>
      </c>
      <c r="E5401" s="0" t="n">
        <v>2027</v>
      </c>
      <c r="F5401" s="5" t="n">
        <v>-0.385319389968237</v>
      </c>
      <c r="G5401" s="10" t="s">
        <v>4</v>
      </c>
    </row>
    <row r="5402" customFormat="false" ht="14.25" hidden="true" customHeight="false" outlineLevel="0" collapsed="false">
      <c r="A5402" s="0" t="s">
        <v>107</v>
      </c>
      <c r="B5402" s="0" t="s">
        <v>108</v>
      </c>
      <c r="C5402" s="0" t="s">
        <v>65</v>
      </c>
      <c r="D5402" s="0" t="s">
        <v>69</v>
      </c>
      <c r="E5402" s="0" t="n">
        <v>2028</v>
      </c>
      <c r="F5402" s="5" t="n">
        <v>-0.470405777075752</v>
      </c>
      <c r="G5402" s="10" t="s">
        <v>4</v>
      </c>
    </row>
    <row r="5403" customFormat="false" ht="14.25" hidden="true" customHeight="false" outlineLevel="0" collapsed="false">
      <c r="A5403" s="0" t="s">
        <v>107</v>
      </c>
      <c r="B5403" s="0" t="s">
        <v>108</v>
      </c>
      <c r="C5403" s="0" t="s">
        <v>65</v>
      </c>
      <c r="D5403" s="0" t="s">
        <v>69</v>
      </c>
      <c r="E5403" s="0" t="n">
        <v>2029</v>
      </c>
      <c r="F5403" s="5" t="n">
        <v>-0.503635137238048</v>
      </c>
      <c r="G5403" s="10" t="s">
        <v>4</v>
      </c>
    </row>
    <row r="5404" customFormat="false" ht="14.25" hidden="true" customHeight="false" outlineLevel="0" collapsed="false">
      <c r="A5404" s="0" t="s">
        <v>107</v>
      </c>
      <c r="B5404" s="0" t="s">
        <v>108</v>
      </c>
      <c r="C5404" s="0" t="s">
        <v>65</v>
      </c>
      <c r="D5404" s="0" t="s">
        <v>69</v>
      </c>
      <c r="E5404" s="0" t="n">
        <v>2030</v>
      </c>
      <c r="F5404" s="5" t="n">
        <v>-0.6200369472348</v>
      </c>
      <c r="G5404" s="10" t="s">
        <v>4</v>
      </c>
    </row>
    <row r="5405" customFormat="false" ht="14.25" hidden="true" customHeight="false" outlineLevel="0" collapsed="false">
      <c r="A5405" s="0" t="s">
        <v>107</v>
      </c>
      <c r="B5405" s="0" t="s">
        <v>108</v>
      </c>
      <c r="C5405" s="0" t="s">
        <v>65</v>
      </c>
      <c r="D5405" s="0" t="s">
        <v>69</v>
      </c>
      <c r="E5405" s="0" t="n">
        <v>2031</v>
      </c>
      <c r="F5405" s="5" t="n">
        <v>-0.63981872820674</v>
      </c>
      <c r="G5405" s="10" t="s">
        <v>4</v>
      </c>
    </row>
    <row r="5406" customFormat="false" ht="14.25" hidden="true" customHeight="false" outlineLevel="0" collapsed="false">
      <c r="A5406" s="0" t="s">
        <v>107</v>
      </c>
      <c r="B5406" s="0" t="s">
        <v>108</v>
      </c>
      <c r="C5406" s="0" t="s">
        <v>65</v>
      </c>
      <c r="D5406" s="0" t="s">
        <v>69</v>
      </c>
      <c r="E5406" s="0" t="n">
        <v>2032</v>
      </c>
      <c r="F5406" s="5" t="n">
        <v>-0.60356857149412</v>
      </c>
      <c r="G5406" s="10" t="s">
        <v>4</v>
      </c>
    </row>
    <row r="5407" customFormat="false" ht="14.25" hidden="true" customHeight="false" outlineLevel="0" collapsed="false">
      <c r="A5407" s="0" t="s">
        <v>107</v>
      </c>
      <c r="B5407" s="0" t="s">
        <v>108</v>
      </c>
      <c r="C5407" s="0" t="s">
        <v>65</v>
      </c>
      <c r="D5407" s="0" t="s">
        <v>69</v>
      </c>
      <c r="E5407" s="0" t="n">
        <v>2033</v>
      </c>
      <c r="F5407" s="5" t="n">
        <v>-0.571496096527008</v>
      </c>
      <c r="G5407" s="10" t="s">
        <v>4</v>
      </c>
    </row>
    <row r="5408" customFormat="false" ht="14.25" hidden="true" customHeight="false" outlineLevel="0" collapsed="false">
      <c r="A5408" s="0" t="s">
        <v>107</v>
      </c>
      <c r="B5408" s="0" t="s">
        <v>108</v>
      </c>
      <c r="C5408" s="0" t="s">
        <v>65</v>
      </c>
      <c r="D5408" s="0" t="s">
        <v>69</v>
      </c>
      <c r="E5408" s="0" t="n">
        <v>2034</v>
      </c>
      <c r="F5408" s="5" t="n">
        <v>-0.709813539283829</v>
      </c>
      <c r="G5408" s="10" t="s">
        <v>4</v>
      </c>
    </row>
    <row r="5409" customFormat="false" ht="14.25" hidden="true" customHeight="false" outlineLevel="0" collapsed="false">
      <c r="A5409" s="0" t="s">
        <v>107</v>
      </c>
      <c r="B5409" s="0" t="s">
        <v>108</v>
      </c>
      <c r="C5409" s="0" t="s">
        <v>65</v>
      </c>
      <c r="D5409" s="0" t="s">
        <v>69</v>
      </c>
      <c r="E5409" s="0" t="n">
        <v>2035</v>
      </c>
      <c r="F5409" s="5" t="n">
        <v>-0.835686551387916</v>
      </c>
      <c r="G5409" s="10" t="s">
        <v>4</v>
      </c>
    </row>
    <row r="5410" customFormat="false" ht="14.25" hidden="true" customHeight="false" outlineLevel="0" collapsed="false">
      <c r="A5410" s="0" t="s">
        <v>107</v>
      </c>
      <c r="B5410" s="0" t="s">
        <v>108</v>
      </c>
      <c r="C5410" s="0" t="s">
        <v>65</v>
      </c>
      <c r="D5410" s="0" t="s">
        <v>69</v>
      </c>
      <c r="E5410" s="0" t="n">
        <v>2036</v>
      </c>
      <c r="F5410" s="5" t="n">
        <v>-0.909815607675354</v>
      </c>
      <c r="G5410" s="10" t="s">
        <v>4</v>
      </c>
    </row>
    <row r="5411" customFormat="false" ht="14.25" hidden="true" customHeight="false" outlineLevel="0" collapsed="false">
      <c r="A5411" s="0" t="s">
        <v>107</v>
      </c>
      <c r="B5411" s="0" t="s">
        <v>108</v>
      </c>
      <c r="C5411" s="0" t="s">
        <v>65</v>
      </c>
      <c r="D5411" s="0" t="s">
        <v>69</v>
      </c>
      <c r="E5411" s="0" t="n">
        <v>2037</v>
      </c>
      <c r="F5411" s="5" t="n">
        <v>-1.03338422459744</v>
      </c>
      <c r="G5411" s="10" t="s">
        <v>4</v>
      </c>
    </row>
    <row r="5412" customFormat="false" ht="14.25" hidden="true" customHeight="false" outlineLevel="0" collapsed="false">
      <c r="A5412" s="0" t="s">
        <v>107</v>
      </c>
      <c r="B5412" s="0" t="s">
        <v>108</v>
      </c>
      <c r="C5412" s="0" t="s">
        <v>65</v>
      </c>
      <c r="D5412" s="0" t="s">
        <v>69</v>
      </c>
      <c r="E5412" s="0" t="n">
        <v>2038</v>
      </c>
      <c r="F5412" s="5" t="n">
        <v>-1.16753420301661</v>
      </c>
      <c r="G5412" s="10" t="s">
        <v>4</v>
      </c>
    </row>
    <row r="5413" customFormat="false" ht="14.25" hidden="true" customHeight="false" outlineLevel="0" collapsed="false">
      <c r="A5413" s="0" t="s">
        <v>107</v>
      </c>
      <c r="B5413" s="0" t="s">
        <v>108</v>
      </c>
      <c r="C5413" s="0" t="s">
        <v>65</v>
      </c>
      <c r="D5413" s="0" t="s">
        <v>69</v>
      </c>
      <c r="E5413" s="0" t="n">
        <v>2039</v>
      </c>
      <c r="F5413" s="5" t="n">
        <v>-1.29707453082131</v>
      </c>
      <c r="G5413" s="10" t="s">
        <v>4</v>
      </c>
    </row>
    <row r="5414" customFormat="false" ht="14.25" hidden="true" customHeight="false" outlineLevel="0" collapsed="false">
      <c r="A5414" s="0" t="s">
        <v>107</v>
      </c>
      <c r="B5414" s="0" t="s">
        <v>108</v>
      </c>
      <c r="C5414" s="0" t="s">
        <v>65</v>
      </c>
      <c r="D5414" s="0" t="s">
        <v>69</v>
      </c>
      <c r="E5414" s="0" t="n">
        <v>2040</v>
      </c>
      <c r="F5414" s="5" t="n">
        <v>-1.35479469834259</v>
      </c>
      <c r="G5414" s="10" t="s">
        <v>4</v>
      </c>
    </row>
    <row r="5415" customFormat="false" ht="14.25" hidden="true" customHeight="false" outlineLevel="0" collapsed="false">
      <c r="A5415" s="0" t="s">
        <v>107</v>
      </c>
      <c r="B5415" s="0" t="s">
        <v>108</v>
      </c>
      <c r="C5415" s="0" t="s">
        <v>65</v>
      </c>
      <c r="D5415" s="0" t="s">
        <v>70</v>
      </c>
      <c r="E5415" s="0" t="n">
        <v>2024</v>
      </c>
      <c r="F5415" s="5" t="n">
        <v>0</v>
      </c>
      <c r="G5415" s="10" t="s">
        <v>4</v>
      </c>
    </row>
    <row r="5416" customFormat="false" ht="14.25" hidden="true" customHeight="false" outlineLevel="0" collapsed="false">
      <c r="A5416" s="0" t="s">
        <v>107</v>
      </c>
      <c r="B5416" s="0" t="s">
        <v>108</v>
      </c>
      <c r="C5416" s="0" t="s">
        <v>65</v>
      </c>
      <c r="D5416" s="0" t="s">
        <v>70</v>
      </c>
      <c r="E5416" s="0" t="n">
        <v>2025</v>
      </c>
      <c r="F5416" s="5" t="n">
        <v>65.2848951611161</v>
      </c>
      <c r="G5416" s="10" t="s">
        <v>4</v>
      </c>
    </row>
    <row r="5417" customFormat="false" ht="14.25" hidden="true" customHeight="false" outlineLevel="0" collapsed="false">
      <c r="A5417" s="0" t="s">
        <v>107</v>
      </c>
      <c r="B5417" s="0" t="s">
        <v>108</v>
      </c>
      <c r="C5417" s="0" t="s">
        <v>65</v>
      </c>
      <c r="D5417" s="0" t="s">
        <v>70</v>
      </c>
      <c r="E5417" s="0" t="n">
        <v>2026</v>
      </c>
      <c r="F5417" s="5" t="n">
        <v>64.1323033882855</v>
      </c>
      <c r="G5417" s="10" t="s">
        <v>4</v>
      </c>
    </row>
    <row r="5418" customFormat="false" ht="14.25" hidden="true" customHeight="false" outlineLevel="0" collapsed="false">
      <c r="A5418" s="0" t="s">
        <v>107</v>
      </c>
      <c r="B5418" s="0" t="s">
        <v>108</v>
      </c>
      <c r="C5418" s="0" t="s">
        <v>65</v>
      </c>
      <c r="D5418" s="0" t="s">
        <v>70</v>
      </c>
      <c r="E5418" s="0" t="n">
        <v>2027</v>
      </c>
      <c r="F5418" s="5" t="n">
        <v>62.92326688357</v>
      </c>
      <c r="G5418" s="10" t="s">
        <v>4</v>
      </c>
    </row>
    <row r="5419" customFormat="false" ht="14.25" hidden="true" customHeight="false" outlineLevel="0" collapsed="false">
      <c r="A5419" s="0" t="s">
        <v>107</v>
      </c>
      <c r="B5419" s="0" t="s">
        <v>108</v>
      </c>
      <c r="C5419" s="0" t="s">
        <v>65</v>
      </c>
      <c r="D5419" s="0" t="s">
        <v>70</v>
      </c>
      <c r="E5419" s="0" t="n">
        <v>2028</v>
      </c>
      <c r="F5419" s="5" t="n">
        <v>61.5696387058082</v>
      </c>
      <c r="G5419" s="10" t="s">
        <v>4</v>
      </c>
    </row>
    <row r="5420" customFormat="false" ht="14.25" hidden="true" customHeight="false" outlineLevel="0" collapsed="false">
      <c r="A5420" s="0" t="s">
        <v>107</v>
      </c>
      <c r="B5420" s="0" t="s">
        <v>108</v>
      </c>
      <c r="C5420" s="0" t="s">
        <v>65</v>
      </c>
      <c r="D5420" s="0" t="s">
        <v>70</v>
      </c>
      <c r="E5420" s="0" t="n">
        <v>2029</v>
      </c>
      <c r="F5420" s="5" t="n">
        <v>61.0376414972563</v>
      </c>
      <c r="G5420" s="10" t="s">
        <v>4</v>
      </c>
    </row>
    <row r="5421" customFormat="false" ht="14.25" hidden="true" customHeight="false" outlineLevel="0" collapsed="false">
      <c r="A5421" s="0" t="s">
        <v>107</v>
      </c>
      <c r="B5421" s="0" t="s">
        <v>108</v>
      </c>
      <c r="C5421" s="0" t="s">
        <v>65</v>
      </c>
      <c r="D5421" s="0" t="s">
        <v>70</v>
      </c>
      <c r="E5421" s="0" t="n">
        <v>2030</v>
      </c>
      <c r="F5421" s="5" t="n">
        <v>60.6614983059691</v>
      </c>
      <c r="G5421" s="10" t="s">
        <v>4</v>
      </c>
    </row>
    <row r="5422" customFormat="false" ht="14.25" hidden="true" customHeight="false" outlineLevel="0" collapsed="false">
      <c r="A5422" s="0" t="s">
        <v>107</v>
      </c>
      <c r="B5422" s="0" t="s">
        <v>108</v>
      </c>
      <c r="C5422" s="0" t="s">
        <v>65</v>
      </c>
      <c r="D5422" s="0" t="s">
        <v>70</v>
      </c>
      <c r="E5422" s="0" t="n">
        <v>2031</v>
      </c>
      <c r="F5422" s="5" t="n">
        <v>59.6832051092404</v>
      </c>
      <c r="G5422" s="10" t="s">
        <v>4</v>
      </c>
    </row>
    <row r="5423" customFormat="false" ht="14.25" hidden="true" customHeight="false" outlineLevel="0" collapsed="false">
      <c r="A5423" s="0" t="s">
        <v>107</v>
      </c>
      <c r="B5423" s="0" t="s">
        <v>108</v>
      </c>
      <c r="C5423" s="0" t="s">
        <v>65</v>
      </c>
      <c r="D5423" s="0" t="s">
        <v>70</v>
      </c>
      <c r="E5423" s="0" t="n">
        <v>2032</v>
      </c>
      <c r="F5423" s="5" t="n">
        <v>59.0591381534099</v>
      </c>
      <c r="G5423" s="10" t="s">
        <v>4</v>
      </c>
    </row>
    <row r="5424" customFormat="false" ht="14.25" hidden="true" customHeight="false" outlineLevel="0" collapsed="false">
      <c r="A5424" s="0" t="s">
        <v>107</v>
      </c>
      <c r="B5424" s="0" t="s">
        <v>108</v>
      </c>
      <c r="C5424" s="0" t="s">
        <v>65</v>
      </c>
      <c r="D5424" s="0" t="s">
        <v>70</v>
      </c>
      <c r="E5424" s="0" t="n">
        <v>2033</v>
      </c>
      <c r="F5424" s="5" t="n">
        <v>58.9233549635681</v>
      </c>
      <c r="G5424" s="10" t="s">
        <v>4</v>
      </c>
    </row>
    <row r="5425" customFormat="false" ht="14.25" hidden="true" customHeight="false" outlineLevel="0" collapsed="false">
      <c r="A5425" s="0" t="s">
        <v>107</v>
      </c>
      <c r="B5425" s="0" t="s">
        <v>108</v>
      </c>
      <c r="C5425" s="0" t="s">
        <v>65</v>
      </c>
      <c r="D5425" s="0" t="s">
        <v>70</v>
      </c>
      <c r="E5425" s="0" t="n">
        <v>2034</v>
      </c>
      <c r="F5425" s="5" t="n">
        <v>59.0204194163867</v>
      </c>
      <c r="G5425" s="10" t="s">
        <v>4</v>
      </c>
    </row>
    <row r="5426" customFormat="false" ht="14.25" hidden="true" customHeight="false" outlineLevel="0" collapsed="false">
      <c r="A5426" s="0" t="s">
        <v>107</v>
      </c>
      <c r="B5426" s="0" t="s">
        <v>108</v>
      </c>
      <c r="C5426" s="0" t="s">
        <v>65</v>
      </c>
      <c r="D5426" s="0" t="s">
        <v>70</v>
      </c>
      <c r="E5426" s="0" t="n">
        <v>2035</v>
      </c>
      <c r="F5426" s="5" t="n">
        <v>58.7768549270789</v>
      </c>
      <c r="G5426" s="10" t="s">
        <v>4</v>
      </c>
    </row>
    <row r="5427" customFormat="false" ht="14.25" hidden="true" customHeight="false" outlineLevel="0" collapsed="false">
      <c r="A5427" s="0" t="s">
        <v>107</v>
      </c>
      <c r="B5427" s="0" t="s">
        <v>108</v>
      </c>
      <c r="C5427" s="0" t="s">
        <v>65</v>
      </c>
      <c r="D5427" s="0" t="s">
        <v>70</v>
      </c>
      <c r="E5427" s="0" t="n">
        <v>2036</v>
      </c>
      <c r="F5427" s="5" t="n">
        <v>58.8566838610068</v>
      </c>
      <c r="G5427" s="10" t="s">
        <v>4</v>
      </c>
    </row>
    <row r="5428" customFormat="false" ht="14.25" hidden="true" customHeight="false" outlineLevel="0" collapsed="false">
      <c r="A5428" s="0" t="s">
        <v>107</v>
      </c>
      <c r="B5428" s="0" t="s">
        <v>108</v>
      </c>
      <c r="C5428" s="0" t="s">
        <v>65</v>
      </c>
      <c r="D5428" s="0" t="s">
        <v>70</v>
      </c>
      <c r="E5428" s="0" t="n">
        <v>2037</v>
      </c>
      <c r="F5428" s="5" t="n">
        <v>58.9996469479944</v>
      </c>
      <c r="G5428" s="10" t="s">
        <v>4</v>
      </c>
    </row>
    <row r="5429" customFormat="false" ht="14.25" hidden="true" customHeight="false" outlineLevel="0" collapsed="false">
      <c r="A5429" s="0" t="s">
        <v>107</v>
      </c>
      <c r="B5429" s="0" t="s">
        <v>108</v>
      </c>
      <c r="C5429" s="0" t="s">
        <v>65</v>
      </c>
      <c r="D5429" s="0" t="s">
        <v>70</v>
      </c>
      <c r="E5429" s="0" t="n">
        <v>2038</v>
      </c>
      <c r="F5429" s="5" t="n">
        <v>59.0976917309844</v>
      </c>
      <c r="G5429" s="10" t="s">
        <v>4</v>
      </c>
    </row>
    <row r="5430" customFormat="false" ht="14.25" hidden="true" customHeight="false" outlineLevel="0" collapsed="false">
      <c r="A5430" s="0" t="s">
        <v>107</v>
      </c>
      <c r="B5430" s="0" t="s">
        <v>108</v>
      </c>
      <c r="C5430" s="0" t="s">
        <v>65</v>
      </c>
      <c r="D5430" s="0" t="s">
        <v>70</v>
      </c>
      <c r="E5430" s="0" t="n">
        <v>2039</v>
      </c>
      <c r="F5430" s="5" t="n">
        <v>59.1582904710891</v>
      </c>
      <c r="G5430" s="10" t="s">
        <v>4</v>
      </c>
    </row>
    <row r="5431" customFormat="false" ht="14.25" hidden="true" customHeight="false" outlineLevel="0" collapsed="false">
      <c r="A5431" s="0" t="s">
        <v>107</v>
      </c>
      <c r="B5431" s="0" t="s">
        <v>108</v>
      </c>
      <c r="C5431" s="0" t="s">
        <v>65</v>
      </c>
      <c r="D5431" s="0" t="s">
        <v>70</v>
      </c>
      <c r="E5431" s="0" t="n">
        <v>2040</v>
      </c>
      <c r="F5431" s="5" t="n">
        <v>59.2727891991293</v>
      </c>
      <c r="G5431" s="10" t="s">
        <v>4</v>
      </c>
    </row>
    <row r="5432" customFormat="false" ht="14.25" hidden="true" customHeight="false" outlineLevel="0" collapsed="false">
      <c r="A5432" s="0" t="s">
        <v>107</v>
      </c>
      <c r="B5432" s="0" t="s">
        <v>108</v>
      </c>
      <c r="C5432" s="0" t="s">
        <v>65</v>
      </c>
      <c r="D5432" s="0" t="s">
        <v>71</v>
      </c>
      <c r="E5432" s="0" t="n">
        <v>2024</v>
      </c>
      <c r="F5432" s="5" t="n">
        <v>0</v>
      </c>
      <c r="G5432" s="10" t="s">
        <v>4</v>
      </c>
    </row>
    <row r="5433" customFormat="false" ht="14.25" hidden="true" customHeight="false" outlineLevel="0" collapsed="false">
      <c r="A5433" s="0" t="s">
        <v>107</v>
      </c>
      <c r="B5433" s="0" t="s">
        <v>108</v>
      </c>
      <c r="C5433" s="0" t="s">
        <v>65</v>
      </c>
      <c r="D5433" s="0" t="s">
        <v>71</v>
      </c>
      <c r="E5433" s="0" t="n">
        <v>2025</v>
      </c>
      <c r="F5433" s="5" t="n">
        <v>91.3055453473774</v>
      </c>
      <c r="G5433" s="10" t="s">
        <v>4</v>
      </c>
    </row>
    <row r="5434" customFormat="false" ht="14.25" hidden="true" customHeight="false" outlineLevel="0" collapsed="false">
      <c r="A5434" s="0" t="s">
        <v>107</v>
      </c>
      <c r="B5434" s="0" t="s">
        <v>108</v>
      </c>
      <c r="C5434" s="0" t="s">
        <v>65</v>
      </c>
      <c r="D5434" s="0" t="s">
        <v>71</v>
      </c>
      <c r="E5434" s="0" t="n">
        <v>2026</v>
      </c>
      <c r="F5434" s="5" t="n">
        <v>90.5580691255202</v>
      </c>
      <c r="G5434" s="10" t="s">
        <v>4</v>
      </c>
    </row>
    <row r="5435" customFormat="false" ht="14.25" hidden="true" customHeight="false" outlineLevel="0" collapsed="false">
      <c r="A5435" s="0" t="s">
        <v>107</v>
      </c>
      <c r="B5435" s="0" t="s">
        <v>108</v>
      </c>
      <c r="C5435" s="0" t="s">
        <v>65</v>
      </c>
      <c r="D5435" s="0" t="s">
        <v>71</v>
      </c>
      <c r="E5435" s="0" t="n">
        <v>2027</v>
      </c>
      <c r="F5435" s="5" t="n">
        <v>89.932162785217</v>
      </c>
      <c r="G5435" s="10" t="s">
        <v>4</v>
      </c>
    </row>
    <row r="5436" customFormat="false" ht="14.25" hidden="true" customHeight="false" outlineLevel="0" collapsed="false">
      <c r="A5436" s="0" t="s">
        <v>107</v>
      </c>
      <c r="B5436" s="0" t="s">
        <v>108</v>
      </c>
      <c r="C5436" s="0" t="s">
        <v>65</v>
      </c>
      <c r="D5436" s="0" t="s">
        <v>71</v>
      </c>
      <c r="E5436" s="0" t="n">
        <v>2028</v>
      </c>
      <c r="F5436" s="5" t="n">
        <v>89.1862820736395</v>
      </c>
      <c r="G5436" s="10" t="s">
        <v>4</v>
      </c>
    </row>
    <row r="5437" customFormat="false" ht="14.25" hidden="true" customHeight="false" outlineLevel="0" collapsed="false">
      <c r="A5437" s="0" t="s">
        <v>107</v>
      </c>
      <c r="B5437" s="0" t="s">
        <v>108</v>
      </c>
      <c r="C5437" s="0" t="s">
        <v>65</v>
      </c>
      <c r="D5437" s="0" t="s">
        <v>71</v>
      </c>
      <c r="E5437" s="0" t="n">
        <v>2029</v>
      </c>
      <c r="F5437" s="5" t="n">
        <v>88.7575392094839</v>
      </c>
      <c r="G5437" s="10" t="s">
        <v>4</v>
      </c>
    </row>
    <row r="5438" customFormat="false" ht="14.25" hidden="true" customHeight="false" outlineLevel="0" collapsed="false">
      <c r="A5438" s="0" t="s">
        <v>107</v>
      </c>
      <c r="B5438" s="0" t="s">
        <v>108</v>
      </c>
      <c r="C5438" s="0" t="s">
        <v>65</v>
      </c>
      <c r="D5438" s="0" t="s">
        <v>71</v>
      </c>
      <c r="E5438" s="0" t="n">
        <v>2030</v>
      </c>
      <c r="F5438" s="5" t="n">
        <v>88.5025409752063</v>
      </c>
      <c r="G5438" s="10" t="s">
        <v>4</v>
      </c>
    </row>
    <row r="5439" customFormat="false" ht="14.25" hidden="true" customHeight="false" outlineLevel="0" collapsed="false">
      <c r="A5439" s="0" t="s">
        <v>107</v>
      </c>
      <c r="B5439" s="0" t="s">
        <v>108</v>
      </c>
      <c r="C5439" s="0" t="s">
        <v>65</v>
      </c>
      <c r="D5439" s="0" t="s">
        <v>71</v>
      </c>
      <c r="E5439" s="0" t="n">
        <v>2031</v>
      </c>
      <c r="F5439" s="5" t="n">
        <v>87.756775432614</v>
      </c>
      <c r="G5439" s="10" t="s">
        <v>4</v>
      </c>
    </row>
    <row r="5440" customFormat="false" ht="14.25" hidden="true" customHeight="false" outlineLevel="0" collapsed="false">
      <c r="A5440" s="0" t="s">
        <v>107</v>
      </c>
      <c r="B5440" s="0" t="s">
        <v>108</v>
      </c>
      <c r="C5440" s="0" t="s">
        <v>65</v>
      </c>
      <c r="D5440" s="0" t="s">
        <v>71</v>
      </c>
      <c r="E5440" s="0" t="n">
        <v>2032</v>
      </c>
      <c r="F5440" s="5" t="n">
        <v>87.3235201034927</v>
      </c>
      <c r="G5440" s="10" t="s">
        <v>4</v>
      </c>
    </row>
    <row r="5441" customFormat="false" ht="14.25" hidden="true" customHeight="false" outlineLevel="0" collapsed="false">
      <c r="A5441" s="0" t="s">
        <v>107</v>
      </c>
      <c r="B5441" s="0" t="s">
        <v>108</v>
      </c>
      <c r="C5441" s="0" t="s">
        <v>65</v>
      </c>
      <c r="D5441" s="0" t="s">
        <v>71</v>
      </c>
      <c r="E5441" s="0" t="n">
        <v>2033</v>
      </c>
      <c r="F5441" s="5" t="n">
        <v>87.7088293116448</v>
      </c>
      <c r="G5441" s="10" t="s">
        <v>4</v>
      </c>
    </row>
    <row r="5442" customFormat="false" ht="14.25" hidden="true" customHeight="false" outlineLevel="0" collapsed="false">
      <c r="A5442" s="0" t="s">
        <v>107</v>
      </c>
      <c r="B5442" s="0" t="s">
        <v>108</v>
      </c>
      <c r="C5442" s="0" t="s">
        <v>65</v>
      </c>
      <c r="D5442" s="0" t="s">
        <v>71</v>
      </c>
      <c r="E5442" s="0" t="n">
        <v>2034</v>
      </c>
      <c r="F5442" s="5" t="n">
        <v>88.3378668882713</v>
      </c>
      <c r="G5442" s="10" t="s">
        <v>4</v>
      </c>
    </row>
    <row r="5443" customFormat="false" ht="14.25" hidden="true" customHeight="false" outlineLevel="0" collapsed="false">
      <c r="A5443" s="0" t="s">
        <v>107</v>
      </c>
      <c r="B5443" s="0" t="s">
        <v>108</v>
      </c>
      <c r="C5443" s="0" t="s">
        <v>65</v>
      </c>
      <c r="D5443" s="0" t="s">
        <v>71</v>
      </c>
      <c r="E5443" s="0" t="n">
        <v>2035</v>
      </c>
      <c r="F5443" s="5" t="n">
        <v>88.4621669148722</v>
      </c>
      <c r="G5443" s="10" t="s">
        <v>4</v>
      </c>
    </row>
    <row r="5444" customFormat="false" ht="14.25" hidden="true" customHeight="false" outlineLevel="0" collapsed="false">
      <c r="A5444" s="0" t="s">
        <v>107</v>
      </c>
      <c r="B5444" s="0" t="s">
        <v>108</v>
      </c>
      <c r="C5444" s="0" t="s">
        <v>65</v>
      </c>
      <c r="D5444" s="0" t="s">
        <v>71</v>
      </c>
      <c r="E5444" s="0" t="n">
        <v>2036</v>
      </c>
      <c r="F5444" s="5" t="n">
        <v>89.1349902856326</v>
      </c>
      <c r="G5444" s="10" t="s">
        <v>4</v>
      </c>
    </row>
    <row r="5445" customFormat="false" ht="14.25" hidden="true" customHeight="false" outlineLevel="0" collapsed="false">
      <c r="A5445" s="0" t="s">
        <v>107</v>
      </c>
      <c r="B5445" s="0" t="s">
        <v>108</v>
      </c>
      <c r="C5445" s="0" t="s">
        <v>65</v>
      </c>
      <c r="D5445" s="0" t="s">
        <v>71</v>
      </c>
      <c r="E5445" s="0" t="n">
        <v>2037</v>
      </c>
      <c r="F5445" s="5" t="n">
        <v>89.7663482197819</v>
      </c>
      <c r="G5445" s="10" t="s">
        <v>4</v>
      </c>
    </row>
    <row r="5446" customFormat="false" ht="14.25" hidden="true" customHeight="false" outlineLevel="0" collapsed="false">
      <c r="A5446" s="0" t="s">
        <v>107</v>
      </c>
      <c r="B5446" s="0" t="s">
        <v>108</v>
      </c>
      <c r="C5446" s="0" t="s">
        <v>65</v>
      </c>
      <c r="D5446" s="0" t="s">
        <v>71</v>
      </c>
      <c r="E5446" s="0" t="n">
        <v>2038</v>
      </c>
      <c r="F5446" s="5" t="n">
        <v>90.3770164449412</v>
      </c>
      <c r="G5446" s="10" t="s">
        <v>4</v>
      </c>
    </row>
    <row r="5447" customFormat="false" ht="14.25" hidden="true" customHeight="false" outlineLevel="0" collapsed="false">
      <c r="A5447" s="0" t="s">
        <v>107</v>
      </c>
      <c r="B5447" s="0" t="s">
        <v>108</v>
      </c>
      <c r="C5447" s="0" t="s">
        <v>65</v>
      </c>
      <c r="D5447" s="0" t="s">
        <v>71</v>
      </c>
      <c r="E5447" s="0" t="n">
        <v>2039</v>
      </c>
      <c r="F5447" s="5" t="n">
        <v>91.0154256181546</v>
      </c>
      <c r="G5447" s="10" t="s">
        <v>4</v>
      </c>
    </row>
    <row r="5448" customFormat="false" ht="14.25" hidden="true" customHeight="false" outlineLevel="0" collapsed="false">
      <c r="A5448" s="0" t="s">
        <v>107</v>
      </c>
      <c r="B5448" s="0" t="s">
        <v>108</v>
      </c>
      <c r="C5448" s="0" t="s">
        <v>65</v>
      </c>
      <c r="D5448" s="0" t="s">
        <v>71</v>
      </c>
      <c r="E5448" s="0" t="n">
        <v>2040</v>
      </c>
      <c r="F5448" s="5" t="n">
        <v>91.787633174794</v>
      </c>
      <c r="G5448" s="10" t="s">
        <v>4</v>
      </c>
    </row>
    <row r="5449" customFormat="false" ht="14.25" hidden="true" customHeight="false" outlineLevel="0" collapsed="false">
      <c r="A5449" s="0" t="s">
        <v>107</v>
      </c>
      <c r="B5449" s="0" t="s">
        <v>108</v>
      </c>
      <c r="C5449" s="0" t="s">
        <v>72</v>
      </c>
      <c r="D5449" s="0" t="s">
        <v>56</v>
      </c>
      <c r="E5449" s="0" t="n">
        <v>2024</v>
      </c>
      <c r="F5449" s="5" t="n">
        <v>0</v>
      </c>
      <c r="G5449" s="10" t="s">
        <v>4</v>
      </c>
    </row>
    <row r="5450" customFormat="false" ht="14.25" hidden="true" customHeight="false" outlineLevel="0" collapsed="false">
      <c r="A5450" s="0" t="s">
        <v>107</v>
      </c>
      <c r="B5450" s="0" t="s">
        <v>108</v>
      </c>
      <c r="C5450" s="0" t="s">
        <v>72</v>
      </c>
      <c r="D5450" s="0" t="s">
        <v>56</v>
      </c>
      <c r="E5450" s="0" t="n">
        <v>2025</v>
      </c>
      <c r="F5450" s="5" t="n">
        <v>4.94537947009223</v>
      </c>
      <c r="G5450" s="10" t="s">
        <v>4</v>
      </c>
    </row>
    <row r="5451" customFormat="false" ht="14.25" hidden="true" customHeight="false" outlineLevel="0" collapsed="false">
      <c r="A5451" s="0" t="s">
        <v>107</v>
      </c>
      <c r="B5451" s="0" t="s">
        <v>108</v>
      </c>
      <c r="C5451" s="0" t="s">
        <v>72</v>
      </c>
      <c r="D5451" s="0" t="s">
        <v>56</v>
      </c>
      <c r="E5451" s="0" t="n">
        <v>2026</v>
      </c>
      <c r="F5451" s="5" t="n">
        <v>4.8527744745317</v>
      </c>
      <c r="G5451" s="10" t="s">
        <v>4</v>
      </c>
    </row>
    <row r="5452" customFormat="false" ht="14.25" hidden="true" customHeight="false" outlineLevel="0" collapsed="false">
      <c r="A5452" s="0" t="s">
        <v>107</v>
      </c>
      <c r="B5452" s="0" t="s">
        <v>108</v>
      </c>
      <c r="C5452" s="0" t="s">
        <v>72</v>
      </c>
      <c r="D5452" s="0" t="s">
        <v>56</v>
      </c>
      <c r="E5452" s="0" t="n">
        <v>2027</v>
      </c>
      <c r="F5452" s="5" t="n">
        <v>4.74435053405267</v>
      </c>
      <c r="G5452" s="10" t="s">
        <v>4</v>
      </c>
    </row>
    <row r="5453" customFormat="false" ht="14.25" hidden="true" customHeight="false" outlineLevel="0" collapsed="false">
      <c r="A5453" s="0" t="s">
        <v>107</v>
      </c>
      <c r="B5453" s="0" t="s">
        <v>108</v>
      </c>
      <c r="C5453" s="0" t="s">
        <v>72</v>
      </c>
      <c r="D5453" s="0" t="s">
        <v>56</v>
      </c>
      <c r="E5453" s="0" t="n">
        <v>2028</v>
      </c>
      <c r="F5453" s="5" t="n">
        <v>4.64800655160455</v>
      </c>
      <c r="G5453" s="10" t="s">
        <v>4</v>
      </c>
    </row>
    <row r="5454" customFormat="false" ht="14.25" hidden="true" customHeight="false" outlineLevel="0" collapsed="false">
      <c r="A5454" s="0" t="s">
        <v>107</v>
      </c>
      <c r="B5454" s="0" t="s">
        <v>108</v>
      </c>
      <c r="C5454" s="0" t="s">
        <v>72</v>
      </c>
      <c r="D5454" s="0" t="s">
        <v>56</v>
      </c>
      <c r="E5454" s="0" t="n">
        <v>2029</v>
      </c>
      <c r="F5454" s="5" t="n">
        <v>4.58367504456961</v>
      </c>
      <c r="G5454" s="10" t="s">
        <v>4</v>
      </c>
    </row>
    <row r="5455" customFormat="false" ht="14.25" hidden="true" customHeight="false" outlineLevel="0" collapsed="false">
      <c r="A5455" s="0" t="s">
        <v>107</v>
      </c>
      <c r="B5455" s="0" t="s">
        <v>108</v>
      </c>
      <c r="C5455" s="0" t="s">
        <v>72</v>
      </c>
      <c r="D5455" s="0" t="s">
        <v>56</v>
      </c>
      <c r="E5455" s="0" t="n">
        <v>2030</v>
      </c>
      <c r="F5455" s="5" t="n">
        <v>4.53288012275831</v>
      </c>
      <c r="G5455" s="10" t="s">
        <v>4</v>
      </c>
    </row>
    <row r="5456" customFormat="false" ht="14.25" hidden="true" customHeight="false" outlineLevel="0" collapsed="false">
      <c r="A5456" s="0" t="s">
        <v>107</v>
      </c>
      <c r="B5456" s="0" t="s">
        <v>108</v>
      </c>
      <c r="C5456" s="0" t="s">
        <v>72</v>
      </c>
      <c r="D5456" s="0" t="s">
        <v>56</v>
      </c>
      <c r="E5456" s="0" t="n">
        <v>2031</v>
      </c>
      <c r="F5456" s="5" t="n">
        <v>4.51182876557731</v>
      </c>
      <c r="G5456" s="10" t="s">
        <v>4</v>
      </c>
    </row>
    <row r="5457" customFormat="false" ht="14.25" hidden="true" customHeight="false" outlineLevel="0" collapsed="false">
      <c r="A5457" s="0" t="s">
        <v>107</v>
      </c>
      <c r="B5457" s="0" t="s">
        <v>108</v>
      </c>
      <c r="C5457" s="0" t="s">
        <v>72</v>
      </c>
      <c r="D5457" s="0" t="s">
        <v>56</v>
      </c>
      <c r="E5457" s="0" t="n">
        <v>2032</v>
      </c>
      <c r="F5457" s="5" t="n">
        <v>4.49820497057982</v>
      </c>
      <c r="G5457" s="10" t="s">
        <v>4</v>
      </c>
    </row>
    <row r="5458" customFormat="false" ht="14.25" hidden="true" customHeight="false" outlineLevel="0" collapsed="false">
      <c r="A5458" s="0" t="s">
        <v>107</v>
      </c>
      <c r="B5458" s="0" t="s">
        <v>108</v>
      </c>
      <c r="C5458" s="0" t="s">
        <v>72</v>
      </c>
      <c r="D5458" s="0" t="s">
        <v>56</v>
      </c>
      <c r="E5458" s="0" t="n">
        <v>2033</v>
      </c>
      <c r="F5458" s="5" t="n">
        <v>4.53412537787784</v>
      </c>
      <c r="G5458" s="10" t="s">
        <v>4</v>
      </c>
    </row>
    <row r="5459" customFormat="false" ht="14.25" hidden="true" customHeight="false" outlineLevel="0" collapsed="false">
      <c r="A5459" s="0" t="s">
        <v>107</v>
      </c>
      <c r="B5459" s="0" t="s">
        <v>108</v>
      </c>
      <c r="C5459" s="0" t="s">
        <v>72</v>
      </c>
      <c r="D5459" s="0" t="s">
        <v>56</v>
      </c>
      <c r="E5459" s="0" t="n">
        <v>2034</v>
      </c>
      <c r="F5459" s="5" t="n">
        <v>4.58613249794108</v>
      </c>
      <c r="G5459" s="10" t="s">
        <v>4</v>
      </c>
    </row>
    <row r="5460" customFormat="false" ht="14.25" hidden="true" customHeight="false" outlineLevel="0" collapsed="false">
      <c r="A5460" s="0" t="s">
        <v>107</v>
      </c>
      <c r="B5460" s="0" t="s">
        <v>108</v>
      </c>
      <c r="C5460" s="0" t="s">
        <v>72</v>
      </c>
      <c r="D5460" s="0" t="s">
        <v>56</v>
      </c>
      <c r="E5460" s="0" t="n">
        <v>2035</v>
      </c>
      <c r="F5460" s="5" t="n">
        <v>4.61712062388785</v>
      </c>
      <c r="G5460" s="10" t="s">
        <v>4</v>
      </c>
    </row>
    <row r="5461" customFormat="false" ht="14.25" hidden="true" customHeight="false" outlineLevel="0" collapsed="false">
      <c r="A5461" s="0" t="s">
        <v>107</v>
      </c>
      <c r="B5461" s="0" t="s">
        <v>108</v>
      </c>
      <c r="C5461" s="0" t="s">
        <v>72</v>
      </c>
      <c r="D5461" s="0" t="s">
        <v>56</v>
      </c>
      <c r="E5461" s="0" t="n">
        <v>2036</v>
      </c>
      <c r="F5461" s="5" t="n">
        <v>4.66640117721557</v>
      </c>
      <c r="G5461" s="10" t="s">
        <v>4</v>
      </c>
    </row>
    <row r="5462" customFormat="false" ht="14.25" hidden="true" customHeight="false" outlineLevel="0" collapsed="false">
      <c r="A5462" s="0" t="s">
        <v>107</v>
      </c>
      <c r="B5462" s="0" t="s">
        <v>108</v>
      </c>
      <c r="C5462" s="0" t="s">
        <v>72</v>
      </c>
      <c r="D5462" s="0" t="s">
        <v>56</v>
      </c>
      <c r="E5462" s="0" t="n">
        <v>2037</v>
      </c>
      <c r="F5462" s="5" t="n">
        <v>4.7110932001955</v>
      </c>
      <c r="G5462" s="10" t="s">
        <v>4</v>
      </c>
    </row>
    <row r="5463" customFormat="false" ht="14.25" hidden="true" customHeight="false" outlineLevel="0" collapsed="false">
      <c r="A5463" s="0" t="s">
        <v>107</v>
      </c>
      <c r="B5463" s="0" t="s">
        <v>108</v>
      </c>
      <c r="C5463" s="0" t="s">
        <v>72</v>
      </c>
      <c r="D5463" s="0" t="s">
        <v>56</v>
      </c>
      <c r="E5463" s="0" t="n">
        <v>2038</v>
      </c>
      <c r="F5463" s="5" t="n">
        <v>4.75645901539923</v>
      </c>
      <c r="G5463" s="10" t="s">
        <v>4</v>
      </c>
    </row>
    <row r="5464" customFormat="false" ht="14.25" hidden="true" customHeight="false" outlineLevel="0" collapsed="false">
      <c r="A5464" s="0" t="s">
        <v>107</v>
      </c>
      <c r="B5464" s="0" t="s">
        <v>108</v>
      </c>
      <c r="C5464" s="0" t="s">
        <v>72</v>
      </c>
      <c r="D5464" s="0" t="s">
        <v>56</v>
      </c>
      <c r="E5464" s="0" t="n">
        <v>2039</v>
      </c>
      <c r="F5464" s="5" t="n">
        <v>4.80158918605991</v>
      </c>
      <c r="G5464" s="10" t="s">
        <v>4</v>
      </c>
    </row>
    <row r="5465" customFormat="false" ht="14.25" hidden="true" customHeight="false" outlineLevel="0" collapsed="false">
      <c r="A5465" s="0" t="s">
        <v>107</v>
      </c>
      <c r="B5465" s="0" t="s">
        <v>108</v>
      </c>
      <c r="C5465" s="0" t="s">
        <v>72</v>
      </c>
      <c r="D5465" s="0" t="s">
        <v>56</v>
      </c>
      <c r="E5465" s="0" t="n">
        <v>2040</v>
      </c>
      <c r="F5465" s="5" t="n">
        <v>4.8558385960586</v>
      </c>
      <c r="G5465" s="10" t="s">
        <v>4</v>
      </c>
    </row>
    <row r="5466" customFormat="false" ht="14.25" hidden="true" customHeight="false" outlineLevel="0" collapsed="false">
      <c r="A5466" s="0" t="s">
        <v>107</v>
      </c>
      <c r="B5466" s="0" t="s">
        <v>108</v>
      </c>
      <c r="C5466" s="0" t="s">
        <v>72</v>
      </c>
      <c r="D5466" s="0" t="s">
        <v>73</v>
      </c>
      <c r="E5466" s="0" t="n">
        <v>2024</v>
      </c>
      <c r="F5466" s="5" t="n">
        <v>0</v>
      </c>
      <c r="G5466" s="10" t="s">
        <v>4</v>
      </c>
    </row>
    <row r="5467" customFormat="false" ht="14.25" hidden="true" customHeight="false" outlineLevel="0" collapsed="false">
      <c r="A5467" s="0" t="s">
        <v>107</v>
      </c>
      <c r="B5467" s="0" t="s">
        <v>108</v>
      </c>
      <c r="C5467" s="0" t="s">
        <v>72</v>
      </c>
      <c r="D5467" s="0" t="s">
        <v>73</v>
      </c>
      <c r="E5467" s="0" t="n">
        <v>2025</v>
      </c>
      <c r="F5467" s="5" t="n">
        <v>0.00117014874633278</v>
      </c>
      <c r="G5467" s="10" t="s">
        <v>4</v>
      </c>
    </row>
    <row r="5468" customFormat="false" ht="14.25" hidden="true" customHeight="false" outlineLevel="0" collapsed="false">
      <c r="A5468" s="0" t="s">
        <v>107</v>
      </c>
      <c r="B5468" s="0" t="s">
        <v>108</v>
      </c>
      <c r="C5468" s="0" t="s">
        <v>72</v>
      </c>
      <c r="D5468" s="0" t="s">
        <v>73</v>
      </c>
      <c r="E5468" s="0" t="n">
        <v>2026</v>
      </c>
      <c r="F5468" s="5" t="n">
        <v>0.00633052453533924</v>
      </c>
      <c r="G5468" s="10" t="s">
        <v>4</v>
      </c>
    </row>
    <row r="5469" customFormat="false" ht="14.25" hidden="true" customHeight="false" outlineLevel="0" collapsed="false">
      <c r="A5469" s="0" t="s">
        <v>107</v>
      </c>
      <c r="B5469" s="0" t="s">
        <v>108</v>
      </c>
      <c r="C5469" s="0" t="s">
        <v>72</v>
      </c>
      <c r="D5469" s="0" t="s">
        <v>73</v>
      </c>
      <c r="E5469" s="0" t="n">
        <v>2027</v>
      </c>
      <c r="F5469" s="5" t="n">
        <v>0.00569527767814455</v>
      </c>
      <c r="G5469" s="10" t="s">
        <v>4</v>
      </c>
    </row>
    <row r="5470" customFormat="false" ht="14.25" hidden="true" customHeight="false" outlineLevel="0" collapsed="false">
      <c r="A5470" s="0" t="s">
        <v>107</v>
      </c>
      <c r="B5470" s="0" t="s">
        <v>108</v>
      </c>
      <c r="C5470" s="0" t="s">
        <v>72</v>
      </c>
      <c r="D5470" s="0" t="s">
        <v>73</v>
      </c>
      <c r="E5470" s="0" t="n">
        <v>2028</v>
      </c>
      <c r="F5470" s="5" t="n">
        <v>0.0125250128155947</v>
      </c>
      <c r="G5470" s="10" t="s">
        <v>4</v>
      </c>
    </row>
    <row r="5471" customFormat="false" ht="14.25" hidden="true" customHeight="false" outlineLevel="0" collapsed="false">
      <c r="A5471" s="0" t="s">
        <v>107</v>
      </c>
      <c r="B5471" s="0" t="s">
        <v>108</v>
      </c>
      <c r="C5471" s="0" t="s">
        <v>72</v>
      </c>
      <c r="D5471" s="0" t="s">
        <v>73</v>
      </c>
      <c r="E5471" s="0" t="n">
        <v>2029</v>
      </c>
      <c r="F5471" s="5" t="n">
        <v>0.0119962953054868</v>
      </c>
      <c r="G5471" s="10" t="s">
        <v>4</v>
      </c>
    </row>
    <row r="5472" customFormat="false" ht="14.25" hidden="true" customHeight="false" outlineLevel="0" collapsed="false">
      <c r="A5472" s="0" t="s">
        <v>107</v>
      </c>
      <c r="B5472" s="0" t="s">
        <v>108</v>
      </c>
      <c r="C5472" s="0" t="s">
        <v>72</v>
      </c>
      <c r="D5472" s="0" t="s">
        <v>73</v>
      </c>
      <c r="E5472" s="0" t="n">
        <v>2030</v>
      </c>
      <c r="F5472" s="5" t="n">
        <v>0.0144496597780435</v>
      </c>
      <c r="G5472" s="10" t="s">
        <v>4</v>
      </c>
    </row>
    <row r="5473" customFormat="false" ht="14.25" hidden="true" customHeight="false" outlineLevel="0" collapsed="false">
      <c r="A5473" s="0" t="s">
        <v>107</v>
      </c>
      <c r="B5473" s="0" t="s">
        <v>108</v>
      </c>
      <c r="C5473" s="0" t="s">
        <v>72</v>
      </c>
      <c r="D5473" s="0" t="s">
        <v>73</v>
      </c>
      <c r="E5473" s="0" t="n">
        <v>2031</v>
      </c>
      <c r="F5473" s="5" t="n">
        <v>0.0108885056505017</v>
      </c>
      <c r="G5473" s="10" t="s">
        <v>4</v>
      </c>
    </row>
    <row r="5474" customFormat="false" ht="14.25" hidden="true" customHeight="false" outlineLevel="0" collapsed="false">
      <c r="A5474" s="0" t="s">
        <v>107</v>
      </c>
      <c r="B5474" s="0" t="s">
        <v>108</v>
      </c>
      <c r="C5474" s="0" t="s">
        <v>72</v>
      </c>
      <c r="D5474" s="0" t="s">
        <v>73</v>
      </c>
      <c r="E5474" s="0" t="n">
        <v>2032</v>
      </c>
      <c r="F5474" s="5" t="n">
        <v>0.0195371372668912</v>
      </c>
      <c r="G5474" s="10" t="s">
        <v>4</v>
      </c>
    </row>
    <row r="5475" customFormat="false" ht="14.25" hidden="true" customHeight="false" outlineLevel="0" collapsed="false">
      <c r="A5475" s="0" t="s">
        <v>107</v>
      </c>
      <c r="B5475" s="0" t="s">
        <v>108</v>
      </c>
      <c r="C5475" s="0" t="s">
        <v>72</v>
      </c>
      <c r="D5475" s="0" t="s">
        <v>73</v>
      </c>
      <c r="E5475" s="0" t="n">
        <v>2033</v>
      </c>
      <c r="F5475" s="5" t="n">
        <v>0.0243318154708229</v>
      </c>
      <c r="G5475" s="10" t="s">
        <v>4</v>
      </c>
    </row>
    <row r="5476" customFormat="false" ht="14.25" hidden="true" customHeight="false" outlineLevel="0" collapsed="false">
      <c r="A5476" s="0" t="s">
        <v>107</v>
      </c>
      <c r="B5476" s="0" t="s">
        <v>108</v>
      </c>
      <c r="C5476" s="0" t="s">
        <v>72</v>
      </c>
      <c r="D5476" s="0" t="s">
        <v>73</v>
      </c>
      <c r="E5476" s="0" t="n">
        <v>2034</v>
      </c>
      <c r="F5476" s="5" t="n">
        <v>0.0307084201190124</v>
      </c>
      <c r="G5476" s="10" t="s">
        <v>4</v>
      </c>
    </row>
    <row r="5477" customFormat="false" ht="14.25" hidden="true" customHeight="false" outlineLevel="0" collapsed="false">
      <c r="A5477" s="0" t="s">
        <v>107</v>
      </c>
      <c r="B5477" s="0" t="s">
        <v>108</v>
      </c>
      <c r="C5477" s="0" t="s">
        <v>72</v>
      </c>
      <c r="D5477" s="0" t="s">
        <v>73</v>
      </c>
      <c r="E5477" s="0" t="n">
        <v>2035</v>
      </c>
      <c r="F5477" s="5" t="n">
        <v>0.0310611374090393</v>
      </c>
      <c r="G5477" s="10" t="s">
        <v>4</v>
      </c>
    </row>
    <row r="5478" customFormat="false" ht="14.25" hidden="true" customHeight="false" outlineLevel="0" collapsed="false">
      <c r="A5478" s="0" t="s">
        <v>107</v>
      </c>
      <c r="B5478" s="0" t="s">
        <v>108</v>
      </c>
      <c r="C5478" s="0" t="s">
        <v>72</v>
      </c>
      <c r="D5478" s="0" t="s">
        <v>73</v>
      </c>
      <c r="E5478" s="0" t="n">
        <v>2036</v>
      </c>
      <c r="F5478" s="5" t="n">
        <v>0.0315097580833886</v>
      </c>
      <c r="G5478" s="10" t="s">
        <v>4</v>
      </c>
    </row>
    <row r="5479" customFormat="false" ht="14.25" hidden="true" customHeight="false" outlineLevel="0" collapsed="false">
      <c r="A5479" s="0" t="s">
        <v>107</v>
      </c>
      <c r="B5479" s="0" t="s">
        <v>108</v>
      </c>
      <c r="C5479" s="0" t="s">
        <v>72</v>
      </c>
      <c r="D5479" s="0" t="s">
        <v>73</v>
      </c>
      <c r="E5479" s="0" t="n">
        <v>2037</v>
      </c>
      <c r="F5479" s="5" t="n">
        <v>0.0391290988093401</v>
      </c>
      <c r="G5479" s="10" t="s">
        <v>4</v>
      </c>
    </row>
    <row r="5480" customFormat="false" ht="14.25" hidden="true" customHeight="false" outlineLevel="0" collapsed="false">
      <c r="A5480" s="0" t="s">
        <v>107</v>
      </c>
      <c r="B5480" s="0" t="s">
        <v>108</v>
      </c>
      <c r="C5480" s="0" t="s">
        <v>72</v>
      </c>
      <c r="D5480" s="0" t="s">
        <v>73</v>
      </c>
      <c r="E5480" s="0" t="n">
        <v>2038</v>
      </c>
      <c r="F5480" s="5" t="n">
        <v>0.0411340481049221</v>
      </c>
      <c r="G5480" s="10" t="s">
        <v>4</v>
      </c>
    </row>
    <row r="5481" customFormat="false" ht="14.25" hidden="true" customHeight="false" outlineLevel="0" collapsed="false">
      <c r="A5481" s="0" t="s">
        <v>107</v>
      </c>
      <c r="B5481" s="0" t="s">
        <v>108</v>
      </c>
      <c r="C5481" s="0" t="s">
        <v>72</v>
      </c>
      <c r="D5481" s="0" t="s">
        <v>73</v>
      </c>
      <c r="E5481" s="0" t="n">
        <v>2039</v>
      </c>
      <c r="F5481" s="5" t="n">
        <v>0.0514478228173158</v>
      </c>
      <c r="G5481" s="10" t="s">
        <v>4</v>
      </c>
    </row>
    <row r="5482" customFormat="false" ht="14.25" hidden="true" customHeight="false" outlineLevel="0" collapsed="false">
      <c r="A5482" s="0" t="s">
        <v>107</v>
      </c>
      <c r="B5482" s="0" t="s">
        <v>108</v>
      </c>
      <c r="C5482" s="0" t="s">
        <v>72</v>
      </c>
      <c r="D5482" s="0" t="s">
        <v>73</v>
      </c>
      <c r="E5482" s="0" t="n">
        <v>2040</v>
      </c>
      <c r="F5482" s="5" t="n">
        <v>0.0512730054021535</v>
      </c>
      <c r="G5482" s="10" t="s">
        <v>4</v>
      </c>
    </row>
    <row r="5483" customFormat="false" ht="14.25" hidden="true" customHeight="false" outlineLevel="0" collapsed="false">
      <c r="A5483" s="0" t="s">
        <v>107</v>
      </c>
      <c r="B5483" s="0" t="s">
        <v>108</v>
      </c>
      <c r="C5483" s="0" t="s">
        <v>72</v>
      </c>
      <c r="D5483" s="0" t="s">
        <v>74</v>
      </c>
      <c r="E5483" s="0" t="n">
        <v>2024</v>
      </c>
      <c r="F5483" s="5" t="n">
        <v>0</v>
      </c>
      <c r="G5483" s="10" t="s">
        <v>4</v>
      </c>
    </row>
    <row r="5484" customFormat="false" ht="14.25" hidden="true" customHeight="false" outlineLevel="0" collapsed="false">
      <c r="A5484" s="0" t="s">
        <v>107</v>
      </c>
      <c r="B5484" s="0" t="s">
        <v>108</v>
      </c>
      <c r="C5484" s="0" t="s">
        <v>72</v>
      </c>
      <c r="D5484" s="0" t="s">
        <v>74</v>
      </c>
      <c r="E5484" s="0" t="n">
        <v>2025</v>
      </c>
      <c r="F5484" s="5" t="n">
        <v>0.0258212045599957</v>
      </c>
      <c r="G5484" s="10" t="s">
        <v>4</v>
      </c>
    </row>
    <row r="5485" customFormat="false" ht="14.25" hidden="true" customHeight="false" outlineLevel="0" collapsed="false">
      <c r="A5485" s="0" t="s">
        <v>107</v>
      </c>
      <c r="B5485" s="0" t="s">
        <v>108</v>
      </c>
      <c r="C5485" s="0" t="s">
        <v>72</v>
      </c>
      <c r="D5485" s="0" t="s">
        <v>74</v>
      </c>
      <c r="E5485" s="0" t="n">
        <v>2026</v>
      </c>
      <c r="F5485" s="5" t="n">
        <v>0.137318787387713</v>
      </c>
      <c r="G5485" s="10" t="s">
        <v>4</v>
      </c>
    </row>
    <row r="5486" customFormat="false" ht="14.25" hidden="true" customHeight="false" outlineLevel="0" collapsed="false">
      <c r="A5486" s="0" t="s">
        <v>107</v>
      </c>
      <c r="B5486" s="0" t="s">
        <v>108</v>
      </c>
      <c r="C5486" s="0" t="s">
        <v>72</v>
      </c>
      <c r="D5486" s="0" t="s">
        <v>74</v>
      </c>
      <c r="E5486" s="0" t="n">
        <v>2027</v>
      </c>
      <c r="F5486" s="5" t="n">
        <v>0.123702940130878</v>
      </c>
      <c r="G5486" s="10" t="s">
        <v>4</v>
      </c>
    </row>
    <row r="5487" customFormat="false" ht="14.25" hidden="true" customHeight="false" outlineLevel="0" collapsed="false">
      <c r="A5487" s="0" t="s">
        <v>107</v>
      </c>
      <c r="B5487" s="0" t="s">
        <v>108</v>
      </c>
      <c r="C5487" s="0" t="s">
        <v>72</v>
      </c>
      <c r="D5487" s="0" t="s">
        <v>74</v>
      </c>
      <c r="E5487" s="0" t="n">
        <v>2028</v>
      </c>
      <c r="F5487" s="5" t="n">
        <v>0.266133886521726</v>
      </c>
      <c r="G5487" s="10" t="s">
        <v>4</v>
      </c>
    </row>
    <row r="5488" customFormat="false" ht="14.25" hidden="true" customHeight="false" outlineLevel="0" collapsed="false">
      <c r="A5488" s="0" t="s">
        <v>107</v>
      </c>
      <c r="B5488" s="0" t="s">
        <v>108</v>
      </c>
      <c r="C5488" s="0" t="s">
        <v>72</v>
      </c>
      <c r="D5488" s="0" t="s">
        <v>74</v>
      </c>
      <c r="E5488" s="0" t="n">
        <v>2029</v>
      </c>
      <c r="F5488" s="5" t="n">
        <v>0.255208284834967</v>
      </c>
      <c r="G5488" s="10" t="s">
        <v>4</v>
      </c>
    </row>
    <row r="5489" customFormat="false" ht="14.25" hidden="true" customHeight="false" outlineLevel="0" collapsed="false">
      <c r="A5489" s="0" t="s">
        <v>107</v>
      </c>
      <c r="B5489" s="0" t="s">
        <v>108</v>
      </c>
      <c r="C5489" s="0" t="s">
        <v>72</v>
      </c>
      <c r="D5489" s="0" t="s">
        <v>74</v>
      </c>
      <c r="E5489" s="0" t="n">
        <v>2030</v>
      </c>
      <c r="F5489" s="5" t="n">
        <v>0.304983900277883</v>
      </c>
      <c r="G5489" s="10" t="s">
        <v>4</v>
      </c>
    </row>
    <row r="5490" customFormat="false" ht="14.25" hidden="true" customHeight="false" outlineLevel="0" collapsed="false">
      <c r="A5490" s="0" t="s">
        <v>107</v>
      </c>
      <c r="B5490" s="0" t="s">
        <v>108</v>
      </c>
      <c r="C5490" s="0" t="s">
        <v>72</v>
      </c>
      <c r="D5490" s="0" t="s">
        <v>74</v>
      </c>
      <c r="E5490" s="0" t="n">
        <v>2031</v>
      </c>
      <c r="F5490" s="5" t="n">
        <v>0.232376512454427</v>
      </c>
      <c r="G5490" s="10" t="s">
        <v>4</v>
      </c>
    </row>
    <row r="5491" customFormat="false" ht="14.25" hidden="true" customHeight="false" outlineLevel="0" collapsed="false">
      <c r="A5491" s="0" t="s">
        <v>107</v>
      </c>
      <c r="B5491" s="0" t="s">
        <v>108</v>
      </c>
      <c r="C5491" s="0" t="s">
        <v>72</v>
      </c>
      <c r="D5491" s="0" t="s">
        <v>74</v>
      </c>
      <c r="E5491" s="0" t="n">
        <v>2032</v>
      </c>
      <c r="F5491" s="5" t="n">
        <v>0.406087238038066</v>
      </c>
      <c r="G5491" s="10" t="s">
        <v>4</v>
      </c>
    </row>
    <row r="5492" customFormat="false" ht="14.25" hidden="true" customHeight="false" outlineLevel="0" collapsed="false">
      <c r="A5492" s="0" t="s">
        <v>107</v>
      </c>
      <c r="B5492" s="0" t="s">
        <v>108</v>
      </c>
      <c r="C5492" s="0" t="s">
        <v>72</v>
      </c>
      <c r="D5492" s="0" t="s">
        <v>74</v>
      </c>
      <c r="E5492" s="0" t="n">
        <v>2033</v>
      </c>
      <c r="F5492" s="5" t="n">
        <v>0.499222622214507</v>
      </c>
      <c r="G5492" s="10" t="s">
        <v>4</v>
      </c>
    </row>
    <row r="5493" customFormat="false" ht="14.25" hidden="true" customHeight="false" outlineLevel="0" collapsed="false">
      <c r="A5493" s="0" t="s">
        <v>107</v>
      </c>
      <c r="B5493" s="0" t="s">
        <v>108</v>
      </c>
      <c r="C5493" s="0" t="s">
        <v>72</v>
      </c>
      <c r="D5493" s="0" t="s">
        <v>74</v>
      </c>
      <c r="E5493" s="0" t="n">
        <v>2034</v>
      </c>
      <c r="F5493" s="5" t="n">
        <v>0.620031872058423</v>
      </c>
      <c r="G5493" s="10" t="s">
        <v>4</v>
      </c>
    </row>
    <row r="5494" customFormat="false" ht="14.25" hidden="true" customHeight="false" outlineLevel="0" collapsed="false">
      <c r="A5494" s="0" t="s">
        <v>107</v>
      </c>
      <c r="B5494" s="0" t="s">
        <v>108</v>
      </c>
      <c r="C5494" s="0" t="s">
        <v>72</v>
      </c>
      <c r="D5494" s="0" t="s">
        <v>74</v>
      </c>
      <c r="E5494" s="0" t="n">
        <v>2035</v>
      </c>
      <c r="F5494" s="5" t="n">
        <v>0.626986111652151</v>
      </c>
      <c r="G5494" s="10" t="s">
        <v>4</v>
      </c>
    </row>
    <row r="5495" customFormat="false" ht="14.25" hidden="true" customHeight="false" outlineLevel="0" collapsed="false">
      <c r="A5495" s="0" t="s">
        <v>107</v>
      </c>
      <c r="B5495" s="0" t="s">
        <v>108</v>
      </c>
      <c r="C5495" s="0" t="s">
        <v>72</v>
      </c>
      <c r="D5495" s="0" t="s">
        <v>74</v>
      </c>
      <c r="E5495" s="0" t="n">
        <v>2036</v>
      </c>
      <c r="F5495" s="5" t="n">
        <v>0.635909463301609</v>
      </c>
      <c r="G5495" s="10" t="s">
        <v>4</v>
      </c>
    </row>
    <row r="5496" customFormat="false" ht="14.25" hidden="true" customHeight="false" outlineLevel="0" collapsed="false">
      <c r="A5496" s="0" t="s">
        <v>107</v>
      </c>
      <c r="B5496" s="0" t="s">
        <v>108</v>
      </c>
      <c r="C5496" s="0" t="s">
        <v>72</v>
      </c>
      <c r="D5496" s="0" t="s">
        <v>74</v>
      </c>
      <c r="E5496" s="0" t="n">
        <v>2037</v>
      </c>
      <c r="F5496" s="5" t="n">
        <v>0.775888830211402</v>
      </c>
      <c r="G5496" s="10" t="s">
        <v>4</v>
      </c>
    </row>
    <row r="5497" customFormat="false" ht="14.25" hidden="true" customHeight="false" outlineLevel="0" collapsed="false">
      <c r="A5497" s="0" t="s">
        <v>107</v>
      </c>
      <c r="B5497" s="0" t="s">
        <v>108</v>
      </c>
      <c r="C5497" s="0" t="s">
        <v>72</v>
      </c>
      <c r="D5497" s="0" t="s">
        <v>74</v>
      </c>
      <c r="E5497" s="0" t="n">
        <v>2038</v>
      </c>
      <c r="F5497" s="5" t="n">
        <v>0.812650938667996</v>
      </c>
      <c r="G5497" s="10" t="s">
        <v>4</v>
      </c>
    </row>
    <row r="5498" customFormat="false" ht="14.25" hidden="true" customHeight="false" outlineLevel="0" collapsed="false">
      <c r="A5498" s="0" t="s">
        <v>107</v>
      </c>
      <c r="B5498" s="0" t="s">
        <v>108</v>
      </c>
      <c r="C5498" s="0" t="s">
        <v>72</v>
      </c>
      <c r="D5498" s="0" t="s">
        <v>74</v>
      </c>
      <c r="E5498" s="0" t="n">
        <v>2039</v>
      </c>
      <c r="F5498" s="5" t="n">
        <v>0.994709787656009</v>
      </c>
      <c r="G5498" s="10" t="s">
        <v>4</v>
      </c>
    </row>
    <row r="5499" customFormat="false" ht="14.25" hidden="true" customHeight="false" outlineLevel="0" collapsed="false">
      <c r="A5499" s="0" t="s">
        <v>107</v>
      </c>
      <c r="B5499" s="0" t="s">
        <v>108</v>
      </c>
      <c r="C5499" s="0" t="s">
        <v>72</v>
      </c>
      <c r="D5499" s="0" t="s">
        <v>74</v>
      </c>
      <c r="E5499" s="0" t="n">
        <v>2040</v>
      </c>
      <c r="F5499" s="5" t="n">
        <v>0.992961271330549</v>
      </c>
      <c r="G5499" s="10" t="s">
        <v>4</v>
      </c>
    </row>
    <row r="5500" customFormat="false" ht="14.25" hidden="true" customHeight="false" outlineLevel="0" collapsed="false">
      <c r="A5500" s="0" t="s">
        <v>107</v>
      </c>
      <c r="B5500" s="0" t="s">
        <v>108</v>
      </c>
      <c r="C5500" s="0" t="s">
        <v>72</v>
      </c>
      <c r="D5500" s="0" t="s">
        <v>71</v>
      </c>
      <c r="E5500" s="0" t="n">
        <v>2024</v>
      </c>
      <c r="F5500" s="5" t="n">
        <v>0</v>
      </c>
      <c r="G5500" s="10" t="s">
        <v>4</v>
      </c>
    </row>
    <row r="5501" customFormat="false" ht="14.25" hidden="true" customHeight="false" outlineLevel="0" collapsed="false">
      <c r="A5501" s="0" t="s">
        <v>107</v>
      </c>
      <c r="B5501" s="0" t="s">
        <v>108</v>
      </c>
      <c r="C5501" s="0" t="s">
        <v>72</v>
      </c>
      <c r="D5501" s="0" t="s">
        <v>71</v>
      </c>
      <c r="E5501" s="0" t="n">
        <v>2025</v>
      </c>
      <c r="F5501" s="5" t="n">
        <v>4.97237082339855</v>
      </c>
      <c r="G5501" s="10" t="s">
        <v>4</v>
      </c>
    </row>
    <row r="5502" customFormat="false" ht="14.25" hidden="true" customHeight="false" outlineLevel="0" collapsed="false">
      <c r="A5502" s="0" t="s">
        <v>107</v>
      </c>
      <c r="B5502" s="0" t="s">
        <v>108</v>
      </c>
      <c r="C5502" s="0" t="s">
        <v>72</v>
      </c>
      <c r="D5502" s="0" t="s">
        <v>71</v>
      </c>
      <c r="E5502" s="0" t="n">
        <v>2026</v>
      </c>
      <c r="F5502" s="5" t="n">
        <v>4.99642378645475</v>
      </c>
      <c r="G5502" s="10" t="s">
        <v>4</v>
      </c>
    </row>
    <row r="5503" customFormat="false" ht="14.25" hidden="true" customHeight="false" outlineLevel="0" collapsed="false">
      <c r="A5503" s="0" t="s">
        <v>107</v>
      </c>
      <c r="B5503" s="0" t="s">
        <v>108</v>
      </c>
      <c r="C5503" s="0" t="s">
        <v>72</v>
      </c>
      <c r="D5503" s="0" t="s">
        <v>71</v>
      </c>
      <c r="E5503" s="0" t="n">
        <v>2027</v>
      </c>
      <c r="F5503" s="5" t="n">
        <v>4.87374875186169</v>
      </c>
      <c r="G5503" s="10" t="s">
        <v>4</v>
      </c>
    </row>
    <row r="5504" customFormat="false" ht="14.25" hidden="true" customHeight="false" outlineLevel="0" collapsed="false">
      <c r="A5504" s="0" t="s">
        <v>107</v>
      </c>
      <c r="B5504" s="0" t="s">
        <v>108</v>
      </c>
      <c r="C5504" s="0" t="s">
        <v>72</v>
      </c>
      <c r="D5504" s="0" t="s">
        <v>71</v>
      </c>
      <c r="E5504" s="0" t="n">
        <v>2028</v>
      </c>
      <c r="F5504" s="5" t="n">
        <v>4.92666545094187</v>
      </c>
      <c r="G5504" s="10" t="s">
        <v>4</v>
      </c>
    </row>
    <row r="5505" customFormat="false" ht="14.25" hidden="true" customHeight="false" outlineLevel="0" collapsed="false">
      <c r="A5505" s="0" t="s">
        <v>107</v>
      </c>
      <c r="B5505" s="0" t="s">
        <v>108</v>
      </c>
      <c r="C5505" s="0" t="s">
        <v>72</v>
      </c>
      <c r="D5505" s="0" t="s">
        <v>71</v>
      </c>
      <c r="E5505" s="0" t="n">
        <v>2029</v>
      </c>
      <c r="F5505" s="5" t="n">
        <v>4.85087962471006</v>
      </c>
      <c r="G5505" s="10" t="s">
        <v>4</v>
      </c>
    </row>
    <row r="5506" customFormat="false" ht="14.25" hidden="true" customHeight="false" outlineLevel="0" collapsed="false">
      <c r="A5506" s="0" t="s">
        <v>107</v>
      </c>
      <c r="B5506" s="0" t="s">
        <v>108</v>
      </c>
      <c r="C5506" s="0" t="s">
        <v>72</v>
      </c>
      <c r="D5506" s="0" t="s">
        <v>71</v>
      </c>
      <c r="E5506" s="0" t="n">
        <v>2030</v>
      </c>
      <c r="F5506" s="5" t="n">
        <v>4.85231368281424</v>
      </c>
      <c r="G5506" s="10" t="s">
        <v>4</v>
      </c>
    </row>
    <row r="5507" customFormat="false" ht="14.25" hidden="true" customHeight="false" outlineLevel="0" collapsed="false">
      <c r="A5507" s="0" t="s">
        <v>107</v>
      </c>
      <c r="B5507" s="0" t="s">
        <v>108</v>
      </c>
      <c r="C5507" s="0" t="s">
        <v>72</v>
      </c>
      <c r="D5507" s="0" t="s">
        <v>71</v>
      </c>
      <c r="E5507" s="0" t="n">
        <v>2031</v>
      </c>
      <c r="F5507" s="5" t="n">
        <v>4.75509378368224</v>
      </c>
      <c r="G5507" s="10" t="s">
        <v>4</v>
      </c>
    </row>
    <row r="5508" customFormat="false" ht="14.25" hidden="true" customHeight="false" outlineLevel="0" collapsed="false">
      <c r="A5508" s="0" t="s">
        <v>107</v>
      </c>
      <c r="B5508" s="0" t="s">
        <v>108</v>
      </c>
      <c r="C5508" s="0" t="s">
        <v>72</v>
      </c>
      <c r="D5508" s="0" t="s">
        <v>71</v>
      </c>
      <c r="E5508" s="0" t="n">
        <v>2032</v>
      </c>
      <c r="F5508" s="5" t="n">
        <v>4.92382934588478</v>
      </c>
      <c r="G5508" s="10" t="s">
        <v>4</v>
      </c>
    </row>
    <row r="5509" customFormat="false" ht="14.25" hidden="true" customHeight="false" outlineLevel="0" collapsed="false">
      <c r="A5509" s="0" t="s">
        <v>107</v>
      </c>
      <c r="B5509" s="0" t="s">
        <v>108</v>
      </c>
      <c r="C5509" s="0" t="s">
        <v>72</v>
      </c>
      <c r="D5509" s="0" t="s">
        <v>71</v>
      </c>
      <c r="E5509" s="0" t="n">
        <v>2033</v>
      </c>
      <c r="F5509" s="5" t="n">
        <v>5.05767981556317</v>
      </c>
      <c r="G5509" s="10" t="s">
        <v>4</v>
      </c>
    </row>
    <row r="5510" customFormat="false" ht="14.25" hidden="true" customHeight="false" outlineLevel="0" collapsed="false">
      <c r="A5510" s="0" t="s">
        <v>107</v>
      </c>
      <c r="B5510" s="0" t="s">
        <v>108</v>
      </c>
      <c r="C5510" s="0" t="s">
        <v>72</v>
      </c>
      <c r="D5510" s="0" t="s">
        <v>71</v>
      </c>
      <c r="E5510" s="0" t="n">
        <v>2034</v>
      </c>
      <c r="F5510" s="5" t="n">
        <v>5.23687279011851</v>
      </c>
      <c r="G5510" s="10" t="s">
        <v>4</v>
      </c>
    </row>
    <row r="5511" customFormat="false" ht="14.25" hidden="true" customHeight="false" outlineLevel="0" collapsed="false">
      <c r="A5511" s="0" t="s">
        <v>107</v>
      </c>
      <c r="B5511" s="0" t="s">
        <v>108</v>
      </c>
      <c r="C5511" s="0" t="s">
        <v>72</v>
      </c>
      <c r="D5511" s="0" t="s">
        <v>71</v>
      </c>
      <c r="E5511" s="0" t="n">
        <v>2035</v>
      </c>
      <c r="F5511" s="5" t="n">
        <v>5.27516787294904</v>
      </c>
      <c r="G5511" s="10" t="s">
        <v>4</v>
      </c>
    </row>
    <row r="5512" customFormat="false" ht="14.25" hidden="true" customHeight="false" outlineLevel="0" collapsed="false">
      <c r="A5512" s="0" t="s">
        <v>107</v>
      </c>
      <c r="B5512" s="0" t="s">
        <v>108</v>
      </c>
      <c r="C5512" s="0" t="s">
        <v>72</v>
      </c>
      <c r="D5512" s="0" t="s">
        <v>71</v>
      </c>
      <c r="E5512" s="0" t="n">
        <v>2036</v>
      </c>
      <c r="F5512" s="5" t="n">
        <v>5.33382039860056</v>
      </c>
      <c r="G5512" s="10" t="s">
        <v>4</v>
      </c>
    </row>
    <row r="5513" customFormat="false" ht="14.25" hidden="true" customHeight="false" outlineLevel="0" collapsed="false">
      <c r="A5513" s="0" t="s">
        <v>107</v>
      </c>
      <c r="B5513" s="0" t="s">
        <v>108</v>
      </c>
      <c r="C5513" s="0" t="s">
        <v>72</v>
      </c>
      <c r="D5513" s="0" t="s">
        <v>71</v>
      </c>
      <c r="E5513" s="0" t="n">
        <v>2037</v>
      </c>
      <c r="F5513" s="5" t="n">
        <v>5.52611112921624</v>
      </c>
      <c r="G5513" s="10" t="s">
        <v>4</v>
      </c>
    </row>
    <row r="5514" customFormat="false" ht="14.25" hidden="true" customHeight="false" outlineLevel="0" collapsed="false">
      <c r="A5514" s="0" t="s">
        <v>107</v>
      </c>
      <c r="B5514" s="0" t="s">
        <v>108</v>
      </c>
      <c r="C5514" s="0" t="s">
        <v>72</v>
      </c>
      <c r="D5514" s="0" t="s">
        <v>71</v>
      </c>
      <c r="E5514" s="0" t="n">
        <v>2038</v>
      </c>
      <c r="F5514" s="5" t="n">
        <v>5.61024400217214</v>
      </c>
      <c r="G5514" s="10" t="s">
        <v>4</v>
      </c>
    </row>
    <row r="5515" customFormat="false" ht="14.25" hidden="true" customHeight="false" outlineLevel="0" collapsed="false">
      <c r="A5515" s="0" t="s">
        <v>107</v>
      </c>
      <c r="B5515" s="0" t="s">
        <v>108</v>
      </c>
      <c r="C5515" s="0" t="s">
        <v>72</v>
      </c>
      <c r="D5515" s="0" t="s">
        <v>71</v>
      </c>
      <c r="E5515" s="0" t="n">
        <v>2039</v>
      </c>
      <c r="F5515" s="5" t="n">
        <v>5.84774679653324</v>
      </c>
      <c r="G5515" s="10" t="s">
        <v>4</v>
      </c>
    </row>
    <row r="5516" customFormat="false" ht="14.25" hidden="true" customHeight="false" outlineLevel="0" collapsed="false">
      <c r="A5516" s="0" t="s">
        <v>107</v>
      </c>
      <c r="B5516" s="0" t="s">
        <v>108</v>
      </c>
      <c r="C5516" s="0" t="s">
        <v>72</v>
      </c>
      <c r="D5516" s="0" t="s">
        <v>71</v>
      </c>
      <c r="E5516" s="0" t="n">
        <v>2040</v>
      </c>
      <c r="F5516" s="5" t="n">
        <v>5.9000728727913</v>
      </c>
      <c r="G5516" s="10" t="s">
        <v>4</v>
      </c>
    </row>
    <row r="5517" customFormat="false" ht="14.25" hidden="true" customHeight="false" outlineLevel="0" collapsed="false">
      <c r="A5517" s="0" t="s">
        <v>107</v>
      </c>
      <c r="B5517" s="0" t="s">
        <v>108</v>
      </c>
      <c r="C5517" s="0" t="s">
        <v>75</v>
      </c>
      <c r="D5517" s="0" t="s">
        <v>71</v>
      </c>
      <c r="E5517" s="0" t="n">
        <v>2024</v>
      </c>
      <c r="F5517" s="5" t="n">
        <v>0.6398149824</v>
      </c>
      <c r="G5517" s="10" t="s">
        <v>4</v>
      </c>
    </row>
    <row r="5518" customFormat="false" ht="14.25" hidden="true" customHeight="false" outlineLevel="0" collapsed="false">
      <c r="A5518" s="0" t="s">
        <v>107</v>
      </c>
      <c r="B5518" s="0" t="s">
        <v>108</v>
      </c>
      <c r="C5518" s="0" t="s">
        <v>75</v>
      </c>
      <c r="D5518" s="0" t="s">
        <v>71</v>
      </c>
      <c r="E5518" s="0" t="n">
        <v>2025</v>
      </c>
      <c r="F5518" s="5" t="n">
        <v>0.6524433984</v>
      </c>
      <c r="G5518" s="10" t="s">
        <v>4</v>
      </c>
    </row>
    <row r="5519" customFormat="false" ht="14.25" hidden="true" customHeight="false" outlineLevel="0" collapsed="false">
      <c r="A5519" s="0" t="s">
        <v>107</v>
      </c>
      <c r="B5519" s="0" t="s">
        <v>108</v>
      </c>
      <c r="C5519" s="0" t="s">
        <v>75</v>
      </c>
      <c r="D5519" s="0" t="s">
        <v>71</v>
      </c>
      <c r="E5519" s="0" t="n">
        <v>2026</v>
      </c>
      <c r="F5519" s="5" t="n">
        <v>0.765613551753982</v>
      </c>
      <c r="G5519" s="10" t="s">
        <v>4</v>
      </c>
    </row>
    <row r="5520" customFormat="false" ht="14.25" hidden="true" customHeight="false" outlineLevel="0" collapsed="false">
      <c r="A5520" s="0" t="s">
        <v>107</v>
      </c>
      <c r="B5520" s="0" t="s">
        <v>108</v>
      </c>
      <c r="C5520" s="0" t="s">
        <v>75</v>
      </c>
      <c r="D5520" s="0" t="s">
        <v>71</v>
      </c>
      <c r="E5520" s="0" t="n">
        <v>2027</v>
      </c>
      <c r="F5520" s="5" t="n">
        <v>1.03924199938248</v>
      </c>
      <c r="G5520" s="10" t="s">
        <v>4</v>
      </c>
    </row>
    <row r="5521" customFormat="false" ht="14.25" hidden="true" customHeight="false" outlineLevel="0" collapsed="false">
      <c r="A5521" s="0" t="s">
        <v>107</v>
      </c>
      <c r="B5521" s="0" t="s">
        <v>108</v>
      </c>
      <c r="C5521" s="0" t="s">
        <v>75</v>
      </c>
      <c r="D5521" s="0" t="s">
        <v>71</v>
      </c>
      <c r="E5521" s="0" t="n">
        <v>2028</v>
      </c>
      <c r="F5521" s="5" t="n">
        <v>1.41782055832009</v>
      </c>
      <c r="G5521" s="10" t="s">
        <v>4</v>
      </c>
    </row>
    <row r="5522" customFormat="false" ht="14.25" hidden="true" customHeight="false" outlineLevel="0" collapsed="false">
      <c r="A5522" s="0" t="s">
        <v>107</v>
      </c>
      <c r="B5522" s="0" t="s">
        <v>108</v>
      </c>
      <c r="C5522" s="0" t="s">
        <v>75</v>
      </c>
      <c r="D5522" s="0" t="s">
        <v>71</v>
      </c>
      <c r="E5522" s="0" t="n">
        <v>2029</v>
      </c>
      <c r="F5522" s="5" t="n">
        <v>1.64127596964645</v>
      </c>
      <c r="G5522" s="10" t="s">
        <v>4</v>
      </c>
    </row>
    <row r="5523" customFormat="false" ht="14.25" hidden="true" customHeight="false" outlineLevel="0" collapsed="false">
      <c r="A5523" s="0" t="s">
        <v>107</v>
      </c>
      <c r="B5523" s="0" t="s">
        <v>108</v>
      </c>
      <c r="C5523" s="0" t="s">
        <v>75</v>
      </c>
      <c r="D5523" s="0" t="s">
        <v>71</v>
      </c>
      <c r="E5523" s="0" t="n">
        <v>2030</v>
      </c>
      <c r="F5523" s="5" t="n">
        <v>1.8460111343067</v>
      </c>
      <c r="G5523" s="10" t="s">
        <v>4</v>
      </c>
    </row>
    <row r="5524" customFormat="false" ht="14.25" hidden="true" customHeight="false" outlineLevel="0" collapsed="false">
      <c r="A5524" s="0" t="s">
        <v>107</v>
      </c>
      <c r="B5524" s="0" t="s">
        <v>108</v>
      </c>
      <c r="C5524" s="0" t="s">
        <v>75</v>
      </c>
      <c r="D5524" s="0" t="s">
        <v>71</v>
      </c>
      <c r="E5524" s="0" t="n">
        <v>2031</v>
      </c>
      <c r="F5524" s="5" t="n">
        <v>2.34101125544591</v>
      </c>
      <c r="G5524" s="10" t="s">
        <v>4</v>
      </c>
    </row>
    <row r="5525" customFormat="false" ht="14.25" hidden="true" customHeight="false" outlineLevel="0" collapsed="false">
      <c r="A5525" s="0" t="s">
        <v>107</v>
      </c>
      <c r="B5525" s="0" t="s">
        <v>108</v>
      </c>
      <c r="C5525" s="0" t="s">
        <v>75</v>
      </c>
      <c r="D5525" s="0" t="s">
        <v>71</v>
      </c>
      <c r="E5525" s="0" t="n">
        <v>2032</v>
      </c>
      <c r="F5525" s="5" t="n">
        <v>2.83770641996222</v>
      </c>
      <c r="G5525" s="10" t="s">
        <v>4</v>
      </c>
    </row>
    <row r="5526" customFormat="false" ht="14.25" hidden="true" customHeight="false" outlineLevel="0" collapsed="false">
      <c r="A5526" s="0" t="s">
        <v>107</v>
      </c>
      <c r="B5526" s="0" t="s">
        <v>108</v>
      </c>
      <c r="C5526" s="0" t="s">
        <v>75</v>
      </c>
      <c r="D5526" s="0" t="s">
        <v>71</v>
      </c>
      <c r="E5526" s="0" t="n">
        <v>2033</v>
      </c>
      <c r="F5526" s="5" t="n">
        <v>3.17004406463045</v>
      </c>
      <c r="G5526" s="10" t="s">
        <v>4</v>
      </c>
    </row>
    <row r="5527" customFormat="false" ht="14.25" hidden="true" customHeight="false" outlineLevel="0" collapsed="false">
      <c r="A5527" s="0" t="s">
        <v>107</v>
      </c>
      <c r="B5527" s="0" t="s">
        <v>108</v>
      </c>
      <c r="C5527" s="0" t="s">
        <v>75</v>
      </c>
      <c r="D5527" s="0" t="s">
        <v>71</v>
      </c>
      <c r="E5527" s="0" t="n">
        <v>2034</v>
      </c>
      <c r="F5527" s="5" t="n">
        <v>3.50429165936537</v>
      </c>
      <c r="G5527" s="10" t="s">
        <v>4</v>
      </c>
    </row>
    <row r="5528" customFormat="false" ht="14.25" hidden="true" customHeight="false" outlineLevel="0" collapsed="false">
      <c r="A5528" s="0" t="s">
        <v>107</v>
      </c>
      <c r="B5528" s="0" t="s">
        <v>108</v>
      </c>
      <c r="C5528" s="0" t="s">
        <v>75</v>
      </c>
      <c r="D5528" s="0" t="s">
        <v>71</v>
      </c>
      <c r="E5528" s="0" t="n">
        <v>2035</v>
      </c>
      <c r="F5528" s="5" t="n">
        <v>3.70942088833496</v>
      </c>
      <c r="G5528" s="10" t="s">
        <v>4</v>
      </c>
    </row>
    <row r="5529" customFormat="false" ht="14.25" hidden="true" customHeight="false" outlineLevel="0" collapsed="false">
      <c r="A5529" s="0" t="s">
        <v>107</v>
      </c>
      <c r="B5529" s="0" t="s">
        <v>108</v>
      </c>
      <c r="C5529" s="0" t="s">
        <v>75</v>
      </c>
      <c r="D5529" s="0" t="s">
        <v>71</v>
      </c>
      <c r="E5529" s="0" t="n">
        <v>2036</v>
      </c>
      <c r="F5529" s="5" t="n">
        <v>4.02922596063641</v>
      </c>
      <c r="G5529" s="10" t="s">
        <v>4</v>
      </c>
    </row>
    <row r="5530" customFormat="false" ht="14.25" hidden="true" customHeight="false" outlineLevel="0" collapsed="false">
      <c r="A5530" s="0" t="s">
        <v>107</v>
      </c>
      <c r="B5530" s="0" t="s">
        <v>108</v>
      </c>
      <c r="C5530" s="0" t="s">
        <v>75</v>
      </c>
      <c r="D5530" s="0" t="s">
        <v>71</v>
      </c>
      <c r="E5530" s="0" t="n">
        <v>2037</v>
      </c>
      <c r="F5530" s="5" t="n">
        <v>4.32853988914082</v>
      </c>
      <c r="G5530" s="10" t="s">
        <v>4</v>
      </c>
    </row>
    <row r="5531" customFormat="false" ht="14.25" hidden="true" customHeight="false" outlineLevel="0" collapsed="false">
      <c r="A5531" s="0" t="s">
        <v>107</v>
      </c>
      <c r="B5531" s="0" t="s">
        <v>108</v>
      </c>
      <c r="C5531" s="0" t="s">
        <v>75</v>
      </c>
      <c r="D5531" s="0" t="s">
        <v>71</v>
      </c>
      <c r="E5531" s="0" t="n">
        <v>2038</v>
      </c>
      <c r="F5531" s="5" t="n">
        <v>4.59845526937082</v>
      </c>
      <c r="G5531" s="10" t="s">
        <v>4</v>
      </c>
    </row>
    <row r="5532" customFormat="false" ht="14.25" hidden="true" customHeight="false" outlineLevel="0" collapsed="false">
      <c r="A5532" s="0" t="s">
        <v>107</v>
      </c>
      <c r="B5532" s="0" t="s">
        <v>108</v>
      </c>
      <c r="C5532" s="0" t="s">
        <v>75</v>
      </c>
      <c r="D5532" s="0" t="s">
        <v>71</v>
      </c>
      <c r="E5532" s="0" t="n">
        <v>2039</v>
      </c>
      <c r="F5532" s="5" t="n">
        <v>4.83034879938338</v>
      </c>
      <c r="G5532" s="10" t="s">
        <v>4</v>
      </c>
    </row>
    <row r="5533" customFormat="false" ht="14.25" hidden="true" customHeight="false" outlineLevel="0" collapsed="false">
      <c r="A5533" s="0" t="s">
        <v>107</v>
      </c>
      <c r="B5533" s="0" t="s">
        <v>108</v>
      </c>
      <c r="C5533" s="0" t="s">
        <v>75</v>
      </c>
      <c r="D5533" s="0" t="s">
        <v>71</v>
      </c>
      <c r="E5533" s="0" t="n">
        <v>2040</v>
      </c>
      <c r="F5533" s="5" t="n">
        <v>5.01631722815964</v>
      </c>
      <c r="G5533" s="10" t="s">
        <v>4</v>
      </c>
    </row>
    <row r="5534" customFormat="false" ht="14.25" hidden="true" customHeight="false" outlineLevel="0" collapsed="false">
      <c r="A5534" s="0" t="s">
        <v>107</v>
      </c>
      <c r="B5534" s="0" t="s">
        <v>108</v>
      </c>
      <c r="C5534" s="0" t="s">
        <v>75</v>
      </c>
      <c r="D5534" s="0" t="s">
        <v>75</v>
      </c>
      <c r="E5534" s="0" t="n">
        <v>2024</v>
      </c>
      <c r="F5534" s="5" t="n">
        <v>0.6398149824</v>
      </c>
      <c r="G5534" s="10" t="s">
        <v>4</v>
      </c>
    </row>
    <row r="5535" customFormat="false" ht="14.25" hidden="true" customHeight="false" outlineLevel="0" collapsed="false">
      <c r="A5535" s="0" t="s">
        <v>107</v>
      </c>
      <c r="B5535" s="0" t="s">
        <v>108</v>
      </c>
      <c r="C5535" s="0" t="s">
        <v>75</v>
      </c>
      <c r="D5535" s="0" t="s">
        <v>75</v>
      </c>
      <c r="E5535" s="0" t="n">
        <v>2025</v>
      </c>
      <c r="F5535" s="5" t="n">
        <v>0.6524433984</v>
      </c>
      <c r="G5535" s="10" t="s">
        <v>4</v>
      </c>
    </row>
    <row r="5536" customFormat="false" ht="14.25" hidden="true" customHeight="false" outlineLevel="0" collapsed="false">
      <c r="A5536" s="0" t="s">
        <v>107</v>
      </c>
      <c r="B5536" s="0" t="s">
        <v>108</v>
      </c>
      <c r="C5536" s="0" t="s">
        <v>75</v>
      </c>
      <c r="D5536" s="0" t="s">
        <v>75</v>
      </c>
      <c r="E5536" s="0" t="n">
        <v>2026</v>
      </c>
      <c r="F5536" s="5" t="n">
        <v>0.765613551753982</v>
      </c>
      <c r="G5536" s="10" t="s">
        <v>4</v>
      </c>
    </row>
    <row r="5537" customFormat="false" ht="14.25" hidden="true" customHeight="false" outlineLevel="0" collapsed="false">
      <c r="A5537" s="0" t="s">
        <v>107</v>
      </c>
      <c r="B5537" s="0" t="s">
        <v>108</v>
      </c>
      <c r="C5537" s="0" t="s">
        <v>75</v>
      </c>
      <c r="D5537" s="0" t="s">
        <v>75</v>
      </c>
      <c r="E5537" s="0" t="n">
        <v>2027</v>
      </c>
      <c r="F5537" s="5" t="n">
        <v>1.03924199938248</v>
      </c>
      <c r="G5537" s="10" t="s">
        <v>4</v>
      </c>
    </row>
    <row r="5538" customFormat="false" ht="14.25" hidden="true" customHeight="false" outlineLevel="0" collapsed="false">
      <c r="A5538" s="0" t="s">
        <v>107</v>
      </c>
      <c r="B5538" s="0" t="s">
        <v>108</v>
      </c>
      <c r="C5538" s="0" t="s">
        <v>75</v>
      </c>
      <c r="D5538" s="0" t="s">
        <v>75</v>
      </c>
      <c r="E5538" s="0" t="n">
        <v>2028</v>
      </c>
      <c r="F5538" s="5" t="n">
        <v>1.41782055832009</v>
      </c>
      <c r="G5538" s="10" t="s">
        <v>4</v>
      </c>
    </row>
    <row r="5539" customFormat="false" ht="14.25" hidden="true" customHeight="false" outlineLevel="0" collapsed="false">
      <c r="A5539" s="0" t="s">
        <v>107</v>
      </c>
      <c r="B5539" s="0" t="s">
        <v>108</v>
      </c>
      <c r="C5539" s="0" t="s">
        <v>75</v>
      </c>
      <c r="D5539" s="0" t="s">
        <v>75</v>
      </c>
      <c r="E5539" s="0" t="n">
        <v>2029</v>
      </c>
      <c r="F5539" s="5" t="n">
        <v>1.64127596964645</v>
      </c>
      <c r="G5539" s="10" t="s">
        <v>4</v>
      </c>
    </row>
    <row r="5540" customFormat="false" ht="14.25" hidden="true" customHeight="false" outlineLevel="0" collapsed="false">
      <c r="A5540" s="0" t="s">
        <v>107</v>
      </c>
      <c r="B5540" s="0" t="s">
        <v>108</v>
      </c>
      <c r="C5540" s="0" t="s">
        <v>75</v>
      </c>
      <c r="D5540" s="0" t="s">
        <v>75</v>
      </c>
      <c r="E5540" s="0" t="n">
        <v>2030</v>
      </c>
      <c r="F5540" s="5" t="n">
        <v>1.8460111343067</v>
      </c>
      <c r="G5540" s="10" t="s">
        <v>4</v>
      </c>
    </row>
    <row r="5541" customFormat="false" ht="14.25" hidden="true" customHeight="false" outlineLevel="0" collapsed="false">
      <c r="A5541" s="0" t="s">
        <v>107</v>
      </c>
      <c r="B5541" s="0" t="s">
        <v>108</v>
      </c>
      <c r="C5541" s="0" t="s">
        <v>75</v>
      </c>
      <c r="D5541" s="0" t="s">
        <v>75</v>
      </c>
      <c r="E5541" s="0" t="n">
        <v>2031</v>
      </c>
      <c r="F5541" s="5" t="n">
        <v>2.34101125544591</v>
      </c>
      <c r="G5541" s="10" t="s">
        <v>4</v>
      </c>
    </row>
    <row r="5542" customFormat="false" ht="14.25" hidden="true" customHeight="false" outlineLevel="0" collapsed="false">
      <c r="A5542" s="0" t="s">
        <v>107</v>
      </c>
      <c r="B5542" s="0" t="s">
        <v>108</v>
      </c>
      <c r="C5542" s="0" t="s">
        <v>75</v>
      </c>
      <c r="D5542" s="0" t="s">
        <v>75</v>
      </c>
      <c r="E5542" s="0" t="n">
        <v>2032</v>
      </c>
      <c r="F5542" s="5" t="n">
        <v>2.83770641996222</v>
      </c>
      <c r="G5542" s="10" t="s">
        <v>4</v>
      </c>
    </row>
    <row r="5543" customFormat="false" ht="14.25" hidden="true" customHeight="false" outlineLevel="0" collapsed="false">
      <c r="A5543" s="0" t="s">
        <v>107</v>
      </c>
      <c r="B5543" s="0" t="s">
        <v>108</v>
      </c>
      <c r="C5543" s="0" t="s">
        <v>75</v>
      </c>
      <c r="D5543" s="0" t="s">
        <v>75</v>
      </c>
      <c r="E5543" s="0" t="n">
        <v>2033</v>
      </c>
      <c r="F5543" s="5" t="n">
        <v>3.17004406463045</v>
      </c>
      <c r="G5543" s="10" t="s">
        <v>4</v>
      </c>
    </row>
    <row r="5544" customFormat="false" ht="14.25" hidden="true" customHeight="false" outlineLevel="0" collapsed="false">
      <c r="A5544" s="0" t="s">
        <v>107</v>
      </c>
      <c r="B5544" s="0" t="s">
        <v>108</v>
      </c>
      <c r="C5544" s="0" t="s">
        <v>75</v>
      </c>
      <c r="D5544" s="0" t="s">
        <v>75</v>
      </c>
      <c r="E5544" s="0" t="n">
        <v>2034</v>
      </c>
      <c r="F5544" s="5" t="n">
        <v>3.50429165936537</v>
      </c>
      <c r="G5544" s="10" t="s">
        <v>4</v>
      </c>
    </row>
    <row r="5545" customFormat="false" ht="14.25" hidden="true" customHeight="false" outlineLevel="0" collapsed="false">
      <c r="A5545" s="0" t="s">
        <v>107</v>
      </c>
      <c r="B5545" s="0" t="s">
        <v>108</v>
      </c>
      <c r="C5545" s="0" t="s">
        <v>75</v>
      </c>
      <c r="D5545" s="0" t="s">
        <v>75</v>
      </c>
      <c r="E5545" s="0" t="n">
        <v>2035</v>
      </c>
      <c r="F5545" s="5" t="n">
        <v>3.70942088833496</v>
      </c>
      <c r="G5545" s="10" t="s">
        <v>4</v>
      </c>
    </row>
    <row r="5546" customFormat="false" ht="14.25" hidden="true" customHeight="false" outlineLevel="0" collapsed="false">
      <c r="A5546" s="0" t="s">
        <v>107</v>
      </c>
      <c r="B5546" s="0" t="s">
        <v>108</v>
      </c>
      <c r="C5546" s="0" t="s">
        <v>75</v>
      </c>
      <c r="D5546" s="0" t="s">
        <v>75</v>
      </c>
      <c r="E5546" s="0" t="n">
        <v>2036</v>
      </c>
      <c r="F5546" s="5" t="n">
        <v>4.02922596063641</v>
      </c>
      <c r="G5546" s="10" t="s">
        <v>4</v>
      </c>
    </row>
    <row r="5547" customFormat="false" ht="14.25" hidden="true" customHeight="false" outlineLevel="0" collapsed="false">
      <c r="A5547" s="0" t="s">
        <v>107</v>
      </c>
      <c r="B5547" s="0" t="s">
        <v>108</v>
      </c>
      <c r="C5547" s="0" t="s">
        <v>75</v>
      </c>
      <c r="D5547" s="0" t="s">
        <v>75</v>
      </c>
      <c r="E5547" s="0" t="n">
        <v>2037</v>
      </c>
      <c r="F5547" s="5" t="n">
        <v>4.32853988914082</v>
      </c>
      <c r="G5547" s="10" t="s">
        <v>4</v>
      </c>
    </row>
    <row r="5548" customFormat="false" ht="14.25" hidden="true" customHeight="false" outlineLevel="0" collapsed="false">
      <c r="A5548" s="0" t="s">
        <v>107</v>
      </c>
      <c r="B5548" s="0" t="s">
        <v>108</v>
      </c>
      <c r="C5548" s="0" t="s">
        <v>75</v>
      </c>
      <c r="D5548" s="0" t="s">
        <v>75</v>
      </c>
      <c r="E5548" s="0" t="n">
        <v>2038</v>
      </c>
      <c r="F5548" s="5" t="n">
        <v>4.59845526937082</v>
      </c>
      <c r="G5548" s="10" t="s">
        <v>4</v>
      </c>
    </row>
    <row r="5549" customFormat="false" ht="14.25" hidden="true" customHeight="false" outlineLevel="0" collapsed="false">
      <c r="A5549" s="0" t="s">
        <v>107</v>
      </c>
      <c r="B5549" s="0" t="s">
        <v>108</v>
      </c>
      <c r="C5549" s="0" t="s">
        <v>75</v>
      </c>
      <c r="D5549" s="0" t="s">
        <v>75</v>
      </c>
      <c r="E5549" s="0" t="n">
        <v>2039</v>
      </c>
      <c r="F5549" s="5" t="n">
        <v>4.83034879938338</v>
      </c>
      <c r="G5549" s="10" t="s">
        <v>4</v>
      </c>
    </row>
    <row r="5550" customFormat="false" ht="14.25" hidden="true" customHeight="false" outlineLevel="0" collapsed="false">
      <c r="A5550" s="0" t="s">
        <v>107</v>
      </c>
      <c r="B5550" s="0" t="s">
        <v>108</v>
      </c>
      <c r="C5550" s="0" t="s">
        <v>75</v>
      </c>
      <c r="D5550" s="0" t="s">
        <v>75</v>
      </c>
      <c r="E5550" s="0" t="n">
        <v>2040</v>
      </c>
      <c r="F5550" s="5" t="n">
        <v>5.01631722815964</v>
      </c>
      <c r="G5550" s="10" t="s">
        <v>4</v>
      </c>
    </row>
    <row r="5551" customFormat="false" ht="14.25" hidden="true" customHeight="false" outlineLevel="0" collapsed="false">
      <c r="A5551" s="0" t="s">
        <v>107</v>
      </c>
      <c r="B5551" s="0" t="s">
        <v>108</v>
      </c>
      <c r="C5551" s="0" t="s">
        <v>76</v>
      </c>
      <c r="D5551" s="0" t="s">
        <v>77</v>
      </c>
      <c r="E5551" s="0" t="n">
        <v>2024</v>
      </c>
      <c r="F5551" s="5" t="n">
        <v>0.02495038</v>
      </c>
      <c r="G5551" s="10" t="s">
        <v>4</v>
      </c>
    </row>
    <row r="5552" customFormat="false" ht="14.25" hidden="true" customHeight="false" outlineLevel="0" collapsed="false">
      <c r="A5552" s="0" t="s">
        <v>107</v>
      </c>
      <c r="B5552" s="0" t="s">
        <v>108</v>
      </c>
      <c r="C5552" s="0" t="s">
        <v>76</v>
      </c>
      <c r="D5552" s="0" t="s">
        <v>77</v>
      </c>
      <c r="E5552" s="0" t="n">
        <v>2025</v>
      </c>
      <c r="F5552" s="5" t="n">
        <v>0.026019682</v>
      </c>
      <c r="G5552" s="10" t="s">
        <v>4</v>
      </c>
    </row>
    <row r="5553" customFormat="false" ht="14.25" hidden="true" customHeight="false" outlineLevel="0" collapsed="false">
      <c r="A5553" s="0" t="s">
        <v>107</v>
      </c>
      <c r="B5553" s="0" t="s">
        <v>108</v>
      </c>
      <c r="C5553" s="0" t="s">
        <v>76</v>
      </c>
      <c r="D5553" s="0" t="s">
        <v>77</v>
      </c>
      <c r="E5553" s="0" t="n">
        <v>2026</v>
      </c>
      <c r="F5553" s="5" t="n">
        <v>0.0621245736</v>
      </c>
      <c r="G5553" s="10" t="s">
        <v>4</v>
      </c>
    </row>
    <row r="5554" customFormat="false" ht="14.25" hidden="true" customHeight="false" outlineLevel="0" collapsed="false">
      <c r="A5554" s="0" t="s">
        <v>107</v>
      </c>
      <c r="B5554" s="0" t="s">
        <v>108</v>
      </c>
      <c r="C5554" s="0" t="s">
        <v>76</v>
      </c>
      <c r="D5554" s="0" t="s">
        <v>77</v>
      </c>
      <c r="E5554" s="0" t="n">
        <v>2027</v>
      </c>
      <c r="F5554" s="5" t="n">
        <v>0.091867932</v>
      </c>
      <c r="G5554" s="10" t="s">
        <v>4</v>
      </c>
    </row>
    <row r="5555" customFormat="false" ht="14.25" hidden="true" customHeight="false" outlineLevel="0" collapsed="false">
      <c r="A5555" s="0" t="s">
        <v>107</v>
      </c>
      <c r="B5555" s="0" t="s">
        <v>108</v>
      </c>
      <c r="C5555" s="0" t="s">
        <v>76</v>
      </c>
      <c r="D5555" s="0" t="s">
        <v>77</v>
      </c>
      <c r="E5555" s="0" t="n">
        <v>2028</v>
      </c>
      <c r="F5555" s="5" t="n">
        <v>0.098025954</v>
      </c>
      <c r="G5555" s="10" t="s">
        <v>4</v>
      </c>
    </row>
    <row r="5556" customFormat="false" ht="14.25" hidden="true" customHeight="false" outlineLevel="0" collapsed="false">
      <c r="A5556" s="0" t="s">
        <v>107</v>
      </c>
      <c r="B5556" s="0" t="s">
        <v>108</v>
      </c>
      <c r="C5556" s="0" t="s">
        <v>76</v>
      </c>
      <c r="D5556" s="0" t="s">
        <v>77</v>
      </c>
      <c r="E5556" s="0" t="n">
        <v>2029</v>
      </c>
      <c r="F5556" s="5" t="n">
        <v>0.094536</v>
      </c>
      <c r="G5556" s="10" t="s">
        <v>4</v>
      </c>
    </row>
    <row r="5557" customFormat="false" ht="14.25" hidden="true" customHeight="false" outlineLevel="0" collapsed="false">
      <c r="A5557" s="0" t="s">
        <v>107</v>
      </c>
      <c r="B5557" s="0" t="s">
        <v>108</v>
      </c>
      <c r="C5557" s="0" t="s">
        <v>76</v>
      </c>
      <c r="D5557" s="0" t="s">
        <v>77</v>
      </c>
      <c r="E5557" s="0" t="n">
        <v>2030</v>
      </c>
      <c r="F5557" s="5" t="n">
        <v>0.068117346</v>
      </c>
      <c r="G5557" s="10" t="s">
        <v>4</v>
      </c>
    </row>
    <row r="5558" customFormat="false" ht="14.25" hidden="true" customHeight="false" outlineLevel="0" collapsed="false">
      <c r="A5558" s="0" t="s">
        <v>107</v>
      </c>
      <c r="B5558" s="0" t="s">
        <v>108</v>
      </c>
      <c r="C5558" s="0" t="s">
        <v>76</v>
      </c>
      <c r="D5558" s="0" t="s">
        <v>77</v>
      </c>
      <c r="E5558" s="0" t="n">
        <v>2031</v>
      </c>
      <c r="F5558" s="5" t="n">
        <v>0.065093658</v>
      </c>
      <c r="G5558" s="10" t="s">
        <v>4</v>
      </c>
    </row>
    <row r="5559" customFormat="false" ht="14.25" hidden="true" customHeight="false" outlineLevel="0" collapsed="false">
      <c r="A5559" s="0" t="s">
        <v>107</v>
      </c>
      <c r="B5559" s="0" t="s">
        <v>108</v>
      </c>
      <c r="C5559" s="0" t="s">
        <v>76</v>
      </c>
      <c r="D5559" s="0" t="s">
        <v>77</v>
      </c>
      <c r="E5559" s="0" t="n">
        <v>2032</v>
      </c>
      <c r="F5559" s="5" t="n">
        <v>0.063467391</v>
      </c>
      <c r="G5559" s="10" t="s">
        <v>4</v>
      </c>
    </row>
    <row r="5560" customFormat="false" ht="14.25" hidden="true" customHeight="false" outlineLevel="0" collapsed="false">
      <c r="A5560" s="0" t="s">
        <v>107</v>
      </c>
      <c r="B5560" s="0" t="s">
        <v>108</v>
      </c>
      <c r="C5560" s="0" t="s">
        <v>76</v>
      </c>
      <c r="D5560" s="0" t="s">
        <v>77</v>
      </c>
      <c r="E5560" s="0" t="n">
        <v>2033</v>
      </c>
      <c r="F5560" s="5" t="n">
        <v>0.063569856</v>
      </c>
      <c r="G5560" s="10" t="s">
        <v>4</v>
      </c>
    </row>
    <row r="5561" customFormat="false" ht="14.25" hidden="true" customHeight="false" outlineLevel="0" collapsed="false">
      <c r="A5561" s="0" t="s">
        <v>107</v>
      </c>
      <c r="B5561" s="0" t="s">
        <v>108</v>
      </c>
      <c r="C5561" s="0" t="s">
        <v>76</v>
      </c>
      <c r="D5561" s="0" t="s">
        <v>77</v>
      </c>
      <c r="E5561" s="0" t="n">
        <v>2034</v>
      </c>
      <c r="F5561" s="5" t="n">
        <v>0.0641270056</v>
      </c>
      <c r="G5561" s="10" t="s">
        <v>4</v>
      </c>
    </row>
    <row r="5562" customFormat="false" ht="14.25" hidden="true" customHeight="false" outlineLevel="0" collapsed="false">
      <c r="A5562" s="0" t="s">
        <v>107</v>
      </c>
      <c r="B5562" s="0" t="s">
        <v>108</v>
      </c>
      <c r="C5562" s="0" t="s">
        <v>76</v>
      </c>
      <c r="D5562" s="0" t="s">
        <v>77</v>
      </c>
      <c r="E5562" s="0" t="n">
        <v>2035</v>
      </c>
      <c r="F5562" s="5" t="n">
        <v>0.064071072</v>
      </c>
      <c r="G5562" s="10" t="s">
        <v>4</v>
      </c>
    </row>
    <row r="5563" customFormat="false" ht="14.25" hidden="true" customHeight="false" outlineLevel="0" collapsed="false">
      <c r="A5563" s="0" t="s">
        <v>107</v>
      </c>
      <c r="B5563" s="0" t="s">
        <v>108</v>
      </c>
      <c r="C5563" s="0" t="s">
        <v>76</v>
      </c>
      <c r="D5563" s="0" t="s">
        <v>77</v>
      </c>
      <c r="E5563" s="0" t="n">
        <v>2036</v>
      </c>
      <c r="F5563" s="5" t="n">
        <v>0.0644474272</v>
      </c>
      <c r="G5563" s="10" t="s">
        <v>4</v>
      </c>
    </row>
    <row r="5564" customFormat="false" ht="14.25" hidden="true" customHeight="false" outlineLevel="0" collapsed="false">
      <c r="A5564" s="0" t="s">
        <v>107</v>
      </c>
      <c r="B5564" s="0" t="s">
        <v>108</v>
      </c>
      <c r="C5564" s="0" t="s">
        <v>76</v>
      </c>
      <c r="D5564" s="0" t="s">
        <v>77</v>
      </c>
      <c r="E5564" s="0" t="n">
        <v>2037</v>
      </c>
      <c r="F5564" s="5" t="n">
        <v>0.0649416768</v>
      </c>
      <c r="G5564" s="10" t="s">
        <v>4</v>
      </c>
    </row>
    <row r="5565" customFormat="false" ht="14.25" hidden="true" customHeight="false" outlineLevel="0" collapsed="false">
      <c r="A5565" s="0" t="s">
        <v>107</v>
      </c>
      <c r="B5565" s="0" t="s">
        <v>108</v>
      </c>
      <c r="C5565" s="0" t="s">
        <v>76</v>
      </c>
      <c r="D5565" s="0" t="s">
        <v>77</v>
      </c>
      <c r="E5565" s="0" t="n">
        <v>2038</v>
      </c>
      <c r="F5565" s="5" t="n">
        <v>0.0652749552</v>
      </c>
      <c r="G5565" s="10" t="s">
        <v>4</v>
      </c>
    </row>
    <row r="5566" customFormat="false" ht="14.25" hidden="true" customHeight="false" outlineLevel="0" collapsed="false">
      <c r="A5566" s="0" t="s">
        <v>107</v>
      </c>
      <c r="B5566" s="0" t="s">
        <v>108</v>
      </c>
      <c r="C5566" s="0" t="s">
        <v>76</v>
      </c>
      <c r="D5566" s="0" t="s">
        <v>77</v>
      </c>
      <c r="E5566" s="0" t="n">
        <v>2039</v>
      </c>
      <c r="F5566" s="5" t="n">
        <v>0.0657306624</v>
      </c>
      <c r="G5566" s="10" t="s">
        <v>4</v>
      </c>
    </row>
    <row r="5567" customFormat="false" ht="14.25" hidden="true" customHeight="false" outlineLevel="0" collapsed="false">
      <c r="A5567" s="0" t="s">
        <v>107</v>
      </c>
      <c r="B5567" s="0" t="s">
        <v>108</v>
      </c>
      <c r="C5567" s="0" t="s">
        <v>76</v>
      </c>
      <c r="D5567" s="0" t="s">
        <v>77</v>
      </c>
      <c r="E5567" s="0" t="n">
        <v>2040</v>
      </c>
      <c r="F5567" s="5" t="n">
        <v>0.066020864</v>
      </c>
      <c r="G5567" s="10" t="s">
        <v>4</v>
      </c>
    </row>
    <row r="5568" customFormat="false" ht="14.25" hidden="true" customHeight="false" outlineLevel="0" collapsed="false">
      <c r="A5568" s="0" t="s">
        <v>107</v>
      </c>
      <c r="B5568" s="0" t="s">
        <v>108</v>
      </c>
      <c r="C5568" s="0" t="s">
        <v>76</v>
      </c>
      <c r="D5568" s="0" t="s">
        <v>78</v>
      </c>
      <c r="E5568" s="0" t="n">
        <v>2024</v>
      </c>
      <c r="F5568" s="5" t="n">
        <v>0</v>
      </c>
      <c r="G5568" s="10" t="s">
        <v>4</v>
      </c>
    </row>
    <row r="5569" customFormat="false" ht="14.25" hidden="true" customHeight="false" outlineLevel="0" collapsed="false">
      <c r="A5569" s="0" t="s">
        <v>107</v>
      </c>
      <c r="B5569" s="0" t="s">
        <v>108</v>
      </c>
      <c r="C5569" s="0" t="s">
        <v>76</v>
      </c>
      <c r="D5569" s="0" t="s">
        <v>78</v>
      </c>
      <c r="E5569" s="0" t="n">
        <v>2025</v>
      </c>
      <c r="F5569" s="5" t="n">
        <v>0</v>
      </c>
      <c r="G5569" s="10" t="s">
        <v>4</v>
      </c>
    </row>
    <row r="5570" customFormat="false" ht="14.25" hidden="true" customHeight="false" outlineLevel="0" collapsed="false">
      <c r="A5570" s="0" t="s">
        <v>107</v>
      </c>
      <c r="B5570" s="0" t="s">
        <v>108</v>
      </c>
      <c r="C5570" s="0" t="s">
        <v>76</v>
      </c>
      <c r="D5570" s="0" t="s">
        <v>78</v>
      </c>
      <c r="E5570" s="0" t="n">
        <v>2026</v>
      </c>
      <c r="F5570" s="5" t="n">
        <v>0</v>
      </c>
      <c r="G5570" s="10" t="s">
        <v>4</v>
      </c>
    </row>
    <row r="5571" customFormat="false" ht="14.25" hidden="true" customHeight="false" outlineLevel="0" collapsed="false">
      <c r="A5571" s="0" t="s">
        <v>107</v>
      </c>
      <c r="B5571" s="0" t="s">
        <v>108</v>
      </c>
      <c r="C5571" s="0" t="s">
        <v>76</v>
      </c>
      <c r="D5571" s="0" t="s">
        <v>78</v>
      </c>
      <c r="E5571" s="0" t="n">
        <v>2027</v>
      </c>
      <c r="F5571" s="5" t="n">
        <v>0</v>
      </c>
      <c r="G5571" s="10" t="s">
        <v>4</v>
      </c>
    </row>
    <row r="5572" customFormat="false" ht="14.25" hidden="true" customHeight="false" outlineLevel="0" collapsed="false">
      <c r="A5572" s="0" t="s">
        <v>107</v>
      </c>
      <c r="B5572" s="0" t="s">
        <v>108</v>
      </c>
      <c r="C5572" s="0" t="s">
        <v>76</v>
      </c>
      <c r="D5572" s="0" t="s">
        <v>78</v>
      </c>
      <c r="E5572" s="0" t="n">
        <v>2028</v>
      </c>
      <c r="F5572" s="5" t="n">
        <v>0</v>
      </c>
      <c r="G5572" s="10" t="s">
        <v>4</v>
      </c>
    </row>
    <row r="5573" customFormat="false" ht="14.25" hidden="true" customHeight="false" outlineLevel="0" collapsed="false">
      <c r="A5573" s="0" t="s">
        <v>107</v>
      </c>
      <c r="B5573" s="0" t="s">
        <v>108</v>
      </c>
      <c r="C5573" s="0" t="s">
        <v>76</v>
      </c>
      <c r="D5573" s="0" t="s">
        <v>78</v>
      </c>
      <c r="E5573" s="0" t="n">
        <v>2029</v>
      </c>
      <c r="F5573" s="5" t="n">
        <v>0</v>
      </c>
      <c r="G5573" s="10" t="s">
        <v>4</v>
      </c>
    </row>
    <row r="5574" customFormat="false" ht="14.25" hidden="true" customHeight="false" outlineLevel="0" collapsed="false">
      <c r="A5574" s="0" t="s">
        <v>107</v>
      </c>
      <c r="B5574" s="0" t="s">
        <v>108</v>
      </c>
      <c r="C5574" s="0" t="s">
        <v>76</v>
      </c>
      <c r="D5574" s="0" t="s">
        <v>78</v>
      </c>
      <c r="E5574" s="0" t="n">
        <v>2030</v>
      </c>
      <c r="F5574" s="5" t="n">
        <v>0</v>
      </c>
      <c r="G5574" s="10" t="s">
        <v>4</v>
      </c>
    </row>
    <row r="5575" customFormat="false" ht="14.25" hidden="true" customHeight="false" outlineLevel="0" collapsed="false">
      <c r="A5575" s="0" t="s">
        <v>107</v>
      </c>
      <c r="B5575" s="0" t="s">
        <v>108</v>
      </c>
      <c r="C5575" s="0" t="s">
        <v>76</v>
      </c>
      <c r="D5575" s="0" t="s">
        <v>78</v>
      </c>
      <c r="E5575" s="0" t="n">
        <v>2031</v>
      </c>
      <c r="F5575" s="5" t="n">
        <v>0</v>
      </c>
      <c r="G5575" s="10" t="s">
        <v>4</v>
      </c>
    </row>
    <row r="5576" customFormat="false" ht="14.25" hidden="true" customHeight="false" outlineLevel="0" collapsed="false">
      <c r="A5576" s="0" t="s">
        <v>107</v>
      </c>
      <c r="B5576" s="0" t="s">
        <v>108</v>
      </c>
      <c r="C5576" s="0" t="s">
        <v>76</v>
      </c>
      <c r="D5576" s="0" t="s">
        <v>78</v>
      </c>
      <c r="E5576" s="0" t="n">
        <v>2032</v>
      </c>
      <c r="F5576" s="5" t="n">
        <v>0</v>
      </c>
      <c r="G5576" s="10" t="s">
        <v>4</v>
      </c>
    </row>
    <row r="5577" customFormat="false" ht="14.25" hidden="true" customHeight="false" outlineLevel="0" collapsed="false">
      <c r="A5577" s="0" t="s">
        <v>107</v>
      </c>
      <c r="B5577" s="0" t="s">
        <v>108</v>
      </c>
      <c r="C5577" s="0" t="s">
        <v>76</v>
      </c>
      <c r="D5577" s="0" t="s">
        <v>78</v>
      </c>
      <c r="E5577" s="0" t="n">
        <v>2033</v>
      </c>
      <c r="F5577" s="5" t="n">
        <v>0</v>
      </c>
      <c r="G5577" s="10" t="s">
        <v>4</v>
      </c>
    </row>
    <row r="5578" customFormat="false" ht="14.25" hidden="true" customHeight="false" outlineLevel="0" collapsed="false">
      <c r="A5578" s="0" t="s">
        <v>107</v>
      </c>
      <c r="B5578" s="0" t="s">
        <v>108</v>
      </c>
      <c r="C5578" s="0" t="s">
        <v>76</v>
      </c>
      <c r="D5578" s="0" t="s">
        <v>78</v>
      </c>
      <c r="E5578" s="0" t="n">
        <v>2034</v>
      </c>
      <c r="F5578" s="5" t="n">
        <v>0</v>
      </c>
      <c r="G5578" s="10" t="s">
        <v>4</v>
      </c>
    </row>
    <row r="5579" customFormat="false" ht="14.25" hidden="true" customHeight="false" outlineLevel="0" collapsed="false">
      <c r="A5579" s="0" t="s">
        <v>107</v>
      </c>
      <c r="B5579" s="0" t="s">
        <v>108</v>
      </c>
      <c r="C5579" s="0" t="s">
        <v>76</v>
      </c>
      <c r="D5579" s="0" t="s">
        <v>78</v>
      </c>
      <c r="E5579" s="0" t="n">
        <v>2035</v>
      </c>
      <c r="F5579" s="5" t="n">
        <v>0</v>
      </c>
      <c r="G5579" s="10" t="s">
        <v>4</v>
      </c>
    </row>
    <row r="5580" customFormat="false" ht="14.25" hidden="true" customHeight="false" outlineLevel="0" collapsed="false">
      <c r="A5580" s="0" t="s">
        <v>107</v>
      </c>
      <c r="B5580" s="0" t="s">
        <v>108</v>
      </c>
      <c r="C5580" s="0" t="s">
        <v>76</v>
      </c>
      <c r="D5580" s="0" t="s">
        <v>78</v>
      </c>
      <c r="E5580" s="0" t="n">
        <v>2036</v>
      </c>
      <c r="F5580" s="5" t="n">
        <v>0</v>
      </c>
      <c r="G5580" s="10" t="s">
        <v>4</v>
      </c>
    </row>
    <row r="5581" customFormat="false" ht="14.25" hidden="true" customHeight="false" outlineLevel="0" collapsed="false">
      <c r="A5581" s="0" t="s">
        <v>107</v>
      </c>
      <c r="B5581" s="0" t="s">
        <v>108</v>
      </c>
      <c r="C5581" s="0" t="s">
        <v>76</v>
      </c>
      <c r="D5581" s="0" t="s">
        <v>78</v>
      </c>
      <c r="E5581" s="0" t="n">
        <v>2037</v>
      </c>
      <c r="F5581" s="5" t="n">
        <v>0</v>
      </c>
      <c r="G5581" s="10" t="s">
        <v>4</v>
      </c>
    </row>
    <row r="5582" customFormat="false" ht="14.25" hidden="true" customHeight="false" outlineLevel="0" collapsed="false">
      <c r="A5582" s="0" t="s">
        <v>107</v>
      </c>
      <c r="B5582" s="0" t="s">
        <v>108</v>
      </c>
      <c r="C5582" s="0" t="s">
        <v>76</v>
      </c>
      <c r="D5582" s="0" t="s">
        <v>78</v>
      </c>
      <c r="E5582" s="0" t="n">
        <v>2038</v>
      </c>
      <c r="F5582" s="5" t="n">
        <v>0</v>
      </c>
      <c r="G5582" s="10" t="s">
        <v>4</v>
      </c>
    </row>
    <row r="5583" customFormat="false" ht="14.25" hidden="true" customHeight="false" outlineLevel="0" collapsed="false">
      <c r="A5583" s="0" t="s">
        <v>107</v>
      </c>
      <c r="B5583" s="0" t="s">
        <v>108</v>
      </c>
      <c r="C5583" s="0" t="s">
        <v>76</v>
      </c>
      <c r="D5583" s="0" t="s">
        <v>78</v>
      </c>
      <c r="E5583" s="0" t="n">
        <v>2039</v>
      </c>
      <c r="F5583" s="5" t="n">
        <v>0</v>
      </c>
      <c r="G5583" s="10" t="s">
        <v>4</v>
      </c>
    </row>
    <row r="5584" customFormat="false" ht="14.25" hidden="true" customHeight="false" outlineLevel="0" collapsed="false">
      <c r="A5584" s="0" t="s">
        <v>107</v>
      </c>
      <c r="B5584" s="0" t="s">
        <v>108</v>
      </c>
      <c r="C5584" s="0" t="s">
        <v>76</v>
      </c>
      <c r="D5584" s="0" t="s">
        <v>78</v>
      </c>
      <c r="E5584" s="0" t="n">
        <v>2040</v>
      </c>
      <c r="F5584" s="5" t="n">
        <v>0</v>
      </c>
      <c r="G5584" s="10" t="s">
        <v>4</v>
      </c>
    </row>
    <row r="5585" customFormat="false" ht="14.25" hidden="true" customHeight="false" outlineLevel="0" collapsed="false">
      <c r="A5585" s="0" t="s">
        <v>107</v>
      </c>
      <c r="B5585" s="0" t="s">
        <v>108</v>
      </c>
      <c r="C5585" s="0" t="s">
        <v>76</v>
      </c>
      <c r="D5585" s="0" t="s">
        <v>71</v>
      </c>
      <c r="E5585" s="0" t="n">
        <v>2024</v>
      </c>
      <c r="F5585" s="5" t="n">
        <v>0.02495038</v>
      </c>
      <c r="G5585" s="10" t="s">
        <v>4</v>
      </c>
    </row>
    <row r="5586" customFormat="false" ht="14.25" hidden="true" customHeight="false" outlineLevel="0" collapsed="false">
      <c r="A5586" s="0" t="s">
        <v>107</v>
      </c>
      <c r="B5586" s="0" t="s">
        <v>108</v>
      </c>
      <c r="C5586" s="0" t="s">
        <v>76</v>
      </c>
      <c r="D5586" s="0" t="s">
        <v>71</v>
      </c>
      <c r="E5586" s="0" t="n">
        <v>2025</v>
      </c>
      <c r="F5586" s="5" t="n">
        <v>0.026019682</v>
      </c>
      <c r="G5586" s="10" t="s">
        <v>4</v>
      </c>
    </row>
    <row r="5587" customFormat="false" ht="14.25" hidden="true" customHeight="false" outlineLevel="0" collapsed="false">
      <c r="A5587" s="0" t="s">
        <v>107</v>
      </c>
      <c r="B5587" s="0" t="s">
        <v>108</v>
      </c>
      <c r="C5587" s="0" t="s">
        <v>76</v>
      </c>
      <c r="D5587" s="0" t="s">
        <v>71</v>
      </c>
      <c r="E5587" s="0" t="n">
        <v>2026</v>
      </c>
      <c r="F5587" s="5" t="n">
        <v>0.0621245736</v>
      </c>
      <c r="G5587" s="10" t="s">
        <v>4</v>
      </c>
    </row>
    <row r="5588" customFormat="false" ht="14.25" hidden="true" customHeight="false" outlineLevel="0" collapsed="false">
      <c r="A5588" s="0" t="s">
        <v>107</v>
      </c>
      <c r="B5588" s="0" t="s">
        <v>108</v>
      </c>
      <c r="C5588" s="0" t="s">
        <v>76</v>
      </c>
      <c r="D5588" s="0" t="s">
        <v>71</v>
      </c>
      <c r="E5588" s="0" t="n">
        <v>2027</v>
      </c>
      <c r="F5588" s="5" t="n">
        <v>0.091867932</v>
      </c>
      <c r="G5588" s="10" t="s">
        <v>4</v>
      </c>
    </row>
    <row r="5589" customFormat="false" ht="14.25" hidden="true" customHeight="false" outlineLevel="0" collapsed="false">
      <c r="A5589" s="0" t="s">
        <v>107</v>
      </c>
      <c r="B5589" s="0" t="s">
        <v>108</v>
      </c>
      <c r="C5589" s="0" t="s">
        <v>76</v>
      </c>
      <c r="D5589" s="0" t="s">
        <v>71</v>
      </c>
      <c r="E5589" s="0" t="n">
        <v>2028</v>
      </c>
      <c r="F5589" s="5" t="n">
        <v>0.098025954</v>
      </c>
      <c r="G5589" s="10" t="s">
        <v>4</v>
      </c>
    </row>
    <row r="5590" customFormat="false" ht="14.25" hidden="true" customHeight="false" outlineLevel="0" collapsed="false">
      <c r="A5590" s="0" t="s">
        <v>107</v>
      </c>
      <c r="B5590" s="0" t="s">
        <v>108</v>
      </c>
      <c r="C5590" s="0" t="s">
        <v>76</v>
      </c>
      <c r="D5590" s="0" t="s">
        <v>71</v>
      </c>
      <c r="E5590" s="0" t="n">
        <v>2029</v>
      </c>
      <c r="F5590" s="5" t="n">
        <v>0.094536</v>
      </c>
      <c r="G5590" s="10" t="s">
        <v>4</v>
      </c>
    </row>
    <row r="5591" customFormat="false" ht="14.25" hidden="true" customHeight="false" outlineLevel="0" collapsed="false">
      <c r="A5591" s="0" t="s">
        <v>107</v>
      </c>
      <c r="B5591" s="0" t="s">
        <v>108</v>
      </c>
      <c r="C5591" s="0" t="s">
        <v>76</v>
      </c>
      <c r="D5591" s="0" t="s">
        <v>71</v>
      </c>
      <c r="E5591" s="0" t="n">
        <v>2030</v>
      </c>
      <c r="F5591" s="5" t="n">
        <v>0.068117346</v>
      </c>
      <c r="G5591" s="10" t="s">
        <v>4</v>
      </c>
    </row>
    <row r="5592" customFormat="false" ht="14.25" hidden="true" customHeight="false" outlineLevel="0" collapsed="false">
      <c r="A5592" s="0" t="s">
        <v>107</v>
      </c>
      <c r="B5592" s="0" t="s">
        <v>108</v>
      </c>
      <c r="C5592" s="0" t="s">
        <v>76</v>
      </c>
      <c r="D5592" s="0" t="s">
        <v>71</v>
      </c>
      <c r="E5592" s="0" t="n">
        <v>2031</v>
      </c>
      <c r="F5592" s="5" t="n">
        <v>0.065093658</v>
      </c>
      <c r="G5592" s="10" t="s">
        <v>4</v>
      </c>
    </row>
    <row r="5593" customFormat="false" ht="14.25" hidden="true" customHeight="false" outlineLevel="0" collapsed="false">
      <c r="A5593" s="0" t="s">
        <v>107</v>
      </c>
      <c r="B5593" s="0" t="s">
        <v>108</v>
      </c>
      <c r="C5593" s="0" t="s">
        <v>76</v>
      </c>
      <c r="D5593" s="0" t="s">
        <v>71</v>
      </c>
      <c r="E5593" s="0" t="n">
        <v>2032</v>
      </c>
      <c r="F5593" s="5" t="n">
        <v>0.063467391</v>
      </c>
      <c r="G5593" s="10" t="s">
        <v>4</v>
      </c>
    </row>
    <row r="5594" customFormat="false" ht="14.25" hidden="true" customHeight="false" outlineLevel="0" collapsed="false">
      <c r="A5594" s="0" t="s">
        <v>107</v>
      </c>
      <c r="B5594" s="0" t="s">
        <v>108</v>
      </c>
      <c r="C5594" s="0" t="s">
        <v>76</v>
      </c>
      <c r="D5594" s="0" t="s">
        <v>71</v>
      </c>
      <c r="E5594" s="0" t="n">
        <v>2033</v>
      </c>
      <c r="F5594" s="5" t="n">
        <v>0.063569856</v>
      </c>
      <c r="G5594" s="10" t="s">
        <v>4</v>
      </c>
    </row>
    <row r="5595" customFormat="false" ht="14.25" hidden="true" customHeight="false" outlineLevel="0" collapsed="false">
      <c r="A5595" s="0" t="s">
        <v>107</v>
      </c>
      <c r="B5595" s="0" t="s">
        <v>108</v>
      </c>
      <c r="C5595" s="0" t="s">
        <v>76</v>
      </c>
      <c r="D5595" s="0" t="s">
        <v>71</v>
      </c>
      <c r="E5595" s="0" t="n">
        <v>2034</v>
      </c>
      <c r="F5595" s="5" t="n">
        <v>0.0641270056</v>
      </c>
      <c r="G5595" s="10" t="s">
        <v>4</v>
      </c>
    </row>
    <row r="5596" customFormat="false" ht="14.25" hidden="true" customHeight="false" outlineLevel="0" collapsed="false">
      <c r="A5596" s="0" t="s">
        <v>107</v>
      </c>
      <c r="B5596" s="0" t="s">
        <v>108</v>
      </c>
      <c r="C5596" s="0" t="s">
        <v>76</v>
      </c>
      <c r="D5596" s="0" t="s">
        <v>71</v>
      </c>
      <c r="E5596" s="0" t="n">
        <v>2035</v>
      </c>
      <c r="F5596" s="5" t="n">
        <v>0.064071072</v>
      </c>
      <c r="G5596" s="10" t="s">
        <v>4</v>
      </c>
    </row>
    <row r="5597" customFormat="false" ht="14.25" hidden="true" customHeight="false" outlineLevel="0" collapsed="false">
      <c r="A5597" s="0" t="s">
        <v>107</v>
      </c>
      <c r="B5597" s="0" t="s">
        <v>108</v>
      </c>
      <c r="C5597" s="0" t="s">
        <v>76</v>
      </c>
      <c r="D5597" s="0" t="s">
        <v>71</v>
      </c>
      <c r="E5597" s="0" t="n">
        <v>2036</v>
      </c>
      <c r="F5597" s="5" t="n">
        <v>0.0644474272</v>
      </c>
      <c r="G5597" s="10" t="s">
        <v>4</v>
      </c>
    </row>
    <row r="5598" customFormat="false" ht="14.25" hidden="true" customHeight="false" outlineLevel="0" collapsed="false">
      <c r="A5598" s="0" t="s">
        <v>107</v>
      </c>
      <c r="B5598" s="0" t="s">
        <v>108</v>
      </c>
      <c r="C5598" s="0" t="s">
        <v>76</v>
      </c>
      <c r="D5598" s="0" t="s">
        <v>71</v>
      </c>
      <c r="E5598" s="0" t="n">
        <v>2037</v>
      </c>
      <c r="F5598" s="5" t="n">
        <v>0.0649416768</v>
      </c>
      <c r="G5598" s="10" t="s">
        <v>4</v>
      </c>
    </row>
    <row r="5599" customFormat="false" ht="14.25" hidden="true" customHeight="false" outlineLevel="0" collapsed="false">
      <c r="A5599" s="0" t="s">
        <v>107</v>
      </c>
      <c r="B5599" s="0" t="s">
        <v>108</v>
      </c>
      <c r="C5599" s="0" t="s">
        <v>76</v>
      </c>
      <c r="D5599" s="0" t="s">
        <v>71</v>
      </c>
      <c r="E5599" s="0" t="n">
        <v>2038</v>
      </c>
      <c r="F5599" s="5" t="n">
        <v>0.0652749552</v>
      </c>
      <c r="G5599" s="10" t="s">
        <v>4</v>
      </c>
    </row>
    <row r="5600" customFormat="false" ht="14.25" hidden="true" customHeight="false" outlineLevel="0" collapsed="false">
      <c r="A5600" s="0" t="s">
        <v>107</v>
      </c>
      <c r="B5600" s="0" t="s">
        <v>108</v>
      </c>
      <c r="C5600" s="0" t="s">
        <v>76</v>
      </c>
      <c r="D5600" s="0" t="s">
        <v>71</v>
      </c>
      <c r="E5600" s="0" t="n">
        <v>2039</v>
      </c>
      <c r="F5600" s="5" t="n">
        <v>0.0657306624</v>
      </c>
      <c r="G5600" s="10" t="s">
        <v>4</v>
      </c>
    </row>
    <row r="5601" customFormat="false" ht="14.25" hidden="true" customHeight="false" outlineLevel="0" collapsed="false">
      <c r="A5601" s="0" t="s">
        <v>107</v>
      </c>
      <c r="B5601" s="0" t="s">
        <v>108</v>
      </c>
      <c r="C5601" s="0" t="s">
        <v>76</v>
      </c>
      <c r="D5601" s="0" t="s">
        <v>71</v>
      </c>
      <c r="E5601" s="0" t="n">
        <v>2040</v>
      </c>
      <c r="F5601" s="5" t="n">
        <v>0.066020864</v>
      </c>
      <c r="G5601" s="10" t="s">
        <v>4</v>
      </c>
    </row>
    <row r="5602" customFormat="false" ht="14.25" hidden="true" customHeight="false" outlineLevel="0" collapsed="false">
      <c r="A5602" s="0" t="s">
        <v>107</v>
      </c>
      <c r="B5602" s="0" t="s">
        <v>108</v>
      </c>
      <c r="C5602" s="0" t="s">
        <v>79</v>
      </c>
      <c r="D5602" s="0" t="s">
        <v>80</v>
      </c>
      <c r="E5602" s="0" t="n">
        <v>2024</v>
      </c>
      <c r="F5602" s="5" t="n">
        <v>0</v>
      </c>
      <c r="G5602" s="10" t="s">
        <v>4</v>
      </c>
    </row>
    <row r="5603" customFormat="false" ht="14.25" hidden="true" customHeight="false" outlineLevel="0" collapsed="false">
      <c r="A5603" s="0" t="s">
        <v>107</v>
      </c>
      <c r="B5603" s="0" t="s">
        <v>108</v>
      </c>
      <c r="C5603" s="0" t="s">
        <v>79</v>
      </c>
      <c r="D5603" s="0" t="s">
        <v>80</v>
      </c>
      <c r="E5603" s="0" t="n">
        <v>2025</v>
      </c>
      <c r="F5603" s="5" t="n">
        <v>1.79756756779362</v>
      </c>
      <c r="G5603" s="10" t="s">
        <v>4</v>
      </c>
    </row>
    <row r="5604" customFormat="false" ht="14.25" hidden="true" customHeight="false" outlineLevel="0" collapsed="false">
      <c r="A5604" s="0" t="s">
        <v>107</v>
      </c>
      <c r="B5604" s="0" t="s">
        <v>108</v>
      </c>
      <c r="C5604" s="0" t="s">
        <v>79</v>
      </c>
      <c r="D5604" s="0" t="s">
        <v>80</v>
      </c>
      <c r="E5604" s="0" t="n">
        <v>2026</v>
      </c>
      <c r="F5604" s="5" t="n">
        <v>1.82940781779891</v>
      </c>
      <c r="G5604" s="10" t="s">
        <v>4</v>
      </c>
    </row>
    <row r="5605" customFormat="false" ht="14.25" hidden="true" customHeight="false" outlineLevel="0" collapsed="false">
      <c r="A5605" s="0" t="s">
        <v>107</v>
      </c>
      <c r="B5605" s="0" t="s">
        <v>108</v>
      </c>
      <c r="C5605" s="0" t="s">
        <v>79</v>
      </c>
      <c r="D5605" s="0" t="s">
        <v>80</v>
      </c>
      <c r="E5605" s="0" t="n">
        <v>2027</v>
      </c>
      <c r="F5605" s="5" t="n">
        <v>1.88581012846496</v>
      </c>
      <c r="G5605" s="10" t="s">
        <v>4</v>
      </c>
    </row>
    <row r="5606" customFormat="false" ht="14.25" hidden="true" customHeight="false" outlineLevel="0" collapsed="false">
      <c r="A5606" s="0" t="s">
        <v>107</v>
      </c>
      <c r="B5606" s="0" t="s">
        <v>108</v>
      </c>
      <c r="C5606" s="0" t="s">
        <v>79</v>
      </c>
      <c r="D5606" s="0" t="s">
        <v>80</v>
      </c>
      <c r="E5606" s="0" t="n">
        <v>2028</v>
      </c>
      <c r="F5606" s="5" t="n">
        <v>1.92257517769981</v>
      </c>
      <c r="G5606" s="10" t="s">
        <v>4</v>
      </c>
    </row>
    <row r="5607" customFormat="false" ht="14.25" hidden="true" customHeight="false" outlineLevel="0" collapsed="false">
      <c r="A5607" s="0" t="s">
        <v>107</v>
      </c>
      <c r="B5607" s="0" t="s">
        <v>108</v>
      </c>
      <c r="C5607" s="0" t="s">
        <v>79</v>
      </c>
      <c r="D5607" s="0" t="s">
        <v>80</v>
      </c>
      <c r="E5607" s="0" t="n">
        <v>2029</v>
      </c>
      <c r="F5607" s="5" t="n">
        <v>1.98829008756455</v>
      </c>
      <c r="G5607" s="10" t="s">
        <v>4</v>
      </c>
    </row>
    <row r="5608" customFormat="false" ht="14.25" hidden="true" customHeight="false" outlineLevel="0" collapsed="false">
      <c r="A5608" s="0" t="s">
        <v>107</v>
      </c>
      <c r="B5608" s="0" t="s">
        <v>108</v>
      </c>
      <c r="C5608" s="0" t="s">
        <v>79</v>
      </c>
      <c r="D5608" s="0" t="s">
        <v>80</v>
      </c>
      <c r="E5608" s="0" t="n">
        <v>2030</v>
      </c>
      <c r="F5608" s="5" t="n">
        <v>2.05950286223022</v>
      </c>
      <c r="G5608" s="10" t="s">
        <v>4</v>
      </c>
    </row>
    <row r="5609" customFormat="false" ht="14.25" hidden="true" customHeight="false" outlineLevel="0" collapsed="false">
      <c r="A5609" s="0" t="s">
        <v>107</v>
      </c>
      <c r="B5609" s="0" t="s">
        <v>108</v>
      </c>
      <c r="C5609" s="0" t="s">
        <v>79</v>
      </c>
      <c r="D5609" s="0" t="s">
        <v>80</v>
      </c>
      <c r="E5609" s="0" t="n">
        <v>2031</v>
      </c>
      <c r="F5609" s="5" t="n">
        <v>2.13662394457289</v>
      </c>
      <c r="G5609" s="10" t="s">
        <v>4</v>
      </c>
    </row>
    <row r="5610" customFormat="false" ht="14.25" hidden="true" customHeight="false" outlineLevel="0" collapsed="false">
      <c r="A5610" s="0" t="s">
        <v>107</v>
      </c>
      <c r="B5610" s="0" t="s">
        <v>108</v>
      </c>
      <c r="C5610" s="0" t="s">
        <v>79</v>
      </c>
      <c r="D5610" s="0" t="s">
        <v>80</v>
      </c>
      <c r="E5610" s="0" t="n">
        <v>2032</v>
      </c>
      <c r="F5610" s="5" t="n">
        <v>2.22868391960391</v>
      </c>
      <c r="G5610" s="10" t="s">
        <v>4</v>
      </c>
    </row>
    <row r="5611" customFormat="false" ht="14.25" hidden="true" customHeight="false" outlineLevel="0" collapsed="false">
      <c r="A5611" s="0" t="s">
        <v>107</v>
      </c>
      <c r="B5611" s="0" t="s">
        <v>108</v>
      </c>
      <c r="C5611" s="0" t="s">
        <v>79</v>
      </c>
      <c r="D5611" s="0" t="s">
        <v>80</v>
      </c>
      <c r="E5611" s="0" t="n">
        <v>2033</v>
      </c>
      <c r="F5611" s="5" t="n">
        <v>2.33470779137179</v>
      </c>
      <c r="G5611" s="10" t="s">
        <v>4</v>
      </c>
    </row>
    <row r="5612" customFormat="false" ht="14.25" hidden="true" customHeight="false" outlineLevel="0" collapsed="false">
      <c r="A5612" s="0" t="s">
        <v>107</v>
      </c>
      <c r="B5612" s="0" t="s">
        <v>108</v>
      </c>
      <c r="C5612" s="0" t="s">
        <v>79</v>
      </c>
      <c r="D5612" s="0" t="s">
        <v>80</v>
      </c>
      <c r="E5612" s="0" t="n">
        <v>2034</v>
      </c>
      <c r="F5612" s="5" t="n">
        <v>2.44818294535333</v>
      </c>
      <c r="G5612" s="10" t="s">
        <v>4</v>
      </c>
    </row>
    <row r="5613" customFormat="false" ht="14.25" hidden="true" customHeight="false" outlineLevel="0" collapsed="false">
      <c r="A5613" s="0" t="s">
        <v>107</v>
      </c>
      <c r="B5613" s="0" t="s">
        <v>108</v>
      </c>
      <c r="C5613" s="0" t="s">
        <v>79</v>
      </c>
      <c r="D5613" s="0" t="s">
        <v>80</v>
      </c>
      <c r="E5613" s="0" t="n">
        <v>2035</v>
      </c>
      <c r="F5613" s="5" t="n">
        <v>2.54389566490645</v>
      </c>
      <c r="G5613" s="10" t="s">
        <v>4</v>
      </c>
    </row>
    <row r="5614" customFormat="false" ht="14.25" hidden="true" customHeight="false" outlineLevel="0" collapsed="false">
      <c r="A5614" s="0" t="s">
        <v>107</v>
      </c>
      <c r="B5614" s="0" t="s">
        <v>108</v>
      </c>
      <c r="C5614" s="0" t="s">
        <v>79</v>
      </c>
      <c r="D5614" s="0" t="s">
        <v>80</v>
      </c>
      <c r="E5614" s="0" t="n">
        <v>2036</v>
      </c>
      <c r="F5614" s="5" t="n">
        <v>2.65179231183478</v>
      </c>
      <c r="G5614" s="10" t="s">
        <v>4</v>
      </c>
    </row>
    <row r="5615" customFormat="false" ht="14.25" hidden="true" customHeight="false" outlineLevel="0" collapsed="false">
      <c r="A5615" s="0" t="s">
        <v>107</v>
      </c>
      <c r="B5615" s="0" t="s">
        <v>108</v>
      </c>
      <c r="C5615" s="0" t="s">
        <v>79</v>
      </c>
      <c r="D5615" s="0" t="s">
        <v>80</v>
      </c>
      <c r="E5615" s="0" t="n">
        <v>2037</v>
      </c>
      <c r="F5615" s="5" t="n">
        <v>2.76639848602232</v>
      </c>
      <c r="G5615" s="10" t="s">
        <v>4</v>
      </c>
    </row>
    <row r="5616" customFormat="false" ht="14.25" hidden="true" customHeight="false" outlineLevel="0" collapsed="false">
      <c r="A5616" s="0" t="s">
        <v>107</v>
      </c>
      <c r="B5616" s="0" t="s">
        <v>108</v>
      </c>
      <c r="C5616" s="0" t="s">
        <v>79</v>
      </c>
      <c r="D5616" s="0" t="s">
        <v>80</v>
      </c>
      <c r="E5616" s="0" t="n">
        <v>2038</v>
      </c>
      <c r="F5616" s="5" t="n">
        <v>2.88605205313366</v>
      </c>
      <c r="G5616" s="10" t="s">
        <v>4</v>
      </c>
    </row>
    <row r="5617" customFormat="false" ht="14.25" hidden="true" customHeight="false" outlineLevel="0" collapsed="false">
      <c r="A5617" s="0" t="s">
        <v>107</v>
      </c>
      <c r="B5617" s="0" t="s">
        <v>108</v>
      </c>
      <c r="C5617" s="0" t="s">
        <v>79</v>
      </c>
      <c r="D5617" s="0" t="s">
        <v>80</v>
      </c>
      <c r="E5617" s="0" t="n">
        <v>2039</v>
      </c>
      <c r="F5617" s="5" t="n">
        <v>3.02318279574957</v>
      </c>
      <c r="G5617" s="10" t="s">
        <v>4</v>
      </c>
    </row>
    <row r="5618" customFormat="false" ht="14.25" hidden="true" customHeight="false" outlineLevel="0" collapsed="false">
      <c r="A5618" s="0" t="s">
        <v>107</v>
      </c>
      <c r="B5618" s="0" t="s">
        <v>108</v>
      </c>
      <c r="C5618" s="0" t="s">
        <v>79</v>
      </c>
      <c r="D5618" s="0" t="s">
        <v>80</v>
      </c>
      <c r="E5618" s="0" t="n">
        <v>2040</v>
      </c>
      <c r="F5618" s="5" t="n">
        <v>3.15722117113591</v>
      </c>
      <c r="G5618" s="10" t="s">
        <v>4</v>
      </c>
    </row>
    <row r="5619" customFormat="false" ht="14.25" hidden="true" customHeight="false" outlineLevel="0" collapsed="false">
      <c r="A5619" s="0" t="s">
        <v>107</v>
      </c>
      <c r="B5619" s="0" t="s">
        <v>108</v>
      </c>
      <c r="C5619" s="0" t="s">
        <v>79</v>
      </c>
      <c r="D5619" s="0" t="s">
        <v>81</v>
      </c>
      <c r="E5619" s="0" t="n">
        <v>2024</v>
      </c>
      <c r="F5619" s="5" t="n">
        <v>0</v>
      </c>
      <c r="G5619" s="10" t="s">
        <v>4</v>
      </c>
    </row>
    <row r="5620" customFormat="false" ht="14.25" hidden="true" customHeight="false" outlineLevel="0" collapsed="false">
      <c r="A5620" s="0" t="s">
        <v>107</v>
      </c>
      <c r="B5620" s="0" t="s">
        <v>108</v>
      </c>
      <c r="C5620" s="0" t="s">
        <v>79</v>
      </c>
      <c r="D5620" s="0" t="s">
        <v>81</v>
      </c>
      <c r="E5620" s="0" t="n">
        <v>2025</v>
      </c>
      <c r="F5620" s="5" t="n">
        <v>0.842257916840076</v>
      </c>
      <c r="G5620" s="10" t="s">
        <v>4</v>
      </c>
    </row>
    <row r="5621" customFormat="false" ht="14.25" hidden="true" customHeight="false" outlineLevel="0" collapsed="false">
      <c r="A5621" s="0" t="s">
        <v>107</v>
      </c>
      <c r="B5621" s="0" t="s">
        <v>108</v>
      </c>
      <c r="C5621" s="0" t="s">
        <v>79</v>
      </c>
      <c r="D5621" s="0" t="s">
        <v>81</v>
      </c>
      <c r="E5621" s="0" t="n">
        <v>2026</v>
      </c>
      <c r="F5621" s="5" t="n">
        <v>0.82441995477231</v>
      </c>
      <c r="G5621" s="10" t="s">
        <v>4</v>
      </c>
    </row>
    <row r="5622" customFormat="false" ht="14.25" hidden="true" customHeight="false" outlineLevel="0" collapsed="false">
      <c r="A5622" s="0" t="s">
        <v>107</v>
      </c>
      <c r="B5622" s="0" t="s">
        <v>108</v>
      </c>
      <c r="C5622" s="0" t="s">
        <v>79</v>
      </c>
      <c r="D5622" s="0" t="s">
        <v>81</v>
      </c>
      <c r="E5622" s="0" t="n">
        <v>2027</v>
      </c>
      <c r="F5622" s="5" t="n">
        <v>0.814769776720248</v>
      </c>
      <c r="G5622" s="10" t="s">
        <v>4</v>
      </c>
    </row>
    <row r="5623" customFormat="false" ht="14.25" hidden="true" customHeight="false" outlineLevel="0" collapsed="false">
      <c r="A5623" s="0" t="s">
        <v>107</v>
      </c>
      <c r="B5623" s="0" t="s">
        <v>108</v>
      </c>
      <c r="C5623" s="0" t="s">
        <v>79</v>
      </c>
      <c r="D5623" s="0" t="s">
        <v>81</v>
      </c>
      <c r="E5623" s="0" t="n">
        <v>2028</v>
      </c>
      <c r="F5623" s="5" t="n">
        <v>0.811968536589905</v>
      </c>
      <c r="G5623" s="10" t="s">
        <v>4</v>
      </c>
    </row>
    <row r="5624" customFormat="false" ht="14.25" hidden="true" customHeight="false" outlineLevel="0" collapsed="false">
      <c r="A5624" s="0" t="s">
        <v>107</v>
      </c>
      <c r="B5624" s="0" t="s">
        <v>108</v>
      </c>
      <c r="C5624" s="0" t="s">
        <v>79</v>
      </c>
      <c r="D5624" s="0" t="s">
        <v>81</v>
      </c>
      <c r="E5624" s="0" t="n">
        <v>2029</v>
      </c>
      <c r="F5624" s="5" t="n">
        <v>0.802687628830408</v>
      </c>
      <c r="G5624" s="10" t="s">
        <v>4</v>
      </c>
    </row>
    <row r="5625" customFormat="false" ht="14.25" hidden="true" customHeight="false" outlineLevel="0" collapsed="false">
      <c r="A5625" s="0" t="s">
        <v>107</v>
      </c>
      <c r="B5625" s="0" t="s">
        <v>108</v>
      </c>
      <c r="C5625" s="0" t="s">
        <v>79</v>
      </c>
      <c r="D5625" s="0" t="s">
        <v>81</v>
      </c>
      <c r="E5625" s="0" t="n">
        <v>2030</v>
      </c>
      <c r="F5625" s="5" t="n">
        <v>0.795832666074525</v>
      </c>
      <c r="G5625" s="10" t="s">
        <v>4</v>
      </c>
    </row>
    <row r="5626" customFormat="false" ht="14.25" hidden="true" customHeight="false" outlineLevel="0" collapsed="false">
      <c r="A5626" s="0" t="s">
        <v>107</v>
      </c>
      <c r="B5626" s="0" t="s">
        <v>108</v>
      </c>
      <c r="C5626" s="0" t="s">
        <v>79</v>
      </c>
      <c r="D5626" s="0" t="s">
        <v>81</v>
      </c>
      <c r="E5626" s="0" t="n">
        <v>2031</v>
      </c>
      <c r="F5626" s="5" t="n">
        <v>0.783235781045157</v>
      </c>
      <c r="G5626" s="10" t="s">
        <v>4</v>
      </c>
    </row>
    <row r="5627" customFormat="false" ht="14.25" hidden="true" customHeight="false" outlineLevel="0" collapsed="false">
      <c r="A5627" s="0" t="s">
        <v>107</v>
      </c>
      <c r="B5627" s="0" t="s">
        <v>108</v>
      </c>
      <c r="C5627" s="0" t="s">
        <v>79</v>
      </c>
      <c r="D5627" s="0" t="s">
        <v>81</v>
      </c>
      <c r="E5627" s="0" t="n">
        <v>2032</v>
      </c>
      <c r="F5627" s="5" t="n">
        <v>0.782184288760285</v>
      </c>
      <c r="G5627" s="10" t="s">
        <v>4</v>
      </c>
    </row>
    <row r="5628" customFormat="false" ht="14.25" hidden="true" customHeight="false" outlineLevel="0" collapsed="false">
      <c r="A5628" s="0" t="s">
        <v>107</v>
      </c>
      <c r="B5628" s="0" t="s">
        <v>108</v>
      </c>
      <c r="C5628" s="0" t="s">
        <v>79</v>
      </c>
      <c r="D5628" s="0" t="s">
        <v>81</v>
      </c>
      <c r="E5628" s="0" t="n">
        <v>2033</v>
      </c>
      <c r="F5628" s="5" t="n">
        <v>0.784834775596678</v>
      </c>
      <c r="G5628" s="10" t="s">
        <v>4</v>
      </c>
    </row>
    <row r="5629" customFormat="false" ht="14.25" hidden="true" customHeight="false" outlineLevel="0" collapsed="false">
      <c r="A5629" s="0" t="s">
        <v>107</v>
      </c>
      <c r="B5629" s="0" t="s">
        <v>108</v>
      </c>
      <c r="C5629" s="0" t="s">
        <v>79</v>
      </c>
      <c r="D5629" s="0" t="s">
        <v>81</v>
      </c>
      <c r="E5629" s="0" t="n">
        <v>2034</v>
      </c>
      <c r="F5629" s="5" t="n">
        <v>0.789545968172948</v>
      </c>
      <c r="G5629" s="10" t="s">
        <v>4</v>
      </c>
    </row>
    <row r="5630" customFormat="false" ht="14.25" hidden="true" customHeight="false" outlineLevel="0" collapsed="false">
      <c r="A5630" s="0" t="s">
        <v>107</v>
      </c>
      <c r="B5630" s="0" t="s">
        <v>108</v>
      </c>
      <c r="C5630" s="0" t="s">
        <v>79</v>
      </c>
      <c r="D5630" s="0" t="s">
        <v>81</v>
      </c>
      <c r="E5630" s="0" t="n">
        <v>2035</v>
      </c>
      <c r="F5630" s="5" t="n">
        <v>0.787378943004991</v>
      </c>
      <c r="G5630" s="10" t="s">
        <v>4</v>
      </c>
    </row>
    <row r="5631" customFormat="false" ht="14.25" hidden="true" customHeight="false" outlineLevel="0" collapsed="false">
      <c r="A5631" s="0" t="s">
        <v>107</v>
      </c>
      <c r="B5631" s="0" t="s">
        <v>108</v>
      </c>
      <c r="C5631" s="0" t="s">
        <v>79</v>
      </c>
      <c r="D5631" s="0" t="s">
        <v>81</v>
      </c>
      <c r="E5631" s="0" t="n">
        <v>2036</v>
      </c>
      <c r="F5631" s="5" t="n">
        <v>0.790566575253814</v>
      </c>
      <c r="G5631" s="10" t="s">
        <v>4</v>
      </c>
    </row>
    <row r="5632" customFormat="false" ht="14.25" hidden="true" customHeight="false" outlineLevel="0" collapsed="false">
      <c r="A5632" s="0" t="s">
        <v>107</v>
      </c>
      <c r="B5632" s="0" t="s">
        <v>108</v>
      </c>
      <c r="C5632" s="0" t="s">
        <v>79</v>
      </c>
      <c r="D5632" s="0" t="s">
        <v>81</v>
      </c>
      <c r="E5632" s="0" t="n">
        <v>2037</v>
      </c>
      <c r="F5632" s="5" t="n">
        <v>0.795155106765318</v>
      </c>
      <c r="G5632" s="10" t="s">
        <v>4</v>
      </c>
    </row>
    <row r="5633" customFormat="false" ht="14.25" hidden="true" customHeight="false" outlineLevel="0" collapsed="false">
      <c r="A5633" s="0" t="s">
        <v>107</v>
      </c>
      <c r="B5633" s="0" t="s">
        <v>108</v>
      </c>
      <c r="C5633" s="0" t="s">
        <v>79</v>
      </c>
      <c r="D5633" s="0" t="s">
        <v>81</v>
      </c>
      <c r="E5633" s="0" t="n">
        <v>2038</v>
      </c>
      <c r="F5633" s="5" t="n">
        <v>0.800082341779507</v>
      </c>
      <c r="G5633" s="10" t="s">
        <v>4</v>
      </c>
    </row>
    <row r="5634" customFormat="false" ht="14.25" hidden="true" customHeight="false" outlineLevel="0" collapsed="false">
      <c r="A5634" s="0" t="s">
        <v>107</v>
      </c>
      <c r="B5634" s="0" t="s">
        <v>108</v>
      </c>
      <c r="C5634" s="0" t="s">
        <v>79</v>
      </c>
      <c r="D5634" s="0" t="s">
        <v>81</v>
      </c>
      <c r="E5634" s="0" t="n">
        <v>2039</v>
      </c>
      <c r="F5634" s="5" t="n">
        <v>0.804495243889112</v>
      </c>
      <c r="G5634" s="10" t="s">
        <v>4</v>
      </c>
    </row>
    <row r="5635" customFormat="false" ht="14.25" hidden="true" customHeight="false" outlineLevel="0" collapsed="false">
      <c r="A5635" s="0" t="s">
        <v>107</v>
      </c>
      <c r="B5635" s="0" t="s">
        <v>108</v>
      </c>
      <c r="C5635" s="0" t="s">
        <v>79</v>
      </c>
      <c r="D5635" s="0" t="s">
        <v>81</v>
      </c>
      <c r="E5635" s="0" t="n">
        <v>2040</v>
      </c>
      <c r="F5635" s="5" t="n">
        <v>0.805526495786472</v>
      </c>
      <c r="G5635" s="10" t="s">
        <v>4</v>
      </c>
    </row>
    <row r="5636" customFormat="false" ht="14.25" hidden="true" customHeight="false" outlineLevel="0" collapsed="false">
      <c r="A5636" s="0" t="s">
        <v>107</v>
      </c>
      <c r="B5636" s="0" t="s">
        <v>108</v>
      </c>
      <c r="C5636" s="0" t="s">
        <v>79</v>
      </c>
      <c r="D5636" s="0" t="s">
        <v>82</v>
      </c>
      <c r="E5636" s="0" t="n">
        <v>2024</v>
      </c>
      <c r="F5636" s="5" t="n">
        <v>0</v>
      </c>
      <c r="G5636" s="10" t="s">
        <v>4</v>
      </c>
    </row>
    <row r="5637" customFormat="false" ht="14.25" hidden="true" customHeight="false" outlineLevel="0" collapsed="false">
      <c r="A5637" s="0" t="s">
        <v>107</v>
      </c>
      <c r="B5637" s="0" t="s">
        <v>108</v>
      </c>
      <c r="C5637" s="0" t="s">
        <v>79</v>
      </c>
      <c r="D5637" s="0" t="s">
        <v>82</v>
      </c>
      <c r="E5637" s="0" t="n">
        <v>2025</v>
      </c>
      <c r="F5637" s="5" t="n">
        <v>10.5847107849143</v>
      </c>
      <c r="G5637" s="10" t="s">
        <v>4</v>
      </c>
    </row>
    <row r="5638" customFormat="false" ht="14.25" hidden="true" customHeight="false" outlineLevel="0" collapsed="false">
      <c r="A5638" s="0" t="s">
        <v>107</v>
      </c>
      <c r="B5638" s="0" t="s">
        <v>108</v>
      </c>
      <c r="C5638" s="0" t="s">
        <v>79</v>
      </c>
      <c r="D5638" s="0" t="s">
        <v>82</v>
      </c>
      <c r="E5638" s="0" t="n">
        <v>2026</v>
      </c>
      <c r="F5638" s="5" t="n">
        <v>10.4675994170547</v>
      </c>
      <c r="G5638" s="10" t="s">
        <v>4</v>
      </c>
    </row>
    <row r="5639" customFormat="false" ht="14.25" hidden="true" customHeight="false" outlineLevel="0" collapsed="false">
      <c r="A5639" s="0" t="s">
        <v>107</v>
      </c>
      <c r="B5639" s="0" t="s">
        <v>108</v>
      </c>
      <c r="C5639" s="0" t="s">
        <v>79</v>
      </c>
      <c r="D5639" s="0" t="s">
        <v>82</v>
      </c>
      <c r="E5639" s="0" t="n">
        <v>2027</v>
      </c>
      <c r="F5639" s="5" t="n">
        <v>10.5392912192408</v>
      </c>
      <c r="G5639" s="10" t="s">
        <v>4</v>
      </c>
    </row>
    <row r="5640" customFormat="false" ht="14.25" hidden="true" customHeight="false" outlineLevel="0" collapsed="false">
      <c r="A5640" s="0" t="s">
        <v>107</v>
      </c>
      <c r="B5640" s="0" t="s">
        <v>108</v>
      </c>
      <c r="C5640" s="0" t="s">
        <v>79</v>
      </c>
      <c r="D5640" s="0" t="s">
        <v>82</v>
      </c>
      <c r="E5640" s="0" t="n">
        <v>2028</v>
      </c>
      <c r="F5640" s="5" t="n">
        <v>10.5981019603037</v>
      </c>
      <c r="G5640" s="10" t="s">
        <v>4</v>
      </c>
    </row>
    <row r="5641" customFormat="false" ht="14.25" hidden="true" customHeight="false" outlineLevel="0" collapsed="false">
      <c r="A5641" s="0" t="s">
        <v>107</v>
      </c>
      <c r="B5641" s="0" t="s">
        <v>108</v>
      </c>
      <c r="C5641" s="0" t="s">
        <v>79</v>
      </c>
      <c r="D5641" s="0" t="s">
        <v>82</v>
      </c>
      <c r="E5641" s="0" t="n">
        <v>2029</v>
      </c>
      <c r="F5641" s="5" t="n">
        <v>10.8263081302262</v>
      </c>
      <c r="G5641" s="10" t="s">
        <v>4</v>
      </c>
    </row>
    <row r="5642" customFormat="false" ht="14.25" hidden="true" customHeight="false" outlineLevel="0" collapsed="false">
      <c r="A5642" s="0" t="s">
        <v>107</v>
      </c>
      <c r="B5642" s="0" t="s">
        <v>108</v>
      </c>
      <c r="C5642" s="0" t="s">
        <v>79</v>
      </c>
      <c r="D5642" s="0" t="s">
        <v>82</v>
      </c>
      <c r="E5642" s="0" t="n">
        <v>2030</v>
      </c>
      <c r="F5642" s="5" t="n">
        <v>10.9835818430629</v>
      </c>
      <c r="G5642" s="10" t="s">
        <v>4</v>
      </c>
    </row>
    <row r="5643" customFormat="false" ht="14.25" hidden="true" customHeight="false" outlineLevel="0" collapsed="false">
      <c r="A5643" s="0" t="s">
        <v>107</v>
      </c>
      <c r="B5643" s="0" t="s">
        <v>108</v>
      </c>
      <c r="C5643" s="0" t="s">
        <v>79</v>
      </c>
      <c r="D5643" s="0" t="s">
        <v>82</v>
      </c>
      <c r="E5643" s="0" t="n">
        <v>2031</v>
      </c>
      <c r="F5643" s="5" t="n">
        <v>11.0645760093654</v>
      </c>
      <c r="G5643" s="10" t="s">
        <v>4</v>
      </c>
    </row>
    <row r="5644" customFormat="false" ht="14.25" hidden="true" customHeight="false" outlineLevel="0" collapsed="false">
      <c r="A5644" s="0" t="s">
        <v>107</v>
      </c>
      <c r="B5644" s="0" t="s">
        <v>108</v>
      </c>
      <c r="C5644" s="0" t="s">
        <v>79</v>
      </c>
      <c r="D5644" s="0" t="s">
        <v>82</v>
      </c>
      <c r="E5644" s="0" t="n">
        <v>2032</v>
      </c>
      <c r="F5644" s="5" t="n">
        <v>11.2244565113984</v>
      </c>
      <c r="G5644" s="10" t="s">
        <v>4</v>
      </c>
    </row>
    <row r="5645" customFormat="false" ht="14.25" hidden="true" customHeight="false" outlineLevel="0" collapsed="false">
      <c r="A5645" s="0" t="s">
        <v>107</v>
      </c>
      <c r="B5645" s="0" t="s">
        <v>108</v>
      </c>
      <c r="C5645" s="0" t="s">
        <v>79</v>
      </c>
      <c r="D5645" s="0" t="s">
        <v>82</v>
      </c>
      <c r="E5645" s="0" t="n">
        <v>2033</v>
      </c>
      <c r="F5645" s="5" t="n">
        <v>11.4677202143494</v>
      </c>
      <c r="G5645" s="10" t="s">
        <v>4</v>
      </c>
    </row>
    <row r="5646" customFormat="false" ht="14.25" hidden="true" customHeight="false" outlineLevel="0" collapsed="false">
      <c r="A5646" s="0" t="s">
        <v>107</v>
      </c>
      <c r="B5646" s="0" t="s">
        <v>108</v>
      </c>
      <c r="C5646" s="0" t="s">
        <v>79</v>
      </c>
      <c r="D5646" s="0" t="s">
        <v>82</v>
      </c>
      <c r="E5646" s="0" t="n">
        <v>2034</v>
      </c>
      <c r="F5646" s="5" t="n">
        <v>11.7517106690786</v>
      </c>
      <c r="G5646" s="10" t="s">
        <v>4</v>
      </c>
    </row>
    <row r="5647" customFormat="false" ht="14.25" hidden="true" customHeight="false" outlineLevel="0" collapsed="false">
      <c r="A5647" s="0" t="s">
        <v>107</v>
      </c>
      <c r="B5647" s="0" t="s">
        <v>108</v>
      </c>
      <c r="C5647" s="0" t="s">
        <v>79</v>
      </c>
      <c r="D5647" s="0" t="s">
        <v>82</v>
      </c>
      <c r="E5647" s="0" t="n">
        <v>2035</v>
      </c>
      <c r="F5647" s="5" t="n">
        <v>11.9972314171195</v>
      </c>
      <c r="G5647" s="10" t="s">
        <v>4</v>
      </c>
    </row>
    <row r="5648" customFormat="false" ht="14.25" hidden="true" customHeight="false" outlineLevel="0" collapsed="false">
      <c r="A5648" s="0" t="s">
        <v>107</v>
      </c>
      <c r="B5648" s="0" t="s">
        <v>108</v>
      </c>
      <c r="C5648" s="0" t="s">
        <v>79</v>
      </c>
      <c r="D5648" s="0" t="s">
        <v>82</v>
      </c>
      <c r="E5648" s="0" t="n">
        <v>2036</v>
      </c>
      <c r="F5648" s="5" t="n">
        <v>12.1951753904366</v>
      </c>
      <c r="G5648" s="10" t="s">
        <v>4</v>
      </c>
    </row>
    <row r="5649" customFormat="false" ht="14.25" hidden="true" customHeight="false" outlineLevel="0" collapsed="false">
      <c r="A5649" s="0" t="s">
        <v>107</v>
      </c>
      <c r="B5649" s="0" t="s">
        <v>108</v>
      </c>
      <c r="C5649" s="0" t="s">
        <v>79</v>
      </c>
      <c r="D5649" s="0" t="s">
        <v>82</v>
      </c>
      <c r="E5649" s="0" t="n">
        <v>2037</v>
      </c>
      <c r="F5649" s="5" t="n">
        <v>12.4556089481715</v>
      </c>
      <c r="G5649" s="10" t="s">
        <v>4</v>
      </c>
    </row>
    <row r="5650" customFormat="false" ht="14.25" hidden="true" customHeight="false" outlineLevel="0" collapsed="false">
      <c r="A5650" s="0" t="s">
        <v>107</v>
      </c>
      <c r="B5650" s="0" t="s">
        <v>108</v>
      </c>
      <c r="C5650" s="0" t="s">
        <v>79</v>
      </c>
      <c r="D5650" s="0" t="s">
        <v>82</v>
      </c>
      <c r="E5650" s="0" t="n">
        <v>2038</v>
      </c>
      <c r="F5650" s="5" t="n">
        <v>12.6954936949834</v>
      </c>
      <c r="G5650" s="10" t="s">
        <v>4</v>
      </c>
    </row>
    <row r="5651" customFormat="false" ht="14.25" hidden="true" customHeight="false" outlineLevel="0" collapsed="false">
      <c r="A5651" s="0" t="s">
        <v>107</v>
      </c>
      <c r="B5651" s="0" t="s">
        <v>108</v>
      </c>
      <c r="C5651" s="0" t="s">
        <v>79</v>
      </c>
      <c r="D5651" s="0" t="s">
        <v>82</v>
      </c>
      <c r="E5651" s="0" t="n">
        <v>2039</v>
      </c>
      <c r="F5651" s="5" t="n">
        <v>12.9204111331179</v>
      </c>
      <c r="G5651" s="10" t="s">
        <v>4</v>
      </c>
    </row>
    <row r="5652" customFormat="false" ht="14.25" hidden="true" customHeight="false" outlineLevel="0" collapsed="false">
      <c r="A5652" s="0" t="s">
        <v>107</v>
      </c>
      <c r="B5652" s="0" t="s">
        <v>108</v>
      </c>
      <c r="C5652" s="0" t="s">
        <v>79</v>
      </c>
      <c r="D5652" s="0" t="s">
        <v>82</v>
      </c>
      <c r="E5652" s="0" t="n">
        <v>2040</v>
      </c>
      <c r="F5652" s="5" t="n">
        <v>13.1036141768608</v>
      </c>
      <c r="G5652" s="10" t="s">
        <v>4</v>
      </c>
    </row>
    <row r="5653" customFormat="false" ht="14.25" hidden="true" customHeight="false" outlineLevel="0" collapsed="false">
      <c r="A5653" s="0" t="s">
        <v>107</v>
      </c>
      <c r="B5653" s="0" t="s">
        <v>108</v>
      </c>
      <c r="C5653" s="0" t="s">
        <v>79</v>
      </c>
      <c r="D5653" s="0" t="s">
        <v>83</v>
      </c>
      <c r="E5653" s="0" t="n">
        <v>2024</v>
      </c>
      <c r="F5653" s="5" t="n">
        <v>0</v>
      </c>
      <c r="G5653" s="10" t="s">
        <v>4</v>
      </c>
    </row>
    <row r="5654" customFormat="false" ht="14.25" hidden="true" customHeight="false" outlineLevel="0" collapsed="false">
      <c r="A5654" s="0" t="s">
        <v>107</v>
      </c>
      <c r="B5654" s="0" t="s">
        <v>108</v>
      </c>
      <c r="C5654" s="0" t="s">
        <v>79</v>
      </c>
      <c r="D5654" s="0" t="s">
        <v>83</v>
      </c>
      <c r="E5654" s="0" t="n">
        <v>2025</v>
      </c>
      <c r="F5654" s="5" t="n">
        <v>4.39531152457516</v>
      </c>
      <c r="G5654" s="10" t="s">
        <v>4</v>
      </c>
    </row>
    <row r="5655" customFormat="false" ht="14.25" hidden="true" customHeight="false" outlineLevel="0" collapsed="false">
      <c r="A5655" s="0" t="s">
        <v>107</v>
      </c>
      <c r="B5655" s="0" t="s">
        <v>108</v>
      </c>
      <c r="C5655" s="0" t="s">
        <v>79</v>
      </c>
      <c r="D5655" s="0" t="s">
        <v>83</v>
      </c>
      <c r="E5655" s="0" t="n">
        <v>2026</v>
      </c>
      <c r="F5655" s="5" t="n">
        <v>4.34320505630532</v>
      </c>
      <c r="G5655" s="10" t="s">
        <v>4</v>
      </c>
    </row>
    <row r="5656" customFormat="false" ht="14.25" hidden="true" customHeight="false" outlineLevel="0" collapsed="false">
      <c r="A5656" s="0" t="s">
        <v>107</v>
      </c>
      <c r="B5656" s="0" t="s">
        <v>108</v>
      </c>
      <c r="C5656" s="0" t="s">
        <v>79</v>
      </c>
      <c r="D5656" s="0" t="s">
        <v>83</v>
      </c>
      <c r="E5656" s="0" t="n">
        <v>2027</v>
      </c>
      <c r="F5656" s="5" t="n">
        <v>4.30571208756045</v>
      </c>
      <c r="G5656" s="10" t="s">
        <v>4</v>
      </c>
    </row>
    <row r="5657" customFormat="false" ht="14.25" hidden="true" customHeight="false" outlineLevel="0" collapsed="false">
      <c r="A5657" s="0" t="s">
        <v>107</v>
      </c>
      <c r="B5657" s="0" t="s">
        <v>108</v>
      </c>
      <c r="C5657" s="0" t="s">
        <v>79</v>
      </c>
      <c r="D5657" s="0" t="s">
        <v>83</v>
      </c>
      <c r="E5657" s="0" t="n">
        <v>2028</v>
      </c>
      <c r="F5657" s="5" t="n">
        <v>4.27042812629539</v>
      </c>
      <c r="G5657" s="10" t="s">
        <v>4</v>
      </c>
    </row>
    <row r="5658" customFormat="false" ht="14.25" hidden="true" customHeight="false" outlineLevel="0" collapsed="false">
      <c r="A5658" s="0" t="s">
        <v>107</v>
      </c>
      <c r="B5658" s="0" t="s">
        <v>108</v>
      </c>
      <c r="C5658" s="0" t="s">
        <v>79</v>
      </c>
      <c r="D5658" s="0" t="s">
        <v>83</v>
      </c>
      <c r="E5658" s="0" t="n">
        <v>2029</v>
      </c>
      <c r="F5658" s="5" t="n">
        <v>4.24973804488715</v>
      </c>
      <c r="G5658" s="10" t="s">
        <v>4</v>
      </c>
    </row>
    <row r="5659" customFormat="false" ht="14.25" hidden="true" customHeight="false" outlineLevel="0" collapsed="false">
      <c r="A5659" s="0" t="s">
        <v>107</v>
      </c>
      <c r="B5659" s="0" t="s">
        <v>108</v>
      </c>
      <c r="C5659" s="0" t="s">
        <v>79</v>
      </c>
      <c r="D5659" s="0" t="s">
        <v>83</v>
      </c>
      <c r="E5659" s="0" t="n">
        <v>2030</v>
      </c>
      <c r="F5659" s="5" t="n">
        <v>4.2454733485668</v>
      </c>
      <c r="G5659" s="10" t="s">
        <v>4</v>
      </c>
    </row>
    <row r="5660" customFormat="false" ht="14.25" hidden="true" customHeight="false" outlineLevel="0" collapsed="false">
      <c r="A5660" s="0" t="s">
        <v>107</v>
      </c>
      <c r="B5660" s="0" t="s">
        <v>108</v>
      </c>
      <c r="C5660" s="0" t="s">
        <v>79</v>
      </c>
      <c r="D5660" s="0" t="s">
        <v>83</v>
      </c>
      <c r="E5660" s="0" t="n">
        <v>2031</v>
      </c>
      <c r="F5660" s="5" t="n">
        <v>4.21158581978477</v>
      </c>
      <c r="G5660" s="10" t="s">
        <v>4</v>
      </c>
    </row>
    <row r="5661" customFormat="false" ht="14.25" hidden="true" customHeight="false" outlineLevel="0" collapsed="false">
      <c r="A5661" s="0" t="s">
        <v>107</v>
      </c>
      <c r="B5661" s="0" t="s">
        <v>108</v>
      </c>
      <c r="C5661" s="0" t="s">
        <v>79</v>
      </c>
      <c r="D5661" s="0" t="s">
        <v>83</v>
      </c>
      <c r="E5661" s="0" t="n">
        <v>2032</v>
      </c>
      <c r="F5661" s="5" t="n">
        <v>4.189119685987</v>
      </c>
      <c r="G5661" s="10" t="s">
        <v>4</v>
      </c>
    </row>
    <row r="5662" customFormat="false" ht="14.25" hidden="true" customHeight="false" outlineLevel="0" collapsed="false">
      <c r="A5662" s="0" t="s">
        <v>107</v>
      </c>
      <c r="B5662" s="0" t="s">
        <v>108</v>
      </c>
      <c r="C5662" s="0" t="s">
        <v>79</v>
      </c>
      <c r="D5662" s="0" t="s">
        <v>83</v>
      </c>
      <c r="E5662" s="0" t="n">
        <v>2033</v>
      </c>
      <c r="F5662" s="5" t="n">
        <v>4.20467007510672</v>
      </c>
      <c r="G5662" s="10" t="s">
        <v>4</v>
      </c>
    </row>
    <row r="5663" customFormat="false" ht="14.25" hidden="true" customHeight="false" outlineLevel="0" collapsed="false">
      <c r="A5663" s="0" t="s">
        <v>107</v>
      </c>
      <c r="B5663" s="0" t="s">
        <v>108</v>
      </c>
      <c r="C5663" s="0" t="s">
        <v>79</v>
      </c>
      <c r="D5663" s="0" t="s">
        <v>83</v>
      </c>
      <c r="E5663" s="0" t="n">
        <v>2034</v>
      </c>
      <c r="F5663" s="5" t="n">
        <v>4.24177024082842</v>
      </c>
      <c r="G5663" s="10" t="s">
        <v>4</v>
      </c>
    </row>
    <row r="5664" customFormat="false" ht="14.25" hidden="true" customHeight="false" outlineLevel="0" collapsed="false">
      <c r="A5664" s="0" t="s">
        <v>107</v>
      </c>
      <c r="B5664" s="0" t="s">
        <v>108</v>
      </c>
      <c r="C5664" s="0" t="s">
        <v>79</v>
      </c>
      <c r="D5664" s="0" t="s">
        <v>83</v>
      </c>
      <c r="E5664" s="0" t="n">
        <v>2035</v>
      </c>
      <c r="F5664" s="5" t="n">
        <v>4.25032018430942</v>
      </c>
      <c r="G5664" s="10" t="s">
        <v>4</v>
      </c>
    </row>
    <row r="5665" customFormat="false" ht="14.25" hidden="true" customHeight="false" outlineLevel="0" collapsed="false">
      <c r="A5665" s="0" t="s">
        <v>107</v>
      </c>
      <c r="B5665" s="0" t="s">
        <v>108</v>
      </c>
      <c r="C5665" s="0" t="s">
        <v>79</v>
      </c>
      <c r="D5665" s="0" t="s">
        <v>83</v>
      </c>
      <c r="E5665" s="0" t="n">
        <v>2036</v>
      </c>
      <c r="F5665" s="5" t="n">
        <v>4.2877244569183</v>
      </c>
      <c r="G5665" s="10" t="s">
        <v>4</v>
      </c>
    </row>
    <row r="5666" customFormat="false" ht="14.25" hidden="true" customHeight="false" outlineLevel="0" collapsed="false">
      <c r="A5666" s="0" t="s">
        <v>107</v>
      </c>
      <c r="B5666" s="0" t="s">
        <v>108</v>
      </c>
      <c r="C5666" s="0" t="s">
        <v>79</v>
      </c>
      <c r="D5666" s="0" t="s">
        <v>83</v>
      </c>
      <c r="E5666" s="0" t="n">
        <v>2037</v>
      </c>
      <c r="F5666" s="5" t="n">
        <v>4.32535624399174</v>
      </c>
      <c r="G5666" s="10" t="s">
        <v>4</v>
      </c>
    </row>
    <row r="5667" customFormat="false" ht="14.25" hidden="true" customHeight="false" outlineLevel="0" collapsed="false">
      <c r="A5667" s="0" t="s">
        <v>107</v>
      </c>
      <c r="B5667" s="0" t="s">
        <v>108</v>
      </c>
      <c r="C5667" s="0" t="s">
        <v>79</v>
      </c>
      <c r="D5667" s="0" t="s">
        <v>83</v>
      </c>
      <c r="E5667" s="0" t="n">
        <v>2038</v>
      </c>
      <c r="F5667" s="5" t="n">
        <v>4.36324323294871</v>
      </c>
      <c r="G5667" s="10" t="s">
        <v>4</v>
      </c>
    </row>
    <row r="5668" customFormat="false" ht="14.25" hidden="true" customHeight="false" outlineLevel="0" collapsed="false">
      <c r="A5668" s="0" t="s">
        <v>107</v>
      </c>
      <c r="B5668" s="0" t="s">
        <v>108</v>
      </c>
      <c r="C5668" s="0" t="s">
        <v>79</v>
      </c>
      <c r="D5668" s="0" t="s">
        <v>83</v>
      </c>
      <c r="E5668" s="0" t="n">
        <v>2039</v>
      </c>
      <c r="F5668" s="5" t="n">
        <v>4.40136458080413</v>
      </c>
      <c r="G5668" s="10" t="s">
        <v>4</v>
      </c>
    </row>
    <row r="5669" customFormat="false" ht="14.25" hidden="true" customHeight="false" outlineLevel="0" collapsed="false">
      <c r="A5669" s="0" t="s">
        <v>107</v>
      </c>
      <c r="B5669" s="0" t="s">
        <v>108</v>
      </c>
      <c r="C5669" s="0" t="s">
        <v>79</v>
      </c>
      <c r="D5669" s="0" t="s">
        <v>83</v>
      </c>
      <c r="E5669" s="0" t="n">
        <v>2040</v>
      </c>
      <c r="F5669" s="5" t="n">
        <v>4.43966775148007</v>
      </c>
      <c r="G5669" s="10" t="s">
        <v>4</v>
      </c>
    </row>
    <row r="5670" customFormat="false" ht="14.25" hidden="true" customHeight="false" outlineLevel="0" collapsed="false">
      <c r="A5670" s="0" t="s">
        <v>107</v>
      </c>
      <c r="B5670" s="0" t="s">
        <v>108</v>
      </c>
      <c r="C5670" s="0" t="s">
        <v>79</v>
      </c>
      <c r="D5670" s="0" t="s">
        <v>71</v>
      </c>
      <c r="E5670" s="0" t="n">
        <v>2024</v>
      </c>
      <c r="F5670" s="5" t="n">
        <v>0</v>
      </c>
      <c r="G5670" s="10" t="s">
        <v>4</v>
      </c>
    </row>
    <row r="5671" customFormat="false" ht="14.25" hidden="true" customHeight="false" outlineLevel="0" collapsed="false">
      <c r="A5671" s="0" t="s">
        <v>107</v>
      </c>
      <c r="B5671" s="0" t="s">
        <v>108</v>
      </c>
      <c r="C5671" s="0" t="s">
        <v>79</v>
      </c>
      <c r="D5671" s="0" t="s">
        <v>71</v>
      </c>
      <c r="E5671" s="0" t="n">
        <v>2025</v>
      </c>
      <c r="F5671" s="5" t="n">
        <v>17.6198477941232</v>
      </c>
      <c r="G5671" s="10" t="s">
        <v>4</v>
      </c>
    </row>
    <row r="5672" customFormat="false" ht="14.25" hidden="true" customHeight="false" outlineLevel="0" collapsed="false">
      <c r="A5672" s="0" t="s">
        <v>107</v>
      </c>
      <c r="B5672" s="0" t="s">
        <v>108</v>
      </c>
      <c r="C5672" s="0" t="s">
        <v>79</v>
      </c>
      <c r="D5672" s="0" t="s">
        <v>71</v>
      </c>
      <c r="E5672" s="0" t="n">
        <v>2026</v>
      </c>
      <c r="F5672" s="5" t="n">
        <v>17.4646322459312</v>
      </c>
      <c r="G5672" s="10" t="s">
        <v>4</v>
      </c>
    </row>
    <row r="5673" customFormat="false" ht="14.25" hidden="true" customHeight="false" outlineLevel="0" collapsed="false">
      <c r="A5673" s="0" t="s">
        <v>107</v>
      </c>
      <c r="B5673" s="0" t="s">
        <v>108</v>
      </c>
      <c r="C5673" s="0" t="s">
        <v>79</v>
      </c>
      <c r="D5673" s="0" t="s">
        <v>71</v>
      </c>
      <c r="E5673" s="0" t="n">
        <v>2027</v>
      </c>
      <c r="F5673" s="5" t="n">
        <v>17.5455832119864</v>
      </c>
      <c r="G5673" s="10" t="s">
        <v>4</v>
      </c>
    </row>
    <row r="5674" customFormat="false" ht="14.25" hidden="true" customHeight="false" outlineLevel="0" collapsed="false">
      <c r="A5674" s="0" t="s">
        <v>107</v>
      </c>
      <c r="B5674" s="0" t="s">
        <v>108</v>
      </c>
      <c r="C5674" s="0" t="s">
        <v>79</v>
      </c>
      <c r="D5674" s="0" t="s">
        <v>71</v>
      </c>
      <c r="E5674" s="0" t="n">
        <v>2028</v>
      </c>
      <c r="F5674" s="5" t="n">
        <v>17.6030738008888</v>
      </c>
      <c r="G5674" s="10" t="s">
        <v>4</v>
      </c>
    </row>
    <row r="5675" customFormat="false" ht="14.25" hidden="true" customHeight="false" outlineLevel="0" collapsed="false">
      <c r="A5675" s="0" t="s">
        <v>107</v>
      </c>
      <c r="B5675" s="0" t="s">
        <v>108</v>
      </c>
      <c r="C5675" s="0" t="s">
        <v>79</v>
      </c>
      <c r="D5675" s="0" t="s">
        <v>71</v>
      </c>
      <c r="E5675" s="0" t="n">
        <v>2029</v>
      </c>
      <c r="F5675" s="5" t="n">
        <v>17.8670238915083</v>
      </c>
      <c r="G5675" s="10" t="s">
        <v>4</v>
      </c>
    </row>
    <row r="5676" customFormat="false" ht="14.25" hidden="true" customHeight="false" outlineLevel="0" collapsed="false">
      <c r="A5676" s="0" t="s">
        <v>107</v>
      </c>
      <c r="B5676" s="0" t="s">
        <v>108</v>
      </c>
      <c r="C5676" s="0" t="s">
        <v>79</v>
      </c>
      <c r="D5676" s="0" t="s">
        <v>71</v>
      </c>
      <c r="E5676" s="0" t="n">
        <v>2030</v>
      </c>
      <c r="F5676" s="5" t="n">
        <v>18.0843907199345</v>
      </c>
      <c r="G5676" s="10" t="s">
        <v>4</v>
      </c>
    </row>
    <row r="5677" customFormat="false" ht="14.25" hidden="true" customHeight="false" outlineLevel="0" collapsed="false">
      <c r="A5677" s="0" t="s">
        <v>107</v>
      </c>
      <c r="B5677" s="0" t="s">
        <v>108</v>
      </c>
      <c r="C5677" s="0" t="s">
        <v>79</v>
      </c>
      <c r="D5677" s="0" t="s">
        <v>71</v>
      </c>
      <c r="E5677" s="0" t="n">
        <v>2031</v>
      </c>
      <c r="F5677" s="5" t="n">
        <v>18.1960215547682</v>
      </c>
      <c r="G5677" s="10" t="s">
        <v>4</v>
      </c>
    </row>
    <row r="5678" customFormat="false" ht="14.25" hidden="true" customHeight="false" outlineLevel="0" collapsed="false">
      <c r="A5678" s="0" t="s">
        <v>107</v>
      </c>
      <c r="B5678" s="0" t="s">
        <v>108</v>
      </c>
      <c r="C5678" s="0" t="s">
        <v>79</v>
      </c>
      <c r="D5678" s="0" t="s">
        <v>71</v>
      </c>
      <c r="E5678" s="0" t="n">
        <v>2032</v>
      </c>
      <c r="F5678" s="5" t="n">
        <v>18.4244444057496</v>
      </c>
      <c r="G5678" s="10" t="s">
        <v>4</v>
      </c>
    </row>
    <row r="5679" customFormat="false" ht="14.25" hidden="true" customHeight="false" outlineLevel="0" collapsed="false">
      <c r="A5679" s="0" t="s">
        <v>107</v>
      </c>
      <c r="B5679" s="0" t="s">
        <v>108</v>
      </c>
      <c r="C5679" s="0" t="s">
        <v>79</v>
      </c>
      <c r="D5679" s="0" t="s">
        <v>71</v>
      </c>
      <c r="E5679" s="0" t="n">
        <v>2033</v>
      </c>
      <c r="F5679" s="5" t="n">
        <v>18.7919328564246</v>
      </c>
      <c r="G5679" s="10" t="s">
        <v>4</v>
      </c>
    </row>
    <row r="5680" customFormat="false" ht="14.25" hidden="true" customHeight="false" outlineLevel="0" collapsed="false">
      <c r="A5680" s="0" t="s">
        <v>107</v>
      </c>
      <c r="B5680" s="0" t="s">
        <v>108</v>
      </c>
      <c r="C5680" s="0" t="s">
        <v>79</v>
      </c>
      <c r="D5680" s="0" t="s">
        <v>71</v>
      </c>
      <c r="E5680" s="0" t="n">
        <v>2034</v>
      </c>
      <c r="F5680" s="5" t="n">
        <v>19.2312098234333</v>
      </c>
      <c r="G5680" s="10" t="s">
        <v>4</v>
      </c>
    </row>
    <row r="5681" customFormat="false" ht="14.25" hidden="true" customHeight="false" outlineLevel="0" collapsed="false">
      <c r="A5681" s="0" t="s">
        <v>107</v>
      </c>
      <c r="B5681" s="0" t="s">
        <v>108</v>
      </c>
      <c r="C5681" s="0" t="s">
        <v>79</v>
      </c>
      <c r="D5681" s="0" t="s">
        <v>71</v>
      </c>
      <c r="E5681" s="0" t="n">
        <v>2035</v>
      </c>
      <c r="F5681" s="5" t="n">
        <v>19.5788262093403</v>
      </c>
      <c r="G5681" s="10" t="s">
        <v>4</v>
      </c>
    </row>
    <row r="5682" customFormat="false" ht="14.25" hidden="true" customHeight="false" outlineLevel="0" collapsed="false">
      <c r="A5682" s="0" t="s">
        <v>107</v>
      </c>
      <c r="B5682" s="0" t="s">
        <v>108</v>
      </c>
      <c r="C5682" s="0" t="s">
        <v>79</v>
      </c>
      <c r="D5682" s="0" t="s">
        <v>71</v>
      </c>
      <c r="E5682" s="0" t="n">
        <v>2036</v>
      </c>
      <c r="F5682" s="5" t="n">
        <v>19.9252587344435</v>
      </c>
      <c r="G5682" s="10" t="s">
        <v>4</v>
      </c>
    </row>
    <row r="5683" customFormat="false" ht="14.25" hidden="true" customHeight="false" outlineLevel="0" collapsed="false">
      <c r="A5683" s="0" t="s">
        <v>107</v>
      </c>
      <c r="B5683" s="0" t="s">
        <v>108</v>
      </c>
      <c r="C5683" s="0" t="s">
        <v>79</v>
      </c>
      <c r="D5683" s="0" t="s">
        <v>71</v>
      </c>
      <c r="E5683" s="0" t="n">
        <v>2037</v>
      </c>
      <c r="F5683" s="5" t="n">
        <v>20.3425187849509</v>
      </c>
      <c r="G5683" s="10" t="s">
        <v>4</v>
      </c>
    </row>
    <row r="5684" customFormat="false" ht="14.25" hidden="true" customHeight="false" outlineLevel="0" collapsed="false">
      <c r="A5684" s="0" t="s">
        <v>107</v>
      </c>
      <c r="B5684" s="0" t="s">
        <v>108</v>
      </c>
      <c r="C5684" s="0" t="s">
        <v>79</v>
      </c>
      <c r="D5684" s="0" t="s">
        <v>71</v>
      </c>
      <c r="E5684" s="0" t="n">
        <v>2038</v>
      </c>
      <c r="F5684" s="5" t="n">
        <v>20.7448713228452</v>
      </c>
      <c r="G5684" s="10" t="s">
        <v>4</v>
      </c>
    </row>
    <row r="5685" customFormat="false" ht="14.25" hidden="true" customHeight="false" outlineLevel="0" collapsed="false">
      <c r="A5685" s="0" t="s">
        <v>107</v>
      </c>
      <c r="B5685" s="0" t="s">
        <v>108</v>
      </c>
      <c r="C5685" s="0" t="s">
        <v>79</v>
      </c>
      <c r="D5685" s="0" t="s">
        <v>71</v>
      </c>
      <c r="E5685" s="0" t="n">
        <v>2039</v>
      </c>
      <c r="F5685" s="5" t="n">
        <v>21.1494537535607</v>
      </c>
      <c r="G5685" s="10" t="s">
        <v>4</v>
      </c>
    </row>
    <row r="5686" customFormat="false" ht="14.25" hidden="true" customHeight="false" outlineLevel="0" collapsed="false">
      <c r="A5686" s="0" t="s">
        <v>107</v>
      </c>
      <c r="B5686" s="0" t="s">
        <v>108</v>
      </c>
      <c r="C5686" s="0" t="s">
        <v>79</v>
      </c>
      <c r="D5686" s="0" t="s">
        <v>71</v>
      </c>
      <c r="E5686" s="0" t="n">
        <v>2040</v>
      </c>
      <c r="F5686" s="5" t="n">
        <v>21.5060295952632</v>
      </c>
      <c r="G5686" s="10" t="s">
        <v>4</v>
      </c>
    </row>
    <row r="5687" customFormat="false" ht="14.25" hidden="true" customHeight="false" outlineLevel="0" collapsed="false">
      <c r="A5687" s="0" t="s">
        <v>107</v>
      </c>
      <c r="B5687" s="0" t="s">
        <v>108</v>
      </c>
      <c r="C5687" s="0" t="s">
        <v>84</v>
      </c>
      <c r="D5687" s="0" t="s">
        <v>85</v>
      </c>
      <c r="E5687" s="0" t="n">
        <v>2024</v>
      </c>
      <c r="F5687" s="5" t="n">
        <v>0</v>
      </c>
      <c r="G5687" s="10" t="s">
        <v>4</v>
      </c>
    </row>
    <row r="5688" customFormat="false" ht="14.25" hidden="true" customHeight="false" outlineLevel="0" collapsed="false">
      <c r="A5688" s="0" t="s">
        <v>107</v>
      </c>
      <c r="B5688" s="0" t="s">
        <v>108</v>
      </c>
      <c r="C5688" s="0" t="s">
        <v>84</v>
      </c>
      <c r="D5688" s="0" t="s">
        <v>85</v>
      </c>
      <c r="E5688" s="0" t="n">
        <v>2025</v>
      </c>
      <c r="F5688" s="5" t="n">
        <v>0</v>
      </c>
      <c r="G5688" s="10" t="s">
        <v>4</v>
      </c>
    </row>
    <row r="5689" customFormat="false" ht="14.25" hidden="true" customHeight="false" outlineLevel="0" collapsed="false">
      <c r="A5689" s="0" t="s">
        <v>107</v>
      </c>
      <c r="B5689" s="0" t="s">
        <v>108</v>
      </c>
      <c r="C5689" s="0" t="s">
        <v>84</v>
      </c>
      <c r="D5689" s="0" t="s">
        <v>85</v>
      </c>
      <c r="E5689" s="0" t="n">
        <v>2026</v>
      </c>
      <c r="F5689" s="5" t="n">
        <v>0</v>
      </c>
      <c r="G5689" s="10" t="s">
        <v>4</v>
      </c>
    </row>
    <row r="5690" customFormat="false" ht="14.25" hidden="true" customHeight="false" outlineLevel="0" collapsed="false">
      <c r="A5690" s="0" t="s">
        <v>107</v>
      </c>
      <c r="B5690" s="0" t="s">
        <v>108</v>
      </c>
      <c r="C5690" s="0" t="s">
        <v>84</v>
      </c>
      <c r="D5690" s="0" t="s">
        <v>85</v>
      </c>
      <c r="E5690" s="0" t="n">
        <v>2027</v>
      </c>
      <c r="F5690" s="5" t="n">
        <v>0</v>
      </c>
      <c r="G5690" s="10" t="s">
        <v>4</v>
      </c>
    </row>
    <row r="5691" customFormat="false" ht="14.25" hidden="true" customHeight="false" outlineLevel="0" collapsed="false">
      <c r="A5691" s="0" t="s">
        <v>107</v>
      </c>
      <c r="B5691" s="0" t="s">
        <v>108</v>
      </c>
      <c r="C5691" s="0" t="s">
        <v>84</v>
      </c>
      <c r="D5691" s="0" t="s">
        <v>85</v>
      </c>
      <c r="E5691" s="0" t="n">
        <v>2028</v>
      </c>
      <c r="F5691" s="5" t="n">
        <v>0</v>
      </c>
      <c r="G5691" s="10" t="s">
        <v>4</v>
      </c>
    </row>
    <row r="5692" customFormat="false" ht="14.25" hidden="true" customHeight="false" outlineLevel="0" collapsed="false">
      <c r="A5692" s="0" t="s">
        <v>107</v>
      </c>
      <c r="B5692" s="0" t="s">
        <v>108</v>
      </c>
      <c r="C5692" s="0" t="s">
        <v>84</v>
      </c>
      <c r="D5692" s="0" t="s">
        <v>85</v>
      </c>
      <c r="E5692" s="0" t="n">
        <v>2029</v>
      </c>
      <c r="F5692" s="5" t="n">
        <v>0.000724978148262646</v>
      </c>
      <c r="G5692" s="10" t="s">
        <v>4</v>
      </c>
    </row>
    <row r="5693" customFormat="false" ht="14.25" hidden="true" customHeight="false" outlineLevel="0" collapsed="false">
      <c r="A5693" s="0" t="s">
        <v>107</v>
      </c>
      <c r="B5693" s="0" t="s">
        <v>108</v>
      </c>
      <c r="C5693" s="0" t="s">
        <v>84</v>
      </c>
      <c r="D5693" s="0" t="s">
        <v>85</v>
      </c>
      <c r="E5693" s="0" t="n">
        <v>2030</v>
      </c>
      <c r="F5693" s="5" t="n">
        <v>0.000760072031382678</v>
      </c>
      <c r="G5693" s="10" t="s">
        <v>4</v>
      </c>
    </row>
    <row r="5694" customFormat="false" ht="14.25" hidden="true" customHeight="false" outlineLevel="0" collapsed="false">
      <c r="A5694" s="0" t="s">
        <v>107</v>
      </c>
      <c r="B5694" s="0" t="s">
        <v>108</v>
      </c>
      <c r="C5694" s="0" t="s">
        <v>84</v>
      </c>
      <c r="D5694" s="0" t="s">
        <v>85</v>
      </c>
      <c r="E5694" s="0" t="n">
        <v>2031</v>
      </c>
      <c r="F5694" s="5" t="n">
        <v>0.000872469009225498</v>
      </c>
      <c r="G5694" s="10" t="s">
        <v>4</v>
      </c>
    </row>
    <row r="5695" customFormat="false" ht="14.25" hidden="true" customHeight="false" outlineLevel="0" collapsed="false">
      <c r="A5695" s="0" t="s">
        <v>107</v>
      </c>
      <c r="B5695" s="0" t="s">
        <v>108</v>
      </c>
      <c r="C5695" s="0" t="s">
        <v>84</v>
      </c>
      <c r="D5695" s="0" t="s">
        <v>85</v>
      </c>
      <c r="E5695" s="0" t="n">
        <v>2032</v>
      </c>
      <c r="F5695" s="5" t="n">
        <v>0.00192957422403066</v>
      </c>
      <c r="G5695" s="10" t="s">
        <v>4</v>
      </c>
    </row>
    <row r="5696" customFormat="false" ht="14.25" hidden="true" customHeight="false" outlineLevel="0" collapsed="false">
      <c r="A5696" s="0" t="s">
        <v>107</v>
      </c>
      <c r="B5696" s="0" t="s">
        <v>108</v>
      </c>
      <c r="C5696" s="0" t="s">
        <v>84</v>
      </c>
      <c r="D5696" s="0" t="s">
        <v>85</v>
      </c>
      <c r="E5696" s="0" t="n">
        <v>2033</v>
      </c>
      <c r="F5696" s="5" t="n">
        <v>0.00332600376182519</v>
      </c>
      <c r="G5696" s="10" t="s">
        <v>4</v>
      </c>
    </row>
    <row r="5697" customFormat="false" ht="14.25" hidden="true" customHeight="false" outlineLevel="0" collapsed="false">
      <c r="A5697" s="0" t="s">
        <v>107</v>
      </c>
      <c r="B5697" s="0" t="s">
        <v>108</v>
      </c>
      <c r="C5697" s="0" t="s">
        <v>84</v>
      </c>
      <c r="D5697" s="0" t="s">
        <v>85</v>
      </c>
      <c r="E5697" s="0" t="n">
        <v>2034</v>
      </c>
      <c r="F5697" s="5" t="n">
        <v>0.00371626370964318</v>
      </c>
      <c r="G5697" s="10" t="s">
        <v>4</v>
      </c>
    </row>
    <row r="5698" customFormat="false" ht="14.25" hidden="true" customHeight="false" outlineLevel="0" collapsed="false">
      <c r="A5698" s="0" t="s">
        <v>107</v>
      </c>
      <c r="B5698" s="0" t="s">
        <v>108</v>
      </c>
      <c r="C5698" s="0" t="s">
        <v>84</v>
      </c>
      <c r="D5698" s="0" t="s">
        <v>85</v>
      </c>
      <c r="E5698" s="0" t="n">
        <v>2035</v>
      </c>
      <c r="F5698" s="5" t="n">
        <v>0.00564825353522428</v>
      </c>
      <c r="G5698" s="10" t="s">
        <v>4</v>
      </c>
    </row>
    <row r="5699" customFormat="false" ht="14.25" hidden="true" customHeight="false" outlineLevel="0" collapsed="false">
      <c r="A5699" s="0" t="s">
        <v>107</v>
      </c>
      <c r="B5699" s="0" t="s">
        <v>108</v>
      </c>
      <c r="C5699" s="0" t="s">
        <v>84</v>
      </c>
      <c r="D5699" s="0" t="s">
        <v>85</v>
      </c>
      <c r="E5699" s="0" t="n">
        <v>2036</v>
      </c>
      <c r="F5699" s="5" t="n">
        <v>0.00748386340964179</v>
      </c>
      <c r="G5699" s="10" t="s">
        <v>4</v>
      </c>
    </row>
    <row r="5700" customFormat="false" ht="14.25" hidden="true" customHeight="false" outlineLevel="0" collapsed="false">
      <c r="A5700" s="0" t="s">
        <v>107</v>
      </c>
      <c r="B5700" s="0" t="s">
        <v>108</v>
      </c>
      <c r="C5700" s="0" t="s">
        <v>84</v>
      </c>
      <c r="D5700" s="0" t="s">
        <v>85</v>
      </c>
      <c r="E5700" s="0" t="n">
        <v>2037</v>
      </c>
      <c r="F5700" s="5" t="n">
        <v>0.00968905293816442</v>
      </c>
      <c r="G5700" s="10" t="s">
        <v>4</v>
      </c>
    </row>
    <row r="5701" customFormat="false" ht="14.25" hidden="true" customHeight="false" outlineLevel="0" collapsed="false">
      <c r="A5701" s="0" t="s">
        <v>107</v>
      </c>
      <c r="B5701" s="0" t="s">
        <v>108</v>
      </c>
      <c r="C5701" s="0" t="s">
        <v>84</v>
      </c>
      <c r="D5701" s="0" t="s">
        <v>85</v>
      </c>
      <c r="E5701" s="0" t="n">
        <v>2038</v>
      </c>
      <c r="F5701" s="5" t="n">
        <v>0.0122103062167644</v>
      </c>
      <c r="G5701" s="10" t="s">
        <v>4</v>
      </c>
    </row>
    <row r="5702" customFormat="false" ht="14.25" hidden="true" customHeight="false" outlineLevel="0" collapsed="false">
      <c r="A5702" s="0" t="s">
        <v>107</v>
      </c>
      <c r="B5702" s="0" t="s">
        <v>108</v>
      </c>
      <c r="C5702" s="0" t="s">
        <v>84</v>
      </c>
      <c r="D5702" s="0" t="s">
        <v>85</v>
      </c>
      <c r="E5702" s="0" t="n">
        <v>2039</v>
      </c>
      <c r="F5702" s="5" t="n">
        <v>0.0149333459586642</v>
      </c>
      <c r="G5702" s="10" t="s">
        <v>4</v>
      </c>
    </row>
    <row r="5703" customFormat="false" ht="14.25" hidden="true" customHeight="false" outlineLevel="0" collapsed="false">
      <c r="A5703" s="0" t="s">
        <v>107</v>
      </c>
      <c r="B5703" s="0" t="s">
        <v>108</v>
      </c>
      <c r="C5703" s="0" t="s">
        <v>84</v>
      </c>
      <c r="D5703" s="0" t="s">
        <v>85</v>
      </c>
      <c r="E5703" s="0" t="n">
        <v>2040</v>
      </c>
      <c r="F5703" s="5" t="n">
        <v>0.0177085890343049</v>
      </c>
      <c r="G5703" s="10" t="s">
        <v>4</v>
      </c>
    </row>
    <row r="5704" customFormat="false" ht="14.25" hidden="true" customHeight="false" outlineLevel="0" collapsed="false">
      <c r="A5704" s="0" t="s">
        <v>107</v>
      </c>
      <c r="B5704" s="0" t="s">
        <v>108</v>
      </c>
      <c r="C5704" s="0" t="s">
        <v>84</v>
      </c>
      <c r="D5704" s="0" t="s">
        <v>86</v>
      </c>
      <c r="E5704" s="0" t="n">
        <v>2024</v>
      </c>
      <c r="F5704" s="5" t="n">
        <v>0</v>
      </c>
      <c r="G5704" s="10" t="s">
        <v>4</v>
      </c>
    </row>
    <row r="5705" customFormat="false" ht="14.25" hidden="true" customHeight="false" outlineLevel="0" collapsed="false">
      <c r="A5705" s="0" t="s">
        <v>107</v>
      </c>
      <c r="B5705" s="0" t="s">
        <v>108</v>
      </c>
      <c r="C5705" s="0" t="s">
        <v>84</v>
      </c>
      <c r="D5705" s="0" t="s">
        <v>86</v>
      </c>
      <c r="E5705" s="0" t="n">
        <v>2025</v>
      </c>
      <c r="F5705" s="5" t="n">
        <v>0</v>
      </c>
      <c r="G5705" s="10" t="s">
        <v>4</v>
      </c>
    </row>
    <row r="5706" customFormat="false" ht="14.25" hidden="true" customHeight="false" outlineLevel="0" collapsed="false">
      <c r="A5706" s="0" t="s">
        <v>107</v>
      </c>
      <c r="B5706" s="0" t="s">
        <v>108</v>
      </c>
      <c r="C5706" s="0" t="s">
        <v>84</v>
      </c>
      <c r="D5706" s="0" t="s">
        <v>86</v>
      </c>
      <c r="E5706" s="0" t="n">
        <v>2026</v>
      </c>
      <c r="F5706" s="5" t="n">
        <v>0</v>
      </c>
      <c r="G5706" s="10" t="s">
        <v>4</v>
      </c>
    </row>
    <row r="5707" customFormat="false" ht="14.25" hidden="true" customHeight="false" outlineLevel="0" collapsed="false">
      <c r="A5707" s="0" t="s">
        <v>107</v>
      </c>
      <c r="B5707" s="0" t="s">
        <v>108</v>
      </c>
      <c r="C5707" s="0" t="s">
        <v>84</v>
      </c>
      <c r="D5707" s="0" t="s">
        <v>86</v>
      </c>
      <c r="E5707" s="0" t="n">
        <v>2027</v>
      </c>
      <c r="F5707" s="5" t="n">
        <v>0</v>
      </c>
      <c r="G5707" s="10" t="s">
        <v>4</v>
      </c>
    </row>
    <row r="5708" customFormat="false" ht="14.25" hidden="true" customHeight="false" outlineLevel="0" collapsed="false">
      <c r="A5708" s="0" t="s">
        <v>107</v>
      </c>
      <c r="B5708" s="0" t="s">
        <v>108</v>
      </c>
      <c r="C5708" s="0" t="s">
        <v>84</v>
      </c>
      <c r="D5708" s="0" t="s">
        <v>86</v>
      </c>
      <c r="E5708" s="0" t="n">
        <v>2028</v>
      </c>
      <c r="F5708" s="5" t="n">
        <v>0</v>
      </c>
      <c r="G5708" s="10" t="s">
        <v>4</v>
      </c>
    </row>
    <row r="5709" customFormat="false" ht="14.25" hidden="true" customHeight="false" outlineLevel="0" collapsed="false">
      <c r="A5709" s="0" t="s">
        <v>107</v>
      </c>
      <c r="B5709" s="0" t="s">
        <v>108</v>
      </c>
      <c r="C5709" s="0" t="s">
        <v>84</v>
      </c>
      <c r="D5709" s="0" t="s">
        <v>86</v>
      </c>
      <c r="E5709" s="0" t="n">
        <v>2029</v>
      </c>
      <c r="F5709" s="5" t="n">
        <v>0.0331966164779437</v>
      </c>
      <c r="G5709" s="10" t="s">
        <v>4</v>
      </c>
    </row>
    <row r="5710" customFormat="false" ht="14.25" hidden="true" customHeight="false" outlineLevel="0" collapsed="false">
      <c r="A5710" s="0" t="s">
        <v>107</v>
      </c>
      <c r="B5710" s="0" t="s">
        <v>108</v>
      </c>
      <c r="C5710" s="0" t="s">
        <v>84</v>
      </c>
      <c r="D5710" s="0" t="s">
        <v>86</v>
      </c>
      <c r="E5710" s="0" t="n">
        <v>2030</v>
      </c>
      <c r="F5710" s="5" t="n">
        <v>0.0273948783609609</v>
      </c>
      <c r="G5710" s="10" t="s">
        <v>4</v>
      </c>
    </row>
    <row r="5711" customFormat="false" ht="14.25" hidden="true" customHeight="false" outlineLevel="0" collapsed="false">
      <c r="A5711" s="0" t="s">
        <v>107</v>
      </c>
      <c r="B5711" s="0" t="s">
        <v>108</v>
      </c>
      <c r="C5711" s="0" t="s">
        <v>84</v>
      </c>
      <c r="D5711" s="0" t="s">
        <v>86</v>
      </c>
      <c r="E5711" s="0" t="n">
        <v>2031</v>
      </c>
      <c r="F5711" s="5" t="n">
        <v>0.0246905294471262</v>
      </c>
      <c r="G5711" s="10" t="s">
        <v>4</v>
      </c>
    </row>
    <row r="5712" customFormat="false" ht="14.25" hidden="true" customHeight="false" outlineLevel="0" collapsed="false">
      <c r="A5712" s="0" t="s">
        <v>107</v>
      </c>
      <c r="B5712" s="0" t="s">
        <v>108</v>
      </c>
      <c r="C5712" s="0" t="s">
        <v>84</v>
      </c>
      <c r="D5712" s="0" t="s">
        <v>86</v>
      </c>
      <c r="E5712" s="0" t="n">
        <v>2032</v>
      </c>
      <c r="F5712" s="5" t="n">
        <v>0.0428237227140027</v>
      </c>
      <c r="G5712" s="10" t="s">
        <v>4</v>
      </c>
    </row>
    <row r="5713" customFormat="false" ht="14.25" hidden="true" customHeight="false" outlineLevel="0" collapsed="false">
      <c r="A5713" s="0" t="s">
        <v>107</v>
      </c>
      <c r="B5713" s="0" t="s">
        <v>108</v>
      </c>
      <c r="C5713" s="0" t="s">
        <v>84</v>
      </c>
      <c r="D5713" s="0" t="s">
        <v>86</v>
      </c>
      <c r="E5713" s="0" t="n">
        <v>2033</v>
      </c>
      <c r="F5713" s="5" t="n">
        <v>0.06186048893292</v>
      </c>
      <c r="G5713" s="10" t="s">
        <v>4</v>
      </c>
    </row>
    <row r="5714" customFormat="false" ht="14.25" hidden="true" customHeight="false" outlineLevel="0" collapsed="false">
      <c r="A5714" s="0" t="s">
        <v>107</v>
      </c>
      <c r="B5714" s="0" t="s">
        <v>108</v>
      </c>
      <c r="C5714" s="0" t="s">
        <v>84</v>
      </c>
      <c r="D5714" s="0" t="s">
        <v>86</v>
      </c>
      <c r="E5714" s="0" t="n">
        <v>2034</v>
      </c>
      <c r="F5714" s="5" t="n">
        <v>0.0581582316012849</v>
      </c>
      <c r="G5714" s="10" t="s">
        <v>4</v>
      </c>
    </row>
    <row r="5715" customFormat="false" ht="14.25" hidden="true" customHeight="false" outlineLevel="0" collapsed="false">
      <c r="A5715" s="0" t="s">
        <v>107</v>
      </c>
      <c r="B5715" s="0" t="s">
        <v>108</v>
      </c>
      <c r="C5715" s="0" t="s">
        <v>84</v>
      </c>
      <c r="D5715" s="0" t="s">
        <v>86</v>
      </c>
      <c r="E5715" s="0" t="n">
        <v>2035</v>
      </c>
      <c r="F5715" s="5" t="n">
        <v>0.078365208858759</v>
      </c>
      <c r="G5715" s="10" t="s">
        <v>4</v>
      </c>
    </row>
    <row r="5716" customFormat="false" ht="14.25" hidden="true" customHeight="false" outlineLevel="0" collapsed="false">
      <c r="A5716" s="0" t="s">
        <v>107</v>
      </c>
      <c r="B5716" s="0" t="s">
        <v>108</v>
      </c>
      <c r="C5716" s="0" t="s">
        <v>84</v>
      </c>
      <c r="D5716" s="0" t="s">
        <v>86</v>
      </c>
      <c r="E5716" s="0" t="n">
        <v>2036</v>
      </c>
      <c r="F5716" s="5" t="n">
        <v>0.097538607878589</v>
      </c>
      <c r="G5716" s="10" t="s">
        <v>4</v>
      </c>
    </row>
    <row r="5717" customFormat="false" ht="14.25" hidden="true" customHeight="false" outlineLevel="0" collapsed="false">
      <c r="A5717" s="0" t="s">
        <v>107</v>
      </c>
      <c r="B5717" s="0" t="s">
        <v>108</v>
      </c>
      <c r="C5717" s="0" t="s">
        <v>84</v>
      </c>
      <c r="D5717" s="0" t="s">
        <v>86</v>
      </c>
      <c r="E5717" s="0" t="n">
        <v>2037</v>
      </c>
      <c r="F5717" s="5" t="n">
        <v>0.122746265247852</v>
      </c>
      <c r="G5717" s="10" t="s">
        <v>4</v>
      </c>
    </row>
    <row r="5718" customFormat="false" ht="14.25" hidden="true" customHeight="false" outlineLevel="0" collapsed="false">
      <c r="A5718" s="0" t="s">
        <v>107</v>
      </c>
      <c r="B5718" s="0" t="s">
        <v>108</v>
      </c>
      <c r="C5718" s="0" t="s">
        <v>84</v>
      </c>
      <c r="D5718" s="0" t="s">
        <v>86</v>
      </c>
      <c r="E5718" s="0" t="n">
        <v>2038</v>
      </c>
      <c r="F5718" s="5" t="n">
        <v>0.154133259062811</v>
      </c>
      <c r="G5718" s="10" t="s">
        <v>4</v>
      </c>
    </row>
    <row r="5719" customFormat="false" ht="14.25" hidden="true" customHeight="false" outlineLevel="0" collapsed="false">
      <c r="A5719" s="0" t="s">
        <v>107</v>
      </c>
      <c r="B5719" s="0" t="s">
        <v>108</v>
      </c>
      <c r="C5719" s="0" t="s">
        <v>84</v>
      </c>
      <c r="D5719" s="0" t="s">
        <v>86</v>
      </c>
      <c r="E5719" s="0" t="n">
        <v>2039</v>
      </c>
      <c r="F5719" s="5" t="n">
        <v>0.191503803290023</v>
      </c>
      <c r="G5719" s="10" t="s">
        <v>4</v>
      </c>
    </row>
    <row r="5720" customFormat="false" ht="14.25" hidden="true" customHeight="false" outlineLevel="0" collapsed="false">
      <c r="A5720" s="0" t="s">
        <v>107</v>
      </c>
      <c r="B5720" s="0" t="s">
        <v>108</v>
      </c>
      <c r="C5720" s="0" t="s">
        <v>84</v>
      </c>
      <c r="D5720" s="0" t="s">
        <v>86</v>
      </c>
      <c r="E5720" s="0" t="n">
        <v>2040</v>
      </c>
      <c r="F5720" s="5" t="n">
        <v>0.230153790069847</v>
      </c>
      <c r="G5720" s="10" t="s">
        <v>4</v>
      </c>
    </row>
    <row r="5721" customFormat="false" ht="14.25" hidden="true" customHeight="false" outlineLevel="0" collapsed="false">
      <c r="A5721" s="0" t="s">
        <v>107</v>
      </c>
      <c r="B5721" s="0" t="s">
        <v>108</v>
      </c>
      <c r="C5721" s="0" t="s">
        <v>84</v>
      </c>
      <c r="D5721" s="0" t="s">
        <v>87</v>
      </c>
      <c r="E5721" s="0" t="n">
        <v>2024</v>
      </c>
      <c r="F5721" s="5" t="n">
        <v>0</v>
      </c>
      <c r="G5721" s="10" t="s">
        <v>4</v>
      </c>
    </row>
    <row r="5722" customFormat="false" ht="14.25" hidden="true" customHeight="false" outlineLevel="0" collapsed="false">
      <c r="A5722" s="0" t="s">
        <v>107</v>
      </c>
      <c r="B5722" s="0" t="s">
        <v>108</v>
      </c>
      <c r="C5722" s="0" t="s">
        <v>84</v>
      </c>
      <c r="D5722" s="0" t="s">
        <v>87</v>
      </c>
      <c r="E5722" s="0" t="n">
        <v>2025</v>
      </c>
      <c r="F5722" s="5" t="n">
        <v>0</v>
      </c>
      <c r="G5722" s="10" t="s">
        <v>4</v>
      </c>
    </row>
    <row r="5723" customFormat="false" ht="14.25" hidden="true" customHeight="false" outlineLevel="0" collapsed="false">
      <c r="A5723" s="0" t="s">
        <v>107</v>
      </c>
      <c r="B5723" s="0" t="s">
        <v>108</v>
      </c>
      <c r="C5723" s="0" t="s">
        <v>84</v>
      </c>
      <c r="D5723" s="0" t="s">
        <v>87</v>
      </c>
      <c r="E5723" s="0" t="n">
        <v>2026</v>
      </c>
      <c r="F5723" s="5" t="n">
        <v>0</v>
      </c>
      <c r="G5723" s="10" t="s">
        <v>4</v>
      </c>
    </row>
    <row r="5724" customFormat="false" ht="14.25" hidden="true" customHeight="false" outlineLevel="0" collapsed="false">
      <c r="A5724" s="0" t="s">
        <v>107</v>
      </c>
      <c r="B5724" s="0" t="s">
        <v>108</v>
      </c>
      <c r="C5724" s="0" t="s">
        <v>84</v>
      </c>
      <c r="D5724" s="0" t="s">
        <v>87</v>
      </c>
      <c r="E5724" s="0" t="n">
        <v>2027</v>
      </c>
      <c r="F5724" s="5" t="n">
        <v>0</v>
      </c>
      <c r="G5724" s="10" t="s">
        <v>4</v>
      </c>
    </row>
    <row r="5725" customFormat="false" ht="14.25" hidden="true" customHeight="false" outlineLevel="0" collapsed="false">
      <c r="A5725" s="0" t="s">
        <v>107</v>
      </c>
      <c r="B5725" s="0" t="s">
        <v>108</v>
      </c>
      <c r="C5725" s="0" t="s">
        <v>84</v>
      </c>
      <c r="D5725" s="0" t="s">
        <v>87</v>
      </c>
      <c r="E5725" s="0" t="n">
        <v>2028</v>
      </c>
      <c r="F5725" s="5" t="n">
        <v>0</v>
      </c>
      <c r="G5725" s="10" t="s">
        <v>4</v>
      </c>
    </row>
    <row r="5726" customFormat="false" ht="14.25" hidden="true" customHeight="false" outlineLevel="0" collapsed="false">
      <c r="A5726" s="0" t="s">
        <v>107</v>
      </c>
      <c r="B5726" s="0" t="s">
        <v>108</v>
      </c>
      <c r="C5726" s="0" t="s">
        <v>84</v>
      </c>
      <c r="D5726" s="0" t="s">
        <v>87</v>
      </c>
      <c r="E5726" s="0" t="n">
        <v>2029</v>
      </c>
      <c r="F5726" s="5" t="n">
        <v>0.233027679811923</v>
      </c>
      <c r="G5726" s="10" t="s">
        <v>4</v>
      </c>
    </row>
    <row r="5727" customFormat="false" ht="14.25" hidden="true" customHeight="false" outlineLevel="0" collapsed="false">
      <c r="A5727" s="0" t="s">
        <v>107</v>
      </c>
      <c r="B5727" s="0" t="s">
        <v>108</v>
      </c>
      <c r="C5727" s="0" t="s">
        <v>84</v>
      </c>
      <c r="D5727" s="0" t="s">
        <v>87</v>
      </c>
      <c r="E5727" s="0" t="n">
        <v>2030</v>
      </c>
      <c r="F5727" s="5" t="n">
        <v>0.263002250292468</v>
      </c>
      <c r="G5727" s="10" t="s">
        <v>4</v>
      </c>
    </row>
    <row r="5728" customFormat="false" ht="14.25" hidden="true" customHeight="false" outlineLevel="0" collapsed="false">
      <c r="A5728" s="0" t="s">
        <v>107</v>
      </c>
      <c r="B5728" s="0" t="s">
        <v>108</v>
      </c>
      <c r="C5728" s="0" t="s">
        <v>84</v>
      </c>
      <c r="D5728" s="0" t="s">
        <v>87</v>
      </c>
      <c r="E5728" s="0" t="n">
        <v>2031</v>
      </c>
      <c r="F5728" s="5" t="n">
        <v>0.304753610559704</v>
      </c>
      <c r="G5728" s="10" t="s">
        <v>4</v>
      </c>
    </row>
    <row r="5729" customFormat="false" ht="14.25" hidden="true" customHeight="false" outlineLevel="0" collapsed="false">
      <c r="A5729" s="0" t="s">
        <v>107</v>
      </c>
      <c r="B5729" s="0" t="s">
        <v>108</v>
      </c>
      <c r="C5729" s="0" t="s">
        <v>84</v>
      </c>
      <c r="D5729" s="0" t="s">
        <v>87</v>
      </c>
      <c r="E5729" s="0" t="n">
        <v>2032</v>
      </c>
      <c r="F5729" s="5" t="n">
        <v>0.64716222015788</v>
      </c>
      <c r="G5729" s="10" t="s">
        <v>4</v>
      </c>
    </row>
    <row r="5730" customFormat="false" ht="14.25" hidden="true" customHeight="false" outlineLevel="0" collapsed="false">
      <c r="A5730" s="0" t="s">
        <v>107</v>
      </c>
      <c r="B5730" s="0" t="s">
        <v>108</v>
      </c>
      <c r="C5730" s="0" t="s">
        <v>84</v>
      </c>
      <c r="D5730" s="0" t="s">
        <v>87</v>
      </c>
      <c r="E5730" s="0" t="n">
        <v>2033</v>
      </c>
      <c r="F5730" s="5" t="n">
        <v>1.02627235091187</v>
      </c>
      <c r="G5730" s="10" t="s">
        <v>4</v>
      </c>
    </row>
    <row r="5731" customFormat="false" ht="14.25" hidden="true" customHeight="false" outlineLevel="0" collapsed="false">
      <c r="A5731" s="0" t="s">
        <v>107</v>
      </c>
      <c r="B5731" s="0" t="s">
        <v>108</v>
      </c>
      <c r="C5731" s="0" t="s">
        <v>84</v>
      </c>
      <c r="D5731" s="0" t="s">
        <v>87</v>
      </c>
      <c r="E5731" s="0" t="n">
        <v>2034</v>
      </c>
      <c r="F5731" s="5" t="n">
        <v>1.03988647794487</v>
      </c>
      <c r="G5731" s="10" t="s">
        <v>4</v>
      </c>
    </row>
    <row r="5732" customFormat="false" ht="14.25" hidden="true" customHeight="false" outlineLevel="0" collapsed="false">
      <c r="A5732" s="0" t="s">
        <v>107</v>
      </c>
      <c r="B5732" s="0" t="s">
        <v>108</v>
      </c>
      <c r="C5732" s="0" t="s">
        <v>84</v>
      </c>
      <c r="D5732" s="0" t="s">
        <v>87</v>
      </c>
      <c r="E5732" s="0" t="n">
        <v>2035</v>
      </c>
      <c r="F5732" s="5" t="n">
        <v>1.41930180316235</v>
      </c>
      <c r="G5732" s="10" t="s">
        <v>4</v>
      </c>
    </row>
    <row r="5733" customFormat="false" ht="14.25" hidden="true" customHeight="false" outlineLevel="0" collapsed="false">
      <c r="A5733" s="0" t="s">
        <v>107</v>
      </c>
      <c r="B5733" s="0" t="s">
        <v>108</v>
      </c>
      <c r="C5733" s="0" t="s">
        <v>84</v>
      </c>
      <c r="D5733" s="0" t="s">
        <v>87</v>
      </c>
      <c r="E5733" s="0" t="n">
        <v>2036</v>
      </c>
      <c r="F5733" s="5" t="n">
        <v>1.68965163445695</v>
      </c>
      <c r="G5733" s="10" t="s">
        <v>4</v>
      </c>
    </row>
    <row r="5734" customFormat="false" ht="14.25" hidden="true" customHeight="false" outlineLevel="0" collapsed="false">
      <c r="A5734" s="0" t="s">
        <v>107</v>
      </c>
      <c r="B5734" s="0" t="s">
        <v>108</v>
      </c>
      <c r="C5734" s="0" t="s">
        <v>84</v>
      </c>
      <c r="D5734" s="0" t="s">
        <v>87</v>
      </c>
      <c r="E5734" s="0" t="n">
        <v>2037</v>
      </c>
      <c r="F5734" s="5" t="n">
        <v>1.97876590034041</v>
      </c>
      <c r="G5734" s="10" t="s">
        <v>4</v>
      </c>
    </row>
    <row r="5735" customFormat="false" ht="14.25" hidden="true" customHeight="false" outlineLevel="0" collapsed="false">
      <c r="A5735" s="0" t="s">
        <v>107</v>
      </c>
      <c r="B5735" s="0" t="s">
        <v>108</v>
      </c>
      <c r="C5735" s="0" t="s">
        <v>84</v>
      </c>
      <c r="D5735" s="0" t="s">
        <v>87</v>
      </c>
      <c r="E5735" s="0" t="n">
        <v>2038</v>
      </c>
      <c r="F5735" s="5" t="n">
        <v>2.29956317336238</v>
      </c>
      <c r="G5735" s="10" t="s">
        <v>4</v>
      </c>
    </row>
    <row r="5736" customFormat="false" ht="14.25" hidden="true" customHeight="false" outlineLevel="0" collapsed="false">
      <c r="A5736" s="0" t="s">
        <v>107</v>
      </c>
      <c r="B5736" s="0" t="s">
        <v>108</v>
      </c>
      <c r="C5736" s="0" t="s">
        <v>84</v>
      </c>
      <c r="D5736" s="0" t="s">
        <v>87</v>
      </c>
      <c r="E5736" s="0" t="n">
        <v>2039</v>
      </c>
      <c r="F5736" s="5" t="n">
        <v>2.64646007303688</v>
      </c>
      <c r="G5736" s="10" t="s">
        <v>4</v>
      </c>
    </row>
    <row r="5737" customFormat="false" ht="14.25" hidden="true" customHeight="false" outlineLevel="0" collapsed="false">
      <c r="A5737" s="0" t="s">
        <v>107</v>
      </c>
      <c r="B5737" s="0" t="s">
        <v>108</v>
      </c>
      <c r="C5737" s="0" t="s">
        <v>84</v>
      </c>
      <c r="D5737" s="0" t="s">
        <v>87</v>
      </c>
      <c r="E5737" s="0" t="n">
        <v>2040</v>
      </c>
      <c r="F5737" s="5" t="n">
        <v>2.99554175214111</v>
      </c>
      <c r="G5737" s="10" t="s">
        <v>4</v>
      </c>
    </row>
    <row r="5738" customFormat="false" ht="14.25" hidden="true" customHeight="false" outlineLevel="0" collapsed="false">
      <c r="A5738" s="0" t="s">
        <v>107</v>
      </c>
      <c r="B5738" s="0" t="s">
        <v>108</v>
      </c>
      <c r="C5738" s="0" t="s">
        <v>84</v>
      </c>
      <c r="D5738" s="0" t="s">
        <v>88</v>
      </c>
      <c r="E5738" s="0" t="n">
        <v>2024</v>
      </c>
      <c r="F5738" s="5" t="n">
        <v>0</v>
      </c>
      <c r="G5738" s="10" t="s">
        <v>4</v>
      </c>
    </row>
    <row r="5739" customFormat="false" ht="14.25" hidden="true" customHeight="false" outlineLevel="0" collapsed="false">
      <c r="A5739" s="0" t="s">
        <v>107</v>
      </c>
      <c r="B5739" s="0" t="s">
        <v>108</v>
      </c>
      <c r="C5739" s="0" t="s">
        <v>84</v>
      </c>
      <c r="D5739" s="0" t="s">
        <v>88</v>
      </c>
      <c r="E5739" s="0" t="n">
        <v>2025</v>
      </c>
      <c r="F5739" s="5" t="n">
        <v>0</v>
      </c>
      <c r="G5739" s="10" t="s">
        <v>4</v>
      </c>
    </row>
    <row r="5740" customFormat="false" ht="14.25" hidden="true" customHeight="false" outlineLevel="0" collapsed="false">
      <c r="A5740" s="0" t="s">
        <v>107</v>
      </c>
      <c r="B5740" s="0" t="s">
        <v>108</v>
      </c>
      <c r="C5740" s="0" t="s">
        <v>84</v>
      </c>
      <c r="D5740" s="0" t="s">
        <v>88</v>
      </c>
      <c r="E5740" s="0" t="n">
        <v>2026</v>
      </c>
      <c r="F5740" s="5" t="n">
        <v>0</v>
      </c>
      <c r="G5740" s="10" t="s">
        <v>4</v>
      </c>
    </row>
    <row r="5741" customFormat="false" ht="14.25" hidden="true" customHeight="false" outlineLevel="0" collapsed="false">
      <c r="A5741" s="0" t="s">
        <v>107</v>
      </c>
      <c r="B5741" s="0" t="s">
        <v>108</v>
      </c>
      <c r="C5741" s="0" t="s">
        <v>84</v>
      </c>
      <c r="D5741" s="0" t="s">
        <v>88</v>
      </c>
      <c r="E5741" s="0" t="n">
        <v>2027</v>
      </c>
      <c r="F5741" s="5" t="n">
        <v>0</v>
      </c>
      <c r="G5741" s="10" t="s">
        <v>4</v>
      </c>
    </row>
    <row r="5742" customFormat="false" ht="14.25" hidden="true" customHeight="false" outlineLevel="0" collapsed="false">
      <c r="A5742" s="0" t="s">
        <v>107</v>
      </c>
      <c r="B5742" s="0" t="s">
        <v>108</v>
      </c>
      <c r="C5742" s="0" t="s">
        <v>84</v>
      </c>
      <c r="D5742" s="0" t="s">
        <v>88</v>
      </c>
      <c r="E5742" s="0" t="n">
        <v>2028</v>
      </c>
      <c r="F5742" s="5" t="n">
        <v>0</v>
      </c>
      <c r="G5742" s="10" t="s">
        <v>4</v>
      </c>
    </row>
    <row r="5743" customFormat="false" ht="14.25" hidden="true" customHeight="false" outlineLevel="0" collapsed="false">
      <c r="A5743" s="0" t="s">
        <v>107</v>
      </c>
      <c r="B5743" s="0" t="s">
        <v>108</v>
      </c>
      <c r="C5743" s="0" t="s">
        <v>84</v>
      </c>
      <c r="D5743" s="0" t="s">
        <v>88</v>
      </c>
      <c r="E5743" s="0" t="n">
        <v>2029</v>
      </c>
      <c r="F5743" s="5" t="n">
        <v>0.0440061663493976</v>
      </c>
      <c r="G5743" s="10" t="s">
        <v>4</v>
      </c>
    </row>
    <row r="5744" customFormat="false" ht="14.25" hidden="true" customHeight="false" outlineLevel="0" collapsed="false">
      <c r="A5744" s="0" t="s">
        <v>107</v>
      </c>
      <c r="B5744" s="0" t="s">
        <v>108</v>
      </c>
      <c r="C5744" s="0" t="s">
        <v>84</v>
      </c>
      <c r="D5744" s="0" t="s">
        <v>88</v>
      </c>
      <c r="E5744" s="0" t="n">
        <v>2030</v>
      </c>
      <c r="F5744" s="5" t="n">
        <v>0.0599098586104374</v>
      </c>
      <c r="G5744" s="10" t="s">
        <v>4</v>
      </c>
    </row>
    <row r="5745" customFormat="false" ht="14.25" hidden="true" customHeight="false" outlineLevel="0" collapsed="false">
      <c r="A5745" s="0" t="s">
        <v>107</v>
      </c>
      <c r="B5745" s="0" t="s">
        <v>108</v>
      </c>
      <c r="C5745" s="0" t="s">
        <v>84</v>
      </c>
      <c r="D5745" s="0" t="s">
        <v>88</v>
      </c>
      <c r="E5745" s="0" t="n">
        <v>2031</v>
      </c>
      <c r="F5745" s="5" t="n">
        <v>0.0821778390675926</v>
      </c>
      <c r="G5745" s="10" t="s">
        <v>4</v>
      </c>
    </row>
    <row r="5746" customFormat="false" ht="14.25" hidden="true" customHeight="false" outlineLevel="0" collapsed="false">
      <c r="A5746" s="0" t="s">
        <v>107</v>
      </c>
      <c r="B5746" s="0" t="s">
        <v>108</v>
      </c>
      <c r="C5746" s="0" t="s">
        <v>84</v>
      </c>
      <c r="D5746" s="0" t="s">
        <v>88</v>
      </c>
      <c r="E5746" s="0" t="n">
        <v>2032</v>
      </c>
      <c r="F5746" s="5" t="n">
        <v>0.195384820636631</v>
      </c>
      <c r="G5746" s="10" t="s">
        <v>4</v>
      </c>
    </row>
    <row r="5747" customFormat="false" ht="14.25" hidden="true" customHeight="false" outlineLevel="0" collapsed="false">
      <c r="A5747" s="0" t="s">
        <v>107</v>
      </c>
      <c r="B5747" s="0" t="s">
        <v>108</v>
      </c>
      <c r="C5747" s="0" t="s">
        <v>84</v>
      </c>
      <c r="D5747" s="0" t="s">
        <v>88</v>
      </c>
      <c r="E5747" s="0" t="n">
        <v>2033</v>
      </c>
      <c r="F5747" s="5" t="n">
        <v>0.334991127319777</v>
      </c>
      <c r="G5747" s="10" t="s">
        <v>4</v>
      </c>
    </row>
    <row r="5748" customFormat="false" ht="14.25" hidden="true" customHeight="false" outlineLevel="0" collapsed="false">
      <c r="A5748" s="0" t="s">
        <v>107</v>
      </c>
      <c r="B5748" s="0" t="s">
        <v>108</v>
      </c>
      <c r="C5748" s="0" t="s">
        <v>84</v>
      </c>
      <c r="D5748" s="0" t="s">
        <v>88</v>
      </c>
      <c r="E5748" s="0" t="n">
        <v>2034</v>
      </c>
      <c r="F5748" s="5" t="n">
        <v>0.36348483957176</v>
      </c>
      <c r="G5748" s="10" t="s">
        <v>4</v>
      </c>
    </row>
    <row r="5749" customFormat="false" ht="14.25" hidden="true" customHeight="false" outlineLevel="0" collapsed="false">
      <c r="A5749" s="0" t="s">
        <v>107</v>
      </c>
      <c r="B5749" s="0" t="s">
        <v>108</v>
      </c>
      <c r="C5749" s="0" t="s">
        <v>84</v>
      </c>
      <c r="D5749" s="0" t="s">
        <v>88</v>
      </c>
      <c r="E5749" s="0" t="n">
        <v>2035</v>
      </c>
      <c r="F5749" s="5" t="n">
        <v>0.525431911431417</v>
      </c>
      <c r="G5749" s="10" t="s">
        <v>4</v>
      </c>
    </row>
    <row r="5750" customFormat="false" ht="14.25" hidden="true" customHeight="false" outlineLevel="0" collapsed="false">
      <c r="A5750" s="0" t="s">
        <v>107</v>
      </c>
      <c r="B5750" s="0" t="s">
        <v>108</v>
      </c>
      <c r="C5750" s="0" t="s">
        <v>84</v>
      </c>
      <c r="D5750" s="0" t="s">
        <v>88</v>
      </c>
      <c r="E5750" s="0" t="n">
        <v>2036</v>
      </c>
      <c r="F5750" s="5" t="n">
        <v>0.654664617647449</v>
      </c>
      <c r="G5750" s="10" t="s">
        <v>4</v>
      </c>
    </row>
    <row r="5751" customFormat="false" ht="14.25" hidden="true" customHeight="false" outlineLevel="0" collapsed="false">
      <c r="A5751" s="0" t="s">
        <v>107</v>
      </c>
      <c r="B5751" s="0" t="s">
        <v>108</v>
      </c>
      <c r="C5751" s="0" t="s">
        <v>84</v>
      </c>
      <c r="D5751" s="0" t="s">
        <v>88</v>
      </c>
      <c r="E5751" s="0" t="n">
        <v>2037</v>
      </c>
      <c r="F5751" s="5" t="n">
        <v>0.79479678091532</v>
      </c>
      <c r="G5751" s="10" t="s">
        <v>4</v>
      </c>
    </row>
    <row r="5752" customFormat="false" ht="14.25" hidden="true" customHeight="false" outlineLevel="0" collapsed="false">
      <c r="A5752" s="0" t="s">
        <v>107</v>
      </c>
      <c r="B5752" s="0" t="s">
        <v>108</v>
      </c>
      <c r="C5752" s="0" t="s">
        <v>84</v>
      </c>
      <c r="D5752" s="0" t="s">
        <v>88</v>
      </c>
      <c r="E5752" s="0" t="n">
        <v>2038</v>
      </c>
      <c r="F5752" s="5" t="n">
        <v>0.947948853191527</v>
      </c>
      <c r="G5752" s="10" t="s">
        <v>4</v>
      </c>
    </row>
    <row r="5753" customFormat="false" ht="14.25" hidden="true" customHeight="false" outlineLevel="0" collapsed="false">
      <c r="A5753" s="0" t="s">
        <v>107</v>
      </c>
      <c r="B5753" s="0" t="s">
        <v>108</v>
      </c>
      <c r="C5753" s="0" t="s">
        <v>84</v>
      </c>
      <c r="D5753" s="0" t="s">
        <v>88</v>
      </c>
      <c r="E5753" s="0" t="n">
        <v>2039</v>
      </c>
      <c r="F5753" s="5" t="n">
        <v>1.10701827642878</v>
      </c>
      <c r="G5753" s="10" t="s">
        <v>4</v>
      </c>
    </row>
    <row r="5754" customFormat="false" ht="14.25" hidden="true" customHeight="false" outlineLevel="0" collapsed="false">
      <c r="A5754" s="0" t="s">
        <v>107</v>
      </c>
      <c r="B5754" s="0" t="s">
        <v>108</v>
      </c>
      <c r="C5754" s="0" t="s">
        <v>84</v>
      </c>
      <c r="D5754" s="0" t="s">
        <v>88</v>
      </c>
      <c r="E5754" s="0" t="n">
        <v>2040</v>
      </c>
      <c r="F5754" s="5" t="n">
        <v>1.26676862448905</v>
      </c>
      <c r="G5754" s="10" t="s">
        <v>4</v>
      </c>
    </row>
    <row r="5755" customFormat="false" ht="14.25" hidden="true" customHeight="false" outlineLevel="0" collapsed="false">
      <c r="A5755" s="0" t="s">
        <v>107</v>
      </c>
      <c r="B5755" s="0" t="s">
        <v>108</v>
      </c>
      <c r="C5755" s="0" t="s">
        <v>84</v>
      </c>
      <c r="D5755" s="0" t="s">
        <v>89</v>
      </c>
      <c r="E5755" s="0" t="n">
        <v>2024</v>
      </c>
      <c r="F5755" s="5" t="n">
        <v>0</v>
      </c>
      <c r="G5755" s="10" t="s">
        <v>4</v>
      </c>
    </row>
    <row r="5756" customFormat="false" ht="14.25" hidden="true" customHeight="false" outlineLevel="0" collapsed="false">
      <c r="A5756" s="0" t="s">
        <v>107</v>
      </c>
      <c r="B5756" s="0" t="s">
        <v>108</v>
      </c>
      <c r="C5756" s="0" t="s">
        <v>84</v>
      </c>
      <c r="D5756" s="0" t="s">
        <v>89</v>
      </c>
      <c r="E5756" s="0" t="n">
        <v>2025</v>
      </c>
      <c r="F5756" s="5" t="n">
        <v>0</v>
      </c>
      <c r="G5756" s="10" t="s">
        <v>4</v>
      </c>
    </row>
    <row r="5757" customFormat="false" ht="14.25" hidden="true" customHeight="false" outlineLevel="0" collapsed="false">
      <c r="A5757" s="0" t="s">
        <v>107</v>
      </c>
      <c r="B5757" s="0" t="s">
        <v>108</v>
      </c>
      <c r="C5757" s="0" t="s">
        <v>84</v>
      </c>
      <c r="D5757" s="0" t="s">
        <v>89</v>
      </c>
      <c r="E5757" s="0" t="n">
        <v>2026</v>
      </c>
      <c r="F5757" s="5" t="n">
        <v>0</v>
      </c>
      <c r="G5757" s="10" t="s">
        <v>4</v>
      </c>
    </row>
    <row r="5758" customFormat="false" ht="14.25" hidden="true" customHeight="false" outlineLevel="0" collapsed="false">
      <c r="A5758" s="0" t="s">
        <v>107</v>
      </c>
      <c r="B5758" s="0" t="s">
        <v>108</v>
      </c>
      <c r="C5758" s="0" t="s">
        <v>84</v>
      </c>
      <c r="D5758" s="0" t="s">
        <v>89</v>
      </c>
      <c r="E5758" s="0" t="n">
        <v>2027</v>
      </c>
      <c r="F5758" s="5" t="n">
        <v>0</v>
      </c>
      <c r="G5758" s="10" t="s">
        <v>4</v>
      </c>
    </row>
    <row r="5759" customFormat="false" ht="14.25" hidden="true" customHeight="false" outlineLevel="0" collapsed="false">
      <c r="A5759" s="0" t="s">
        <v>107</v>
      </c>
      <c r="B5759" s="0" t="s">
        <v>108</v>
      </c>
      <c r="C5759" s="0" t="s">
        <v>84</v>
      </c>
      <c r="D5759" s="0" t="s">
        <v>89</v>
      </c>
      <c r="E5759" s="0" t="n">
        <v>2028</v>
      </c>
      <c r="F5759" s="5" t="n">
        <v>0</v>
      </c>
      <c r="G5759" s="10" t="s">
        <v>4</v>
      </c>
    </row>
    <row r="5760" customFormat="false" ht="14.25" hidden="true" customHeight="false" outlineLevel="0" collapsed="false">
      <c r="A5760" s="0" t="s">
        <v>107</v>
      </c>
      <c r="B5760" s="0" t="s">
        <v>108</v>
      </c>
      <c r="C5760" s="0" t="s">
        <v>84</v>
      </c>
      <c r="D5760" s="0" t="s">
        <v>89</v>
      </c>
      <c r="E5760" s="0" t="n">
        <v>2029</v>
      </c>
      <c r="F5760" s="5" t="n">
        <v>1.629499549811</v>
      </c>
      <c r="G5760" s="10" t="s">
        <v>4</v>
      </c>
    </row>
    <row r="5761" customFormat="false" ht="14.25" hidden="true" customHeight="false" outlineLevel="0" collapsed="false">
      <c r="A5761" s="0" t="s">
        <v>107</v>
      </c>
      <c r="B5761" s="0" t="s">
        <v>108</v>
      </c>
      <c r="C5761" s="0" t="s">
        <v>84</v>
      </c>
      <c r="D5761" s="0" t="s">
        <v>89</v>
      </c>
      <c r="E5761" s="0" t="n">
        <v>2030</v>
      </c>
      <c r="F5761" s="5" t="n">
        <v>1.54940186930919</v>
      </c>
      <c r="G5761" s="10" t="s">
        <v>4</v>
      </c>
    </row>
    <row r="5762" customFormat="false" ht="14.25" hidden="true" customHeight="false" outlineLevel="0" collapsed="false">
      <c r="A5762" s="0" t="s">
        <v>107</v>
      </c>
      <c r="B5762" s="0" t="s">
        <v>108</v>
      </c>
      <c r="C5762" s="0" t="s">
        <v>84</v>
      </c>
      <c r="D5762" s="0" t="s">
        <v>89</v>
      </c>
      <c r="E5762" s="0" t="n">
        <v>2031</v>
      </c>
      <c r="F5762" s="5" t="n">
        <v>1.63385421177454</v>
      </c>
      <c r="G5762" s="10" t="s">
        <v>4</v>
      </c>
    </row>
    <row r="5763" customFormat="false" ht="14.25" hidden="true" customHeight="false" outlineLevel="0" collapsed="false">
      <c r="A5763" s="0" t="s">
        <v>107</v>
      </c>
      <c r="B5763" s="0" t="s">
        <v>108</v>
      </c>
      <c r="C5763" s="0" t="s">
        <v>84</v>
      </c>
      <c r="D5763" s="0" t="s">
        <v>89</v>
      </c>
      <c r="E5763" s="0" t="n">
        <v>2032</v>
      </c>
      <c r="F5763" s="5" t="n">
        <v>3.25779704758361</v>
      </c>
      <c r="G5763" s="10" t="s">
        <v>4</v>
      </c>
    </row>
    <row r="5764" customFormat="false" ht="14.25" hidden="true" customHeight="false" outlineLevel="0" collapsed="false">
      <c r="A5764" s="0" t="s">
        <v>107</v>
      </c>
      <c r="B5764" s="0" t="s">
        <v>108</v>
      </c>
      <c r="C5764" s="0" t="s">
        <v>84</v>
      </c>
      <c r="D5764" s="0" t="s">
        <v>89</v>
      </c>
      <c r="E5764" s="0" t="n">
        <v>2033</v>
      </c>
      <c r="F5764" s="5" t="n">
        <v>5.19170756354214</v>
      </c>
      <c r="G5764" s="10" t="s">
        <v>4</v>
      </c>
    </row>
    <row r="5765" customFormat="false" ht="14.25" hidden="true" customHeight="false" outlineLevel="0" collapsed="false">
      <c r="A5765" s="0" t="s">
        <v>107</v>
      </c>
      <c r="B5765" s="0" t="s">
        <v>108</v>
      </c>
      <c r="C5765" s="0" t="s">
        <v>84</v>
      </c>
      <c r="D5765" s="0" t="s">
        <v>89</v>
      </c>
      <c r="E5765" s="0" t="n">
        <v>2034</v>
      </c>
      <c r="F5765" s="5" t="n">
        <v>5.17685207818683</v>
      </c>
      <c r="G5765" s="10" t="s">
        <v>4</v>
      </c>
    </row>
    <row r="5766" customFormat="false" ht="14.25" hidden="true" customHeight="false" outlineLevel="0" collapsed="false">
      <c r="A5766" s="0" t="s">
        <v>107</v>
      </c>
      <c r="B5766" s="0" t="s">
        <v>108</v>
      </c>
      <c r="C5766" s="0" t="s">
        <v>84</v>
      </c>
      <c r="D5766" s="0" t="s">
        <v>89</v>
      </c>
      <c r="E5766" s="0" t="n">
        <v>2035</v>
      </c>
      <c r="F5766" s="5" t="n">
        <v>7.0359540639578</v>
      </c>
      <c r="G5766" s="10" t="s">
        <v>4</v>
      </c>
    </row>
    <row r="5767" customFormat="false" ht="14.25" hidden="true" customHeight="false" outlineLevel="0" collapsed="false">
      <c r="A5767" s="0" t="s">
        <v>107</v>
      </c>
      <c r="B5767" s="0" t="s">
        <v>108</v>
      </c>
      <c r="C5767" s="0" t="s">
        <v>84</v>
      </c>
      <c r="D5767" s="0" t="s">
        <v>89</v>
      </c>
      <c r="E5767" s="0" t="n">
        <v>2036</v>
      </c>
      <c r="F5767" s="5" t="n">
        <v>8.40183258595948</v>
      </c>
      <c r="G5767" s="10" t="s">
        <v>4</v>
      </c>
    </row>
    <row r="5768" customFormat="false" ht="14.25" hidden="true" customHeight="false" outlineLevel="0" collapsed="false">
      <c r="A5768" s="0" t="s">
        <v>107</v>
      </c>
      <c r="B5768" s="0" t="s">
        <v>108</v>
      </c>
      <c r="C5768" s="0" t="s">
        <v>84</v>
      </c>
      <c r="D5768" s="0" t="s">
        <v>89</v>
      </c>
      <c r="E5768" s="0" t="n">
        <v>2037</v>
      </c>
      <c r="F5768" s="5" t="n">
        <v>9.7567877416207</v>
      </c>
      <c r="G5768" s="10" t="s">
        <v>4</v>
      </c>
    </row>
    <row r="5769" customFormat="false" ht="14.25" hidden="true" customHeight="false" outlineLevel="0" collapsed="false">
      <c r="A5769" s="0" t="s">
        <v>107</v>
      </c>
      <c r="B5769" s="0" t="s">
        <v>108</v>
      </c>
      <c r="C5769" s="0" t="s">
        <v>84</v>
      </c>
      <c r="D5769" s="0" t="s">
        <v>89</v>
      </c>
      <c r="E5769" s="0" t="n">
        <v>2038</v>
      </c>
      <c r="F5769" s="5" t="n">
        <v>11.2575854790805</v>
      </c>
      <c r="G5769" s="10" t="s">
        <v>4</v>
      </c>
    </row>
    <row r="5770" customFormat="false" ht="14.25" hidden="true" customHeight="false" outlineLevel="0" collapsed="false">
      <c r="A5770" s="0" t="s">
        <v>107</v>
      </c>
      <c r="B5770" s="0" t="s">
        <v>108</v>
      </c>
      <c r="C5770" s="0" t="s">
        <v>84</v>
      </c>
      <c r="D5770" s="0" t="s">
        <v>89</v>
      </c>
      <c r="E5770" s="0" t="n">
        <v>2039</v>
      </c>
      <c r="F5770" s="5" t="n">
        <v>12.9208356098795</v>
      </c>
      <c r="G5770" s="10" t="s">
        <v>4</v>
      </c>
    </row>
    <row r="5771" customFormat="false" ht="14.25" hidden="true" customHeight="false" outlineLevel="0" collapsed="false">
      <c r="A5771" s="0" t="s">
        <v>107</v>
      </c>
      <c r="B5771" s="0" t="s">
        <v>108</v>
      </c>
      <c r="C5771" s="0" t="s">
        <v>84</v>
      </c>
      <c r="D5771" s="0" t="s">
        <v>89</v>
      </c>
      <c r="E5771" s="0" t="n">
        <v>2040</v>
      </c>
      <c r="F5771" s="5" t="n">
        <v>14.8032329749854</v>
      </c>
      <c r="G5771" s="10" t="s">
        <v>4</v>
      </c>
    </row>
    <row r="5772" customFormat="false" ht="14.25" hidden="true" customHeight="false" outlineLevel="0" collapsed="false">
      <c r="A5772" s="0" t="s">
        <v>107</v>
      </c>
      <c r="B5772" s="0" t="s">
        <v>108</v>
      </c>
      <c r="C5772" s="0" t="s">
        <v>84</v>
      </c>
      <c r="D5772" s="0" t="s">
        <v>90</v>
      </c>
      <c r="E5772" s="0" t="n">
        <v>2024</v>
      </c>
      <c r="F5772" s="5" t="n">
        <v>0.00129506046328347</v>
      </c>
      <c r="G5772" s="10" t="s">
        <v>4</v>
      </c>
    </row>
    <row r="5773" customFormat="false" ht="14.25" hidden="true" customHeight="false" outlineLevel="0" collapsed="false">
      <c r="A5773" s="0" t="s">
        <v>107</v>
      </c>
      <c r="B5773" s="0" t="s">
        <v>108</v>
      </c>
      <c r="C5773" s="0" t="s">
        <v>84</v>
      </c>
      <c r="D5773" s="0" t="s">
        <v>90</v>
      </c>
      <c r="E5773" s="0" t="n">
        <v>2025</v>
      </c>
      <c r="F5773" s="5" t="n">
        <v>0.00252866123430088</v>
      </c>
      <c r="G5773" s="10" t="s">
        <v>4</v>
      </c>
    </row>
    <row r="5774" customFormat="false" ht="14.25" hidden="true" customHeight="false" outlineLevel="0" collapsed="false">
      <c r="A5774" s="0" t="s">
        <v>107</v>
      </c>
      <c r="B5774" s="0" t="s">
        <v>108</v>
      </c>
      <c r="C5774" s="0" t="s">
        <v>84</v>
      </c>
      <c r="D5774" s="0" t="s">
        <v>90</v>
      </c>
      <c r="E5774" s="0" t="n">
        <v>2026</v>
      </c>
      <c r="F5774" s="5" t="n">
        <v>0.0172915859901239</v>
      </c>
      <c r="G5774" s="10" t="s">
        <v>4</v>
      </c>
    </row>
    <row r="5775" customFormat="false" ht="14.25" hidden="true" customHeight="false" outlineLevel="0" collapsed="false">
      <c r="A5775" s="0" t="s">
        <v>107</v>
      </c>
      <c r="B5775" s="0" t="s">
        <v>108</v>
      </c>
      <c r="C5775" s="0" t="s">
        <v>84</v>
      </c>
      <c r="D5775" s="0" t="s">
        <v>90</v>
      </c>
      <c r="E5775" s="0" t="n">
        <v>2027</v>
      </c>
      <c r="F5775" s="5" t="n">
        <v>0.0573683498303435</v>
      </c>
      <c r="G5775" s="10" t="s">
        <v>4</v>
      </c>
    </row>
    <row r="5776" customFormat="false" ht="14.25" hidden="true" customHeight="false" outlineLevel="0" collapsed="false">
      <c r="A5776" s="0" t="s">
        <v>107</v>
      </c>
      <c r="B5776" s="0" t="s">
        <v>108</v>
      </c>
      <c r="C5776" s="0" t="s">
        <v>84</v>
      </c>
      <c r="D5776" s="0" t="s">
        <v>90</v>
      </c>
      <c r="E5776" s="0" t="n">
        <v>2028</v>
      </c>
      <c r="F5776" s="5" t="n">
        <v>0.133081798299485</v>
      </c>
      <c r="G5776" s="10" t="s">
        <v>4</v>
      </c>
    </row>
    <row r="5777" customFormat="false" ht="14.25" hidden="true" customHeight="false" outlineLevel="0" collapsed="false">
      <c r="A5777" s="0" t="s">
        <v>107</v>
      </c>
      <c r="B5777" s="0" t="s">
        <v>108</v>
      </c>
      <c r="C5777" s="0" t="s">
        <v>84</v>
      </c>
      <c r="D5777" s="0" t="s">
        <v>90</v>
      </c>
      <c r="E5777" s="0" t="n">
        <v>2029</v>
      </c>
      <c r="F5777" s="5" t="n">
        <v>0.234908690546094</v>
      </c>
      <c r="G5777" s="10" t="s">
        <v>4</v>
      </c>
    </row>
    <row r="5778" customFormat="false" ht="14.25" hidden="true" customHeight="false" outlineLevel="0" collapsed="false">
      <c r="A5778" s="0" t="s">
        <v>107</v>
      </c>
      <c r="B5778" s="0" t="s">
        <v>108</v>
      </c>
      <c r="C5778" s="0" t="s">
        <v>84</v>
      </c>
      <c r="D5778" s="0" t="s">
        <v>90</v>
      </c>
      <c r="E5778" s="0" t="n">
        <v>2030</v>
      </c>
      <c r="F5778" s="5" t="n">
        <v>0.358753409137322</v>
      </c>
      <c r="G5778" s="10" t="s">
        <v>4</v>
      </c>
    </row>
    <row r="5779" customFormat="false" ht="14.25" hidden="true" customHeight="false" outlineLevel="0" collapsed="false">
      <c r="A5779" s="0" t="s">
        <v>107</v>
      </c>
      <c r="B5779" s="0" t="s">
        <v>108</v>
      </c>
      <c r="C5779" s="0" t="s">
        <v>84</v>
      </c>
      <c r="D5779" s="0" t="s">
        <v>90</v>
      </c>
      <c r="E5779" s="0" t="n">
        <v>2031</v>
      </c>
      <c r="F5779" s="5" t="n">
        <v>0.490111509632607</v>
      </c>
      <c r="G5779" s="10" t="s">
        <v>4</v>
      </c>
    </row>
    <row r="5780" customFormat="false" ht="14.25" hidden="true" customHeight="false" outlineLevel="0" collapsed="false">
      <c r="A5780" s="0" t="s">
        <v>107</v>
      </c>
      <c r="B5780" s="0" t="s">
        <v>108</v>
      </c>
      <c r="C5780" s="0" t="s">
        <v>84</v>
      </c>
      <c r="D5780" s="0" t="s">
        <v>90</v>
      </c>
      <c r="E5780" s="0" t="n">
        <v>2032</v>
      </c>
      <c r="F5780" s="5" t="n">
        <v>0.62677875088584</v>
      </c>
      <c r="G5780" s="10" t="s">
        <v>4</v>
      </c>
    </row>
    <row r="5781" customFormat="false" ht="14.25" hidden="true" customHeight="false" outlineLevel="0" collapsed="false">
      <c r="A5781" s="0" t="s">
        <v>107</v>
      </c>
      <c r="B5781" s="0" t="s">
        <v>108</v>
      </c>
      <c r="C5781" s="0" t="s">
        <v>84</v>
      </c>
      <c r="D5781" s="0" t="s">
        <v>90</v>
      </c>
      <c r="E5781" s="0" t="n">
        <v>2033</v>
      </c>
      <c r="F5781" s="5" t="n">
        <v>0.766027869504255</v>
      </c>
      <c r="G5781" s="10" t="s">
        <v>4</v>
      </c>
    </row>
    <row r="5782" customFormat="false" ht="14.25" hidden="true" customHeight="false" outlineLevel="0" collapsed="false">
      <c r="A5782" s="0" t="s">
        <v>107</v>
      </c>
      <c r="B5782" s="0" t="s">
        <v>108</v>
      </c>
      <c r="C5782" s="0" t="s">
        <v>84</v>
      </c>
      <c r="D5782" s="0" t="s">
        <v>90</v>
      </c>
      <c r="E5782" s="0" t="n">
        <v>2034</v>
      </c>
      <c r="F5782" s="5" t="n">
        <v>0.904095688058283</v>
      </c>
      <c r="G5782" s="10" t="s">
        <v>4</v>
      </c>
    </row>
    <row r="5783" customFormat="false" ht="14.25" hidden="true" customHeight="false" outlineLevel="0" collapsed="false">
      <c r="A5783" s="0" t="s">
        <v>107</v>
      </c>
      <c r="B5783" s="0" t="s">
        <v>108</v>
      </c>
      <c r="C5783" s="0" t="s">
        <v>84</v>
      </c>
      <c r="D5783" s="0" t="s">
        <v>90</v>
      </c>
      <c r="E5783" s="0" t="n">
        <v>2035</v>
      </c>
      <c r="F5783" s="5" t="n">
        <v>1.07359163326077</v>
      </c>
      <c r="G5783" s="10" t="s">
        <v>4</v>
      </c>
    </row>
    <row r="5784" customFormat="false" ht="14.25" hidden="true" customHeight="false" outlineLevel="0" collapsed="false">
      <c r="A5784" s="0" t="s">
        <v>107</v>
      </c>
      <c r="B5784" s="0" t="s">
        <v>108</v>
      </c>
      <c r="C5784" s="0" t="s">
        <v>84</v>
      </c>
      <c r="D5784" s="0" t="s">
        <v>90</v>
      </c>
      <c r="E5784" s="0" t="n">
        <v>2036</v>
      </c>
      <c r="F5784" s="5" t="n">
        <v>1.24565647115973</v>
      </c>
      <c r="G5784" s="10" t="s">
        <v>4</v>
      </c>
    </row>
    <row r="5785" customFormat="false" ht="14.25" hidden="true" customHeight="false" outlineLevel="0" collapsed="false">
      <c r="A5785" s="0" t="s">
        <v>107</v>
      </c>
      <c r="B5785" s="0" t="s">
        <v>108</v>
      </c>
      <c r="C5785" s="0" t="s">
        <v>84</v>
      </c>
      <c r="D5785" s="0" t="s">
        <v>90</v>
      </c>
      <c r="E5785" s="0" t="n">
        <v>2037</v>
      </c>
      <c r="F5785" s="5" t="n">
        <v>1.41899616710834</v>
      </c>
      <c r="G5785" s="10" t="s">
        <v>4</v>
      </c>
    </row>
    <row r="5786" customFormat="false" ht="14.25" hidden="true" customHeight="false" outlineLevel="0" collapsed="false">
      <c r="A5786" s="0" t="s">
        <v>107</v>
      </c>
      <c r="B5786" s="0" t="s">
        <v>108</v>
      </c>
      <c r="C5786" s="0" t="s">
        <v>84</v>
      </c>
      <c r="D5786" s="0" t="s">
        <v>90</v>
      </c>
      <c r="E5786" s="0" t="n">
        <v>2038</v>
      </c>
      <c r="F5786" s="5" t="n">
        <v>1.59271223230436</v>
      </c>
      <c r="G5786" s="10" t="s">
        <v>4</v>
      </c>
    </row>
    <row r="5787" customFormat="false" ht="14.25" hidden="true" customHeight="false" outlineLevel="0" collapsed="false">
      <c r="A5787" s="0" t="s">
        <v>107</v>
      </c>
      <c r="B5787" s="0" t="s">
        <v>108</v>
      </c>
      <c r="C5787" s="0" t="s">
        <v>84</v>
      </c>
      <c r="D5787" s="0" t="s">
        <v>90</v>
      </c>
      <c r="E5787" s="0" t="n">
        <v>2039</v>
      </c>
      <c r="F5787" s="5" t="n">
        <v>1.7663363822269</v>
      </c>
      <c r="G5787" s="10" t="s">
        <v>4</v>
      </c>
    </row>
    <row r="5788" customFormat="false" ht="14.25" hidden="true" customHeight="false" outlineLevel="0" collapsed="false">
      <c r="A5788" s="0" t="s">
        <v>107</v>
      </c>
      <c r="B5788" s="0" t="s">
        <v>108</v>
      </c>
      <c r="C5788" s="0" t="s">
        <v>84</v>
      </c>
      <c r="D5788" s="0" t="s">
        <v>90</v>
      </c>
      <c r="E5788" s="0" t="n">
        <v>2040</v>
      </c>
      <c r="F5788" s="5" t="n">
        <v>1.94288145567336</v>
      </c>
      <c r="G5788" s="10" t="s">
        <v>4</v>
      </c>
    </row>
    <row r="5789" customFormat="false" ht="14.25" hidden="true" customHeight="false" outlineLevel="0" collapsed="false">
      <c r="A5789" s="0" t="s">
        <v>107</v>
      </c>
      <c r="B5789" s="0" t="s">
        <v>108</v>
      </c>
      <c r="C5789" s="0" t="s">
        <v>84</v>
      </c>
      <c r="D5789" s="0" t="s">
        <v>91</v>
      </c>
      <c r="E5789" s="0" t="n">
        <v>2024</v>
      </c>
      <c r="F5789" s="5" t="n">
        <v>0.929136805262321</v>
      </c>
      <c r="G5789" s="10" t="s">
        <v>4</v>
      </c>
    </row>
    <row r="5790" customFormat="false" ht="14.25" hidden="true" customHeight="false" outlineLevel="0" collapsed="false">
      <c r="A5790" s="0" t="s">
        <v>107</v>
      </c>
      <c r="B5790" s="0" t="s">
        <v>108</v>
      </c>
      <c r="C5790" s="0" t="s">
        <v>84</v>
      </c>
      <c r="D5790" s="0" t="s">
        <v>91</v>
      </c>
      <c r="E5790" s="0" t="n">
        <v>2025</v>
      </c>
      <c r="F5790" s="5" t="n">
        <v>1.07396895097113</v>
      </c>
      <c r="G5790" s="10" t="s">
        <v>4</v>
      </c>
    </row>
    <row r="5791" customFormat="false" ht="14.25" hidden="true" customHeight="false" outlineLevel="0" collapsed="false">
      <c r="A5791" s="0" t="s">
        <v>107</v>
      </c>
      <c r="B5791" s="0" t="s">
        <v>108</v>
      </c>
      <c r="C5791" s="0" t="s">
        <v>84</v>
      </c>
      <c r="D5791" s="0" t="s">
        <v>91</v>
      </c>
      <c r="E5791" s="0" t="n">
        <v>2026</v>
      </c>
      <c r="F5791" s="5" t="n">
        <v>1.22330462244828</v>
      </c>
      <c r="G5791" s="10" t="s">
        <v>4</v>
      </c>
    </row>
    <row r="5792" customFormat="false" ht="14.25" hidden="true" customHeight="false" outlineLevel="0" collapsed="false">
      <c r="A5792" s="0" t="s">
        <v>107</v>
      </c>
      <c r="B5792" s="0" t="s">
        <v>108</v>
      </c>
      <c r="C5792" s="0" t="s">
        <v>84</v>
      </c>
      <c r="D5792" s="0" t="s">
        <v>91</v>
      </c>
      <c r="E5792" s="0" t="n">
        <v>2027</v>
      </c>
      <c r="F5792" s="5" t="n">
        <v>1.3710670972199</v>
      </c>
      <c r="G5792" s="10" t="s">
        <v>4</v>
      </c>
    </row>
    <row r="5793" customFormat="false" ht="14.25" hidden="true" customHeight="false" outlineLevel="0" collapsed="false">
      <c r="A5793" s="0" t="s">
        <v>107</v>
      </c>
      <c r="B5793" s="0" t="s">
        <v>108</v>
      </c>
      <c r="C5793" s="0" t="s">
        <v>84</v>
      </c>
      <c r="D5793" s="0" t="s">
        <v>91</v>
      </c>
      <c r="E5793" s="0" t="n">
        <v>2028</v>
      </c>
      <c r="F5793" s="5" t="n">
        <v>1.51952089888424</v>
      </c>
      <c r="G5793" s="10" t="s">
        <v>4</v>
      </c>
    </row>
    <row r="5794" customFormat="false" ht="14.25" hidden="true" customHeight="false" outlineLevel="0" collapsed="false">
      <c r="A5794" s="0" t="s">
        <v>107</v>
      </c>
      <c r="B5794" s="0" t="s">
        <v>108</v>
      </c>
      <c r="C5794" s="0" t="s">
        <v>84</v>
      </c>
      <c r="D5794" s="0" t="s">
        <v>91</v>
      </c>
      <c r="E5794" s="0" t="n">
        <v>2029</v>
      </c>
      <c r="F5794" s="5" t="n">
        <v>1.66719534910856</v>
      </c>
      <c r="G5794" s="10" t="s">
        <v>4</v>
      </c>
    </row>
    <row r="5795" customFormat="false" ht="14.25" hidden="true" customHeight="false" outlineLevel="0" collapsed="false">
      <c r="A5795" s="0" t="s">
        <v>107</v>
      </c>
      <c r="B5795" s="0" t="s">
        <v>108</v>
      </c>
      <c r="C5795" s="0" t="s">
        <v>84</v>
      </c>
      <c r="D5795" s="0" t="s">
        <v>91</v>
      </c>
      <c r="E5795" s="0" t="n">
        <v>2030</v>
      </c>
      <c r="F5795" s="5" t="n">
        <v>1.81370353282741</v>
      </c>
      <c r="G5795" s="10" t="s">
        <v>4</v>
      </c>
    </row>
    <row r="5796" customFormat="false" ht="14.25" hidden="true" customHeight="false" outlineLevel="0" collapsed="false">
      <c r="A5796" s="0" t="s">
        <v>107</v>
      </c>
      <c r="B5796" s="0" t="s">
        <v>108</v>
      </c>
      <c r="C5796" s="0" t="s">
        <v>84</v>
      </c>
      <c r="D5796" s="0" t="s">
        <v>91</v>
      </c>
      <c r="E5796" s="0" t="n">
        <v>2031</v>
      </c>
      <c r="F5796" s="5" t="n">
        <v>1.960000821265</v>
      </c>
      <c r="G5796" s="10" t="s">
        <v>4</v>
      </c>
    </row>
    <row r="5797" customFormat="false" ht="14.25" hidden="true" customHeight="false" outlineLevel="0" collapsed="false">
      <c r="A5797" s="0" t="s">
        <v>107</v>
      </c>
      <c r="B5797" s="0" t="s">
        <v>108</v>
      </c>
      <c r="C5797" s="0" t="s">
        <v>84</v>
      </c>
      <c r="D5797" s="0" t="s">
        <v>91</v>
      </c>
      <c r="E5797" s="0" t="n">
        <v>2032</v>
      </c>
      <c r="F5797" s="5" t="n">
        <v>2.10608760425699</v>
      </c>
      <c r="G5797" s="10" t="s">
        <v>4</v>
      </c>
    </row>
    <row r="5798" customFormat="false" ht="14.25" hidden="true" customHeight="false" outlineLevel="0" collapsed="false">
      <c r="A5798" s="0" t="s">
        <v>107</v>
      </c>
      <c r="B5798" s="0" t="s">
        <v>108</v>
      </c>
      <c r="C5798" s="0" t="s">
        <v>84</v>
      </c>
      <c r="D5798" s="0" t="s">
        <v>91</v>
      </c>
      <c r="E5798" s="0" t="n">
        <v>2033</v>
      </c>
      <c r="F5798" s="5" t="n">
        <v>2.25196427095268</v>
      </c>
      <c r="G5798" s="10" t="s">
        <v>4</v>
      </c>
    </row>
    <row r="5799" customFormat="false" ht="14.25" hidden="true" customHeight="false" outlineLevel="0" collapsed="false">
      <c r="A5799" s="0" t="s">
        <v>107</v>
      </c>
      <c r="B5799" s="0" t="s">
        <v>108</v>
      </c>
      <c r="C5799" s="0" t="s">
        <v>84</v>
      </c>
      <c r="D5799" s="0" t="s">
        <v>91</v>
      </c>
      <c r="E5799" s="0" t="n">
        <v>2034</v>
      </c>
      <c r="F5799" s="5" t="n">
        <v>2.3976314128278</v>
      </c>
      <c r="G5799" s="10" t="s">
        <v>4</v>
      </c>
    </row>
    <row r="5800" customFormat="false" ht="14.25" hidden="true" customHeight="false" outlineLevel="0" collapsed="false">
      <c r="A5800" s="0" t="s">
        <v>107</v>
      </c>
      <c r="B5800" s="0" t="s">
        <v>108</v>
      </c>
      <c r="C5800" s="0" t="s">
        <v>84</v>
      </c>
      <c r="D5800" s="0" t="s">
        <v>91</v>
      </c>
      <c r="E5800" s="0" t="n">
        <v>2035</v>
      </c>
      <c r="F5800" s="5" t="n">
        <v>2.54308934960232</v>
      </c>
      <c r="G5800" s="10" t="s">
        <v>4</v>
      </c>
    </row>
    <row r="5801" customFormat="false" ht="14.25" hidden="true" customHeight="false" outlineLevel="0" collapsed="false">
      <c r="A5801" s="0" t="s">
        <v>107</v>
      </c>
      <c r="B5801" s="0" t="s">
        <v>108</v>
      </c>
      <c r="C5801" s="0" t="s">
        <v>84</v>
      </c>
      <c r="D5801" s="0" t="s">
        <v>91</v>
      </c>
      <c r="E5801" s="0" t="n">
        <v>2036</v>
      </c>
      <c r="F5801" s="5" t="n">
        <v>2.68833867080198</v>
      </c>
      <c r="G5801" s="10" t="s">
        <v>4</v>
      </c>
    </row>
    <row r="5802" customFormat="false" ht="14.25" hidden="true" customHeight="false" outlineLevel="0" collapsed="false">
      <c r="A5802" s="0" t="s">
        <v>107</v>
      </c>
      <c r="B5802" s="0" t="s">
        <v>108</v>
      </c>
      <c r="C5802" s="0" t="s">
        <v>84</v>
      </c>
      <c r="D5802" s="0" t="s">
        <v>91</v>
      </c>
      <c r="E5802" s="0" t="n">
        <v>2037</v>
      </c>
      <c r="F5802" s="5" t="n">
        <v>2.83337969458887</v>
      </c>
      <c r="G5802" s="10" t="s">
        <v>4</v>
      </c>
    </row>
    <row r="5803" customFormat="false" ht="14.25" hidden="true" customHeight="false" outlineLevel="0" collapsed="false">
      <c r="A5803" s="0" t="s">
        <v>107</v>
      </c>
      <c r="B5803" s="0" t="s">
        <v>108</v>
      </c>
      <c r="C5803" s="0" t="s">
        <v>84</v>
      </c>
      <c r="D5803" s="0" t="s">
        <v>91</v>
      </c>
      <c r="E5803" s="0" t="n">
        <v>2038</v>
      </c>
      <c r="F5803" s="5" t="n">
        <v>2.97821300854563</v>
      </c>
      <c r="G5803" s="10" t="s">
        <v>4</v>
      </c>
    </row>
    <row r="5804" customFormat="false" ht="14.25" hidden="true" customHeight="false" outlineLevel="0" collapsed="false">
      <c r="A5804" s="0" t="s">
        <v>107</v>
      </c>
      <c r="B5804" s="0" t="s">
        <v>108</v>
      </c>
      <c r="C5804" s="0" t="s">
        <v>84</v>
      </c>
      <c r="D5804" s="0" t="s">
        <v>91</v>
      </c>
      <c r="E5804" s="0" t="n">
        <v>2039</v>
      </c>
      <c r="F5804" s="5" t="n">
        <v>3.12283899671064</v>
      </c>
      <c r="G5804" s="10" t="s">
        <v>4</v>
      </c>
    </row>
    <row r="5805" customFormat="false" ht="14.25" hidden="true" customHeight="false" outlineLevel="0" collapsed="false">
      <c r="A5805" s="0" t="s">
        <v>107</v>
      </c>
      <c r="B5805" s="0" t="s">
        <v>108</v>
      </c>
      <c r="C5805" s="0" t="s">
        <v>84</v>
      </c>
      <c r="D5805" s="0" t="s">
        <v>91</v>
      </c>
      <c r="E5805" s="0" t="n">
        <v>2040</v>
      </c>
      <c r="F5805" s="5" t="n">
        <v>3.26725804244504</v>
      </c>
      <c r="G5805" s="10" t="s">
        <v>4</v>
      </c>
    </row>
    <row r="5806" customFormat="false" ht="14.25" hidden="true" customHeight="false" outlineLevel="0" collapsed="false">
      <c r="A5806" s="0" t="s">
        <v>107</v>
      </c>
      <c r="B5806" s="0" t="s">
        <v>108</v>
      </c>
      <c r="C5806" s="0" t="s">
        <v>84</v>
      </c>
      <c r="D5806" s="0" t="s">
        <v>92</v>
      </c>
      <c r="E5806" s="0" t="n">
        <v>2024</v>
      </c>
      <c r="F5806" s="5" t="n">
        <v>0.244833872960596</v>
      </c>
      <c r="G5806" s="10" t="s">
        <v>4</v>
      </c>
    </row>
    <row r="5807" customFormat="false" ht="14.25" hidden="true" customHeight="false" outlineLevel="0" collapsed="false">
      <c r="A5807" s="0" t="s">
        <v>107</v>
      </c>
      <c r="B5807" s="0" t="s">
        <v>108</v>
      </c>
      <c r="C5807" s="0" t="s">
        <v>84</v>
      </c>
      <c r="D5807" s="0" t="s">
        <v>92</v>
      </c>
      <c r="E5807" s="0" t="n">
        <v>2025</v>
      </c>
      <c r="F5807" s="5" t="n">
        <v>0.29823919062376</v>
      </c>
      <c r="G5807" s="10" t="s">
        <v>4</v>
      </c>
    </row>
    <row r="5808" customFormat="false" ht="14.25" hidden="true" customHeight="false" outlineLevel="0" collapsed="false">
      <c r="A5808" s="0" t="s">
        <v>107</v>
      </c>
      <c r="B5808" s="0" t="s">
        <v>108</v>
      </c>
      <c r="C5808" s="0" t="s">
        <v>84</v>
      </c>
      <c r="D5808" s="0" t="s">
        <v>92</v>
      </c>
      <c r="E5808" s="0" t="n">
        <v>2026</v>
      </c>
      <c r="F5808" s="5" t="n">
        <v>0.381265621519837</v>
      </c>
      <c r="G5808" s="10" t="s">
        <v>4</v>
      </c>
    </row>
    <row r="5809" customFormat="false" ht="14.25" hidden="true" customHeight="false" outlineLevel="0" collapsed="false">
      <c r="A5809" s="0" t="s">
        <v>107</v>
      </c>
      <c r="B5809" s="0" t="s">
        <v>108</v>
      </c>
      <c r="C5809" s="0" t="s">
        <v>84</v>
      </c>
      <c r="D5809" s="0" t="s">
        <v>92</v>
      </c>
      <c r="E5809" s="0" t="n">
        <v>2027</v>
      </c>
      <c r="F5809" s="5" t="n">
        <v>0.462276192708479</v>
      </c>
      <c r="G5809" s="10" t="s">
        <v>4</v>
      </c>
    </row>
    <row r="5810" customFormat="false" ht="14.25" hidden="true" customHeight="false" outlineLevel="0" collapsed="false">
      <c r="A5810" s="0" t="s">
        <v>107</v>
      </c>
      <c r="B5810" s="0" t="s">
        <v>108</v>
      </c>
      <c r="C5810" s="0" t="s">
        <v>84</v>
      </c>
      <c r="D5810" s="0" t="s">
        <v>92</v>
      </c>
      <c r="E5810" s="0" t="n">
        <v>2028</v>
      </c>
      <c r="F5810" s="5" t="n">
        <v>0.568553696893223</v>
      </c>
      <c r="G5810" s="10" t="s">
        <v>4</v>
      </c>
    </row>
    <row r="5811" customFormat="false" ht="14.25" hidden="true" customHeight="false" outlineLevel="0" collapsed="false">
      <c r="A5811" s="0" t="s">
        <v>107</v>
      </c>
      <c r="B5811" s="0" t="s">
        <v>108</v>
      </c>
      <c r="C5811" s="0" t="s">
        <v>84</v>
      </c>
      <c r="D5811" s="0" t="s">
        <v>92</v>
      </c>
      <c r="E5811" s="0" t="n">
        <v>2029</v>
      </c>
      <c r="F5811" s="5" t="n">
        <v>0.674606697799323</v>
      </c>
      <c r="G5811" s="10" t="s">
        <v>4</v>
      </c>
    </row>
    <row r="5812" customFormat="false" ht="14.25" hidden="true" customHeight="false" outlineLevel="0" collapsed="false">
      <c r="A5812" s="0" t="s">
        <v>107</v>
      </c>
      <c r="B5812" s="0" t="s">
        <v>108</v>
      </c>
      <c r="C5812" s="0" t="s">
        <v>84</v>
      </c>
      <c r="D5812" s="0" t="s">
        <v>92</v>
      </c>
      <c r="E5812" s="0" t="n">
        <v>2030</v>
      </c>
      <c r="F5812" s="5" t="n">
        <v>0.804202006614518</v>
      </c>
      <c r="G5812" s="10" t="s">
        <v>4</v>
      </c>
    </row>
    <row r="5813" customFormat="false" ht="14.25" hidden="true" customHeight="false" outlineLevel="0" collapsed="false">
      <c r="A5813" s="0" t="s">
        <v>107</v>
      </c>
      <c r="B5813" s="0" t="s">
        <v>108</v>
      </c>
      <c r="C5813" s="0" t="s">
        <v>84</v>
      </c>
      <c r="D5813" s="0" t="s">
        <v>92</v>
      </c>
      <c r="E5813" s="0" t="n">
        <v>2031</v>
      </c>
      <c r="F5813" s="5" t="n">
        <v>0.92786607920187</v>
      </c>
      <c r="G5813" s="10" t="s">
        <v>4</v>
      </c>
    </row>
    <row r="5814" customFormat="false" ht="14.25" hidden="true" customHeight="false" outlineLevel="0" collapsed="false">
      <c r="A5814" s="0" t="s">
        <v>107</v>
      </c>
      <c r="B5814" s="0" t="s">
        <v>108</v>
      </c>
      <c r="C5814" s="0" t="s">
        <v>84</v>
      </c>
      <c r="D5814" s="0" t="s">
        <v>92</v>
      </c>
      <c r="E5814" s="0" t="n">
        <v>2032</v>
      </c>
      <c r="F5814" s="5" t="n">
        <v>1.07204639106758</v>
      </c>
      <c r="G5814" s="10" t="s">
        <v>4</v>
      </c>
    </row>
    <row r="5815" customFormat="false" ht="14.25" hidden="true" customHeight="false" outlineLevel="0" collapsed="false">
      <c r="A5815" s="0" t="s">
        <v>107</v>
      </c>
      <c r="B5815" s="0" t="s">
        <v>108</v>
      </c>
      <c r="C5815" s="0" t="s">
        <v>84</v>
      </c>
      <c r="D5815" s="0" t="s">
        <v>92</v>
      </c>
      <c r="E5815" s="0" t="n">
        <v>2033</v>
      </c>
      <c r="F5815" s="5" t="n">
        <v>1.23654009568393</v>
      </c>
      <c r="G5815" s="10" t="s">
        <v>4</v>
      </c>
    </row>
    <row r="5816" customFormat="false" ht="14.25" hidden="true" customHeight="false" outlineLevel="0" collapsed="false">
      <c r="A5816" s="0" t="s">
        <v>107</v>
      </c>
      <c r="B5816" s="0" t="s">
        <v>108</v>
      </c>
      <c r="C5816" s="0" t="s">
        <v>84</v>
      </c>
      <c r="D5816" s="0" t="s">
        <v>92</v>
      </c>
      <c r="E5816" s="0" t="n">
        <v>2034</v>
      </c>
      <c r="F5816" s="5" t="n">
        <v>1.39639527620149</v>
      </c>
      <c r="G5816" s="10" t="s">
        <v>4</v>
      </c>
    </row>
    <row r="5817" customFormat="false" ht="14.25" hidden="true" customHeight="false" outlineLevel="0" collapsed="false">
      <c r="A5817" s="0" t="s">
        <v>107</v>
      </c>
      <c r="B5817" s="0" t="s">
        <v>108</v>
      </c>
      <c r="C5817" s="0" t="s">
        <v>84</v>
      </c>
      <c r="D5817" s="0" t="s">
        <v>92</v>
      </c>
      <c r="E5817" s="0" t="n">
        <v>2035</v>
      </c>
      <c r="F5817" s="5" t="n">
        <v>1.55290755624999</v>
      </c>
      <c r="G5817" s="10" t="s">
        <v>4</v>
      </c>
    </row>
    <row r="5818" customFormat="false" ht="14.25" hidden="true" customHeight="false" outlineLevel="0" collapsed="false">
      <c r="A5818" s="0" t="s">
        <v>107</v>
      </c>
      <c r="B5818" s="0" t="s">
        <v>108</v>
      </c>
      <c r="C5818" s="0" t="s">
        <v>84</v>
      </c>
      <c r="D5818" s="0" t="s">
        <v>92</v>
      </c>
      <c r="E5818" s="0" t="n">
        <v>2036</v>
      </c>
      <c r="F5818" s="5" t="n">
        <v>1.70665472480292</v>
      </c>
      <c r="G5818" s="10" t="s">
        <v>4</v>
      </c>
    </row>
    <row r="5819" customFormat="false" ht="14.25" hidden="true" customHeight="false" outlineLevel="0" collapsed="false">
      <c r="A5819" s="0" t="s">
        <v>107</v>
      </c>
      <c r="B5819" s="0" t="s">
        <v>108</v>
      </c>
      <c r="C5819" s="0" t="s">
        <v>84</v>
      </c>
      <c r="D5819" s="0" t="s">
        <v>92</v>
      </c>
      <c r="E5819" s="0" t="n">
        <v>2037</v>
      </c>
      <c r="F5819" s="5" t="n">
        <v>1.83182275456479</v>
      </c>
      <c r="G5819" s="10" t="s">
        <v>4</v>
      </c>
    </row>
    <row r="5820" customFormat="false" ht="14.25" hidden="true" customHeight="false" outlineLevel="0" collapsed="false">
      <c r="A5820" s="0" t="s">
        <v>107</v>
      </c>
      <c r="B5820" s="0" t="s">
        <v>108</v>
      </c>
      <c r="C5820" s="0" t="s">
        <v>84</v>
      </c>
      <c r="D5820" s="0" t="s">
        <v>92</v>
      </c>
      <c r="E5820" s="0" t="n">
        <v>2038</v>
      </c>
      <c r="F5820" s="5" t="n">
        <v>1.95202838354655</v>
      </c>
      <c r="G5820" s="10" t="s">
        <v>4</v>
      </c>
    </row>
    <row r="5821" customFormat="false" ht="14.25" hidden="true" customHeight="false" outlineLevel="0" collapsed="false">
      <c r="A5821" s="0" t="s">
        <v>107</v>
      </c>
      <c r="B5821" s="0" t="s">
        <v>108</v>
      </c>
      <c r="C5821" s="0" t="s">
        <v>84</v>
      </c>
      <c r="D5821" s="0" t="s">
        <v>92</v>
      </c>
      <c r="E5821" s="0" t="n">
        <v>2039</v>
      </c>
      <c r="F5821" s="5" t="n">
        <v>2.04100237938858</v>
      </c>
      <c r="G5821" s="10" t="s">
        <v>4</v>
      </c>
    </row>
    <row r="5822" customFormat="false" ht="14.25" hidden="true" customHeight="false" outlineLevel="0" collapsed="false">
      <c r="A5822" s="0" t="s">
        <v>107</v>
      </c>
      <c r="B5822" s="0" t="s">
        <v>108</v>
      </c>
      <c r="C5822" s="0" t="s">
        <v>84</v>
      </c>
      <c r="D5822" s="0" t="s">
        <v>92</v>
      </c>
      <c r="E5822" s="0" t="n">
        <v>2040</v>
      </c>
      <c r="F5822" s="5" t="n">
        <v>2.12241080442776</v>
      </c>
      <c r="G5822" s="10" t="s">
        <v>4</v>
      </c>
    </row>
    <row r="5823" customFormat="false" ht="14.25" hidden="true" customHeight="false" outlineLevel="0" collapsed="false">
      <c r="A5823" s="0" t="s">
        <v>107</v>
      </c>
      <c r="B5823" s="0" t="s">
        <v>108</v>
      </c>
      <c r="C5823" s="0" t="s">
        <v>84</v>
      </c>
      <c r="D5823" s="0" t="s">
        <v>71</v>
      </c>
      <c r="E5823" s="0" t="n">
        <v>2024</v>
      </c>
      <c r="F5823" s="5" t="n">
        <v>1.1752657386862</v>
      </c>
      <c r="G5823" s="10" t="s">
        <v>4</v>
      </c>
    </row>
    <row r="5824" customFormat="false" ht="14.25" hidden="true" customHeight="false" outlineLevel="0" collapsed="false">
      <c r="A5824" s="0" t="s">
        <v>107</v>
      </c>
      <c r="B5824" s="0" t="s">
        <v>108</v>
      </c>
      <c r="C5824" s="0" t="s">
        <v>84</v>
      </c>
      <c r="D5824" s="0" t="s">
        <v>71</v>
      </c>
      <c r="E5824" s="0" t="n">
        <v>2025</v>
      </c>
      <c r="F5824" s="5" t="n">
        <v>1.37473680282919</v>
      </c>
      <c r="G5824" s="10" t="s">
        <v>4</v>
      </c>
    </row>
    <row r="5825" customFormat="false" ht="14.25" hidden="true" customHeight="false" outlineLevel="0" collapsed="false">
      <c r="A5825" s="0" t="s">
        <v>107</v>
      </c>
      <c r="B5825" s="0" t="s">
        <v>108</v>
      </c>
      <c r="C5825" s="0" t="s">
        <v>84</v>
      </c>
      <c r="D5825" s="0" t="s">
        <v>71</v>
      </c>
      <c r="E5825" s="0" t="n">
        <v>2026</v>
      </c>
      <c r="F5825" s="5" t="n">
        <v>1.62186182995824</v>
      </c>
      <c r="G5825" s="10" t="s">
        <v>4</v>
      </c>
    </row>
    <row r="5826" customFormat="false" ht="14.25" hidden="true" customHeight="false" outlineLevel="0" collapsed="false">
      <c r="A5826" s="0" t="s">
        <v>107</v>
      </c>
      <c r="B5826" s="0" t="s">
        <v>108</v>
      </c>
      <c r="C5826" s="0" t="s">
        <v>84</v>
      </c>
      <c r="D5826" s="0" t="s">
        <v>71</v>
      </c>
      <c r="E5826" s="0" t="n">
        <v>2027</v>
      </c>
      <c r="F5826" s="5" t="n">
        <v>1.89071163975873</v>
      </c>
      <c r="G5826" s="10" t="s">
        <v>4</v>
      </c>
    </row>
    <row r="5827" customFormat="false" ht="14.25" hidden="true" customHeight="false" outlineLevel="0" collapsed="false">
      <c r="A5827" s="0" t="s">
        <v>107</v>
      </c>
      <c r="B5827" s="0" t="s">
        <v>108</v>
      </c>
      <c r="C5827" s="0" t="s">
        <v>84</v>
      </c>
      <c r="D5827" s="0" t="s">
        <v>71</v>
      </c>
      <c r="E5827" s="0" t="n">
        <v>2028</v>
      </c>
      <c r="F5827" s="5" t="n">
        <v>2.22115639407694</v>
      </c>
      <c r="G5827" s="10" t="s">
        <v>4</v>
      </c>
    </row>
    <row r="5828" customFormat="false" ht="14.25" hidden="true" customHeight="false" outlineLevel="0" collapsed="false">
      <c r="A5828" s="0" t="s">
        <v>107</v>
      </c>
      <c r="B5828" s="0" t="s">
        <v>108</v>
      </c>
      <c r="C5828" s="0" t="s">
        <v>84</v>
      </c>
      <c r="D5828" s="0" t="s">
        <v>71</v>
      </c>
      <c r="E5828" s="0" t="n">
        <v>2029</v>
      </c>
      <c r="F5828" s="5" t="n">
        <v>4.51716572805251</v>
      </c>
      <c r="G5828" s="10" t="s">
        <v>4</v>
      </c>
    </row>
    <row r="5829" customFormat="false" ht="14.25" hidden="true" customHeight="false" outlineLevel="0" collapsed="false">
      <c r="A5829" s="0" t="s">
        <v>107</v>
      </c>
      <c r="B5829" s="0" t="s">
        <v>108</v>
      </c>
      <c r="C5829" s="0" t="s">
        <v>84</v>
      </c>
      <c r="D5829" s="0" t="s">
        <v>71</v>
      </c>
      <c r="E5829" s="0" t="n">
        <v>2030</v>
      </c>
      <c r="F5829" s="5" t="n">
        <v>4.87712787718369</v>
      </c>
      <c r="G5829" s="10" t="s">
        <v>4</v>
      </c>
    </row>
    <row r="5830" customFormat="false" ht="14.25" hidden="true" customHeight="false" outlineLevel="0" collapsed="false">
      <c r="A5830" s="0" t="s">
        <v>107</v>
      </c>
      <c r="B5830" s="0" t="s">
        <v>108</v>
      </c>
      <c r="C5830" s="0" t="s">
        <v>84</v>
      </c>
      <c r="D5830" s="0" t="s">
        <v>71</v>
      </c>
      <c r="E5830" s="0" t="n">
        <v>2031</v>
      </c>
      <c r="F5830" s="5" t="n">
        <v>5.42432706995767</v>
      </c>
      <c r="G5830" s="10" t="s">
        <v>4</v>
      </c>
    </row>
    <row r="5831" customFormat="false" ht="14.25" hidden="true" customHeight="false" outlineLevel="0" collapsed="false">
      <c r="A5831" s="0" t="s">
        <v>107</v>
      </c>
      <c r="B5831" s="0" t="s">
        <v>108</v>
      </c>
      <c r="C5831" s="0" t="s">
        <v>84</v>
      </c>
      <c r="D5831" s="0" t="s">
        <v>71</v>
      </c>
      <c r="E5831" s="0" t="n">
        <v>2032</v>
      </c>
      <c r="F5831" s="5" t="n">
        <v>7.95001013152657</v>
      </c>
      <c r="G5831" s="10" t="s">
        <v>4</v>
      </c>
    </row>
    <row r="5832" customFormat="false" ht="14.25" hidden="true" customHeight="false" outlineLevel="0" collapsed="false">
      <c r="A5832" s="0" t="s">
        <v>107</v>
      </c>
      <c r="B5832" s="0" t="s">
        <v>108</v>
      </c>
      <c r="C5832" s="0" t="s">
        <v>84</v>
      </c>
      <c r="D5832" s="0" t="s">
        <v>71</v>
      </c>
      <c r="E5832" s="0" t="n">
        <v>2033</v>
      </c>
      <c r="F5832" s="5" t="n">
        <v>10.8726897706094</v>
      </c>
      <c r="G5832" s="10" t="s">
        <v>4</v>
      </c>
    </row>
    <row r="5833" customFormat="false" ht="14.25" hidden="true" customHeight="false" outlineLevel="0" collapsed="false">
      <c r="A5833" s="0" t="s">
        <v>107</v>
      </c>
      <c r="B5833" s="0" t="s">
        <v>108</v>
      </c>
      <c r="C5833" s="0" t="s">
        <v>84</v>
      </c>
      <c r="D5833" s="0" t="s">
        <v>71</v>
      </c>
      <c r="E5833" s="0" t="n">
        <v>2034</v>
      </c>
      <c r="F5833" s="5" t="n">
        <v>11.340220268102</v>
      </c>
      <c r="G5833" s="10" t="s">
        <v>4</v>
      </c>
    </row>
    <row r="5834" customFormat="false" ht="14.25" hidden="true" customHeight="false" outlineLevel="0" collapsed="false">
      <c r="A5834" s="0" t="s">
        <v>107</v>
      </c>
      <c r="B5834" s="0" t="s">
        <v>108</v>
      </c>
      <c r="C5834" s="0" t="s">
        <v>84</v>
      </c>
      <c r="D5834" s="0" t="s">
        <v>71</v>
      </c>
      <c r="E5834" s="0" t="n">
        <v>2035</v>
      </c>
      <c r="F5834" s="5" t="n">
        <v>14.2342897800586</v>
      </c>
      <c r="G5834" s="10" t="s">
        <v>4</v>
      </c>
    </row>
    <row r="5835" customFormat="false" ht="14.25" hidden="true" customHeight="false" outlineLevel="0" collapsed="false">
      <c r="A5835" s="0" t="s">
        <v>107</v>
      </c>
      <c r="B5835" s="0" t="s">
        <v>108</v>
      </c>
      <c r="C5835" s="0" t="s">
        <v>84</v>
      </c>
      <c r="D5835" s="0" t="s">
        <v>71</v>
      </c>
      <c r="E5835" s="0" t="n">
        <v>2036</v>
      </c>
      <c r="F5835" s="5" t="n">
        <v>16.4918211761167</v>
      </c>
      <c r="G5835" s="10" t="s">
        <v>4</v>
      </c>
    </row>
    <row r="5836" customFormat="false" ht="14.25" hidden="true" customHeight="false" outlineLevel="0" collapsed="false">
      <c r="A5836" s="0" t="s">
        <v>107</v>
      </c>
      <c r="B5836" s="0" t="s">
        <v>108</v>
      </c>
      <c r="C5836" s="0" t="s">
        <v>84</v>
      </c>
      <c r="D5836" s="0" t="s">
        <v>71</v>
      </c>
      <c r="E5836" s="0" t="n">
        <v>2037</v>
      </c>
      <c r="F5836" s="5" t="n">
        <v>18.7469843573245</v>
      </c>
      <c r="G5836" s="10" t="s">
        <v>4</v>
      </c>
    </row>
    <row r="5837" customFormat="false" ht="14.25" hidden="true" customHeight="false" outlineLevel="0" collapsed="false">
      <c r="A5837" s="0" t="s">
        <v>107</v>
      </c>
      <c r="B5837" s="0" t="s">
        <v>108</v>
      </c>
      <c r="C5837" s="0" t="s">
        <v>84</v>
      </c>
      <c r="D5837" s="0" t="s">
        <v>71</v>
      </c>
      <c r="E5837" s="0" t="n">
        <v>2038</v>
      </c>
      <c r="F5837" s="5" t="n">
        <v>21.1943946953105</v>
      </c>
      <c r="G5837" s="10" t="s">
        <v>4</v>
      </c>
    </row>
    <row r="5838" customFormat="false" ht="14.25" hidden="true" customHeight="false" outlineLevel="0" collapsed="false">
      <c r="A5838" s="0" t="s">
        <v>107</v>
      </c>
      <c r="B5838" s="0" t="s">
        <v>108</v>
      </c>
      <c r="C5838" s="0" t="s">
        <v>84</v>
      </c>
      <c r="D5838" s="0" t="s">
        <v>71</v>
      </c>
      <c r="E5838" s="0" t="n">
        <v>2039</v>
      </c>
      <c r="F5838" s="5" t="n">
        <v>23.81092886692</v>
      </c>
      <c r="G5838" s="10" t="s">
        <v>4</v>
      </c>
    </row>
    <row r="5839" customFormat="false" ht="14.25" hidden="true" customHeight="false" outlineLevel="0" collapsed="false">
      <c r="A5839" s="0" t="s">
        <v>107</v>
      </c>
      <c r="B5839" s="0" t="s">
        <v>108</v>
      </c>
      <c r="C5839" s="0" t="s">
        <v>84</v>
      </c>
      <c r="D5839" s="0" t="s">
        <v>71</v>
      </c>
      <c r="E5839" s="0" t="n">
        <v>2040</v>
      </c>
      <c r="F5839" s="5" t="n">
        <v>26.6459560332658</v>
      </c>
      <c r="G5839" s="10" t="s">
        <v>4</v>
      </c>
    </row>
    <row r="5840" customFormat="false" ht="14.25" hidden="true" customHeight="false" outlineLevel="0" collapsed="false">
      <c r="A5840" s="0" t="s">
        <v>109</v>
      </c>
      <c r="B5840" s="0" t="s">
        <v>110</v>
      </c>
      <c r="C5840" s="0" t="s">
        <v>65</v>
      </c>
      <c r="D5840" s="0" t="s">
        <v>94</v>
      </c>
      <c r="E5840" s="0" t="n">
        <v>2025</v>
      </c>
      <c r="F5840" s="5" t="n">
        <v>4.68089405939393</v>
      </c>
      <c r="G5840" s="10" t="s">
        <v>4</v>
      </c>
    </row>
    <row r="5841" customFormat="false" ht="14.25" hidden="true" customHeight="false" outlineLevel="0" collapsed="false">
      <c r="A5841" s="0" t="s">
        <v>109</v>
      </c>
      <c r="B5841" s="0" t="s">
        <v>110</v>
      </c>
      <c r="C5841" s="0" t="s">
        <v>65</v>
      </c>
      <c r="D5841" s="0" t="s">
        <v>94</v>
      </c>
      <c r="E5841" s="0" t="n">
        <v>2026</v>
      </c>
      <c r="F5841" s="5" t="n">
        <v>10.7428368908889</v>
      </c>
      <c r="G5841" s="10" t="s">
        <v>4</v>
      </c>
    </row>
    <row r="5842" customFormat="false" ht="14.25" hidden="true" customHeight="false" outlineLevel="0" collapsed="false">
      <c r="A5842" s="0" t="s">
        <v>109</v>
      </c>
      <c r="B5842" s="0" t="s">
        <v>110</v>
      </c>
      <c r="C5842" s="0" t="s">
        <v>65</v>
      </c>
      <c r="D5842" s="0" t="s">
        <v>94</v>
      </c>
      <c r="E5842" s="0" t="n">
        <v>2027</v>
      </c>
      <c r="F5842" s="5" t="n">
        <v>16.2971127547442</v>
      </c>
      <c r="G5842" s="10" t="s">
        <v>4</v>
      </c>
    </row>
    <row r="5843" customFormat="false" ht="14.25" hidden="true" customHeight="false" outlineLevel="0" collapsed="false">
      <c r="A5843" s="0" t="s">
        <v>109</v>
      </c>
      <c r="B5843" s="0" t="s">
        <v>110</v>
      </c>
      <c r="C5843" s="0" t="s">
        <v>65</v>
      </c>
      <c r="D5843" s="0" t="s">
        <v>94</v>
      </c>
      <c r="E5843" s="0" t="n">
        <v>2028</v>
      </c>
      <c r="F5843" s="5" t="n">
        <v>22.0330376335019</v>
      </c>
      <c r="G5843" s="10" t="s">
        <v>4</v>
      </c>
    </row>
    <row r="5844" customFormat="false" ht="14.25" hidden="true" customHeight="false" outlineLevel="0" collapsed="false">
      <c r="A5844" s="0" t="s">
        <v>109</v>
      </c>
      <c r="B5844" s="0" t="s">
        <v>110</v>
      </c>
      <c r="C5844" s="0" t="s">
        <v>65</v>
      </c>
      <c r="D5844" s="0" t="s">
        <v>94</v>
      </c>
      <c r="E5844" s="0" t="n">
        <v>2029</v>
      </c>
      <c r="F5844" s="5" t="n">
        <v>25.1170388874111</v>
      </c>
      <c r="G5844" s="10" t="s">
        <v>4</v>
      </c>
    </row>
    <row r="5845" customFormat="false" ht="14.25" hidden="true" customHeight="false" outlineLevel="0" collapsed="false">
      <c r="A5845" s="0" t="s">
        <v>109</v>
      </c>
      <c r="B5845" s="0" t="s">
        <v>110</v>
      </c>
      <c r="C5845" s="0" t="s">
        <v>65</v>
      </c>
      <c r="D5845" s="0" t="s">
        <v>94</v>
      </c>
      <c r="E5845" s="0" t="n">
        <v>2030</v>
      </c>
      <c r="F5845" s="5" t="n">
        <v>28.1296611608443</v>
      </c>
      <c r="G5845" s="10" t="s">
        <v>4</v>
      </c>
    </row>
    <row r="5846" customFormat="false" ht="14.25" hidden="true" customHeight="false" outlineLevel="0" collapsed="false">
      <c r="A5846" s="0" t="s">
        <v>109</v>
      </c>
      <c r="B5846" s="0" t="s">
        <v>110</v>
      </c>
      <c r="C5846" s="0" t="s">
        <v>65</v>
      </c>
      <c r="D5846" s="0" t="s">
        <v>94</v>
      </c>
      <c r="E5846" s="0" t="n">
        <v>2031</v>
      </c>
      <c r="F5846" s="5" t="n">
        <v>32.2143116084782</v>
      </c>
      <c r="G5846" s="10" t="s">
        <v>4</v>
      </c>
    </row>
    <row r="5847" customFormat="false" ht="14.25" hidden="true" customHeight="false" outlineLevel="0" collapsed="false">
      <c r="A5847" s="0" t="s">
        <v>109</v>
      </c>
      <c r="B5847" s="0" t="s">
        <v>110</v>
      </c>
      <c r="C5847" s="0" t="s">
        <v>65</v>
      </c>
      <c r="D5847" s="0" t="s">
        <v>94</v>
      </c>
      <c r="E5847" s="0" t="n">
        <v>2032</v>
      </c>
      <c r="F5847" s="5" t="n">
        <v>35.7842985742147</v>
      </c>
      <c r="G5847" s="10" t="s">
        <v>4</v>
      </c>
    </row>
    <row r="5848" customFormat="false" ht="14.25" hidden="true" customHeight="false" outlineLevel="0" collapsed="false">
      <c r="A5848" s="0" t="s">
        <v>109</v>
      </c>
      <c r="B5848" s="0" t="s">
        <v>110</v>
      </c>
      <c r="C5848" s="0" t="s">
        <v>65</v>
      </c>
      <c r="D5848" s="0" t="s">
        <v>94</v>
      </c>
      <c r="E5848" s="0" t="n">
        <v>2033</v>
      </c>
      <c r="F5848" s="5" t="n">
        <v>39.8769663160178</v>
      </c>
      <c r="G5848" s="10" t="s">
        <v>4</v>
      </c>
    </row>
    <row r="5849" customFormat="false" ht="14.25" hidden="true" customHeight="false" outlineLevel="0" collapsed="false">
      <c r="A5849" s="0" t="s">
        <v>109</v>
      </c>
      <c r="B5849" s="0" t="s">
        <v>110</v>
      </c>
      <c r="C5849" s="0" t="s">
        <v>65</v>
      </c>
      <c r="D5849" s="0" t="s">
        <v>94</v>
      </c>
      <c r="E5849" s="0" t="n">
        <v>2034</v>
      </c>
      <c r="F5849" s="5" t="n">
        <v>44.3233721038019</v>
      </c>
      <c r="G5849" s="10" t="s">
        <v>4</v>
      </c>
    </row>
    <row r="5850" customFormat="false" ht="14.25" hidden="true" customHeight="false" outlineLevel="0" collapsed="false">
      <c r="A5850" s="0" t="s">
        <v>109</v>
      </c>
      <c r="B5850" s="0" t="s">
        <v>110</v>
      </c>
      <c r="C5850" s="0" t="s">
        <v>65</v>
      </c>
      <c r="D5850" s="0" t="s">
        <v>94</v>
      </c>
      <c r="E5850" s="0" t="n">
        <v>2035</v>
      </c>
      <c r="F5850" s="5" t="n">
        <v>48.9819199690137</v>
      </c>
      <c r="G5850" s="10" t="s">
        <v>4</v>
      </c>
    </row>
    <row r="5851" customFormat="false" ht="14.25" hidden="true" customHeight="false" outlineLevel="0" collapsed="false">
      <c r="A5851" s="0" t="s">
        <v>109</v>
      </c>
      <c r="B5851" s="0" t="s">
        <v>110</v>
      </c>
      <c r="C5851" s="0" t="s">
        <v>65</v>
      </c>
      <c r="D5851" s="0" t="s">
        <v>94</v>
      </c>
      <c r="E5851" s="0" t="n">
        <v>2036</v>
      </c>
      <c r="F5851" s="5" t="n">
        <v>53.3119928440158</v>
      </c>
      <c r="G5851" s="10" t="s">
        <v>4</v>
      </c>
    </row>
    <row r="5852" customFormat="false" ht="14.25" hidden="true" customHeight="false" outlineLevel="0" collapsed="false">
      <c r="A5852" s="0" t="s">
        <v>109</v>
      </c>
      <c r="B5852" s="0" t="s">
        <v>110</v>
      </c>
      <c r="C5852" s="0" t="s">
        <v>65</v>
      </c>
      <c r="D5852" s="0" t="s">
        <v>94</v>
      </c>
      <c r="E5852" s="0" t="n">
        <v>2037</v>
      </c>
      <c r="F5852" s="5" t="n">
        <v>57.3133622618429</v>
      </c>
      <c r="G5852" s="10" t="s">
        <v>4</v>
      </c>
    </row>
    <row r="5853" customFormat="false" ht="14.25" hidden="true" customHeight="false" outlineLevel="0" collapsed="false">
      <c r="A5853" s="0" t="s">
        <v>109</v>
      </c>
      <c r="B5853" s="0" t="s">
        <v>110</v>
      </c>
      <c r="C5853" s="0" t="s">
        <v>65</v>
      </c>
      <c r="D5853" s="0" t="s">
        <v>94</v>
      </c>
      <c r="E5853" s="0" t="n">
        <v>2038</v>
      </c>
      <c r="F5853" s="5" t="n">
        <v>61.5205059284295</v>
      </c>
      <c r="G5853" s="10" t="s">
        <v>4</v>
      </c>
    </row>
    <row r="5854" customFormat="false" ht="14.25" hidden="true" customHeight="false" outlineLevel="0" collapsed="false">
      <c r="A5854" s="0" t="s">
        <v>109</v>
      </c>
      <c r="B5854" s="0" t="s">
        <v>110</v>
      </c>
      <c r="C5854" s="0" t="s">
        <v>65</v>
      </c>
      <c r="D5854" s="0" t="s">
        <v>94</v>
      </c>
      <c r="E5854" s="0" t="n">
        <v>2039</v>
      </c>
      <c r="F5854" s="5" t="n">
        <v>65.0037785274451</v>
      </c>
      <c r="G5854" s="10" t="s">
        <v>4</v>
      </c>
    </row>
    <row r="5855" customFormat="false" ht="14.25" hidden="true" customHeight="false" outlineLevel="0" collapsed="false">
      <c r="A5855" s="0" t="s">
        <v>109</v>
      </c>
      <c r="B5855" s="0" t="s">
        <v>110</v>
      </c>
      <c r="C5855" s="0" t="s">
        <v>65</v>
      </c>
      <c r="D5855" s="0" t="s">
        <v>94</v>
      </c>
      <c r="E5855" s="0" t="n">
        <v>2040</v>
      </c>
      <c r="F5855" s="5" t="n">
        <v>69.4491486756708</v>
      </c>
      <c r="G5855" s="10" t="s">
        <v>4</v>
      </c>
    </row>
    <row r="5856" customFormat="false" ht="14.25" hidden="true" customHeight="false" outlineLevel="0" collapsed="false">
      <c r="A5856" s="0" t="s">
        <v>109</v>
      </c>
      <c r="B5856" s="0" t="s">
        <v>110</v>
      </c>
      <c r="C5856" s="0" t="s">
        <v>65</v>
      </c>
      <c r="D5856" s="0" t="s">
        <v>66</v>
      </c>
      <c r="E5856" s="0" t="n">
        <v>2024</v>
      </c>
      <c r="F5856" s="5" t="n">
        <v>0</v>
      </c>
      <c r="G5856" s="10" t="s">
        <v>4</v>
      </c>
    </row>
    <row r="5857" customFormat="false" ht="14.25" hidden="true" customHeight="false" outlineLevel="0" collapsed="false">
      <c r="A5857" s="0" t="s">
        <v>109</v>
      </c>
      <c r="B5857" s="0" t="s">
        <v>110</v>
      </c>
      <c r="C5857" s="0" t="s">
        <v>65</v>
      </c>
      <c r="D5857" s="0" t="s">
        <v>66</v>
      </c>
      <c r="E5857" s="0" t="n">
        <v>2025</v>
      </c>
      <c r="F5857" s="5" t="n">
        <v>75.991758144131</v>
      </c>
      <c r="G5857" s="10" t="s">
        <v>4</v>
      </c>
    </row>
    <row r="5858" customFormat="false" ht="14.25" hidden="true" customHeight="false" outlineLevel="0" collapsed="false">
      <c r="A5858" s="0" t="s">
        <v>109</v>
      </c>
      <c r="B5858" s="0" t="s">
        <v>110</v>
      </c>
      <c r="C5858" s="0" t="s">
        <v>65</v>
      </c>
      <c r="D5858" s="0" t="s">
        <v>66</v>
      </c>
      <c r="E5858" s="0" t="n">
        <v>2026</v>
      </c>
      <c r="F5858" s="5" t="n">
        <v>79.7307955009289</v>
      </c>
      <c r="G5858" s="10" t="s">
        <v>4</v>
      </c>
    </row>
    <row r="5859" customFormat="false" ht="14.25" hidden="true" customHeight="false" outlineLevel="0" collapsed="false">
      <c r="A5859" s="0" t="s">
        <v>109</v>
      </c>
      <c r="B5859" s="0" t="s">
        <v>110</v>
      </c>
      <c r="C5859" s="0" t="s">
        <v>65</v>
      </c>
      <c r="D5859" s="0" t="s">
        <v>66</v>
      </c>
      <c r="E5859" s="0" t="n">
        <v>2027</v>
      </c>
      <c r="F5859" s="5" t="n">
        <v>77.7733147197191</v>
      </c>
      <c r="G5859" s="10" t="s">
        <v>4</v>
      </c>
    </row>
    <row r="5860" customFormat="false" ht="14.25" hidden="true" customHeight="false" outlineLevel="0" collapsed="false">
      <c r="A5860" s="0" t="s">
        <v>109</v>
      </c>
      <c r="B5860" s="0" t="s">
        <v>110</v>
      </c>
      <c r="C5860" s="0" t="s">
        <v>65</v>
      </c>
      <c r="D5860" s="0" t="s">
        <v>66</v>
      </c>
      <c r="E5860" s="0" t="n">
        <v>2028</v>
      </c>
      <c r="F5860" s="5" t="n">
        <v>75.4892560117868</v>
      </c>
      <c r="G5860" s="10" t="s">
        <v>4</v>
      </c>
    </row>
    <row r="5861" customFormat="false" ht="14.25" hidden="true" customHeight="false" outlineLevel="0" collapsed="false">
      <c r="A5861" s="0" t="s">
        <v>109</v>
      </c>
      <c r="B5861" s="0" t="s">
        <v>110</v>
      </c>
      <c r="C5861" s="0" t="s">
        <v>65</v>
      </c>
      <c r="D5861" s="0" t="s">
        <v>66</v>
      </c>
      <c r="E5861" s="0" t="n">
        <v>2029</v>
      </c>
      <c r="F5861" s="5" t="n">
        <v>73.7476835908037</v>
      </c>
      <c r="G5861" s="10" t="s">
        <v>4</v>
      </c>
    </row>
    <row r="5862" customFormat="false" ht="14.25" hidden="true" customHeight="false" outlineLevel="0" collapsed="false">
      <c r="A5862" s="0" t="s">
        <v>109</v>
      </c>
      <c r="B5862" s="0" t="s">
        <v>110</v>
      </c>
      <c r="C5862" s="0" t="s">
        <v>65</v>
      </c>
      <c r="D5862" s="0" t="s">
        <v>66</v>
      </c>
      <c r="E5862" s="0" t="n">
        <v>2030</v>
      </c>
      <c r="F5862" s="5" t="n">
        <v>71.7656873702709</v>
      </c>
      <c r="G5862" s="10" t="s">
        <v>4</v>
      </c>
    </row>
    <row r="5863" customFormat="false" ht="14.25" hidden="true" customHeight="false" outlineLevel="0" collapsed="false">
      <c r="A5863" s="0" t="s">
        <v>109</v>
      </c>
      <c r="B5863" s="0" t="s">
        <v>110</v>
      </c>
      <c r="C5863" s="0" t="s">
        <v>65</v>
      </c>
      <c r="D5863" s="0" t="s">
        <v>66</v>
      </c>
      <c r="E5863" s="0" t="n">
        <v>2031</v>
      </c>
      <c r="F5863" s="5" t="n">
        <v>70.1047725097495</v>
      </c>
      <c r="G5863" s="10" t="s">
        <v>4</v>
      </c>
    </row>
    <row r="5864" customFormat="false" ht="14.25" hidden="true" customHeight="false" outlineLevel="0" collapsed="false">
      <c r="A5864" s="0" t="s">
        <v>109</v>
      </c>
      <c r="B5864" s="0" t="s">
        <v>110</v>
      </c>
      <c r="C5864" s="0" t="s">
        <v>65</v>
      </c>
      <c r="D5864" s="0" t="s">
        <v>66</v>
      </c>
      <c r="E5864" s="0" t="n">
        <v>2032</v>
      </c>
      <c r="F5864" s="5" t="n">
        <v>68.5830498085764</v>
      </c>
      <c r="G5864" s="10" t="s">
        <v>4</v>
      </c>
    </row>
    <row r="5865" customFormat="false" ht="14.25" hidden="true" customHeight="false" outlineLevel="0" collapsed="false">
      <c r="A5865" s="0" t="s">
        <v>109</v>
      </c>
      <c r="B5865" s="0" t="s">
        <v>110</v>
      </c>
      <c r="C5865" s="0" t="s">
        <v>65</v>
      </c>
      <c r="D5865" s="0" t="s">
        <v>66</v>
      </c>
      <c r="E5865" s="0" t="n">
        <v>2033</v>
      </c>
      <c r="F5865" s="5" t="n">
        <v>67.5109993760516</v>
      </c>
      <c r="G5865" s="10" t="s">
        <v>4</v>
      </c>
    </row>
    <row r="5866" customFormat="false" ht="14.25" hidden="true" customHeight="false" outlineLevel="0" collapsed="false">
      <c r="A5866" s="0" t="s">
        <v>109</v>
      </c>
      <c r="B5866" s="0" t="s">
        <v>110</v>
      </c>
      <c r="C5866" s="0" t="s">
        <v>65</v>
      </c>
      <c r="D5866" s="0" t="s">
        <v>66</v>
      </c>
      <c r="E5866" s="0" t="n">
        <v>2034</v>
      </c>
      <c r="F5866" s="5" t="n">
        <v>66.4869135126067</v>
      </c>
      <c r="G5866" s="10" t="s">
        <v>4</v>
      </c>
    </row>
    <row r="5867" customFormat="false" ht="14.25" hidden="true" customHeight="false" outlineLevel="0" collapsed="false">
      <c r="A5867" s="0" t="s">
        <v>109</v>
      </c>
      <c r="B5867" s="0" t="s">
        <v>110</v>
      </c>
      <c r="C5867" s="0" t="s">
        <v>65</v>
      </c>
      <c r="D5867" s="0" t="s">
        <v>66</v>
      </c>
      <c r="E5867" s="0" t="n">
        <v>2035</v>
      </c>
      <c r="F5867" s="5" t="n">
        <v>65.7615262230311</v>
      </c>
      <c r="G5867" s="10" t="s">
        <v>4</v>
      </c>
    </row>
    <row r="5868" customFormat="false" ht="14.25" hidden="true" customHeight="false" outlineLevel="0" collapsed="false">
      <c r="A5868" s="0" t="s">
        <v>109</v>
      </c>
      <c r="B5868" s="0" t="s">
        <v>110</v>
      </c>
      <c r="C5868" s="0" t="s">
        <v>65</v>
      </c>
      <c r="D5868" s="0" t="s">
        <v>66</v>
      </c>
      <c r="E5868" s="0" t="n">
        <v>2036</v>
      </c>
      <c r="F5868" s="5" t="n">
        <v>64.2846842137659</v>
      </c>
      <c r="G5868" s="10" t="s">
        <v>4</v>
      </c>
    </row>
    <row r="5869" customFormat="false" ht="14.25" hidden="true" customHeight="false" outlineLevel="0" collapsed="false">
      <c r="A5869" s="0" t="s">
        <v>109</v>
      </c>
      <c r="B5869" s="0" t="s">
        <v>110</v>
      </c>
      <c r="C5869" s="0" t="s">
        <v>65</v>
      </c>
      <c r="D5869" s="0" t="s">
        <v>66</v>
      </c>
      <c r="E5869" s="0" t="n">
        <v>2037</v>
      </c>
      <c r="F5869" s="5" t="n">
        <v>62.9926570370573</v>
      </c>
      <c r="G5869" s="10" t="s">
        <v>4</v>
      </c>
    </row>
    <row r="5870" customFormat="false" ht="14.25" hidden="true" customHeight="false" outlineLevel="0" collapsed="false">
      <c r="A5870" s="0" t="s">
        <v>109</v>
      </c>
      <c r="B5870" s="0" t="s">
        <v>110</v>
      </c>
      <c r="C5870" s="0" t="s">
        <v>65</v>
      </c>
      <c r="D5870" s="0" t="s">
        <v>66</v>
      </c>
      <c r="E5870" s="0" t="n">
        <v>2038</v>
      </c>
      <c r="F5870" s="5" t="n">
        <v>61.8179005124109</v>
      </c>
      <c r="G5870" s="10" t="s">
        <v>4</v>
      </c>
    </row>
    <row r="5871" customFormat="false" ht="14.25" hidden="true" customHeight="false" outlineLevel="0" collapsed="false">
      <c r="A5871" s="0" t="s">
        <v>109</v>
      </c>
      <c r="B5871" s="0" t="s">
        <v>110</v>
      </c>
      <c r="C5871" s="0" t="s">
        <v>65</v>
      </c>
      <c r="D5871" s="0" t="s">
        <v>66</v>
      </c>
      <c r="E5871" s="0" t="n">
        <v>2039</v>
      </c>
      <c r="F5871" s="5" t="n">
        <v>61.7059812144784</v>
      </c>
      <c r="G5871" s="10" t="s">
        <v>4</v>
      </c>
    </row>
    <row r="5872" customFormat="false" ht="14.25" hidden="true" customHeight="false" outlineLevel="0" collapsed="false">
      <c r="A5872" s="0" t="s">
        <v>109</v>
      </c>
      <c r="B5872" s="0" t="s">
        <v>110</v>
      </c>
      <c r="C5872" s="0" t="s">
        <v>65</v>
      </c>
      <c r="D5872" s="0" t="s">
        <v>66</v>
      </c>
      <c r="E5872" s="0" t="n">
        <v>2040</v>
      </c>
      <c r="F5872" s="5" t="n">
        <v>60.3796737016011</v>
      </c>
      <c r="G5872" s="10" t="s">
        <v>4</v>
      </c>
    </row>
    <row r="5873" customFormat="false" ht="14.25" hidden="true" customHeight="false" outlineLevel="0" collapsed="false">
      <c r="A5873" s="0" t="s">
        <v>109</v>
      </c>
      <c r="B5873" s="0" t="s">
        <v>110</v>
      </c>
      <c r="C5873" s="0" t="s">
        <v>65</v>
      </c>
      <c r="D5873" s="0" t="s">
        <v>67</v>
      </c>
      <c r="E5873" s="0" t="n">
        <v>2024</v>
      </c>
      <c r="F5873" s="5" t="n">
        <v>0</v>
      </c>
      <c r="G5873" s="10" t="s">
        <v>4</v>
      </c>
    </row>
    <row r="5874" customFormat="false" ht="14.25" hidden="true" customHeight="false" outlineLevel="0" collapsed="false">
      <c r="A5874" s="0" t="s">
        <v>109</v>
      </c>
      <c r="B5874" s="0" t="s">
        <v>110</v>
      </c>
      <c r="C5874" s="0" t="s">
        <v>65</v>
      </c>
      <c r="D5874" s="0" t="s">
        <v>67</v>
      </c>
      <c r="E5874" s="0" t="n">
        <v>2025</v>
      </c>
      <c r="F5874" s="5" t="n">
        <v>3.14967590264401</v>
      </c>
      <c r="G5874" s="10" t="s">
        <v>4</v>
      </c>
    </row>
    <row r="5875" customFormat="false" ht="14.25" hidden="true" customHeight="false" outlineLevel="0" collapsed="false">
      <c r="A5875" s="0" t="s">
        <v>109</v>
      </c>
      <c r="B5875" s="0" t="s">
        <v>110</v>
      </c>
      <c r="C5875" s="0" t="s">
        <v>65</v>
      </c>
      <c r="D5875" s="0" t="s">
        <v>67</v>
      </c>
      <c r="E5875" s="0" t="n">
        <v>2026</v>
      </c>
      <c r="F5875" s="5" t="n">
        <v>3.65461595386801</v>
      </c>
      <c r="G5875" s="10" t="s">
        <v>4</v>
      </c>
    </row>
    <row r="5876" customFormat="false" ht="14.25" hidden="true" customHeight="false" outlineLevel="0" collapsed="false">
      <c r="A5876" s="0" t="s">
        <v>109</v>
      </c>
      <c r="B5876" s="0" t="s">
        <v>110</v>
      </c>
      <c r="C5876" s="0" t="s">
        <v>65</v>
      </c>
      <c r="D5876" s="0" t="s">
        <v>67</v>
      </c>
      <c r="E5876" s="0" t="n">
        <v>2027</v>
      </c>
      <c r="F5876" s="5" t="n">
        <v>3.98248627393801</v>
      </c>
      <c r="G5876" s="10" t="s">
        <v>4</v>
      </c>
    </row>
    <row r="5877" customFormat="false" ht="14.25" hidden="true" customHeight="false" outlineLevel="0" collapsed="false">
      <c r="A5877" s="0" t="s">
        <v>109</v>
      </c>
      <c r="B5877" s="0" t="s">
        <v>110</v>
      </c>
      <c r="C5877" s="0" t="s">
        <v>65</v>
      </c>
      <c r="D5877" s="0" t="s">
        <v>67</v>
      </c>
      <c r="E5877" s="0" t="n">
        <v>2028</v>
      </c>
      <c r="F5877" s="5" t="n">
        <v>4.32862544986801</v>
      </c>
      <c r="G5877" s="10" t="s">
        <v>4</v>
      </c>
    </row>
    <row r="5878" customFormat="false" ht="14.25" hidden="true" customHeight="false" outlineLevel="0" collapsed="false">
      <c r="A5878" s="0" t="s">
        <v>109</v>
      </c>
      <c r="B5878" s="0" t="s">
        <v>110</v>
      </c>
      <c r="C5878" s="0" t="s">
        <v>65</v>
      </c>
      <c r="D5878" s="0" t="s">
        <v>67</v>
      </c>
      <c r="E5878" s="0" t="n">
        <v>2029</v>
      </c>
      <c r="F5878" s="5" t="n">
        <v>4.73739325551601</v>
      </c>
      <c r="G5878" s="10" t="s">
        <v>4</v>
      </c>
    </row>
    <row r="5879" customFormat="false" ht="14.25" hidden="true" customHeight="false" outlineLevel="0" collapsed="false">
      <c r="A5879" s="0" t="s">
        <v>109</v>
      </c>
      <c r="B5879" s="0" t="s">
        <v>110</v>
      </c>
      <c r="C5879" s="0" t="s">
        <v>65</v>
      </c>
      <c r="D5879" s="0" t="s">
        <v>67</v>
      </c>
      <c r="E5879" s="0" t="n">
        <v>2030</v>
      </c>
      <c r="F5879" s="5" t="n">
        <v>5.11180905130801</v>
      </c>
      <c r="G5879" s="10" t="s">
        <v>4</v>
      </c>
    </row>
    <row r="5880" customFormat="false" ht="14.25" hidden="true" customHeight="false" outlineLevel="0" collapsed="false">
      <c r="A5880" s="0" t="s">
        <v>109</v>
      </c>
      <c r="B5880" s="0" t="s">
        <v>110</v>
      </c>
      <c r="C5880" s="0" t="s">
        <v>65</v>
      </c>
      <c r="D5880" s="0" t="s">
        <v>67</v>
      </c>
      <c r="E5880" s="0" t="n">
        <v>2031</v>
      </c>
      <c r="F5880" s="5" t="n">
        <v>5.56059462154801</v>
      </c>
      <c r="G5880" s="10" t="s">
        <v>4</v>
      </c>
    </row>
    <row r="5881" customFormat="false" ht="14.25" hidden="true" customHeight="false" outlineLevel="0" collapsed="false">
      <c r="A5881" s="0" t="s">
        <v>109</v>
      </c>
      <c r="B5881" s="0" t="s">
        <v>110</v>
      </c>
      <c r="C5881" s="0" t="s">
        <v>65</v>
      </c>
      <c r="D5881" s="0" t="s">
        <v>67</v>
      </c>
      <c r="E5881" s="0" t="n">
        <v>2032</v>
      </c>
      <c r="F5881" s="5" t="n">
        <v>6.02534374076401</v>
      </c>
      <c r="G5881" s="10" t="s">
        <v>4</v>
      </c>
    </row>
    <row r="5882" customFormat="false" ht="14.25" hidden="true" customHeight="false" outlineLevel="0" collapsed="false">
      <c r="A5882" s="0" t="s">
        <v>109</v>
      </c>
      <c r="B5882" s="0" t="s">
        <v>110</v>
      </c>
      <c r="C5882" s="0" t="s">
        <v>65</v>
      </c>
      <c r="D5882" s="0" t="s">
        <v>67</v>
      </c>
      <c r="E5882" s="0" t="n">
        <v>2033</v>
      </c>
      <c r="F5882" s="5" t="n">
        <v>6.55865758993201</v>
      </c>
      <c r="G5882" s="10" t="s">
        <v>4</v>
      </c>
    </row>
    <row r="5883" customFormat="false" ht="14.25" hidden="true" customHeight="false" outlineLevel="0" collapsed="false">
      <c r="A5883" s="0" t="s">
        <v>109</v>
      </c>
      <c r="B5883" s="0" t="s">
        <v>110</v>
      </c>
      <c r="C5883" s="0" t="s">
        <v>65</v>
      </c>
      <c r="D5883" s="0" t="s">
        <v>67</v>
      </c>
      <c r="E5883" s="0" t="n">
        <v>2034</v>
      </c>
      <c r="F5883" s="5" t="n">
        <v>7.10493256100401</v>
      </c>
      <c r="G5883" s="10" t="s">
        <v>4</v>
      </c>
    </row>
    <row r="5884" customFormat="false" ht="14.25" hidden="true" customHeight="false" outlineLevel="0" collapsed="false">
      <c r="A5884" s="0" t="s">
        <v>109</v>
      </c>
      <c r="B5884" s="0" t="s">
        <v>110</v>
      </c>
      <c r="C5884" s="0" t="s">
        <v>65</v>
      </c>
      <c r="D5884" s="0" t="s">
        <v>67</v>
      </c>
      <c r="E5884" s="0" t="n">
        <v>2035</v>
      </c>
      <c r="F5884" s="5" t="n">
        <v>7.76502423444301</v>
      </c>
      <c r="G5884" s="10" t="s">
        <v>4</v>
      </c>
    </row>
    <row r="5885" customFormat="false" ht="14.25" hidden="true" customHeight="false" outlineLevel="0" collapsed="false">
      <c r="A5885" s="0" t="s">
        <v>109</v>
      </c>
      <c r="B5885" s="0" t="s">
        <v>110</v>
      </c>
      <c r="C5885" s="0" t="s">
        <v>65</v>
      </c>
      <c r="D5885" s="0" t="s">
        <v>67</v>
      </c>
      <c r="E5885" s="0" t="n">
        <v>2036</v>
      </c>
      <c r="F5885" s="5" t="n">
        <v>8.31778888908301</v>
      </c>
      <c r="G5885" s="10" t="s">
        <v>4</v>
      </c>
    </row>
    <row r="5886" customFormat="false" ht="14.25" hidden="true" customHeight="false" outlineLevel="0" collapsed="false">
      <c r="A5886" s="0" t="s">
        <v>109</v>
      </c>
      <c r="B5886" s="0" t="s">
        <v>110</v>
      </c>
      <c r="C5886" s="0" t="s">
        <v>65</v>
      </c>
      <c r="D5886" s="0" t="s">
        <v>67</v>
      </c>
      <c r="E5886" s="0" t="n">
        <v>2037</v>
      </c>
      <c r="F5886" s="5" t="n">
        <v>8.90595159805201</v>
      </c>
      <c r="G5886" s="10" t="s">
        <v>4</v>
      </c>
    </row>
    <row r="5887" customFormat="false" ht="14.25" hidden="true" customHeight="false" outlineLevel="0" collapsed="false">
      <c r="A5887" s="0" t="s">
        <v>109</v>
      </c>
      <c r="B5887" s="0" t="s">
        <v>110</v>
      </c>
      <c r="C5887" s="0" t="s">
        <v>65</v>
      </c>
      <c r="D5887" s="0" t="s">
        <v>67</v>
      </c>
      <c r="E5887" s="0" t="n">
        <v>2038</v>
      </c>
      <c r="F5887" s="5" t="n">
        <v>9.46136982202801</v>
      </c>
      <c r="G5887" s="10" t="s">
        <v>4</v>
      </c>
    </row>
    <row r="5888" customFormat="false" ht="14.25" hidden="true" customHeight="false" outlineLevel="0" collapsed="false">
      <c r="A5888" s="0" t="s">
        <v>109</v>
      </c>
      <c r="B5888" s="0" t="s">
        <v>110</v>
      </c>
      <c r="C5888" s="0" t="s">
        <v>65</v>
      </c>
      <c r="D5888" s="0" t="s">
        <v>67</v>
      </c>
      <c r="E5888" s="0" t="n">
        <v>2039</v>
      </c>
      <c r="F5888" s="5" t="n">
        <v>10.0816533337605</v>
      </c>
      <c r="G5888" s="10" t="s">
        <v>4</v>
      </c>
    </row>
    <row r="5889" customFormat="false" ht="14.25" hidden="true" customHeight="false" outlineLevel="0" collapsed="false">
      <c r="A5889" s="0" t="s">
        <v>109</v>
      </c>
      <c r="B5889" s="0" t="s">
        <v>110</v>
      </c>
      <c r="C5889" s="0" t="s">
        <v>65</v>
      </c>
      <c r="D5889" s="0" t="s">
        <v>67</v>
      </c>
      <c r="E5889" s="0" t="n">
        <v>2040</v>
      </c>
      <c r="F5889" s="5" t="n">
        <v>10.820716775718</v>
      </c>
      <c r="G5889" s="10" t="s">
        <v>4</v>
      </c>
    </row>
    <row r="5890" customFormat="false" ht="14.25" hidden="true" customHeight="false" outlineLevel="0" collapsed="false">
      <c r="A5890" s="0" t="s">
        <v>109</v>
      </c>
      <c r="B5890" s="0" t="s">
        <v>110</v>
      </c>
      <c r="C5890" s="0" t="s">
        <v>65</v>
      </c>
      <c r="D5890" s="0" t="s">
        <v>68</v>
      </c>
      <c r="E5890" s="0" t="n">
        <v>2024</v>
      </c>
      <c r="F5890" s="5" t="n">
        <v>0</v>
      </c>
      <c r="G5890" s="10" t="s">
        <v>4</v>
      </c>
    </row>
    <row r="5891" customFormat="false" ht="14.25" hidden="true" customHeight="false" outlineLevel="0" collapsed="false">
      <c r="A5891" s="0" t="s">
        <v>109</v>
      </c>
      <c r="B5891" s="0" t="s">
        <v>110</v>
      </c>
      <c r="C5891" s="0" t="s">
        <v>65</v>
      </c>
      <c r="D5891" s="0" t="s">
        <v>68</v>
      </c>
      <c r="E5891" s="0" t="n">
        <v>2025</v>
      </c>
      <c r="F5891" s="5" t="n">
        <v>16.5337317724095</v>
      </c>
      <c r="G5891" s="10" t="s">
        <v>4</v>
      </c>
    </row>
    <row r="5892" customFormat="false" ht="14.25" hidden="true" customHeight="false" outlineLevel="0" collapsed="false">
      <c r="A5892" s="0" t="s">
        <v>109</v>
      </c>
      <c r="B5892" s="0" t="s">
        <v>110</v>
      </c>
      <c r="C5892" s="0" t="s">
        <v>65</v>
      </c>
      <c r="D5892" s="0" t="s">
        <v>68</v>
      </c>
      <c r="E5892" s="0" t="n">
        <v>2026</v>
      </c>
      <c r="F5892" s="5" t="n">
        <v>17.7644335804095</v>
      </c>
      <c r="G5892" s="10" t="s">
        <v>4</v>
      </c>
    </row>
    <row r="5893" customFormat="false" ht="14.25" hidden="true" customHeight="false" outlineLevel="0" collapsed="false">
      <c r="A5893" s="0" t="s">
        <v>109</v>
      </c>
      <c r="B5893" s="0" t="s">
        <v>110</v>
      </c>
      <c r="C5893" s="0" t="s">
        <v>65</v>
      </c>
      <c r="D5893" s="0" t="s">
        <v>68</v>
      </c>
      <c r="E5893" s="0" t="n">
        <v>2027</v>
      </c>
      <c r="F5893" s="5" t="n">
        <v>17.9010544254095</v>
      </c>
      <c r="G5893" s="10" t="s">
        <v>4</v>
      </c>
    </row>
    <row r="5894" customFormat="false" ht="14.25" hidden="true" customHeight="false" outlineLevel="0" collapsed="false">
      <c r="A5894" s="0" t="s">
        <v>109</v>
      </c>
      <c r="B5894" s="0" t="s">
        <v>110</v>
      </c>
      <c r="C5894" s="0" t="s">
        <v>65</v>
      </c>
      <c r="D5894" s="0" t="s">
        <v>68</v>
      </c>
      <c r="E5894" s="0" t="n">
        <v>2028</v>
      </c>
      <c r="F5894" s="5" t="n">
        <v>17.9805976444095</v>
      </c>
      <c r="G5894" s="10" t="s">
        <v>4</v>
      </c>
    </row>
    <row r="5895" customFormat="false" ht="14.25" hidden="true" customHeight="false" outlineLevel="0" collapsed="false">
      <c r="A5895" s="0" t="s">
        <v>109</v>
      </c>
      <c r="B5895" s="0" t="s">
        <v>110</v>
      </c>
      <c r="C5895" s="0" t="s">
        <v>65</v>
      </c>
      <c r="D5895" s="0" t="s">
        <v>68</v>
      </c>
      <c r="E5895" s="0" t="n">
        <v>2029</v>
      </c>
      <c r="F5895" s="5" t="n">
        <v>18.2917884364095</v>
      </c>
      <c r="G5895" s="10" t="s">
        <v>4</v>
      </c>
    </row>
    <row r="5896" customFormat="false" ht="14.25" hidden="true" customHeight="false" outlineLevel="0" collapsed="false">
      <c r="A5896" s="0" t="s">
        <v>109</v>
      </c>
      <c r="B5896" s="0" t="s">
        <v>110</v>
      </c>
      <c r="C5896" s="0" t="s">
        <v>65</v>
      </c>
      <c r="D5896" s="0" t="s">
        <v>68</v>
      </c>
      <c r="E5896" s="0" t="n">
        <v>2030</v>
      </c>
      <c r="F5896" s="5" t="n">
        <v>18.5401452604095</v>
      </c>
      <c r="G5896" s="10" t="s">
        <v>4</v>
      </c>
    </row>
    <row r="5897" customFormat="false" ht="14.25" hidden="true" customHeight="false" outlineLevel="0" collapsed="false">
      <c r="A5897" s="0" t="s">
        <v>109</v>
      </c>
      <c r="B5897" s="0" t="s">
        <v>110</v>
      </c>
      <c r="C5897" s="0" t="s">
        <v>65</v>
      </c>
      <c r="D5897" s="0" t="s">
        <v>68</v>
      </c>
      <c r="E5897" s="0" t="n">
        <v>2031</v>
      </c>
      <c r="F5897" s="5" t="n">
        <v>18.9170106684095</v>
      </c>
      <c r="G5897" s="10" t="s">
        <v>4</v>
      </c>
    </row>
    <row r="5898" customFormat="false" ht="14.25" hidden="true" customHeight="false" outlineLevel="0" collapsed="false">
      <c r="A5898" s="0" t="s">
        <v>109</v>
      </c>
      <c r="B5898" s="0" t="s">
        <v>110</v>
      </c>
      <c r="C5898" s="0" t="s">
        <v>65</v>
      </c>
      <c r="D5898" s="0" t="s">
        <v>68</v>
      </c>
      <c r="E5898" s="0" t="n">
        <v>2032</v>
      </c>
      <c r="F5898" s="5" t="n">
        <v>19.3015939324095</v>
      </c>
      <c r="G5898" s="10" t="s">
        <v>4</v>
      </c>
    </row>
    <row r="5899" customFormat="false" ht="14.25" hidden="true" customHeight="false" outlineLevel="0" collapsed="false">
      <c r="A5899" s="0" t="s">
        <v>109</v>
      </c>
      <c r="B5899" s="0" t="s">
        <v>110</v>
      </c>
      <c r="C5899" s="0" t="s">
        <v>65</v>
      </c>
      <c r="D5899" s="0" t="s">
        <v>68</v>
      </c>
      <c r="E5899" s="0" t="n">
        <v>2033</v>
      </c>
      <c r="F5899" s="5" t="n">
        <v>19.8527517244095</v>
      </c>
      <c r="G5899" s="10" t="s">
        <v>4</v>
      </c>
    </row>
    <row r="5900" customFormat="false" ht="14.25" hidden="true" customHeight="false" outlineLevel="0" collapsed="false">
      <c r="A5900" s="0" t="s">
        <v>109</v>
      </c>
      <c r="B5900" s="0" t="s">
        <v>110</v>
      </c>
      <c r="C5900" s="0" t="s">
        <v>65</v>
      </c>
      <c r="D5900" s="0" t="s">
        <v>68</v>
      </c>
      <c r="E5900" s="0" t="n">
        <v>2034</v>
      </c>
      <c r="F5900" s="5" t="n">
        <v>20.3840522044095</v>
      </c>
      <c r="G5900" s="10" t="s">
        <v>4</v>
      </c>
    </row>
    <row r="5901" customFormat="false" ht="14.25" hidden="true" customHeight="false" outlineLevel="0" collapsed="false">
      <c r="A5901" s="0" t="s">
        <v>109</v>
      </c>
      <c r="B5901" s="0" t="s">
        <v>110</v>
      </c>
      <c r="C5901" s="0" t="s">
        <v>65</v>
      </c>
      <c r="D5901" s="0" t="s">
        <v>68</v>
      </c>
      <c r="E5901" s="0" t="n">
        <v>2035</v>
      </c>
      <c r="F5901" s="5" t="n">
        <v>21.1751328904095</v>
      </c>
      <c r="G5901" s="10" t="s">
        <v>4</v>
      </c>
    </row>
    <row r="5902" customFormat="false" ht="14.25" hidden="true" customHeight="false" outlineLevel="0" collapsed="false">
      <c r="A5902" s="0" t="s">
        <v>109</v>
      </c>
      <c r="B5902" s="0" t="s">
        <v>110</v>
      </c>
      <c r="C5902" s="0" t="s">
        <v>65</v>
      </c>
      <c r="D5902" s="0" t="s">
        <v>68</v>
      </c>
      <c r="E5902" s="0" t="n">
        <v>2036</v>
      </c>
      <c r="F5902" s="5" t="n">
        <v>21.6111654104095</v>
      </c>
      <c r="G5902" s="10" t="s">
        <v>4</v>
      </c>
    </row>
    <row r="5903" customFormat="false" ht="14.25" hidden="true" customHeight="false" outlineLevel="0" collapsed="false">
      <c r="A5903" s="0" t="s">
        <v>109</v>
      </c>
      <c r="B5903" s="0" t="s">
        <v>110</v>
      </c>
      <c r="C5903" s="0" t="s">
        <v>65</v>
      </c>
      <c r="D5903" s="0" t="s">
        <v>68</v>
      </c>
      <c r="E5903" s="0" t="n">
        <v>2037</v>
      </c>
      <c r="F5903" s="5" t="n">
        <v>22.0129382324095</v>
      </c>
      <c r="G5903" s="10" t="s">
        <v>4</v>
      </c>
    </row>
    <row r="5904" customFormat="false" ht="14.25" hidden="true" customHeight="false" outlineLevel="0" collapsed="false">
      <c r="A5904" s="0" t="s">
        <v>109</v>
      </c>
      <c r="B5904" s="0" t="s">
        <v>110</v>
      </c>
      <c r="C5904" s="0" t="s">
        <v>65</v>
      </c>
      <c r="D5904" s="0" t="s">
        <v>68</v>
      </c>
      <c r="E5904" s="0" t="n">
        <v>2038</v>
      </c>
      <c r="F5904" s="5" t="n">
        <v>22.3804513564095</v>
      </c>
      <c r="G5904" s="10" t="s">
        <v>4</v>
      </c>
    </row>
    <row r="5905" customFormat="false" ht="14.25" hidden="true" customHeight="false" outlineLevel="0" collapsed="false">
      <c r="A5905" s="0" t="s">
        <v>109</v>
      </c>
      <c r="B5905" s="0" t="s">
        <v>110</v>
      </c>
      <c r="C5905" s="0" t="s">
        <v>65</v>
      </c>
      <c r="D5905" s="0" t="s">
        <v>68</v>
      </c>
      <c r="E5905" s="0" t="n">
        <v>2039</v>
      </c>
      <c r="F5905" s="5" t="n">
        <v>22.7868959554095</v>
      </c>
      <c r="G5905" s="10" t="s">
        <v>4</v>
      </c>
    </row>
    <row r="5906" customFormat="false" ht="14.25" hidden="true" customHeight="false" outlineLevel="0" collapsed="false">
      <c r="A5906" s="0" t="s">
        <v>109</v>
      </c>
      <c r="B5906" s="0" t="s">
        <v>110</v>
      </c>
      <c r="C5906" s="0" t="s">
        <v>65</v>
      </c>
      <c r="D5906" s="0" t="s">
        <v>68</v>
      </c>
      <c r="E5906" s="0" t="n">
        <v>2040</v>
      </c>
      <c r="F5906" s="5" t="n">
        <v>23.4175858504095</v>
      </c>
      <c r="G5906" s="10" t="s">
        <v>4</v>
      </c>
    </row>
    <row r="5907" customFormat="false" ht="14.25" hidden="true" customHeight="false" outlineLevel="0" collapsed="false">
      <c r="A5907" s="0" t="s">
        <v>109</v>
      </c>
      <c r="B5907" s="0" t="s">
        <v>110</v>
      </c>
      <c r="C5907" s="0" t="s">
        <v>65</v>
      </c>
      <c r="D5907" s="0" t="s">
        <v>69</v>
      </c>
      <c r="E5907" s="0" t="n">
        <v>2024</v>
      </c>
      <c r="F5907" s="5" t="n">
        <v>0</v>
      </c>
      <c r="G5907" s="10" t="s">
        <v>4</v>
      </c>
    </row>
    <row r="5908" customFormat="false" ht="14.25" hidden="true" customHeight="false" outlineLevel="0" collapsed="false">
      <c r="A5908" s="0" t="s">
        <v>109</v>
      </c>
      <c r="B5908" s="0" t="s">
        <v>110</v>
      </c>
      <c r="C5908" s="0" t="s">
        <v>65</v>
      </c>
      <c r="D5908" s="0" t="s">
        <v>69</v>
      </c>
      <c r="E5908" s="0" t="n">
        <v>2025</v>
      </c>
      <c r="F5908" s="5" t="n">
        <v>-0.162426874213425</v>
      </c>
      <c r="G5908" s="10" t="s">
        <v>4</v>
      </c>
    </row>
    <row r="5909" customFormat="false" ht="14.25" hidden="true" customHeight="false" outlineLevel="0" collapsed="false">
      <c r="A5909" s="0" t="s">
        <v>109</v>
      </c>
      <c r="B5909" s="0" t="s">
        <v>110</v>
      </c>
      <c r="C5909" s="0" t="s">
        <v>65</v>
      </c>
      <c r="D5909" s="0" t="s">
        <v>69</v>
      </c>
      <c r="E5909" s="0" t="n">
        <v>2026</v>
      </c>
      <c r="F5909" s="5" t="n">
        <v>-0.842055062406023</v>
      </c>
      <c r="G5909" s="10" t="s">
        <v>4</v>
      </c>
    </row>
    <row r="5910" customFormat="false" ht="14.25" hidden="true" customHeight="false" outlineLevel="0" collapsed="false">
      <c r="A5910" s="0" t="s">
        <v>109</v>
      </c>
      <c r="B5910" s="0" t="s">
        <v>110</v>
      </c>
      <c r="C5910" s="0" t="s">
        <v>65</v>
      </c>
      <c r="D5910" s="0" t="s">
        <v>69</v>
      </c>
      <c r="E5910" s="0" t="n">
        <v>2027</v>
      </c>
      <c r="F5910" s="5" t="n">
        <v>-1.04598517524718</v>
      </c>
      <c r="G5910" s="10" t="s">
        <v>4</v>
      </c>
    </row>
    <row r="5911" customFormat="false" ht="14.25" hidden="true" customHeight="false" outlineLevel="0" collapsed="false">
      <c r="A5911" s="0" t="s">
        <v>109</v>
      </c>
      <c r="B5911" s="0" t="s">
        <v>110</v>
      </c>
      <c r="C5911" s="0" t="s">
        <v>65</v>
      </c>
      <c r="D5911" s="0" t="s">
        <v>69</v>
      </c>
      <c r="E5911" s="0" t="n">
        <v>2028</v>
      </c>
      <c r="F5911" s="5" t="n">
        <v>-1.29479380367325</v>
      </c>
      <c r="G5911" s="10" t="s">
        <v>4</v>
      </c>
    </row>
    <row r="5912" customFormat="false" ht="14.25" hidden="true" customHeight="false" outlineLevel="0" collapsed="false">
      <c r="A5912" s="0" t="s">
        <v>109</v>
      </c>
      <c r="B5912" s="0" t="s">
        <v>110</v>
      </c>
      <c r="C5912" s="0" t="s">
        <v>65</v>
      </c>
      <c r="D5912" s="0" t="s">
        <v>69</v>
      </c>
      <c r="E5912" s="0" t="n">
        <v>2029</v>
      </c>
      <c r="F5912" s="5" t="n">
        <v>-1.41192217574107</v>
      </c>
      <c r="G5912" s="10" t="s">
        <v>4</v>
      </c>
    </row>
    <row r="5913" customFormat="false" ht="14.25" hidden="true" customHeight="false" outlineLevel="0" collapsed="false">
      <c r="A5913" s="0" t="s">
        <v>109</v>
      </c>
      <c r="B5913" s="0" t="s">
        <v>110</v>
      </c>
      <c r="C5913" s="0" t="s">
        <v>65</v>
      </c>
      <c r="D5913" s="0" t="s">
        <v>69</v>
      </c>
      <c r="E5913" s="0" t="n">
        <v>2030</v>
      </c>
      <c r="F5913" s="5" t="n">
        <v>-1.76649753213214</v>
      </c>
      <c r="G5913" s="10" t="s">
        <v>4</v>
      </c>
    </row>
    <row r="5914" customFormat="false" ht="14.25" hidden="true" customHeight="false" outlineLevel="0" collapsed="false">
      <c r="A5914" s="0" t="s">
        <v>109</v>
      </c>
      <c r="B5914" s="0" t="s">
        <v>110</v>
      </c>
      <c r="C5914" s="0" t="s">
        <v>65</v>
      </c>
      <c r="D5914" s="0" t="s">
        <v>69</v>
      </c>
      <c r="E5914" s="0" t="n">
        <v>2031</v>
      </c>
      <c r="F5914" s="5" t="n">
        <v>-1.83924731893529</v>
      </c>
      <c r="G5914" s="10" t="s">
        <v>4</v>
      </c>
    </row>
    <row r="5915" customFormat="false" ht="14.25" hidden="true" customHeight="false" outlineLevel="0" collapsed="false">
      <c r="A5915" s="0" t="s">
        <v>109</v>
      </c>
      <c r="B5915" s="0" t="s">
        <v>110</v>
      </c>
      <c r="C5915" s="0" t="s">
        <v>65</v>
      </c>
      <c r="D5915" s="0" t="s">
        <v>69</v>
      </c>
      <c r="E5915" s="0" t="n">
        <v>2032</v>
      </c>
      <c r="F5915" s="5" t="n">
        <v>-1.74499408548875</v>
      </c>
      <c r="G5915" s="10" t="s">
        <v>4</v>
      </c>
    </row>
    <row r="5916" customFormat="false" ht="14.25" hidden="true" customHeight="false" outlineLevel="0" collapsed="false">
      <c r="A5916" s="0" t="s">
        <v>109</v>
      </c>
      <c r="B5916" s="0" t="s">
        <v>110</v>
      </c>
      <c r="C5916" s="0" t="s">
        <v>65</v>
      </c>
      <c r="D5916" s="0" t="s">
        <v>69</v>
      </c>
      <c r="E5916" s="0" t="n">
        <v>2033</v>
      </c>
      <c r="F5916" s="5" t="n">
        <v>-1.65371942407675</v>
      </c>
      <c r="G5916" s="10" t="s">
        <v>4</v>
      </c>
    </row>
    <row r="5917" customFormat="false" ht="14.25" hidden="true" customHeight="false" outlineLevel="0" collapsed="false">
      <c r="A5917" s="0" t="s">
        <v>109</v>
      </c>
      <c r="B5917" s="0" t="s">
        <v>110</v>
      </c>
      <c r="C5917" s="0" t="s">
        <v>65</v>
      </c>
      <c r="D5917" s="0" t="s">
        <v>69</v>
      </c>
      <c r="E5917" s="0" t="n">
        <v>2034</v>
      </c>
      <c r="F5917" s="5" t="n">
        <v>-2.07274404025707</v>
      </c>
      <c r="G5917" s="10" t="s">
        <v>4</v>
      </c>
    </row>
    <row r="5918" customFormat="false" ht="14.25" hidden="true" customHeight="false" outlineLevel="0" collapsed="false">
      <c r="A5918" s="0" t="s">
        <v>109</v>
      </c>
      <c r="B5918" s="0" t="s">
        <v>110</v>
      </c>
      <c r="C5918" s="0" t="s">
        <v>65</v>
      </c>
      <c r="D5918" s="0" t="s">
        <v>69</v>
      </c>
      <c r="E5918" s="0" t="n">
        <v>2035</v>
      </c>
      <c r="F5918" s="5" t="n">
        <v>-2.48626583965681</v>
      </c>
      <c r="G5918" s="10" t="s">
        <v>4</v>
      </c>
    </row>
    <row r="5919" customFormat="false" ht="14.25" hidden="true" customHeight="false" outlineLevel="0" collapsed="false">
      <c r="A5919" s="0" t="s">
        <v>109</v>
      </c>
      <c r="B5919" s="0" t="s">
        <v>110</v>
      </c>
      <c r="C5919" s="0" t="s">
        <v>65</v>
      </c>
      <c r="D5919" s="0" t="s">
        <v>69</v>
      </c>
      <c r="E5919" s="0" t="n">
        <v>2036</v>
      </c>
      <c r="F5919" s="5" t="n">
        <v>-2.70217377028893</v>
      </c>
      <c r="G5919" s="10" t="s">
        <v>4</v>
      </c>
    </row>
    <row r="5920" customFormat="false" ht="14.25" hidden="true" customHeight="false" outlineLevel="0" collapsed="false">
      <c r="A5920" s="0" t="s">
        <v>109</v>
      </c>
      <c r="B5920" s="0" t="s">
        <v>110</v>
      </c>
      <c r="C5920" s="0" t="s">
        <v>65</v>
      </c>
      <c r="D5920" s="0" t="s">
        <v>69</v>
      </c>
      <c r="E5920" s="0" t="n">
        <v>2037</v>
      </c>
      <c r="F5920" s="5" t="n">
        <v>-3.0720087246829</v>
      </c>
      <c r="G5920" s="10" t="s">
        <v>4</v>
      </c>
    </row>
    <row r="5921" customFormat="false" ht="14.25" hidden="true" customHeight="false" outlineLevel="0" collapsed="false">
      <c r="A5921" s="0" t="s">
        <v>109</v>
      </c>
      <c r="B5921" s="0" t="s">
        <v>110</v>
      </c>
      <c r="C5921" s="0" t="s">
        <v>65</v>
      </c>
      <c r="D5921" s="0" t="s">
        <v>69</v>
      </c>
      <c r="E5921" s="0" t="n">
        <v>2038</v>
      </c>
      <c r="F5921" s="5" t="n">
        <v>-3.4752866492698</v>
      </c>
      <c r="G5921" s="10" t="s">
        <v>4</v>
      </c>
    </row>
    <row r="5922" customFormat="false" ht="14.25" hidden="true" customHeight="false" outlineLevel="0" collapsed="false">
      <c r="A5922" s="0" t="s">
        <v>109</v>
      </c>
      <c r="B5922" s="0" t="s">
        <v>110</v>
      </c>
      <c r="C5922" s="0" t="s">
        <v>65</v>
      </c>
      <c r="D5922" s="0" t="s">
        <v>69</v>
      </c>
      <c r="E5922" s="0" t="n">
        <v>2039</v>
      </c>
      <c r="F5922" s="5" t="n">
        <v>-3.86446857668114</v>
      </c>
      <c r="G5922" s="10" t="s">
        <v>4</v>
      </c>
    </row>
    <row r="5923" customFormat="false" ht="14.25" hidden="true" customHeight="false" outlineLevel="0" collapsed="false">
      <c r="A5923" s="0" t="s">
        <v>109</v>
      </c>
      <c r="B5923" s="0" t="s">
        <v>110</v>
      </c>
      <c r="C5923" s="0" t="s">
        <v>65</v>
      </c>
      <c r="D5923" s="0" t="s">
        <v>69</v>
      </c>
      <c r="E5923" s="0" t="n">
        <v>2040</v>
      </c>
      <c r="F5923" s="5" t="n">
        <v>-4.03057484945706</v>
      </c>
      <c r="G5923" s="10" t="s">
        <v>4</v>
      </c>
    </row>
    <row r="5924" customFormat="false" ht="14.25" hidden="true" customHeight="false" outlineLevel="0" collapsed="false">
      <c r="A5924" s="0" t="s">
        <v>109</v>
      </c>
      <c r="B5924" s="0" t="s">
        <v>110</v>
      </c>
      <c r="C5924" s="0" t="s">
        <v>65</v>
      </c>
      <c r="D5924" s="0" t="s">
        <v>70</v>
      </c>
      <c r="E5924" s="0" t="n">
        <v>2024</v>
      </c>
      <c r="F5924" s="5" t="n">
        <v>0</v>
      </c>
      <c r="G5924" s="10" t="s">
        <v>4</v>
      </c>
    </row>
    <row r="5925" customFormat="false" ht="14.25" hidden="true" customHeight="false" outlineLevel="0" collapsed="false">
      <c r="A5925" s="0" t="s">
        <v>109</v>
      </c>
      <c r="B5925" s="0" t="s">
        <v>110</v>
      </c>
      <c r="C5925" s="0" t="s">
        <v>65</v>
      </c>
      <c r="D5925" s="0" t="s">
        <v>70</v>
      </c>
      <c r="E5925" s="0" t="n">
        <v>2025</v>
      </c>
      <c r="F5925" s="5" t="n">
        <v>232.735643873169</v>
      </c>
      <c r="G5925" s="10" t="s">
        <v>4</v>
      </c>
    </row>
    <row r="5926" customFormat="false" ht="14.25" hidden="true" customHeight="false" outlineLevel="0" collapsed="false">
      <c r="A5926" s="0" t="s">
        <v>109</v>
      </c>
      <c r="B5926" s="0" t="s">
        <v>110</v>
      </c>
      <c r="C5926" s="0" t="s">
        <v>65</v>
      </c>
      <c r="D5926" s="0" t="s">
        <v>70</v>
      </c>
      <c r="E5926" s="0" t="n">
        <v>2026</v>
      </c>
      <c r="F5926" s="5" t="n">
        <v>238.706195216617</v>
      </c>
      <c r="G5926" s="10" t="s">
        <v>4</v>
      </c>
    </row>
    <row r="5927" customFormat="false" ht="14.25" hidden="true" customHeight="false" outlineLevel="0" collapsed="false">
      <c r="A5927" s="0" t="s">
        <v>109</v>
      </c>
      <c r="B5927" s="0" t="s">
        <v>110</v>
      </c>
      <c r="C5927" s="0" t="s">
        <v>65</v>
      </c>
      <c r="D5927" s="0" t="s">
        <v>70</v>
      </c>
      <c r="E5927" s="0" t="n">
        <v>2027</v>
      </c>
      <c r="F5927" s="5" t="n">
        <v>228.13451961364</v>
      </c>
      <c r="G5927" s="10" t="s">
        <v>4</v>
      </c>
    </row>
    <row r="5928" customFormat="false" ht="14.25" hidden="true" customHeight="false" outlineLevel="0" collapsed="false">
      <c r="A5928" s="0" t="s">
        <v>109</v>
      </c>
      <c r="B5928" s="0" t="s">
        <v>110</v>
      </c>
      <c r="C5928" s="0" t="s">
        <v>65</v>
      </c>
      <c r="D5928" s="0" t="s">
        <v>70</v>
      </c>
      <c r="E5928" s="0" t="n">
        <v>2028</v>
      </c>
      <c r="F5928" s="5" t="n">
        <v>217.076635588018</v>
      </c>
      <c r="G5928" s="10" t="s">
        <v>4</v>
      </c>
    </row>
    <row r="5929" customFormat="false" ht="14.25" hidden="true" customHeight="false" outlineLevel="0" collapsed="false">
      <c r="A5929" s="0" t="s">
        <v>109</v>
      </c>
      <c r="B5929" s="0" t="s">
        <v>110</v>
      </c>
      <c r="C5929" s="0" t="s">
        <v>65</v>
      </c>
      <c r="D5929" s="0" t="s">
        <v>70</v>
      </c>
      <c r="E5929" s="0" t="n">
        <v>2029</v>
      </c>
      <c r="F5929" s="5" t="n">
        <v>210.8465203746</v>
      </c>
      <c r="G5929" s="10" t="s">
        <v>4</v>
      </c>
    </row>
    <row r="5930" customFormat="false" ht="14.25" hidden="true" customHeight="false" outlineLevel="0" collapsed="false">
      <c r="A5930" s="0" t="s">
        <v>109</v>
      </c>
      <c r="B5930" s="0" t="s">
        <v>110</v>
      </c>
      <c r="C5930" s="0" t="s">
        <v>65</v>
      </c>
      <c r="D5930" s="0" t="s">
        <v>70</v>
      </c>
      <c r="E5930" s="0" t="n">
        <v>2030</v>
      </c>
      <c r="F5930" s="5" t="n">
        <v>204.098190305793</v>
      </c>
      <c r="G5930" s="10" t="s">
        <v>4</v>
      </c>
    </row>
    <row r="5931" customFormat="false" ht="14.25" hidden="true" customHeight="false" outlineLevel="0" collapsed="false">
      <c r="A5931" s="0" t="s">
        <v>109</v>
      </c>
      <c r="B5931" s="0" t="s">
        <v>110</v>
      </c>
      <c r="C5931" s="0" t="s">
        <v>65</v>
      </c>
      <c r="D5931" s="0" t="s">
        <v>70</v>
      </c>
      <c r="E5931" s="0" t="n">
        <v>2031</v>
      </c>
      <c r="F5931" s="5" t="n">
        <v>207.810326893483</v>
      </c>
      <c r="G5931" s="10" t="s">
        <v>4</v>
      </c>
    </row>
    <row r="5932" customFormat="false" ht="14.25" hidden="true" customHeight="false" outlineLevel="0" collapsed="false">
      <c r="A5932" s="0" t="s">
        <v>109</v>
      </c>
      <c r="B5932" s="0" t="s">
        <v>110</v>
      </c>
      <c r="C5932" s="0" t="s">
        <v>65</v>
      </c>
      <c r="D5932" s="0" t="s">
        <v>70</v>
      </c>
      <c r="E5932" s="0" t="n">
        <v>2032</v>
      </c>
      <c r="F5932" s="5" t="n">
        <v>212.51099148935</v>
      </c>
      <c r="G5932" s="10" t="s">
        <v>4</v>
      </c>
    </row>
    <row r="5933" customFormat="false" ht="14.25" hidden="true" customHeight="false" outlineLevel="0" collapsed="false">
      <c r="A5933" s="0" t="s">
        <v>109</v>
      </c>
      <c r="B5933" s="0" t="s">
        <v>110</v>
      </c>
      <c r="C5933" s="0" t="s">
        <v>65</v>
      </c>
      <c r="D5933" s="0" t="s">
        <v>70</v>
      </c>
      <c r="E5933" s="0" t="n">
        <v>2033</v>
      </c>
      <c r="F5933" s="5" t="n">
        <v>218.266262263836</v>
      </c>
      <c r="G5933" s="10" t="s">
        <v>4</v>
      </c>
    </row>
    <row r="5934" customFormat="false" ht="14.25" hidden="true" customHeight="false" outlineLevel="0" collapsed="false">
      <c r="A5934" s="0" t="s">
        <v>109</v>
      </c>
      <c r="B5934" s="0" t="s">
        <v>110</v>
      </c>
      <c r="C5934" s="0" t="s">
        <v>65</v>
      </c>
      <c r="D5934" s="0" t="s">
        <v>70</v>
      </c>
      <c r="E5934" s="0" t="n">
        <v>2034</v>
      </c>
      <c r="F5934" s="5" t="n">
        <v>223.96260612989</v>
      </c>
      <c r="G5934" s="10" t="s">
        <v>4</v>
      </c>
    </row>
    <row r="5935" customFormat="false" ht="14.25" hidden="true" customHeight="false" outlineLevel="0" collapsed="false">
      <c r="A5935" s="0" t="s">
        <v>109</v>
      </c>
      <c r="B5935" s="0" t="s">
        <v>110</v>
      </c>
      <c r="C5935" s="0" t="s">
        <v>65</v>
      </c>
      <c r="D5935" s="0" t="s">
        <v>70</v>
      </c>
      <c r="E5935" s="0" t="n">
        <v>2035</v>
      </c>
      <c r="F5935" s="5" t="n">
        <v>230.883204485848</v>
      </c>
      <c r="G5935" s="10" t="s">
        <v>4</v>
      </c>
    </row>
    <row r="5936" customFormat="false" ht="14.25" hidden="true" customHeight="false" outlineLevel="0" collapsed="false">
      <c r="A5936" s="0" t="s">
        <v>109</v>
      </c>
      <c r="B5936" s="0" t="s">
        <v>110</v>
      </c>
      <c r="C5936" s="0" t="s">
        <v>65</v>
      </c>
      <c r="D5936" s="0" t="s">
        <v>70</v>
      </c>
      <c r="E5936" s="0" t="n">
        <v>2036</v>
      </c>
      <c r="F5936" s="5" t="n">
        <v>235.117526905402</v>
      </c>
      <c r="G5936" s="10" t="s">
        <v>4</v>
      </c>
    </row>
    <row r="5937" customFormat="false" ht="14.25" hidden="true" customHeight="false" outlineLevel="0" collapsed="false">
      <c r="A5937" s="0" t="s">
        <v>109</v>
      </c>
      <c r="B5937" s="0" t="s">
        <v>110</v>
      </c>
      <c r="C5937" s="0" t="s">
        <v>65</v>
      </c>
      <c r="D5937" s="0" t="s">
        <v>70</v>
      </c>
      <c r="E5937" s="0" t="n">
        <v>2037</v>
      </c>
      <c r="F5937" s="5" t="n">
        <v>239.655537836259</v>
      </c>
      <c r="G5937" s="10" t="s">
        <v>4</v>
      </c>
    </row>
    <row r="5938" customFormat="false" ht="14.25" hidden="true" customHeight="false" outlineLevel="0" collapsed="false">
      <c r="A5938" s="0" t="s">
        <v>109</v>
      </c>
      <c r="B5938" s="0" t="s">
        <v>110</v>
      </c>
      <c r="C5938" s="0" t="s">
        <v>65</v>
      </c>
      <c r="D5938" s="0" t="s">
        <v>70</v>
      </c>
      <c r="E5938" s="0" t="n">
        <v>2038</v>
      </c>
      <c r="F5938" s="5" t="n">
        <v>244.002421160242</v>
      </c>
      <c r="G5938" s="10" t="s">
        <v>4</v>
      </c>
    </row>
    <row r="5939" customFormat="false" ht="14.25" hidden="true" customHeight="false" outlineLevel="0" collapsed="false">
      <c r="A5939" s="0" t="s">
        <v>109</v>
      </c>
      <c r="B5939" s="0" t="s">
        <v>110</v>
      </c>
      <c r="C5939" s="0" t="s">
        <v>65</v>
      </c>
      <c r="D5939" s="0" t="s">
        <v>70</v>
      </c>
      <c r="E5939" s="0" t="n">
        <v>2039</v>
      </c>
      <c r="F5939" s="5" t="n">
        <v>248.126116211074</v>
      </c>
      <c r="G5939" s="10" t="s">
        <v>4</v>
      </c>
    </row>
    <row r="5940" customFormat="false" ht="14.25" hidden="true" customHeight="false" outlineLevel="0" collapsed="false">
      <c r="A5940" s="0" t="s">
        <v>109</v>
      </c>
      <c r="B5940" s="0" t="s">
        <v>110</v>
      </c>
      <c r="C5940" s="0" t="s">
        <v>65</v>
      </c>
      <c r="D5940" s="0" t="s">
        <v>70</v>
      </c>
      <c r="E5940" s="0" t="n">
        <v>2040</v>
      </c>
      <c r="F5940" s="5" t="n">
        <v>252.578359239312</v>
      </c>
      <c r="G5940" s="10" t="s">
        <v>4</v>
      </c>
    </row>
    <row r="5941" customFormat="false" ht="14.25" hidden="true" customHeight="false" outlineLevel="0" collapsed="false">
      <c r="A5941" s="0" t="s">
        <v>109</v>
      </c>
      <c r="B5941" s="0" t="s">
        <v>110</v>
      </c>
      <c r="C5941" s="0" t="s">
        <v>65</v>
      </c>
      <c r="D5941" s="0" t="s">
        <v>71</v>
      </c>
      <c r="E5941" s="0" t="n">
        <v>2024</v>
      </c>
      <c r="F5941" s="5" t="n">
        <v>0</v>
      </c>
      <c r="G5941" s="10" t="s">
        <v>4</v>
      </c>
    </row>
    <row r="5942" customFormat="false" ht="14.25" hidden="true" customHeight="false" outlineLevel="0" collapsed="false">
      <c r="A5942" s="0" t="s">
        <v>109</v>
      </c>
      <c r="B5942" s="0" t="s">
        <v>110</v>
      </c>
      <c r="C5942" s="0" t="s">
        <v>65</v>
      </c>
      <c r="D5942" s="0" t="s">
        <v>71</v>
      </c>
      <c r="E5942" s="0" t="n">
        <v>2025</v>
      </c>
      <c r="F5942" s="5" t="n">
        <v>332.929276877534</v>
      </c>
      <c r="G5942" s="10" t="s">
        <v>4</v>
      </c>
    </row>
    <row r="5943" customFormat="false" ht="14.25" hidden="true" customHeight="false" outlineLevel="0" collapsed="false">
      <c r="A5943" s="0" t="s">
        <v>109</v>
      </c>
      <c r="B5943" s="0" t="s">
        <v>110</v>
      </c>
      <c r="C5943" s="0" t="s">
        <v>65</v>
      </c>
      <c r="D5943" s="0" t="s">
        <v>71</v>
      </c>
      <c r="E5943" s="0" t="n">
        <v>2026</v>
      </c>
      <c r="F5943" s="5" t="n">
        <v>349.756822080306</v>
      </c>
      <c r="G5943" s="10" t="s">
        <v>4</v>
      </c>
    </row>
    <row r="5944" customFormat="false" ht="14.25" hidden="true" customHeight="false" outlineLevel="0" collapsed="false">
      <c r="A5944" s="0" t="s">
        <v>109</v>
      </c>
      <c r="B5944" s="0" t="s">
        <v>110</v>
      </c>
      <c r="C5944" s="0" t="s">
        <v>65</v>
      </c>
      <c r="D5944" s="0" t="s">
        <v>71</v>
      </c>
      <c r="E5944" s="0" t="n">
        <v>2027</v>
      </c>
      <c r="F5944" s="5" t="n">
        <v>343.042502612203</v>
      </c>
      <c r="G5944" s="10" t="s">
        <v>4</v>
      </c>
    </row>
    <row r="5945" customFormat="false" ht="14.25" hidden="true" customHeight="false" outlineLevel="0" collapsed="false">
      <c r="A5945" s="0" t="s">
        <v>109</v>
      </c>
      <c r="B5945" s="0" t="s">
        <v>110</v>
      </c>
      <c r="C5945" s="0" t="s">
        <v>65</v>
      </c>
      <c r="D5945" s="0" t="s">
        <v>71</v>
      </c>
      <c r="E5945" s="0" t="n">
        <v>2028</v>
      </c>
      <c r="F5945" s="5" t="n">
        <v>335.613358523911</v>
      </c>
      <c r="G5945" s="10" t="s">
        <v>4</v>
      </c>
    </row>
    <row r="5946" customFormat="false" ht="14.25" hidden="true" customHeight="false" outlineLevel="0" collapsed="false">
      <c r="A5946" s="0" t="s">
        <v>109</v>
      </c>
      <c r="B5946" s="0" t="s">
        <v>110</v>
      </c>
      <c r="C5946" s="0" t="s">
        <v>65</v>
      </c>
      <c r="D5946" s="0" t="s">
        <v>71</v>
      </c>
      <c r="E5946" s="0" t="n">
        <v>2029</v>
      </c>
      <c r="F5946" s="5" t="n">
        <v>331.328502368999</v>
      </c>
      <c r="G5946" s="10" t="s">
        <v>4</v>
      </c>
    </row>
    <row r="5947" customFormat="false" ht="14.25" hidden="true" customHeight="false" outlineLevel="0" collapsed="false">
      <c r="A5947" s="0" t="s">
        <v>109</v>
      </c>
      <c r="B5947" s="0" t="s">
        <v>110</v>
      </c>
      <c r="C5947" s="0" t="s">
        <v>65</v>
      </c>
      <c r="D5947" s="0" t="s">
        <v>71</v>
      </c>
      <c r="E5947" s="0" t="n">
        <v>2030</v>
      </c>
      <c r="F5947" s="5" t="n">
        <v>325.878995616494</v>
      </c>
      <c r="G5947" s="10" t="s">
        <v>4</v>
      </c>
    </row>
    <row r="5948" customFormat="false" ht="14.25" hidden="true" customHeight="false" outlineLevel="0" collapsed="false">
      <c r="A5948" s="0" t="s">
        <v>109</v>
      </c>
      <c r="B5948" s="0" t="s">
        <v>110</v>
      </c>
      <c r="C5948" s="0" t="s">
        <v>65</v>
      </c>
      <c r="D5948" s="0" t="s">
        <v>71</v>
      </c>
      <c r="E5948" s="0" t="n">
        <v>2031</v>
      </c>
      <c r="F5948" s="5" t="n">
        <v>332.767768982733</v>
      </c>
      <c r="G5948" s="10" t="s">
        <v>4</v>
      </c>
    </row>
    <row r="5949" customFormat="false" ht="14.25" hidden="true" customHeight="false" outlineLevel="0" collapsed="false">
      <c r="A5949" s="0" t="s">
        <v>109</v>
      </c>
      <c r="B5949" s="0" t="s">
        <v>110</v>
      </c>
      <c r="C5949" s="0" t="s">
        <v>65</v>
      </c>
      <c r="D5949" s="0" t="s">
        <v>71</v>
      </c>
      <c r="E5949" s="0" t="n">
        <v>2032</v>
      </c>
      <c r="F5949" s="5" t="n">
        <v>340.460283459826</v>
      </c>
      <c r="G5949" s="10" t="s">
        <v>4</v>
      </c>
    </row>
    <row r="5950" customFormat="false" ht="14.25" hidden="true" customHeight="false" outlineLevel="0" collapsed="false">
      <c r="A5950" s="0" t="s">
        <v>109</v>
      </c>
      <c r="B5950" s="0" t="s">
        <v>110</v>
      </c>
      <c r="C5950" s="0" t="s">
        <v>65</v>
      </c>
      <c r="D5950" s="0" t="s">
        <v>71</v>
      </c>
      <c r="E5950" s="0" t="n">
        <v>2033</v>
      </c>
      <c r="F5950" s="5" t="n">
        <v>350.41191784617</v>
      </c>
      <c r="G5950" s="10" t="s">
        <v>4</v>
      </c>
    </row>
    <row r="5951" customFormat="false" ht="14.25" hidden="true" customHeight="false" outlineLevel="0" collapsed="false">
      <c r="A5951" s="0" t="s">
        <v>109</v>
      </c>
      <c r="B5951" s="0" t="s">
        <v>110</v>
      </c>
      <c r="C5951" s="0" t="s">
        <v>65</v>
      </c>
      <c r="D5951" s="0" t="s">
        <v>71</v>
      </c>
      <c r="E5951" s="0" t="n">
        <v>2034</v>
      </c>
      <c r="F5951" s="5" t="n">
        <v>360.189132471455</v>
      </c>
      <c r="G5951" s="10" t="s">
        <v>4</v>
      </c>
    </row>
    <row r="5952" customFormat="false" ht="14.25" hidden="true" customHeight="false" outlineLevel="0" collapsed="false">
      <c r="A5952" s="0" t="s">
        <v>109</v>
      </c>
      <c r="B5952" s="0" t="s">
        <v>110</v>
      </c>
      <c r="C5952" s="0" t="s">
        <v>65</v>
      </c>
      <c r="D5952" s="0" t="s">
        <v>71</v>
      </c>
      <c r="E5952" s="0" t="n">
        <v>2035</v>
      </c>
      <c r="F5952" s="5" t="n">
        <v>372.080541963088</v>
      </c>
      <c r="G5952" s="10" t="s">
        <v>4</v>
      </c>
    </row>
    <row r="5953" customFormat="false" ht="14.25" hidden="true" customHeight="false" outlineLevel="0" collapsed="false">
      <c r="A5953" s="0" t="s">
        <v>109</v>
      </c>
      <c r="B5953" s="0" t="s">
        <v>110</v>
      </c>
      <c r="C5953" s="0" t="s">
        <v>65</v>
      </c>
      <c r="D5953" s="0" t="s">
        <v>71</v>
      </c>
      <c r="E5953" s="0" t="n">
        <v>2036</v>
      </c>
      <c r="F5953" s="5" t="n">
        <v>379.940984492387</v>
      </c>
      <c r="G5953" s="10" t="s">
        <v>4</v>
      </c>
    </row>
    <row r="5954" customFormat="false" ht="14.25" hidden="true" customHeight="false" outlineLevel="0" collapsed="false">
      <c r="A5954" s="0" t="s">
        <v>109</v>
      </c>
      <c r="B5954" s="0" t="s">
        <v>110</v>
      </c>
      <c r="C5954" s="0" t="s">
        <v>65</v>
      </c>
      <c r="D5954" s="0" t="s">
        <v>71</v>
      </c>
      <c r="E5954" s="0" t="n">
        <v>2037</v>
      </c>
      <c r="F5954" s="5" t="n">
        <v>387.808438240937</v>
      </c>
      <c r="G5954" s="10" t="s">
        <v>4</v>
      </c>
    </row>
    <row r="5955" customFormat="false" ht="14.25" hidden="true" customHeight="false" outlineLevel="0" collapsed="false">
      <c r="A5955" s="0" t="s">
        <v>109</v>
      </c>
      <c r="B5955" s="0" t="s">
        <v>110</v>
      </c>
      <c r="C5955" s="0" t="s">
        <v>65</v>
      </c>
      <c r="D5955" s="0" t="s">
        <v>71</v>
      </c>
      <c r="E5955" s="0" t="n">
        <v>2038</v>
      </c>
      <c r="F5955" s="5" t="n">
        <v>395.707362130251</v>
      </c>
      <c r="G5955" s="10" t="s">
        <v>4</v>
      </c>
    </row>
    <row r="5956" customFormat="false" ht="14.25" hidden="true" customHeight="false" outlineLevel="0" collapsed="false">
      <c r="A5956" s="0" t="s">
        <v>109</v>
      </c>
      <c r="B5956" s="0" t="s">
        <v>110</v>
      </c>
      <c r="C5956" s="0" t="s">
        <v>65</v>
      </c>
      <c r="D5956" s="0" t="s">
        <v>71</v>
      </c>
      <c r="E5956" s="0" t="n">
        <v>2039</v>
      </c>
      <c r="F5956" s="5" t="n">
        <v>403.839956665487</v>
      </c>
      <c r="G5956" s="10" t="s">
        <v>4</v>
      </c>
    </row>
    <row r="5957" customFormat="false" ht="14.25" hidden="true" customHeight="false" outlineLevel="0" collapsed="false">
      <c r="A5957" s="0" t="s">
        <v>109</v>
      </c>
      <c r="B5957" s="0" t="s">
        <v>110</v>
      </c>
      <c r="C5957" s="0" t="s">
        <v>65</v>
      </c>
      <c r="D5957" s="0" t="s">
        <v>71</v>
      </c>
      <c r="E5957" s="0" t="n">
        <v>2040</v>
      </c>
      <c r="F5957" s="5" t="n">
        <v>412.614909393255</v>
      </c>
      <c r="G5957" s="10" t="s">
        <v>4</v>
      </c>
    </row>
    <row r="5958" customFormat="false" ht="14.25" hidden="true" customHeight="false" outlineLevel="0" collapsed="false">
      <c r="A5958" s="0" t="s">
        <v>109</v>
      </c>
      <c r="B5958" s="0" t="s">
        <v>110</v>
      </c>
      <c r="C5958" s="0" t="s">
        <v>72</v>
      </c>
      <c r="D5958" s="0" t="s">
        <v>56</v>
      </c>
      <c r="E5958" s="0" t="n">
        <v>2024</v>
      </c>
      <c r="F5958" s="5" t="n">
        <v>0</v>
      </c>
      <c r="G5958" s="10" t="s">
        <v>4</v>
      </c>
    </row>
    <row r="5959" customFormat="false" ht="14.25" hidden="true" customHeight="false" outlineLevel="0" collapsed="false">
      <c r="A5959" s="0" t="s">
        <v>109</v>
      </c>
      <c r="B5959" s="0" t="s">
        <v>110</v>
      </c>
      <c r="C5959" s="0" t="s">
        <v>72</v>
      </c>
      <c r="D5959" s="0" t="s">
        <v>56</v>
      </c>
      <c r="E5959" s="0" t="n">
        <v>2025</v>
      </c>
      <c r="F5959" s="5" t="n">
        <v>37.421182665986</v>
      </c>
      <c r="G5959" s="10" t="s">
        <v>4</v>
      </c>
    </row>
    <row r="5960" customFormat="false" ht="14.25" hidden="true" customHeight="false" outlineLevel="0" collapsed="false">
      <c r="A5960" s="0" t="s">
        <v>109</v>
      </c>
      <c r="B5960" s="0" t="s">
        <v>110</v>
      </c>
      <c r="C5960" s="0" t="s">
        <v>72</v>
      </c>
      <c r="D5960" s="0" t="s">
        <v>56</v>
      </c>
      <c r="E5960" s="0" t="n">
        <v>2026</v>
      </c>
      <c r="F5960" s="5" t="n">
        <v>39.9831963928725</v>
      </c>
      <c r="G5960" s="10" t="s">
        <v>4</v>
      </c>
    </row>
    <row r="5961" customFormat="false" ht="14.25" hidden="true" customHeight="false" outlineLevel="0" collapsed="false">
      <c r="A5961" s="0" t="s">
        <v>109</v>
      </c>
      <c r="B5961" s="0" t="s">
        <v>110</v>
      </c>
      <c r="C5961" s="0" t="s">
        <v>72</v>
      </c>
      <c r="D5961" s="0" t="s">
        <v>56</v>
      </c>
      <c r="E5961" s="0" t="n">
        <v>2027</v>
      </c>
      <c r="F5961" s="5" t="n">
        <v>39.6523447302785</v>
      </c>
      <c r="G5961" s="10" t="s">
        <v>4</v>
      </c>
    </row>
    <row r="5962" customFormat="false" ht="14.25" hidden="true" customHeight="false" outlineLevel="0" collapsed="false">
      <c r="A5962" s="0" t="s">
        <v>109</v>
      </c>
      <c r="B5962" s="0" t="s">
        <v>110</v>
      </c>
      <c r="C5962" s="0" t="s">
        <v>72</v>
      </c>
      <c r="D5962" s="0" t="s">
        <v>56</v>
      </c>
      <c r="E5962" s="0" t="n">
        <v>2028</v>
      </c>
      <c r="F5962" s="5" t="n">
        <v>39.4663174909137</v>
      </c>
      <c r="G5962" s="10" t="s">
        <v>4</v>
      </c>
    </row>
    <row r="5963" customFormat="false" ht="14.25" hidden="true" customHeight="false" outlineLevel="0" collapsed="false">
      <c r="A5963" s="0" t="s">
        <v>109</v>
      </c>
      <c r="B5963" s="0" t="s">
        <v>110</v>
      </c>
      <c r="C5963" s="0" t="s">
        <v>72</v>
      </c>
      <c r="D5963" s="0" t="s">
        <v>56</v>
      </c>
      <c r="E5963" s="0" t="n">
        <v>2029</v>
      </c>
      <c r="F5963" s="5" t="n">
        <v>39.7150601695463</v>
      </c>
      <c r="G5963" s="10" t="s">
        <v>4</v>
      </c>
    </row>
    <row r="5964" customFormat="false" ht="14.25" hidden="true" customHeight="false" outlineLevel="0" collapsed="false">
      <c r="A5964" s="0" t="s">
        <v>109</v>
      </c>
      <c r="B5964" s="0" t="s">
        <v>110</v>
      </c>
      <c r="C5964" s="0" t="s">
        <v>72</v>
      </c>
      <c r="D5964" s="0" t="s">
        <v>56</v>
      </c>
      <c r="E5964" s="0" t="n">
        <v>2030</v>
      </c>
      <c r="F5964" s="5" t="n">
        <v>39.8947970876144</v>
      </c>
      <c r="G5964" s="10" t="s">
        <v>4</v>
      </c>
    </row>
    <row r="5965" customFormat="false" ht="14.25" hidden="true" customHeight="false" outlineLevel="0" collapsed="false">
      <c r="A5965" s="0" t="s">
        <v>109</v>
      </c>
      <c r="B5965" s="0" t="s">
        <v>110</v>
      </c>
      <c r="C5965" s="0" t="s">
        <v>72</v>
      </c>
      <c r="D5965" s="0" t="s">
        <v>56</v>
      </c>
      <c r="E5965" s="0" t="n">
        <v>2031</v>
      </c>
      <c r="F5965" s="5" t="n">
        <v>40.3530578628472</v>
      </c>
      <c r="G5965" s="10" t="s">
        <v>4</v>
      </c>
    </row>
    <row r="5966" customFormat="false" ht="14.25" hidden="true" customHeight="false" outlineLevel="0" collapsed="false">
      <c r="A5966" s="0" t="s">
        <v>109</v>
      </c>
      <c r="B5966" s="0" t="s">
        <v>110</v>
      </c>
      <c r="C5966" s="0" t="s">
        <v>72</v>
      </c>
      <c r="D5966" s="0" t="s">
        <v>56</v>
      </c>
      <c r="E5966" s="0" t="n">
        <v>2032</v>
      </c>
      <c r="F5966" s="5" t="n">
        <v>40.9731210364323</v>
      </c>
      <c r="G5966" s="10" t="s">
        <v>4</v>
      </c>
    </row>
    <row r="5967" customFormat="false" ht="14.25" hidden="true" customHeight="false" outlineLevel="0" collapsed="false">
      <c r="A5967" s="0" t="s">
        <v>109</v>
      </c>
      <c r="B5967" s="0" t="s">
        <v>110</v>
      </c>
      <c r="C5967" s="0" t="s">
        <v>72</v>
      </c>
      <c r="D5967" s="0" t="s">
        <v>56</v>
      </c>
      <c r="E5967" s="0" t="n">
        <v>2033</v>
      </c>
      <c r="F5967" s="5" t="n">
        <v>41.8683991579524</v>
      </c>
      <c r="G5967" s="10" t="s">
        <v>4</v>
      </c>
    </row>
    <row r="5968" customFormat="false" ht="14.25" hidden="true" customHeight="false" outlineLevel="0" collapsed="false">
      <c r="A5968" s="0" t="s">
        <v>109</v>
      </c>
      <c r="B5968" s="0" t="s">
        <v>110</v>
      </c>
      <c r="C5968" s="0" t="s">
        <v>72</v>
      </c>
      <c r="D5968" s="0" t="s">
        <v>56</v>
      </c>
      <c r="E5968" s="0" t="n">
        <v>2034</v>
      </c>
      <c r="F5968" s="5" t="n">
        <v>42.7535854802594</v>
      </c>
      <c r="G5968" s="10" t="s">
        <v>4</v>
      </c>
    </row>
    <row r="5969" customFormat="false" ht="14.25" hidden="true" customHeight="false" outlineLevel="0" collapsed="false">
      <c r="A5969" s="0" t="s">
        <v>109</v>
      </c>
      <c r="B5969" s="0" t="s">
        <v>110</v>
      </c>
      <c r="C5969" s="0" t="s">
        <v>72</v>
      </c>
      <c r="D5969" s="0" t="s">
        <v>56</v>
      </c>
      <c r="E5969" s="0" t="n">
        <v>2035</v>
      </c>
      <c r="F5969" s="5" t="n">
        <v>43.862418048411</v>
      </c>
      <c r="G5969" s="10" t="s">
        <v>4</v>
      </c>
    </row>
    <row r="5970" customFormat="false" ht="14.25" hidden="true" customHeight="false" outlineLevel="0" collapsed="false">
      <c r="A5970" s="0" t="s">
        <v>109</v>
      </c>
      <c r="B5970" s="0" t="s">
        <v>110</v>
      </c>
      <c r="C5970" s="0" t="s">
        <v>72</v>
      </c>
      <c r="D5970" s="0" t="s">
        <v>56</v>
      </c>
      <c r="E5970" s="0" t="n">
        <v>2036</v>
      </c>
      <c r="F5970" s="5" t="n">
        <v>44.3893043075232</v>
      </c>
      <c r="G5970" s="10" t="s">
        <v>4</v>
      </c>
    </row>
    <row r="5971" customFormat="false" ht="14.25" hidden="true" customHeight="false" outlineLevel="0" collapsed="false">
      <c r="A5971" s="0" t="s">
        <v>109</v>
      </c>
      <c r="B5971" s="0" t="s">
        <v>110</v>
      </c>
      <c r="C5971" s="0" t="s">
        <v>72</v>
      </c>
      <c r="D5971" s="0" t="s">
        <v>56</v>
      </c>
      <c r="E5971" s="0" t="n">
        <v>2037</v>
      </c>
      <c r="F5971" s="5" t="n">
        <v>44.9325472135437</v>
      </c>
      <c r="G5971" s="10" t="s">
        <v>4</v>
      </c>
    </row>
    <row r="5972" customFormat="false" ht="14.25" hidden="true" customHeight="false" outlineLevel="0" collapsed="false">
      <c r="A5972" s="0" t="s">
        <v>109</v>
      </c>
      <c r="B5972" s="0" t="s">
        <v>110</v>
      </c>
      <c r="C5972" s="0" t="s">
        <v>72</v>
      </c>
      <c r="D5972" s="0" t="s">
        <v>56</v>
      </c>
      <c r="E5972" s="0" t="n">
        <v>2038</v>
      </c>
      <c r="F5972" s="5" t="n">
        <v>45.4358445827283</v>
      </c>
      <c r="G5972" s="10" t="s">
        <v>4</v>
      </c>
    </row>
    <row r="5973" customFormat="false" ht="14.25" hidden="true" customHeight="false" outlineLevel="0" collapsed="false">
      <c r="A5973" s="0" t="s">
        <v>109</v>
      </c>
      <c r="B5973" s="0" t="s">
        <v>110</v>
      </c>
      <c r="C5973" s="0" t="s">
        <v>72</v>
      </c>
      <c r="D5973" s="0" t="s">
        <v>56</v>
      </c>
      <c r="E5973" s="0" t="n">
        <v>2039</v>
      </c>
      <c r="F5973" s="5" t="n">
        <v>45.9968890603576</v>
      </c>
      <c r="G5973" s="10" t="s">
        <v>4</v>
      </c>
    </row>
    <row r="5974" customFormat="false" ht="14.25" hidden="true" customHeight="false" outlineLevel="0" collapsed="false">
      <c r="A5974" s="0" t="s">
        <v>109</v>
      </c>
      <c r="B5974" s="0" t="s">
        <v>110</v>
      </c>
      <c r="C5974" s="0" t="s">
        <v>72</v>
      </c>
      <c r="D5974" s="0" t="s">
        <v>56</v>
      </c>
      <c r="E5974" s="0" t="n">
        <v>2040</v>
      </c>
      <c r="F5974" s="5" t="n">
        <v>46.5703958871351</v>
      </c>
      <c r="G5974" s="10" t="s">
        <v>4</v>
      </c>
    </row>
    <row r="5975" customFormat="false" ht="14.25" hidden="true" customHeight="false" outlineLevel="0" collapsed="false">
      <c r="A5975" s="0" t="s">
        <v>109</v>
      </c>
      <c r="B5975" s="0" t="s">
        <v>110</v>
      </c>
      <c r="C5975" s="0" t="s">
        <v>72</v>
      </c>
      <c r="D5975" s="0" t="s">
        <v>73</v>
      </c>
      <c r="E5975" s="0" t="n">
        <v>2024</v>
      </c>
      <c r="F5975" s="5" t="n">
        <v>0</v>
      </c>
      <c r="G5975" s="10" t="s">
        <v>4</v>
      </c>
    </row>
    <row r="5976" customFormat="false" ht="14.25" hidden="true" customHeight="false" outlineLevel="0" collapsed="false">
      <c r="A5976" s="0" t="s">
        <v>109</v>
      </c>
      <c r="B5976" s="0" t="s">
        <v>110</v>
      </c>
      <c r="C5976" s="0" t="s">
        <v>72</v>
      </c>
      <c r="D5976" s="0" t="s">
        <v>73</v>
      </c>
      <c r="E5976" s="0" t="n">
        <v>2025</v>
      </c>
      <c r="F5976" s="5" t="n">
        <v>0.00572146393747815</v>
      </c>
      <c r="G5976" s="10" t="s">
        <v>4</v>
      </c>
    </row>
    <row r="5977" customFormat="false" ht="14.25" hidden="true" customHeight="false" outlineLevel="0" collapsed="false">
      <c r="A5977" s="0" t="s">
        <v>109</v>
      </c>
      <c r="B5977" s="0" t="s">
        <v>110</v>
      </c>
      <c r="C5977" s="0" t="s">
        <v>72</v>
      </c>
      <c r="D5977" s="0" t="s">
        <v>73</v>
      </c>
      <c r="E5977" s="0" t="n">
        <v>2026</v>
      </c>
      <c r="F5977" s="5" t="n">
        <v>0.034603417242861</v>
      </c>
      <c r="G5977" s="10" t="s">
        <v>4</v>
      </c>
    </row>
    <row r="5978" customFormat="false" ht="14.25" hidden="true" customHeight="false" outlineLevel="0" collapsed="false">
      <c r="A5978" s="0" t="s">
        <v>109</v>
      </c>
      <c r="B5978" s="0" t="s">
        <v>110</v>
      </c>
      <c r="C5978" s="0" t="s">
        <v>72</v>
      </c>
      <c r="D5978" s="0" t="s">
        <v>73</v>
      </c>
      <c r="E5978" s="0" t="n">
        <v>2027</v>
      </c>
      <c r="F5978" s="5" t="n">
        <v>0.0316794902481014</v>
      </c>
      <c r="G5978" s="10" t="s">
        <v>4</v>
      </c>
    </row>
    <row r="5979" customFormat="false" ht="14.25" hidden="true" customHeight="false" outlineLevel="0" collapsed="false">
      <c r="A5979" s="0" t="s">
        <v>109</v>
      </c>
      <c r="B5979" s="0" t="s">
        <v>110</v>
      </c>
      <c r="C5979" s="0" t="s">
        <v>72</v>
      </c>
      <c r="D5979" s="0" t="s">
        <v>73</v>
      </c>
      <c r="E5979" s="0" t="n">
        <v>2028</v>
      </c>
      <c r="F5979" s="5" t="n">
        <v>0.069936584639095</v>
      </c>
      <c r="G5979" s="10" t="s">
        <v>4</v>
      </c>
    </row>
    <row r="5980" customFormat="false" ht="14.25" hidden="true" customHeight="false" outlineLevel="0" collapsed="false">
      <c r="A5980" s="0" t="s">
        <v>109</v>
      </c>
      <c r="B5980" s="0" t="s">
        <v>110</v>
      </c>
      <c r="C5980" s="0" t="s">
        <v>72</v>
      </c>
      <c r="D5980" s="0" t="s">
        <v>73</v>
      </c>
      <c r="E5980" s="0" t="n">
        <v>2029</v>
      </c>
      <c r="F5980" s="5" t="n">
        <v>0.068542054014973</v>
      </c>
      <c r="G5980" s="10" t="s">
        <v>4</v>
      </c>
    </row>
    <row r="5981" customFormat="false" ht="14.25" hidden="true" customHeight="false" outlineLevel="0" collapsed="false">
      <c r="A5981" s="0" t="s">
        <v>109</v>
      </c>
      <c r="B5981" s="0" t="s">
        <v>110</v>
      </c>
      <c r="C5981" s="0" t="s">
        <v>72</v>
      </c>
      <c r="D5981" s="0" t="s">
        <v>73</v>
      </c>
      <c r="E5981" s="0" t="n">
        <v>2030</v>
      </c>
      <c r="F5981" s="5" t="n">
        <v>0.0835195405037676</v>
      </c>
      <c r="G5981" s="10" t="s">
        <v>4</v>
      </c>
    </row>
    <row r="5982" customFormat="false" ht="14.25" hidden="true" customHeight="false" outlineLevel="0" collapsed="false">
      <c r="A5982" s="0" t="s">
        <v>109</v>
      </c>
      <c r="B5982" s="0" t="s">
        <v>110</v>
      </c>
      <c r="C5982" s="0" t="s">
        <v>72</v>
      </c>
      <c r="D5982" s="0" t="s">
        <v>73</v>
      </c>
      <c r="E5982" s="0" t="n">
        <v>2031</v>
      </c>
      <c r="F5982" s="5" t="n">
        <v>0.0643810073548039</v>
      </c>
      <c r="G5982" s="10" t="s">
        <v>4</v>
      </c>
    </row>
    <row r="5983" customFormat="false" ht="14.25" hidden="true" customHeight="false" outlineLevel="0" collapsed="false">
      <c r="A5983" s="0" t="s">
        <v>109</v>
      </c>
      <c r="B5983" s="0" t="s">
        <v>110</v>
      </c>
      <c r="C5983" s="0" t="s">
        <v>72</v>
      </c>
      <c r="D5983" s="0" t="s">
        <v>73</v>
      </c>
      <c r="E5983" s="0" t="n">
        <v>2032</v>
      </c>
      <c r="F5983" s="5" t="n">
        <v>0.115194712323962</v>
      </c>
      <c r="G5983" s="10" t="s">
        <v>4</v>
      </c>
    </row>
    <row r="5984" customFormat="false" ht="14.25" hidden="true" customHeight="false" outlineLevel="0" collapsed="false">
      <c r="A5984" s="0" t="s">
        <v>109</v>
      </c>
      <c r="B5984" s="0" t="s">
        <v>110</v>
      </c>
      <c r="C5984" s="0" t="s">
        <v>72</v>
      </c>
      <c r="D5984" s="0" t="s">
        <v>73</v>
      </c>
      <c r="E5984" s="0" t="n">
        <v>2033</v>
      </c>
      <c r="F5984" s="5" t="n">
        <v>0.143947090717905</v>
      </c>
      <c r="G5984" s="10" t="s">
        <v>4</v>
      </c>
    </row>
    <row r="5985" customFormat="false" ht="14.25" hidden="true" customHeight="false" outlineLevel="0" collapsed="false">
      <c r="A5985" s="0" t="s">
        <v>109</v>
      </c>
      <c r="B5985" s="0" t="s">
        <v>110</v>
      </c>
      <c r="C5985" s="0" t="s">
        <v>72</v>
      </c>
      <c r="D5985" s="0" t="s">
        <v>73</v>
      </c>
      <c r="E5985" s="0" t="n">
        <v>2034</v>
      </c>
      <c r="F5985" s="5" t="n">
        <v>0.18119738985485</v>
      </c>
      <c r="G5985" s="10" t="s">
        <v>4</v>
      </c>
    </row>
    <row r="5986" customFormat="false" ht="14.25" hidden="true" customHeight="false" outlineLevel="0" collapsed="false">
      <c r="A5986" s="0" t="s">
        <v>109</v>
      </c>
      <c r="B5986" s="0" t="s">
        <v>110</v>
      </c>
      <c r="C5986" s="0" t="s">
        <v>72</v>
      </c>
      <c r="D5986" s="0" t="s">
        <v>73</v>
      </c>
      <c r="E5986" s="0" t="n">
        <v>2035</v>
      </c>
      <c r="F5986" s="5" t="n">
        <v>0.186639328381025</v>
      </c>
      <c r="G5986" s="10" t="s">
        <v>4</v>
      </c>
    </row>
    <row r="5987" customFormat="false" ht="14.25" hidden="true" customHeight="false" outlineLevel="0" collapsed="false">
      <c r="A5987" s="0" t="s">
        <v>109</v>
      </c>
      <c r="B5987" s="0" t="s">
        <v>110</v>
      </c>
      <c r="C5987" s="0" t="s">
        <v>72</v>
      </c>
      <c r="D5987" s="0" t="s">
        <v>73</v>
      </c>
      <c r="E5987" s="0" t="n">
        <v>2036</v>
      </c>
      <c r="F5987" s="5" t="n">
        <v>0.189486155444672</v>
      </c>
      <c r="G5987" s="10" t="s">
        <v>4</v>
      </c>
    </row>
    <row r="5988" customFormat="false" ht="14.25" hidden="true" customHeight="false" outlineLevel="0" collapsed="false">
      <c r="A5988" s="0" t="s">
        <v>109</v>
      </c>
      <c r="B5988" s="0" t="s">
        <v>110</v>
      </c>
      <c r="C5988" s="0" t="s">
        <v>72</v>
      </c>
      <c r="D5988" s="0" t="s">
        <v>73</v>
      </c>
      <c r="E5988" s="0" t="n">
        <v>2037</v>
      </c>
      <c r="F5988" s="5" t="n">
        <v>0.23295003473796</v>
      </c>
      <c r="G5988" s="10" t="s">
        <v>4</v>
      </c>
    </row>
    <row r="5989" customFormat="false" ht="14.25" hidden="true" customHeight="false" outlineLevel="0" collapsed="false">
      <c r="A5989" s="0" t="s">
        <v>109</v>
      </c>
      <c r="B5989" s="0" t="s">
        <v>110</v>
      </c>
      <c r="C5989" s="0" t="s">
        <v>72</v>
      </c>
      <c r="D5989" s="0" t="s">
        <v>73</v>
      </c>
      <c r="E5989" s="0" t="n">
        <v>2038</v>
      </c>
      <c r="F5989" s="5" t="n">
        <v>0.244596004909369</v>
      </c>
      <c r="G5989" s="10" t="s">
        <v>4</v>
      </c>
    </row>
    <row r="5990" customFormat="false" ht="14.25" hidden="true" customHeight="false" outlineLevel="0" collapsed="false">
      <c r="A5990" s="0" t="s">
        <v>109</v>
      </c>
      <c r="B5990" s="0" t="s">
        <v>110</v>
      </c>
      <c r="C5990" s="0" t="s">
        <v>72</v>
      </c>
      <c r="D5990" s="0" t="s">
        <v>73</v>
      </c>
      <c r="E5990" s="0" t="n">
        <v>2039</v>
      </c>
      <c r="F5990" s="5" t="n">
        <v>0.302102841235182</v>
      </c>
      <c r="G5990" s="10" t="s">
        <v>4</v>
      </c>
    </row>
    <row r="5991" customFormat="false" ht="14.25" hidden="true" customHeight="false" outlineLevel="0" collapsed="false">
      <c r="A5991" s="0" t="s">
        <v>109</v>
      </c>
      <c r="B5991" s="0" t="s">
        <v>110</v>
      </c>
      <c r="C5991" s="0" t="s">
        <v>72</v>
      </c>
      <c r="D5991" s="0" t="s">
        <v>73</v>
      </c>
      <c r="E5991" s="0" t="n">
        <v>2040</v>
      </c>
      <c r="F5991" s="5" t="n">
        <v>0.301796401348868</v>
      </c>
      <c r="G5991" s="10" t="s">
        <v>4</v>
      </c>
    </row>
    <row r="5992" customFormat="false" ht="14.25" hidden="true" customHeight="false" outlineLevel="0" collapsed="false">
      <c r="A5992" s="0" t="s">
        <v>109</v>
      </c>
      <c r="B5992" s="0" t="s">
        <v>110</v>
      </c>
      <c r="C5992" s="0" t="s">
        <v>72</v>
      </c>
      <c r="D5992" s="0" t="s">
        <v>74</v>
      </c>
      <c r="E5992" s="0" t="n">
        <v>2024</v>
      </c>
      <c r="F5992" s="5" t="n">
        <v>0</v>
      </c>
      <c r="G5992" s="10" t="s">
        <v>4</v>
      </c>
    </row>
    <row r="5993" customFormat="false" ht="14.25" hidden="true" customHeight="false" outlineLevel="0" collapsed="false">
      <c r="A5993" s="0" t="s">
        <v>109</v>
      </c>
      <c r="B5993" s="0" t="s">
        <v>110</v>
      </c>
      <c r="C5993" s="0" t="s">
        <v>72</v>
      </c>
      <c r="D5993" s="0" t="s">
        <v>74</v>
      </c>
      <c r="E5993" s="0" t="n">
        <v>2025</v>
      </c>
      <c r="F5993" s="5" t="n">
        <v>0.100239846676014</v>
      </c>
      <c r="G5993" s="10" t="s">
        <v>4</v>
      </c>
    </row>
    <row r="5994" customFormat="false" ht="14.25" hidden="true" customHeight="false" outlineLevel="0" collapsed="false">
      <c r="A5994" s="0" t="s">
        <v>109</v>
      </c>
      <c r="B5994" s="0" t="s">
        <v>110</v>
      </c>
      <c r="C5994" s="0" t="s">
        <v>72</v>
      </c>
      <c r="D5994" s="0" t="s">
        <v>74</v>
      </c>
      <c r="E5994" s="0" t="n">
        <v>2026</v>
      </c>
      <c r="F5994" s="5" t="n">
        <v>0.603242578405442</v>
      </c>
      <c r="G5994" s="10" t="s">
        <v>4</v>
      </c>
    </row>
    <row r="5995" customFormat="false" ht="14.25" hidden="true" customHeight="false" outlineLevel="0" collapsed="false">
      <c r="A5995" s="0" t="s">
        <v>109</v>
      </c>
      <c r="B5995" s="0" t="s">
        <v>110</v>
      </c>
      <c r="C5995" s="0" t="s">
        <v>72</v>
      </c>
      <c r="D5995" s="0" t="s">
        <v>74</v>
      </c>
      <c r="E5995" s="0" t="n">
        <v>2027</v>
      </c>
      <c r="F5995" s="5" t="n">
        <v>0.552354057537469</v>
      </c>
      <c r="G5995" s="10" t="s">
        <v>4</v>
      </c>
    </row>
    <row r="5996" customFormat="false" ht="14.25" hidden="true" customHeight="false" outlineLevel="0" collapsed="false">
      <c r="A5996" s="0" t="s">
        <v>109</v>
      </c>
      <c r="B5996" s="0" t="s">
        <v>110</v>
      </c>
      <c r="C5996" s="0" t="s">
        <v>72</v>
      </c>
      <c r="D5996" s="0" t="s">
        <v>74</v>
      </c>
      <c r="E5996" s="0" t="n">
        <v>2028</v>
      </c>
      <c r="F5996" s="5" t="n">
        <v>1.21203708578975</v>
      </c>
      <c r="G5996" s="10" t="s">
        <v>4</v>
      </c>
    </row>
    <row r="5997" customFormat="false" ht="14.25" hidden="true" customHeight="false" outlineLevel="0" collapsed="false">
      <c r="A5997" s="0" t="s">
        <v>109</v>
      </c>
      <c r="B5997" s="0" t="s">
        <v>110</v>
      </c>
      <c r="C5997" s="0" t="s">
        <v>72</v>
      </c>
      <c r="D5997" s="0" t="s">
        <v>74</v>
      </c>
      <c r="E5997" s="0" t="n">
        <v>2029</v>
      </c>
      <c r="F5997" s="5" t="n">
        <v>1.18834012245166</v>
      </c>
      <c r="G5997" s="10" t="s">
        <v>4</v>
      </c>
    </row>
    <row r="5998" customFormat="false" ht="14.25" hidden="true" customHeight="false" outlineLevel="0" collapsed="false">
      <c r="A5998" s="0" t="s">
        <v>109</v>
      </c>
      <c r="B5998" s="0" t="s">
        <v>110</v>
      </c>
      <c r="C5998" s="0" t="s">
        <v>72</v>
      </c>
      <c r="D5998" s="0" t="s">
        <v>74</v>
      </c>
      <c r="E5998" s="0" t="n">
        <v>2030</v>
      </c>
      <c r="F5998" s="5" t="n">
        <v>1.44492491567065</v>
      </c>
      <c r="G5998" s="10" t="s">
        <v>4</v>
      </c>
    </row>
    <row r="5999" customFormat="false" ht="14.25" hidden="true" customHeight="false" outlineLevel="0" collapsed="false">
      <c r="A5999" s="0" t="s">
        <v>109</v>
      </c>
      <c r="B5999" s="0" t="s">
        <v>110</v>
      </c>
      <c r="C5999" s="0" t="s">
        <v>72</v>
      </c>
      <c r="D5999" s="0" t="s">
        <v>74</v>
      </c>
      <c r="E5999" s="0" t="n">
        <v>2031</v>
      </c>
      <c r="F5999" s="5" t="n">
        <v>1.11738738484657</v>
      </c>
      <c r="G5999" s="10" t="s">
        <v>4</v>
      </c>
    </row>
    <row r="6000" customFormat="false" ht="14.25" hidden="true" customHeight="false" outlineLevel="0" collapsed="false">
      <c r="A6000" s="0" t="s">
        <v>109</v>
      </c>
      <c r="B6000" s="0" t="s">
        <v>110</v>
      </c>
      <c r="C6000" s="0" t="s">
        <v>72</v>
      </c>
      <c r="D6000" s="0" t="s">
        <v>74</v>
      </c>
      <c r="E6000" s="0" t="n">
        <v>2032</v>
      </c>
      <c r="F6000" s="5" t="n">
        <v>1.98481511515827</v>
      </c>
      <c r="G6000" s="10" t="s">
        <v>4</v>
      </c>
    </row>
    <row r="6001" customFormat="false" ht="14.25" hidden="true" customHeight="false" outlineLevel="0" collapsed="false">
      <c r="A6001" s="0" t="s">
        <v>109</v>
      </c>
      <c r="B6001" s="0" t="s">
        <v>110</v>
      </c>
      <c r="C6001" s="0" t="s">
        <v>72</v>
      </c>
      <c r="D6001" s="0" t="s">
        <v>74</v>
      </c>
      <c r="E6001" s="0" t="n">
        <v>2033</v>
      </c>
      <c r="F6001" s="5" t="n">
        <v>2.4714557742518</v>
      </c>
      <c r="G6001" s="10" t="s">
        <v>4</v>
      </c>
    </row>
    <row r="6002" customFormat="false" ht="14.25" hidden="true" customHeight="false" outlineLevel="0" collapsed="false">
      <c r="A6002" s="0" t="s">
        <v>109</v>
      </c>
      <c r="B6002" s="0" t="s">
        <v>110</v>
      </c>
      <c r="C6002" s="0" t="s">
        <v>72</v>
      </c>
      <c r="D6002" s="0" t="s">
        <v>74</v>
      </c>
      <c r="E6002" s="0" t="n">
        <v>2034</v>
      </c>
      <c r="F6002" s="5" t="n">
        <v>3.09734659193292</v>
      </c>
      <c r="G6002" s="10" t="s">
        <v>4</v>
      </c>
    </row>
    <row r="6003" customFormat="false" ht="14.25" hidden="true" customHeight="false" outlineLevel="0" collapsed="false">
      <c r="A6003" s="0" t="s">
        <v>109</v>
      </c>
      <c r="B6003" s="0" t="s">
        <v>110</v>
      </c>
      <c r="C6003" s="0" t="s">
        <v>72</v>
      </c>
      <c r="D6003" s="0" t="s">
        <v>74</v>
      </c>
      <c r="E6003" s="0" t="n">
        <v>2035</v>
      </c>
      <c r="F6003" s="5" t="n">
        <v>3.1904213241938</v>
      </c>
      <c r="G6003" s="10" t="s">
        <v>4</v>
      </c>
    </row>
    <row r="6004" customFormat="false" ht="14.25" hidden="true" customHeight="false" outlineLevel="0" collapsed="false">
      <c r="A6004" s="0" t="s">
        <v>109</v>
      </c>
      <c r="B6004" s="0" t="s">
        <v>110</v>
      </c>
      <c r="C6004" s="0" t="s">
        <v>72</v>
      </c>
      <c r="D6004" s="0" t="s">
        <v>74</v>
      </c>
      <c r="E6004" s="0" t="n">
        <v>2036</v>
      </c>
      <c r="F6004" s="5" t="n">
        <v>3.23914090113888</v>
      </c>
      <c r="G6004" s="10" t="s">
        <v>4</v>
      </c>
    </row>
    <row r="6005" customFormat="false" ht="14.25" hidden="true" customHeight="false" outlineLevel="0" collapsed="false">
      <c r="A6005" s="0" t="s">
        <v>109</v>
      </c>
      <c r="B6005" s="0" t="s">
        <v>110</v>
      </c>
      <c r="C6005" s="0" t="s">
        <v>72</v>
      </c>
      <c r="D6005" s="0" t="s">
        <v>74</v>
      </c>
      <c r="E6005" s="0" t="n">
        <v>2037</v>
      </c>
      <c r="F6005" s="5" t="n">
        <v>3.96276681028299</v>
      </c>
      <c r="G6005" s="10" t="s">
        <v>4</v>
      </c>
    </row>
    <row r="6006" customFormat="false" ht="14.25" hidden="true" customHeight="false" outlineLevel="0" collapsed="false">
      <c r="A6006" s="0" t="s">
        <v>109</v>
      </c>
      <c r="B6006" s="0" t="s">
        <v>110</v>
      </c>
      <c r="C6006" s="0" t="s">
        <v>72</v>
      </c>
      <c r="D6006" s="0" t="s">
        <v>74</v>
      </c>
      <c r="E6006" s="0" t="n">
        <v>2038</v>
      </c>
      <c r="F6006" s="5" t="n">
        <v>4.15684763676686</v>
      </c>
      <c r="G6006" s="10" t="s">
        <v>4</v>
      </c>
    </row>
    <row r="6007" customFormat="false" ht="14.25" hidden="true" customHeight="false" outlineLevel="0" collapsed="false">
      <c r="A6007" s="0" t="s">
        <v>109</v>
      </c>
      <c r="B6007" s="0" t="s">
        <v>110</v>
      </c>
      <c r="C6007" s="0" t="s">
        <v>72</v>
      </c>
      <c r="D6007" s="0" t="s">
        <v>74</v>
      </c>
      <c r="E6007" s="0" t="n">
        <v>2039</v>
      </c>
      <c r="F6007" s="5" t="n">
        <v>5.10344141213994</v>
      </c>
      <c r="G6007" s="10" t="s">
        <v>4</v>
      </c>
    </row>
    <row r="6008" customFormat="false" ht="14.25" hidden="true" customHeight="false" outlineLevel="0" collapsed="false">
      <c r="A6008" s="0" t="s">
        <v>109</v>
      </c>
      <c r="B6008" s="0" t="s">
        <v>110</v>
      </c>
      <c r="C6008" s="0" t="s">
        <v>72</v>
      </c>
      <c r="D6008" s="0" t="s">
        <v>74</v>
      </c>
      <c r="E6008" s="0" t="n">
        <v>2040</v>
      </c>
      <c r="F6008" s="5" t="n">
        <v>5.1008869151961</v>
      </c>
      <c r="G6008" s="10" t="s">
        <v>4</v>
      </c>
    </row>
    <row r="6009" customFormat="false" ht="14.25" hidden="true" customHeight="false" outlineLevel="0" collapsed="false">
      <c r="A6009" s="0" t="s">
        <v>109</v>
      </c>
      <c r="B6009" s="0" t="s">
        <v>110</v>
      </c>
      <c r="C6009" s="0" t="s">
        <v>72</v>
      </c>
      <c r="D6009" s="0" t="s">
        <v>71</v>
      </c>
      <c r="E6009" s="0" t="n">
        <v>2024</v>
      </c>
      <c r="F6009" s="5" t="n">
        <v>0</v>
      </c>
      <c r="G6009" s="10" t="s">
        <v>4</v>
      </c>
    </row>
    <row r="6010" customFormat="false" ht="14.25" hidden="true" customHeight="false" outlineLevel="0" collapsed="false">
      <c r="A6010" s="0" t="s">
        <v>109</v>
      </c>
      <c r="B6010" s="0" t="s">
        <v>110</v>
      </c>
      <c r="C6010" s="0" t="s">
        <v>72</v>
      </c>
      <c r="D6010" s="0" t="s">
        <v>71</v>
      </c>
      <c r="E6010" s="0" t="n">
        <v>2025</v>
      </c>
      <c r="F6010" s="5" t="n">
        <v>37.5271439765995</v>
      </c>
      <c r="G6010" s="10" t="s">
        <v>4</v>
      </c>
    </row>
    <row r="6011" customFormat="false" ht="14.25" hidden="true" customHeight="false" outlineLevel="0" collapsed="false">
      <c r="A6011" s="0" t="s">
        <v>109</v>
      </c>
      <c r="B6011" s="0" t="s">
        <v>110</v>
      </c>
      <c r="C6011" s="0" t="s">
        <v>72</v>
      </c>
      <c r="D6011" s="0" t="s">
        <v>71</v>
      </c>
      <c r="E6011" s="0" t="n">
        <v>2026</v>
      </c>
      <c r="F6011" s="5" t="n">
        <v>40.6210423885208</v>
      </c>
      <c r="G6011" s="10" t="s">
        <v>4</v>
      </c>
    </row>
    <row r="6012" customFormat="false" ht="14.25" hidden="true" customHeight="false" outlineLevel="0" collapsed="false">
      <c r="A6012" s="0" t="s">
        <v>109</v>
      </c>
      <c r="B6012" s="0" t="s">
        <v>110</v>
      </c>
      <c r="C6012" s="0" t="s">
        <v>72</v>
      </c>
      <c r="D6012" s="0" t="s">
        <v>71</v>
      </c>
      <c r="E6012" s="0" t="n">
        <v>2027</v>
      </c>
      <c r="F6012" s="5" t="n">
        <v>40.236378278064</v>
      </c>
      <c r="G6012" s="10" t="s">
        <v>4</v>
      </c>
    </row>
    <row r="6013" customFormat="false" ht="14.25" hidden="true" customHeight="false" outlineLevel="0" collapsed="false">
      <c r="A6013" s="0" t="s">
        <v>109</v>
      </c>
      <c r="B6013" s="0" t="s">
        <v>110</v>
      </c>
      <c r="C6013" s="0" t="s">
        <v>72</v>
      </c>
      <c r="D6013" s="0" t="s">
        <v>71</v>
      </c>
      <c r="E6013" s="0" t="n">
        <v>2028</v>
      </c>
      <c r="F6013" s="5" t="n">
        <v>40.7482911613425</v>
      </c>
      <c r="G6013" s="10" t="s">
        <v>4</v>
      </c>
    </row>
    <row r="6014" customFormat="false" ht="14.25" hidden="true" customHeight="false" outlineLevel="0" collapsed="false">
      <c r="A6014" s="0" t="s">
        <v>109</v>
      </c>
      <c r="B6014" s="0" t="s">
        <v>110</v>
      </c>
      <c r="C6014" s="0" t="s">
        <v>72</v>
      </c>
      <c r="D6014" s="0" t="s">
        <v>71</v>
      </c>
      <c r="E6014" s="0" t="n">
        <v>2029</v>
      </c>
      <c r="F6014" s="5" t="n">
        <v>40.9719423460129</v>
      </c>
      <c r="G6014" s="10" t="s">
        <v>4</v>
      </c>
    </row>
    <row r="6015" customFormat="false" ht="14.25" hidden="true" customHeight="false" outlineLevel="0" collapsed="false">
      <c r="A6015" s="0" t="s">
        <v>109</v>
      </c>
      <c r="B6015" s="0" t="s">
        <v>110</v>
      </c>
      <c r="C6015" s="0" t="s">
        <v>72</v>
      </c>
      <c r="D6015" s="0" t="s">
        <v>71</v>
      </c>
      <c r="E6015" s="0" t="n">
        <v>2030</v>
      </c>
      <c r="F6015" s="5" t="n">
        <v>41.4232415437888</v>
      </c>
      <c r="G6015" s="10" t="s">
        <v>4</v>
      </c>
    </row>
    <row r="6016" customFormat="false" ht="14.25" hidden="true" customHeight="false" outlineLevel="0" collapsed="false">
      <c r="A6016" s="0" t="s">
        <v>109</v>
      </c>
      <c r="B6016" s="0" t="s">
        <v>110</v>
      </c>
      <c r="C6016" s="0" t="s">
        <v>72</v>
      </c>
      <c r="D6016" s="0" t="s">
        <v>71</v>
      </c>
      <c r="E6016" s="0" t="n">
        <v>2031</v>
      </c>
      <c r="F6016" s="5" t="n">
        <v>41.5348262550485</v>
      </c>
      <c r="G6016" s="10" t="s">
        <v>4</v>
      </c>
    </row>
    <row r="6017" customFormat="false" ht="14.25" hidden="true" customHeight="false" outlineLevel="0" collapsed="false">
      <c r="A6017" s="0" t="s">
        <v>109</v>
      </c>
      <c r="B6017" s="0" t="s">
        <v>110</v>
      </c>
      <c r="C6017" s="0" t="s">
        <v>72</v>
      </c>
      <c r="D6017" s="0" t="s">
        <v>71</v>
      </c>
      <c r="E6017" s="0" t="n">
        <v>2032</v>
      </c>
      <c r="F6017" s="5" t="n">
        <v>43.0731308639145</v>
      </c>
      <c r="G6017" s="10" t="s">
        <v>4</v>
      </c>
    </row>
    <row r="6018" customFormat="false" ht="14.25" hidden="true" customHeight="false" outlineLevel="0" collapsed="false">
      <c r="A6018" s="0" t="s">
        <v>109</v>
      </c>
      <c r="B6018" s="0" t="s">
        <v>110</v>
      </c>
      <c r="C6018" s="0" t="s">
        <v>72</v>
      </c>
      <c r="D6018" s="0" t="s">
        <v>71</v>
      </c>
      <c r="E6018" s="0" t="n">
        <v>2033</v>
      </c>
      <c r="F6018" s="5" t="n">
        <v>44.4838020229221</v>
      </c>
      <c r="G6018" s="10" t="s">
        <v>4</v>
      </c>
    </row>
    <row r="6019" customFormat="false" ht="14.25" hidden="true" customHeight="false" outlineLevel="0" collapsed="false">
      <c r="A6019" s="0" t="s">
        <v>109</v>
      </c>
      <c r="B6019" s="0" t="s">
        <v>110</v>
      </c>
      <c r="C6019" s="0" t="s">
        <v>72</v>
      </c>
      <c r="D6019" s="0" t="s">
        <v>71</v>
      </c>
      <c r="E6019" s="0" t="n">
        <v>2034</v>
      </c>
      <c r="F6019" s="5" t="n">
        <v>46.0321294620471</v>
      </c>
      <c r="G6019" s="10" t="s">
        <v>4</v>
      </c>
    </row>
    <row r="6020" customFormat="false" ht="14.25" hidden="true" customHeight="false" outlineLevel="0" collapsed="false">
      <c r="A6020" s="0" t="s">
        <v>109</v>
      </c>
      <c r="B6020" s="0" t="s">
        <v>110</v>
      </c>
      <c r="C6020" s="0" t="s">
        <v>72</v>
      </c>
      <c r="D6020" s="0" t="s">
        <v>71</v>
      </c>
      <c r="E6020" s="0" t="n">
        <v>2035</v>
      </c>
      <c r="F6020" s="5" t="n">
        <v>47.2394787009858</v>
      </c>
      <c r="G6020" s="10" t="s">
        <v>4</v>
      </c>
    </row>
    <row r="6021" customFormat="false" ht="14.25" hidden="true" customHeight="false" outlineLevel="0" collapsed="false">
      <c r="A6021" s="0" t="s">
        <v>109</v>
      </c>
      <c r="B6021" s="0" t="s">
        <v>110</v>
      </c>
      <c r="C6021" s="0" t="s">
        <v>72</v>
      </c>
      <c r="D6021" s="0" t="s">
        <v>71</v>
      </c>
      <c r="E6021" s="0" t="n">
        <v>2036</v>
      </c>
      <c r="F6021" s="5" t="n">
        <v>47.8179313641068</v>
      </c>
      <c r="G6021" s="10" t="s">
        <v>4</v>
      </c>
    </row>
    <row r="6022" customFormat="false" ht="14.25" hidden="true" customHeight="false" outlineLevel="0" collapsed="false">
      <c r="A6022" s="0" t="s">
        <v>109</v>
      </c>
      <c r="B6022" s="0" t="s">
        <v>110</v>
      </c>
      <c r="C6022" s="0" t="s">
        <v>72</v>
      </c>
      <c r="D6022" s="0" t="s">
        <v>71</v>
      </c>
      <c r="E6022" s="0" t="n">
        <v>2037</v>
      </c>
      <c r="F6022" s="5" t="n">
        <v>49.1282640585647</v>
      </c>
      <c r="G6022" s="10" t="s">
        <v>4</v>
      </c>
    </row>
    <row r="6023" customFormat="false" ht="14.25" hidden="true" customHeight="false" outlineLevel="0" collapsed="false">
      <c r="A6023" s="0" t="s">
        <v>109</v>
      </c>
      <c r="B6023" s="0" t="s">
        <v>110</v>
      </c>
      <c r="C6023" s="0" t="s">
        <v>72</v>
      </c>
      <c r="D6023" s="0" t="s">
        <v>71</v>
      </c>
      <c r="E6023" s="0" t="n">
        <v>2038</v>
      </c>
      <c r="F6023" s="5" t="n">
        <v>49.8372882244045</v>
      </c>
      <c r="G6023" s="10" t="s">
        <v>4</v>
      </c>
    </row>
    <row r="6024" customFormat="false" ht="14.25" hidden="true" customHeight="false" outlineLevel="0" collapsed="false">
      <c r="A6024" s="0" t="s">
        <v>109</v>
      </c>
      <c r="B6024" s="0" t="s">
        <v>110</v>
      </c>
      <c r="C6024" s="0" t="s">
        <v>72</v>
      </c>
      <c r="D6024" s="0" t="s">
        <v>71</v>
      </c>
      <c r="E6024" s="0" t="n">
        <v>2039</v>
      </c>
      <c r="F6024" s="5" t="n">
        <v>51.4024333137327</v>
      </c>
      <c r="G6024" s="10" t="s">
        <v>4</v>
      </c>
    </row>
    <row r="6025" customFormat="false" ht="14.25" hidden="true" customHeight="false" outlineLevel="0" collapsed="false">
      <c r="A6025" s="0" t="s">
        <v>109</v>
      </c>
      <c r="B6025" s="0" t="s">
        <v>110</v>
      </c>
      <c r="C6025" s="0" t="s">
        <v>72</v>
      </c>
      <c r="D6025" s="0" t="s">
        <v>71</v>
      </c>
      <c r="E6025" s="0" t="n">
        <v>2040</v>
      </c>
      <c r="F6025" s="5" t="n">
        <v>51.9730792036801</v>
      </c>
      <c r="G6025" s="10" t="s">
        <v>4</v>
      </c>
    </row>
    <row r="6026" customFormat="false" ht="14.25" hidden="true" customHeight="false" outlineLevel="0" collapsed="false">
      <c r="A6026" s="0" t="s">
        <v>109</v>
      </c>
      <c r="B6026" s="0" t="s">
        <v>110</v>
      </c>
      <c r="C6026" s="0" t="s">
        <v>75</v>
      </c>
      <c r="D6026" s="0" t="s">
        <v>71</v>
      </c>
      <c r="E6026" s="0" t="n">
        <v>2024</v>
      </c>
      <c r="F6026" s="5" t="n">
        <v>13.545577926</v>
      </c>
      <c r="G6026" s="10" t="s">
        <v>4</v>
      </c>
    </row>
    <row r="6027" customFormat="false" ht="14.25" hidden="true" customHeight="false" outlineLevel="0" collapsed="false">
      <c r="A6027" s="0" t="s">
        <v>109</v>
      </c>
      <c r="B6027" s="0" t="s">
        <v>110</v>
      </c>
      <c r="C6027" s="0" t="s">
        <v>75</v>
      </c>
      <c r="D6027" s="0" t="s">
        <v>71</v>
      </c>
      <c r="E6027" s="0" t="n">
        <v>2025</v>
      </c>
      <c r="F6027" s="5" t="n">
        <v>13.634719686</v>
      </c>
      <c r="G6027" s="10" t="s">
        <v>4</v>
      </c>
    </row>
    <row r="6028" customFormat="false" ht="14.25" hidden="true" customHeight="false" outlineLevel="0" collapsed="false">
      <c r="A6028" s="0" t="s">
        <v>109</v>
      </c>
      <c r="B6028" s="0" t="s">
        <v>110</v>
      </c>
      <c r="C6028" s="0" t="s">
        <v>75</v>
      </c>
      <c r="D6028" s="0" t="s">
        <v>71</v>
      </c>
      <c r="E6028" s="0" t="n">
        <v>2026</v>
      </c>
      <c r="F6028" s="5" t="n">
        <v>16.9832473339067</v>
      </c>
      <c r="G6028" s="10" t="s">
        <v>4</v>
      </c>
    </row>
    <row r="6029" customFormat="false" ht="14.25" hidden="true" customHeight="false" outlineLevel="0" collapsed="false">
      <c r="A6029" s="0" t="s">
        <v>109</v>
      </c>
      <c r="B6029" s="0" t="s">
        <v>110</v>
      </c>
      <c r="C6029" s="0" t="s">
        <v>75</v>
      </c>
      <c r="D6029" s="0" t="s">
        <v>71</v>
      </c>
      <c r="E6029" s="0" t="n">
        <v>2027</v>
      </c>
      <c r="F6029" s="5" t="n">
        <v>26.0129449601686</v>
      </c>
      <c r="G6029" s="10" t="s">
        <v>4</v>
      </c>
    </row>
    <row r="6030" customFormat="false" ht="14.25" hidden="true" customHeight="false" outlineLevel="0" collapsed="false">
      <c r="A6030" s="0" t="s">
        <v>109</v>
      </c>
      <c r="B6030" s="0" t="s">
        <v>110</v>
      </c>
      <c r="C6030" s="0" t="s">
        <v>75</v>
      </c>
      <c r="D6030" s="0" t="s">
        <v>71</v>
      </c>
      <c r="E6030" s="0" t="n">
        <v>2028</v>
      </c>
      <c r="F6030" s="5" t="n">
        <v>34.6896333010205</v>
      </c>
      <c r="G6030" s="10" t="s">
        <v>4</v>
      </c>
    </row>
    <row r="6031" customFormat="false" ht="14.25" hidden="true" customHeight="false" outlineLevel="0" collapsed="false">
      <c r="A6031" s="0" t="s">
        <v>109</v>
      </c>
      <c r="B6031" s="0" t="s">
        <v>110</v>
      </c>
      <c r="C6031" s="0" t="s">
        <v>75</v>
      </c>
      <c r="D6031" s="0" t="s">
        <v>71</v>
      </c>
      <c r="E6031" s="0" t="n">
        <v>2029</v>
      </c>
      <c r="F6031" s="5" t="n">
        <v>44.6156758832618</v>
      </c>
      <c r="G6031" s="10" t="s">
        <v>4</v>
      </c>
    </row>
    <row r="6032" customFormat="false" ht="14.25" hidden="true" customHeight="false" outlineLevel="0" collapsed="false">
      <c r="A6032" s="0" t="s">
        <v>109</v>
      </c>
      <c r="B6032" s="0" t="s">
        <v>110</v>
      </c>
      <c r="C6032" s="0" t="s">
        <v>75</v>
      </c>
      <c r="D6032" s="0" t="s">
        <v>71</v>
      </c>
      <c r="E6032" s="0" t="n">
        <v>2030</v>
      </c>
      <c r="F6032" s="5" t="n">
        <v>59.5279169109206</v>
      </c>
      <c r="G6032" s="10" t="s">
        <v>4</v>
      </c>
    </row>
    <row r="6033" customFormat="false" ht="14.25" hidden="true" customHeight="false" outlineLevel="0" collapsed="false">
      <c r="A6033" s="0" t="s">
        <v>109</v>
      </c>
      <c r="B6033" s="0" t="s">
        <v>110</v>
      </c>
      <c r="C6033" s="0" t="s">
        <v>75</v>
      </c>
      <c r="D6033" s="0" t="s">
        <v>71</v>
      </c>
      <c r="E6033" s="0" t="n">
        <v>2031</v>
      </c>
      <c r="F6033" s="5" t="n">
        <v>74.2283688108887</v>
      </c>
      <c r="G6033" s="10" t="s">
        <v>4</v>
      </c>
    </row>
    <row r="6034" customFormat="false" ht="14.25" hidden="true" customHeight="false" outlineLevel="0" collapsed="false">
      <c r="A6034" s="0" t="s">
        <v>109</v>
      </c>
      <c r="B6034" s="0" t="s">
        <v>110</v>
      </c>
      <c r="C6034" s="0" t="s">
        <v>75</v>
      </c>
      <c r="D6034" s="0" t="s">
        <v>71</v>
      </c>
      <c r="E6034" s="0" t="n">
        <v>2032</v>
      </c>
      <c r="F6034" s="5" t="n">
        <v>88.4563185703457</v>
      </c>
      <c r="G6034" s="10" t="s">
        <v>4</v>
      </c>
    </row>
    <row r="6035" customFormat="false" ht="14.25" hidden="true" customHeight="false" outlineLevel="0" collapsed="false">
      <c r="A6035" s="0" t="s">
        <v>109</v>
      </c>
      <c r="B6035" s="0" t="s">
        <v>110</v>
      </c>
      <c r="C6035" s="0" t="s">
        <v>75</v>
      </c>
      <c r="D6035" s="0" t="s">
        <v>71</v>
      </c>
      <c r="E6035" s="0" t="n">
        <v>2033</v>
      </c>
      <c r="F6035" s="5" t="n">
        <v>101.217937404302</v>
      </c>
      <c r="G6035" s="10" t="s">
        <v>4</v>
      </c>
    </row>
    <row r="6036" customFormat="false" ht="14.25" hidden="true" customHeight="false" outlineLevel="0" collapsed="false">
      <c r="A6036" s="0" t="s">
        <v>109</v>
      </c>
      <c r="B6036" s="0" t="s">
        <v>110</v>
      </c>
      <c r="C6036" s="0" t="s">
        <v>75</v>
      </c>
      <c r="D6036" s="0" t="s">
        <v>71</v>
      </c>
      <c r="E6036" s="0" t="n">
        <v>2034</v>
      </c>
      <c r="F6036" s="5" t="n">
        <v>113.011532104761</v>
      </c>
      <c r="G6036" s="10" t="s">
        <v>4</v>
      </c>
    </row>
    <row r="6037" customFormat="false" ht="14.25" hidden="true" customHeight="false" outlineLevel="0" collapsed="false">
      <c r="A6037" s="0" t="s">
        <v>109</v>
      </c>
      <c r="B6037" s="0" t="s">
        <v>110</v>
      </c>
      <c r="C6037" s="0" t="s">
        <v>75</v>
      </c>
      <c r="D6037" s="0" t="s">
        <v>71</v>
      </c>
      <c r="E6037" s="0" t="n">
        <v>2035</v>
      </c>
      <c r="F6037" s="5" t="n">
        <v>123.54489874428</v>
      </c>
      <c r="G6037" s="10" t="s">
        <v>4</v>
      </c>
    </row>
    <row r="6038" customFormat="false" ht="14.25" hidden="true" customHeight="false" outlineLevel="0" collapsed="false">
      <c r="A6038" s="0" t="s">
        <v>109</v>
      </c>
      <c r="B6038" s="0" t="s">
        <v>110</v>
      </c>
      <c r="C6038" s="0" t="s">
        <v>75</v>
      </c>
      <c r="D6038" s="0" t="s">
        <v>71</v>
      </c>
      <c r="E6038" s="0" t="n">
        <v>2036</v>
      </c>
      <c r="F6038" s="5" t="n">
        <v>134.196233943162</v>
      </c>
      <c r="G6038" s="10" t="s">
        <v>4</v>
      </c>
    </row>
    <row r="6039" customFormat="false" ht="14.25" hidden="true" customHeight="false" outlineLevel="0" collapsed="false">
      <c r="A6039" s="0" t="s">
        <v>109</v>
      </c>
      <c r="B6039" s="0" t="s">
        <v>110</v>
      </c>
      <c r="C6039" s="0" t="s">
        <v>75</v>
      </c>
      <c r="D6039" s="0" t="s">
        <v>71</v>
      </c>
      <c r="E6039" s="0" t="n">
        <v>2037</v>
      </c>
      <c r="F6039" s="5" t="n">
        <v>144.165097036083</v>
      </c>
      <c r="G6039" s="10" t="s">
        <v>4</v>
      </c>
    </row>
    <row r="6040" customFormat="false" ht="14.25" hidden="true" customHeight="false" outlineLevel="0" collapsed="false">
      <c r="A6040" s="0" t="s">
        <v>109</v>
      </c>
      <c r="B6040" s="0" t="s">
        <v>110</v>
      </c>
      <c r="C6040" s="0" t="s">
        <v>75</v>
      </c>
      <c r="D6040" s="0" t="s">
        <v>71</v>
      </c>
      <c r="E6040" s="0" t="n">
        <v>2038</v>
      </c>
      <c r="F6040" s="5" t="n">
        <v>153.154820586976</v>
      </c>
      <c r="G6040" s="10" t="s">
        <v>4</v>
      </c>
    </row>
    <row r="6041" customFormat="false" ht="14.25" hidden="true" customHeight="false" outlineLevel="0" collapsed="false">
      <c r="A6041" s="0" t="s">
        <v>109</v>
      </c>
      <c r="B6041" s="0" t="s">
        <v>110</v>
      </c>
      <c r="C6041" s="0" t="s">
        <v>75</v>
      </c>
      <c r="D6041" s="0" t="s">
        <v>71</v>
      </c>
      <c r="E6041" s="0" t="n">
        <v>2039</v>
      </c>
      <c r="F6041" s="5" t="n">
        <v>160.878199396576</v>
      </c>
      <c r="G6041" s="10" t="s">
        <v>4</v>
      </c>
    </row>
    <row r="6042" customFormat="false" ht="14.25" hidden="true" customHeight="false" outlineLevel="0" collapsed="false">
      <c r="A6042" s="0" t="s">
        <v>109</v>
      </c>
      <c r="B6042" s="0" t="s">
        <v>110</v>
      </c>
      <c r="C6042" s="0" t="s">
        <v>75</v>
      </c>
      <c r="D6042" s="0" t="s">
        <v>71</v>
      </c>
      <c r="E6042" s="0" t="n">
        <v>2040</v>
      </c>
      <c r="F6042" s="5" t="n">
        <v>167.072010073344</v>
      </c>
      <c r="G6042" s="10" t="s">
        <v>4</v>
      </c>
    </row>
    <row r="6043" customFormat="false" ht="14.25" hidden="true" customHeight="false" outlineLevel="0" collapsed="false">
      <c r="A6043" s="0" t="s">
        <v>109</v>
      </c>
      <c r="B6043" s="0" t="s">
        <v>110</v>
      </c>
      <c r="C6043" s="0" t="s">
        <v>75</v>
      </c>
      <c r="D6043" s="0" t="s">
        <v>75</v>
      </c>
      <c r="E6043" s="0" t="n">
        <v>2024</v>
      </c>
      <c r="F6043" s="5" t="n">
        <v>13.545577926</v>
      </c>
      <c r="G6043" s="10" t="s">
        <v>4</v>
      </c>
    </row>
    <row r="6044" customFormat="false" ht="14.25" hidden="true" customHeight="false" outlineLevel="0" collapsed="false">
      <c r="A6044" s="0" t="s">
        <v>109</v>
      </c>
      <c r="B6044" s="0" t="s">
        <v>110</v>
      </c>
      <c r="C6044" s="0" t="s">
        <v>75</v>
      </c>
      <c r="D6044" s="0" t="s">
        <v>75</v>
      </c>
      <c r="E6044" s="0" t="n">
        <v>2025</v>
      </c>
      <c r="F6044" s="5" t="n">
        <v>13.634719686</v>
      </c>
      <c r="G6044" s="10" t="s">
        <v>4</v>
      </c>
    </row>
    <row r="6045" customFormat="false" ht="14.25" hidden="true" customHeight="false" outlineLevel="0" collapsed="false">
      <c r="A6045" s="0" t="s">
        <v>109</v>
      </c>
      <c r="B6045" s="0" t="s">
        <v>110</v>
      </c>
      <c r="C6045" s="0" t="s">
        <v>75</v>
      </c>
      <c r="D6045" s="0" t="s">
        <v>75</v>
      </c>
      <c r="E6045" s="0" t="n">
        <v>2026</v>
      </c>
      <c r="F6045" s="5" t="n">
        <v>16.9832473339067</v>
      </c>
      <c r="G6045" s="10" t="s">
        <v>4</v>
      </c>
    </row>
    <row r="6046" customFormat="false" ht="14.25" hidden="true" customHeight="false" outlineLevel="0" collapsed="false">
      <c r="A6046" s="0" t="s">
        <v>109</v>
      </c>
      <c r="B6046" s="0" t="s">
        <v>110</v>
      </c>
      <c r="C6046" s="0" t="s">
        <v>75</v>
      </c>
      <c r="D6046" s="0" t="s">
        <v>75</v>
      </c>
      <c r="E6046" s="0" t="n">
        <v>2027</v>
      </c>
      <c r="F6046" s="5" t="n">
        <v>26.0129449601686</v>
      </c>
      <c r="G6046" s="10" t="s">
        <v>4</v>
      </c>
    </row>
    <row r="6047" customFormat="false" ht="14.25" hidden="true" customHeight="false" outlineLevel="0" collapsed="false">
      <c r="A6047" s="0" t="s">
        <v>109</v>
      </c>
      <c r="B6047" s="0" t="s">
        <v>110</v>
      </c>
      <c r="C6047" s="0" t="s">
        <v>75</v>
      </c>
      <c r="D6047" s="0" t="s">
        <v>75</v>
      </c>
      <c r="E6047" s="0" t="n">
        <v>2028</v>
      </c>
      <c r="F6047" s="5" t="n">
        <v>34.6896333010205</v>
      </c>
      <c r="G6047" s="10" t="s">
        <v>4</v>
      </c>
    </row>
    <row r="6048" customFormat="false" ht="14.25" hidden="true" customHeight="false" outlineLevel="0" collapsed="false">
      <c r="A6048" s="0" t="s">
        <v>109</v>
      </c>
      <c r="B6048" s="0" t="s">
        <v>110</v>
      </c>
      <c r="C6048" s="0" t="s">
        <v>75</v>
      </c>
      <c r="D6048" s="0" t="s">
        <v>75</v>
      </c>
      <c r="E6048" s="0" t="n">
        <v>2029</v>
      </c>
      <c r="F6048" s="5" t="n">
        <v>44.6156758832618</v>
      </c>
      <c r="G6048" s="10" t="s">
        <v>4</v>
      </c>
    </row>
    <row r="6049" customFormat="false" ht="14.25" hidden="true" customHeight="false" outlineLevel="0" collapsed="false">
      <c r="A6049" s="0" t="s">
        <v>109</v>
      </c>
      <c r="B6049" s="0" t="s">
        <v>110</v>
      </c>
      <c r="C6049" s="0" t="s">
        <v>75</v>
      </c>
      <c r="D6049" s="0" t="s">
        <v>75</v>
      </c>
      <c r="E6049" s="0" t="n">
        <v>2030</v>
      </c>
      <c r="F6049" s="5" t="n">
        <v>59.5279169109206</v>
      </c>
      <c r="G6049" s="10" t="s">
        <v>4</v>
      </c>
    </row>
    <row r="6050" customFormat="false" ht="14.25" hidden="true" customHeight="false" outlineLevel="0" collapsed="false">
      <c r="A6050" s="0" t="s">
        <v>109</v>
      </c>
      <c r="B6050" s="0" t="s">
        <v>110</v>
      </c>
      <c r="C6050" s="0" t="s">
        <v>75</v>
      </c>
      <c r="D6050" s="0" t="s">
        <v>75</v>
      </c>
      <c r="E6050" s="0" t="n">
        <v>2031</v>
      </c>
      <c r="F6050" s="5" t="n">
        <v>74.2283688108887</v>
      </c>
      <c r="G6050" s="10" t="s">
        <v>4</v>
      </c>
    </row>
    <row r="6051" customFormat="false" ht="14.25" hidden="true" customHeight="false" outlineLevel="0" collapsed="false">
      <c r="A6051" s="0" t="s">
        <v>109</v>
      </c>
      <c r="B6051" s="0" t="s">
        <v>110</v>
      </c>
      <c r="C6051" s="0" t="s">
        <v>75</v>
      </c>
      <c r="D6051" s="0" t="s">
        <v>75</v>
      </c>
      <c r="E6051" s="0" t="n">
        <v>2032</v>
      </c>
      <c r="F6051" s="5" t="n">
        <v>88.4563185703457</v>
      </c>
      <c r="G6051" s="10" t="s">
        <v>4</v>
      </c>
    </row>
    <row r="6052" customFormat="false" ht="14.25" hidden="true" customHeight="false" outlineLevel="0" collapsed="false">
      <c r="A6052" s="0" t="s">
        <v>109</v>
      </c>
      <c r="B6052" s="0" t="s">
        <v>110</v>
      </c>
      <c r="C6052" s="0" t="s">
        <v>75</v>
      </c>
      <c r="D6052" s="0" t="s">
        <v>75</v>
      </c>
      <c r="E6052" s="0" t="n">
        <v>2033</v>
      </c>
      <c r="F6052" s="5" t="n">
        <v>101.217937404302</v>
      </c>
      <c r="G6052" s="10" t="s">
        <v>4</v>
      </c>
    </row>
    <row r="6053" customFormat="false" ht="14.25" hidden="true" customHeight="false" outlineLevel="0" collapsed="false">
      <c r="A6053" s="0" t="s">
        <v>109</v>
      </c>
      <c r="B6053" s="0" t="s">
        <v>110</v>
      </c>
      <c r="C6053" s="0" t="s">
        <v>75</v>
      </c>
      <c r="D6053" s="0" t="s">
        <v>75</v>
      </c>
      <c r="E6053" s="0" t="n">
        <v>2034</v>
      </c>
      <c r="F6053" s="5" t="n">
        <v>113.011532104761</v>
      </c>
      <c r="G6053" s="10" t="s">
        <v>4</v>
      </c>
    </row>
    <row r="6054" customFormat="false" ht="14.25" hidden="true" customHeight="false" outlineLevel="0" collapsed="false">
      <c r="A6054" s="0" t="s">
        <v>109</v>
      </c>
      <c r="B6054" s="0" t="s">
        <v>110</v>
      </c>
      <c r="C6054" s="0" t="s">
        <v>75</v>
      </c>
      <c r="D6054" s="0" t="s">
        <v>75</v>
      </c>
      <c r="E6054" s="0" t="n">
        <v>2035</v>
      </c>
      <c r="F6054" s="5" t="n">
        <v>123.54489874428</v>
      </c>
      <c r="G6054" s="10" t="s">
        <v>4</v>
      </c>
    </row>
    <row r="6055" customFormat="false" ht="14.25" hidden="true" customHeight="false" outlineLevel="0" collapsed="false">
      <c r="A6055" s="0" t="s">
        <v>109</v>
      </c>
      <c r="B6055" s="0" t="s">
        <v>110</v>
      </c>
      <c r="C6055" s="0" t="s">
        <v>75</v>
      </c>
      <c r="D6055" s="0" t="s">
        <v>75</v>
      </c>
      <c r="E6055" s="0" t="n">
        <v>2036</v>
      </c>
      <c r="F6055" s="5" t="n">
        <v>134.196233943162</v>
      </c>
      <c r="G6055" s="10" t="s">
        <v>4</v>
      </c>
    </row>
    <row r="6056" customFormat="false" ht="14.25" hidden="true" customHeight="false" outlineLevel="0" collapsed="false">
      <c r="A6056" s="0" t="s">
        <v>109</v>
      </c>
      <c r="B6056" s="0" t="s">
        <v>110</v>
      </c>
      <c r="C6056" s="0" t="s">
        <v>75</v>
      </c>
      <c r="D6056" s="0" t="s">
        <v>75</v>
      </c>
      <c r="E6056" s="0" t="n">
        <v>2037</v>
      </c>
      <c r="F6056" s="5" t="n">
        <v>144.165097036083</v>
      </c>
      <c r="G6056" s="10" t="s">
        <v>4</v>
      </c>
    </row>
    <row r="6057" customFormat="false" ht="14.25" hidden="true" customHeight="false" outlineLevel="0" collapsed="false">
      <c r="A6057" s="0" t="s">
        <v>109</v>
      </c>
      <c r="B6057" s="0" t="s">
        <v>110</v>
      </c>
      <c r="C6057" s="0" t="s">
        <v>75</v>
      </c>
      <c r="D6057" s="0" t="s">
        <v>75</v>
      </c>
      <c r="E6057" s="0" t="n">
        <v>2038</v>
      </c>
      <c r="F6057" s="5" t="n">
        <v>153.154820586976</v>
      </c>
      <c r="G6057" s="10" t="s">
        <v>4</v>
      </c>
    </row>
    <row r="6058" customFormat="false" ht="14.25" hidden="true" customHeight="false" outlineLevel="0" collapsed="false">
      <c r="A6058" s="0" t="s">
        <v>109</v>
      </c>
      <c r="B6058" s="0" t="s">
        <v>110</v>
      </c>
      <c r="C6058" s="0" t="s">
        <v>75</v>
      </c>
      <c r="D6058" s="0" t="s">
        <v>75</v>
      </c>
      <c r="E6058" s="0" t="n">
        <v>2039</v>
      </c>
      <c r="F6058" s="5" t="n">
        <v>160.878199396576</v>
      </c>
      <c r="G6058" s="10" t="s">
        <v>4</v>
      </c>
    </row>
    <row r="6059" customFormat="false" ht="14.25" hidden="true" customHeight="false" outlineLevel="0" collapsed="false">
      <c r="A6059" s="0" t="s">
        <v>109</v>
      </c>
      <c r="B6059" s="0" t="s">
        <v>110</v>
      </c>
      <c r="C6059" s="0" t="s">
        <v>75</v>
      </c>
      <c r="D6059" s="0" t="s">
        <v>75</v>
      </c>
      <c r="E6059" s="0" t="n">
        <v>2040</v>
      </c>
      <c r="F6059" s="5" t="n">
        <v>167.072010073344</v>
      </c>
      <c r="G6059" s="10" t="s">
        <v>4</v>
      </c>
    </row>
    <row r="6060" customFormat="false" ht="14.25" hidden="true" customHeight="false" outlineLevel="0" collapsed="false">
      <c r="A6060" s="0" t="s">
        <v>109</v>
      </c>
      <c r="B6060" s="0" t="s">
        <v>110</v>
      </c>
      <c r="C6060" s="0" t="s">
        <v>76</v>
      </c>
      <c r="D6060" s="0" t="s">
        <v>77</v>
      </c>
      <c r="E6060" s="0" t="n">
        <v>2024</v>
      </c>
      <c r="F6060" s="5" t="n">
        <v>0.39480714</v>
      </c>
      <c r="G6060" s="10" t="s">
        <v>4</v>
      </c>
    </row>
    <row r="6061" customFormat="false" ht="14.25" hidden="true" customHeight="false" outlineLevel="0" collapsed="false">
      <c r="A6061" s="0" t="s">
        <v>109</v>
      </c>
      <c r="B6061" s="0" t="s">
        <v>110</v>
      </c>
      <c r="C6061" s="0" t="s">
        <v>76</v>
      </c>
      <c r="D6061" s="0" t="s">
        <v>77</v>
      </c>
      <c r="E6061" s="0" t="n">
        <v>2025</v>
      </c>
      <c r="F6061" s="5" t="n">
        <v>0.411727446</v>
      </c>
      <c r="G6061" s="10" t="s">
        <v>4</v>
      </c>
    </row>
    <row r="6062" customFormat="false" ht="14.25" hidden="true" customHeight="false" outlineLevel="0" collapsed="false">
      <c r="A6062" s="0" t="s">
        <v>109</v>
      </c>
      <c r="B6062" s="0" t="s">
        <v>110</v>
      </c>
      <c r="C6062" s="0" t="s">
        <v>76</v>
      </c>
      <c r="D6062" s="0" t="s">
        <v>77</v>
      </c>
      <c r="E6062" s="0" t="n">
        <v>2026</v>
      </c>
      <c r="F6062" s="5" t="n">
        <v>1.0698230136</v>
      </c>
      <c r="G6062" s="10" t="s">
        <v>4</v>
      </c>
    </row>
    <row r="6063" customFormat="false" ht="14.25" hidden="true" customHeight="false" outlineLevel="0" collapsed="false">
      <c r="A6063" s="0" t="s">
        <v>109</v>
      </c>
      <c r="B6063" s="0" t="s">
        <v>110</v>
      </c>
      <c r="C6063" s="0" t="s">
        <v>76</v>
      </c>
      <c r="D6063" s="0" t="s">
        <v>77</v>
      </c>
      <c r="E6063" s="0" t="n">
        <v>2027</v>
      </c>
      <c r="F6063" s="5" t="n">
        <v>1.608297444</v>
      </c>
      <c r="G6063" s="10" t="s">
        <v>4</v>
      </c>
    </row>
    <row r="6064" customFormat="false" ht="14.25" hidden="true" customHeight="false" outlineLevel="0" collapsed="false">
      <c r="A6064" s="0" t="s">
        <v>109</v>
      </c>
      <c r="B6064" s="0" t="s">
        <v>110</v>
      </c>
      <c r="C6064" s="0" t="s">
        <v>76</v>
      </c>
      <c r="D6064" s="0" t="s">
        <v>77</v>
      </c>
      <c r="E6064" s="0" t="n">
        <v>2028</v>
      </c>
      <c r="F6064" s="5" t="n">
        <v>1.744338882</v>
      </c>
      <c r="G6064" s="10" t="s">
        <v>4</v>
      </c>
    </row>
    <row r="6065" customFormat="false" ht="14.25" hidden="true" customHeight="false" outlineLevel="0" collapsed="false">
      <c r="A6065" s="0" t="s">
        <v>109</v>
      </c>
      <c r="B6065" s="0" t="s">
        <v>110</v>
      </c>
      <c r="C6065" s="0" t="s">
        <v>76</v>
      </c>
      <c r="D6065" s="0" t="s">
        <v>77</v>
      </c>
      <c r="E6065" s="0" t="n">
        <v>2029</v>
      </c>
      <c r="F6065" s="5" t="n">
        <v>1.7200482</v>
      </c>
      <c r="G6065" s="10" t="s">
        <v>4</v>
      </c>
    </row>
    <row r="6066" customFormat="false" ht="14.25" hidden="true" customHeight="false" outlineLevel="0" collapsed="false">
      <c r="A6066" s="0" t="s">
        <v>109</v>
      </c>
      <c r="B6066" s="0" t="s">
        <v>110</v>
      </c>
      <c r="C6066" s="0" t="s">
        <v>76</v>
      </c>
      <c r="D6066" s="0" t="s">
        <v>77</v>
      </c>
      <c r="E6066" s="0" t="n">
        <v>2030</v>
      </c>
      <c r="F6066" s="5" t="n">
        <v>1.260420678</v>
      </c>
      <c r="G6066" s="10" t="s">
        <v>4</v>
      </c>
    </row>
    <row r="6067" customFormat="false" ht="14.25" hidden="true" customHeight="false" outlineLevel="0" collapsed="false">
      <c r="A6067" s="0" t="s">
        <v>109</v>
      </c>
      <c r="B6067" s="0" t="s">
        <v>110</v>
      </c>
      <c r="C6067" s="0" t="s">
        <v>76</v>
      </c>
      <c r="D6067" s="0" t="s">
        <v>77</v>
      </c>
      <c r="E6067" s="0" t="n">
        <v>2031</v>
      </c>
      <c r="F6067" s="5" t="n">
        <v>1.22467464</v>
      </c>
      <c r="G6067" s="10" t="s">
        <v>4</v>
      </c>
    </row>
    <row r="6068" customFormat="false" ht="14.25" hidden="true" customHeight="false" outlineLevel="0" collapsed="false">
      <c r="A6068" s="0" t="s">
        <v>109</v>
      </c>
      <c r="B6068" s="0" t="s">
        <v>110</v>
      </c>
      <c r="C6068" s="0" t="s">
        <v>76</v>
      </c>
      <c r="D6068" s="0" t="s">
        <v>77</v>
      </c>
      <c r="E6068" s="0" t="n">
        <v>2032</v>
      </c>
      <c r="F6068" s="5" t="n">
        <v>1.212670041</v>
      </c>
      <c r="G6068" s="10" t="s">
        <v>4</v>
      </c>
    </row>
    <row r="6069" customFormat="false" ht="14.25" hidden="true" customHeight="false" outlineLevel="0" collapsed="false">
      <c r="A6069" s="0" t="s">
        <v>109</v>
      </c>
      <c r="B6069" s="0" t="s">
        <v>110</v>
      </c>
      <c r="C6069" s="0" t="s">
        <v>76</v>
      </c>
      <c r="D6069" s="0" t="s">
        <v>77</v>
      </c>
      <c r="E6069" s="0" t="n">
        <v>2033</v>
      </c>
      <c r="F6069" s="5" t="n">
        <v>1.228517952</v>
      </c>
      <c r="G6069" s="10" t="s">
        <v>4</v>
      </c>
    </row>
    <row r="6070" customFormat="false" ht="14.25" hidden="true" customHeight="false" outlineLevel="0" collapsed="false">
      <c r="A6070" s="0" t="s">
        <v>109</v>
      </c>
      <c r="B6070" s="0" t="s">
        <v>110</v>
      </c>
      <c r="C6070" s="0" t="s">
        <v>76</v>
      </c>
      <c r="D6070" s="0" t="s">
        <v>77</v>
      </c>
      <c r="E6070" s="0" t="n">
        <v>2034</v>
      </c>
      <c r="F6070" s="5" t="n">
        <v>1.2477608864</v>
      </c>
      <c r="G6070" s="10" t="s">
        <v>4</v>
      </c>
    </row>
    <row r="6071" customFormat="false" ht="14.25" hidden="true" customHeight="false" outlineLevel="0" collapsed="false">
      <c r="A6071" s="0" t="s">
        <v>109</v>
      </c>
      <c r="B6071" s="0" t="s">
        <v>110</v>
      </c>
      <c r="C6071" s="0" t="s">
        <v>76</v>
      </c>
      <c r="D6071" s="0" t="s">
        <v>77</v>
      </c>
      <c r="E6071" s="0" t="n">
        <v>2035</v>
      </c>
      <c r="F6071" s="5" t="n">
        <v>1.268913564</v>
      </c>
      <c r="G6071" s="10" t="s">
        <v>4</v>
      </c>
    </row>
    <row r="6072" customFormat="false" ht="14.25" hidden="true" customHeight="false" outlineLevel="0" collapsed="false">
      <c r="A6072" s="0" t="s">
        <v>109</v>
      </c>
      <c r="B6072" s="0" t="s">
        <v>110</v>
      </c>
      <c r="C6072" s="0" t="s">
        <v>76</v>
      </c>
      <c r="D6072" s="0" t="s">
        <v>77</v>
      </c>
      <c r="E6072" s="0" t="n">
        <v>2036</v>
      </c>
      <c r="F6072" s="5" t="n">
        <v>1.2763671964</v>
      </c>
      <c r="G6072" s="10" t="s">
        <v>4</v>
      </c>
    </row>
    <row r="6073" customFormat="false" ht="14.25" hidden="true" customHeight="false" outlineLevel="0" collapsed="false">
      <c r="A6073" s="0" t="s">
        <v>109</v>
      </c>
      <c r="B6073" s="0" t="s">
        <v>110</v>
      </c>
      <c r="C6073" s="0" t="s">
        <v>76</v>
      </c>
      <c r="D6073" s="0" t="s">
        <v>77</v>
      </c>
      <c r="E6073" s="0" t="n">
        <v>2037</v>
      </c>
      <c r="F6073" s="5" t="n">
        <v>1.2861557016</v>
      </c>
      <c r="G6073" s="10" t="s">
        <v>4</v>
      </c>
    </row>
    <row r="6074" customFormat="false" ht="14.25" hidden="true" customHeight="false" outlineLevel="0" collapsed="false">
      <c r="A6074" s="0" t="s">
        <v>109</v>
      </c>
      <c r="B6074" s="0" t="s">
        <v>110</v>
      </c>
      <c r="C6074" s="0" t="s">
        <v>76</v>
      </c>
      <c r="D6074" s="0" t="s">
        <v>77</v>
      </c>
      <c r="E6074" s="0" t="n">
        <v>2038</v>
      </c>
      <c r="F6074" s="5" t="n">
        <v>1.2927562074</v>
      </c>
      <c r="G6074" s="10" t="s">
        <v>4</v>
      </c>
    </row>
    <row r="6075" customFormat="false" ht="14.25" hidden="true" customHeight="false" outlineLevel="0" collapsed="false">
      <c r="A6075" s="0" t="s">
        <v>109</v>
      </c>
      <c r="B6075" s="0" t="s">
        <v>110</v>
      </c>
      <c r="C6075" s="0" t="s">
        <v>76</v>
      </c>
      <c r="D6075" s="0" t="s">
        <v>77</v>
      </c>
      <c r="E6075" s="0" t="n">
        <v>2039</v>
      </c>
      <c r="F6075" s="5" t="n">
        <v>1.3017813888</v>
      </c>
      <c r="G6075" s="10" t="s">
        <v>4</v>
      </c>
    </row>
    <row r="6076" customFormat="false" ht="14.25" hidden="true" customHeight="false" outlineLevel="0" collapsed="false">
      <c r="A6076" s="0" t="s">
        <v>109</v>
      </c>
      <c r="B6076" s="0" t="s">
        <v>110</v>
      </c>
      <c r="C6076" s="0" t="s">
        <v>76</v>
      </c>
      <c r="D6076" s="0" t="s">
        <v>77</v>
      </c>
      <c r="E6076" s="0" t="n">
        <v>2040</v>
      </c>
      <c r="F6076" s="5" t="n">
        <v>1.307528768</v>
      </c>
      <c r="G6076" s="10" t="s">
        <v>4</v>
      </c>
    </row>
    <row r="6077" customFormat="false" ht="14.25" hidden="true" customHeight="false" outlineLevel="0" collapsed="false">
      <c r="A6077" s="0" t="s">
        <v>109</v>
      </c>
      <c r="B6077" s="0" t="s">
        <v>110</v>
      </c>
      <c r="C6077" s="0" t="s">
        <v>76</v>
      </c>
      <c r="D6077" s="0" t="s">
        <v>78</v>
      </c>
      <c r="E6077" s="0" t="n">
        <v>2024</v>
      </c>
      <c r="F6077" s="5" t="n">
        <v>0</v>
      </c>
      <c r="G6077" s="10" t="s">
        <v>4</v>
      </c>
    </row>
    <row r="6078" customFormat="false" ht="14.25" hidden="true" customHeight="false" outlineLevel="0" collapsed="false">
      <c r="A6078" s="0" t="s">
        <v>109</v>
      </c>
      <c r="B6078" s="0" t="s">
        <v>110</v>
      </c>
      <c r="C6078" s="0" t="s">
        <v>76</v>
      </c>
      <c r="D6078" s="0" t="s">
        <v>78</v>
      </c>
      <c r="E6078" s="0" t="n">
        <v>2025</v>
      </c>
      <c r="F6078" s="5" t="n">
        <v>0</v>
      </c>
      <c r="G6078" s="10" t="s">
        <v>4</v>
      </c>
    </row>
    <row r="6079" customFormat="false" ht="14.25" hidden="true" customHeight="false" outlineLevel="0" collapsed="false">
      <c r="A6079" s="0" t="s">
        <v>109</v>
      </c>
      <c r="B6079" s="0" t="s">
        <v>110</v>
      </c>
      <c r="C6079" s="0" t="s">
        <v>76</v>
      </c>
      <c r="D6079" s="0" t="s">
        <v>78</v>
      </c>
      <c r="E6079" s="0" t="n">
        <v>2026</v>
      </c>
      <c r="F6079" s="5" t="n">
        <v>0</v>
      </c>
      <c r="G6079" s="10" t="s">
        <v>4</v>
      </c>
    </row>
    <row r="6080" customFormat="false" ht="14.25" hidden="true" customHeight="false" outlineLevel="0" collapsed="false">
      <c r="A6080" s="0" t="s">
        <v>109</v>
      </c>
      <c r="B6080" s="0" t="s">
        <v>110</v>
      </c>
      <c r="C6080" s="0" t="s">
        <v>76</v>
      </c>
      <c r="D6080" s="0" t="s">
        <v>78</v>
      </c>
      <c r="E6080" s="0" t="n">
        <v>2027</v>
      </c>
      <c r="F6080" s="5" t="n">
        <v>0</v>
      </c>
      <c r="G6080" s="10" t="s">
        <v>4</v>
      </c>
    </row>
    <row r="6081" customFormat="false" ht="14.25" hidden="true" customHeight="false" outlineLevel="0" collapsed="false">
      <c r="A6081" s="0" t="s">
        <v>109</v>
      </c>
      <c r="B6081" s="0" t="s">
        <v>110</v>
      </c>
      <c r="C6081" s="0" t="s">
        <v>76</v>
      </c>
      <c r="D6081" s="0" t="s">
        <v>78</v>
      </c>
      <c r="E6081" s="0" t="n">
        <v>2028</v>
      </c>
      <c r="F6081" s="5" t="n">
        <v>0</v>
      </c>
      <c r="G6081" s="10" t="s">
        <v>4</v>
      </c>
    </row>
    <row r="6082" customFormat="false" ht="14.25" hidden="true" customHeight="false" outlineLevel="0" collapsed="false">
      <c r="A6082" s="0" t="s">
        <v>109</v>
      </c>
      <c r="B6082" s="0" t="s">
        <v>110</v>
      </c>
      <c r="C6082" s="0" t="s">
        <v>76</v>
      </c>
      <c r="D6082" s="0" t="s">
        <v>78</v>
      </c>
      <c r="E6082" s="0" t="n">
        <v>2029</v>
      </c>
      <c r="F6082" s="5" t="n">
        <v>0</v>
      </c>
      <c r="G6082" s="10" t="s">
        <v>4</v>
      </c>
    </row>
    <row r="6083" customFormat="false" ht="14.25" hidden="true" customHeight="false" outlineLevel="0" collapsed="false">
      <c r="A6083" s="0" t="s">
        <v>109</v>
      </c>
      <c r="B6083" s="0" t="s">
        <v>110</v>
      </c>
      <c r="C6083" s="0" t="s">
        <v>76</v>
      </c>
      <c r="D6083" s="0" t="s">
        <v>78</v>
      </c>
      <c r="E6083" s="0" t="n">
        <v>2030</v>
      </c>
      <c r="F6083" s="5" t="n">
        <v>0</v>
      </c>
      <c r="G6083" s="10" t="s">
        <v>4</v>
      </c>
    </row>
    <row r="6084" customFormat="false" ht="14.25" hidden="true" customHeight="false" outlineLevel="0" collapsed="false">
      <c r="A6084" s="0" t="s">
        <v>109</v>
      </c>
      <c r="B6084" s="0" t="s">
        <v>110</v>
      </c>
      <c r="C6084" s="0" t="s">
        <v>76</v>
      </c>
      <c r="D6084" s="0" t="s">
        <v>78</v>
      </c>
      <c r="E6084" s="0" t="n">
        <v>2031</v>
      </c>
      <c r="F6084" s="5" t="n">
        <v>0</v>
      </c>
      <c r="G6084" s="10" t="s">
        <v>4</v>
      </c>
    </row>
    <row r="6085" customFormat="false" ht="14.25" hidden="true" customHeight="false" outlineLevel="0" collapsed="false">
      <c r="A6085" s="0" t="s">
        <v>109</v>
      </c>
      <c r="B6085" s="0" t="s">
        <v>110</v>
      </c>
      <c r="C6085" s="0" t="s">
        <v>76</v>
      </c>
      <c r="D6085" s="0" t="s">
        <v>78</v>
      </c>
      <c r="E6085" s="0" t="n">
        <v>2032</v>
      </c>
      <c r="F6085" s="5" t="n">
        <v>0</v>
      </c>
      <c r="G6085" s="10" t="s">
        <v>4</v>
      </c>
    </row>
    <row r="6086" customFormat="false" ht="14.25" hidden="true" customHeight="false" outlineLevel="0" collapsed="false">
      <c r="A6086" s="0" t="s">
        <v>109</v>
      </c>
      <c r="B6086" s="0" t="s">
        <v>110</v>
      </c>
      <c r="C6086" s="0" t="s">
        <v>76</v>
      </c>
      <c r="D6086" s="0" t="s">
        <v>78</v>
      </c>
      <c r="E6086" s="0" t="n">
        <v>2033</v>
      </c>
      <c r="F6086" s="5" t="n">
        <v>0</v>
      </c>
      <c r="G6086" s="10" t="s">
        <v>4</v>
      </c>
    </row>
    <row r="6087" customFormat="false" ht="14.25" hidden="true" customHeight="false" outlineLevel="0" collapsed="false">
      <c r="A6087" s="0" t="s">
        <v>109</v>
      </c>
      <c r="B6087" s="0" t="s">
        <v>110</v>
      </c>
      <c r="C6087" s="0" t="s">
        <v>76</v>
      </c>
      <c r="D6087" s="0" t="s">
        <v>78</v>
      </c>
      <c r="E6087" s="0" t="n">
        <v>2034</v>
      </c>
      <c r="F6087" s="5" t="n">
        <v>0</v>
      </c>
      <c r="G6087" s="10" t="s">
        <v>4</v>
      </c>
    </row>
    <row r="6088" customFormat="false" ht="14.25" hidden="true" customHeight="false" outlineLevel="0" collapsed="false">
      <c r="A6088" s="0" t="s">
        <v>109</v>
      </c>
      <c r="B6088" s="0" t="s">
        <v>110</v>
      </c>
      <c r="C6088" s="0" t="s">
        <v>76</v>
      </c>
      <c r="D6088" s="0" t="s">
        <v>78</v>
      </c>
      <c r="E6088" s="0" t="n">
        <v>2035</v>
      </c>
      <c r="F6088" s="5" t="n">
        <v>0</v>
      </c>
      <c r="G6088" s="10" t="s">
        <v>4</v>
      </c>
    </row>
    <row r="6089" customFormat="false" ht="14.25" hidden="true" customHeight="false" outlineLevel="0" collapsed="false">
      <c r="A6089" s="0" t="s">
        <v>109</v>
      </c>
      <c r="B6089" s="0" t="s">
        <v>110</v>
      </c>
      <c r="C6089" s="0" t="s">
        <v>76</v>
      </c>
      <c r="D6089" s="0" t="s">
        <v>78</v>
      </c>
      <c r="E6089" s="0" t="n">
        <v>2036</v>
      </c>
      <c r="F6089" s="5" t="n">
        <v>0</v>
      </c>
      <c r="G6089" s="10" t="s">
        <v>4</v>
      </c>
    </row>
    <row r="6090" customFormat="false" ht="14.25" hidden="true" customHeight="false" outlineLevel="0" collapsed="false">
      <c r="A6090" s="0" t="s">
        <v>109</v>
      </c>
      <c r="B6090" s="0" t="s">
        <v>110</v>
      </c>
      <c r="C6090" s="0" t="s">
        <v>76</v>
      </c>
      <c r="D6090" s="0" t="s">
        <v>78</v>
      </c>
      <c r="E6090" s="0" t="n">
        <v>2037</v>
      </c>
      <c r="F6090" s="5" t="n">
        <v>0</v>
      </c>
      <c r="G6090" s="10" t="s">
        <v>4</v>
      </c>
    </row>
    <row r="6091" customFormat="false" ht="14.25" hidden="true" customHeight="false" outlineLevel="0" collapsed="false">
      <c r="A6091" s="0" t="s">
        <v>109</v>
      </c>
      <c r="B6091" s="0" t="s">
        <v>110</v>
      </c>
      <c r="C6091" s="0" t="s">
        <v>76</v>
      </c>
      <c r="D6091" s="0" t="s">
        <v>78</v>
      </c>
      <c r="E6091" s="0" t="n">
        <v>2038</v>
      </c>
      <c r="F6091" s="5" t="n">
        <v>0</v>
      </c>
      <c r="G6091" s="10" t="s">
        <v>4</v>
      </c>
    </row>
    <row r="6092" customFormat="false" ht="14.25" hidden="true" customHeight="false" outlineLevel="0" collapsed="false">
      <c r="A6092" s="0" t="s">
        <v>109</v>
      </c>
      <c r="B6092" s="0" t="s">
        <v>110</v>
      </c>
      <c r="C6092" s="0" t="s">
        <v>76</v>
      </c>
      <c r="D6092" s="0" t="s">
        <v>78</v>
      </c>
      <c r="E6092" s="0" t="n">
        <v>2039</v>
      </c>
      <c r="F6092" s="5" t="n">
        <v>0</v>
      </c>
      <c r="G6092" s="10" t="s">
        <v>4</v>
      </c>
    </row>
    <row r="6093" customFormat="false" ht="14.25" hidden="true" customHeight="false" outlineLevel="0" collapsed="false">
      <c r="A6093" s="0" t="s">
        <v>109</v>
      </c>
      <c r="B6093" s="0" t="s">
        <v>110</v>
      </c>
      <c r="C6093" s="0" t="s">
        <v>76</v>
      </c>
      <c r="D6093" s="0" t="s">
        <v>78</v>
      </c>
      <c r="E6093" s="0" t="n">
        <v>2040</v>
      </c>
      <c r="F6093" s="5" t="n">
        <v>0</v>
      </c>
      <c r="G6093" s="10" t="s">
        <v>4</v>
      </c>
    </row>
    <row r="6094" customFormat="false" ht="14.25" hidden="true" customHeight="false" outlineLevel="0" collapsed="false">
      <c r="A6094" s="0" t="s">
        <v>109</v>
      </c>
      <c r="B6094" s="0" t="s">
        <v>110</v>
      </c>
      <c r="C6094" s="0" t="s">
        <v>76</v>
      </c>
      <c r="D6094" s="0" t="s">
        <v>71</v>
      </c>
      <c r="E6094" s="0" t="n">
        <v>2024</v>
      </c>
      <c r="F6094" s="5" t="n">
        <v>0.39480714</v>
      </c>
      <c r="G6094" s="10" t="s">
        <v>4</v>
      </c>
    </row>
    <row r="6095" customFormat="false" ht="14.25" hidden="true" customHeight="false" outlineLevel="0" collapsed="false">
      <c r="A6095" s="0" t="s">
        <v>109</v>
      </c>
      <c r="B6095" s="0" t="s">
        <v>110</v>
      </c>
      <c r="C6095" s="0" t="s">
        <v>76</v>
      </c>
      <c r="D6095" s="0" t="s">
        <v>71</v>
      </c>
      <c r="E6095" s="0" t="n">
        <v>2025</v>
      </c>
      <c r="F6095" s="5" t="n">
        <v>0.411727446</v>
      </c>
      <c r="G6095" s="10" t="s">
        <v>4</v>
      </c>
    </row>
    <row r="6096" customFormat="false" ht="14.25" hidden="true" customHeight="false" outlineLevel="0" collapsed="false">
      <c r="A6096" s="0" t="s">
        <v>109</v>
      </c>
      <c r="B6096" s="0" t="s">
        <v>110</v>
      </c>
      <c r="C6096" s="0" t="s">
        <v>76</v>
      </c>
      <c r="D6096" s="0" t="s">
        <v>71</v>
      </c>
      <c r="E6096" s="0" t="n">
        <v>2026</v>
      </c>
      <c r="F6096" s="5" t="n">
        <v>1.0698230136</v>
      </c>
      <c r="G6096" s="10" t="s">
        <v>4</v>
      </c>
    </row>
    <row r="6097" customFormat="false" ht="14.25" hidden="true" customHeight="false" outlineLevel="0" collapsed="false">
      <c r="A6097" s="0" t="s">
        <v>109</v>
      </c>
      <c r="B6097" s="0" t="s">
        <v>110</v>
      </c>
      <c r="C6097" s="0" t="s">
        <v>76</v>
      </c>
      <c r="D6097" s="0" t="s">
        <v>71</v>
      </c>
      <c r="E6097" s="0" t="n">
        <v>2027</v>
      </c>
      <c r="F6097" s="5" t="n">
        <v>1.608297444</v>
      </c>
      <c r="G6097" s="10" t="s">
        <v>4</v>
      </c>
    </row>
    <row r="6098" customFormat="false" ht="14.25" hidden="true" customHeight="false" outlineLevel="0" collapsed="false">
      <c r="A6098" s="0" t="s">
        <v>109</v>
      </c>
      <c r="B6098" s="0" t="s">
        <v>110</v>
      </c>
      <c r="C6098" s="0" t="s">
        <v>76</v>
      </c>
      <c r="D6098" s="0" t="s">
        <v>71</v>
      </c>
      <c r="E6098" s="0" t="n">
        <v>2028</v>
      </c>
      <c r="F6098" s="5" t="n">
        <v>1.744338882</v>
      </c>
      <c r="G6098" s="10" t="s">
        <v>4</v>
      </c>
    </row>
    <row r="6099" customFormat="false" ht="14.25" hidden="true" customHeight="false" outlineLevel="0" collapsed="false">
      <c r="A6099" s="0" t="s">
        <v>109</v>
      </c>
      <c r="B6099" s="0" t="s">
        <v>110</v>
      </c>
      <c r="C6099" s="0" t="s">
        <v>76</v>
      </c>
      <c r="D6099" s="0" t="s">
        <v>71</v>
      </c>
      <c r="E6099" s="0" t="n">
        <v>2029</v>
      </c>
      <c r="F6099" s="5" t="n">
        <v>1.7200482</v>
      </c>
      <c r="G6099" s="10" t="s">
        <v>4</v>
      </c>
    </row>
    <row r="6100" customFormat="false" ht="14.25" hidden="true" customHeight="false" outlineLevel="0" collapsed="false">
      <c r="A6100" s="0" t="s">
        <v>109</v>
      </c>
      <c r="B6100" s="0" t="s">
        <v>110</v>
      </c>
      <c r="C6100" s="0" t="s">
        <v>76</v>
      </c>
      <c r="D6100" s="0" t="s">
        <v>71</v>
      </c>
      <c r="E6100" s="0" t="n">
        <v>2030</v>
      </c>
      <c r="F6100" s="5" t="n">
        <v>1.260420678</v>
      </c>
      <c r="G6100" s="10" t="s">
        <v>4</v>
      </c>
    </row>
    <row r="6101" customFormat="false" ht="14.25" hidden="true" customHeight="false" outlineLevel="0" collapsed="false">
      <c r="A6101" s="0" t="s">
        <v>109</v>
      </c>
      <c r="B6101" s="0" t="s">
        <v>110</v>
      </c>
      <c r="C6101" s="0" t="s">
        <v>76</v>
      </c>
      <c r="D6101" s="0" t="s">
        <v>71</v>
      </c>
      <c r="E6101" s="0" t="n">
        <v>2031</v>
      </c>
      <c r="F6101" s="5" t="n">
        <v>1.22467464</v>
      </c>
      <c r="G6101" s="10" t="s">
        <v>4</v>
      </c>
    </row>
    <row r="6102" customFormat="false" ht="14.25" hidden="true" customHeight="false" outlineLevel="0" collapsed="false">
      <c r="A6102" s="0" t="s">
        <v>109</v>
      </c>
      <c r="B6102" s="0" t="s">
        <v>110</v>
      </c>
      <c r="C6102" s="0" t="s">
        <v>76</v>
      </c>
      <c r="D6102" s="0" t="s">
        <v>71</v>
      </c>
      <c r="E6102" s="0" t="n">
        <v>2032</v>
      </c>
      <c r="F6102" s="5" t="n">
        <v>1.212670041</v>
      </c>
      <c r="G6102" s="10" t="s">
        <v>4</v>
      </c>
    </row>
    <row r="6103" customFormat="false" ht="14.25" hidden="true" customHeight="false" outlineLevel="0" collapsed="false">
      <c r="A6103" s="0" t="s">
        <v>109</v>
      </c>
      <c r="B6103" s="0" t="s">
        <v>110</v>
      </c>
      <c r="C6103" s="0" t="s">
        <v>76</v>
      </c>
      <c r="D6103" s="0" t="s">
        <v>71</v>
      </c>
      <c r="E6103" s="0" t="n">
        <v>2033</v>
      </c>
      <c r="F6103" s="5" t="n">
        <v>1.228517952</v>
      </c>
      <c r="G6103" s="10" t="s">
        <v>4</v>
      </c>
    </row>
    <row r="6104" customFormat="false" ht="14.25" hidden="true" customHeight="false" outlineLevel="0" collapsed="false">
      <c r="A6104" s="0" t="s">
        <v>109</v>
      </c>
      <c r="B6104" s="0" t="s">
        <v>110</v>
      </c>
      <c r="C6104" s="0" t="s">
        <v>76</v>
      </c>
      <c r="D6104" s="0" t="s">
        <v>71</v>
      </c>
      <c r="E6104" s="0" t="n">
        <v>2034</v>
      </c>
      <c r="F6104" s="5" t="n">
        <v>1.2477608864</v>
      </c>
      <c r="G6104" s="10" t="s">
        <v>4</v>
      </c>
    </row>
    <row r="6105" customFormat="false" ht="14.25" hidden="true" customHeight="false" outlineLevel="0" collapsed="false">
      <c r="A6105" s="0" t="s">
        <v>109</v>
      </c>
      <c r="B6105" s="0" t="s">
        <v>110</v>
      </c>
      <c r="C6105" s="0" t="s">
        <v>76</v>
      </c>
      <c r="D6105" s="0" t="s">
        <v>71</v>
      </c>
      <c r="E6105" s="0" t="n">
        <v>2035</v>
      </c>
      <c r="F6105" s="5" t="n">
        <v>1.268913564</v>
      </c>
      <c r="G6105" s="10" t="s">
        <v>4</v>
      </c>
    </row>
    <row r="6106" customFormat="false" ht="14.25" hidden="true" customHeight="false" outlineLevel="0" collapsed="false">
      <c r="A6106" s="0" t="s">
        <v>109</v>
      </c>
      <c r="B6106" s="0" t="s">
        <v>110</v>
      </c>
      <c r="C6106" s="0" t="s">
        <v>76</v>
      </c>
      <c r="D6106" s="0" t="s">
        <v>71</v>
      </c>
      <c r="E6106" s="0" t="n">
        <v>2036</v>
      </c>
      <c r="F6106" s="5" t="n">
        <v>1.2763671964</v>
      </c>
      <c r="G6106" s="10" t="s">
        <v>4</v>
      </c>
    </row>
    <row r="6107" customFormat="false" ht="14.25" hidden="true" customHeight="false" outlineLevel="0" collapsed="false">
      <c r="A6107" s="0" t="s">
        <v>109</v>
      </c>
      <c r="B6107" s="0" t="s">
        <v>110</v>
      </c>
      <c r="C6107" s="0" t="s">
        <v>76</v>
      </c>
      <c r="D6107" s="0" t="s">
        <v>71</v>
      </c>
      <c r="E6107" s="0" t="n">
        <v>2037</v>
      </c>
      <c r="F6107" s="5" t="n">
        <v>1.2861557016</v>
      </c>
      <c r="G6107" s="10" t="s">
        <v>4</v>
      </c>
    </row>
    <row r="6108" customFormat="false" ht="14.25" hidden="true" customHeight="false" outlineLevel="0" collapsed="false">
      <c r="A6108" s="0" t="s">
        <v>109</v>
      </c>
      <c r="B6108" s="0" t="s">
        <v>110</v>
      </c>
      <c r="C6108" s="0" t="s">
        <v>76</v>
      </c>
      <c r="D6108" s="0" t="s">
        <v>71</v>
      </c>
      <c r="E6108" s="0" t="n">
        <v>2038</v>
      </c>
      <c r="F6108" s="5" t="n">
        <v>1.2927562074</v>
      </c>
      <c r="G6108" s="10" t="s">
        <v>4</v>
      </c>
    </row>
    <row r="6109" customFormat="false" ht="14.25" hidden="true" customHeight="false" outlineLevel="0" collapsed="false">
      <c r="A6109" s="0" t="s">
        <v>109</v>
      </c>
      <c r="B6109" s="0" t="s">
        <v>110</v>
      </c>
      <c r="C6109" s="0" t="s">
        <v>76</v>
      </c>
      <c r="D6109" s="0" t="s">
        <v>71</v>
      </c>
      <c r="E6109" s="0" t="n">
        <v>2039</v>
      </c>
      <c r="F6109" s="5" t="n">
        <v>1.3017813888</v>
      </c>
      <c r="G6109" s="10" t="s">
        <v>4</v>
      </c>
    </row>
    <row r="6110" customFormat="false" ht="14.25" hidden="true" customHeight="false" outlineLevel="0" collapsed="false">
      <c r="A6110" s="0" t="s">
        <v>109</v>
      </c>
      <c r="B6110" s="0" t="s">
        <v>110</v>
      </c>
      <c r="C6110" s="0" t="s">
        <v>76</v>
      </c>
      <c r="D6110" s="0" t="s">
        <v>71</v>
      </c>
      <c r="E6110" s="0" t="n">
        <v>2040</v>
      </c>
      <c r="F6110" s="5" t="n">
        <v>1.307528768</v>
      </c>
      <c r="G6110" s="10" t="s">
        <v>4</v>
      </c>
    </row>
    <row r="6111" customFormat="false" ht="14.25" hidden="true" customHeight="false" outlineLevel="0" collapsed="false">
      <c r="A6111" s="0" t="s">
        <v>109</v>
      </c>
      <c r="B6111" s="0" t="s">
        <v>110</v>
      </c>
      <c r="C6111" s="0" t="s">
        <v>79</v>
      </c>
      <c r="D6111" s="0" t="s">
        <v>80</v>
      </c>
      <c r="E6111" s="0" t="n">
        <v>2024</v>
      </c>
      <c r="F6111" s="5" t="n">
        <v>0</v>
      </c>
      <c r="G6111" s="10" t="s">
        <v>4</v>
      </c>
    </row>
    <row r="6112" customFormat="false" ht="14.25" hidden="true" customHeight="false" outlineLevel="0" collapsed="false">
      <c r="A6112" s="0" t="s">
        <v>109</v>
      </c>
      <c r="B6112" s="0" t="s">
        <v>110</v>
      </c>
      <c r="C6112" s="0" t="s">
        <v>79</v>
      </c>
      <c r="D6112" s="0" t="s">
        <v>80</v>
      </c>
      <c r="E6112" s="0" t="n">
        <v>2025</v>
      </c>
      <c r="F6112" s="5" t="n">
        <v>26.5951348615416</v>
      </c>
      <c r="G6112" s="10" t="s">
        <v>4</v>
      </c>
    </row>
    <row r="6113" customFormat="false" ht="14.25" hidden="true" customHeight="false" outlineLevel="0" collapsed="false">
      <c r="A6113" s="0" t="s">
        <v>109</v>
      </c>
      <c r="B6113" s="0" t="s">
        <v>110</v>
      </c>
      <c r="C6113" s="0" t="s">
        <v>79</v>
      </c>
      <c r="D6113" s="0" t="s">
        <v>80</v>
      </c>
      <c r="E6113" s="0" t="n">
        <v>2026</v>
      </c>
      <c r="F6113" s="5" t="n">
        <v>29.5293697022166</v>
      </c>
      <c r="G6113" s="10" t="s">
        <v>4</v>
      </c>
    </row>
    <row r="6114" customFormat="false" ht="14.25" hidden="true" customHeight="false" outlineLevel="0" collapsed="false">
      <c r="A6114" s="0" t="s">
        <v>109</v>
      </c>
      <c r="B6114" s="0" t="s">
        <v>110</v>
      </c>
      <c r="C6114" s="0" t="s">
        <v>79</v>
      </c>
      <c r="D6114" s="0" t="s">
        <v>80</v>
      </c>
      <c r="E6114" s="0" t="n">
        <v>2027</v>
      </c>
      <c r="F6114" s="5" t="n">
        <v>31.0144039211482</v>
      </c>
      <c r="G6114" s="10" t="s">
        <v>4</v>
      </c>
    </row>
    <row r="6115" customFormat="false" ht="14.25" hidden="true" customHeight="false" outlineLevel="0" collapsed="false">
      <c r="A6115" s="0" t="s">
        <v>109</v>
      </c>
      <c r="B6115" s="0" t="s">
        <v>110</v>
      </c>
      <c r="C6115" s="0" t="s">
        <v>79</v>
      </c>
      <c r="D6115" s="0" t="s">
        <v>80</v>
      </c>
      <c r="E6115" s="0" t="n">
        <v>2028</v>
      </c>
      <c r="F6115" s="5" t="n">
        <v>32.1860111510703</v>
      </c>
      <c r="G6115" s="10" t="s">
        <v>4</v>
      </c>
    </row>
    <row r="6116" customFormat="false" ht="14.25" hidden="true" customHeight="false" outlineLevel="0" collapsed="false">
      <c r="A6116" s="0" t="s">
        <v>109</v>
      </c>
      <c r="B6116" s="0" t="s">
        <v>110</v>
      </c>
      <c r="C6116" s="0" t="s">
        <v>79</v>
      </c>
      <c r="D6116" s="0" t="s">
        <v>80</v>
      </c>
      <c r="E6116" s="0" t="n">
        <v>2029</v>
      </c>
      <c r="F6116" s="5" t="n">
        <v>34.1148219657305</v>
      </c>
      <c r="G6116" s="10" t="s">
        <v>4</v>
      </c>
    </row>
    <row r="6117" customFormat="false" ht="14.25" hidden="true" customHeight="false" outlineLevel="0" collapsed="false">
      <c r="A6117" s="0" t="s">
        <v>109</v>
      </c>
      <c r="B6117" s="0" t="s">
        <v>110</v>
      </c>
      <c r="C6117" s="0" t="s">
        <v>79</v>
      </c>
      <c r="D6117" s="0" t="s">
        <v>80</v>
      </c>
      <c r="E6117" s="0" t="n">
        <v>2030</v>
      </c>
      <c r="F6117" s="5" t="n">
        <v>36.019279745831</v>
      </c>
      <c r="G6117" s="10" t="s">
        <v>4</v>
      </c>
    </row>
    <row r="6118" customFormat="false" ht="14.25" hidden="true" customHeight="false" outlineLevel="0" collapsed="false">
      <c r="A6118" s="0" t="s">
        <v>109</v>
      </c>
      <c r="B6118" s="0" t="s">
        <v>110</v>
      </c>
      <c r="C6118" s="0" t="s">
        <v>79</v>
      </c>
      <c r="D6118" s="0" t="s">
        <v>80</v>
      </c>
      <c r="E6118" s="0" t="n">
        <v>2031</v>
      </c>
      <c r="F6118" s="5" t="n">
        <v>38.0816507278474</v>
      </c>
      <c r="G6118" s="10" t="s">
        <v>4</v>
      </c>
    </row>
    <row r="6119" customFormat="false" ht="14.25" hidden="true" customHeight="false" outlineLevel="0" collapsed="false">
      <c r="A6119" s="0" t="s">
        <v>109</v>
      </c>
      <c r="B6119" s="0" t="s">
        <v>110</v>
      </c>
      <c r="C6119" s="0" t="s">
        <v>79</v>
      </c>
      <c r="D6119" s="0" t="s">
        <v>80</v>
      </c>
      <c r="E6119" s="0" t="n">
        <v>2032</v>
      </c>
      <c r="F6119" s="5" t="n">
        <v>40.4402989671405</v>
      </c>
      <c r="G6119" s="10" t="s">
        <v>4</v>
      </c>
    </row>
    <row r="6120" customFormat="false" ht="14.25" hidden="true" customHeight="false" outlineLevel="0" collapsed="false">
      <c r="A6120" s="0" t="s">
        <v>109</v>
      </c>
      <c r="B6120" s="0" t="s">
        <v>110</v>
      </c>
      <c r="C6120" s="0" t="s">
        <v>79</v>
      </c>
      <c r="D6120" s="0" t="s">
        <v>80</v>
      </c>
      <c r="E6120" s="0" t="n">
        <v>2033</v>
      </c>
      <c r="F6120" s="5" t="n">
        <v>42.9566602449992</v>
      </c>
      <c r="G6120" s="10" t="s">
        <v>4</v>
      </c>
    </row>
    <row r="6121" customFormat="false" ht="14.25" hidden="true" customHeight="false" outlineLevel="0" collapsed="false">
      <c r="A6121" s="0" t="s">
        <v>109</v>
      </c>
      <c r="B6121" s="0" t="s">
        <v>110</v>
      </c>
      <c r="C6121" s="0" t="s">
        <v>79</v>
      </c>
      <c r="D6121" s="0" t="s">
        <v>80</v>
      </c>
      <c r="E6121" s="0" t="n">
        <v>2034</v>
      </c>
      <c r="F6121" s="5" t="n">
        <v>45.4613625977577</v>
      </c>
      <c r="G6121" s="10" t="s">
        <v>4</v>
      </c>
    </row>
    <row r="6122" customFormat="false" ht="14.25" hidden="true" customHeight="false" outlineLevel="0" collapsed="false">
      <c r="A6122" s="0" t="s">
        <v>109</v>
      </c>
      <c r="B6122" s="0" t="s">
        <v>110</v>
      </c>
      <c r="C6122" s="0" t="s">
        <v>79</v>
      </c>
      <c r="D6122" s="0" t="s">
        <v>80</v>
      </c>
      <c r="E6122" s="0" t="n">
        <v>2035</v>
      </c>
      <c r="F6122" s="5" t="n">
        <v>48.1756771468164</v>
      </c>
      <c r="G6122" s="10" t="s">
        <v>4</v>
      </c>
    </row>
    <row r="6123" customFormat="false" ht="14.25" hidden="true" customHeight="false" outlineLevel="0" collapsed="false">
      <c r="A6123" s="0" t="s">
        <v>109</v>
      </c>
      <c r="B6123" s="0" t="s">
        <v>110</v>
      </c>
      <c r="C6123" s="0" t="s">
        <v>79</v>
      </c>
      <c r="D6123" s="0" t="s">
        <v>80</v>
      </c>
      <c r="E6123" s="0" t="n">
        <v>2036</v>
      </c>
      <c r="F6123" s="5" t="n">
        <v>50.312546634461</v>
      </c>
      <c r="G6123" s="10" t="s">
        <v>4</v>
      </c>
    </row>
    <row r="6124" customFormat="false" ht="14.25" hidden="true" customHeight="false" outlineLevel="0" collapsed="false">
      <c r="A6124" s="0" t="s">
        <v>109</v>
      </c>
      <c r="B6124" s="0" t="s">
        <v>110</v>
      </c>
      <c r="C6124" s="0" t="s">
        <v>79</v>
      </c>
      <c r="D6124" s="0" t="s">
        <v>80</v>
      </c>
      <c r="E6124" s="0" t="n">
        <v>2037</v>
      </c>
      <c r="F6124" s="5" t="n">
        <v>52.582296841617</v>
      </c>
      <c r="G6124" s="10" t="s">
        <v>4</v>
      </c>
    </row>
    <row r="6125" customFormat="false" ht="14.25" hidden="true" customHeight="false" outlineLevel="0" collapsed="false">
      <c r="A6125" s="0" t="s">
        <v>109</v>
      </c>
      <c r="B6125" s="0" t="s">
        <v>110</v>
      </c>
      <c r="C6125" s="0" t="s">
        <v>79</v>
      </c>
      <c r="D6125" s="0" t="s">
        <v>80</v>
      </c>
      <c r="E6125" s="0" t="n">
        <v>2038</v>
      </c>
      <c r="F6125" s="5" t="n">
        <v>54.9520095614006</v>
      </c>
      <c r="G6125" s="10" t="s">
        <v>4</v>
      </c>
    </row>
    <row r="6126" customFormat="false" ht="14.25" hidden="true" customHeight="false" outlineLevel="0" collapsed="false">
      <c r="A6126" s="0" t="s">
        <v>109</v>
      </c>
      <c r="B6126" s="0" t="s">
        <v>110</v>
      </c>
      <c r="C6126" s="0" t="s">
        <v>79</v>
      </c>
      <c r="D6126" s="0" t="s">
        <v>80</v>
      </c>
      <c r="E6126" s="0" t="n">
        <v>2039</v>
      </c>
      <c r="F6126" s="5" t="n">
        <v>57.6678539185346</v>
      </c>
      <c r="G6126" s="10" t="s">
        <v>4</v>
      </c>
    </row>
    <row r="6127" customFormat="false" ht="14.25" hidden="true" customHeight="false" outlineLevel="0" collapsed="false">
      <c r="A6127" s="0" t="s">
        <v>109</v>
      </c>
      <c r="B6127" s="0" t="s">
        <v>110</v>
      </c>
      <c r="C6127" s="0" t="s">
        <v>79</v>
      </c>
      <c r="D6127" s="0" t="s">
        <v>80</v>
      </c>
      <c r="E6127" s="0" t="n">
        <v>2040</v>
      </c>
      <c r="F6127" s="5" t="n">
        <v>60.3224546192103</v>
      </c>
      <c r="G6127" s="10" t="s">
        <v>4</v>
      </c>
    </row>
    <row r="6128" customFormat="false" ht="14.25" hidden="true" customHeight="false" outlineLevel="0" collapsed="false">
      <c r="A6128" s="0" t="s">
        <v>109</v>
      </c>
      <c r="B6128" s="0" t="s">
        <v>110</v>
      </c>
      <c r="C6128" s="0" t="s">
        <v>79</v>
      </c>
      <c r="D6128" s="0" t="s">
        <v>81</v>
      </c>
      <c r="E6128" s="0" t="n">
        <v>2024</v>
      </c>
      <c r="F6128" s="5" t="n">
        <v>0</v>
      </c>
      <c r="G6128" s="10" t="s">
        <v>4</v>
      </c>
    </row>
    <row r="6129" customFormat="false" ht="14.25" hidden="true" customHeight="false" outlineLevel="0" collapsed="false">
      <c r="A6129" s="0" t="s">
        <v>109</v>
      </c>
      <c r="B6129" s="0" t="s">
        <v>110</v>
      </c>
      <c r="C6129" s="0" t="s">
        <v>79</v>
      </c>
      <c r="D6129" s="0" t="s">
        <v>81</v>
      </c>
      <c r="E6129" s="0" t="n">
        <v>2025</v>
      </c>
      <c r="F6129" s="5" t="n">
        <v>12.4612633693971</v>
      </c>
      <c r="G6129" s="10" t="s">
        <v>4</v>
      </c>
    </row>
    <row r="6130" customFormat="false" ht="14.25" hidden="true" customHeight="false" outlineLevel="0" collapsed="false">
      <c r="A6130" s="0" t="s">
        <v>109</v>
      </c>
      <c r="B6130" s="0" t="s">
        <v>110</v>
      </c>
      <c r="C6130" s="0" t="s">
        <v>79</v>
      </c>
      <c r="D6130" s="0" t="s">
        <v>81</v>
      </c>
      <c r="E6130" s="0" t="n">
        <v>2026</v>
      </c>
      <c r="F6130" s="5" t="n">
        <v>13.2720187076585</v>
      </c>
      <c r="G6130" s="10" t="s">
        <v>4</v>
      </c>
    </row>
    <row r="6131" customFormat="false" ht="14.25" hidden="true" customHeight="false" outlineLevel="0" collapsed="false">
      <c r="A6131" s="0" t="s">
        <v>109</v>
      </c>
      <c r="B6131" s="0" t="s">
        <v>110</v>
      </c>
      <c r="C6131" s="0" t="s">
        <v>79</v>
      </c>
      <c r="D6131" s="0" t="s">
        <v>81</v>
      </c>
      <c r="E6131" s="0" t="n">
        <v>2027</v>
      </c>
      <c r="F6131" s="5" t="n">
        <v>13.3268697010421</v>
      </c>
      <c r="G6131" s="10" t="s">
        <v>4</v>
      </c>
    </row>
    <row r="6132" customFormat="false" ht="14.25" hidden="true" customHeight="false" outlineLevel="0" collapsed="false">
      <c r="A6132" s="0" t="s">
        <v>109</v>
      </c>
      <c r="B6132" s="0" t="s">
        <v>110</v>
      </c>
      <c r="C6132" s="0" t="s">
        <v>79</v>
      </c>
      <c r="D6132" s="0" t="s">
        <v>81</v>
      </c>
      <c r="E6132" s="0" t="n">
        <v>2028</v>
      </c>
      <c r="F6132" s="5" t="n">
        <v>13.499618758664</v>
      </c>
      <c r="G6132" s="10" t="s">
        <v>4</v>
      </c>
    </row>
    <row r="6133" customFormat="false" ht="14.25" hidden="true" customHeight="false" outlineLevel="0" collapsed="false">
      <c r="A6133" s="0" t="s">
        <v>109</v>
      </c>
      <c r="B6133" s="0" t="s">
        <v>110</v>
      </c>
      <c r="C6133" s="0" t="s">
        <v>79</v>
      </c>
      <c r="D6133" s="0" t="s">
        <v>81</v>
      </c>
      <c r="E6133" s="0" t="n">
        <v>2029</v>
      </c>
      <c r="F6133" s="5" t="n">
        <v>13.6387349230761</v>
      </c>
      <c r="G6133" s="10" t="s">
        <v>4</v>
      </c>
    </row>
    <row r="6134" customFormat="false" ht="14.25" hidden="true" customHeight="false" outlineLevel="0" collapsed="false">
      <c r="A6134" s="0" t="s">
        <v>109</v>
      </c>
      <c r="B6134" s="0" t="s">
        <v>110</v>
      </c>
      <c r="C6134" s="0" t="s">
        <v>79</v>
      </c>
      <c r="D6134" s="0" t="s">
        <v>81</v>
      </c>
      <c r="E6134" s="0" t="n">
        <v>2030</v>
      </c>
      <c r="F6134" s="5" t="n">
        <v>13.7469775133033</v>
      </c>
      <c r="G6134" s="10" t="s">
        <v>4</v>
      </c>
    </row>
    <row r="6135" customFormat="false" ht="14.25" hidden="true" customHeight="false" outlineLevel="0" collapsed="false">
      <c r="A6135" s="0" t="s">
        <v>109</v>
      </c>
      <c r="B6135" s="0" t="s">
        <v>110</v>
      </c>
      <c r="C6135" s="0" t="s">
        <v>79</v>
      </c>
      <c r="D6135" s="0" t="s">
        <v>81</v>
      </c>
      <c r="E6135" s="0" t="n">
        <v>2031</v>
      </c>
      <c r="F6135" s="5" t="n">
        <v>13.7439574633379</v>
      </c>
      <c r="G6135" s="10" t="s">
        <v>4</v>
      </c>
    </row>
    <row r="6136" customFormat="false" ht="14.25" hidden="true" customHeight="false" outlineLevel="0" collapsed="false">
      <c r="A6136" s="0" t="s">
        <v>109</v>
      </c>
      <c r="B6136" s="0" t="s">
        <v>110</v>
      </c>
      <c r="C6136" s="0" t="s">
        <v>79</v>
      </c>
      <c r="D6136" s="0" t="s">
        <v>81</v>
      </c>
      <c r="E6136" s="0" t="n">
        <v>2032</v>
      </c>
      <c r="F6136" s="5" t="n">
        <v>13.9410120680626</v>
      </c>
      <c r="G6136" s="10" t="s">
        <v>4</v>
      </c>
    </row>
    <row r="6137" customFormat="false" ht="14.25" hidden="true" customHeight="false" outlineLevel="0" collapsed="false">
      <c r="A6137" s="0" t="s">
        <v>109</v>
      </c>
      <c r="B6137" s="0" t="s">
        <v>110</v>
      </c>
      <c r="C6137" s="0" t="s">
        <v>79</v>
      </c>
      <c r="D6137" s="0" t="s">
        <v>81</v>
      </c>
      <c r="E6137" s="0" t="n">
        <v>2033</v>
      </c>
      <c r="F6137" s="5" t="n">
        <v>14.1539720267384</v>
      </c>
      <c r="G6137" s="10" t="s">
        <v>4</v>
      </c>
    </row>
    <row r="6138" customFormat="false" ht="14.25" hidden="true" customHeight="false" outlineLevel="0" collapsed="false">
      <c r="A6138" s="0" t="s">
        <v>109</v>
      </c>
      <c r="B6138" s="0" t="s">
        <v>110</v>
      </c>
      <c r="C6138" s="0" t="s">
        <v>79</v>
      </c>
      <c r="D6138" s="0" t="s">
        <v>81</v>
      </c>
      <c r="E6138" s="0" t="n">
        <v>2034</v>
      </c>
      <c r="F6138" s="5" t="n">
        <v>14.3438262068323</v>
      </c>
      <c r="G6138" s="10" t="s">
        <v>4</v>
      </c>
    </row>
    <row r="6139" customFormat="false" ht="14.25" hidden="true" customHeight="false" outlineLevel="0" collapsed="false">
      <c r="A6139" s="0" t="s">
        <v>109</v>
      </c>
      <c r="B6139" s="0" t="s">
        <v>110</v>
      </c>
      <c r="C6139" s="0" t="s">
        <v>79</v>
      </c>
      <c r="D6139" s="0" t="s">
        <v>81</v>
      </c>
      <c r="E6139" s="0" t="n">
        <v>2035</v>
      </c>
      <c r="F6139" s="5" t="n">
        <v>14.5604151102158</v>
      </c>
      <c r="G6139" s="10" t="s">
        <v>4</v>
      </c>
    </row>
    <row r="6140" customFormat="false" ht="14.25" hidden="true" customHeight="false" outlineLevel="0" collapsed="false">
      <c r="A6140" s="0" t="s">
        <v>109</v>
      </c>
      <c r="B6140" s="0" t="s">
        <v>110</v>
      </c>
      <c r="C6140" s="0" t="s">
        <v>79</v>
      </c>
      <c r="D6140" s="0" t="s">
        <v>81</v>
      </c>
      <c r="E6140" s="0" t="n">
        <v>2036</v>
      </c>
      <c r="F6140" s="5" t="n">
        <v>14.6235454695388</v>
      </c>
      <c r="G6140" s="10" t="s">
        <v>4</v>
      </c>
    </row>
    <row r="6141" customFormat="false" ht="14.25" hidden="true" customHeight="false" outlineLevel="0" collapsed="false">
      <c r="A6141" s="0" t="s">
        <v>109</v>
      </c>
      <c r="B6141" s="0" t="s">
        <v>110</v>
      </c>
      <c r="C6141" s="0" t="s">
        <v>79</v>
      </c>
      <c r="D6141" s="0" t="s">
        <v>81</v>
      </c>
      <c r="E6141" s="0" t="n">
        <v>2037</v>
      </c>
      <c r="F6141" s="5" t="n">
        <v>14.7144203322817</v>
      </c>
      <c r="G6141" s="10" t="s">
        <v>4</v>
      </c>
    </row>
    <row r="6142" customFormat="false" ht="14.25" hidden="true" customHeight="false" outlineLevel="0" collapsed="false">
      <c r="A6142" s="0" t="s">
        <v>109</v>
      </c>
      <c r="B6142" s="0" t="s">
        <v>110</v>
      </c>
      <c r="C6142" s="0" t="s">
        <v>79</v>
      </c>
      <c r="D6142" s="0" t="s">
        <v>81</v>
      </c>
      <c r="E6142" s="0" t="n">
        <v>2038</v>
      </c>
      <c r="F6142" s="5" t="n">
        <v>14.8120031437964</v>
      </c>
      <c r="G6142" s="10" t="s">
        <v>4</v>
      </c>
    </row>
    <row r="6143" customFormat="false" ht="14.25" hidden="true" customHeight="false" outlineLevel="0" collapsed="false">
      <c r="A6143" s="0" t="s">
        <v>109</v>
      </c>
      <c r="B6143" s="0" t="s">
        <v>110</v>
      </c>
      <c r="C6143" s="0" t="s">
        <v>79</v>
      </c>
      <c r="D6143" s="0" t="s">
        <v>81</v>
      </c>
      <c r="E6143" s="0" t="n">
        <v>2039</v>
      </c>
      <c r="F6143" s="5" t="n">
        <v>14.8993997046575</v>
      </c>
      <c r="G6143" s="10" t="s">
        <v>4</v>
      </c>
    </row>
    <row r="6144" customFormat="false" ht="14.25" hidden="true" customHeight="false" outlineLevel="0" collapsed="false">
      <c r="A6144" s="0" t="s">
        <v>109</v>
      </c>
      <c r="B6144" s="0" t="s">
        <v>110</v>
      </c>
      <c r="C6144" s="0" t="s">
        <v>79</v>
      </c>
      <c r="D6144" s="0" t="s">
        <v>81</v>
      </c>
      <c r="E6144" s="0" t="n">
        <v>2040</v>
      </c>
      <c r="F6144" s="5" t="n">
        <v>14.9198234228756</v>
      </c>
      <c r="G6144" s="10" t="s">
        <v>4</v>
      </c>
    </row>
    <row r="6145" customFormat="false" ht="14.25" hidden="true" customHeight="false" outlineLevel="0" collapsed="false">
      <c r="A6145" s="0" t="s">
        <v>109</v>
      </c>
      <c r="B6145" s="0" t="s">
        <v>110</v>
      </c>
      <c r="C6145" s="0" t="s">
        <v>79</v>
      </c>
      <c r="D6145" s="0" t="s">
        <v>82</v>
      </c>
      <c r="E6145" s="0" t="n">
        <v>2024</v>
      </c>
      <c r="F6145" s="5" t="n">
        <v>0</v>
      </c>
      <c r="G6145" s="10" t="s">
        <v>4</v>
      </c>
    </row>
    <row r="6146" customFormat="false" ht="14.25" hidden="true" customHeight="false" outlineLevel="0" collapsed="false">
      <c r="A6146" s="0" t="s">
        <v>109</v>
      </c>
      <c r="B6146" s="0" t="s">
        <v>110</v>
      </c>
      <c r="C6146" s="0" t="s">
        <v>79</v>
      </c>
      <c r="D6146" s="0" t="s">
        <v>82</v>
      </c>
      <c r="E6146" s="0" t="n">
        <v>2025</v>
      </c>
      <c r="F6146" s="5" t="n">
        <v>156.601518540265</v>
      </c>
      <c r="G6146" s="10" t="s">
        <v>4</v>
      </c>
    </row>
    <row r="6147" customFormat="false" ht="14.25" hidden="true" customHeight="false" outlineLevel="0" collapsed="false">
      <c r="A6147" s="0" t="s">
        <v>109</v>
      </c>
      <c r="B6147" s="0" t="s">
        <v>110</v>
      </c>
      <c r="C6147" s="0" t="s">
        <v>79</v>
      </c>
      <c r="D6147" s="0" t="s">
        <v>82</v>
      </c>
      <c r="E6147" s="0" t="n">
        <v>2026</v>
      </c>
      <c r="F6147" s="5" t="n">
        <v>163.413889645125</v>
      </c>
      <c r="G6147" s="10" t="s">
        <v>4</v>
      </c>
    </row>
    <row r="6148" customFormat="false" ht="14.25" hidden="true" customHeight="false" outlineLevel="0" collapsed="false">
      <c r="A6148" s="0" t="s">
        <v>109</v>
      </c>
      <c r="B6148" s="0" t="s">
        <v>110</v>
      </c>
      <c r="C6148" s="0" t="s">
        <v>79</v>
      </c>
      <c r="D6148" s="0" t="s">
        <v>82</v>
      </c>
      <c r="E6148" s="0" t="n">
        <v>2027</v>
      </c>
      <c r="F6148" s="5" t="n">
        <v>162.080766948411</v>
      </c>
      <c r="G6148" s="10" t="s">
        <v>4</v>
      </c>
    </row>
    <row r="6149" customFormat="false" ht="14.25" hidden="true" customHeight="false" outlineLevel="0" collapsed="false">
      <c r="A6149" s="0" t="s">
        <v>109</v>
      </c>
      <c r="B6149" s="0" t="s">
        <v>110</v>
      </c>
      <c r="C6149" s="0" t="s">
        <v>79</v>
      </c>
      <c r="D6149" s="0" t="s">
        <v>82</v>
      </c>
      <c r="E6149" s="0" t="n">
        <v>2028</v>
      </c>
      <c r="F6149" s="5" t="n">
        <v>160.396627904681</v>
      </c>
      <c r="G6149" s="10" t="s">
        <v>4</v>
      </c>
    </row>
    <row r="6150" customFormat="false" ht="14.25" hidden="true" customHeight="false" outlineLevel="0" collapsed="false">
      <c r="A6150" s="0" t="s">
        <v>109</v>
      </c>
      <c r="B6150" s="0" t="s">
        <v>110</v>
      </c>
      <c r="C6150" s="0" t="s">
        <v>79</v>
      </c>
      <c r="D6150" s="0" t="s">
        <v>82</v>
      </c>
      <c r="E6150" s="0" t="n">
        <v>2029</v>
      </c>
      <c r="F6150" s="5" t="n">
        <v>162.274995925042</v>
      </c>
      <c r="G6150" s="10" t="s">
        <v>4</v>
      </c>
    </row>
    <row r="6151" customFormat="false" ht="14.25" hidden="true" customHeight="false" outlineLevel="0" collapsed="false">
      <c r="A6151" s="0" t="s">
        <v>109</v>
      </c>
      <c r="B6151" s="0" t="s">
        <v>110</v>
      </c>
      <c r="C6151" s="0" t="s">
        <v>79</v>
      </c>
      <c r="D6151" s="0" t="s">
        <v>82</v>
      </c>
      <c r="E6151" s="0" t="n">
        <v>2030</v>
      </c>
      <c r="F6151" s="5" t="n">
        <v>161.921109408245</v>
      </c>
      <c r="G6151" s="10" t="s">
        <v>4</v>
      </c>
    </row>
    <row r="6152" customFormat="false" ht="14.25" hidden="true" customHeight="false" outlineLevel="0" collapsed="false">
      <c r="A6152" s="0" t="s">
        <v>109</v>
      </c>
      <c r="B6152" s="0" t="s">
        <v>110</v>
      </c>
      <c r="C6152" s="0" t="s">
        <v>79</v>
      </c>
      <c r="D6152" s="0" t="s">
        <v>82</v>
      </c>
      <c r="E6152" s="0" t="n">
        <v>2031</v>
      </c>
      <c r="F6152" s="5" t="n">
        <v>167.278139176198</v>
      </c>
      <c r="G6152" s="10" t="s">
        <v>4</v>
      </c>
    </row>
    <row r="6153" customFormat="false" ht="14.25" hidden="true" customHeight="false" outlineLevel="0" collapsed="false">
      <c r="A6153" s="0" t="s">
        <v>109</v>
      </c>
      <c r="B6153" s="0" t="s">
        <v>110</v>
      </c>
      <c r="C6153" s="0" t="s">
        <v>79</v>
      </c>
      <c r="D6153" s="0" t="s">
        <v>82</v>
      </c>
      <c r="E6153" s="0" t="n">
        <v>2032</v>
      </c>
      <c r="F6153" s="5" t="n">
        <v>173.88739368487</v>
      </c>
      <c r="G6153" s="10" t="s">
        <v>4</v>
      </c>
    </row>
    <row r="6154" customFormat="false" ht="14.25" hidden="true" customHeight="false" outlineLevel="0" collapsed="false">
      <c r="A6154" s="0" t="s">
        <v>109</v>
      </c>
      <c r="B6154" s="0" t="s">
        <v>110</v>
      </c>
      <c r="C6154" s="0" t="s">
        <v>79</v>
      </c>
      <c r="D6154" s="0" t="s">
        <v>82</v>
      </c>
      <c r="E6154" s="0" t="n">
        <v>2033</v>
      </c>
      <c r="F6154" s="5" t="n">
        <v>181.39091830636</v>
      </c>
      <c r="G6154" s="10" t="s">
        <v>4</v>
      </c>
    </row>
    <row r="6155" customFormat="false" ht="14.25" hidden="true" customHeight="false" outlineLevel="0" collapsed="false">
      <c r="A6155" s="0" t="s">
        <v>109</v>
      </c>
      <c r="B6155" s="0" t="s">
        <v>110</v>
      </c>
      <c r="C6155" s="0" t="s">
        <v>79</v>
      </c>
      <c r="D6155" s="0" t="s">
        <v>82</v>
      </c>
      <c r="E6155" s="0" t="n">
        <v>2034</v>
      </c>
      <c r="F6155" s="5" t="n">
        <v>188.933298500599</v>
      </c>
      <c r="G6155" s="10" t="s">
        <v>4</v>
      </c>
    </row>
    <row r="6156" customFormat="false" ht="14.25" hidden="true" customHeight="false" outlineLevel="0" collapsed="false">
      <c r="A6156" s="0" t="s">
        <v>109</v>
      </c>
      <c r="B6156" s="0" t="s">
        <v>110</v>
      </c>
      <c r="C6156" s="0" t="s">
        <v>79</v>
      </c>
      <c r="D6156" s="0" t="s">
        <v>82</v>
      </c>
      <c r="E6156" s="0" t="n">
        <v>2035</v>
      </c>
      <c r="F6156" s="5" t="n">
        <v>198.210068000702</v>
      </c>
      <c r="G6156" s="10" t="s">
        <v>4</v>
      </c>
    </row>
    <row r="6157" customFormat="false" ht="14.25" hidden="true" customHeight="false" outlineLevel="0" collapsed="false">
      <c r="A6157" s="0" t="s">
        <v>109</v>
      </c>
      <c r="B6157" s="0" t="s">
        <v>110</v>
      </c>
      <c r="C6157" s="0" t="s">
        <v>79</v>
      </c>
      <c r="D6157" s="0" t="s">
        <v>82</v>
      </c>
      <c r="E6157" s="0" t="n">
        <v>2036</v>
      </c>
      <c r="F6157" s="5" t="n">
        <v>203.295400595454</v>
      </c>
      <c r="G6157" s="10" t="s">
        <v>4</v>
      </c>
    </row>
    <row r="6158" customFormat="false" ht="14.25" hidden="true" customHeight="false" outlineLevel="0" collapsed="false">
      <c r="A6158" s="0" t="s">
        <v>109</v>
      </c>
      <c r="B6158" s="0" t="s">
        <v>110</v>
      </c>
      <c r="C6158" s="0" t="s">
        <v>79</v>
      </c>
      <c r="D6158" s="0" t="s">
        <v>82</v>
      </c>
      <c r="E6158" s="0" t="n">
        <v>2037</v>
      </c>
      <c r="F6158" s="5" t="n">
        <v>209.576474149645</v>
      </c>
      <c r="G6158" s="10" t="s">
        <v>4</v>
      </c>
    </row>
    <row r="6159" customFormat="false" ht="14.25" hidden="true" customHeight="false" outlineLevel="0" collapsed="false">
      <c r="A6159" s="0" t="s">
        <v>109</v>
      </c>
      <c r="B6159" s="0" t="s">
        <v>110</v>
      </c>
      <c r="C6159" s="0" t="s">
        <v>79</v>
      </c>
      <c r="D6159" s="0" t="s">
        <v>82</v>
      </c>
      <c r="E6159" s="0" t="n">
        <v>2038</v>
      </c>
      <c r="F6159" s="5" t="n">
        <v>215.574691544785</v>
      </c>
      <c r="G6159" s="10" t="s">
        <v>4</v>
      </c>
    </row>
    <row r="6160" customFormat="false" ht="14.25" hidden="true" customHeight="false" outlineLevel="0" collapsed="false">
      <c r="A6160" s="0" t="s">
        <v>109</v>
      </c>
      <c r="B6160" s="0" t="s">
        <v>110</v>
      </c>
      <c r="C6160" s="0" t="s">
        <v>79</v>
      </c>
      <c r="D6160" s="0" t="s">
        <v>82</v>
      </c>
      <c r="E6160" s="0" t="n">
        <v>2039</v>
      </c>
      <c r="F6160" s="5" t="n">
        <v>221.374278056232</v>
      </c>
      <c r="G6160" s="10" t="s">
        <v>4</v>
      </c>
    </row>
    <row r="6161" customFormat="false" ht="14.25" hidden="true" customHeight="false" outlineLevel="0" collapsed="false">
      <c r="A6161" s="0" t="s">
        <v>109</v>
      </c>
      <c r="B6161" s="0" t="s">
        <v>110</v>
      </c>
      <c r="C6161" s="0" t="s">
        <v>79</v>
      </c>
      <c r="D6161" s="0" t="s">
        <v>82</v>
      </c>
      <c r="E6161" s="0" t="n">
        <v>2040</v>
      </c>
      <c r="F6161" s="5" t="n">
        <v>226.474959890864</v>
      </c>
      <c r="G6161" s="10" t="s">
        <v>4</v>
      </c>
    </row>
    <row r="6162" customFormat="false" ht="14.25" hidden="true" customHeight="false" outlineLevel="0" collapsed="false">
      <c r="A6162" s="0" t="s">
        <v>109</v>
      </c>
      <c r="B6162" s="0" t="s">
        <v>110</v>
      </c>
      <c r="C6162" s="0" t="s">
        <v>79</v>
      </c>
      <c r="D6162" s="0" t="s">
        <v>83</v>
      </c>
      <c r="E6162" s="0" t="n">
        <v>2024</v>
      </c>
      <c r="F6162" s="5" t="n">
        <v>0</v>
      </c>
      <c r="G6162" s="10" t="s">
        <v>4</v>
      </c>
    </row>
    <row r="6163" customFormat="false" ht="14.25" hidden="true" customHeight="false" outlineLevel="0" collapsed="false">
      <c r="A6163" s="0" t="s">
        <v>109</v>
      </c>
      <c r="B6163" s="0" t="s">
        <v>110</v>
      </c>
      <c r="C6163" s="0" t="s">
        <v>79</v>
      </c>
      <c r="D6163" s="0" t="s">
        <v>83</v>
      </c>
      <c r="E6163" s="0" t="n">
        <v>2025</v>
      </c>
      <c r="F6163" s="5" t="n">
        <v>65.0289340155615</v>
      </c>
      <c r="G6163" s="10" t="s">
        <v>4</v>
      </c>
    </row>
    <row r="6164" customFormat="false" ht="14.25" hidden="true" customHeight="false" outlineLevel="0" collapsed="false">
      <c r="A6164" s="0" t="s">
        <v>109</v>
      </c>
      <c r="B6164" s="0" t="s">
        <v>110</v>
      </c>
      <c r="C6164" s="0" t="s">
        <v>79</v>
      </c>
      <c r="D6164" s="0" t="s">
        <v>83</v>
      </c>
      <c r="E6164" s="0" t="n">
        <v>2026</v>
      </c>
      <c r="F6164" s="5" t="n">
        <v>67.7997459236807</v>
      </c>
      <c r="G6164" s="10" t="s">
        <v>4</v>
      </c>
    </row>
    <row r="6165" customFormat="false" ht="14.25" hidden="true" customHeight="false" outlineLevel="0" collapsed="false">
      <c r="A6165" s="0" t="s">
        <v>109</v>
      </c>
      <c r="B6165" s="0" t="s">
        <v>110</v>
      </c>
      <c r="C6165" s="0" t="s">
        <v>79</v>
      </c>
      <c r="D6165" s="0" t="s">
        <v>83</v>
      </c>
      <c r="E6165" s="0" t="n">
        <v>2027</v>
      </c>
      <c r="F6165" s="5" t="n">
        <v>66.1410349428244</v>
      </c>
      <c r="G6165" s="10" t="s">
        <v>4</v>
      </c>
    </row>
    <row r="6166" customFormat="false" ht="14.25" hidden="true" customHeight="false" outlineLevel="0" collapsed="false">
      <c r="A6166" s="0" t="s">
        <v>109</v>
      </c>
      <c r="B6166" s="0" t="s">
        <v>110</v>
      </c>
      <c r="C6166" s="0" t="s">
        <v>79</v>
      </c>
      <c r="D6166" s="0" t="s">
        <v>83</v>
      </c>
      <c r="E6166" s="0" t="n">
        <v>2028</v>
      </c>
      <c r="F6166" s="5" t="n">
        <v>64.49432128538</v>
      </c>
      <c r="G6166" s="10" t="s">
        <v>4</v>
      </c>
    </row>
    <row r="6167" customFormat="false" ht="14.25" hidden="true" customHeight="false" outlineLevel="0" collapsed="false">
      <c r="A6167" s="0" t="s">
        <v>109</v>
      </c>
      <c r="B6167" s="0" t="s">
        <v>110</v>
      </c>
      <c r="C6167" s="0" t="s">
        <v>79</v>
      </c>
      <c r="D6167" s="0" t="s">
        <v>83</v>
      </c>
      <c r="E6167" s="0" t="n">
        <v>2029</v>
      </c>
      <c r="F6167" s="5" t="n">
        <v>63.4496954564462</v>
      </c>
      <c r="G6167" s="10" t="s">
        <v>4</v>
      </c>
    </row>
    <row r="6168" customFormat="false" ht="14.25" hidden="true" customHeight="false" outlineLevel="0" collapsed="false">
      <c r="A6168" s="0" t="s">
        <v>109</v>
      </c>
      <c r="B6168" s="0" t="s">
        <v>110</v>
      </c>
      <c r="C6168" s="0" t="s">
        <v>79</v>
      </c>
      <c r="D6168" s="0" t="s">
        <v>83</v>
      </c>
      <c r="E6168" s="0" t="n">
        <v>2030</v>
      </c>
      <c r="F6168" s="5" t="n">
        <v>62.2761330370037</v>
      </c>
      <c r="G6168" s="10" t="s">
        <v>4</v>
      </c>
    </row>
    <row r="6169" customFormat="false" ht="14.25" hidden="true" customHeight="false" outlineLevel="0" collapsed="false">
      <c r="A6169" s="0" t="s">
        <v>109</v>
      </c>
      <c r="B6169" s="0" t="s">
        <v>110</v>
      </c>
      <c r="C6169" s="0" t="s">
        <v>79</v>
      </c>
      <c r="D6169" s="0" t="s">
        <v>83</v>
      </c>
      <c r="E6169" s="0" t="n">
        <v>2031</v>
      </c>
      <c r="F6169" s="5" t="n">
        <v>63.2907320650403</v>
      </c>
      <c r="G6169" s="10" t="s">
        <v>4</v>
      </c>
    </row>
    <row r="6170" customFormat="false" ht="14.25" hidden="true" customHeight="false" outlineLevel="0" collapsed="false">
      <c r="A6170" s="0" t="s">
        <v>109</v>
      </c>
      <c r="B6170" s="0" t="s">
        <v>110</v>
      </c>
      <c r="C6170" s="0" t="s">
        <v>79</v>
      </c>
      <c r="D6170" s="0" t="s">
        <v>83</v>
      </c>
      <c r="E6170" s="0" t="n">
        <v>2032</v>
      </c>
      <c r="F6170" s="5" t="n">
        <v>64.4261096488675</v>
      </c>
      <c r="G6170" s="10" t="s">
        <v>4</v>
      </c>
    </row>
    <row r="6171" customFormat="false" ht="14.25" hidden="true" customHeight="false" outlineLevel="0" collapsed="false">
      <c r="A6171" s="0" t="s">
        <v>109</v>
      </c>
      <c r="B6171" s="0" t="s">
        <v>110</v>
      </c>
      <c r="C6171" s="0" t="s">
        <v>79</v>
      </c>
      <c r="D6171" s="0" t="s">
        <v>83</v>
      </c>
      <c r="E6171" s="0" t="n">
        <v>2033</v>
      </c>
      <c r="F6171" s="5" t="n">
        <v>65.9555968138776</v>
      </c>
      <c r="G6171" s="10" t="s">
        <v>4</v>
      </c>
    </row>
    <row r="6172" customFormat="false" ht="14.25" hidden="true" customHeight="false" outlineLevel="0" collapsed="false">
      <c r="A6172" s="0" t="s">
        <v>109</v>
      </c>
      <c r="B6172" s="0" t="s">
        <v>110</v>
      </c>
      <c r="C6172" s="0" t="s">
        <v>79</v>
      </c>
      <c r="D6172" s="0" t="s">
        <v>83</v>
      </c>
      <c r="E6172" s="0" t="n">
        <v>2034</v>
      </c>
      <c r="F6172" s="5" t="n">
        <v>67.5727168930246</v>
      </c>
      <c r="G6172" s="10" t="s">
        <v>4</v>
      </c>
    </row>
    <row r="6173" customFormat="false" ht="14.25" hidden="true" customHeight="false" outlineLevel="0" collapsed="false">
      <c r="A6173" s="0" t="s">
        <v>109</v>
      </c>
      <c r="B6173" s="0" t="s">
        <v>110</v>
      </c>
      <c r="C6173" s="0" t="s">
        <v>79</v>
      </c>
      <c r="D6173" s="0" t="s">
        <v>83</v>
      </c>
      <c r="E6173" s="0" t="n">
        <v>2035</v>
      </c>
      <c r="F6173" s="5" t="n">
        <v>69.5086448422447</v>
      </c>
      <c r="G6173" s="10" t="s">
        <v>4</v>
      </c>
    </row>
    <row r="6174" customFormat="false" ht="14.25" hidden="true" customHeight="false" outlineLevel="0" collapsed="false">
      <c r="A6174" s="0" t="s">
        <v>109</v>
      </c>
      <c r="B6174" s="0" t="s">
        <v>110</v>
      </c>
      <c r="C6174" s="0" t="s">
        <v>79</v>
      </c>
      <c r="D6174" s="0" t="s">
        <v>83</v>
      </c>
      <c r="E6174" s="0" t="n">
        <v>2036</v>
      </c>
      <c r="F6174" s="5" t="n">
        <v>70.7302359523491</v>
      </c>
      <c r="G6174" s="10" t="s">
        <v>4</v>
      </c>
    </row>
    <row r="6175" customFormat="false" ht="14.25" hidden="true" customHeight="false" outlineLevel="0" collapsed="false">
      <c r="A6175" s="0" t="s">
        <v>109</v>
      </c>
      <c r="B6175" s="0" t="s">
        <v>110</v>
      </c>
      <c r="C6175" s="0" t="s">
        <v>79</v>
      </c>
      <c r="D6175" s="0" t="s">
        <v>83</v>
      </c>
      <c r="E6175" s="0" t="n">
        <v>2037</v>
      </c>
      <c r="F6175" s="5" t="n">
        <v>71.976861624401</v>
      </c>
      <c r="G6175" s="10" t="s">
        <v>4</v>
      </c>
    </row>
    <row r="6176" customFormat="false" ht="14.25" hidden="true" customHeight="false" outlineLevel="0" collapsed="false">
      <c r="A6176" s="0" t="s">
        <v>109</v>
      </c>
      <c r="B6176" s="0" t="s">
        <v>110</v>
      </c>
      <c r="C6176" s="0" t="s">
        <v>79</v>
      </c>
      <c r="D6176" s="0" t="s">
        <v>83</v>
      </c>
      <c r="E6176" s="0" t="n">
        <v>2038</v>
      </c>
      <c r="F6176" s="5" t="n">
        <v>73.2428612811985</v>
      </c>
      <c r="G6176" s="10" t="s">
        <v>4</v>
      </c>
    </row>
    <row r="6177" customFormat="false" ht="14.25" hidden="true" customHeight="false" outlineLevel="0" collapsed="false">
      <c r="A6177" s="0" t="s">
        <v>109</v>
      </c>
      <c r="B6177" s="0" t="s">
        <v>110</v>
      </c>
      <c r="C6177" s="0" t="s">
        <v>79</v>
      </c>
      <c r="D6177" s="0" t="s">
        <v>83</v>
      </c>
      <c r="E6177" s="0" t="n">
        <v>2039</v>
      </c>
      <c r="F6177" s="5" t="n">
        <v>74.5251946756862</v>
      </c>
      <c r="G6177" s="10" t="s">
        <v>4</v>
      </c>
    </row>
    <row r="6178" customFormat="false" ht="14.25" hidden="true" customHeight="false" outlineLevel="0" collapsed="false">
      <c r="A6178" s="0" t="s">
        <v>109</v>
      </c>
      <c r="B6178" s="0" t="s">
        <v>110</v>
      </c>
      <c r="C6178" s="0" t="s">
        <v>79</v>
      </c>
      <c r="D6178" s="0" t="s">
        <v>83</v>
      </c>
      <c r="E6178" s="0" t="n">
        <v>2040</v>
      </c>
      <c r="F6178" s="5" t="n">
        <v>75.8205423645277</v>
      </c>
      <c r="G6178" s="10" t="s">
        <v>4</v>
      </c>
    </row>
    <row r="6179" customFormat="false" ht="14.25" hidden="true" customHeight="false" outlineLevel="0" collapsed="false">
      <c r="A6179" s="0" t="s">
        <v>109</v>
      </c>
      <c r="B6179" s="0" t="s">
        <v>110</v>
      </c>
      <c r="C6179" s="0" t="s">
        <v>79</v>
      </c>
      <c r="D6179" s="0" t="s">
        <v>71</v>
      </c>
      <c r="E6179" s="0" t="n">
        <v>2024</v>
      </c>
      <c r="F6179" s="5" t="n">
        <v>0</v>
      </c>
      <c r="G6179" s="10" t="s">
        <v>4</v>
      </c>
    </row>
    <row r="6180" customFormat="false" ht="14.25" hidden="true" customHeight="false" outlineLevel="0" collapsed="false">
      <c r="A6180" s="0" t="s">
        <v>109</v>
      </c>
      <c r="B6180" s="0" t="s">
        <v>110</v>
      </c>
      <c r="C6180" s="0" t="s">
        <v>79</v>
      </c>
      <c r="D6180" s="0" t="s">
        <v>71</v>
      </c>
      <c r="E6180" s="0" t="n">
        <v>2025</v>
      </c>
      <c r="F6180" s="5" t="n">
        <v>260.686850786765</v>
      </c>
      <c r="G6180" s="10" t="s">
        <v>4</v>
      </c>
    </row>
    <row r="6181" customFormat="false" ht="14.25" hidden="true" customHeight="false" outlineLevel="0" collapsed="false">
      <c r="A6181" s="0" t="s">
        <v>109</v>
      </c>
      <c r="B6181" s="0" t="s">
        <v>110</v>
      </c>
      <c r="C6181" s="0" t="s">
        <v>79</v>
      </c>
      <c r="D6181" s="0" t="s">
        <v>71</v>
      </c>
      <c r="E6181" s="0" t="n">
        <v>2026</v>
      </c>
      <c r="F6181" s="5" t="n">
        <v>274.015023978681</v>
      </c>
      <c r="G6181" s="10" t="s">
        <v>4</v>
      </c>
    </row>
    <row r="6182" customFormat="false" ht="14.25" hidden="true" customHeight="false" outlineLevel="0" collapsed="false">
      <c r="A6182" s="0" t="s">
        <v>109</v>
      </c>
      <c r="B6182" s="0" t="s">
        <v>110</v>
      </c>
      <c r="C6182" s="0" t="s">
        <v>79</v>
      </c>
      <c r="D6182" s="0" t="s">
        <v>71</v>
      </c>
      <c r="E6182" s="0" t="n">
        <v>2027</v>
      </c>
      <c r="F6182" s="5" t="n">
        <v>272.563075513426</v>
      </c>
      <c r="G6182" s="10" t="s">
        <v>4</v>
      </c>
    </row>
    <row r="6183" customFormat="false" ht="14.25" hidden="true" customHeight="false" outlineLevel="0" collapsed="false">
      <c r="A6183" s="0" t="s">
        <v>109</v>
      </c>
      <c r="B6183" s="0" t="s">
        <v>110</v>
      </c>
      <c r="C6183" s="0" t="s">
        <v>79</v>
      </c>
      <c r="D6183" s="0" t="s">
        <v>71</v>
      </c>
      <c r="E6183" s="0" t="n">
        <v>2028</v>
      </c>
      <c r="F6183" s="5" t="n">
        <v>270.576579099796</v>
      </c>
      <c r="G6183" s="10" t="s">
        <v>4</v>
      </c>
    </row>
    <row r="6184" customFormat="false" ht="14.25" hidden="true" customHeight="false" outlineLevel="0" collapsed="false">
      <c r="A6184" s="0" t="s">
        <v>109</v>
      </c>
      <c r="B6184" s="0" t="s">
        <v>110</v>
      </c>
      <c r="C6184" s="0" t="s">
        <v>79</v>
      </c>
      <c r="D6184" s="0" t="s">
        <v>71</v>
      </c>
      <c r="E6184" s="0" t="n">
        <v>2029</v>
      </c>
      <c r="F6184" s="5" t="n">
        <v>273.478248270295</v>
      </c>
      <c r="G6184" s="10" t="s">
        <v>4</v>
      </c>
    </row>
    <row r="6185" customFormat="false" ht="14.25" hidden="true" customHeight="false" outlineLevel="0" collapsed="false">
      <c r="A6185" s="0" t="s">
        <v>109</v>
      </c>
      <c r="B6185" s="0" t="s">
        <v>110</v>
      </c>
      <c r="C6185" s="0" t="s">
        <v>79</v>
      </c>
      <c r="D6185" s="0" t="s">
        <v>71</v>
      </c>
      <c r="E6185" s="0" t="n">
        <v>2030</v>
      </c>
      <c r="F6185" s="5" t="n">
        <v>273.963499704383</v>
      </c>
      <c r="G6185" s="10" t="s">
        <v>4</v>
      </c>
    </row>
    <row r="6186" customFormat="false" ht="14.25" hidden="true" customHeight="false" outlineLevel="0" collapsed="false">
      <c r="A6186" s="0" t="s">
        <v>109</v>
      </c>
      <c r="B6186" s="0" t="s">
        <v>110</v>
      </c>
      <c r="C6186" s="0" t="s">
        <v>79</v>
      </c>
      <c r="D6186" s="0" t="s">
        <v>71</v>
      </c>
      <c r="E6186" s="0" t="n">
        <v>2031</v>
      </c>
      <c r="F6186" s="5" t="n">
        <v>282.394479432424</v>
      </c>
      <c r="G6186" s="10" t="s">
        <v>4</v>
      </c>
    </row>
    <row r="6187" customFormat="false" ht="14.25" hidden="true" customHeight="false" outlineLevel="0" collapsed="false">
      <c r="A6187" s="0" t="s">
        <v>109</v>
      </c>
      <c r="B6187" s="0" t="s">
        <v>110</v>
      </c>
      <c r="C6187" s="0" t="s">
        <v>79</v>
      </c>
      <c r="D6187" s="0" t="s">
        <v>71</v>
      </c>
      <c r="E6187" s="0" t="n">
        <v>2032</v>
      </c>
      <c r="F6187" s="5" t="n">
        <v>292.694814368941</v>
      </c>
      <c r="G6187" s="10" t="s">
        <v>4</v>
      </c>
    </row>
    <row r="6188" customFormat="false" ht="14.25" hidden="true" customHeight="false" outlineLevel="0" collapsed="false">
      <c r="A6188" s="0" t="s">
        <v>109</v>
      </c>
      <c r="B6188" s="0" t="s">
        <v>110</v>
      </c>
      <c r="C6188" s="0" t="s">
        <v>79</v>
      </c>
      <c r="D6188" s="0" t="s">
        <v>71</v>
      </c>
      <c r="E6188" s="0" t="n">
        <v>2033</v>
      </c>
      <c r="F6188" s="5" t="n">
        <v>304.457147391975</v>
      </c>
      <c r="G6188" s="10" t="s">
        <v>4</v>
      </c>
    </row>
    <row r="6189" customFormat="false" ht="14.25" hidden="true" customHeight="false" outlineLevel="0" collapsed="false">
      <c r="A6189" s="0" t="s">
        <v>109</v>
      </c>
      <c r="B6189" s="0" t="s">
        <v>110</v>
      </c>
      <c r="C6189" s="0" t="s">
        <v>79</v>
      </c>
      <c r="D6189" s="0" t="s">
        <v>71</v>
      </c>
      <c r="E6189" s="0" t="n">
        <v>2034</v>
      </c>
      <c r="F6189" s="5" t="n">
        <v>316.311204198213</v>
      </c>
      <c r="G6189" s="10" t="s">
        <v>4</v>
      </c>
    </row>
    <row r="6190" customFormat="false" ht="14.25" hidden="true" customHeight="false" outlineLevel="0" collapsed="false">
      <c r="A6190" s="0" t="s">
        <v>109</v>
      </c>
      <c r="B6190" s="0" t="s">
        <v>110</v>
      </c>
      <c r="C6190" s="0" t="s">
        <v>79</v>
      </c>
      <c r="D6190" s="0" t="s">
        <v>71</v>
      </c>
      <c r="E6190" s="0" t="n">
        <v>2035</v>
      </c>
      <c r="F6190" s="5" t="n">
        <v>330.454805099978</v>
      </c>
      <c r="G6190" s="10" t="s">
        <v>4</v>
      </c>
    </row>
    <row r="6191" customFormat="false" ht="14.25" hidden="true" customHeight="false" outlineLevel="0" collapsed="false">
      <c r="A6191" s="0" t="s">
        <v>109</v>
      </c>
      <c r="B6191" s="0" t="s">
        <v>110</v>
      </c>
      <c r="C6191" s="0" t="s">
        <v>79</v>
      </c>
      <c r="D6191" s="0" t="s">
        <v>71</v>
      </c>
      <c r="E6191" s="0" t="n">
        <v>2036</v>
      </c>
      <c r="F6191" s="5" t="n">
        <v>338.961728651803</v>
      </c>
      <c r="G6191" s="10" t="s">
        <v>4</v>
      </c>
    </row>
    <row r="6192" customFormat="false" ht="14.25" hidden="true" customHeight="false" outlineLevel="0" collapsed="false">
      <c r="A6192" s="0" t="s">
        <v>109</v>
      </c>
      <c r="B6192" s="0" t="s">
        <v>110</v>
      </c>
      <c r="C6192" s="0" t="s">
        <v>79</v>
      </c>
      <c r="D6192" s="0" t="s">
        <v>71</v>
      </c>
      <c r="E6192" s="0" t="n">
        <v>2037</v>
      </c>
      <c r="F6192" s="5" t="n">
        <v>348.850052947944</v>
      </c>
      <c r="G6192" s="10" t="s">
        <v>4</v>
      </c>
    </row>
    <row r="6193" customFormat="false" ht="14.25" hidden="true" customHeight="false" outlineLevel="0" collapsed="false">
      <c r="A6193" s="0" t="s">
        <v>109</v>
      </c>
      <c r="B6193" s="0" t="s">
        <v>110</v>
      </c>
      <c r="C6193" s="0" t="s">
        <v>79</v>
      </c>
      <c r="D6193" s="0" t="s">
        <v>71</v>
      </c>
      <c r="E6193" s="0" t="n">
        <v>2038</v>
      </c>
      <c r="F6193" s="5" t="n">
        <v>358.58156553118</v>
      </c>
      <c r="G6193" s="10" t="s">
        <v>4</v>
      </c>
    </row>
    <row r="6194" customFormat="false" ht="14.25" hidden="true" customHeight="false" outlineLevel="0" collapsed="false">
      <c r="A6194" s="0" t="s">
        <v>109</v>
      </c>
      <c r="B6194" s="0" t="s">
        <v>110</v>
      </c>
      <c r="C6194" s="0" t="s">
        <v>79</v>
      </c>
      <c r="D6194" s="0" t="s">
        <v>71</v>
      </c>
      <c r="E6194" s="0" t="n">
        <v>2039</v>
      </c>
      <c r="F6194" s="5" t="n">
        <v>368.46672635511</v>
      </c>
      <c r="G6194" s="10" t="s">
        <v>4</v>
      </c>
    </row>
    <row r="6195" customFormat="false" ht="14.25" hidden="true" customHeight="false" outlineLevel="0" collapsed="false">
      <c r="A6195" s="0" t="s">
        <v>109</v>
      </c>
      <c r="B6195" s="0" t="s">
        <v>110</v>
      </c>
      <c r="C6195" s="0" t="s">
        <v>79</v>
      </c>
      <c r="D6195" s="0" t="s">
        <v>71</v>
      </c>
      <c r="E6195" s="0" t="n">
        <v>2040</v>
      </c>
      <c r="F6195" s="5" t="n">
        <v>377.537780297478</v>
      </c>
      <c r="G6195" s="10" t="s">
        <v>4</v>
      </c>
    </row>
    <row r="6196" customFormat="false" ht="14.25" hidden="true" customHeight="false" outlineLevel="0" collapsed="false">
      <c r="A6196" s="0" t="s">
        <v>109</v>
      </c>
      <c r="B6196" s="0" t="s">
        <v>110</v>
      </c>
      <c r="C6196" s="0" t="s">
        <v>84</v>
      </c>
      <c r="D6196" s="0" t="s">
        <v>85</v>
      </c>
      <c r="E6196" s="0" t="n">
        <v>2024</v>
      </c>
      <c r="F6196" s="5" t="n">
        <v>0</v>
      </c>
      <c r="G6196" s="10" t="s">
        <v>4</v>
      </c>
    </row>
    <row r="6197" customFormat="false" ht="14.25" hidden="true" customHeight="false" outlineLevel="0" collapsed="false">
      <c r="A6197" s="0" t="s">
        <v>109</v>
      </c>
      <c r="B6197" s="0" t="s">
        <v>110</v>
      </c>
      <c r="C6197" s="0" t="s">
        <v>84</v>
      </c>
      <c r="D6197" s="0" t="s">
        <v>85</v>
      </c>
      <c r="E6197" s="0" t="n">
        <v>2025</v>
      </c>
      <c r="F6197" s="5" t="n">
        <v>0.000978599648814009</v>
      </c>
      <c r="G6197" s="10" t="s">
        <v>4</v>
      </c>
    </row>
    <row r="6198" customFormat="false" ht="14.25" hidden="true" customHeight="false" outlineLevel="0" collapsed="false">
      <c r="A6198" s="0" t="s">
        <v>109</v>
      </c>
      <c r="B6198" s="0" t="s">
        <v>110</v>
      </c>
      <c r="C6198" s="0" t="s">
        <v>84</v>
      </c>
      <c r="D6198" s="0" t="s">
        <v>85</v>
      </c>
      <c r="E6198" s="0" t="n">
        <v>2026</v>
      </c>
      <c r="F6198" s="5" t="n">
        <v>0.000876977301314802</v>
      </c>
      <c r="G6198" s="10" t="s">
        <v>4</v>
      </c>
    </row>
    <row r="6199" customFormat="false" ht="14.25" hidden="true" customHeight="false" outlineLevel="0" collapsed="false">
      <c r="A6199" s="0" t="s">
        <v>109</v>
      </c>
      <c r="B6199" s="0" t="s">
        <v>110</v>
      </c>
      <c r="C6199" s="0" t="s">
        <v>84</v>
      </c>
      <c r="D6199" s="0" t="s">
        <v>85</v>
      </c>
      <c r="E6199" s="0" t="n">
        <v>2027</v>
      </c>
      <c r="F6199" s="5" t="n">
        <v>0.00143919894759534</v>
      </c>
      <c r="G6199" s="10" t="s">
        <v>4</v>
      </c>
    </row>
    <row r="6200" customFormat="false" ht="14.25" hidden="true" customHeight="false" outlineLevel="0" collapsed="false">
      <c r="A6200" s="0" t="s">
        <v>109</v>
      </c>
      <c r="B6200" s="0" t="s">
        <v>110</v>
      </c>
      <c r="C6200" s="0" t="s">
        <v>84</v>
      </c>
      <c r="D6200" s="0" t="s">
        <v>85</v>
      </c>
      <c r="E6200" s="0" t="n">
        <v>2028</v>
      </c>
      <c r="F6200" s="5" t="n">
        <v>0.00148828727592215</v>
      </c>
      <c r="G6200" s="10" t="s">
        <v>4</v>
      </c>
    </row>
    <row r="6201" customFormat="false" ht="14.25" hidden="true" customHeight="false" outlineLevel="0" collapsed="false">
      <c r="A6201" s="0" t="s">
        <v>109</v>
      </c>
      <c r="B6201" s="0" t="s">
        <v>110</v>
      </c>
      <c r="C6201" s="0" t="s">
        <v>84</v>
      </c>
      <c r="D6201" s="0" t="s">
        <v>85</v>
      </c>
      <c r="E6201" s="0" t="n">
        <v>2029</v>
      </c>
      <c r="F6201" s="5" t="n">
        <v>0.00289988069433105</v>
      </c>
      <c r="G6201" s="10" t="s">
        <v>4</v>
      </c>
    </row>
    <row r="6202" customFormat="false" ht="14.25" hidden="true" customHeight="false" outlineLevel="0" collapsed="false">
      <c r="A6202" s="0" t="s">
        <v>109</v>
      </c>
      <c r="B6202" s="0" t="s">
        <v>110</v>
      </c>
      <c r="C6202" s="0" t="s">
        <v>84</v>
      </c>
      <c r="D6202" s="0" t="s">
        <v>85</v>
      </c>
      <c r="E6202" s="0" t="n">
        <v>2030</v>
      </c>
      <c r="F6202" s="5" t="n">
        <v>0.00380033811497878</v>
      </c>
      <c r="G6202" s="10" t="s">
        <v>4</v>
      </c>
    </row>
    <row r="6203" customFormat="false" ht="14.25" hidden="true" customHeight="false" outlineLevel="0" collapsed="false">
      <c r="A6203" s="0" t="s">
        <v>109</v>
      </c>
      <c r="B6203" s="0" t="s">
        <v>110</v>
      </c>
      <c r="C6203" s="0" t="s">
        <v>84</v>
      </c>
      <c r="D6203" s="0" t="s">
        <v>85</v>
      </c>
      <c r="E6203" s="0" t="n">
        <v>2031</v>
      </c>
      <c r="F6203" s="5" t="n">
        <v>0.00523490566597311</v>
      </c>
      <c r="G6203" s="10" t="s">
        <v>4</v>
      </c>
    </row>
    <row r="6204" customFormat="false" ht="14.25" hidden="true" customHeight="false" outlineLevel="0" collapsed="false">
      <c r="A6204" s="0" t="s">
        <v>109</v>
      </c>
      <c r="B6204" s="0" t="s">
        <v>110</v>
      </c>
      <c r="C6204" s="0" t="s">
        <v>84</v>
      </c>
      <c r="D6204" s="0" t="s">
        <v>85</v>
      </c>
      <c r="E6204" s="0" t="n">
        <v>2032</v>
      </c>
      <c r="F6204" s="5" t="n">
        <v>0.00675344610879468</v>
      </c>
      <c r="G6204" s="10" t="s">
        <v>4</v>
      </c>
    </row>
    <row r="6205" customFormat="false" ht="14.25" hidden="true" customHeight="false" outlineLevel="0" collapsed="false">
      <c r="A6205" s="0" t="s">
        <v>109</v>
      </c>
      <c r="B6205" s="0" t="s">
        <v>110</v>
      </c>
      <c r="C6205" s="0" t="s">
        <v>84</v>
      </c>
      <c r="D6205" s="0" t="s">
        <v>85</v>
      </c>
      <c r="E6205" s="0" t="n">
        <v>2033</v>
      </c>
      <c r="F6205" s="5" t="n">
        <v>0.00997795252631081</v>
      </c>
      <c r="G6205" s="10" t="s">
        <v>4</v>
      </c>
    </row>
    <row r="6206" customFormat="false" ht="14.25" hidden="true" customHeight="false" outlineLevel="0" collapsed="false">
      <c r="A6206" s="0" t="s">
        <v>109</v>
      </c>
      <c r="B6206" s="0" t="s">
        <v>110</v>
      </c>
      <c r="C6206" s="0" t="s">
        <v>84</v>
      </c>
      <c r="D6206" s="0" t="s">
        <v>85</v>
      </c>
      <c r="E6206" s="0" t="n">
        <v>2034</v>
      </c>
      <c r="F6206" s="5" t="n">
        <v>0.0123874920196248</v>
      </c>
      <c r="G6206" s="10" t="s">
        <v>4</v>
      </c>
    </row>
    <row r="6207" customFormat="false" ht="14.25" hidden="true" customHeight="false" outlineLevel="0" collapsed="false">
      <c r="A6207" s="0" t="s">
        <v>109</v>
      </c>
      <c r="B6207" s="0" t="s">
        <v>110</v>
      </c>
      <c r="C6207" s="0" t="s">
        <v>84</v>
      </c>
      <c r="D6207" s="0" t="s">
        <v>85</v>
      </c>
      <c r="E6207" s="0" t="n">
        <v>2035</v>
      </c>
      <c r="F6207" s="5" t="n">
        <v>0.0169447606056728</v>
      </c>
      <c r="G6207" s="10" t="s">
        <v>4</v>
      </c>
    </row>
    <row r="6208" customFormat="false" ht="14.25" hidden="true" customHeight="false" outlineLevel="0" collapsed="false">
      <c r="A6208" s="0" t="s">
        <v>109</v>
      </c>
      <c r="B6208" s="0" t="s">
        <v>110</v>
      </c>
      <c r="C6208" s="0" t="s">
        <v>84</v>
      </c>
      <c r="D6208" s="0" t="s">
        <v>85</v>
      </c>
      <c r="E6208" s="0" t="n">
        <v>2036</v>
      </c>
      <c r="F6208" s="5" t="n">
        <v>0.0224515902289254</v>
      </c>
      <c r="G6208" s="10" t="s">
        <v>4</v>
      </c>
    </row>
    <row r="6209" customFormat="false" ht="14.25" hidden="true" customHeight="false" outlineLevel="0" collapsed="false">
      <c r="A6209" s="0" t="s">
        <v>109</v>
      </c>
      <c r="B6209" s="0" t="s">
        <v>110</v>
      </c>
      <c r="C6209" s="0" t="s">
        <v>84</v>
      </c>
      <c r="D6209" s="0" t="s">
        <v>85</v>
      </c>
      <c r="E6209" s="0" t="n">
        <v>2037</v>
      </c>
      <c r="F6209" s="5" t="n">
        <v>0.0290671588144933</v>
      </c>
      <c r="G6209" s="10" t="s">
        <v>4</v>
      </c>
    </row>
    <row r="6210" customFormat="false" ht="14.25" hidden="true" customHeight="false" outlineLevel="0" collapsed="false">
      <c r="A6210" s="0" t="s">
        <v>109</v>
      </c>
      <c r="B6210" s="0" t="s">
        <v>110</v>
      </c>
      <c r="C6210" s="0" t="s">
        <v>84</v>
      </c>
      <c r="D6210" s="0" t="s">
        <v>85</v>
      </c>
      <c r="E6210" s="0" t="n">
        <v>2038</v>
      </c>
      <c r="F6210" s="5" t="n">
        <v>0.0366309186502933</v>
      </c>
      <c r="G6210" s="10" t="s">
        <v>4</v>
      </c>
    </row>
    <row r="6211" customFormat="false" ht="14.25" hidden="true" customHeight="false" outlineLevel="0" collapsed="false">
      <c r="A6211" s="0" t="s">
        <v>109</v>
      </c>
      <c r="B6211" s="0" t="s">
        <v>110</v>
      </c>
      <c r="C6211" s="0" t="s">
        <v>84</v>
      </c>
      <c r="D6211" s="0" t="s">
        <v>85</v>
      </c>
      <c r="E6211" s="0" t="n">
        <v>2039</v>
      </c>
      <c r="F6211" s="5" t="n">
        <v>0.0448000378759927</v>
      </c>
      <c r="G6211" s="10" t="s">
        <v>4</v>
      </c>
    </row>
    <row r="6212" customFormat="false" ht="14.25" hidden="true" customHeight="false" outlineLevel="0" collapsed="false">
      <c r="A6212" s="0" t="s">
        <v>109</v>
      </c>
      <c r="B6212" s="0" t="s">
        <v>110</v>
      </c>
      <c r="C6212" s="0" t="s">
        <v>84</v>
      </c>
      <c r="D6212" s="0" t="s">
        <v>85</v>
      </c>
      <c r="E6212" s="0" t="n">
        <v>2040</v>
      </c>
      <c r="F6212" s="5" t="n">
        <v>0.0531257671029148</v>
      </c>
      <c r="G6212" s="10" t="s">
        <v>4</v>
      </c>
    </row>
    <row r="6213" customFormat="false" ht="14.25" hidden="true" customHeight="false" outlineLevel="0" collapsed="false">
      <c r="A6213" s="0" t="s">
        <v>109</v>
      </c>
      <c r="B6213" s="0" t="s">
        <v>110</v>
      </c>
      <c r="C6213" s="0" t="s">
        <v>84</v>
      </c>
      <c r="D6213" s="0" t="s">
        <v>86</v>
      </c>
      <c r="E6213" s="0" t="n">
        <v>2024</v>
      </c>
      <c r="F6213" s="5" t="n">
        <v>0</v>
      </c>
      <c r="G6213" s="10" t="s">
        <v>4</v>
      </c>
    </row>
    <row r="6214" customFormat="false" ht="14.25" hidden="true" customHeight="false" outlineLevel="0" collapsed="false">
      <c r="A6214" s="0" t="s">
        <v>109</v>
      </c>
      <c r="B6214" s="0" t="s">
        <v>110</v>
      </c>
      <c r="C6214" s="0" t="s">
        <v>84</v>
      </c>
      <c r="D6214" s="0" t="s">
        <v>86</v>
      </c>
      <c r="E6214" s="0" t="n">
        <v>2025</v>
      </c>
      <c r="F6214" s="5" t="n">
        <v>0.0224375750204139</v>
      </c>
      <c r="G6214" s="10" t="s">
        <v>4</v>
      </c>
    </row>
    <row r="6215" customFormat="false" ht="14.25" hidden="true" customHeight="false" outlineLevel="0" collapsed="false">
      <c r="A6215" s="0" t="s">
        <v>109</v>
      </c>
      <c r="B6215" s="0" t="s">
        <v>110</v>
      </c>
      <c r="C6215" s="0" t="s">
        <v>84</v>
      </c>
      <c r="D6215" s="0" t="s">
        <v>86</v>
      </c>
      <c r="E6215" s="0" t="n">
        <v>2026</v>
      </c>
      <c r="F6215" s="5" t="n">
        <v>0.0291060702550029</v>
      </c>
      <c r="G6215" s="10" t="s">
        <v>4</v>
      </c>
    </row>
    <row r="6216" customFormat="false" ht="14.25" hidden="true" customHeight="false" outlineLevel="0" collapsed="false">
      <c r="A6216" s="0" t="s">
        <v>109</v>
      </c>
      <c r="B6216" s="0" t="s">
        <v>110</v>
      </c>
      <c r="C6216" s="0" t="s">
        <v>84</v>
      </c>
      <c r="D6216" s="0" t="s">
        <v>86</v>
      </c>
      <c r="E6216" s="0" t="n">
        <v>2027</v>
      </c>
      <c r="F6216" s="5" t="n">
        <v>0.0714328105045844</v>
      </c>
      <c r="G6216" s="10" t="s">
        <v>4</v>
      </c>
    </row>
    <row r="6217" customFormat="false" ht="14.25" hidden="true" customHeight="false" outlineLevel="0" collapsed="false">
      <c r="A6217" s="0" t="s">
        <v>109</v>
      </c>
      <c r="B6217" s="0" t="s">
        <v>110</v>
      </c>
      <c r="C6217" s="0" t="s">
        <v>84</v>
      </c>
      <c r="D6217" s="0" t="s">
        <v>86</v>
      </c>
      <c r="E6217" s="0" t="n">
        <v>2028</v>
      </c>
      <c r="F6217" s="5" t="n">
        <v>0.079203812544044</v>
      </c>
      <c r="G6217" s="10" t="s">
        <v>4</v>
      </c>
    </row>
    <row r="6218" customFormat="false" ht="14.25" hidden="true" customHeight="false" outlineLevel="0" collapsed="false">
      <c r="A6218" s="0" t="s">
        <v>109</v>
      </c>
      <c r="B6218" s="0" t="s">
        <v>110</v>
      </c>
      <c r="C6218" s="0" t="s">
        <v>84</v>
      </c>
      <c r="D6218" s="0" t="s">
        <v>86</v>
      </c>
      <c r="E6218" s="0" t="n">
        <v>2029</v>
      </c>
      <c r="F6218" s="5" t="n">
        <v>0.132785005275256</v>
      </c>
      <c r="G6218" s="10" t="s">
        <v>4</v>
      </c>
    </row>
    <row r="6219" customFormat="false" ht="14.25" hidden="true" customHeight="false" outlineLevel="0" collapsed="false">
      <c r="A6219" s="0" t="s">
        <v>109</v>
      </c>
      <c r="B6219" s="0" t="s">
        <v>110</v>
      </c>
      <c r="C6219" s="0" t="s">
        <v>84</v>
      </c>
      <c r="D6219" s="0" t="s">
        <v>86</v>
      </c>
      <c r="E6219" s="0" t="n">
        <v>2030</v>
      </c>
      <c r="F6219" s="5" t="n">
        <v>0.136973597358893</v>
      </c>
      <c r="G6219" s="10" t="s">
        <v>4</v>
      </c>
    </row>
    <row r="6220" customFormat="false" ht="14.25" hidden="true" customHeight="false" outlineLevel="0" collapsed="false">
      <c r="A6220" s="0" t="s">
        <v>109</v>
      </c>
      <c r="B6220" s="0" t="s">
        <v>110</v>
      </c>
      <c r="C6220" s="0" t="s">
        <v>84</v>
      </c>
      <c r="D6220" s="0" t="s">
        <v>86</v>
      </c>
      <c r="E6220" s="0" t="n">
        <v>2031</v>
      </c>
      <c r="F6220" s="5" t="n">
        <v>0.148145769227237</v>
      </c>
      <c r="G6220" s="10" t="s">
        <v>4</v>
      </c>
    </row>
    <row r="6221" customFormat="false" ht="14.25" hidden="true" customHeight="false" outlineLevel="0" collapsed="false">
      <c r="A6221" s="0" t="s">
        <v>109</v>
      </c>
      <c r="B6221" s="0" t="s">
        <v>110</v>
      </c>
      <c r="C6221" s="0" t="s">
        <v>84</v>
      </c>
      <c r="D6221" s="0" t="s">
        <v>86</v>
      </c>
      <c r="E6221" s="0" t="n">
        <v>2032</v>
      </c>
      <c r="F6221" s="5" t="n">
        <v>0.149881616330292</v>
      </c>
      <c r="G6221" s="10" t="s">
        <v>4</v>
      </c>
    </row>
    <row r="6222" customFormat="false" ht="14.25" hidden="true" customHeight="false" outlineLevel="0" collapsed="false">
      <c r="A6222" s="0" t="s">
        <v>109</v>
      </c>
      <c r="B6222" s="0" t="s">
        <v>110</v>
      </c>
      <c r="C6222" s="0" t="s">
        <v>84</v>
      </c>
      <c r="D6222" s="0" t="s">
        <v>86</v>
      </c>
      <c r="E6222" s="0" t="n">
        <v>2033</v>
      </c>
      <c r="F6222" s="5" t="n">
        <v>0.185580373934494</v>
      </c>
      <c r="G6222" s="10" t="s">
        <v>4</v>
      </c>
    </row>
    <row r="6223" customFormat="false" ht="14.25" hidden="true" customHeight="false" outlineLevel="0" collapsed="false">
      <c r="A6223" s="0" t="s">
        <v>109</v>
      </c>
      <c r="B6223" s="0" t="s">
        <v>110</v>
      </c>
      <c r="C6223" s="0" t="s">
        <v>84</v>
      </c>
      <c r="D6223" s="0" t="s">
        <v>86</v>
      </c>
      <c r="E6223" s="0" t="n">
        <v>2034</v>
      </c>
      <c r="F6223" s="5" t="n">
        <v>0.193859931943738</v>
      </c>
      <c r="G6223" s="10" t="s">
        <v>4</v>
      </c>
    </row>
    <row r="6224" customFormat="false" ht="14.25" hidden="true" customHeight="false" outlineLevel="0" collapsed="false">
      <c r="A6224" s="0" t="s">
        <v>109</v>
      </c>
      <c r="B6224" s="0" t="s">
        <v>110</v>
      </c>
      <c r="C6224" s="0" t="s">
        <v>84</v>
      </c>
      <c r="D6224" s="0" t="s">
        <v>86</v>
      </c>
      <c r="E6224" s="0" t="n">
        <v>2035</v>
      </c>
      <c r="F6224" s="5" t="n">
        <v>0.235095626576277</v>
      </c>
      <c r="G6224" s="10" t="s">
        <v>4</v>
      </c>
    </row>
    <row r="6225" customFormat="false" ht="14.25" hidden="true" customHeight="false" outlineLevel="0" collapsed="false">
      <c r="A6225" s="0" t="s">
        <v>109</v>
      </c>
      <c r="B6225" s="0" t="s">
        <v>110</v>
      </c>
      <c r="C6225" s="0" t="s">
        <v>84</v>
      </c>
      <c r="D6225" s="0" t="s">
        <v>86</v>
      </c>
      <c r="E6225" s="0" t="n">
        <v>2036</v>
      </c>
      <c r="F6225" s="5" t="n">
        <v>0.292615823635767</v>
      </c>
      <c r="G6225" s="10" t="s">
        <v>4</v>
      </c>
    </row>
    <row r="6226" customFormat="false" ht="14.25" hidden="true" customHeight="false" outlineLevel="0" collapsed="false">
      <c r="A6226" s="0" t="s">
        <v>109</v>
      </c>
      <c r="B6226" s="0" t="s">
        <v>110</v>
      </c>
      <c r="C6226" s="0" t="s">
        <v>84</v>
      </c>
      <c r="D6226" s="0" t="s">
        <v>86</v>
      </c>
      <c r="E6226" s="0" t="n">
        <v>2037</v>
      </c>
      <c r="F6226" s="5" t="n">
        <v>0.368238795743557</v>
      </c>
      <c r="G6226" s="10" t="s">
        <v>4</v>
      </c>
    </row>
    <row r="6227" customFormat="false" ht="14.25" hidden="true" customHeight="false" outlineLevel="0" collapsed="false">
      <c r="A6227" s="0" t="s">
        <v>109</v>
      </c>
      <c r="B6227" s="0" t="s">
        <v>110</v>
      </c>
      <c r="C6227" s="0" t="s">
        <v>84</v>
      </c>
      <c r="D6227" s="0" t="s">
        <v>86</v>
      </c>
      <c r="E6227" s="0" t="n">
        <v>2038</v>
      </c>
      <c r="F6227" s="5" t="n">
        <v>0.462399777188432</v>
      </c>
      <c r="G6227" s="10" t="s">
        <v>4</v>
      </c>
    </row>
    <row r="6228" customFormat="false" ht="14.25" hidden="true" customHeight="false" outlineLevel="0" collapsed="false">
      <c r="A6228" s="0" t="s">
        <v>109</v>
      </c>
      <c r="B6228" s="0" t="s">
        <v>110</v>
      </c>
      <c r="C6228" s="0" t="s">
        <v>84</v>
      </c>
      <c r="D6228" s="0" t="s">
        <v>86</v>
      </c>
      <c r="E6228" s="0" t="n">
        <v>2039</v>
      </c>
      <c r="F6228" s="5" t="n">
        <v>0.574511409870067</v>
      </c>
      <c r="G6228" s="10" t="s">
        <v>4</v>
      </c>
    </row>
    <row r="6229" customFormat="false" ht="14.25" hidden="true" customHeight="false" outlineLevel="0" collapsed="false">
      <c r="A6229" s="0" t="s">
        <v>109</v>
      </c>
      <c r="B6229" s="0" t="s">
        <v>110</v>
      </c>
      <c r="C6229" s="0" t="s">
        <v>84</v>
      </c>
      <c r="D6229" s="0" t="s">
        <v>86</v>
      </c>
      <c r="E6229" s="0" t="n">
        <v>2040</v>
      </c>
      <c r="F6229" s="5" t="n">
        <v>0.690461370209541</v>
      </c>
      <c r="G6229" s="10" t="s">
        <v>4</v>
      </c>
    </row>
    <row r="6230" customFormat="false" ht="14.25" hidden="true" customHeight="false" outlineLevel="0" collapsed="false">
      <c r="A6230" s="0" t="s">
        <v>109</v>
      </c>
      <c r="B6230" s="0" t="s">
        <v>110</v>
      </c>
      <c r="C6230" s="0" t="s">
        <v>84</v>
      </c>
      <c r="D6230" s="0" t="s">
        <v>87</v>
      </c>
      <c r="E6230" s="0" t="n">
        <v>2024</v>
      </c>
      <c r="F6230" s="5" t="n">
        <v>0</v>
      </c>
      <c r="G6230" s="10" t="s">
        <v>4</v>
      </c>
    </row>
    <row r="6231" customFormat="false" ht="14.25" hidden="true" customHeight="false" outlineLevel="0" collapsed="false">
      <c r="A6231" s="0" t="s">
        <v>109</v>
      </c>
      <c r="B6231" s="0" t="s">
        <v>110</v>
      </c>
      <c r="C6231" s="0" t="s">
        <v>84</v>
      </c>
      <c r="D6231" s="0" t="s">
        <v>87</v>
      </c>
      <c r="E6231" s="0" t="n">
        <v>2025</v>
      </c>
      <c r="F6231" s="5" t="n">
        <v>0.0938546322622673</v>
      </c>
      <c r="G6231" s="10" t="s">
        <v>4</v>
      </c>
    </row>
    <row r="6232" customFormat="false" ht="14.25" hidden="true" customHeight="false" outlineLevel="0" collapsed="false">
      <c r="A6232" s="0" t="s">
        <v>109</v>
      </c>
      <c r="B6232" s="0" t="s">
        <v>110</v>
      </c>
      <c r="C6232" s="0" t="s">
        <v>84</v>
      </c>
      <c r="D6232" s="0" t="s">
        <v>87</v>
      </c>
      <c r="E6232" s="0" t="n">
        <v>2026</v>
      </c>
      <c r="F6232" s="5" t="n">
        <v>0.138114131821984</v>
      </c>
      <c r="G6232" s="10" t="s">
        <v>4</v>
      </c>
    </row>
    <row r="6233" customFormat="false" ht="14.25" hidden="true" customHeight="false" outlineLevel="0" collapsed="false">
      <c r="A6233" s="0" t="s">
        <v>109</v>
      </c>
      <c r="B6233" s="0" t="s">
        <v>110</v>
      </c>
      <c r="C6233" s="0" t="s">
        <v>84</v>
      </c>
      <c r="D6233" s="0" t="s">
        <v>87</v>
      </c>
      <c r="E6233" s="0" t="n">
        <v>2027</v>
      </c>
      <c r="F6233" s="5" t="n">
        <v>0.325849891868247</v>
      </c>
      <c r="G6233" s="10" t="s">
        <v>4</v>
      </c>
    </row>
    <row r="6234" customFormat="false" ht="14.25" hidden="true" customHeight="false" outlineLevel="0" collapsed="false">
      <c r="A6234" s="0" t="s">
        <v>109</v>
      </c>
      <c r="B6234" s="0" t="s">
        <v>110</v>
      </c>
      <c r="C6234" s="0" t="s">
        <v>84</v>
      </c>
      <c r="D6234" s="0" t="s">
        <v>87</v>
      </c>
      <c r="E6234" s="0" t="n">
        <v>2028</v>
      </c>
      <c r="F6234" s="5" t="n">
        <v>0.421720155815357</v>
      </c>
      <c r="G6234" s="10" t="s">
        <v>4</v>
      </c>
    </row>
    <row r="6235" customFormat="false" ht="14.25" hidden="true" customHeight="false" outlineLevel="0" collapsed="false">
      <c r="A6235" s="0" t="s">
        <v>109</v>
      </c>
      <c r="B6235" s="0" t="s">
        <v>110</v>
      </c>
      <c r="C6235" s="0" t="s">
        <v>84</v>
      </c>
      <c r="D6235" s="0" t="s">
        <v>87</v>
      </c>
      <c r="E6235" s="0" t="n">
        <v>2029</v>
      </c>
      <c r="F6235" s="5" t="n">
        <v>0.932100466132312</v>
      </c>
      <c r="G6235" s="10" t="s">
        <v>4</v>
      </c>
    </row>
    <row r="6236" customFormat="false" ht="14.25" hidden="true" customHeight="false" outlineLevel="0" collapsed="false">
      <c r="A6236" s="0" t="s">
        <v>109</v>
      </c>
      <c r="B6236" s="0" t="s">
        <v>110</v>
      </c>
      <c r="C6236" s="0" t="s">
        <v>84</v>
      </c>
      <c r="D6236" s="0" t="s">
        <v>87</v>
      </c>
      <c r="E6236" s="0" t="n">
        <v>2030</v>
      </c>
      <c r="F6236" s="5" t="n">
        <v>1.31500362445047</v>
      </c>
      <c r="G6236" s="10" t="s">
        <v>4</v>
      </c>
    </row>
    <row r="6237" customFormat="false" ht="14.25" hidden="true" customHeight="false" outlineLevel="0" collapsed="false">
      <c r="A6237" s="0" t="s">
        <v>109</v>
      </c>
      <c r="B6237" s="0" t="s">
        <v>110</v>
      </c>
      <c r="C6237" s="0" t="s">
        <v>84</v>
      </c>
      <c r="D6237" s="0" t="s">
        <v>87</v>
      </c>
      <c r="E6237" s="0" t="n">
        <v>2031</v>
      </c>
      <c r="F6237" s="5" t="n">
        <v>1.82855366296732</v>
      </c>
      <c r="G6237" s="10" t="s">
        <v>4</v>
      </c>
    </row>
    <row r="6238" customFormat="false" ht="14.25" hidden="true" customHeight="false" outlineLevel="0" collapsed="false">
      <c r="A6238" s="0" t="s">
        <v>109</v>
      </c>
      <c r="B6238" s="0" t="s">
        <v>110</v>
      </c>
      <c r="C6238" s="0" t="s">
        <v>84</v>
      </c>
      <c r="D6238" s="0" t="s">
        <v>87</v>
      </c>
      <c r="E6238" s="0" t="n">
        <v>2032</v>
      </c>
      <c r="F6238" s="5" t="n">
        <v>2.26504641441288</v>
      </c>
      <c r="G6238" s="10" t="s">
        <v>4</v>
      </c>
    </row>
    <row r="6239" customFormat="false" ht="14.25" hidden="true" customHeight="false" outlineLevel="0" collapsed="false">
      <c r="A6239" s="0" t="s">
        <v>109</v>
      </c>
      <c r="B6239" s="0" t="s">
        <v>110</v>
      </c>
      <c r="C6239" s="0" t="s">
        <v>84</v>
      </c>
      <c r="D6239" s="0" t="s">
        <v>87</v>
      </c>
      <c r="E6239" s="0" t="n">
        <v>2033</v>
      </c>
      <c r="F6239" s="5" t="n">
        <v>3.0787989219966</v>
      </c>
      <c r="G6239" s="10" t="s">
        <v>4</v>
      </c>
    </row>
    <row r="6240" customFormat="false" ht="14.25" hidden="true" customHeight="false" outlineLevel="0" collapsed="false">
      <c r="A6240" s="0" t="s">
        <v>109</v>
      </c>
      <c r="B6240" s="0" t="s">
        <v>110</v>
      </c>
      <c r="C6240" s="0" t="s">
        <v>84</v>
      </c>
      <c r="D6240" s="0" t="s">
        <v>87</v>
      </c>
      <c r="E6240" s="0" t="n">
        <v>2034</v>
      </c>
      <c r="F6240" s="5" t="n">
        <v>3.46627323928384</v>
      </c>
      <c r="G6240" s="10" t="s">
        <v>4</v>
      </c>
    </row>
    <row r="6241" customFormat="false" ht="14.25" hidden="true" customHeight="false" outlineLevel="0" collapsed="false">
      <c r="A6241" s="0" t="s">
        <v>109</v>
      </c>
      <c r="B6241" s="0" t="s">
        <v>110</v>
      </c>
      <c r="C6241" s="0" t="s">
        <v>84</v>
      </c>
      <c r="D6241" s="0" t="s">
        <v>87</v>
      </c>
      <c r="E6241" s="0" t="n">
        <v>2035</v>
      </c>
      <c r="F6241" s="5" t="n">
        <v>4.25790540948706</v>
      </c>
      <c r="G6241" s="10" t="s">
        <v>4</v>
      </c>
    </row>
    <row r="6242" customFormat="false" ht="14.25" hidden="true" customHeight="false" outlineLevel="0" collapsed="false">
      <c r="A6242" s="0" t="s">
        <v>109</v>
      </c>
      <c r="B6242" s="0" t="s">
        <v>110</v>
      </c>
      <c r="C6242" s="0" t="s">
        <v>84</v>
      </c>
      <c r="D6242" s="0" t="s">
        <v>87</v>
      </c>
      <c r="E6242" s="0" t="n">
        <v>2036</v>
      </c>
      <c r="F6242" s="5" t="n">
        <v>5.06895490337084</v>
      </c>
      <c r="G6242" s="10" t="s">
        <v>4</v>
      </c>
    </row>
    <row r="6243" customFormat="false" ht="14.25" hidden="true" customHeight="false" outlineLevel="0" collapsed="false">
      <c r="A6243" s="0" t="s">
        <v>109</v>
      </c>
      <c r="B6243" s="0" t="s">
        <v>110</v>
      </c>
      <c r="C6243" s="0" t="s">
        <v>84</v>
      </c>
      <c r="D6243" s="0" t="s">
        <v>87</v>
      </c>
      <c r="E6243" s="0" t="n">
        <v>2037</v>
      </c>
      <c r="F6243" s="5" t="n">
        <v>5.93629770102124</v>
      </c>
      <c r="G6243" s="10" t="s">
        <v>4</v>
      </c>
    </row>
    <row r="6244" customFormat="false" ht="14.25" hidden="true" customHeight="false" outlineLevel="0" collapsed="false">
      <c r="A6244" s="0" t="s">
        <v>109</v>
      </c>
      <c r="B6244" s="0" t="s">
        <v>110</v>
      </c>
      <c r="C6244" s="0" t="s">
        <v>84</v>
      </c>
      <c r="D6244" s="0" t="s">
        <v>87</v>
      </c>
      <c r="E6244" s="0" t="n">
        <v>2038</v>
      </c>
      <c r="F6244" s="5" t="n">
        <v>6.89868952008714</v>
      </c>
      <c r="G6244" s="10" t="s">
        <v>4</v>
      </c>
    </row>
    <row r="6245" customFormat="false" ht="14.25" hidden="true" customHeight="false" outlineLevel="0" collapsed="false">
      <c r="A6245" s="0" t="s">
        <v>109</v>
      </c>
      <c r="B6245" s="0" t="s">
        <v>110</v>
      </c>
      <c r="C6245" s="0" t="s">
        <v>84</v>
      </c>
      <c r="D6245" s="0" t="s">
        <v>87</v>
      </c>
      <c r="E6245" s="0" t="n">
        <v>2039</v>
      </c>
      <c r="F6245" s="5" t="n">
        <v>7.93938021911063</v>
      </c>
      <c r="G6245" s="10" t="s">
        <v>4</v>
      </c>
    </row>
    <row r="6246" customFormat="false" ht="14.25" hidden="true" customHeight="false" outlineLevel="0" collapsed="false">
      <c r="A6246" s="0" t="s">
        <v>109</v>
      </c>
      <c r="B6246" s="0" t="s">
        <v>110</v>
      </c>
      <c r="C6246" s="0" t="s">
        <v>84</v>
      </c>
      <c r="D6246" s="0" t="s">
        <v>87</v>
      </c>
      <c r="E6246" s="0" t="n">
        <v>2040</v>
      </c>
      <c r="F6246" s="5" t="n">
        <v>8.98662525642333</v>
      </c>
      <c r="G6246" s="10" t="s">
        <v>4</v>
      </c>
    </row>
    <row r="6247" customFormat="false" ht="14.25" hidden="true" customHeight="false" outlineLevel="0" collapsed="false">
      <c r="A6247" s="0" t="s">
        <v>109</v>
      </c>
      <c r="B6247" s="0" t="s">
        <v>110</v>
      </c>
      <c r="C6247" s="0" t="s">
        <v>84</v>
      </c>
      <c r="D6247" s="0" t="s">
        <v>88</v>
      </c>
      <c r="E6247" s="0" t="n">
        <v>2024</v>
      </c>
      <c r="F6247" s="5" t="n">
        <v>0</v>
      </c>
      <c r="G6247" s="10" t="s">
        <v>4</v>
      </c>
    </row>
    <row r="6248" customFormat="false" ht="14.25" hidden="true" customHeight="false" outlineLevel="0" collapsed="false">
      <c r="A6248" s="0" t="s">
        <v>109</v>
      </c>
      <c r="B6248" s="0" t="s">
        <v>110</v>
      </c>
      <c r="C6248" s="0" t="s">
        <v>84</v>
      </c>
      <c r="D6248" s="0" t="s">
        <v>88</v>
      </c>
      <c r="E6248" s="0" t="n">
        <v>2025</v>
      </c>
      <c r="F6248" s="5" t="n">
        <v>0.0382366768707325</v>
      </c>
      <c r="G6248" s="10" t="s">
        <v>4</v>
      </c>
    </row>
    <row r="6249" customFormat="false" ht="14.25" hidden="true" customHeight="false" outlineLevel="0" collapsed="false">
      <c r="A6249" s="0" t="s">
        <v>109</v>
      </c>
      <c r="B6249" s="0" t="s">
        <v>110</v>
      </c>
      <c r="C6249" s="0" t="s">
        <v>84</v>
      </c>
      <c r="D6249" s="0" t="s">
        <v>88</v>
      </c>
      <c r="E6249" s="0" t="n">
        <v>2026</v>
      </c>
      <c r="F6249" s="5" t="n">
        <v>0.0308601756275006</v>
      </c>
      <c r="G6249" s="10" t="s">
        <v>4</v>
      </c>
    </row>
    <row r="6250" customFormat="false" ht="14.25" hidden="true" customHeight="false" outlineLevel="0" collapsed="false">
      <c r="A6250" s="0" t="s">
        <v>109</v>
      </c>
      <c r="B6250" s="0" t="s">
        <v>110</v>
      </c>
      <c r="C6250" s="0" t="s">
        <v>84</v>
      </c>
      <c r="D6250" s="0" t="s">
        <v>88</v>
      </c>
      <c r="E6250" s="0" t="n">
        <v>2027</v>
      </c>
      <c r="F6250" s="5" t="n">
        <v>0.0523979134065548</v>
      </c>
      <c r="G6250" s="10" t="s">
        <v>4</v>
      </c>
    </row>
    <row r="6251" customFormat="false" ht="14.25" hidden="true" customHeight="false" outlineLevel="0" collapsed="false">
      <c r="A6251" s="0" t="s">
        <v>109</v>
      </c>
      <c r="B6251" s="0" t="s">
        <v>110</v>
      </c>
      <c r="C6251" s="0" t="s">
        <v>84</v>
      </c>
      <c r="D6251" s="0" t="s">
        <v>88</v>
      </c>
      <c r="E6251" s="0" t="n">
        <v>2028</v>
      </c>
      <c r="F6251" s="5" t="n">
        <v>0.0691117727801449</v>
      </c>
      <c r="G6251" s="10" t="s">
        <v>4</v>
      </c>
    </row>
    <row r="6252" customFormat="false" ht="14.25" hidden="true" customHeight="false" outlineLevel="0" collapsed="false">
      <c r="A6252" s="0" t="s">
        <v>109</v>
      </c>
      <c r="B6252" s="0" t="s">
        <v>110</v>
      </c>
      <c r="C6252" s="0" t="s">
        <v>84</v>
      </c>
      <c r="D6252" s="0" t="s">
        <v>88</v>
      </c>
      <c r="E6252" s="0" t="n">
        <v>2029</v>
      </c>
      <c r="F6252" s="5" t="n">
        <v>0.176022729145634</v>
      </c>
      <c r="G6252" s="10" t="s">
        <v>4</v>
      </c>
    </row>
    <row r="6253" customFormat="false" ht="14.25" hidden="true" customHeight="false" outlineLevel="0" collapsed="false">
      <c r="A6253" s="0" t="s">
        <v>109</v>
      </c>
      <c r="B6253" s="0" t="s">
        <v>110</v>
      </c>
      <c r="C6253" s="0" t="s">
        <v>84</v>
      </c>
      <c r="D6253" s="0" t="s">
        <v>88</v>
      </c>
      <c r="E6253" s="0" t="n">
        <v>2030</v>
      </c>
      <c r="F6253" s="5" t="n">
        <v>0.299547555678449</v>
      </c>
      <c r="G6253" s="10" t="s">
        <v>4</v>
      </c>
    </row>
    <row r="6254" customFormat="false" ht="14.25" hidden="true" customHeight="false" outlineLevel="0" collapsed="false">
      <c r="A6254" s="0" t="s">
        <v>109</v>
      </c>
      <c r="B6254" s="0" t="s">
        <v>110</v>
      </c>
      <c r="C6254" s="0" t="s">
        <v>84</v>
      </c>
      <c r="D6254" s="0" t="s">
        <v>88</v>
      </c>
      <c r="E6254" s="0" t="n">
        <v>2031</v>
      </c>
      <c r="F6254" s="5" t="n">
        <v>0.49307566320809</v>
      </c>
      <c r="G6254" s="10" t="s">
        <v>4</v>
      </c>
    </row>
    <row r="6255" customFormat="false" ht="14.25" hidden="true" customHeight="false" outlineLevel="0" collapsed="false">
      <c r="A6255" s="0" t="s">
        <v>109</v>
      </c>
      <c r="B6255" s="0" t="s">
        <v>110</v>
      </c>
      <c r="C6255" s="0" t="s">
        <v>84</v>
      </c>
      <c r="D6255" s="0" t="s">
        <v>88</v>
      </c>
      <c r="E6255" s="0" t="n">
        <v>2032</v>
      </c>
      <c r="F6255" s="5" t="n">
        <v>0.683840424593605</v>
      </c>
      <c r="G6255" s="10" t="s">
        <v>4</v>
      </c>
    </row>
    <row r="6256" customFormat="false" ht="14.25" hidden="true" customHeight="false" outlineLevel="0" collapsed="false">
      <c r="A6256" s="0" t="s">
        <v>109</v>
      </c>
      <c r="B6256" s="0" t="s">
        <v>110</v>
      </c>
      <c r="C6256" s="0" t="s">
        <v>84</v>
      </c>
      <c r="D6256" s="0" t="s">
        <v>88</v>
      </c>
      <c r="E6256" s="0" t="n">
        <v>2033</v>
      </c>
      <c r="F6256" s="5" t="n">
        <v>1.00496746380642</v>
      </c>
      <c r="G6256" s="10" t="s">
        <v>4</v>
      </c>
    </row>
    <row r="6257" customFormat="false" ht="14.25" hidden="true" customHeight="false" outlineLevel="0" collapsed="false">
      <c r="A6257" s="0" t="s">
        <v>109</v>
      </c>
      <c r="B6257" s="0" t="s">
        <v>110</v>
      </c>
      <c r="C6257" s="0" t="s">
        <v>84</v>
      </c>
      <c r="D6257" s="0" t="s">
        <v>88</v>
      </c>
      <c r="E6257" s="0" t="n">
        <v>2034</v>
      </c>
      <c r="F6257" s="5" t="n">
        <v>1.2116108815868</v>
      </c>
      <c r="G6257" s="10" t="s">
        <v>4</v>
      </c>
    </row>
    <row r="6258" customFormat="false" ht="14.25" hidden="true" customHeight="false" outlineLevel="0" collapsed="false">
      <c r="A6258" s="0" t="s">
        <v>109</v>
      </c>
      <c r="B6258" s="0" t="s">
        <v>110</v>
      </c>
      <c r="C6258" s="0" t="s">
        <v>84</v>
      </c>
      <c r="D6258" s="0" t="s">
        <v>88</v>
      </c>
      <c r="E6258" s="0" t="n">
        <v>2035</v>
      </c>
      <c r="F6258" s="5" t="n">
        <v>1.57629573429425</v>
      </c>
      <c r="G6258" s="10" t="s">
        <v>4</v>
      </c>
    </row>
    <row r="6259" customFormat="false" ht="14.25" hidden="true" customHeight="false" outlineLevel="0" collapsed="false">
      <c r="A6259" s="0" t="s">
        <v>109</v>
      </c>
      <c r="B6259" s="0" t="s">
        <v>110</v>
      </c>
      <c r="C6259" s="0" t="s">
        <v>84</v>
      </c>
      <c r="D6259" s="0" t="s">
        <v>88</v>
      </c>
      <c r="E6259" s="0" t="n">
        <v>2036</v>
      </c>
      <c r="F6259" s="5" t="n">
        <v>1.96399385294235</v>
      </c>
      <c r="G6259" s="10" t="s">
        <v>4</v>
      </c>
    </row>
    <row r="6260" customFormat="false" ht="14.25" hidden="true" customHeight="false" outlineLevel="0" collapsed="false">
      <c r="A6260" s="0" t="s">
        <v>109</v>
      </c>
      <c r="B6260" s="0" t="s">
        <v>110</v>
      </c>
      <c r="C6260" s="0" t="s">
        <v>84</v>
      </c>
      <c r="D6260" s="0" t="s">
        <v>88</v>
      </c>
      <c r="E6260" s="0" t="n">
        <v>2037</v>
      </c>
      <c r="F6260" s="5" t="n">
        <v>2.38439034274596</v>
      </c>
      <c r="G6260" s="10" t="s">
        <v>4</v>
      </c>
    </row>
    <row r="6261" customFormat="false" ht="14.25" hidden="true" customHeight="false" outlineLevel="0" collapsed="false">
      <c r="A6261" s="0" t="s">
        <v>109</v>
      </c>
      <c r="B6261" s="0" t="s">
        <v>110</v>
      </c>
      <c r="C6261" s="0" t="s">
        <v>84</v>
      </c>
      <c r="D6261" s="0" t="s">
        <v>88</v>
      </c>
      <c r="E6261" s="0" t="n">
        <v>2038</v>
      </c>
      <c r="F6261" s="5" t="n">
        <v>2.84384655957458</v>
      </c>
      <c r="G6261" s="10" t="s">
        <v>4</v>
      </c>
    </row>
    <row r="6262" customFormat="false" ht="14.25" hidden="true" customHeight="false" outlineLevel="0" collapsed="false">
      <c r="A6262" s="0" t="s">
        <v>109</v>
      </c>
      <c r="B6262" s="0" t="s">
        <v>110</v>
      </c>
      <c r="C6262" s="0" t="s">
        <v>84</v>
      </c>
      <c r="D6262" s="0" t="s">
        <v>88</v>
      </c>
      <c r="E6262" s="0" t="n">
        <v>2039</v>
      </c>
      <c r="F6262" s="5" t="n">
        <v>3.32105482928634</v>
      </c>
      <c r="G6262" s="10" t="s">
        <v>4</v>
      </c>
    </row>
    <row r="6263" customFormat="false" ht="14.25" hidden="true" customHeight="false" outlineLevel="0" collapsed="false">
      <c r="A6263" s="0" t="s">
        <v>109</v>
      </c>
      <c r="B6263" s="0" t="s">
        <v>110</v>
      </c>
      <c r="C6263" s="0" t="s">
        <v>84</v>
      </c>
      <c r="D6263" s="0" t="s">
        <v>88</v>
      </c>
      <c r="E6263" s="0" t="n">
        <v>2040</v>
      </c>
      <c r="F6263" s="5" t="n">
        <v>3.80030587346714</v>
      </c>
      <c r="G6263" s="10" t="s">
        <v>4</v>
      </c>
    </row>
    <row r="6264" customFormat="false" ht="14.25" hidden="true" customHeight="false" outlineLevel="0" collapsed="false">
      <c r="A6264" s="0" t="s">
        <v>109</v>
      </c>
      <c r="B6264" s="0" t="s">
        <v>110</v>
      </c>
      <c r="C6264" s="0" t="s">
        <v>84</v>
      </c>
      <c r="D6264" s="0" t="s">
        <v>89</v>
      </c>
      <c r="E6264" s="0" t="n">
        <v>2024</v>
      </c>
      <c r="F6264" s="5" t="n">
        <v>0</v>
      </c>
      <c r="G6264" s="10" t="s">
        <v>4</v>
      </c>
    </row>
    <row r="6265" customFormat="false" ht="14.25" hidden="true" customHeight="false" outlineLevel="0" collapsed="false">
      <c r="A6265" s="0" t="s">
        <v>109</v>
      </c>
      <c r="B6265" s="0" t="s">
        <v>110</v>
      </c>
      <c r="C6265" s="0" t="s">
        <v>84</v>
      </c>
      <c r="D6265" s="0" t="s">
        <v>89</v>
      </c>
      <c r="E6265" s="0" t="n">
        <v>2025</v>
      </c>
      <c r="F6265" s="5" t="n">
        <v>2.15894628838232</v>
      </c>
      <c r="G6265" s="10" t="s">
        <v>4</v>
      </c>
    </row>
    <row r="6266" customFormat="false" ht="14.25" hidden="true" customHeight="false" outlineLevel="0" collapsed="false">
      <c r="A6266" s="0" t="s">
        <v>109</v>
      </c>
      <c r="B6266" s="0" t="s">
        <v>110</v>
      </c>
      <c r="C6266" s="0" t="s">
        <v>84</v>
      </c>
      <c r="D6266" s="0" t="s">
        <v>89</v>
      </c>
      <c r="E6266" s="0" t="n">
        <v>2026</v>
      </c>
      <c r="F6266" s="5" t="n">
        <v>2.03449757721228</v>
      </c>
      <c r="G6266" s="10" t="s">
        <v>4</v>
      </c>
    </row>
    <row r="6267" customFormat="false" ht="14.25" hidden="true" customHeight="false" outlineLevel="0" collapsed="false">
      <c r="A6267" s="0" t="s">
        <v>109</v>
      </c>
      <c r="B6267" s="0" t="s">
        <v>110</v>
      </c>
      <c r="C6267" s="0" t="s">
        <v>84</v>
      </c>
      <c r="D6267" s="0" t="s">
        <v>89</v>
      </c>
      <c r="E6267" s="0" t="n">
        <v>2027</v>
      </c>
      <c r="F6267" s="5" t="n">
        <v>3.52593495936036</v>
      </c>
      <c r="G6267" s="10" t="s">
        <v>4</v>
      </c>
    </row>
    <row r="6268" customFormat="false" ht="14.25" hidden="true" customHeight="false" outlineLevel="0" collapsed="false">
      <c r="A6268" s="0" t="s">
        <v>109</v>
      </c>
      <c r="B6268" s="0" t="s">
        <v>110</v>
      </c>
      <c r="C6268" s="0" t="s">
        <v>84</v>
      </c>
      <c r="D6268" s="0" t="s">
        <v>89</v>
      </c>
      <c r="E6268" s="0" t="n">
        <v>2028</v>
      </c>
      <c r="F6268" s="5" t="n">
        <v>3.57762271098931</v>
      </c>
      <c r="G6268" s="10" t="s">
        <v>4</v>
      </c>
    </row>
    <row r="6269" customFormat="false" ht="14.25" hidden="true" customHeight="false" outlineLevel="0" collapsed="false">
      <c r="A6269" s="0" t="s">
        <v>109</v>
      </c>
      <c r="B6269" s="0" t="s">
        <v>110</v>
      </c>
      <c r="C6269" s="0" t="s">
        <v>84</v>
      </c>
      <c r="D6269" s="0" t="s">
        <v>89</v>
      </c>
      <c r="E6269" s="0" t="n">
        <v>2029</v>
      </c>
      <c r="F6269" s="5" t="n">
        <v>6.51792650198077</v>
      </c>
      <c r="G6269" s="10" t="s">
        <v>4</v>
      </c>
    </row>
    <row r="6270" customFormat="false" ht="14.25" hidden="true" customHeight="false" outlineLevel="0" collapsed="false">
      <c r="A6270" s="0" t="s">
        <v>109</v>
      </c>
      <c r="B6270" s="0" t="s">
        <v>110</v>
      </c>
      <c r="C6270" s="0" t="s">
        <v>84</v>
      </c>
      <c r="D6270" s="0" t="s">
        <v>89</v>
      </c>
      <c r="E6270" s="0" t="n">
        <v>2030</v>
      </c>
      <c r="F6270" s="5" t="n">
        <v>7.74696441420627</v>
      </c>
      <c r="G6270" s="10" t="s">
        <v>4</v>
      </c>
    </row>
    <row r="6271" customFormat="false" ht="14.25" hidden="true" customHeight="false" outlineLevel="0" collapsed="false">
      <c r="A6271" s="0" t="s">
        <v>109</v>
      </c>
      <c r="B6271" s="0" t="s">
        <v>110</v>
      </c>
      <c r="C6271" s="0" t="s">
        <v>84</v>
      </c>
      <c r="D6271" s="0" t="s">
        <v>89</v>
      </c>
      <c r="E6271" s="0" t="n">
        <v>2031</v>
      </c>
      <c r="F6271" s="5" t="n">
        <v>9.80329682791286</v>
      </c>
      <c r="G6271" s="10" t="s">
        <v>4</v>
      </c>
    </row>
    <row r="6272" customFormat="false" ht="14.25" hidden="true" customHeight="false" outlineLevel="0" collapsed="false">
      <c r="A6272" s="0" t="s">
        <v>109</v>
      </c>
      <c r="B6272" s="0" t="s">
        <v>110</v>
      </c>
      <c r="C6272" s="0" t="s">
        <v>84</v>
      </c>
      <c r="D6272" s="0" t="s">
        <v>89</v>
      </c>
      <c r="E6272" s="0" t="n">
        <v>2032</v>
      </c>
      <c r="F6272" s="5" t="n">
        <v>11.4021821603151</v>
      </c>
      <c r="G6272" s="10" t="s">
        <v>4</v>
      </c>
    </row>
    <row r="6273" customFormat="false" ht="14.25" hidden="true" customHeight="false" outlineLevel="0" collapsed="false">
      <c r="A6273" s="0" t="s">
        <v>109</v>
      </c>
      <c r="B6273" s="0" t="s">
        <v>110</v>
      </c>
      <c r="C6273" s="0" t="s">
        <v>84</v>
      </c>
      <c r="D6273" s="0" t="s">
        <v>89</v>
      </c>
      <c r="E6273" s="0" t="n">
        <v>2033</v>
      </c>
      <c r="F6273" s="5" t="n">
        <v>15.5750309708263</v>
      </c>
      <c r="G6273" s="10" t="s">
        <v>4</v>
      </c>
    </row>
    <row r="6274" customFormat="false" ht="14.25" hidden="true" customHeight="false" outlineLevel="0" collapsed="false">
      <c r="A6274" s="0" t="s">
        <v>109</v>
      </c>
      <c r="B6274" s="0" t="s">
        <v>110</v>
      </c>
      <c r="C6274" s="0" t="s">
        <v>84</v>
      </c>
      <c r="D6274" s="0" t="s">
        <v>89</v>
      </c>
      <c r="E6274" s="0" t="n">
        <v>2034</v>
      </c>
      <c r="F6274" s="5" t="n">
        <v>17.2560988174531</v>
      </c>
      <c r="G6274" s="10" t="s">
        <v>4</v>
      </c>
    </row>
    <row r="6275" customFormat="false" ht="14.25" hidden="true" customHeight="false" outlineLevel="0" collapsed="false">
      <c r="A6275" s="0" t="s">
        <v>109</v>
      </c>
      <c r="B6275" s="0" t="s">
        <v>110</v>
      </c>
      <c r="C6275" s="0" t="s">
        <v>84</v>
      </c>
      <c r="D6275" s="0" t="s">
        <v>89</v>
      </c>
      <c r="E6275" s="0" t="n">
        <v>2035</v>
      </c>
      <c r="F6275" s="5" t="n">
        <v>21.1078621918734</v>
      </c>
      <c r="G6275" s="10" t="s">
        <v>4</v>
      </c>
    </row>
    <row r="6276" customFormat="false" ht="14.25" hidden="true" customHeight="false" outlineLevel="0" collapsed="false">
      <c r="A6276" s="0" t="s">
        <v>109</v>
      </c>
      <c r="B6276" s="0" t="s">
        <v>110</v>
      </c>
      <c r="C6276" s="0" t="s">
        <v>84</v>
      </c>
      <c r="D6276" s="0" t="s">
        <v>89</v>
      </c>
      <c r="E6276" s="0" t="n">
        <v>2036</v>
      </c>
      <c r="F6276" s="5" t="n">
        <v>25.2054977578785</v>
      </c>
      <c r="G6276" s="10" t="s">
        <v>4</v>
      </c>
    </row>
    <row r="6277" customFormat="false" ht="14.25" hidden="true" customHeight="false" outlineLevel="0" collapsed="false">
      <c r="A6277" s="0" t="s">
        <v>109</v>
      </c>
      <c r="B6277" s="0" t="s">
        <v>110</v>
      </c>
      <c r="C6277" s="0" t="s">
        <v>84</v>
      </c>
      <c r="D6277" s="0" t="s">
        <v>89</v>
      </c>
      <c r="E6277" s="0" t="n">
        <v>2037</v>
      </c>
      <c r="F6277" s="5" t="n">
        <v>29.2703632248621</v>
      </c>
      <c r="G6277" s="10" t="s">
        <v>4</v>
      </c>
    </row>
    <row r="6278" customFormat="false" ht="14.25" hidden="true" customHeight="false" outlineLevel="0" collapsed="false">
      <c r="A6278" s="0" t="s">
        <v>109</v>
      </c>
      <c r="B6278" s="0" t="s">
        <v>110</v>
      </c>
      <c r="C6278" s="0" t="s">
        <v>84</v>
      </c>
      <c r="D6278" s="0" t="s">
        <v>89</v>
      </c>
      <c r="E6278" s="0" t="n">
        <v>2038</v>
      </c>
      <c r="F6278" s="5" t="n">
        <v>33.7727564372414</v>
      </c>
      <c r="G6278" s="10" t="s">
        <v>4</v>
      </c>
    </row>
    <row r="6279" customFormat="false" ht="14.25" hidden="true" customHeight="false" outlineLevel="0" collapsed="false">
      <c r="A6279" s="0" t="s">
        <v>109</v>
      </c>
      <c r="B6279" s="0" t="s">
        <v>110</v>
      </c>
      <c r="C6279" s="0" t="s">
        <v>84</v>
      </c>
      <c r="D6279" s="0" t="s">
        <v>89</v>
      </c>
      <c r="E6279" s="0" t="n">
        <v>2039</v>
      </c>
      <c r="F6279" s="5" t="n">
        <v>38.7625068296385</v>
      </c>
      <c r="G6279" s="10" t="s">
        <v>4</v>
      </c>
    </row>
    <row r="6280" customFormat="false" ht="14.25" hidden="true" customHeight="false" outlineLevel="0" collapsed="false">
      <c r="A6280" s="0" t="s">
        <v>109</v>
      </c>
      <c r="B6280" s="0" t="s">
        <v>110</v>
      </c>
      <c r="C6280" s="0" t="s">
        <v>84</v>
      </c>
      <c r="D6280" s="0" t="s">
        <v>89</v>
      </c>
      <c r="E6280" s="0" t="n">
        <v>2040</v>
      </c>
      <c r="F6280" s="5" t="n">
        <v>44.4096989249561</v>
      </c>
      <c r="G6280" s="10" t="s">
        <v>4</v>
      </c>
    </row>
    <row r="6281" customFormat="false" ht="14.25" hidden="true" customHeight="false" outlineLevel="0" collapsed="false">
      <c r="A6281" s="0" t="s">
        <v>109</v>
      </c>
      <c r="B6281" s="0" t="s">
        <v>110</v>
      </c>
      <c r="C6281" s="0" t="s">
        <v>84</v>
      </c>
      <c r="D6281" s="0" t="s">
        <v>90</v>
      </c>
      <c r="E6281" s="0" t="n">
        <v>2024</v>
      </c>
      <c r="F6281" s="5" t="n">
        <v>0.000772083119387356</v>
      </c>
      <c r="G6281" s="10" t="s">
        <v>4</v>
      </c>
    </row>
    <row r="6282" customFormat="false" ht="14.25" hidden="true" customHeight="false" outlineLevel="0" collapsed="false">
      <c r="A6282" s="0" t="s">
        <v>109</v>
      </c>
      <c r="B6282" s="0" t="s">
        <v>110</v>
      </c>
      <c r="C6282" s="0" t="s">
        <v>84</v>
      </c>
      <c r="D6282" s="0" t="s">
        <v>90</v>
      </c>
      <c r="E6282" s="0" t="n">
        <v>2025</v>
      </c>
      <c r="F6282" s="5" t="n">
        <v>0.001507525485492</v>
      </c>
      <c r="G6282" s="10" t="s">
        <v>4</v>
      </c>
    </row>
    <row r="6283" customFormat="false" ht="14.25" hidden="true" customHeight="false" outlineLevel="0" collapsed="false">
      <c r="A6283" s="0" t="s">
        <v>109</v>
      </c>
      <c r="B6283" s="0" t="s">
        <v>110</v>
      </c>
      <c r="C6283" s="0" t="s">
        <v>84</v>
      </c>
      <c r="D6283" s="0" t="s">
        <v>90</v>
      </c>
      <c r="E6283" s="0" t="n">
        <v>2026</v>
      </c>
      <c r="F6283" s="5" t="n">
        <v>0.0103088172551889</v>
      </c>
      <c r="G6283" s="10" t="s">
        <v>4</v>
      </c>
    </row>
    <row r="6284" customFormat="false" ht="14.25" hidden="true" customHeight="false" outlineLevel="0" collapsed="false">
      <c r="A6284" s="0" t="s">
        <v>109</v>
      </c>
      <c r="B6284" s="0" t="s">
        <v>110</v>
      </c>
      <c r="C6284" s="0" t="s">
        <v>84</v>
      </c>
      <c r="D6284" s="0" t="s">
        <v>90</v>
      </c>
      <c r="E6284" s="0" t="n">
        <v>2027</v>
      </c>
      <c r="F6284" s="5" t="n">
        <v>0.0342015957917647</v>
      </c>
      <c r="G6284" s="10" t="s">
        <v>4</v>
      </c>
    </row>
    <row r="6285" customFormat="false" ht="14.25" hidden="true" customHeight="false" outlineLevel="0" collapsed="false">
      <c r="A6285" s="0" t="s">
        <v>109</v>
      </c>
      <c r="B6285" s="0" t="s">
        <v>110</v>
      </c>
      <c r="C6285" s="0" t="s">
        <v>84</v>
      </c>
      <c r="D6285" s="0" t="s">
        <v>90</v>
      </c>
      <c r="E6285" s="0" t="n">
        <v>2028</v>
      </c>
      <c r="F6285" s="5" t="n">
        <v>0.0793400871062299</v>
      </c>
      <c r="G6285" s="10" t="s">
        <v>4</v>
      </c>
    </row>
    <row r="6286" customFormat="false" ht="14.25" hidden="true" customHeight="false" outlineLevel="0" collapsed="false">
      <c r="A6286" s="0" t="s">
        <v>109</v>
      </c>
      <c r="B6286" s="0" t="s">
        <v>110</v>
      </c>
      <c r="C6286" s="0" t="s">
        <v>84</v>
      </c>
      <c r="D6286" s="0" t="s">
        <v>90</v>
      </c>
      <c r="E6286" s="0" t="n">
        <v>2029</v>
      </c>
      <c r="F6286" s="5" t="n">
        <v>0.140046769791882</v>
      </c>
      <c r="G6286" s="10" t="s">
        <v>4</v>
      </c>
    </row>
    <row r="6287" customFormat="false" ht="14.25" hidden="true" customHeight="false" outlineLevel="0" collapsed="false">
      <c r="A6287" s="0" t="s">
        <v>109</v>
      </c>
      <c r="B6287" s="0" t="s">
        <v>110</v>
      </c>
      <c r="C6287" s="0" t="s">
        <v>84</v>
      </c>
      <c r="D6287" s="0" t="s">
        <v>90</v>
      </c>
      <c r="E6287" s="0" t="n">
        <v>2030</v>
      </c>
      <c r="F6287" s="5" t="n">
        <v>0.213879937709877</v>
      </c>
      <c r="G6287" s="10" t="s">
        <v>4</v>
      </c>
    </row>
    <row r="6288" customFormat="false" ht="14.25" hidden="true" customHeight="false" outlineLevel="0" collapsed="false">
      <c r="A6288" s="0" t="s">
        <v>109</v>
      </c>
      <c r="B6288" s="0" t="s">
        <v>110</v>
      </c>
      <c r="C6288" s="0" t="s">
        <v>84</v>
      </c>
      <c r="D6288" s="0" t="s">
        <v>90</v>
      </c>
      <c r="E6288" s="0" t="n">
        <v>2031</v>
      </c>
      <c r="F6288" s="5" t="n">
        <v>0.292192398681823</v>
      </c>
      <c r="G6288" s="10" t="s">
        <v>4</v>
      </c>
    </row>
    <row r="6289" customFormat="false" ht="14.25" hidden="true" customHeight="false" outlineLevel="0" collapsed="false">
      <c r="A6289" s="0" t="s">
        <v>109</v>
      </c>
      <c r="B6289" s="0" t="s">
        <v>110</v>
      </c>
      <c r="C6289" s="0" t="s">
        <v>84</v>
      </c>
      <c r="D6289" s="0" t="s">
        <v>90</v>
      </c>
      <c r="E6289" s="0" t="n">
        <v>2032</v>
      </c>
      <c r="F6289" s="5" t="n">
        <v>0.373670038480455</v>
      </c>
      <c r="G6289" s="10" t="s">
        <v>4</v>
      </c>
    </row>
    <row r="6290" customFormat="false" ht="14.25" hidden="true" customHeight="false" outlineLevel="0" collapsed="false">
      <c r="A6290" s="0" t="s">
        <v>109</v>
      </c>
      <c r="B6290" s="0" t="s">
        <v>110</v>
      </c>
      <c r="C6290" s="0" t="s">
        <v>84</v>
      </c>
      <c r="D6290" s="0" t="s">
        <v>90</v>
      </c>
      <c r="E6290" s="0" t="n">
        <v>2033</v>
      </c>
      <c r="F6290" s="5" t="n">
        <v>0.456686929909803</v>
      </c>
      <c r="G6290" s="10" t="s">
        <v>4</v>
      </c>
    </row>
    <row r="6291" customFormat="false" ht="14.25" hidden="true" customHeight="false" outlineLevel="0" collapsed="false">
      <c r="A6291" s="0" t="s">
        <v>109</v>
      </c>
      <c r="B6291" s="0" t="s">
        <v>110</v>
      </c>
      <c r="C6291" s="0" t="s">
        <v>84</v>
      </c>
      <c r="D6291" s="0" t="s">
        <v>90</v>
      </c>
      <c r="E6291" s="0" t="n">
        <v>2034</v>
      </c>
      <c r="F6291" s="5" t="n">
        <v>0.538999559364903</v>
      </c>
      <c r="G6291" s="10" t="s">
        <v>4</v>
      </c>
    </row>
    <row r="6292" customFormat="false" ht="14.25" hidden="true" customHeight="false" outlineLevel="0" collapsed="false">
      <c r="A6292" s="0" t="s">
        <v>109</v>
      </c>
      <c r="B6292" s="0" t="s">
        <v>110</v>
      </c>
      <c r="C6292" s="0" t="s">
        <v>84</v>
      </c>
      <c r="D6292" s="0" t="s">
        <v>90</v>
      </c>
      <c r="E6292" s="0" t="n">
        <v>2035</v>
      </c>
      <c r="F6292" s="5" t="n">
        <v>0.640048863089033</v>
      </c>
      <c r="G6292" s="10" t="s">
        <v>4</v>
      </c>
    </row>
    <row r="6293" customFormat="false" ht="14.25" hidden="true" customHeight="false" outlineLevel="0" collapsed="false">
      <c r="A6293" s="0" t="s">
        <v>109</v>
      </c>
      <c r="B6293" s="0" t="s">
        <v>110</v>
      </c>
      <c r="C6293" s="0" t="s">
        <v>84</v>
      </c>
      <c r="D6293" s="0" t="s">
        <v>90</v>
      </c>
      <c r="E6293" s="0" t="n">
        <v>2036</v>
      </c>
      <c r="F6293" s="5" t="n">
        <v>0.742629677304527</v>
      </c>
      <c r="G6293" s="10" t="s">
        <v>4</v>
      </c>
    </row>
    <row r="6294" customFormat="false" ht="14.25" hidden="true" customHeight="false" outlineLevel="0" collapsed="false">
      <c r="A6294" s="0" t="s">
        <v>109</v>
      </c>
      <c r="B6294" s="0" t="s">
        <v>110</v>
      </c>
      <c r="C6294" s="0" t="s">
        <v>84</v>
      </c>
      <c r="D6294" s="0" t="s">
        <v>90</v>
      </c>
      <c r="E6294" s="0" t="n">
        <v>2037</v>
      </c>
      <c r="F6294" s="5" t="n">
        <v>0.845970530458468</v>
      </c>
      <c r="G6294" s="10" t="s">
        <v>4</v>
      </c>
    </row>
    <row r="6295" customFormat="false" ht="14.25" hidden="true" customHeight="false" outlineLevel="0" collapsed="false">
      <c r="A6295" s="0" t="s">
        <v>109</v>
      </c>
      <c r="B6295" s="0" t="s">
        <v>110</v>
      </c>
      <c r="C6295" s="0" t="s">
        <v>84</v>
      </c>
      <c r="D6295" s="0" t="s">
        <v>90</v>
      </c>
      <c r="E6295" s="0" t="n">
        <v>2038</v>
      </c>
      <c r="F6295" s="5" t="n">
        <v>0.949535765678597</v>
      </c>
      <c r="G6295" s="10" t="s">
        <v>4</v>
      </c>
    </row>
    <row r="6296" customFormat="false" ht="14.25" hidden="true" customHeight="false" outlineLevel="0" collapsed="false">
      <c r="A6296" s="0" t="s">
        <v>109</v>
      </c>
      <c r="B6296" s="0" t="s">
        <v>110</v>
      </c>
      <c r="C6296" s="0" t="s">
        <v>84</v>
      </c>
      <c r="D6296" s="0" t="s">
        <v>90</v>
      </c>
      <c r="E6296" s="0" t="n">
        <v>2039</v>
      </c>
      <c r="F6296" s="5" t="n">
        <v>1.05304620327879</v>
      </c>
      <c r="G6296" s="10" t="s">
        <v>4</v>
      </c>
    </row>
    <row r="6297" customFormat="false" ht="14.25" hidden="true" customHeight="false" outlineLevel="0" collapsed="false">
      <c r="A6297" s="0" t="s">
        <v>109</v>
      </c>
      <c r="B6297" s="0" t="s">
        <v>110</v>
      </c>
      <c r="C6297" s="0" t="s">
        <v>84</v>
      </c>
      <c r="D6297" s="0" t="s">
        <v>90</v>
      </c>
      <c r="E6297" s="0" t="n">
        <v>2040</v>
      </c>
      <c r="F6297" s="5" t="n">
        <v>1.15829802347058</v>
      </c>
      <c r="G6297" s="10" t="s">
        <v>4</v>
      </c>
    </row>
    <row r="6298" customFormat="false" ht="14.25" hidden="true" customHeight="false" outlineLevel="0" collapsed="false">
      <c r="A6298" s="0" t="s">
        <v>109</v>
      </c>
      <c r="B6298" s="0" t="s">
        <v>110</v>
      </c>
      <c r="C6298" s="0" t="s">
        <v>84</v>
      </c>
      <c r="D6298" s="0" t="s">
        <v>91</v>
      </c>
      <c r="E6298" s="0" t="n">
        <v>2024</v>
      </c>
      <c r="F6298" s="5" t="n">
        <v>0.553928456070482</v>
      </c>
      <c r="G6298" s="10" t="s">
        <v>4</v>
      </c>
    </row>
    <row r="6299" customFormat="false" ht="14.25" hidden="true" customHeight="false" outlineLevel="0" collapsed="false">
      <c r="A6299" s="0" t="s">
        <v>109</v>
      </c>
      <c r="B6299" s="0" t="s">
        <v>110</v>
      </c>
      <c r="C6299" s="0" t="s">
        <v>84</v>
      </c>
      <c r="D6299" s="0" t="s">
        <v>91</v>
      </c>
      <c r="E6299" s="0" t="n">
        <v>2025</v>
      </c>
      <c r="F6299" s="5" t="n">
        <v>0.640273810605443</v>
      </c>
      <c r="G6299" s="10" t="s">
        <v>4</v>
      </c>
    </row>
    <row r="6300" customFormat="false" ht="14.25" hidden="true" customHeight="false" outlineLevel="0" collapsed="false">
      <c r="A6300" s="0" t="s">
        <v>109</v>
      </c>
      <c r="B6300" s="0" t="s">
        <v>110</v>
      </c>
      <c r="C6300" s="0" t="s">
        <v>84</v>
      </c>
      <c r="D6300" s="0" t="s">
        <v>91</v>
      </c>
      <c r="E6300" s="0" t="n">
        <v>2026</v>
      </c>
      <c r="F6300" s="5" t="n">
        <v>0.729304056172167</v>
      </c>
      <c r="G6300" s="10" t="s">
        <v>4</v>
      </c>
    </row>
    <row r="6301" customFormat="false" ht="14.25" hidden="true" customHeight="false" outlineLevel="0" collapsed="false">
      <c r="A6301" s="0" t="s">
        <v>109</v>
      </c>
      <c r="B6301" s="0" t="s">
        <v>110</v>
      </c>
      <c r="C6301" s="0" t="s">
        <v>84</v>
      </c>
      <c r="D6301" s="0" t="s">
        <v>91</v>
      </c>
      <c r="E6301" s="0" t="n">
        <v>2027</v>
      </c>
      <c r="F6301" s="5" t="n">
        <v>0.817396400649136</v>
      </c>
      <c r="G6301" s="10" t="s">
        <v>4</v>
      </c>
    </row>
    <row r="6302" customFormat="false" ht="14.25" hidden="true" customHeight="false" outlineLevel="0" collapsed="false">
      <c r="A6302" s="0" t="s">
        <v>109</v>
      </c>
      <c r="B6302" s="0" t="s">
        <v>110</v>
      </c>
      <c r="C6302" s="0" t="s">
        <v>84</v>
      </c>
      <c r="D6302" s="0" t="s">
        <v>91</v>
      </c>
      <c r="E6302" s="0" t="n">
        <v>2028</v>
      </c>
      <c r="F6302" s="5" t="n">
        <v>0.905900897175351</v>
      </c>
      <c r="G6302" s="10" t="s">
        <v>4</v>
      </c>
    </row>
    <row r="6303" customFormat="false" ht="14.25" hidden="true" customHeight="false" outlineLevel="0" collapsed="false">
      <c r="A6303" s="0" t="s">
        <v>109</v>
      </c>
      <c r="B6303" s="0" t="s">
        <v>110</v>
      </c>
      <c r="C6303" s="0" t="s">
        <v>84</v>
      </c>
      <c r="D6303" s="0" t="s">
        <v>91</v>
      </c>
      <c r="E6303" s="0" t="n">
        <v>2029</v>
      </c>
      <c r="F6303" s="5" t="n">
        <v>0.993940763587407</v>
      </c>
      <c r="G6303" s="10" t="s">
        <v>4</v>
      </c>
    </row>
    <row r="6304" customFormat="false" ht="14.25" hidden="true" customHeight="false" outlineLevel="0" collapsed="false">
      <c r="A6304" s="0" t="s">
        <v>109</v>
      </c>
      <c r="B6304" s="0" t="s">
        <v>110</v>
      </c>
      <c r="C6304" s="0" t="s">
        <v>84</v>
      </c>
      <c r="D6304" s="0" t="s">
        <v>91</v>
      </c>
      <c r="E6304" s="0" t="n">
        <v>2030</v>
      </c>
      <c r="F6304" s="5" t="n">
        <v>1.08128533066239</v>
      </c>
      <c r="G6304" s="10" t="s">
        <v>4</v>
      </c>
    </row>
    <row r="6305" customFormat="false" ht="14.25" hidden="true" customHeight="false" outlineLevel="0" collapsed="false">
      <c r="A6305" s="0" t="s">
        <v>109</v>
      </c>
      <c r="B6305" s="0" t="s">
        <v>110</v>
      </c>
      <c r="C6305" s="0" t="s">
        <v>84</v>
      </c>
      <c r="D6305" s="0" t="s">
        <v>91</v>
      </c>
      <c r="E6305" s="0" t="n">
        <v>2031</v>
      </c>
      <c r="F6305" s="5" t="n">
        <v>1.16850416717017</v>
      </c>
      <c r="G6305" s="10" t="s">
        <v>4</v>
      </c>
    </row>
    <row r="6306" customFormat="false" ht="14.25" hidden="true" customHeight="false" outlineLevel="0" collapsed="false">
      <c r="A6306" s="0" t="s">
        <v>109</v>
      </c>
      <c r="B6306" s="0" t="s">
        <v>110</v>
      </c>
      <c r="C6306" s="0" t="s">
        <v>84</v>
      </c>
      <c r="D6306" s="0" t="s">
        <v>91</v>
      </c>
      <c r="E6306" s="0" t="n">
        <v>2032</v>
      </c>
      <c r="F6306" s="5" t="n">
        <v>1.25559750552114</v>
      </c>
      <c r="G6306" s="10" t="s">
        <v>4</v>
      </c>
    </row>
    <row r="6307" customFormat="false" ht="14.25" hidden="true" customHeight="false" outlineLevel="0" collapsed="false">
      <c r="A6307" s="0" t="s">
        <v>109</v>
      </c>
      <c r="B6307" s="0" t="s">
        <v>110</v>
      </c>
      <c r="C6307" s="0" t="s">
        <v>84</v>
      </c>
      <c r="D6307" s="0" t="s">
        <v>91</v>
      </c>
      <c r="E6307" s="0" t="n">
        <v>2033</v>
      </c>
      <c r="F6307" s="5" t="n">
        <v>1.34256557771654</v>
      </c>
      <c r="G6307" s="10" t="s">
        <v>4</v>
      </c>
    </row>
    <row r="6308" customFormat="false" ht="14.25" hidden="true" customHeight="false" outlineLevel="0" collapsed="false">
      <c r="A6308" s="0" t="s">
        <v>109</v>
      </c>
      <c r="B6308" s="0" t="s">
        <v>110</v>
      </c>
      <c r="C6308" s="0" t="s">
        <v>84</v>
      </c>
      <c r="D6308" s="0" t="s">
        <v>91</v>
      </c>
      <c r="E6308" s="0" t="n">
        <v>2034</v>
      </c>
      <c r="F6308" s="5" t="n">
        <v>1.4294087363796</v>
      </c>
      <c r="G6308" s="10" t="s">
        <v>4</v>
      </c>
    </row>
    <row r="6309" customFormat="false" ht="14.25" hidden="true" customHeight="false" outlineLevel="0" collapsed="false">
      <c r="A6309" s="0" t="s">
        <v>109</v>
      </c>
      <c r="B6309" s="0" t="s">
        <v>110</v>
      </c>
      <c r="C6309" s="0" t="s">
        <v>84</v>
      </c>
      <c r="D6309" s="0" t="s">
        <v>91</v>
      </c>
      <c r="E6309" s="0" t="n">
        <v>2035</v>
      </c>
      <c r="F6309" s="5" t="n">
        <v>1.51612717211949</v>
      </c>
      <c r="G6309" s="10" t="s">
        <v>4</v>
      </c>
    </row>
    <row r="6310" customFormat="false" ht="14.25" hidden="true" customHeight="false" outlineLevel="0" collapsed="false">
      <c r="A6310" s="0" t="s">
        <v>109</v>
      </c>
      <c r="B6310" s="0" t="s">
        <v>110</v>
      </c>
      <c r="C6310" s="0" t="s">
        <v>84</v>
      </c>
      <c r="D6310" s="0" t="s">
        <v>91</v>
      </c>
      <c r="E6310" s="0" t="n">
        <v>2036</v>
      </c>
      <c r="F6310" s="5" t="n">
        <v>1.60272123639692</v>
      </c>
      <c r="G6310" s="10" t="s">
        <v>4</v>
      </c>
    </row>
    <row r="6311" customFormat="false" ht="14.25" hidden="true" customHeight="false" outlineLevel="0" collapsed="false">
      <c r="A6311" s="0" t="s">
        <v>109</v>
      </c>
      <c r="B6311" s="0" t="s">
        <v>110</v>
      </c>
      <c r="C6311" s="0" t="s">
        <v>84</v>
      </c>
      <c r="D6311" s="0" t="s">
        <v>91</v>
      </c>
      <c r="E6311" s="0" t="n">
        <v>2037</v>
      </c>
      <c r="F6311" s="5" t="n">
        <v>1.68919111889229</v>
      </c>
      <c r="G6311" s="10" t="s">
        <v>4</v>
      </c>
    </row>
    <row r="6312" customFormat="false" ht="14.25" hidden="true" customHeight="false" outlineLevel="0" collapsed="false">
      <c r="A6312" s="0" t="s">
        <v>109</v>
      </c>
      <c r="B6312" s="0" t="s">
        <v>110</v>
      </c>
      <c r="C6312" s="0" t="s">
        <v>84</v>
      </c>
      <c r="D6312" s="0" t="s">
        <v>91</v>
      </c>
      <c r="E6312" s="0" t="n">
        <v>2038</v>
      </c>
      <c r="F6312" s="5" t="n">
        <v>1.77553716990787</v>
      </c>
      <c r="G6312" s="10" t="s">
        <v>4</v>
      </c>
    </row>
    <row r="6313" customFormat="false" ht="14.25" hidden="true" customHeight="false" outlineLevel="0" collapsed="false">
      <c r="A6313" s="0" t="s">
        <v>109</v>
      </c>
      <c r="B6313" s="0" t="s">
        <v>110</v>
      </c>
      <c r="C6313" s="0" t="s">
        <v>84</v>
      </c>
      <c r="D6313" s="0" t="s">
        <v>91</v>
      </c>
      <c r="E6313" s="0" t="n">
        <v>2039</v>
      </c>
      <c r="F6313" s="5" t="n">
        <v>1.86175961839789</v>
      </c>
      <c r="G6313" s="10" t="s">
        <v>4</v>
      </c>
    </row>
    <row r="6314" customFormat="false" ht="14.25" hidden="true" customHeight="false" outlineLevel="0" collapsed="false">
      <c r="A6314" s="0" t="s">
        <v>109</v>
      </c>
      <c r="B6314" s="0" t="s">
        <v>110</v>
      </c>
      <c r="C6314" s="0" t="s">
        <v>84</v>
      </c>
      <c r="D6314" s="0" t="s">
        <v>91</v>
      </c>
      <c r="E6314" s="0" t="n">
        <v>2040</v>
      </c>
      <c r="F6314" s="5" t="n">
        <v>1.9478586929128</v>
      </c>
      <c r="G6314" s="10" t="s">
        <v>4</v>
      </c>
    </row>
    <row r="6315" customFormat="false" ht="14.25" hidden="true" customHeight="false" outlineLevel="0" collapsed="false">
      <c r="A6315" s="0" t="s">
        <v>109</v>
      </c>
      <c r="B6315" s="0" t="s">
        <v>110</v>
      </c>
      <c r="C6315" s="0" t="s">
        <v>84</v>
      </c>
      <c r="D6315" s="0" t="s">
        <v>92</v>
      </c>
      <c r="E6315" s="0" t="n">
        <v>2024</v>
      </c>
      <c r="F6315" s="5" t="n">
        <v>0.145963918848882</v>
      </c>
      <c r="G6315" s="10" t="s">
        <v>4</v>
      </c>
    </row>
    <row r="6316" customFormat="false" ht="14.25" hidden="true" customHeight="false" outlineLevel="0" collapsed="false">
      <c r="A6316" s="0" t="s">
        <v>109</v>
      </c>
      <c r="B6316" s="0" t="s">
        <v>110</v>
      </c>
      <c r="C6316" s="0" t="s">
        <v>84</v>
      </c>
      <c r="D6316" s="0" t="s">
        <v>92</v>
      </c>
      <c r="E6316" s="0" t="n">
        <v>2025</v>
      </c>
      <c r="F6316" s="5" t="n">
        <v>0.177802852568399</v>
      </c>
      <c r="G6316" s="10" t="s">
        <v>4</v>
      </c>
    </row>
    <row r="6317" customFormat="false" ht="14.25" hidden="true" customHeight="false" outlineLevel="0" collapsed="false">
      <c r="A6317" s="0" t="s">
        <v>109</v>
      </c>
      <c r="B6317" s="0" t="s">
        <v>110</v>
      </c>
      <c r="C6317" s="0" t="s">
        <v>84</v>
      </c>
      <c r="D6317" s="0" t="s">
        <v>92</v>
      </c>
      <c r="E6317" s="0" t="n">
        <v>2026</v>
      </c>
      <c r="F6317" s="5" t="n">
        <v>0.227301163709267</v>
      </c>
      <c r="G6317" s="10" t="s">
        <v>4</v>
      </c>
    </row>
    <row r="6318" customFormat="false" ht="14.25" hidden="true" customHeight="false" outlineLevel="0" collapsed="false">
      <c r="A6318" s="0" t="s">
        <v>109</v>
      </c>
      <c r="B6318" s="0" t="s">
        <v>110</v>
      </c>
      <c r="C6318" s="0" t="s">
        <v>84</v>
      </c>
      <c r="D6318" s="0" t="s">
        <v>92</v>
      </c>
      <c r="E6318" s="0" t="n">
        <v>2027</v>
      </c>
      <c r="F6318" s="5" t="n">
        <v>0.275597668992192</v>
      </c>
      <c r="G6318" s="10" t="s">
        <v>4</v>
      </c>
    </row>
    <row r="6319" customFormat="false" ht="14.25" hidden="true" customHeight="false" outlineLevel="0" collapsed="false">
      <c r="A6319" s="0" t="s">
        <v>109</v>
      </c>
      <c r="B6319" s="0" t="s">
        <v>110</v>
      </c>
      <c r="C6319" s="0" t="s">
        <v>84</v>
      </c>
      <c r="D6319" s="0" t="s">
        <v>92</v>
      </c>
      <c r="E6319" s="0" t="n">
        <v>2028</v>
      </c>
      <c r="F6319" s="5" t="n">
        <v>0.338957696788593</v>
      </c>
      <c r="G6319" s="10" t="s">
        <v>4</v>
      </c>
    </row>
    <row r="6320" customFormat="false" ht="14.25" hidden="true" customHeight="false" outlineLevel="0" collapsed="false">
      <c r="A6320" s="0" t="s">
        <v>109</v>
      </c>
      <c r="B6320" s="0" t="s">
        <v>110</v>
      </c>
      <c r="C6320" s="0" t="s">
        <v>84</v>
      </c>
      <c r="D6320" s="0" t="s">
        <v>92</v>
      </c>
      <c r="E6320" s="0" t="n">
        <v>2029</v>
      </c>
      <c r="F6320" s="5" t="n">
        <v>0.402183881265239</v>
      </c>
      <c r="G6320" s="10" t="s">
        <v>4</v>
      </c>
    </row>
    <row r="6321" customFormat="false" ht="14.25" hidden="true" customHeight="false" outlineLevel="0" collapsed="false">
      <c r="A6321" s="0" t="s">
        <v>109</v>
      </c>
      <c r="B6321" s="0" t="s">
        <v>110</v>
      </c>
      <c r="C6321" s="0" t="s">
        <v>84</v>
      </c>
      <c r="D6321" s="0" t="s">
        <v>92</v>
      </c>
      <c r="E6321" s="0" t="n">
        <v>2030</v>
      </c>
      <c r="F6321" s="5" t="n">
        <v>0.479445409297929</v>
      </c>
      <c r="G6321" s="10" t="s">
        <v>4</v>
      </c>
    </row>
    <row r="6322" customFormat="false" ht="14.25" hidden="true" customHeight="false" outlineLevel="0" collapsed="false">
      <c r="A6322" s="0" t="s">
        <v>109</v>
      </c>
      <c r="B6322" s="0" t="s">
        <v>110</v>
      </c>
      <c r="C6322" s="0" t="s">
        <v>84</v>
      </c>
      <c r="D6322" s="0" t="s">
        <v>92</v>
      </c>
      <c r="E6322" s="0" t="n">
        <v>2031</v>
      </c>
      <c r="F6322" s="5" t="n">
        <v>0.553170880522115</v>
      </c>
      <c r="G6322" s="10" t="s">
        <v>4</v>
      </c>
    </row>
    <row r="6323" customFormat="false" ht="14.25" hidden="true" customHeight="false" outlineLevel="0" collapsed="false">
      <c r="A6323" s="0" t="s">
        <v>109</v>
      </c>
      <c r="B6323" s="0" t="s">
        <v>110</v>
      </c>
      <c r="C6323" s="0" t="s">
        <v>84</v>
      </c>
      <c r="D6323" s="0" t="s">
        <v>92</v>
      </c>
      <c r="E6323" s="0" t="n">
        <v>2032</v>
      </c>
      <c r="F6323" s="5" t="n">
        <v>0.639127627790336</v>
      </c>
      <c r="G6323" s="10" t="s">
        <v>4</v>
      </c>
    </row>
    <row r="6324" customFormat="false" ht="14.25" hidden="true" customHeight="false" outlineLevel="0" collapsed="false">
      <c r="A6324" s="0" t="s">
        <v>109</v>
      </c>
      <c r="B6324" s="0" t="s">
        <v>110</v>
      </c>
      <c r="C6324" s="0" t="s">
        <v>84</v>
      </c>
      <c r="D6324" s="0" t="s">
        <v>92</v>
      </c>
      <c r="E6324" s="0" t="n">
        <v>2033</v>
      </c>
      <c r="F6324" s="5" t="n">
        <v>0.737194719003799</v>
      </c>
      <c r="G6324" s="10" t="s">
        <v>4</v>
      </c>
    </row>
    <row r="6325" customFormat="false" ht="14.25" hidden="true" customHeight="false" outlineLevel="0" collapsed="false">
      <c r="A6325" s="0" t="s">
        <v>109</v>
      </c>
      <c r="B6325" s="0" t="s">
        <v>110</v>
      </c>
      <c r="C6325" s="0" t="s">
        <v>84</v>
      </c>
      <c r="D6325" s="0" t="s">
        <v>92</v>
      </c>
      <c r="E6325" s="0" t="n">
        <v>2034</v>
      </c>
      <c r="F6325" s="5" t="n">
        <v>0.83249643650918</v>
      </c>
      <c r="G6325" s="10" t="s">
        <v>4</v>
      </c>
    </row>
    <row r="6326" customFormat="false" ht="14.25" hidden="true" customHeight="false" outlineLevel="0" collapsed="false">
      <c r="A6326" s="0" t="s">
        <v>109</v>
      </c>
      <c r="B6326" s="0" t="s">
        <v>110</v>
      </c>
      <c r="C6326" s="0" t="s">
        <v>84</v>
      </c>
      <c r="D6326" s="0" t="s">
        <v>92</v>
      </c>
      <c r="E6326" s="0" t="n">
        <v>2035</v>
      </c>
      <c r="F6326" s="5" t="n">
        <v>0.925805199171811</v>
      </c>
      <c r="G6326" s="10" t="s">
        <v>4</v>
      </c>
    </row>
    <row r="6327" customFormat="false" ht="14.25" hidden="true" customHeight="false" outlineLevel="0" collapsed="false">
      <c r="A6327" s="0" t="s">
        <v>109</v>
      </c>
      <c r="B6327" s="0" t="s">
        <v>110</v>
      </c>
      <c r="C6327" s="0" t="s">
        <v>84</v>
      </c>
      <c r="D6327" s="0" t="s">
        <v>92</v>
      </c>
      <c r="E6327" s="0" t="n">
        <v>2036</v>
      </c>
      <c r="F6327" s="5" t="n">
        <v>1.0174654705327</v>
      </c>
      <c r="G6327" s="10" t="s">
        <v>4</v>
      </c>
    </row>
    <row r="6328" customFormat="false" ht="14.25" hidden="true" customHeight="false" outlineLevel="0" collapsed="false">
      <c r="A6328" s="0" t="s">
        <v>109</v>
      </c>
      <c r="B6328" s="0" t="s">
        <v>110</v>
      </c>
      <c r="C6328" s="0" t="s">
        <v>84</v>
      </c>
      <c r="D6328" s="0" t="s">
        <v>92</v>
      </c>
      <c r="E6328" s="0" t="n">
        <v>2037</v>
      </c>
      <c r="F6328" s="5" t="n">
        <v>1.09208756394531</v>
      </c>
      <c r="G6328" s="10" t="s">
        <v>4</v>
      </c>
    </row>
    <row r="6329" customFormat="false" ht="14.25" hidden="true" customHeight="false" outlineLevel="0" collapsed="false">
      <c r="A6329" s="0" t="s">
        <v>109</v>
      </c>
      <c r="B6329" s="0" t="s">
        <v>110</v>
      </c>
      <c r="C6329" s="0" t="s">
        <v>84</v>
      </c>
      <c r="D6329" s="0" t="s">
        <v>92</v>
      </c>
      <c r="E6329" s="0" t="n">
        <v>2038</v>
      </c>
      <c r="F6329" s="5" t="n">
        <v>1.16375119635738</v>
      </c>
      <c r="G6329" s="10" t="s">
        <v>4</v>
      </c>
    </row>
    <row r="6330" customFormat="false" ht="14.25" hidden="true" customHeight="false" outlineLevel="0" collapsed="false">
      <c r="A6330" s="0" t="s">
        <v>109</v>
      </c>
      <c r="B6330" s="0" t="s">
        <v>110</v>
      </c>
      <c r="C6330" s="0" t="s">
        <v>84</v>
      </c>
      <c r="D6330" s="0" t="s">
        <v>92</v>
      </c>
      <c r="E6330" s="0" t="n">
        <v>2039</v>
      </c>
      <c r="F6330" s="5" t="n">
        <v>1.21679529908592</v>
      </c>
      <c r="G6330" s="10" t="s">
        <v>4</v>
      </c>
    </row>
    <row r="6331" customFormat="false" ht="14.25" hidden="true" customHeight="false" outlineLevel="0" collapsed="false">
      <c r="A6331" s="0" t="s">
        <v>109</v>
      </c>
      <c r="B6331" s="0" t="s">
        <v>110</v>
      </c>
      <c r="C6331" s="0" t="s">
        <v>84</v>
      </c>
      <c r="D6331" s="0" t="s">
        <v>92</v>
      </c>
      <c r="E6331" s="0" t="n">
        <v>2040</v>
      </c>
      <c r="F6331" s="5" t="n">
        <v>1.26532899502572</v>
      </c>
      <c r="G6331" s="10" t="s">
        <v>4</v>
      </c>
    </row>
    <row r="6332" customFormat="false" ht="14.25" hidden="true" customHeight="false" outlineLevel="0" collapsed="false">
      <c r="A6332" s="0" t="s">
        <v>109</v>
      </c>
      <c r="B6332" s="0" t="s">
        <v>110</v>
      </c>
      <c r="C6332" s="0" t="s">
        <v>84</v>
      </c>
      <c r="D6332" s="0" t="s">
        <v>71</v>
      </c>
      <c r="E6332" s="0" t="n">
        <v>2024</v>
      </c>
      <c r="F6332" s="5" t="n">
        <v>0.700664458038751</v>
      </c>
      <c r="G6332" s="10" t="s">
        <v>4</v>
      </c>
    </row>
    <row r="6333" customFormat="false" ht="14.25" hidden="true" customHeight="false" outlineLevel="0" collapsed="false">
      <c r="A6333" s="0" t="s">
        <v>109</v>
      </c>
      <c r="B6333" s="0" t="s">
        <v>110</v>
      </c>
      <c r="C6333" s="0" t="s">
        <v>84</v>
      </c>
      <c r="D6333" s="0" t="s">
        <v>71</v>
      </c>
      <c r="E6333" s="0" t="n">
        <v>2025</v>
      </c>
      <c r="F6333" s="5" t="n">
        <v>3.13403796084388</v>
      </c>
      <c r="G6333" s="10" t="s">
        <v>4</v>
      </c>
    </row>
    <row r="6334" customFormat="false" ht="14.25" hidden="true" customHeight="false" outlineLevel="0" collapsed="false">
      <c r="A6334" s="0" t="s">
        <v>109</v>
      </c>
      <c r="B6334" s="0" t="s">
        <v>110</v>
      </c>
      <c r="C6334" s="0" t="s">
        <v>84</v>
      </c>
      <c r="D6334" s="0" t="s">
        <v>71</v>
      </c>
      <c r="E6334" s="0" t="n">
        <v>2026</v>
      </c>
      <c r="F6334" s="5" t="n">
        <v>3.2003689693547</v>
      </c>
      <c r="G6334" s="10" t="s">
        <v>4</v>
      </c>
    </row>
    <row r="6335" customFormat="false" ht="14.25" hidden="true" customHeight="false" outlineLevel="0" collapsed="false">
      <c r="A6335" s="0" t="s">
        <v>109</v>
      </c>
      <c r="B6335" s="0" t="s">
        <v>110</v>
      </c>
      <c r="C6335" s="0" t="s">
        <v>84</v>
      </c>
      <c r="D6335" s="0" t="s">
        <v>71</v>
      </c>
      <c r="E6335" s="0" t="n">
        <v>2027</v>
      </c>
      <c r="F6335" s="5" t="n">
        <v>5.10425043952043</v>
      </c>
      <c r="G6335" s="10" t="s">
        <v>4</v>
      </c>
    </row>
    <row r="6336" customFormat="false" ht="14.25" hidden="true" customHeight="false" outlineLevel="0" collapsed="false">
      <c r="A6336" s="0" t="s">
        <v>109</v>
      </c>
      <c r="B6336" s="0" t="s">
        <v>110</v>
      </c>
      <c r="C6336" s="0" t="s">
        <v>84</v>
      </c>
      <c r="D6336" s="0" t="s">
        <v>71</v>
      </c>
      <c r="E6336" s="0" t="n">
        <v>2028</v>
      </c>
      <c r="F6336" s="5" t="n">
        <v>5.47334542047495</v>
      </c>
      <c r="G6336" s="10" t="s">
        <v>4</v>
      </c>
    </row>
    <row r="6337" customFormat="false" ht="14.25" hidden="true" customHeight="false" outlineLevel="0" collapsed="false">
      <c r="A6337" s="0" t="s">
        <v>109</v>
      </c>
      <c r="B6337" s="0" t="s">
        <v>110</v>
      </c>
      <c r="C6337" s="0" t="s">
        <v>84</v>
      </c>
      <c r="D6337" s="0" t="s">
        <v>71</v>
      </c>
      <c r="E6337" s="0" t="n">
        <v>2029</v>
      </c>
      <c r="F6337" s="5" t="n">
        <v>9.29790599787283</v>
      </c>
      <c r="G6337" s="10" t="s">
        <v>4</v>
      </c>
    </row>
    <row r="6338" customFormat="false" ht="14.25" hidden="true" customHeight="false" outlineLevel="0" collapsed="false">
      <c r="A6338" s="0" t="s">
        <v>109</v>
      </c>
      <c r="B6338" s="0" t="s">
        <v>110</v>
      </c>
      <c r="C6338" s="0" t="s">
        <v>84</v>
      </c>
      <c r="D6338" s="0" t="s">
        <v>71</v>
      </c>
      <c r="E6338" s="0" t="n">
        <v>2030</v>
      </c>
      <c r="F6338" s="5" t="n">
        <v>11.2769002074793</v>
      </c>
      <c r="G6338" s="10" t="s">
        <v>4</v>
      </c>
    </row>
    <row r="6339" customFormat="false" ht="14.25" hidden="true" customHeight="false" outlineLevel="0" collapsed="false">
      <c r="A6339" s="0" t="s">
        <v>109</v>
      </c>
      <c r="B6339" s="0" t="s">
        <v>110</v>
      </c>
      <c r="C6339" s="0" t="s">
        <v>84</v>
      </c>
      <c r="D6339" s="0" t="s">
        <v>71</v>
      </c>
      <c r="E6339" s="0" t="n">
        <v>2031</v>
      </c>
      <c r="F6339" s="5" t="n">
        <v>14.2921742753556</v>
      </c>
      <c r="G6339" s="10" t="s">
        <v>4</v>
      </c>
    </row>
    <row r="6340" customFormat="false" ht="14.25" hidden="true" customHeight="false" outlineLevel="0" collapsed="false">
      <c r="A6340" s="0" t="s">
        <v>109</v>
      </c>
      <c r="B6340" s="0" t="s">
        <v>110</v>
      </c>
      <c r="C6340" s="0" t="s">
        <v>84</v>
      </c>
      <c r="D6340" s="0" t="s">
        <v>71</v>
      </c>
      <c r="E6340" s="0" t="n">
        <v>2032</v>
      </c>
      <c r="F6340" s="5" t="n">
        <v>16.7760992335526</v>
      </c>
      <c r="G6340" s="10" t="s">
        <v>4</v>
      </c>
    </row>
    <row r="6341" customFormat="false" ht="14.25" hidden="true" customHeight="false" outlineLevel="0" collapsed="false">
      <c r="A6341" s="0" t="s">
        <v>109</v>
      </c>
      <c r="B6341" s="0" t="s">
        <v>110</v>
      </c>
      <c r="C6341" s="0" t="s">
        <v>84</v>
      </c>
      <c r="D6341" s="0" t="s">
        <v>71</v>
      </c>
      <c r="E6341" s="0" t="n">
        <v>2033</v>
      </c>
      <c r="F6341" s="5" t="n">
        <v>22.3908029097203</v>
      </c>
      <c r="G6341" s="10" t="s">
        <v>4</v>
      </c>
    </row>
    <row r="6342" customFormat="false" ht="14.25" hidden="true" customHeight="false" outlineLevel="0" collapsed="false">
      <c r="A6342" s="0" t="s">
        <v>109</v>
      </c>
      <c r="B6342" s="0" t="s">
        <v>110</v>
      </c>
      <c r="C6342" s="0" t="s">
        <v>84</v>
      </c>
      <c r="D6342" s="0" t="s">
        <v>71</v>
      </c>
      <c r="E6342" s="0" t="n">
        <v>2034</v>
      </c>
      <c r="F6342" s="5" t="n">
        <v>24.9411350945408</v>
      </c>
      <c r="G6342" s="10" t="s">
        <v>4</v>
      </c>
    </row>
    <row r="6343" customFormat="false" ht="14.25" hidden="true" customHeight="false" outlineLevel="0" collapsed="false">
      <c r="A6343" s="0" t="s">
        <v>109</v>
      </c>
      <c r="B6343" s="0" t="s">
        <v>110</v>
      </c>
      <c r="C6343" s="0" t="s">
        <v>84</v>
      </c>
      <c r="D6343" s="0" t="s">
        <v>71</v>
      </c>
      <c r="E6343" s="0" t="n">
        <v>2035</v>
      </c>
      <c r="F6343" s="5" t="n">
        <v>30.276084957217</v>
      </c>
      <c r="G6343" s="10" t="s">
        <v>4</v>
      </c>
    </row>
    <row r="6344" customFormat="false" ht="14.25" hidden="true" customHeight="false" outlineLevel="0" collapsed="false">
      <c r="A6344" s="0" t="s">
        <v>109</v>
      </c>
      <c r="B6344" s="0" t="s">
        <v>110</v>
      </c>
      <c r="C6344" s="0" t="s">
        <v>84</v>
      </c>
      <c r="D6344" s="0" t="s">
        <v>71</v>
      </c>
      <c r="E6344" s="0" t="n">
        <v>2036</v>
      </c>
      <c r="F6344" s="5" t="n">
        <v>35.9163303122905</v>
      </c>
      <c r="G6344" s="10" t="s">
        <v>4</v>
      </c>
    </row>
    <row r="6345" customFormat="false" ht="14.25" hidden="true" customHeight="false" outlineLevel="0" collapsed="false">
      <c r="A6345" s="0" t="s">
        <v>109</v>
      </c>
      <c r="B6345" s="0" t="s">
        <v>110</v>
      </c>
      <c r="C6345" s="0" t="s">
        <v>84</v>
      </c>
      <c r="D6345" s="0" t="s">
        <v>71</v>
      </c>
      <c r="E6345" s="0" t="n">
        <v>2037</v>
      </c>
      <c r="F6345" s="5" t="n">
        <v>41.6156064364834</v>
      </c>
      <c r="G6345" s="10" t="s">
        <v>4</v>
      </c>
    </row>
    <row r="6346" customFormat="false" ht="14.25" hidden="true" customHeight="false" outlineLevel="0" collapsed="false">
      <c r="A6346" s="0" t="s">
        <v>109</v>
      </c>
      <c r="B6346" s="0" t="s">
        <v>110</v>
      </c>
      <c r="C6346" s="0" t="s">
        <v>84</v>
      </c>
      <c r="D6346" s="0" t="s">
        <v>71</v>
      </c>
      <c r="E6346" s="0" t="n">
        <v>2038</v>
      </c>
      <c r="F6346" s="5" t="n">
        <v>47.9031473446857</v>
      </c>
      <c r="G6346" s="10" t="s">
        <v>4</v>
      </c>
    </row>
    <row r="6347" customFormat="false" ht="14.25" hidden="true" customHeight="false" outlineLevel="0" collapsed="false">
      <c r="A6347" s="0" t="s">
        <v>109</v>
      </c>
      <c r="B6347" s="0" t="s">
        <v>110</v>
      </c>
      <c r="C6347" s="0" t="s">
        <v>84</v>
      </c>
      <c r="D6347" s="0" t="s">
        <v>71</v>
      </c>
      <c r="E6347" s="0" t="n">
        <v>2039</v>
      </c>
      <c r="F6347" s="5" t="n">
        <v>54.7738544465441</v>
      </c>
      <c r="G6347" s="10" t="s">
        <v>4</v>
      </c>
    </row>
    <row r="6348" customFormat="false" ht="14.25" hidden="true" customHeight="false" outlineLevel="0" collapsed="false">
      <c r="A6348" s="0" t="s">
        <v>109</v>
      </c>
      <c r="B6348" s="0" t="s">
        <v>110</v>
      </c>
      <c r="C6348" s="0" t="s">
        <v>84</v>
      </c>
      <c r="D6348" s="0" t="s">
        <v>71</v>
      </c>
      <c r="E6348" s="0" t="n">
        <v>2040</v>
      </c>
      <c r="F6348" s="5" t="n">
        <v>62.3117029035681</v>
      </c>
      <c r="G6348" s="10" t="s">
        <v>4</v>
      </c>
    </row>
    <row r="6349" customFormat="false" ht="14.25" hidden="true" customHeight="false" outlineLevel="0" collapsed="false">
      <c r="A6349" s="0" t="s">
        <v>111</v>
      </c>
      <c r="B6349" s="0" t="s">
        <v>112</v>
      </c>
      <c r="C6349" s="0" t="s">
        <v>65</v>
      </c>
      <c r="D6349" s="0" t="s">
        <v>94</v>
      </c>
      <c r="E6349" s="0" t="n">
        <v>2025</v>
      </c>
      <c r="F6349" s="5" t="n">
        <v>1.52587183035971</v>
      </c>
      <c r="G6349" s="10" t="s">
        <v>4</v>
      </c>
    </row>
    <row r="6350" customFormat="false" ht="14.25" hidden="true" customHeight="false" outlineLevel="0" collapsed="false">
      <c r="A6350" s="0" t="s">
        <v>111</v>
      </c>
      <c r="B6350" s="0" t="s">
        <v>112</v>
      </c>
      <c r="C6350" s="0" t="s">
        <v>65</v>
      </c>
      <c r="D6350" s="0" t="s">
        <v>94</v>
      </c>
      <c r="E6350" s="0" t="n">
        <v>2026</v>
      </c>
      <c r="F6350" s="5" t="n">
        <v>3.20739893546865</v>
      </c>
      <c r="G6350" s="10" t="s">
        <v>4</v>
      </c>
    </row>
    <row r="6351" customFormat="false" ht="14.25" hidden="true" customHeight="false" outlineLevel="0" collapsed="false">
      <c r="A6351" s="0" t="s">
        <v>111</v>
      </c>
      <c r="B6351" s="0" t="s">
        <v>112</v>
      </c>
      <c r="C6351" s="0" t="s">
        <v>65</v>
      </c>
      <c r="D6351" s="0" t="s">
        <v>94</v>
      </c>
      <c r="E6351" s="0" t="n">
        <v>2027</v>
      </c>
      <c r="F6351" s="5" t="n">
        <v>4.89652259232479</v>
      </c>
      <c r="G6351" s="10" t="s">
        <v>4</v>
      </c>
    </row>
    <row r="6352" customFormat="false" ht="14.25" hidden="true" customHeight="false" outlineLevel="0" collapsed="false">
      <c r="A6352" s="0" t="s">
        <v>111</v>
      </c>
      <c r="B6352" s="0" t="s">
        <v>112</v>
      </c>
      <c r="C6352" s="0" t="s">
        <v>65</v>
      </c>
      <c r="D6352" s="0" t="s">
        <v>94</v>
      </c>
      <c r="E6352" s="0" t="n">
        <v>2028</v>
      </c>
      <c r="F6352" s="5" t="n">
        <v>6.82435857921679</v>
      </c>
      <c r="G6352" s="10" t="s">
        <v>4</v>
      </c>
    </row>
    <row r="6353" customFormat="false" ht="14.25" hidden="true" customHeight="false" outlineLevel="0" collapsed="false">
      <c r="A6353" s="0" t="s">
        <v>111</v>
      </c>
      <c r="B6353" s="0" t="s">
        <v>112</v>
      </c>
      <c r="C6353" s="0" t="s">
        <v>65</v>
      </c>
      <c r="D6353" s="0" t="s">
        <v>94</v>
      </c>
      <c r="E6353" s="0" t="n">
        <v>2029</v>
      </c>
      <c r="F6353" s="5" t="n">
        <v>7.91779664740417</v>
      </c>
      <c r="G6353" s="10" t="s">
        <v>4</v>
      </c>
    </row>
    <row r="6354" customFormat="false" ht="14.25" hidden="true" customHeight="false" outlineLevel="0" collapsed="false">
      <c r="A6354" s="0" t="s">
        <v>111</v>
      </c>
      <c r="B6354" s="0" t="s">
        <v>112</v>
      </c>
      <c r="C6354" s="0" t="s">
        <v>65</v>
      </c>
      <c r="D6354" s="0" t="s">
        <v>94</v>
      </c>
      <c r="E6354" s="0" t="n">
        <v>2030</v>
      </c>
      <c r="F6354" s="5" t="n">
        <v>9.06349888213155</v>
      </c>
      <c r="G6354" s="10" t="s">
        <v>4</v>
      </c>
    </row>
    <row r="6355" customFormat="false" ht="14.25" hidden="true" customHeight="false" outlineLevel="0" collapsed="false">
      <c r="A6355" s="0" t="s">
        <v>111</v>
      </c>
      <c r="B6355" s="0" t="s">
        <v>112</v>
      </c>
      <c r="C6355" s="0" t="s">
        <v>65</v>
      </c>
      <c r="D6355" s="0" t="s">
        <v>94</v>
      </c>
      <c r="E6355" s="0" t="n">
        <v>2031</v>
      </c>
      <c r="F6355" s="5" t="n">
        <v>10.1512901714564</v>
      </c>
      <c r="G6355" s="10" t="s">
        <v>4</v>
      </c>
    </row>
    <row r="6356" customFormat="false" ht="14.25" hidden="true" customHeight="false" outlineLevel="0" collapsed="false">
      <c r="A6356" s="0" t="s">
        <v>111</v>
      </c>
      <c r="B6356" s="0" t="s">
        <v>112</v>
      </c>
      <c r="C6356" s="0" t="s">
        <v>65</v>
      </c>
      <c r="D6356" s="0" t="s">
        <v>94</v>
      </c>
      <c r="E6356" s="0" t="n">
        <v>2032</v>
      </c>
      <c r="F6356" s="5" t="n">
        <v>11.0634586690001</v>
      </c>
      <c r="G6356" s="10" t="s">
        <v>4</v>
      </c>
    </row>
    <row r="6357" customFormat="false" ht="14.25" hidden="true" customHeight="false" outlineLevel="0" collapsed="false">
      <c r="A6357" s="0" t="s">
        <v>111</v>
      </c>
      <c r="B6357" s="0" t="s">
        <v>112</v>
      </c>
      <c r="C6357" s="0" t="s">
        <v>65</v>
      </c>
      <c r="D6357" s="0" t="s">
        <v>94</v>
      </c>
      <c r="E6357" s="0" t="n">
        <v>2033</v>
      </c>
      <c r="F6357" s="5" t="n">
        <v>12.1247801724071</v>
      </c>
      <c r="G6357" s="10" t="s">
        <v>4</v>
      </c>
    </row>
    <row r="6358" customFormat="false" ht="14.25" hidden="true" customHeight="false" outlineLevel="0" collapsed="false">
      <c r="A6358" s="0" t="s">
        <v>111</v>
      </c>
      <c r="B6358" s="0" t="s">
        <v>112</v>
      </c>
      <c r="C6358" s="0" t="s">
        <v>65</v>
      </c>
      <c r="D6358" s="0" t="s">
        <v>94</v>
      </c>
      <c r="E6358" s="0" t="n">
        <v>2034</v>
      </c>
      <c r="F6358" s="5" t="n">
        <v>13.3516203857073</v>
      </c>
      <c r="G6358" s="10" t="s">
        <v>4</v>
      </c>
    </row>
    <row r="6359" customFormat="false" ht="14.25" hidden="true" customHeight="false" outlineLevel="0" collapsed="false">
      <c r="A6359" s="0" t="s">
        <v>111</v>
      </c>
      <c r="B6359" s="0" t="s">
        <v>112</v>
      </c>
      <c r="C6359" s="0" t="s">
        <v>65</v>
      </c>
      <c r="D6359" s="0" t="s">
        <v>94</v>
      </c>
      <c r="E6359" s="0" t="n">
        <v>2035</v>
      </c>
      <c r="F6359" s="5" t="n">
        <v>14.5714077158729</v>
      </c>
      <c r="G6359" s="10" t="s">
        <v>4</v>
      </c>
    </row>
    <row r="6360" customFormat="false" ht="14.25" hidden="true" customHeight="false" outlineLevel="0" collapsed="false">
      <c r="A6360" s="0" t="s">
        <v>111</v>
      </c>
      <c r="B6360" s="0" t="s">
        <v>112</v>
      </c>
      <c r="C6360" s="0" t="s">
        <v>65</v>
      </c>
      <c r="D6360" s="0" t="s">
        <v>94</v>
      </c>
      <c r="E6360" s="0" t="n">
        <v>2036</v>
      </c>
      <c r="F6360" s="5" t="n">
        <v>15.6014635126334</v>
      </c>
      <c r="G6360" s="10" t="s">
        <v>4</v>
      </c>
    </row>
    <row r="6361" customFormat="false" ht="14.25" hidden="true" customHeight="false" outlineLevel="0" collapsed="false">
      <c r="A6361" s="0" t="s">
        <v>111</v>
      </c>
      <c r="B6361" s="0" t="s">
        <v>112</v>
      </c>
      <c r="C6361" s="0" t="s">
        <v>65</v>
      </c>
      <c r="D6361" s="0" t="s">
        <v>94</v>
      </c>
      <c r="E6361" s="0" t="n">
        <v>2037</v>
      </c>
      <c r="F6361" s="5" t="n">
        <v>16.5035633434759</v>
      </c>
      <c r="G6361" s="10" t="s">
        <v>4</v>
      </c>
    </row>
    <row r="6362" customFormat="false" ht="14.25" hidden="true" customHeight="false" outlineLevel="0" collapsed="false">
      <c r="A6362" s="0" t="s">
        <v>111</v>
      </c>
      <c r="B6362" s="0" t="s">
        <v>112</v>
      </c>
      <c r="C6362" s="0" t="s">
        <v>65</v>
      </c>
      <c r="D6362" s="0" t="s">
        <v>94</v>
      </c>
      <c r="E6362" s="0" t="n">
        <v>2038</v>
      </c>
      <c r="F6362" s="5" t="n">
        <v>17.4377579622966</v>
      </c>
      <c r="G6362" s="10" t="s">
        <v>4</v>
      </c>
    </row>
    <row r="6363" customFormat="false" ht="14.25" hidden="true" customHeight="false" outlineLevel="0" collapsed="false">
      <c r="A6363" s="0" t="s">
        <v>111</v>
      </c>
      <c r="B6363" s="0" t="s">
        <v>112</v>
      </c>
      <c r="C6363" s="0" t="s">
        <v>65</v>
      </c>
      <c r="D6363" s="0" t="s">
        <v>94</v>
      </c>
      <c r="E6363" s="0" t="n">
        <v>2039</v>
      </c>
      <c r="F6363" s="5" t="n">
        <v>18.1421364771673</v>
      </c>
      <c r="G6363" s="10" t="s">
        <v>4</v>
      </c>
    </row>
    <row r="6364" customFormat="false" ht="14.25" hidden="true" customHeight="false" outlineLevel="0" collapsed="false">
      <c r="A6364" s="0" t="s">
        <v>111</v>
      </c>
      <c r="B6364" s="0" t="s">
        <v>112</v>
      </c>
      <c r="C6364" s="0" t="s">
        <v>65</v>
      </c>
      <c r="D6364" s="0" t="s">
        <v>94</v>
      </c>
      <c r="E6364" s="0" t="n">
        <v>2040</v>
      </c>
      <c r="F6364" s="5" t="n">
        <v>19.0872663648597</v>
      </c>
      <c r="G6364" s="10" t="s">
        <v>4</v>
      </c>
    </row>
    <row r="6365" customFormat="false" ht="14.25" hidden="true" customHeight="false" outlineLevel="0" collapsed="false">
      <c r="A6365" s="0" t="s">
        <v>111</v>
      </c>
      <c r="B6365" s="0" t="s">
        <v>112</v>
      </c>
      <c r="C6365" s="0" t="s">
        <v>65</v>
      </c>
      <c r="D6365" s="0" t="s">
        <v>66</v>
      </c>
      <c r="E6365" s="0" t="n">
        <v>2024</v>
      </c>
      <c r="F6365" s="5" t="n">
        <v>0</v>
      </c>
      <c r="G6365" s="10" t="s">
        <v>4</v>
      </c>
    </row>
    <row r="6366" customFormat="false" ht="14.25" hidden="true" customHeight="false" outlineLevel="0" collapsed="false">
      <c r="A6366" s="0" t="s">
        <v>111</v>
      </c>
      <c r="B6366" s="0" t="s">
        <v>112</v>
      </c>
      <c r="C6366" s="0" t="s">
        <v>65</v>
      </c>
      <c r="D6366" s="0" t="s">
        <v>66</v>
      </c>
      <c r="E6366" s="0" t="n">
        <v>2025</v>
      </c>
      <c r="F6366" s="5" t="n">
        <v>24.7716956676117</v>
      </c>
      <c r="G6366" s="10" t="s">
        <v>4</v>
      </c>
    </row>
    <row r="6367" customFormat="false" ht="14.25" hidden="true" customHeight="false" outlineLevel="0" collapsed="false">
      <c r="A6367" s="0" t="s">
        <v>111</v>
      </c>
      <c r="B6367" s="0" t="s">
        <v>112</v>
      </c>
      <c r="C6367" s="0" t="s">
        <v>65</v>
      </c>
      <c r="D6367" s="0" t="s">
        <v>66</v>
      </c>
      <c r="E6367" s="0" t="n">
        <v>2026</v>
      </c>
      <c r="F6367" s="5" t="n">
        <v>23.7472221531569</v>
      </c>
      <c r="G6367" s="10" t="s">
        <v>4</v>
      </c>
    </row>
    <row r="6368" customFormat="false" ht="14.25" hidden="true" customHeight="false" outlineLevel="0" collapsed="false">
      <c r="A6368" s="0" t="s">
        <v>111</v>
      </c>
      <c r="B6368" s="0" t="s">
        <v>112</v>
      </c>
      <c r="C6368" s="0" t="s">
        <v>65</v>
      </c>
      <c r="D6368" s="0" t="s">
        <v>66</v>
      </c>
      <c r="E6368" s="0" t="n">
        <v>2027</v>
      </c>
      <c r="F6368" s="5" t="n">
        <v>22.729418523433</v>
      </c>
      <c r="G6368" s="10" t="s">
        <v>4</v>
      </c>
    </row>
    <row r="6369" customFormat="false" ht="14.25" hidden="true" customHeight="false" outlineLevel="0" collapsed="false">
      <c r="A6369" s="0" t="s">
        <v>111</v>
      </c>
      <c r="B6369" s="0" t="s">
        <v>112</v>
      </c>
      <c r="C6369" s="0" t="s">
        <v>65</v>
      </c>
      <c r="D6369" s="0" t="s">
        <v>66</v>
      </c>
      <c r="E6369" s="0" t="n">
        <v>2028</v>
      </c>
      <c r="F6369" s="5" t="n">
        <v>22.0550269259837</v>
      </c>
      <c r="G6369" s="10" t="s">
        <v>4</v>
      </c>
    </row>
    <row r="6370" customFormat="false" ht="14.25" hidden="true" customHeight="false" outlineLevel="0" collapsed="false">
      <c r="A6370" s="0" t="s">
        <v>111</v>
      </c>
      <c r="B6370" s="0" t="s">
        <v>112</v>
      </c>
      <c r="C6370" s="0" t="s">
        <v>65</v>
      </c>
      <c r="D6370" s="0" t="s">
        <v>66</v>
      </c>
      <c r="E6370" s="0" t="n">
        <v>2029</v>
      </c>
      <c r="F6370" s="5" t="n">
        <v>21.1988845395254</v>
      </c>
      <c r="G6370" s="10" t="s">
        <v>4</v>
      </c>
    </row>
    <row r="6371" customFormat="false" ht="14.25" hidden="true" customHeight="false" outlineLevel="0" collapsed="false">
      <c r="A6371" s="0" t="s">
        <v>111</v>
      </c>
      <c r="B6371" s="0" t="s">
        <v>112</v>
      </c>
      <c r="C6371" s="0" t="s">
        <v>65</v>
      </c>
      <c r="D6371" s="0" t="s">
        <v>66</v>
      </c>
      <c r="E6371" s="0" t="n">
        <v>2030</v>
      </c>
      <c r="F6371" s="5" t="n">
        <v>20.3753569142564</v>
      </c>
      <c r="G6371" s="10" t="s">
        <v>4</v>
      </c>
    </row>
    <row r="6372" customFormat="false" ht="14.25" hidden="true" customHeight="false" outlineLevel="0" collapsed="false">
      <c r="A6372" s="0" t="s">
        <v>111</v>
      </c>
      <c r="B6372" s="0" t="s">
        <v>112</v>
      </c>
      <c r="C6372" s="0" t="s">
        <v>65</v>
      </c>
      <c r="D6372" s="0" t="s">
        <v>66</v>
      </c>
      <c r="E6372" s="0" t="n">
        <v>2031</v>
      </c>
      <c r="F6372" s="5" t="n">
        <v>19.8750704340382</v>
      </c>
      <c r="G6372" s="10" t="s">
        <v>4</v>
      </c>
    </row>
    <row r="6373" customFormat="false" ht="14.25" hidden="true" customHeight="false" outlineLevel="0" collapsed="false">
      <c r="A6373" s="0" t="s">
        <v>111</v>
      </c>
      <c r="B6373" s="0" t="s">
        <v>112</v>
      </c>
      <c r="C6373" s="0" t="s">
        <v>65</v>
      </c>
      <c r="D6373" s="0" t="s">
        <v>66</v>
      </c>
      <c r="E6373" s="0" t="n">
        <v>2032</v>
      </c>
      <c r="F6373" s="5" t="n">
        <v>19.4569900254268</v>
      </c>
      <c r="G6373" s="10" t="s">
        <v>4</v>
      </c>
    </row>
    <row r="6374" customFormat="false" ht="14.25" hidden="true" customHeight="false" outlineLevel="0" collapsed="false">
      <c r="A6374" s="0" t="s">
        <v>111</v>
      </c>
      <c r="B6374" s="0" t="s">
        <v>112</v>
      </c>
      <c r="C6374" s="0" t="s">
        <v>65</v>
      </c>
      <c r="D6374" s="0" t="s">
        <v>66</v>
      </c>
      <c r="E6374" s="0" t="n">
        <v>2033</v>
      </c>
      <c r="F6374" s="5" t="n">
        <v>19.1953004861567</v>
      </c>
      <c r="G6374" s="10" t="s">
        <v>4</v>
      </c>
    </row>
    <row r="6375" customFormat="false" ht="14.25" hidden="true" customHeight="false" outlineLevel="0" collapsed="false">
      <c r="A6375" s="0" t="s">
        <v>111</v>
      </c>
      <c r="B6375" s="0" t="s">
        <v>112</v>
      </c>
      <c r="C6375" s="0" t="s">
        <v>65</v>
      </c>
      <c r="D6375" s="0" t="s">
        <v>66</v>
      </c>
      <c r="E6375" s="0" t="n">
        <v>2034</v>
      </c>
      <c r="F6375" s="5" t="n">
        <v>19.0681650866186</v>
      </c>
      <c r="G6375" s="10" t="s">
        <v>4</v>
      </c>
    </row>
    <row r="6376" customFormat="false" ht="14.25" hidden="true" customHeight="false" outlineLevel="0" collapsed="false">
      <c r="A6376" s="0" t="s">
        <v>111</v>
      </c>
      <c r="B6376" s="0" t="s">
        <v>112</v>
      </c>
      <c r="C6376" s="0" t="s">
        <v>65</v>
      </c>
      <c r="D6376" s="0" t="s">
        <v>66</v>
      </c>
      <c r="E6376" s="0" t="n">
        <v>2035</v>
      </c>
      <c r="F6376" s="5" t="n">
        <v>18.9546908863811</v>
      </c>
      <c r="G6376" s="10" t="s">
        <v>4</v>
      </c>
    </row>
    <row r="6377" customFormat="false" ht="14.25" hidden="true" customHeight="false" outlineLevel="0" collapsed="false">
      <c r="A6377" s="0" t="s">
        <v>111</v>
      </c>
      <c r="B6377" s="0" t="s">
        <v>112</v>
      </c>
      <c r="C6377" s="0" t="s">
        <v>65</v>
      </c>
      <c r="D6377" s="0" t="s">
        <v>66</v>
      </c>
      <c r="E6377" s="0" t="n">
        <v>2036</v>
      </c>
      <c r="F6377" s="5" t="n">
        <v>18.5620841079289</v>
      </c>
      <c r="G6377" s="10" t="s">
        <v>4</v>
      </c>
    </row>
    <row r="6378" customFormat="false" ht="14.25" hidden="true" customHeight="false" outlineLevel="0" collapsed="false">
      <c r="A6378" s="0" t="s">
        <v>111</v>
      </c>
      <c r="B6378" s="0" t="s">
        <v>112</v>
      </c>
      <c r="C6378" s="0" t="s">
        <v>65</v>
      </c>
      <c r="D6378" s="0" t="s">
        <v>66</v>
      </c>
      <c r="E6378" s="0" t="n">
        <v>2037</v>
      </c>
      <c r="F6378" s="5" t="n">
        <v>18.2186088923419</v>
      </c>
      <c r="G6378" s="10" t="s">
        <v>4</v>
      </c>
    </row>
    <row r="6379" customFormat="false" ht="14.25" hidden="true" customHeight="false" outlineLevel="0" collapsed="false">
      <c r="A6379" s="0" t="s">
        <v>111</v>
      </c>
      <c r="B6379" s="0" t="s">
        <v>112</v>
      </c>
      <c r="C6379" s="0" t="s">
        <v>65</v>
      </c>
      <c r="D6379" s="0" t="s">
        <v>66</v>
      </c>
      <c r="E6379" s="0" t="n">
        <v>2038</v>
      </c>
      <c r="F6379" s="5" t="n">
        <v>17.9063091529564</v>
      </c>
      <c r="G6379" s="10" t="s">
        <v>4</v>
      </c>
    </row>
    <row r="6380" customFormat="false" ht="14.25" hidden="true" customHeight="false" outlineLevel="0" collapsed="false">
      <c r="A6380" s="0" t="s">
        <v>111</v>
      </c>
      <c r="B6380" s="0" t="s">
        <v>112</v>
      </c>
      <c r="C6380" s="0" t="s">
        <v>65</v>
      </c>
      <c r="D6380" s="0" t="s">
        <v>66</v>
      </c>
      <c r="E6380" s="0" t="n">
        <v>2039</v>
      </c>
      <c r="F6380" s="5" t="n">
        <v>17.876556291965</v>
      </c>
      <c r="G6380" s="10" t="s">
        <v>4</v>
      </c>
    </row>
    <row r="6381" customFormat="false" ht="14.25" hidden="true" customHeight="false" outlineLevel="0" collapsed="false">
      <c r="A6381" s="0" t="s">
        <v>111</v>
      </c>
      <c r="B6381" s="0" t="s">
        <v>112</v>
      </c>
      <c r="C6381" s="0" t="s">
        <v>65</v>
      </c>
      <c r="D6381" s="0" t="s">
        <v>66</v>
      </c>
      <c r="E6381" s="0" t="n">
        <v>2040</v>
      </c>
      <c r="F6381" s="5" t="n">
        <v>17.523967919884</v>
      </c>
      <c r="G6381" s="10" t="s">
        <v>4</v>
      </c>
    </row>
    <row r="6382" customFormat="false" ht="14.25" hidden="true" customHeight="false" outlineLevel="0" collapsed="false">
      <c r="A6382" s="0" t="s">
        <v>111</v>
      </c>
      <c r="B6382" s="0" t="s">
        <v>112</v>
      </c>
      <c r="C6382" s="0" t="s">
        <v>65</v>
      </c>
      <c r="D6382" s="0" t="s">
        <v>67</v>
      </c>
      <c r="E6382" s="0" t="n">
        <v>2024</v>
      </c>
      <c r="F6382" s="5" t="n">
        <v>0</v>
      </c>
      <c r="G6382" s="10" t="s">
        <v>4</v>
      </c>
    </row>
    <row r="6383" customFormat="false" ht="14.25" hidden="true" customHeight="false" outlineLevel="0" collapsed="false">
      <c r="A6383" s="0" t="s">
        <v>111</v>
      </c>
      <c r="B6383" s="0" t="s">
        <v>112</v>
      </c>
      <c r="C6383" s="0" t="s">
        <v>65</v>
      </c>
      <c r="D6383" s="0" t="s">
        <v>67</v>
      </c>
      <c r="E6383" s="0" t="n">
        <v>2025</v>
      </c>
      <c r="F6383" s="5" t="n">
        <v>1.02672730329418</v>
      </c>
      <c r="G6383" s="10" t="s">
        <v>4</v>
      </c>
    </row>
    <row r="6384" customFormat="false" ht="14.25" hidden="true" customHeight="false" outlineLevel="0" collapsed="false">
      <c r="A6384" s="0" t="s">
        <v>111</v>
      </c>
      <c r="B6384" s="0" t="s">
        <v>112</v>
      </c>
      <c r="C6384" s="0" t="s">
        <v>65</v>
      </c>
      <c r="D6384" s="0" t="s">
        <v>67</v>
      </c>
      <c r="E6384" s="0" t="n">
        <v>2026</v>
      </c>
      <c r="F6384" s="5" t="n">
        <v>1.08196459214219</v>
      </c>
      <c r="G6384" s="10" t="s">
        <v>4</v>
      </c>
    </row>
    <row r="6385" customFormat="false" ht="14.25" hidden="true" customHeight="false" outlineLevel="0" collapsed="false">
      <c r="A6385" s="0" t="s">
        <v>111</v>
      </c>
      <c r="B6385" s="0" t="s">
        <v>112</v>
      </c>
      <c r="C6385" s="0" t="s">
        <v>65</v>
      </c>
      <c r="D6385" s="0" t="s">
        <v>67</v>
      </c>
      <c r="E6385" s="0" t="n">
        <v>2027</v>
      </c>
      <c r="F6385" s="5" t="n">
        <v>1.14943178003819</v>
      </c>
      <c r="G6385" s="10" t="s">
        <v>4</v>
      </c>
    </row>
    <row r="6386" customFormat="false" ht="14.25" hidden="true" customHeight="false" outlineLevel="0" collapsed="false">
      <c r="A6386" s="0" t="s">
        <v>111</v>
      </c>
      <c r="B6386" s="0" t="s">
        <v>112</v>
      </c>
      <c r="C6386" s="0" t="s">
        <v>65</v>
      </c>
      <c r="D6386" s="0" t="s">
        <v>67</v>
      </c>
      <c r="E6386" s="0" t="n">
        <v>2028</v>
      </c>
      <c r="F6386" s="5" t="n">
        <v>1.24112165198219</v>
      </c>
      <c r="G6386" s="10" t="s">
        <v>4</v>
      </c>
    </row>
    <row r="6387" customFormat="false" ht="14.25" hidden="true" customHeight="false" outlineLevel="0" collapsed="false">
      <c r="A6387" s="0" t="s">
        <v>111</v>
      </c>
      <c r="B6387" s="0" t="s">
        <v>112</v>
      </c>
      <c r="C6387" s="0" t="s">
        <v>65</v>
      </c>
      <c r="D6387" s="0" t="s">
        <v>67</v>
      </c>
      <c r="E6387" s="0" t="n">
        <v>2029</v>
      </c>
      <c r="F6387" s="5" t="n">
        <v>1.32816667831019</v>
      </c>
      <c r="G6387" s="10" t="s">
        <v>4</v>
      </c>
    </row>
    <row r="6388" customFormat="false" ht="14.25" hidden="true" customHeight="false" outlineLevel="0" collapsed="false">
      <c r="A6388" s="0" t="s">
        <v>111</v>
      </c>
      <c r="B6388" s="0" t="s">
        <v>112</v>
      </c>
      <c r="C6388" s="0" t="s">
        <v>65</v>
      </c>
      <c r="D6388" s="0" t="s">
        <v>67</v>
      </c>
      <c r="E6388" s="0" t="n">
        <v>2030</v>
      </c>
      <c r="F6388" s="5" t="n">
        <v>1.40755409222218</v>
      </c>
      <c r="G6388" s="10" t="s">
        <v>4</v>
      </c>
    </row>
    <row r="6389" customFormat="false" ht="14.25" hidden="true" customHeight="false" outlineLevel="0" collapsed="false">
      <c r="A6389" s="0" t="s">
        <v>111</v>
      </c>
      <c r="B6389" s="0" t="s">
        <v>112</v>
      </c>
      <c r="C6389" s="0" t="s">
        <v>65</v>
      </c>
      <c r="D6389" s="0" t="s">
        <v>67</v>
      </c>
      <c r="E6389" s="0" t="n">
        <v>2031</v>
      </c>
      <c r="F6389" s="5" t="n">
        <v>1.52084606486218</v>
      </c>
      <c r="G6389" s="10" t="s">
        <v>4</v>
      </c>
    </row>
    <row r="6390" customFormat="false" ht="14.25" hidden="true" customHeight="false" outlineLevel="0" collapsed="false">
      <c r="A6390" s="0" t="s">
        <v>111</v>
      </c>
      <c r="B6390" s="0" t="s">
        <v>112</v>
      </c>
      <c r="C6390" s="0" t="s">
        <v>65</v>
      </c>
      <c r="D6390" s="0" t="s">
        <v>67</v>
      </c>
      <c r="E6390" s="0" t="n">
        <v>2032</v>
      </c>
      <c r="F6390" s="5" t="n">
        <v>1.64125640077018</v>
      </c>
      <c r="G6390" s="10" t="s">
        <v>4</v>
      </c>
    </row>
    <row r="6391" customFormat="false" ht="14.25" hidden="true" customHeight="false" outlineLevel="0" collapsed="false">
      <c r="A6391" s="0" t="s">
        <v>111</v>
      </c>
      <c r="B6391" s="0" t="s">
        <v>112</v>
      </c>
      <c r="C6391" s="0" t="s">
        <v>65</v>
      </c>
      <c r="D6391" s="0" t="s">
        <v>67</v>
      </c>
      <c r="E6391" s="0" t="n">
        <v>2033</v>
      </c>
      <c r="F6391" s="5" t="n">
        <v>1.78301602987019</v>
      </c>
      <c r="G6391" s="10" t="s">
        <v>4</v>
      </c>
    </row>
    <row r="6392" customFormat="false" ht="14.25" hidden="true" customHeight="false" outlineLevel="0" collapsed="false">
      <c r="A6392" s="0" t="s">
        <v>111</v>
      </c>
      <c r="B6392" s="0" t="s">
        <v>112</v>
      </c>
      <c r="C6392" s="0" t="s">
        <v>65</v>
      </c>
      <c r="D6392" s="0" t="s">
        <v>67</v>
      </c>
      <c r="E6392" s="0" t="n">
        <v>2034</v>
      </c>
      <c r="F6392" s="5" t="n">
        <v>1.94143564169819</v>
      </c>
      <c r="G6392" s="10" t="s">
        <v>4</v>
      </c>
    </row>
    <row r="6393" customFormat="false" ht="14.25" hidden="true" customHeight="false" outlineLevel="0" collapsed="false">
      <c r="A6393" s="0" t="s">
        <v>111</v>
      </c>
      <c r="B6393" s="0" t="s">
        <v>112</v>
      </c>
      <c r="C6393" s="0" t="s">
        <v>65</v>
      </c>
      <c r="D6393" s="0" t="s">
        <v>67</v>
      </c>
      <c r="E6393" s="0" t="n">
        <v>2035</v>
      </c>
      <c r="F6393" s="5" t="n">
        <v>2.12530228794719</v>
      </c>
      <c r="G6393" s="10" t="s">
        <v>4</v>
      </c>
    </row>
    <row r="6394" customFormat="false" ht="14.25" hidden="true" customHeight="false" outlineLevel="0" collapsed="false">
      <c r="A6394" s="0" t="s">
        <v>111</v>
      </c>
      <c r="B6394" s="0" t="s">
        <v>112</v>
      </c>
      <c r="C6394" s="0" t="s">
        <v>65</v>
      </c>
      <c r="D6394" s="0" t="s">
        <v>67</v>
      </c>
      <c r="E6394" s="0" t="n">
        <v>2036</v>
      </c>
      <c r="F6394" s="5" t="n">
        <v>2.27225040354719</v>
      </c>
      <c r="G6394" s="10" t="s">
        <v>4</v>
      </c>
    </row>
    <row r="6395" customFormat="false" ht="14.25" hidden="true" customHeight="false" outlineLevel="0" collapsed="false">
      <c r="A6395" s="0" t="s">
        <v>111</v>
      </c>
      <c r="B6395" s="0" t="s">
        <v>112</v>
      </c>
      <c r="C6395" s="0" t="s">
        <v>65</v>
      </c>
      <c r="D6395" s="0" t="s">
        <v>67</v>
      </c>
      <c r="E6395" s="0" t="n">
        <v>2037</v>
      </c>
      <c r="F6395" s="5" t="n">
        <v>2.42860881218218</v>
      </c>
      <c r="G6395" s="10" t="s">
        <v>4</v>
      </c>
    </row>
    <row r="6396" customFormat="false" ht="14.25" hidden="true" customHeight="false" outlineLevel="0" collapsed="false">
      <c r="A6396" s="0" t="s">
        <v>111</v>
      </c>
      <c r="B6396" s="0" t="s">
        <v>112</v>
      </c>
      <c r="C6396" s="0" t="s">
        <v>65</v>
      </c>
      <c r="D6396" s="0" t="s">
        <v>67</v>
      </c>
      <c r="E6396" s="0" t="n">
        <v>2038</v>
      </c>
      <c r="F6396" s="5" t="n">
        <v>2.57626235822219</v>
      </c>
      <c r="G6396" s="10" t="s">
        <v>4</v>
      </c>
    </row>
    <row r="6397" customFormat="false" ht="14.25" hidden="true" customHeight="false" outlineLevel="0" collapsed="false">
      <c r="A6397" s="0" t="s">
        <v>111</v>
      </c>
      <c r="B6397" s="0" t="s">
        <v>112</v>
      </c>
      <c r="C6397" s="0" t="s">
        <v>65</v>
      </c>
      <c r="D6397" s="0" t="s">
        <v>67</v>
      </c>
      <c r="E6397" s="0" t="n">
        <v>2039</v>
      </c>
      <c r="F6397" s="5" t="n">
        <v>2.74115982845969</v>
      </c>
      <c r="G6397" s="10" t="s">
        <v>4</v>
      </c>
    </row>
    <row r="6398" customFormat="false" ht="14.25" hidden="true" customHeight="false" outlineLevel="0" collapsed="false">
      <c r="A6398" s="0" t="s">
        <v>111</v>
      </c>
      <c r="B6398" s="0" t="s">
        <v>112</v>
      </c>
      <c r="C6398" s="0" t="s">
        <v>65</v>
      </c>
      <c r="D6398" s="0" t="s">
        <v>67</v>
      </c>
      <c r="E6398" s="0" t="n">
        <v>2040</v>
      </c>
      <c r="F6398" s="5" t="n">
        <v>2.93763400457218</v>
      </c>
      <c r="G6398" s="10" t="s">
        <v>4</v>
      </c>
    </row>
    <row r="6399" customFormat="false" ht="14.25" hidden="true" customHeight="false" outlineLevel="0" collapsed="false">
      <c r="A6399" s="0" t="s">
        <v>111</v>
      </c>
      <c r="B6399" s="0" t="s">
        <v>112</v>
      </c>
      <c r="C6399" s="0" t="s">
        <v>65</v>
      </c>
      <c r="D6399" s="0" t="s">
        <v>68</v>
      </c>
      <c r="E6399" s="0" t="n">
        <v>2024</v>
      </c>
      <c r="F6399" s="5" t="n">
        <v>0</v>
      </c>
      <c r="G6399" s="10" t="s">
        <v>4</v>
      </c>
    </row>
    <row r="6400" customFormat="false" ht="14.25" hidden="true" customHeight="false" outlineLevel="0" collapsed="false">
      <c r="A6400" s="0" t="s">
        <v>111</v>
      </c>
      <c r="B6400" s="0" t="s">
        <v>112</v>
      </c>
      <c r="C6400" s="0" t="s">
        <v>65</v>
      </c>
      <c r="D6400" s="0" t="s">
        <v>68</v>
      </c>
      <c r="E6400" s="0" t="n">
        <v>2025</v>
      </c>
      <c r="F6400" s="5" t="n">
        <v>5.38964463671488</v>
      </c>
      <c r="G6400" s="10" t="s">
        <v>4</v>
      </c>
    </row>
    <row r="6401" customFormat="false" ht="14.25" hidden="true" customHeight="false" outlineLevel="0" collapsed="false">
      <c r="A6401" s="0" t="s">
        <v>111</v>
      </c>
      <c r="B6401" s="0" t="s">
        <v>112</v>
      </c>
      <c r="C6401" s="0" t="s">
        <v>65</v>
      </c>
      <c r="D6401" s="0" t="s">
        <v>68</v>
      </c>
      <c r="E6401" s="0" t="n">
        <v>2026</v>
      </c>
      <c r="F6401" s="5" t="n">
        <v>5.28321305271488</v>
      </c>
      <c r="G6401" s="10" t="s">
        <v>4</v>
      </c>
    </row>
    <row r="6402" customFormat="false" ht="14.25" hidden="true" customHeight="false" outlineLevel="0" collapsed="false">
      <c r="A6402" s="0" t="s">
        <v>111</v>
      </c>
      <c r="B6402" s="0" t="s">
        <v>112</v>
      </c>
      <c r="C6402" s="0" t="s">
        <v>65</v>
      </c>
      <c r="D6402" s="0" t="s">
        <v>68</v>
      </c>
      <c r="E6402" s="0" t="n">
        <v>2027</v>
      </c>
      <c r="F6402" s="5" t="n">
        <v>5.21295824071488</v>
      </c>
      <c r="G6402" s="10" t="s">
        <v>4</v>
      </c>
    </row>
    <row r="6403" customFormat="false" ht="14.25" hidden="true" customHeight="false" outlineLevel="0" collapsed="false">
      <c r="A6403" s="0" t="s">
        <v>111</v>
      </c>
      <c r="B6403" s="0" t="s">
        <v>112</v>
      </c>
      <c r="C6403" s="0" t="s">
        <v>65</v>
      </c>
      <c r="D6403" s="0" t="s">
        <v>68</v>
      </c>
      <c r="E6403" s="0" t="n">
        <v>2028</v>
      </c>
      <c r="F6403" s="5" t="n">
        <v>5.22270595671488</v>
      </c>
      <c r="G6403" s="10" t="s">
        <v>4</v>
      </c>
    </row>
    <row r="6404" customFormat="false" ht="14.25" hidden="true" customHeight="false" outlineLevel="0" collapsed="false">
      <c r="A6404" s="0" t="s">
        <v>111</v>
      </c>
      <c r="B6404" s="0" t="s">
        <v>112</v>
      </c>
      <c r="C6404" s="0" t="s">
        <v>65</v>
      </c>
      <c r="D6404" s="0" t="s">
        <v>68</v>
      </c>
      <c r="E6404" s="0" t="n">
        <v>2029</v>
      </c>
      <c r="F6404" s="5" t="n">
        <v>5.21309024871488</v>
      </c>
      <c r="G6404" s="10" t="s">
        <v>4</v>
      </c>
    </row>
    <row r="6405" customFormat="false" ht="14.25" hidden="true" customHeight="false" outlineLevel="0" collapsed="false">
      <c r="A6405" s="0" t="s">
        <v>111</v>
      </c>
      <c r="B6405" s="0" t="s">
        <v>112</v>
      </c>
      <c r="C6405" s="0" t="s">
        <v>65</v>
      </c>
      <c r="D6405" s="0" t="s">
        <v>68</v>
      </c>
      <c r="E6405" s="0" t="n">
        <v>2030</v>
      </c>
      <c r="F6405" s="5" t="n">
        <v>5.20391241271488</v>
      </c>
      <c r="G6405" s="10" t="s">
        <v>4</v>
      </c>
    </row>
    <row r="6406" customFormat="false" ht="14.25" hidden="true" customHeight="false" outlineLevel="0" collapsed="false">
      <c r="A6406" s="0" t="s">
        <v>111</v>
      </c>
      <c r="B6406" s="0" t="s">
        <v>112</v>
      </c>
      <c r="C6406" s="0" t="s">
        <v>65</v>
      </c>
      <c r="D6406" s="0" t="s">
        <v>68</v>
      </c>
      <c r="E6406" s="0" t="n">
        <v>2031</v>
      </c>
      <c r="F6406" s="5" t="n">
        <v>5.28632054071488</v>
      </c>
      <c r="G6406" s="10" t="s">
        <v>4</v>
      </c>
    </row>
    <row r="6407" customFormat="false" ht="14.25" hidden="true" customHeight="false" outlineLevel="0" collapsed="false">
      <c r="A6407" s="0" t="s">
        <v>111</v>
      </c>
      <c r="B6407" s="0" t="s">
        <v>112</v>
      </c>
      <c r="C6407" s="0" t="s">
        <v>65</v>
      </c>
      <c r="D6407" s="0" t="s">
        <v>68</v>
      </c>
      <c r="E6407" s="0" t="n">
        <v>2032</v>
      </c>
      <c r="F6407" s="5" t="n">
        <v>5.38209958871488</v>
      </c>
      <c r="G6407" s="10" t="s">
        <v>4</v>
      </c>
    </row>
    <row r="6408" customFormat="false" ht="14.25" hidden="true" customHeight="false" outlineLevel="0" collapsed="false">
      <c r="A6408" s="0" t="s">
        <v>111</v>
      </c>
      <c r="B6408" s="0" t="s">
        <v>112</v>
      </c>
      <c r="C6408" s="0" t="s">
        <v>65</v>
      </c>
      <c r="D6408" s="0" t="s">
        <v>68</v>
      </c>
      <c r="E6408" s="0" t="n">
        <v>2033</v>
      </c>
      <c r="F6408" s="5" t="n">
        <v>5.53237254071488</v>
      </c>
      <c r="G6408" s="10" t="s">
        <v>4</v>
      </c>
    </row>
    <row r="6409" customFormat="false" ht="14.25" hidden="true" customHeight="false" outlineLevel="0" collapsed="false">
      <c r="A6409" s="0" t="s">
        <v>111</v>
      </c>
      <c r="B6409" s="0" t="s">
        <v>112</v>
      </c>
      <c r="C6409" s="0" t="s">
        <v>65</v>
      </c>
      <c r="D6409" s="0" t="s">
        <v>68</v>
      </c>
      <c r="E6409" s="0" t="n">
        <v>2034</v>
      </c>
      <c r="F6409" s="5" t="n">
        <v>5.71511347671488</v>
      </c>
      <c r="G6409" s="10" t="s">
        <v>4</v>
      </c>
    </row>
    <row r="6410" customFormat="false" ht="14.25" hidden="true" customHeight="false" outlineLevel="0" collapsed="false">
      <c r="A6410" s="0" t="s">
        <v>111</v>
      </c>
      <c r="B6410" s="0" t="s">
        <v>112</v>
      </c>
      <c r="C6410" s="0" t="s">
        <v>65</v>
      </c>
      <c r="D6410" s="0" t="s">
        <v>68</v>
      </c>
      <c r="E6410" s="0" t="n">
        <v>2035</v>
      </c>
      <c r="F6410" s="5" t="n">
        <v>5.94961946271488</v>
      </c>
      <c r="G6410" s="10" t="s">
        <v>4</v>
      </c>
    </row>
    <row r="6411" customFormat="false" ht="14.25" hidden="true" customHeight="false" outlineLevel="0" collapsed="false">
      <c r="A6411" s="0" t="s">
        <v>111</v>
      </c>
      <c r="B6411" s="0" t="s">
        <v>112</v>
      </c>
      <c r="C6411" s="0" t="s">
        <v>65</v>
      </c>
      <c r="D6411" s="0" t="s">
        <v>68</v>
      </c>
      <c r="E6411" s="0" t="n">
        <v>2036</v>
      </c>
      <c r="F6411" s="5" t="n">
        <v>6.06553526271488</v>
      </c>
      <c r="G6411" s="10" t="s">
        <v>4</v>
      </c>
    </row>
    <row r="6412" customFormat="false" ht="14.25" hidden="true" customHeight="false" outlineLevel="0" collapsed="false">
      <c r="A6412" s="0" t="s">
        <v>111</v>
      </c>
      <c r="B6412" s="0" t="s">
        <v>112</v>
      </c>
      <c r="C6412" s="0" t="s">
        <v>65</v>
      </c>
      <c r="D6412" s="0" t="s">
        <v>68</v>
      </c>
      <c r="E6412" s="0" t="n">
        <v>2037</v>
      </c>
      <c r="F6412" s="5" t="n">
        <v>6.17234339271488</v>
      </c>
      <c r="G6412" s="10" t="s">
        <v>4</v>
      </c>
    </row>
    <row r="6413" customFormat="false" ht="14.25" hidden="true" customHeight="false" outlineLevel="0" collapsed="false">
      <c r="A6413" s="0" t="s">
        <v>111</v>
      </c>
      <c r="B6413" s="0" t="s">
        <v>112</v>
      </c>
      <c r="C6413" s="0" t="s">
        <v>65</v>
      </c>
      <c r="D6413" s="0" t="s">
        <v>68</v>
      </c>
      <c r="E6413" s="0" t="n">
        <v>2038</v>
      </c>
      <c r="F6413" s="5" t="n">
        <v>6.27004385271488</v>
      </c>
      <c r="G6413" s="10" t="s">
        <v>4</v>
      </c>
    </row>
    <row r="6414" customFormat="false" ht="14.25" hidden="true" customHeight="false" outlineLevel="0" collapsed="false">
      <c r="A6414" s="0" t="s">
        <v>111</v>
      </c>
      <c r="B6414" s="0" t="s">
        <v>112</v>
      </c>
      <c r="C6414" s="0" t="s">
        <v>65</v>
      </c>
      <c r="D6414" s="0" t="s">
        <v>68</v>
      </c>
      <c r="E6414" s="0" t="n">
        <v>2039</v>
      </c>
      <c r="F6414" s="5" t="n">
        <v>6.37809393771488</v>
      </c>
      <c r="G6414" s="10" t="s">
        <v>4</v>
      </c>
    </row>
    <row r="6415" customFormat="false" ht="14.25" hidden="true" customHeight="false" outlineLevel="0" collapsed="false">
      <c r="A6415" s="0" t="s">
        <v>111</v>
      </c>
      <c r="B6415" s="0" t="s">
        <v>112</v>
      </c>
      <c r="C6415" s="0" t="s">
        <v>65</v>
      </c>
      <c r="D6415" s="0" t="s">
        <v>68</v>
      </c>
      <c r="E6415" s="0" t="n">
        <v>2040</v>
      </c>
      <c r="F6415" s="5" t="n">
        <v>6.54575786271488</v>
      </c>
      <c r="G6415" s="10" t="s">
        <v>4</v>
      </c>
    </row>
    <row r="6416" customFormat="false" ht="14.25" hidden="true" customHeight="false" outlineLevel="0" collapsed="false">
      <c r="A6416" s="0" t="s">
        <v>111</v>
      </c>
      <c r="B6416" s="0" t="s">
        <v>112</v>
      </c>
      <c r="C6416" s="0" t="s">
        <v>65</v>
      </c>
      <c r="D6416" s="0" t="s">
        <v>69</v>
      </c>
      <c r="E6416" s="0" t="n">
        <v>2024</v>
      </c>
      <c r="F6416" s="5" t="n">
        <v>0</v>
      </c>
      <c r="G6416" s="10" t="s">
        <v>4</v>
      </c>
    </row>
    <row r="6417" customFormat="false" ht="14.25" hidden="true" customHeight="false" outlineLevel="0" collapsed="false">
      <c r="A6417" s="0" t="s">
        <v>111</v>
      </c>
      <c r="B6417" s="0" t="s">
        <v>112</v>
      </c>
      <c r="C6417" s="0" t="s">
        <v>65</v>
      </c>
      <c r="D6417" s="0" t="s">
        <v>69</v>
      </c>
      <c r="E6417" s="0" t="n">
        <v>2025</v>
      </c>
      <c r="F6417" s="5" t="n">
        <v>-0.0764598357502851</v>
      </c>
      <c r="G6417" s="10" t="s">
        <v>4</v>
      </c>
    </row>
    <row r="6418" customFormat="false" ht="14.25" hidden="true" customHeight="false" outlineLevel="0" collapsed="false">
      <c r="A6418" s="0" t="s">
        <v>111</v>
      </c>
      <c r="B6418" s="0" t="s">
        <v>112</v>
      </c>
      <c r="C6418" s="0" t="s">
        <v>65</v>
      </c>
      <c r="D6418" s="0" t="s">
        <v>69</v>
      </c>
      <c r="E6418" s="0" t="n">
        <v>2026</v>
      </c>
      <c r="F6418" s="5" t="n">
        <v>-0.352877369128283</v>
      </c>
      <c r="G6418" s="10" t="s">
        <v>4</v>
      </c>
    </row>
    <row r="6419" customFormat="false" ht="14.25" hidden="true" customHeight="false" outlineLevel="0" collapsed="false">
      <c r="A6419" s="0" t="s">
        <v>111</v>
      </c>
      <c r="B6419" s="0" t="s">
        <v>112</v>
      </c>
      <c r="C6419" s="0" t="s">
        <v>65</v>
      </c>
      <c r="D6419" s="0" t="s">
        <v>69</v>
      </c>
      <c r="E6419" s="0" t="n">
        <v>2027</v>
      </c>
      <c r="F6419" s="5" t="n">
        <v>-0.431318634823076</v>
      </c>
      <c r="G6419" s="10" t="s">
        <v>4</v>
      </c>
    </row>
    <row r="6420" customFormat="false" ht="14.25" hidden="true" customHeight="false" outlineLevel="0" collapsed="false">
      <c r="A6420" s="0" t="s">
        <v>111</v>
      </c>
      <c r="B6420" s="0" t="s">
        <v>112</v>
      </c>
      <c r="C6420" s="0" t="s">
        <v>65</v>
      </c>
      <c r="D6420" s="0" t="s">
        <v>69</v>
      </c>
      <c r="E6420" s="0" t="n">
        <v>2028</v>
      </c>
      <c r="F6420" s="5" t="n">
        <v>-0.534092552088624</v>
      </c>
      <c r="G6420" s="10" t="s">
        <v>4</v>
      </c>
    </row>
    <row r="6421" customFormat="false" ht="14.25" hidden="true" customHeight="false" outlineLevel="0" collapsed="false">
      <c r="A6421" s="0" t="s">
        <v>111</v>
      </c>
      <c r="B6421" s="0" t="s">
        <v>112</v>
      </c>
      <c r="C6421" s="0" t="s">
        <v>65</v>
      </c>
      <c r="D6421" s="0" t="s">
        <v>69</v>
      </c>
      <c r="E6421" s="0" t="n">
        <v>2029</v>
      </c>
      <c r="F6421" s="5" t="n">
        <v>-0.574338319814627</v>
      </c>
      <c r="G6421" s="10" t="s">
        <v>4</v>
      </c>
    </row>
    <row r="6422" customFormat="false" ht="14.25" hidden="true" customHeight="false" outlineLevel="0" collapsed="false">
      <c r="A6422" s="0" t="s">
        <v>111</v>
      </c>
      <c r="B6422" s="0" t="s">
        <v>112</v>
      </c>
      <c r="C6422" s="0" t="s">
        <v>65</v>
      </c>
      <c r="D6422" s="0" t="s">
        <v>69</v>
      </c>
      <c r="E6422" s="0" t="n">
        <v>2030</v>
      </c>
      <c r="F6422" s="5" t="n">
        <v>-0.70828072017122</v>
      </c>
      <c r="G6422" s="10" t="s">
        <v>4</v>
      </c>
    </row>
    <row r="6423" customFormat="false" ht="14.25" hidden="true" customHeight="false" outlineLevel="0" collapsed="false">
      <c r="A6423" s="0" t="s">
        <v>111</v>
      </c>
      <c r="B6423" s="0" t="s">
        <v>112</v>
      </c>
      <c r="C6423" s="0" t="s">
        <v>65</v>
      </c>
      <c r="D6423" s="0" t="s">
        <v>69</v>
      </c>
      <c r="E6423" s="0" t="n">
        <v>2031</v>
      </c>
      <c r="F6423" s="5" t="n">
        <v>-0.739409527276708</v>
      </c>
      <c r="G6423" s="10" t="s">
        <v>4</v>
      </c>
    </row>
    <row r="6424" customFormat="false" ht="14.25" hidden="true" customHeight="false" outlineLevel="0" collapsed="false">
      <c r="A6424" s="0" t="s">
        <v>111</v>
      </c>
      <c r="B6424" s="0" t="s">
        <v>112</v>
      </c>
      <c r="C6424" s="0" t="s">
        <v>65</v>
      </c>
      <c r="D6424" s="0" t="s">
        <v>69</v>
      </c>
      <c r="E6424" s="0" t="n">
        <v>2032</v>
      </c>
      <c r="F6424" s="5" t="n">
        <v>-0.706830865197284</v>
      </c>
      <c r="G6424" s="10" t="s">
        <v>4</v>
      </c>
    </row>
    <row r="6425" customFormat="false" ht="14.25" hidden="true" customHeight="false" outlineLevel="0" collapsed="false">
      <c r="A6425" s="0" t="s">
        <v>111</v>
      </c>
      <c r="B6425" s="0" t="s">
        <v>112</v>
      </c>
      <c r="C6425" s="0" t="s">
        <v>65</v>
      </c>
      <c r="D6425" s="0" t="s">
        <v>69</v>
      </c>
      <c r="E6425" s="0" t="n">
        <v>2033</v>
      </c>
      <c r="F6425" s="5" t="n">
        <v>-0.676982036539568</v>
      </c>
      <c r="G6425" s="10" t="s">
        <v>4</v>
      </c>
    </row>
    <row r="6426" customFormat="false" ht="14.25" hidden="true" customHeight="false" outlineLevel="0" collapsed="false">
      <c r="A6426" s="0" t="s">
        <v>111</v>
      </c>
      <c r="B6426" s="0" t="s">
        <v>112</v>
      </c>
      <c r="C6426" s="0" t="s">
        <v>65</v>
      </c>
      <c r="D6426" s="0" t="s">
        <v>69</v>
      </c>
      <c r="E6426" s="0" t="n">
        <v>2034</v>
      </c>
      <c r="F6426" s="5" t="n">
        <v>-0.851334354957123</v>
      </c>
      <c r="G6426" s="10" t="s">
        <v>4</v>
      </c>
    </row>
    <row r="6427" customFormat="false" ht="14.25" hidden="true" customHeight="false" outlineLevel="0" collapsed="false">
      <c r="A6427" s="0" t="s">
        <v>111</v>
      </c>
      <c r="B6427" s="0" t="s">
        <v>112</v>
      </c>
      <c r="C6427" s="0" t="s">
        <v>65</v>
      </c>
      <c r="D6427" s="0" t="s">
        <v>69</v>
      </c>
      <c r="E6427" s="0" t="n">
        <v>2035</v>
      </c>
      <c r="F6427" s="5" t="n">
        <v>-1.02236172723805</v>
      </c>
      <c r="G6427" s="10" t="s">
        <v>4</v>
      </c>
    </row>
    <row r="6428" customFormat="false" ht="14.25" hidden="true" customHeight="false" outlineLevel="0" collapsed="false">
      <c r="A6428" s="0" t="s">
        <v>111</v>
      </c>
      <c r="B6428" s="0" t="s">
        <v>112</v>
      </c>
      <c r="C6428" s="0" t="s">
        <v>65</v>
      </c>
      <c r="D6428" s="0" t="s">
        <v>69</v>
      </c>
      <c r="E6428" s="0" t="n">
        <v>2036</v>
      </c>
      <c r="F6428" s="5" t="n">
        <v>-1.11223189925512</v>
      </c>
      <c r="G6428" s="10" t="s">
        <v>4</v>
      </c>
    </row>
    <row r="6429" customFormat="false" ht="14.25" hidden="true" customHeight="false" outlineLevel="0" collapsed="false">
      <c r="A6429" s="0" t="s">
        <v>111</v>
      </c>
      <c r="B6429" s="0" t="s">
        <v>112</v>
      </c>
      <c r="C6429" s="0" t="s">
        <v>65</v>
      </c>
      <c r="D6429" s="0" t="s">
        <v>69</v>
      </c>
      <c r="E6429" s="0" t="n">
        <v>2037</v>
      </c>
      <c r="F6429" s="5" t="n">
        <v>-1.26232673218137</v>
      </c>
      <c r="G6429" s="10" t="s">
        <v>4</v>
      </c>
    </row>
    <row r="6430" customFormat="false" ht="14.25" hidden="true" customHeight="false" outlineLevel="0" collapsed="false">
      <c r="A6430" s="0" t="s">
        <v>111</v>
      </c>
      <c r="B6430" s="0" t="s">
        <v>112</v>
      </c>
      <c r="C6430" s="0" t="s">
        <v>65</v>
      </c>
      <c r="D6430" s="0" t="s">
        <v>69</v>
      </c>
      <c r="E6430" s="0" t="n">
        <v>2038</v>
      </c>
      <c r="F6430" s="5" t="n">
        <v>-1.42526684251913</v>
      </c>
      <c r="G6430" s="10" t="s">
        <v>4</v>
      </c>
    </row>
    <row r="6431" customFormat="false" ht="14.25" hidden="true" customHeight="false" outlineLevel="0" collapsed="false">
      <c r="A6431" s="0" t="s">
        <v>111</v>
      </c>
      <c r="B6431" s="0" t="s">
        <v>112</v>
      </c>
      <c r="C6431" s="0" t="s">
        <v>65</v>
      </c>
      <c r="D6431" s="0" t="s">
        <v>69</v>
      </c>
      <c r="E6431" s="0" t="n">
        <v>2039</v>
      </c>
      <c r="F6431" s="5" t="n">
        <v>-1.582521204471</v>
      </c>
      <c r="G6431" s="10" t="s">
        <v>4</v>
      </c>
    </row>
    <row r="6432" customFormat="false" ht="14.25" hidden="true" customHeight="false" outlineLevel="0" collapsed="false">
      <c r="A6432" s="0" t="s">
        <v>111</v>
      </c>
      <c r="B6432" s="0" t="s">
        <v>112</v>
      </c>
      <c r="C6432" s="0" t="s">
        <v>65</v>
      </c>
      <c r="D6432" s="0" t="s">
        <v>69</v>
      </c>
      <c r="E6432" s="0" t="n">
        <v>2040</v>
      </c>
      <c r="F6432" s="5" t="n">
        <v>-1.65220920565365</v>
      </c>
      <c r="G6432" s="10" t="s">
        <v>4</v>
      </c>
    </row>
    <row r="6433" customFormat="false" ht="14.25" hidden="true" customHeight="false" outlineLevel="0" collapsed="false">
      <c r="A6433" s="0" t="s">
        <v>111</v>
      </c>
      <c r="B6433" s="0" t="s">
        <v>112</v>
      </c>
      <c r="C6433" s="0" t="s">
        <v>65</v>
      </c>
      <c r="D6433" s="0" t="s">
        <v>70</v>
      </c>
      <c r="E6433" s="0" t="n">
        <v>2024</v>
      </c>
      <c r="F6433" s="5" t="n">
        <v>0</v>
      </c>
      <c r="G6433" s="10" t="s">
        <v>4</v>
      </c>
    </row>
    <row r="6434" customFormat="false" ht="14.25" hidden="true" customHeight="false" outlineLevel="0" collapsed="false">
      <c r="A6434" s="0" t="s">
        <v>111</v>
      </c>
      <c r="B6434" s="0" t="s">
        <v>112</v>
      </c>
      <c r="C6434" s="0" t="s">
        <v>65</v>
      </c>
      <c r="D6434" s="0" t="s">
        <v>70</v>
      </c>
      <c r="E6434" s="0" t="n">
        <v>2025</v>
      </c>
      <c r="F6434" s="5" t="n">
        <v>80.3347876463836</v>
      </c>
      <c r="G6434" s="10" t="s">
        <v>4</v>
      </c>
    </row>
    <row r="6435" customFormat="false" ht="14.25" hidden="true" customHeight="false" outlineLevel="0" collapsed="false">
      <c r="A6435" s="0" t="s">
        <v>111</v>
      </c>
      <c r="B6435" s="0" t="s">
        <v>112</v>
      </c>
      <c r="C6435" s="0" t="s">
        <v>65</v>
      </c>
      <c r="D6435" s="0" t="s">
        <v>70</v>
      </c>
      <c r="E6435" s="0" t="n">
        <v>2026</v>
      </c>
      <c r="F6435" s="5" t="n">
        <v>78.6135200444071</v>
      </c>
      <c r="G6435" s="10" t="s">
        <v>4</v>
      </c>
    </row>
    <row r="6436" customFormat="false" ht="14.25" hidden="true" customHeight="false" outlineLevel="0" collapsed="false">
      <c r="A6436" s="0" t="s">
        <v>111</v>
      </c>
      <c r="B6436" s="0" t="s">
        <v>112</v>
      </c>
      <c r="C6436" s="0" t="s">
        <v>65</v>
      </c>
      <c r="D6436" s="0" t="s">
        <v>70</v>
      </c>
      <c r="E6436" s="0" t="n">
        <v>2027</v>
      </c>
      <c r="F6436" s="5" t="n">
        <v>76.9706210060618</v>
      </c>
      <c r="G6436" s="10" t="s">
        <v>4</v>
      </c>
    </row>
    <row r="6437" customFormat="false" ht="14.25" hidden="true" customHeight="false" outlineLevel="0" collapsed="false">
      <c r="A6437" s="0" t="s">
        <v>111</v>
      </c>
      <c r="B6437" s="0" t="s">
        <v>112</v>
      </c>
      <c r="C6437" s="0" t="s">
        <v>65</v>
      </c>
      <c r="D6437" s="0" t="s">
        <v>70</v>
      </c>
      <c r="E6437" s="0" t="n">
        <v>2028</v>
      </c>
      <c r="F6437" s="5" t="n">
        <v>76.5121039286647</v>
      </c>
      <c r="G6437" s="10" t="s">
        <v>4</v>
      </c>
    </row>
    <row r="6438" customFormat="false" ht="14.25" hidden="true" customHeight="false" outlineLevel="0" collapsed="false">
      <c r="A6438" s="0" t="s">
        <v>111</v>
      </c>
      <c r="B6438" s="0" t="s">
        <v>112</v>
      </c>
      <c r="C6438" s="0" t="s">
        <v>65</v>
      </c>
      <c r="D6438" s="0" t="s">
        <v>70</v>
      </c>
      <c r="E6438" s="0" t="n">
        <v>2029</v>
      </c>
      <c r="F6438" s="5" t="n">
        <v>76.2982623052508</v>
      </c>
      <c r="G6438" s="10" t="s">
        <v>4</v>
      </c>
    </row>
    <row r="6439" customFormat="false" ht="14.25" hidden="true" customHeight="false" outlineLevel="0" collapsed="false">
      <c r="A6439" s="0" t="s">
        <v>111</v>
      </c>
      <c r="B6439" s="0" t="s">
        <v>112</v>
      </c>
      <c r="C6439" s="0" t="s">
        <v>65</v>
      </c>
      <c r="D6439" s="0" t="s">
        <v>70</v>
      </c>
      <c r="E6439" s="0" t="n">
        <v>2030</v>
      </c>
      <c r="F6439" s="5" t="n">
        <v>76.1476265140186</v>
      </c>
      <c r="G6439" s="10" t="s">
        <v>4</v>
      </c>
    </row>
    <row r="6440" customFormat="false" ht="14.25" hidden="true" customHeight="false" outlineLevel="0" collapsed="false">
      <c r="A6440" s="0" t="s">
        <v>111</v>
      </c>
      <c r="B6440" s="0" t="s">
        <v>112</v>
      </c>
      <c r="C6440" s="0" t="s">
        <v>65</v>
      </c>
      <c r="D6440" s="0" t="s">
        <v>70</v>
      </c>
      <c r="E6440" s="0" t="n">
        <v>2031</v>
      </c>
      <c r="F6440" s="5" t="n">
        <v>75.7413578347761</v>
      </c>
      <c r="G6440" s="10" t="s">
        <v>4</v>
      </c>
    </row>
    <row r="6441" customFormat="false" ht="14.25" hidden="true" customHeight="false" outlineLevel="0" collapsed="false">
      <c r="A6441" s="0" t="s">
        <v>111</v>
      </c>
      <c r="B6441" s="0" t="s">
        <v>112</v>
      </c>
      <c r="C6441" s="0" t="s">
        <v>65</v>
      </c>
      <c r="D6441" s="0" t="s">
        <v>70</v>
      </c>
      <c r="E6441" s="0" t="n">
        <v>2032</v>
      </c>
      <c r="F6441" s="5" t="n">
        <v>75.864668311893</v>
      </c>
      <c r="G6441" s="10" t="s">
        <v>4</v>
      </c>
    </row>
    <row r="6442" customFormat="false" ht="14.25" hidden="true" customHeight="false" outlineLevel="0" collapsed="false">
      <c r="A6442" s="0" t="s">
        <v>111</v>
      </c>
      <c r="B6442" s="0" t="s">
        <v>112</v>
      </c>
      <c r="C6442" s="0" t="s">
        <v>65</v>
      </c>
      <c r="D6442" s="0" t="s">
        <v>70</v>
      </c>
      <c r="E6442" s="0" t="n">
        <v>2033</v>
      </c>
      <c r="F6442" s="5" t="n">
        <v>76.4727718724089</v>
      </c>
      <c r="G6442" s="10" t="s">
        <v>4</v>
      </c>
    </row>
    <row r="6443" customFormat="false" ht="14.25" hidden="true" customHeight="false" outlineLevel="0" collapsed="false">
      <c r="A6443" s="0" t="s">
        <v>111</v>
      </c>
      <c r="B6443" s="0" t="s">
        <v>112</v>
      </c>
      <c r="C6443" s="0" t="s">
        <v>65</v>
      </c>
      <c r="D6443" s="0" t="s">
        <v>70</v>
      </c>
      <c r="E6443" s="0" t="n">
        <v>2034</v>
      </c>
      <c r="F6443" s="5" t="n">
        <v>77.5591688674522</v>
      </c>
      <c r="G6443" s="10" t="s">
        <v>4</v>
      </c>
    </row>
    <row r="6444" customFormat="false" ht="14.25" hidden="true" customHeight="false" outlineLevel="0" collapsed="false">
      <c r="A6444" s="0" t="s">
        <v>111</v>
      </c>
      <c r="B6444" s="0" t="s">
        <v>112</v>
      </c>
      <c r="C6444" s="0" t="s">
        <v>65</v>
      </c>
      <c r="D6444" s="0" t="s">
        <v>70</v>
      </c>
      <c r="E6444" s="0" t="n">
        <v>2035</v>
      </c>
      <c r="F6444" s="5" t="n">
        <v>78.7518952685964</v>
      </c>
      <c r="G6444" s="10" t="s">
        <v>4</v>
      </c>
    </row>
    <row r="6445" customFormat="false" ht="14.25" hidden="true" customHeight="false" outlineLevel="0" collapsed="false">
      <c r="A6445" s="0" t="s">
        <v>111</v>
      </c>
      <c r="B6445" s="0" t="s">
        <v>112</v>
      </c>
      <c r="C6445" s="0" t="s">
        <v>65</v>
      </c>
      <c r="D6445" s="0" t="s">
        <v>70</v>
      </c>
      <c r="E6445" s="0" t="n">
        <v>2036</v>
      </c>
      <c r="F6445" s="5" t="n">
        <v>78.7407037506322</v>
      </c>
      <c r="G6445" s="10" t="s">
        <v>4</v>
      </c>
    </row>
    <row r="6446" customFormat="false" ht="14.25" hidden="true" customHeight="false" outlineLevel="0" collapsed="false">
      <c r="A6446" s="0" t="s">
        <v>111</v>
      </c>
      <c r="B6446" s="0" t="s">
        <v>112</v>
      </c>
      <c r="C6446" s="0" t="s">
        <v>65</v>
      </c>
      <c r="D6446" s="0" t="s">
        <v>70</v>
      </c>
      <c r="E6446" s="0" t="n">
        <v>2037</v>
      </c>
      <c r="F6446" s="5" t="n">
        <v>78.8158003218952</v>
      </c>
      <c r="G6446" s="10" t="s">
        <v>4</v>
      </c>
    </row>
    <row r="6447" customFormat="false" ht="14.25" hidden="true" customHeight="false" outlineLevel="0" collapsed="false">
      <c r="A6447" s="0" t="s">
        <v>111</v>
      </c>
      <c r="B6447" s="0" t="s">
        <v>112</v>
      </c>
      <c r="C6447" s="0" t="s">
        <v>65</v>
      </c>
      <c r="D6447" s="0" t="s">
        <v>70</v>
      </c>
      <c r="E6447" s="0" t="n">
        <v>2038</v>
      </c>
      <c r="F6447" s="5" t="n">
        <v>78.8297873362923</v>
      </c>
      <c r="G6447" s="10" t="s">
        <v>4</v>
      </c>
    </row>
    <row r="6448" customFormat="false" ht="14.25" hidden="true" customHeight="false" outlineLevel="0" collapsed="false">
      <c r="A6448" s="0" t="s">
        <v>111</v>
      </c>
      <c r="B6448" s="0" t="s">
        <v>112</v>
      </c>
      <c r="C6448" s="0" t="s">
        <v>65</v>
      </c>
      <c r="D6448" s="0" t="s">
        <v>70</v>
      </c>
      <c r="E6448" s="0" t="n">
        <v>2039</v>
      </c>
      <c r="F6448" s="5" t="n">
        <v>78.7906204238299</v>
      </c>
      <c r="G6448" s="10" t="s">
        <v>4</v>
      </c>
    </row>
    <row r="6449" customFormat="false" ht="14.25" hidden="true" customHeight="false" outlineLevel="0" collapsed="false">
      <c r="A6449" s="0" t="s">
        <v>111</v>
      </c>
      <c r="B6449" s="0" t="s">
        <v>112</v>
      </c>
      <c r="C6449" s="0" t="s">
        <v>65</v>
      </c>
      <c r="D6449" s="0" t="s">
        <v>70</v>
      </c>
      <c r="E6449" s="0" t="n">
        <v>2040</v>
      </c>
      <c r="F6449" s="5" t="n">
        <v>78.8235730285359</v>
      </c>
      <c r="G6449" s="10" t="s">
        <v>4</v>
      </c>
    </row>
    <row r="6450" customFormat="false" ht="14.25" hidden="true" customHeight="false" outlineLevel="0" collapsed="false">
      <c r="A6450" s="0" t="s">
        <v>111</v>
      </c>
      <c r="B6450" s="0" t="s">
        <v>112</v>
      </c>
      <c r="C6450" s="0" t="s">
        <v>65</v>
      </c>
      <c r="D6450" s="0" t="s">
        <v>71</v>
      </c>
      <c r="E6450" s="0" t="n">
        <v>2024</v>
      </c>
      <c r="F6450" s="5" t="n">
        <v>0</v>
      </c>
      <c r="G6450" s="10" t="s">
        <v>4</v>
      </c>
    </row>
    <row r="6451" customFormat="false" ht="14.25" hidden="true" customHeight="false" outlineLevel="0" collapsed="false">
      <c r="A6451" s="0" t="s">
        <v>111</v>
      </c>
      <c r="B6451" s="0" t="s">
        <v>112</v>
      </c>
      <c r="C6451" s="0" t="s">
        <v>65</v>
      </c>
      <c r="D6451" s="0" t="s">
        <v>71</v>
      </c>
      <c r="E6451" s="0" t="n">
        <v>2025</v>
      </c>
      <c r="F6451" s="5" t="n">
        <v>112.972267248614</v>
      </c>
      <c r="G6451" s="10" t="s">
        <v>4</v>
      </c>
    </row>
    <row r="6452" customFormat="false" ht="14.25" hidden="true" customHeight="false" outlineLevel="0" collapsed="false">
      <c r="A6452" s="0" t="s">
        <v>111</v>
      </c>
      <c r="B6452" s="0" t="s">
        <v>112</v>
      </c>
      <c r="C6452" s="0" t="s">
        <v>65</v>
      </c>
      <c r="D6452" s="0" t="s">
        <v>71</v>
      </c>
      <c r="E6452" s="0" t="n">
        <v>2026</v>
      </c>
      <c r="F6452" s="5" t="n">
        <v>111.580441408761</v>
      </c>
      <c r="G6452" s="10" t="s">
        <v>4</v>
      </c>
    </row>
    <row r="6453" customFormat="false" ht="14.25" hidden="true" customHeight="false" outlineLevel="0" collapsed="false">
      <c r="A6453" s="0" t="s">
        <v>111</v>
      </c>
      <c r="B6453" s="0" t="s">
        <v>112</v>
      </c>
      <c r="C6453" s="0" t="s">
        <v>65</v>
      </c>
      <c r="D6453" s="0" t="s">
        <v>71</v>
      </c>
      <c r="E6453" s="0" t="n">
        <v>2027</v>
      </c>
      <c r="F6453" s="5" t="n">
        <v>110.52763350775</v>
      </c>
      <c r="G6453" s="10" t="s">
        <v>4</v>
      </c>
    </row>
    <row r="6454" customFormat="false" ht="14.25" hidden="true" customHeight="false" outlineLevel="0" collapsed="false">
      <c r="A6454" s="0" t="s">
        <v>111</v>
      </c>
      <c r="B6454" s="0" t="s">
        <v>112</v>
      </c>
      <c r="C6454" s="0" t="s">
        <v>65</v>
      </c>
      <c r="D6454" s="0" t="s">
        <v>71</v>
      </c>
      <c r="E6454" s="0" t="n">
        <v>2028</v>
      </c>
      <c r="F6454" s="5" t="n">
        <v>111.321224490474</v>
      </c>
      <c r="G6454" s="10" t="s">
        <v>4</v>
      </c>
    </row>
    <row r="6455" customFormat="false" ht="14.25" hidden="true" customHeight="false" outlineLevel="0" collapsed="false">
      <c r="A6455" s="0" t="s">
        <v>111</v>
      </c>
      <c r="B6455" s="0" t="s">
        <v>112</v>
      </c>
      <c r="C6455" s="0" t="s">
        <v>65</v>
      </c>
      <c r="D6455" s="0" t="s">
        <v>71</v>
      </c>
      <c r="E6455" s="0" t="n">
        <v>2029</v>
      </c>
      <c r="F6455" s="5" t="n">
        <v>111.381862099391</v>
      </c>
      <c r="G6455" s="10" t="s">
        <v>4</v>
      </c>
    </row>
    <row r="6456" customFormat="false" ht="14.25" hidden="true" customHeight="false" outlineLevel="0" collapsed="false">
      <c r="A6456" s="0" t="s">
        <v>111</v>
      </c>
      <c r="B6456" s="0" t="s">
        <v>112</v>
      </c>
      <c r="C6456" s="0" t="s">
        <v>65</v>
      </c>
      <c r="D6456" s="0" t="s">
        <v>71</v>
      </c>
      <c r="E6456" s="0" t="n">
        <v>2030</v>
      </c>
      <c r="F6456" s="5" t="n">
        <v>111.489668095172</v>
      </c>
      <c r="G6456" s="10" t="s">
        <v>4</v>
      </c>
    </row>
    <row r="6457" customFormat="false" ht="14.25" hidden="true" customHeight="false" outlineLevel="0" collapsed="false">
      <c r="A6457" s="0" t="s">
        <v>111</v>
      </c>
      <c r="B6457" s="0" t="s">
        <v>112</v>
      </c>
      <c r="C6457" s="0" t="s">
        <v>65</v>
      </c>
      <c r="D6457" s="0" t="s">
        <v>71</v>
      </c>
      <c r="E6457" s="0" t="n">
        <v>2031</v>
      </c>
      <c r="F6457" s="5" t="n">
        <v>111.835475518571</v>
      </c>
      <c r="G6457" s="10" t="s">
        <v>4</v>
      </c>
    </row>
    <row r="6458" customFormat="false" ht="14.25" hidden="true" customHeight="false" outlineLevel="0" collapsed="false">
      <c r="A6458" s="0" t="s">
        <v>111</v>
      </c>
      <c r="B6458" s="0" t="s">
        <v>112</v>
      </c>
      <c r="C6458" s="0" t="s">
        <v>65</v>
      </c>
      <c r="D6458" s="0" t="s">
        <v>71</v>
      </c>
      <c r="E6458" s="0" t="n">
        <v>2032</v>
      </c>
      <c r="F6458" s="5" t="n">
        <v>112.701642130608</v>
      </c>
      <c r="G6458" s="10" t="s">
        <v>4</v>
      </c>
    </row>
    <row r="6459" customFormat="false" ht="14.25" hidden="true" customHeight="false" outlineLevel="0" collapsed="false">
      <c r="A6459" s="0" t="s">
        <v>111</v>
      </c>
      <c r="B6459" s="0" t="s">
        <v>112</v>
      </c>
      <c r="C6459" s="0" t="s">
        <v>65</v>
      </c>
      <c r="D6459" s="0" t="s">
        <v>71</v>
      </c>
      <c r="E6459" s="0" t="n">
        <v>2033</v>
      </c>
      <c r="F6459" s="5" t="n">
        <v>114.431259065018</v>
      </c>
      <c r="G6459" s="10" t="s">
        <v>4</v>
      </c>
    </row>
    <row r="6460" customFormat="false" ht="14.25" hidden="true" customHeight="false" outlineLevel="0" collapsed="false">
      <c r="A6460" s="0" t="s">
        <v>111</v>
      </c>
      <c r="B6460" s="0" t="s">
        <v>112</v>
      </c>
      <c r="C6460" s="0" t="s">
        <v>65</v>
      </c>
      <c r="D6460" s="0" t="s">
        <v>71</v>
      </c>
      <c r="E6460" s="0" t="n">
        <v>2034</v>
      </c>
      <c r="F6460" s="5" t="n">
        <v>116.784169103234</v>
      </c>
      <c r="G6460" s="10" t="s">
        <v>4</v>
      </c>
    </row>
    <row r="6461" customFormat="false" ht="14.25" hidden="true" customHeight="false" outlineLevel="0" collapsed="false">
      <c r="A6461" s="0" t="s">
        <v>111</v>
      </c>
      <c r="B6461" s="0" t="s">
        <v>112</v>
      </c>
      <c r="C6461" s="0" t="s">
        <v>65</v>
      </c>
      <c r="D6461" s="0" t="s">
        <v>71</v>
      </c>
      <c r="E6461" s="0" t="n">
        <v>2035</v>
      </c>
      <c r="F6461" s="5" t="n">
        <v>119.330553894274</v>
      </c>
      <c r="G6461" s="10" t="s">
        <v>4</v>
      </c>
    </row>
    <row r="6462" customFormat="false" ht="14.25" hidden="true" customHeight="false" outlineLevel="0" collapsed="false">
      <c r="A6462" s="0" t="s">
        <v>111</v>
      </c>
      <c r="B6462" s="0" t="s">
        <v>112</v>
      </c>
      <c r="C6462" s="0" t="s">
        <v>65</v>
      </c>
      <c r="D6462" s="0" t="s">
        <v>71</v>
      </c>
      <c r="E6462" s="0" t="n">
        <v>2036</v>
      </c>
      <c r="F6462" s="5" t="n">
        <v>120.129805138201</v>
      </c>
      <c r="G6462" s="10" t="s">
        <v>4</v>
      </c>
    </row>
    <row r="6463" customFormat="false" ht="14.25" hidden="true" customHeight="false" outlineLevel="0" collapsed="false">
      <c r="A6463" s="0" t="s">
        <v>111</v>
      </c>
      <c r="B6463" s="0" t="s">
        <v>112</v>
      </c>
      <c r="C6463" s="0" t="s">
        <v>65</v>
      </c>
      <c r="D6463" s="0" t="s">
        <v>71</v>
      </c>
      <c r="E6463" s="0" t="n">
        <v>2037</v>
      </c>
      <c r="F6463" s="5" t="n">
        <v>120.876598030429</v>
      </c>
      <c r="G6463" s="10" t="s">
        <v>4</v>
      </c>
    </row>
    <row r="6464" customFormat="false" ht="14.25" hidden="true" customHeight="false" outlineLevel="0" collapsed="false">
      <c r="A6464" s="0" t="s">
        <v>111</v>
      </c>
      <c r="B6464" s="0" t="s">
        <v>112</v>
      </c>
      <c r="C6464" s="0" t="s">
        <v>65</v>
      </c>
      <c r="D6464" s="0" t="s">
        <v>71</v>
      </c>
      <c r="E6464" s="0" t="n">
        <v>2038</v>
      </c>
      <c r="F6464" s="5" t="n">
        <v>121.594893819963</v>
      </c>
      <c r="G6464" s="10" t="s">
        <v>4</v>
      </c>
    </row>
    <row r="6465" customFormat="false" ht="14.25" hidden="true" customHeight="false" outlineLevel="0" collapsed="false">
      <c r="A6465" s="0" t="s">
        <v>111</v>
      </c>
      <c r="B6465" s="0" t="s">
        <v>112</v>
      </c>
      <c r="C6465" s="0" t="s">
        <v>65</v>
      </c>
      <c r="D6465" s="0" t="s">
        <v>71</v>
      </c>
      <c r="E6465" s="0" t="n">
        <v>2039</v>
      </c>
      <c r="F6465" s="5" t="n">
        <v>122.346045754666</v>
      </c>
      <c r="G6465" s="10" t="s">
        <v>4</v>
      </c>
    </row>
    <row r="6466" customFormat="false" ht="14.25" hidden="true" customHeight="false" outlineLevel="0" collapsed="false">
      <c r="A6466" s="0" t="s">
        <v>111</v>
      </c>
      <c r="B6466" s="0" t="s">
        <v>112</v>
      </c>
      <c r="C6466" s="0" t="s">
        <v>65</v>
      </c>
      <c r="D6466" s="0" t="s">
        <v>71</v>
      </c>
      <c r="E6466" s="0" t="n">
        <v>2040</v>
      </c>
      <c r="F6466" s="5" t="n">
        <v>123.265989974913</v>
      </c>
      <c r="G6466" s="10" t="s">
        <v>4</v>
      </c>
    </row>
    <row r="6467" customFormat="false" ht="14.25" hidden="true" customHeight="false" outlineLevel="0" collapsed="false">
      <c r="A6467" s="0" t="s">
        <v>111</v>
      </c>
      <c r="B6467" s="0" t="s">
        <v>112</v>
      </c>
      <c r="C6467" s="0" t="s">
        <v>72</v>
      </c>
      <c r="D6467" s="0" t="s">
        <v>56</v>
      </c>
      <c r="E6467" s="0" t="n">
        <v>2024</v>
      </c>
      <c r="F6467" s="5" t="n">
        <v>0</v>
      </c>
      <c r="G6467" s="10" t="s">
        <v>4</v>
      </c>
    </row>
    <row r="6468" customFormat="false" ht="14.25" hidden="true" customHeight="false" outlineLevel="0" collapsed="false">
      <c r="A6468" s="0" t="s">
        <v>111</v>
      </c>
      <c r="B6468" s="0" t="s">
        <v>112</v>
      </c>
      <c r="C6468" s="0" t="s">
        <v>72</v>
      </c>
      <c r="D6468" s="0" t="s">
        <v>56</v>
      </c>
      <c r="E6468" s="0" t="n">
        <v>2025</v>
      </c>
      <c r="F6468" s="5" t="n">
        <v>7.73058750736343</v>
      </c>
      <c r="G6468" s="10" t="s">
        <v>4</v>
      </c>
    </row>
    <row r="6469" customFormat="false" ht="14.25" hidden="true" customHeight="false" outlineLevel="0" collapsed="false">
      <c r="A6469" s="0" t="s">
        <v>111</v>
      </c>
      <c r="B6469" s="0" t="s">
        <v>112</v>
      </c>
      <c r="C6469" s="0" t="s">
        <v>72</v>
      </c>
      <c r="D6469" s="0" t="s">
        <v>56</v>
      </c>
      <c r="E6469" s="0" t="n">
        <v>2026</v>
      </c>
      <c r="F6469" s="5" t="n">
        <v>7.5377452653774</v>
      </c>
      <c r="G6469" s="10" t="s">
        <v>4</v>
      </c>
    </row>
    <row r="6470" customFormat="false" ht="14.25" hidden="true" customHeight="false" outlineLevel="0" collapsed="false">
      <c r="A6470" s="0" t="s">
        <v>111</v>
      </c>
      <c r="B6470" s="0" t="s">
        <v>112</v>
      </c>
      <c r="C6470" s="0" t="s">
        <v>72</v>
      </c>
      <c r="D6470" s="0" t="s">
        <v>56</v>
      </c>
      <c r="E6470" s="0" t="n">
        <v>2027</v>
      </c>
      <c r="F6470" s="5" t="n">
        <v>7.33479063278018</v>
      </c>
      <c r="G6470" s="10" t="s">
        <v>4</v>
      </c>
    </row>
    <row r="6471" customFormat="false" ht="14.25" hidden="true" customHeight="false" outlineLevel="0" collapsed="false">
      <c r="A6471" s="0" t="s">
        <v>111</v>
      </c>
      <c r="B6471" s="0" t="s">
        <v>112</v>
      </c>
      <c r="C6471" s="0" t="s">
        <v>72</v>
      </c>
      <c r="D6471" s="0" t="s">
        <v>56</v>
      </c>
      <c r="E6471" s="0" t="n">
        <v>2028</v>
      </c>
      <c r="F6471" s="5" t="n">
        <v>7.28355972933884</v>
      </c>
      <c r="G6471" s="10" t="s">
        <v>4</v>
      </c>
    </row>
    <row r="6472" customFormat="false" ht="14.25" hidden="true" customHeight="false" outlineLevel="0" collapsed="false">
      <c r="A6472" s="0" t="s">
        <v>111</v>
      </c>
      <c r="B6472" s="0" t="s">
        <v>112</v>
      </c>
      <c r="C6472" s="0" t="s">
        <v>72</v>
      </c>
      <c r="D6472" s="0" t="s">
        <v>56</v>
      </c>
      <c r="E6472" s="0" t="n">
        <v>2029</v>
      </c>
      <c r="F6472" s="5" t="n">
        <v>7.20632673579589</v>
      </c>
      <c r="G6472" s="10" t="s">
        <v>4</v>
      </c>
    </row>
    <row r="6473" customFormat="false" ht="14.25" hidden="true" customHeight="false" outlineLevel="0" collapsed="false">
      <c r="A6473" s="0" t="s">
        <v>111</v>
      </c>
      <c r="B6473" s="0" t="s">
        <v>112</v>
      </c>
      <c r="C6473" s="0" t="s">
        <v>72</v>
      </c>
      <c r="D6473" s="0" t="s">
        <v>56</v>
      </c>
      <c r="E6473" s="0" t="n">
        <v>2030</v>
      </c>
      <c r="F6473" s="5" t="n">
        <v>7.13933119031724</v>
      </c>
      <c r="G6473" s="10" t="s">
        <v>4</v>
      </c>
    </row>
    <row r="6474" customFormat="false" ht="14.25" hidden="true" customHeight="false" outlineLevel="0" collapsed="false">
      <c r="A6474" s="0" t="s">
        <v>111</v>
      </c>
      <c r="B6474" s="0" t="s">
        <v>112</v>
      </c>
      <c r="C6474" s="0" t="s">
        <v>72</v>
      </c>
      <c r="D6474" s="0" t="s">
        <v>56</v>
      </c>
      <c r="E6474" s="0" t="n">
        <v>2031</v>
      </c>
      <c r="F6474" s="5" t="n">
        <v>7.19464349239537</v>
      </c>
      <c r="G6474" s="10" t="s">
        <v>4</v>
      </c>
    </row>
    <row r="6475" customFormat="false" ht="14.25" hidden="true" customHeight="false" outlineLevel="0" collapsed="false">
      <c r="A6475" s="0" t="s">
        <v>111</v>
      </c>
      <c r="B6475" s="0" t="s">
        <v>112</v>
      </c>
      <c r="C6475" s="0" t="s">
        <v>72</v>
      </c>
      <c r="D6475" s="0" t="s">
        <v>56</v>
      </c>
      <c r="E6475" s="0" t="n">
        <v>2032</v>
      </c>
      <c r="F6475" s="5" t="n">
        <v>7.27334594421791</v>
      </c>
      <c r="G6475" s="10" t="s">
        <v>4</v>
      </c>
    </row>
    <row r="6476" customFormat="false" ht="14.25" hidden="true" customHeight="false" outlineLevel="0" collapsed="false">
      <c r="A6476" s="0" t="s">
        <v>111</v>
      </c>
      <c r="B6476" s="0" t="s">
        <v>112</v>
      </c>
      <c r="C6476" s="0" t="s">
        <v>72</v>
      </c>
      <c r="D6476" s="0" t="s">
        <v>56</v>
      </c>
      <c r="E6476" s="0" t="n">
        <v>2033</v>
      </c>
      <c r="F6476" s="5" t="n">
        <v>7.41963920286897</v>
      </c>
      <c r="G6476" s="10" t="s">
        <v>4</v>
      </c>
    </row>
    <row r="6477" customFormat="false" ht="14.25" hidden="true" customHeight="false" outlineLevel="0" collapsed="false">
      <c r="A6477" s="0" t="s">
        <v>111</v>
      </c>
      <c r="B6477" s="0" t="s">
        <v>112</v>
      </c>
      <c r="C6477" s="0" t="s">
        <v>72</v>
      </c>
      <c r="D6477" s="0" t="s">
        <v>56</v>
      </c>
      <c r="E6477" s="0" t="n">
        <v>2034</v>
      </c>
      <c r="F6477" s="5" t="n">
        <v>7.61263830570273</v>
      </c>
      <c r="G6477" s="10" t="s">
        <v>4</v>
      </c>
    </row>
    <row r="6478" customFormat="false" ht="14.25" hidden="true" customHeight="false" outlineLevel="0" collapsed="false">
      <c r="A6478" s="0" t="s">
        <v>111</v>
      </c>
      <c r="B6478" s="0" t="s">
        <v>112</v>
      </c>
      <c r="C6478" s="0" t="s">
        <v>72</v>
      </c>
      <c r="D6478" s="0" t="s">
        <v>56</v>
      </c>
      <c r="E6478" s="0" t="n">
        <v>2035</v>
      </c>
      <c r="F6478" s="5" t="n">
        <v>7.82747475080978</v>
      </c>
      <c r="G6478" s="10" t="s">
        <v>4</v>
      </c>
    </row>
    <row r="6479" customFormat="false" ht="14.25" hidden="true" customHeight="false" outlineLevel="0" collapsed="false">
      <c r="A6479" s="0" t="s">
        <v>111</v>
      </c>
      <c r="B6479" s="0" t="s">
        <v>112</v>
      </c>
      <c r="C6479" s="0" t="s">
        <v>72</v>
      </c>
      <c r="D6479" s="0" t="s">
        <v>56</v>
      </c>
      <c r="E6479" s="0" t="n">
        <v>2036</v>
      </c>
      <c r="F6479" s="5" t="n">
        <v>7.91137917974125</v>
      </c>
      <c r="G6479" s="10" t="s">
        <v>4</v>
      </c>
    </row>
    <row r="6480" customFormat="false" ht="14.25" hidden="true" customHeight="false" outlineLevel="0" collapsed="false">
      <c r="A6480" s="0" t="s">
        <v>111</v>
      </c>
      <c r="B6480" s="0" t="s">
        <v>112</v>
      </c>
      <c r="C6480" s="0" t="s">
        <v>72</v>
      </c>
      <c r="D6480" s="0" t="s">
        <v>56</v>
      </c>
      <c r="E6480" s="0" t="n">
        <v>2037</v>
      </c>
      <c r="F6480" s="5" t="n">
        <v>7.98928642992363</v>
      </c>
      <c r="G6480" s="10" t="s">
        <v>4</v>
      </c>
    </row>
    <row r="6481" customFormat="false" ht="14.25" hidden="true" customHeight="false" outlineLevel="0" collapsed="false">
      <c r="A6481" s="0" t="s">
        <v>111</v>
      </c>
      <c r="B6481" s="0" t="s">
        <v>112</v>
      </c>
      <c r="C6481" s="0" t="s">
        <v>72</v>
      </c>
      <c r="D6481" s="0" t="s">
        <v>56</v>
      </c>
      <c r="E6481" s="0" t="n">
        <v>2038</v>
      </c>
      <c r="F6481" s="5" t="n">
        <v>8.06699150890911</v>
      </c>
      <c r="G6481" s="10" t="s">
        <v>4</v>
      </c>
    </row>
    <row r="6482" customFormat="false" ht="14.25" hidden="true" customHeight="false" outlineLevel="0" collapsed="false">
      <c r="A6482" s="0" t="s">
        <v>111</v>
      </c>
      <c r="B6482" s="0" t="s">
        <v>112</v>
      </c>
      <c r="C6482" s="0" t="s">
        <v>72</v>
      </c>
      <c r="D6482" s="0" t="s">
        <v>56</v>
      </c>
      <c r="E6482" s="0" t="n">
        <v>2039</v>
      </c>
      <c r="F6482" s="5" t="n">
        <v>8.14598358285613</v>
      </c>
      <c r="G6482" s="10" t="s">
        <v>4</v>
      </c>
    </row>
    <row r="6483" customFormat="false" ht="14.25" hidden="true" customHeight="false" outlineLevel="0" collapsed="false">
      <c r="A6483" s="0" t="s">
        <v>111</v>
      </c>
      <c r="B6483" s="0" t="s">
        <v>112</v>
      </c>
      <c r="C6483" s="0" t="s">
        <v>72</v>
      </c>
      <c r="D6483" s="0" t="s">
        <v>56</v>
      </c>
      <c r="E6483" s="0" t="n">
        <v>2040</v>
      </c>
      <c r="F6483" s="5" t="n">
        <v>8.23806791655134</v>
      </c>
      <c r="G6483" s="10" t="s">
        <v>4</v>
      </c>
    </row>
    <row r="6484" customFormat="false" ht="14.25" hidden="true" customHeight="false" outlineLevel="0" collapsed="false">
      <c r="A6484" s="0" t="s">
        <v>111</v>
      </c>
      <c r="B6484" s="0" t="s">
        <v>112</v>
      </c>
      <c r="C6484" s="0" t="s">
        <v>72</v>
      </c>
      <c r="D6484" s="0" t="s">
        <v>73</v>
      </c>
      <c r="E6484" s="0" t="n">
        <v>2024</v>
      </c>
      <c r="F6484" s="5" t="n">
        <v>0</v>
      </c>
      <c r="G6484" s="10" t="s">
        <v>4</v>
      </c>
    </row>
    <row r="6485" customFormat="false" ht="14.25" hidden="true" customHeight="false" outlineLevel="0" collapsed="false">
      <c r="A6485" s="0" t="s">
        <v>111</v>
      </c>
      <c r="B6485" s="0" t="s">
        <v>112</v>
      </c>
      <c r="C6485" s="0" t="s">
        <v>72</v>
      </c>
      <c r="D6485" s="0" t="s">
        <v>73</v>
      </c>
      <c r="E6485" s="0" t="n">
        <v>2025</v>
      </c>
      <c r="F6485" s="5" t="n">
        <v>0.00133187723060752</v>
      </c>
      <c r="G6485" s="10" t="s">
        <v>4</v>
      </c>
    </row>
    <row r="6486" customFormat="false" ht="14.25" hidden="true" customHeight="false" outlineLevel="0" collapsed="false">
      <c r="A6486" s="0" t="s">
        <v>111</v>
      </c>
      <c r="B6486" s="0" t="s">
        <v>112</v>
      </c>
      <c r="C6486" s="0" t="s">
        <v>72</v>
      </c>
      <c r="D6486" s="0" t="s">
        <v>73</v>
      </c>
      <c r="E6486" s="0" t="n">
        <v>2026</v>
      </c>
      <c r="F6486" s="5" t="n">
        <v>0.00720709295023795</v>
      </c>
      <c r="G6486" s="10" t="s">
        <v>4</v>
      </c>
    </row>
    <row r="6487" customFormat="false" ht="14.25" hidden="true" customHeight="false" outlineLevel="0" collapsed="false">
      <c r="A6487" s="0" t="s">
        <v>111</v>
      </c>
      <c r="B6487" s="0" t="s">
        <v>112</v>
      </c>
      <c r="C6487" s="0" t="s">
        <v>72</v>
      </c>
      <c r="D6487" s="0" t="s">
        <v>73</v>
      </c>
      <c r="E6487" s="0" t="n">
        <v>2027</v>
      </c>
      <c r="F6487" s="5" t="n">
        <v>0.00648637461151425</v>
      </c>
      <c r="G6487" s="10" t="s">
        <v>4</v>
      </c>
    </row>
    <row r="6488" customFormat="false" ht="14.25" hidden="true" customHeight="false" outlineLevel="0" collapsed="false">
      <c r="A6488" s="0" t="s">
        <v>111</v>
      </c>
      <c r="B6488" s="0" t="s">
        <v>112</v>
      </c>
      <c r="C6488" s="0" t="s">
        <v>72</v>
      </c>
      <c r="D6488" s="0" t="s">
        <v>73</v>
      </c>
      <c r="E6488" s="0" t="n">
        <v>2028</v>
      </c>
      <c r="F6488" s="5" t="n">
        <v>0.014386307520186</v>
      </c>
      <c r="G6488" s="10" t="s">
        <v>4</v>
      </c>
    </row>
    <row r="6489" customFormat="false" ht="14.25" hidden="true" customHeight="false" outlineLevel="0" collapsed="false">
      <c r="A6489" s="0" t="s">
        <v>111</v>
      </c>
      <c r="B6489" s="0" t="s">
        <v>112</v>
      </c>
      <c r="C6489" s="0" t="s">
        <v>72</v>
      </c>
      <c r="D6489" s="0" t="s">
        <v>73</v>
      </c>
      <c r="E6489" s="0" t="n">
        <v>2029</v>
      </c>
      <c r="F6489" s="5" t="n">
        <v>0.0138597273927624</v>
      </c>
      <c r="G6489" s="10" t="s">
        <v>4</v>
      </c>
    </row>
    <row r="6490" customFormat="false" ht="14.25" hidden="true" customHeight="false" outlineLevel="0" collapsed="false">
      <c r="A6490" s="0" t="s">
        <v>111</v>
      </c>
      <c r="B6490" s="0" t="s">
        <v>112</v>
      </c>
      <c r="C6490" s="0" t="s">
        <v>72</v>
      </c>
      <c r="D6490" s="0" t="s">
        <v>73</v>
      </c>
      <c r="E6490" s="0" t="n">
        <v>2030</v>
      </c>
      <c r="F6490" s="5" t="n">
        <v>0.0167156228169234</v>
      </c>
      <c r="G6490" s="10" t="s">
        <v>4</v>
      </c>
    </row>
    <row r="6491" customFormat="false" ht="14.25" hidden="true" customHeight="false" outlineLevel="0" collapsed="false">
      <c r="A6491" s="0" t="s">
        <v>111</v>
      </c>
      <c r="B6491" s="0" t="s">
        <v>112</v>
      </c>
      <c r="C6491" s="0" t="s">
        <v>72</v>
      </c>
      <c r="D6491" s="0" t="s">
        <v>73</v>
      </c>
      <c r="E6491" s="0" t="n">
        <v>2031</v>
      </c>
      <c r="F6491" s="5" t="n">
        <v>0.0128095189759008</v>
      </c>
      <c r="G6491" s="10" t="s">
        <v>4</v>
      </c>
    </row>
    <row r="6492" customFormat="false" ht="14.25" hidden="true" customHeight="false" outlineLevel="0" collapsed="false">
      <c r="A6492" s="0" t="s">
        <v>111</v>
      </c>
      <c r="B6492" s="0" t="s">
        <v>112</v>
      </c>
      <c r="C6492" s="0" t="s">
        <v>72</v>
      </c>
      <c r="D6492" s="0" t="s">
        <v>73</v>
      </c>
      <c r="E6492" s="0" t="n">
        <v>2032</v>
      </c>
      <c r="F6492" s="5" t="n">
        <v>0.0231166104522127</v>
      </c>
      <c r="G6492" s="10" t="s">
        <v>4</v>
      </c>
    </row>
    <row r="6493" customFormat="false" ht="14.25" hidden="true" customHeight="false" outlineLevel="0" collapsed="false">
      <c r="A6493" s="0" t="s">
        <v>111</v>
      </c>
      <c r="B6493" s="0" t="s">
        <v>112</v>
      </c>
      <c r="C6493" s="0" t="s">
        <v>72</v>
      </c>
      <c r="D6493" s="0" t="s">
        <v>73</v>
      </c>
      <c r="E6493" s="0" t="n">
        <v>2033</v>
      </c>
      <c r="F6493" s="5" t="n">
        <v>0.0290551314688264</v>
      </c>
      <c r="G6493" s="10" t="s">
        <v>4</v>
      </c>
    </row>
    <row r="6494" customFormat="false" ht="14.25" hidden="true" customHeight="false" outlineLevel="0" collapsed="false">
      <c r="A6494" s="0" t="s">
        <v>111</v>
      </c>
      <c r="B6494" s="0" t="s">
        <v>112</v>
      </c>
      <c r="C6494" s="0" t="s">
        <v>72</v>
      </c>
      <c r="D6494" s="0" t="s">
        <v>73</v>
      </c>
      <c r="E6494" s="0" t="n">
        <v>2034</v>
      </c>
      <c r="F6494" s="5" t="n">
        <v>0.0370817226218061</v>
      </c>
      <c r="G6494" s="10" t="s">
        <v>4</v>
      </c>
    </row>
    <row r="6495" customFormat="false" ht="14.25" hidden="true" customHeight="false" outlineLevel="0" collapsed="false">
      <c r="A6495" s="0" t="s">
        <v>111</v>
      </c>
      <c r="B6495" s="0" t="s">
        <v>112</v>
      </c>
      <c r="C6495" s="0" t="s">
        <v>72</v>
      </c>
      <c r="D6495" s="0" t="s">
        <v>73</v>
      </c>
      <c r="E6495" s="0" t="n">
        <v>2035</v>
      </c>
      <c r="F6495" s="5" t="n">
        <v>0.0383114715085189</v>
      </c>
      <c r="G6495" s="10" t="s">
        <v>4</v>
      </c>
    </row>
    <row r="6496" customFormat="false" ht="14.25" hidden="true" customHeight="false" outlineLevel="0" collapsed="false">
      <c r="A6496" s="0" t="s">
        <v>111</v>
      </c>
      <c r="B6496" s="0" t="s">
        <v>112</v>
      </c>
      <c r="C6496" s="0" t="s">
        <v>72</v>
      </c>
      <c r="D6496" s="0" t="s">
        <v>73</v>
      </c>
      <c r="E6496" s="0" t="n">
        <v>2036</v>
      </c>
      <c r="F6496" s="5" t="n">
        <v>0.038871334597129</v>
      </c>
      <c r="G6496" s="10" t="s">
        <v>4</v>
      </c>
    </row>
    <row r="6497" customFormat="false" ht="14.25" hidden="true" customHeight="false" outlineLevel="0" collapsed="false">
      <c r="A6497" s="0" t="s">
        <v>111</v>
      </c>
      <c r="B6497" s="0" t="s">
        <v>112</v>
      </c>
      <c r="C6497" s="0" t="s">
        <v>72</v>
      </c>
      <c r="D6497" s="0" t="s">
        <v>73</v>
      </c>
      <c r="E6497" s="0" t="n">
        <v>2037</v>
      </c>
      <c r="F6497" s="5" t="n">
        <v>0.0481310343853601</v>
      </c>
      <c r="G6497" s="10" t="s">
        <v>4</v>
      </c>
    </row>
    <row r="6498" customFormat="false" ht="14.25" hidden="true" customHeight="false" outlineLevel="0" collapsed="false">
      <c r="A6498" s="0" t="s">
        <v>111</v>
      </c>
      <c r="B6498" s="0" t="s">
        <v>112</v>
      </c>
      <c r="C6498" s="0" t="s">
        <v>72</v>
      </c>
      <c r="D6498" s="0" t="s">
        <v>73</v>
      </c>
      <c r="E6498" s="0" t="n">
        <v>2038</v>
      </c>
      <c r="F6498" s="5" t="n">
        <v>0.05057508461283</v>
      </c>
      <c r="G6498" s="10" t="s">
        <v>4</v>
      </c>
    </row>
    <row r="6499" customFormat="false" ht="14.25" hidden="true" customHeight="false" outlineLevel="0" collapsed="false">
      <c r="A6499" s="0" t="s">
        <v>111</v>
      </c>
      <c r="B6499" s="0" t="s">
        <v>112</v>
      </c>
      <c r="C6499" s="0" t="s">
        <v>72</v>
      </c>
      <c r="D6499" s="0" t="s">
        <v>73</v>
      </c>
      <c r="E6499" s="0" t="n">
        <v>2039</v>
      </c>
      <c r="F6499" s="5" t="n">
        <v>0.0630458181734277</v>
      </c>
      <c r="G6499" s="10" t="s">
        <v>4</v>
      </c>
    </row>
    <row r="6500" customFormat="false" ht="14.25" hidden="true" customHeight="false" outlineLevel="0" collapsed="false">
      <c r="A6500" s="0" t="s">
        <v>111</v>
      </c>
      <c r="B6500" s="0" t="s">
        <v>112</v>
      </c>
      <c r="C6500" s="0" t="s">
        <v>72</v>
      </c>
      <c r="D6500" s="0" t="s">
        <v>73</v>
      </c>
      <c r="E6500" s="0" t="n">
        <v>2040</v>
      </c>
      <c r="F6500" s="5" t="n">
        <v>0.0628569486365039</v>
      </c>
      <c r="G6500" s="10" t="s">
        <v>4</v>
      </c>
    </row>
    <row r="6501" customFormat="false" ht="14.25" hidden="true" customHeight="false" outlineLevel="0" collapsed="false">
      <c r="A6501" s="0" t="s">
        <v>111</v>
      </c>
      <c r="B6501" s="0" t="s">
        <v>112</v>
      </c>
      <c r="C6501" s="0" t="s">
        <v>72</v>
      </c>
      <c r="D6501" s="0" t="s">
        <v>74</v>
      </c>
      <c r="E6501" s="0" t="n">
        <v>2024</v>
      </c>
      <c r="F6501" s="5" t="n">
        <v>0</v>
      </c>
      <c r="G6501" s="10" t="s">
        <v>4</v>
      </c>
    </row>
    <row r="6502" customFormat="false" ht="14.25" hidden="true" customHeight="false" outlineLevel="0" collapsed="false">
      <c r="A6502" s="0" t="s">
        <v>111</v>
      </c>
      <c r="B6502" s="0" t="s">
        <v>112</v>
      </c>
      <c r="C6502" s="0" t="s">
        <v>72</v>
      </c>
      <c r="D6502" s="0" t="s">
        <v>74</v>
      </c>
      <c r="E6502" s="0" t="n">
        <v>2025</v>
      </c>
      <c r="F6502" s="5" t="n">
        <v>0.0373914760960346</v>
      </c>
      <c r="G6502" s="10" t="s">
        <v>4</v>
      </c>
    </row>
    <row r="6503" customFormat="false" ht="14.25" hidden="true" customHeight="false" outlineLevel="0" collapsed="false">
      <c r="A6503" s="0" t="s">
        <v>111</v>
      </c>
      <c r="B6503" s="0" t="s">
        <v>112</v>
      </c>
      <c r="C6503" s="0" t="s">
        <v>72</v>
      </c>
      <c r="D6503" s="0" t="s">
        <v>74</v>
      </c>
      <c r="E6503" s="0" t="n">
        <v>2026</v>
      </c>
      <c r="F6503" s="5" t="n">
        <v>0.199349699262766</v>
      </c>
      <c r="G6503" s="10" t="s">
        <v>4</v>
      </c>
    </row>
    <row r="6504" customFormat="false" ht="14.25" hidden="true" customHeight="false" outlineLevel="0" collapsed="false">
      <c r="A6504" s="0" t="s">
        <v>111</v>
      </c>
      <c r="B6504" s="0" t="s">
        <v>112</v>
      </c>
      <c r="C6504" s="0" t="s">
        <v>72</v>
      </c>
      <c r="D6504" s="0" t="s">
        <v>74</v>
      </c>
      <c r="E6504" s="0" t="n">
        <v>2027</v>
      </c>
      <c r="F6504" s="5" t="n">
        <v>0.179598604166749</v>
      </c>
      <c r="G6504" s="10" t="s">
        <v>4</v>
      </c>
    </row>
    <row r="6505" customFormat="false" ht="14.25" hidden="true" customHeight="false" outlineLevel="0" collapsed="false">
      <c r="A6505" s="0" t="s">
        <v>111</v>
      </c>
      <c r="B6505" s="0" t="s">
        <v>112</v>
      </c>
      <c r="C6505" s="0" t="s">
        <v>72</v>
      </c>
      <c r="D6505" s="0" t="s">
        <v>74</v>
      </c>
      <c r="E6505" s="0" t="n">
        <v>2028</v>
      </c>
      <c r="F6505" s="5" t="n">
        <v>0.390855402118113</v>
      </c>
      <c r="G6505" s="10" t="s">
        <v>4</v>
      </c>
    </row>
    <row r="6506" customFormat="false" ht="14.25" hidden="true" customHeight="false" outlineLevel="0" collapsed="false">
      <c r="A6506" s="0" t="s">
        <v>111</v>
      </c>
      <c r="B6506" s="0" t="s">
        <v>112</v>
      </c>
      <c r="C6506" s="0" t="s">
        <v>72</v>
      </c>
      <c r="D6506" s="0" t="s">
        <v>74</v>
      </c>
      <c r="E6506" s="0" t="n">
        <v>2029</v>
      </c>
      <c r="F6506" s="5" t="n">
        <v>0.37691947754014</v>
      </c>
      <c r="G6506" s="10" t="s">
        <v>4</v>
      </c>
    </row>
    <row r="6507" customFormat="false" ht="14.25" hidden="true" customHeight="false" outlineLevel="0" collapsed="false">
      <c r="A6507" s="0" t="s">
        <v>111</v>
      </c>
      <c r="B6507" s="0" t="s">
        <v>112</v>
      </c>
      <c r="C6507" s="0" t="s">
        <v>72</v>
      </c>
      <c r="D6507" s="0" t="s">
        <v>74</v>
      </c>
      <c r="E6507" s="0" t="n">
        <v>2030</v>
      </c>
      <c r="F6507" s="5" t="n">
        <v>0.451484620936085</v>
      </c>
      <c r="G6507" s="10" t="s">
        <v>4</v>
      </c>
    </row>
    <row r="6508" customFormat="false" ht="14.25" hidden="true" customHeight="false" outlineLevel="0" collapsed="false">
      <c r="A6508" s="0" t="s">
        <v>111</v>
      </c>
      <c r="B6508" s="0" t="s">
        <v>112</v>
      </c>
      <c r="C6508" s="0" t="s">
        <v>72</v>
      </c>
      <c r="D6508" s="0" t="s">
        <v>74</v>
      </c>
      <c r="E6508" s="0" t="n">
        <v>2031</v>
      </c>
      <c r="F6508" s="5" t="n">
        <v>0.349291581578377</v>
      </c>
      <c r="G6508" s="10" t="s">
        <v>4</v>
      </c>
    </row>
    <row r="6509" customFormat="false" ht="14.25" hidden="true" customHeight="false" outlineLevel="0" collapsed="false">
      <c r="A6509" s="0" t="s">
        <v>111</v>
      </c>
      <c r="B6509" s="0" t="s">
        <v>112</v>
      </c>
      <c r="C6509" s="0" t="s">
        <v>72</v>
      </c>
      <c r="D6509" s="0" t="s">
        <v>74</v>
      </c>
      <c r="E6509" s="0" t="n">
        <v>2032</v>
      </c>
      <c r="F6509" s="5" t="n">
        <v>0.616194527701091</v>
      </c>
      <c r="G6509" s="10" t="s">
        <v>4</v>
      </c>
    </row>
    <row r="6510" customFormat="false" ht="14.25" hidden="true" customHeight="false" outlineLevel="0" collapsed="false">
      <c r="A6510" s="0" t="s">
        <v>111</v>
      </c>
      <c r="B6510" s="0" t="s">
        <v>112</v>
      </c>
      <c r="C6510" s="0" t="s">
        <v>72</v>
      </c>
      <c r="D6510" s="0" t="s">
        <v>74</v>
      </c>
      <c r="E6510" s="0" t="n">
        <v>2033</v>
      </c>
      <c r="F6510" s="5" t="n">
        <v>0.765891677385133</v>
      </c>
      <c r="G6510" s="10" t="s">
        <v>4</v>
      </c>
    </row>
    <row r="6511" customFormat="false" ht="14.25" hidden="true" customHeight="false" outlineLevel="0" collapsed="false">
      <c r="A6511" s="0" t="s">
        <v>111</v>
      </c>
      <c r="B6511" s="0" t="s">
        <v>112</v>
      </c>
      <c r="C6511" s="0" t="s">
        <v>72</v>
      </c>
      <c r="D6511" s="0" t="s">
        <v>74</v>
      </c>
      <c r="E6511" s="0" t="n">
        <v>2034</v>
      </c>
      <c r="F6511" s="5" t="n">
        <v>0.964087708062504</v>
      </c>
      <c r="G6511" s="10" t="s">
        <v>4</v>
      </c>
    </row>
    <row r="6512" customFormat="false" ht="14.25" hidden="true" customHeight="false" outlineLevel="0" collapsed="false">
      <c r="A6512" s="0" t="s">
        <v>111</v>
      </c>
      <c r="B6512" s="0" t="s">
        <v>112</v>
      </c>
      <c r="C6512" s="0" t="s">
        <v>72</v>
      </c>
      <c r="D6512" s="0" t="s">
        <v>74</v>
      </c>
      <c r="E6512" s="0" t="n">
        <v>2035</v>
      </c>
      <c r="F6512" s="5" t="n">
        <v>0.995834341541628</v>
      </c>
      <c r="G6512" s="10" t="s">
        <v>4</v>
      </c>
    </row>
    <row r="6513" customFormat="false" ht="14.25" hidden="true" customHeight="false" outlineLevel="0" collapsed="false">
      <c r="A6513" s="0" t="s">
        <v>111</v>
      </c>
      <c r="B6513" s="0" t="s">
        <v>112</v>
      </c>
      <c r="C6513" s="0" t="s">
        <v>72</v>
      </c>
      <c r="D6513" s="0" t="s">
        <v>74</v>
      </c>
      <c r="E6513" s="0" t="n">
        <v>2036</v>
      </c>
      <c r="F6513" s="5" t="n">
        <v>1.01020684921449</v>
      </c>
      <c r="G6513" s="10" t="s">
        <v>4</v>
      </c>
    </row>
    <row r="6514" customFormat="false" ht="14.25" hidden="true" customHeight="false" outlineLevel="0" collapsed="false">
      <c r="A6514" s="0" t="s">
        <v>111</v>
      </c>
      <c r="B6514" s="0" t="s">
        <v>112</v>
      </c>
      <c r="C6514" s="0" t="s">
        <v>72</v>
      </c>
      <c r="D6514" s="0" t="s">
        <v>74</v>
      </c>
      <c r="E6514" s="0" t="n">
        <v>2037</v>
      </c>
      <c r="F6514" s="5" t="n">
        <v>1.2320471637792</v>
      </c>
      <c r="G6514" s="10" t="s">
        <v>4</v>
      </c>
    </row>
    <row r="6515" customFormat="false" ht="14.25" hidden="true" customHeight="false" outlineLevel="0" collapsed="false">
      <c r="A6515" s="0" t="s">
        <v>111</v>
      </c>
      <c r="B6515" s="0" t="s">
        <v>112</v>
      </c>
      <c r="C6515" s="0" t="s">
        <v>72</v>
      </c>
      <c r="D6515" s="0" t="s">
        <v>74</v>
      </c>
      <c r="E6515" s="0" t="n">
        <v>2038</v>
      </c>
      <c r="F6515" s="5" t="n">
        <v>1.29052276734776</v>
      </c>
      <c r="G6515" s="10" t="s">
        <v>4</v>
      </c>
    </row>
    <row r="6516" customFormat="false" ht="14.25" hidden="true" customHeight="false" outlineLevel="0" collapsed="false">
      <c r="A6516" s="0" t="s">
        <v>111</v>
      </c>
      <c r="B6516" s="0" t="s">
        <v>112</v>
      </c>
      <c r="C6516" s="0" t="s">
        <v>72</v>
      </c>
      <c r="D6516" s="0" t="s">
        <v>74</v>
      </c>
      <c r="E6516" s="0" t="n">
        <v>2039</v>
      </c>
      <c r="F6516" s="5" t="n">
        <v>1.57916730579839</v>
      </c>
      <c r="G6516" s="10" t="s">
        <v>4</v>
      </c>
    </row>
    <row r="6517" customFormat="false" ht="14.25" hidden="true" customHeight="false" outlineLevel="0" collapsed="false">
      <c r="A6517" s="0" t="s">
        <v>111</v>
      </c>
      <c r="B6517" s="0" t="s">
        <v>112</v>
      </c>
      <c r="C6517" s="0" t="s">
        <v>72</v>
      </c>
      <c r="D6517" s="0" t="s">
        <v>74</v>
      </c>
      <c r="E6517" s="0" t="n">
        <v>2040</v>
      </c>
      <c r="F6517" s="5" t="n">
        <v>1.57666081325806</v>
      </c>
      <c r="G6517" s="10" t="s">
        <v>4</v>
      </c>
    </row>
    <row r="6518" customFormat="false" ht="14.25" hidden="true" customHeight="false" outlineLevel="0" collapsed="false">
      <c r="A6518" s="0" t="s">
        <v>111</v>
      </c>
      <c r="B6518" s="0" t="s">
        <v>112</v>
      </c>
      <c r="C6518" s="0" t="s">
        <v>72</v>
      </c>
      <c r="D6518" s="0" t="s">
        <v>71</v>
      </c>
      <c r="E6518" s="0" t="n">
        <v>2024</v>
      </c>
      <c r="F6518" s="5" t="n">
        <v>0</v>
      </c>
      <c r="G6518" s="10" t="s">
        <v>4</v>
      </c>
    </row>
    <row r="6519" customFormat="false" ht="14.25" hidden="true" customHeight="false" outlineLevel="0" collapsed="false">
      <c r="A6519" s="0" t="s">
        <v>111</v>
      </c>
      <c r="B6519" s="0" t="s">
        <v>112</v>
      </c>
      <c r="C6519" s="0" t="s">
        <v>72</v>
      </c>
      <c r="D6519" s="0" t="s">
        <v>71</v>
      </c>
      <c r="E6519" s="0" t="n">
        <v>2025</v>
      </c>
      <c r="F6519" s="5" t="n">
        <v>7.76931086069007</v>
      </c>
      <c r="G6519" s="10" t="s">
        <v>4</v>
      </c>
    </row>
    <row r="6520" customFormat="false" ht="14.25" hidden="true" customHeight="false" outlineLevel="0" collapsed="false">
      <c r="A6520" s="0" t="s">
        <v>111</v>
      </c>
      <c r="B6520" s="0" t="s">
        <v>112</v>
      </c>
      <c r="C6520" s="0" t="s">
        <v>72</v>
      </c>
      <c r="D6520" s="0" t="s">
        <v>71</v>
      </c>
      <c r="E6520" s="0" t="n">
        <v>2026</v>
      </c>
      <c r="F6520" s="5" t="n">
        <v>7.7443020575904</v>
      </c>
      <c r="G6520" s="10" t="s">
        <v>4</v>
      </c>
    </row>
    <row r="6521" customFormat="false" ht="14.25" hidden="true" customHeight="false" outlineLevel="0" collapsed="false">
      <c r="A6521" s="0" t="s">
        <v>111</v>
      </c>
      <c r="B6521" s="0" t="s">
        <v>112</v>
      </c>
      <c r="C6521" s="0" t="s">
        <v>72</v>
      </c>
      <c r="D6521" s="0" t="s">
        <v>71</v>
      </c>
      <c r="E6521" s="0" t="n">
        <v>2027</v>
      </c>
      <c r="F6521" s="5" t="n">
        <v>7.52087561155844</v>
      </c>
      <c r="G6521" s="10" t="s">
        <v>4</v>
      </c>
    </row>
    <row r="6522" customFormat="false" ht="14.25" hidden="true" customHeight="false" outlineLevel="0" collapsed="false">
      <c r="A6522" s="0" t="s">
        <v>111</v>
      </c>
      <c r="B6522" s="0" t="s">
        <v>112</v>
      </c>
      <c r="C6522" s="0" t="s">
        <v>72</v>
      </c>
      <c r="D6522" s="0" t="s">
        <v>71</v>
      </c>
      <c r="E6522" s="0" t="n">
        <v>2028</v>
      </c>
      <c r="F6522" s="5" t="n">
        <v>7.68880143897714</v>
      </c>
      <c r="G6522" s="10" t="s">
        <v>4</v>
      </c>
    </row>
    <row r="6523" customFormat="false" ht="14.25" hidden="true" customHeight="false" outlineLevel="0" collapsed="false">
      <c r="A6523" s="0" t="s">
        <v>111</v>
      </c>
      <c r="B6523" s="0" t="s">
        <v>112</v>
      </c>
      <c r="C6523" s="0" t="s">
        <v>72</v>
      </c>
      <c r="D6523" s="0" t="s">
        <v>71</v>
      </c>
      <c r="E6523" s="0" t="n">
        <v>2029</v>
      </c>
      <c r="F6523" s="5" t="n">
        <v>7.59710594072879</v>
      </c>
      <c r="G6523" s="10" t="s">
        <v>4</v>
      </c>
    </row>
    <row r="6524" customFormat="false" ht="14.25" hidden="true" customHeight="false" outlineLevel="0" collapsed="false">
      <c r="A6524" s="0" t="s">
        <v>111</v>
      </c>
      <c r="B6524" s="0" t="s">
        <v>112</v>
      </c>
      <c r="C6524" s="0" t="s">
        <v>72</v>
      </c>
      <c r="D6524" s="0" t="s">
        <v>71</v>
      </c>
      <c r="E6524" s="0" t="n">
        <v>2030</v>
      </c>
      <c r="F6524" s="5" t="n">
        <v>7.60753143407025</v>
      </c>
      <c r="G6524" s="10" t="s">
        <v>4</v>
      </c>
    </row>
    <row r="6525" customFormat="false" ht="14.25" hidden="true" customHeight="false" outlineLevel="0" collapsed="false">
      <c r="A6525" s="0" t="s">
        <v>111</v>
      </c>
      <c r="B6525" s="0" t="s">
        <v>112</v>
      </c>
      <c r="C6525" s="0" t="s">
        <v>72</v>
      </c>
      <c r="D6525" s="0" t="s">
        <v>71</v>
      </c>
      <c r="E6525" s="0" t="n">
        <v>2031</v>
      </c>
      <c r="F6525" s="5" t="n">
        <v>7.55674459294964</v>
      </c>
      <c r="G6525" s="10" t="s">
        <v>4</v>
      </c>
    </row>
    <row r="6526" customFormat="false" ht="14.25" hidden="true" customHeight="false" outlineLevel="0" collapsed="false">
      <c r="A6526" s="0" t="s">
        <v>111</v>
      </c>
      <c r="B6526" s="0" t="s">
        <v>112</v>
      </c>
      <c r="C6526" s="0" t="s">
        <v>72</v>
      </c>
      <c r="D6526" s="0" t="s">
        <v>71</v>
      </c>
      <c r="E6526" s="0" t="n">
        <v>2032</v>
      </c>
      <c r="F6526" s="5" t="n">
        <v>7.91265708237122</v>
      </c>
      <c r="G6526" s="10" t="s">
        <v>4</v>
      </c>
    </row>
    <row r="6527" customFormat="false" ht="14.25" hidden="true" customHeight="false" outlineLevel="0" collapsed="false">
      <c r="A6527" s="0" t="s">
        <v>111</v>
      </c>
      <c r="B6527" s="0" t="s">
        <v>112</v>
      </c>
      <c r="C6527" s="0" t="s">
        <v>72</v>
      </c>
      <c r="D6527" s="0" t="s">
        <v>71</v>
      </c>
      <c r="E6527" s="0" t="n">
        <v>2033</v>
      </c>
      <c r="F6527" s="5" t="n">
        <v>8.21458601172293</v>
      </c>
      <c r="G6527" s="10" t="s">
        <v>4</v>
      </c>
    </row>
    <row r="6528" customFormat="false" ht="14.25" hidden="true" customHeight="false" outlineLevel="0" collapsed="false">
      <c r="A6528" s="0" t="s">
        <v>111</v>
      </c>
      <c r="B6528" s="0" t="s">
        <v>112</v>
      </c>
      <c r="C6528" s="0" t="s">
        <v>72</v>
      </c>
      <c r="D6528" s="0" t="s">
        <v>71</v>
      </c>
      <c r="E6528" s="0" t="n">
        <v>2034</v>
      </c>
      <c r="F6528" s="5" t="n">
        <v>8.61380773638704</v>
      </c>
      <c r="G6528" s="10" t="s">
        <v>4</v>
      </c>
    </row>
    <row r="6529" customFormat="false" ht="14.25" hidden="true" customHeight="false" outlineLevel="0" collapsed="false">
      <c r="A6529" s="0" t="s">
        <v>111</v>
      </c>
      <c r="B6529" s="0" t="s">
        <v>112</v>
      </c>
      <c r="C6529" s="0" t="s">
        <v>72</v>
      </c>
      <c r="D6529" s="0" t="s">
        <v>71</v>
      </c>
      <c r="E6529" s="0" t="n">
        <v>2035</v>
      </c>
      <c r="F6529" s="5" t="n">
        <v>8.86162056385993</v>
      </c>
      <c r="G6529" s="10" t="s">
        <v>4</v>
      </c>
    </row>
    <row r="6530" customFormat="false" ht="14.25" hidden="true" customHeight="false" outlineLevel="0" collapsed="false">
      <c r="A6530" s="0" t="s">
        <v>111</v>
      </c>
      <c r="B6530" s="0" t="s">
        <v>112</v>
      </c>
      <c r="C6530" s="0" t="s">
        <v>72</v>
      </c>
      <c r="D6530" s="0" t="s">
        <v>71</v>
      </c>
      <c r="E6530" s="0" t="n">
        <v>2036</v>
      </c>
      <c r="F6530" s="5" t="n">
        <v>8.96045736355287</v>
      </c>
      <c r="G6530" s="10" t="s">
        <v>4</v>
      </c>
    </row>
    <row r="6531" customFormat="false" ht="14.25" hidden="true" customHeight="false" outlineLevel="0" collapsed="false">
      <c r="A6531" s="0" t="s">
        <v>111</v>
      </c>
      <c r="B6531" s="0" t="s">
        <v>112</v>
      </c>
      <c r="C6531" s="0" t="s">
        <v>72</v>
      </c>
      <c r="D6531" s="0" t="s">
        <v>71</v>
      </c>
      <c r="E6531" s="0" t="n">
        <v>2037</v>
      </c>
      <c r="F6531" s="5" t="n">
        <v>9.26946462808819</v>
      </c>
      <c r="G6531" s="10" t="s">
        <v>4</v>
      </c>
    </row>
    <row r="6532" customFormat="false" ht="14.25" hidden="true" customHeight="false" outlineLevel="0" collapsed="false">
      <c r="A6532" s="0" t="s">
        <v>111</v>
      </c>
      <c r="B6532" s="0" t="s">
        <v>112</v>
      </c>
      <c r="C6532" s="0" t="s">
        <v>72</v>
      </c>
      <c r="D6532" s="0" t="s">
        <v>71</v>
      </c>
      <c r="E6532" s="0" t="n">
        <v>2038</v>
      </c>
      <c r="F6532" s="5" t="n">
        <v>9.4080893608697</v>
      </c>
      <c r="G6532" s="10" t="s">
        <v>4</v>
      </c>
    </row>
    <row r="6533" customFormat="false" ht="14.25" hidden="true" customHeight="false" outlineLevel="0" collapsed="false">
      <c r="A6533" s="0" t="s">
        <v>111</v>
      </c>
      <c r="B6533" s="0" t="s">
        <v>112</v>
      </c>
      <c r="C6533" s="0" t="s">
        <v>72</v>
      </c>
      <c r="D6533" s="0" t="s">
        <v>71</v>
      </c>
      <c r="E6533" s="0" t="n">
        <v>2039</v>
      </c>
      <c r="F6533" s="5" t="n">
        <v>9.78819670682795</v>
      </c>
      <c r="G6533" s="10" t="s">
        <v>4</v>
      </c>
    </row>
    <row r="6534" customFormat="false" ht="14.25" hidden="true" customHeight="false" outlineLevel="0" collapsed="false">
      <c r="A6534" s="0" t="s">
        <v>111</v>
      </c>
      <c r="B6534" s="0" t="s">
        <v>112</v>
      </c>
      <c r="C6534" s="0" t="s">
        <v>72</v>
      </c>
      <c r="D6534" s="0" t="s">
        <v>71</v>
      </c>
      <c r="E6534" s="0" t="n">
        <v>2040</v>
      </c>
      <c r="F6534" s="5" t="n">
        <v>9.87758567844591</v>
      </c>
      <c r="G6534" s="10" t="s">
        <v>4</v>
      </c>
    </row>
    <row r="6535" customFormat="false" ht="14.25" hidden="true" customHeight="false" outlineLevel="0" collapsed="false">
      <c r="A6535" s="0" t="s">
        <v>111</v>
      </c>
      <c r="B6535" s="0" t="s">
        <v>112</v>
      </c>
      <c r="C6535" s="0" t="s">
        <v>75</v>
      </c>
      <c r="D6535" s="0" t="s">
        <v>71</v>
      </c>
      <c r="E6535" s="0" t="n">
        <v>2024</v>
      </c>
      <c r="F6535" s="5" t="n">
        <v>0</v>
      </c>
      <c r="G6535" s="10" t="s">
        <v>4</v>
      </c>
    </row>
    <row r="6536" customFormat="false" ht="14.25" hidden="true" customHeight="false" outlineLevel="0" collapsed="false">
      <c r="A6536" s="0" t="s">
        <v>111</v>
      </c>
      <c r="B6536" s="0" t="s">
        <v>112</v>
      </c>
      <c r="C6536" s="0" t="s">
        <v>75</v>
      </c>
      <c r="D6536" s="0" t="s">
        <v>71</v>
      </c>
      <c r="E6536" s="0" t="n">
        <v>2025</v>
      </c>
      <c r="F6536" s="5" t="n">
        <v>0.015599808</v>
      </c>
      <c r="G6536" s="10" t="s">
        <v>4</v>
      </c>
    </row>
    <row r="6537" customFormat="false" ht="14.25" hidden="true" customHeight="false" outlineLevel="0" collapsed="false">
      <c r="A6537" s="0" t="s">
        <v>111</v>
      </c>
      <c r="B6537" s="0" t="s">
        <v>112</v>
      </c>
      <c r="C6537" s="0" t="s">
        <v>75</v>
      </c>
      <c r="D6537" s="0" t="s">
        <v>71</v>
      </c>
      <c r="E6537" s="0" t="n">
        <v>2026</v>
      </c>
      <c r="F6537" s="5" t="n">
        <v>1.22102254252992</v>
      </c>
      <c r="G6537" s="10" t="s">
        <v>4</v>
      </c>
    </row>
    <row r="6538" customFormat="false" ht="14.25" hidden="true" customHeight="false" outlineLevel="0" collapsed="false">
      <c r="A6538" s="0" t="s">
        <v>111</v>
      </c>
      <c r="B6538" s="0" t="s">
        <v>112</v>
      </c>
      <c r="C6538" s="0" t="s">
        <v>75</v>
      </c>
      <c r="D6538" s="0" t="s">
        <v>71</v>
      </c>
      <c r="E6538" s="0" t="n">
        <v>2027</v>
      </c>
      <c r="F6538" s="5" t="n">
        <v>2.48961061105461</v>
      </c>
      <c r="G6538" s="10" t="s">
        <v>4</v>
      </c>
    </row>
    <row r="6539" customFormat="false" ht="14.25" hidden="true" customHeight="false" outlineLevel="0" collapsed="false">
      <c r="A6539" s="0" t="s">
        <v>111</v>
      </c>
      <c r="B6539" s="0" t="s">
        <v>112</v>
      </c>
      <c r="C6539" s="0" t="s">
        <v>75</v>
      </c>
      <c r="D6539" s="0" t="s">
        <v>71</v>
      </c>
      <c r="E6539" s="0" t="n">
        <v>2028</v>
      </c>
      <c r="F6539" s="5" t="n">
        <v>3.76827661430959</v>
      </c>
      <c r="G6539" s="10" t="s">
        <v>4</v>
      </c>
    </row>
    <row r="6540" customFormat="false" ht="14.25" hidden="true" customHeight="false" outlineLevel="0" collapsed="false">
      <c r="A6540" s="0" t="s">
        <v>111</v>
      </c>
      <c r="B6540" s="0" t="s">
        <v>112</v>
      </c>
      <c r="C6540" s="0" t="s">
        <v>75</v>
      </c>
      <c r="D6540" s="0" t="s">
        <v>71</v>
      </c>
      <c r="E6540" s="0" t="n">
        <v>2029</v>
      </c>
      <c r="F6540" s="5" t="n">
        <v>5.17829556803448</v>
      </c>
      <c r="G6540" s="10" t="s">
        <v>4</v>
      </c>
    </row>
    <row r="6541" customFormat="false" ht="14.25" hidden="true" customHeight="false" outlineLevel="0" collapsed="false">
      <c r="A6541" s="0" t="s">
        <v>111</v>
      </c>
      <c r="B6541" s="0" t="s">
        <v>112</v>
      </c>
      <c r="C6541" s="0" t="s">
        <v>75</v>
      </c>
      <c r="D6541" s="0" t="s">
        <v>71</v>
      </c>
      <c r="E6541" s="0" t="n">
        <v>2030</v>
      </c>
      <c r="F6541" s="5" t="n">
        <v>6.65735645227542</v>
      </c>
      <c r="G6541" s="10" t="s">
        <v>4</v>
      </c>
    </row>
    <row r="6542" customFormat="false" ht="14.25" hidden="true" customHeight="false" outlineLevel="0" collapsed="false">
      <c r="A6542" s="0" t="s">
        <v>111</v>
      </c>
      <c r="B6542" s="0" t="s">
        <v>112</v>
      </c>
      <c r="C6542" s="0" t="s">
        <v>75</v>
      </c>
      <c r="D6542" s="0" t="s">
        <v>71</v>
      </c>
      <c r="E6542" s="0" t="n">
        <v>2031</v>
      </c>
      <c r="F6542" s="5" t="n">
        <v>8.07074205476675</v>
      </c>
      <c r="G6542" s="10" t="s">
        <v>4</v>
      </c>
    </row>
    <row r="6543" customFormat="false" ht="14.25" hidden="true" customHeight="false" outlineLevel="0" collapsed="false">
      <c r="A6543" s="0" t="s">
        <v>111</v>
      </c>
      <c r="B6543" s="0" t="s">
        <v>112</v>
      </c>
      <c r="C6543" s="0" t="s">
        <v>75</v>
      </c>
      <c r="D6543" s="0" t="s">
        <v>71</v>
      </c>
      <c r="E6543" s="0" t="n">
        <v>2032</v>
      </c>
      <c r="F6543" s="5" t="n">
        <v>9.38873818786857</v>
      </c>
      <c r="G6543" s="10" t="s">
        <v>4</v>
      </c>
    </row>
    <row r="6544" customFormat="false" ht="14.25" hidden="true" customHeight="false" outlineLevel="0" collapsed="false">
      <c r="A6544" s="0" t="s">
        <v>111</v>
      </c>
      <c r="B6544" s="0" t="s">
        <v>112</v>
      </c>
      <c r="C6544" s="0" t="s">
        <v>75</v>
      </c>
      <c r="D6544" s="0" t="s">
        <v>71</v>
      </c>
      <c r="E6544" s="0" t="n">
        <v>2033</v>
      </c>
      <c r="F6544" s="5" t="n">
        <v>10.3889692630292</v>
      </c>
      <c r="G6544" s="10" t="s">
        <v>4</v>
      </c>
    </row>
    <row r="6545" customFormat="false" ht="14.25" hidden="true" customHeight="false" outlineLevel="0" collapsed="false">
      <c r="A6545" s="0" t="s">
        <v>111</v>
      </c>
      <c r="B6545" s="0" t="s">
        <v>112</v>
      </c>
      <c r="C6545" s="0" t="s">
        <v>75</v>
      </c>
      <c r="D6545" s="0" t="s">
        <v>71</v>
      </c>
      <c r="E6545" s="0" t="n">
        <v>2034</v>
      </c>
      <c r="F6545" s="5" t="n">
        <v>11.6354885218036</v>
      </c>
      <c r="G6545" s="10" t="s">
        <v>4</v>
      </c>
    </row>
    <row r="6546" customFormat="false" ht="14.25" hidden="true" customHeight="false" outlineLevel="0" collapsed="false">
      <c r="A6546" s="0" t="s">
        <v>111</v>
      </c>
      <c r="B6546" s="0" t="s">
        <v>112</v>
      </c>
      <c r="C6546" s="0" t="s">
        <v>75</v>
      </c>
      <c r="D6546" s="0" t="s">
        <v>71</v>
      </c>
      <c r="E6546" s="0" t="n">
        <v>2035</v>
      </c>
      <c r="F6546" s="5" t="n">
        <v>12.678818878579</v>
      </c>
      <c r="G6546" s="10" t="s">
        <v>4</v>
      </c>
    </row>
    <row r="6547" customFormat="false" ht="14.25" hidden="true" customHeight="false" outlineLevel="0" collapsed="false">
      <c r="A6547" s="0" t="s">
        <v>111</v>
      </c>
      <c r="B6547" s="0" t="s">
        <v>112</v>
      </c>
      <c r="C6547" s="0" t="s">
        <v>75</v>
      </c>
      <c r="D6547" s="0" t="s">
        <v>71</v>
      </c>
      <c r="E6547" s="0" t="n">
        <v>2036</v>
      </c>
      <c r="F6547" s="5" t="n">
        <v>13.7719141918965</v>
      </c>
      <c r="G6547" s="10" t="s">
        <v>4</v>
      </c>
    </row>
    <row r="6548" customFormat="false" ht="14.25" hidden="true" customHeight="false" outlineLevel="0" collapsed="false">
      <c r="A6548" s="0" t="s">
        <v>111</v>
      </c>
      <c r="B6548" s="0" t="s">
        <v>112</v>
      </c>
      <c r="C6548" s="0" t="s">
        <v>75</v>
      </c>
      <c r="D6548" s="0" t="s">
        <v>71</v>
      </c>
      <c r="E6548" s="0" t="n">
        <v>2037</v>
      </c>
      <c r="F6548" s="5" t="n">
        <v>14.7949706747231</v>
      </c>
      <c r="G6548" s="10" t="s">
        <v>4</v>
      </c>
    </row>
    <row r="6549" customFormat="false" ht="14.25" hidden="true" customHeight="false" outlineLevel="0" collapsed="false">
      <c r="A6549" s="0" t="s">
        <v>111</v>
      </c>
      <c r="B6549" s="0" t="s">
        <v>112</v>
      </c>
      <c r="C6549" s="0" t="s">
        <v>75</v>
      </c>
      <c r="D6549" s="0" t="s">
        <v>71</v>
      </c>
      <c r="E6549" s="0" t="n">
        <v>2038</v>
      </c>
      <c r="F6549" s="5" t="n">
        <v>15.717542774654</v>
      </c>
      <c r="G6549" s="10" t="s">
        <v>4</v>
      </c>
    </row>
    <row r="6550" customFormat="false" ht="14.25" hidden="true" customHeight="false" outlineLevel="0" collapsed="false">
      <c r="A6550" s="0" t="s">
        <v>111</v>
      </c>
      <c r="B6550" s="0" t="s">
        <v>112</v>
      </c>
      <c r="C6550" s="0" t="s">
        <v>75</v>
      </c>
      <c r="D6550" s="0" t="s">
        <v>71</v>
      </c>
      <c r="E6550" s="0" t="n">
        <v>2039</v>
      </c>
      <c r="F6550" s="5" t="n">
        <v>16.5101560031473</v>
      </c>
      <c r="G6550" s="10" t="s">
        <v>4</v>
      </c>
    </row>
    <row r="6551" customFormat="false" ht="14.25" hidden="true" customHeight="false" outlineLevel="0" collapsed="false">
      <c r="A6551" s="0" t="s">
        <v>111</v>
      </c>
      <c r="B6551" s="0" t="s">
        <v>112</v>
      </c>
      <c r="C6551" s="0" t="s">
        <v>75</v>
      </c>
      <c r="D6551" s="0" t="s">
        <v>71</v>
      </c>
      <c r="E6551" s="0" t="n">
        <v>2040</v>
      </c>
      <c r="F6551" s="5" t="n">
        <v>17.1457970092685</v>
      </c>
      <c r="G6551" s="10" t="s">
        <v>4</v>
      </c>
    </row>
    <row r="6552" customFormat="false" ht="14.25" hidden="true" customHeight="false" outlineLevel="0" collapsed="false">
      <c r="A6552" s="0" t="s">
        <v>111</v>
      </c>
      <c r="B6552" s="0" t="s">
        <v>112</v>
      </c>
      <c r="C6552" s="0" t="s">
        <v>75</v>
      </c>
      <c r="D6552" s="0" t="s">
        <v>75</v>
      </c>
      <c r="E6552" s="0" t="n">
        <v>2024</v>
      </c>
      <c r="F6552" s="5" t="n">
        <v>0</v>
      </c>
      <c r="G6552" s="10" t="s">
        <v>4</v>
      </c>
    </row>
    <row r="6553" customFormat="false" ht="14.25" hidden="true" customHeight="false" outlineLevel="0" collapsed="false">
      <c r="A6553" s="0" t="s">
        <v>111</v>
      </c>
      <c r="B6553" s="0" t="s">
        <v>112</v>
      </c>
      <c r="C6553" s="0" t="s">
        <v>75</v>
      </c>
      <c r="D6553" s="0" t="s">
        <v>75</v>
      </c>
      <c r="E6553" s="0" t="n">
        <v>2025</v>
      </c>
      <c r="F6553" s="5" t="n">
        <v>0.015599808</v>
      </c>
      <c r="G6553" s="10" t="s">
        <v>4</v>
      </c>
    </row>
    <row r="6554" customFormat="false" ht="14.25" hidden="true" customHeight="false" outlineLevel="0" collapsed="false">
      <c r="A6554" s="0" t="s">
        <v>111</v>
      </c>
      <c r="B6554" s="0" t="s">
        <v>112</v>
      </c>
      <c r="C6554" s="0" t="s">
        <v>75</v>
      </c>
      <c r="D6554" s="0" t="s">
        <v>75</v>
      </c>
      <c r="E6554" s="0" t="n">
        <v>2026</v>
      </c>
      <c r="F6554" s="5" t="n">
        <v>1.22102254252992</v>
      </c>
      <c r="G6554" s="10" t="s">
        <v>4</v>
      </c>
    </row>
    <row r="6555" customFormat="false" ht="14.25" hidden="true" customHeight="false" outlineLevel="0" collapsed="false">
      <c r="A6555" s="0" t="s">
        <v>111</v>
      </c>
      <c r="B6555" s="0" t="s">
        <v>112</v>
      </c>
      <c r="C6555" s="0" t="s">
        <v>75</v>
      </c>
      <c r="D6555" s="0" t="s">
        <v>75</v>
      </c>
      <c r="E6555" s="0" t="n">
        <v>2027</v>
      </c>
      <c r="F6555" s="5" t="n">
        <v>2.48961061105461</v>
      </c>
      <c r="G6555" s="10" t="s">
        <v>4</v>
      </c>
    </row>
    <row r="6556" customFormat="false" ht="14.25" hidden="true" customHeight="false" outlineLevel="0" collapsed="false">
      <c r="A6556" s="0" t="s">
        <v>111</v>
      </c>
      <c r="B6556" s="0" t="s">
        <v>112</v>
      </c>
      <c r="C6556" s="0" t="s">
        <v>75</v>
      </c>
      <c r="D6556" s="0" t="s">
        <v>75</v>
      </c>
      <c r="E6556" s="0" t="n">
        <v>2028</v>
      </c>
      <c r="F6556" s="5" t="n">
        <v>3.76827661430959</v>
      </c>
      <c r="G6556" s="10" t="s">
        <v>4</v>
      </c>
    </row>
    <row r="6557" customFormat="false" ht="14.25" hidden="true" customHeight="false" outlineLevel="0" collapsed="false">
      <c r="A6557" s="0" t="s">
        <v>111</v>
      </c>
      <c r="B6557" s="0" t="s">
        <v>112</v>
      </c>
      <c r="C6557" s="0" t="s">
        <v>75</v>
      </c>
      <c r="D6557" s="0" t="s">
        <v>75</v>
      </c>
      <c r="E6557" s="0" t="n">
        <v>2029</v>
      </c>
      <c r="F6557" s="5" t="n">
        <v>5.17829556803448</v>
      </c>
      <c r="G6557" s="10" t="s">
        <v>4</v>
      </c>
    </row>
    <row r="6558" customFormat="false" ht="14.25" hidden="true" customHeight="false" outlineLevel="0" collapsed="false">
      <c r="A6558" s="0" t="s">
        <v>111</v>
      </c>
      <c r="B6558" s="0" t="s">
        <v>112</v>
      </c>
      <c r="C6558" s="0" t="s">
        <v>75</v>
      </c>
      <c r="D6558" s="0" t="s">
        <v>75</v>
      </c>
      <c r="E6558" s="0" t="n">
        <v>2030</v>
      </c>
      <c r="F6558" s="5" t="n">
        <v>6.65735645227542</v>
      </c>
      <c r="G6558" s="10" t="s">
        <v>4</v>
      </c>
    </row>
    <row r="6559" customFormat="false" ht="14.25" hidden="true" customHeight="false" outlineLevel="0" collapsed="false">
      <c r="A6559" s="0" t="s">
        <v>111</v>
      </c>
      <c r="B6559" s="0" t="s">
        <v>112</v>
      </c>
      <c r="C6559" s="0" t="s">
        <v>75</v>
      </c>
      <c r="D6559" s="0" t="s">
        <v>75</v>
      </c>
      <c r="E6559" s="0" t="n">
        <v>2031</v>
      </c>
      <c r="F6559" s="5" t="n">
        <v>8.07074205476675</v>
      </c>
      <c r="G6559" s="10" t="s">
        <v>4</v>
      </c>
    </row>
    <row r="6560" customFormat="false" ht="14.25" hidden="true" customHeight="false" outlineLevel="0" collapsed="false">
      <c r="A6560" s="0" t="s">
        <v>111</v>
      </c>
      <c r="B6560" s="0" t="s">
        <v>112</v>
      </c>
      <c r="C6560" s="0" t="s">
        <v>75</v>
      </c>
      <c r="D6560" s="0" t="s">
        <v>75</v>
      </c>
      <c r="E6560" s="0" t="n">
        <v>2032</v>
      </c>
      <c r="F6560" s="5" t="n">
        <v>9.38873818786857</v>
      </c>
      <c r="G6560" s="10" t="s">
        <v>4</v>
      </c>
    </row>
    <row r="6561" customFormat="false" ht="14.25" hidden="true" customHeight="false" outlineLevel="0" collapsed="false">
      <c r="A6561" s="0" t="s">
        <v>111</v>
      </c>
      <c r="B6561" s="0" t="s">
        <v>112</v>
      </c>
      <c r="C6561" s="0" t="s">
        <v>75</v>
      </c>
      <c r="D6561" s="0" t="s">
        <v>75</v>
      </c>
      <c r="E6561" s="0" t="n">
        <v>2033</v>
      </c>
      <c r="F6561" s="5" t="n">
        <v>10.3889692630292</v>
      </c>
      <c r="G6561" s="10" t="s">
        <v>4</v>
      </c>
    </row>
    <row r="6562" customFormat="false" ht="14.25" hidden="true" customHeight="false" outlineLevel="0" collapsed="false">
      <c r="A6562" s="0" t="s">
        <v>111</v>
      </c>
      <c r="B6562" s="0" t="s">
        <v>112</v>
      </c>
      <c r="C6562" s="0" t="s">
        <v>75</v>
      </c>
      <c r="D6562" s="0" t="s">
        <v>75</v>
      </c>
      <c r="E6562" s="0" t="n">
        <v>2034</v>
      </c>
      <c r="F6562" s="5" t="n">
        <v>11.6354885218036</v>
      </c>
      <c r="G6562" s="10" t="s">
        <v>4</v>
      </c>
    </row>
    <row r="6563" customFormat="false" ht="14.25" hidden="true" customHeight="false" outlineLevel="0" collapsed="false">
      <c r="A6563" s="0" t="s">
        <v>111</v>
      </c>
      <c r="B6563" s="0" t="s">
        <v>112</v>
      </c>
      <c r="C6563" s="0" t="s">
        <v>75</v>
      </c>
      <c r="D6563" s="0" t="s">
        <v>75</v>
      </c>
      <c r="E6563" s="0" t="n">
        <v>2035</v>
      </c>
      <c r="F6563" s="5" t="n">
        <v>12.678818878579</v>
      </c>
      <c r="G6563" s="10" t="s">
        <v>4</v>
      </c>
    </row>
    <row r="6564" customFormat="false" ht="14.25" hidden="true" customHeight="false" outlineLevel="0" collapsed="false">
      <c r="A6564" s="0" t="s">
        <v>111</v>
      </c>
      <c r="B6564" s="0" t="s">
        <v>112</v>
      </c>
      <c r="C6564" s="0" t="s">
        <v>75</v>
      </c>
      <c r="D6564" s="0" t="s">
        <v>75</v>
      </c>
      <c r="E6564" s="0" t="n">
        <v>2036</v>
      </c>
      <c r="F6564" s="5" t="n">
        <v>13.7719141918965</v>
      </c>
      <c r="G6564" s="10" t="s">
        <v>4</v>
      </c>
    </row>
    <row r="6565" customFormat="false" ht="14.25" hidden="true" customHeight="false" outlineLevel="0" collapsed="false">
      <c r="A6565" s="0" t="s">
        <v>111</v>
      </c>
      <c r="B6565" s="0" t="s">
        <v>112</v>
      </c>
      <c r="C6565" s="0" t="s">
        <v>75</v>
      </c>
      <c r="D6565" s="0" t="s">
        <v>75</v>
      </c>
      <c r="E6565" s="0" t="n">
        <v>2037</v>
      </c>
      <c r="F6565" s="5" t="n">
        <v>14.7949706747231</v>
      </c>
      <c r="G6565" s="10" t="s">
        <v>4</v>
      </c>
    </row>
    <row r="6566" customFormat="false" ht="14.25" hidden="true" customHeight="false" outlineLevel="0" collapsed="false">
      <c r="A6566" s="0" t="s">
        <v>111</v>
      </c>
      <c r="B6566" s="0" t="s">
        <v>112</v>
      </c>
      <c r="C6566" s="0" t="s">
        <v>75</v>
      </c>
      <c r="D6566" s="0" t="s">
        <v>75</v>
      </c>
      <c r="E6566" s="0" t="n">
        <v>2038</v>
      </c>
      <c r="F6566" s="5" t="n">
        <v>15.717542774654</v>
      </c>
      <c r="G6566" s="10" t="s">
        <v>4</v>
      </c>
    </row>
    <row r="6567" customFormat="false" ht="14.25" hidden="true" customHeight="false" outlineLevel="0" collapsed="false">
      <c r="A6567" s="0" t="s">
        <v>111</v>
      </c>
      <c r="B6567" s="0" t="s">
        <v>112</v>
      </c>
      <c r="C6567" s="0" t="s">
        <v>75</v>
      </c>
      <c r="D6567" s="0" t="s">
        <v>75</v>
      </c>
      <c r="E6567" s="0" t="n">
        <v>2039</v>
      </c>
      <c r="F6567" s="5" t="n">
        <v>16.5101560031473</v>
      </c>
      <c r="G6567" s="10" t="s">
        <v>4</v>
      </c>
    </row>
    <row r="6568" customFormat="false" ht="14.25" hidden="true" customHeight="false" outlineLevel="0" collapsed="false">
      <c r="A6568" s="0" t="s">
        <v>111</v>
      </c>
      <c r="B6568" s="0" t="s">
        <v>112</v>
      </c>
      <c r="C6568" s="0" t="s">
        <v>75</v>
      </c>
      <c r="D6568" s="0" t="s">
        <v>75</v>
      </c>
      <c r="E6568" s="0" t="n">
        <v>2040</v>
      </c>
      <c r="F6568" s="5" t="n">
        <v>17.1457970092685</v>
      </c>
      <c r="G6568" s="10" t="s">
        <v>4</v>
      </c>
    </row>
    <row r="6569" customFormat="false" ht="14.25" hidden="true" customHeight="false" outlineLevel="0" collapsed="false">
      <c r="A6569" s="0" t="s">
        <v>111</v>
      </c>
      <c r="B6569" s="0" t="s">
        <v>112</v>
      </c>
      <c r="C6569" s="0" t="s">
        <v>76</v>
      </c>
      <c r="D6569" s="0" t="s">
        <v>77</v>
      </c>
      <c r="E6569" s="0" t="n">
        <v>2024</v>
      </c>
      <c r="F6569" s="5" t="n">
        <v>0.02802436</v>
      </c>
      <c r="G6569" s="10" t="s">
        <v>4</v>
      </c>
    </row>
    <row r="6570" customFormat="false" ht="14.25" hidden="true" customHeight="false" outlineLevel="0" collapsed="false">
      <c r="A6570" s="0" t="s">
        <v>111</v>
      </c>
      <c r="B6570" s="0" t="s">
        <v>112</v>
      </c>
      <c r="C6570" s="0" t="s">
        <v>76</v>
      </c>
      <c r="D6570" s="0" t="s">
        <v>77</v>
      </c>
      <c r="E6570" s="0" t="n">
        <v>2025</v>
      </c>
      <c r="F6570" s="5" t="n">
        <v>0.029225404</v>
      </c>
      <c r="G6570" s="10" t="s">
        <v>4</v>
      </c>
    </row>
    <row r="6571" customFormat="false" ht="14.25" hidden="true" customHeight="false" outlineLevel="0" collapsed="false">
      <c r="A6571" s="0" t="s">
        <v>111</v>
      </c>
      <c r="B6571" s="0" t="s">
        <v>112</v>
      </c>
      <c r="C6571" s="0" t="s">
        <v>76</v>
      </c>
      <c r="D6571" s="0" t="s">
        <v>77</v>
      </c>
      <c r="E6571" s="0" t="n">
        <v>2026</v>
      </c>
      <c r="F6571" s="5" t="n">
        <v>0.0692918904</v>
      </c>
      <c r="G6571" s="10" t="s">
        <v>4</v>
      </c>
    </row>
    <row r="6572" customFormat="false" ht="14.25" hidden="true" customHeight="false" outlineLevel="0" collapsed="false">
      <c r="A6572" s="0" t="s">
        <v>111</v>
      </c>
      <c r="B6572" s="0" t="s">
        <v>112</v>
      </c>
      <c r="C6572" s="0" t="s">
        <v>76</v>
      </c>
      <c r="D6572" s="0" t="s">
        <v>77</v>
      </c>
      <c r="E6572" s="0" t="n">
        <v>2027</v>
      </c>
      <c r="F6572" s="5" t="n">
        <v>0.1019426148</v>
      </c>
      <c r="G6572" s="10" t="s">
        <v>4</v>
      </c>
    </row>
    <row r="6573" customFormat="false" ht="14.25" hidden="true" customHeight="false" outlineLevel="0" collapsed="false">
      <c r="A6573" s="0" t="s">
        <v>111</v>
      </c>
      <c r="B6573" s="0" t="s">
        <v>112</v>
      </c>
      <c r="C6573" s="0" t="s">
        <v>76</v>
      </c>
      <c r="D6573" s="0" t="s">
        <v>77</v>
      </c>
      <c r="E6573" s="0" t="n">
        <v>2028</v>
      </c>
      <c r="F6573" s="5" t="n">
        <v>0.110299878</v>
      </c>
      <c r="G6573" s="10" t="s">
        <v>4</v>
      </c>
    </row>
    <row r="6574" customFormat="false" ht="14.25" hidden="true" customHeight="false" outlineLevel="0" collapsed="false">
      <c r="A6574" s="0" t="s">
        <v>111</v>
      </c>
      <c r="B6574" s="0" t="s">
        <v>112</v>
      </c>
      <c r="C6574" s="0" t="s">
        <v>76</v>
      </c>
      <c r="D6574" s="0" t="s">
        <v>77</v>
      </c>
      <c r="E6574" s="0" t="n">
        <v>2029</v>
      </c>
      <c r="F6574" s="5" t="n">
        <v>0.1067352</v>
      </c>
      <c r="G6574" s="10" t="s">
        <v>4</v>
      </c>
    </row>
    <row r="6575" customFormat="false" ht="14.25" hidden="true" customHeight="false" outlineLevel="0" collapsed="false">
      <c r="A6575" s="0" t="s">
        <v>111</v>
      </c>
      <c r="B6575" s="0" t="s">
        <v>112</v>
      </c>
      <c r="C6575" s="0" t="s">
        <v>76</v>
      </c>
      <c r="D6575" s="0" t="s">
        <v>77</v>
      </c>
      <c r="E6575" s="0" t="n">
        <v>2030</v>
      </c>
      <c r="F6575" s="5" t="n">
        <v>0.077034672</v>
      </c>
      <c r="G6575" s="10" t="s">
        <v>4</v>
      </c>
    </row>
    <row r="6576" customFormat="false" ht="14.25" hidden="true" customHeight="false" outlineLevel="0" collapsed="false">
      <c r="A6576" s="0" t="s">
        <v>111</v>
      </c>
      <c r="B6576" s="0" t="s">
        <v>112</v>
      </c>
      <c r="C6576" s="0" t="s">
        <v>76</v>
      </c>
      <c r="D6576" s="0" t="s">
        <v>77</v>
      </c>
      <c r="E6576" s="0" t="n">
        <v>2031</v>
      </c>
      <c r="F6576" s="5" t="n">
        <v>0.07460103</v>
      </c>
      <c r="G6576" s="10" t="s">
        <v>4</v>
      </c>
    </row>
    <row r="6577" customFormat="false" ht="14.25" hidden="true" customHeight="false" outlineLevel="0" collapsed="false">
      <c r="A6577" s="0" t="s">
        <v>111</v>
      </c>
      <c r="B6577" s="0" t="s">
        <v>112</v>
      </c>
      <c r="C6577" s="0" t="s">
        <v>76</v>
      </c>
      <c r="D6577" s="0" t="s">
        <v>77</v>
      </c>
      <c r="E6577" s="0" t="n">
        <v>2032</v>
      </c>
      <c r="F6577" s="5" t="n">
        <v>0.073795563</v>
      </c>
      <c r="G6577" s="10" t="s">
        <v>4</v>
      </c>
    </row>
    <row r="6578" customFormat="false" ht="14.25" hidden="true" customHeight="false" outlineLevel="0" collapsed="false">
      <c r="A6578" s="0" t="s">
        <v>111</v>
      </c>
      <c r="B6578" s="0" t="s">
        <v>112</v>
      </c>
      <c r="C6578" s="0" t="s">
        <v>76</v>
      </c>
      <c r="D6578" s="0" t="s">
        <v>77</v>
      </c>
      <c r="E6578" s="0" t="n">
        <v>2033</v>
      </c>
      <c r="F6578" s="5" t="n">
        <v>0.074839488</v>
      </c>
      <c r="G6578" s="10" t="s">
        <v>4</v>
      </c>
    </row>
    <row r="6579" customFormat="false" ht="14.25" hidden="true" customHeight="false" outlineLevel="0" collapsed="false">
      <c r="A6579" s="0" t="s">
        <v>111</v>
      </c>
      <c r="B6579" s="0" t="s">
        <v>112</v>
      </c>
      <c r="C6579" s="0" t="s">
        <v>76</v>
      </c>
      <c r="D6579" s="0" t="s">
        <v>77</v>
      </c>
      <c r="E6579" s="0" t="n">
        <v>2034</v>
      </c>
      <c r="F6579" s="5" t="n">
        <v>0.0766187688</v>
      </c>
      <c r="G6579" s="10" t="s">
        <v>4</v>
      </c>
    </row>
    <row r="6580" customFormat="false" ht="14.25" hidden="true" customHeight="false" outlineLevel="0" collapsed="false">
      <c r="A6580" s="0" t="s">
        <v>111</v>
      </c>
      <c r="B6580" s="0" t="s">
        <v>112</v>
      </c>
      <c r="C6580" s="0" t="s">
        <v>76</v>
      </c>
      <c r="D6580" s="0" t="s">
        <v>77</v>
      </c>
      <c r="E6580" s="0" t="n">
        <v>2035</v>
      </c>
      <c r="F6580" s="5" t="n">
        <v>0.078263244</v>
      </c>
      <c r="G6580" s="10" t="s">
        <v>4</v>
      </c>
    </row>
    <row r="6581" customFormat="false" ht="14.25" hidden="true" customHeight="false" outlineLevel="0" collapsed="false">
      <c r="A6581" s="0" t="s">
        <v>111</v>
      </c>
      <c r="B6581" s="0" t="s">
        <v>112</v>
      </c>
      <c r="C6581" s="0" t="s">
        <v>76</v>
      </c>
      <c r="D6581" s="0" t="s">
        <v>77</v>
      </c>
      <c r="E6581" s="0" t="n">
        <v>2036</v>
      </c>
      <c r="F6581" s="5" t="n">
        <v>0.0787229644</v>
      </c>
      <c r="G6581" s="10" t="s">
        <v>4</v>
      </c>
    </row>
    <row r="6582" customFormat="false" ht="14.25" hidden="true" customHeight="false" outlineLevel="0" collapsed="false">
      <c r="A6582" s="0" t="s">
        <v>111</v>
      </c>
      <c r="B6582" s="0" t="s">
        <v>112</v>
      </c>
      <c r="C6582" s="0" t="s">
        <v>76</v>
      </c>
      <c r="D6582" s="0" t="s">
        <v>77</v>
      </c>
      <c r="E6582" s="0" t="n">
        <v>2037</v>
      </c>
      <c r="F6582" s="5" t="n">
        <v>0.0793266936</v>
      </c>
      <c r="G6582" s="10" t="s">
        <v>4</v>
      </c>
    </row>
    <row r="6583" customFormat="false" ht="14.25" hidden="true" customHeight="false" outlineLevel="0" collapsed="false">
      <c r="A6583" s="0" t="s">
        <v>111</v>
      </c>
      <c r="B6583" s="0" t="s">
        <v>112</v>
      </c>
      <c r="C6583" s="0" t="s">
        <v>76</v>
      </c>
      <c r="D6583" s="0" t="s">
        <v>77</v>
      </c>
      <c r="E6583" s="0" t="n">
        <v>2038</v>
      </c>
      <c r="F6583" s="5" t="n">
        <v>0.0797337954</v>
      </c>
      <c r="G6583" s="10" t="s">
        <v>4</v>
      </c>
    </row>
    <row r="6584" customFormat="false" ht="14.25" hidden="true" customHeight="false" outlineLevel="0" collapsed="false">
      <c r="A6584" s="0" t="s">
        <v>111</v>
      </c>
      <c r="B6584" s="0" t="s">
        <v>112</v>
      </c>
      <c r="C6584" s="0" t="s">
        <v>76</v>
      </c>
      <c r="D6584" s="0" t="s">
        <v>77</v>
      </c>
      <c r="E6584" s="0" t="n">
        <v>2039</v>
      </c>
      <c r="F6584" s="5" t="n">
        <v>0.0802904448</v>
      </c>
      <c r="G6584" s="10" t="s">
        <v>4</v>
      </c>
    </row>
    <row r="6585" customFormat="false" ht="14.25" hidden="true" customHeight="false" outlineLevel="0" collapsed="false">
      <c r="A6585" s="0" t="s">
        <v>111</v>
      </c>
      <c r="B6585" s="0" t="s">
        <v>112</v>
      </c>
      <c r="C6585" s="0" t="s">
        <v>76</v>
      </c>
      <c r="D6585" s="0" t="s">
        <v>77</v>
      </c>
      <c r="E6585" s="0" t="n">
        <v>2040</v>
      </c>
      <c r="F6585" s="5" t="n">
        <v>0.080644928</v>
      </c>
      <c r="G6585" s="10" t="s">
        <v>4</v>
      </c>
    </row>
    <row r="6586" customFormat="false" ht="14.25" hidden="true" customHeight="false" outlineLevel="0" collapsed="false">
      <c r="A6586" s="0" t="s">
        <v>111</v>
      </c>
      <c r="B6586" s="0" t="s">
        <v>112</v>
      </c>
      <c r="C6586" s="0" t="s">
        <v>76</v>
      </c>
      <c r="D6586" s="0" t="s">
        <v>78</v>
      </c>
      <c r="E6586" s="0" t="n">
        <v>2024</v>
      </c>
      <c r="F6586" s="5" t="n">
        <v>0</v>
      </c>
      <c r="G6586" s="10" t="s">
        <v>4</v>
      </c>
    </row>
    <row r="6587" customFormat="false" ht="14.25" hidden="true" customHeight="false" outlineLevel="0" collapsed="false">
      <c r="A6587" s="0" t="s">
        <v>111</v>
      </c>
      <c r="B6587" s="0" t="s">
        <v>112</v>
      </c>
      <c r="C6587" s="0" t="s">
        <v>76</v>
      </c>
      <c r="D6587" s="0" t="s">
        <v>78</v>
      </c>
      <c r="E6587" s="0" t="n">
        <v>2025</v>
      </c>
      <c r="F6587" s="5" t="n">
        <v>0</v>
      </c>
      <c r="G6587" s="10" t="s">
        <v>4</v>
      </c>
    </row>
    <row r="6588" customFormat="false" ht="14.25" hidden="true" customHeight="false" outlineLevel="0" collapsed="false">
      <c r="A6588" s="0" t="s">
        <v>111</v>
      </c>
      <c r="B6588" s="0" t="s">
        <v>112</v>
      </c>
      <c r="C6588" s="0" t="s">
        <v>76</v>
      </c>
      <c r="D6588" s="0" t="s">
        <v>78</v>
      </c>
      <c r="E6588" s="0" t="n">
        <v>2026</v>
      </c>
      <c r="F6588" s="5" t="n">
        <v>0</v>
      </c>
      <c r="G6588" s="10" t="s">
        <v>4</v>
      </c>
    </row>
    <row r="6589" customFormat="false" ht="14.25" hidden="true" customHeight="false" outlineLevel="0" collapsed="false">
      <c r="A6589" s="0" t="s">
        <v>111</v>
      </c>
      <c r="B6589" s="0" t="s">
        <v>112</v>
      </c>
      <c r="C6589" s="0" t="s">
        <v>76</v>
      </c>
      <c r="D6589" s="0" t="s">
        <v>78</v>
      </c>
      <c r="E6589" s="0" t="n">
        <v>2027</v>
      </c>
      <c r="F6589" s="5" t="n">
        <v>0</v>
      </c>
      <c r="G6589" s="10" t="s">
        <v>4</v>
      </c>
    </row>
    <row r="6590" customFormat="false" ht="14.25" hidden="true" customHeight="false" outlineLevel="0" collapsed="false">
      <c r="A6590" s="0" t="s">
        <v>111</v>
      </c>
      <c r="B6590" s="0" t="s">
        <v>112</v>
      </c>
      <c r="C6590" s="0" t="s">
        <v>76</v>
      </c>
      <c r="D6590" s="0" t="s">
        <v>78</v>
      </c>
      <c r="E6590" s="0" t="n">
        <v>2028</v>
      </c>
      <c r="F6590" s="5" t="n">
        <v>0</v>
      </c>
      <c r="G6590" s="10" t="s">
        <v>4</v>
      </c>
    </row>
    <row r="6591" customFormat="false" ht="14.25" hidden="true" customHeight="false" outlineLevel="0" collapsed="false">
      <c r="A6591" s="0" t="s">
        <v>111</v>
      </c>
      <c r="B6591" s="0" t="s">
        <v>112</v>
      </c>
      <c r="C6591" s="0" t="s">
        <v>76</v>
      </c>
      <c r="D6591" s="0" t="s">
        <v>78</v>
      </c>
      <c r="E6591" s="0" t="n">
        <v>2029</v>
      </c>
      <c r="F6591" s="5" t="n">
        <v>0</v>
      </c>
      <c r="G6591" s="10" t="s">
        <v>4</v>
      </c>
    </row>
    <row r="6592" customFormat="false" ht="14.25" hidden="true" customHeight="false" outlineLevel="0" collapsed="false">
      <c r="A6592" s="0" t="s">
        <v>111</v>
      </c>
      <c r="B6592" s="0" t="s">
        <v>112</v>
      </c>
      <c r="C6592" s="0" t="s">
        <v>76</v>
      </c>
      <c r="D6592" s="0" t="s">
        <v>78</v>
      </c>
      <c r="E6592" s="0" t="n">
        <v>2030</v>
      </c>
      <c r="F6592" s="5" t="n">
        <v>0</v>
      </c>
      <c r="G6592" s="10" t="s">
        <v>4</v>
      </c>
    </row>
    <row r="6593" customFormat="false" ht="14.25" hidden="true" customHeight="false" outlineLevel="0" collapsed="false">
      <c r="A6593" s="0" t="s">
        <v>111</v>
      </c>
      <c r="B6593" s="0" t="s">
        <v>112</v>
      </c>
      <c r="C6593" s="0" t="s">
        <v>76</v>
      </c>
      <c r="D6593" s="0" t="s">
        <v>78</v>
      </c>
      <c r="E6593" s="0" t="n">
        <v>2031</v>
      </c>
      <c r="F6593" s="5" t="n">
        <v>0</v>
      </c>
      <c r="G6593" s="10" t="s">
        <v>4</v>
      </c>
    </row>
    <row r="6594" customFormat="false" ht="14.25" hidden="true" customHeight="false" outlineLevel="0" collapsed="false">
      <c r="A6594" s="0" t="s">
        <v>111</v>
      </c>
      <c r="B6594" s="0" t="s">
        <v>112</v>
      </c>
      <c r="C6594" s="0" t="s">
        <v>76</v>
      </c>
      <c r="D6594" s="0" t="s">
        <v>78</v>
      </c>
      <c r="E6594" s="0" t="n">
        <v>2032</v>
      </c>
      <c r="F6594" s="5" t="n">
        <v>0</v>
      </c>
      <c r="G6594" s="10" t="s">
        <v>4</v>
      </c>
    </row>
    <row r="6595" customFormat="false" ht="14.25" hidden="true" customHeight="false" outlineLevel="0" collapsed="false">
      <c r="A6595" s="0" t="s">
        <v>111</v>
      </c>
      <c r="B6595" s="0" t="s">
        <v>112</v>
      </c>
      <c r="C6595" s="0" t="s">
        <v>76</v>
      </c>
      <c r="D6595" s="0" t="s">
        <v>78</v>
      </c>
      <c r="E6595" s="0" t="n">
        <v>2033</v>
      </c>
      <c r="F6595" s="5" t="n">
        <v>0</v>
      </c>
      <c r="G6595" s="10" t="s">
        <v>4</v>
      </c>
    </row>
    <row r="6596" customFormat="false" ht="14.25" hidden="true" customHeight="false" outlineLevel="0" collapsed="false">
      <c r="A6596" s="0" t="s">
        <v>111</v>
      </c>
      <c r="B6596" s="0" t="s">
        <v>112</v>
      </c>
      <c r="C6596" s="0" t="s">
        <v>76</v>
      </c>
      <c r="D6596" s="0" t="s">
        <v>78</v>
      </c>
      <c r="E6596" s="0" t="n">
        <v>2034</v>
      </c>
      <c r="F6596" s="5" t="n">
        <v>0</v>
      </c>
      <c r="G6596" s="10" t="s">
        <v>4</v>
      </c>
    </row>
    <row r="6597" customFormat="false" ht="14.25" hidden="true" customHeight="false" outlineLevel="0" collapsed="false">
      <c r="A6597" s="0" t="s">
        <v>111</v>
      </c>
      <c r="B6597" s="0" t="s">
        <v>112</v>
      </c>
      <c r="C6597" s="0" t="s">
        <v>76</v>
      </c>
      <c r="D6597" s="0" t="s">
        <v>78</v>
      </c>
      <c r="E6597" s="0" t="n">
        <v>2035</v>
      </c>
      <c r="F6597" s="5" t="n">
        <v>0</v>
      </c>
      <c r="G6597" s="10" t="s">
        <v>4</v>
      </c>
    </row>
    <row r="6598" customFormat="false" ht="14.25" hidden="true" customHeight="false" outlineLevel="0" collapsed="false">
      <c r="A6598" s="0" t="s">
        <v>111</v>
      </c>
      <c r="B6598" s="0" t="s">
        <v>112</v>
      </c>
      <c r="C6598" s="0" t="s">
        <v>76</v>
      </c>
      <c r="D6598" s="0" t="s">
        <v>78</v>
      </c>
      <c r="E6598" s="0" t="n">
        <v>2036</v>
      </c>
      <c r="F6598" s="5" t="n">
        <v>0</v>
      </c>
      <c r="G6598" s="10" t="s">
        <v>4</v>
      </c>
    </row>
    <row r="6599" customFormat="false" ht="14.25" hidden="true" customHeight="false" outlineLevel="0" collapsed="false">
      <c r="A6599" s="0" t="s">
        <v>111</v>
      </c>
      <c r="B6599" s="0" t="s">
        <v>112</v>
      </c>
      <c r="C6599" s="0" t="s">
        <v>76</v>
      </c>
      <c r="D6599" s="0" t="s">
        <v>78</v>
      </c>
      <c r="E6599" s="0" t="n">
        <v>2037</v>
      </c>
      <c r="F6599" s="5" t="n">
        <v>0</v>
      </c>
      <c r="G6599" s="10" t="s">
        <v>4</v>
      </c>
    </row>
    <row r="6600" customFormat="false" ht="14.25" hidden="true" customHeight="false" outlineLevel="0" collapsed="false">
      <c r="A6600" s="0" t="s">
        <v>111</v>
      </c>
      <c r="B6600" s="0" t="s">
        <v>112</v>
      </c>
      <c r="C6600" s="0" t="s">
        <v>76</v>
      </c>
      <c r="D6600" s="0" t="s">
        <v>78</v>
      </c>
      <c r="E6600" s="0" t="n">
        <v>2038</v>
      </c>
      <c r="F6600" s="5" t="n">
        <v>0</v>
      </c>
      <c r="G6600" s="10" t="s">
        <v>4</v>
      </c>
    </row>
    <row r="6601" customFormat="false" ht="14.25" hidden="true" customHeight="false" outlineLevel="0" collapsed="false">
      <c r="A6601" s="0" t="s">
        <v>111</v>
      </c>
      <c r="B6601" s="0" t="s">
        <v>112</v>
      </c>
      <c r="C6601" s="0" t="s">
        <v>76</v>
      </c>
      <c r="D6601" s="0" t="s">
        <v>78</v>
      </c>
      <c r="E6601" s="0" t="n">
        <v>2039</v>
      </c>
      <c r="F6601" s="5" t="n">
        <v>0</v>
      </c>
      <c r="G6601" s="10" t="s">
        <v>4</v>
      </c>
    </row>
    <row r="6602" customFormat="false" ht="14.25" hidden="true" customHeight="false" outlineLevel="0" collapsed="false">
      <c r="A6602" s="0" t="s">
        <v>111</v>
      </c>
      <c r="B6602" s="0" t="s">
        <v>112</v>
      </c>
      <c r="C6602" s="0" t="s">
        <v>76</v>
      </c>
      <c r="D6602" s="0" t="s">
        <v>78</v>
      </c>
      <c r="E6602" s="0" t="n">
        <v>2040</v>
      </c>
      <c r="F6602" s="5" t="n">
        <v>0</v>
      </c>
      <c r="G6602" s="10" t="s">
        <v>4</v>
      </c>
    </row>
    <row r="6603" customFormat="false" ht="14.25" hidden="true" customHeight="false" outlineLevel="0" collapsed="false">
      <c r="A6603" s="0" t="s">
        <v>111</v>
      </c>
      <c r="B6603" s="0" t="s">
        <v>112</v>
      </c>
      <c r="C6603" s="0" t="s">
        <v>76</v>
      </c>
      <c r="D6603" s="0" t="s">
        <v>71</v>
      </c>
      <c r="E6603" s="0" t="n">
        <v>2024</v>
      </c>
      <c r="F6603" s="5" t="n">
        <v>0.02802436</v>
      </c>
      <c r="G6603" s="10" t="s">
        <v>4</v>
      </c>
    </row>
    <row r="6604" customFormat="false" ht="14.25" hidden="true" customHeight="false" outlineLevel="0" collapsed="false">
      <c r="A6604" s="0" t="s">
        <v>111</v>
      </c>
      <c r="B6604" s="0" t="s">
        <v>112</v>
      </c>
      <c r="C6604" s="0" t="s">
        <v>76</v>
      </c>
      <c r="D6604" s="0" t="s">
        <v>71</v>
      </c>
      <c r="E6604" s="0" t="n">
        <v>2025</v>
      </c>
      <c r="F6604" s="5" t="n">
        <v>0.029225404</v>
      </c>
      <c r="G6604" s="10" t="s">
        <v>4</v>
      </c>
    </row>
    <row r="6605" customFormat="false" ht="14.25" hidden="true" customHeight="false" outlineLevel="0" collapsed="false">
      <c r="A6605" s="0" t="s">
        <v>111</v>
      </c>
      <c r="B6605" s="0" t="s">
        <v>112</v>
      </c>
      <c r="C6605" s="0" t="s">
        <v>76</v>
      </c>
      <c r="D6605" s="0" t="s">
        <v>71</v>
      </c>
      <c r="E6605" s="0" t="n">
        <v>2026</v>
      </c>
      <c r="F6605" s="5" t="n">
        <v>0.0692918904</v>
      </c>
      <c r="G6605" s="10" t="s">
        <v>4</v>
      </c>
    </row>
    <row r="6606" customFormat="false" ht="14.25" hidden="true" customHeight="false" outlineLevel="0" collapsed="false">
      <c r="A6606" s="0" t="s">
        <v>111</v>
      </c>
      <c r="B6606" s="0" t="s">
        <v>112</v>
      </c>
      <c r="C6606" s="0" t="s">
        <v>76</v>
      </c>
      <c r="D6606" s="0" t="s">
        <v>71</v>
      </c>
      <c r="E6606" s="0" t="n">
        <v>2027</v>
      </c>
      <c r="F6606" s="5" t="n">
        <v>0.1019426148</v>
      </c>
      <c r="G6606" s="10" t="s">
        <v>4</v>
      </c>
    </row>
    <row r="6607" customFormat="false" ht="14.25" hidden="true" customHeight="false" outlineLevel="0" collapsed="false">
      <c r="A6607" s="0" t="s">
        <v>111</v>
      </c>
      <c r="B6607" s="0" t="s">
        <v>112</v>
      </c>
      <c r="C6607" s="0" t="s">
        <v>76</v>
      </c>
      <c r="D6607" s="0" t="s">
        <v>71</v>
      </c>
      <c r="E6607" s="0" t="n">
        <v>2028</v>
      </c>
      <c r="F6607" s="5" t="n">
        <v>0.110299878</v>
      </c>
      <c r="G6607" s="10" t="s">
        <v>4</v>
      </c>
    </row>
    <row r="6608" customFormat="false" ht="14.25" hidden="true" customHeight="false" outlineLevel="0" collapsed="false">
      <c r="A6608" s="0" t="s">
        <v>111</v>
      </c>
      <c r="B6608" s="0" t="s">
        <v>112</v>
      </c>
      <c r="C6608" s="0" t="s">
        <v>76</v>
      </c>
      <c r="D6608" s="0" t="s">
        <v>71</v>
      </c>
      <c r="E6608" s="0" t="n">
        <v>2029</v>
      </c>
      <c r="F6608" s="5" t="n">
        <v>0.1067352</v>
      </c>
      <c r="G6608" s="10" t="s">
        <v>4</v>
      </c>
    </row>
    <row r="6609" customFormat="false" ht="14.25" hidden="true" customHeight="false" outlineLevel="0" collapsed="false">
      <c r="A6609" s="0" t="s">
        <v>111</v>
      </c>
      <c r="B6609" s="0" t="s">
        <v>112</v>
      </c>
      <c r="C6609" s="0" t="s">
        <v>76</v>
      </c>
      <c r="D6609" s="0" t="s">
        <v>71</v>
      </c>
      <c r="E6609" s="0" t="n">
        <v>2030</v>
      </c>
      <c r="F6609" s="5" t="n">
        <v>0.077034672</v>
      </c>
      <c r="G6609" s="10" t="s">
        <v>4</v>
      </c>
    </row>
    <row r="6610" customFormat="false" ht="14.25" hidden="true" customHeight="false" outlineLevel="0" collapsed="false">
      <c r="A6610" s="0" t="s">
        <v>111</v>
      </c>
      <c r="B6610" s="0" t="s">
        <v>112</v>
      </c>
      <c r="C6610" s="0" t="s">
        <v>76</v>
      </c>
      <c r="D6610" s="0" t="s">
        <v>71</v>
      </c>
      <c r="E6610" s="0" t="n">
        <v>2031</v>
      </c>
      <c r="F6610" s="5" t="n">
        <v>0.07460103</v>
      </c>
      <c r="G6610" s="10" t="s">
        <v>4</v>
      </c>
    </row>
    <row r="6611" customFormat="false" ht="14.25" hidden="true" customHeight="false" outlineLevel="0" collapsed="false">
      <c r="A6611" s="0" t="s">
        <v>111</v>
      </c>
      <c r="B6611" s="0" t="s">
        <v>112</v>
      </c>
      <c r="C6611" s="0" t="s">
        <v>76</v>
      </c>
      <c r="D6611" s="0" t="s">
        <v>71</v>
      </c>
      <c r="E6611" s="0" t="n">
        <v>2032</v>
      </c>
      <c r="F6611" s="5" t="n">
        <v>0.073795563</v>
      </c>
      <c r="G6611" s="10" t="s">
        <v>4</v>
      </c>
    </row>
    <row r="6612" customFormat="false" ht="14.25" hidden="true" customHeight="false" outlineLevel="0" collapsed="false">
      <c r="A6612" s="0" t="s">
        <v>111</v>
      </c>
      <c r="B6612" s="0" t="s">
        <v>112</v>
      </c>
      <c r="C6612" s="0" t="s">
        <v>76</v>
      </c>
      <c r="D6612" s="0" t="s">
        <v>71</v>
      </c>
      <c r="E6612" s="0" t="n">
        <v>2033</v>
      </c>
      <c r="F6612" s="5" t="n">
        <v>0.074839488</v>
      </c>
      <c r="G6612" s="10" t="s">
        <v>4</v>
      </c>
    </row>
    <row r="6613" customFormat="false" ht="14.25" hidden="true" customHeight="false" outlineLevel="0" collapsed="false">
      <c r="A6613" s="0" t="s">
        <v>111</v>
      </c>
      <c r="B6613" s="0" t="s">
        <v>112</v>
      </c>
      <c r="C6613" s="0" t="s">
        <v>76</v>
      </c>
      <c r="D6613" s="0" t="s">
        <v>71</v>
      </c>
      <c r="E6613" s="0" t="n">
        <v>2034</v>
      </c>
      <c r="F6613" s="5" t="n">
        <v>0.0766187688</v>
      </c>
      <c r="G6613" s="10" t="s">
        <v>4</v>
      </c>
    </row>
    <row r="6614" customFormat="false" ht="14.25" hidden="true" customHeight="false" outlineLevel="0" collapsed="false">
      <c r="A6614" s="0" t="s">
        <v>111</v>
      </c>
      <c r="B6614" s="0" t="s">
        <v>112</v>
      </c>
      <c r="C6614" s="0" t="s">
        <v>76</v>
      </c>
      <c r="D6614" s="0" t="s">
        <v>71</v>
      </c>
      <c r="E6614" s="0" t="n">
        <v>2035</v>
      </c>
      <c r="F6614" s="5" t="n">
        <v>0.078263244</v>
      </c>
      <c r="G6614" s="10" t="s">
        <v>4</v>
      </c>
    </row>
    <row r="6615" customFormat="false" ht="14.25" hidden="true" customHeight="false" outlineLevel="0" collapsed="false">
      <c r="A6615" s="0" t="s">
        <v>111</v>
      </c>
      <c r="B6615" s="0" t="s">
        <v>112</v>
      </c>
      <c r="C6615" s="0" t="s">
        <v>76</v>
      </c>
      <c r="D6615" s="0" t="s">
        <v>71</v>
      </c>
      <c r="E6615" s="0" t="n">
        <v>2036</v>
      </c>
      <c r="F6615" s="5" t="n">
        <v>0.0787229644</v>
      </c>
      <c r="G6615" s="10" t="s">
        <v>4</v>
      </c>
    </row>
    <row r="6616" customFormat="false" ht="14.25" hidden="true" customHeight="false" outlineLevel="0" collapsed="false">
      <c r="A6616" s="0" t="s">
        <v>111</v>
      </c>
      <c r="B6616" s="0" t="s">
        <v>112</v>
      </c>
      <c r="C6616" s="0" t="s">
        <v>76</v>
      </c>
      <c r="D6616" s="0" t="s">
        <v>71</v>
      </c>
      <c r="E6616" s="0" t="n">
        <v>2037</v>
      </c>
      <c r="F6616" s="5" t="n">
        <v>0.0793266936</v>
      </c>
      <c r="G6616" s="10" t="s">
        <v>4</v>
      </c>
    </row>
    <row r="6617" customFormat="false" ht="14.25" hidden="true" customHeight="false" outlineLevel="0" collapsed="false">
      <c r="A6617" s="0" t="s">
        <v>111</v>
      </c>
      <c r="B6617" s="0" t="s">
        <v>112</v>
      </c>
      <c r="C6617" s="0" t="s">
        <v>76</v>
      </c>
      <c r="D6617" s="0" t="s">
        <v>71</v>
      </c>
      <c r="E6617" s="0" t="n">
        <v>2038</v>
      </c>
      <c r="F6617" s="5" t="n">
        <v>0.0797337954</v>
      </c>
      <c r="G6617" s="10" t="s">
        <v>4</v>
      </c>
    </row>
    <row r="6618" customFormat="false" ht="14.25" hidden="true" customHeight="false" outlineLevel="0" collapsed="false">
      <c r="A6618" s="0" t="s">
        <v>111</v>
      </c>
      <c r="B6618" s="0" t="s">
        <v>112</v>
      </c>
      <c r="C6618" s="0" t="s">
        <v>76</v>
      </c>
      <c r="D6618" s="0" t="s">
        <v>71</v>
      </c>
      <c r="E6618" s="0" t="n">
        <v>2039</v>
      </c>
      <c r="F6618" s="5" t="n">
        <v>0.0802904448</v>
      </c>
      <c r="G6618" s="10" t="s">
        <v>4</v>
      </c>
    </row>
    <row r="6619" customFormat="false" ht="14.25" hidden="true" customHeight="false" outlineLevel="0" collapsed="false">
      <c r="A6619" s="0" t="s">
        <v>111</v>
      </c>
      <c r="B6619" s="0" t="s">
        <v>112</v>
      </c>
      <c r="C6619" s="0" t="s">
        <v>76</v>
      </c>
      <c r="D6619" s="0" t="s">
        <v>71</v>
      </c>
      <c r="E6619" s="0" t="n">
        <v>2040</v>
      </c>
      <c r="F6619" s="5" t="n">
        <v>0.080644928</v>
      </c>
      <c r="G6619" s="10" t="s">
        <v>4</v>
      </c>
    </row>
    <row r="6620" customFormat="false" ht="14.25" hidden="true" customHeight="false" outlineLevel="0" collapsed="false">
      <c r="A6620" s="0" t="s">
        <v>111</v>
      </c>
      <c r="B6620" s="0" t="s">
        <v>112</v>
      </c>
      <c r="C6620" s="0" t="s">
        <v>79</v>
      </c>
      <c r="D6620" s="0" t="s">
        <v>80</v>
      </c>
      <c r="E6620" s="0" t="n">
        <v>2024</v>
      </c>
      <c r="F6620" s="5" t="n">
        <v>0</v>
      </c>
      <c r="G6620" s="10" t="s">
        <v>4</v>
      </c>
    </row>
    <row r="6621" customFormat="false" ht="14.25" hidden="true" customHeight="false" outlineLevel="0" collapsed="false">
      <c r="A6621" s="0" t="s">
        <v>111</v>
      </c>
      <c r="B6621" s="0" t="s">
        <v>112</v>
      </c>
      <c r="C6621" s="0" t="s">
        <v>79</v>
      </c>
      <c r="D6621" s="0" t="s">
        <v>80</v>
      </c>
      <c r="E6621" s="0" t="n">
        <v>2025</v>
      </c>
      <c r="F6621" s="5" t="n">
        <v>2.01136550821836</v>
      </c>
      <c r="G6621" s="10" t="s">
        <v>4</v>
      </c>
    </row>
    <row r="6622" customFormat="false" ht="14.25" hidden="true" customHeight="false" outlineLevel="0" collapsed="false">
      <c r="A6622" s="0" t="s">
        <v>111</v>
      </c>
      <c r="B6622" s="0" t="s">
        <v>112</v>
      </c>
      <c r="C6622" s="0" t="s">
        <v>79</v>
      </c>
      <c r="D6622" s="0" t="s">
        <v>80</v>
      </c>
      <c r="E6622" s="0" t="n">
        <v>2026</v>
      </c>
      <c r="F6622" s="5" t="n">
        <v>2.03349932503625</v>
      </c>
      <c r="G6622" s="10" t="s">
        <v>4</v>
      </c>
    </row>
    <row r="6623" customFormat="false" ht="14.25" hidden="true" customHeight="false" outlineLevel="0" collapsed="false">
      <c r="A6623" s="0" t="s">
        <v>111</v>
      </c>
      <c r="B6623" s="0" t="s">
        <v>112</v>
      </c>
      <c r="C6623" s="0" t="s">
        <v>79</v>
      </c>
      <c r="D6623" s="0" t="s">
        <v>80</v>
      </c>
      <c r="E6623" s="0" t="n">
        <v>2027</v>
      </c>
      <c r="F6623" s="5" t="n">
        <v>2.08616083215815</v>
      </c>
      <c r="G6623" s="10" t="s">
        <v>4</v>
      </c>
    </row>
    <row r="6624" customFormat="false" ht="14.25" hidden="true" customHeight="false" outlineLevel="0" collapsed="false">
      <c r="A6624" s="0" t="s">
        <v>111</v>
      </c>
      <c r="B6624" s="0" t="s">
        <v>112</v>
      </c>
      <c r="C6624" s="0" t="s">
        <v>79</v>
      </c>
      <c r="D6624" s="0" t="s">
        <v>80</v>
      </c>
      <c r="E6624" s="0" t="n">
        <v>2028</v>
      </c>
      <c r="F6624" s="5" t="n">
        <v>2.15545377420076</v>
      </c>
      <c r="G6624" s="10" t="s">
        <v>4</v>
      </c>
    </row>
    <row r="6625" customFormat="false" ht="14.25" hidden="true" customHeight="false" outlineLevel="0" collapsed="false">
      <c r="A6625" s="0" t="s">
        <v>111</v>
      </c>
      <c r="B6625" s="0" t="s">
        <v>112</v>
      </c>
      <c r="C6625" s="0" t="s">
        <v>79</v>
      </c>
      <c r="D6625" s="0" t="s">
        <v>80</v>
      </c>
      <c r="E6625" s="0" t="n">
        <v>2029</v>
      </c>
      <c r="F6625" s="5" t="n">
        <v>2.23667268510797</v>
      </c>
      <c r="G6625" s="10" t="s">
        <v>4</v>
      </c>
    </row>
    <row r="6626" customFormat="false" ht="14.25" hidden="true" customHeight="false" outlineLevel="0" collapsed="false">
      <c r="A6626" s="0" t="s">
        <v>111</v>
      </c>
      <c r="B6626" s="0" t="s">
        <v>112</v>
      </c>
      <c r="C6626" s="0" t="s">
        <v>79</v>
      </c>
      <c r="D6626" s="0" t="s">
        <v>80</v>
      </c>
      <c r="E6626" s="0" t="n">
        <v>2030</v>
      </c>
      <c r="F6626" s="5" t="n">
        <v>2.32075544650379</v>
      </c>
      <c r="G6626" s="10" t="s">
        <v>4</v>
      </c>
    </row>
    <row r="6627" customFormat="false" ht="14.25" hidden="true" customHeight="false" outlineLevel="0" collapsed="false">
      <c r="A6627" s="0" t="s">
        <v>111</v>
      </c>
      <c r="B6627" s="0" t="s">
        <v>112</v>
      </c>
      <c r="C6627" s="0" t="s">
        <v>79</v>
      </c>
      <c r="D6627" s="0" t="s">
        <v>80</v>
      </c>
      <c r="E6627" s="0" t="n">
        <v>2031</v>
      </c>
      <c r="F6627" s="5" t="n">
        <v>2.43897630272588</v>
      </c>
      <c r="G6627" s="10" t="s">
        <v>4</v>
      </c>
    </row>
    <row r="6628" customFormat="false" ht="14.25" hidden="true" customHeight="false" outlineLevel="0" collapsed="false">
      <c r="A6628" s="0" t="s">
        <v>111</v>
      </c>
      <c r="B6628" s="0" t="s">
        <v>112</v>
      </c>
      <c r="C6628" s="0" t="s">
        <v>79</v>
      </c>
      <c r="D6628" s="0" t="s">
        <v>80</v>
      </c>
      <c r="E6628" s="0" t="n">
        <v>2032</v>
      </c>
      <c r="F6628" s="5" t="n">
        <v>2.58015222763667</v>
      </c>
      <c r="G6628" s="10" t="s">
        <v>4</v>
      </c>
    </row>
    <row r="6629" customFormat="false" ht="14.25" hidden="true" customHeight="false" outlineLevel="0" collapsed="false">
      <c r="A6629" s="0" t="s">
        <v>111</v>
      </c>
      <c r="B6629" s="0" t="s">
        <v>112</v>
      </c>
      <c r="C6629" s="0" t="s">
        <v>79</v>
      </c>
      <c r="D6629" s="0" t="s">
        <v>80</v>
      </c>
      <c r="E6629" s="0" t="n">
        <v>2033</v>
      </c>
      <c r="F6629" s="5" t="n">
        <v>2.73609077998096</v>
      </c>
      <c r="G6629" s="10" t="s">
        <v>4</v>
      </c>
    </row>
    <row r="6630" customFormat="false" ht="14.25" hidden="true" customHeight="false" outlineLevel="0" collapsed="false">
      <c r="A6630" s="0" t="s">
        <v>111</v>
      </c>
      <c r="B6630" s="0" t="s">
        <v>112</v>
      </c>
      <c r="C6630" s="0" t="s">
        <v>79</v>
      </c>
      <c r="D6630" s="0" t="s">
        <v>80</v>
      </c>
      <c r="E6630" s="0" t="n">
        <v>2034</v>
      </c>
      <c r="F6630" s="5" t="n">
        <v>2.91100025834323</v>
      </c>
      <c r="G6630" s="10" t="s">
        <v>4</v>
      </c>
    </row>
    <row r="6631" customFormat="false" ht="14.25" hidden="true" customHeight="false" outlineLevel="0" collapsed="false">
      <c r="A6631" s="0" t="s">
        <v>111</v>
      </c>
      <c r="B6631" s="0" t="s">
        <v>112</v>
      </c>
      <c r="C6631" s="0" t="s">
        <v>79</v>
      </c>
      <c r="D6631" s="0" t="s">
        <v>80</v>
      </c>
      <c r="E6631" s="0" t="n">
        <v>2035</v>
      </c>
      <c r="F6631" s="5" t="n">
        <v>3.09091121093792</v>
      </c>
      <c r="G6631" s="10" t="s">
        <v>4</v>
      </c>
    </row>
    <row r="6632" customFormat="false" ht="14.25" hidden="true" customHeight="false" outlineLevel="0" collapsed="false">
      <c r="A6632" s="0" t="s">
        <v>111</v>
      </c>
      <c r="B6632" s="0" t="s">
        <v>112</v>
      </c>
      <c r="C6632" s="0" t="s">
        <v>79</v>
      </c>
      <c r="D6632" s="0" t="s">
        <v>80</v>
      </c>
      <c r="E6632" s="0" t="n">
        <v>2036</v>
      </c>
      <c r="F6632" s="5" t="n">
        <v>3.2227076885329</v>
      </c>
      <c r="G6632" s="10" t="s">
        <v>4</v>
      </c>
    </row>
    <row r="6633" customFormat="false" ht="14.25" hidden="true" customHeight="false" outlineLevel="0" collapsed="false">
      <c r="A6633" s="0" t="s">
        <v>111</v>
      </c>
      <c r="B6633" s="0" t="s">
        <v>112</v>
      </c>
      <c r="C6633" s="0" t="s">
        <v>79</v>
      </c>
      <c r="D6633" s="0" t="s">
        <v>80</v>
      </c>
      <c r="E6633" s="0" t="n">
        <v>2037</v>
      </c>
      <c r="F6633" s="5" t="n">
        <v>3.3626998986577</v>
      </c>
      <c r="G6633" s="10" t="s">
        <v>4</v>
      </c>
    </row>
    <row r="6634" customFormat="false" ht="14.25" hidden="true" customHeight="false" outlineLevel="0" collapsed="false">
      <c r="A6634" s="0" t="s">
        <v>111</v>
      </c>
      <c r="B6634" s="0" t="s">
        <v>112</v>
      </c>
      <c r="C6634" s="0" t="s">
        <v>79</v>
      </c>
      <c r="D6634" s="0" t="s">
        <v>80</v>
      </c>
      <c r="E6634" s="0" t="n">
        <v>2038</v>
      </c>
      <c r="F6634" s="5" t="n">
        <v>3.5088575330782</v>
      </c>
      <c r="G6634" s="10" t="s">
        <v>4</v>
      </c>
    </row>
    <row r="6635" customFormat="false" ht="14.25" hidden="true" customHeight="false" outlineLevel="0" collapsed="false">
      <c r="A6635" s="0" t="s">
        <v>111</v>
      </c>
      <c r="B6635" s="0" t="s">
        <v>112</v>
      </c>
      <c r="C6635" s="0" t="s">
        <v>79</v>
      </c>
      <c r="D6635" s="0" t="s">
        <v>80</v>
      </c>
      <c r="E6635" s="0" t="n">
        <v>2039</v>
      </c>
      <c r="F6635" s="5" t="n">
        <v>3.67636365454985</v>
      </c>
      <c r="G6635" s="10" t="s">
        <v>4</v>
      </c>
    </row>
    <row r="6636" customFormat="false" ht="14.25" hidden="true" customHeight="false" outlineLevel="0" collapsed="false">
      <c r="A6636" s="0" t="s">
        <v>111</v>
      </c>
      <c r="B6636" s="0" t="s">
        <v>112</v>
      </c>
      <c r="C6636" s="0" t="s">
        <v>79</v>
      </c>
      <c r="D6636" s="0" t="s">
        <v>80</v>
      </c>
      <c r="E6636" s="0" t="n">
        <v>2040</v>
      </c>
      <c r="F6636" s="5" t="n">
        <v>3.84009242871839</v>
      </c>
      <c r="G6636" s="10" t="s">
        <v>4</v>
      </c>
    </row>
    <row r="6637" customFormat="false" ht="14.25" hidden="true" customHeight="false" outlineLevel="0" collapsed="false">
      <c r="A6637" s="0" t="s">
        <v>111</v>
      </c>
      <c r="B6637" s="0" t="s">
        <v>112</v>
      </c>
      <c r="C6637" s="0" t="s">
        <v>79</v>
      </c>
      <c r="D6637" s="0" t="s">
        <v>81</v>
      </c>
      <c r="E6637" s="0" t="n">
        <v>2024</v>
      </c>
      <c r="F6637" s="5" t="n">
        <v>0</v>
      </c>
      <c r="G6637" s="10" t="s">
        <v>4</v>
      </c>
    </row>
    <row r="6638" customFormat="false" ht="14.25" hidden="true" customHeight="false" outlineLevel="0" collapsed="false">
      <c r="A6638" s="0" t="s">
        <v>111</v>
      </c>
      <c r="B6638" s="0" t="s">
        <v>112</v>
      </c>
      <c r="C6638" s="0" t="s">
        <v>79</v>
      </c>
      <c r="D6638" s="0" t="s">
        <v>81</v>
      </c>
      <c r="E6638" s="0" t="n">
        <v>2025</v>
      </c>
      <c r="F6638" s="5" t="n">
        <v>0.942433849669055</v>
      </c>
      <c r="G6638" s="10" t="s">
        <v>4</v>
      </c>
    </row>
    <row r="6639" customFormat="false" ht="14.25" hidden="true" customHeight="false" outlineLevel="0" collapsed="false">
      <c r="A6639" s="0" t="s">
        <v>111</v>
      </c>
      <c r="B6639" s="0" t="s">
        <v>112</v>
      </c>
      <c r="C6639" s="0" t="s">
        <v>79</v>
      </c>
      <c r="D6639" s="0" t="s">
        <v>81</v>
      </c>
      <c r="E6639" s="0" t="n">
        <v>2026</v>
      </c>
      <c r="F6639" s="5" t="n">
        <v>0.916268737243642</v>
      </c>
      <c r="G6639" s="10" t="s">
        <v>4</v>
      </c>
    </row>
    <row r="6640" customFormat="false" ht="14.25" hidden="true" customHeight="false" outlineLevel="0" collapsed="false">
      <c r="A6640" s="0" t="s">
        <v>111</v>
      </c>
      <c r="B6640" s="0" t="s">
        <v>112</v>
      </c>
      <c r="C6640" s="0" t="s">
        <v>79</v>
      </c>
      <c r="D6640" s="0" t="s">
        <v>81</v>
      </c>
      <c r="E6640" s="0" t="n">
        <v>2027</v>
      </c>
      <c r="F6640" s="5" t="n">
        <v>0.90109621739131</v>
      </c>
      <c r="G6640" s="10" t="s">
        <v>4</v>
      </c>
    </row>
    <row r="6641" customFormat="false" ht="14.25" hidden="true" customHeight="false" outlineLevel="0" collapsed="false">
      <c r="A6641" s="0" t="s">
        <v>111</v>
      </c>
      <c r="B6641" s="0" t="s">
        <v>112</v>
      </c>
      <c r="C6641" s="0" t="s">
        <v>79</v>
      </c>
      <c r="D6641" s="0" t="s">
        <v>81</v>
      </c>
      <c r="E6641" s="0" t="n">
        <v>2028</v>
      </c>
      <c r="F6641" s="5" t="n">
        <v>0.909958266957141</v>
      </c>
      <c r="G6641" s="10" t="s">
        <v>4</v>
      </c>
    </row>
    <row r="6642" customFormat="false" ht="14.25" hidden="true" customHeight="false" outlineLevel="0" collapsed="false">
      <c r="A6642" s="0" t="s">
        <v>111</v>
      </c>
      <c r="B6642" s="0" t="s">
        <v>112</v>
      </c>
      <c r="C6642" s="0" t="s">
        <v>79</v>
      </c>
      <c r="D6642" s="0" t="s">
        <v>81</v>
      </c>
      <c r="E6642" s="0" t="n">
        <v>2029</v>
      </c>
      <c r="F6642" s="5" t="n">
        <v>0.902430314429055</v>
      </c>
      <c r="G6642" s="10" t="s">
        <v>4</v>
      </c>
    </row>
    <row r="6643" customFormat="false" ht="14.25" hidden="true" customHeight="false" outlineLevel="0" collapsed="false">
      <c r="A6643" s="0" t="s">
        <v>111</v>
      </c>
      <c r="B6643" s="0" t="s">
        <v>112</v>
      </c>
      <c r="C6643" s="0" t="s">
        <v>79</v>
      </c>
      <c r="D6643" s="0" t="s">
        <v>81</v>
      </c>
      <c r="E6643" s="0" t="n">
        <v>2030</v>
      </c>
      <c r="F6643" s="5" t="n">
        <v>0.896099233631519</v>
      </c>
      <c r="G6643" s="10" t="s">
        <v>4</v>
      </c>
    </row>
    <row r="6644" customFormat="false" ht="14.25" hidden="true" customHeight="false" outlineLevel="0" collapsed="false">
      <c r="A6644" s="0" t="s">
        <v>111</v>
      </c>
      <c r="B6644" s="0" t="s">
        <v>112</v>
      </c>
      <c r="C6644" s="0" t="s">
        <v>79</v>
      </c>
      <c r="D6644" s="0" t="s">
        <v>81</v>
      </c>
      <c r="E6644" s="0" t="n">
        <v>2031</v>
      </c>
      <c r="F6644" s="5" t="n">
        <v>0.893080171848249</v>
      </c>
      <c r="G6644" s="10" t="s">
        <v>4</v>
      </c>
    </row>
    <row r="6645" customFormat="false" ht="14.25" hidden="true" customHeight="false" outlineLevel="0" collapsed="false">
      <c r="A6645" s="0" t="s">
        <v>111</v>
      </c>
      <c r="B6645" s="0" t="s">
        <v>112</v>
      </c>
      <c r="C6645" s="0" t="s">
        <v>79</v>
      </c>
      <c r="D6645" s="0" t="s">
        <v>81</v>
      </c>
      <c r="E6645" s="0" t="n">
        <v>2032</v>
      </c>
      <c r="F6645" s="5" t="n">
        <v>0.904218278228669</v>
      </c>
      <c r="G6645" s="10" t="s">
        <v>4</v>
      </c>
    </row>
    <row r="6646" customFormat="false" ht="14.25" hidden="true" customHeight="false" outlineLevel="0" collapsed="false">
      <c r="A6646" s="0" t="s">
        <v>111</v>
      </c>
      <c r="B6646" s="0" t="s">
        <v>112</v>
      </c>
      <c r="C6646" s="0" t="s">
        <v>79</v>
      </c>
      <c r="D6646" s="0" t="s">
        <v>81</v>
      </c>
      <c r="E6646" s="0" t="n">
        <v>2033</v>
      </c>
      <c r="F6646" s="5" t="n">
        <v>0.918106948671469</v>
      </c>
      <c r="G6646" s="10" t="s">
        <v>4</v>
      </c>
    </row>
    <row r="6647" customFormat="false" ht="14.25" hidden="true" customHeight="false" outlineLevel="0" collapsed="false">
      <c r="A6647" s="0" t="s">
        <v>111</v>
      </c>
      <c r="B6647" s="0" t="s">
        <v>112</v>
      </c>
      <c r="C6647" s="0" t="s">
        <v>79</v>
      </c>
      <c r="D6647" s="0" t="s">
        <v>81</v>
      </c>
      <c r="E6647" s="0" t="n">
        <v>2034</v>
      </c>
      <c r="F6647" s="5" t="n">
        <v>0.936749180616899</v>
      </c>
      <c r="G6647" s="10" t="s">
        <v>4</v>
      </c>
    </row>
    <row r="6648" customFormat="false" ht="14.25" hidden="true" customHeight="false" outlineLevel="0" collapsed="false">
      <c r="A6648" s="0" t="s">
        <v>111</v>
      </c>
      <c r="B6648" s="0" t="s">
        <v>112</v>
      </c>
      <c r="C6648" s="0" t="s">
        <v>79</v>
      </c>
      <c r="D6648" s="0" t="s">
        <v>81</v>
      </c>
      <c r="E6648" s="0" t="n">
        <v>2035</v>
      </c>
      <c r="F6648" s="5" t="n">
        <v>0.954069508197876</v>
      </c>
      <c r="G6648" s="10" t="s">
        <v>4</v>
      </c>
    </row>
    <row r="6649" customFormat="false" ht="14.25" hidden="true" customHeight="false" outlineLevel="0" collapsed="false">
      <c r="A6649" s="0" t="s">
        <v>111</v>
      </c>
      <c r="B6649" s="0" t="s">
        <v>112</v>
      </c>
      <c r="C6649" s="0" t="s">
        <v>79</v>
      </c>
      <c r="D6649" s="0" t="s">
        <v>81</v>
      </c>
      <c r="E6649" s="0" t="n">
        <v>2036</v>
      </c>
      <c r="F6649" s="5" t="n">
        <v>0.957963222360671</v>
      </c>
      <c r="G6649" s="10" t="s">
        <v>4</v>
      </c>
    </row>
    <row r="6650" customFormat="false" ht="14.25" hidden="true" customHeight="false" outlineLevel="0" collapsed="false">
      <c r="A6650" s="0" t="s">
        <v>111</v>
      </c>
      <c r="B6650" s="0" t="s">
        <v>112</v>
      </c>
      <c r="C6650" s="0" t="s">
        <v>79</v>
      </c>
      <c r="D6650" s="0" t="s">
        <v>81</v>
      </c>
      <c r="E6650" s="0" t="n">
        <v>2037</v>
      </c>
      <c r="F6650" s="5" t="n">
        <v>0.963568144364888</v>
      </c>
      <c r="G6650" s="10" t="s">
        <v>4</v>
      </c>
    </row>
    <row r="6651" customFormat="false" ht="14.25" hidden="true" customHeight="false" outlineLevel="0" collapsed="false">
      <c r="A6651" s="0" t="s">
        <v>111</v>
      </c>
      <c r="B6651" s="0" t="s">
        <v>112</v>
      </c>
      <c r="C6651" s="0" t="s">
        <v>79</v>
      </c>
      <c r="D6651" s="0" t="s">
        <v>81</v>
      </c>
      <c r="E6651" s="0" t="n">
        <v>2038</v>
      </c>
      <c r="F6651" s="5" t="n">
        <v>0.969586794968405</v>
      </c>
      <c r="G6651" s="10" t="s">
        <v>4</v>
      </c>
    </row>
    <row r="6652" customFormat="false" ht="14.25" hidden="true" customHeight="false" outlineLevel="0" collapsed="false">
      <c r="A6652" s="0" t="s">
        <v>111</v>
      </c>
      <c r="B6652" s="0" t="s">
        <v>112</v>
      </c>
      <c r="C6652" s="0" t="s">
        <v>79</v>
      </c>
      <c r="D6652" s="0" t="s">
        <v>81</v>
      </c>
      <c r="E6652" s="0" t="n">
        <v>2039</v>
      </c>
      <c r="F6652" s="5" t="n">
        <v>0.974977184480729</v>
      </c>
      <c r="G6652" s="10" t="s">
        <v>4</v>
      </c>
    </row>
    <row r="6653" customFormat="false" ht="14.25" hidden="true" customHeight="false" outlineLevel="0" collapsed="false">
      <c r="A6653" s="0" t="s">
        <v>111</v>
      </c>
      <c r="B6653" s="0" t="s">
        <v>112</v>
      </c>
      <c r="C6653" s="0" t="s">
        <v>79</v>
      </c>
      <c r="D6653" s="0" t="s">
        <v>81</v>
      </c>
      <c r="E6653" s="0" t="n">
        <v>2040</v>
      </c>
      <c r="F6653" s="5" t="n">
        <v>0.976236865587181</v>
      </c>
      <c r="G6653" s="10" t="s">
        <v>4</v>
      </c>
    </row>
    <row r="6654" customFormat="false" ht="14.25" hidden="true" customHeight="false" outlineLevel="0" collapsed="false">
      <c r="A6654" s="0" t="s">
        <v>111</v>
      </c>
      <c r="B6654" s="0" t="s">
        <v>112</v>
      </c>
      <c r="C6654" s="0" t="s">
        <v>79</v>
      </c>
      <c r="D6654" s="0" t="s">
        <v>82</v>
      </c>
      <c r="E6654" s="0" t="n">
        <v>2024</v>
      </c>
      <c r="F6654" s="5" t="n">
        <v>0</v>
      </c>
      <c r="G6654" s="10" t="s">
        <v>4</v>
      </c>
    </row>
    <row r="6655" customFormat="false" ht="14.25" hidden="true" customHeight="false" outlineLevel="0" collapsed="false">
      <c r="A6655" s="0" t="s">
        <v>111</v>
      </c>
      <c r="B6655" s="0" t="s">
        <v>112</v>
      </c>
      <c r="C6655" s="0" t="s">
        <v>79</v>
      </c>
      <c r="D6655" s="0" t="s">
        <v>82</v>
      </c>
      <c r="E6655" s="0" t="n">
        <v>2025</v>
      </c>
      <c r="F6655" s="5" t="n">
        <v>11.8436283390311</v>
      </c>
      <c r="G6655" s="10" t="s">
        <v>4</v>
      </c>
    </row>
    <row r="6656" customFormat="false" ht="14.25" hidden="true" customHeight="false" outlineLevel="0" collapsed="false">
      <c r="A6656" s="0" t="s">
        <v>111</v>
      </c>
      <c r="B6656" s="0" t="s">
        <v>112</v>
      </c>
      <c r="C6656" s="0" t="s">
        <v>79</v>
      </c>
      <c r="D6656" s="0" t="s">
        <v>82</v>
      </c>
      <c r="E6656" s="0" t="n">
        <v>2026</v>
      </c>
      <c r="F6656" s="5" t="n">
        <v>11.6612047908981</v>
      </c>
      <c r="G6656" s="10" t="s">
        <v>4</v>
      </c>
    </row>
    <row r="6657" customFormat="false" ht="14.25" hidden="true" customHeight="false" outlineLevel="0" collapsed="false">
      <c r="A6657" s="0" t="s">
        <v>111</v>
      </c>
      <c r="B6657" s="0" t="s">
        <v>112</v>
      </c>
      <c r="C6657" s="0" t="s">
        <v>79</v>
      </c>
      <c r="D6657" s="0" t="s">
        <v>82</v>
      </c>
      <c r="E6657" s="0" t="n">
        <v>2027</v>
      </c>
      <c r="F6657" s="5" t="n">
        <v>11.7109830266618</v>
      </c>
      <c r="G6657" s="10" t="s">
        <v>4</v>
      </c>
    </row>
    <row r="6658" customFormat="false" ht="14.25" hidden="true" customHeight="false" outlineLevel="0" collapsed="false">
      <c r="A6658" s="0" t="s">
        <v>111</v>
      </c>
      <c r="B6658" s="0" t="s">
        <v>112</v>
      </c>
      <c r="C6658" s="0" t="s">
        <v>79</v>
      </c>
      <c r="D6658" s="0" t="s">
        <v>82</v>
      </c>
      <c r="E6658" s="0" t="n">
        <v>2028</v>
      </c>
      <c r="F6658" s="5" t="n">
        <v>11.9607909111626</v>
      </c>
      <c r="G6658" s="10" t="s">
        <v>4</v>
      </c>
    </row>
    <row r="6659" customFormat="false" ht="14.25" hidden="true" customHeight="false" outlineLevel="0" collapsed="false">
      <c r="A6659" s="0" t="s">
        <v>111</v>
      </c>
      <c r="B6659" s="0" t="s">
        <v>112</v>
      </c>
      <c r="C6659" s="0" t="s">
        <v>79</v>
      </c>
      <c r="D6659" s="0" t="s">
        <v>82</v>
      </c>
      <c r="E6659" s="0" t="n">
        <v>2029</v>
      </c>
      <c r="F6659" s="5" t="n">
        <v>12.2864866722586</v>
      </c>
      <c r="G6659" s="10" t="s">
        <v>4</v>
      </c>
    </row>
    <row r="6660" customFormat="false" ht="14.25" hidden="true" customHeight="false" outlineLevel="0" collapsed="false">
      <c r="A6660" s="0" t="s">
        <v>111</v>
      </c>
      <c r="B6660" s="0" t="s">
        <v>112</v>
      </c>
      <c r="C6660" s="0" t="s">
        <v>79</v>
      </c>
      <c r="D6660" s="0" t="s">
        <v>82</v>
      </c>
      <c r="E6660" s="0" t="n">
        <v>2030</v>
      </c>
      <c r="F6660" s="5" t="n">
        <v>12.5131250162359</v>
      </c>
      <c r="G6660" s="10" t="s">
        <v>4</v>
      </c>
    </row>
    <row r="6661" customFormat="false" ht="14.25" hidden="true" customHeight="false" outlineLevel="0" collapsed="false">
      <c r="A6661" s="0" t="s">
        <v>111</v>
      </c>
      <c r="B6661" s="0" t="s">
        <v>112</v>
      </c>
      <c r="C6661" s="0" t="s">
        <v>79</v>
      </c>
      <c r="D6661" s="0" t="s">
        <v>82</v>
      </c>
      <c r="E6661" s="0" t="n">
        <v>2031</v>
      </c>
      <c r="F6661" s="5" t="n">
        <v>12.7533648798299</v>
      </c>
      <c r="G6661" s="10" t="s">
        <v>4</v>
      </c>
    </row>
    <row r="6662" customFormat="false" ht="14.25" hidden="true" customHeight="false" outlineLevel="0" collapsed="false">
      <c r="A6662" s="0" t="s">
        <v>111</v>
      </c>
      <c r="B6662" s="0" t="s">
        <v>112</v>
      </c>
      <c r="C6662" s="0" t="s">
        <v>79</v>
      </c>
      <c r="D6662" s="0" t="s">
        <v>82</v>
      </c>
      <c r="E6662" s="0" t="n">
        <v>2032</v>
      </c>
      <c r="F6662" s="5" t="n">
        <v>13.1044224671377</v>
      </c>
      <c r="G6662" s="10" t="s">
        <v>4</v>
      </c>
    </row>
    <row r="6663" customFormat="false" ht="14.25" hidden="true" customHeight="false" outlineLevel="0" collapsed="false">
      <c r="A6663" s="0" t="s">
        <v>111</v>
      </c>
      <c r="B6663" s="0" t="s">
        <v>112</v>
      </c>
      <c r="C6663" s="0" t="s">
        <v>79</v>
      </c>
      <c r="D6663" s="0" t="s">
        <v>82</v>
      </c>
      <c r="E6663" s="0" t="n">
        <v>2033</v>
      </c>
      <c r="F6663" s="5" t="n">
        <v>13.5355926052114</v>
      </c>
      <c r="G6663" s="10" t="s">
        <v>4</v>
      </c>
    </row>
    <row r="6664" customFormat="false" ht="14.25" hidden="true" customHeight="false" outlineLevel="0" collapsed="false">
      <c r="A6664" s="0" t="s">
        <v>111</v>
      </c>
      <c r="B6664" s="0" t="s">
        <v>112</v>
      </c>
      <c r="C6664" s="0" t="s">
        <v>79</v>
      </c>
      <c r="D6664" s="0" t="s">
        <v>82</v>
      </c>
      <c r="E6664" s="0" t="n">
        <v>2034</v>
      </c>
      <c r="F6664" s="5" t="n">
        <v>14.0551625962604</v>
      </c>
      <c r="G6664" s="10" t="s">
        <v>4</v>
      </c>
    </row>
    <row r="6665" customFormat="false" ht="14.25" hidden="true" customHeight="false" outlineLevel="0" collapsed="false">
      <c r="A6665" s="0" t="s">
        <v>111</v>
      </c>
      <c r="B6665" s="0" t="s">
        <v>112</v>
      </c>
      <c r="C6665" s="0" t="s">
        <v>79</v>
      </c>
      <c r="D6665" s="0" t="s">
        <v>82</v>
      </c>
      <c r="E6665" s="0" t="n">
        <v>2035</v>
      </c>
      <c r="F6665" s="5" t="n">
        <v>14.6424044236874</v>
      </c>
      <c r="G6665" s="10" t="s">
        <v>4</v>
      </c>
    </row>
    <row r="6666" customFormat="false" ht="14.25" hidden="true" customHeight="false" outlineLevel="0" collapsed="false">
      <c r="A6666" s="0" t="s">
        <v>111</v>
      </c>
      <c r="B6666" s="0" t="s">
        <v>112</v>
      </c>
      <c r="C6666" s="0" t="s">
        <v>79</v>
      </c>
      <c r="D6666" s="0" t="s">
        <v>82</v>
      </c>
      <c r="E6666" s="0" t="n">
        <v>2036</v>
      </c>
      <c r="F6666" s="5" t="n">
        <v>14.8688344581309</v>
      </c>
      <c r="G6666" s="10" t="s">
        <v>4</v>
      </c>
    </row>
    <row r="6667" customFormat="false" ht="14.25" hidden="true" customHeight="false" outlineLevel="0" collapsed="false">
      <c r="A6667" s="0" t="s">
        <v>111</v>
      </c>
      <c r="B6667" s="0" t="s">
        <v>112</v>
      </c>
      <c r="C6667" s="0" t="s">
        <v>79</v>
      </c>
      <c r="D6667" s="0" t="s">
        <v>82</v>
      </c>
      <c r="E6667" s="0" t="n">
        <v>2037</v>
      </c>
      <c r="F6667" s="5" t="n">
        <v>15.1710734520299</v>
      </c>
      <c r="G6667" s="10" t="s">
        <v>4</v>
      </c>
    </row>
    <row r="6668" customFormat="false" ht="14.25" hidden="true" customHeight="false" outlineLevel="0" collapsed="false">
      <c r="A6668" s="0" t="s">
        <v>111</v>
      </c>
      <c r="B6668" s="0" t="s">
        <v>112</v>
      </c>
      <c r="C6668" s="0" t="s">
        <v>79</v>
      </c>
      <c r="D6668" s="0" t="s">
        <v>82</v>
      </c>
      <c r="E6668" s="0" t="n">
        <v>2038</v>
      </c>
      <c r="F6668" s="5" t="n">
        <v>15.4472047463336</v>
      </c>
      <c r="G6668" s="10" t="s">
        <v>4</v>
      </c>
    </row>
    <row r="6669" customFormat="false" ht="14.25" hidden="true" customHeight="false" outlineLevel="0" collapsed="false">
      <c r="A6669" s="0" t="s">
        <v>111</v>
      </c>
      <c r="B6669" s="0" t="s">
        <v>112</v>
      </c>
      <c r="C6669" s="0" t="s">
        <v>79</v>
      </c>
      <c r="D6669" s="0" t="s">
        <v>82</v>
      </c>
      <c r="E6669" s="0" t="n">
        <v>2039</v>
      </c>
      <c r="F6669" s="5" t="n">
        <v>15.704118582762</v>
      </c>
      <c r="G6669" s="10" t="s">
        <v>4</v>
      </c>
    </row>
    <row r="6670" customFormat="false" ht="14.25" hidden="true" customHeight="false" outlineLevel="0" collapsed="false">
      <c r="A6670" s="0" t="s">
        <v>111</v>
      </c>
      <c r="B6670" s="0" t="s">
        <v>112</v>
      </c>
      <c r="C6670" s="0" t="s">
        <v>79</v>
      </c>
      <c r="D6670" s="0" t="s">
        <v>82</v>
      </c>
      <c r="E6670" s="0" t="n">
        <v>2040</v>
      </c>
      <c r="F6670" s="5" t="n">
        <v>15.9091455067014</v>
      </c>
      <c r="G6670" s="10" t="s">
        <v>4</v>
      </c>
    </row>
    <row r="6671" customFormat="false" ht="14.25" hidden="true" customHeight="false" outlineLevel="0" collapsed="false">
      <c r="A6671" s="0" t="s">
        <v>111</v>
      </c>
      <c r="B6671" s="0" t="s">
        <v>112</v>
      </c>
      <c r="C6671" s="0" t="s">
        <v>79</v>
      </c>
      <c r="D6671" s="0" t="s">
        <v>83</v>
      </c>
      <c r="E6671" s="0" t="n">
        <v>2024</v>
      </c>
      <c r="F6671" s="5" t="n">
        <v>0</v>
      </c>
      <c r="G6671" s="10" t="s">
        <v>4</v>
      </c>
    </row>
    <row r="6672" customFormat="false" ht="14.25" hidden="true" customHeight="false" outlineLevel="0" collapsed="false">
      <c r="A6672" s="0" t="s">
        <v>111</v>
      </c>
      <c r="B6672" s="0" t="s">
        <v>112</v>
      </c>
      <c r="C6672" s="0" t="s">
        <v>79</v>
      </c>
      <c r="D6672" s="0" t="s">
        <v>83</v>
      </c>
      <c r="E6672" s="0" t="n">
        <v>2025</v>
      </c>
      <c r="F6672" s="5" t="n">
        <v>4.91807827243808</v>
      </c>
      <c r="G6672" s="10" t="s">
        <v>4</v>
      </c>
    </row>
    <row r="6673" customFormat="false" ht="14.25" hidden="true" customHeight="false" outlineLevel="0" collapsed="false">
      <c r="A6673" s="0" t="s">
        <v>111</v>
      </c>
      <c r="B6673" s="0" t="s">
        <v>112</v>
      </c>
      <c r="C6673" s="0" t="s">
        <v>79</v>
      </c>
      <c r="D6673" s="0" t="s">
        <v>83</v>
      </c>
      <c r="E6673" s="0" t="n">
        <v>2026</v>
      </c>
      <c r="F6673" s="5" t="n">
        <v>4.83844075831411</v>
      </c>
      <c r="G6673" s="10" t="s">
        <v>4</v>
      </c>
    </row>
    <row r="6674" customFormat="false" ht="14.25" hidden="true" customHeight="false" outlineLevel="0" collapsed="false">
      <c r="A6674" s="0" t="s">
        <v>111</v>
      </c>
      <c r="B6674" s="0" t="s">
        <v>112</v>
      </c>
      <c r="C6674" s="0" t="s">
        <v>79</v>
      </c>
      <c r="D6674" s="0" t="s">
        <v>83</v>
      </c>
      <c r="E6674" s="0" t="n">
        <v>2027</v>
      </c>
      <c r="F6674" s="5" t="n">
        <v>4.78413394654632</v>
      </c>
      <c r="G6674" s="10" t="s">
        <v>4</v>
      </c>
    </row>
    <row r="6675" customFormat="false" ht="14.25" hidden="true" customHeight="false" outlineLevel="0" collapsed="false">
      <c r="A6675" s="0" t="s">
        <v>111</v>
      </c>
      <c r="B6675" s="0" t="s">
        <v>112</v>
      </c>
      <c r="C6675" s="0" t="s">
        <v>79</v>
      </c>
      <c r="D6675" s="0" t="s">
        <v>83</v>
      </c>
      <c r="E6675" s="0" t="n">
        <v>2028</v>
      </c>
      <c r="F6675" s="5" t="n">
        <v>4.81892866248774</v>
      </c>
      <c r="G6675" s="10" t="s">
        <v>4</v>
      </c>
    </row>
    <row r="6676" customFormat="false" ht="14.25" hidden="true" customHeight="false" outlineLevel="0" collapsed="false">
      <c r="A6676" s="0" t="s">
        <v>111</v>
      </c>
      <c r="B6676" s="0" t="s">
        <v>112</v>
      </c>
      <c r="C6676" s="0" t="s">
        <v>79</v>
      </c>
      <c r="D6676" s="0" t="s">
        <v>83</v>
      </c>
      <c r="E6676" s="0" t="n">
        <v>2029</v>
      </c>
      <c r="F6676" s="5" t="n">
        <v>4.82177633730515</v>
      </c>
      <c r="G6676" s="10" t="s">
        <v>4</v>
      </c>
    </row>
    <row r="6677" customFormat="false" ht="14.25" hidden="true" customHeight="false" outlineLevel="0" collapsed="false">
      <c r="A6677" s="0" t="s">
        <v>111</v>
      </c>
      <c r="B6677" s="0" t="s">
        <v>112</v>
      </c>
      <c r="C6677" s="0" t="s">
        <v>79</v>
      </c>
      <c r="D6677" s="0" t="s">
        <v>83</v>
      </c>
      <c r="E6677" s="0" t="n">
        <v>2030</v>
      </c>
      <c r="F6677" s="5" t="n">
        <v>4.83520486774117</v>
      </c>
      <c r="G6677" s="10" t="s">
        <v>4</v>
      </c>
    </row>
    <row r="6678" customFormat="false" ht="14.25" hidden="true" customHeight="false" outlineLevel="0" collapsed="false">
      <c r="A6678" s="0" t="s">
        <v>111</v>
      </c>
      <c r="B6678" s="0" t="s">
        <v>112</v>
      </c>
      <c r="C6678" s="0" t="s">
        <v>79</v>
      </c>
      <c r="D6678" s="0" t="s">
        <v>83</v>
      </c>
      <c r="E6678" s="0" t="n">
        <v>2031</v>
      </c>
      <c r="F6678" s="5" t="n">
        <v>4.85233546092789</v>
      </c>
      <c r="G6678" s="10" t="s">
        <v>4</v>
      </c>
    </row>
    <row r="6679" customFormat="false" ht="14.25" hidden="true" customHeight="false" outlineLevel="0" collapsed="false">
      <c r="A6679" s="0" t="s">
        <v>111</v>
      </c>
      <c r="B6679" s="0" t="s">
        <v>112</v>
      </c>
      <c r="C6679" s="0" t="s">
        <v>79</v>
      </c>
      <c r="D6679" s="0" t="s">
        <v>83</v>
      </c>
      <c r="E6679" s="0" t="n">
        <v>2032</v>
      </c>
      <c r="F6679" s="5" t="n">
        <v>4.88786711339423</v>
      </c>
      <c r="G6679" s="10" t="s">
        <v>4</v>
      </c>
    </row>
    <row r="6680" customFormat="false" ht="14.25" hidden="true" customHeight="false" outlineLevel="0" collapsed="false">
      <c r="A6680" s="0" t="s">
        <v>111</v>
      </c>
      <c r="B6680" s="0" t="s">
        <v>112</v>
      </c>
      <c r="C6680" s="0" t="s">
        <v>79</v>
      </c>
      <c r="D6680" s="0" t="s">
        <v>83</v>
      </c>
      <c r="E6680" s="0" t="n">
        <v>2033</v>
      </c>
      <c r="F6680" s="5" t="n">
        <v>4.95915951968324</v>
      </c>
      <c r="G6680" s="10" t="s">
        <v>4</v>
      </c>
    </row>
    <row r="6681" customFormat="false" ht="14.25" hidden="true" customHeight="false" outlineLevel="0" collapsed="false">
      <c r="A6681" s="0" t="s">
        <v>111</v>
      </c>
      <c r="B6681" s="0" t="s">
        <v>112</v>
      </c>
      <c r="C6681" s="0" t="s">
        <v>79</v>
      </c>
      <c r="D6681" s="0" t="s">
        <v>83</v>
      </c>
      <c r="E6681" s="0" t="n">
        <v>2034</v>
      </c>
      <c r="F6681" s="5" t="n">
        <v>5.06856619354839</v>
      </c>
      <c r="G6681" s="10" t="s">
        <v>4</v>
      </c>
    </row>
    <row r="6682" customFormat="false" ht="14.25" hidden="true" customHeight="false" outlineLevel="0" collapsed="false">
      <c r="A6682" s="0" t="s">
        <v>111</v>
      </c>
      <c r="B6682" s="0" t="s">
        <v>112</v>
      </c>
      <c r="C6682" s="0" t="s">
        <v>79</v>
      </c>
      <c r="D6682" s="0" t="s">
        <v>83</v>
      </c>
      <c r="E6682" s="0" t="n">
        <v>2035</v>
      </c>
      <c r="F6682" s="5" t="n">
        <v>5.18138096003676</v>
      </c>
      <c r="G6682" s="10" t="s">
        <v>4</v>
      </c>
    </row>
    <row r="6683" customFormat="false" ht="14.25" hidden="true" customHeight="false" outlineLevel="0" collapsed="false">
      <c r="A6683" s="0" t="s">
        <v>111</v>
      </c>
      <c r="B6683" s="0" t="s">
        <v>112</v>
      </c>
      <c r="C6683" s="0" t="s">
        <v>79</v>
      </c>
      <c r="D6683" s="0" t="s">
        <v>83</v>
      </c>
      <c r="E6683" s="0" t="n">
        <v>2036</v>
      </c>
      <c r="F6683" s="5" t="n">
        <v>5.22146608481504</v>
      </c>
      <c r="G6683" s="10" t="s">
        <v>4</v>
      </c>
    </row>
    <row r="6684" customFormat="false" ht="14.25" hidden="true" customHeight="false" outlineLevel="0" collapsed="false">
      <c r="A6684" s="0" t="s">
        <v>111</v>
      </c>
      <c r="B6684" s="0" t="s">
        <v>112</v>
      </c>
      <c r="C6684" s="0" t="s">
        <v>79</v>
      </c>
      <c r="D6684" s="0" t="s">
        <v>83</v>
      </c>
      <c r="E6684" s="0" t="n">
        <v>2037</v>
      </c>
      <c r="F6684" s="5" t="n">
        <v>5.26164154564037</v>
      </c>
      <c r="G6684" s="10" t="s">
        <v>4</v>
      </c>
    </row>
    <row r="6685" customFormat="false" ht="14.25" hidden="true" customHeight="false" outlineLevel="0" collapsed="false">
      <c r="A6685" s="0" t="s">
        <v>111</v>
      </c>
      <c r="B6685" s="0" t="s">
        <v>112</v>
      </c>
      <c r="C6685" s="0" t="s">
        <v>79</v>
      </c>
      <c r="D6685" s="0" t="s">
        <v>83</v>
      </c>
      <c r="E6685" s="0" t="n">
        <v>2038</v>
      </c>
      <c r="F6685" s="5" t="n">
        <v>5.30195330935357</v>
      </c>
      <c r="G6685" s="10" t="s">
        <v>4</v>
      </c>
    </row>
    <row r="6686" customFormat="false" ht="14.25" hidden="true" customHeight="false" outlineLevel="0" collapsed="false">
      <c r="A6686" s="0" t="s">
        <v>111</v>
      </c>
      <c r="B6686" s="0" t="s">
        <v>112</v>
      </c>
      <c r="C6686" s="0" t="s">
        <v>79</v>
      </c>
      <c r="D6686" s="0" t="s">
        <v>83</v>
      </c>
      <c r="E6686" s="0" t="n">
        <v>2039</v>
      </c>
      <c r="F6686" s="5" t="n">
        <v>5.34236824140848</v>
      </c>
      <c r="G6686" s="10" t="s">
        <v>4</v>
      </c>
    </row>
    <row r="6687" customFormat="false" ht="14.25" hidden="true" customHeight="false" outlineLevel="0" collapsed="false">
      <c r="A6687" s="0" t="s">
        <v>111</v>
      </c>
      <c r="B6687" s="0" t="s">
        <v>112</v>
      </c>
      <c r="C6687" s="0" t="s">
        <v>79</v>
      </c>
      <c r="D6687" s="0" t="s">
        <v>83</v>
      </c>
      <c r="E6687" s="0" t="n">
        <v>2040</v>
      </c>
      <c r="F6687" s="5" t="n">
        <v>5.38280164620634</v>
      </c>
      <c r="G6687" s="10" t="s">
        <v>4</v>
      </c>
    </row>
    <row r="6688" customFormat="false" ht="14.25" hidden="true" customHeight="false" outlineLevel="0" collapsed="false">
      <c r="A6688" s="0" t="s">
        <v>111</v>
      </c>
      <c r="B6688" s="0" t="s">
        <v>112</v>
      </c>
      <c r="C6688" s="0" t="s">
        <v>79</v>
      </c>
      <c r="D6688" s="0" t="s">
        <v>71</v>
      </c>
      <c r="E6688" s="0" t="n">
        <v>2024</v>
      </c>
      <c r="F6688" s="5" t="n">
        <v>0</v>
      </c>
      <c r="G6688" s="10" t="s">
        <v>4</v>
      </c>
    </row>
    <row r="6689" customFormat="false" ht="14.25" hidden="true" customHeight="false" outlineLevel="0" collapsed="false">
      <c r="A6689" s="0" t="s">
        <v>111</v>
      </c>
      <c r="B6689" s="0" t="s">
        <v>112</v>
      </c>
      <c r="C6689" s="0" t="s">
        <v>79</v>
      </c>
      <c r="D6689" s="0" t="s">
        <v>71</v>
      </c>
      <c r="E6689" s="0" t="n">
        <v>2025</v>
      </c>
      <c r="F6689" s="5" t="n">
        <v>19.7155059693565</v>
      </c>
      <c r="G6689" s="10" t="s">
        <v>4</v>
      </c>
    </row>
    <row r="6690" customFormat="false" ht="14.25" hidden="true" customHeight="false" outlineLevel="0" collapsed="false">
      <c r="A6690" s="0" t="s">
        <v>111</v>
      </c>
      <c r="B6690" s="0" t="s">
        <v>112</v>
      </c>
      <c r="C6690" s="0" t="s">
        <v>79</v>
      </c>
      <c r="D6690" s="0" t="s">
        <v>71</v>
      </c>
      <c r="E6690" s="0" t="n">
        <v>2026</v>
      </c>
      <c r="F6690" s="5" t="n">
        <v>19.4494136114921</v>
      </c>
      <c r="G6690" s="10" t="s">
        <v>4</v>
      </c>
    </row>
    <row r="6691" customFormat="false" ht="14.25" hidden="true" customHeight="false" outlineLevel="0" collapsed="false">
      <c r="A6691" s="0" t="s">
        <v>111</v>
      </c>
      <c r="B6691" s="0" t="s">
        <v>112</v>
      </c>
      <c r="C6691" s="0" t="s">
        <v>79</v>
      </c>
      <c r="D6691" s="0" t="s">
        <v>71</v>
      </c>
      <c r="E6691" s="0" t="n">
        <v>2027</v>
      </c>
      <c r="F6691" s="5" t="n">
        <v>19.4823740227576</v>
      </c>
      <c r="G6691" s="10" t="s">
        <v>4</v>
      </c>
    </row>
    <row r="6692" customFormat="false" ht="14.25" hidden="true" customHeight="false" outlineLevel="0" collapsed="false">
      <c r="A6692" s="0" t="s">
        <v>111</v>
      </c>
      <c r="B6692" s="0" t="s">
        <v>112</v>
      </c>
      <c r="C6692" s="0" t="s">
        <v>79</v>
      </c>
      <c r="D6692" s="0" t="s">
        <v>71</v>
      </c>
      <c r="E6692" s="0" t="n">
        <v>2028</v>
      </c>
      <c r="F6692" s="5" t="n">
        <v>19.8451316148082</v>
      </c>
      <c r="G6692" s="10" t="s">
        <v>4</v>
      </c>
    </row>
    <row r="6693" customFormat="false" ht="14.25" hidden="true" customHeight="false" outlineLevel="0" collapsed="false">
      <c r="A6693" s="0" t="s">
        <v>111</v>
      </c>
      <c r="B6693" s="0" t="s">
        <v>112</v>
      </c>
      <c r="C6693" s="0" t="s">
        <v>79</v>
      </c>
      <c r="D6693" s="0" t="s">
        <v>71</v>
      </c>
      <c r="E6693" s="0" t="n">
        <v>2029</v>
      </c>
      <c r="F6693" s="5" t="n">
        <v>20.2473660091008</v>
      </c>
      <c r="G6693" s="10" t="s">
        <v>4</v>
      </c>
    </row>
    <row r="6694" customFormat="false" ht="14.25" hidden="true" customHeight="false" outlineLevel="0" collapsed="false">
      <c r="A6694" s="0" t="s">
        <v>111</v>
      </c>
      <c r="B6694" s="0" t="s">
        <v>112</v>
      </c>
      <c r="C6694" s="0" t="s">
        <v>79</v>
      </c>
      <c r="D6694" s="0" t="s">
        <v>71</v>
      </c>
      <c r="E6694" s="0" t="n">
        <v>2030</v>
      </c>
      <c r="F6694" s="5" t="n">
        <v>20.5651845641124</v>
      </c>
      <c r="G6694" s="10" t="s">
        <v>4</v>
      </c>
    </row>
    <row r="6695" customFormat="false" ht="14.25" hidden="true" customHeight="false" outlineLevel="0" collapsed="false">
      <c r="A6695" s="0" t="s">
        <v>111</v>
      </c>
      <c r="B6695" s="0" t="s">
        <v>112</v>
      </c>
      <c r="C6695" s="0" t="s">
        <v>79</v>
      </c>
      <c r="D6695" s="0" t="s">
        <v>71</v>
      </c>
      <c r="E6695" s="0" t="n">
        <v>2031</v>
      </c>
      <c r="F6695" s="5" t="n">
        <v>20.9377568153319</v>
      </c>
      <c r="G6695" s="10" t="s">
        <v>4</v>
      </c>
    </row>
    <row r="6696" customFormat="false" ht="14.25" hidden="true" customHeight="false" outlineLevel="0" collapsed="false">
      <c r="A6696" s="0" t="s">
        <v>111</v>
      </c>
      <c r="B6696" s="0" t="s">
        <v>112</v>
      </c>
      <c r="C6696" s="0" t="s">
        <v>79</v>
      </c>
      <c r="D6696" s="0" t="s">
        <v>71</v>
      </c>
      <c r="E6696" s="0" t="n">
        <v>2032</v>
      </c>
      <c r="F6696" s="5" t="n">
        <v>21.4766600863973</v>
      </c>
      <c r="G6696" s="10" t="s">
        <v>4</v>
      </c>
    </row>
    <row r="6697" customFormat="false" ht="14.25" hidden="true" customHeight="false" outlineLevel="0" collapsed="false">
      <c r="A6697" s="0" t="s">
        <v>111</v>
      </c>
      <c r="B6697" s="0" t="s">
        <v>112</v>
      </c>
      <c r="C6697" s="0" t="s">
        <v>79</v>
      </c>
      <c r="D6697" s="0" t="s">
        <v>71</v>
      </c>
      <c r="E6697" s="0" t="n">
        <v>2033</v>
      </c>
      <c r="F6697" s="5" t="n">
        <v>22.1489498535471</v>
      </c>
      <c r="G6697" s="10" t="s">
        <v>4</v>
      </c>
    </row>
    <row r="6698" customFormat="false" ht="14.25" hidden="true" customHeight="false" outlineLevel="0" collapsed="false">
      <c r="A6698" s="0" t="s">
        <v>111</v>
      </c>
      <c r="B6698" s="0" t="s">
        <v>112</v>
      </c>
      <c r="C6698" s="0" t="s">
        <v>79</v>
      </c>
      <c r="D6698" s="0" t="s">
        <v>71</v>
      </c>
      <c r="E6698" s="0" t="n">
        <v>2034</v>
      </c>
      <c r="F6698" s="5" t="n">
        <v>22.971478228769</v>
      </c>
      <c r="G6698" s="10" t="s">
        <v>4</v>
      </c>
    </row>
    <row r="6699" customFormat="false" ht="14.25" hidden="true" customHeight="false" outlineLevel="0" collapsed="false">
      <c r="A6699" s="0" t="s">
        <v>111</v>
      </c>
      <c r="B6699" s="0" t="s">
        <v>112</v>
      </c>
      <c r="C6699" s="0" t="s">
        <v>79</v>
      </c>
      <c r="D6699" s="0" t="s">
        <v>71</v>
      </c>
      <c r="E6699" s="0" t="n">
        <v>2035</v>
      </c>
      <c r="F6699" s="5" t="n">
        <v>23.8687661028599</v>
      </c>
      <c r="G6699" s="10" t="s">
        <v>4</v>
      </c>
    </row>
    <row r="6700" customFormat="false" ht="14.25" hidden="true" customHeight="false" outlineLevel="0" collapsed="false">
      <c r="A6700" s="0" t="s">
        <v>111</v>
      </c>
      <c r="B6700" s="0" t="s">
        <v>112</v>
      </c>
      <c r="C6700" s="0" t="s">
        <v>79</v>
      </c>
      <c r="D6700" s="0" t="s">
        <v>71</v>
      </c>
      <c r="E6700" s="0" t="n">
        <v>2036</v>
      </c>
      <c r="F6700" s="5" t="n">
        <v>24.2709714538395</v>
      </c>
      <c r="G6700" s="10" t="s">
        <v>4</v>
      </c>
    </row>
    <row r="6701" customFormat="false" ht="14.25" hidden="true" customHeight="false" outlineLevel="0" collapsed="false">
      <c r="A6701" s="0" t="s">
        <v>111</v>
      </c>
      <c r="B6701" s="0" t="s">
        <v>112</v>
      </c>
      <c r="C6701" s="0" t="s">
        <v>79</v>
      </c>
      <c r="D6701" s="0" t="s">
        <v>71</v>
      </c>
      <c r="E6701" s="0" t="n">
        <v>2037</v>
      </c>
      <c r="F6701" s="5" t="n">
        <v>24.7589830406929</v>
      </c>
      <c r="G6701" s="10" t="s">
        <v>4</v>
      </c>
    </row>
    <row r="6702" customFormat="false" ht="14.25" hidden="true" customHeight="false" outlineLevel="0" collapsed="false">
      <c r="A6702" s="0" t="s">
        <v>111</v>
      </c>
      <c r="B6702" s="0" t="s">
        <v>112</v>
      </c>
      <c r="C6702" s="0" t="s">
        <v>79</v>
      </c>
      <c r="D6702" s="0" t="s">
        <v>71</v>
      </c>
      <c r="E6702" s="0" t="n">
        <v>2038</v>
      </c>
      <c r="F6702" s="5" t="n">
        <v>25.2276023837337</v>
      </c>
      <c r="G6702" s="10" t="s">
        <v>4</v>
      </c>
    </row>
    <row r="6703" customFormat="false" ht="14.25" hidden="true" customHeight="false" outlineLevel="0" collapsed="false">
      <c r="A6703" s="0" t="s">
        <v>111</v>
      </c>
      <c r="B6703" s="0" t="s">
        <v>112</v>
      </c>
      <c r="C6703" s="0" t="s">
        <v>79</v>
      </c>
      <c r="D6703" s="0" t="s">
        <v>71</v>
      </c>
      <c r="E6703" s="0" t="n">
        <v>2039</v>
      </c>
      <c r="F6703" s="5" t="n">
        <v>25.6978276632011</v>
      </c>
      <c r="G6703" s="10" t="s">
        <v>4</v>
      </c>
    </row>
    <row r="6704" customFormat="false" ht="14.25" hidden="true" customHeight="false" outlineLevel="0" collapsed="false">
      <c r="A6704" s="0" t="s">
        <v>111</v>
      </c>
      <c r="B6704" s="0" t="s">
        <v>112</v>
      </c>
      <c r="C6704" s="0" t="s">
        <v>79</v>
      </c>
      <c r="D6704" s="0" t="s">
        <v>71</v>
      </c>
      <c r="E6704" s="0" t="n">
        <v>2040</v>
      </c>
      <c r="F6704" s="5" t="n">
        <v>26.1082764472133</v>
      </c>
      <c r="G6704" s="10" t="s">
        <v>4</v>
      </c>
    </row>
    <row r="6705" customFormat="false" ht="14.25" hidden="true" customHeight="false" outlineLevel="0" collapsed="false">
      <c r="A6705" s="0" t="s">
        <v>111</v>
      </c>
      <c r="B6705" s="0" t="s">
        <v>112</v>
      </c>
      <c r="C6705" s="0" t="s">
        <v>84</v>
      </c>
      <c r="D6705" s="0" t="s">
        <v>85</v>
      </c>
      <c r="E6705" s="0" t="n">
        <v>2024</v>
      </c>
      <c r="F6705" s="5" t="n">
        <v>0</v>
      </c>
      <c r="G6705" s="10" t="s">
        <v>4</v>
      </c>
    </row>
    <row r="6706" customFormat="false" ht="14.25" hidden="true" customHeight="false" outlineLevel="0" collapsed="false">
      <c r="A6706" s="0" t="s">
        <v>111</v>
      </c>
      <c r="B6706" s="0" t="s">
        <v>112</v>
      </c>
      <c r="C6706" s="0" t="s">
        <v>84</v>
      </c>
      <c r="D6706" s="0" t="s">
        <v>85</v>
      </c>
      <c r="E6706" s="0" t="n">
        <v>2025</v>
      </c>
      <c r="F6706" s="5" t="n">
        <v>0.000978599648814009</v>
      </c>
      <c r="G6706" s="10" t="s">
        <v>4</v>
      </c>
    </row>
    <row r="6707" customFormat="false" ht="14.25" hidden="true" customHeight="false" outlineLevel="0" collapsed="false">
      <c r="A6707" s="0" t="s">
        <v>111</v>
      </c>
      <c r="B6707" s="0" t="s">
        <v>112</v>
      </c>
      <c r="C6707" s="0" t="s">
        <v>84</v>
      </c>
      <c r="D6707" s="0" t="s">
        <v>85</v>
      </c>
      <c r="E6707" s="0" t="n">
        <v>2026</v>
      </c>
      <c r="F6707" s="5" t="n">
        <v>0.000876977301314802</v>
      </c>
      <c r="G6707" s="10" t="s">
        <v>4</v>
      </c>
    </row>
    <row r="6708" customFormat="false" ht="14.25" hidden="true" customHeight="false" outlineLevel="0" collapsed="false">
      <c r="A6708" s="0" t="s">
        <v>111</v>
      </c>
      <c r="B6708" s="0" t="s">
        <v>112</v>
      </c>
      <c r="C6708" s="0" t="s">
        <v>84</v>
      </c>
      <c r="D6708" s="0" t="s">
        <v>85</v>
      </c>
      <c r="E6708" s="0" t="n">
        <v>2027</v>
      </c>
      <c r="F6708" s="5" t="n">
        <v>0.000719599473797672</v>
      </c>
      <c r="G6708" s="10" t="s">
        <v>4</v>
      </c>
    </row>
    <row r="6709" customFormat="false" ht="14.25" hidden="true" customHeight="false" outlineLevel="0" collapsed="false">
      <c r="A6709" s="0" t="s">
        <v>111</v>
      </c>
      <c r="B6709" s="0" t="s">
        <v>112</v>
      </c>
      <c r="C6709" s="0" t="s">
        <v>84</v>
      </c>
      <c r="D6709" s="0" t="s">
        <v>85</v>
      </c>
      <c r="E6709" s="0" t="n">
        <v>2028</v>
      </c>
      <c r="F6709" s="5" t="n">
        <v>0.000744143637961077</v>
      </c>
      <c r="G6709" s="10" t="s">
        <v>4</v>
      </c>
    </row>
    <row r="6710" customFormat="false" ht="14.25" hidden="true" customHeight="false" outlineLevel="0" collapsed="false">
      <c r="A6710" s="0" t="s">
        <v>111</v>
      </c>
      <c r="B6710" s="0" t="s">
        <v>112</v>
      </c>
      <c r="C6710" s="0" t="s">
        <v>84</v>
      </c>
      <c r="D6710" s="0" t="s">
        <v>85</v>
      </c>
      <c r="E6710" s="0" t="n">
        <v>2029</v>
      </c>
      <c r="F6710" s="5" t="n">
        <v>0.000724978148262646</v>
      </c>
      <c r="G6710" s="10" t="s">
        <v>4</v>
      </c>
    </row>
    <row r="6711" customFormat="false" ht="14.25" hidden="true" customHeight="false" outlineLevel="0" collapsed="false">
      <c r="A6711" s="0" t="s">
        <v>111</v>
      </c>
      <c r="B6711" s="0" t="s">
        <v>112</v>
      </c>
      <c r="C6711" s="0" t="s">
        <v>84</v>
      </c>
      <c r="D6711" s="0" t="s">
        <v>85</v>
      </c>
      <c r="E6711" s="0" t="n">
        <v>2030</v>
      </c>
      <c r="F6711" s="5" t="n">
        <v>0.00152014406276536</v>
      </c>
      <c r="G6711" s="10" t="s">
        <v>4</v>
      </c>
    </row>
    <row r="6712" customFormat="false" ht="14.25" hidden="true" customHeight="false" outlineLevel="0" collapsed="false">
      <c r="A6712" s="0" t="s">
        <v>111</v>
      </c>
      <c r="B6712" s="0" t="s">
        <v>112</v>
      </c>
      <c r="C6712" s="0" t="s">
        <v>84</v>
      </c>
      <c r="D6712" s="0" t="s">
        <v>85</v>
      </c>
      <c r="E6712" s="0" t="n">
        <v>2031</v>
      </c>
      <c r="F6712" s="5" t="n">
        <v>0.00174496855532437</v>
      </c>
      <c r="G6712" s="10" t="s">
        <v>4</v>
      </c>
    </row>
    <row r="6713" customFormat="false" ht="14.25" hidden="true" customHeight="false" outlineLevel="0" collapsed="false">
      <c r="A6713" s="0" t="s">
        <v>111</v>
      </c>
      <c r="B6713" s="0" t="s">
        <v>112</v>
      </c>
      <c r="C6713" s="0" t="s">
        <v>84</v>
      </c>
      <c r="D6713" s="0" t="s">
        <v>85</v>
      </c>
      <c r="E6713" s="0" t="n">
        <v>2032</v>
      </c>
      <c r="F6713" s="5" t="n">
        <v>0.00192957422403066</v>
      </c>
      <c r="G6713" s="10" t="s">
        <v>4</v>
      </c>
    </row>
    <row r="6714" customFormat="false" ht="14.25" hidden="true" customHeight="false" outlineLevel="0" collapsed="false">
      <c r="A6714" s="0" t="s">
        <v>111</v>
      </c>
      <c r="B6714" s="0" t="s">
        <v>112</v>
      </c>
      <c r="C6714" s="0" t="s">
        <v>84</v>
      </c>
      <c r="D6714" s="0" t="s">
        <v>85</v>
      </c>
      <c r="E6714" s="0" t="n">
        <v>2033</v>
      </c>
      <c r="F6714" s="5" t="n">
        <v>0.00332600376182519</v>
      </c>
      <c r="G6714" s="10" t="s">
        <v>4</v>
      </c>
    </row>
    <row r="6715" customFormat="false" ht="14.25" hidden="true" customHeight="false" outlineLevel="0" collapsed="false">
      <c r="A6715" s="0" t="s">
        <v>111</v>
      </c>
      <c r="B6715" s="0" t="s">
        <v>112</v>
      </c>
      <c r="C6715" s="0" t="s">
        <v>84</v>
      </c>
      <c r="D6715" s="0" t="s">
        <v>85</v>
      </c>
      <c r="E6715" s="0" t="n">
        <v>2034</v>
      </c>
      <c r="F6715" s="5" t="n">
        <v>0.00371626370964318</v>
      </c>
      <c r="G6715" s="10" t="s">
        <v>4</v>
      </c>
    </row>
    <row r="6716" customFormat="false" ht="14.25" hidden="true" customHeight="false" outlineLevel="0" collapsed="false">
      <c r="A6716" s="0" t="s">
        <v>111</v>
      </c>
      <c r="B6716" s="0" t="s">
        <v>112</v>
      </c>
      <c r="C6716" s="0" t="s">
        <v>84</v>
      </c>
      <c r="D6716" s="0" t="s">
        <v>85</v>
      </c>
      <c r="E6716" s="0" t="n">
        <v>2035</v>
      </c>
      <c r="F6716" s="5" t="n">
        <v>0.00706031691903035</v>
      </c>
      <c r="G6716" s="10" t="s">
        <v>4</v>
      </c>
    </row>
    <row r="6717" customFormat="false" ht="14.25" hidden="true" customHeight="false" outlineLevel="0" collapsed="false">
      <c r="A6717" s="0" t="s">
        <v>111</v>
      </c>
      <c r="B6717" s="0" t="s">
        <v>112</v>
      </c>
      <c r="C6717" s="0" t="s">
        <v>84</v>
      </c>
      <c r="D6717" s="0" t="s">
        <v>85</v>
      </c>
      <c r="E6717" s="0" t="n">
        <v>2036</v>
      </c>
      <c r="F6717" s="5" t="n">
        <v>0.00935482926205224</v>
      </c>
      <c r="G6717" s="10" t="s">
        <v>4</v>
      </c>
    </row>
    <row r="6718" customFormat="false" ht="14.25" hidden="true" customHeight="false" outlineLevel="0" collapsed="false">
      <c r="A6718" s="0" t="s">
        <v>111</v>
      </c>
      <c r="B6718" s="0" t="s">
        <v>112</v>
      </c>
      <c r="C6718" s="0" t="s">
        <v>84</v>
      </c>
      <c r="D6718" s="0" t="s">
        <v>85</v>
      </c>
      <c r="E6718" s="0" t="n">
        <v>2037</v>
      </c>
      <c r="F6718" s="5" t="n">
        <v>0.0121113161727055</v>
      </c>
      <c r="G6718" s="10" t="s">
        <v>4</v>
      </c>
    </row>
    <row r="6719" customFormat="false" ht="14.25" hidden="true" customHeight="false" outlineLevel="0" collapsed="false">
      <c r="A6719" s="0" t="s">
        <v>111</v>
      </c>
      <c r="B6719" s="0" t="s">
        <v>112</v>
      </c>
      <c r="C6719" s="0" t="s">
        <v>84</v>
      </c>
      <c r="D6719" s="0" t="s">
        <v>85</v>
      </c>
      <c r="E6719" s="0" t="n">
        <v>2038</v>
      </c>
      <c r="F6719" s="5" t="n">
        <v>0.0152628827709556</v>
      </c>
      <c r="G6719" s="10" t="s">
        <v>4</v>
      </c>
    </row>
    <row r="6720" customFormat="false" ht="14.25" hidden="true" customHeight="false" outlineLevel="0" collapsed="false">
      <c r="A6720" s="0" t="s">
        <v>111</v>
      </c>
      <c r="B6720" s="0" t="s">
        <v>112</v>
      </c>
      <c r="C6720" s="0" t="s">
        <v>84</v>
      </c>
      <c r="D6720" s="0" t="s">
        <v>85</v>
      </c>
      <c r="E6720" s="0" t="n">
        <v>2039</v>
      </c>
      <c r="F6720" s="5" t="n">
        <v>0.0186666824483303</v>
      </c>
      <c r="G6720" s="10" t="s">
        <v>4</v>
      </c>
    </row>
    <row r="6721" customFormat="false" ht="14.25" hidden="true" customHeight="false" outlineLevel="0" collapsed="false">
      <c r="A6721" s="0" t="s">
        <v>111</v>
      </c>
      <c r="B6721" s="0" t="s">
        <v>112</v>
      </c>
      <c r="C6721" s="0" t="s">
        <v>84</v>
      </c>
      <c r="D6721" s="0" t="s">
        <v>85</v>
      </c>
      <c r="E6721" s="0" t="n">
        <v>2040</v>
      </c>
      <c r="F6721" s="5" t="n">
        <v>0.0221357362928812</v>
      </c>
      <c r="G6721" s="10" t="s">
        <v>4</v>
      </c>
    </row>
    <row r="6722" customFormat="false" ht="14.25" hidden="true" customHeight="false" outlineLevel="0" collapsed="false">
      <c r="A6722" s="0" t="s">
        <v>111</v>
      </c>
      <c r="B6722" s="0" t="s">
        <v>112</v>
      </c>
      <c r="C6722" s="0" t="s">
        <v>84</v>
      </c>
      <c r="D6722" s="0" t="s">
        <v>86</v>
      </c>
      <c r="E6722" s="0" t="n">
        <v>2024</v>
      </c>
      <c r="F6722" s="5" t="n">
        <v>0</v>
      </c>
      <c r="G6722" s="10" t="s">
        <v>4</v>
      </c>
    </row>
    <row r="6723" customFormat="false" ht="14.25" hidden="true" customHeight="false" outlineLevel="0" collapsed="false">
      <c r="A6723" s="0" t="s">
        <v>111</v>
      </c>
      <c r="B6723" s="0" t="s">
        <v>112</v>
      </c>
      <c r="C6723" s="0" t="s">
        <v>84</v>
      </c>
      <c r="D6723" s="0" t="s">
        <v>86</v>
      </c>
      <c r="E6723" s="0" t="n">
        <v>2025</v>
      </c>
      <c r="F6723" s="5" t="n">
        <v>0.0224375750204139</v>
      </c>
      <c r="G6723" s="10" t="s">
        <v>4</v>
      </c>
    </row>
    <row r="6724" customFormat="false" ht="14.25" hidden="true" customHeight="false" outlineLevel="0" collapsed="false">
      <c r="A6724" s="0" t="s">
        <v>111</v>
      </c>
      <c r="B6724" s="0" t="s">
        <v>112</v>
      </c>
      <c r="C6724" s="0" t="s">
        <v>84</v>
      </c>
      <c r="D6724" s="0" t="s">
        <v>86</v>
      </c>
      <c r="E6724" s="0" t="n">
        <v>2026</v>
      </c>
      <c r="F6724" s="5" t="n">
        <v>0.0291060702550029</v>
      </c>
      <c r="G6724" s="10" t="s">
        <v>4</v>
      </c>
    </row>
    <row r="6725" customFormat="false" ht="14.25" hidden="true" customHeight="false" outlineLevel="0" collapsed="false">
      <c r="A6725" s="0" t="s">
        <v>111</v>
      </c>
      <c r="B6725" s="0" t="s">
        <v>112</v>
      </c>
      <c r="C6725" s="0" t="s">
        <v>84</v>
      </c>
      <c r="D6725" s="0" t="s">
        <v>86</v>
      </c>
      <c r="E6725" s="0" t="n">
        <v>2027</v>
      </c>
      <c r="F6725" s="5" t="n">
        <v>0.0357164052522922</v>
      </c>
      <c r="G6725" s="10" t="s">
        <v>4</v>
      </c>
    </row>
    <row r="6726" customFormat="false" ht="14.25" hidden="true" customHeight="false" outlineLevel="0" collapsed="false">
      <c r="A6726" s="0" t="s">
        <v>111</v>
      </c>
      <c r="B6726" s="0" t="s">
        <v>112</v>
      </c>
      <c r="C6726" s="0" t="s">
        <v>84</v>
      </c>
      <c r="D6726" s="0" t="s">
        <v>86</v>
      </c>
      <c r="E6726" s="0" t="n">
        <v>2028</v>
      </c>
      <c r="F6726" s="5" t="n">
        <v>0.039601906272022</v>
      </c>
      <c r="G6726" s="10" t="s">
        <v>4</v>
      </c>
    </row>
    <row r="6727" customFormat="false" ht="14.25" hidden="true" customHeight="false" outlineLevel="0" collapsed="false">
      <c r="A6727" s="0" t="s">
        <v>111</v>
      </c>
      <c r="B6727" s="0" t="s">
        <v>112</v>
      </c>
      <c r="C6727" s="0" t="s">
        <v>84</v>
      </c>
      <c r="D6727" s="0" t="s">
        <v>86</v>
      </c>
      <c r="E6727" s="0" t="n">
        <v>2029</v>
      </c>
      <c r="F6727" s="5" t="n">
        <v>0.0331966164779437</v>
      </c>
      <c r="G6727" s="10" t="s">
        <v>4</v>
      </c>
    </row>
    <row r="6728" customFormat="false" ht="14.25" hidden="true" customHeight="false" outlineLevel="0" collapsed="false">
      <c r="A6728" s="0" t="s">
        <v>111</v>
      </c>
      <c r="B6728" s="0" t="s">
        <v>112</v>
      </c>
      <c r="C6728" s="0" t="s">
        <v>84</v>
      </c>
      <c r="D6728" s="0" t="s">
        <v>86</v>
      </c>
      <c r="E6728" s="0" t="n">
        <v>2030</v>
      </c>
      <c r="F6728" s="5" t="n">
        <v>0.0547897567219218</v>
      </c>
      <c r="G6728" s="10" t="s">
        <v>4</v>
      </c>
    </row>
    <row r="6729" customFormat="false" ht="14.25" hidden="true" customHeight="false" outlineLevel="0" collapsed="false">
      <c r="A6729" s="0" t="s">
        <v>111</v>
      </c>
      <c r="B6729" s="0" t="s">
        <v>112</v>
      </c>
      <c r="C6729" s="0" t="s">
        <v>84</v>
      </c>
      <c r="D6729" s="0" t="s">
        <v>86</v>
      </c>
      <c r="E6729" s="0" t="n">
        <v>2031</v>
      </c>
      <c r="F6729" s="5" t="n">
        <v>0.0493819230757458</v>
      </c>
      <c r="G6729" s="10" t="s">
        <v>4</v>
      </c>
    </row>
    <row r="6730" customFormat="false" ht="14.25" hidden="true" customHeight="false" outlineLevel="0" collapsed="false">
      <c r="A6730" s="0" t="s">
        <v>111</v>
      </c>
      <c r="B6730" s="0" t="s">
        <v>112</v>
      </c>
      <c r="C6730" s="0" t="s">
        <v>84</v>
      </c>
      <c r="D6730" s="0" t="s">
        <v>86</v>
      </c>
      <c r="E6730" s="0" t="n">
        <v>2032</v>
      </c>
      <c r="F6730" s="5" t="n">
        <v>0.0428237227140027</v>
      </c>
      <c r="G6730" s="10" t="s">
        <v>4</v>
      </c>
    </row>
    <row r="6731" customFormat="false" ht="14.25" hidden="true" customHeight="false" outlineLevel="0" collapsed="false">
      <c r="A6731" s="0" t="s">
        <v>111</v>
      </c>
      <c r="B6731" s="0" t="s">
        <v>112</v>
      </c>
      <c r="C6731" s="0" t="s">
        <v>84</v>
      </c>
      <c r="D6731" s="0" t="s">
        <v>86</v>
      </c>
      <c r="E6731" s="0" t="n">
        <v>2033</v>
      </c>
      <c r="F6731" s="5" t="n">
        <v>0.06186048893292</v>
      </c>
      <c r="G6731" s="10" t="s">
        <v>4</v>
      </c>
    </row>
    <row r="6732" customFormat="false" ht="14.25" hidden="true" customHeight="false" outlineLevel="0" collapsed="false">
      <c r="A6732" s="0" t="s">
        <v>111</v>
      </c>
      <c r="B6732" s="0" t="s">
        <v>112</v>
      </c>
      <c r="C6732" s="0" t="s">
        <v>84</v>
      </c>
      <c r="D6732" s="0" t="s">
        <v>86</v>
      </c>
      <c r="E6732" s="0" t="n">
        <v>2034</v>
      </c>
      <c r="F6732" s="5" t="n">
        <v>0.0581582316012849</v>
      </c>
      <c r="G6732" s="10" t="s">
        <v>4</v>
      </c>
    </row>
    <row r="6733" customFormat="false" ht="14.25" hidden="true" customHeight="false" outlineLevel="0" collapsed="false">
      <c r="A6733" s="0" t="s">
        <v>111</v>
      </c>
      <c r="B6733" s="0" t="s">
        <v>112</v>
      </c>
      <c r="C6733" s="0" t="s">
        <v>84</v>
      </c>
      <c r="D6733" s="0" t="s">
        <v>86</v>
      </c>
      <c r="E6733" s="0" t="n">
        <v>2035</v>
      </c>
      <c r="F6733" s="5" t="n">
        <v>0.0979565110734488</v>
      </c>
      <c r="G6733" s="10" t="s">
        <v>4</v>
      </c>
    </row>
    <row r="6734" customFormat="false" ht="14.25" hidden="true" customHeight="false" outlineLevel="0" collapsed="false">
      <c r="A6734" s="0" t="s">
        <v>111</v>
      </c>
      <c r="B6734" s="0" t="s">
        <v>112</v>
      </c>
      <c r="C6734" s="0" t="s">
        <v>84</v>
      </c>
      <c r="D6734" s="0" t="s">
        <v>86</v>
      </c>
      <c r="E6734" s="0" t="n">
        <v>2036</v>
      </c>
      <c r="F6734" s="5" t="n">
        <v>0.121923259848236</v>
      </c>
      <c r="G6734" s="10" t="s">
        <v>4</v>
      </c>
    </row>
    <row r="6735" customFormat="false" ht="14.25" hidden="true" customHeight="false" outlineLevel="0" collapsed="false">
      <c r="A6735" s="0" t="s">
        <v>111</v>
      </c>
      <c r="B6735" s="0" t="s">
        <v>112</v>
      </c>
      <c r="C6735" s="0" t="s">
        <v>84</v>
      </c>
      <c r="D6735" s="0" t="s">
        <v>86</v>
      </c>
      <c r="E6735" s="0" t="n">
        <v>2037</v>
      </c>
      <c r="F6735" s="5" t="n">
        <v>0.153432831559815</v>
      </c>
      <c r="G6735" s="10" t="s">
        <v>4</v>
      </c>
    </row>
    <row r="6736" customFormat="false" ht="14.25" hidden="true" customHeight="false" outlineLevel="0" collapsed="false">
      <c r="A6736" s="0" t="s">
        <v>111</v>
      </c>
      <c r="B6736" s="0" t="s">
        <v>112</v>
      </c>
      <c r="C6736" s="0" t="s">
        <v>84</v>
      </c>
      <c r="D6736" s="0" t="s">
        <v>86</v>
      </c>
      <c r="E6736" s="0" t="n">
        <v>2038</v>
      </c>
      <c r="F6736" s="5" t="n">
        <v>0.192666573828513</v>
      </c>
      <c r="G6736" s="10" t="s">
        <v>4</v>
      </c>
    </row>
    <row r="6737" customFormat="false" ht="14.25" hidden="true" customHeight="false" outlineLevel="0" collapsed="false">
      <c r="A6737" s="0" t="s">
        <v>111</v>
      </c>
      <c r="B6737" s="0" t="s">
        <v>112</v>
      </c>
      <c r="C6737" s="0" t="s">
        <v>84</v>
      </c>
      <c r="D6737" s="0" t="s">
        <v>86</v>
      </c>
      <c r="E6737" s="0" t="n">
        <v>2039</v>
      </c>
      <c r="F6737" s="5" t="n">
        <v>0.239379754112528</v>
      </c>
      <c r="G6737" s="10" t="s">
        <v>4</v>
      </c>
    </row>
    <row r="6738" customFormat="false" ht="14.25" hidden="true" customHeight="false" outlineLevel="0" collapsed="false">
      <c r="A6738" s="0" t="s">
        <v>111</v>
      </c>
      <c r="B6738" s="0" t="s">
        <v>112</v>
      </c>
      <c r="C6738" s="0" t="s">
        <v>84</v>
      </c>
      <c r="D6738" s="0" t="s">
        <v>86</v>
      </c>
      <c r="E6738" s="0" t="n">
        <v>2040</v>
      </c>
      <c r="F6738" s="5" t="n">
        <v>0.287692237587309</v>
      </c>
      <c r="G6738" s="10" t="s">
        <v>4</v>
      </c>
    </row>
    <row r="6739" customFormat="false" ht="14.25" hidden="true" customHeight="false" outlineLevel="0" collapsed="false">
      <c r="A6739" s="0" t="s">
        <v>111</v>
      </c>
      <c r="B6739" s="0" t="s">
        <v>112</v>
      </c>
      <c r="C6739" s="0" t="s">
        <v>84</v>
      </c>
      <c r="D6739" s="0" t="s">
        <v>87</v>
      </c>
      <c r="E6739" s="0" t="n">
        <v>2024</v>
      </c>
      <c r="F6739" s="5" t="n">
        <v>0</v>
      </c>
      <c r="G6739" s="10" t="s">
        <v>4</v>
      </c>
    </row>
    <row r="6740" customFormat="false" ht="14.25" hidden="true" customHeight="false" outlineLevel="0" collapsed="false">
      <c r="A6740" s="0" t="s">
        <v>111</v>
      </c>
      <c r="B6740" s="0" t="s">
        <v>112</v>
      </c>
      <c r="C6740" s="0" t="s">
        <v>84</v>
      </c>
      <c r="D6740" s="0" t="s">
        <v>87</v>
      </c>
      <c r="E6740" s="0" t="n">
        <v>2025</v>
      </c>
      <c r="F6740" s="5" t="n">
        <v>0.0938546322622673</v>
      </c>
      <c r="G6740" s="10" t="s">
        <v>4</v>
      </c>
    </row>
    <row r="6741" customFormat="false" ht="14.25" hidden="true" customHeight="false" outlineLevel="0" collapsed="false">
      <c r="A6741" s="0" t="s">
        <v>111</v>
      </c>
      <c r="B6741" s="0" t="s">
        <v>112</v>
      </c>
      <c r="C6741" s="0" t="s">
        <v>84</v>
      </c>
      <c r="D6741" s="0" t="s">
        <v>87</v>
      </c>
      <c r="E6741" s="0" t="n">
        <v>2026</v>
      </c>
      <c r="F6741" s="5" t="n">
        <v>0.138114131821984</v>
      </c>
      <c r="G6741" s="10" t="s">
        <v>4</v>
      </c>
    </row>
    <row r="6742" customFormat="false" ht="14.25" hidden="true" customHeight="false" outlineLevel="0" collapsed="false">
      <c r="A6742" s="0" t="s">
        <v>111</v>
      </c>
      <c r="B6742" s="0" t="s">
        <v>112</v>
      </c>
      <c r="C6742" s="0" t="s">
        <v>84</v>
      </c>
      <c r="D6742" s="0" t="s">
        <v>87</v>
      </c>
      <c r="E6742" s="0" t="n">
        <v>2027</v>
      </c>
      <c r="F6742" s="5" t="n">
        <v>0.162924945934124</v>
      </c>
      <c r="G6742" s="10" t="s">
        <v>4</v>
      </c>
    </row>
    <row r="6743" customFormat="false" ht="14.25" hidden="true" customHeight="false" outlineLevel="0" collapsed="false">
      <c r="A6743" s="0" t="s">
        <v>111</v>
      </c>
      <c r="B6743" s="0" t="s">
        <v>112</v>
      </c>
      <c r="C6743" s="0" t="s">
        <v>84</v>
      </c>
      <c r="D6743" s="0" t="s">
        <v>87</v>
      </c>
      <c r="E6743" s="0" t="n">
        <v>2028</v>
      </c>
      <c r="F6743" s="5" t="n">
        <v>0.210860077907678</v>
      </c>
      <c r="G6743" s="10" t="s">
        <v>4</v>
      </c>
    </row>
    <row r="6744" customFormat="false" ht="14.25" hidden="true" customHeight="false" outlineLevel="0" collapsed="false">
      <c r="A6744" s="0" t="s">
        <v>111</v>
      </c>
      <c r="B6744" s="0" t="s">
        <v>112</v>
      </c>
      <c r="C6744" s="0" t="s">
        <v>84</v>
      </c>
      <c r="D6744" s="0" t="s">
        <v>87</v>
      </c>
      <c r="E6744" s="0" t="n">
        <v>2029</v>
      </c>
      <c r="F6744" s="5" t="n">
        <v>0.233027679811923</v>
      </c>
      <c r="G6744" s="10" t="s">
        <v>4</v>
      </c>
    </row>
    <row r="6745" customFormat="false" ht="14.25" hidden="true" customHeight="false" outlineLevel="0" collapsed="false">
      <c r="A6745" s="0" t="s">
        <v>111</v>
      </c>
      <c r="B6745" s="0" t="s">
        <v>112</v>
      </c>
      <c r="C6745" s="0" t="s">
        <v>84</v>
      </c>
      <c r="D6745" s="0" t="s">
        <v>87</v>
      </c>
      <c r="E6745" s="0" t="n">
        <v>2030</v>
      </c>
      <c r="F6745" s="5" t="n">
        <v>0.526004500584936</v>
      </c>
      <c r="G6745" s="10" t="s">
        <v>4</v>
      </c>
    </row>
    <row r="6746" customFormat="false" ht="14.25" hidden="true" customHeight="false" outlineLevel="0" collapsed="false">
      <c r="A6746" s="0" t="s">
        <v>111</v>
      </c>
      <c r="B6746" s="0" t="s">
        <v>112</v>
      </c>
      <c r="C6746" s="0" t="s">
        <v>84</v>
      </c>
      <c r="D6746" s="0" t="s">
        <v>87</v>
      </c>
      <c r="E6746" s="0" t="n">
        <v>2031</v>
      </c>
      <c r="F6746" s="5" t="n">
        <v>0.609517887655775</v>
      </c>
      <c r="G6746" s="10" t="s">
        <v>4</v>
      </c>
    </row>
    <row r="6747" customFormat="false" ht="14.25" hidden="true" customHeight="false" outlineLevel="0" collapsed="false">
      <c r="A6747" s="0" t="s">
        <v>111</v>
      </c>
      <c r="B6747" s="0" t="s">
        <v>112</v>
      </c>
      <c r="C6747" s="0" t="s">
        <v>84</v>
      </c>
      <c r="D6747" s="0" t="s">
        <v>87</v>
      </c>
      <c r="E6747" s="0" t="n">
        <v>2032</v>
      </c>
      <c r="F6747" s="5" t="n">
        <v>0.64716222015788</v>
      </c>
      <c r="G6747" s="10" t="s">
        <v>4</v>
      </c>
    </row>
    <row r="6748" customFormat="false" ht="14.25" hidden="true" customHeight="false" outlineLevel="0" collapsed="false">
      <c r="A6748" s="0" t="s">
        <v>111</v>
      </c>
      <c r="B6748" s="0" t="s">
        <v>112</v>
      </c>
      <c r="C6748" s="0" t="s">
        <v>84</v>
      </c>
      <c r="D6748" s="0" t="s">
        <v>87</v>
      </c>
      <c r="E6748" s="0" t="n">
        <v>2033</v>
      </c>
      <c r="F6748" s="5" t="n">
        <v>1.02627235091187</v>
      </c>
      <c r="G6748" s="10" t="s">
        <v>4</v>
      </c>
    </row>
    <row r="6749" customFormat="false" ht="14.25" hidden="true" customHeight="false" outlineLevel="0" collapsed="false">
      <c r="A6749" s="0" t="s">
        <v>111</v>
      </c>
      <c r="B6749" s="0" t="s">
        <v>112</v>
      </c>
      <c r="C6749" s="0" t="s">
        <v>84</v>
      </c>
      <c r="D6749" s="0" t="s">
        <v>87</v>
      </c>
      <c r="E6749" s="0" t="n">
        <v>2034</v>
      </c>
      <c r="F6749" s="5" t="n">
        <v>1.03988647794487</v>
      </c>
      <c r="G6749" s="10" t="s">
        <v>4</v>
      </c>
    </row>
    <row r="6750" customFormat="false" ht="14.25" hidden="true" customHeight="false" outlineLevel="0" collapsed="false">
      <c r="A6750" s="0" t="s">
        <v>111</v>
      </c>
      <c r="B6750" s="0" t="s">
        <v>112</v>
      </c>
      <c r="C6750" s="0" t="s">
        <v>84</v>
      </c>
      <c r="D6750" s="0" t="s">
        <v>87</v>
      </c>
      <c r="E6750" s="0" t="n">
        <v>2035</v>
      </c>
      <c r="F6750" s="5" t="n">
        <v>1.77412725395294</v>
      </c>
      <c r="G6750" s="10" t="s">
        <v>4</v>
      </c>
    </row>
    <row r="6751" customFormat="false" ht="14.25" hidden="true" customHeight="false" outlineLevel="0" collapsed="false">
      <c r="A6751" s="0" t="s">
        <v>111</v>
      </c>
      <c r="B6751" s="0" t="s">
        <v>112</v>
      </c>
      <c r="C6751" s="0" t="s">
        <v>84</v>
      </c>
      <c r="D6751" s="0" t="s">
        <v>87</v>
      </c>
      <c r="E6751" s="0" t="n">
        <v>2036</v>
      </c>
      <c r="F6751" s="5" t="n">
        <v>2.11206454307118</v>
      </c>
      <c r="G6751" s="10" t="s">
        <v>4</v>
      </c>
    </row>
    <row r="6752" customFormat="false" ht="14.25" hidden="true" customHeight="false" outlineLevel="0" collapsed="false">
      <c r="A6752" s="0" t="s">
        <v>111</v>
      </c>
      <c r="B6752" s="0" t="s">
        <v>112</v>
      </c>
      <c r="C6752" s="0" t="s">
        <v>84</v>
      </c>
      <c r="D6752" s="0" t="s">
        <v>87</v>
      </c>
      <c r="E6752" s="0" t="n">
        <v>2037</v>
      </c>
      <c r="F6752" s="5" t="n">
        <v>2.47345737542551</v>
      </c>
      <c r="G6752" s="10" t="s">
        <v>4</v>
      </c>
    </row>
    <row r="6753" customFormat="false" ht="14.25" hidden="true" customHeight="false" outlineLevel="0" collapsed="false">
      <c r="A6753" s="0" t="s">
        <v>111</v>
      </c>
      <c r="B6753" s="0" t="s">
        <v>112</v>
      </c>
      <c r="C6753" s="0" t="s">
        <v>84</v>
      </c>
      <c r="D6753" s="0" t="s">
        <v>87</v>
      </c>
      <c r="E6753" s="0" t="n">
        <v>2038</v>
      </c>
      <c r="F6753" s="5" t="n">
        <v>2.87445396670298</v>
      </c>
      <c r="G6753" s="10" t="s">
        <v>4</v>
      </c>
    </row>
    <row r="6754" customFormat="false" ht="14.25" hidden="true" customHeight="false" outlineLevel="0" collapsed="false">
      <c r="A6754" s="0" t="s">
        <v>111</v>
      </c>
      <c r="B6754" s="0" t="s">
        <v>112</v>
      </c>
      <c r="C6754" s="0" t="s">
        <v>84</v>
      </c>
      <c r="D6754" s="0" t="s">
        <v>87</v>
      </c>
      <c r="E6754" s="0" t="n">
        <v>2039</v>
      </c>
      <c r="F6754" s="5" t="n">
        <v>3.3080750912961</v>
      </c>
      <c r="G6754" s="10" t="s">
        <v>4</v>
      </c>
    </row>
    <row r="6755" customFormat="false" ht="14.25" hidden="true" customHeight="false" outlineLevel="0" collapsed="false">
      <c r="A6755" s="0" t="s">
        <v>111</v>
      </c>
      <c r="B6755" s="0" t="s">
        <v>112</v>
      </c>
      <c r="C6755" s="0" t="s">
        <v>84</v>
      </c>
      <c r="D6755" s="0" t="s">
        <v>87</v>
      </c>
      <c r="E6755" s="0" t="n">
        <v>2040</v>
      </c>
      <c r="F6755" s="5" t="n">
        <v>3.74442719017639</v>
      </c>
      <c r="G6755" s="10" t="s">
        <v>4</v>
      </c>
    </row>
    <row r="6756" customFormat="false" ht="14.25" hidden="true" customHeight="false" outlineLevel="0" collapsed="false">
      <c r="A6756" s="0" t="s">
        <v>111</v>
      </c>
      <c r="B6756" s="0" t="s">
        <v>112</v>
      </c>
      <c r="C6756" s="0" t="s">
        <v>84</v>
      </c>
      <c r="D6756" s="0" t="s">
        <v>88</v>
      </c>
      <c r="E6756" s="0" t="n">
        <v>2024</v>
      </c>
      <c r="F6756" s="5" t="n">
        <v>0</v>
      </c>
      <c r="G6756" s="10" t="s">
        <v>4</v>
      </c>
    </row>
    <row r="6757" customFormat="false" ht="14.25" hidden="true" customHeight="false" outlineLevel="0" collapsed="false">
      <c r="A6757" s="0" t="s">
        <v>111</v>
      </c>
      <c r="B6757" s="0" t="s">
        <v>112</v>
      </c>
      <c r="C6757" s="0" t="s">
        <v>84</v>
      </c>
      <c r="D6757" s="0" t="s">
        <v>88</v>
      </c>
      <c r="E6757" s="0" t="n">
        <v>2025</v>
      </c>
      <c r="F6757" s="5" t="n">
        <v>0.0382366768707325</v>
      </c>
      <c r="G6757" s="10" t="s">
        <v>4</v>
      </c>
    </row>
    <row r="6758" customFormat="false" ht="14.25" hidden="true" customHeight="false" outlineLevel="0" collapsed="false">
      <c r="A6758" s="0" t="s">
        <v>111</v>
      </c>
      <c r="B6758" s="0" t="s">
        <v>112</v>
      </c>
      <c r="C6758" s="0" t="s">
        <v>84</v>
      </c>
      <c r="D6758" s="0" t="s">
        <v>88</v>
      </c>
      <c r="E6758" s="0" t="n">
        <v>2026</v>
      </c>
      <c r="F6758" s="5" t="n">
        <v>0.0308601756275006</v>
      </c>
      <c r="G6758" s="10" t="s">
        <v>4</v>
      </c>
    </row>
    <row r="6759" customFormat="false" ht="14.25" hidden="true" customHeight="false" outlineLevel="0" collapsed="false">
      <c r="A6759" s="0" t="s">
        <v>111</v>
      </c>
      <c r="B6759" s="0" t="s">
        <v>112</v>
      </c>
      <c r="C6759" s="0" t="s">
        <v>84</v>
      </c>
      <c r="D6759" s="0" t="s">
        <v>88</v>
      </c>
      <c r="E6759" s="0" t="n">
        <v>2027</v>
      </c>
      <c r="F6759" s="5" t="n">
        <v>0.0261989567032774</v>
      </c>
      <c r="G6759" s="10" t="s">
        <v>4</v>
      </c>
    </row>
    <row r="6760" customFormat="false" ht="14.25" hidden="true" customHeight="false" outlineLevel="0" collapsed="false">
      <c r="A6760" s="0" t="s">
        <v>111</v>
      </c>
      <c r="B6760" s="0" t="s">
        <v>112</v>
      </c>
      <c r="C6760" s="0" t="s">
        <v>84</v>
      </c>
      <c r="D6760" s="0" t="s">
        <v>88</v>
      </c>
      <c r="E6760" s="0" t="n">
        <v>2028</v>
      </c>
      <c r="F6760" s="5" t="n">
        <v>0.0345558863900724</v>
      </c>
      <c r="G6760" s="10" t="s">
        <v>4</v>
      </c>
    </row>
    <row r="6761" customFormat="false" ht="14.25" hidden="true" customHeight="false" outlineLevel="0" collapsed="false">
      <c r="A6761" s="0" t="s">
        <v>111</v>
      </c>
      <c r="B6761" s="0" t="s">
        <v>112</v>
      </c>
      <c r="C6761" s="0" t="s">
        <v>84</v>
      </c>
      <c r="D6761" s="0" t="s">
        <v>88</v>
      </c>
      <c r="E6761" s="0" t="n">
        <v>2029</v>
      </c>
      <c r="F6761" s="5" t="n">
        <v>0.0440061663493976</v>
      </c>
      <c r="G6761" s="10" t="s">
        <v>4</v>
      </c>
    </row>
    <row r="6762" customFormat="false" ht="14.25" hidden="true" customHeight="false" outlineLevel="0" collapsed="false">
      <c r="A6762" s="0" t="s">
        <v>111</v>
      </c>
      <c r="B6762" s="0" t="s">
        <v>112</v>
      </c>
      <c r="C6762" s="0" t="s">
        <v>84</v>
      </c>
      <c r="D6762" s="0" t="s">
        <v>88</v>
      </c>
      <c r="E6762" s="0" t="n">
        <v>2030</v>
      </c>
      <c r="F6762" s="5" t="n">
        <v>0.119819717220875</v>
      </c>
      <c r="G6762" s="10" t="s">
        <v>4</v>
      </c>
    </row>
    <row r="6763" customFormat="false" ht="14.25" hidden="true" customHeight="false" outlineLevel="0" collapsed="false">
      <c r="A6763" s="0" t="s">
        <v>111</v>
      </c>
      <c r="B6763" s="0" t="s">
        <v>112</v>
      </c>
      <c r="C6763" s="0" t="s">
        <v>84</v>
      </c>
      <c r="D6763" s="0" t="s">
        <v>88</v>
      </c>
      <c r="E6763" s="0" t="n">
        <v>2031</v>
      </c>
      <c r="F6763" s="5" t="n">
        <v>0.164358554402697</v>
      </c>
      <c r="G6763" s="10" t="s">
        <v>4</v>
      </c>
    </row>
    <row r="6764" customFormat="false" ht="14.25" hidden="true" customHeight="false" outlineLevel="0" collapsed="false">
      <c r="A6764" s="0" t="s">
        <v>111</v>
      </c>
      <c r="B6764" s="0" t="s">
        <v>112</v>
      </c>
      <c r="C6764" s="0" t="s">
        <v>84</v>
      </c>
      <c r="D6764" s="0" t="s">
        <v>88</v>
      </c>
      <c r="E6764" s="0" t="n">
        <v>2032</v>
      </c>
      <c r="F6764" s="5" t="n">
        <v>0.195384820636631</v>
      </c>
      <c r="G6764" s="10" t="s">
        <v>4</v>
      </c>
    </row>
    <row r="6765" customFormat="false" ht="14.25" hidden="true" customHeight="false" outlineLevel="0" collapsed="false">
      <c r="A6765" s="0" t="s">
        <v>111</v>
      </c>
      <c r="B6765" s="0" t="s">
        <v>112</v>
      </c>
      <c r="C6765" s="0" t="s">
        <v>84</v>
      </c>
      <c r="D6765" s="0" t="s">
        <v>88</v>
      </c>
      <c r="E6765" s="0" t="n">
        <v>2033</v>
      </c>
      <c r="F6765" s="5" t="n">
        <v>0.334991127319777</v>
      </c>
      <c r="G6765" s="10" t="s">
        <v>4</v>
      </c>
    </row>
    <row r="6766" customFormat="false" ht="14.25" hidden="true" customHeight="false" outlineLevel="0" collapsed="false">
      <c r="A6766" s="0" t="s">
        <v>111</v>
      </c>
      <c r="B6766" s="0" t="s">
        <v>112</v>
      </c>
      <c r="C6766" s="0" t="s">
        <v>84</v>
      </c>
      <c r="D6766" s="0" t="s">
        <v>88</v>
      </c>
      <c r="E6766" s="0" t="n">
        <v>2034</v>
      </c>
      <c r="F6766" s="5" t="n">
        <v>0.36348483957176</v>
      </c>
      <c r="G6766" s="10" t="s">
        <v>4</v>
      </c>
    </row>
    <row r="6767" customFormat="false" ht="14.25" hidden="true" customHeight="false" outlineLevel="0" collapsed="false">
      <c r="A6767" s="0" t="s">
        <v>111</v>
      </c>
      <c r="B6767" s="0" t="s">
        <v>112</v>
      </c>
      <c r="C6767" s="0" t="s">
        <v>84</v>
      </c>
      <c r="D6767" s="0" t="s">
        <v>88</v>
      </c>
      <c r="E6767" s="0" t="n">
        <v>2035</v>
      </c>
      <c r="F6767" s="5" t="n">
        <v>0.656789889289272</v>
      </c>
      <c r="G6767" s="10" t="s">
        <v>4</v>
      </c>
    </row>
    <row r="6768" customFormat="false" ht="14.25" hidden="true" customHeight="false" outlineLevel="0" collapsed="false">
      <c r="A6768" s="0" t="s">
        <v>111</v>
      </c>
      <c r="B6768" s="0" t="s">
        <v>112</v>
      </c>
      <c r="C6768" s="0" t="s">
        <v>84</v>
      </c>
      <c r="D6768" s="0" t="s">
        <v>88</v>
      </c>
      <c r="E6768" s="0" t="n">
        <v>2036</v>
      </c>
      <c r="F6768" s="5" t="n">
        <v>0.818330772059311</v>
      </c>
      <c r="G6768" s="10" t="s">
        <v>4</v>
      </c>
    </row>
    <row r="6769" customFormat="false" ht="14.25" hidden="true" customHeight="false" outlineLevel="0" collapsed="false">
      <c r="A6769" s="0" t="s">
        <v>111</v>
      </c>
      <c r="B6769" s="0" t="s">
        <v>112</v>
      </c>
      <c r="C6769" s="0" t="s">
        <v>84</v>
      </c>
      <c r="D6769" s="0" t="s">
        <v>88</v>
      </c>
      <c r="E6769" s="0" t="n">
        <v>2037</v>
      </c>
      <c r="F6769" s="5" t="n">
        <v>0.99349597614415</v>
      </c>
      <c r="G6769" s="10" t="s">
        <v>4</v>
      </c>
    </row>
    <row r="6770" customFormat="false" ht="14.25" hidden="true" customHeight="false" outlineLevel="0" collapsed="false">
      <c r="A6770" s="0" t="s">
        <v>111</v>
      </c>
      <c r="B6770" s="0" t="s">
        <v>112</v>
      </c>
      <c r="C6770" s="0" t="s">
        <v>84</v>
      </c>
      <c r="D6770" s="0" t="s">
        <v>88</v>
      </c>
      <c r="E6770" s="0" t="n">
        <v>2038</v>
      </c>
      <c r="F6770" s="5" t="n">
        <v>1.18493606648941</v>
      </c>
      <c r="G6770" s="10" t="s">
        <v>4</v>
      </c>
    </row>
    <row r="6771" customFormat="false" ht="14.25" hidden="true" customHeight="false" outlineLevel="0" collapsed="false">
      <c r="A6771" s="0" t="s">
        <v>111</v>
      </c>
      <c r="B6771" s="0" t="s">
        <v>112</v>
      </c>
      <c r="C6771" s="0" t="s">
        <v>84</v>
      </c>
      <c r="D6771" s="0" t="s">
        <v>88</v>
      </c>
      <c r="E6771" s="0" t="n">
        <v>2039</v>
      </c>
      <c r="F6771" s="5" t="n">
        <v>1.38377284553597</v>
      </c>
      <c r="G6771" s="10" t="s">
        <v>4</v>
      </c>
    </row>
    <row r="6772" customFormat="false" ht="14.25" hidden="true" customHeight="false" outlineLevel="0" collapsed="false">
      <c r="A6772" s="0" t="s">
        <v>111</v>
      </c>
      <c r="B6772" s="0" t="s">
        <v>112</v>
      </c>
      <c r="C6772" s="0" t="s">
        <v>84</v>
      </c>
      <c r="D6772" s="0" t="s">
        <v>88</v>
      </c>
      <c r="E6772" s="0" t="n">
        <v>2040</v>
      </c>
      <c r="F6772" s="5" t="n">
        <v>1.58346078061131</v>
      </c>
      <c r="G6772" s="10" t="s">
        <v>4</v>
      </c>
    </row>
    <row r="6773" customFormat="false" ht="14.25" hidden="true" customHeight="false" outlineLevel="0" collapsed="false">
      <c r="A6773" s="0" t="s">
        <v>111</v>
      </c>
      <c r="B6773" s="0" t="s">
        <v>112</v>
      </c>
      <c r="C6773" s="0" t="s">
        <v>84</v>
      </c>
      <c r="D6773" s="0" t="s">
        <v>89</v>
      </c>
      <c r="E6773" s="0" t="n">
        <v>2024</v>
      </c>
      <c r="F6773" s="5" t="n">
        <v>0</v>
      </c>
      <c r="G6773" s="10" t="s">
        <v>4</v>
      </c>
    </row>
    <row r="6774" customFormat="false" ht="14.25" hidden="true" customHeight="false" outlineLevel="0" collapsed="false">
      <c r="A6774" s="0" t="s">
        <v>111</v>
      </c>
      <c r="B6774" s="0" t="s">
        <v>112</v>
      </c>
      <c r="C6774" s="0" t="s">
        <v>84</v>
      </c>
      <c r="D6774" s="0" t="s">
        <v>89</v>
      </c>
      <c r="E6774" s="0" t="n">
        <v>2025</v>
      </c>
      <c r="F6774" s="5" t="n">
        <v>2.15894628838232</v>
      </c>
      <c r="G6774" s="10" t="s">
        <v>4</v>
      </c>
    </row>
    <row r="6775" customFormat="false" ht="14.25" hidden="true" customHeight="false" outlineLevel="0" collapsed="false">
      <c r="A6775" s="0" t="s">
        <v>111</v>
      </c>
      <c r="B6775" s="0" t="s">
        <v>112</v>
      </c>
      <c r="C6775" s="0" t="s">
        <v>84</v>
      </c>
      <c r="D6775" s="0" t="s">
        <v>89</v>
      </c>
      <c r="E6775" s="0" t="n">
        <v>2026</v>
      </c>
      <c r="F6775" s="5" t="n">
        <v>2.03449757721228</v>
      </c>
      <c r="G6775" s="10" t="s">
        <v>4</v>
      </c>
    </row>
    <row r="6776" customFormat="false" ht="14.25" hidden="true" customHeight="false" outlineLevel="0" collapsed="false">
      <c r="A6776" s="0" t="s">
        <v>111</v>
      </c>
      <c r="B6776" s="0" t="s">
        <v>112</v>
      </c>
      <c r="C6776" s="0" t="s">
        <v>84</v>
      </c>
      <c r="D6776" s="0" t="s">
        <v>89</v>
      </c>
      <c r="E6776" s="0" t="n">
        <v>2027</v>
      </c>
      <c r="F6776" s="5" t="n">
        <v>1.76296747968018</v>
      </c>
      <c r="G6776" s="10" t="s">
        <v>4</v>
      </c>
    </row>
    <row r="6777" customFormat="false" ht="14.25" hidden="true" customHeight="false" outlineLevel="0" collapsed="false">
      <c r="A6777" s="0" t="s">
        <v>111</v>
      </c>
      <c r="B6777" s="0" t="s">
        <v>112</v>
      </c>
      <c r="C6777" s="0" t="s">
        <v>84</v>
      </c>
      <c r="D6777" s="0" t="s">
        <v>89</v>
      </c>
      <c r="E6777" s="0" t="n">
        <v>2028</v>
      </c>
      <c r="F6777" s="5" t="n">
        <v>1.78881135549465</v>
      </c>
      <c r="G6777" s="10" t="s">
        <v>4</v>
      </c>
    </row>
    <row r="6778" customFormat="false" ht="14.25" hidden="true" customHeight="false" outlineLevel="0" collapsed="false">
      <c r="A6778" s="0" t="s">
        <v>111</v>
      </c>
      <c r="B6778" s="0" t="s">
        <v>112</v>
      </c>
      <c r="C6778" s="0" t="s">
        <v>84</v>
      </c>
      <c r="D6778" s="0" t="s">
        <v>89</v>
      </c>
      <c r="E6778" s="0" t="n">
        <v>2029</v>
      </c>
      <c r="F6778" s="5" t="n">
        <v>1.629499549811</v>
      </c>
      <c r="G6778" s="10" t="s">
        <v>4</v>
      </c>
    </row>
    <row r="6779" customFormat="false" ht="14.25" hidden="true" customHeight="false" outlineLevel="0" collapsed="false">
      <c r="A6779" s="0" t="s">
        <v>111</v>
      </c>
      <c r="B6779" s="0" t="s">
        <v>112</v>
      </c>
      <c r="C6779" s="0" t="s">
        <v>84</v>
      </c>
      <c r="D6779" s="0" t="s">
        <v>89</v>
      </c>
      <c r="E6779" s="0" t="n">
        <v>2030</v>
      </c>
      <c r="F6779" s="5" t="n">
        <v>3.09880373861838</v>
      </c>
      <c r="G6779" s="10" t="s">
        <v>4</v>
      </c>
    </row>
    <row r="6780" customFormat="false" ht="14.25" hidden="true" customHeight="false" outlineLevel="0" collapsed="false">
      <c r="A6780" s="0" t="s">
        <v>111</v>
      </c>
      <c r="B6780" s="0" t="s">
        <v>112</v>
      </c>
      <c r="C6780" s="0" t="s">
        <v>84</v>
      </c>
      <c r="D6780" s="0" t="s">
        <v>89</v>
      </c>
      <c r="E6780" s="0" t="n">
        <v>2031</v>
      </c>
      <c r="F6780" s="5" t="n">
        <v>3.26776560930429</v>
      </c>
      <c r="G6780" s="10" t="s">
        <v>4</v>
      </c>
    </row>
    <row r="6781" customFormat="false" ht="14.25" hidden="true" customHeight="false" outlineLevel="0" collapsed="false">
      <c r="A6781" s="0" t="s">
        <v>111</v>
      </c>
      <c r="B6781" s="0" t="s">
        <v>112</v>
      </c>
      <c r="C6781" s="0" t="s">
        <v>84</v>
      </c>
      <c r="D6781" s="0" t="s">
        <v>89</v>
      </c>
      <c r="E6781" s="0" t="n">
        <v>2032</v>
      </c>
      <c r="F6781" s="5" t="n">
        <v>3.25779704758361</v>
      </c>
      <c r="G6781" s="10" t="s">
        <v>4</v>
      </c>
    </row>
    <row r="6782" customFormat="false" ht="14.25" hidden="true" customHeight="false" outlineLevel="0" collapsed="false">
      <c r="A6782" s="0" t="s">
        <v>111</v>
      </c>
      <c r="B6782" s="0" t="s">
        <v>112</v>
      </c>
      <c r="C6782" s="0" t="s">
        <v>84</v>
      </c>
      <c r="D6782" s="0" t="s">
        <v>89</v>
      </c>
      <c r="E6782" s="0" t="n">
        <v>2033</v>
      </c>
      <c r="F6782" s="5" t="n">
        <v>5.19170756354214</v>
      </c>
      <c r="G6782" s="10" t="s">
        <v>4</v>
      </c>
    </row>
    <row r="6783" customFormat="false" ht="14.25" hidden="true" customHeight="false" outlineLevel="0" collapsed="false">
      <c r="A6783" s="0" t="s">
        <v>111</v>
      </c>
      <c r="B6783" s="0" t="s">
        <v>112</v>
      </c>
      <c r="C6783" s="0" t="s">
        <v>84</v>
      </c>
      <c r="D6783" s="0" t="s">
        <v>89</v>
      </c>
      <c r="E6783" s="0" t="n">
        <v>2034</v>
      </c>
      <c r="F6783" s="5" t="n">
        <v>5.17685207818683</v>
      </c>
      <c r="G6783" s="10" t="s">
        <v>4</v>
      </c>
    </row>
    <row r="6784" customFormat="false" ht="14.25" hidden="true" customHeight="false" outlineLevel="0" collapsed="false">
      <c r="A6784" s="0" t="s">
        <v>111</v>
      </c>
      <c r="B6784" s="0" t="s">
        <v>112</v>
      </c>
      <c r="C6784" s="0" t="s">
        <v>84</v>
      </c>
      <c r="D6784" s="0" t="s">
        <v>89</v>
      </c>
      <c r="E6784" s="0" t="n">
        <v>2035</v>
      </c>
      <c r="F6784" s="5" t="n">
        <v>8.79494257994725</v>
      </c>
      <c r="G6784" s="10" t="s">
        <v>4</v>
      </c>
    </row>
    <row r="6785" customFormat="false" ht="14.25" hidden="true" customHeight="false" outlineLevel="0" collapsed="false">
      <c r="A6785" s="0" t="s">
        <v>111</v>
      </c>
      <c r="B6785" s="0" t="s">
        <v>112</v>
      </c>
      <c r="C6785" s="0" t="s">
        <v>84</v>
      </c>
      <c r="D6785" s="0" t="s">
        <v>89</v>
      </c>
      <c r="E6785" s="0" t="n">
        <v>2036</v>
      </c>
      <c r="F6785" s="5" t="n">
        <v>10.5022907324494</v>
      </c>
      <c r="G6785" s="10" t="s">
        <v>4</v>
      </c>
    </row>
    <row r="6786" customFormat="false" ht="14.25" hidden="true" customHeight="false" outlineLevel="0" collapsed="false">
      <c r="A6786" s="0" t="s">
        <v>111</v>
      </c>
      <c r="B6786" s="0" t="s">
        <v>112</v>
      </c>
      <c r="C6786" s="0" t="s">
        <v>84</v>
      </c>
      <c r="D6786" s="0" t="s">
        <v>89</v>
      </c>
      <c r="E6786" s="0" t="n">
        <v>2037</v>
      </c>
      <c r="F6786" s="5" t="n">
        <v>12.1959846770259</v>
      </c>
      <c r="G6786" s="10" t="s">
        <v>4</v>
      </c>
    </row>
    <row r="6787" customFormat="false" ht="14.25" hidden="true" customHeight="false" outlineLevel="0" collapsed="false">
      <c r="A6787" s="0" t="s">
        <v>111</v>
      </c>
      <c r="B6787" s="0" t="s">
        <v>112</v>
      </c>
      <c r="C6787" s="0" t="s">
        <v>84</v>
      </c>
      <c r="D6787" s="0" t="s">
        <v>89</v>
      </c>
      <c r="E6787" s="0" t="n">
        <v>2038</v>
      </c>
      <c r="F6787" s="5" t="n">
        <v>14.0719818488506</v>
      </c>
      <c r="G6787" s="10" t="s">
        <v>4</v>
      </c>
    </row>
    <row r="6788" customFormat="false" ht="14.25" hidden="true" customHeight="false" outlineLevel="0" collapsed="false">
      <c r="A6788" s="0" t="s">
        <v>111</v>
      </c>
      <c r="B6788" s="0" t="s">
        <v>112</v>
      </c>
      <c r="C6788" s="0" t="s">
        <v>84</v>
      </c>
      <c r="D6788" s="0" t="s">
        <v>89</v>
      </c>
      <c r="E6788" s="0" t="n">
        <v>2039</v>
      </c>
      <c r="F6788" s="5" t="n">
        <v>16.1510445123494</v>
      </c>
      <c r="G6788" s="10" t="s">
        <v>4</v>
      </c>
    </row>
    <row r="6789" customFormat="false" ht="14.25" hidden="true" customHeight="false" outlineLevel="0" collapsed="false">
      <c r="A6789" s="0" t="s">
        <v>111</v>
      </c>
      <c r="B6789" s="0" t="s">
        <v>112</v>
      </c>
      <c r="C6789" s="0" t="s">
        <v>84</v>
      </c>
      <c r="D6789" s="0" t="s">
        <v>89</v>
      </c>
      <c r="E6789" s="0" t="n">
        <v>2040</v>
      </c>
      <c r="F6789" s="5" t="n">
        <v>18.5040412187317</v>
      </c>
      <c r="G6789" s="10" t="s">
        <v>4</v>
      </c>
    </row>
    <row r="6790" customFormat="false" ht="14.25" hidden="true" customHeight="false" outlineLevel="0" collapsed="false">
      <c r="A6790" s="0" t="s">
        <v>111</v>
      </c>
      <c r="B6790" s="0" t="s">
        <v>112</v>
      </c>
      <c r="C6790" s="0" t="s">
        <v>84</v>
      </c>
      <c r="D6790" s="0" t="s">
        <v>90</v>
      </c>
      <c r="E6790" s="0" t="n">
        <v>2024</v>
      </c>
      <c r="F6790" s="5" t="n">
        <v>0.00763483674063347</v>
      </c>
      <c r="G6790" s="10" t="s">
        <v>4</v>
      </c>
    </row>
    <row r="6791" customFormat="false" ht="14.25" hidden="true" customHeight="false" outlineLevel="0" collapsed="false">
      <c r="A6791" s="0" t="s">
        <v>111</v>
      </c>
      <c r="B6791" s="0" t="s">
        <v>112</v>
      </c>
      <c r="C6791" s="0" t="s">
        <v>84</v>
      </c>
      <c r="D6791" s="0" t="s">
        <v>90</v>
      </c>
      <c r="E6791" s="0" t="n">
        <v>2025</v>
      </c>
      <c r="F6791" s="5" t="n">
        <v>0.0149073469877291</v>
      </c>
      <c r="G6791" s="10" t="s">
        <v>4</v>
      </c>
    </row>
    <row r="6792" customFormat="false" ht="14.25" hidden="true" customHeight="false" outlineLevel="0" collapsed="false">
      <c r="A6792" s="0" t="s">
        <v>111</v>
      </c>
      <c r="B6792" s="0" t="s">
        <v>112</v>
      </c>
      <c r="C6792" s="0" t="s">
        <v>84</v>
      </c>
      <c r="D6792" s="0" t="s">
        <v>90</v>
      </c>
      <c r="E6792" s="0" t="n">
        <v>2026</v>
      </c>
      <c r="F6792" s="5" t="n">
        <v>0.101939978683701</v>
      </c>
      <c r="G6792" s="10" t="s">
        <v>4</v>
      </c>
    </row>
    <row r="6793" customFormat="false" ht="14.25" hidden="true" customHeight="false" outlineLevel="0" collapsed="false">
      <c r="A6793" s="0" t="s">
        <v>111</v>
      </c>
      <c r="B6793" s="0" t="s">
        <v>112</v>
      </c>
      <c r="C6793" s="0" t="s">
        <v>84</v>
      </c>
      <c r="D6793" s="0" t="s">
        <v>90</v>
      </c>
      <c r="E6793" s="0" t="n">
        <v>2027</v>
      </c>
      <c r="F6793" s="5" t="n">
        <v>0.338206591469659</v>
      </c>
      <c r="G6793" s="10" t="s">
        <v>4</v>
      </c>
    </row>
    <row r="6794" customFormat="false" ht="14.25" hidden="true" customHeight="false" outlineLevel="0" collapsed="false">
      <c r="A6794" s="0" t="s">
        <v>111</v>
      </c>
      <c r="B6794" s="0" t="s">
        <v>112</v>
      </c>
      <c r="C6794" s="0" t="s">
        <v>84</v>
      </c>
      <c r="D6794" s="0" t="s">
        <v>90</v>
      </c>
      <c r="E6794" s="0" t="n">
        <v>2028</v>
      </c>
      <c r="F6794" s="5" t="n">
        <v>0.784563989074599</v>
      </c>
      <c r="G6794" s="10" t="s">
        <v>4</v>
      </c>
    </row>
    <row r="6795" customFormat="false" ht="14.25" hidden="true" customHeight="false" outlineLevel="0" collapsed="false">
      <c r="A6795" s="0" t="s">
        <v>111</v>
      </c>
      <c r="B6795" s="0" t="s">
        <v>112</v>
      </c>
      <c r="C6795" s="0" t="s">
        <v>84</v>
      </c>
      <c r="D6795" s="0" t="s">
        <v>90</v>
      </c>
      <c r="E6795" s="0" t="n">
        <v>2029</v>
      </c>
      <c r="F6795" s="5" t="n">
        <v>1.3848693185554</v>
      </c>
      <c r="G6795" s="10" t="s">
        <v>4</v>
      </c>
    </row>
    <row r="6796" customFormat="false" ht="14.25" hidden="true" customHeight="false" outlineLevel="0" collapsed="false">
      <c r="A6796" s="0" t="s">
        <v>111</v>
      </c>
      <c r="B6796" s="0" t="s">
        <v>112</v>
      </c>
      <c r="C6796" s="0" t="s">
        <v>84</v>
      </c>
      <c r="D6796" s="0" t="s">
        <v>90</v>
      </c>
      <c r="E6796" s="0" t="n">
        <v>2030</v>
      </c>
      <c r="F6796" s="5" t="n">
        <v>2.11497747523284</v>
      </c>
      <c r="G6796" s="10" t="s">
        <v>4</v>
      </c>
    </row>
    <row r="6797" customFormat="false" ht="14.25" hidden="true" customHeight="false" outlineLevel="0" collapsed="false">
      <c r="A6797" s="0" t="s">
        <v>111</v>
      </c>
      <c r="B6797" s="0" t="s">
        <v>112</v>
      </c>
      <c r="C6797" s="0" t="s">
        <v>84</v>
      </c>
      <c r="D6797" s="0" t="s">
        <v>90</v>
      </c>
      <c r="E6797" s="0" t="n">
        <v>2031</v>
      </c>
      <c r="F6797" s="5" t="n">
        <v>2.88937965974436</v>
      </c>
      <c r="G6797" s="10" t="s">
        <v>4</v>
      </c>
    </row>
    <row r="6798" customFormat="false" ht="14.25" hidden="true" customHeight="false" outlineLevel="0" collapsed="false">
      <c r="A6798" s="0" t="s">
        <v>111</v>
      </c>
      <c r="B6798" s="0" t="s">
        <v>112</v>
      </c>
      <c r="C6798" s="0" t="s">
        <v>84</v>
      </c>
      <c r="D6798" s="0" t="s">
        <v>90</v>
      </c>
      <c r="E6798" s="0" t="n">
        <v>2032</v>
      </c>
      <c r="F6798" s="5" t="n">
        <v>3.6950810955798</v>
      </c>
      <c r="G6798" s="10" t="s">
        <v>4</v>
      </c>
    </row>
    <row r="6799" customFormat="false" ht="14.25" hidden="true" customHeight="false" outlineLevel="0" collapsed="false">
      <c r="A6799" s="0" t="s">
        <v>111</v>
      </c>
      <c r="B6799" s="0" t="s">
        <v>112</v>
      </c>
      <c r="C6799" s="0" t="s">
        <v>84</v>
      </c>
      <c r="D6799" s="0" t="s">
        <v>90</v>
      </c>
      <c r="E6799" s="0" t="n">
        <v>2033</v>
      </c>
      <c r="F6799" s="5" t="n">
        <v>4.51600360620391</v>
      </c>
      <c r="G6799" s="10" t="s">
        <v>4</v>
      </c>
    </row>
    <row r="6800" customFormat="false" ht="14.25" hidden="true" customHeight="false" outlineLevel="0" collapsed="false">
      <c r="A6800" s="0" t="s">
        <v>111</v>
      </c>
      <c r="B6800" s="0" t="s">
        <v>112</v>
      </c>
      <c r="C6800" s="0" t="s">
        <v>84</v>
      </c>
      <c r="D6800" s="0" t="s">
        <v>90</v>
      </c>
      <c r="E6800" s="0" t="n">
        <v>2034</v>
      </c>
      <c r="F6800" s="5" t="n">
        <v>5.32996193763409</v>
      </c>
      <c r="G6800" s="10" t="s">
        <v>4</v>
      </c>
    </row>
    <row r="6801" customFormat="false" ht="14.25" hidden="true" customHeight="false" outlineLevel="0" collapsed="false">
      <c r="A6801" s="0" t="s">
        <v>111</v>
      </c>
      <c r="B6801" s="0" t="s">
        <v>112</v>
      </c>
      <c r="C6801" s="0" t="s">
        <v>84</v>
      </c>
      <c r="D6801" s="0" t="s">
        <v>90</v>
      </c>
      <c r="E6801" s="0" t="n">
        <v>2035</v>
      </c>
      <c r="F6801" s="5" t="n">
        <v>6.32920012496889</v>
      </c>
      <c r="G6801" s="10" t="s">
        <v>4</v>
      </c>
    </row>
    <row r="6802" customFormat="false" ht="14.25" hidden="true" customHeight="false" outlineLevel="0" collapsed="false">
      <c r="A6802" s="0" t="s">
        <v>111</v>
      </c>
      <c r="B6802" s="0" t="s">
        <v>112</v>
      </c>
      <c r="C6802" s="0" t="s">
        <v>84</v>
      </c>
      <c r="D6802" s="0" t="s">
        <v>90</v>
      </c>
      <c r="E6802" s="0" t="n">
        <v>2036</v>
      </c>
      <c r="F6802" s="5" t="n">
        <v>7.3435828379053</v>
      </c>
      <c r="G6802" s="10" t="s">
        <v>4</v>
      </c>
    </row>
    <row r="6803" customFormat="false" ht="14.25" hidden="true" customHeight="false" outlineLevel="0" collapsed="false">
      <c r="A6803" s="0" t="s">
        <v>111</v>
      </c>
      <c r="B6803" s="0" t="s">
        <v>112</v>
      </c>
      <c r="C6803" s="0" t="s">
        <v>84</v>
      </c>
      <c r="D6803" s="0" t="s">
        <v>90</v>
      </c>
      <c r="E6803" s="0" t="n">
        <v>2037</v>
      </c>
      <c r="F6803" s="5" t="n">
        <v>8.36548128725124</v>
      </c>
      <c r="G6803" s="10" t="s">
        <v>4</v>
      </c>
    </row>
    <row r="6804" customFormat="false" ht="14.25" hidden="true" customHeight="false" outlineLevel="0" collapsed="false">
      <c r="A6804" s="0" t="s">
        <v>111</v>
      </c>
      <c r="B6804" s="0" t="s">
        <v>112</v>
      </c>
      <c r="C6804" s="0" t="s">
        <v>84</v>
      </c>
      <c r="D6804" s="0" t="s">
        <v>90</v>
      </c>
      <c r="E6804" s="0" t="n">
        <v>2038</v>
      </c>
      <c r="F6804" s="5" t="n">
        <v>9.38959856563237</v>
      </c>
      <c r="G6804" s="10" t="s">
        <v>4</v>
      </c>
    </row>
    <row r="6805" customFormat="false" ht="14.25" hidden="true" customHeight="false" outlineLevel="0" collapsed="false">
      <c r="A6805" s="0" t="s">
        <v>111</v>
      </c>
      <c r="B6805" s="0" t="s">
        <v>112</v>
      </c>
      <c r="C6805" s="0" t="s">
        <v>84</v>
      </c>
      <c r="D6805" s="0" t="s">
        <v>90</v>
      </c>
      <c r="E6805" s="0" t="n">
        <v>2039</v>
      </c>
      <c r="F6805" s="5" t="n">
        <v>10.4131739711613</v>
      </c>
      <c r="G6805" s="10" t="s">
        <v>4</v>
      </c>
    </row>
    <row r="6806" customFormat="false" ht="14.25" hidden="true" customHeight="false" outlineLevel="0" collapsed="false">
      <c r="A6806" s="0" t="s">
        <v>111</v>
      </c>
      <c r="B6806" s="0" t="s">
        <v>112</v>
      </c>
      <c r="C6806" s="0" t="s">
        <v>84</v>
      </c>
      <c r="D6806" s="0" t="s">
        <v>90</v>
      </c>
      <c r="E6806" s="0" t="n">
        <v>2040</v>
      </c>
      <c r="F6806" s="5" t="n">
        <v>11.4539692477845</v>
      </c>
      <c r="G6806" s="10" t="s">
        <v>4</v>
      </c>
    </row>
    <row r="6807" customFormat="false" ht="14.25" hidden="true" customHeight="false" outlineLevel="0" collapsed="false">
      <c r="A6807" s="0" t="s">
        <v>111</v>
      </c>
      <c r="B6807" s="0" t="s">
        <v>112</v>
      </c>
      <c r="C6807" s="0" t="s">
        <v>84</v>
      </c>
      <c r="D6807" s="0" t="s">
        <v>91</v>
      </c>
      <c r="E6807" s="0" t="n">
        <v>2024</v>
      </c>
      <c r="F6807" s="5" t="n">
        <v>5.47758812735745</v>
      </c>
      <c r="G6807" s="10" t="s">
        <v>4</v>
      </c>
    </row>
    <row r="6808" customFormat="false" ht="14.25" hidden="true" customHeight="false" outlineLevel="0" collapsed="false">
      <c r="A6808" s="0" t="s">
        <v>111</v>
      </c>
      <c r="B6808" s="0" t="s">
        <v>112</v>
      </c>
      <c r="C6808" s="0" t="s">
        <v>84</v>
      </c>
      <c r="D6808" s="0" t="s">
        <v>91</v>
      </c>
      <c r="E6808" s="0" t="n">
        <v>2025</v>
      </c>
      <c r="F6808" s="5" t="n">
        <v>6.33142454552658</v>
      </c>
      <c r="G6808" s="10" t="s">
        <v>4</v>
      </c>
    </row>
    <row r="6809" customFormat="false" ht="14.25" hidden="true" customHeight="false" outlineLevel="0" collapsed="false">
      <c r="A6809" s="0" t="s">
        <v>111</v>
      </c>
      <c r="B6809" s="0" t="s">
        <v>112</v>
      </c>
      <c r="C6809" s="0" t="s">
        <v>84</v>
      </c>
      <c r="D6809" s="0" t="s">
        <v>91</v>
      </c>
      <c r="E6809" s="0" t="n">
        <v>2026</v>
      </c>
      <c r="F6809" s="5" t="n">
        <v>7.21181083142259</v>
      </c>
      <c r="G6809" s="10" t="s">
        <v>4</v>
      </c>
    </row>
    <row r="6810" customFormat="false" ht="14.25" hidden="true" customHeight="false" outlineLevel="0" collapsed="false">
      <c r="A6810" s="0" t="s">
        <v>111</v>
      </c>
      <c r="B6810" s="0" t="s">
        <v>112</v>
      </c>
      <c r="C6810" s="0" t="s">
        <v>84</v>
      </c>
      <c r="D6810" s="0" t="s">
        <v>91</v>
      </c>
      <c r="E6810" s="0" t="n">
        <v>2027</v>
      </c>
      <c r="F6810" s="5" t="n">
        <v>8.08292256964449</v>
      </c>
      <c r="G6810" s="10" t="s">
        <v>4</v>
      </c>
    </row>
    <row r="6811" customFormat="false" ht="14.25" hidden="true" customHeight="false" outlineLevel="0" collapsed="false">
      <c r="A6811" s="0" t="s">
        <v>111</v>
      </c>
      <c r="B6811" s="0" t="s">
        <v>112</v>
      </c>
      <c r="C6811" s="0" t="s">
        <v>84</v>
      </c>
      <c r="D6811" s="0" t="s">
        <v>91</v>
      </c>
      <c r="E6811" s="0" t="n">
        <v>2028</v>
      </c>
      <c r="F6811" s="5" t="n">
        <v>8.95810992295146</v>
      </c>
      <c r="G6811" s="10" t="s">
        <v>4</v>
      </c>
    </row>
    <row r="6812" customFormat="false" ht="14.25" hidden="true" customHeight="false" outlineLevel="0" collapsed="false">
      <c r="A6812" s="0" t="s">
        <v>111</v>
      </c>
      <c r="B6812" s="0" t="s">
        <v>112</v>
      </c>
      <c r="C6812" s="0" t="s">
        <v>84</v>
      </c>
      <c r="D6812" s="0" t="s">
        <v>91</v>
      </c>
      <c r="E6812" s="0" t="n">
        <v>2029</v>
      </c>
      <c r="F6812" s="5" t="n">
        <v>9.8287027255199</v>
      </c>
      <c r="G6812" s="10" t="s">
        <v>4</v>
      </c>
    </row>
    <row r="6813" customFormat="false" ht="14.25" hidden="true" customHeight="false" outlineLevel="0" collapsed="false">
      <c r="A6813" s="0" t="s">
        <v>111</v>
      </c>
      <c r="B6813" s="0" t="s">
        <v>112</v>
      </c>
      <c r="C6813" s="0" t="s">
        <v>84</v>
      </c>
      <c r="D6813" s="0" t="s">
        <v>91</v>
      </c>
      <c r="E6813" s="0" t="n">
        <v>2030</v>
      </c>
      <c r="F6813" s="5" t="n">
        <v>10.6924199770096</v>
      </c>
      <c r="G6813" s="10" t="s">
        <v>4</v>
      </c>
    </row>
    <row r="6814" customFormat="false" ht="14.25" hidden="true" customHeight="false" outlineLevel="0" collapsed="false">
      <c r="A6814" s="0" t="s">
        <v>111</v>
      </c>
      <c r="B6814" s="0" t="s">
        <v>112</v>
      </c>
      <c r="C6814" s="0" t="s">
        <v>84</v>
      </c>
      <c r="D6814" s="0" t="s">
        <v>91</v>
      </c>
      <c r="E6814" s="0" t="n">
        <v>2031</v>
      </c>
      <c r="F6814" s="5" t="n">
        <v>11.5548939266709</v>
      </c>
      <c r="G6814" s="10" t="s">
        <v>4</v>
      </c>
    </row>
    <row r="6815" customFormat="false" ht="14.25" hidden="true" customHeight="false" outlineLevel="0" collapsed="false">
      <c r="A6815" s="0" t="s">
        <v>111</v>
      </c>
      <c r="B6815" s="0" t="s">
        <v>112</v>
      </c>
      <c r="C6815" s="0" t="s">
        <v>84</v>
      </c>
      <c r="D6815" s="0" t="s">
        <v>91</v>
      </c>
      <c r="E6815" s="0" t="n">
        <v>2032</v>
      </c>
      <c r="F6815" s="5" t="n">
        <v>12.4161268727222</v>
      </c>
      <c r="G6815" s="10" t="s">
        <v>4</v>
      </c>
    </row>
    <row r="6816" customFormat="false" ht="14.25" hidden="true" customHeight="false" outlineLevel="0" collapsed="false">
      <c r="A6816" s="0" t="s">
        <v>111</v>
      </c>
      <c r="B6816" s="0" t="s">
        <v>112</v>
      </c>
      <c r="C6816" s="0" t="s">
        <v>84</v>
      </c>
      <c r="D6816" s="0" t="s">
        <v>91</v>
      </c>
      <c r="E6816" s="0" t="n">
        <v>2033</v>
      </c>
      <c r="F6816" s="5" t="n">
        <v>13.2761211093354</v>
      </c>
      <c r="G6816" s="10" t="s">
        <v>4</v>
      </c>
    </row>
    <row r="6817" customFormat="false" ht="14.25" hidden="true" customHeight="false" outlineLevel="0" collapsed="false">
      <c r="A6817" s="0" t="s">
        <v>111</v>
      </c>
      <c r="B6817" s="0" t="s">
        <v>112</v>
      </c>
      <c r="C6817" s="0" t="s">
        <v>84</v>
      </c>
      <c r="D6817" s="0" t="s">
        <v>91</v>
      </c>
      <c r="E6817" s="0" t="n">
        <v>2034</v>
      </c>
      <c r="F6817" s="5" t="n">
        <v>14.1348801234679</v>
      </c>
      <c r="G6817" s="10" t="s">
        <v>4</v>
      </c>
    </row>
    <row r="6818" customFormat="false" ht="14.25" hidden="true" customHeight="false" outlineLevel="0" collapsed="false">
      <c r="A6818" s="0" t="s">
        <v>111</v>
      </c>
      <c r="B6818" s="0" t="s">
        <v>112</v>
      </c>
      <c r="C6818" s="0" t="s">
        <v>84</v>
      </c>
      <c r="D6818" s="0" t="s">
        <v>91</v>
      </c>
      <c r="E6818" s="0" t="n">
        <v>2035</v>
      </c>
      <c r="F6818" s="5" t="n">
        <v>14.9924057999812</v>
      </c>
      <c r="G6818" s="10" t="s">
        <v>4</v>
      </c>
    </row>
    <row r="6819" customFormat="false" ht="14.25" hidden="true" customHeight="false" outlineLevel="0" collapsed="false">
      <c r="A6819" s="0" t="s">
        <v>111</v>
      </c>
      <c r="B6819" s="0" t="s">
        <v>112</v>
      </c>
      <c r="C6819" s="0" t="s">
        <v>84</v>
      </c>
      <c r="D6819" s="0" t="s">
        <v>91</v>
      </c>
      <c r="E6819" s="0" t="n">
        <v>2036</v>
      </c>
      <c r="F6819" s="5" t="n">
        <v>15.848701614337</v>
      </c>
      <c r="G6819" s="10" t="s">
        <v>4</v>
      </c>
    </row>
    <row r="6820" customFormat="false" ht="14.25" hidden="true" customHeight="false" outlineLevel="0" collapsed="false">
      <c r="A6820" s="0" t="s">
        <v>111</v>
      </c>
      <c r="B6820" s="0" t="s">
        <v>112</v>
      </c>
      <c r="C6820" s="0" t="s">
        <v>84</v>
      </c>
      <c r="D6820" s="0" t="s">
        <v>91</v>
      </c>
      <c r="E6820" s="0" t="n">
        <v>2037</v>
      </c>
      <c r="F6820" s="5" t="n">
        <v>16.7037694422124</v>
      </c>
      <c r="G6820" s="10" t="s">
        <v>4</v>
      </c>
    </row>
    <row r="6821" customFormat="false" ht="14.25" hidden="true" customHeight="false" outlineLevel="0" collapsed="false">
      <c r="A6821" s="0" t="s">
        <v>111</v>
      </c>
      <c r="B6821" s="0" t="s">
        <v>112</v>
      </c>
      <c r="C6821" s="0" t="s">
        <v>84</v>
      </c>
      <c r="D6821" s="0" t="s">
        <v>91</v>
      </c>
      <c r="E6821" s="0" t="n">
        <v>2038</v>
      </c>
      <c r="F6821" s="5" t="n">
        <v>17.557612747614</v>
      </c>
      <c r="G6821" s="10" t="s">
        <v>4</v>
      </c>
    </row>
    <row r="6822" customFormat="false" ht="14.25" hidden="true" customHeight="false" outlineLevel="0" collapsed="false">
      <c r="A6822" s="0" t="s">
        <v>111</v>
      </c>
      <c r="B6822" s="0" t="s">
        <v>112</v>
      </c>
      <c r="C6822" s="0" t="s">
        <v>84</v>
      </c>
      <c r="D6822" s="0" t="s">
        <v>91</v>
      </c>
      <c r="E6822" s="0" t="n">
        <v>2039</v>
      </c>
      <c r="F6822" s="5" t="n">
        <v>18.4102337945828</v>
      </c>
      <c r="G6822" s="10" t="s">
        <v>4</v>
      </c>
    </row>
    <row r="6823" customFormat="false" ht="14.25" hidden="true" customHeight="false" outlineLevel="0" collapsed="false">
      <c r="A6823" s="0" t="s">
        <v>111</v>
      </c>
      <c r="B6823" s="0" t="s">
        <v>112</v>
      </c>
      <c r="C6823" s="0" t="s">
        <v>84</v>
      </c>
      <c r="D6823" s="0" t="s">
        <v>91</v>
      </c>
      <c r="E6823" s="0" t="n">
        <v>2040</v>
      </c>
      <c r="F6823" s="5" t="n">
        <v>19.2616348431675</v>
      </c>
      <c r="G6823" s="10" t="s">
        <v>4</v>
      </c>
    </row>
    <row r="6824" customFormat="false" ht="14.25" hidden="true" customHeight="false" outlineLevel="0" collapsed="false">
      <c r="A6824" s="0" t="s">
        <v>111</v>
      </c>
      <c r="B6824" s="0" t="s">
        <v>112</v>
      </c>
      <c r="C6824" s="0" t="s">
        <v>84</v>
      </c>
      <c r="D6824" s="0" t="s">
        <v>92</v>
      </c>
      <c r="E6824" s="0" t="n">
        <v>2024</v>
      </c>
      <c r="F6824" s="5" t="n">
        <v>1.44338175832489</v>
      </c>
      <c r="G6824" s="10" t="s">
        <v>4</v>
      </c>
    </row>
    <row r="6825" customFormat="false" ht="14.25" hidden="true" customHeight="false" outlineLevel="0" collapsed="false">
      <c r="A6825" s="0" t="s">
        <v>111</v>
      </c>
      <c r="B6825" s="0" t="s">
        <v>112</v>
      </c>
      <c r="C6825" s="0" t="s">
        <v>84</v>
      </c>
      <c r="D6825" s="0" t="s">
        <v>92</v>
      </c>
      <c r="E6825" s="0" t="n">
        <v>2025</v>
      </c>
      <c r="F6825" s="5" t="n">
        <v>1.75822488186999</v>
      </c>
      <c r="G6825" s="10" t="s">
        <v>4</v>
      </c>
    </row>
    <row r="6826" customFormat="false" ht="14.25" hidden="true" customHeight="false" outlineLevel="0" collapsed="false">
      <c r="A6826" s="0" t="s">
        <v>111</v>
      </c>
      <c r="B6826" s="0" t="s">
        <v>112</v>
      </c>
      <c r="C6826" s="0" t="s">
        <v>84</v>
      </c>
      <c r="D6826" s="0" t="s">
        <v>92</v>
      </c>
      <c r="E6826" s="0" t="n">
        <v>2026</v>
      </c>
      <c r="F6826" s="5" t="n">
        <v>2.24769488193614</v>
      </c>
      <c r="G6826" s="10" t="s">
        <v>4</v>
      </c>
    </row>
    <row r="6827" customFormat="false" ht="14.25" hidden="true" customHeight="false" outlineLevel="0" collapsed="false">
      <c r="A6827" s="0" t="s">
        <v>111</v>
      </c>
      <c r="B6827" s="0" t="s">
        <v>112</v>
      </c>
      <c r="C6827" s="0" t="s">
        <v>84</v>
      </c>
      <c r="D6827" s="0" t="s">
        <v>92</v>
      </c>
      <c r="E6827" s="0" t="n">
        <v>2027</v>
      </c>
      <c r="F6827" s="5" t="n">
        <v>2.72528068030312</v>
      </c>
      <c r="G6827" s="10" t="s">
        <v>4</v>
      </c>
    </row>
    <row r="6828" customFormat="false" ht="14.25" hidden="true" customHeight="false" outlineLevel="0" collapsed="false">
      <c r="A6828" s="0" t="s">
        <v>111</v>
      </c>
      <c r="B6828" s="0" t="s">
        <v>112</v>
      </c>
      <c r="C6828" s="0" t="s">
        <v>84</v>
      </c>
      <c r="D6828" s="0" t="s">
        <v>92</v>
      </c>
      <c r="E6828" s="0" t="n">
        <v>2028</v>
      </c>
      <c r="F6828" s="5" t="n">
        <v>3.35182393187863</v>
      </c>
      <c r="G6828" s="10" t="s">
        <v>4</v>
      </c>
    </row>
    <row r="6829" customFormat="false" ht="14.25" hidden="true" customHeight="false" outlineLevel="0" collapsed="false">
      <c r="A6829" s="0" t="s">
        <v>111</v>
      </c>
      <c r="B6829" s="0" t="s">
        <v>112</v>
      </c>
      <c r="C6829" s="0" t="s">
        <v>84</v>
      </c>
      <c r="D6829" s="0" t="s">
        <v>92</v>
      </c>
      <c r="E6829" s="0" t="n">
        <v>2029</v>
      </c>
      <c r="F6829" s="5" t="n">
        <v>3.97704365769702</v>
      </c>
      <c r="G6829" s="10" t="s">
        <v>4</v>
      </c>
    </row>
    <row r="6830" customFormat="false" ht="14.25" hidden="true" customHeight="false" outlineLevel="0" collapsed="false">
      <c r="A6830" s="0" t="s">
        <v>111</v>
      </c>
      <c r="B6830" s="0" t="s">
        <v>112</v>
      </c>
      <c r="C6830" s="0" t="s">
        <v>84</v>
      </c>
      <c r="D6830" s="0" t="s">
        <v>92</v>
      </c>
      <c r="E6830" s="0" t="n">
        <v>2030</v>
      </c>
      <c r="F6830" s="5" t="n">
        <v>4.74105356550271</v>
      </c>
      <c r="G6830" s="10" t="s">
        <v>4</v>
      </c>
    </row>
    <row r="6831" customFormat="false" ht="14.25" hidden="true" customHeight="false" outlineLevel="0" collapsed="false">
      <c r="A6831" s="0" t="s">
        <v>111</v>
      </c>
      <c r="B6831" s="0" t="s">
        <v>112</v>
      </c>
      <c r="C6831" s="0" t="s">
        <v>84</v>
      </c>
      <c r="D6831" s="0" t="s">
        <v>92</v>
      </c>
      <c r="E6831" s="0" t="n">
        <v>2031</v>
      </c>
      <c r="F6831" s="5" t="n">
        <v>5.47009675047686</v>
      </c>
      <c r="G6831" s="10" t="s">
        <v>4</v>
      </c>
    </row>
    <row r="6832" customFormat="false" ht="14.25" hidden="true" customHeight="false" outlineLevel="0" collapsed="false">
      <c r="A6832" s="0" t="s">
        <v>111</v>
      </c>
      <c r="B6832" s="0" t="s">
        <v>112</v>
      </c>
      <c r="C6832" s="0" t="s">
        <v>84</v>
      </c>
      <c r="D6832" s="0" t="s">
        <v>92</v>
      </c>
      <c r="E6832" s="0" t="n">
        <v>2032</v>
      </c>
      <c r="F6832" s="5" t="n">
        <v>6.3200903789731</v>
      </c>
      <c r="G6832" s="10" t="s">
        <v>4</v>
      </c>
    </row>
    <row r="6833" customFormat="false" ht="14.25" hidden="true" customHeight="false" outlineLevel="0" collapsed="false">
      <c r="A6833" s="0" t="s">
        <v>111</v>
      </c>
      <c r="B6833" s="0" t="s">
        <v>112</v>
      </c>
      <c r="C6833" s="0" t="s">
        <v>84</v>
      </c>
      <c r="D6833" s="0" t="s">
        <v>92</v>
      </c>
      <c r="E6833" s="0" t="n">
        <v>2033</v>
      </c>
      <c r="F6833" s="5" t="n">
        <v>7.2898385993949</v>
      </c>
      <c r="G6833" s="10" t="s">
        <v>4</v>
      </c>
    </row>
    <row r="6834" customFormat="false" ht="14.25" hidden="true" customHeight="false" outlineLevel="0" collapsed="false">
      <c r="A6834" s="0" t="s">
        <v>111</v>
      </c>
      <c r="B6834" s="0" t="s">
        <v>112</v>
      </c>
      <c r="C6834" s="0" t="s">
        <v>84</v>
      </c>
      <c r="D6834" s="0" t="s">
        <v>92</v>
      </c>
      <c r="E6834" s="0" t="n">
        <v>2034</v>
      </c>
      <c r="F6834" s="5" t="n">
        <v>8.23224108946995</v>
      </c>
      <c r="G6834" s="10" t="s">
        <v>4</v>
      </c>
    </row>
    <row r="6835" customFormat="false" ht="14.25" hidden="true" customHeight="false" outlineLevel="0" collapsed="false">
      <c r="A6835" s="0" t="s">
        <v>111</v>
      </c>
      <c r="B6835" s="0" t="s">
        <v>112</v>
      </c>
      <c r="C6835" s="0" t="s">
        <v>84</v>
      </c>
      <c r="D6835" s="0" t="s">
        <v>92</v>
      </c>
      <c r="E6835" s="0" t="n">
        <v>2035</v>
      </c>
      <c r="F6835" s="5" t="n">
        <v>9.15493600600301</v>
      </c>
      <c r="G6835" s="10" t="s">
        <v>4</v>
      </c>
    </row>
    <row r="6836" customFormat="false" ht="14.25" hidden="true" customHeight="false" outlineLevel="0" collapsed="false">
      <c r="A6836" s="0" t="s">
        <v>111</v>
      </c>
      <c r="B6836" s="0" t="s">
        <v>112</v>
      </c>
      <c r="C6836" s="0" t="s">
        <v>84</v>
      </c>
      <c r="D6836" s="0" t="s">
        <v>92</v>
      </c>
      <c r="E6836" s="0" t="n">
        <v>2036</v>
      </c>
      <c r="F6836" s="5" t="n">
        <v>10.0613296181284</v>
      </c>
      <c r="G6836" s="10" t="s">
        <v>4</v>
      </c>
    </row>
    <row r="6837" customFormat="false" ht="14.25" hidden="true" customHeight="false" outlineLevel="0" collapsed="false">
      <c r="A6837" s="0" t="s">
        <v>111</v>
      </c>
      <c r="B6837" s="0" t="s">
        <v>112</v>
      </c>
      <c r="C6837" s="0" t="s">
        <v>84</v>
      </c>
      <c r="D6837" s="0" t="s">
        <v>92</v>
      </c>
      <c r="E6837" s="0" t="n">
        <v>2037</v>
      </c>
      <c r="F6837" s="5" t="n">
        <v>10.7992391593986</v>
      </c>
      <c r="G6837" s="10" t="s">
        <v>4</v>
      </c>
    </row>
    <row r="6838" customFormat="false" ht="14.25" hidden="true" customHeight="false" outlineLevel="0" collapsed="false">
      <c r="A6838" s="0" t="s">
        <v>111</v>
      </c>
      <c r="B6838" s="0" t="s">
        <v>112</v>
      </c>
      <c r="C6838" s="0" t="s">
        <v>84</v>
      </c>
      <c r="D6838" s="0" t="s">
        <v>92</v>
      </c>
      <c r="E6838" s="0" t="n">
        <v>2038</v>
      </c>
      <c r="F6838" s="5" t="n">
        <v>11.5078936034189</v>
      </c>
      <c r="G6838" s="10" t="s">
        <v>4</v>
      </c>
    </row>
    <row r="6839" customFormat="false" ht="14.25" hidden="true" customHeight="false" outlineLevel="0" collapsed="false">
      <c r="A6839" s="0" t="s">
        <v>111</v>
      </c>
      <c r="B6839" s="0" t="s">
        <v>112</v>
      </c>
      <c r="C6839" s="0" t="s">
        <v>84</v>
      </c>
      <c r="D6839" s="0" t="s">
        <v>92</v>
      </c>
      <c r="E6839" s="0" t="n">
        <v>2039</v>
      </c>
      <c r="F6839" s="5" t="n">
        <v>12.0324265898506</v>
      </c>
      <c r="G6839" s="10" t="s">
        <v>4</v>
      </c>
    </row>
    <row r="6840" customFormat="false" ht="14.25" hidden="true" customHeight="false" outlineLevel="0" collapsed="false">
      <c r="A6840" s="0" t="s">
        <v>111</v>
      </c>
      <c r="B6840" s="0" t="s">
        <v>112</v>
      </c>
      <c r="C6840" s="0" t="s">
        <v>84</v>
      </c>
      <c r="D6840" s="0" t="s">
        <v>92</v>
      </c>
      <c r="E6840" s="0" t="n">
        <v>2040</v>
      </c>
      <c r="F6840" s="5" t="n">
        <v>12.5123578765416</v>
      </c>
      <c r="G6840" s="10" t="s">
        <v>4</v>
      </c>
    </row>
    <row r="6841" customFormat="false" ht="14.25" hidden="true" customHeight="false" outlineLevel="0" collapsed="false">
      <c r="A6841" s="0" t="s">
        <v>111</v>
      </c>
      <c r="B6841" s="0" t="s">
        <v>112</v>
      </c>
      <c r="C6841" s="0" t="s">
        <v>84</v>
      </c>
      <c r="D6841" s="0" t="s">
        <v>71</v>
      </c>
      <c r="E6841" s="0" t="n">
        <v>2024</v>
      </c>
      <c r="F6841" s="5" t="n">
        <v>6.92860472242297</v>
      </c>
      <c r="G6841" s="10" t="s">
        <v>4</v>
      </c>
    </row>
    <row r="6842" customFormat="false" ht="14.25" hidden="true" customHeight="false" outlineLevel="0" collapsed="false">
      <c r="A6842" s="0" t="s">
        <v>111</v>
      </c>
      <c r="B6842" s="0" t="s">
        <v>112</v>
      </c>
      <c r="C6842" s="0" t="s">
        <v>84</v>
      </c>
      <c r="D6842" s="0" t="s">
        <v>71</v>
      </c>
      <c r="E6842" s="0" t="n">
        <v>2025</v>
      </c>
      <c r="F6842" s="5" t="n">
        <v>10.4190105465688</v>
      </c>
      <c r="G6842" s="10" t="s">
        <v>4</v>
      </c>
    </row>
    <row r="6843" customFormat="false" ht="14.25" hidden="true" customHeight="false" outlineLevel="0" collapsed="false">
      <c r="A6843" s="0" t="s">
        <v>111</v>
      </c>
      <c r="B6843" s="0" t="s">
        <v>112</v>
      </c>
      <c r="C6843" s="0" t="s">
        <v>84</v>
      </c>
      <c r="D6843" s="0" t="s">
        <v>71</v>
      </c>
      <c r="E6843" s="0" t="n">
        <v>2026</v>
      </c>
      <c r="F6843" s="5" t="n">
        <v>11.7949006242605</v>
      </c>
      <c r="G6843" s="10" t="s">
        <v>4</v>
      </c>
    </row>
    <row r="6844" customFormat="false" ht="14.25" hidden="true" customHeight="false" outlineLevel="0" collapsed="false">
      <c r="A6844" s="0" t="s">
        <v>111</v>
      </c>
      <c r="B6844" s="0" t="s">
        <v>112</v>
      </c>
      <c r="C6844" s="0" t="s">
        <v>84</v>
      </c>
      <c r="D6844" s="0" t="s">
        <v>71</v>
      </c>
      <c r="E6844" s="0" t="n">
        <v>2027</v>
      </c>
      <c r="F6844" s="5" t="n">
        <v>13.1349372284609</v>
      </c>
      <c r="G6844" s="10" t="s">
        <v>4</v>
      </c>
    </row>
    <row r="6845" customFormat="false" ht="14.25" hidden="true" customHeight="false" outlineLevel="0" collapsed="false">
      <c r="A6845" s="0" t="s">
        <v>111</v>
      </c>
      <c r="B6845" s="0" t="s">
        <v>112</v>
      </c>
      <c r="C6845" s="0" t="s">
        <v>84</v>
      </c>
      <c r="D6845" s="0" t="s">
        <v>71</v>
      </c>
      <c r="E6845" s="0" t="n">
        <v>2028</v>
      </c>
      <c r="F6845" s="5" t="n">
        <v>15.1690712136071</v>
      </c>
      <c r="G6845" s="10" t="s">
        <v>4</v>
      </c>
    </row>
    <row r="6846" customFormat="false" ht="14.25" hidden="true" customHeight="false" outlineLevel="0" collapsed="false">
      <c r="A6846" s="0" t="s">
        <v>111</v>
      </c>
      <c r="B6846" s="0" t="s">
        <v>112</v>
      </c>
      <c r="C6846" s="0" t="s">
        <v>84</v>
      </c>
      <c r="D6846" s="0" t="s">
        <v>71</v>
      </c>
      <c r="E6846" s="0" t="n">
        <v>2029</v>
      </c>
      <c r="F6846" s="5" t="n">
        <v>17.1310706923709</v>
      </c>
      <c r="G6846" s="10" t="s">
        <v>4</v>
      </c>
    </row>
    <row r="6847" customFormat="false" ht="14.25" hidden="true" customHeight="false" outlineLevel="0" collapsed="false">
      <c r="A6847" s="0" t="s">
        <v>111</v>
      </c>
      <c r="B6847" s="0" t="s">
        <v>112</v>
      </c>
      <c r="C6847" s="0" t="s">
        <v>84</v>
      </c>
      <c r="D6847" s="0" t="s">
        <v>71</v>
      </c>
      <c r="E6847" s="0" t="n">
        <v>2030</v>
      </c>
      <c r="F6847" s="5" t="n">
        <v>21.349388874954</v>
      </c>
      <c r="G6847" s="10" t="s">
        <v>4</v>
      </c>
    </row>
    <row r="6848" customFormat="false" ht="14.25" hidden="true" customHeight="false" outlineLevel="0" collapsed="false">
      <c r="A6848" s="0" t="s">
        <v>111</v>
      </c>
      <c r="B6848" s="0" t="s">
        <v>112</v>
      </c>
      <c r="C6848" s="0" t="s">
        <v>84</v>
      </c>
      <c r="D6848" s="0" t="s">
        <v>71</v>
      </c>
      <c r="E6848" s="0" t="n">
        <v>2031</v>
      </c>
      <c r="F6848" s="5" t="n">
        <v>24.007139279886</v>
      </c>
      <c r="G6848" s="10" t="s">
        <v>4</v>
      </c>
    </row>
    <row r="6849" customFormat="false" ht="14.25" hidden="true" customHeight="false" outlineLevel="0" collapsed="false">
      <c r="A6849" s="0" t="s">
        <v>111</v>
      </c>
      <c r="B6849" s="0" t="s">
        <v>112</v>
      </c>
      <c r="C6849" s="0" t="s">
        <v>84</v>
      </c>
      <c r="D6849" s="0" t="s">
        <v>71</v>
      </c>
      <c r="E6849" s="0" t="n">
        <v>2032</v>
      </c>
      <c r="F6849" s="5" t="n">
        <v>26.5763957325913</v>
      </c>
      <c r="G6849" s="10" t="s">
        <v>4</v>
      </c>
    </row>
    <row r="6850" customFormat="false" ht="14.25" hidden="true" customHeight="false" outlineLevel="0" collapsed="false">
      <c r="A6850" s="0" t="s">
        <v>111</v>
      </c>
      <c r="B6850" s="0" t="s">
        <v>112</v>
      </c>
      <c r="C6850" s="0" t="s">
        <v>84</v>
      </c>
      <c r="D6850" s="0" t="s">
        <v>71</v>
      </c>
      <c r="E6850" s="0" t="n">
        <v>2033</v>
      </c>
      <c r="F6850" s="5" t="n">
        <v>31.7001208494027</v>
      </c>
      <c r="G6850" s="10" t="s">
        <v>4</v>
      </c>
    </row>
    <row r="6851" customFormat="false" ht="14.25" hidden="true" customHeight="false" outlineLevel="0" collapsed="false">
      <c r="A6851" s="0" t="s">
        <v>111</v>
      </c>
      <c r="B6851" s="0" t="s">
        <v>112</v>
      </c>
      <c r="C6851" s="0" t="s">
        <v>84</v>
      </c>
      <c r="D6851" s="0" t="s">
        <v>71</v>
      </c>
      <c r="E6851" s="0" t="n">
        <v>2034</v>
      </c>
      <c r="F6851" s="5" t="n">
        <v>34.3391810415863</v>
      </c>
      <c r="G6851" s="10" t="s">
        <v>4</v>
      </c>
    </row>
    <row r="6852" customFormat="false" ht="14.25" hidden="true" customHeight="false" outlineLevel="0" collapsed="false">
      <c r="A6852" s="0" t="s">
        <v>111</v>
      </c>
      <c r="B6852" s="0" t="s">
        <v>112</v>
      </c>
      <c r="C6852" s="0" t="s">
        <v>84</v>
      </c>
      <c r="D6852" s="0" t="s">
        <v>71</v>
      </c>
      <c r="E6852" s="0" t="n">
        <v>2035</v>
      </c>
      <c r="F6852" s="5" t="n">
        <v>41.8074184821351</v>
      </c>
      <c r="G6852" s="10" t="s">
        <v>4</v>
      </c>
    </row>
    <row r="6853" customFormat="false" ht="14.25" hidden="true" customHeight="false" outlineLevel="0" collapsed="false">
      <c r="A6853" s="0" t="s">
        <v>111</v>
      </c>
      <c r="B6853" s="0" t="s">
        <v>112</v>
      </c>
      <c r="C6853" s="0" t="s">
        <v>84</v>
      </c>
      <c r="D6853" s="0" t="s">
        <v>71</v>
      </c>
      <c r="E6853" s="0" t="n">
        <v>2036</v>
      </c>
      <c r="F6853" s="5" t="n">
        <v>46.8175782070608</v>
      </c>
      <c r="G6853" s="10" t="s">
        <v>4</v>
      </c>
    </row>
    <row r="6854" customFormat="false" ht="14.25" hidden="true" customHeight="false" outlineLevel="0" collapsed="false">
      <c r="A6854" s="0" t="s">
        <v>111</v>
      </c>
      <c r="B6854" s="0" t="s">
        <v>112</v>
      </c>
      <c r="C6854" s="0" t="s">
        <v>84</v>
      </c>
      <c r="D6854" s="0" t="s">
        <v>71</v>
      </c>
      <c r="E6854" s="0" t="n">
        <v>2037</v>
      </c>
      <c r="F6854" s="5" t="n">
        <v>51.6969720651903</v>
      </c>
      <c r="G6854" s="10" t="s">
        <v>4</v>
      </c>
    </row>
    <row r="6855" customFormat="false" ht="14.25" hidden="true" customHeight="false" outlineLevel="0" collapsed="false">
      <c r="A6855" s="0" t="s">
        <v>111</v>
      </c>
      <c r="B6855" s="0" t="s">
        <v>112</v>
      </c>
      <c r="C6855" s="0" t="s">
        <v>84</v>
      </c>
      <c r="D6855" s="0" t="s">
        <v>71</v>
      </c>
      <c r="E6855" s="0" t="n">
        <v>2038</v>
      </c>
      <c r="F6855" s="5" t="n">
        <v>56.7944062553076</v>
      </c>
      <c r="G6855" s="10" t="s">
        <v>4</v>
      </c>
    </row>
    <row r="6856" customFormat="false" ht="14.25" hidden="true" customHeight="false" outlineLevel="0" collapsed="false">
      <c r="A6856" s="0" t="s">
        <v>111</v>
      </c>
      <c r="B6856" s="0" t="s">
        <v>112</v>
      </c>
      <c r="C6856" s="0" t="s">
        <v>84</v>
      </c>
      <c r="D6856" s="0" t="s">
        <v>71</v>
      </c>
      <c r="E6856" s="0" t="n">
        <v>2039</v>
      </c>
      <c r="F6856" s="5" t="n">
        <v>61.956773241337</v>
      </c>
      <c r="G6856" s="10" t="s">
        <v>4</v>
      </c>
    </row>
    <row r="6857" customFormat="false" ht="14.25" hidden="true" customHeight="false" outlineLevel="0" collapsed="false">
      <c r="A6857" s="0" t="s">
        <v>111</v>
      </c>
      <c r="B6857" s="0" t="s">
        <v>112</v>
      </c>
      <c r="C6857" s="0" t="s">
        <v>84</v>
      </c>
      <c r="D6857" s="0" t="s">
        <v>71</v>
      </c>
      <c r="E6857" s="0" t="n">
        <v>2040</v>
      </c>
      <c r="F6857" s="5" t="n">
        <v>67.3697191308932</v>
      </c>
      <c r="G6857" s="10" t="s">
        <v>4</v>
      </c>
    </row>
    <row r="6858" customFormat="false" ht="14.25" hidden="true" customHeight="false" outlineLevel="0" collapsed="false">
      <c r="A6858" s="0" t="s">
        <v>113</v>
      </c>
      <c r="B6858" s="0" t="s">
        <v>114</v>
      </c>
      <c r="C6858" s="0" t="s">
        <v>65</v>
      </c>
      <c r="D6858" s="0" t="s">
        <v>94</v>
      </c>
      <c r="E6858" s="0" t="n">
        <v>2025</v>
      </c>
      <c r="F6858" s="5" t="n">
        <v>3.57355000007197E-005</v>
      </c>
      <c r="G6858" s="10" t="s">
        <v>4</v>
      </c>
    </row>
    <row r="6859" customFormat="false" ht="14.25" hidden="true" customHeight="false" outlineLevel="0" collapsed="false">
      <c r="A6859" s="0" t="s">
        <v>113</v>
      </c>
      <c r="B6859" s="0" t="s">
        <v>114</v>
      </c>
      <c r="C6859" s="0" t="s">
        <v>65</v>
      </c>
      <c r="D6859" s="0" t="s">
        <v>94</v>
      </c>
      <c r="E6859" s="0" t="n">
        <v>2026</v>
      </c>
      <c r="F6859" s="5" t="n">
        <v>7.86967999975851E-005</v>
      </c>
      <c r="G6859" s="10" t="s">
        <v>4</v>
      </c>
    </row>
    <row r="6860" customFormat="false" ht="14.25" hidden="true" customHeight="false" outlineLevel="0" collapsed="false">
      <c r="A6860" s="0" t="s">
        <v>113</v>
      </c>
      <c r="B6860" s="0" t="s">
        <v>114</v>
      </c>
      <c r="C6860" s="0" t="s">
        <v>65</v>
      </c>
      <c r="D6860" s="0" t="s">
        <v>94</v>
      </c>
      <c r="E6860" s="0" t="n">
        <v>2027</v>
      </c>
      <c r="F6860" s="5" t="n">
        <v>-0.000123542100002721</v>
      </c>
      <c r="G6860" s="10" t="s">
        <v>4</v>
      </c>
    </row>
    <row r="6861" customFormat="false" ht="14.25" hidden="true" customHeight="false" outlineLevel="0" collapsed="false">
      <c r="A6861" s="0" t="s">
        <v>113</v>
      </c>
      <c r="B6861" s="0" t="s">
        <v>114</v>
      </c>
      <c r="C6861" s="0" t="s">
        <v>65</v>
      </c>
      <c r="D6861" s="0" t="s">
        <v>94</v>
      </c>
      <c r="E6861" s="0" t="n">
        <v>2028</v>
      </c>
      <c r="F6861" s="5" t="n">
        <v>0.000173380899995074</v>
      </c>
      <c r="G6861" s="10" t="s">
        <v>4</v>
      </c>
    </row>
    <row r="6862" customFormat="false" ht="14.25" hidden="true" customHeight="false" outlineLevel="0" collapsed="false">
      <c r="A6862" s="0" t="s">
        <v>113</v>
      </c>
      <c r="B6862" s="0" t="s">
        <v>114</v>
      </c>
      <c r="C6862" s="0" t="s">
        <v>65</v>
      </c>
      <c r="D6862" s="0" t="s">
        <v>94</v>
      </c>
      <c r="E6862" s="0" t="n">
        <v>2029</v>
      </c>
      <c r="F6862" s="5" t="n">
        <v>0.000203489500021324</v>
      </c>
      <c r="G6862" s="10" t="s">
        <v>4</v>
      </c>
    </row>
    <row r="6863" customFormat="false" ht="14.25" hidden="true" customHeight="false" outlineLevel="0" collapsed="false">
      <c r="A6863" s="0" t="s">
        <v>113</v>
      </c>
      <c r="B6863" s="0" t="s">
        <v>114</v>
      </c>
      <c r="C6863" s="0" t="s">
        <v>65</v>
      </c>
      <c r="D6863" s="0" t="s">
        <v>94</v>
      </c>
      <c r="E6863" s="0" t="n">
        <v>2030</v>
      </c>
      <c r="F6863" s="5" t="n">
        <v>-0.000235162900026004</v>
      </c>
      <c r="G6863" s="10" t="s">
        <v>4</v>
      </c>
    </row>
    <row r="6864" customFormat="false" ht="14.25" hidden="true" customHeight="false" outlineLevel="0" collapsed="false">
      <c r="A6864" s="0" t="s">
        <v>113</v>
      </c>
      <c r="B6864" s="0" t="s">
        <v>114</v>
      </c>
      <c r="C6864" s="0" t="s">
        <v>65</v>
      </c>
      <c r="D6864" s="0" t="s">
        <v>94</v>
      </c>
      <c r="E6864" s="0" t="n">
        <v>2031</v>
      </c>
      <c r="F6864" s="5" t="n">
        <v>-0.000532183000005274</v>
      </c>
      <c r="G6864" s="10" t="s">
        <v>4</v>
      </c>
    </row>
    <row r="6865" customFormat="false" ht="14.25" hidden="true" customHeight="false" outlineLevel="0" collapsed="false">
      <c r="A6865" s="0" t="s">
        <v>113</v>
      </c>
      <c r="B6865" s="0" t="s">
        <v>114</v>
      </c>
      <c r="C6865" s="0" t="s">
        <v>65</v>
      </c>
      <c r="D6865" s="0" t="s">
        <v>94</v>
      </c>
      <c r="E6865" s="0" t="n">
        <v>2032</v>
      </c>
      <c r="F6865" s="5" t="n">
        <v>0.000583273799968216</v>
      </c>
      <c r="G6865" s="10" t="s">
        <v>4</v>
      </c>
    </row>
    <row r="6866" customFormat="false" ht="14.25" hidden="true" customHeight="false" outlineLevel="0" collapsed="false">
      <c r="A6866" s="0" t="s">
        <v>113</v>
      </c>
      <c r="B6866" s="0" t="s">
        <v>114</v>
      </c>
      <c r="C6866" s="0" t="s">
        <v>65</v>
      </c>
      <c r="D6866" s="0" t="s">
        <v>94</v>
      </c>
      <c r="E6866" s="0" t="n">
        <v>2033</v>
      </c>
      <c r="F6866" s="5" t="n">
        <v>4.65630290877069E-014</v>
      </c>
      <c r="G6866" s="10" t="s">
        <v>4</v>
      </c>
    </row>
    <row r="6867" customFormat="false" ht="14.25" hidden="true" customHeight="false" outlineLevel="0" collapsed="false">
      <c r="A6867" s="0" t="s">
        <v>113</v>
      </c>
      <c r="B6867" s="0" t="s">
        <v>114</v>
      </c>
      <c r="C6867" s="0" t="s">
        <v>65</v>
      </c>
      <c r="D6867" s="0" t="s">
        <v>94</v>
      </c>
      <c r="E6867" s="0" t="n">
        <v>2034</v>
      </c>
      <c r="F6867" s="5" t="n">
        <v>-5.01890251336212E-014</v>
      </c>
      <c r="G6867" s="10" t="s">
        <v>4</v>
      </c>
    </row>
    <row r="6868" customFormat="false" ht="14.25" hidden="true" customHeight="false" outlineLevel="0" collapsed="false">
      <c r="A6868" s="0" t="s">
        <v>113</v>
      </c>
      <c r="B6868" s="0" t="s">
        <v>114</v>
      </c>
      <c r="C6868" s="0" t="s">
        <v>65</v>
      </c>
      <c r="D6868" s="0" t="s">
        <v>94</v>
      </c>
      <c r="E6868" s="0" t="n">
        <v>2035</v>
      </c>
      <c r="F6868" s="5" t="n">
        <v>0</v>
      </c>
      <c r="G6868" s="10" t="s">
        <v>4</v>
      </c>
    </row>
    <row r="6869" customFormat="false" ht="14.25" hidden="true" customHeight="false" outlineLevel="0" collapsed="false">
      <c r="A6869" s="0" t="s">
        <v>113</v>
      </c>
      <c r="B6869" s="0" t="s">
        <v>114</v>
      </c>
      <c r="C6869" s="0" t="s">
        <v>65</v>
      </c>
      <c r="D6869" s="0" t="s">
        <v>94</v>
      </c>
      <c r="E6869" s="0" t="n">
        <v>2036</v>
      </c>
      <c r="F6869" s="5" t="n">
        <v>-5.69493655355141E-014</v>
      </c>
      <c r="G6869" s="10" t="s">
        <v>4</v>
      </c>
    </row>
    <row r="6870" customFormat="false" ht="14.25" hidden="true" customHeight="false" outlineLevel="0" collapsed="false">
      <c r="A6870" s="0" t="s">
        <v>113</v>
      </c>
      <c r="B6870" s="0" t="s">
        <v>114</v>
      </c>
      <c r="C6870" s="0" t="s">
        <v>65</v>
      </c>
      <c r="D6870" s="0" t="s">
        <v>94</v>
      </c>
      <c r="E6870" s="0" t="n">
        <v>2037</v>
      </c>
      <c r="F6870" s="5" t="n">
        <v>0</v>
      </c>
      <c r="G6870" s="10" t="s">
        <v>4</v>
      </c>
    </row>
    <row r="6871" customFormat="false" ht="14.25" hidden="true" customHeight="false" outlineLevel="0" collapsed="false">
      <c r="A6871" s="0" t="s">
        <v>113</v>
      </c>
      <c r="B6871" s="0" t="s">
        <v>114</v>
      </c>
      <c r="C6871" s="0" t="s">
        <v>65</v>
      </c>
      <c r="D6871" s="0" t="s">
        <v>94</v>
      </c>
      <c r="E6871" s="0" t="n">
        <v>2038</v>
      </c>
      <c r="F6871" s="5" t="n">
        <v>0</v>
      </c>
      <c r="G6871" s="10" t="s">
        <v>4</v>
      </c>
    </row>
    <row r="6872" customFormat="false" ht="14.25" hidden="true" customHeight="false" outlineLevel="0" collapsed="false">
      <c r="A6872" s="0" t="s">
        <v>113</v>
      </c>
      <c r="B6872" s="0" t="s">
        <v>114</v>
      </c>
      <c r="C6872" s="0" t="s">
        <v>65</v>
      </c>
      <c r="D6872" s="0" t="s">
        <v>94</v>
      </c>
      <c r="E6872" s="0" t="n">
        <v>2039</v>
      </c>
      <c r="F6872" s="5" t="n">
        <v>0</v>
      </c>
      <c r="G6872" s="10" t="s">
        <v>4</v>
      </c>
    </row>
    <row r="6873" customFormat="false" ht="14.25" hidden="true" customHeight="false" outlineLevel="0" collapsed="false">
      <c r="A6873" s="0" t="s">
        <v>113</v>
      </c>
      <c r="B6873" s="0" t="s">
        <v>114</v>
      </c>
      <c r="C6873" s="0" t="s">
        <v>65</v>
      </c>
      <c r="D6873" s="0" t="s">
        <v>94</v>
      </c>
      <c r="E6873" s="0" t="n">
        <v>2040</v>
      </c>
      <c r="F6873" s="5" t="n">
        <v>6.77860274213654E-014</v>
      </c>
      <c r="G6873" s="10" t="s">
        <v>4</v>
      </c>
    </row>
    <row r="6874" customFormat="false" ht="14.25" hidden="true" customHeight="false" outlineLevel="0" collapsed="false">
      <c r="A6874" s="0" t="s">
        <v>113</v>
      </c>
      <c r="B6874" s="0" t="s">
        <v>114</v>
      </c>
      <c r="C6874" s="0" t="s">
        <v>65</v>
      </c>
      <c r="D6874" s="0" t="s">
        <v>66</v>
      </c>
      <c r="E6874" s="0" t="n">
        <v>2024</v>
      </c>
      <c r="F6874" s="5" t="n">
        <v>586.145423671474</v>
      </c>
      <c r="G6874" s="10" t="s">
        <v>4</v>
      </c>
    </row>
    <row r="6875" customFormat="false" ht="14.25" hidden="true" customHeight="false" outlineLevel="0" collapsed="false">
      <c r="A6875" s="0" t="s">
        <v>113</v>
      </c>
      <c r="B6875" s="0" t="s">
        <v>114</v>
      </c>
      <c r="C6875" s="0" t="s">
        <v>65</v>
      </c>
      <c r="D6875" s="0" t="s">
        <v>66</v>
      </c>
      <c r="E6875" s="0" t="n">
        <v>2025</v>
      </c>
      <c r="F6875" s="5" t="n">
        <v>0.000580146322210483</v>
      </c>
      <c r="G6875" s="10" t="s">
        <v>4</v>
      </c>
    </row>
    <row r="6876" customFormat="false" ht="14.25" hidden="true" customHeight="false" outlineLevel="0" collapsed="false">
      <c r="A6876" s="0" t="s">
        <v>113</v>
      </c>
      <c r="B6876" s="0" t="s">
        <v>114</v>
      </c>
      <c r="C6876" s="0" t="s">
        <v>65</v>
      </c>
      <c r="D6876" s="0" t="s">
        <v>66</v>
      </c>
      <c r="E6876" s="0" t="n">
        <v>2026</v>
      </c>
      <c r="F6876" s="5" t="n">
        <v>0.000573261783573092</v>
      </c>
      <c r="G6876" s="10" t="s">
        <v>4</v>
      </c>
    </row>
    <row r="6877" customFormat="false" ht="14.25" hidden="true" customHeight="false" outlineLevel="0" collapsed="false">
      <c r="A6877" s="0" t="s">
        <v>113</v>
      </c>
      <c r="B6877" s="0" t="s">
        <v>114</v>
      </c>
      <c r="C6877" s="0" t="s">
        <v>65</v>
      </c>
      <c r="D6877" s="0" t="s">
        <v>66</v>
      </c>
      <c r="E6877" s="0" t="n">
        <v>2027</v>
      </c>
      <c r="F6877" s="5" t="n">
        <v>-0.000564514122140525</v>
      </c>
      <c r="G6877" s="10" t="s">
        <v>4</v>
      </c>
    </row>
    <row r="6878" customFormat="false" ht="14.25" hidden="true" customHeight="false" outlineLevel="0" collapsed="false">
      <c r="A6878" s="0" t="s">
        <v>113</v>
      </c>
      <c r="B6878" s="0" t="s">
        <v>114</v>
      </c>
      <c r="C6878" s="0" t="s">
        <v>65</v>
      </c>
      <c r="D6878" s="0" t="s">
        <v>66</v>
      </c>
      <c r="E6878" s="0" t="n">
        <v>2028</v>
      </c>
      <c r="F6878" s="5" t="n">
        <v>0.000554049187240567</v>
      </c>
      <c r="G6878" s="10" t="s">
        <v>4</v>
      </c>
    </row>
    <row r="6879" customFormat="false" ht="14.25" hidden="true" customHeight="false" outlineLevel="0" collapsed="false">
      <c r="A6879" s="0" t="s">
        <v>113</v>
      </c>
      <c r="B6879" s="0" t="s">
        <v>114</v>
      </c>
      <c r="C6879" s="0" t="s">
        <v>65</v>
      </c>
      <c r="D6879" s="0" t="s">
        <v>66</v>
      </c>
      <c r="E6879" s="0" t="n">
        <v>2029</v>
      </c>
      <c r="F6879" s="5" t="n">
        <v>0.000542138033356316</v>
      </c>
      <c r="G6879" s="10" t="s">
        <v>4</v>
      </c>
    </row>
    <row r="6880" customFormat="false" ht="14.25" hidden="true" customHeight="false" outlineLevel="0" collapsed="false">
      <c r="A6880" s="0" t="s">
        <v>113</v>
      </c>
      <c r="B6880" s="0" t="s">
        <v>114</v>
      </c>
      <c r="C6880" s="0" t="s">
        <v>65</v>
      </c>
      <c r="D6880" s="0" t="s">
        <v>66</v>
      </c>
      <c r="E6880" s="0" t="n">
        <v>2030</v>
      </c>
      <c r="F6880" s="5" t="n">
        <v>-0.000529392180989911</v>
      </c>
      <c r="G6880" s="10" t="s">
        <v>4</v>
      </c>
    </row>
    <row r="6881" customFormat="false" ht="14.25" hidden="true" customHeight="false" outlineLevel="0" collapsed="false">
      <c r="A6881" s="0" t="s">
        <v>113</v>
      </c>
      <c r="B6881" s="0" t="s">
        <v>114</v>
      </c>
      <c r="C6881" s="0" t="s">
        <v>65</v>
      </c>
      <c r="D6881" s="0" t="s">
        <v>66</v>
      </c>
      <c r="E6881" s="0" t="n">
        <v>2031</v>
      </c>
      <c r="F6881" s="5" t="n">
        <v>-0.00103543016028527</v>
      </c>
      <c r="G6881" s="10" t="s">
        <v>4</v>
      </c>
    </row>
    <row r="6882" customFormat="false" ht="14.25" hidden="true" customHeight="false" outlineLevel="0" collapsed="false">
      <c r="A6882" s="0" t="s">
        <v>113</v>
      </c>
      <c r="B6882" s="0" t="s">
        <v>114</v>
      </c>
      <c r="C6882" s="0" t="s">
        <v>65</v>
      </c>
      <c r="D6882" s="0" t="s">
        <v>66</v>
      </c>
      <c r="E6882" s="0" t="n">
        <v>2032</v>
      </c>
      <c r="F6882" s="5" t="n">
        <v>0.00101209459058145</v>
      </c>
      <c r="G6882" s="10" t="s">
        <v>4</v>
      </c>
    </row>
    <row r="6883" customFormat="false" ht="14.25" hidden="true" customHeight="false" outlineLevel="0" collapsed="false">
      <c r="A6883" s="0" t="s">
        <v>113</v>
      </c>
      <c r="B6883" s="0" t="s">
        <v>114</v>
      </c>
      <c r="C6883" s="0" t="s">
        <v>65</v>
      </c>
      <c r="D6883" s="0" t="s">
        <v>66</v>
      </c>
      <c r="E6883" s="0" t="n">
        <v>2033</v>
      </c>
      <c r="F6883" s="5" t="n">
        <v>7.22516977667349E-014</v>
      </c>
      <c r="G6883" s="10" t="s">
        <v>4</v>
      </c>
    </row>
    <row r="6884" customFormat="false" ht="14.25" hidden="true" customHeight="false" outlineLevel="0" collapsed="false">
      <c r="A6884" s="0" t="s">
        <v>113</v>
      </c>
      <c r="B6884" s="0" t="s">
        <v>114</v>
      </c>
      <c r="C6884" s="0" t="s">
        <v>65</v>
      </c>
      <c r="D6884" s="0" t="s">
        <v>66</v>
      </c>
      <c r="E6884" s="0" t="n">
        <v>2034</v>
      </c>
      <c r="F6884" s="5" t="n">
        <v>-6.98239837508439E-014</v>
      </c>
      <c r="G6884" s="10" t="s">
        <v>4</v>
      </c>
    </row>
    <row r="6885" customFormat="false" ht="14.25" hidden="true" customHeight="false" outlineLevel="0" collapsed="false">
      <c r="A6885" s="0" t="s">
        <v>113</v>
      </c>
      <c r="B6885" s="0" t="s">
        <v>114</v>
      </c>
      <c r="C6885" s="0" t="s">
        <v>65</v>
      </c>
      <c r="D6885" s="0" t="s">
        <v>66</v>
      </c>
      <c r="E6885" s="0" t="n">
        <v>2035</v>
      </c>
      <c r="F6885" s="5" t="n">
        <v>0</v>
      </c>
      <c r="G6885" s="10" t="s">
        <v>4</v>
      </c>
    </row>
    <row r="6886" customFormat="false" ht="14.25" hidden="true" customHeight="false" outlineLevel="0" collapsed="false">
      <c r="A6886" s="0" t="s">
        <v>113</v>
      </c>
      <c r="B6886" s="0" t="s">
        <v>114</v>
      </c>
      <c r="C6886" s="0" t="s">
        <v>65</v>
      </c>
      <c r="D6886" s="0" t="s">
        <v>66</v>
      </c>
      <c r="E6886" s="0" t="n">
        <v>2036</v>
      </c>
      <c r="F6886" s="5" t="n">
        <v>-6.51688869851091E-014</v>
      </c>
      <c r="G6886" s="10" t="s">
        <v>4</v>
      </c>
    </row>
    <row r="6887" customFormat="false" ht="14.25" hidden="true" customHeight="false" outlineLevel="0" collapsed="false">
      <c r="A6887" s="0" t="s">
        <v>113</v>
      </c>
      <c r="B6887" s="0" t="s">
        <v>114</v>
      </c>
      <c r="C6887" s="0" t="s">
        <v>65</v>
      </c>
      <c r="D6887" s="0" t="s">
        <v>66</v>
      </c>
      <c r="E6887" s="0" t="n">
        <v>2037</v>
      </c>
      <c r="F6887" s="5" t="n">
        <v>0</v>
      </c>
      <c r="G6887" s="10" t="s">
        <v>4</v>
      </c>
    </row>
    <row r="6888" customFormat="false" ht="14.25" hidden="true" customHeight="false" outlineLevel="0" collapsed="false">
      <c r="A6888" s="0" t="s">
        <v>113</v>
      </c>
      <c r="B6888" s="0" t="s">
        <v>114</v>
      </c>
      <c r="C6888" s="0" t="s">
        <v>65</v>
      </c>
      <c r="D6888" s="0" t="s">
        <v>66</v>
      </c>
      <c r="E6888" s="0" t="n">
        <v>2038</v>
      </c>
      <c r="F6888" s="5" t="n">
        <v>0</v>
      </c>
      <c r="G6888" s="10" t="s">
        <v>4</v>
      </c>
    </row>
    <row r="6889" customFormat="false" ht="14.25" hidden="true" customHeight="false" outlineLevel="0" collapsed="false">
      <c r="A6889" s="0" t="s">
        <v>113</v>
      </c>
      <c r="B6889" s="0" t="s">
        <v>114</v>
      </c>
      <c r="C6889" s="0" t="s">
        <v>65</v>
      </c>
      <c r="D6889" s="0" t="s">
        <v>66</v>
      </c>
      <c r="E6889" s="0" t="n">
        <v>2039</v>
      </c>
      <c r="F6889" s="5" t="n">
        <v>0</v>
      </c>
      <c r="G6889" s="10" t="s">
        <v>4</v>
      </c>
    </row>
    <row r="6890" customFormat="false" ht="14.25" hidden="true" customHeight="false" outlineLevel="0" collapsed="false">
      <c r="A6890" s="0" t="s">
        <v>113</v>
      </c>
      <c r="B6890" s="0" t="s">
        <v>114</v>
      </c>
      <c r="C6890" s="0" t="s">
        <v>65</v>
      </c>
      <c r="D6890" s="0" t="s">
        <v>66</v>
      </c>
      <c r="E6890" s="0" t="n">
        <v>2040</v>
      </c>
      <c r="F6890" s="5" t="n">
        <v>5.83847372958724E-014</v>
      </c>
      <c r="G6890" s="10" t="s">
        <v>4</v>
      </c>
    </row>
    <row r="6891" customFormat="false" ht="14.25" hidden="true" customHeight="false" outlineLevel="0" collapsed="false">
      <c r="A6891" s="0" t="s">
        <v>113</v>
      </c>
      <c r="B6891" s="0" t="s">
        <v>114</v>
      </c>
      <c r="C6891" s="0" t="s">
        <v>65</v>
      </c>
      <c r="D6891" s="0" t="s">
        <v>67</v>
      </c>
      <c r="E6891" s="0" t="n">
        <v>2024</v>
      </c>
      <c r="F6891" s="5" t="n">
        <v>23.058</v>
      </c>
      <c r="G6891" s="10" t="s">
        <v>4</v>
      </c>
    </row>
    <row r="6892" customFormat="false" ht="14.25" hidden="true" customHeight="false" outlineLevel="0" collapsed="false">
      <c r="A6892" s="0" t="s">
        <v>113</v>
      </c>
      <c r="B6892" s="0" t="s">
        <v>114</v>
      </c>
      <c r="C6892" s="0" t="s">
        <v>65</v>
      </c>
      <c r="D6892" s="0" t="s">
        <v>67</v>
      </c>
      <c r="E6892" s="0" t="n">
        <v>2025</v>
      </c>
      <c r="F6892" s="5" t="n">
        <v>2.40456720004843E-005</v>
      </c>
      <c r="G6892" s="10" t="s">
        <v>4</v>
      </c>
    </row>
    <row r="6893" customFormat="false" ht="14.25" hidden="true" customHeight="false" outlineLevel="0" collapsed="false">
      <c r="A6893" s="0" t="s">
        <v>113</v>
      </c>
      <c r="B6893" s="0" t="s">
        <v>114</v>
      </c>
      <c r="C6893" s="0" t="s">
        <v>65</v>
      </c>
      <c r="D6893" s="0" t="s">
        <v>67</v>
      </c>
      <c r="E6893" s="0" t="n">
        <v>2026</v>
      </c>
      <c r="F6893" s="5" t="n">
        <v>2.62382399991949E-005</v>
      </c>
      <c r="G6893" s="10" t="s">
        <v>4</v>
      </c>
    </row>
    <row r="6894" customFormat="false" ht="14.25" hidden="true" customHeight="false" outlineLevel="0" collapsed="false">
      <c r="A6894" s="0" t="s">
        <v>113</v>
      </c>
      <c r="B6894" s="0" t="s">
        <v>114</v>
      </c>
      <c r="C6894" s="0" t="s">
        <v>65</v>
      </c>
      <c r="D6894" s="0" t="s">
        <v>67</v>
      </c>
      <c r="E6894" s="0" t="n">
        <v>2027</v>
      </c>
      <c r="F6894" s="5" t="n">
        <v>-2.88207060006349E-005</v>
      </c>
      <c r="G6894" s="10" t="s">
        <v>4</v>
      </c>
    </row>
    <row r="6895" customFormat="false" ht="14.25" hidden="true" customHeight="false" outlineLevel="0" collapsed="false">
      <c r="A6895" s="0" t="s">
        <v>113</v>
      </c>
      <c r="B6895" s="0" t="s">
        <v>114</v>
      </c>
      <c r="C6895" s="0" t="s">
        <v>65</v>
      </c>
      <c r="D6895" s="0" t="s">
        <v>67</v>
      </c>
      <c r="E6895" s="0" t="n">
        <v>2028</v>
      </c>
      <c r="F6895" s="5" t="n">
        <v>3.16281599991015E-005</v>
      </c>
      <c r="G6895" s="10" t="s">
        <v>4</v>
      </c>
    </row>
    <row r="6896" customFormat="false" ht="14.25" hidden="true" customHeight="false" outlineLevel="0" collapsed="false">
      <c r="A6896" s="0" t="s">
        <v>113</v>
      </c>
      <c r="B6896" s="0" t="s">
        <v>114</v>
      </c>
      <c r="C6896" s="0" t="s">
        <v>65</v>
      </c>
      <c r="D6896" s="0" t="s">
        <v>67</v>
      </c>
      <c r="E6896" s="0" t="n">
        <v>2029</v>
      </c>
      <c r="F6896" s="5" t="n">
        <v>3.46225680036281E-005</v>
      </c>
      <c r="G6896" s="10" t="s">
        <v>4</v>
      </c>
    </row>
    <row r="6897" customFormat="false" ht="14.25" hidden="true" customHeight="false" outlineLevel="0" collapsed="false">
      <c r="A6897" s="0" t="s">
        <v>113</v>
      </c>
      <c r="B6897" s="0" t="s">
        <v>114</v>
      </c>
      <c r="C6897" s="0" t="s">
        <v>65</v>
      </c>
      <c r="D6897" s="0" t="s">
        <v>67</v>
      </c>
      <c r="E6897" s="0" t="n">
        <v>2030</v>
      </c>
      <c r="F6897" s="5" t="n">
        <v>-3.74418000041403E-005</v>
      </c>
      <c r="G6897" s="10" t="s">
        <v>4</v>
      </c>
    </row>
    <row r="6898" customFormat="false" ht="14.25" hidden="true" customHeight="false" outlineLevel="0" collapsed="false">
      <c r="A6898" s="0" t="s">
        <v>113</v>
      </c>
      <c r="B6898" s="0" t="s">
        <v>114</v>
      </c>
      <c r="C6898" s="0" t="s">
        <v>65</v>
      </c>
      <c r="D6898" s="0" t="s">
        <v>67</v>
      </c>
      <c r="E6898" s="0" t="n">
        <v>2031</v>
      </c>
      <c r="F6898" s="5" t="n">
        <v>-8.14507200008071E-005</v>
      </c>
      <c r="G6898" s="10" t="s">
        <v>4</v>
      </c>
    </row>
    <row r="6899" customFormat="false" ht="14.25" hidden="true" customHeight="false" outlineLevel="0" collapsed="false">
      <c r="A6899" s="0" t="s">
        <v>113</v>
      </c>
      <c r="B6899" s="0" t="s">
        <v>114</v>
      </c>
      <c r="C6899" s="0" t="s">
        <v>65</v>
      </c>
      <c r="D6899" s="0" t="s">
        <v>67</v>
      </c>
      <c r="E6899" s="0" t="n">
        <v>2032</v>
      </c>
      <c r="F6899" s="5" t="n">
        <v>8.80876079951999E-005</v>
      </c>
      <c r="G6899" s="10" t="s">
        <v>4</v>
      </c>
    </row>
    <row r="6900" customFormat="false" ht="14.25" hidden="true" customHeight="false" outlineLevel="0" collapsed="false">
      <c r="A6900" s="0" t="s">
        <v>113</v>
      </c>
      <c r="B6900" s="0" t="s">
        <v>114</v>
      </c>
      <c r="C6900" s="0" t="s">
        <v>65</v>
      </c>
      <c r="D6900" s="0" t="s">
        <v>67</v>
      </c>
      <c r="E6900" s="0" t="n">
        <v>2033</v>
      </c>
      <c r="F6900" s="5" t="n">
        <v>6.94701414923543E-015</v>
      </c>
      <c r="G6900" s="10" t="s">
        <v>4</v>
      </c>
    </row>
    <row r="6901" customFormat="false" ht="14.25" hidden="true" customHeight="false" outlineLevel="0" collapsed="false">
      <c r="A6901" s="0" t="s">
        <v>113</v>
      </c>
      <c r="B6901" s="0" t="s">
        <v>114</v>
      </c>
      <c r="C6901" s="0" t="s">
        <v>65</v>
      </c>
      <c r="D6901" s="0" t="s">
        <v>67</v>
      </c>
      <c r="E6901" s="0" t="n">
        <v>2034</v>
      </c>
      <c r="F6901" s="5" t="n">
        <v>-7.37835969075137E-015</v>
      </c>
      <c r="G6901" s="10" t="s">
        <v>4</v>
      </c>
    </row>
    <row r="6902" customFormat="false" ht="14.25" hidden="true" customHeight="false" outlineLevel="0" collapsed="false">
      <c r="A6902" s="0" t="s">
        <v>113</v>
      </c>
      <c r="B6902" s="0" t="s">
        <v>114</v>
      </c>
      <c r="C6902" s="0" t="s">
        <v>65</v>
      </c>
      <c r="D6902" s="0" t="s">
        <v>67</v>
      </c>
      <c r="E6902" s="0" t="n">
        <v>2035</v>
      </c>
      <c r="F6902" s="5" t="n">
        <v>0</v>
      </c>
      <c r="G6902" s="10" t="s">
        <v>4</v>
      </c>
    </row>
    <row r="6903" customFormat="false" ht="14.25" hidden="true" customHeight="false" outlineLevel="0" collapsed="false">
      <c r="A6903" s="0" t="s">
        <v>113</v>
      </c>
      <c r="B6903" s="0" t="s">
        <v>114</v>
      </c>
      <c r="C6903" s="0" t="s">
        <v>65</v>
      </c>
      <c r="D6903" s="0" t="s">
        <v>67</v>
      </c>
      <c r="E6903" s="0" t="n">
        <v>2036</v>
      </c>
      <c r="F6903" s="5" t="n">
        <v>-8.32431795474836E-015</v>
      </c>
      <c r="G6903" s="10" t="s">
        <v>4</v>
      </c>
    </row>
    <row r="6904" customFormat="false" ht="14.25" hidden="true" customHeight="false" outlineLevel="0" collapsed="false">
      <c r="A6904" s="0" t="s">
        <v>113</v>
      </c>
      <c r="B6904" s="0" t="s">
        <v>114</v>
      </c>
      <c r="C6904" s="0" t="s">
        <v>65</v>
      </c>
      <c r="D6904" s="0" t="s">
        <v>67</v>
      </c>
      <c r="E6904" s="0" t="n">
        <v>2037</v>
      </c>
      <c r="F6904" s="5" t="n">
        <v>0</v>
      </c>
      <c r="G6904" s="10" t="s">
        <v>4</v>
      </c>
    </row>
    <row r="6905" customFormat="false" ht="14.25" hidden="true" customHeight="false" outlineLevel="0" collapsed="false">
      <c r="A6905" s="0" t="s">
        <v>113</v>
      </c>
      <c r="B6905" s="0" t="s">
        <v>114</v>
      </c>
      <c r="C6905" s="0" t="s">
        <v>65</v>
      </c>
      <c r="D6905" s="0" t="s">
        <v>67</v>
      </c>
      <c r="E6905" s="0" t="n">
        <v>2038</v>
      </c>
      <c r="F6905" s="5" t="n">
        <v>0</v>
      </c>
      <c r="G6905" s="10" t="s">
        <v>4</v>
      </c>
    </row>
    <row r="6906" customFormat="false" ht="14.25" hidden="true" customHeight="false" outlineLevel="0" collapsed="false">
      <c r="A6906" s="0" t="s">
        <v>113</v>
      </c>
      <c r="B6906" s="0" t="s">
        <v>114</v>
      </c>
      <c r="C6906" s="0" t="s">
        <v>65</v>
      </c>
      <c r="D6906" s="0" t="s">
        <v>67</v>
      </c>
      <c r="E6906" s="0" t="n">
        <v>2039</v>
      </c>
      <c r="F6906" s="5" t="n">
        <v>0</v>
      </c>
      <c r="G6906" s="10" t="s">
        <v>4</v>
      </c>
    </row>
    <row r="6907" customFormat="false" ht="14.25" hidden="true" customHeight="false" outlineLevel="0" collapsed="false">
      <c r="A6907" s="0" t="s">
        <v>113</v>
      </c>
      <c r="B6907" s="0" t="s">
        <v>114</v>
      </c>
      <c r="C6907" s="0" t="s">
        <v>65</v>
      </c>
      <c r="D6907" s="0" t="s">
        <v>67</v>
      </c>
      <c r="E6907" s="0" t="n">
        <v>2040</v>
      </c>
      <c r="F6907" s="5" t="n">
        <v>1.03022052165058E-014</v>
      </c>
      <c r="G6907" s="10" t="s">
        <v>4</v>
      </c>
    </row>
    <row r="6908" customFormat="false" ht="14.25" hidden="true" customHeight="false" outlineLevel="0" collapsed="false">
      <c r="A6908" s="0" t="s">
        <v>113</v>
      </c>
      <c r="B6908" s="0" t="s">
        <v>114</v>
      </c>
      <c r="C6908" s="0" t="s">
        <v>65</v>
      </c>
      <c r="D6908" s="0" t="s">
        <v>68</v>
      </c>
      <c r="E6908" s="0" t="n">
        <v>2024</v>
      </c>
      <c r="F6908" s="5" t="n">
        <v>126</v>
      </c>
      <c r="G6908" s="10" t="s">
        <v>4</v>
      </c>
    </row>
    <row r="6909" customFormat="false" ht="14.25" hidden="true" customHeight="false" outlineLevel="0" collapsed="false">
      <c r="A6909" s="0" t="s">
        <v>113</v>
      </c>
      <c r="B6909" s="0" t="s">
        <v>114</v>
      </c>
      <c r="C6909" s="0" t="s">
        <v>65</v>
      </c>
      <c r="D6909" s="0" t="s">
        <v>68</v>
      </c>
      <c r="E6909" s="0" t="n">
        <v>2025</v>
      </c>
      <c r="F6909" s="5" t="n">
        <v>0.000126224000002542</v>
      </c>
      <c r="G6909" s="10" t="s">
        <v>4</v>
      </c>
    </row>
    <row r="6910" customFormat="false" ht="14.25" hidden="true" customHeight="false" outlineLevel="0" collapsed="false">
      <c r="A6910" s="0" t="s">
        <v>113</v>
      </c>
      <c r="B6910" s="0" t="s">
        <v>114</v>
      </c>
      <c r="C6910" s="0" t="s">
        <v>65</v>
      </c>
      <c r="D6910" s="0" t="s">
        <v>68</v>
      </c>
      <c r="E6910" s="0" t="n">
        <v>2026</v>
      </c>
      <c r="F6910" s="5" t="n">
        <v>0.000127679999996082</v>
      </c>
      <c r="G6910" s="10" t="s">
        <v>4</v>
      </c>
    </row>
    <row r="6911" customFormat="false" ht="14.25" hidden="true" customHeight="false" outlineLevel="0" collapsed="false">
      <c r="A6911" s="0" t="s">
        <v>113</v>
      </c>
      <c r="B6911" s="0" t="s">
        <v>114</v>
      </c>
      <c r="C6911" s="0" t="s">
        <v>65</v>
      </c>
      <c r="D6911" s="0" t="s">
        <v>68</v>
      </c>
      <c r="E6911" s="0" t="n">
        <v>2027</v>
      </c>
      <c r="F6911" s="5" t="n">
        <v>-0.00012982300000286</v>
      </c>
      <c r="G6911" s="10" t="s">
        <v>4</v>
      </c>
    </row>
    <row r="6912" customFormat="false" ht="14.25" hidden="true" customHeight="false" outlineLevel="0" collapsed="false">
      <c r="A6912" s="0" t="s">
        <v>113</v>
      </c>
      <c r="B6912" s="0" t="s">
        <v>114</v>
      </c>
      <c r="C6912" s="0" t="s">
        <v>65</v>
      </c>
      <c r="D6912" s="0" t="s">
        <v>68</v>
      </c>
      <c r="E6912" s="0" t="n">
        <v>2028</v>
      </c>
      <c r="F6912" s="5" t="n">
        <v>0.000131783999996256</v>
      </c>
      <c r="G6912" s="10" t="s">
        <v>4</v>
      </c>
    </row>
    <row r="6913" customFormat="false" ht="14.25" hidden="true" customHeight="false" outlineLevel="0" collapsed="false">
      <c r="A6913" s="0" t="s">
        <v>113</v>
      </c>
      <c r="B6913" s="0" t="s">
        <v>114</v>
      </c>
      <c r="C6913" s="0" t="s">
        <v>65</v>
      </c>
      <c r="D6913" s="0" t="s">
        <v>68</v>
      </c>
      <c r="E6913" s="0" t="n">
        <v>2029</v>
      </c>
      <c r="F6913" s="5" t="n">
        <v>0.000134196000014063</v>
      </c>
      <c r="G6913" s="10" t="s">
        <v>4</v>
      </c>
    </row>
    <row r="6914" customFormat="false" ht="14.25" hidden="true" customHeight="false" outlineLevel="0" collapsed="false">
      <c r="A6914" s="0" t="s">
        <v>113</v>
      </c>
      <c r="B6914" s="0" t="s">
        <v>114</v>
      </c>
      <c r="C6914" s="0" t="s">
        <v>65</v>
      </c>
      <c r="D6914" s="0" t="s">
        <v>68</v>
      </c>
      <c r="E6914" s="0" t="n">
        <v>2030</v>
      </c>
      <c r="F6914" s="5" t="n">
        <v>-0.000136400000015083</v>
      </c>
      <c r="G6914" s="10" t="s">
        <v>4</v>
      </c>
    </row>
    <row r="6915" customFormat="false" ht="14.25" hidden="true" customHeight="false" outlineLevel="0" collapsed="false">
      <c r="A6915" s="0" t="s">
        <v>113</v>
      </c>
      <c r="B6915" s="0" t="s">
        <v>114</v>
      </c>
      <c r="C6915" s="0" t="s">
        <v>65</v>
      </c>
      <c r="D6915" s="0" t="s">
        <v>68</v>
      </c>
      <c r="E6915" s="0" t="n">
        <v>2031</v>
      </c>
      <c r="F6915" s="5" t="n">
        <v>-0.000278464000002759</v>
      </c>
      <c r="G6915" s="10" t="s">
        <v>4</v>
      </c>
    </row>
    <row r="6916" customFormat="false" ht="14.25" hidden="true" customHeight="false" outlineLevel="0" collapsed="false">
      <c r="A6916" s="0" t="s">
        <v>113</v>
      </c>
      <c r="B6916" s="0" t="s">
        <v>114</v>
      </c>
      <c r="C6916" s="0" t="s">
        <v>65</v>
      </c>
      <c r="D6916" s="0" t="s">
        <v>68</v>
      </c>
      <c r="E6916" s="0" t="n">
        <v>2032</v>
      </c>
      <c r="F6916" s="5" t="n">
        <v>0.000283695999984541</v>
      </c>
      <c r="G6916" s="10" t="s">
        <v>4</v>
      </c>
    </row>
    <row r="6917" customFormat="false" ht="14.25" hidden="true" customHeight="false" outlineLevel="0" collapsed="false">
      <c r="A6917" s="0" t="s">
        <v>113</v>
      </c>
      <c r="B6917" s="0" t="s">
        <v>114</v>
      </c>
      <c r="C6917" s="0" t="s">
        <v>65</v>
      </c>
      <c r="D6917" s="0" t="s">
        <v>68</v>
      </c>
      <c r="E6917" s="0" t="n">
        <v>2033</v>
      </c>
      <c r="F6917" s="5" t="n">
        <v>2.11476838637304E-014</v>
      </c>
      <c r="G6917" s="10" t="s">
        <v>4</v>
      </c>
    </row>
    <row r="6918" customFormat="false" ht="14.25" hidden="true" customHeight="false" outlineLevel="0" collapsed="false">
      <c r="A6918" s="0" t="s">
        <v>113</v>
      </c>
      <c r="B6918" s="0" t="s">
        <v>114</v>
      </c>
      <c r="C6918" s="0" t="s">
        <v>65</v>
      </c>
      <c r="D6918" s="0" t="s">
        <v>68</v>
      </c>
      <c r="E6918" s="0" t="n">
        <v>2034</v>
      </c>
      <c r="F6918" s="5" t="n">
        <v>-2.12939673614758E-014</v>
      </c>
      <c r="G6918" s="10" t="s">
        <v>4</v>
      </c>
    </row>
    <row r="6919" customFormat="false" ht="14.25" hidden="true" customHeight="false" outlineLevel="0" collapsed="false">
      <c r="A6919" s="0" t="s">
        <v>113</v>
      </c>
      <c r="B6919" s="0" t="s">
        <v>114</v>
      </c>
      <c r="C6919" s="0" t="s">
        <v>65</v>
      </c>
      <c r="D6919" s="0" t="s">
        <v>68</v>
      </c>
      <c r="E6919" s="0" t="n">
        <v>2035</v>
      </c>
      <c r="F6919" s="5" t="n">
        <v>0</v>
      </c>
      <c r="G6919" s="10" t="s">
        <v>4</v>
      </c>
    </row>
    <row r="6920" customFormat="false" ht="14.25" hidden="true" customHeight="false" outlineLevel="0" collapsed="false">
      <c r="A6920" s="0" t="s">
        <v>113</v>
      </c>
      <c r="B6920" s="0" t="s">
        <v>114</v>
      </c>
      <c r="C6920" s="0" t="s">
        <v>65</v>
      </c>
      <c r="D6920" s="0" t="s">
        <v>68</v>
      </c>
      <c r="E6920" s="0" t="n">
        <v>2036</v>
      </c>
      <c r="F6920" s="5" t="n">
        <v>-2.1762922757512E-014</v>
      </c>
      <c r="G6920" s="10" t="s">
        <v>4</v>
      </c>
    </row>
    <row r="6921" customFormat="false" ht="14.25" hidden="true" customHeight="false" outlineLevel="0" collapsed="false">
      <c r="A6921" s="0" t="s">
        <v>113</v>
      </c>
      <c r="B6921" s="0" t="s">
        <v>114</v>
      </c>
      <c r="C6921" s="0" t="s">
        <v>65</v>
      </c>
      <c r="D6921" s="0" t="s">
        <v>68</v>
      </c>
      <c r="E6921" s="0" t="n">
        <v>2037</v>
      </c>
      <c r="F6921" s="5" t="n">
        <v>0</v>
      </c>
      <c r="G6921" s="10" t="s">
        <v>4</v>
      </c>
    </row>
    <row r="6922" customFormat="false" ht="14.25" hidden="true" customHeight="false" outlineLevel="0" collapsed="false">
      <c r="A6922" s="0" t="s">
        <v>113</v>
      </c>
      <c r="B6922" s="0" t="s">
        <v>114</v>
      </c>
      <c r="C6922" s="0" t="s">
        <v>65</v>
      </c>
      <c r="D6922" s="0" t="s">
        <v>68</v>
      </c>
      <c r="E6922" s="0" t="n">
        <v>2038</v>
      </c>
      <c r="F6922" s="5" t="n">
        <v>0</v>
      </c>
      <c r="G6922" s="10" t="s">
        <v>4</v>
      </c>
    </row>
    <row r="6923" customFormat="false" ht="14.25" hidden="true" customHeight="false" outlineLevel="0" collapsed="false">
      <c r="A6923" s="0" t="s">
        <v>113</v>
      </c>
      <c r="B6923" s="0" t="s">
        <v>114</v>
      </c>
      <c r="C6923" s="0" t="s">
        <v>65</v>
      </c>
      <c r="D6923" s="0" t="s">
        <v>68</v>
      </c>
      <c r="E6923" s="0" t="n">
        <v>2039</v>
      </c>
      <c r="F6923" s="5" t="n">
        <v>0</v>
      </c>
      <c r="G6923" s="10" t="s">
        <v>4</v>
      </c>
    </row>
    <row r="6924" customFormat="false" ht="14.25" hidden="true" customHeight="false" outlineLevel="0" collapsed="false">
      <c r="A6924" s="0" t="s">
        <v>113</v>
      </c>
      <c r="B6924" s="0" t="s">
        <v>114</v>
      </c>
      <c r="C6924" s="0" t="s">
        <v>65</v>
      </c>
      <c r="D6924" s="0" t="s">
        <v>68</v>
      </c>
      <c r="E6924" s="0" t="n">
        <v>2040</v>
      </c>
      <c r="F6924" s="5" t="n">
        <v>2.24448915392284E-014</v>
      </c>
      <c r="G6924" s="10" t="s">
        <v>4</v>
      </c>
    </row>
    <row r="6925" customFormat="false" ht="14.25" hidden="true" customHeight="false" outlineLevel="0" collapsed="false">
      <c r="A6925" s="0" t="s">
        <v>113</v>
      </c>
      <c r="B6925" s="0" t="s">
        <v>114</v>
      </c>
      <c r="C6925" s="0" t="s">
        <v>65</v>
      </c>
      <c r="D6925" s="0" t="s">
        <v>69</v>
      </c>
      <c r="E6925" s="0" t="n">
        <v>2024</v>
      </c>
      <c r="F6925" s="5" t="n">
        <v>0</v>
      </c>
      <c r="G6925" s="10" t="s">
        <v>4</v>
      </c>
    </row>
    <row r="6926" customFormat="false" ht="14.25" hidden="true" customHeight="false" outlineLevel="0" collapsed="false">
      <c r="A6926" s="0" t="s">
        <v>113</v>
      </c>
      <c r="B6926" s="0" t="s">
        <v>114</v>
      </c>
      <c r="C6926" s="0" t="s">
        <v>65</v>
      </c>
      <c r="D6926" s="0" t="s">
        <v>69</v>
      </c>
      <c r="E6926" s="0" t="n">
        <v>2025</v>
      </c>
      <c r="F6926" s="5" t="n">
        <v>0</v>
      </c>
      <c r="G6926" s="10" t="s">
        <v>4</v>
      </c>
    </row>
    <row r="6927" customFormat="false" ht="14.25" hidden="true" customHeight="false" outlineLevel="0" collapsed="false">
      <c r="A6927" s="0" t="s">
        <v>113</v>
      </c>
      <c r="B6927" s="0" t="s">
        <v>114</v>
      </c>
      <c r="C6927" s="0" t="s">
        <v>65</v>
      </c>
      <c r="D6927" s="0" t="s">
        <v>69</v>
      </c>
      <c r="E6927" s="0" t="n">
        <v>2026</v>
      </c>
      <c r="F6927" s="5" t="n">
        <v>0</v>
      </c>
      <c r="G6927" s="10" t="s">
        <v>4</v>
      </c>
    </row>
    <row r="6928" customFormat="false" ht="14.25" hidden="true" customHeight="false" outlineLevel="0" collapsed="false">
      <c r="A6928" s="0" t="s">
        <v>113</v>
      </c>
      <c r="B6928" s="0" t="s">
        <v>114</v>
      </c>
      <c r="C6928" s="0" t="s">
        <v>65</v>
      </c>
      <c r="D6928" s="0" t="s">
        <v>69</v>
      </c>
      <c r="E6928" s="0" t="n">
        <v>2027</v>
      </c>
      <c r="F6928" s="5" t="n">
        <v>0</v>
      </c>
      <c r="G6928" s="10" t="s">
        <v>4</v>
      </c>
    </row>
    <row r="6929" customFormat="false" ht="14.25" hidden="true" customHeight="false" outlineLevel="0" collapsed="false">
      <c r="A6929" s="0" t="s">
        <v>113</v>
      </c>
      <c r="B6929" s="0" t="s">
        <v>114</v>
      </c>
      <c r="C6929" s="0" t="s">
        <v>65</v>
      </c>
      <c r="D6929" s="0" t="s">
        <v>69</v>
      </c>
      <c r="E6929" s="0" t="n">
        <v>2028</v>
      </c>
      <c r="F6929" s="5" t="n">
        <v>0</v>
      </c>
      <c r="G6929" s="10" t="s">
        <v>4</v>
      </c>
    </row>
    <row r="6930" customFormat="false" ht="14.25" hidden="true" customHeight="false" outlineLevel="0" collapsed="false">
      <c r="A6930" s="0" t="s">
        <v>113</v>
      </c>
      <c r="B6930" s="0" t="s">
        <v>114</v>
      </c>
      <c r="C6930" s="0" t="s">
        <v>65</v>
      </c>
      <c r="D6930" s="0" t="s">
        <v>69</v>
      </c>
      <c r="E6930" s="0" t="n">
        <v>2029</v>
      </c>
      <c r="F6930" s="5" t="n">
        <v>0</v>
      </c>
      <c r="G6930" s="10" t="s">
        <v>4</v>
      </c>
    </row>
    <row r="6931" customFormat="false" ht="14.25" hidden="true" customHeight="false" outlineLevel="0" collapsed="false">
      <c r="A6931" s="0" t="s">
        <v>113</v>
      </c>
      <c r="B6931" s="0" t="s">
        <v>114</v>
      </c>
      <c r="C6931" s="0" t="s">
        <v>65</v>
      </c>
      <c r="D6931" s="0" t="s">
        <v>69</v>
      </c>
      <c r="E6931" s="0" t="n">
        <v>2030</v>
      </c>
      <c r="F6931" s="5" t="n">
        <v>0</v>
      </c>
      <c r="G6931" s="10" t="s">
        <v>4</v>
      </c>
    </row>
    <row r="6932" customFormat="false" ht="14.25" hidden="true" customHeight="false" outlineLevel="0" collapsed="false">
      <c r="A6932" s="0" t="s">
        <v>113</v>
      </c>
      <c r="B6932" s="0" t="s">
        <v>114</v>
      </c>
      <c r="C6932" s="0" t="s">
        <v>65</v>
      </c>
      <c r="D6932" s="0" t="s">
        <v>69</v>
      </c>
      <c r="E6932" s="0" t="n">
        <v>2031</v>
      </c>
      <c r="F6932" s="5" t="n">
        <v>0</v>
      </c>
      <c r="G6932" s="10" t="s">
        <v>4</v>
      </c>
    </row>
    <row r="6933" customFormat="false" ht="14.25" hidden="true" customHeight="false" outlineLevel="0" collapsed="false">
      <c r="A6933" s="0" t="s">
        <v>113</v>
      </c>
      <c r="B6933" s="0" t="s">
        <v>114</v>
      </c>
      <c r="C6933" s="0" t="s">
        <v>65</v>
      </c>
      <c r="D6933" s="0" t="s">
        <v>69</v>
      </c>
      <c r="E6933" s="0" t="n">
        <v>2032</v>
      </c>
      <c r="F6933" s="5" t="n">
        <v>0</v>
      </c>
      <c r="G6933" s="10" t="s">
        <v>4</v>
      </c>
    </row>
    <row r="6934" customFormat="false" ht="14.25" hidden="true" customHeight="false" outlineLevel="0" collapsed="false">
      <c r="A6934" s="0" t="s">
        <v>113</v>
      </c>
      <c r="B6934" s="0" t="s">
        <v>114</v>
      </c>
      <c r="C6934" s="0" t="s">
        <v>65</v>
      </c>
      <c r="D6934" s="0" t="s">
        <v>69</v>
      </c>
      <c r="E6934" s="0" t="n">
        <v>2033</v>
      </c>
      <c r="F6934" s="5" t="n">
        <v>0</v>
      </c>
      <c r="G6934" s="10" t="s">
        <v>4</v>
      </c>
    </row>
    <row r="6935" customFormat="false" ht="14.25" hidden="true" customHeight="false" outlineLevel="0" collapsed="false">
      <c r="A6935" s="0" t="s">
        <v>113</v>
      </c>
      <c r="B6935" s="0" t="s">
        <v>114</v>
      </c>
      <c r="C6935" s="0" t="s">
        <v>65</v>
      </c>
      <c r="D6935" s="0" t="s">
        <v>69</v>
      </c>
      <c r="E6935" s="0" t="n">
        <v>2034</v>
      </c>
      <c r="F6935" s="5" t="n">
        <v>0</v>
      </c>
      <c r="G6935" s="10" t="s">
        <v>4</v>
      </c>
    </row>
    <row r="6936" customFormat="false" ht="14.25" hidden="true" customHeight="false" outlineLevel="0" collapsed="false">
      <c r="A6936" s="0" t="s">
        <v>113</v>
      </c>
      <c r="B6936" s="0" t="s">
        <v>114</v>
      </c>
      <c r="C6936" s="0" t="s">
        <v>65</v>
      </c>
      <c r="D6936" s="0" t="s">
        <v>69</v>
      </c>
      <c r="E6936" s="0" t="n">
        <v>2035</v>
      </c>
      <c r="F6936" s="5" t="n">
        <v>0</v>
      </c>
      <c r="G6936" s="10" t="s">
        <v>4</v>
      </c>
    </row>
    <row r="6937" customFormat="false" ht="14.25" hidden="true" customHeight="false" outlineLevel="0" collapsed="false">
      <c r="A6937" s="0" t="s">
        <v>113</v>
      </c>
      <c r="B6937" s="0" t="s">
        <v>114</v>
      </c>
      <c r="C6937" s="0" t="s">
        <v>65</v>
      </c>
      <c r="D6937" s="0" t="s">
        <v>69</v>
      </c>
      <c r="E6937" s="0" t="n">
        <v>2036</v>
      </c>
      <c r="F6937" s="5" t="n">
        <v>0</v>
      </c>
      <c r="G6937" s="10" t="s">
        <v>4</v>
      </c>
    </row>
    <row r="6938" customFormat="false" ht="14.25" hidden="true" customHeight="false" outlineLevel="0" collapsed="false">
      <c r="A6938" s="0" t="s">
        <v>113</v>
      </c>
      <c r="B6938" s="0" t="s">
        <v>114</v>
      </c>
      <c r="C6938" s="0" t="s">
        <v>65</v>
      </c>
      <c r="D6938" s="0" t="s">
        <v>69</v>
      </c>
      <c r="E6938" s="0" t="n">
        <v>2037</v>
      </c>
      <c r="F6938" s="5" t="n">
        <v>0</v>
      </c>
      <c r="G6938" s="10" t="s">
        <v>4</v>
      </c>
    </row>
    <row r="6939" customFormat="false" ht="14.25" hidden="true" customHeight="false" outlineLevel="0" collapsed="false">
      <c r="A6939" s="0" t="s">
        <v>113</v>
      </c>
      <c r="B6939" s="0" t="s">
        <v>114</v>
      </c>
      <c r="C6939" s="0" t="s">
        <v>65</v>
      </c>
      <c r="D6939" s="0" t="s">
        <v>69</v>
      </c>
      <c r="E6939" s="0" t="n">
        <v>2038</v>
      </c>
      <c r="F6939" s="5" t="n">
        <v>0</v>
      </c>
      <c r="G6939" s="10" t="s">
        <v>4</v>
      </c>
    </row>
    <row r="6940" customFormat="false" ht="14.25" hidden="true" customHeight="false" outlineLevel="0" collapsed="false">
      <c r="A6940" s="0" t="s">
        <v>113</v>
      </c>
      <c r="B6940" s="0" t="s">
        <v>114</v>
      </c>
      <c r="C6940" s="0" t="s">
        <v>65</v>
      </c>
      <c r="D6940" s="0" t="s">
        <v>69</v>
      </c>
      <c r="E6940" s="0" t="n">
        <v>2039</v>
      </c>
      <c r="F6940" s="5" t="n">
        <v>0</v>
      </c>
      <c r="G6940" s="10" t="s">
        <v>4</v>
      </c>
    </row>
    <row r="6941" customFormat="false" ht="14.25" hidden="true" customHeight="false" outlineLevel="0" collapsed="false">
      <c r="A6941" s="0" t="s">
        <v>113</v>
      </c>
      <c r="B6941" s="0" t="s">
        <v>114</v>
      </c>
      <c r="C6941" s="0" t="s">
        <v>65</v>
      </c>
      <c r="D6941" s="0" t="s">
        <v>69</v>
      </c>
      <c r="E6941" s="0" t="n">
        <v>2040</v>
      </c>
      <c r="F6941" s="5" t="n">
        <v>0</v>
      </c>
      <c r="G6941" s="10" t="s">
        <v>4</v>
      </c>
    </row>
    <row r="6942" customFormat="false" ht="14.25" hidden="true" customHeight="false" outlineLevel="0" collapsed="false">
      <c r="A6942" s="0" t="s">
        <v>113</v>
      </c>
      <c r="B6942" s="0" t="s">
        <v>114</v>
      </c>
      <c r="C6942" s="0" t="s">
        <v>65</v>
      </c>
      <c r="D6942" s="0" t="s">
        <v>70</v>
      </c>
      <c r="E6942" s="0" t="n">
        <v>2024</v>
      </c>
      <c r="F6942" s="5" t="n">
        <v>1663.51086187895</v>
      </c>
      <c r="G6942" s="10" t="s">
        <v>4</v>
      </c>
    </row>
    <row r="6943" customFormat="false" ht="14.25" hidden="true" customHeight="false" outlineLevel="0" collapsed="false">
      <c r="A6943" s="0" t="s">
        <v>113</v>
      </c>
      <c r="B6943" s="0" t="s">
        <v>114</v>
      </c>
      <c r="C6943" s="0" t="s">
        <v>65</v>
      </c>
      <c r="D6943" s="0" t="s">
        <v>70</v>
      </c>
      <c r="E6943" s="0" t="n">
        <v>2025</v>
      </c>
      <c r="F6943" s="5" t="n">
        <v>0.00206246694594802</v>
      </c>
      <c r="G6943" s="10" t="s">
        <v>4</v>
      </c>
    </row>
    <row r="6944" customFormat="false" ht="14.25" hidden="true" customHeight="false" outlineLevel="0" collapsed="false">
      <c r="A6944" s="0" t="s">
        <v>113</v>
      </c>
      <c r="B6944" s="0" t="s">
        <v>114</v>
      </c>
      <c r="C6944" s="0" t="s">
        <v>65</v>
      </c>
      <c r="D6944" s="0" t="s">
        <v>70</v>
      </c>
      <c r="E6944" s="0" t="n">
        <v>2026</v>
      </c>
      <c r="F6944" s="5" t="n">
        <v>0.00205863268723446</v>
      </c>
      <c r="G6944" s="10" t="s">
        <v>4</v>
      </c>
    </row>
    <row r="6945" customFormat="false" ht="14.25" hidden="true" customHeight="false" outlineLevel="0" collapsed="false">
      <c r="A6945" s="0" t="s">
        <v>113</v>
      </c>
      <c r="B6945" s="0" t="s">
        <v>114</v>
      </c>
      <c r="C6945" s="0" t="s">
        <v>65</v>
      </c>
      <c r="D6945" s="0" t="s">
        <v>70</v>
      </c>
      <c r="E6945" s="0" t="n">
        <v>2027</v>
      </c>
      <c r="F6945" s="5" t="n">
        <v>-0.00205239645198667</v>
      </c>
      <c r="G6945" s="10" t="s">
        <v>4</v>
      </c>
    </row>
    <row r="6946" customFormat="false" ht="14.25" hidden="true" customHeight="false" outlineLevel="0" collapsed="false">
      <c r="A6946" s="0" t="s">
        <v>113</v>
      </c>
      <c r="B6946" s="0" t="s">
        <v>114</v>
      </c>
      <c r="C6946" s="0" t="s">
        <v>65</v>
      </c>
      <c r="D6946" s="0" t="s">
        <v>70</v>
      </c>
      <c r="E6946" s="0" t="n">
        <v>2028</v>
      </c>
      <c r="F6946" s="5" t="n">
        <v>0.00204404446335995</v>
      </c>
      <c r="G6946" s="10" t="s">
        <v>4</v>
      </c>
    </row>
    <row r="6947" customFormat="false" ht="14.25" hidden="true" customHeight="false" outlineLevel="0" collapsed="false">
      <c r="A6947" s="0" t="s">
        <v>113</v>
      </c>
      <c r="B6947" s="0" t="s">
        <v>114</v>
      </c>
      <c r="C6947" s="0" t="s">
        <v>65</v>
      </c>
      <c r="D6947" s="0" t="s">
        <v>70</v>
      </c>
      <c r="E6947" s="0" t="n">
        <v>2029</v>
      </c>
      <c r="F6947" s="5" t="n">
        <v>0.00205618364865714</v>
      </c>
      <c r="G6947" s="10" t="s">
        <v>4</v>
      </c>
    </row>
    <row r="6948" customFormat="false" ht="14.25" hidden="true" customHeight="false" outlineLevel="0" collapsed="false">
      <c r="A6948" s="0" t="s">
        <v>113</v>
      </c>
      <c r="B6948" s="0" t="s">
        <v>114</v>
      </c>
      <c r="C6948" s="0" t="s">
        <v>65</v>
      </c>
      <c r="D6948" s="0" t="s">
        <v>70</v>
      </c>
      <c r="E6948" s="0" t="n">
        <v>2030</v>
      </c>
      <c r="F6948" s="5" t="n">
        <v>-0.00206678906382252</v>
      </c>
      <c r="G6948" s="10" t="s">
        <v>4</v>
      </c>
    </row>
    <row r="6949" customFormat="false" ht="14.25" hidden="true" customHeight="false" outlineLevel="0" collapsed="false">
      <c r="A6949" s="0" t="s">
        <v>113</v>
      </c>
      <c r="B6949" s="0" t="s">
        <v>114</v>
      </c>
      <c r="C6949" s="0" t="s">
        <v>65</v>
      </c>
      <c r="D6949" s="0" t="s">
        <v>70</v>
      </c>
      <c r="E6949" s="0" t="n">
        <v>2031</v>
      </c>
      <c r="F6949" s="5" t="n">
        <v>-0.00415482116364201</v>
      </c>
      <c r="G6949" s="10" t="s">
        <v>4</v>
      </c>
    </row>
    <row r="6950" customFormat="false" ht="14.25" hidden="true" customHeight="false" outlineLevel="0" collapsed="false">
      <c r="A6950" s="0" t="s">
        <v>113</v>
      </c>
      <c r="B6950" s="0" t="s">
        <v>114</v>
      </c>
      <c r="C6950" s="0" t="s">
        <v>65</v>
      </c>
      <c r="D6950" s="0" t="s">
        <v>70</v>
      </c>
      <c r="E6950" s="0" t="n">
        <v>2032</v>
      </c>
      <c r="F6950" s="5" t="n">
        <v>0.00418747518962311</v>
      </c>
      <c r="G6950" s="10" t="s">
        <v>4</v>
      </c>
    </row>
    <row r="6951" customFormat="false" ht="14.25" hidden="true" customHeight="false" outlineLevel="0" collapsed="false">
      <c r="A6951" s="0" t="s">
        <v>113</v>
      </c>
      <c r="B6951" s="0" t="s">
        <v>114</v>
      </c>
      <c r="C6951" s="0" t="s">
        <v>65</v>
      </c>
      <c r="D6951" s="0" t="s">
        <v>70</v>
      </c>
      <c r="E6951" s="0" t="n">
        <v>2033</v>
      </c>
      <c r="F6951" s="5" t="n">
        <v>3.07837926019057E-013</v>
      </c>
      <c r="G6951" s="10" t="s">
        <v>4</v>
      </c>
    </row>
    <row r="6952" customFormat="false" ht="14.25" hidden="true" customHeight="false" outlineLevel="0" collapsed="false">
      <c r="A6952" s="0" t="s">
        <v>113</v>
      </c>
      <c r="B6952" s="0" t="s">
        <v>114</v>
      </c>
      <c r="C6952" s="0" t="s">
        <v>65</v>
      </c>
      <c r="D6952" s="0" t="s">
        <v>70</v>
      </c>
      <c r="E6952" s="0" t="n">
        <v>2034</v>
      </c>
      <c r="F6952" s="5" t="n">
        <v>-3.06062014949772E-013</v>
      </c>
      <c r="G6952" s="10" t="s">
        <v>4</v>
      </c>
    </row>
    <row r="6953" customFormat="false" ht="14.25" hidden="true" customHeight="false" outlineLevel="0" collapsed="false">
      <c r="A6953" s="0" t="s">
        <v>113</v>
      </c>
      <c r="B6953" s="0" t="s">
        <v>114</v>
      </c>
      <c r="C6953" s="0" t="s">
        <v>65</v>
      </c>
      <c r="D6953" s="0" t="s">
        <v>70</v>
      </c>
      <c r="E6953" s="0" t="n">
        <v>2035</v>
      </c>
      <c r="F6953" s="5" t="n">
        <v>0</v>
      </c>
      <c r="G6953" s="10" t="s">
        <v>4</v>
      </c>
    </row>
    <row r="6954" customFormat="false" ht="14.25" hidden="true" customHeight="false" outlineLevel="0" collapsed="false">
      <c r="A6954" s="0" t="s">
        <v>113</v>
      </c>
      <c r="B6954" s="0" t="s">
        <v>114</v>
      </c>
      <c r="C6954" s="0" t="s">
        <v>65</v>
      </c>
      <c r="D6954" s="0" t="s">
        <v>70</v>
      </c>
      <c r="E6954" s="0" t="n">
        <v>2036</v>
      </c>
      <c r="F6954" s="5" t="n">
        <v>-3.02541857653581E-013</v>
      </c>
      <c r="G6954" s="10" t="s">
        <v>4</v>
      </c>
    </row>
    <row r="6955" customFormat="false" ht="14.25" hidden="true" customHeight="false" outlineLevel="0" collapsed="false">
      <c r="A6955" s="0" t="s">
        <v>113</v>
      </c>
      <c r="B6955" s="0" t="s">
        <v>114</v>
      </c>
      <c r="C6955" s="0" t="s">
        <v>65</v>
      </c>
      <c r="D6955" s="0" t="s">
        <v>70</v>
      </c>
      <c r="E6955" s="0" t="n">
        <v>2037</v>
      </c>
      <c r="F6955" s="5" t="n">
        <v>0</v>
      </c>
      <c r="G6955" s="10" t="s">
        <v>4</v>
      </c>
    </row>
    <row r="6956" customFormat="false" ht="14.25" hidden="true" customHeight="false" outlineLevel="0" collapsed="false">
      <c r="A6956" s="0" t="s">
        <v>113</v>
      </c>
      <c r="B6956" s="0" t="s">
        <v>114</v>
      </c>
      <c r="C6956" s="0" t="s">
        <v>65</v>
      </c>
      <c r="D6956" s="0" t="s">
        <v>70</v>
      </c>
      <c r="E6956" s="0" t="n">
        <v>2038</v>
      </c>
      <c r="F6956" s="5" t="n">
        <v>0</v>
      </c>
      <c r="G6956" s="10" t="s">
        <v>4</v>
      </c>
    </row>
    <row r="6957" customFormat="false" ht="14.25" hidden="true" customHeight="false" outlineLevel="0" collapsed="false">
      <c r="A6957" s="0" t="s">
        <v>113</v>
      </c>
      <c r="B6957" s="0" t="s">
        <v>114</v>
      </c>
      <c r="C6957" s="0" t="s">
        <v>65</v>
      </c>
      <c r="D6957" s="0" t="s">
        <v>70</v>
      </c>
      <c r="E6957" s="0" t="n">
        <v>2039</v>
      </c>
      <c r="F6957" s="5" t="n">
        <v>0</v>
      </c>
      <c r="G6957" s="10" t="s">
        <v>4</v>
      </c>
    </row>
    <row r="6958" customFormat="false" ht="14.25" hidden="true" customHeight="false" outlineLevel="0" collapsed="false">
      <c r="A6958" s="0" t="s">
        <v>113</v>
      </c>
      <c r="B6958" s="0" t="s">
        <v>114</v>
      </c>
      <c r="C6958" s="0" t="s">
        <v>65</v>
      </c>
      <c r="D6958" s="0" t="s">
        <v>70</v>
      </c>
      <c r="E6958" s="0" t="n">
        <v>2040</v>
      </c>
      <c r="F6958" s="5" t="n">
        <v>2.95829489413492E-013</v>
      </c>
      <c r="G6958" s="10" t="s">
        <v>4</v>
      </c>
    </row>
    <row r="6959" customFormat="false" ht="14.25" hidden="true" customHeight="false" outlineLevel="0" collapsed="false">
      <c r="A6959" s="0" t="s">
        <v>113</v>
      </c>
      <c r="B6959" s="0" t="s">
        <v>114</v>
      </c>
      <c r="C6959" s="0" t="s">
        <v>65</v>
      </c>
      <c r="D6959" s="0" t="s">
        <v>71</v>
      </c>
      <c r="E6959" s="0" t="n">
        <v>2024</v>
      </c>
      <c r="F6959" s="5" t="n">
        <v>2398.71428555042</v>
      </c>
      <c r="G6959" s="10" t="s">
        <v>4</v>
      </c>
    </row>
    <row r="6960" customFormat="false" ht="14.25" hidden="true" customHeight="false" outlineLevel="0" collapsed="false">
      <c r="A6960" s="0" t="s">
        <v>113</v>
      </c>
      <c r="B6960" s="0" t="s">
        <v>114</v>
      </c>
      <c r="C6960" s="0" t="s">
        <v>65</v>
      </c>
      <c r="D6960" s="0" t="s">
        <v>71</v>
      </c>
      <c r="E6960" s="0" t="n">
        <v>2025</v>
      </c>
      <c r="F6960" s="5" t="n">
        <v>0.00282861844016225</v>
      </c>
      <c r="G6960" s="10" t="s">
        <v>4</v>
      </c>
    </row>
    <row r="6961" customFormat="false" ht="14.25" hidden="true" customHeight="false" outlineLevel="0" collapsed="false">
      <c r="A6961" s="0" t="s">
        <v>113</v>
      </c>
      <c r="B6961" s="0" t="s">
        <v>114</v>
      </c>
      <c r="C6961" s="0" t="s">
        <v>65</v>
      </c>
      <c r="D6961" s="0" t="s">
        <v>71</v>
      </c>
      <c r="E6961" s="0" t="n">
        <v>2026</v>
      </c>
      <c r="F6961" s="5" t="n">
        <v>0.00286450951080042</v>
      </c>
      <c r="G6961" s="10" t="s">
        <v>4</v>
      </c>
    </row>
    <row r="6962" customFormat="false" ht="14.25" hidden="true" customHeight="false" outlineLevel="0" collapsed="false">
      <c r="A6962" s="0" t="s">
        <v>113</v>
      </c>
      <c r="B6962" s="0" t="s">
        <v>114</v>
      </c>
      <c r="C6962" s="0" t="s">
        <v>65</v>
      </c>
      <c r="D6962" s="0" t="s">
        <v>71</v>
      </c>
      <c r="E6962" s="0" t="n">
        <v>2027</v>
      </c>
      <c r="F6962" s="5" t="n">
        <v>-0.00289909638013342</v>
      </c>
      <c r="G6962" s="10" t="s">
        <v>4</v>
      </c>
    </row>
    <row r="6963" customFormat="false" ht="14.25" hidden="true" customHeight="false" outlineLevel="0" collapsed="false">
      <c r="A6963" s="0" t="s">
        <v>113</v>
      </c>
      <c r="B6963" s="0" t="s">
        <v>114</v>
      </c>
      <c r="C6963" s="0" t="s">
        <v>65</v>
      </c>
      <c r="D6963" s="0" t="s">
        <v>71</v>
      </c>
      <c r="E6963" s="0" t="n">
        <v>2028</v>
      </c>
      <c r="F6963" s="5" t="n">
        <v>0.00293488671059095</v>
      </c>
      <c r="G6963" s="10" t="s">
        <v>4</v>
      </c>
    </row>
    <row r="6964" customFormat="false" ht="14.25" hidden="true" customHeight="false" outlineLevel="0" collapsed="false">
      <c r="A6964" s="0" t="s">
        <v>113</v>
      </c>
      <c r="B6964" s="0" t="s">
        <v>114</v>
      </c>
      <c r="C6964" s="0" t="s">
        <v>65</v>
      </c>
      <c r="D6964" s="0" t="s">
        <v>71</v>
      </c>
      <c r="E6964" s="0" t="n">
        <v>2029</v>
      </c>
      <c r="F6964" s="5" t="n">
        <v>0.00297062975005247</v>
      </c>
      <c r="G6964" s="10" t="s">
        <v>4</v>
      </c>
    </row>
    <row r="6965" customFormat="false" ht="14.25" hidden="true" customHeight="false" outlineLevel="0" collapsed="false">
      <c r="A6965" s="0" t="s">
        <v>113</v>
      </c>
      <c r="B6965" s="0" t="s">
        <v>114</v>
      </c>
      <c r="C6965" s="0" t="s">
        <v>65</v>
      </c>
      <c r="D6965" s="0" t="s">
        <v>71</v>
      </c>
      <c r="E6965" s="0" t="n">
        <v>2030</v>
      </c>
      <c r="F6965" s="5" t="n">
        <v>-0.00300518594485766</v>
      </c>
      <c r="G6965" s="10" t="s">
        <v>4</v>
      </c>
    </row>
    <row r="6966" customFormat="false" ht="14.25" hidden="true" customHeight="false" outlineLevel="0" collapsed="false">
      <c r="A6966" s="0" t="s">
        <v>113</v>
      </c>
      <c r="B6966" s="0" t="s">
        <v>114</v>
      </c>
      <c r="C6966" s="0" t="s">
        <v>65</v>
      </c>
      <c r="D6966" s="0" t="s">
        <v>71</v>
      </c>
      <c r="E6966" s="0" t="n">
        <v>2031</v>
      </c>
      <c r="F6966" s="5" t="n">
        <v>-0.00608234904393612</v>
      </c>
      <c r="G6966" s="10" t="s">
        <v>4</v>
      </c>
    </row>
    <row r="6967" customFormat="false" ht="14.25" hidden="true" customHeight="false" outlineLevel="0" collapsed="false">
      <c r="A6967" s="0" t="s">
        <v>113</v>
      </c>
      <c r="B6967" s="0" t="s">
        <v>114</v>
      </c>
      <c r="C6967" s="0" t="s">
        <v>65</v>
      </c>
      <c r="D6967" s="0" t="s">
        <v>71</v>
      </c>
      <c r="E6967" s="0" t="n">
        <v>2032</v>
      </c>
      <c r="F6967" s="5" t="n">
        <v>0.00615462718815252</v>
      </c>
      <c r="G6967" s="10" t="s">
        <v>4</v>
      </c>
    </row>
    <row r="6968" customFormat="false" ht="14.25" hidden="true" customHeight="false" outlineLevel="0" collapsed="false">
      <c r="A6968" s="0" t="s">
        <v>113</v>
      </c>
      <c r="B6968" s="0" t="s">
        <v>114</v>
      </c>
      <c r="C6968" s="0" t="s">
        <v>65</v>
      </c>
      <c r="D6968" s="0" t="s">
        <v>71</v>
      </c>
      <c r="E6968" s="0" t="n">
        <v>2033</v>
      </c>
      <c r="F6968" s="5" t="n">
        <v>4.54747350886464E-013</v>
      </c>
      <c r="G6968" s="10" t="s">
        <v>4</v>
      </c>
    </row>
    <row r="6969" customFormat="false" ht="14.25" hidden="true" customHeight="false" outlineLevel="0" collapsed="false">
      <c r="A6969" s="0" t="s">
        <v>113</v>
      </c>
      <c r="B6969" s="0" t="s">
        <v>114</v>
      </c>
      <c r="C6969" s="0" t="s">
        <v>65</v>
      </c>
      <c r="D6969" s="0" t="s">
        <v>71</v>
      </c>
      <c r="E6969" s="0" t="n">
        <v>2034</v>
      </c>
      <c r="F6969" s="5" t="n">
        <v>-4.54747350886464E-013</v>
      </c>
      <c r="G6969" s="10" t="s">
        <v>4</v>
      </c>
    </row>
    <row r="6970" customFormat="false" ht="14.25" hidden="true" customHeight="false" outlineLevel="0" collapsed="false">
      <c r="A6970" s="0" t="s">
        <v>113</v>
      </c>
      <c r="B6970" s="0" t="s">
        <v>114</v>
      </c>
      <c r="C6970" s="0" t="s">
        <v>65</v>
      </c>
      <c r="D6970" s="0" t="s">
        <v>71</v>
      </c>
      <c r="E6970" s="0" t="n">
        <v>2035</v>
      </c>
      <c r="F6970" s="5" t="n">
        <v>0</v>
      </c>
      <c r="G6970" s="10" t="s">
        <v>4</v>
      </c>
    </row>
    <row r="6971" customFormat="false" ht="14.25" hidden="true" customHeight="false" outlineLevel="0" collapsed="false">
      <c r="A6971" s="0" t="s">
        <v>113</v>
      </c>
      <c r="B6971" s="0" t="s">
        <v>114</v>
      </c>
      <c r="C6971" s="0" t="s">
        <v>65</v>
      </c>
      <c r="D6971" s="0" t="s">
        <v>71</v>
      </c>
      <c r="E6971" s="0" t="n">
        <v>2036</v>
      </c>
      <c r="F6971" s="5" t="n">
        <v>-4.54747350886464E-013</v>
      </c>
      <c r="G6971" s="10" t="s">
        <v>4</v>
      </c>
    </row>
    <row r="6972" customFormat="false" ht="14.25" hidden="true" customHeight="false" outlineLevel="0" collapsed="false">
      <c r="A6972" s="0" t="s">
        <v>113</v>
      </c>
      <c r="B6972" s="0" t="s">
        <v>114</v>
      </c>
      <c r="C6972" s="0" t="s">
        <v>65</v>
      </c>
      <c r="D6972" s="0" t="s">
        <v>71</v>
      </c>
      <c r="E6972" s="0" t="n">
        <v>2037</v>
      </c>
      <c r="F6972" s="5" t="n">
        <v>0</v>
      </c>
      <c r="G6972" s="10" t="s">
        <v>4</v>
      </c>
    </row>
    <row r="6973" customFormat="false" ht="14.25" hidden="true" customHeight="false" outlineLevel="0" collapsed="false">
      <c r="A6973" s="0" t="s">
        <v>113</v>
      </c>
      <c r="B6973" s="0" t="s">
        <v>114</v>
      </c>
      <c r="C6973" s="0" t="s">
        <v>65</v>
      </c>
      <c r="D6973" s="0" t="s">
        <v>71</v>
      </c>
      <c r="E6973" s="0" t="n">
        <v>2038</v>
      </c>
      <c r="F6973" s="5" t="n">
        <v>0</v>
      </c>
      <c r="G6973" s="10" t="s">
        <v>4</v>
      </c>
    </row>
    <row r="6974" customFormat="false" ht="14.25" hidden="true" customHeight="false" outlineLevel="0" collapsed="false">
      <c r="A6974" s="0" t="s">
        <v>113</v>
      </c>
      <c r="B6974" s="0" t="s">
        <v>114</v>
      </c>
      <c r="C6974" s="0" t="s">
        <v>65</v>
      </c>
      <c r="D6974" s="0" t="s">
        <v>71</v>
      </c>
      <c r="E6974" s="0" t="n">
        <v>2039</v>
      </c>
      <c r="F6974" s="5" t="n">
        <v>0</v>
      </c>
      <c r="G6974" s="10" t="s">
        <v>4</v>
      </c>
    </row>
    <row r="6975" customFormat="false" ht="14.25" hidden="true" customHeight="false" outlineLevel="0" collapsed="false">
      <c r="A6975" s="0" t="s">
        <v>113</v>
      </c>
      <c r="B6975" s="0" t="s">
        <v>114</v>
      </c>
      <c r="C6975" s="0" t="s">
        <v>65</v>
      </c>
      <c r="D6975" s="0" t="s">
        <v>71</v>
      </c>
      <c r="E6975" s="0" t="n">
        <v>2040</v>
      </c>
      <c r="F6975" s="5" t="n">
        <v>4.54747350886464E-013</v>
      </c>
      <c r="G6975" s="10" t="s">
        <v>4</v>
      </c>
    </row>
    <row r="6976" customFormat="false" ht="14.25" hidden="true" customHeight="false" outlineLevel="0" collapsed="false">
      <c r="A6976" s="0" t="s">
        <v>113</v>
      </c>
      <c r="B6976" s="0" t="s">
        <v>114</v>
      </c>
      <c r="C6976" s="0" t="s">
        <v>72</v>
      </c>
      <c r="D6976" s="0" t="s">
        <v>56</v>
      </c>
      <c r="E6976" s="0" t="n">
        <v>2024</v>
      </c>
      <c r="F6976" s="5" t="n">
        <v>404.906941863284</v>
      </c>
      <c r="G6976" s="10" t="s">
        <v>4</v>
      </c>
    </row>
    <row r="6977" customFormat="false" ht="14.25" hidden="true" customHeight="false" outlineLevel="0" collapsed="false">
      <c r="A6977" s="0" t="s">
        <v>113</v>
      </c>
      <c r="B6977" s="0" t="s">
        <v>114</v>
      </c>
      <c r="C6977" s="0" t="s">
        <v>72</v>
      </c>
      <c r="D6977" s="0" t="s">
        <v>56</v>
      </c>
      <c r="E6977" s="0" t="n">
        <v>2025</v>
      </c>
      <c r="F6977" s="5" t="n">
        <v>0</v>
      </c>
      <c r="G6977" s="10" t="s">
        <v>4</v>
      </c>
    </row>
    <row r="6978" customFormat="false" ht="14.25" hidden="true" customHeight="false" outlineLevel="0" collapsed="false">
      <c r="A6978" s="0" t="s">
        <v>113</v>
      </c>
      <c r="B6978" s="0" t="s">
        <v>114</v>
      </c>
      <c r="C6978" s="0" t="s">
        <v>72</v>
      </c>
      <c r="D6978" s="0" t="s">
        <v>56</v>
      </c>
      <c r="E6978" s="0" t="n">
        <v>2026</v>
      </c>
      <c r="F6978" s="5" t="n">
        <v>0</v>
      </c>
      <c r="G6978" s="10" t="s">
        <v>4</v>
      </c>
    </row>
    <row r="6979" customFormat="false" ht="14.25" hidden="true" customHeight="false" outlineLevel="0" collapsed="false">
      <c r="A6979" s="0" t="s">
        <v>113</v>
      </c>
      <c r="B6979" s="0" t="s">
        <v>114</v>
      </c>
      <c r="C6979" s="0" t="s">
        <v>72</v>
      </c>
      <c r="D6979" s="0" t="s">
        <v>56</v>
      </c>
      <c r="E6979" s="0" t="n">
        <v>2027</v>
      </c>
      <c r="F6979" s="5" t="n">
        <v>0</v>
      </c>
      <c r="G6979" s="10" t="s">
        <v>4</v>
      </c>
    </row>
    <row r="6980" customFormat="false" ht="14.25" hidden="true" customHeight="false" outlineLevel="0" collapsed="false">
      <c r="A6980" s="0" t="s">
        <v>113</v>
      </c>
      <c r="B6980" s="0" t="s">
        <v>114</v>
      </c>
      <c r="C6980" s="0" t="s">
        <v>72</v>
      </c>
      <c r="D6980" s="0" t="s">
        <v>56</v>
      </c>
      <c r="E6980" s="0" t="n">
        <v>2028</v>
      </c>
      <c r="F6980" s="5" t="n">
        <v>0</v>
      </c>
      <c r="G6980" s="10" t="s">
        <v>4</v>
      </c>
    </row>
    <row r="6981" customFormat="false" ht="14.25" hidden="true" customHeight="false" outlineLevel="0" collapsed="false">
      <c r="A6981" s="0" t="s">
        <v>113</v>
      </c>
      <c r="B6981" s="0" t="s">
        <v>114</v>
      </c>
      <c r="C6981" s="0" t="s">
        <v>72</v>
      </c>
      <c r="D6981" s="0" t="s">
        <v>56</v>
      </c>
      <c r="E6981" s="0" t="n">
        <v>2029</v>
      </c>
      <c r="F6981" s="5" t="n">
        <v>0</v>
      </c>
      <c r="G6981" s="10" t="s">
        <v>4</v>
      </c>
    </row>
    <row r="6982" customFormat="false" ht="14.25" hidden="true" customHeight="false" outlineLevel="0" collapsed="false">
      <c r="A6982" s="0" t="s">
        <v>113</v>
      </c>
      <c r="B6982" s="0" t="s">
        <v>114</v>
      </c>
      <c r="C6982" s="0" t="s">
        <v>72</v>
      </c>
      <c r="D6982" s="0" t="s">
        <v>56</v>
      </c>
      <c r="E6982" s="0" t="n">
        <v>2030</v>
      </c>
      <c r="F6982" s="5" t="n">
        <v>0</v>
      </c>
      <c r="G6982" s="10" t="s">
        <v>4</v>
      </c>
    </row>
    <row r="6983" customFormat="false" ht="14.25" hidden="true" customHeight="false" outlineLevel="0" collapsed="false">
      <c r="A6983" s="0" t="s">
        <v>113</v>
      </c>
      <c r="B6983" s="0" t="s">
        <v>114</v>
      </c>
      <c r="C6983" s="0" t="s">
        <v>72</v>
      </c>
      <c r="D6983" s="0" t="s">
        <v>56</v>
      </c>
      <c r="E6983" s="0" t="n">
        <v>2031</v>
      </c>
      <c r="F6983" s="5" t="n">
        <v>0</v>
      </c>
      <c r="G6983" s="10" t="s">
        <v>4</v>
      </c>
    </row>
    <row r="6984" customFormat="false" ht="14.25" hidden="true" customHeight="false" outlineLevel="0" collapsed="false">
      <c r="A6984" s="0" t="s">
        <v>113</v>
      </c>
      <c r="B6984" s="0" t="s">
        <v>114</v>
      </c>
      <c r="C6984" s="0" t="s">
        <v>72</v>
      </c>
      <c r="D6984" s="0" t="s">
        <v>56</v>
      </c>
      <c r="E6984" s="0" t="n">
        <v>2032</v>
      </c>
      <c r="F6984" s="5" t="n">
        <v>0</v>
      </c>
      <c r="G6984" s="10" t="s">
        <v>4</v>
      </c>
    </row>
    <row r="6985" customFormat="false" ht="14.25" hidden="true" customHeight="false" outlineLevel="0" collapsed="false">
      <c r="A6985" s="0" t="s">
        <v>113</v>
      </c>
      <c r="B6985" s="0" t="s">
        <v>114</v>
      </c>
      <c r="C6985" s="0" t="s">
        <v>72</v>
      </c>
      <c r="D6985" s="0" t="s">
        <v>56</v>
      </c>
      <c r="E6985" s="0" t="n">
        <v>2033</v>
      </c>
      <c r="F6985" s="5" t="n">
        <v>0</v>
      </c>
      <c r="G6985" s="10" t="s">
        <v>4</v>
      </c>
    </row>
    <row r="6986" customFormat="false" ht="14.25" hidden="true" customHeight="false" outlineLevel="0" collapsed="false">
      <c r="A6986" s="0" t="s">
        <v>113</v>
      </c>
      <c r="B6986" s="0" t="s">
        <v>114</v>
      </c>
      <c r="C6986" s="0" t="s">
        <v>72</v>
      </c>
      <c r="D6986" s="0" t="s">
        <v>56</v>
      </c>
      <c r="E6986" s="0" t="n">
        <v>2034</v>
      </c>
      <c r="F6986" s="5" t="n">
        <v>0</v>
      </c>
      <c r="G6986" s="10" t="s">
        <v>4</v>
      </c>
    </row>
    <row r="6987" customFormat="false" ht="14.25" hidden="true" customHeight="false" outlineLevel="0" collapsed="false">
      <c r="A6987" s="0" t="s">
        <v>113</v>
      </c>
      <c r="B6987" s="0" t="s">
        <v>114</v>
      </c>
      <c r="C6987" s="0" t="s">
        <v>72</v>
      </c>
      <c r="D6987" s="0" t="s">
        <v>56</v>
      </c>
      <c r="E6987" s="0" t="n">
        <v>2035</v>
      </c>
      <c r="F6987" s="5" t="n">
        <v>0</v>
      </c>
      <c r="G6987" s="10" t="s">
        <v>4</v>
      </c>
    </row>
    <row r="6988" customFormat="false" ht="14.25" hidden="true" customHeight="false" outlineLevel="0" collapsed="false">
      <c r="A6988" s="0" t="s">
        <v>113</v>
      </c>
      <c r="B6988" s="0" t="s">
        <v>114</v>
      </c>
      <c r="C6988" s="0" t="s">
        <v>72</v>
      </c>
      <c r="D6988" s="0" t="s">
        <v>56</v>
      </c>
      <c r="E6988" s="0" t="n">
        <v>2036</v>
      </c>
      <c r="F6988" s="5" t="n">
        <v>0</v>
      </c>
      <c r="G6988" s="10" t="s">
        <v>4</v>
      </c>
    </row>
    <row r="6989" customFormat="false" ht="14.25" hidden="true" customHeight="false" outlineLevel="0" collapsed="false">
      <c r="A6989" s="0" t="s">
        <v>113</v>
      </c>
      <c r="B6989" s="0" t="s">
        <v>114</v>
      </c>
      <c r="C6989" s="0" t="s">
        <v>72</v>
      </c>
      <c r="D6989" s="0" t="s">
        <v>56</v>
      </c>
      <c r="E6989" s="0" t="n">
        <v>2037</v>
      </c>
      <c r="F6989" s="5" t="n">
        <v>0</v>
      </c>
      <c r="G6989" s="10" t="s">
        <v>4</v>
      </c>
    </row>
    <row r="6990" customFormat="false" ht="14.25" hidden="true" customHeight="false" outlineLevel="0" collapsed="false">
      <c r="A6990" s="0" t="s">
        <v>113</v>
      </c>
      <c r="B6990" s="0" t="s">
        <v>114</v>
      </c>
      <c r="C6990" s="0" t="s">
        <v>72</v>
      </c>
      <c r="D6990" s="0" t="s">
        <v>56</v>
      </c>
      <c r="E6990" s="0" t="n">
        <v>2038</v>
      </c>
      <c r="F6990" s="5" t="n">
        <v>0</v>
      </c>
      <c r="G6990" s="10" t="s">
        <v>4</v>
      </c>
    </row>
    <row r="6991" customFormat="false" ht="14.25" hidden="true" customHeight="false" outlineLevel="0" collapsed="false">
      <c r="A6991" s="0" t="s">
        <v>113</v>
      </c>
      <c r="B6991" s="0" t="s">
        <v>114</v>
      </c>
      <c r="C6991" s="0" t="s">
        <v>72</v>
      </c>
      <c r="D6991" s="0" t="s">
        <v>56</v>
      </c>
      <c r="E6991" s="0" t="n">
        <v>2039</v>
      </c>
      <c r="F6991" s="5" t="n">
        <v>0</v>
      </c>
      <c r="G6991" s="10" t="s">
        <v>4</v>
      </c>
    </row>
    <row r="6992" customFormat="false" ht="14.25" hidden="true" customHeight="false" outlineLevel="0" collapsed="false">
      <c r="A6992" s="0" t="s">
        <v>113</v>
      </c>
      <c r="B6992" s="0" t="s">
        <v>114</v>
      </c>
      <c r="C6992" s="0" t="s">
        <v>72</v>
      </c>
      <c r="D6992" s="0" t="s">
        <v>56</v>
      </c>
      <c r="E6992" s="0" t="n">
        <v>2040</v>
      </c>
      <c r="F6992" s="5" t="n">
        <v>0</v>
      </c>
      <c r="G6992" s="10" t="s">
        <v>4</v>
      </c>
    </row>
    <row r="6993" customFormat="false" ht="14.25" hidden="true" customHeight="false" outlineLevel="0" collapsed="false">
      <c r="A6993" s="0" t="s">
        <v>113</v>
      </c>
      <c r="B6993" s="0" t="s">
        <v>114</v>
      </c>
      <c r="C6993" s="0" t="s">
        <v>72</v>
      </c>
      <c r="D6993" s="0" t="s">
        <v>73</v>
      </c>
      <c r="E6993" s="0" t="n">
        <v>2024</v>
      </c>
      <c r="F6993" s="5" t="n">
        <v>0</v>
      </c>
      <c r="G6993" s="10" t="s">
        <v>4</v>
      </c>
    </row>
    <row r="6994" customFormat="false" ht="14.25" hidden="true" customHeight="false" outlineLevel="0" collapsed="false">
      <c r="A6994" s="0" t="s">
        <v>113</v>
      </c>
      <c r="B6994" s="0" t="s">
        <v>114</v>
      </c>
      <c r="C6994" s="0" t="s">
        <v>72</v>
      </c>
      <c r="D6994" s="0" t="s">
        <v>73</v>
      </c>
      <c r="E6994" s="0" t="n">
        <v>2025</v>
      </c>
      <c r="F6994" s="5" t="n">
        <v>0</v>
      </c>
      <c r="G6994" s="10" t="s">
        <v>4</v>
      </c>
    </row>
    <row r="6995" customFormat="false" ht="14.25" hidden="true" customHeight="false" outlineLevel="0" collapsed="false">
      <c r="A6995" s="0" t="s">
        <v>113</v>
      </c>
      <c r="B6995" s="0" t="s">
        <v>114</v>
      </c>
      <c r="C6995" s="0" t="s">
        <v>72</v>
      </c>
      <c r="D6995" s="0" t="s">
        <v>73</v>
      </c>
      <c r="E6995" s="0" t="n">
        <v>2026</v>
      </c>
      <c r="F6995" s="5" t="n">
        <v>0</v>
      </c>
      <c r="G6995" s="10" t="s">
        <v>4</v>
      </c>
    </row>
    <row r="6996" customFormat="false" ht="14.25" hidden="true" customHeight="false" outlineLevel="0" collapsed="false">
      <c r="A6996" s="0" t="s">
        <v>113</v>
      </c>
      <c r="B6996" s="0" t="s">
        <v>114</v>
      </c>
      <c r="C6996" s="0" t="s">
        <v>72</v>
      </c>
      <c r="D6996" s="0" t="s">
        <v>73</v>
      </c>
      <c r="E6996" s="0" t="n">
        <v>2027</v>
      </c>
      <c r="F6996" s="5" t="n">
        <v>0</v>
      </c>
      <c r="G6996" s="10" t="s">
        <v>4</v>
      </c>
    </row>
    <row r="6997" customFormat="false" ht="14.25" hidden="true" customHeight="false" outlineLevel="0" collapsed="false">
      <c r="A6997" s="0" t="s">
        <v>113</v>
      </c>
      <c r="B6997" s="0" t="s">
        <v>114</v>
      </c>
      <c r="C6997" s="0" t="s">
        <v>72</v>
      </c>
      <c r="D6997" s="0" t="s">
        <v>73</v>
      </c>
      <c r="E6997" s="0" t="n">
        <v>2028</v>
      </c>
      <c r="F6997" s="5" t="n">
        <v>0</v>
      </c>
      <c r="G6997" s="10" t="s">
        <v>4</v>
      </c>
    </row>
    <row r="6998" customFormat="false" ht="14.25" hidden="true" customHeight="false" outlineLevel="0" collapsed="false">
      <c r="A6998" s="0" t="s">
        <v>113</v>
      </c>
      <c r="B6998" s="0" t="s">
        <v>114</v>
      </c>
      <c r="C6998" s="0" t="s">
        <v>72</v>
      </c>
      <c r="D6998" s="0" t="s">
        <v>73</v>
      </c>
      <c r="E6998" s="0" t="n">
        <v>2029</v>
      </c>
      <c r="F6998" s="5" t="n">
        <v>0</v>
      </c>
      <c r="G6998" s="10" t="s">
        <v>4</v>
      </c>
    </row>
    <row r="6999" customFormat="false" ht="14.25" hidden="true" customHeight="false" outlineLevel="0" collapsed="false">
      <c r="A6999" s="0" t="s">
        <v>113</v>
      </c>
      <c r="B6999" s="0" t="s">
        <v>114</v>
      </c>
      <c r="C6999" s="0" t="s">
        <v>72</v>
      </c>
      <c r="D6999" s="0" t="s">
        <v>73</v>
      </c>
      <c r="E6999" s="0" t="n">
        <v>2030</v>
      </c>
      <c r="F6999" s="5" t="n">
        <v>0</v>
      </c>
      <c r="G6999" s="10" t="s">
        <v>4</v>
      </c>
    </row>
    <row r="7000" customFormat="false" ht="14.25" hidden="true" customHeight="false" outlineLevel="0" collapsed="false">
      <c r="A7000" s="0" t="s">
        <v>113</v>
      </c>
      <c r="B7000" s="0" t="s">
        <v>114</v>
      </c>
      <c r="C7000" s="0" t="s">
        <v>72</v>
      </c>
      <c r="D7000" s="0" t="s">
        <v>73</v>
      </c>
      <c r="E7000" s="0" t="n">
        <v>2031</v>
      </c>
      <c r="F7000" s="5" t="n">
        <v>0</v>
      </c>
      <c r="G7000" s="10" t="s">
        <v>4</v>
      </c>
    </row>
    <row r="7001" customFormat="false" ht="14.25" hidden="true" customHeight="false" outlineLevel="0" collapsed="false">
      <c r="A7001" s="0" t="s">
        <v>113</v>
      </c>
      <c r="B7001" s="0" t="s">
        <v>114</v>
      </c>
      <c r="C7001" s="0" t="s">
        <v>72</v>
      </c>
      <c r="D7001" s="0" t="s">
        <v>73</v>
      </c>
      <c r="E7001" s="0" t="n">
        <v>2032</v>
      </c>
      <c r="F7001" s="5" t="n">
        <v>0</v>
      </c>
      <c r="G7001" s="10" t="s">
        <v>4</v>
      </c>
    </row>
    <row r="7002" customFormat="false" ht="14.25" hidden="true" customHeight="false" outlineLevel="0" collapsed="false">
      <c r="A7002" s="0" t="s">
        <v>113</v>
      </c>
      <c r="B7002" s="0" t="s">
        <v>114</v>
      </c>
      <c r="C7002" s="0" t="s">
        <v>72</v>
      </c>
      <c r="D7002" s="0" t="s">
        <v>73</v>
      </c>
      <c r="E7002" s="0" t="n">
        <v>2033</v>
      </c>
      <c r="F7002" s="5" t="n">
        <v>0</v>
      </c>
      <c r="G7002" s="10" t="s">
        <v>4</v>
      </c>
    </row>
    <row r="7003" customFormat="false" ht="14.25" hidden="true" customHeight="false" outlineLevel="0" collapsed="false">
      <c r="A7003" s="0" t="s">
        <v>113</v>
      </c>
      <c r="B7003" s="0" t="s">
        <v>114</v>
      </c>
      <c r="C7003" s="0" t="s">
        <v>72</v>
      </c>
      <c r="D7003" s="0" t="s">
        <v>73</v>
      </c>
      <c r="E7003" s="0" t="n">
        <v>2034</v>
      </c>
      <c r="F7003" s="5" t="n">
        <v>0</v>
      </c>
      <c r="G7003" s="10" t="s">
        <v>4</v>
      </c>
    </row>
    <row r="7004" customFormat="false" ht="14.25" hidden="true" customHeight="false" outlineLevel="0" collapsed="false">
      <c r="A7004" s="0" t="s">
        <v>113</v>
      </c>
      <c r="B7004" s="0" t="s">
        <v>114</v>
      </c>
      <c r="C7004" s="0" t="s">
        <v>72</v>
      </c>
      <c r="D7004" s="0" t="s">
        <v>73</v>
      </c>
      <c r="E7004" s="0" t="n">
        <v>2035</v>
      </c>
      <c r="F7004" s="5" t="n">
        <v>0</v>
      </c>
      <c r="G7004" s="10" t="s">
        <v>4</v>
      </c>
    </row>
    <row r="7005" customFormat="false" ht="14.25" hidden="true" customHeight="false" outlineLevel="0" collapsed="false">
      <c r="A7005" s="0" t="s">
        <v>113</v>
      </c>
      <c r="B7005" s="0" t="s">
        <v>114</v>
      </c>
      <c r="C7005" s="0" t="s">
        <v>72</v>
      </c>
      <c r="D7005" s="0" t="s">
        <v>73</v>
      </c>
      <c r="E7005" s="0" t="n">
        <v>2036</v>
      </c>
      <c r="F7005" s="5" t="n">
        <v>0</v>
      </c>
      <c r="G7005" s="10" t="s">
        <v>4</v>
      </c>
    </row>
    <row r="7006" customFormat="false" ht="14.25" hidden="true" customHeight="false" outlineLevel="0" collapsed="false">
      <c r="A7006" s="0" t="s">
        <v>113</v>
      </c>
      <c r="B7006" s="0" t="s">
        <v>114</v>
      </c>
      <c r="C7006" s="0" t="s">
        <v>72</v>
      </c>
      <c r="D7006" s="0" t="s">
        <v>73</v>
      </c>
      <c r="E7006" s="0" t="n">
        <v>2037</v>
      </c>
      <c r="F7006" s="5" t="n">
        <v>0</v>
      </c>
      <c r="G7006" s="10" t="s">
        <v>4</v>
      </c>
    </row>
    <row r="7007" customFormat="false" ht="14.25" hidden="true" customHeight="false" outlineLevel="0" collapsed="false">
      <c r="A7007" s="0" t="s">
        <v>113</v>
      </c>
      <c r="B7007" s="0" t="s">
        <v>114</v>
      </c>
      <c r="C7007" s="0" t="s">
        <v>72</v>
      </c>
      <c r="D7007" s="0" t="s">
        <v>73</v>
      </c>
      <c r="E7007" s="0" t="n">
        <v>2038</v>
      </c>
      <c r="F7007" s="5" t="n">
        <v>0</v>
      </c>
      <c r="G7007" s="10" t="s">
        <v>4</v>
      </c>
    </row>
    <row r="7008" customFormat="false" ht="14.25" hidden="true" customHeight="false" outlineLevel="0" collapsed="false">
      <c r="A7008" s="0" t="s">
        <v>113</v>
      </c>
      <c r="B7008" s="0" t="s">
        <v>114</v>
      </c>
      <c r="C7008" s="0" t="s">
        <v>72</v>
      </c>
      <c r="D7008" s="0" t="s">
        <v>73</v>
      </c>
      <c r="E7008" s="0" t="n">
        <v>2039</v>
      </c>
      <c r="F7008" s="5" t="n">
        <v>0</v>
      </c>
      <c r="G7008" s="10" t="s">
        <v>4</v>
      </c>
    </row>
    <row r="7009" customFormat="false" ht="14.25" hidden="true" customHeight="false" outlineLevel="0" collapsed="false">
      <c r="A7009" s="0" t="s">
        <v>113</v>
      </c>
      <c r="B7009" s="0" t="s">
        <v>114</v>
      </c>
      <c r="C7009" s="0" t="s">
        <v>72</v>
      </c>
      <c r="D7009" s="0" t="s">
        <v>73</v>
      </c>
      <c r="E7009" s="0" t="n">
        <v>2040</v>
      </c>
      <c r="F7009" s="5" t="n">
        <v>0</v>
      </c>
      <c r="G7009" s="10" t="s">
        <v>4</v>
      </c>
    </row>
    <row r="7010" customFormat="false" ht="14.25" hidden="true" customHeight="false" outlineLevel="0" collapsed="false">
      <c r="A7010" s="0" t="s">
        <v>113</v>
      </c>
      <c r="B7010" s="0" t="s">
        <v>114</v>
      </c>
      <c r="C7010" s="0" t="s">
        <v>72</v>
      </c>
      <c r="D7010" s="0" t="s">
        <v>74</v>
      </c>
      <c r="E7010" s="0" t="n">
        <v>2024</v>
      </c>
      <c r="F7010" s="5" t="n">
        <v>0</v>
      </c>
      <c r="G7010" s="10" t="s">
        <v>4</v>
      </c>
    </row>
    <row r="7011" customFormat="false" ht="14.25" hidden="true" customHeight="false" outlineLevel="0" collapsed="false">
      <c r="A7011" s="0" t="s">
        <v>113</v>
      </c>
      <c r="B7011" s="0" t="s">
        <v>114</v>
      </c>
      <c r="C7011" s="0" t="s">
        <v>72</v>
      </c>
      <c r="D7011" s="0" t="s">
        <v>74</v>
      </c>
      <c r="E7011" s="0" t="n">
        <v>2025</v>
      </c>
      <c r="F7011" s="5" t="n">
        <v>0</v>
      </c>
      <c r="G7011" s="10" t="s">
        <v>4</v>
      </c>
    </row>
    <row r="7012" customFormat="false" ht="14.25" hidden="true" customHeight="false" outlineLevel="0" collapsed="false">
      <c r="A7012" s="0" t="s">
        <v>113</v>
      </c>
      <c r="B7012" s="0" t="s">
        <v>114</v>
      </c>
      <c r="C7012" s="0" t="s">
        <v>72</v>
      </c>
      <c r="D7012" s="0" t="s">
        <v>74</v>
      </c>
      <c r="E7012" s="0" t="n">
        <v>2026</v>
      </c>
      <c r="F7012" s="5" t="n">
        <v>0</v>
      </c>
      <c r="G7012" s="10" t="s">
        <v>4</v>
      </c>
    </row>
    <row r="7013" customFormat="false" ht="14.25" hidden="true" customHeight="false" outlineLevel="0" collapsed="false">
      <c r="A7013" s="0" t="s">
        <v>113</v>
      </c>
      <c r="B7013" s="0" t="s">
        <v>114</v>
      </c>
      <c r="C7013" s="0" t="s">
        <v>72</v>
      </c>
      <c r="D7013" s="0" t="s">
        <v>74</v>
      </c>
      <c r="E7013" s="0" t="n">
        <v>2027</v>
      </c>
      <c r="F7013" s="5" t="n">
        <v>0</v>
      </c>
      <c r="G7013" s="10" t="s">
        <v>4</v>
      </c>
    </row>
    <row r="7014" customFormat="false" ht="14.25" hidden="true" customHeight="false" outlineLevel="0" collapsed="false">
      <c r="A7014" s="0" t="s">
        <v>113</v>
      </c>
      <c r="B7014" s="0" t="s">
        <v>114</v>
      </c>
      <c r="C7014" s="0" t="s">
        <v>72</v>
      </c>
      <c r="D7014" s="0" t="s">
        <v>74</v>
      </c>
      <c r="E7014" s="0" t="n">
        <v>2028</v>
      </c>
      <c r="F7014" s="5" t="n">
        <v>0</v>
      </c>
      <c r="G7014" s="10" t="s">
        <v>4</v>
      </c>
    </row>
    <row r="7015" customFormat="false" ht="14.25" hidden="true" customHeight="false" outlineLevel="0" collapsed="false">
      <c r="A7015" s="0" t="s">
        <v>113</v>
      </c>
      <c r="B7015" s="0" t="s">
        <v>114</v>
      </c>
      <c r="C7015" s="0" t="s">
        <v>72</v>
      </c>
      <c r="D7015" s="0" t="s">
        <v>74</v>
      </c>
      <c r="E7015" s="0" t="n">
        <v>2029</v>
      </c>
      <c r="F7015" s="5" t="n">
        <v>0</v>
      </c>
      <c r="G7015" s="10" t="s">
        <v>4</v>
      </c>
    </row>
    <row r="7016" customFormat="false" ht="14.25" hidden="true" customHeight="false" outlineLevel="0" collapsed="false">
      <c r="A7016" s="0" t="s">
        <v>113</v>
      </c>
      <c r="B7016" s="0" t="s">
        <v>114</v>
      </c>
      <c r="C7016" s="0" t="s">
        <v>72</v>
      </c>
      <c r="D7016" s="0" t="s">
        <v>74</v>
      </c>
      <c r="E7016" s="0" t="n">
        <v>2030</v>
      </c>
      <c r="F7016" s="5" t="n">
        <v>0</v>
      </c>
      <c r="G7016" s="10" t="s">
        <v>4</v>
      </c>
    </row>
    <row r="7017" customFormat="false" ht="14.25" hidden="true" customHeight="false" outlineLevel="0" collapsed="false">
      <c r="A7017" s="0" t="s">
        <v>113</v>
      </c>
      <c r="B7017" s="0" t="s">
        <v>114</v>
      </c>
      <c r="C7017" s="0" t="s">
        <v>72</v>
      </c>
      <c r="D7017" s="0" t="s">
        <v>74</v>
      </c>
      <c r="E7017" s="0" t="n">
        <v>2031</v>
      </c>
      <c r="F7017" s="5" t="n">
        <v>0</v>
      </c>
      <c r="G7017" s="10" t="s">
        <v>4</v>
      </c>
    </row>
    <row r="7018" customFormat="false" ht="14.25" hidden="true" customHeight="false" outlineLevel="0" collapsed="false">
      <c r="A7018" s="0" t="s">
        <v>113</v>
      </c>
      <c r="B7018" s="0" t="s">
        <v>114</v>
      </c>
      <c r="C7018" s="0" t="s">
        <v>72</v>
      </c>
      <c r="D7018" s="0" t="s">
        <v>74</v>
      </c>
      <c r="E7018" s="0" t="n">
        <v>2032</v>
      </c>
      <c r="F7018" s="5" t="n">
        <v>0</v>
      </c>
      <c r="G7018" s="10" t="s">
        <v>4</v>
      </c>
    </row>
    <row r="7019" customFormat="false" ht="14.25" hidden="true" customHeight="false" outlineLevel="0" collapsed="false">
      <c r="A7019" s="0" t="s">
        <v>113</v>
      </c>
      <c r="B7019" s="0" t="s">
        <v>114</v>
      </c>
      <c r="C7019" s="0" t="s">
        <v>72</v>
      </c>
      <c r="D7019" s="0" t="s">
        <v>74</v>
      </c>
      <c r="E7019" s="0" t="n">
        <v>2033</v>
      </c>
      <c r="F7019" s="5" t="n">
        <v>0</v>
      </c>
      <c r="G7019" s="10" t="s">
        <v>4</v>
      </c>
    </row>
    <row r="7020" customFormat="false" ht="14.25" hidden="true" customHeight="false" outlineLevel="0" collapsed="false">
      <c r="A7020" s="0" t="s">
        <v>113</v>
      </c>
      <c r="B7020" s="0" t="s">
        <v>114</v>
      </c>
      <c r="C7020" s="0" t="s">
        <v>72</v>
      </c>
      <c r="D7020" s="0" t="s">
        <v>74</v>
      </c>
      <c r="E7020" s="0" t="n">
        <v>2034</v>
      </c>
      <c r="F7020" s="5" t="n">
        <v>0</v>
      </c>
      <c r="G7020" s="10" t="s">
        <v>4</v>
      </c>
    </row>
    <row r="7021" customFormat="false" ht="14.25" hidden="true" customHeight="false" outlineLevel="0" collapsed="false">
      <c r="A7021" s="0" t="s">
        <v>113</v>
      </c>
      <c r="B7021" s="0" t="s">
        <v>114</v>
      </c>
      <c r="C7021" s="0" t="s">
        <v>72</v>
      </c>
      <c r="D7021" s="0" t="s">
        <v>74</v>
      </c>
      <c r="E7021" s="0" t="n">
        <v>2035</v>
      </c>
      <c r="F7021" s="5" t="n">
        <v>0</v>
      </c>
      <c r="G7021" s="10" t="s">
        <v>4</v>
      </c>
    </row>
    <row r="7022" customFormat="false" ht="14.25" hidden="true" customHeight="false" outlineLevel="0" collapsed="false">
      <c r="A7022" s="0" t="s">
        <v>113</v>
      </c>
      <c r="B7022" s="0" t="s">
        <v>114</v>
      </c>
      <c r="C7022" s="0" t="s">
        <v>72</v>
      </c>
      <c r="D7022" s="0" t="s">
        <v>74</v>
      </c>
      <c r="E7022" s="0" t="n">
        <v>2036</v>
      </c>
      <c r="F7022" s="5" t="n">
        <v>0</v>
      </c>
      <c r="G7022" s="10" t="s">
        <v>4</v>
      </c>
    </row>
    <row r="7023" customFormat="false" ht="14.25" hidden="true" customHeight="false" outlineLevel="0" collapsed="false">
      <c r="A7023" s="0" t="s">
        <v>113</v>
      </c>
      <c r="B7023" s="0" t="s">
        <v>114</v>
      </c>
      <c r="C7023" s="0" t="s">
        <v>72</v>
      </c>
      <c r="D7023" s="0" t="s">
        <v>74</v>
      </c>
      <c r="E7023" s="0" t="n">
        <v>2037</v>
      </c>
      <c r="F7023" s="5" t="n">
        <v>0</v>
      </c>
      <c r="G7023" s="10" t="s">
        <v>4</v>
      </c>
    </row>
    <row r="7024" customFormat="false" ht="14.25" hidden="true" customHeight="false" outlineLevel="0" collapsed="false">
      <c r="A7024" s="0" t="s">
        <v>113</v>
      </c>
      <c r="B7024" s="0" t="s">
        <v>114</v>
      </c>
      <c r="C7024" s="0" t="s">
        <v>72</v>
      </c>
      <c r="D7024" s="0" t="s">
        <v>74</v>
      </c>
      <c r="E7024" s="0" t="n">
        <v>2038</v>
      </c>
      <c r="F7024" s="5" t="n">
        <v>0</v>
      </c>
      <c r="G7024" s="10" t="s">
        <v>4</v>
      </c>
    </row>
    <row r="7025" customFormat="false" ht="14.25" hidden="true" customHeight="false" outlineLevel="0" collapsed="false">
      <c r="A7025" s="0" t="s">
        <v>113</v>
      </c>
      <c r="B7025" s="0" t="s">
        <v>114</v>
      </c>
      <c r="C7025" s="0" t="s">
        <v>72</v>
      </c>
      <c r="D7025" s="0" t="s">
        <v>74</v>
      </c>
      <c r="E7025" s="0" t="n">
        <v>2039</v>
      </c>
      <c r="F7025" s="5" t="n">
        <v>0</v>
      </c>
      <c r="G7025" s="10" t="s">
        <v>4</v>
      </c>
    </row>
    <row r="7026" customFormat="false" ht="14.25" hidden="true" customHeight="false" outlineLevel="0" collapsed="false">
      <c r="A7026" s="0" t="s">
        <v>113</v>
      </c>
      <c r="B7026" s="0" t="s">
        <v>114</v>
      </c>
      <c r="C7026" s="0" t="s">
        <v>72</v>
      </c>
      <c r="D7026" s="0" t="s">
        <v>74</v>
      </c>
      <c r="E7026" s="0" t="n">
        <v>2040</v>
      </c>
      <c r="F7026" s="5" t="n">
        <v>0</v>
      </c>
      <c r="G7026" s="10" t="s">
        <v>4</v>
      </c>
    </row>
    <row r="7027" customFormat="false" ht="14.25" hidden="true" customHeight="false" outlineLevel="0" collapsed="false">
      <c r="A7027" s="0" t="s">
        <v>113</v>
      </c>
      <c r="B7027" s="0" t="s">
        <v>114</v>
      </c>
      <c r="C7027" s="0" t="s">
        <v>72</v>
      </c>
      <c r="D7027" s="0" t="s">
        <v>71</v>
      </c>
      <c r="E7027" s="0" t="n">
        <v>2024</v>
      </c>
      <c r="F7027" s="5" t="n">
        <v>404.906941863284</v>
      </c>
      <c r="G7027" s="10" t="s">
        <v>4</v>
      </c>
    </row>
    <row r="7028" customFormat="false" ht="14.25" hidden="true" customHeight="false" outlineLevel="0" collapsed="false">
      <c r="A7028" s="0" t="s">
        <v>113</v>
      </c>
      <c r="B7028" s="0" t="s">
        <v>114</v>
      </c>
      <c r="C7028" s="0" t="s">
        <v>72</v>
      </c>
      <c r="D7028" s="0" t="s">
        <v>71</v>
      </c>
      <c r="E7028" s="0" t="n">
        <v>2025</v>
      </c>
      <c r="F7028" s="5" t="n">
        <v>0</v>
      </c>
      <c r="G7028" s="10" t="s">
        <v>4</v>
      </c>
    </row>
    <row r="7029" customFormat="false" ht="14.25" hidden="true" customHeight="false" outlineLevel="0" collapsed="false">
      <c r="A7029" s="0" t="s">
        <v>113</v>
      </c>
      <c r="B7029" s="0" t="s">
        <v>114</v>
      </c>
      <c r="C7029" s="0" t="s">
        <v>72</v>
      </c>
      <c r="D7029" s="0" t="s">
        <v>71</v>
      </c>
      <c r="E7029" s="0" t="n">
        <v>2026</v>
      </c>
      <c r="F7029" s="5" t="n">
        <v>0</v>
      </c>
      <c r="G7029" s="10" t="s">
        <v>4</v>
      </c>
    </row>
    <row r="7030" customFormat="false" ht="14.25" hidden="true" customHeight="false" outlineLevel="0" collapsed="false">
      <c r="A7030" s="0" t="s">
        <v>113</v>
      </c>
      <c r="B7030" s="0" t="s">
        <v>114</v>
      </c>
      <c r="C7030" s="0" t="s">
        <v>72</v>
      </c>
      <c r="D7030" s="0" t="s">
        <v>71</v>
      </c>
      <c r="E7030" s="0" t="n">
        <v>2027</v>
      </c>
      <c r="F7030" s="5" t="n">
        <v>0</v>
      </c>
      <c r="G7030" s="10" t="s">
        <v>4</v>
      </c>
    </row>
    <row r="7031" customFormat="false" ht="14.25" hidden="true" customHeight="false" outlineLevel="0" collapsed="false">
      <c r="A7031" s="0" t="s">
        <v>113</v>
      </c>
      <c r="B7031" s="0" t="s">
        <v>114</v>
      </c>
      <c r="C7031" s="0" t="s">
        <v>72</v>
      </c>
      <c r="D7031" s="0" t="s">
        <v>71</v>
      </c>
      <c r="E7031" s="0" t="n">
        <v>2028</v>
      </c>
      <c r="F7031" s="5" t="n">
        <v>0</v>
      </c>
      <c r="G7031" s="10" t="s">
        <v>4</v>
      </c>
    </row>
    <row r="7032" customFormat="false" ht="14.25" hidden="true" customHeight="false" outlineLevel="0" collapsed="false">
      <c r="A7032" s="0" t="s">
        <v>113</v>
      </c>
      <c r="B7032" s="0" t="s">
        <v>114</v>
      </c>
      <c r="C7032" s="0" t="s">
        <v>72</v>
      </c>
      <c r="D7032" s="0" t="s">
        <v>71</v>
      </c>
      <c r="E7032" s="0" t="n">
        <v>2029</v>
      </c>
      <c r="F7032" s="5" t="n">
        <v>0</v>
      </c>
      <c r="G7032" s="10" t="s">
        <v>4</v>
      </c>
    </row>
    <row r="7033" customFormat="false" ht="14.25" hidden="true" customHeight="false" outlineLevel="0" collapsed="false">
      <c r="A7033" s="0" t="s">
        <v>113</v>
      </c>
      <c r="B7033" s="0" t="s">
        <v>114</v>
      </c>
      <c r="C7033" s="0" t="s">
        <v>72</v>
      </c>
      <c r="D7033" s="0" t="s">
        <v>71</v>
      </c>
      <c r="E7033" s="0" t="n">
        <v>2030</v>
      </c>
      <c r="F7033" s="5" t="n">
        <v>0</v>
      </c>
      <c r="G7033" s="10" t="s">
        <v>4</v>
      </c>
    </row>
    <row r="7034" customFormat="false" ht="14.25" hidden="true" customHeight="false" outlineLevel="0" collapsed="false">
      <c r="A7034" s="0" t="s">
        <v>113</v>
      </c>
      <c r="B7034" s="0" t="s">
        <v>114</v>
      </c>
      <c r="C7034" s="0" t="s">
        <v>72</v>
      </c>
      <c r="D7034" s="0" t="s">
        <v>71</v>
      </c>
      <c r="E7034" s="0" t="n">
        <v>2031</v>
      </c>
      <c r="F7034" s="5" t="n">
        <v>0</v>
      </c>
      <c r="G7034" s="10" t="s">
        <v>4</v>
      </c>
    </row>
    <row r="7035" customFormat="false" ht="14.25" hidden="true" customHeight="false" outlineLevel="0" collapsed="false">
      <c r="A7035" s="0" t="s">
        <v>113</v>
      </c>
      <c r="B7035" s="0" t="s">
        <v>114</v>
      </c>
      <c r="C7035" s="0" t="s">
        <v>72</v>
      </c>
      <c r="D7035" s="0" t="s">
        <v>71</v>
      </c>
      <c r="E7035" s="0" t="n">
        <v>2032</v>
      </c>
      <c r="F7035" s="5" t="n">
        <v>0</v>
      </c>
      <c r="G7035" s="10" t="s">
        <v>4</v>
      </c>
    </row>
    <row r="7036" customFormat="false" ht="14.25" hidden="true" customHeight="false" outlineLevel="0" collapsed="false">
      <c r="A7036" s="0" t="s">
        <v>113</v>
      </c>
      <c r="B7036" s="0" t="s">
        <v>114</v>
      </c>
      <c r="C7036" s="0" t="s">
        <v>72</v>
      </c>
      <c r="D7036" s="0" t="s">
        <v>71</v>
      </c>
      <c r="E7036" s="0" t="n">
        <v>2033</v>
      </c>
      <c r="F7036" s="5" t="n">
        <v>0</v>
      </c>
      <c r="G7036" s="10" t="s">
        <v>4</v>
      </c>
    </row>
    <row r="7037" customFormat="false" ht="14.25" hidden="true" customHeight="false" outlineLevel="0" collapsed="false">
      <c r="A7037" s="0" t="s">
        <v>113</v>
      </c>
      <c r="B7037" s="0" t="s">
        <v>114</v>
      </c>
      <c r="C7037" s="0" t="s">
        <v>72</v>
      </c>
      <c r="D7037" s="0" t="s">
        <v>71</v>
      </c>
      <c r="E7037" s="0" t="n">
        <v>2034</v>
      </c>
      <c r="F7037" s="5" t="n">
        <v>0</v>
      </c>
      <c r="G7037" s="10" t="s">
        <v>4</v>
      </c>
    </row>
    <row r="7038" customFormat="false" ht="14.25" hidden="true" customHeight="false" outlineLevel="0" collapsed="false">
      <c r="A7038" s="0" t="s">
        <v>113</v>
      </c>
      <c r="B7038" s="0" t="s">
        <v>114</v>
      </c>
      <c r="C7038" s="0" t="s">
        <v>72</v>
      </c>
      <c r="D7038" s="0" t="s">
        <v>71</v>
      </c>
      <c r="E7038" s="0" t="n">
        <v>2035</v>
      </c>
      <c r="F7038" s="5" t="n">
        <v>0</v>
      </c>
      <c r="G7038" s="10" t="s">
        <v>4</v>
      </c>
    </row>
    <row r="7039" customFormat="false" ht="14.25" hidden="true" customHeight="false" outlineLevel="0" collapsed="false">
      <c r="A7039" s="0" t="s">
        <v>113</v>
      </c>
      <c r="B7039" s="0" t="s">
        <v>114</v>
      </c>
      <c r="C7039" s="0" t="s">
        <v>72</v>
      </c>
      <c r="D7039" s="0" t="s">
        <v>71</v>
      </c>
      <c r="E7039" s="0" t="n">
        <v>2036</v>
      </c>
      <c r="F7039" s="5" t="n">
        <v>0</v>
      </c>
      <c r="G7039" s="10" t="s">
        <v>4</v>
      </c>
    </row>
    <row r="7040" customFormat="false" ht="14.25" hidden="true" customHeight="false" outlineLevel="0" collapsed="false">
      <c r="A7040" s="0" t="s">
        <v>113</v>
      </c>
      <c r="B7040" s="0" t="s">
        <v>114</v>
      </c>
      <c r="C7040" s="0" t="s">
        <v>72</v>
      </c>
      <c r="D7040" s="0" t="s">
        <v>71</v>
      </c>
      <c r="E7040" s="0" t="n">
        <v>2037</v>
      </c>
      <c r="F7040" s="5" t="n">
        <v>0</v>
      </c>
      <c r="G7040" s="10" t="s">
        <v>4</v>
      </c>
    </row>
    <row r="7041" customFormat="false" ht="14.25" hidden="true" customHeight="false" outlineLevel="0" collapsed="false">
      <c r="A7041" s="0" t="s">
        <v>113</v>
      </c>
      <c r="B7041" s="0" t="s">
        <v>114</v>
      </c>
      <c r="C7041" s="0" t="s">
        <v>72</v>
      </c>
      <c r="D7041" s="0" t="s">
        <v>71</v>
      </c>
      <c r="E7041" s="0" t="n">
        <v>2038</v>
      </c>
      <c r="F7041" s="5" t="n">
        <v>0</v>
      </c>
      <c r="G7041" s="10" t="s">
        <v>4</v>
      </c>
    </row>
    <row r="7042" customFormat="false" ht="14.25" hidden="true" customHeight="false" outlineLevel="0" collapsed="false">
      <c r="A7042" s="0" t="s">
        <v>113</v>
      </c>
      <c r="B7042" s="0" t="s">
        <v>114</v>
      </c>
      <c r="C7042" s="0" t="s">
        <v>72</v>
      </c>
      <c r="D7042" s="0" t="s">
        <v>71</v>
      </c>
      <c r="E7042" s="0" t="n">
        <v>2039</v>
      </c>
      <c r="F7042" s="5" t="n">
        <v>0</v>
      </c>
      <c r="G7042" s="10" t="s">
        <v>4</v>
      </c>
    </row>
    <row r="7043" customFormat="false" ht="14.25" hidden="true" customHeight="false" outlineLevel="0" collapsed="false">
      <c r="A7043" s="0" t="s">
        <v>113</v>
      </c>
      <c r="B7043" s="0" t="s">
        <v>114</v>
      </c>
      <c r="C7043" s="0" t="s">
        <v>72</v>
      </c>
      <c r="D7043" s="0" t="s">
        <v>71</v>
      </c>
      <c r="E7043" s="0" t="n">
        <v>2040</v>
      </c>
      <c r="F7043" s="5" t="n">
        <v>0</v>
      </c>
      <c r="G7043" s="10" t="s">
        <v>4</v>
      </c>
    </row>
    <row r="7044" customFormat="false" ht="14.25" hidden="true" customHeight="false" outlineLevel="0" collapsed="false">
      <c r="A7044" s="0" t="s">
        <v>113</v>
      </c>
      <c r="B7044" s="0" t="s">
        <v>114</v>
      </c>
      <c r="C7044" s="0" t="s">
        <v>76</v>
      </c>
      <c r="D7044" s="0" t="s">
        <v>77</v>
      </c>
      <c r="E7044" s="0" t="n">
        <v>2024</v>
      </c>
      <c r="F7044" s="5" t="n">
        <v>0</v>
      </c>
      <c r="G7044" s="10" t="s">
        <v>4</v>
      </c>
    </row>
    <row r="7045" customFormat="false" ht="14.25" hidden="true" customHeight="false" outlineLevel="0" collapsed="false">
      <c r="A7045" s="0" t="s">
        <v>113</v>
      </c>
      <c r="B7045" s="0" t="s">
        <v>114</v>
      </c>
      <c r="C7045" s="0" t="s">
        <v>76</v>
      </c>
      <c r="D7045" s="0" t="s">
        <v>77</v>
      </c>
      <c r="E7045" s="0" t="n">
        <v>2025</v>
      </c>
      <c r="F7045" s="5" t="n">
        <v>0</v>
      </c>
      <c r="G7045" s="10" t="s">
        <v>4</v>
      </c>
    </row>
    <row r="7046" customFormat="false" ht="14.25" hidden="true" customHeight="false" outlineLevel="0" collapsed="false">
      <c r="A7046" s="0" t="s">
        <v>113</v>
      </c>
      <c r="B7046" s="0" t="s">
        <v>114</v>
      </c>
      <c r="C7046" s="0" t="s">
        <v>76</v>
      </c>
      <c r="D7046" s="0" t="s">
        <v>77</v>
      </c>
      <c r="E7046" s="0" t="n">
        <v>2026</v>
      </c>
      <c r="F7046" s="5" t="n">
        <v>4.69679999959283E-006</v>
      </c>
      <c r="G7046" s="10" t="s">
        <v>4</v>
      </c>
    </row>
    <row r="7047" customFormat="false" ht="14.25" hidden="true" customHeight="false" outlineLevel="0" collapsed="false">
      <c r="A7047" s="0" t="s">
        <v>113</v>
      </c>
      <c r="B7047" s="0" t="s">
        <v>114</v>
      </c>
      <c r="C7047" s="0" t="s">
        <v>76</v>
      </c>
      <c r="D7047" s="0" t="s">
        <v>77</v>
      </c>
      <c r="E7047" s="0" t="n">
        <v>2027</v>
      </c>
      <c r="F7047" s="5" t="n">
        <v>0</v>
      </c>
      <c r="G7047" s="10" t="s">
        <v>4</v>
      </c>
    </row>
    <row r="7048" customFormat="false" ht="14.25" hidden="true" customHeight="false" outlineLevel="0" collapsed="false">
      <c r="A7048" s="0" t="s">
        <v>113</v>
      </c>
      <c r="B7048" s="0" t="s">
        <v>114</v>
      </c>
      <c r="C7048" s="0" t="s">
        <v>76</v>
      </c>
      <c r="D7048" s="0" t="s">
        <v>77</v>
      </c>
      <c r="E7048" s="0" t="n">
        <v>2028</v>
      </c>
      <c r="F7048" s="5" t="n">
        <v>0</v>
      </c>
      <c r="G7048" s="10" t="s">
        <v>4</v>
      </c>
    </row>
    <row r="7049" customFormat="false" ht="14.25" hidden="true" customHeight="false" outlineLevel="0" collapsed="false">
      <c r="A7049" s="0" t="s">
        <v>113</v>
      </c>
      <c r="B7049" s="0" t="s">
        <v>114</v>
      </c>
      <c r="C7049" s="0" t="s">
        <v>76</v>
      </c>
      <c r="D7049" s="0" t="s">
        <v>77</v>
      </c>
      <c r="E7049" s="0" t="n">
        <v>2029</v>
      </c>
      <c r="F7049" s="5" t="n">
        <v>0</v>
      </c>
      <c r="G7049" s="10" t="s">
        <v>4</v>
      </c>
    </row>
    <row r="7050" customFormat="false" ht="14.25" hidden="true" customHeight="false" outlineLevel="0" collapsed="false">
      <c r="A7050" s="0" t="s">
        <v>113</v>
      </c>
      <c r="B7050" s="0" t="s">
        <v>114</v>
      </c>
      <c r="C7050" s="0" t="s">
        <v>76</v>
      </c>
      <c r="D7050" s="0" t="s">
        <v>77</v>
      </c>
      <c r="E7050" s="0" t="n">
        <v>2030</v>
      </c>
      <c r="F7050" s="5" t="n">
        <v>0</v>
      </c>
      <c r="G7050" s="10" t="s">
        <v>4</v>
      </c>
    </row>
    <row r="7051" customFormat="false" ht="14.25" hidden="true" customHeight="false" outlineLevel="0" collapsed="false">
      <c r="A7051" s="0" t="s">
        <v>113</v>
      </c>
      <c r="B7051" s="0" t="s">
        <v>114</v>
      </c>
      <c r="C7051" s="0" t="s">
        <v>76</v>
      </c>
      <c r="D7051" s="0" t="s">
        <v>77</v>
      </c>
      <c r="E7051" s="0" t="n">
        <v>2031</v>
      </c>
      <c r="F7051" s="5" t="n">
        <v>0</v>
      </c>
      <c r="G7051" s="10" t="s">
        <v>4</v>
      </c>
    </row>
    <row r="7052" customFormat="false" ht="14.25" hidden="true" customHeight="false" outlineLevel="0" collapsed="false">
      <c r="A7052" s="0" t="s">
        <v>113</v>
      </c>
      <c r="B7052" s="0" t="s">
        <v>114</v>
      </c>
      <c r="C7052" s="0" t="s">
        <v>76</v>
      </c>
      <c r="D7052" s="0" t="s">
        <v>77</v>
      </c>
      <c r="E7052" s="0" t="n">
        <v>2032</v>
      </c>
      <c r="F7052" s="5" t="n">
        <v>0</v>
      </c>
      <c r="G7052" s="10" t="s">
        <v>4</v>
      </c>
    </row>
    <row r="7053" customFormat="false" ht="14.25" hidden="true" customHeight="false" outlineLevel="0" collapsed="false">
      <c r="A7053" s="0" t="s">
        <v>113</v>
      </c>
      <c r="B7053" s="0" t="s">
        <v>114</v>
      </c>
      <c r="C7053" s="0" t="s">
        <v>76</v>
      </c>
      <c r="D7053" s="0" t="s">
        <v>77</v>
      </c>
      <c r="E7053" s="0" t="n">
        <v>2033</v>
      </c>
      <c r="F7053" s="5" t="n">
        <v>0</v>
      </c>
      <c r="G7053" s="10" t="s">
        <v>4</v>
      </c>
    </row>
    <row r="7054" customFormat="false" ht="14.25" hidden="true" customHeight="false" outlineLevel="0" collapsed="false">
      <c r="A7054" s="0" t="s">
        <v>113</v>
      </c>
      <c r="B7054" s="0" t="s">
        <v>114</v>
      </c>
      <c r="C7054" s="0" t="s">
        <v>76</v>
      </c>
      <c r="D7054" s="0" t="s">
        <v>77</v>
      </c>
      <c r="E7054" s="0" t="n">
        <v>2034</v>
      </c>
      <c r="F7054" s="5" t="n">
        <v>5.61679999933062E-006</v>
      </c>
      <c r="G7054" s="10" t="s">
        <v>4</v>
      </c>
    </row>
    <row r="7055" customFormat="false" ht="14.25" hidden="true" customHeight="false" outlineLevel="0" collapsed="false">
      <c r="A7055" s="0" t="s">
        <v>113</v>
      </c>
      <c r="B7055" s="0" t="s">
        <v>114</v>
      </c>
      <c r="C7055" s="0" t="s">
        <v>76</v>
      </c>
      <c r="D7055" s="0" t="s">
        <v>77</v>
      </c>
      <c r="E7055" s="0" t="n">
        <v>2035</v>
      </c>
      <c r="F7055" s="5" t="n">
        <v>5.65200000046673E-006</v>
      </c>
      <c r="G7055" s="10" t="s">
        <v>4</v>
      </c>
    </row>
    <row r="7056" customFormat="false" ht="14.25" hidden="true" customHeight="false" outlineLevel="0" collapsed="false">
      <c r="A7056" s="0" t="s">
        <v>113</v>
      </c>
      <c r="B7056" s="0" t="s">
        <v>114</v>
      </c>
      <c r="C7056" s="0" t="s">
        <v>76</v>
      </c>
      <c r="D7056" s="0" t="s">
        <v>77</v>
      </c>
      <c r="E7056" s="0" t="n">
        <v>2036</v>
      </c>
      <c r="F7056" s="5" t="n">
        <v>5.685199999661E-006</v>
      </c>
      <c r="G7056" s="10" t="s">
        <v>4</v>
      </c>
    </row>
    <row r="7057" customFormat="false" ht="14.25" hidden="true" customHeight="false" outlineLevel="0" collapsed="false">
      <c r="A7057" s="0" t="s">
        <v>113</v>
      </c>
      <c r="B7057" s="0" t="s">
        <v>114</v>
      </c>
      <c r="C7057" s="0" t="s">
        <v>76</v>
      </c>
      <c r="D7057" s="0" t="s">
        <v>77</v>
      </c>
      <c r="E7057" s="0" t="n">
        <v>2037</v>
      </c>
      <c r="F7057" s="5" t="n">
        <v>5.72879999971576E-006</v>
      </c>
      <c r="G7057" s="10" t="s">
        <v>4</v>
      </c>
    </row>
    <row r="7058" customFormat="false" ht="14.25" hidden="true" customHeight="false" outlineLevel="0" collapsed="false">
      <c r="A7058" s="0" t="s">
        <v>113</v>
      </c>
      <c r="B7058" s="0" t="s">
        <v>114</v>
      </c>
      <c r="C7058" s="0" t="s">
        <v>76</v>
      </c>
      <c r="D7058" s="0" t="s">
        <v>77</v>
      </c>
      <c r="E7058" s="0" t="n">
        <v>2038</v>
      </c>
      <c r="F7058" s="5" t="n">
        <v>5.75819999948379E-006</v>
      </c>
      <c r="G7058" s="10" t="s">
        <v>4</v>
      </c>
    </row>
    <row r="7059" customFormat="false" ht="14.25" hidden="true" customHeight="false" outlineLevel="0" collapsed="false">
      <c r="A7059" s="0" t="s">
        <v>113</v>
      </c>
      <c r="B7059" s="0" t="s">
        <v>114</v>
      </c>
      <c r="C7059" s="0" t="s">
        <v>76</v>
      </c>
      <c r="D7059" s="0" t="s">
        <v>77</v>
      </c>
      <c r="E7059" s="0" t="n">
        <v>2039</v>
      </c>
      <c r="F7059" s="5" t="n">
        <v>5.79839999925724E-006</v>
      </c>
      <c r="G7059" s="10" t="s">
        <v>4</v>
      </c>
    </row>
    <row r="7060" customFormat="false" ht="14.25" hidden="true" customHeight="false" outlineLevel="0" collapsed="false">
      <c r="A7060" s="0" t="s">
        <v>113</v>
      </c>
      <c r="B7060" s="0" t="s">
        <v>114</v>
      </c>
      <c r="C7060" s="0" t="s">
        <v>76</v>
      </c>
      <c r="D7060" s="0" t="s">
        <v>77</v>
      </c>
      <c r="E7060" s="0" t="n">
        <v>2040</v>
      </c>
      <c r="F7060" s="5" t="n">
        <v>5.82400000048722E-006</v>
      </c>
      <c r="G7060" s="10" t="s">
        <v>4</v>
      </c>
    </row>
    <row r="7061" customFormat="false" ht="14.25" hidden="true" customHeight="false" outlineLevel="0" collapsed="false">
      <c r="A7061" s="0" t="s">
        <v>113</v>
      </c>
      <c r="B7061" s="0" t="s">
        <v>114</v>
      </c>
      <c r="C7061" s="0" t="s">
        <v>76</v>
      </c>
      <c r="D7061" s="0" t="s">
        <v>78</v>
      </c>
      <c r="E7061" s="0" t="n">
        <v>2024</v>
      </c>
      <c r="F7061" s="5" t="n">
        <v>0</v>
      </c>
      <c r="G7061" s="10" t="s">
        <v>4</v>
      </c>
    </row>
    <row r="7062" customFormat="false" ht="14.25" hidden="true" customHeight="false" outlineLevel="0" collapsed="false">
      <c r="A7062" s="0" t="s">
        <v>113</v>
      </c>
      <c r="B7062" s="0" t="s">
        <v>114</v>
      </c>
      <c r="C7062" s="0" t="s">
        <v>76</v>
      </c>
      <c r="D7062" s="0" t="s">
        <v>78</v>
      </c>
      <c r="E7062" s="0" t="n">
        <v>2025</v>
      </c>
      <c r="F7062" s="5" t="n">
        <v>0</v>
      </c>
      <c r="G7062" s="10" t="s">
        <v>4</v>
      </c>
    </row>
    <row r="7063" customFormat="false" ht="14.25" hidden="true" customHeight="false" outlineLevel="0" collapsed="false">
      <c r="A7063" s="0" t="s">
        <v>113</v>
      </c>
      <c r="B7063" s="0" t="s">
        <v>114</v>
      </c>
      <c r="C7063" s="0" t="s">
        <v>76</v>
      </c>
      <c r="D7063" s="0" t="s">
        <v>78</v>
      </c>
      <c r="E7063" s="0" t="n">
        <v>2026</v>
      </c>
      <c r="F7063" s="5" t="n">
        <v>0</v>
      </c>
      <c r="G7063" s="10" t="s">
        <v>4</v>
      </c>
    </row>
    <row r="7064" customFormat="false" ht="14.25" hidden="true" customHeight="false" outlineLevel="0" collapsed="false">
      <c r="A7064" s="0" t="s">
        <v>113</v>
      </c>
      <c r="B7064" s="0" t="s">
        <v>114</v>
      </c>
      <c r="C7064" s="0" t="s">
        <v>76</v>
      </c>
      <c r="D7064" s="0" t="s">
        <v>78</v>
      </c>
      <c r="E7064" s="0" t="n">
        <v>2027</v>
      </c>
      <c r="F7064" s="5" t="n">
        <v>0</v>
      </c>
      <c r="G7064" s="10" t="s">
        <v>4</v>
      </c>
    </row>
    <row r="7065" customFormat="false" ht="14.25" hidden="true" customHeight="false" outlineLevel="0" collapsed="false">
      <c r="A7065" s="0" t="s">
        <v>113</v>
      </c>
      <c r="B7065" s="0" t="s">
        <v>114</v>
      </c>
      <c r="C7065" s="0" t="s">
        <v>76</v>
      </c>
      <c r="D7065" s="0" t="s">
        <v>78</v>
      </c>
      <c r="E7065" s="0" t="n">
        <v>2028</v>
      </c>
      <c r="F7065" s="5" t="n">
        <v>0</v>
      </c>
      <c r="G7065" s="10" t="s">
        <v>4</v>
      </c>
    </row>
    <row r="7066" customFormat="false" ht="14.25" hidden="true" customHeight="false" outlineLevel="0" collapsed="false">
      <c r="A7066" s="0" t="s">
        <v>113</v>
      </c>
      <c r="B7066" s="0" t="s">
        <v>114</v>
      </c>
      <c r="C7066" s="0" t="s">
        <v>76</v>
      </c>
      <c r="D7066" s="0" t="s">
        <v>78</v>
      </c>
      <c r="E7066" s="0" t="n">
        <v>2029</v>
      </c>
      <c r="F7066" s="5" t="n">
        <v>0</v>
      </c>
      <c r="G7066" s="10" t="s">
        <v>4</v>
      </c>
    </row>
    <row r="7067" customFormat="false" ht="14.25" hidden="true" customHeight="false" outlineLevel="0" collapsed="false">
      <c r="A7067" s="0" t="s">
        <v>113</v>
      </c>
      <c r="B7067" s="0" t="s">
        <v>114</v>
      </c>
      <c r="C7067" s="0" t="s">
        <v>76</v>
      </c>
      <c r="D7067" s="0" t="s">
        <v>78</v>
      </c>
      <c r="E7067" s="0" t="n">
        <v>2030</v>
      </c>
      <c r="F7067" s="5" t="n">
        <v>0</v>
      </c>
      <c r="G7067" s="10" t="s">
        <v>4</v>
      </c>
    </row>
    <row r="7068" customFormat="false" ht="14.25" hidden="true" customHeight="false" outlineLevel="0" collapsed="false">
      <c r="A7068" s="0" t="s">
        <v>113</v>
      </c>
      <c r="B7068" s="0" t="s">
        <v>114</v>
      </c>
      <c r="C7068" s="0" t="s">
        <v>76</v>
      </c>
      <c r="D7068" s="0" t="s">
        <v>78</v>
      </c>
      <c r="E7068" s="0" t="n">
        <v>2031</v>
      </c>
      <c r="F7068" s="5" t="n">
        <v>0</v>
      </c>
      <c r="G7068" s="10" t="s">
        <v>4</v>
      </c>
    </row>
    <row r="7069" customFormat="false" ht="14.25" hidden="true" customHeight="false" outlineLevel="0" collapsed="false">
      <c r="A7069" s="0" t="s">
        <v>113</v>
      </c>
      <c r="B7069" s="0" t="s">
        <v>114</v>
      </c>
      <c r="C7069" s="0" t="s">
        <v>76</v>
      </c>
      <c r="D7069" s="0" t="s">
        <v>78</v>
      </c>
      <c r="E7069" s="0" t="n">
        <v>2032</v>
      </c>
      <c r="F7069" s="5" t="n">
        <v>0</v>
      </c>
      <c r="G7069" s="10" t="s">
        <v>4</v>
      </c>
    </row>
    <row r="7070" customFormat="false" ht="14.25" hidden="true" customHeight="false" outlineLevel="0" collapsed="false">
      <c r="A7070" s="0" t="s">
        <v>113</v>
      </c>
      <c r="B7070" s="0" t="s">
        <v>114</v>
      </c>
      <c r="C7070" s="0" t="s">
        <v>76</v>
      </c>
      <c r="D7070" s="0" t="s">
        <v>78</v>
      </c>
      <c r="E7070" s="0" t="n">
        <v>2033</v>
      </c>
      <c r="F7070" s="5" t="n">
        <v>0</v>
      </c>
      <c r="G7070" s="10" t="s">
        <v>4</v>
      </c>
    </row>
    <row r="7071" customFormat="false" ht="14.25" hidden="true" customHeight="false" outlineLevel="0" collapsed="false">
      <c r="A7071" s="0" t="s">
        <v>113</v>
      </c>
      <c r="B7071" s="0" t="s">
        <v>114</v>
      </c>
      <c r="C7071" s="0" t="s">
        <v>76</v>
      </c>
      <c r="D7071" s="0" t="s">
        <v>78</v>
      </c>
      <c r="E7071" s="0" t="n">
        <v>2034</v>
      </c>
      <c r="F7071" s="5" t="n">
        <v>0</v>
      </c>
      <c r="G7071" s="10" t="s">
        <v>4</v>
      </c>
    </row>
    <row r="7072" customFormat="false" ht="14.25" hidden="true" customHeight="false" outlineLevel="0" collapsed="false">
      <c r="A7072" s="0" t="s">
        <v>113</v>
      </c>
      <c r="B7072" s="0" t="s">
        <v>114</v>
      </c>
      <c r="C7072" s="0" t="s">
        <v>76</v>
      </c>
      <c r="D7072" s="0" t="s">
        <v>78</v>
      </c>
      <c r="E7072" s="0" t="n">
        <v>2035</v>
      </c>
      <c r="F7072" s="5" t="n">
        <v>0</v>
      </c>
      <c r="G7072" s="10" t="s">
        <v>4</v>
      </c>
    </row>
    <row r="7073" customFormat="false" ht="14.25" hidden="true" customHeight="false" outlineLevel="0" collapsed="false">
      <c r="A7073" s="0" t="s">
        <v>113</v>
      </c>
      <c r="B7073" s="0" t="s">
        <v>114</v>
      </c>
      <c r="C7073" s="0" t="s">
        <v>76</v>
      </c>
      <c r="D7073" s="0" t="s">
        <v>78</v>
      </c>
      <c r="E7073" s="0" t="n">
        <v>2036</v>
      </c>
      <c r="F7073" s="5" t="n">
        <v>0</v>
      </c>
      <c r="G7073" s="10" t="s">
        <v>4</v>
      </c>
    </row>
    <row r="7074" customFormat="false" ht="14.25" hidden="true" customHeight="false" outlineLevel="0" collapsed="false">
      <c r="A7074" s="0" t="s">
        <v>113</v>
      </c>
      <c r="B7074" s="0" t="s">
        <v>114</v>
      </c>
      <c r="C7074" s="0" t="s">
        <v>76</v>
      </c>
      <c r="D7074" s="0" t="s">
        <v>78</v>
      </c>
      <c r="E7074" s="0" t="n">
        <v>2037</v>
      </c>
      <c r="F7074" s="5" t="n">
        <v>0</v>
      </c>
      <c r="G7074" s="10" t="s">
        <v>4</v>
      </c>
    </row>
    <row r="7075" customFormat="false" ht="14.25" hidden="true" customHeight="false" outlineLevel="0" collapsed="false">
      <c r="A7075" s="0" t="s">
        <v>113</v>
      </c>
      <c r="B7075" s="0" t="s">
        <v>114</v>
      </c>
      <c r="C7075" s="0" t="s">
        <v>76</v>
      </c>
      <c r="D7075" s="0" t="s">
        <v>78</v>
      </c>
      <c r="E7075" s="0" t="n">
        <v>2038</v>
      </c>
      <c r="F7075" s="5" t="n">
        <v>0</v>
      </c>
      <c r="G7075" s="10" t="s">
        <v>4</v>
      </c>
    </row>
    <row r="7076" customFormat="false" ht="14.25" hidden="true" customHeight="false" outlineLevel="0" collapsed="false">
      <c r="A7076" s="0" t="s">
        <v>113</v>
      </c>
      <c r="B7076" s="0" t="s">
        <v>114</v>
      </c>
      <c r="C7076" s="0" t="s">
        <v>76</v>
      </c>
      <c r="D7076" s="0" t="s">
        <v>78</v>
      </c>
      <c r="E7076" s="0" t="n">
        <v>2039</v>
      </c>
      <c r="F7076" s="5" t="n">
        <v>0</v>
      </c>
      <c r="G7076" s="10" t="s">
        <v>4</v>
      </c>
    </row>
    <row r="7077" customFormat="false" ht="14.25" hidden="true" customHeight="false" outlineLevel="0" collapsed="false">
      <c r="A7077" s="0" t="s">
        <v>113</v>
      </c>
      <c r="B7077" s="0" t="s">
        <v>114</v>
      </c>
      <c r="C7077" s="0" t="s">
        <v>76</v>
      </c>
      <c r="D7077" s="0" t="s">
        <v>78</v>
      </c>
      <c r="E7077" s="0" t="n">
        <v>2040</v>
      </c>
      <c r="F7077" s="5" t="n">
        <v>0</v>
      </c>
      <c r="G7077" s="10" t="s">
        <v>4</v>
      </c>
    </row>
    <row r="7078" customFormat="false" ht="14.25" hidden="true" customHeight="false" outlineLevel="0" collapsed="false">
      <c r="A7078" s="0" t="s">
        <v>113</v>
      </c>
      <c r="B7078" s="0" t="s">
        <v>114</v>
      </c>
      <c r="C7078" s="0" t="s">
        <v>76</v>
      </c>
      <c r="D7078" s="0" t="s">
        <v>71</v>
      </c>
      <c r="E7078" s="0" t="n">
        <v>2024</v>
      </c>
      <c r="F7078" s="5" t="n">
        <v>0</v>
      </c>
      <c r="G7078" s="10" t="s">
        <v>4</v>
      </c>
    </row>
    <row r="7079" customFormat="false" ht="14.25" hidden="true" customHeight="false" outlineLevel="0" collapsed="false">
      <c r="A7079" s="0" t="s">
        <v>113</v>
      </c>
      <c r="B7079" s="0" t="s">
        <v>114</v>
      </c>
      <c r="C7079" s="0" t="s">
        <v>76</v>
      </c>
      <c r="D7079" s="0" t="s">
        <v>71</v>
      </c>
      <c r="E7079" s="0" t="n">
        <v>2025</v>
      </c>
      <c r="F7079" s="5" t="n">
        <v>0</v>
      </c>
      <c r="G7079" s="10" t="s">
        <v>4</v>
      </c>
    </row>
    <row r="7080" customFormat="false" ht="14.25" hidden="true" customHeight="false" outlineLevel="0" collapsed="false">
      <c r="A7080" s="0" t="s">
        <v>113</v>
      </c>
      <c r="B7080" s="0" t="s">
        <v>114</v>
      </c>
      <c r="C7080" s="0" t="s">
        <v>76</v>
      </c>
      <c r="D7080" s="0" t="s">
        <v>71</v>
      </c>
      <c r="E7080" s="0" t="n">
        <v>2026</v>
      </c>
      <c r="F7080" s="5" t="n">
        <v>4.69679999959283E-006</v>
      </c>
      <c r="G7080" s="10" t="s">
        <v>4</v>
      </c>
    </row>
    <row r="7081" customFormat="false" ht="14.25" hidden="true" customHeight="false" outlineLevel="0" collapsed="false">
      <c r="A7081" s="0" t="s">
        <v>113</v>
      </c>
      <c r="B7081" s="0" t="s">
        <v>114</v>
      </c>
      <c r="C7081" s="0" t="s">
        <v>76</v>
      </c>
      <c r="D7081" s="0" t="s">
        <v>71</v>
      </c>
      <c r="E7081" s="0" t="n">
        <v>2027</v>
      </c>
      <c r="F7081" s="5" t="n">
        <v>0</v>
      </c>
      <c r="G7081" s="10" t="s">
        <v>4</v>
      </c>
    </row>
    <row r="7082" customFormat="false" ht="14.25" hidden="true" customHeight="false" outlineLevel="0" collapsed="false">
      <c r="A7082" s="0" t="s">
        <v>113</v>
      </c>
      <c r="B7082" s="0" t="s">
        <v>114</v>
      </c>
      <c r="C7082" s="0" t="s">
        <v>76</v>
      </c>
      <c r="D7082" s="0" t="s">
        <v>71</v>
      </c>
      <c r="E7082" s="0" t="n">
        <v>2028</v>
      </c>
      <c r="F7082" s="5" t="n">
        <v>0</v>
      </c>
      <c r="G7082" s="10" t="s">
        <v>4</v>
      </c>
    </row>
    <row r="7083" customFormat="false" ht="14.25" hidden="true" customHeight="false" outlineLevel="0" collapsed="false">
      <c r="A7083" s="0" t="s">
        <v>113</v>
      </c>
      <c r="B7083" s="0" t="s">
        <v>114</v>
      </c>
      <c r="C7083" s="0" t="s">
        <v>76</v>
      </c>
      <c r="D7083" s="0" t="s">
        <v>71</v>
      </c>
      <c r="E7083" s="0" t="n">
        <v>2029</v>
      </c>
      <c r="F7083" s="5" t="n">
        <v>0</v>
      </c>
      <c r="G7083" s="10" t="s">
        <v>4</v>
      </c>
    </row>
    <row r="7084" customFormat="false" ht="14.25" hidden="true" customHeight="false" outlineLevel="0" collapsed="false">
      <c r="A7084" s="0" t="s">
        <v>113</v>
      </c>
      <c r="B7084" s="0" t="s">
        <v>114</v>
      </c>
      <c r="C7084" s="0" t="s">
        <v>76</v>
      </c>
      <c r="D7084" s="0" t="s">
        <v>71</v>
      </c>
      <c r="E7084" s="0" t="n">
        <v>2030</v>
      </c>
      <c r="F7084" s="5" t="n">
        <v>0</v>
      </c>
      <c r="G7084" s="10" t="s">
        <v>4</v>
      </c>
    </row>
    <row r="7085" customFormat="false" ht="14.25" hidden="true" customHeight="false" outlineLevel="0" collapsed="false">
      <c r="A7085" s="0" t="s">
        <v>113</v>
      </c>
      <c r="B7085" s="0" t="s">
        <v>114</v>
      </c>
      <c r="C7085" s="0" t="s">
        <v>76</v>
      </c>
      <c r="D7085" s="0" t="s">
        <v>71</v>
      </c>
      <c r="E7085" s="0" t="n">
        <v>2031</v>
      </c>
      <c r="F7085" s="5" t="n">
        <v>0</v>
      </c>
      <c r="G7085" s="10" t="s">
        <v>4</v>
      </c>
    </row>
    <row r="7086" customFormat="false" ht="14.25" hidden="true" customHeight="false" outlineLevel="0" collapsed="false">
      <c r="A7086" s="0" t="s">
        <v>113</v>
      </c>
      <c r="B7086" s="0" t="s">
        <v>114</v>
      </c>
      <c r="C7086" s="0" t="s">
        <v>76</v>
      </c>
      <c r="D7086" s="0" t="s">
        <v>71</v>
      </c>
      <c r="E7086" s="0" t="n">
        <v>2032</v>
      </c>
      <c r="F7086" s="5" t="n">
        <v>0</v>
      </c>
      <c r="G7086" s="10" t="s">
        <v>4</v>
      </c>
    </row>
    <row r="7087" customFormat="false" ht="14.25" hidden="true" customHeight="false" outlineLevel="0" collapsed="false">
      <c r="A7087" s="0" t="s">
        <v>113</v>
      </c>
      <c r="B7087" s="0" t="s">
        <v>114</v>
      </c>
      <c r="C7087" s="0" t="s">
        <v>76</v>
      </c>
      <c r="D7087" s="0" t="s">
        <v>71</v>
      </c>
      <c r="E7087" s="0" t="n">
        <v>2033</v>
      </c>
      <c r="F7087" s="5" t="n">
        <v>0</v>
      </c>
      <c r="G7087" s="10" t="s">
        <v>4</v>
      </c>
    </row>
    <row r="7088" customFormat="false" ht="14.25" hidden="true" customHeight="false" outlineLevel="0" collapsed="false">
      <c r="A7088" s="0" t="s">
        <v>113</v>
      </c>
      <c r="B7088" s="0" t="s">
        <v>114</v>
      </c>
      <c r="C7088" s="0" t="s">
        <v>76</v>
      </c>
      <c r="D7088" s="0" t="s">
        <v>71</v>
      </c>
      <c r="E7088" s="0" t="n">
        <v>2034</v>
      </c>
      <c r="F7088" s="5" t="n">
        <v>5.61679999933062E-006</v>
      </c>
      <c r="G7088" s="10" t="s">
        <v>4</v>
      </c>
    </row>
    <row r="7089" customFormat="false" ht="14.25" hidden="true" customHeight="false" outlineLevel="0" collapsed="false">
      <c r="A7089" s="0" t="s">
        <v>113</v>
      </c>
      <c r="B7089" s="0" t="s">
        <v>114</v>
      </c>
      <c r="C7089" s="0" t="s">
        <v>76</v>
      </c>
      <c r="D7089" s="0" t="s">
        <v>71</v>
      </c>
      <c r="E7089" s="0" t="n">
        <v>2035</v>
      </c>
      <c r="F7089" s="5" t="n">
        <v>5.65200000046673E-006</v>
      </c>
      <c r="G7089" s="10" t="s">
        <v>4</v>
      </c>
    </row>
    <row r="7090" customFormat="false" ht="14.25" hidden="true" customHeight="false" outlineLevel="0" collapsed="false">
      <c r="A7090" s="0" t="s">
        <v>113</v>
      </c>
      <c r="B7090" s="0" t="s">
        <v>114</v>
      </c>
      <c r="C7090" s="0" t="s">
        <v>76</v>
      </c>
      <c r="D7090" s="0" t="s">
        <v>71</v>
      </c>
      <c r="E7090" s="0" t="n">
        <v>2036</v>
      </c>
      <c r="F7090" s="5" t="n">
        <v>5.685199999661E-006</v>
      </c>
      <c r="G7090" s="10" t="s">
        <v>4</v>
      </c>
    </row>
    <row r="7091" customFormat="false" ht="14.25" hidden="true" customHeight="false" outlineLevel="0" collapsed="false">
      <c r="A7091" s="0" t="s">
        <v>113</v>
      </c>
      <c r="B7091" s="0" t="s">
        <v>114</v>
      </c>
      <c r="C7091" s="0" t="s">
        <v>76</v>
      </c>
      <c r="D7091" s="0" t="s">
        <v>71</v>
      </c>
      <c r="E7091" s="0" t="n">
        <v>2037</v>
      </c>
      <c r="F7091" s="5" t="n">
        <v>5.72879999971576E-006</v>
      </c>
      <c r="G7091" s="10" t="s">
        <v>4</v>
      </c>
    </row>
    <row r="7092" customFormat="false" ht="14.25" hidden="true" customHeight="false" outlineLevel="0" collapsed="false">
      <c r="A7092" s="0" t="s">
        <v>113</v>
      </c>
      <c r="B7092" s="0" t="s">
        <v>114</v>
      </c>
      <c r="C7092" s="0" t="s">
        <v>76</v>
      </c>
      <c r="D7092" s="0" t="s">
        <v>71</v>
      </c>
      <c r="E7092" s="0" t="n">
        <v>2038</v>
      </c>
      <c r="F7092" s="5" t="n">
        <v>5.75819999948379E-006</v>
      </c>
      <c r="G7092" s="10" t="s">
        <v>4</v>
      </c>
    </row>
    <row r="7093" customFormat="false" ht="14.25" hidden="true" customHeight="false" outlineLevel="0" collapsed="false">
      <c r="A7093" s="0" t="s">
        <v>113</v>
      </c>
      <c r="B7093" s="0" t="s">
        <v>114</v>
      </c>
      <c r="C7093" s="0" t="s">
        <v>76</v>
      </c>
      <c r="D7093" s="0" t="s">
        <v>71</v>
      </c>
      <c r="E7093" s="0" t="n">
        <v>2039</v>
      </c>
      <c r="F7093" s="5" t="n">
        <v>5.79839999925724E-006</v>
      </c>
      <c r="G7093" s="10" t="s">
        <v>4</v>
      </c>
    </row>
    <row r="7094" customFormat="false" ht="14.25" hidden="true" customHeight="false" outlineLevel="0" collapsed="false">
      <c r="A7094" s="0" t="s">
        <v>113</v>
      </c>
      <c r="B7094" s="0" t="s">
        <v>114</v>
      </c>
      <c r="C7094" s="0" t="s">
        <v>76</v>
      </c>
      <c r="D7094" s="0" t="s">
        <v>71</v>
      </c>
      <c r="E7094" s="0" t="n">
        <v>2040</v>
      </c>
      <c r="F7094" s="5" t="n">
        <v>5.82400000048722E-006</v>
      </c>
      <c r="G7094" s="10" t="s">
        <v>4</v>
      </c>
    </row>
    <row r="7095" customFormat="false" ht="14.25" hidden="true" customHeight="false" outlineLevel="0" collapsed="false">
      <c r="A7095" s="0" t="s">
        <v>113</v>
      </c>
      <c r="B7095" s="0" t="s">
        <v>114</v>
      </c>
      <c r="C7095" s="0" t="s">
        <v>79</v>
      </c>
      <c r="D7095" s="0" t="s">
        <v>80</v>
      </c>
      <c r="E7095" s="0" t="n">
        <v>2024</v>
      </c>
      <c r="F7095" s="5" t="n">
        <v>117.489383178839</v>
      </c>
      <c r="G7095" s="10" t="s">
        <v>4</v>
      </c>
    </row>
    <row r="7096" customFormat="false" ht="14.25" hidden="true" customHeight="false" outlineLevel="0" collapsed="false">
      <c r="A7096" s="0" t="s">
        <v>113</v>
      </c>
      <c r="B7096" s="0" t="s">
        <v>114</v>
      </c>
      <c r="C7096" s="0" t="s">
        <v>79</v>
      </c>
      <c r="D7096" s="0" t="s">
        <v>80</v>
      </c>
      <c r="E7096" s="0" t="n">
        <v>2025</v>
      </c>
      <c r="F7096" s="5" t="n">
        <v>0</v>
      </c>
      <c r="G7096" s="10" t="s">
        <v>4</v>
      </c>
    </row>
    <row r="7097" customFormat="false" ht="14.25" hidden="true" customHeight="false" outlineLevel="0" collapsed="false">
      <c r="A7097" s="0" t="s">
        <v>113</v>
      </c>
      <c r="B7097" s="0" t="s">
        <v>114</v>
      </c>
      <c r="C7097" s="0" t="s">
        <v>79</v>
      </c>
      <c r="D7097" s="0" t="s">
        <v>80</v>
      </c>
      <c r="E7097" s="0" t="n">
        <v>2026</v>
      </c>
      <c r="F7097" s="5" t="n">
        <v>0.000131536608546195</v>
      </c>
      <c r="G7097" s="10" t="s">
        <v>4</v>
      </c>
    </row>
    <row r="7098" customFormat="false" ht="14.25" hidden="true" customHeight="false" outlineLevel="0" collapsed="false">
      <c r="A7098" s="0" t="s">
        <v>113</v>
      </c>
      <c r="B7098" s="0" t="s">
        <v>114</v>
      </c>
      <c r="C7098" s="0" t="s">
        <v>79</v>
      </c>
      <c r="D7098" s="0" t="s">
        <v>80</v>
      </c>
      <c r="E7098" s="0" t="n">
        <v>2027</v>
      </c>
      <c r="F7098" s="5" t="n">
        <v>-0.000140002886367055</v>
      </c>
      <c r="G7098" s="10" t="s">
        <v>4</v>
      </c>
    </row>
    <row r="7099" customFormat="false" ht="14.25" hidden="true" customHeight="false" outlineLevel="0" collapsed="false">
      <c r="A7099" s="0" t="s">
        <v>113</v>
      </c>
      <c r="B7099" s="0" t="s">
        <v>114</v>
      </c>
      <c r="C7099" s="0" t="s">
        <v>79</v>
      </c>
      <c r="D7099" s="0" t="s">
        <v>80</v>
      </c>
      <c r="E7099" s="0" t="n">
        <v>2028</v>
      </c>
      <c r="F7099" s="5" t="n">
        <v>0</v>
      </c>
      <c r="G7099" s="10" t="s">
        <v>4</v>
      </c>
    </row>
    <row r="7100" customFormat="false" ht="14.25" hidden="true" customHeight="false" outlineLevel="0" collapsed="false">
      <c r="A7100" s="0" t="s">
        <v>113</v>
      </c>
      <c r="B7100" s="0" t="s">
        <v>114</v>
      </c>
      <c r="C7100" s="0" t="s">
        <v>79</v>
      </c>
      <c r="D7100" s="0" t="s">
        <v>80</v>
      </c>
      <c r="E7100" s="0" t="n">
        <v>2029</v>
      </c>
      <c r="F7100" s="5" t="n">
        <v>2.60537925851347E-014</v>
      </c>
      <c r="G7100" s="10" t="s">
        <v>4</v>
      </c>
    </row>
    <row r="7101" customFormat="false" ht="14.25" hidden="true" customHeight="false" outlineLevel="0" collapsed="false">
      <c r="A7101" s="0" t="s">
        <v>113</v>
      </c>
      <c r="B7101" s="0" t="s">
        <v>114</v>
      </c>
      <c r="C7101" s="0" t="s">
        <v>79</v>
      </c>
      <c r="D7101" s="0" t="s">
        <v>80</v>
      </c>
      <c r="E7101" s="0" t="n">
        <v>2030</v>
      </c>
      <c r="F7101" s="5" t="n">
        <v>0</v>
      </c>
      <c r="G7101" s="10" t="s">
        <v>4</v>
      </c>
    </row>
    <row r="7102" customFormat="false" ht="14.25" hidden="true" customHeight="false" outlineLevel="0" collapsed="false">
      <c r="A7102" s="0" t="s">
        <v>113</v>
      </c>
      <c r="B7102" s="0" t="s">
        <v>114</v>
      </c>
      <c r="C7102" s="0" t="s">
        <v>79</v>
      </c>
      <c r="D7102" s="0" t="s">
        <v>80</v>
      </c>
      <c r="E7102" s="0" t="n">
        <v>2031</v>
      </c>
      <c r="F7102" s="5" t="n">
        <v>-0.000175667282935011</v>
      </c>
      <c r="G7102" s="10" t="s">
        <v>4</v>
      </c>
    </row>
    <row r="7103" customFormat="false" ht="14.25" hidden="true" customHeight="false" outlineLevel="0" collapsed="false">
      <c r="A7103" s="0" t="s">
        <v>113</v>
      </c>
      <c r="B7103" s="0" t="s">
        <v>114</v>
      </c>
      <c r="C7103" s="0" t="s">
        <v>79</v>
      </c>
      <c r="D7103" s="0" t="s">
        <v>80</v>
      </c>
      <c r="E7103" s="0" t="n">
        <v>2032</v>
      </c>
      <c r="F7103" s="5" t="n">
        <v>2.84188283300987E-014</v>
      </c>
      <c r="G7103" s="10" t="s">
        <v>4</v>
      </c>
    </row>
    <row r="7104" customFormat="false" ht="14.25" hidden="true" customHeight="false" outlineLevel="0" collapsed="false">
      <c r="A7104" s="0" t="s">
        <v>113</v>
      </c>
      <c r="B7104" s="0" t="s">
        <v>114</v>
      </c>
      <c r="C7104" s="0" t="s">
        <v>79</v>
      </c>
      <c r="D7104" s="0" t="s">
        <v>80</v>
      </c>
      <c r="E7104" s="0" t="n">
        <v>2033</v>
      </c>
      <c r="F7104" s="5" t="n">
        <v>-0.000196648392326923</v>
      </c>
      <c r="G7104" s="10" t="s">
        <v>4</v>
      </c>
    </row>
    <row r="7105" customFormat="false" ht="14.25" hidden="true" customHeight="false" outlineLevel="0" collapsed="false">
      <c r="A7105" s="0" t="s">
        <v>113</v>
      </c>
      <c r="B7105" s="0" t="s">
        <v>114</v>
      </c>
      <c r="C7105" s="0" t="s">
        <v>79</v>
      </c>
      <c r="D7105" s="0" t="s">
        <v>80</v>
      </c>
      <c r="E7105" s="0" t="n">
        <v>2034</v>
      </c>
      <c r="F7105" s="5" t="n">
        <v>0.000206587531666603</v>
      </c>
      <c r="G7105" s="10" t="s">
        <v>4</v>
      </c>
    </row>
    <row r="7106" customFormat="false" ht="14.25" hidden="true" customHeight="false" outlineLevel="0" collapsed="false">
      <c r="A7106" s="0" t="s">
        <v>113</v>
      </c>
      <c r="B7106" s="0" t="s">
        <v>114</v>
      </c>
      <c r="C7106" s="0" t="s">
        <v>79</v>
      </c>
      <c r="D7106" s="0" t="s">
        <v>80</v>
      </c>
      <c r="E7106" s="0" t="n">
        <v>2035</v>
      </c>
      <c r="F7106" s="5" t="n">
        <v>0.000216506930855013</v>
      </c>
      <c r="G7106" s="10" t="s">
        <v>4</v>
      </c>
    </row>
    <row r="7107" customFormat="false" ht="14.25" hidden="true" customHeight="false" outlineLevel="0" collapsed="false">
      <c r="A7107" s="0" t="s">
        <v>113</v>
      </c>
      <c r="B7107" s="0" t="s">
        <v>114</v>
      </c>
      <c r="C7107" s="0" t="s">
        <v>79</v>
      </c>
      <c r="D7107" s="0" t="s">
        <v>80</v>
      </c>
      <c r="E7107" s="0" t="n">
        <v>2036</v>
      </c>
      <c r="F7107" s="5" t="n">
        <v>0.000226024983721172</v>
      </c>
      <c r="G7107" s="10" t="s">
        <v>4</v>
      </c>
    </row>
    <row r="7108" customFormat="false" ht="14.25" hidden="true" customHeight="false" outlineLevel="0" collapsed="false">
      <c r="A7108" s="0" t="s">
        <v>113</v>
      </c>
      <c r="B7108" s="0" t="s">
        <v>114</v>
      </c>
      <c r="C7108" s="0" t="s">
        <v>79</v>
      </c>
      <c r="D7108" s="0" t="s">
        <v>80</v>
      </c>
      <c r="E7108" s="0" t="n">
        <v>2037</v>
      </c>
      <c r="F7108" s="5" t="n">
        <v>0.000236134914391174</v>
      </c>
      <c r="G7108" s="10" t="s">
        <v>4</v>
      </c>
    </row>
    <row r="7109" customFormat="false" ht="14.25" hidden="true" customHeight="false" outlineLevel="0" collapsed="false">
      <c r="A7109" s="0" t="s">
        <v>113</v>
      </c>
      <c r="B7109" s="0" t="s">
        <v>114</v>
      </c>
      <c r="C7109" s="0" t="s">
        <v>79</v>
      </c>
      <c r="D7109" s="0" t="s">
        <v>80</v>
      </c>
      <c r="E7109" s="0" t="n">
        <v>2038</v>
      </c>
      <c r="F7109" s="5" t="n">
        <v>0.000246690098498356</v>
      </c>
      <c r="G7109" s="10" t="s">
        <v>4</v>
      </c>
    </row>
    <row r="7110" customFormat="false" ht="14.25" hidden="true" customHeight="false" outlineLevel="0" collapsed="false">
      <c r="A7110" s="0" t="s">
        <v>113</v>
      </c>
      <c r="B7110" s="0" t="s">
        <v>114</v>
      </c>
      <c r="C7110" s="0" t="s">
        <v>79</v>
      </c>
      <c r="D7110" s="0" t="s">
        <v>80</v>
      </c>
      <c r="E7110" s="0" t="n">
        <v>2039</v>
      </c>
      <c r="F7110" s="5" t="n">
        <v>0.000258787023589724</v>
      </c>
      <c r="G7110" s="10" t="s">
        <v>4</v>
      </c>
    </row>
    <row r="7111" customFormat="false" ht="14.25" hidden="true" customHeight="false" outlineLevel="0" collapsed="false">
      <c r="A7111" s="0" t="s">
        <v>113</v>
      </c>
      <c r="B7111" s="0" t="s">
        <v>114</v>
      </c>
      <c r="C7111" s="0" t="s">
        <v>79</v>
      </c>
      <c r="D7111" s="0" t="s">
        <v>80</v>
      </c>
      <c r="E7111" s="0" t="n">
        <v>2040</v>
      </c>
      <c r="F7111" s="5" t="n">
        <v>0.000270611156941264</v>
      </c>
      <c r="G7111" s="10" t="s">
        <v>4</v>
      </c>
    </row>
    <row r="7112" customFormat="false" ht="14.25" hidden="true" customHeight="false" outlineLevel="0" collapsed="false">
      <c r="A7112" s="0" t="s">
        <v>113</v>
      </c>
      <c r="B7112" s="0" t="s">
        <v>114</v>
      </c>
      <c r="C7112" s="0" t="s">
        <v>79</v>
      </c>
      <c r="D7112" s="0" t="s">
        <v>81</v>
      </c>
      <c r="E7112" s="0" t="n">
        <v>2024</v>
      </c>
      <c r="F7112" s="5" t="n">
        <v>57.1721270832973</v>
      </c>
      <c r="G7112" s="10" t="s">
        <v>4</v>
      </c>
    </row>
    <row r="7113" customFormat="false" ht="14.25" hidden="true" customHeight="false" outlineLevel="0" collapsed="false">
      <c r="A7113" s="0" t="s">
        <v>113</v>
      </c>
      <c r="B7113" s="0" t="s">
        <v>114</v>
      </c>
      <c r="C7113" s="0" t="s">
        <v>79</v>
      </c>
      <c r="D7113" s="0" t="s">
        <v>81</v>
      </c>
      <c r="E7113" s="0" t="n">
        <v>2025</v>
      </c>
      <c r="F7113" s="5" t="n">
        <v>0</v>
      </c>
      <c r="G7113" s="10" t="s">
        <v>4</v>
      </c>
    </row>
    <row r="7114" customFormat="false" ht="14.25" hidden="true" customHeight="false" outlineLevel="0" collapsed="false">
      <c r="A7114" s="0" t="s">
        <v>113</v>
      </c>
      <c r="B7114" s="0" t="s">
        <v>114</v>
      </c>
      <c r="C7114" s="0" t="s">
        <v>79</v>
      </c>
      <c r="D7114" s="0" t="s">
        <v>81</v>
      </c>
      <c r="E7114" s="0" t="n">
        <v>2026</v>
      </c>
      <c r="F7114" s="5" t="n">
        <v>5.91555227967169E-005</v>
      </c>
      <c r="G7114" s="10" t="s">
        <v>4</v>
      </c>
    </row>
    <row r="7115" customFormat="false" ht="14.25" hidden="true" customHeight="false" outlineLevel="0" collapsed="false">
      <c r="A7115" s="0" t="s">
        <v>113</v>
      </c>
      <c r="B7115" s="0" t="s">
        <v>114</v>
      </c>
      <c r="C7115" s="0" t="s">
        <v>79</v>
      </c>
      <c r="D7115" s="0" t="s">
        <v>81</v>
      </c>
      <c r="E7115" s="0" t="n">
        <v>2027</v>
      </c>
      <c r="F7115" s="5" t="n">
        <v>-6.02338208934037E-005</v>
      </c>
      <c r="G7115" s="10" t="s">
        <v>4</v>
      </c>
    </row>
    <row r="7116" customFormat="false" ht="14.25" hidden="true" customHeight="false" outlineLevel="0" collapsed="false">
      <c r="A7116" s="0" t="s">
        <v>113</v>
      </c>
      <c r="B7116" s="0" t="s">
        <v>114</v>
      </c>
      <c r="C7116" s="0" t="s">
        <v>79</v>
      </c>
      <c r="D7116" s="0" t="s">
        <v>81</v>
      </c>
      <c r="E7116" s="0" t="n">
        <v>2028</v>
      </c>
      <c r="F7116" s="5" t="n">
        <v>0</v>
      </c>
      <c r="G7116" s="10" t="s">
        <v>4</v>
      </c>
    </row>
    <row r="7117" customFormat="false" ht="14.25" hidden="true" customHeight="false" outlineLevel="0" collapsed="false">
      <c r="A7117" s="0" t="s">
        <v>113</v>
      </c>
      <c r="B7117" s="0" t="s">
        <v>114</v>
      </c>
      <c r="C7117" s="0" t="s">
        <v>79</v>
      </c>
      <c r="D7117" s="0" t="s">
        <v>81</v>
      </c>
      <c r="E7117" s="0" t="n">
        <v>2029</v>
      </c>
      <c r="F7117" s="5" t="n">
        <v>1.0438408249409E-014</v>
      </c>
      <c r="G7117" s="10" t="s">
        <v>4</v>
      </c>
    </row>
    <row r="7118" customFormat="false" ht="14.25" hidden="true" customHeight="false" outlineLevel="0" collapsed="false">
      <c r="A7118" s="0" t="s">
        <v>113</v>
      </c>
      <c r="B7118" s="0" t="s">
        <v>114</v>
      </c>
      <c r="C7118" s="0" t="s">
        <v>79</v>
      </c>
      <c r="D7118" s="0" t="s">
        <v>81</v>
      </c>
      <c r="E7118" s="0" t="n">
        <v>2030</v>
      </c>
      <c r="F7118" s="5" t="n">
        <v>0</v>
      </c>
      <c r="G7118" s="10" t="s">
        <v>4</v>
      </c>
    </row>
    <row r="7119" customFormat="false" ht="14.25" hidden="true" customHeight="false" outlineLevel="0" collapsed="false">
      <c r="A7119" s="0" t="s">
        <v>113</v>
      </c>
      <c r="B7119" s="0" t="s">
        <v>114</v>
      </c>
      <c r="C7119" s="0" t="s">
        <v>79</v>
      </c>
      <c r="D7119" s="0" t="s">
        <v>81</v>
      </c>
      <c r="E7119" s="0" t="n">
        <v>2031</v>
      </c>
      <c r="F7119" s="5" t="n">
        <v>-6.36115958406588E-005</v>
      </c>
      <c r="G7119" s="10" t="s">
        <v>4</v>
      </c>
    </row>
    <row r="7120" customFormat="false" ht="14.25" hidden="true" customHeight="false" outlineLevel="0" collapsed="false">
      <c r="A7120" s="0" t="s">
        <v>113</v>
      </c>
      <c r="B7120" s="0" t="s">
        <v>114</v>
      </c>
      <c r="C7120" s="0" t="s">
        <v>79</v>
      </c>
      <c r="D7120" s="0" t="s">
        <v>81</v>
      </c>
      <c r="E7120" s="0" t="n">
        <v>2032</v>
      </c>
      <c r="F7120" s="5" t="n">
        <v>9.8340051865473E-015</v>
      </c>
      <c r="G7120" s="10" t="s">
        <v>4</v>
      </c>
    </row>
    <row r="7121" customFormat="false" ht="14.25" hidden="true" customHeight="false" outlineLevel="0" collapsed="false">
      <c r="A7121" s="0" t="s">
        <v>113</v>
      </c>
      <c r="B7121" s="0" t="s">
        <v>114</v>
      </c>
      <c r="C7121" s="0" t="s">
        <v>79</v>
      </c>
      <c r="D7121" s="0" t="s">
        <v>81</v>
      </c>
      <c r="E7121" s="0" t="n">
        <v>2033</v>
      </c>
      <c r="F7121" s="5" t="n">
        <v>-6.50665604804631E-005</v>
      </c>
      <c r="G7121" s="10" t="s">
        <v>4</v>
      </c>
    </row>
    <row r="7122" customFormat="false" ht="14.25" hidden="true" customHeight="false" outlineLevel="0" collapsed="false">
      <c r="A7122" s="0" t="s">
        <v>113</v>
      </c>
      <c r="B7122" s="0" t="s">
        <v>114</v>
      </c>
      <c r="C7122" s="0" t="s">
        <v>79</v>
      </c>
      <c r="D7122" s="0" t="s">
        <v>81</v>
      </c>
      <c r="E7122" s="0" t="n">
        <v>2034</v>
      </c>
      <c r="F7122" s="5" t="n">
        <v>6.5479207631994E-005</v>
      </c>
      <c r="G7122" s="10" t="s">
        <v>4</v>
      </c>
    </row>
    <row r="7123" customFormat="false" ht="14.25" hidden="true" customHeight="false" outlineLevel="0" collapsed="false">
      <c r="A7123" s="0" t="s">
        <v>113</v>
      </c>
      <c r="B7123" s="0" t="s">
        <v>114</v>
      </c>
      <c r="C7123" s="0" t="s">
        <v>79</v>
      </c>
      <c r="D7123" s="0" t="s">
        <v>81</v>
      </c>
      <c r="E7123" s="0" t="n">
        <v>2035</v>
      </c>
      <c r="F7123" s="5" t="n">
        <v>6.57559181579687E-005</v>
      </c>
      <c r="G7123" s="10" t="s">
        <v>4</v>
      </c>
    </row>
    <row r="7124" customFormat="false" ht="14.25" hidden="true" customHeight="false" outlineLevel="0" collapsed="false">
      <c r="A7124" s="0" t="s">
        <v>113</v>
      </c>
      <c r="B7124" s="0" t="s">
        <v>114</v>
      </c>
      <c r="C7124" s="0" t="s">
        <v>79</v>
      </c>
      <c r="D7124" s="0" t="s">
        <v>81</v>
      </c>
      <c r="E7124" s="0" t="n">
        <v>2036</v>
      </c>
      <c r="F7124" s="5" t="n">
        <v>6.6037113673044E-005</v>
      </c>
      <c r="G7124" s="10" t="s">
        <v>4</v>
      </c>
    </row>
    <row r="7125" customFormat="false" ht="14.25" hidden="true" customHeight="false" outlineLevel="0" collapsed="false">
      <c r="A7125" s="0" t="s">
        <v>113</v>
      </c>
      <c r="B7125" s="0" t="s">
        <v>114</v>
      </c>
      <c r="C7125" s="0" t="s">
        <v>79</v>
      </c>
      <c r="D7125" s="0" t="s">
        <v>81</v>
      </c>
      <c r="E7125" s="0" t="n">
        <v>2037</v>
      </c>
      <c r="F7125" s="5" t="n">
        <v>6.64418888565194E-005</v>
      </c>
      <c r="G7125" s="10" t="s">
        <v>4</v>
      </c>
    </row>
    <row r="7126" customFormat="false" ht="14.25" hidden="true" customHeight="false" outlineLevel="0" collapsed="false">
      <c r="A7126" s="0" t="s">
        <v>113</v>
      </c>
      <c r="B7126" s="0" t="s">
        <v>114</v>
      </c>
      <c r="C7126" s="0" t="s">
        <v>79</v>
      </c>
      <c r="D7126" s="0" t="s">
        <v>81</v>
      </c>
      <c r="E7126" s="0" t="n">
        <v>2038</v>
      </c>
      <c r="F7126" s="5" t="n">
        <v>6.68765426140823E-005</v>
      </c>
      <c r="G7126" s="10" t="s">
        <v>4</v>
      </c>
    </row>
    <row r="7127" customFormat="false" ht="14.25" hidden="true" customHeight="false" outlineLevel="0" collapsed="false">
      <c r="A7127" s="0" t="s">
        <v>113</v>
      </c>
      <c r="B7127" s="0" t="s">
        <v>114</v>
      </c>
      <c r="C7127" s="0" t="s">
        <v>79</v>
      </c>
      <c r="D7127" s="0" t="s">
        <v>81</v>
      </c>
      <c r="E7127" s="0" t="n">
        <v>2039</v>
      </c>
      <c r="F7127" s="5" t="n">
        <v>6.7265824739065E-005</v>
      </c>
      <c r="G7127" s="10" t="s">
        <v>4</v>
      </c>
    </row>
    <row r="7128" customFormat="false" ht="14.25" hidden="true" customHeight="false" outlineLevel="0" collapsed="false">
      <c r="A7128" s="0" t="s">
        <v>113</v>
      </c>
      <c r="B7128" s="0" t="s">
        <v>114</v>
      </c>
      <c r="C7128" s="0" t="s">
        <v>79</v>
      </c>
      <c r="D7128" s="0" t="s">
        <v>81</v>
      </c>
      <c r="E7128" s="0" t="n">
        <v>2040</v>
      </c>
      <c r="F7128" s="5" t="n">
        <v>6.73567961547616E-005</v>
      </c>
      <c r="G7128" s="10" t="s">
        <v>4</v>
      </c>
    </row>
    <row r="7129" customFormat="false" ht="14.25" hidden="true" customHeight="false" outlineLevel="0" collapsed="false">
      <c r="A7129" s="0" t="s">
        <v>113</v>
      </c>
      <c r="B7129" s="0" t="s">
        <v>114</v>
      </c>
      <c r="C7129" s="0" t="s">
        <v>79</v>
      </c>
      <c r="D7129" s="0" t="s">
        <v>82</v>
      </c>
      <c r="E7129" s="0" t="n">
        <v>2024</v>
      </c>
      <c r="F7129" s="5" t="n">
        <v>722.945109486186</v>
      </c>
      <c r="G7129" s="10" t="s">
        <v>4</v>
      </c>
    </row>
    <row r="7130" customFormat="false" ht="14.25" hidden="true" customHeight="false" outlineLevel="0" collapsed="false">
      <c r="A7130" s="0" t="s">
        <v>113</v>
      </c>
      <c r="B7130" s="0" t="s">
        <v>114</v>
      </c>
      <c r="C7130" s="0" t="s">
        <v>79</v>
      </c>
      <c r="D7130" s="0" t="s">
        <v>82</v>
      </c>
      <c r="E7130" s="0" t="n">
        <v>2025</v>
      </c>
      <c r="F7130" s="5" t="n">
        <v>0</v>
      </c>
      <c r="G7130" s="10" t="s">
        <v>4</v>
      </c>
    </row>
    <row r="7131" customFormat="false" ht="14.25" hidden="true" customHeight="false" outlineLevel="0" collapsed="false">
      <c r="A7131" s="0" t="s">
        <v>113</v>
      </c>
      <c r="B7131" s="0" t="s">
        <v>114</v>
      </c>
      <c r="C7131" s="0" t="s">
        <v>79</v>
      </c>
      <c r="D7131" s="0" t="s">
        <v>82</v>
      </c>
      <c r="E7131" s="0" t="n">
        <v>2026</v>
      </c>
      <c r="F7131" s="5" t="n">
        <v>0.000745939666483546</v>
      </c>
      <c r="G7131" s="10" t="s">
        <v>4</v>
      </c>
    </row>
    <row r="7132" customFormat="false" ht="14.25" hidden="true" customHeight="false" outlineLevel="0" collapsed="false">
      <c r="A7132" s="0" t="s">
        <v>113</v>
      </c>
      <c r="B7132" s="0" t="s">
        <v>114</v>
      </c>
      <c r="C7132" s="0" t="s">
        <v>79</v>
      </c>
      <c r="D7132" s="0" t="s">
        <v>82</v>
      </c>
      <c r="E7132" s="0" t="n">
        <v>2027</v>
      </c>
      <c r="F7132" s="5" t="n">
        <v>-0.000768834510833314</v>
      </c>
      <c r="G7132" s="10" t="s">
        <v>4</v>
      </c>
    </row>
    <row r="7133" customFormat="false" ht="14.25" hidden="true" customHeight="false" outlineLevel="0" collapsed="false">
      <c r="A7133" s="0" t="s">
        <v>113</v>
      </c>
      <c r="B7133" s="0" t="s">
        <v>114</v>
      </c>
      <c r="C7133" s="0" t="s">
        <v>79</v>
      </c>
      <c r="D7133" s="0" t="s">
        <v>82</v>
      </c>
      <c r="E7133" s="0" t="n">
        <v>2028</v>
      </c>
      <c r="F7133" s="5" t="n">
        <v>0</v>
      </c>
      <c r="G7133" s="10" t="s">
        <v>4</v>
      </c>
    </row>
    <row r="7134" customFormat="false" ht="14.25" hidden="true" customHeight="false" outlineLevel="0" collapsed="false">
      <c r="A7134" s="0" t="s">
        <v>113</v>
      </c>
      <c r="B7134" s="0" t="s">
        <v>114</v>
      </c>
      <c r="C7134" s="0" t="s">
        <v>79</v>
      </c>
      <c r="D7134" s="0" t="s">
        <v>82</v>
      </c>
      <c r="E7134" s="0" t="n">
        <v>2029</v>
      </c>
      <c r="F7134" s="5" t="n">
        <v>1.37192556286507E-013</v>
      </c>
      <c r="G7134" s="10" t="s">
        <v>4</v>
      </c>
    </row>
    <row r="7135" customFormat="false" ht="14.25" hidden="true" customHeight="false" outlineLevel="0" collapsed="false">
      <c r="A7135" s="0" t="s">
        <v>113</v>
      </c>
      <c r="B7135" s="0" t="s">
        <v>114</v>
      </c>
      <c r="C7135" s="0" t="s">
        <v>79</v>
      </c>
      <c r="D7135" s="0" t="s">
        <v>82</v>
      </c>
      <c r="E7135" s="0" t="n">
        <v>2030</v>
      </c>
      <c r="F7135" s="5" t="n">
        <v>0</v>
      </c>
      <c r="G7135" s="10" t="s">
        <v>4</v>
      </c>
    </row>
    <row r="7136" customFormat="false" ht="14.25" hidden="true" customHeight="false" outlineLevel="0" collapsed="false">
      <c r="A7136" s="0" t="s">
        <v>113</v>
      </c>
      <c r="B7136" s="0" t="s">
        <v>114</v>
      </c>
      <c r="C7136" s="0" t="s">
        <v>79</v>
      </c>
      <c r="D7136" s="0" t="s">
        <v>82</v>
      </c>
      <c r="E7136" s="0" t="n">
        <v>2031</v>
      </c>
      <c r="F7136" s="5" t="n">
        <v>-0.000874508573673087</v>
      </c>
      <c r="G7136" s="10" t="s">
        <v>4</v>
      </c>
    </row>
    <row r="7137" customFormat="false" ht="14.25" hidden="true" customHeight="false" outlineLevel="0" collapsed="false">
      <c r="A7137" s="0" t="s">
        <v>113</v>
      </c>
      <c r="B7137" s="0" t="s">
        <v>114</v>
      </c>
      <c r="C7137" s="0" t="s">
        <v>79</v>
      </c>
      <c r="D7137" s="0" t="s">
        <v>82</v>
      </c>
      <c r="E7137" s="0" t="n">
        <v>2032</v>
      </c>
      <c r="F7137" s="5" t="n">
        <v>1.37935866522061E-013</v>
      </c>
      <c r="G7137" s="10" t="s">
        <v>4</v>
      </c>
    </row>
    <row r="7138" customFormat="false" ht="14.25" hidden="true" customHeight="false" outlineLevel="0" collapsed="false">
      <c r="A7138" s="0" t="s">
        <v>113</v>
      </c>
      <c r="B7138" s="0" t="s">
        <v>114</v>
      </c>
      <c r="C7138" s="0" t="s">
        <v>79</v>
      </c>
      <c r="D7138" s="0" t="s">
        <v>82</v>
      </c>
      <c r="E7138" s="0" t="n">
        <v>2033</v>
      </c>
      <c r="F7138" s="5" t="n">
        <v>-0.000933473277476319</v>
      </c>
      <c r="G7138" s="10" t="s">
        <v>4</v>
      </c>
    </row>
    <row r="7139" customFormat="false" ht="14.25" hidden="true" customHeight="false" outlineLevel="0" collapsed="false">
      <c r="A7139" s="0" t="s">
        <v>113</v>
      </c>
      <c r="B7139" s="0" t="s">
        <v>114</v>
      </c>
      <c r="C7139" s="0" t="s">
        <v>79</v>
      </c>
      <c r="D7139" s="0" t="s">
        <v>82</v>
      </c>
      <c r="E7139" s="0" t="n">
        <v>2034</v>
      </c>
      <c r="F7139" s="5" t="n">
        <v>0.00096123473264383</v>
      </c>
      <c r="G7139" s="10" t="s">
        <v>4</v>
      </c>
    </row>
    <row r="7140" customFormat="false" ht="14.25" hidden="true" customHeight="false" outlineLevel="0" collapsed="false">
      <c r="A7140" s="0" t="s">
        <v>113</v>
      </c>
      <c r="B7140" s="0" t="s">
        <v>114</v>
      </c>
      <c r="C7140" s="0" t="s">
        <v>79</v>
      </c>
      <c r="D7140" s="0" t="s">
        <v>82</v>
      </c>
      <c r="E7140" s="0" t="n">
        <v>2035</v>
      </c>
      <c r="F7140" s="5" t="n">
        <v>0.000992955404010846</v>
      </c>
      <c r="G7140" s="10" t="s">
        <v>4</v>
      </c>
    </row>
    <row r="7141" customFormat="false" ht="14.25" hidden="true" customHeight="false" outlineLevel="0" collapsed="false">
      <c r="A7141" s="0" t="s">
        <v>113</v>
      </c>
      <c r="B7141" s="0" t="s">
        <v>114</v>
      </c>
      <c r="C7141" s="0" t="s">
        <v>79</v>
      </c>
      <c r="D7141" s="0" t="s">
        <v>82</v>
      </c>
      <c r="E7141" s="0" t="n">
        <v>2036</v>
      </c>
      <c r="F7141" s="5" t="n">
        <v>0.00101384353675646</v>
      </c>
      <c r="G7141" s="10" t="s">
        <v>4</v>
      </c>
    </row>
    <row r="7142" customFormat="false" ht="14.25" hidden="true" customHeight="false" outlineLevel="0" collapsed="false">
      <c r="A7142" s="0" t="s">
        <v>113</v>
      </c>
      <c r="B7142" s="0" t="s">
        <v>114</v>
      </c>
      <c r="C7142" s="0" t="s">
        <v>79</v>
      </c>
      <c r="D7142" s="0" t="s">
        <v>82</v>
      </c>
      <c r="E7142" s="0" t="n">
        <v>2037</v>
      </c>
      <c r="F7142" s="5" t="n">
        <v>0.00104035733147532</v>
      </c>
      <c r="G7142" s="10" t="s">
        <v>4</v>
      </c>
    </row>
    <row r="7143" customFormat="false" ht="14.25" hidden="true" customHeight="false" outlineLevel="0" collapsed="false">
      <c r="A7143" s="0" t="s">
        <v>113</v>
      </c>
      <c r="B7143" s="0" t="s">
        <v>114</v>
      </c>
      <c r="C7143" s="0" t="s">
        <v>79</v>
      </c>
      <c r="D7143" s="0" t="s">
        <v>82</v>
      </c>
      <c r="E7143" s="0" t="n">
        <v>2038</v>
      </c>
      <c r="F7143" s="5" t="n">
        <v>0.00106527659319492</v>
      </c>
      <c r="G7143" s="10" t="s">
        <v>4</v>
      </c>
    </row>
    <row r="7144" customFormat="false" ht="14.25" hidden="true" customHeight="false" outlineLevel="0" collapsed="false">
      <c r="A7144" s="0" t="s">
        <v>113</v>
      </c>
      <c r="B7144" s="0" t="s">
        <v>114</v>
      </c>
      <c r="C7144" s="0" t="s">
        <v>79</v>
      </c>
      <c r="D7144" s="0" t="s">
        <v>82</v>
      </c>
      <c r="E7144" s="0" t="n">
        <v>2039</v>
      </c>
      <c r="F7144" s="5" t="n">
        <v>0.00108907800484484</v>
      </c>
      <c r="G7144" s="10" t="s">
        <v>4</v>
      </c>
    </row>
    <row r="7145" customFormat="false" ht="14.25" hidden="true" customHeight="false" outlineLevel="0" collapsed="false">
      <c r="A7145" s="0" t="s">
        <v>113</v>
      </c>
      <c r="B7145" s="0" t="s">
        <v>114</v>
      </c>
      <c r="C7145" s="0" t="s">
        <v>79</v>
      </c>
      <c r="D7145" s="0" t="s">
        <v>82</v>
      </c>
      <c r="E7145" s="0" t="n">
        <v>2040</v>
      </c>
      <c r="F7145" s="5" t="n">
        <v>0.00110940157436044</v>
      </c>
      <c r="G7145" s="10" t="s">
        <v>4</v>
      </c>
    </row>
    <row r="7146" customFormat="false" ht="14.25" hidden="true" customHeight="false" outlineLevel="0" collapsed="false">
      <c r="A7146" s="0" t="s">
        <v>113</v>
      </c>
      <c r="B7146" s="0" t="s">
        <v>114</v>
      </c>
      <c r="C7146" s="0" t="s">
        <v>79</v>
      </c>
      <c r="D7146" s="0" t="s">
        <v>83</v>
      </c>
      <c r="E7146" s="0" t="n">
        <v>2024</v>
      </c>
      <c r="F7146" s="5" t="n">
        <v>301.58</v>
      </c>
      <c r="G7146" s="10" t="s">
        <v>4</v>
      </c>
    </row>
    <row r="7147" customFormat="false" ht="14.25" hidden="true" customHeight="false" outlineLevel="0" collapsed="false">
      <c r="A7147" s="0" t="s">
        <v>113</v>
      </c>
      <c r="B7147" s="0" t="s">
        <v>114</v>
      </c>
      <c r="C7147" s="0" t="s">
        <v>79</v>
      </c>
      <c r="D7147" s="0" t="s">
        <v>83</v>
      </c>
      <c r="E7147" s="0" t="n">
        <v>2025</v>
      </c>
      <c r="F7147" s="5" t="n">
        <v>0</v>
      </c>
      <c r="G7147" s="10" t="s">
        <v>4</v>
      </c>
    </row>
    <row r="7148" customFormat="false" ht="14.25" hidden="true" customHeight="false" outlineLevel="0" collapsed="false">
      <c r="A7148" s="0" t="s">
        <v>113</v>
      </c>
      <c r="B7148" s="0" t="s">
        <v>114</v>
      </c>
      <c r="C7148" s="0" t="s">
        <v>79</v>
      </c>
      <c r="D7148" s="0" t="s">
        <v>83</v>
      </c>
      <c r="E7148" s="0" t="n">
        <v>2026</v>
      </c>
      <c r="F7148" s="5" t="n">
        <v>0.000309491240473171</v>
      </c>
      <c r="G7148" s="10" t="s">
        <v>4</v>
      </c>
    </row>
    <row r="7149" customFormat="false" ht="14.25" hidden="true" customHeight="false" outlineLevel="0" collapsed="false">
      <c r="A7149" s="0" t="s">
        <v>113</v>
      </c>
      <c r="B7149" s="0" t="s">
        <v>114</v>
      </c>
      <c r="C7149" s="0" t="s">
        <v>79</v>
      </c>
      <c r="D7149" s="0" t="s">
        <v>83</v>
      </c>
      <c r="E7149" s="0" t="n">
        <v>2027</v>
      </c>
      <c r="F7149" s="5" t="n">
        <v>-0.000313822999999362</v>
      </c>
      <c r="G7149" s="10" t="s">
        <v>4</v>
      </c>
    </row>
    <row r="7150" customFormat="false" ht="14.25" hidden="true" customHeight="false" outlineLevel="0" collapsed="false">
      <c r="A7150" s="0" t="s">
        <v>113</v>
      </c>
      <c r="B7150" s="0" t="s">
        <v>114</v>
      </c>
      <c r="C7150" s="0" t="s">
        <v>79</v>
      </c>
      <c r="D7150" s="0" t="s">
        <v>83</v>
      </c>
      <c r="E7150" s="0" t="n">
        <v>2028</v>
      </c>
      <c r="F7150" s="5" t="n">
        <v>0</v>
      </c>
      <c r="G7150" s="10" t="s">
        <v>4</v>
      </c>
    </row>
    <row r="7151" customFormat="false" ht="14.25" hidden="true" customHeight="false" outlineLevel="0" collapsed="false">
      <c r="A7151" s="0" t="s">
        <v>113</v>
      </c>
      <c r="B7151" s="0" t="s">
        <v>114</v>
      </c>
      <c r="C7151" s="0" t="s">
        <v>79</v>
      </c>
      <c r="D7151" s="0" t="s">
        <v>83</v>
      </c>
      <c r="E7151" s="0" t="n">
        <v>2029</v>
      </c>
      <c r="F7151" s="5" t="n">
        <v>5.36889183221816E-014</v>
      </c>
      <c r="G7151" s="10" t="s">
        <v>4</v>
      </c>
    </row>
    <row r="7152" customFormat="false" ht="14.25" hidden="true" customHeight="false" outlineLevel="0" collapsed="false">
      <c r="A7152" s="0" t="s">
        <v>113</v>
      </c>
      <c r="B7152" s="0" t="s">
        <v>114</v>
      </c>
      <c r="C7152" s="0" t="s">
        <v>79</v>
      </c>
      <c r="D7152" s="0" t="s">
        <v>83</v>
      </c>
      <c r="E7152" s="0" t="n">
        <v>2030</v>
      </c>
      <c r="F7152" s="5" t="n">
        <v>0</v>
      </c>
      <c r="G7152" s="10" t="s">
        <v>4</v>
      </c>
    </row>
    <row r="7153" customFormat="false" ht="14.25" hidden="true" customHeight="false" outlineLevel="0" collapsed="false">
      <c r="A7153" s="0" t="s">
        <v>113</v>
      </c>
      <c r="B7153" s="0" t="s">
        <v>114</v>
      </c>
      <c r="C7153" s="0" t="s">
        <v>79</v>
      </c>
      <c r="D7153" s="0" t="s">
        <v>83</v>
      </c>
      <c r="E7153" s="0" t="n">
        <v>2031</v>
      </c>
      <c r="F7153" s="5" t="n">
        <v>-0.000331303522818037</v>
      </c>
      <c r="G7153" s="10" t="s">
        <v>4</v>
      </c>
    </row>
    <row r="7154" customFormat="false" ht="14.25" hidden="true" customHeight="false" outlineLevel="0" collapsed="false">
      <c r="A7154" s="0" t="s">
        <v>113</v>
      </c>
      <c r="B7154" s="0" t="s">
        <v>114</v>
      </c>
      <c r="C7154" s="0" t="s">
        <v>79</v>
      </c>
      <c r="D7154" s="0" t="s">
        <v>83</v>
      </c>
      <c r="E7154" s="0" t="n">
        <v>2032</v>
      </c>
      <c r="F7154" s="5" t="n">
        <v>5.11849754045248E-014</v>
      </c>
      <c r="G7154" s="10" t="s">
        <v>4</v>
      </c>
    </row>
    <row r="7155" customFormat="false" ht="14.25" hidden="true" customHeight="false" outlineLevel="0" collapsed="false">
      <c r="A7155" s="0" t="s">
        <v>113</v>
      </c>
      <c r="B7155" s="0" t="s">
        <v>114</v>
      </c>
      <c r="C7155" s="0" t="s">
        <v>79</v>
      </c>
      <c r="D7155" s="0" t="s">
        <v>83</v>
      </c>
      <c r="E7155" s="0" t="n">
        <v>2033</v>
      </c>
      <c r="F7155" s="5" t="n">
        <v>-0.00034001533087762</v>
      </c>
      <c r="G7155" s="10" t="s">
        <v>4</v>
      </c>
    </row>
    <row r="7156" customFormat="false" ht="14.25" hidden="true" customHeight="false" outlineLevel="0" collapsed="false">
      <c r="A7156" s="0" t="s">
        <v>113</v>
      </c>
      <c r="B7156" s="0" t="s">
        <v>114</v>
      </c>
      <c r="C7156" s="0" t="s">
        <v>79</v>
      </c>
      <c r="D7156" s="0" t="s">
        <v>83</v>
      </c>
      <c r="E7156" s="0" t="n">
        <v>2034</v>
      </c>
      <c r="F7156" s="5" t="n">
        <v>0.000344448268420861</v>
      </c>
      <c r="G7156" s="10" t="s">
        <v>4</v>
      </c>
    </row>
    <row r="7157" customFormat="false" ht="14.25" hidden="true" customHeight="false" outlineLevel="0" collapsed="false">
      <c r="A7157" s="0" t="s">
        <v>113</v>
      </c>
      <c r="B7157" s="0" t="s">
        <v>114</v>
      </c>
      <c r="C7157" s="0" t="s">
        <v>79</v>
      </c>
      <c r="D7157" s="0" t="s">
        <v>83</v>
      </c>
      <c r="E7157" s="0" t="n">
        <v>2035</v>
      </c>
      <c r="F7157" s="5" t="n">
        <v>0.000348942292792439</v>
      </c>
      <c r="G7157" s="10" t="s">
        <v>4</v>
      </c>
    </row>
    <row r="7158" customFormat="false" ht="14.25" hidden="true" customHeight="false" outlineLevel="0" collapsed="false">
      <c r="A7158" s="0" t="s">
        <v>113</v>
      </c>
      <c r="B7158" s="0" t="s">
        <v>114</v>
      </c>
      <c r="C7158" s="0" t="s">
        <v>79</v>
      </c>
      <c r="D7158" s="0" t="s">
        <v>83</v>
      </c>
      <c r="E7158" s="0" t="n">
        <v>2036</v>
      </c>
      <c r="F7158" s="5" t="n">
        <v>0.000353497227909559</v>
      </c>
      <c r="G7158" s="10" t="s">
        <v>4</v>
      </c>
    </row>
    <row r="7159" customFormat="false" ht="14.25" hidden="true" customHeight="false" outlineLevel="0" collapsed="false">
      <c r="A7159" s="0" t="s">
        <v>113</v>
      </c>
      <c r="B7159" s="0" t="s">
        <v>114</v>
      </c>
      <c r="C7159" s="0" t="s">
        <v>79</v>
      </c>
      <c r="D7159" s="0" t="s">
        <v>83</v>
      </c>
      <c r="E7159" s="0" t="n">
        <v>2037</v>
      </c>
      <c r="F7159" s="5" t="n">
        <v>0.0003581128978883</v>
      </c>
      <c r="G7159" s="10" t="s">
        <v>4</v>
      </c>
    </row>
    <row r="7160" customFormat="false" ht="14.25" hidden="true" customHeight="false" outlineLevel="0" collapsed="false">
      <c r="A7160" s="0" t="s">
        <v>113</v>
      </c>
      <c r="B7160" s="0" t="s">
        <v>114</v>
      </c>
      <c r="C7160" s="0" t="s">
        <v>79</v>
      </c>
      <c r="D7160" s="0" t="s">
        <v>83</v>
      </c>
      <c r="E7160" s="0" t="n">
        <v>2038</v>
      </c>
      <c r="F7160" s="5" t="n">
        <v>0.000362789127619897</v>
      </c>
      <c r="G7160" s="10" t="s">
        <v>4</v>
      </c>
    </row>
    <row r="7161" customFormat="false" ht="14.25" hidden="true" customHeight="false" outlineLevel="0" collapsed="false">
      <c r="A7161" s="0" t="s">
        <v>113</v>
      </c>
      <c r="B7161" s="0" t="s">
        <v>114</v>
      </c>
      <c r="C7161" s="0" t="s">
        <v>79</v>
      </c>
      <c r="D7161" s="0" t="s">
        <v>83</v>
      </c>
      <c r="E7161" s="0" t="n">
        <v>2039</v>
      </c>
      <c r="F7161" s="5" t="n">
        <v>0.000367525742477507</v>
      </c>
      <c r="G7161" s="10" t="s">
        <v>4</v>
      </c>
    </row>
    <row r="7162" customFormat="false" ht="14.25" hidden="true" customHeight="false" outlineLevel="0" collapsed="false">
      <c r="A7162" s="0" t="s">
        <v>113</v>
      </c>
      <c r="B7162" s="0" t="s">
        <v>114</v>
      </c>
      <c r="C7162" s="0" t="s">
        <v>79</v>
      </c>
      <c r="D7162" s="0" t="s">
        <v>83</v>
      </c>
      <c r="E7162" s="0" t="n">
        <v>2040</v>
      </c>
      <c r="F7162" s="5" t="n">
        <v>0.00037232256829426</v>
      </c>
      <c r="G7162" s="10" t="s">
        <v>4</v>
      </c>
    </row>
    <row r="7163" customFormat="false" ht="14.25" hidden="true" customHeight="false" outlineLevel="0" collapsed="false">
      <c r="A7163" s="0" t="s">
        <v>113</v>
      </c>
      <c r="B7163" s="0" t="s">
        <v>114</v>
      </c>
      <c r="C7163" s="0" t="s">
        <v>79</v>
      </c>
      <c r="D7163" s="0" t="s">
        <v>71</v>
      </c>
      <c r="E7163" s="0" t="n">
        <v>2024</v>
      </c>
      <c r="F7163" s="5" t="n">
        <v>1199.18661974832</v>
      </c>
      <c r="G7163" s="10" t="s">
        <v>4</v>
      </c>
    </row>
    <row r="7164" customFormat="false" ht="14.25" hidden="true" customHeight="false" outlineLevel="0" collapsed="false">
      <c r="A7164" s="0" t="s">
        <v>113</v>
      </c>
      <c r="B7164" s="0" t="s">
        <v>114</v>
      </c>
      <c r="C7164" s="0" t="s">
        <v>79</v>
      </c>
      <c r="D7164" s="0" t="s">
        <v>71</v>
      </c>
      <c r="E7164" s="0" t="n">
        <v>2025</v>
      </c>
      <c r="F7164" s="5" t="n">
        <v>0</v>
      </c>
      <c r="G7164" s="10" t="s">
        <v>4</v>
      </c>
    </row>
    <row r="7165" customFormat="false" ht="14.25" hidden="true" customHeight="false" outlineLevel="0" collapsed="false">
      <c r="A7165" s="0" t="s">
        <v>113</v>
      </c>
      <c r="B7165" s="0" t="s">
        <v>114</v>
      </c>
      <c r="C7165" s="0" t="s">
        <v>79</v>
      </c>
      <c r="D7165" s="0" t="s">
        <v>71</v>
      </c>
      <c r="E7165" s="0" t="n">
        <v>2026</v>
      </c>
      <c r="F7165" s="5" t="n">
        <v>0.00124612303829963</v>
      </c>
      <c r="G7165" s="10" t="s">
        <v>4</v>
      </c>
    </row>
    <row r="7166" customFormat="false" ht="14.25" hidden="true" customHeight="false" outlineLevel="0" collapsed="false">
      <c r="A7166" s="0" t="s">
        <v>113</v>
      </c>
      <c r="B7166" s="0" t="s">
        <v>114</v>
      </c>
      <c r="C7166" s="0" t="s">
        <v>79</v>
      </c>
      <c r="D7166" s="0" t="s">
        <v>71</v>
      </c>
      <c r="E7166" s="0" t="n">
        <v>2027</v>
      </c>
      <c r="F7166" s="5" t="n">
        <v>-0.00128289421809313</v>
      </c>
      <c r="G7166" s="10" t="s">
        <v>4</v>
      </c>
    </row>
    <row r="7167" customFormat="false" ht="14.25" hidden="true" customHeight="false" outlineLevel="0" collapsed="false">
      <c r="A7167" s="0" t="s">
        <v>113</v>
      </c>
      <c r="B7167" s="0" t="s">
        <v>114</v>
      </c>
      <c r="C7167" s="0" t="s">
        <v>79</v>
      </c>
      <c r="D7167" s="0" t="s">
        <v>71</v>
      </c>
      <c r="E7167" s="0" t="n">
        <v>2028</v>
      </c>
      <c r="F7167" s="5" t="n">
        <v>0</v>
      </c>
      <c r="G7167" s="10" t="s">
        <v>4</v>
      </c>
    </row>
    <row r="7168" customFormat="false" ht="14.25" hidden="true" customHeight="false" outlineLevel="0" collapsed="false">
      <c r="A7168" s="0" t="s">
        <v>113</v>
      </c>
      <c r="B7168" s="0" t="s">
        <v>114</v>
      </c>
      <c r="C7168" s="0" t="s">
        <v>79</v>
      </c>
      <c r="D7168" s="0" t="s">
        <v>71</v>
      </c>
      <c r="E7168" s="0" t="n">
        <v>2029</v>
      </c>
      <c r="F7168" s="5" t="n">
        <v>2.27373675443232E-013</v>
      </c>
      <c r="G7168" s="10" t="s">
        <v>4</v>
      </c>
    </row>
    <row r="7169" customFormat="false" ht="14.25" hidden="true" customHeight="false" outlineLevel="0" collapsed="false">
      <c r="A7169" s="0" t="s">
        <v>113</v>
      </c>
      <c r="B7169" s="0" t="s">
        <v>114</v>
      </c>
      <c r="C7169" s="0" t="s">
        <v>79</v>
      </c>
      <c r="D7169" s="0" t="s">
        <v>71</v>
      </c>
      <c r="E7169" s="0" t="n">
        <v>2030</v>
      </c>
      <c r="F7169" s="5" t="n">
        <v>0</v>
      </c>
      <c r="G7169" s="10" t="s">
        <v>4</v>
      </c>
    </row>
    <row r="7170" customFormat="false" ht="14.25" hidden="true" customHeight="false" outlineLevel="0" collapsed="false">
      <c r="A7170" s="0" t="s">
        <v>113</v>
      </c>
      <c r="B7170" s="0" t="s">
        <v>114</v>
      </c>
      <c r="C7170" s="0" t="s">
        <v>79</v>
      </c>
      <c r="D7170" s="0" t="s">
        <v>71</v>
      </c>
      <c r="E7170" s="0" t="n">
        <v>2031</v>
      </c>
      <c r="F7170" s="5" t="n">
        <v>-0.00144509097526679</v>
      </c>
      <c r="G7170" s="10" t="s">
        <v>4</v>
      </c>
    </row>
    <row r="7171" customFormat="false" ht="14.25" hidden="true" customHeight="false" outlineLevel="0" collapsed="false">
      <c r="A7171" s="0" t="s">
        <v>113</v>
      </c>
      <c r="B7171" s="0" t="s">
        <v>114</v>
      </c>
      <c r="C7171" s="0" t="s">
        <v>79</v>
      </c>
      <c r="D7171" s="0" t="s">
        <v>71</v>
      </c>
      <c r="E7171" s="0" t="n">
        <v>2032</v>
      </c>
      <c r="F7171" s="5" t="n">
        <v>2.27373675443232E-013</v>
      </c>
      <c r="G7171" s="10" t="s">
        <v>4</v>
      </c>
    </row>
    <row r="7172" customFormat="false" ht="14.25" hidden="true" customHeight="false" outlineLevel="0" collapsed="false">
      <c r="A7172" s="0" t="s">
        <v>113</v>
      </c>
      <c r="B7172" s="0" t="s">
        <v>114</v>
      </c>
      <c r="C7172" s="0" t="s">
        <v>79</v>
      </c>
      <c r="D7172" s="0" t="s">
        <v>71</v>
      </c>
      <c r="E7172" s="0" t="n">
        <v>2033</v>
      </c>
      <c r="F7172" s="5" t="n">
        <v>-0.00153520356116133</v>
      </c>
      <c r="G7172" s="10" t="s">
        <v>4</v>
      </c>
    </row>
    <row r="7173" customFormat="false" ht="14.25" hidden="true" customHeight="false" outlineLevel="0" collapsed="false">
      <c r="A7173" s="0" t="s">
        <v>113</v>
      </c>
      <c r="B7173" s="0" t="s">
        <v>114</v>
      </c>
      <c r="C7173" s="0" t="s">
        <v>79</v>
      </c>
      <c r="D7173" s="0" t="s">
        <v>71</v>
      </c>
      <c r="E7173" s="0" t="n">
        <v>2034</v>
      </c>
      <c r="F7173" s="5" t="n">
        <v>0.00157774974036329</v>
      </c>
      <c r="G7173" s="10" t="s">
        <v>4</v>
      </c>
    </row>
    <row r="7174" customFormat="false" ht="14.25" hidden="true" customHeight="false" outlineLevel="0" collapsed="false">
      <c r="A7174" s="0" t="s">
        <v>113</v>
      </c>
      <c r="B7174" s="0" t="s">
        <v>114</v>
      </c>
      <c r="C7174" s="0" t="s">
        <v>79</v>
      </c>
      <c r="D7174" s="0" t="s">
        <v>71</v>
      </c>
      <c r="E7174" s="0" t="n">
        <v>2035</v>
      </c>
      <c r="F7174" s="5" t="n">
        <v>0.00162416054581627</v>
      </c>
      <c r="G7174" s="10" t="s">
        <v>4</v>
      </c>
    </row>
    <row r="7175" customFormat="false" ht="14.25" hidden="true" customHeight="false" outlineLevel="0" collapsed="false">
      <c r="A7175" s="0" t="s">
        <v>113</v>
      </c>
      <c r="B7175" s="0" t="s">
        <v>114</v>
      </c>
      <c r="C7175" s="0" t="s">
        <v>79</v>
      </c>
      <c r="D7175" s="0" t="s">
        <v>71</v>
      </c>
      <c r="E7175" s="0" t="n">
        <v>2036</v>
      </c>
      <c r="F7175" s="5" t="n">
        <v>0.00165940286206023</v>
      </c>
      <c r="G7175" s="10" t="s">
        <v>4</v>
      </c>
    </row>
    <row r="7176" customFormat="false" ht="14.25" hidden="true" customHeight="false" outlineLevel="0" collapsed="false">
      <c r="A7176" s="0" t="s">
        <v>113</v>
      </c>
      <c r="B7176" s="0" t="s">
        <v>114</v>
      </c>
      <c r="C7176" s="0" t="s">
        <v>79</v>
      </c>
      <c r="D7176" s="0" t="s">
        <v>71</v>
      </c>
      <c r="E7176" s="0" t="n">
        <v>2037</v>
      </c>
      <c r="F7176" s="5" t="n">
        <v>0.00170104703261131</v>
      </c>
      <c r="G7176" s="10" t="s">
        <v>4</v>
      </c>
    </row>
    <row r="7177" customFormat="false" ht="14.25" hidden="true" customHeight="false" outlineLevel="0" collapsed="false">
      <c r="A7177" s="0" t="s">
        <v>113</v>
      </c>
      <c r="B7177" s="0" t="s">
        <v>114</v>
      </c>
      <c r="C7177" s="0" t="s">
        <v>79</v>
      </c>
      <c r="D7177" s="0" t="s">
        <v>71</v>
      </c>
      <c r="E7177" s="0" t="n">
        <v>2038</v>
      </c>
      <c r="F7177" s="5" t="n">
        <v>0.00174163236192726</v>
      </c>
      <c r="G7177" s="10" t="s">
        <v>4</v>
      </c>
    </row>
    <row r="7178" customFormat="false" ht="14.25" hidden="true" customHeight="false" outlineLevel="0" collapsed="false">
      <c r="A7178" s="0" t="s">
        <v>113</v>
      </c>
      <c r="B7178" s="0" t="s">
        <v>114</v>
      </c>
      <c r="C7178" s="0" t="s">
        <v>79</v>
      </c>
      <c r="D7178" s="0" t="s">
        <v>71</v>
      </c>
      <c r="E7178" s="0" t="n">
        <v>2039</v>
      </c>
      <c r="F7178" s="5" t="n">
        <v>0.00178265659565113</v>
      </c>
      <c r="G7178" s="10" t="s">
        <v>4</v>
      </c>
    </row>
    <row r="7179" customFormat="false" ht="14.25" hidden="true" customHeight="false" outlineLevel="0" collapsed="false">
      <c r="A7179" s="0" t="s">
        <v>113</v>
      </c>
      <c r="B7179" s="0" t="s">
        <v>114</v>
      </c>
      <c r="C7179" s="0" t="s">
        <v>79</v>
      </c>
      <c r="D7179" s="0" t="s">
        <v>71</v>
      </c>
      <c r="E7179" s="0" t="n">
        <v>2040</v>
      </c>
      <c r="F7179" s="5" t="n">
        <v>0.00181969209575073</v>
      </c>
      <c r="G7179" s="10" t="s">
        <v>4</v>
      </c>
    </row>
    <row r="7180" customFormat="false" ht="14.25" hidden="true" customHeight="false" outlineLevel="0" collapsed="false">
      <c r="A7180" s="0" t="s">
        <v>113</v>
      </c>
      <c r="B7180" s="0" t="s">
        <v>114</v>
      </c>
      <c r="C7180" s="0" t="s">
        <v>84</v>
      </c>
      <c r="D7180" s="0" t="s">
        <v>85</v>
      </c>
      <c r="E7180" s="0" t="n">
        <v>2024</v>
      </c>
      <c r="F7180" s="5" t="n">
        <v>0</v>
      </c>
      <c r="G7180" s="10" t="s">
        <v>4</v>
      </c>
    </row>
    <row r="7181" customFormat="false" ht="14.25" hidden="true" customHeight="false" outlineLevel="0" collapsed="false">
      <c r="A7181" s="0" t="s">
        <v>113</v>
      </c>
      <c r="B7181" s="0" t="s">
        <v>114</v>
      </c>
      <c r="C7181" s="0" t="s">
        <v>84</v>
      </c>
      <c r="D7181" s="0" t="s">
        <v>85</v>
      </c>
      <c r="E7181" s="0" t="n">
        <v>2025</v>
      </c>
      <c r="F7181" s="5" t="n">
        <v>-1.28773483564609E-018</v>
      </c>
      <c r="G7181" s="10" t="s">
        <v>4</v>
      </c>
    </row>
    <row r="7182" customFormat="false" ht="14.25" hidden="true" customHeight="false" outlineLevel="0" collapsed="false">
      <c r="A7182" s="0" t="s">
        <v>113</v>
      </c>
      <c r="B7182" s="0" t="s">
        <v>114</v>
      </c>
      <c r="C7182" s="0" t="s">
        <v>84</v>
      </c>
      <c r="D7182" s="0" t="s">
        <v>85</v>
      </c>
      <c r="E7182" s="0" t="n">
        <v>2026</v>
      </c>
      <c r="F7182" s="5" t="n">
        <v>0</v>
      </c>
      <c r="G7182" s="10" t="s">
        <v>4</v>
      </c>
    </row>
    <row r="7183" customFormat="false" ht="14.25" hidden="true" customHeight="false" outlineLevel="0" collapsed="false">
      <c r="A7183" s="0" t="s">
        <v>113</v>
      </c>
      <c r="B7183" s="0" t="s">
        <v>114</v>
      </c>
      <c r="C7183" s="0" t="s">
        <v>84</v>
      </c>
      <c r="D7183" s="0" t="s">
        <v>85</v>
      </c>
      <c r="E7183" s="0" t="n">
        <v>2027</v>
      </c>
      <c r="F7183" s="5" t="n">
        <v>-2.46631250217753E-018</v>
      </c>
      <c r="G7183" s="10" t="s">
        <v>4</v>
      </c>
    </row>
    <row r="7184" customFormat="false" ht="14.25" hidden="true" customHeight="false" outlineLevel="0" collapsed="false">
      <c r="A7184" s="0" t="s">
        <v>113</v>
      </c>
      <c r="B7184" s="0" t="s">
        <v>114</v>
      </c>
      <c r="C7184" s="0" t="s">
        <v>84</v>
      </c>
      <c r="D7184" s="0" t="s">
        <v>85</v>
      </c>
      <c r="E7184" s="0" t="n">
        <v>2028</v>
      </c>
      <c r="F7184" s="5" t="n">
        <v>0</v>
      </c>
      <c r="G7184" s="10" t="s">
        <v>4</v>
      </c>
    </row>
    <row r="7185" customFormat="false" ht="14.25" hidden="true" customHeight="false" outlineLevel="0" collapsed="false">
      <c r="A7185" s="0" t="s">
        <v>113</v>
      </c>
      <c r="B7185" s="0" t="s">
        <v>114</v>
      </c>
      <c r="C7185" s="0" t="s">
        <v>84</v>
      </c>
      <c r="D7185" s="0" t="s">
        <v>85</v>
      </c>
      <c r="E7185" s="0" t="n">
        <v>2029</v>
      </c>
      <c r="F7185" s="5" t="n">
        <v>0</v>
      </c>
      <c r="G7185" s="10" t="s">
        <v>4</v>
      </c>
    </row>
    <row r="7186" customFormat="false" ht="14.25" hidden="true" customHeight="false" outlineLevel="0" collapsed="false">
      <c r="A7186" s="0" t="s">
        <v>113</v>
      </c>
      <c r="B7186" s="0" t="s">
        <v>114</v>
      </c>
      <c r="C7186" s="0" t="s">
        <v>84</v>
      </c>
      <c r="D7186" s="0" t="s">
        <v>85</v>
      </c>
      <c r="E7186" s="0" t="n">
        <v>2030</v>
      </c>
      <c r="F7186" s="5" t="n">
        <v>0</v>
      </c>
      <c r="G7186" s="10" t="s">
        <v>4</v>
      </c>
    </row>
    <row r="7187" customFormat="false" ht="14.25" hidden="true" customHeight="false" outlineLevel="0" collapsed="false">
      <c r="A7187" s="0" t="s">
        <v>113</v>
      </c>
      <c r="B7187" s="0" t="s">
        <v>114</v>
      </c>
      <c r="C7187" s="0" t="s">
        <v>84</v>
      </c>
      <c r="D7187" s="0" t="s">
        <v>85</v>
      </c>
      <c r="E7187" s="0" t="n">
        <v>2031</v>
      </c>
      <c r="F7187" s="5" t="n">
        <v>0</v>
      </c>
      <c r="G7187" s="10" t="s">
        <v>4</v>
      </c>
    </row>
    <row r="7188" customFormat="false" ht="14.25" hidden="true" customHeight="false" outlineLevel="0" collapsed="false">
      <c r="A7188" s="0" t="s">
        <v>113</v>
      </c>
      <c r="B7188" s="0" t="s">
        <v>114</v>
      </c>
      <c r="C7188" s="0" t="s">
        <v>84</v>
      </c>
      <c r="D7188" s="0" t="s">
        <v>85</v>
      </c>
      <c r="E7188" s="0" t="n">
        <v>2032</v>
      </c>
      <c r="F7188" s="5" t="n">
        <v>-8.28131599017839E-018</v>
      </c>
      <c r="G7188" s="10" t="s">
        <v>4</v>
      </c>
    </row>
    <row r="7189" customFormat="false" ht="14.25" hidden="true" customHeight="false" outlineLevel="0" collapsed="false">
      <c r="A7189" s="0" t="s">
        <v>113</v>
      </c>
      <c r="B7189" s="0" t="s">
        <v>114</v>
      </c>
      <c r="C7189" s="0" t="s">
        <v>84</v>
      </c>
      <c r="D7189" s="0" t="s">
        <v>85</v>
      </c>
      <c r="E7189" s="0" t="n">
        <v>2033</v>
      </c>
      <c r="F7189" s="5" t="n">
        <v>0</v>
      </c>
      <c r="G7189" s="10" t="s">
        <v>4</v>
      </c>
    </row>
    <row r="7190" customFormat="false" ht="14.25" hidden="true" customHeight="false" outlineLevel="0" collapsed="false">
      <c r="A7190" s="0" t="s">
        <v>113</v>
      </c>
      <c r="B7190" s="0" t="s">
        <v>114</v>
      </c>
      <c r="C7190" s="0" t="s">
        <v>84</v>
      </c>
      <c r="D7190" s="0" t="s">
        <v>85</v>
      </c>
      <c r="E7190" s="0" t="n">
        <v>2034</v>
      </c>
      <c r="F7190" s="5" t="n">
        <v>0</v>
      </c>
      <c r="G7190" s="10" t="s">
        <v>4</v>
      </c>
    </row>
    <row r="7191" customFormat="false" ht="14.25" hidden="true" customHeight="false" outlineLevel="0" collapsed="false">
      <c r="A7191" s="0" t="s">
        <v>113</v>
      </c>
      <c r="B7191" s="0" t="s">
        <v>114</v>
      </c>
      <c r="C7191" s="0" t="s">
        <v>84</v>
      </c>
      <c r="D7191" s="0" t="s">
        <v>85</v>
      </c>
      <c r="E7191" s="0" t="n">
        <v>2035</v>
      </c>
      <c r="F7191" s="5" t="n">
        <v>0</v>
      </c>
      <c r="G7191" s="10" t="s">
        <v>4</v>
      </c>
    </row>
    <row r="7192" customFormat="false" ht="14.25" hidden="true" customHeight="false" outlineLevel="0" collapsed="false">
      <c r="A7192" s="0" t="s">
        <v>113</v>
      </c>
      <c r="B7192" s="0" t="s">
        <v>114</v>
      </c>
      <c r="C7192" s="0" t="s">
        <v>84</v>
      </c>
      <c r="D7192" s="0" t="s">
        <v>85</v>
      </c>
      <c r="E7192" s="0" t="n">
        <v>2036</v>
      </c>
      <c r="F7192" s="5" t="n">
        <v>0</v>
      </c>
      <c r="G7192" s="10" t="s">
        <v>4</v>
      </c>
    </row>
    <row r="7193" customFormat="false" ht="14.25" hidden="true" customHeight="false" outlineLevel="0" collapsed="false">
      <c r="A7193" s="0" t="s">
        <v>113</v>
      </c>
      <c r="B7193" s="0" t="s">
        <v>114</v>
      </c>
      <c r="C7193" s="0" t="s">
        <v>84</v>
      </c>
      <c r="D7193" s="0" t="s">
        <v>85</v>
      </c>
      <c r="E7193" s="0" t="n">
        <v>2037</v>
      </c>
      <c r="F7193" s="5" t="n">
        <v>0</v>
      </c>
      <c r="G7193" s="10" t="s">
        <v>4</v>
      </c>
    </row>
    <row r="7194" customFormat="false" ht="14.25" hidden="true" customHeight="false" outlineLevel="0" collapsed="false">
      <c r="A7194" s="0" t="s">
        <v>113</v>
      </c>
      <c r="B7194" s="0" t="s">
        <v>114</v>
      </c>
      <c r="C7194" s="0" t="s">
        <v>84</v>
      </c>
      <c r="D7194" s="0" t="s">
        <v>85</v>
      </c>
      <c r="E7194" s="0" t="n">
        <v>2038</v>
      </c>
      <c r="F7194" s="5" t="n">
        <v>-3.61896596361242E-017</v>
      </c>
      <c r="G7194" s="10" t="s">
        <v>4</v>
      </c>
    </row>
    <row r="7195" customFormat="false" ht="14.25" hidden="true" customHeight="false" outlineLevel="0" collapsed="false">
      <c r="A7195" s="0" t="s">
        <v>113</v>
      </c>
      <c r="B7195" s="0" t="s">
        <v>114</v>
      </c>
      <c r="C7195" s="0" t="s">
        <v>84</v>
      </c>
      <c r="D7195" s="0" t="s">
        <v>85</v>
      </c>
      <c r="E7195" s="0" t="n">
        <v>2039</v>
      </c>
      <c r="F7195" s="5" t="n">
        <v>0</v>
      </c>
      <c r="G7195" s="10" t="s">
        <v>4</v>
      </c>
    </row>
    <row r="7196" customFormat="false" ht="14.25" hidden="true" customHeight="false" outlineLevel="0" collapsed="false">
      <c r="A7196" s="0" t="s">
        <v>113</v>
      </c>
      <c r="B7196" s="0" t="s">
        <v>114</v>
      </c>
      <c r="C7196" s="0" t="s">
        <v>84</v>
      </c>
      <c r="D7196" s="0" t="s">
        <v>85</v>
      </c>
      <c r="E7196" s="0" t="n">
        <v>2040</v>
      </c>
      <c r="F7196" s="5" t="n">
        <v>0</v>
      </c>
      <c r="G7196" s="10" t="s">
        <v>4</v>
      </c>
    </row>
    <row r="7197" customFormat="false" ht="14.25" hidden="true" customHeight="false" outlineLevel="0" collapsed="false">
      <c r="A7197" s="0" t="s">
        <v>113</v>
      </c>
      <c r="B7197" s="0" t="s">
        <v>114</v>
      </c>
      <c r="C7197" s="0" t="s">
        <v>84</v>
      </c>
      <c r="D7197" s="0" t="s">
        <v>86</v>
      </c>
      <c r="E7197" s="0" t="n">
        <v>2024</v>
      </c>
      <c r="F7197" s="5" t="n">
        <v>0</v>
      </c>
      <c r="G7197" s="10" t="s">
        <v>4</v>
      </c>
    </row>
    <row r="7198" customFormat="false" ht="14.25" hidden="true" customHeight="false" outlineLevel="0" collapsed="false">
      <c r="A7198" s="0" t="s">
        <v>113</v>
      </c>
      <c r="B7198" s="0" t="s">
        <v>114</v>
      </c>
      <c r="C7198" s="0" t="s">
        <v>84</v>
      </c>
      <c r="D7198" s="0" t="s">
        <v>86</v>
      </c>
      <c r="E7198" s="0" t="n">
        <v>2025</v>
      </c>
      <c r="F7198" s="5" t="n">
        <v>-2.51641628384947E-017</v>
      </c>
      <c r="G7198" s="10" t="s">
        <v>4</v>
      </c>
    </row>
    <row r="7199" customFormat="false" ht="14.25" hidden="true" customHeight="false" outlineLevel="0" collapsed="false">
      <c r="A7199" s="0" t="s">
        <v>113</v>
      </c>
      <c r="B7199" s="0" t="s">
        <v>114</v>
      </c>
      <c r="C7199" s="0" t="s">
        <v>84</v>
      </c>
      <c r="D7199" s="0" t="s">
        <v>86</v>
      </c>
      <c r="E7199" s="0" t="n">
        <v>2026</v>
      </c>
      <c r="F7199" s="5" t="n">
        <v>0</v>
      </c>
      <c r="G7199" s="10" t="s">
        <v>4</v>
      </c>
    </row>
    <row r="7200" customFormat="false" ht="14.25" hidden="true" customHeight="false" outlineLevel="0" collapsed="false">
      <c r="A7200" s="0" t="s">
        <v>113</v>
      </c>
      <c r="B7200" s="0" t="s">
        <v>114</v>
      </c>
      <c r="C7200" s="0" t="s">
        <v>84</v>
      </c>
      <c r="D7200" s="0" t="s">
        <v>86</v>
      </c>
      <c r="E7200" s="0" t="n">
        <v>2027</v>
      </c>
      <c r="F7200" s="5" t="n">
        <v>-1.05177749432983E-016</v>
      </c>
      <c r="G7200" s="10" t="s">
        <v>4</v>
      </c>
    </row>
    <row r="7201" customFormat="false" ht="14.25" hidden="true" customHeight="false" outlineLevel="0" collapsed="false">
      <c r="A7201" s="0" t="s">
        <v>113</v>
      </c>
      <c r="B7201" s="0" t="s">
        <v>114</v>
      </c>
      <c r="C7201" s="0" t="s">
        <v>84</v>
      </c>
      <c r="D7201" s="0" t="s">
        <v>86</v>
      </c>
      <c r="E7201" s="0" t="n">
        <v>2028</v>
      </c>
      <c r="F7201" s="5" t="n">
        <v>0</v>
      </c>
      <c r="G7201" s="10" t="s">
        <v>4</v>
      </c>
    </row>
    <row r="7202" customFormat="false" ht="14.25" hidden="true" customHeight="false" outlineLevel="0" collapsed="false">
      <c r="A7202" s="0" t="s">
        <v>113</v>
      </c>
      <c r="B7202" s="0" t="s">
        <v>114</v>
      </c>
      <c r="C7202" s="0" t="s">
        <v>84</v>
      </c>
      <c r="D7202" s="0" t="s">
        <v>86</v>
      </c>
      <c r="E7202" s="0" t="n">
        <v>2029</v>
      </c>
      <c r="F7202" s="5" t="n">
        <v>0</v>
      </c>
      <c r="G7202" s="10" t="s">
        <v>4</v>
      </c>
    </row>
    <row r="7203" customFormat="false" ht="14.25" hidden="true" customHeight="false" outlineLevel="0" collapsed="false">
      <c r="A7203" s="0" t="s">
        <v>113</v>
      </c>
      <c r="B7203" s="0" t="s">
        <v>114</v>
      </c>
      <c r="C7203" s="0" t="s">
        <v>84</v>
      </c>
      <c r="D7203" s="0" t="s">
        <v>86</v>
      </c>
      <c r="E7203" s="0" t="n">
        <v>2030</v>
      </c>
      <c r="F7203" s="5" t="n">
        <v>0</v>
      </c>
      <c r="G7203" s="10" t="s">
        <v>4</v>
      </c>
    </row>
    <row r="7204" customFormat="false" ht="14.25" hidden="true" customHeight="false" outlineLevel="0" collapsed="false">
      <c r="A7204" s="0" t="s">
        <v>113</v>
      </c>
      <c r="B7204" s="0" t="s">
        <v>114</v>
      </c>
      <c r="C7204" s="0" t="s">
        <v>84</v>
      </c>
      <c r="D7204" s="0" t="s">
        <v>86</v>
      </c>
      <c r="E7204" s="0" t="n">
        <v>2031</v>
      </c>
      <c r="F7204" s="5" t="n">
        <v>0</v>
      </c>
      <c r="G7204" s="10" t="s">
        <v>4</v>
      </c>
    </row>
    <row r="7205" customFormat="false" ht="14.25" hidden="true" customHeight="false" outlineLevel="0" collapsed="false">
      <c r="A7205" s="0" t="s">
        <v>113</v>
      </c>
      <c r="B7205" s="0" t="s">
        <v>114</v>
      </c>
      <c r="C7205" s="0" t="s">
        <v>84</v>
      </c>
      <c r="D7205" s="0" t="s">
        <v>86</v>
      </c>
      <c r="E7205" s="0" t="n">
        <v>2032</v>
      </c>
      <c r="F7205" s="5" t="n">
        <v>-1.61617617279254E-016</v>
      </c>
      <c r="G7205" s="10" t="s">
        <v>4</v>
      </c>
    </row>
    <row r="7206" customFormat="false" ht="14.25" hidden="true" customHeight="false" outlineLevel="0" collapsed="false">
      <c r="A7206" s="0" t="s">
        <v>113</v>
      </c>
      <c r="B7206" s="0" t="s">
        <v>114</v>
      </c>
      <c r="C7206" s="0" t="s">
        <v>84</v>
      </c>
      <c r="D7206" s="0" t="s">
        <v>86</v>
      </c>
      <c r="E7206" s="0" t="n">
        <v>2033</v>
      </c>
      <c r="F7206" s="5" t="n">
        <v>0</v>
      </c>
      <c r="G7206" s="10" t="s">
        <v>4</v>
      </c>
    </row>
    <row r="7207" customFormat="false" ht="14.25" hidden="true" customHeight="false" outlineLevel="0" collapsed="false">
      <c r="A7207" s="0" t="s">
        <v>113</v>
      </c>
      <c r="B7207" s="0" t="s">
        <v>114</v>
      </c>
      <c r="C7207" s="0" t="s">
        <v>84</v>
      </c>
      <c r="D7207" s="0" t="s">
        <v>86</v>
      </c>
      <c r="E7207" s="0" t="n">
        <v>2034</v>
      </c>
      <c r="F7207" s="5" t="n">
        <v>0</v>
      </c>
      <c r="G7207" s="10" t="s">
        <v>4</v>
      </c>
    </row>
    <row r="7208" customFormat="false" ht="14.25" hidden="true" customHeight="false" outlineLevel="0" collapsed="false">
      <c r="A7208" s="0" t="s">
        <v>113</v>
      </c>
      <c r="B7208" s="0" t="s">
        <v>114</v>
      </c>
      <c r="C7208" s="0" t="s">
        <v>84</v>
      </c>
      <c r="D7208" s="0" t="s">
        <v>86</v>
      </c>
      <c r="E7208" s="0" t="n">
        <v>2035</v>
      </c>
      <c r="F7208" s="5" t="n">
        <v>0</v>
      </c>
      <c r="G7208" s="10" t="s">
        <v>4</v>
      </c>
    </row>
    <row r="7209" customFormat="false" ht="14.25" hidden="true" customHeight="false" outlineLevel="0" collapsed="false">
      <c r="A7209" s="0" t="s">
        <v>113</v>
      </c>
      <c r="B7209" s="0" t="s">
        <v>114</v>
      </c>
      <c r="C7209" s="0" t="s">
        <v>84</v>
      </c>
      <c r="D7209" s="0" t="s">
        <v>86</v>
      </c>
      <c r="E7209" s="0" t="n">
        <v>2036</v>
      </c>
      <c r="F7209" s="5" t="n">
        <v>0</v>
      </c>
      <c r="G7209" s="10" t="s">
        <v>4</v>
      </c>
    </row>
    <row r="7210" customFormat="false" ht="14.25" hidden="true" customHeight="false" outlineLevel="0" collapsed="false">
      <c r="A7210" s="0" t="s">
        <v>113</v>
      </c>
      <c r="B7210" s="0" t="s">
        <v>114</v>
      </c>
      <c r="C7210" s="0" t="s">
        <v>84</v>
      </c>
      <c r="D7210" s="0" t="s">
        <v>86</v>
      </c>
      <c r="E7210" s="0" t="n">
        <v>2037</v>
      </c>
      <c r="F7210" s="5" t="n">
        <v>0</v>
      </c>
      <c r="G7210" s="10" t="s">
        <v>4</v>
      </c>
    </row>
    <row r="7211" customFormat="false" ht="14.25" hidden="true" customHeight="false" outlineLevel="0" collapsed="false">
      <c r="A7211" s="0" t="s">
        <v>113</v>
      </c>
      <c r="B7211" s="0" t="s">
        <v>114</v>
      </c>
      <c r="C7211" s="0" t="s">
        <v>84</v>
      </c>
      <c r="D7211" s="0" t="s">
        <v>86</v>
      </c>
      <c r="E7211" s="0" t="n">
        <v>2038</v>
      </c>
      <c r="F7211" s="5" t="n">
        <v>-3.99711722653809E-016</v>
      </c>
      <c r="G7211" s="10" t="s">
        <v>4</v>
      </c>
    </row>
    <row r="7212" customFormat="false" ht="14.25" hidden="true" customHeight="false" outlineLevel="0" collapsed="false">
      <c r="A7212" s="0" t="s">
        <v>113</v>
      </c>
      <c r="B7212" s="0" t="s">
        <v>114</v>
      </c>
      <c r="C7212" s="0" t="s">
        <v>84</v>
      </c>
      <c r="D7212" s="0" t="s">
        <v>86</v>
      </c>
      <c r="E7212" s="0" t="n">
        <v>2039</v>
      </c>
      <c r="F7212" s="5" t="n">
        <v>0</v>
      </c>
      <c r="G7212" s="10" t="s">
        <v>4</v>
      </c>
    </row>
    <row r="7213" customFormat="false" ht="14.25" hidden="true" customHeight="false" outlineLevel="0" collapsed="false">
      <c r="A7213" s="0" t="s">
        <v>113</v>
      </c>
      <c r="B7213" s="0" t="s">
        <v>114</v>
      </c>
      <c r="C7213" s="0" t="s">
        <v>84</v>
      </c>
      <c r="D7213" s="0" t="s">
        <v>86</v>
      </c>
      <c r="E7213" s="0" t="n">
        <v>2040</v>
      </c>
      <c r="F7213" s="5" t="n">
        <v>0</v>
      </c>
      <c r="G7213" s="10" t="s">
        <v>4</v>
      </c>
    </row>
    <row r="7214" customFormat="false" ht="14.25" hidden="true" customHeight="false" outlineLevel="0" collapsed="false">
      <c r="A7214" s="0" t="s">
        <v>113</v>
      </c>
      <c r="B7214" s="0" t="s">
        <v>114</v>
      </c>
      <c r="C7214" s="0" t="s">
        <v>84</v>
      </c>
      <c r="D7214" s="0" t="s">
        <v>87</v>
      </c>
      <c r="E7214" s="0" t="n">
        <v>2024</v>
      </c>
      <c r="F7214" s="5" t="n">
        <v>0</v>
      </c>
      <c r="G7214" s="10" t="s">
        <v>4</v>
      </c>
    </row>
    <row r="7215" customFormat="false" ht="14.25" hidden="true" customHeight="false" outlineLevel="0" collapsed="false">
      <c r="A7215" s="0" t="s">
        <v>113</v>
      </c>
      <c r="B7215" s="0" t="s">
        <v>114</v>
      </c>
      <c r="C7215" s="0" t="s">
        <v>84</v>
      </c>
      <c r="D7215" s="0" t="s">
        <v>87</v>
      </c>
      <c r="E7215" s="0" t="n">
        <v>2025</v>
      </c>
      <c r="F7215" s="5" t="n">
        <v>-1.12532456871386E-016</v>
      </c>
      <c r="G7215" s="10" t="s">
        <v>4</v>
      </c>
    </row>
    <row r="7216" customFormat="false" ht="14.25" hidden="true" customHeight="false" outlineLevel="0" collapsed="false">
      <c r="A7216" s="0" t="s">
        <v>113</v>
      </c>
      <c r="B7216" s="0" t="s">
        <v>114</v>
      </c>
      <c r="C7216" s="0" t="s">
        <v>84</v>
      </c>
      <c r="D7216" s="0" t="s">
        <v>87</v>
      </c>
      <c r="E7216" s="0" t="n">
        <v>2026</v>
      </c>
      <c r="F7216" s="5" t="n">
        <v>0</v>
      </c>
      <c r="G7216" s="10" t="s">
        <v>4</v>
      </c>
    </row>
    <row r="7217" customFormat="false" ht="14.25" hidden="true" customHeight="false" outlineLevel="0" collapsed="false">
      <c r="A7217" s="0" t="s">
        <v>113</v>
      </c>
      <c r="B7217" s="0" t="s">
        <v>114</v>
      </c>
      <c r="C7217" s="0" t="s">
        <v>84</v>
      </c>
      <c r="D7217" s="0" t="s">
        <v>87</v>
      </c>
      <c r="E7217" s="0" t="n">
        <v>2027</v>
      </c>
      <c r="F7217" s="5" t="n">
        <v>-4.98455498331254E-016</v>
      </c>
      <c r="G7217" s="10" t="s">
        <v>4</v>
      </c>
    </row>
    <row r="7218" customFormat="false" ht="14.25" hidden="true" customHeight="false" outlineLevel="0" collapsed="false">
      <c r="A7218" s="0" t="s">
        <v>113</v>
      </c>
      <c r="B7218" s="0" t="s">
        <v>114</v>
      </c>
      <c r="C7218" s="0" t="s">
        <v>84</v>
      </c>
      <c r="D7218" s="0" t="s">
        <v>87</v>
      </c>
      <c r="E7218" s="0" t="n">
        <v>2028</v>
      </c>
      <c r="F7218" s="5" t="n">
        <v>0</v>
      </c>
      <c r="G7218" s="10" t="s">
        <v>4</v>
      </c>
    </row>
    <row r="7219" customFormat="false" ht="14.25" hidden="true" customHeight="false" outlineLevel="0" collapsed="false">
      <c r="A7219" s="0" t="s">
        <v>113</v>
      </c>
      <c r="B7219" s="0" t="s">
        <v>114</v>
      </c>
      <c r="C7219" s="0" t="s">
        <v>84</v>
      </c>
      <c r="D7219" s="0" t="s">
        <v>87</v>
      </c>
      <c r="E7219" s="0" t="n">
        <v>2029</v>
      </c>
      <c r="F7219" s="5" t="n">
        <v>0</v>
      </c>
      <c r="G7219" s="10" t="s">
        <v>4</v>
      </c>
    </row>
    <row r="7220" customFormat="false" ht="14.25" hidden="true" customHeight="false" outlineLevel="0" collapsed="false">
      <c r="A7220" s="0" t="s">
        <v>113</v>
      </c>
      <c r="B7220" s="0" t="s">
        <v>114</v>
      </c>
      <c r="C7220" s="0" t="s">
        <v>84</v>
      </c>
      <c r="D7220" s="0" t="s">
        <v>87</v>
      </c>
      <c r="E7220" s="0" t="n">
        <v>2030</v>
      </c>
      <c r="F7220" s="5" t="n">
        <v>0</v>
      </c>
      <c r="G7220" s="10" t="s">
        <v>4</v>
      </c>
    </row>
    <row r="7221" customFormat="false" ht="14.25" hidden="true" customHeight="false" outlineLevel="0" collapsed="false">
      <c r="A7221" s="0" t="s">
        <v>113</v>
      </c>
      <c r="B7221" s="0" t="s">
        <v>114</v>
      </c>
      <c r="C7221" s="0" t="s">
        <v>84</v>
      </c>
      <c r="D7221" s="0" t="s">
        <v>87</v>
      </c>
      <c r="E7221" s="0" t="n">
        <v>2031</v>
      </c>
      <c r="F7221" s="5" t="n">
        <v>0</v>
      </c>
      <c r="G7221" s="10" t="s">
        <v>4</v>
      </c>
    </row>
    <row r="7222" customFormat="false" ht="14.25" hidden="true" customHeight="false" outlineLevel="0" collapsed="false">
      <c r="A7222" s="0" t="s">
        <v>113</v>
      </c>
      <c r="B7222" s="0" t="s">
        <v>114</v>
      </c>
      <c r="C7222" s="0" t="s">
        <v>84</v>
      </c>
      <c r="D7222" s="0" t="s">
        <v>87</v>
      </c>
      <c r="E7222" s="0" t="n">
        <v>2032</v>
      </c>
      <c r="F7222" s="5" t="n">
        <v>-2.526411282105E-015</v>
      </c>
      <c r="G7222" s="10" t="s">
        <v>4</v>
      </c>
    </row>
    <row r="7223" customFormat="false" ht="14.25" hidden="true" customHeight="false" outlineLevel="0" collapsed="false">
      <c r="A7223" s="0" t="s">
        <v>113</v>
      </c>
      <c r="B7223" s="0" t="s">
        <v>114</v>
      </c>
      <c r="C7223" s="0" t="s">
        <v>84</v>
      </c>
      <c r="D7223" s="0" t="s">
        <v>87</v>
      </c>
      <c r="E7223" s="0" t="n">
        <v>2033</v>
      </c>
      <c r="F7223" s="5" t="n">
        <v>0</v>
      </c>
      <c r="G7223" s="10" t="s">
        <v>4</v>
      </c>
    </row>
    <row r="7224" customFormat="false" ht="14.25" hidden="true" customHeight="false" outlineLevel="0" collapsed="false">
      <c r="A7224" s="0" t="s">
        <v>113</v>
      </c>
      <c r="B7224" s="0" t="s">
        <v>114</v>
      </c>
      <c r="C7224" s="0" t="s">
        <v>84</v>
      </c>
      <c r="D7224" s="0" t="s">
        <v>87</v>
      </c>
      <c r="E7224" s="0" t="n">
        <v>2034</v>
      </c>
      <c r="F7224" s="5" t="n">
        <v>0</v>
      </c>
      <c r="G7224" s="10" t="s">
        <v>4</v>
      </c>
    </row>
    <row r="7225" customFormat="false" ht="14.25" hidden="true" customHeight="false" outlineLevel="0" collapsed="false">
      <c r="A7225" s="0" t="s">
        <v>113</v>
      </c>
      <c r="B7225" s="0" t="s">
        <v>114</v>
      </c>
      <c r="C7225" s="0" t="s">
        <v>84</v>
      </c>
      <c r="D7225" s="0" t="s">
        <v>87</v>
      </c>
      <c r="E7225" s="0" t="n">
        <v>2035</v>
      </c>
      <c r="F7225" s="5" t="n">
        <v>0</v>
      </c>
      <c r="G7225" s="10" t="s">
        <v>4</v>
      </c>
    </row>
    <row r="7226" customFormat="false" ht="14.25" hidden="true" customHeight="false" outlineLevel="0" collapsed="false">
      <c r="A7226" s="0" t="s">
        <v>113</v>
      </c>
      <c r="B7226" s="0" t="s">
        <v>114</v>
      </c>
      <c r="C7226" s="0" t="s">
        <v>84</v>
      </c>
      <c r="D7226" s="0" t="s">
        <v>87</v>
      </c>
      <c r="E7226" s="0" t="n">
        <v>2036</v>
      </c>
      <c r="F7226" s="5" t="n">
        <v>0</v>
      </c>
      <c r="G7226" s="10" t="s">
        <v>4</v>
      </c>
    </row>
    <row r="7227" customFormat="false" ht="14.25" hidden="true" customHeight="false" outlineLevel="0" collapsed="false">
      <c r="A7227" s="0" t="s">
        <v>113</v>
      </c>
      <c r="B7227" s="0" t="s">
        <v>114</v>
      </c>
      <c r="C7227" s="0" t="s">
        <v>84</v>
      </c>
      <c r="D7227" s="0" t="s">
        <v>87</v>
      </c>
      <c r="E7227" s="0" t="n">
        <v>2037</v>
      </c>
      <c r="F7227" s="5" t="n">
        <v>0</v>
      </c>
      <c r="G7227" s="10" t="s">
        <v>4</v>
      </c>
    </row>
    <row r="7228" customFormat="false" ht="14.25" hidden="true" customHeight="false" outlineLevel="0" collapsed="false">
      <c r="A7228" s="0" t="s">
        <v>113</v>
      </c>
      <c r="B7228" s="0" t="s">
        <v>114</v>
      </c>
      <c r="C7228" s="0" t="s">
        <v>84</v>
      </c>
      <c r="D7228" s="0" t="s">
        <v>87</v>
      </c>
      <c r="E7228" s="0" t="n">
        <v>2038</v>
      </c>
      <c r="F7228" s="5" t="n">
        <v>-6.23206176527414E-015</v>
      </c>
      <c r="G7228" s="10" t="s">
        <v>4</v>
      </c>
    </row>
    <row r="7229" customFormat="false" ht="14.25" hidden="true" customHeight="false" outlineLevel="0" collapsed="false">
      <c r="A7229" s="0" t="s">
        <v>113</v>
      </c>
      <c r="B7229" s="0" t="s">
        <v>114</v>
      </c>
      <c r="C7229" s="0" t="s">
        <v>84</v>
      </c>
      <c r="D7229" s="0" t="s">
        <v>87</v>
      </c>
      <c r="E7229" s="0" t="n">
        <v>2039</v>
      </c>
      <c r="F7229" s="5" t="n">
        <v>0</v>
      </c>
      <c r="G7229" s="10" t="s">
        <v>4</v>
      </c>
    </row>
    <row r="7230" customFormat="false" ht="14.25" hidden="true" customHeight="false" outlineLevel="0" collapsed="false">
      <c r="A7230" s="0" t="s">
        <v>113</v>
      </c>
      <c r="B7230" s="0" t="s">
        <v>114</v>
      </c>
      <c r="C7230" s="0" t="s">
        <v>84</v>
      </c>
      <c r="D7230" s="0" t="s">
        <v>87</v>
      </c>
      <c r="E7230" s="0" t="n">
        <v>2040</v>
      </c>
      <c r="F7230" s="5" t="n">
        <v>0</v>
      </c>
      <c r="G7230" s="10" t="s">
        <v>4</v>
      </c>
    </row>
    <row r="7231" customFormat="false" ht="14.25" hidden="true" customHeight="false" outlineLevel="0" collapsed="false">
      <c r="A7231" s="0" t="s">
        <v>113</v>
      </c>
      <c r="B7231" s="0" t="s">
        <v>114</v>
      </c>
      <c r="C7231" s="0" t="s">
        <v>84</v>
      </c>
      <c r="D7231" s="0" t="s">
        <v>88</v>
      </c>
      <c r="E7231" s="0" t="n">
        <v>2024</v>
      </c>
      <c r="F7231" s="5" t="n">
        <v>0</v>
      </c>
      <c r="G7231" s="10" t="s">
        <v>4</v>
      </c>
    </row>
    <row r="7232" customFormat="false" ht="14.25" hidden="true" customHeight="false" outlineLevel="0" collapsed="false">
      <c r="A7232" s="0" t="s">
        <v>113</v>
      </c>
      <c r="B7232" s="0" t="s">
        <v>114</v>
      </c>
      <c r="C7232" s="0" t="s">
        <v>84</v>
      </c>
      <c r="D7232" s="0" t="s">
        <v>88</v>
      </c>
      <c r="E7232" s="0" t="n">
        <v>2025</v>
      </c>
      <c r="F7232" s="5" t="n">
        <v>-7.61622813320093E-017</v>
      </c>
      <c r="G7232" s="10" t="s">
        <v>4</v>
      </c>
    </row>
    <row r="7233" customFormat="false" ht="14.25" hidden="true" customHeight="false" outlineLevel="0" collapsed="false">
      <c r="A7233" s="0" t="s">
        <v>113</v>
      </c>
      <c r="B7233" s="0" t="s">
        <v>114</v>
      </c>
      <c r="C7233" s="0" t="s">
        <v>84</v>
      </c>
      <c r="D7233" s="0" t="s">
        <v>88</v>
      </c>
      <c r="E7233" s="0" t="n">
        <v>2026</v>
      </c>
      <c r="F7233" s="5" t="n">
        <v>0</v>
      </c>
      <c r="G7233" s="10" t="s">
        <v>4</v>
      </c>
    </row>
    <row r="7234" customFormat="false" ht="14.25" hidden="true" customHeight="false" outlineLevel="0" collapsed="false">
      <c r="A7234" s="0" t="s">
        <v>113</v>
      </c>
      <c r="B7234" s="0" t="s">
        <v>114</v>
      </c>
      <c r="C7234" s="0" t="s">
        <v>84</v>
      </c>
      <c r="D7234" s="0" t="s">
        <v>88</v>
      </c>
      <c r="E7234" s="0" t="n">
        <v>2027</v>
      </c>
      <c r="F7234" s="5" t="n">
        <v>-1.80642786419004E-016</v>
      </c>
      <c r="G7234" s="10" t="s">
        <v>4</v>
      </c>
    </row>
    <row r="7235" customFormat="false" ht="14.25" hidden="true" customHeight="false" outlineLevel="0" collapsed="false">
      <c r="A7235" s="0" t="s">
        <v>113</v>
      </c>
      <c r="B7235" s="0" t="s">
        <v>114</v>
      </c>
      <c r="C7235" s="0" t="s">
        <v>84</v>
      </c>
      <c r="D7235" s="0" t="s">
        <v>88</v>
      </c>
      <c r="E7235" s="0" t="n">
        <v>2028</v>
      </c>
      <c r="F7235" s="5" t="n">
        <v>0</v>
      </c>
      <c r="G7235" s="10" t="s">
        <v>4</v>
      </c>
    </row>
    <row r="7236" customFormat="false" ht="14.25" hidden="true" customHeight="false" outlineLevel="0" collapsed="false">
      <c r="A7236" s="0" t="s">
        <v>113</v>
      </c>
      <c r="B7236" s="0" t="s">
        <v>114</v>
      </c>
      <c r="C7236" s="0" t="s">
        <v>84</v>
      </c>
      <c r="D7236" s="0" t="s">
        <v>88</v>
      </c>
      <c r="E7236" s="0" t="n">
        <v>2029</v>
      </c>
      <c r="F7236" s="5" t="n">
        <v>0</v>
      </c>
      <c r="G7236" s="10" t="s">
        <v>4</v>
      </c>
    </row>
    <row r="7237" customFormat="false" ht="14.25" hidden="true" customHeight="false" outlineLevel="0" collapsed="false">
      <c r="A7237" s="0" t="s">
        <v>113</v>
      </c>
      <c r="B7237" s="0" t="s">
        <v>114</v>
      </c>
      <c r="C7237" s="0" t="s">
        <v>84</v>
      </c>
      <c r="D7237" s="0" t="s">
        <v>88</v>
      </c>
      <c r="E7237" s="0" t="n">
        <v>2030</v>
      </c>
      <c r="F7237" s="5" t="n">
        <v>0</v>
      </c>
      <c r="G7237" s="10" t="s">
        <v>4</v>
      </c>
    </row>
    <row r="7238" customFormat="false" ht="14.25" hidden="true" customHeight="false" outlineLevel="0" collapsed="false">
      <c r="A7238" s="0" t="s">
        <v>113</v>
      </c>
      <c r="B7238" s="0" t="s">
        <v>114</v>
      </c>
      <c r="C7238" s="0" t="s">
        <v>84</v>
      </c>
      <c r="D7238" s="0" t="s">
        <v>88</v>
      </c>
      <c r="E7238" s="0" t="n">
        <v>2031</v>
      </c>
      <c r="F7238" s="5" t="n">
        <v>0</v>
      </c>
      <c r="G7238" s="10" t="s">
        <v>4</v>
      </c>
    </row>
    <row r="7239" customFormat="false" ht="14.25" hidden="true" customHeight="false" outlineLevel="0" collapsed="false">
      <c r="A7239" s="0" t="s">
        <v>113</v>
      </c>
      <c r="B7239" s="0" t="s">
        <v>114</v>
      </c>
      <c r="C7239" s="0" t="s">
        <v>84</v>
      </c>
      <c r="D7239" s="0" t="s">
        <v>88</v>
      </c>
      <c r="E7239" s="0" t="n">
        <v>2032</v>
      </c>
      <c r="F7239" s="5" t="n">
        <v>-1.42174004770886E-015</v>
      </c>
      <c r="G7239" s="10" t="s">
        <v>4</v>
      </c>
    </row>
    <row r="7240" customFormat="false" ht="14.25" hidden="true" customHeight="false" outlineLevel="0" collapsed="false">
      <c r="A7240" s="0" t="s">
        <v>113</v>
      </c>
      <c r="B7240" s="0" t="s">
        <v>114</v>
      </c>
      <c r="C7240" s="0" t="s">
        <v>84</v>
      </c>
      <c r="D7240" s="0" t="s">
        <v>88</v>
      </c>
      <c r="E7240" s="0" t="n">
        <v>2033</v>
      </c>
      <c r="F7240" s="5" t="n">
        <v>0</v>
      </c>
      <c r="G7240" s="10" t="s">
        <v>4</v>
      </c>
    </row>
    <row r="7241" customFormat="false" ht="14.25" hidden="true" customHeight="false" outlineLevel="0" collapsed="false">
      <c r="A7241" s="0" t="s">
        <v>113</v>
      </c>
      <c r="B7241" s="0" t="s">
        <v>114</v>
      </c>
      <c r="C7241" s="0" t="s">
        <v>84</v>
      </c>
      <c r="D7241" s="0" t="s">
        <v>88</v>
      </c>
      <c r="E7241" s="0" t="n">
        <v>2034</v>
      </c>
      <c r="F7241" s="5" t="n">
        <v>0</v>
      </c>
      <c r="G7241" s="10" t="s">
        <v>4</v>
      </c>
    </row>
    <row r="7242" customFormat="false" ht="14.25" hidden="true" customHeight="false" outlineLevel="0" collapsed="false">
      <c r="A7242" s="0" t="s">
        <v>113</v>
      </c>
      <c r="B7242" s="0" t="s">
        <v>114</v>
      </c>
      <c r="C7242" s="0" t="s">
        <v>84</v>
      </c>
      <c r="D7242" s="0" t="s">
        <v>88</v>
      </c>
      <c r="E7242" s="0" t="n">
        <v>2035</v>
      </c>
      <c r="F7242" s="5" t="n">
        <v>0</v>
      </c>
      <c r="G7242" s="10" t="s">
        <v>4</v>
      </c>
    </row>
    <row r="7243" customFormat="false" ht="14.25" hidden="true" customHeight="false" outlineLevel="0" collapsed="false">
      <c r="A7243" s="0" t="s">
        <v>113</v>
      </c>
      <c r="B7243" s="0" t="s">
        <v>114</v>
      </c>
      <c r="C7243" s="0" t="s">
        <v>84</v>
      </c>
      <c r="D7243" s="0" t="s">
        <v>88</v>
      </c>
      <c r="E7243" s="0" t="n">
        <v>2036</v>
      </c>
      <c r="F7243" s="5" t="n">
        <v>0</v>
      </c>
      <c r="G7243" s="10" t="s">
        <v>4</v>
      </c>
    </row>
    <row r="7244" customFormat="false" ht="14.25" hidden="true" customHeight="false" outlineLevel="0" collapsed="false">
      <c r="A7244" s="0" t="s">
        <v>113</v>
      </c>
      <c r="B7244" s="0" t="s">
        <v>114</v>
      </c>
      <c r="C7244" s="0" t="s">
        <v>84</v>
      </c>
      <c r="D7244" s="0" t="s">
        <v>88</v>
      </c>
      <c r="E7244" s="0" t="n">
        <v>2037</v>
      </c>
      <c r="F7244" s="5" t="n">
        <v>0</v>
      </c>
      <c r="G7244" s="10" t="s">
        <v>4</v>
      </c>
    </row>
    <row r="7245" customFormat="false" ht="14.25" hidden="true" customHeight="false" outlineLevel="0" collapsed="false">
      <c r="A7245" s="0" t="s">
        <v>113</v>
      </c>
      <c r="B7245" s="0" t="s">
        <v>114</v>
      </c>
      <c r="C7245" s="0" t="s">
        <v>84</v>
      </c>
      <c r="D7245" s="0" t="s">
        <v>88</v>
      </c>
      <c r="E7245" s="0" t="n">
        <v>2038</v>
      </c>
      <c r="F7245" s="5" t="n">
        <v>-4.11248202697112E-015</v>
      </c>
      <c r="G7245" s="10" t="s">
        <v>4</v>
      </c>
    </row>
    <row r="7246" customFormat="false" ht="14.25" hidden="true" customHeight="false" outlineLevel="0" collapsed="false">
      <c r="A7246" s="0" t="s">
        <v>113</v>
      </c>
      <c r="B7246" s="0" t="s">
        <v>114</v>
      </c>
      <c r="C7246" s="0" t="s">
        <v>84</v>
      </c>
      <c r="D7246" s="0" t="s">
        <v>88</v>
      </c>
      <c r="E7246" s="0" t="n">
        <v>2039</v>
      </c>
      <c r="F7246" s="5" t="n">
        <v>0</v>
      </c>
      <c r="G7246" s="10" t="s">
        <v>4</v>
      </c>
    </row>
    <row r="7247" customFormat="false" ht="14.25" hidden="true" customHeight="false" outlineLevel="0" collapsed="false">
      <c r="A7247" s="0" t="s">
        <v>113</v>
      </c>
      <c r="B7247" s="0" t="s">
        <v>114</v>
      </c>
      <c r="C7247" s="0" t="s">
        <v>84</v>
      </c>
      <c r="D7247" s="0" t="s">
        <v>88</v>
      </c>
      <c r="E7247" s="0" t="n">
        <v>2040</v>
      </c>
      <c r="F7247" s="5" t="n">
        <v>0</v>
      </c>
      <c r="G7247" s="10" t="s">
        <v>4</v>
      </c>
    </row>
    <row r="7248" customFormat="false" ht="14.25" hidden="true" customHeight="false" outlineLevel="0" collapsed="false">
      <c r="A7248" s="0" t="s">
        <v>113</v>
      </c>
      <c r="B7248" s="0" t="s">
        <v>114</v>
      </c>
      <c r="C7248" s="0" t="s">
        <v>84</v>
      </c>
      <c r="D7248" s="0" t="s">
        <v>89</v>
      </c>
      <c r="E7248" s="0" t="n">
        <v>2024</v>
      </c>
      <c r="F7248" s="5" t="n">
        <v>0</v>
      </c>
      <c r="G7248" s="10" t="s">
        <v>4</v>
      </c>
    </row>
    <row r="7249" customFormat="false" ht="14.25" hidden="true" customHeight="false" outlineLevel="0" collapsed="false">
      <c r="A7249" s="0" t="s">
        <v>113</v>
      </c>
      <c r="B7249" s="0" t="s">
        <v>114</v>
      </c>
      <c r="C7249" s="0" t="s">
        <v>84</v>
      </c>
      <c r="D7249" s="0" t="s">
        <v>89</v>
      </c>
      <c r="E7249" s="0" t="n">
        <v>2025</v>
      </c>
      <c r="F7249" s="5" t="n">
        <v>-3.65071029732912E-015</v>
      </c>
      <c r="G7249" s="10" t="s">
        <v>4</v>
      </c>
    </row>
    <row r="7250" customFormat="false" ht="14.25" hidden="true" customHeight="false" outlineLevel="0" collapsed="false">
      <c r="A7250" s="0" t="s">
        <v>113</v>
      </c>
      <c r="B7250" s="0" t="s">
        <v>114</v>
      </c>
      <c r="C7250" s="0" t="s">
        <v>84</v>
      </c>
      <c r="D7250" s="0" t="s">
        <v>89</v>
      </c>
      <c r="E7250" s="0" t="n">
        <v>2026</v>
      </c>
      <c r="F7250" s="5" t="n">
        <v>0</v>
      </c>
      <c r="G7250" s="10" t="s">
        <v>4</v>
      </c>
    </row>
    <row r="7251" customFormat="false" ht="14.25" hidden="true" customHeight="false" outlineLevel="0" collapsed="false">
      <c r="A7251" s="0" t="s">
        <v>113</v>
      </c>
      <c r="B7251" s="0" t="s">
        <v>114</v>
      </c>
      <c r="C7251" s="0" t="s">
        <v>84</v>
      </c>
      <c r="D7251" s="0" t="s">
        <v>89</v>
      </c>
      <c r="E7251" s="0" t="n">
        <v>2027</v>
      </c>
      <c r="F7251" s="5" t="n">
        <v>-7.12473806493102E-015</v>
      </c>
      <c r="G7251" s="10" t="s">
        <v>4</v>
      </c>
    </row>
    <row r="7252" customFormat="false" ht="14.25" hidden="true" customHeight="false" outlineLevel="0" collapsed="false">
      <c r="A7252" s="0" t="s">
        <v>113</v>
      </c>
      <c r="B7252" s="0" t="s">
        <v>114</v>
      </c>
      <c r="C7252" s="0" t="s">
        <v>84</v>
      </c>
      <c r="D7252" s="0" t="s">
        <v>89</v>
      </c>
      <c r="E7252" s="0" t="n">
        <v>2028</v>
      </c>
      <c r="F7252" s="5" t="n">
        <v>0</v>
      </c>
      <c r="G7252" s="10" t="s">
        <v>4</v>
      </c>
    </row>
    <row r="7253" customFormat="false" ht="14.25" hidden="true" customHeight="false" outlineLevel="0" collapsed="false">
      <c r="A7253" s="0" t="s">
        <v>113</v>
      </c>
      <c r="B7253" s="0" t="s">
        <v>114</v>
      </c>
      <c r="C7253" s="0" t="s">
        <v>84</v>
      </c>
      <c r="D7253" s="0" t="s">
        <v>89</v>
      </c>
      <c r="E7253" s="0" t="n">
        <v>2029</v>
      </c>
      <c r="F7253" s="5" t="n">
        <v>0</v>
      </c>
      <c r="G7253" s="10" t="s">
        <v>4</v>
      </c>
    </row>
    <row r="7254" customFormat="false" ht="14.25" hidden="true" customHeight="false" outlineLevel="0" collapsed="false">
      <c r="A7254" s="0" t="s">
        <v>113</v>
      </c>
      <c r="B7254" s="0" t="s">
        <v>114</v>
      </c>
      <c r="C7254" s="0" t="s">
        <v>84</v>
      </c>
      <c r="D7254" s="0" t="s">
        <v>89</v>
      </c>
      <c r="E7254" s="0" t="n">
        <v>2030</v>
      </c>
      <c r="F7254" s="5" t="n">
        <v>0</v>
      </c>
      <c r="G7254" s="10" t="s">
        <v>4</v>
      </c>
    </row>
    <row r="7255" customFormat="false" ht="14.25" hidden="true" customHeight="false" outlineLevel="0" collapsed="false">
      <c r="A7255" s="0" t="s">
        <v>113</v>
      </c>
      <c r="B7255" s="0" t="s">
        <v>114</v>
      </c>
      <c r="C7255" s="0" t="s">
        <v>84</v>
      </c>
      <c r="D7255" s="0" t="s">
        <v>89</v>
      </c>
      <c r="E7255" s="0" t="n">
        <v>2031</v>
      </c>
      <c r="F7255" s="5" t="n">
        <v>0</v>
      </c>
      <c r="G7255" s="10" t="s">
        <v>4</v>
      </c>
    </row>
    <row r="7256" customFormat="false" ht="14.25" hidden="true" customHeight="false" outlineLevel="0" collapsed="false">
      <c r="A7256" s="0" t="s">
        <v>113</v>
      </c>
      <c r="B7256" s="0" t="s">
        <v>114</v>
      </c>
      <c r="C7256" s="0" t="s">
        <v>84</v>
      </c>
      <c r="D7256" s="0" t="s">
        <v>89</v>
      </c>
      <c r="E7256" s="0" t="n">
        <v>2032</v>
      </c>
      <c r="F7256" s="5" t="n">
        <v>-1.47032542974732E-014</v>
      </c>
      <c r="G7256" s="10" t="s">
        <v>4</v>
      </c>
    </row>
    <row r="7257" customFormat="false" ht="14.25" hidden="true" customHeight="false" outlineLevel="0" collapsed="false">
      <c r="A7257" s="0" t="s">
        <v>113</v>
      </c>
      <c r="B7257" s="0" t="s">
        <v>114</v>
      </c>
      <c r="C7257" s="0" t="s">
        <v>84</v>
      </c>
      <c r="D7257" s="0" t="s">
        <v>89</v>
      </c>
      <c r="E7257" s="0" t="n">
        <v>2033</v>
      </c>
      <c r="F7257" s="5" t="n">
        <v>0</v>
      </c>
      <c r="G7257" s="10" t="s">
        <v>4</v>
      </c>
    </row>
    <row r="7258" customFormat="false" ht="14.25" hidden="true" customHeight="false" outlineLevel="0" collapsed="false">
      <c r="A7258" s="0" t="s">
        <v>113</v>
      </c>
      <c r="B7258" s="0" t="s">
        <v>114</v>
      </c>
      <c r="C7258" s="0" t="s">
        <v>84</v>
      </c>
      <c r="D7258" s="0" t="s">
        <v>89</v>
      </c>
      <c r="E7258" s="0" t="n">
        <v>2034</v>
      </c>
      <c r="F7258" s="5" t="n">
        <v>0</v>
      </c>
      <c r="G7258" s="10" t="s">
        <v>4</v>
      </c>
    </row>
    <row r="7259" customFormat="false" ht="14.25" hidden="true" customHeight="false" outlineLevel="0" collapsed="false">
      <c r="A7259" s="0" t="s">
        <v>113</v>
      </c>
      <c r="B7259" s="0" t="s">
        <v>114</v>
      </c>
      <c r="C7259" s="0" t="s">
        <v>84</v>
      </c>
      <c r="D7259" s="0" t="s">
        <v>89</v>
      </c>
      <c r="E7259" s="0" t="n">
        <v>2035</v>
      </c>
      <c r="F7259" s="5" t="n">
        <v>0</v>
      </c>
      <c r="G7259" s="10" t="s">
        <v>4</v>
      </c>
    </row>
    <row r="7260" customFormat="false" ht="14.25" hidden="true" customHeight="false" outlineLevel="0" collapsed="false">
      <c r="A7260" s="0" t="s">
        <v>113</v>
      </c>
      <c r="B7260" s="0" t="s">
        <v>114</v>
      </c>
      <c r="C7260" s="0" t="s">
        <v>84</v>
      </c>
      <c r="D7260" s="0" t="s">
        <v>89</v>
      </c>
      <c r="E7260" s="0" t="n">
        <v>2036</v>
      </c>
      <c r="F7260" s="5" t="n">
        <v>0</v>
      </c>
      <c r="G7260" s="10" t="s">
        <v>4</v>
      </c>
    </row>
    <row r="7261" customFormat="false" ht="14.25" hidden="true" customHeight="false" outlineLevel="0" collapsed="false">
      <c r="A7261" s="0" t="s">
        <v>113</v>
      </c>
      <c r="B7261" s="0" t="s">
        <v>114</v>
      </c>
      <c r="C7261" s="0" t="s">
        <v>84</v>
      </c>
      <c r="D7261" s="0" t="s">
        <v>89</v>
      </c>
      <c r="E7261" s="0" t="n">
        <v>2037</v>
      </c>
      <c r="F7261" s="5" t="n">
        <v>0</v>
      </c>
      <c r="G7261" s="10" t="s">
        <v>4</v>
      </c>
    </row>
    <row r="7262" customFormat="false" ht="14.25" hidden="true" customHeight="false" outlineLevel="0" collapsed="false">
      <c r="A7262" s="0" t="s">
        <v>113</v>
      </c>
      <c r="B7262" s="0" t="s">
        <v>114</v>
      </c>
      <c r="C7262" s="0" t="s">
        <v>84</v>
      </c>
      <c r="D7262" s="0" t="s">
        <v>89</v>
      </c>
      <c r="E7262" s="0" t="n">
        <v>2038</v>
      </c>
      <c r="F7262" s="5" t="n">
        <v>-3.31381859837931E-014</v>
      </c>
      <c r="G7262" s="10" t="s">
        <v>4</v>
      </c>
    </row>
    <row r="7263" customFormat="false" ht="14.25" hidden="true" customHeight="false" outlineLevel="0" collapsed="false">
      <c r="A7263" s="0" t="s">
        <v>113</v>
      </c>
      <c r="B7263" s="0" t="s">
        <v>114</v>
      </c>
      <c r="C7263" s="0" t="s">
        <v>84</v>
      </c>
      <c r="D7263" s="0" t="s">
        <v>89</v>
      </c>
      <c r="E7263" s="0" t="n">
        <v>2039</v>
      </c>
      <c r="F7263" s="5" t="n">
        <v>0</v>
      </c>
      <c r="G7263" s="10" t="s">
        <v>4</v>
      </c>
    </row>
    <row r="7264" customFormat="false" ht="14.25" hidden="true" customHeight="false" outlineLevel="0" collapsed="false">
      <c r="A7264" s="0" t="s">
        <v>113</v>
      </c>
      <c r="B7264" s="0" t="s">
        <v>114</v>
      </c>
      <c r="C7264" s="0" t="s">
        <v>84</v>
      </c>
      <c r="D7264" s="0" t="s">
        <v>89</v>
      </c>
      <c r="E7264" s="0" t="n">
        <v>2040</v>
      </c>
      <c r="F7264" s="5" t="n">
        <v>0</v>
      </c>
      <c r="G7264" s="10" t="s">
        <v>4</v>
      </c>
    </row>
    <row r="7265" customFormat="false" ht="14.25" hidden="true" customHeight="false" outlineLevel="0" collapsed="false">
      <c r="A7265" s="0" t="s">
        <v>113</v>
      </c>
      <c r="B7265" s="0" t="s">
        <v>114</v>
      </c>
      <c r="C7265" s="0" t="s">
        <v>84</v>
      </c>
      <c r="D7265" s="0" t="s">
        <v>90</v>
      </c>
      <c r="E7265" s="0" t="n">
        <v>2024</v>
      </c>
      <c r="F7265" s="5" t="n">
        <v>0</v>
      </c>
      <c r="G7265" s="10" t="s">
        <v>4</v>
      </c>
    </row>
    <row r="7266" customFormat="false" ht="14.25" hidden="true" customHeight="false" outlineLevel="0" collapsed="false">
      <c r="A7266" s="0" t="s">
        <v>113</v>
      </c>
      <c r="B7266" s="0" t="s">
        <v>114</v>
      </c>
      <c r="C7266" s="0" t="s">
        <v>84</v>
      </c>
      <c r="D7266" s="0" t="s">
        <v>90</v>
      </c>
      <c r="E7266" s="0" t="n">
        <v>2025</v>
      </c>
      <c r="F7266" s="5" t="n">
        <v>-5.95879598996335E-018</v>
      </c>
      <c r="G7266" s="10" t="s">
        <v>4</v>
      </c>
    </row>
    <row r="7267" customFormat="false" ht="14.25" hidden="true" customHeight="false" outlineLevel="0" collapsed="false">
      <c r="A7267" s="0" t="s">
        <v>113</v>
      </c>
      <c r="B7267" s="0" t="s">
        <v>114</v>
      </c>
      <c r="C7267" s="0" t="s">
        <v>84</v>
      </c>
      <c r="D7267" s="0" t="s">
        <v>90</v>
      </c>
      <c r="E7267" s="0" t="n">
        <v>2026</v>
      </c>
      <c r="F7267" s="5" t="n">
        <v>0</v>
      </c>
      <c r="G7267" s="10" t="s">
        <v>4</v>
      </c>
    </row>
    <row r="7268" customFormat="false" ht="14.25" hidden="true" customHeight="false" outlineLevel="0" collapsed="false">
      <c r="A7268" s="0" t="s">
        <v>113</v>
      </c>
      <c r="B7268" s="0" t="s">
        <v>114</v>
      </c>
      <c r="C7268" s="0" t="s">
        <v>84</v>
      </c>
      <c r="D7268" s="0" t="s">
        <v>90</v>
      </c>
      <c r="E7268" s="0" t="n">
        <v>2027</v>
      </c>
      <c r="F7268" s="5" t="n">
        <v>-1.91136872043846E-016</v>
      </c>
      <c r="G7268" s="10" t="s">
        <v>4</v>
      </c>
    </row>
    <row r="7269" customFormat="false" ht="14.25" hidden="true" customHeight="false" outlineLevel="0" collapsed="false">
      <c r="A7269" s="0" t="s">
        <v>113</v>
      </c>
      <c r="B7269" s="0" t="s">
        <v>114</v>
      </c>
      <c r="C7269" s="0" t="s">
        <v>84</v>
      </c>
      <c r="D7269" s="0" t="s">
        <v>90</v>
      </c>
      <c r="E7269" s="0" t="n">
        <v>2028</v>
      </c>
      <c r="F7269" s="5" t="n">
        <v>0</v>
      </c>
      <c r="G7269" s="10" t="s">
        <v>4</v>
      </c>
    </row>
    <row r="7270" customFormat="false" ht="14.25" hidden="true" customHeight="false" outlineLevel="0" collapsed="false">
      <c r="A7270" s="0" t="s">
        <v>113</v>
      </c>
      <c r="B7270" s="0" t="s">
        <v>114</v>
      </c>
      <c r="C7270" s="0" t="s">
        <v>84</v>
      </c>
      <c r="D7270" s="0" t="s">
        <v>90</v>
      </c>
      <c r="E7270" s="0" t="n">
        <v>2029</v>
      </c>
      <c r="F7270" s="5" t="n">
        <v>0</v>
      </c>
      <c r="G7270" s="10" t="s">
        <v>4</v>
      </c>
    </row>
    <row r="7271" customFormat="false" ht="14.25" hidden="true" customHeight="false" outlineLevel="0" collapsed="false">
      <c r="A7271" s="0" t="s">
        <v>113</v>
      </c>
      <c r="B7271" s="0" t="s">
        <v>114</v>
      </c>
      <c r="C7271" s="0" t="s">
        <v>84</v>
      </c>
      <c r="D7271" s="0" t="s">
        <v>90</v>
      </c>
      <c r="E7271" s="0" t="n">
        <v>2030</v>
      </c>
      <c r="F7271" s="5" t="n">
        <v>0</v>
      </c>
      <c r="G7271" s="10" t="s">
        <v>4</v>
      </c>
    </row>
    <row r="7272" customFormat="false" ht="14.25" hidden="true" customHeight="false" outlineLevel="0" collapsed="false">
      <c r="A7272" s="0" t="s">
        <v>113</v>
      </c>
      <c r="B7272" s="0" t="s">
        <v>114</v>
      </c>
      <c r="C7272" s="0" t="s">
        <v>84</v>
      </c>
      <c r="D7272" s="0" t="s">
        <v>90</v>
      </c>
      <c r="E7272" s="0" t="n">
        <v>2031</v>
      </c>
      <c r="F7272" s="5" t="n">
        <v>0</v>
      </c>
      <c r="G7272" s="10" t="s">
        <v>4</v>
      </c>
    </row>
    <row r="7273" customFormat="false" ht="14.25" hidden="true" customHeight="false" outlineLevel="0" collapsed="false">
      <c r="A7273" s="0" t="s">
        <v>113</v>
      </c>
      <c r="B7273" s="0" t="s">
        <v>114</v>
      </c>
      <c r="C7273" s="0" t="s">
        <v>84</v>
      </c>
      <c r="D7273" s="0" t="s">
        <v>90</v>
      </c>
      <c r="E7273" s="0" t="n">
        <v>2032</v>
      </c>
      <c r="F7273" s="5" t="n">
        <v>-1.58146327489756E-015</v>
      </c>
      <c r="G7273" s="10" t="s">
        <v>4</v>
      </c>
    </row>
    <row r="7274" customFormat="false" ht="14.25" hidden="true" customHeight="false" outlineLevel="0" collapsed="false">
      <c r="A7274" s="0" t="s">
        <v>113</v>
      </c>
      <c r="B7274" s="0" t="s">
        <v>114</v>
      </c>
      <c r="C7274" s="0" t="s">
        <v>84</v>
      </c>
      <c r="D7274" s="0" t="s">
        <v>90</v>
      </c>
      <c r="E7274" s="0" t="n">
        <v>2033</v>
      </c>
      <c r="F7274" s="5" t="n">
        <v>0</v>
      </c>
      <c r="G7274" s="10" t="s">
        <v>4</v>
      </c>
    </row>
    <row r="7275" customFormat="false" ht="14.25" hidden="true" customHeight="false" outlineLevel="0" collapsed="false">
      <c r="A7275" s="0" t="s">
        <v>113</v>
      </c>
      <c r="B7275" s="0" t="s">
        <v>114</v>
      </c>
      <c r="C7275" s="0" t="s">
        <v>84</v>
      </c>
      <c r="D7275" s="0" t="s">
        <v>90</v>
      </c>
      <c r="E7275" s="0" t="n">
        <v>2034</v>
      </c>
      <c r="F7275" s="5" t="n">
        <v>0</v>
      </c>
      <c r="G7275" s="10" t="s">
        <v>4</v>
      </c>
    </row>
    <row r="7276" customFormat="false" ht="14.25" hidden="true" customHeight="false" outlineLevel="0" collapsed="false">
      <c r="A7276" s="0" t="s">
        <v>113</v>
      </c>
      <c r="B7276" s="0" t="s">
        <v>114</v>
      </c>
      <c r="C7276" s="0" t="s">
        <v>84</v>
      </c>
      <c r="D7276" s="0" t="s">
        <v>90</v>
      </c>
      <c r="E7276" s="0" t="n">
        <v>2035</v>
      </c>
      <c r="F7276" s="5" t="n">
        <v>0</v>
      </c>
      <c r="G7276" s="10" t="s">
        <v>4</v>
      </c>
    </row>
    <row r="7277" customFormat="false" ht="14.25" hidden="true" customHeight="false" outlineLevel="0" collapsed="false">
      <c r="A7277" s="0" t="s">
        <v>113</v>
      </c>
      <c r="B7277" s="0" t="s">
        <v>114</v>
      </c>
      <c r="C7277" s="0" t="s">
        <v>84</v>
      </c>
      <c r="D7277" s="0" t="s">
        <v>90</v>
      </c>
      <c r="E7277" s="0" t="n">
        <v>2036</v>
      </c>
      <c r="F7277" s="5" t="n">
        <v>0</v>
      </c>
      <c r="G7277" s="10" t="s">
        <v>4</v>
      </c>
    </row>
    <row r="7278" customFormat="false" ht="14.25" hidden="true" customHeight="false" outlineLevel="0" collapsed="false">
      <c r="A7278" s="0" t="s">
        <v>113</v>
      </c>
      <c r="B7278" s="0" t="s">
        <v>114</v>
      </c>
      <c r="C7278" s="0" t="s">
        <v>84</v>
      </c>
      <c r="D7278" s="0" t="s">
        <v>90</v>
      </c>
      <c r="E7278" s="0" t="n">
        <v>2037</v>
      </c>
      <c r="F7278" s="5" t="n">
        <v>0</v>
      </c>
      <c r="G7278" s="10" t="s">
        <v>4</v>
      </c>
    </row>
    <row r="7279" customFormat="false" ht="14.25" hidden="true" customHeight="false" outlineLevel="0" collapsed="false">
      <c r="A7279" s="0" t="s">
        <v>113</v>
      </c>
      <c r="B7279" s="0" t="s">
        <v>114</v>
      </c>
      <c r="C7279" s="0" t="s">
        <v>84</v>
      </c>
      <c r="D7279" s="0" t="s">
        <v>90</v>
      </c>
      <c r="E7279" s="0" t="n">
        <v>2038</v>
      </c>
      <c r="F7279" s="5" t="n">
        <v>-3.15585065585697E-015</v>
      </c>
      <c r="G7279" s="10" t="s">
        <v>4</v>
      </c>
    </row>
    <row r="7280" customFormat="false" ht="14.25" hidden="true" customHeight="false" outlineLevel="0" collapsed="false">
      <c r="A7280" s="0" t="s">
        <v>113</v>
      </c>
      <c r="B7280" s="0" t="s">
        <v>114</v>
      </c>
      <c r="C7280" s="0" t="s">
        <v>84</v>
      </c>
      <c r="D7280" s="0" t="s">
        <v>90</v>
      </c>
      <c r="E7280" s="0" t="n">
        <v>2039</v>
      </c>
      <c r="F7280" s="5" t="n">
        <v>0</v>
      </c>
      <c r="G7280" s="10" t="s">
        <v>4</v>
      </c>
    </row>
    <row r="7281" customFormat="false" ht="14.25" hidden="true" customHeight="false" outlineLevel="0" collapsed="false">
      <c r="A7281" s="0" t="s">
        <v>113</v>
      </c>
      <c r="B7281" s="0" t="s">
        <v>114</v>
      </c>
      <c r="C7281" s="0" t="s">
        <v>84</v>
      </c>
      <c r="D7281" s="0" t="s">
        <v>90</v>
      </c>
      <c r="E7281" s="0" t="n">
        <v>2040</v>
      </c>
      <c r="F7281" s="5" t="n">
        <v>0</v>
      </c>
      <c r="G7281" s="10" t="s">
        <v>4</v>
      </c>
    </row>
    <row r="7282" customFormat="false" ht="14.25" hidden="true" customHeight="false" outlineLevel="0" collapsed="false">
      <c r="A7282" s="0" t="s">
        <v>113</v>
      </c>
      <c r="B7282" s="0" t="s">
        <v>114</v>
      </c>
      <c r="C7282" s="0" t="s">
        <v>84</v>
      </c>
      <c r="D7282" s="0" t="s">
        <v>91</v>
      </c>
      <c r="E7282" s="0" t="n">
        <v>2024</v>
      </c>
      <c r="F7282" s="5" t="n">
        <v>0</v>
      </c>
      <c r="G7282" s="10" t="s">
        <v>4</v>
      </c>
    </row>
    <row r="7283" customFormat="false" ht="14.25" hidden="true" customHeight="false" outlineLevel="0" collapsed="false">
      <c r="A7283" s="0" t="s">
        <v>113</v>
      </c>
      <c r="B7283" s="0" t="s">
        <v>114</v>
      </c>
      <c r="C7283" s="0" t="s">
        <v>84</v>
      </c>
      <c r="D7283" s="0" t="s">
        <v>91</v>
      </c>
      <c r="E7283" s="0" t="n">
        <v>2025</v>
      </c>
      <c r="F7283" s="5" t="n">
        <v>-2.53081029264929E-015</v>
      </c>
      <c r="G7283" s="10" t="s">
        <v>4</v>
      </c>
    </row>
    <row r="7284" customFormat="false" ht="14.25" hidden="true" customHeight="false" outlineLevel="0" collapsed="false">
      <c r="A7284" s="0" t="s">
        <v>113</v>
      </c>
      <c r="B7284" s="0" t="s">
        <v>114</v>
      </c>
      <c r="C7284" s="0" t="s">
        <v>84</v>
      </c>
      <c r="D7284" s="0" t="s">
        <v>91</v>
      </c>
      <c r="E7284" s="0" t="n">
        <v>2026</v>
      </c>
      <c r="F7284" s="5" t="n">
        <v>0</v>
      </c>
      <c r="G7284" s="10" t="s">
        <v>4</v>
      </c>
    </row>
    <row r="7285" customFormat="false" ht="14.25" hidden="true" customHeight="false" outlineLevel="0" collapsed="false">
      <c r="A7285" s="0" t="s">
        <v>113</v>
      </c>
      <c r="B7285" s="0" t="s">
        <v>114</v>
      </c>
      <c r="C7285" s="0" t="s">
        <v>84</v>
      </c>
      <c r="D7285" s="0" t="s">
        <v>91</v>
      </c>
      <c r="E7285" s="0" t="n">
        <v>2027</v>
      </c>
      <c r="F7285" s="5" t="n">
        <v>-4.56804975391216E-015</v>
      </c>
      <c r="G7285" s="10" t="s">
        <v>4</v>
      </c>
    </row>
    <row r="7286" customFormat="false" ht="14.25" hidden="true" customHeight="false" outlineLevel="0" collapsed="false">
      <c r="A7286" s="0" t="s">
        <v>113</v>
      </c>
      <c r="B7286" s="0" t="s">
        <v>114</v>
      </c>
      <c r="C7286" s="0" t="s">
        <v>84</v>
      </c>
      <c r="D7286" s="0" t="s">
        <v>91</v>
      </c>
      <c r="E7286" s="0" t="n">
        <v>2028</v>
      </c>
      <c r="F7286" s="5" t="n">
        <v>0</v>
      </c>
      <c r="G7286" s="10" t="s">
        <v>4</v>
      </c>
    </row>
    <row r="7287" customFormat="false" ht="14.25" hidden="true" customHeight="false" outlineLevel="0" collapsed="false">
      <c r="A7287" s="0" t="s">
        <v>113</v>
      </c>
      <c r="B7287" s="0" t="s">
        <v>114</v>
      </c>
      <c r="C7287" s="0" t="s">
        <v>84</v>
      </c>
      <c r="D7287" s="0" t="s">
        <v>91</v>
      </c>
      <c r="E7287" s="0" t="n">
        <v>2029</v>
      </c>
      <c r="F7287" s="5" t="n">
        <v>0</v>
      </c>
      <c r="G7287" s="10" t="s">
        <v>4</v>
      </c>
    </row>
    <row r="7288" customFormat="false" ht="14.25" hidden="true" customHeight="false" outlineLevel="0" collapsed="false">
      <c r="A7288" s="0" t="s">
        <v>113</v>
      </c>
      <c r="B7288" s="0" t="s">
        <v>114</v>
      </c>
      <c r="C7288" s="0" t="s">
        <v>84</v>
      </c>
      <c r="D7288" s="0" t="s">
        <v>91</v>
      </c>
      <c r="E7288" s="0" t="n">
        <v>2030</v>
      </c>
      <c r="F7288" s="5" t="n">
        <v>0</v>
      </c>
      <c r="G7288" s="10" t="s">
        <v>4</v>
      </c>
    </row>
    <row r="7289" customFormat="false" ht="14.25" hidden="true" customHeight="false" outlineLevel="0" collapsed="false">
      <c r="A7289" s="0" t="s">
        <v>113</v>
      </c>
      <c r="B7289" s="0" t="s">
        <v>114</v>
      </c>
      <c r="C7289" s="0" t="s">
        <v>84</v>
      </c>
      <c r="D7289" s="0" t="s">
        <v>91</v>
      </c>
      <c r="E7289" s="0" t="n">
        <v>2031</v>
      </c>
      <c r="F7289" s="5" t="n">
        <v>0</v>
      </c>
      <c r="G7289" s="10" t="s">
        <v>4</v>
      </c>
    </row>
    <row r="7290" customFormat="false" ht="14.25" hidden="true" customHeight="false" outlineLevel="0" collapsed="false">
      <c r="A7290" s="0" t="s">
        <v>113</v>
      </c>
      <c r="B7290" s="0" t="s">
        <v>114</v>
      </c>
      <c r="C7290" s="0" t="s">
        <v>84</v>
      </c>
      <c r="D7290" s="0" t="s">
        <v>91</v>
      </c>
      <c r="E7290" s="0" t="n">
        <v>2032</v>
      </c>
      <c r="F7290" s="5" t="n">
        <v>-5.31399667768262E-015</v>
      </c>
      <c r="G7290" s="10" t="s">
        <v>4</v>
      </c>
    </row>
    <row r="7291" customFormat="false" ht="14.25" hidden="true" customHeight="false" outlineLevel="0" collapsed="false">
      <c r="A7291" s="0" t="s">
        <v>113</v>
      </c>
      <c r="B7291" s="0" t="s">
        <v>114</v>
      </c>
      <c r="C7291" s="0" t="s">
        <v>84</v>
      </c>
      <c r="D7291" s="0" t="s">
        <v>91</v>
      </c>
      <c r="E7291" s="0" t="n">
        <v>2033</v>
      </c>
      <c r="F7291" s="5" t="n">
        <v>0</v>
      </c>
      <c r="G7291" s="10" t="s">
        <v>4</v>
      </c>
    </row>
    <row r="7292" customFormat="false" ht="14.25" hidden="true" customHeight="false" outlineLevel="0" collapsed="false">
      <c r="A7292" s="0" t="s">
        <v>113</v>
      </c>
      <c r="B7292" s="0" t="s">
        <v>114</v>
      </c>
      <c r="C7292" s="0" t="s">
        <v>84</v>
      </c>
      <c r="D7292" s="0" t="s">
        <v>91</v>
      </c>
      <c r="E7292" s="0" t="n">
        <v>2034</v>
      </c>
      <c r="F7292" s="5" t="n">
        <v>0</v>
      </c>
      <c r="G7292" s="10" t="s">
        <v>4</v>
      </c>
    </row>
    <row r="7293" customFormat="false" ht="14.25" hidden="true" customHeight="false" outlineLevel="0" collapsed="false">
      <c r="A7293" s="0" t="s">
        <v>113</v>
      </c>
      <c r="B7293" s="0" t="s">
        <v>114</v>
      </c>
      <c r="C7293" s="0" t="s">
        <v>84</v>
      </c>
      <c r="D7293" s="0" t="s">
        <v>91</v>
      </c>
      <c r="E7293" s="0" t="n">
        <v>2035</v>
      </c>
      <c r="F7293" s="5" t="n">
        <v>0</v>
      </c>
      <c r="G7293" s="10" t="s">
        <v>4</v>
      </c>
    </row>
    <row r="7294" customFormat="false" ht="14.25" hidden="true" customHeight="false" outlineLevel="0" collapsed="false">
      <c r="A7294" s="0" t="s">
        <v>113</v>
      </c>
      <c r="B7294" s="0" t="s">
        <v>114</v>
      </c>
      <c r="C7294" s="0" t="s">
        <v>84</v>
      </c>
      <c r="D7294" s="0" t="s">
        <v>91</v>
      </c>
      <c r="E7294" s="0" t="n">
        <v>2036</v>
      </c>
      <c r="F7294" s="5" t="n">
        <v>0</v>
      </c>
      <c r="G7294" s="10" t="s">
        <v>4</v>
      </c>
    </row>
    <row r="7295" customFormat="false" ht="14.25" hidden="true" customHeight="false" outlineLevel="0" collapsed="false">
      <c r="A7295" s="0" t="s">
        <v>113</v>
      </c>
      <c r="B7295" s="0" t="s">
        <v>114</v>
      </c>
      <c r="C7295" s="0" t="s">
        <v>84</v>
      </c>
      <c r="D7295" s="0" t="s">
        <v>91</v>
      </c>
      <c r="E7295" s="0" t="n">
        <v>2037</v>
      </c>
      <c r="F7295" s="5" t="n">
        <v>0</v>
      </c>
      <c r="G7295" s="10" t="s">
        <v>4</v>
      </c>
    </row>
    <row r="7296" customFormat="false" ht="14.25" hidden="true" customHeight="false" outlineLevel="0" collapsed="false">
      <c r="A7296" s="0" t="s">
        <v>113</v>
      </c>
      <c r="B7296" s="0" t="s">
        <v>114</v>
      </c>
      <c r="C7296" s="0" t="s">
        <v>84</v>
      </c>
      <c r="D7296" s="0" t="s">
        <v>91</v>
      </c>
      <c r="E7296" s="0" t="n">
        <v>2038</v>
      </c>
      <c r="F7296" s="5" t="n">
        <v>-5.90112594457956E-015</v>
      </c>
      <c r="G7296" s="10" t="s">
        <v>4</v>
      </c>
    </row>
    <row r="7297" customFormat="false" ht="14.25" hidden="true" customHeight="false" outlineLevel="0" collapsed="false">
      <c r="A7297" s="0" t="s">
        <v>113</v>
      </c>
      <c r="B7297" s="0" t="s">
        <v>114</v>
      </c>
      <c r="C7297" s="0" t="s">
        <v>84</v>
      </c>
      <c r="D7297" s="0" t="s">
        <v>91</v>
      </c>
      <c r="E7297" s="0" t="n">
        <v>2039</v>
      </c>
      <c r="F7297" s="5" t="n">
        <v>0</v>
      </c>
      <c r="G7297" s="10" t="s">
        <v>4</v>
      </c>
    </row>
    <row r="7298" customFormat="false" ht="14.25" hidden="true" customHeight="false" outlineLevel="0" collapsed="false">
      <c r="A7298" s="0" t="s">
        <v>113</v>
      </c>
      <c r="B7298" s="0" t="s">
        <v>114</v>
      </c>
      <c r="C7298" s="0" t="s">
        <v>84</v>
      </c>
      <c r="D7298" s="0" t="s">
        <v>91</v>
      </c>
      <c r="E7298" s="0" t="n">
        <v>2040</v>
      </c>
      <c r="F7298" s="5" t="n">
        <v>0</v>
      </c>
      <c r="G7298" s="10" t="s">
        <v>4</v>
      </c>
    </row>
    <row r="7299" customFormat="false" ht="14.25" hidden="true" customHeight="false" outlineLevel="0" collapsed="false">
      <c r="A7299" s="0" t="s">
        <v>113</v>
      </c>
      <c r="B7299" s="0" t="s">
        <v>114</v>
      </c>
      <c r="C7299" s="0" t="s">
        <v>84</v>
      </c>
      <c r="D7299" s="0" t="s">
        <v>92</v>
      </c>
      <c r="E7299" s="0" t="n">
        <v>2024</v>
      </c>
      <c r="F7299" s="5" t="n">
        <v>0</v>
      </c>
      <c r="G7299" s="10" t="s">
        <v>4</v>
      </c>
    </row>
    <row r="7300" customFormat="false" ht="14.25" hidden="true" customHeight="false" outlineLevel="0" collapsed="false">
      <c r="A7300" s="0" t="s">
        <v>113</v>
      </c>
      <c r="B7300" s="0" t="s">
        <v>114</v>
      </c>
      <c r="C7300" s="0" t="s">
        <v>84</v>
      </c>
      <c r="D7300" s="0" t="s">
        <v>92</v>
      </c>
      <c r="E7300" s="0" t="n">
        <v>2025</v>
      </c>
      <c r="F7300" s="5" t="n">
        <v>-7.02801335755091E-016</v>
      </c>
      <c r="G7300" s="10" t="s">
        <v>4</v>
      </c>
    </row>
    <row r="7301" customFormat="false" ht="14.25" hidden="true" customHeight="false" outlineLevel="0" collapsed="false">
      <c r="A7301" s="0" t="s">
        <v>113</v>
      </c>
      <c r="B7301" s="0" t="s">
        <v>114</v>
      </c>
      <c r="C7301" s="0" t="s">
        <v>84</v>
      </c>
      <c r="D7301" s="0" t="s">
        <v>92</v>
      </c>
      <c r="E7301" s="0" t="n">
        <v>2026</v>
      </c>
      <c r="F7301" s="5" t="n">
        <v>0</v>
      </c>
      <c r="G7301" s="10" t="s">
        <v>4</v>
      </c>
    </row>
    <row r="7302" customFormat="false" ht="14.25" hidden="true" customHeight="false" outlineLevel="0" collapsed="false">
      <c r="A7302" s="0" t="s">
        <v>113</v>
      </c>
      <c r="B7302" s="0" t="s">
        <v>114</v>
      </c>
      <c r="C7302" s="0" t="s">
        <v>84</v>
      </c>
      <c r="D7302" s="0" t="s">
        <v>92</v>
      </c>
      <c r="E7302" s="0" t="n">
        <v>2027</v>
      </c>
      <c r="F7302" s="5" t="n">
        <v>-1.54018767762955E-015</v>
      </c>
      <c r="G7302" s="10" t="s">
        <v>4</v>
      </c>
    </row>
    <row r="7303" customFormat="false" ht="14.25" hidden="true" customHeight="false" outlineLevel="0" collapsed="false">
      <c r="A7303" s="0" t="s">
        <v>113</v>
      </c>
      <c r="B7303" s="0" t="s">
        <v>114</v>
      </c>
      <c r="C7303" s="0" t="s">
        <v>84</v>
      </c>
      <c r="D7303" s="0" t="s">
        <v>92</v>
      </c>
      <c r="E7303" s="0" t="n">
        <v>2028</v>
      </c>
      <c r="F7303" s="5" t="n">
        <v>0</v>
      </c>
      <c r="G7303" s="10" t="s">
        <v>4</v>
      </c>
    </row>
    <row r="7304" customFormat="false" ht="14.25" hidden="true" customHeight="false" outlineLevel="0" collapsed="false">
      <c r="A7304" s="0" t="s">
        <v>113</v>
      </c>
      <c r="B7304" s="0" t="s">
        <v>114</v>
      </c>
      <c r="C7304" s="0" t="s">
        <v>84</v>
      </c>
      <c r="D7304" s="0" t="s">
        <v>92</v>
      </c>
      <c r="E7304" s="0" t="n">
        <v>2029</v>
      </c>
      <c r="F7304" s="5" t="n">
        <v>0</v>
      </c>
      <c r="G7304" s="10" t="s">
        <v>4</v>
      </c>
    </row>
    <row r="7305" customFormat="false" ht="14.25" hidden="true" customHeight="false" outlineLevel="0" collapsed="false">
      <c r="A7305" s="0" t="s">
        <v>113</v>
      </c>
      <c r="B7305" s="0" t="s">
        <v>114</v>
      </c>
      <c r="C7305" s="0" t="s">
        <v>84</v>
      </c>
      <c r="D7305" s="0" t="s">
        <v>92</v>
      </c>
      <c r="E7305" s="0" t="n">
        <v>2030</v>
      </c>
      <c r="F7305" s="5" t="n">
        <v>0</v>
      </c>
      <c r="G7305" s="10" t="s">
        <v>4</v>
      </c>
    </row>
    <row r="7306" customFormat="false" ht="14.25" hidden="true" customHeight="false" outlineLevel="0" collapsed="false">
      <c r="A7306" s="0" t="s">
        <v>113</v>
      </c>
      <c r="B7306" s="0" t="s">
        <v>114</v>
      </c>
      <c r="C7306" s="0" t="s">
        <v>84</v>
      </c>
      <c r="D7306" s="0" t="s">
        <v>92</v>
      </c>
      <c r="E7306" s="0" t="n">
        <v>2031</v>
      </c>
      <c r="F7306" s="5" t="n">
        <v>0</v>
      </c>
      <c r="G7306" s="10" t="s">
        <v>4</v>
      </c>
    </row>
    <row r="7307" customFormat="false" ht="14.25" hidden="true" customHeight="false" outlineLevel="0" collapsed="false">
      <c r="A7307" s="0" t="s">
        <v>113</v>
      </c>
      <c r="B7307" s="0" t="s">
        <v>114</v>
      </c>
      <c r="C7307" s="0" t="s">
        <v>84</v>
      </c>
      <c r="D7307" s="0" t="s">
        <v>92</v>
      </c>
      <c r="E7307" s="0" t="n">
        <v>2032</v>
      </c>
      <c r="F7307" s="5" t="n">
        <v>-2.70494491726738E-015</v>
      </c>
      <c r="G7307" s="10" t="s">
        <v>4</v>
      </c>
    </row>
    <row r="7308" customFormat="false" ht="14.25" hidden="true" customHeight="false" outlineLevel="0" collapsed="false">
      <c r="A7308" s="0" t="s">
        <v>113</v>
      </c>
      <c r="B7308" s="0" t="s">
        <v>114</v>
      </c>
      <c r="C7308" s="0" t="s">
        <v>84</v>
      </c>
      <c r="D7308" s="0" t="s">
        <v>92</v>
      </c>
      <c r="E7308" s="0" t="n">
        <v>2033</v>
      </c>
      <c r="F7308" s="5" t="n">
        <v>0</v>
      </c>
      <c r="G7308" s="10" t="s">
        <v>4</v>
      </c>
    </row>
    <row r="7309" customFormat="false" ht="14.25" hidden="true" customHeight="false" outlineLevel="0" collapsed="false">
      <c r="A7309" s="0" t="s">
        <v>113</v>
      </c>
      <c r="B7309" s="0" t="s">
        <v>114</v>
      </c>
      <c r="C7309" s="0" t="s">
        <v>84</v>
      </c>
      <c r="D7309" s="0" t="s">
        <v>92</v>
      </c>
      <c r="E7309" s="0" t="n">
        <v>2034</v>
      </c>
      <c r="F7309" s="5" t="n">
        <v>0</v>
      </c>
      <c r="G7309" s="10" t="s">
        <v>4</v>
      </c>
    </row>
    <row r="7310" customFormat="false" ht="14.25" hidden="true" customHeight="false" outlineLevel="0" collapsed="false">
      <c r="A7310" s="0" t="s">
        <v>113</v>
      </c>
      <c r="B7310" s="0" t="s">
        <v>114</v>
      </c>
      <c r="C7310" s="0" t="s">
        <v>84</v>
      </c>
      <c r="D7310" s="0" t="s">
        <v>92</v>
      </c>
      <c r="E7310" s="0" t="n">
        <v>2035</v>
      </c>
      <c r="F7310" s="5" t="n">
        <v>0</v>
      </c>
      <c r="G7310" s="10" t="s">
        <v>4</v>
      </c>
    </row>
    <row r="7311" customFormat="false" ht="14.25" hidden="true" customHeight="false" outlineLevel="0" collapsed="false">
      <c r="A7311" s="0" t="s">
        <v>113</v>
      </c>
      <c r="B7311" s="0" t="s">
        <v>114</v>
      </c>
      <c r="C7311" s="0" t="s">
        <v>84</v>
      </c>
      <c r="D7311" s="0" t="s">
        <v>92</v>
      </c>
      <c r="E7311" s="0" t="n">
        <v>2036</v>
      </c>
      <c r="F7311" s="5" t="n">
        <v>0</v>
      </c>
      <c r="G7311" s="10" t="s">
        <v>4</v>
      </c>
    </row>
    <row r="7312" customFormat="false" ht="14.25" hidden="true" customHeight="false" outlineLevel="0" collapsed="false">
      <c r="A7312" s="0" t="s">
        <v>113</v>
      </c>
      <c r="B7312" s="0" t="s">
        <v>114</v>
      </c>
      <c r="C7312" s="0" t="s">
        <v>84</v>
      </c>
      <c r="D7312" s="0" t="s">
        <v>92</v>
      </c>
      <c r="E7312" s="0" t="n">
        <v>2037</v>
      </c>
      <c r="F7312" s="5" t="n">
        <v>0</v>
      </c>
      <c r="G7312" s="10" t="s">
        <v>4</v>
      </c>
    </row>
    <row r="7313" customFormat="false" ht="14.25" hidden="true" customHeight="false" outlineLevel="0" collapsed="false">
      <c r="A7313" s="0" t="s">
        <v>113</v>
      </c>
      <c r="B7313" s="0" t="s">
        <v>114</v>
      </c>
      <c r="C7313" s="0" t="s">
        <v>84</v>
      </c>
      <c r="D7313" s="0" t="s">
        <v>92</v>
      </c>
      <c r="E7313" s="0" t="n">
        <v>2038</v>
      </c>
      <c r="F7313" s="5" t="n">
        <v>-3.86781110204319E-015</v>
      </c>
      <c r="G7313" s="10" t="s">
        <v>4</v>
      </c>
    </row>
    <row r="7314" customFormat="false" ht="14.25" hidden="true" customHeight="false" outlineLevel="0" collapsed="false">
      <c r="A7314" s="0" t="s">
        <v>113</v>
      </c>
      <c r="B7314" s="0" t="s">
        <v>114</v>
      </c>
      <c r="C7314" s="0" t="s">
        <v>84</v>
      </c>
      <c r="D7314" s="0" t="s">
        <v>92</v>
      </c>
      <c r="E7314" s="0" t="n">
        <v>2039</v>
      </c>
      <c r="F7314" s="5" t="n">
        <v>0</v>
      </c>
      <c r="G7314" s="10" t="s">
        <v>4</v>
      </c>
    </row>
    <row r="7315" customFormat="false" ht="14.25" hidden="true" customHeight="false" outlineLevel="0" collapsed="false">
      <c r="A7315" s="0" t="s">
        <v>113</v>
      </c>
      <c r="B7315" s="0" t="s">
        <v>114</v>
      </c>
      <c r="C7315" s="0" t="s">
        <v>84</v>
      </c>
      <c r="D7315" s="0" t="s">
        <v>92</v>
      </c>
      <c r="E7315" s="0" t="n">
        <v>2040</v>
      </c>
      <c r="F7315" s="5" t="n">
        <v>0</v>
      </c>
      <c r="G7315" s="10" t="s">
        <v>4</v>
      </c>
    </row>
    <row r="7316" customFormat="false" ht="14.25" hidden="true" customHeight="false" outlineLevel="0" collapsed="false">
      <c r="A7316" s="0" t="s">
        <v>113</v>
      </c>
      <c r="B7316" s="0" t="s">
        <v>114</v>
      </c>
      <c r="C7316" s="0" t="s">
        <v>84</v>
      </c>
      <c r="D7316" s="0" t="s">
        <v>71</v>
      </c>
      <c r="E7316" s="0" t="n">
        <v>2024</v>
      </c>
      <c r="F7316" s="5" t="n">
        <v>0</v>
      </c>
      <c r="G7316" s="10" t="s">
        <v>4</v>
      </c>
    </row>
    <row r="7317" customFormat="false" ht="14.25" hidden="true" customHeight="false" outlineLevel="0" collapsed="false">
      <c r="A7317" s="0" t="s">
        <v>113</v>
      </c>
      <c r="B7317" s="0" t="s">
        <v>114</v>
      </c>
      <c r="C7317" s="0" t="s">
        <v>84</v>
      </c>
      <c r="D7317" s="0" t="s">
        <v>71</v>
      </c>
      <c r="E7317" s="0" t="n">
        <v>2025</v>
      </c>
      <c r="F7317" s="5" t="n">
        <v>-7.105427357601E-015</v>
      </c>
      <c r="G7317" s="10" t="s">
        <v>4</v>
      </c>
    </row>
    <row r="7318" customFormat="false" ht="14.25" hidden="true" customHeight="false" outlineLevel="0" collapsed="false">
      <c r="A7318" s="0" t="s">
        <v>113</v>
      </c>
      <c r="B7318" s="0" t="s">
        <v>114</v>
      </c>
      <c r="C7318" s="0" t="s">
        <v>84</v>
      </c>
      <c r="D7318" s="0" t="s">
        <v>71</v>
      </c>
      <c r="E7318" s="0" t="n">
        <v>2026</v>
      </c>
      <c r="F7318" s="5" t="n">
        <v>0</v>
      </c>
      <c r="G7318" s="10" t="s">
        <v>4</v>
      </c>
    </row>
    <row r="7319" customFormat="false" ht="14.25" hidden="true" customHeight="false" outlineLevel="0" collapsed="false">
      <c r="A7319" s="0" t="s">
        <v>113</v>
      </c>
      <c r="B7319" s="0" t="s">
        <v>114</v>
      </c>
      <c r="C7319" s="0" t="s">
        <v>84</v>
      </c>
      <c r="D7319" s="0" t="s">
        <v>71</v>
      </c>
      <c r="E7319" s="0" t="n">
        <v>2027</v>
      </c>
      <c r="F7319" s="5" t="n">
        <v>-1.4210854715202E-014</v>
      </c>
      <c r="G7319" s="10" t="s">
        <v>4</v>
      </c>
    </row>
    <row r="7320" customFormat="false" ht="14.25" hidden="true" customHeight="false" outlineLevel="0" collapsed="false">
      <c r="A7320" s="0" t="s">
        <v>113</v>
      </c>
      <c r="B7320" s="0" t="s">
        <v>114</v>
      </c>
      <c r="C7320" s="0" t="s">
        <v>84</v>
      </c>
      <c r="D7320" s="0" t="s">
        <v>71</v>
      </c>
      <c r="E7320" s="0" t="n">
        <v>2028</v>
      </c>
      <c r="F7320" s="5" t="n">
        <v>0</v>
      </c>
      <c r="G7320" s="10" t="s">
        <v>4</v>
      </c>
    </row>
    <row r="7321" customFormat="false" ht="14.25" hidden="true" customHeight="false" outlineLevel="0" collapsed="false">
      <c r="A7321" s="0" t="s">
        <v>113</v>
      </c>
      <c r="B7321" s="0" t="s">
        <v>114</v>
      </c>
      <c r="C7321" s="0" t="s">
        <v>84</v>
      </c>
      <c r="D7321" s="0" t="s">
        <v>71</v>
      </c>
      <c r="E7321" s="0" t="n">
        <v>2029</v>
      </c>
      <c r="F7321" s="5" t="n">
        <v>0</v>
      </c>
      <c r="G7321" s="10" t="s">
        <v>4</v>
      </c>
    </row>
    <row r="7322" customFormat="false" ht="14.25" hidden="true" customHeight="false" outlineLevel="0" collapsed="false">
      <c r="A7322" s="0" t="s">
        <v>113</v>
      </c>
      <c r="B7322" s="0" t="s">
        <v>114</v>
      </c>
      <c r="C7322" s="0" t="s">
        <v>84</v>
      </c>
      <c r="D7322" s="0" t="s">
        <v>71</v>
      </c>
      <c r="E7322" s="0" t="n">
        <v>2030</v>
      </c>
      <c r="F7322" s="5" t="n">
        <v>0</v>
      </c>
      <c r="G7322" s="10" t="s">
        <v>4</v>
      </c>
    </row>
    <row r="7323" customFormat="false" ht="14.25" hidden="true" customHeight="false" outlineLevel="0" collapsed="false">
      <c r="A7323" s="0" t="s">
        <v>113</v>
      </c>
      <c r="B7323" s="0" t="s">
        <v>114</v>
      </c>
      <c r="C7323" s="0" t="s">
        <v>84</v>
      </c>
      <c r="D7323" s="0" t="s">
        <v>71</v>
      </c>
      <c r="E7323" s="0" t="n">
        <v>2031</v>
      </c>
      <c r="F7323" s="5" t="n">
        <v>0</v>
      </c>
      <c r="G7323" s="10" t="s">
        <v>4</v>
      </c>
    </row>
    <row r="7324" customFormat="false" ht="14.25" hidden="true" customHeight="false" outlineLevel="0" collapsed="false">
      <c r="A7324" s="0" t="s">
        <v>113</v>
      </c>
      <c r="B7324" s="0" t="s">
        <v>114</v>
      </c>
      <c r="C7324" s="0" t="s">
        <v>84</v>
      </c>
      <c r="D7324" s="0" t="s">
        <v>71</v>
      </c>
      <c r="E7324" s="0" t="n">
        <v>2032</v>
      </c>
      <c r="F7324" s="5" t="n">
        <v>-2.8421709430404E-014</v>
      </c>
      <c r="G7324" s="10" t="s">
        <v>4</v>
      </c>
    </row>
    <row r="7325" customFormat="false" ht="14.25" hidden="true" customHeight="false" outlineLevel="0" collapsed="false">
      <c r="A7325" s="0" t="s">
        <v>113</v>
      </c>
      <c r="B7325" s="0" t="s">
        <v>114</v>
      </c>
      <c r="C7325" s="0" t="s">
        <v>84</v>
      </c>
      <c r="D7325" s="0" t="s">
        <v>71</v>
      </c>
      <c r="E7325" s="0" t="n">
        <v>2033</v>
      </c>
      <c r="F7325" s="5" t="n">
        <v>0</v>
      </c>
      <c r="G7325" s="10" t="s">
        <v>4</v>
      </c>
    </row>
    <row r="7326" customFormat="false" ht="14.25" hidden="true" customHeight="false" outlineLevel="0" collapsed="false">
      <c r="A7326" s="0" t="s">
        <v>113</v>
      </c>
      <c r="B7326" s="0" t="s">
        <v>114</v>
      </c>
      <c r="C7326" s="0" t="s">
        <v>84</v>
      </c>
      <c r="D7326" s="0" t="s">
        <v>71</v>
      </c>
      <c r="E7326" s="0" t="n">
        <v>2034</v>
      </c>
      <c r="F7326" s="5" t="n">
        <v>0</v>
      </c>
      <c r="G7326" s="10" t="s">
        <v>4</v>
      </c>
    </row>
    <row r="7327" customFormat="false" ht="14.25" hidden="true" customHeight="false" outlineLevel="0" collapsed="false">
      <c r="A7327" s="0" t="s">
        <v>113</v>
      </c>
      <c r="B7327" s="0" t="s">
        <v>114</v>
      </c>
      <c r="C7327" s="0" t="s">
        <v>84</v>
      </c>
      <c r="D7327" s="0" t="s">
        <v>71</v>
      </c>
      <c r="E7327" s="0" t="n">
        <v>2035</v>
      </c>
      <c r="F7327" s="5" t="n">
        <v>0</v>
      </c>
      <c r="G7327" s="10" t="s">
        <v>4</v>
      </c>
    </row>
    <row r="7328" customFormat="false" ht="14.25" hidden="true" customHeight="false" outlineLevel="0" collapsed="false">
      <c r="A7328" s="0" t="s">
        <v>113</v>
      </c>
      <c r="B7328" s="0" t="s">
        <v>114</v>
      </c>
      <c r="C7328" s="0" t="s">
        <v>84</v>
      </c>
      <c r="D7328" s="0" t="s">
        <v>71</v>
      </c>
      <c r="E7328" s="0" t="n">
        <v>2036</v>
      </c>
      <c r="F7328" s="5" t="n">
        <v>0</v>
      </c>
      <c r="G7328" s="10" t="s">
        <v>4</v>
      </c>
    </row>
    <row r="7329" customFormat="false" ht="14.25" hidden="true" customHeight="false" outlineLevel="0" collapsed="false">
      <c r="A7329" s="0" t="s">
        <v>113</v>
      </c>
      <c r="B7329" s="0" t="s">
        <v>114</v>
      </c>
      <c r="C7329" s="0" t="s">
        <v>84</v>
      </c>
      <c r="D7329" s="0" t="s">
        <v>71</v>
      </c>
      <c r="E7329" s="0" t="n">
        <v>2037</v>
      </c>
      <c r="F7329" s="5" t="n">
        <v>0</v>
      </c>
      <c r="G7329" s="10" t="s">
        <v>4</v>
      </c>
    </row>
    <row r="7330" customFormat="false" ht="14.25" hidden="true" customHeight="false" outlineLevel="0" collapsed="false">
      <c r="A7330" s="0" t="s">
        <v>113</v>
      </c>
      <c r="B7330" s="0" t="s">
        <v>114</v>
      </c>
      <c r="C7330" s="0" t="s">
        <v>84</v>
      </c>
      <c r="D7330" s="0" t="s">
        <v>71</v>
      </c>
      <c r="E7330" s="0" t="n">
        <v>2038</v>
      </c>
      <c r="F7330" s="5" t="n">
        <v>-5.6843418860808E-014</v>
      </c>
      <c r="G7330" s="10" t="s">
        <v>4</v>
      </c>
    </row>
    <row r="7331" customFormat="false" ht="14.25" hidden="true" customHeight="false" outlineLevel="0" collapsed="false">
      <c r="A7331" s="0" t="s">
        <v>113</v>
      </c>
      <c r="B7331" s="0" t="s">
        <v>114</v>
      </c>
      <c r="C7331" s="0" t="s">
        <v>84</v>
      </c>
      <c r="D7331" s="0" t="s">
        <v>71</v>
      </c>
      <c r="E7331" s="0" t="n">
        <v>2039</v>
      </c>
      <c r="F7331" s="5" t="n">
        <v>0</v>
      </c>
      <c r="G7331" s="10" t="s">
        <v>4</v>
      </c>
    </row>
    <row r="7332" customFormat="false" ht="14.25" hidden="true" customHeight="false" outlineLevel="0" collapsed="false">
      <c r="A7332" s="0" t="s">
        <v>113</v>
      </c>
      <c r="B7332" s="0" t="s">
        <v>114</v>
      </c>
      <c r="C7332" s="0" t="s">
        <v>84</v>
      </c>
      <c r="D7332" s="0" t="s">
        <v>71</v>
      </c>
      <c r="E7332" s="0" t="n">
        <v>2040</v>
      </c>
      <c r="F7332" s="5" t="n">
        <v>0</v>
      </c>
      <c r="G7332" s="10" t="s">
        <v>4</v>
      </c>
    </row>
    <row r="7333" customFormat="false" ht="14.25" hidden="true" customHeight="false" outlineLevel="0" collapsed="false">
      <c r="A7333" s="0" t="s">
        <v>115</v>
      </c>
      <c r="B7333" s="0" t="s">
        <v>116</v>
      </c>
      <c r="C7333" s="0" t="s">
        <v>65</v>
      </c>
      <c r="D7333" s="0" t="s">
        <v>94</v>
      </c>
      <c r="E7333" s="0" t="n">
        <v>2025</v>
      </c>
      <c r="F7333" s="5" t="n">
        <v>6.5630000341281</v>
      </c>
      <c r="G7333" s="10" t="s">
        <v>4</v>
      </c>
    </row>
    <row r="7334" customFormat="false" ht="14.25" hidden="true" customHeight="false" outlineLevel="0" collapsed="false">
      <c r="A7334" s="0" t="s">
        <v>115</v>
      </c>
      <c r="B7334" s="0" t="s">
        <v>116</v>
      </c>
      <c r="C7334" s="0" t="s">
        <v>65</v>
      </c>
      <c r="D7334" s="0" t="s">
        <v>94</v>
      </c>
      <c r="E7334" s="0" t="n">
        <v>2026</v>
      </c>
      <c r="F7334" s="5" t="n">
        <v>14.4674796827281</v>
      </c>
      <c r="G7334" s="10" t="s">
        <v>4</v>
      </c>
    </row>
    <row r="7335" customFormat="false" ht="14.25" hidden="true" customHeight="false" outlineLevel="0" collapsed="false">
      <c r="A7335" s="0" t="s">
        <v>115</v>
      </c>
      <c r="B7335" s="0" t="s">
        <v>116</v>
      </c>
      <c r="C7335" s="0" t="s">
        <v>65</v>
      </c>
      <c r="D7335" s="0" t="s">
        <v>94</v>
      </c>
      <c r="E7335" s="0" t="n">
        <v>2027</v>
      </c>
      <c r="F7335" s="5" t="n">
        <v>22.9454100188281</v>
      </c>
      <c r="G7335" s="10" t="s">
        <v>4</v>
      </c>
    </row>
    <row r="7336" customFormat="false" ht="14.25" hidden="true" customHeight="false" outlineLevel="0" collapsed="false">
      <c r="A7336" s="0" t="s">
        <v>115</v>
      </c>
      <c r="B7336" s="0" t="s">
        <v>116</v>
      </c>
      <c r="C7336" s="0" t="s">
        <v>65</v>
      </c>
      <c r="D7336" s="0" t="s">
        <v>94</v>
      </c>
      <c r="E7336" s="0" t="n">
        <v>2028</v>
      </c>
      <c r="F7336" s="5" t="n">
        <v>32.2140426217281</v>
      </c>
      <c r="G7336" s="10" t="s">
        <v>4</v>
      </c>
    </row>
    <row r="7337" customFormat="false" ht="14.25" hidden="true" customHeight="false" outlineLevel="0" collapsed="false">
      <c r="A7337" s="0" t="s">
        <v>115</v>
      </c>
      <c r="B7337" s="0" t="s">
        <v>116</v>
      </c>
      <c r="C7337" s="0" t="s">
        <v>65</v>
      </c>
      <c r="D7337" s="0" t="s">
        <v>94</v>
      </c>
      <c r="E7337" s="0" t="n">
        <v>2029</v>
      </c>
      <c r="F7337" s="5" t="n">
        <v>37.7428992216281</v>
      </c>
      <c r="G7337" s="10" t="s">
        <v>4</v>
      </c>
    </row>
    <row r="7338" customFormat="false" ht="14.25" hidden="true" customHeight="false" outlineLevel="0" collapsed="false">
      <c r="A7338" s="0" t="s">
        <v>115</v>
      </c>
      <c r="B7338" s="0" t="s">
        <v>116</v>
      </c>
      <c r="C7338" s="0" t="s">
        <v>65</v>
      </c>
      <c r="D7338" s="0" t="s">
        <v>94</v>
      </c>
      <c r="E7338" s="0" t="n">
        <v>2030</v>
      </c>
      <c r="F7338" s="5" t="n">
        <v>43.8683623561281</v>
      </c>
      <c r="G7338" s="10" t="s">
        <v>4</v>
      </c>
    </row>
    <row r="7339" customFormat="false" ht="14.25" hidden="true" customHeight="false" outlineLevel="0" collapsed="false">
      <c r="A7339" s="0" t="s">
        <v>115</v>
      </c>
      <c r="B7339" s="0" t="s">
        <v>116</v>
      </c>
      <c r="C7339" s="0" t="s">
        <v>65</v>
      </c>
      <c r="D7339" s="0" t="s">
        <v>94</v>
      </c>
      <c r="E7339" s="0" t="n">
        <v>2031</v>
      </c>
      <c r="F7339" s="5" t="n">
        <v>50.8325840196281</v>
      </c>
      <c r="G7339" s="10" t="s">
        <v>4</v>
      </c>
    </row>
    <row r="7340" customFormat="false" ht="14.25" hidden="true" customHeight="false" outlineLevel="0" collapsed="false">
      <c r="A7340" s="0" t="s">
        <v>115</v>
      </c>
      <c r="B7340" s="0" t="s">
        <v>116</v>
      </c>
      <c r="C7340" s="0" t="s">
        <v>65</v>
      </c>
      <c r="D7340" s="0" t="s">
        <v>94</v>
      </c>
      <c r="E7340" s="0" t="n">
        <v>2032</v>
      </c>
      <c r="F7340" s="5" t="n">
        <v>56.6770700582281</v>
      </c>
      <c r="G7340" s="10" t="s">
        <v>4</v>
      </c>
    </row>
    <row r="7341" customFormat="false" ht="14.25" hidden="true" customHeight="false" outlineLevel="0" collapsed="false">
      <c r="A7341" s="0" t="s">
        <v>115</v>
      </c>
      <c r="B7341" s="0" t="s">
        <v>116</v>
      </c>
      <c r="C7341" s="0" t="s">
        <v>65</v>
      </c>
      <c r="D7341" s="0" t="s">
        <v>94</v>
      </c>
      <c r="E7341" s="0" t="n">
        <v>2033</v>
      </c>
      <c r="F7341" s="5" t="n">
        <v>62.3906715451281</v>
      </c>
      <c r="G7341" s="10" t="s">
        <v>4</v>
      </c>
    </row>
    <row r="7342" customFormat="false" ht="14.25" hidden="true" customHeight="false" outlineLevel="0" collapsed="false">
      <c r="A7342" s="0" t="s">
        <v>115</v>
      </c>
      <c r="B7342" s="0" t="s">
        <v>116</v>
      </c>
      <c r="C7342" s="0" t="s">
        <v>65</v>
      </c>
      <c r="D7342" s="0" t="s">
        <v>94</v>
      </c>
      <c r="E7342" s="0" t="n">
        <v>2034</v>
      </c>
      <c r="F7342" s="5" t="n">
        <v>68.4053332460281</v>
      </c>
      <c r="G7342" s="10" t="s">
        <v>4</v>
      </c>
    </row>
    <row r="7343" customFormat="false" ht="14.25" hidden="true" customHeight="false" outlineLevel="0" collapsed="false">
      <c r="A7343" s="0" t="s">
        <v>115</v>
      </c>
      <c r="B7343" s="0" t="s">
        <v>116</v>
      </c>
      <c r="C7343" s="0" t="s">
        <v>65</v>
      </c>
      <c r="D7343" s="0" t="s">
        <v>94</v>
      </c>
      <c r="E7343" s="0" t="n">
        <v>2035</v>
      </c>
      <c r="F7343" s="5" t="n">
        <v>74.2061403587281</v>
      </c>
      <c r="G7343" s="10" t="s">
        <v>4</v>
      </c>
    </row>
    <row r="7344" customFormat="false" ht="14.25" hidden="true" customHeight="false" outlineLevel="0" collapsed="false">
      <c r="A7344" s="0" t="s">
        <v>115</v>
      </c>
      <c r="B7344" s="0" t="s">
        <v>116</v>
      </c>
      <c r="C7344" s="0" t="s">
        <v>65</v>
      </c>
      <c r="D7344" s="0" t="s">
        <v>94</v>
      </c>
      <c r="E7344" s="0" t="n">
        <v>2036</v>
      </c>
      <c r="F7344" s="5" t="n">
        <v>79.9105329266281</v>
      </c>
      <c r="G7344" s="10" t="s">
        <v>4</v>
      </c>
    </row>
    <row r="7345" customFormat="false" ht="14.25" hidden="true" customHeight="false" outlineLevel="0" collapsed="false">
      <c r="A7345" s="0" t="s">
        <v>115</v>
      </c>
      <c r="B7345" s="0" t="s">
        <v>116</v>
      </c>
      <c r="C7345" s="0" t="s">
        <v>65</v>
      </c>
      <c r="D7345" s="0" t="s">
        <v>94</v>
      </c>
      <c r="E7345" s="0" t="n">
        <v>2037</v>
      </c>
      <c r="F7345" s="5" t="n">
        <v>85.0039680887281</v>
      </c>
      <c r="G7345" s="10" t="s">
        <v>4</v>
      </c>
    </row>
    <row r="7346" customFormat="false" ht="14.25" hidden="true" customHeight="false" outlineLevel="0" collapsed="false">
      <c r="A7346" s="0" t="s">
        <v>115</v>
      </c>
      <c r="B7346" s="0" t="s">
        <v>116</v>
      </c>
      <c r="C7346" s="0" t="s">
        <v>65</v>
      </c>
      <c r="D7346" s="0" t="s">
        <v>94</v>
      </c>
      <c r="E7346" s="0" t="n">
        <v>2038</v>
      </c>
      <c r="F7346" s="5" t="n">
        <v>90.3129827447281</v>
      </c>
      <c r="G7346" s="10" t="s">
        <v>4</v>
      </c>
    </row>
    <row r="7347" customFormat="false" ht="14.25" hidden="true" customHeight="false" outlineLevel="0" collapsed="false">
      <c r="A7347" s="0" t="s">
        <v>115</v>
      </c>
      <c r="B7347" s="0" t="s">
        <v>116</v>
      </c>
      <c r="C7347" s="0" t="s">
        <v>65</v>
      </c>
      <c r="D7347" s="0" t="s">
        <v>94</v>
      </c>
      <c r="E7347" s="0" t="n">
        <v>2039</v>
      </c>
      <c r="F7347" s="5" t="n">
        <v>94.4650759466281</v>
      </c>
      <c r="G7347" s="10" t="s">
        <v>4</v>
      </c>
    </row>
    <row r="7348" customFormat="false" ht="14.25" hidden="true" customHeight="false" outlineLevel="0" collapsed="false">
      <c r="A7348" s="0" t="s">
        <v>115</v>
      </c>
      <c r="B7348" s="0" t="s">
        <v>116</v>
      </c>
      <c r="C7348" s="0" t="s">
        <v>65</v>
      </c>
      <c r="D7348" s="0" t="s">
        <v>94</v>
      </c>
      <c r="E7348" s="0" t="n">
        <v>2040</v>
      </c>
      <c r="F7348" s="5" t="n">
        <v>99.9278916776281</v>
      </c>
      <c r="G7348" s="10" t="s">
        <v>4</v>
      </c>
    </row>
    <row r="7349" customFormat="false" ht="14.25" hidden="true" customHeight="false" outlineLevel="0" collapsed="false">
      <c r="A7349" s="0" t="s">
        <v>115</v>
      </c>
      <c r="B7349" s="0" t="s">
        <v>116</v>
      </c>
      <c r="C7349" s="0" t="s">
        <v>65</v>
      </c>
      <c r="D7349" s="0" t="s">
        <v>66</v>
      </c>
      <c r="E7349" s="0" t="n">
        <v>2024</v>
      </c>
      <c r="F7349" s="5" t="n">
        <v>0</v>
      </c>
      <c r="G7349" s="10" t="s">
        <v>4</v>
      </c>
    </row>
    <row r="7350" customFormat="false" ht="14.25" hidden="true" customHeight="false" outlineLevel="0" collapsed="false">
      <c r="A7350" s="0" t="s">
        <v>115</v>
      </c>
      <c r="B7350" s="0" t="s">
        <v>116</v>
      </c>
      <c r="C7350" s="0" t="s">
        <v>65</v>
      </c>
      <c r="D7350" s="0" t="s">
        <v>66</v>
      </c>
      <c r="E7350" s="0" t="n">
        <v>2025</v>
      </c>
      <c r="F7350" s="5" t="n">
        <v>106.546720554911</v>
      </c>
      <c r="G7350" s="10" t="s">
        <v>4</v>
      </c>
    </row>
    <row r="7351" customFormat="false" ht="14.25" hidden="true" customHeight="false" outlineLevel="0" collapsed="false">
      <c r="A7351" s="0" t="s">
        <v>115</v>
      </c>
      <c r="B7351" s="0" t="s">
        <v>116</v>
      </c>
      <c r="C7351" s="0" t="s">
        <v>65</v>
      </c>
      <c r="D7351" s="0" t="s">
        <v>66</v>
      </c>
      <c r="E7351" s="0" t="n">
        <v>2026</v>
      </c>
      <c r="F7351" s="5" t="n">
        <v>102.2610262811</v>
      </c>
      <c r="G7351" s="10" t="s">
        <v>4</v>
      </c>
    </row>
    <row r="7352" customFormat="false" ht="14.25" hidden="true" customHeight="false" outlineLevel="0" collapsed="false">
      <c r="A7352" s="0" t="s">
        <v>115</v>
      </c>
      <c r="B7352" s="0" t="s">
        <v>116</v>
      </c>
      <c r="C7352" s="0" t="s">
        <v>65</v>
      </c>
      <c r="D7352" s="0" t="s">
        <v>66</v>
      </c>
      <c r="E7352" s="0" t="n">
        <v>2027</v>
      </c>
      <c r="F7352" s="5" t="n">
        <v>100.772106778103</v>
      </c>
      <c r="G7352" s="10" t="s">
        <v>4</v>
      </c>
    </row>
    <row r="7353" customFormat="false" ht="14.25" hidden="true" customHeight="false" outlineLevel="0" collapsed="false">
      <c r="A7353" s="0" t="s">
        <v>115</v>
      </c>
      <c r="B7353" s="0" t="s">
        <v>116</v>
      </c>
      <c r="C7353" s="0" t="s">
        <v>65</v>
      </c>
      <c r="D7353" s="0" t="s">
        <v>66</v>
      </c>
      <c r="E7353" s="0" t="n">
        <v>2028</v>
      </c>
      <c r="F7353" s="5" t="n">
        <v>98.3872115073531</v>
      </c>
      <c r="G7353" s="10" t="s">
        <v>4</v>
      </c>
    </row>
    <row r="7354" customFormat="false" ht="14.25" hidden="true" customHeight="false" outlineLevel="0" collapsed="false">
      <c r="A7354" s="0" t="s">
        <v>115</v>
      </c>
      <c r="B7354" s="0" t="s">
        <v>116</v>
      </c>
      <c r="C7354" s="0" t="s">
        <v>65</v>
      </c>
      <c r="D7354" s="0" t="s">
        <v>66</v>
      </c>
      <c r="E7354" s="0" t="n">
        <v>2029</v>
      </c>
      <c r="F7354" s="5" t="n">
        <v>95.8145465954978</v>
      </c>
      <c r="G7354" s="10" t="s">
        <v>4</v>
      </c>
    </row>
    <row r="7355" customFormat="false" ht="14.25" hidden="true" customHeight="false" outlineLevel="0" collapsed="false">
      <c r="A7355" s="0" t="s">
        <v>115</v>
      </c>
      <c r="B7355" s="0" t="s">
        <v>116</v>
      </c>
      <c r="C7355" s="0" t="s">
        <v>65</v>
      </c>
      <c r="D7355" s="0" t="s">
        <v>66</v>
      </c>
      <c r="E7355" s="0" t="n">
        <v>2030</v>
      </c>
      <c r="F7355" s="5" t="n">
        <v>93.8706292325226</v>
      </c>
      <c r="G7355" s="10" t="s">
        <v>4</v>
      </c>
    </row>
    <row r="7356" customFormat="false" ht="14.25" hidden="true" customHeight="false" outlineLevel="0" collapsed="false">
      <c r="A7356" s="0" t="s">
        <v>115</v>
      </c>
      <c r="B7356" s="0" t="s">
        <v>116</v>
      </c>
      <c r="C7356" s="0" t="s">
        <v>65</v>
      </c>
      <c r="D7356" s="0" t="s">
        <v>66</v>
      </c>
      <c r="E7356" s="0" t="n">
        <v>2031</v>
      </c>
      <c r="F7356" s="5" t="n">
        <v>93.9099599712053</v>
      </c>
      <c r="G7356" s="10" t="s">
        <v>4</v>
      </c>
    </row>
    <row r="7357" customFormat="false" ht="14.25" hidden="true" customHeight="false" outlineLevel="0" collapsed="false">
      <c r="A7357" s="0" t="s">
        <v>115</v>
      </c>
      <c r="B7357" s="0" t="s">
        <v>116</v>
      </c>
      <c r="C7357" s="0" t="s">
        <v>65</v>
      </c>
      <c r="D7357" s="0" t="s">
        <v>66</v>
      </c>
      <c r="E7357" s="0" t="n">
        <v>2032</v>
      </c>
      <c r="F7357" s="5" t="n">
        <v>93.2809995312421</v>
      </c>
      <c r="G7357" s="10" t="s">
        <v>4</v>
      </c>
    </row>
    <row r="7358" customFormat="false" ht="14.25" hidden="true" customHeight="false" outlineLevel="0" collapsed="false">
      <c r="A7358" s="0" t="s">
        <v>115</v>
      </c>
      <c r="B7358" s="0" t="s">
        <v>116</v>
      </c>
      <c r="C7358" s="0" t="s">
        <v>65</v>
      </c>
      <c r="D7358" s="0" t="s">
        <v>66</v>
      </c>
      <c r="E7358" s="0" t="n">
        <v>2033</v>
      </c>
      <c r="F7358" s="5" t="n">
        <v>91.6824506772961</v>
      </c>
      <c r="G7358" s="10" t="s">
        <v>4</v>
      </c>
    </row>
    <row r="7359" customFormat="false" ht="14.25" hidden="true" customHeight="false" outlineLevel="0" collapsed="false">
      <c r="A7359" s="0" t="s">
        <v>115</v>
      </c>
      <c r="B7359" s="0" t="s">
        <v>116</v>
      </c>
      <c r="C7359" s="0" t="s">
        <v>65</v>
      </c>
      <c r="D7359" s="0" t="s">
        <v>66</v>
      </c>
      <c r="E7359" s="0" t="n">
        <v>2034</v>
      </c>
      <c r="F7359" s="5" t="n">
        <v>89.9818742234676</v>
      </c>
      <c r="G7359" s="10" t="s">
        <v>4</v>
      </c>
    </row>
    <row r="7360" customFormat="false" ht="14.25" hidden="true" customHeight="false" outlineLevel="0" collapsed="false">
      <c r="A7360" s="0" t="s">
        <v>115</v>
      </c>
      <c r="B7360" s="0" t="s">
        <v>116</v>
      </c>
      <c r="C7360" s="0" t="s">
        <v>65</v>
      </c>
      <c r="D7360" s="0" t="s">
        <v>66</v>
      </c>
      <c r="E7360" s="0" t="n">
        <v>2035</v>
      </c>
      <c r="F7360" s="5" t="n">
        <v>88.2430534346925</v>
      </c>
      <c r="G7360" s="10" t="s">
        <v>4</v>
      </c>
    </row>
    <row r="7361" customFormat="false" ht="14.25" hidden="true" customHeight="false" outlineLevel="0" collapsed="false">
      <c r="A7361" s="0" t="s">
        <v>115</v>
      </c>
      <c r="B7361" s="0" t="s">
        <v>116</v>
      </c>
      <c r="C7361" s="0" t="s">
        <v>65</v>
      </c>
      <c r="D7361" s="0" t="s">
        <v>66</v>
      </c>
      <c r="E7361" s="0" t="n">
        <v>2036</v>
      </c>
      <c r="F7361" s="5" t="n">
        <v>86.1727998674235</v>
      </c>
      <c r="G7361" s="10" t="s">
        <v>4</v>
      </c>
    </row>
    <row r="7362" customFormat="false" ht="14.25" hidden="true" customHeight="false" outlineLevel="0" collapsed="false">
      <c r="A7362" s="0" t="s">
        <v>115</v>
      </c>
      <c r="B7362" s="0" t="s">
        <v>116</v>
      </c>
      <c r="C7362" s="0" t="s">
        <v>65</v>
      </c>
      <c r="D7362" s="0" t="s">
        <v>66</v>
      </c>
      <c r="E7362" s="0" t="n">
        <v>2037</v>
      </c>
      <c r="F7362" s="5" t="n">
        <v>84.3616217896003</v>
      </c>
      <c r="G7362" s="10" t="s">
        <v>4</v>
      </c>
    </row>
    <row r="7363" customFormat="false" ht="14.25" hidden="true" customHeight="false" outlineLevel="0" collapsed="false">
      <c r="A7363" s="0" t="s">
        <v>115</v>
      </c>
      <c r="B7363" s="0" t="s">
        <v>116</v>
      </c>
      <c r="C7363" s="0" t="s">
        <v>65</v>
      </c>
      <c r="D7363" s="0" t="s">
        <v>66</v>
      </c>
      <c r="E7363" s="0" t="n">
        <v>2038</v>
      </c>
      <c r="F7363" s="5" t="n">
        <v>82.7148350171738</v>
      </c>
      <c r="G7363" s="10" t="s">
        <v>4</v>
      </c>
    </row>
    <row r="7364" customFormat="false" ht="14.25" hidden="true" customHeight="false" outlineLevel="0" collapsed="false">
      <c r="A7364" s="0" t="s">
        <v>115</v>
      </c>
      <c r="B7364" s="0" t="s">
        <v>116</v>
      </c>
      <c r="C7364" s="0" t="s">
        <v>65</v>
      </c>
      <c r="D7364" s="0" t="s">
        <v>66</v>
      </c>
      <c r="E7364" s="0" t="n">
        <v>2039</v>
      </c>
      <c r="F7364" s="5" t="n">
        <v>82.5579452995619</v>
      </c>
      <c r="G7364" s="10" t="s">
        <v>4</v>
      </c>
    </row>
    <row r="7365" customFormat="false" ht="14.25" hidden="true" customHeight="false" outlineLevel="0" collapsed="false">
      <c r="A7365" s="0" t="s">
        <v>115</v>
      </c>
      <c r="B7365" s="0" t="s">
        <v>116</v>
      </c>
      <c r="C7365" s="0" t="s">
        <v>65</v>
      </c>
      <c r="D7365" s="0" t="s">
        <v>66</v>
      </c>
      <c r="E7365" s="0" t="n">
        <v>2040</v>
      </c>
      <c r="F7365" s="5" t="n">
        <v>80.6987126649241</v>
      </c>
      <c r="G7365" s="10" t="s">
        <v>4</v>
      </c>
    </row>
    <row r="7366" customFormat="false" ht="14.25" hidden="true" customHeight="false" outlineLevel="0" collapsed="false">
      <c r="A7366" s="0" t="s">
        <v>115</v>
      </c>
      <c r="B7366" s="0" t="s">
        <v>116</v>
      </c>
      <c r="C7366" s="0" t="s">
        <v>65</v>
      </c>
      <c r="D7366" s="0" t="s">
        <v>67</v>
      </c>
      <c r="E7366" s="0" t="n">
        <v>2024</v>
      </c>
      <c r="F7366" s="5" t="n">
        <v>0</v>
      </c>
      <c r="G7366" s="10" t="s">
        <v>4</v>
      </c>
    </row>
    <row r="7367" customFormat="false" ht="14.25" hidden="true" customHeight="false" outlineLevel="0" collapsed="false">
      <c r="A7367" s="0" t="s">
        <v>115</v>
      </c>
      <c r="B7367" s="0" t="s">
        <v>116</v>
      </c>
      <c r="C7367" s="0" t="s">
        <v>65</v>
      </c>
      <c r="D7367" s="0" t="s">
        <v>67</v>
      </c>
      <c r="E7367" s="0" t="n">
        <v>2025</v>
      </c>
      <c r="F7367" s="5" t="n">
        <v>4.41610572558473</v>
      </c>
      <c r="G7367" s="10" t="s">
        <v>4</v>
      </c>
    </row>
    <row r="7368" customFormat="false" ht="14.25" hidden="true" customHeight="false" outlineLevel="0" collapsed="false">
      <c r="A7368" s="0" t="s">
        <v>115</v>
      </c>
      <c r="B7368" s="0" t="s">
        <v>116</v>
      </c>
      <c r="C7368" s="0" t="s">
        <v>65</v>
      </c>
      <c r="D7368" s="0" t="s">
        <v>67</v>
      </c>
      <c r="E7368" s="0" t="n">
        <v>2026</v>
      </c>
      <c r="F7368" s="5" t="n">
        <v>4.70500850310473</v>
      </c>
      <c r="G7368" s="10" t="s">
        <v>4</v>
      </c>
    </row>
    <row r="7369" customFormat="false" ht="14.25" hidden="true" customHeight="false" outlineLevel="0" collapsed="false">
      <c r="A7369" s="0" t="s">
        <v>115</v>
      </c>
      <c r="B7369" s="0" t="s">
        <v>116</v>
      </c>
      <c r="C7369" s="0" t="s">
        <v>65</v>
      </c>
      <c r="D7369" s="0" t="s">
        <v>67</v>
      </c>
      <c r="E7369" s="0" t="n">
        <v>2027</v>
      </c>
      <c r="F7369" s="5" t="n">
        <v>5.19929725186673</v>
      </c>
      <c r="G7369" s="10" t="s">
        <v>4</v>
      </c>
    </row>
    <row r="7370" customFormat="false" ht="14.25" hidden="true" customHeight="false" outlineLevel="0" collapsed="false">
      <c r="A7370" s="0" t="s">
        <v>115</v>
      </c>
      <c r="B7370" s="0" t="s">
        <v>116</v>
      </c>
      <c r="C7370" s="0" t="s">
        <v>65</v>
      </c>
      <c r="D7370" s="0" t="s">
        <v>67</v>
      </c>
      <c r="E7370" s="0" t="n">
        <v>2028</v>
      </c>
      <c r="F7370" s="5" t="n">
        <v>5.70516263286473</v>
      </c>
      <c r="G7370" s="10" t="s">
        <v>4</v>
      </c>
    </row>
    <row r="7371" customFormat="false" ht="14.25" hidden="true" customHeight="false" outlineLevel="0" collapsed="false">
      <c r="A7371" s="0" t="s">
        <v>115</v>
      </c>
      <c r="B7371" s="0" t="s">
        <v>116</v>
      </c>
      <c r="C7371" s="0" t="s">
        <v>65</v>
      </c>
      <c r="D7371" s="0" t="s">
        <v>67</v>
      </c>
      <c r="E7371" s="0" t="n">
        <v>2029</v>
      </c>
      <c r="F7371" s="5" t="n">
        <v>6.24612300738473</v>
      </c>
      <c r="G7371" s="10" t="s">
        <v>4</v>
      </c>
    </row>
    <row r="7372" customFormat="false" ht="14.25" hidden="true" customHeight="false" outlineLevel="0" collapsed="false">
      <c r="A7372" s="0" t="s">
        <v>115</v>
      </c>
      <c r="B7372" s="0" t="s">
        <v>116</v>
      </c>
      <c r="C7372" s="0" t="s">
        <v>65</v>
      </c>
      <c r="D7372" s="0" t="s">
        <v>67</v>
      </c>
      <c r="E7372" s="0" t="n">
        <v>2030</v>
      </c>
      <c r="F7372" s="5" t="n">
        <v>6.80513304462473</v>
      </c>
      <c r="G7372" s="10" t="s">
        <v>4</v>
      </c>
    </row>
    <row r="7373" customFormat="false" ht="14.25" hidden="true" customHeight="false" outlineLevel="0" collapsed="false">
      <c r="A7373" s="0" t="s">
        <v>115</v>
      </c>
      <c r="B7373" s="0" t="s">
        <v>116</v>
      </c>
      <c r="C7373" s="0" t="s">
        <v>65</v>
      </c>
      <c r="D7373" s="0" t="s">
        <v>67</v>
      </c>
      <c r="E7373" s="0" t="n">
        <v>2031</v>
      </c>
      <c r="F7373" s="5" t="n">
        <v>7.59835221054472</v>
      </c>
      <c r="G7373" s="10" t="s">
        <v>4</v>
      </c>
    </row>
    <row r="7374" customFormat="false" ht="14.25" hidden="true" customHeight="false" outlineLevel="0" collapsed="false">
      <c r="A7374" s="0" t="s">
        <v>115</v>
      </c>
      <c r="B7374" s="0" t="s">
        <v>116</v>
      </c>
      <c r="C7374" s="0" t="s">
        <v>65</v>
      </c>
      <c r="D7374" s="0" t="s">
        <v>67</v>
      </c>
      <c r="E7374" s="0" t="n">
        <v>2032</v>
      </c>
      <c r="F7374" s="5" t="n">
        <v>8.37723278098073</v>
      </c>
      <c r="G7374" s="10" t="s">
        <v>4</v>
      </c>
    </row>
    <row r="7375" customFormat="false" ht="14.25" hidden="true" customHeight="false" outlineLevel="0" collapsed="false">
      <c r="A7375" s="0" t="s">
        <v>115</v>
      </c>
      <c r="B7375" s="0" t="s">
        <v>116</v>
      </c>
      <c r="C7375" s="0" t="s">
        <v>65</v>
      </c>
      <c r="D7375" s="0" t="s">
        <v>67</v>
      </c>
      <c r="E7375" s="0" t="n">
        <v>2033</v>
      </c>
      <c r="F7375" s="5" t="n">
        <v>9.12550206275273</v>
      </c>
      <c r="G7375" s="10" t="s">
        <v>4</v>
      </c>
    </row>
    <row r="7376" customFormat="false" ht="14.25" hidden="true" customHeight="false" outlineLevel="0" collapsed="false">
      <c r="A7376" s="0" t="s">
        <v>115</v>
      </c>
      <c r="B7376" s="0" t="s">
        <v>116</v>
      </c>
      <c r="C7376" s="0" t="s">
        <v>65</v>
      </c>
      <c r="D7376" s="0" t="s">
        <v>67</v>
      </c>
      <c r="E7376" s="0" t="n">
        <v>2034</v>
      </c>
      <c r="F7376" s="5" t="n">
        <v>9.87267003965273</v>
      </c>
      <c r="G7376" s="10" t="s">
        <v>4</v>
      </c>
    </row>
    <row r="7377" customFormat="false" ht="14.25" hidden="true" customHeight="false" outlineLevel="0" collapsed="false">
      <c r="A7377" s="0" t="s">
        <v>115</v>
      </c>
      <c r="B7377" s="0" t="s">
        <v>116</v>
      </c>
      <c r="C7377" s="0" t="s">
        <v>65</v>
      </c>
      <c r="D7377" s="0" t="s">
        <v>67</v>
      </c>
      <c r="E7377" s="0" t="n">
        <v>2035</v>
      </c>
      <c r="F7377" s="5" t="n">
        <v>10.7217032598197</v>
      </c>
      <c r="G7377" s="10" t="s">
        <v>4</v>
      </c>
    </row>
    <row r="7378" customFormat="false" ht="14.25" hidden="true" customHeight="false" outlineLevel="0" collapsed="false">
      <c r="A7378" s="0" t="s">
        <v>115</v>
      </c>
      <c r="B7378" s="0" t="s">
        <v>116</v>
      </c>
      <c r="C7378" s="0" t="s">
        <v>65</v>
      </c>
      <c r="D7378" s="0" t="s">
        <v>67</v>
      </c>
      <c r="E7378" s="0" t="n">
        <v>2036</v>
      </c>
      <c r="F7378" s="5" t="n">
        <v>11.4965749054997</v>
      </c>
      <c r="G7378" s="10" t="s">
        <v>4</v>
      </c>
    </row>
    <row r="7379" customFormat="false" ht="14.25" hidden="true" customHeight="false" outlineLevel="0" collapsed="false">
      <c r="A7379" s="0" t="s">
        <v>115</v>
      </c>
      <c r="B7379" s="0" t="s">
        <v>116</v>
      </c>
      <c r="C7379" s="0" t="s">
        <v>65</v>
      </c>
      <c r="D7379" s="0" t="s">
        <v>67</v>
      </c>
      <c r="E7379" s="0" t="n">
        <v>2037</v>
      </c>
      <c r="F7379" s="5" t="n">
        <v>12.3210679377527</v>
      </c>
      <c r="G7379" s="10" t="s">
        <v>4</v>
      </c>
    </row>
    <row r="7380" customFormat="false" ht="14.25" hidden="true" customHeight="false" outlineLevel="0" collapsed="false">
      <c r="A7380" s="0" t="s">
        <v>115</v>
      </c>
      <c r="B7380" s="0" t="s">
        <v>116</v>
      </c>
      <c r="C7380" s="0" t="s">
        <v>65</v>
      </c>
      <c r="D7380" s="0" t="s">
        <v>67</v>
      </c>
      <c r="E7380" s="0" t="n">
        <v>2038</v>
      </c>
      <c r="F7380" s="5" t="n">
        <v>13.0996593864647</v>
      </c>
      <c r="G7380" s="10" t="s">
        <v>4</v>
      </c>
    </row>
    <row r="7381" customFormat="false" ht="14.25" hidden="true" customHeight="false" outlineLevel="0" collapsed="false">
      <c r="A7381" s="0" t="s">
        <v>115</v>
      </c>
      <c r="B7381" s="0" t="s">
        <v>116</v>
      </c>
      <c r="C7381" s="0" t="s">
        <v>65</v>
      </c>
      <c r="D7381" s="0" t="s">
        <v>67</v>
      </c>
      <c r="E7381" s="0" t="n">
        <v>2039</v>
      </c>
      <c r="F7381" s="5" t="n">
        <v>13.9691797175672</v>
      </c>
      <c r="G7381" s="10" t="s">
        <v>4</v>
      </c>
    </row>
    <row r="7382" customFormat="false" ht="14.25" hidden="true" customHeight="false" outlineLevel="0" collapsed="false">
      <c r="A7382" s="0" t="s">
        <v>115</v>
      </c>
      <c r="B7382" s="0" t="s">
        <v>116</v>
      </c>
      <c r="C7382" s="0" t="s">
        <v>65</v>
      </c>
      <c r="D7382" s="0" t="s">
        <v>67</v>
      </c>
      <c r="E7382" s="0" t="n">
        <v>2040</v>
      </c>
      <c r="F7382" s="5" t="n">
        <v>15.0052070769947</v>
      </c>
      <c r="G7382" s="10" t="s">
        <v>4</v>
      </c>
    </row>
    <row r="7383" customFormat="false" ht="14.25" hidden="true" customHeight="false" outlineLevel="0" collapsed="false">
      <c r="A7383" s="0" t="s">
        <v>115</v>
      </c>
      <c r="B7383" s="0" t="s">
        <v>116</v>
      </c>
      <c r="C7383" s="0" t="s">
        <v>65</v>
      </c>
      <c r="D7383" s="0" t="s">
        <v>68</v>
      </c>
      <c r="E7383" s="0" t="n">
        <v>2024</v>
      </c>
      <c r="F7383" s="5" t="n">
        <v>0</v>
      </c>
      <c r="G7383" s="10" t="s">
        <v>4</v>
      </c>
    </row>
    <row r="7384" customFormat="false" ht="14.25" hidden="true" customHeight="false" outlineLevel="0" collapsed="false">
      <c r="A7384" s="0" t="s">
        <v>115</v>
      </c>
      <c r="B7384" s="0" t="s">
        <v>116</v>
      </c>
      <c r="C7384" s="0" t="s">
        <v>65</v>
      </c>
      <c r="D7384" s="0" t="s">
        <v>68</v>
      </c>
      <c r="E7384" s="0" t="n">
        <v>2025</v>
      </c>
      <c r="F7384" s="5" t="n">
        <v>23.1816573521508</v>
      </c>
      <c r="G7384" s="10" t="s">
        <v>4</v>
      </c>
    </row>
    <row r="7385" customFormat="false" ht="14.25" hidden="true" customHeight="false" outlineLevel="0" collapsed="false">
      <c r="A7385" s="0" t="s">
        <v>115</v>
      </c>
      <c r="B7385" s="0" t="s">
        <v>116</v>
      </c>
      <c r="C7385" s="0" t="s">
        <v>65</v>
      </c>
      <c r="D7385" s="0" t="s">
        <v>68</v>
      </c>
      <c r="E7385" s="0" t="n">
        <v>2026</v>
      </c>
      <c r="F7385" s="5" t="n">
        <v>22.8053563921508</v>
      </c>
      <c r="G7385" s="10" t="s">
        <v>4</v>
      </c>
    </row>
    <row r="7386" customFormat="false" ht="14.25" hidden="true" customHeight="false" outlineLevel="0" collapsed="false">
      <c r="A7386" s="0" t="s">
        <v>115</v>
      </c>
      <c r="B7386" s="0" t="s">
        <v>116</v>
      </c>
      <c r="C7386" s="0" t="s">
        <v>65</v>
      </c>
      <c r="D7386" s="0" t="s">
        <v>68</v>
      </c>
      <c r="E7386" s="0" t="n">
        <v>2027</v>
      </c>
      <c r="F7386" s="5" t="n">
        <v>23.2451844431508</v>
      </c>
      <c r="G7386" s="10" t="s">
        <v>4</v>
      </c>
    </row>
    <row r="7387" customFormat="false" ht="14.25" hidden="true" customHeight="false" outlineLevel="0" collapsed="false">
      <c r="A7387" s="0" t="s">
        <v>115</v>
      </c>
      <c r="B7387" s="0" t="s">
        <v>116</v>
      </c>
      <c r="C7387" s="0" t="s">
        <v>65</v>
      </c>
      <c r="D7387" s="0" t="s">
        <v>68</v>
      </c>
      <c r="E7387" s="0" t="n">
        <v>2028</v>
      </c>
      <c r="F7387" s="5" t="n">
        <v>23.5170292081508</v>
      </c>
      <c r="G7387" s="10" t="s">
        <v>4</v>
      </c>
    </row>
    <row r="7388" customFormat="false" ht="14.25" hidden="true" customHeight="false" outlineLevel="0" collapsed="false">
      <c r="A7388" s="0" t="s">
        <v>115</v>
      </c>
      <c r="B7388" s="0" t="s">
        <v>116</v>
      </c>
      <c r="C7388" s="0" t="s">
        <v>65</v>
      </c>
      <c r="D7388" s="0" t="s">
        <v>68</v>
      </c>
      <c r="E7388" s="0" t="n">
        <v>2029</v>
      </c>
      <c r="F7388" s="5" t="n">
        <v>23.8869692521508</v>
      </c>
      <c r="G7388" s="10" t="s">
        <v>4</v>
      </c>
    </row>
    <row r="7389" customFormat="false" ht="14.25" hidden="true" customHeight="false" outlineLevel="0" collapsed="false">
      <c r="A7389" s="0" t="s">
        <v>115</v>
      </c>
      <c r="B7389" s="0" t="s">
        <v>116</v>
      </c>
      <c r="C7389" s="0" t="s">
        <v>65</v>
      </c>
      <c r="D7389" s="0" t="s">
        <v>68</v>
      </c>
      <c r="E7389" s="0" t="n">
        <v>2030</v>
      </c>
      <c r="F7389" s="5" t="n">
        <v>24.4134410321508</v>
      </c>
      <c r="G7389" s="10" t="s">
        <v>4</v>
      </c>
    </row>
    <row r="7390" customFormat="false" ht="14.25" hidden="true" customHeight="false" outlineLevel="0" collapsed="false">
      <c r="A7390" s="0" t="s">
        <v>115</v>
      </c>
      <c r="B7390" s="0" t="s">
        <v>116</v>
      </c>
      <c r="C7390" s="0" t="s">
        <v>65</v>
      </c>
      <c r="D7390" s="0" t="s">
        <v>68</v>
      </c>
      <c r="E7390" s="0" t="n">
        <v>2031</v>
      </c>
      <c r="F7390" s="5" t="n">
        <v>25.5470065361508</v>
      </c>
      <c r="G7390" s="10" t="s">
        <v>4</v>
      </c>
    </row>
    <row r="7391" customFormat="false" ht="14.25" hidden="true" customHeight="false" outlineLevel="0" collapsed="false">
      <c r="A7391" s="0" t="s">
        <v>115</v>
      </c>
      <c r="B7391" s="0" t="s">
        <v>116</v>
      </c>
      <c r="C7391" s="0" t="s">
        <v>65</v>
      </c>
      <c r="D7391" s="0" t="s">
        <v>68</v>
      </c>
      <c r="E7391" s="0" t="n">
        <v>2032</v>
      </c>
      <c r="F7391" s="5" t="n">
        <v>26.5029651041508</v>
      </c>
      <c r="G7391" s="10" t="s">
        <v>4</v>
      </c>
    </row>
    <row r="7392" customFormat="false" ht="14.25" hidden="true" customHeight="false" outlineLevel="0" collapsed="false">
      <c r="A7392" s="0" t="s">
        <v>115</v>
      </c>
      <c r="B7392" s="0" t="s">
        <v>116</v>
      </c>
      <c r="C7392" s="0" t="s">
        <v>65</v>
      </c>
      <c r="D7392" s="0" t="s">
        <v>68</v>
      </c>
      <c r="E7392" s="0" t="n">
        <v>2033</v>
      </c>
      <c r="F7392" s="5" t="n">
        <v>27.2609760401508</v>
      </c>
      <c r="G7392" s="10" t="s">
        <v>4</v>
      </c>
    </row>
    <row r="7393" customFormat="false" ht="14.25" hidden="true" customHeight="false" outlineLevel="0" collapsed="false">
      <c r="A7393" s="0" t="s">
        <v>115</v>
      </c>
      <c r="B7393" s="0" t="s">
        <v>116</v>
      </c>
      <c r="C7393" s="0" t="s">
        <v>65</v>
      </c>
      <c r="D7393" s="0" t="s">
        <v>68</v>
      </c>
      <c r="E7393" s="0" t="n">
        <v>2034</v>
      </c>
      <c r="F7393" s="5" t="n">
        <v>27.9370542241508</v>
      </c>
      <c r="G7393" s="10" t="s">
        <v>4</v>
      </c>
    </row>
    <row r="7394" customFormat="false" ht="14.25" hidden="true" customHeight="false" outlineLevel="0" collapsed="false">
      <c r="A7394" s="0" t="s">
        <v>115</v>
      </c>
      <c r="B7394" s="0" t="s">
        <v>116</v>
      </c>
      <c r="C7394" s="0" t="s">
        <v>65</v>
      </c>
      <c r="D7394" s="0" t="s">
        <v>68</v>
      </c>
      <c r="E7394" s="0" t="n">
        <v>2035</v>
      </c>
      <c r="F7394" s="5" t="n">
        <v>28.8258249421508</v>
      </c>
      <c r="G7394" s="10" t="s">
        <v>4</v>
      </c>
    </row>
    <row r="7395" customFormat="false" ht="14.25" hidden="true" customHeight="false" outlineLevel="0" collapsed="false">
      <c r="A7395" s="0" t="s">
        <v>115</v>
      </c>
      <c r="B7395" s="0" t="s">
        <v>116</v>
      </c>
      <c r="C7395" s="0" t="s">
        <v>65</v>
      </c>
      <c r="D7395" s="0" t="s">
        <v>68</v>
      </c>
      <c r="E7395" s="0" t="n">
        <v>2036</v>
      </c>
      <c r="F7395" s="5" t="n">
        <v>29.4370601821508</v>
      </c>
      <c r="G7395" s="10" t="s">
        <v>4</v>
      </c>
    </row>
    <row r="7396" customFormat="false" ht="14.25" hidden="true" customHeight="false" outlineLevel="0" collapsed="false">
      <c r="A7396" s="0" t="s">
        <v>115</v>
      </c>
      <c r="B7396" s="0" t="s">
        <v>116</v>
      </c>
      <c r="C7396" s="0" t="s">
        <v>65</v>
      </c>
      <c r="D7396" s="0" t="s">
        <v>68</v>
      </c>
      <c r="E7396" s="0" t="n">
        <v>2037</v>
      </c>
      <c r="F7396" s="5" t="n">
        <v>30.0002697961508</v>
      </c>
      <c r="G7396" s="10" t="s">
        <v>4</v>
      </c>
    </row>
    <row r="7397" customFormat="false" ht="14.25" hidden="true" customHeight="false" outlineLevel="0" collapsed="false">
      <c r="A7397" s="0" t="s">
        <v>115</v>
      </c>
      <c r="B7397" s="0" t="s">
        <v>116</v>
      </c>
      <c r="C7397" s="0" t="s">
        <v>65</v>
      </c>
      <c r="D7397" s="0" t="s">
        <v>68</v>
      </c>
      <c r="E7397" s="0" t="n">
        <v>2038</v>
      </c>
      <c r="F7397" s="5" t="n">
        <v>30.5154537841508</v>
      </c>
      <c r="G7397" s="10" t="s">
        <v>4</v>
      </c>
    </row>
    <row r="7398" customFormat="false" ht="14.25" hidden="true" customHeight="false" outlineLevel="0" collapsed="false">
      <c r="A7398" s="0" t="s">
        <v>115</v>
      </c>
      <c r="B7398" s="0" t="s">
        <v>116</v>
      </c>
      <c r="C7398" s="0" t="s">
        <v>65</v>
      </c>
      <c r="D7398" s="0" t="s">
        <v>68</v>
      </c>
      <c r="E7398" s="0" t="n">
        <v>2039</v>
      </c>
      <c r="F7398" s="5" t="n">
        <v>31.0852123471508</v>
      </c>
      <c r="G7398" s="10" t="s">
        <v>4</v>
      </c>
    </row>
    <row r="7399" customFormat="false" ht="14.25" hidden="true" customHeight="false" outlineLevel="0" collapsed="false">
      <c r="A7399" s="0" t="s">
        <v>115</v>
      </c>
      <c r="B7399" s="0" t="s">
        <v>116</v>
      </c>
      <c r="C7399" s="0" t="s">
        <v>65</v>
      </c>
      <c r="D7399" s="0" t="s">
        <v>68</v>
      </c>
      <c r="E7399" s="0" t="n">
        <v>2040</v>
      </c>
      <c r="F7399" s="5" t="n">
        <v>31.9693204621508</v>
      </c>
      <c r="G7399" s="10" t="s">
        <v>4</v>
      </c>
    </row>
    <row r="7400" customFormat="false" ht="14.25" hidden="true" customHeight="false" outlineLevel="0" collapsed="false">
      <c r="A7400" s="0" t="s">
        <v>115</v>
      </c>
      <c r="B7400" s="0" t="s">
        <v>116</v>
      </c>
      <c r="C7400" s="0" t="s">
        <v>65</v>
      </c>
      <c r="D7400" s="0" t="s">
        <v>69</v>
      </c>
      <c r="E7400" s="0" t="n">
        <v>2024</v>
      </c>
      <c r="F7400" s="5" t="n">
        <v>0</v>
      </c>
      <c r="G7400" s="10" t="s">
        <v>4</v>
      </c>
    </row>
    <row r="7401" customFormat="false" ht="14.25" hidden="true" customHeight="false" outlineLevel="0" collapsed="false">
      <c r="A7401" s="0" t="s">
        <v>115</v>
      </c>
      <c r="B7401" s="0" t="s">
        <v>116</v>
      </c>
      <c r="C7401" s="0" t="s">
        <v>65</v>
      </c>
      <c r="D7401" s="0" t="s">
        <v>69</v>
      </c>
      <c r="E7401" s="0" t="n">
        <v>2025</v>
      </c>
      <c r="F7401" s="5" t="n">
        <v>-0.271843650762245</v>
      </c>
      <c r="G7401" s="10" t="s">
        <v>4</v>
      </c>
    </row>
    <row r="7402" customFormat="false" ht="14.25" hidden="true" customHeight="false" outlineLevel="0" collapsed="false">
      <c r="A7402" s="0" t="s">
        <v>115</v>
      </c>
      <c r="B7402" s="0" t="s">
        <v>116</v>
      </c>
      <c r="C7402" s="0" t="s">
        <v>65</v>
      </c>
      <c r="D7402" s="0" t="s">
        <v>69</v>
      </c>
      <c r="E7402" s="0" t="n">
        <v>2026</v>
      </c>
      <c r="F7402" s="5" t="n">
        <v>-1.19863898383312</v>
      </c>
      <c r="G7402" s="10" t="s">
        <v>4</v>
      </c>
    </row>
    <row r="7403" customFormat="false" ht="14.25" hidden="true" customHeight="false" outlineLevel="0" collapsed="false">
      <c r="A7403" s="0" t="s">
        <v>115</v>
      </c>
      <c r="B7403" s="0" t="s">
        <v>116</v>
      </c>
      <c r="C7403" s="0" t="s">
        <v>65</v>
      </c>
      <c r="D7403" s="0" t="s">
        <v>69</v>
      </c>
      <c r="E7403" s="0" t="n">
        <v>2027</v>
      </c>
      <c r="F7403" s="5" t="n">
        <v>-1.52744719008498</v>
      </c>
      <c r="G7403" s="10" t="s">
        <v>4</v>
      </c>
    </row>
    <row r="7404" customFormat="false" ht="14.25" hidden="true" customHeight="false" outlineLevel="0" collapsed="false">
      <c r="A7404" s="0" t="s">
        <v>115</v>
      </c>
      <c r="B7404" s="0" t="s">
        <v>116</v>
      </c>
      <c r="C7404" s="0" t="s">
        <v>65</v>
      </c>
      <c r="D7404" s="0" t="s">
        <v>69</v>
      </c>
      <c r="E7404" s="0" t="n">
        <v>2028</v>
      </c>
      <c r="F7404" s="5" t="n">
        <v>-1.91660986932849</v>
      </c>
      <c r="G7404" s="10" t="s">
        <v>4</v>
      </c>
    </row>
    <row r="7405" customFormat="false" ht="14.25" hidden="true" customHeight="false" outlineLevel="0" collapsed="false">
      <c r="A7405" s="0" t="s">
        <v>115</v>
      </c>
      <c r="B7405" s="0" t="s">
        <v>116</v>
      </c>
      <c r="C7405" s="0" t="s">
        <v>65</v>
      </c>
      <c r="D7405" s="0" t="s">
        <v>69</v>
      </c>
      <c r="E7405" s="0" t="n">
        <v>2029</v>
      </c>
      <c r="F7405" s="5" t="n">
        <v>-2.11323538423951</v>
      </c>
      <c r="G7405" s="10" t="s">
        <v>4</v>
      </c>
    </row>
    <row r="7406" customFormat="false" ht="14.25" hidden="true" customHeight="false" outlineLevel="0" collapsed="false">
      <c r="A7406" s="0" t="s">
        <v>115</v>
      </c>
      <c r="B7406" s="0" t="s">
        <v>116</v>
      </c>
      <c r="C7406" s="0" t="s">
        <v>65</v>
      </c>
      <c r="D7406" s="0" t="s">
        <v>69</v>
      </c>
      <c r="E7406" s="0" t="n">
        <v>2030</v>
      </c>
      <c r="F7406" s="5" t="n">
        <v>-2.65901362792411</v>
      </c>
      <c r="G7406" s="10" t="s">
        <v>4</v>
      </c>
    </row>
    <row r="7407" customFormat="false" ht="14.25" hidden="true" customHeight="false" outlineLevel="0" collapsed="false">
      <c r="A7407" s="0" t="s">
        <v>115</v>
      </c>
      <c r="B7407" s="0" t="s">
        <v>116</v>
      </c>
      <c r="C7407" s="0" t="s">
        <v>65</v>
      </c>
      <c r="D7407" s="0" t="s">
        <v>69</v>
      </c>
      <c r="E7407" s="0" t="n">
        <v>2031</v>
      </c>
      <c r="F7407" s="5" t="n">
        <v>-2.87698311552047</v>
      </c>
      <c r="G7407" s="10" t="s">
        <v>4</v>
      </c>
    </row>
    <row r="7408" customFormat="false" ht="14.25" hidden="true" customHeight="false" outlineLevel="0" collapsed="false">
      <c r="A7408" s="0" t="s">
        <v>115</v>
      </c>
      <c r="B7408" s="0" t="s">
        <v>116</v>
      </c>
      <c r="C7408" s="0" t="s">
        <v>65</v>
      </c>
      <c r="D7408" s="0" t="s">
        <v>69</v>
      </c>
      <c r="E7408" s="0" t="n">
        <v>2032</v>
      </c>
      <c r="F7408" s="5" t="n">
        <v>-2.83899282947473</v>
      </c>
      <c r="G7408" s="10" t="s">
        <v>4</v>
      </c>
    </row>
    <row r="7409" customFormat="false" ht="14.25" hidden="true" customHeight="false" outlineLevel="0" collapsed="false">
      <c r="A7409" s="0" t="s">
        <v>115</v>
      </c>
      <c r="B7409" s="0" t="s">
        <v>116</v>
      </c>
      <c r="C7409" s="0" t="s">
        <v>65</v>
      </c>
      <c r="D7409" s="0" t="s">
        <v>69</v>
      </c>
      <c r="E7409" s="0" t="n">
        <v>2033</v>
      </c>
      <c r="F7409" s="5" t="n">
        <v>-2.76060281040366</v>
      </c>
      <c r="G7409" s="10" t="s">
        <v>4</v>
      </c>
    </row>
    <row r="7410" customFormat="false" ht="14.25" hidden="true" customHeight="false" outlineLevel="0" collapsed="false">
      <c r="A7410" s="0" t="s">
        <v>115</v>
      </c>
      <c r="B7410" s="0" t="s">
        <v>116</v>
      </c>
      <c r="C7410" s="0" t="s">
        <v>65</v>
      </c>
      <c r="D7410" s="0" t="s">
        <v>69</v>
      </c>
      <c r="E7410" s="0" t="n">
        <v>2034</v>
      </c>
      <c r="F7410" s="5" t="n">
        <v>-3.40561947326911</v>
      </c>
      <c r="G7410" s="10" t="s">
        <v>4</v>
      </c>
    </row>
    <row r="7411" customFormat="false" ht="14.25" hidden="true" customHeight="false" outlineLevel="0" collapsed="false">
      <c r="A7411" s="0" t="s">
        <v>115</v>
      </c>
      <c r="B7411" s="0" t="s">
        <v>116</v>
      </c>
      <c r="C7411" s="0" t="s">
        <v>65</v>
      </c>
      <c r="D7411" s="0" t="s">
        <v>69</v>
      </c>
      <c r="E7411" s="0" t="n">
        <v>2035</v>
      </c>
      <c r="F7411" s="5" t="n">
        <v>-4.02224453927353</v>
      </c>
      <c r="G7411" s="10" t="s">
        <v>4</v>
      </c>
    </row>
    <row r="7412" customFormat="false" ht="14.25" hidden="true" customHeight="false" outlineLevel="0" collapsed="false">
      <c r="A7412" s="0" t="s">
        <v>115</v>
      </c>
      <c r="B7412" s="0" t="s">
        <v>116</v>
      </c>
      <c r="C7412" s="0" t="s">
        <v>65</v>
      </c>
      <c r="D7412" s="0" t="s">
        <v>69</v>
      </c>
      <c r="E7412" s="0" t="n">
        <v>2036</v>
      </c>
      <c r="F7412" s="5" t="n">
        <v>-4.38123178841627</v>
      </c>
      <c r="G7412" s="10" t="s">
        <v>4</v>
      </c>
    </row>
    <row r="7413" customFormat="false" ht="14.25" hidden="true" customHeight="false" outlineLevel="0" collapsed="false">
      <c r="A7413" s="0" t="s">
        <v>115</v>
      </c>
      <c r="B7413" s="0" t="s">
        <v>116</v>
      </c>
      <c r="C7413" s="0" t="s">
        <v>65</v>
      </c>
      <c r="D7413" s="0" t="s">
        <v>69</v>
      </c>
      <c r="E7413" s="0" t="n">
        <v>2037</v>
      </c>
      <c r="F7413" s="5" t="n">
        <v>-4.95675614280077</v>
      </c>
      <c r="G7413" s="10" t="s">
        <v>4</v>
      </c>
    </row>
    <row r="7414" customFormat="false" ht="14.25" hidden="true" customHeight="false" outlineLevel="0" collapsed="false">
      <c r="A7414" s="0" t="s">
        <v>115</v>
      </c>
      <c r="B7414" s="0" t="s">
        <v>116</v>
      </c>
      <c r="C7414" s="0" t="s">
        <v>65</v>
      </c>
      <c r="D7414" s="0" t="s">
        <v>69</v>
      </c>
      <c r="E7414" s="0" t="n">
        <v>2038</v>
      </c>
      <c r="F7414" s="5" t="n">
        <v>-5.5790761321223</v>
      </c>
      <c r="G7414" s="10" t="s">
        <v>4</v>
      </c>
    </row>
    <row r="7415" customFormat="false" ht="14.25" hidden="true" customHeight="false" outlineLevel="0" collapsed="false">
      <c r="A7415" s="0" t="s">
        <v>115</v>
      </c>
      <c r="B7415" s="0" t="s">
        <v>116</v>
      </c>
      <c r="C7415" s="0" t="s">
        <v>65</v>
      </c>
      <c r="D7415" s="0" t="s">
        <v>69</v>
      </c>
      <c r="E7415" s="0" t="n">
        <v>2039</v>
      </c>
      <c r="F7415" s="5" t="n">
        <v>-6.18149931693311</v>
      </c>
      <c r="G7415" s="10" t="s">
        <v>4</v>
      </c>
    </row>
    <row r="7416" customFormat="false" ht="14.25" hidden="true" customHeight="false" outlineLevel="0" collapsed="false">
      <c r="A7416" s="0" t="s">
        <v>115</v>
      </c>
      <c r="B7416" s="0" t="s">
        <v>116</v>
      </c>
      <c r="C7416" s="0" t="s">
        <v>65</v>
      </c>
      <c r="D7416" s="0" t="s">
        <v>69</v>
      </c>
      <c r="E7416" s="0" t="n">
        <v>2040</v>
      </c>
      <c r="F7416" s="5" t="n">
        <v>-6.47155265399241</v>
      </c>
      <c r="G7416" s="10" t="s">
        <v>4</v>
      </c>
    </row>
    <row r="7417" customFormat="false" ht="14.25" hidden="true" customHeight="false" outlineLevel="0" collapsed="false">
      <c r="A7417" s="0" t="s">
        <v>115</v>
      </c>
      <c r="B7417" s="0" t="s">
        <v>116</v>
      </c>
      <c r="C7417" s="0" t="s">
        <v>65</v>
      </c>
      <c r="D7417" s="0" t="s">
        <v>70</v>
      </c>
      <c r="E7417" s="0" t="n">
        <v>2024</v>
      </c>
      <c r="F7417" s="5" t="n">
        <v>0</v>
      </c>
      <c r="G7417" s="10" t="s">
        <v>4</v>
      </c>
    </row>
    <row r="7418" customFormat="false" ht="14.25" hidden="true" customHeight="false" outlineLevel="0" collapsed="false">
      <c r="A7418" s="0" t="s">
        <v>115</v>
      </c>
      <c r="B7418" s="0" t="s">
        <v>116</v>
      </c>
      <c r="C7418" s="0" t="s">
        <v>65</v>
      </c>
      <c r="D7418" s="0" t="s">
        <v>70</v>
      </c>
      <c r="E7418" s="0" t="n">
        <v>2025</v>
      </c>
      <c r="F7418" s="5" t="n">
        <v>332.220628207418</v>
      </c>
      <c r="G7418" s="10" t="s">
        <v>4</v>
      </c>
    </row>
    <row r="7419" customFormat="false" ht="14.25" hidden="true" customHeight="false" outlineLevel="0" collapsed="false">
      <c r="A7419" s="0" t="s">
        <v>115</v>
      </c>
      <c r="B7419" s="0" t="s">
        <v>116</v>
      </c>
      <c r="C7419" s="0" t="s">
        <v>65</v>
      </c>
      <c r="D7419" s="0" t="s">
        <v>70</v>
      </c>
      <c r="E7419" s="0" t="n">
        <v>2026</v>
      </c>
      <c r="F7419" s="5" t="n">
        <v>321.823020010179</v>
      </c>
      <c r="G7419" s="10" t="s">
        <v>4</v>
      </c>
    </row>
    <row r="7420" customFormat="false" ht="14.25" hidden="true" customHeight="false" outlineLevel="0" collapsed="false">
      <c r="A7420" s="0" t="s">
        <v>115</v>
      </c>
      <c r="B7420" s="0" t="s">
        <v>116</v>
      </c>
      <c r="C7420" s="0" t="s">
        <v>65</v>
      </c>
      <c r="D7420" s="0" t="s">
        <v>70</v>
      </c>
      <c r="E7420" s="0" t="n">
        <v>2027</v>
      </c>
      <c r="F7420" s="5" t="n">
        <v>321.061426908194</v>
      </c>
      <c r="G7420" s="10" t="s">
        <v>4</v>
      </c>
    </row>
    <row r="7421" customFormat="false" ht="14.25" hidden="true" customHeight="false" outlineLevel="0" collapsed="false">
      <c r="A7421" s="0" t="s">
        <v>115</v>
      </c>
      <c r="B7421" s="0" t="s">
        <v>116</v>
      </c>
      <c r="C7421" s="0" t="s">
        <v>65</v>
      </c>
      <c r="D7421" s="0" t="s">
        <v>70</v>
      </c>
      <c r="E7421" s="0" t="n">
        <v>2028</v>
      </c>
      <c r="F7421" s="5" t="n">
        <v>317.787032195627</v>
      </c>
      <c r="G7421" s="10" t="s">
        <v>4</v>
      </c>
    </row>
    <row r="7422" customFormat="false" ht="14.25" hidden="true" customHeight="false" outlineLevel="0" collapsed="false">
      <c r="A7422" s="0" t="s">
        <v>115</v>
      </c>
      <c r="B7422" s="0" t="s">
        <v>116</v>
      </c>
      <c r="C7422" s="0" t="s">
        <v>65</v>
      </c>
      <c r="D7422" s="0" t="s">
        <v>70</v>
      </c>
      <c r="E7422" s="0" t="n">
        <v>2029</v>
      </c>
      <c r="F7422" s="5" t="n">
        <v>318.541775573146</v>
      </c>
      <c r="G7422" s="10" t="s">
        <v>4</v>
      </c>
    </row>
    <row r="7423" customFormat="false" ht="14.25" hidden="true" customHeight="false" outlineLevel="0" collapsed="false">
      <c r="A7423" s="0" t="s">
        <v>115</v>
      </c>
      <c r="B7423" s="0" t="s">
        <v>116</v>
      </c>
      <c r="C7423" s="0" t="s">
        <v>65</v>
      </c>
      <c r="D7423" s="0" t="s">
        <v>70</v>
      </c>
      <c r="E7423" s="0" t="n">
        <v>2030</v>
      </c>
      <c r="F7423" s="5" t="n">
        <v>321.59751776438</v>
      </c>
      <c r="G7423" s="10" t="s">
        <v>4</v>
      </c>
    </row>
    <row r="7424" customFormat="false" ht="14.25" hidden="true" customHeight="false" outlineLevel="0" collapsed="false">
      <c r="A7424" s="0" t="s">
        <v>115</v>
      </c>
      <c r="B7424" s="0" t="s">
        <v>116</v>
      </c>
      <c r="C7424" s="0" t="s">
        <v>65</v>
      </c>
      <c r="D7424" s="0" t="s">
        <v>70</v>
      </c>
      <c r="E7424" s="0" t="n">
        <v>2031</v>
      </c>
      <c r="F7424" s="5" t="n">
        <v>330.858066588582</v>
      </c>
      <c r="G7424" s="10" t="s">
        <v>4</v>
      </c>
    </row>
    <row r="7425" customFormat="false" ht="14.25" hidden="true" customHeight="false" outlineLevel="0" collapsed="false">
      <c r="A7425" s="0" t="s">
        <v>115</v>
      </c>
      <c r="B7425" s="0" t="s">
        <v>116</v>
      </c>
      <c r="C7425" s="0" t="s">
        <v>65</v>
      </c>
      <c r="D7425" s="0" t="s">
        <v>70</v>
      </c>
      <c r="E7425" s="0" t="n">
        <v>2032</v>
      </c>
      <c r="F7425" s="5" t="n">
        <v>339.110015720202</v>
      </c>
      <c r="G7425" s="10" t="s">
        <v>4</v>
      </c>
    </row>
    <row r="7426" customFormat="false" ht="14.25" hidden="true" customHeight="false" outlineLevel="0" collapsed="false">
      <c r="A7426" s="0" t="s">
        <v>115</v>
      </c>
      <c r="B7426" s="0" t="s">
        <v>116</v>
      </c>
      <c r="C7426" s="0" t="s">
        <v>65</v>
      </c>
      <c r="D7426" s="0" t="s">
        <v>70</v>
      </c>
      <c r="E7426" s="0" t="n">
        <v>2033</v>
      </c>
      <c r="F7426" s="5" t="n">
        <v>343.412622863847</v>
      </c>
      <c r="G7426" s="10" t="s">
        <v>4</v>
      </c>
    </row>
    <row r="7427" customFormat="false" ht="14.25" hidden="true" customHeight="false" outlineLevel="0" collapsed="false">
      <c r="A7427" s="0" t="s">
        <v>115</v>
      </c>
      <c r="B7427" s="0" t="s">
        <v>116</v>
      </c>
      <c r="C7427" s="0" t="s">
        <v>65</v>
      </c>
      <c r="D7427" s="0" t="s">
        <v>70</v>
      </c>
      <c r="E7427" s="0" t="n">
        <v>2034</v>
      </c>
      <c r="F7427" s="5" t="n">
        <v>346.92617864152</v>
      </c>
      <c r="G7427" s="10" t="s">
        <v>4</v>
      </c>
    </row>
    <row r="7428" customFormat="false" ht="14.25" hidden="true" customHeight="false" outlineLevel="0" collapsed="false">
      <c r="A7428" s="0" t="s">
        <v>115</v>
      </c>
      <c r="B7428" s="0" t="s">
        <v>116</v>
      </c>
      <c r="C7428" s="0" t="s">
        <v>65</v>
      </c>
      <c r="D7428" s="0" t="s">
        <v>70</v>
      </c>
      <c r="E7428" s="0" t="n">
        <v>2035</v>
      </c>
      <c r="F7428" s="5" t="n">
        <v>350.430355956749</v>
      </c>
      <c r="G7428" s="10" t="s">
        <v>4</v>
      </c>
    </row>
    <row r="7429" customFormat="false" ht="14.25" hidden="true" customHeight="false" outlineLevel="0" collapsed="false">
      <c r="A7429" s="0" t="s">
        <v>115</v>
      </c>
      <c r="B7429" s="0" t="s">
        <v>116</v>
      </c>
      <c r="C7429" s="0" t="s">
        <v>65</v>
      </c>
      <c r="D7429" s="0" t="s">
        <v>70</v>
      </c>
      <c r="E7429" s="0" t="n">
        <v>2036</v>
      </c>
      <c r="F7429" s="5" t="n">
        <v>352.431308381652</v>
      </c>
      <c r="G7429" s="10" t="s">
        <v>4</v>
      </c>
    </row>
    <row r="7430" customFormat="false" ht="14.25" hidden="true" customHeight="false" outlineLevel="0" collapsed="false">
      <c r="A7430" s="0" t="s">
        <v>115</v>
      </c>
      <c r="B7430" s="0" t="s">
        <v>116</v>
      </c>
      <c r="C7430" s="0" t="s">
        <v>65</v>
      </c>
      <c r="D7430" s="0" t="s">
        <v>70</v>
      </c>
      <c r="E7430" s="0" t="n">
        <v>2037</v>
      </c>
      <c r="F7430" s="5" t="n">
        <v>354.808404160747</v>
      </c>
      <c r="G7430" s="10" t="s">
        <v>4</v>
      </c>
    </row>
    <row r="7431" customFormat="false" ht="14.25" hidden="true" customHeight="false" outlineLevel="0" collapsed="false">
      <c r="A7431" s="0" t="s">
        <v>115</v>
      </c>
      <c r="B7431" s="0" t="s">
        <v>116</v>
      </c>
      <c r="C7431" s="0" t="s">
        <v>65</v>
      </c>
      <c r="D7431" s="0" t="s">
        <v>70</v>
      </c>
      <c r="E7431" s="0" t="n">
        <v>2038</v>
      </c>
      <c r="F7431" s="5" t="n">
        <v>356.945949665576</v>
      </c>
      <c r="G7431" s="10" t="s">
        <v>4</v>
      </c>
    </row>
    <row r="7432" customFormat="false" ht="14.25" hidden="true" customHeight="false" outlineLevel="0" collapsed="false">
      <c r="A7432" s="0" t="s">
        <v>115</v>
      </c>
      <c r="B7432" s="0" t="s">
        <v>116</v>
      </c>
      <c r="C7432" s="0" t="s">
        <v>65</v>
      </c>
      <c r="D7432" s="0" t="s">
        <v>70</v>
      </c>
      <c r="E7432" s="0" t="n">
        <v>2039</v>
      </c>
      <c r="F7432" s="5" t="n">
        <v>358.720127594855</v>
      </c>
      <c r="G7432" s="10" t="s">
        <v>4</v>
      </c>
    </row>
    <row r="7433" customFormat="false" ht="14.25" hidden="true" customHeight="false" outlineLevel="0" collapsed="false">
      <c r="A7433" s="0" t="s">
        <v>115</v>
      </c>
      <c r="B7433" s="0" t="s">
        <v>116</v>
      </c>
      <c r="C7433" s="0" t="s">
        <v>65</v>
      </c>
      <c r="D7433" s="0" t="s">
        <v>70</v>
      </c>
      <c r="E7433" s="0" t="n">
        <v>2040</v>
      </c>
      <c r="F7433" s="5" t="n">
        <v>360.984734071015</v>
      </c>
      <c r="G7433" s="10" t="s">
        <v>4</v>
      </c>
    </row>
    <row r="7434" customFormat="false" ht="14.25" hidden="true" customHeight="false" outlineLevel="0" collapsed="false">
      <c r="A7434" s="0" t="s">
        <v>115</v>
      </c>
      <c r="B7434" s="0" t="s">
        <v>116</v>
      </c>
      <c r="C7434" s="0" t="s">
        <v>65</v>
      </c>
      <c r="D7434" s="0" t="s">
        <v>71</v>
      </c>
      <c r="E7434" s="0" t="n">
        <v>2024</v>
      </c>
      <c r="F7434" s="5" t="n">
        <v>0</v>
      </c>
      <c r="G7434" s="10" t="s">
        <v>4</v>
      </c>
    </row>
    <row r="7435" customFormat="false" ht="14.25" hidden="true" customHeight="false" outlineLevel="0" collapsed="false">
      <c r="A7435" s="0" t="s">
        <v>115</v>
      </c>
      <c r="B7435" s="0" t="s">
        <v>116</v>
      </c>
      <c r="C7435" s="0" t="s">
        <v>65</v>
      </c>
      <c r="D7435" s="0" t="s">
        <v>71</v>
      </c>
      <c r="E7435" s="0" t="n">
        <v>2025</v>
      </c>
      <c r="F7435" s="5" t="n">
        <v>472.65626822343</v>
      </c>
      <c r="G7435" s="10" t="s">
        <v>4</v>
      </c>
    </row>
    <row r="7436" customFormat="false" ht="14.25" hidden="true" customHeight="false" outlineLevel="0" collapsed="false">
      <c r="A7436" s="0" t="s">
        <v>115</v>
      </c>
      <c r="B7436" s="0" t="s">
        <v>116</v>
      </c>
      <c r="C7436" s="0" t="s">
        <v>65</v>
      </c>
      <c r="D7436" s="0" t="s">
        <v>71</v>
      </c>
      <c r="E7436" s="0" t="n">
        <v>2026</v>
      </c>
      <c r="F7436" s="5" t="n">
        <v>464.863251885429</v>
      </c>
      <c r="G7436" s="10" t="s">
        <v>4</v>
      </c>
    </row>
    <row r="7437" customFormat="false" ht="14.25" hidden="true" customHeight="false" outlineLevel="0" collapsed="false">
      <c r="A7437" s="0" t="s">
        <v>115</v>
      </c>
      <c r="B7437" s="0" t="s">
        <v>116</v>
      </c>
      <c r="C7437" s="0" t="s">
        <v>65</v>
      </c>
      <c r="D7437" s="0" t="s">
        <v>71</v>
      </c>
      <c r="E7437" s="0" t="n">
        <v>2027</v>
      </c>
      <c r="F7437" s="5" t="n">
        <v>471.695978210058</v>
      </c>
      <c r="G7437" s="10" t="s">
        <v>4</v>
      </c>
    </row>
    <row r="7438" customFormat="false" ht="14.25" hidden="true" customHeight="false" outlineLevel="0" collapsed="false">
      <c r="A7438" s="0" t="s">
        <v>115</v>
      </c>
      <c r="B7438" s="0" t="s">
        <v>116</v>
      </c>
      <c r="C7438" s="0" t="s">
        <v>65</v>
      </c>
      <c r="D7438" s="0" t="s">
        <v>71</v>
      </c>
      <c r="E7438" s="0" t="n">
        <v>2028</v>
      </c>
      <c r="F7438" s="5" t="n">
        <v>475.693868296396</v>
      </c>
      <c r="G7438" s="10" t="s">
        <v>4</v>
      </c>
    </row>
    <row r="7439" customFormat="false" ht="14.25" hidden="true" customHeight="false" outlineLevel="0" collapsed="false">
      <c r="A7439" s="0" t="s">
        <v>115</v>
      </c>
      <c r="B7439" s="0" t="s">
        <v>116</v>
      </c>
      <c r="C7439" s="0" t="s">
        <v>65</v>
      </c>
      <c r="D7439" s="0" t="s">
        <v>71</v>
      </c>
      <c r="E7439" s="0" t="n">
        <v>2029</v>
      </c>
      <c r="F7439" s="5" t="n">
        <v>480.119078265568</v>
      </c>
      <c r="G7439" s="10" t="s">
        <v>4</v>
      </c>
    </row>
    <row r="7440" customFormat="false" ht="14.25" hidden="true" customHeight="false" outlineLevel="0" collapsed="false">
      <c r="A7440" s="0" t="s">
        <v>115</v>
      </c>
      <c r="B7440" s="0" t="s">
        <v>116</v>
      </c>
      <c r="C7440" s="0" t="s">
        <v>65</v>
      </c>
      <c r="D7440" s="0" t="s">
        <v>71</v>
      </c>
      <c r="E7440" s="0" t="n">
        <v>2030</v>
      </c>
      <c r="F7440" s="5" t="n">
        <v>487.896069801882</v>
      </c>
      <c r="G7440" s="10" t="s">
        <v>4</v>
      </c>
    </row>
    <row r="7441" customFormat="false" ht="14.25" hidden="true" customHeight="false" outlineLevel="0" collapsed="false">
      <c r="A7441" s="0" t="s">
        <v>115</v>
      </c>
      <c r="B7441" s="0" t="s">
        <v>116</v>
      </c>
      <c r="C7441" s="0" t="s">
        <v>65</v>
      </c>
      <c r="D7441" s="0" t="s">
        <v>71</v>
      </c>
      <c r="E7441" s="0" t="n">
        <v>2031</v>
      </c>
      <c r="F7441" s="5" t="n">
        <v>505.868986210591</v>
      </c>
      <c r="G7441" s="10" t="s">
        <v>4</v>
      </c>
    </row>
    <row r="7442" customFormat="false" ht="14.25" hidden="true" customHeight="false" outlineLevel="0" collapsed="false">
      <c r="A7442" s="0" t="s">
        <v>115</v>
      </c>
      <c r="B7442" s="0" t="s">
        <v>116</v>
      </c>
      <c r="C7442" s="0" t="s">
        <v>65</v>
      </c>
      <c r="D7442" s="0" t="s">
        <v>71</v>
      </c>
      <c r="E7442" s="0" t="n">
        <v>2032</v>
      </c>
      <c r="F7442" s="5" t="n">
        <v>521.109290365329</v>
      </c>
      <c r="G7442" s="10" t="s">
        <v>4</v>
      </c>
    </row>
    <row r="7443" customFormat="false" ht="14.25" hidden="true" customHeight="false" outlineLevel="0" collapsed="false">
      <c r="A7443" s="0" t="s">
        <v>115</v>
      </c>
      <c r="B7443" s="0" t="s">
        <v>116</v>
      </c>
      <c r="C7443" s="0" t="s">
        <v>65</v>
      </c>
      <c r="D7443" s="0" t="s">
        <v>71</v>
      </c>
      <c r="E7443" s="0" t="n">
        <v>2033</v>
      </c>
      <c r="F7443" s="5" t="n">
        <v>531.111620378771</v>
      </c>
      <c r="G7443" s="10" t="s">
        <v>4</v>
      </c>
    </row>
    <row r="7444" customFormat="false" ht="14.25" hidden="true" customHeight="false" outlineLevel="0" collapsed="false">
      <c r="A7444" s="0" t="s">
        <v>115</v>
      </c>
      <c r="B7444" s="0" t="s">
        <v>116</v>
      </c>
      <c r="C7444" s="0" t="s">
        <v>65</v>
      </c>
      <c r="D7444" s="0" t="s">
        <v>71</v>
      </c>
      <c r="E7444" s="0" t="n">
        <v>2034</v>
      </c>
      <c r="F7444" s="5" t="n">
        <v>539.717490901551</v>
      </c>
      <c r="G7444" s="10" t="s">
        <v>4</v>
      </c>
    </row>
    <row r="7445" customFormat="false" ht="14.25" hidden="true" customHeight="false" outlineLevel="0" collapsed="false">
      <c r="A7445" s="0" t="s">
        <v>115</v>
      </c>
      <c r="B7445" s="0" t="s">
        <v>116</v>
      </c>
      <c r="C7445" s="0" t="s">
        <v>65</v>
      </c>
      <c r="D7445" s="0" t="s">
        <v>71</v>
      </c>
      <c r="E7445" s="0" t="n">
        <v>2035</v>
      </c>
      <c r="F7445" s="5" t="n">
        <v>548.404833412867</v>
      </c>
      <c r="G7445" s="10" t="s">
        <v>4</v>
      </c>
    </row>
    <row r="7446" customFormat="false" ht="14.25" hidden="true" customHeight="false" outlineLevel="0" collapsed="false">
      <c r="A7446" s="0" t="s">
        <v>115</v>
      </c>
      <c r="B7446" s="0" t="s">
        <v>116</v>
      </c>
      <c r="C7446" s="0" t="s">
        <v>65</v>
      </c>
      <c r="D7446" s="0" t="s">
        <v>71</v>
      </c>
      <c r="E7446" s="0" t="n">
        <v>2036</v>
      </c>
      <c r="F7446" s="5" t="n">
        <v>555.067044474938</v>
      </c>
      <c r="G7446" s="10" t="s">
        <v>4</v>
      </c>
    </row>
    <row r="7447" customFormat="false" ht="14.25" hidden="true" customHeight="false" outlineLevel="0" collapsed="false">
      <c r="A7447" s="0" t="s">
        <v>115</v>
      </c>
      <c r="B7447" s="0" t="s">
        <v>116</v>
      </c>
      <c r="C7447" s="0" t="s">
        <v>65</v>
      </c>
      <c r="D7447" s="0" t="s">
        <v>71</v>
      </c>
      <c r="E7447" s="0" t="n">
        <v>2037</v>
      </c>
      <c r="F7447" s="5" t="n">
        <v>561.538575630178</v>
      </c>
      <c r="G7447" s="10" t="s">
        <v>4</v>
      </c>
    </row>
    <row r="7448" customFormat="false" ht="14.25" hidden="true" customHeight="false" outlineLevel="0" collapsed="false">
      <c r="A7448" s="0" t="s">
        <v>115</v>
      </c>
      <c r="B7448" s="0" t="s">
        <v>116</v>
      </c>
      <c r="C7448" s="0" t="s">
        <v>65</v>
      </c>
      <c r="D7448" s="0" t="s">
        <v>71</v>
      </c>
      <c r="E7448" s="0" t="n">
        <v>2038</v>
      </c>
      <c r="F7448" s="5" t="n">
        <v>568.009804465971</v>
      </c>
      <c r="G7448" s="10" t="s">
        <v>4</v>
      </c>
    </row>
    <row r="7449" customFormat="false" ht="14.25" hidden="true" customHeight="false" outlineLevel="0" collapsed="false">
      <c r="A7449" s="0" t="s">
        <v>115</v>
      </c>
      <c r="B7449" s="0" t="s">
        <v>116</v>
      </c>
      <c r="C7449" s="0" t="s">
        <v>65</v>
      </c>
      <c r="D7449" s="0" t="s">
        <v>71</v>
      </c>
      <c r="E7449" s="0" t="n">
        <v>2039</v>
      </c>
      <c r="F7449" s="5" t="n">
        <v>574.61604158883</v>
      </c>
      <c r="G7449" s="10" t="s">
        <v>4</v>
      </c>
    </row>
    <row r="7450" customFormat="false" ht="14.25" hidden="true" customHeight="false" outlineLevel="0" collapsed="false">
      <c r="A7450" s="0" t="s">
        <v>115</v>
      </c>
      <c r="B7450" s="0" t="s">
        <v>116</v>
      </c>
      <c r="C7450" s="0" t="s">
        <v>65</v>
      </c>
      <c r="D7450" s="0" t="s">
        <v>71</v>
      </c>
      <c r="E7450" s="0" t="n">
        <v>2040</v>
      </c>
      <c r="F7450" s="5" t="n">
        <v>582.114313298721</v>
      </c>
      <c r="G7450" s="10" t="s">
        <v>4</v>
      </c>
    </row>
    <row r="7451" customFormat="false" ht="14.25" hidden="true" customHeight="false" outlineLevel="0" collapsed="false">
      <c r="A7451" s="0" t="s">
        <v>115</v>
      </c>
      <c r="B7451" s="0" t="s">
        <v>116</v>
      </c>
      <c r="C7451" s="0" t="s">
        <v>72</v>
      </c>
      <c r="D7451" s="0" t="s">
        <v>56</v>
      </c>
      <c r="E7451" s="0" t="n">
        <v>2024</v>
      </c>
      <c r="F7451" s="5" t="n">
        <v>0</v>
      </c>
      <c r="G7451" s="10" t="s">
        <v>4</v>
      </c>
    </row>
    <row r="7452" customFormat="false" ht="14.25" hidden="true" customHeight="false" outlineLevel="0" collapsed="false">
      <c r="A7452" s="0" t="s">
        <v>115</v>
      </c>
      <c r="B7452" s="0" t="s">
        <v>116</v>
      </c>
      <c r="C7452" s="0" t="s">
        <v>72</v>
      </c>
      <c r="D7452" s="0" t="s">
        <v>56</v>
      </c>
      <c r="E7452" s="0" t="n">
        <v>2025</v>
      </c>
      <c r="F7452" s="5" t="n">
        <v>46.5615529953709</v>
      </c>
      <c r="G7452" s="10" t="s">
        <v>4</v>
      </c>
    </row>
    <row r="7453" customFormat="false" ht="14.25" hidden="true" customHeight="false" outlineLevel="0" collapsed="false">
      <c r="A7453" s="0" t="s">
        <v>115</v>
      </c>
      <c r="B7453" s="0" t="s">
        <v>116</v>
      </c>
      <c r="C7453" s="0" t="s">
        <v>72</v>
      </c>
      <c r="D7453" s="0" t="s">
        <v>56</v>
      </c>
      <c r="E7453" s="0" t="n">
        <v>2026</v>
      </c>
      <c r="F7453" s="5" t="n">
        <v>45.6093663122578</v>
      </c>
      <c r="G7453" s="10" t="s">
        <v>4</v>
      </c>
    </row>
    <row r="7454" customFormat="false" ht="14.25" hidden="true" customHeight="false" outlineLevel="0" collapsed="false">
      <c r="A7454" s="0" t="s">
        <v>115</v>
      </c>
      <c r="B7454" s="0" t="s">
        <v>116</v>
      </c>
      <c r="C7454" s="0" t="s">
        <v>72</v>
      </c>
      <c r="D7454" s="0" t="s">
        <v>56</v>
      </c>
      <c r="E7454" s="0" t="n">
        <v>2027</v>
      </c>
      <c r="F7454" s="5" t="n">
        <v>45.771490736632</v>
      </c>
      <c r="G7454" s="10" t="s">
        <v>4</v>
      </c>
    </row>
    <row r="7455" customFormat="false" ht="14.25" hidden="true" customHeight="false" outlineLevel="0" collapsed="false">
      <c r="A7455" s="0" t="s">
        <v>115</v>
      </c>
      <c r="B7455" s="0" t="s">
        <v>116</v>
      </c>
      <c r="C7455" s="0" t="s">
        <v>72</v>
      </c>
      <c r="D7455" s="0" t="s">
        <v>56</v>
      </c>
      <c r="E7455" s="0" t="n">
        <v>2028</v>
      </c>
      <c r="F7455" s="5" t="n">
        <v>45.9523345128637</v>
      </c>
      <c r="G7455" s="10" t="s">
        <v>4</v>
      </c>
    </row>
    <row r="7456" customFormat="false" ht="14.25" hidden="true" customHeight="false" outlineLevel="0" collapsed="false">
      <c r="A7456" s="0" t="s">
        <v>115</v>
      </c>
      <c r="B7456" s="0" t="s">
        <v>116</v>
      </c>
      <c r="C7456" s="0" t="s">
        <v>72</v>
      </c>
      <c r="D7456" s="0" t="s">
        <v>56</v>
      </c>
      <c r="E7456" s="0" t="n">
        <v>2029</v>
      </c>
      <c r="F7456" s="5" t="n">
        <v>46.2047223529914</v>
      </c>
      <c r="G7456" s="10" t="s">
        <v>4</v>
      </c>
    </row>
    <row r="7457" customFormat="false" ht="14.25" hidden="true" customHeight="false" outlineLevel="0" collapsed="false">
      <c r="A7457" s="0" t="s">
        <v>115</v>
      </c>
      <c r="B7457" s="0" t="s">
        <v>116</v>
      </c>
      <c r="C7457" s="0" t="s">
        <v>72</v>
      </c>
      <c r="D7457" s="0" t="s">
        <v>56</v>
      </c>
      <c r="E7457" s="0" t="n">
        <v>2030</v>
      </c>
      <c r="F7457" s="5" t="n">
        <v>46.8600297192949</v>
      </c>
      <c r="G7457" s="10" t="s">
        <v>4</v>
      </c>
    </row>
    <row r="7458" customFormat="false" ht="14.25" hidden="true" customHeight="false" outlineLevel="0" collapsed="false">
      <c r="A7458" s="0" t="s">
        <v>115</v>
      </c>
      <c r="B7458" s="0" t="s">
        <v>116</v>
      </c>
      <c r="C7458" s="0" t="s">
        <v>72</v>
      </c>
      <c r="D7458" s="0" t="s">
        <v>56</v>
      </c>
      <c r="E7458" s="0" t="n">
        <v>2031</v>
      </c>
      <c r="F7458" s="5" t="n">
        <v>48.5648264450826</v>
      </c>
      <c r="G7458" s="10" t="s">
        <v>4</v>
      </c>
    </row>
    <row r="7459" customFormat="false" ht="14.25" hidden="true" customHeight="false" outlineLevel="0" collapsed="false">
      <c r="A7459" s="0" t="s">
        <v>115</v>
      </c>
      <c r="B7459" s="0" t="s">
        <v>116</v>
      </c>
      <c r="C7459" s="0" t="s">
        <v>72</v>
      </c>
      <c r="D7459" s="0" t="s">
        <v>56</v>
      </c>
      <c r="E7459" s="0" t="n">
        <v>2032</v>
      </c>
      <c r="F7459" s="5" t="n">
        <v>50.1365397100641</v>
      </c>
      <c r="G7459" s="10" t="s">
        <v>4</v>
      </c>
    </row>
    <row r="7460" customFormat="false" ht="14.25" hidden="true" customHeight="false" outlineLevel="0" collapsed="false">
      <c r="A7460" s="0" t="s">
        <v>115</v>
      </c>
      <c r="B7460" s="0" t="s">
        <v>116</v>
      </c>
      <c r="C7460" s="0" t="s">
        <v>72</v>
      </c>
      <c r="D7460" s="0" t="s">
        <v>56</v>
      </c>
      <c r="E7460" s="0" t="n">
        <v>2033</v>
      </c>
      <c r="F7460" s="5" t="n">
        <v>51.2137709439598</v>
      </c>
      <c r="G7460" s="10" t="s">
        <v>4</v>
      </c>
    </row>
    <row r="7461" customFormat="false" ht="14.25" hidden="true" customHeight="false" outlineLevel="0" collapsed="false">
      <c r="A7461" s="0" t="s">
        <v>115</v>
      </c>
      <c r="B7461" s="0" t="s">
        <v>116</v>
      </c>
      <c r="C7461" s="0" t="s">
        <v>72</v>
      </c>
      <c r="D7461" s="0" t="s">
        <v>56</v>
      </c>
      <c r="E7461" s="0" t="n">
        <v>2034</v>
      </c>
      <c r="F7461" s="5" t="n">
        <v>52.1916774374046</v>
      </c>
      <c r="G7461" s="10" t="s">
        <v>4</v>
      </c>
    </row>
    <row r="7462" customFormat="false" ht="14.25" hidden="true" customHeight="false" outlineLevel="0" collapsed="false">
      <c r="A7462" s="0" t="s">
        <v>115</v>
      </c>
      <c r="B7462" s="0" t="s">
        <v>116</v>
      </c>
      <c r="C7462" s="0" t="s">
        <v>72</v>
      </c>
      <c r="D7462" s="0" t="s">
        <v>56</v>
      </c>
      <c r="E7462" s="0" t="n">
        <v>2035</v>
      </c>
      <c r="F7462" s="5" t="n">
        <v>53.1482909472324</v>
      </c>
      <c r="G7462" s="10" t="s">
        <v>4</v>
      </c>
    </row>
    <row r="7463" customFormat="false" ht="14.25" hidden="true" customHeight="false" outlineLevel="0" collapsed="false">
      <c r="A7463" s="0" t="s">
        <v>115</v>
      </c>
      <c r="B7463" s="0" t="s">
        <v>116</v>
      </c>
      <c r="C7463" s="0" t="s">
        <v>72</v>
      </c>
      <c r="D7463" s="0" t="s">
        <v>56</v>
      </c>
      <c r="E7463" s="0" t="n">
        <v>2036</v>
      </c>
      <c r="F7463" s="5" t="n">
        <v>53.7860272901409</v>
      </c>
      <c r="G7463" s="10" t="s">
        <v>4</v>
      </c>
    </row>
    <row r="7464" customFormat="false" ht="14.25" hidden="true" customHeight="false" outlineLevel="0" collapsed="false">
      <c r="A7464" s="0" t="s">
        <v>115</v>
      </c>
      <c r="B7464" s="0" t="s">
        <v>116</v>
      </c>
      <c r="C7464" s="0" t="s">
        <v>72</v>
      </c>
      <c r="D7464" s="0" t="s">
        <v>56</v>
      </c>
      <c r="E7464" s="0" t="n">
        <v>2037</v>
      </c>
      <c r="F7464" s="5" t="n">
        <v>54.4676695507378</v>
      </c>
      <c r="G7464" s="10" t="s">
        <v>4</v>
      </c>
    </row>
    <row r="7465" customFormat="false" ht="14.25" hidden="true" customHeight="false" outlineLevel="0" collapsed="false">
      <c r="A7465" s="0" t="s">
        <v>115</v>
      </c>
      <c r="B7465" s="0" t="s">
        <v>116</v>
      </c>
      <c r="C7465" s="0" t="s">
        <v>72</v>
      </c>
      <c r="D7465" s="0" t="s">
        <v>56</v>
      </c>
      <c r="E7465" s="0" t="n">
        <v>2038</v>
      </c>
      <c r="F7465" s="5" t="n">
        <v>55.0812211974833</v>
      </c>
      <c r="G7465" s="10" t="s">
        <v>4</v>
      </c>
    </row>
    <row r="7466" customFormat="false" ht="14.25" hidden="true" customHeight="false" outlineLevel="0" collapsed="false">
      <c r="A7466" s="0" t="s">
        <v>115</v>
      </c>
      <c r="B7466" s="0" t="s">
        <v>116</v>
      </c>
      <c r="C7466" s="0" t="s">
        <v>72</v>
      </c>
      <c r="D7466" s="0" t="s">
        <v>56</v>
      </c>
      <c r="E7466" s="0" t="n">
        <v>2039</v>
      </c>
      <c r="F7466" s="5" t="n">
        <v>55.7905332606547</v>
      </c>
      <c r="G7466" s="10" t="s">
        <v>4</v>
      </c>
    </row>
    <row r="7467" customFormat="false" ht="14.25" hidden="true" customHeight="false" outlineLevel="0" collapsed="false">
      <c r="A7467" s="0" t="s">
        <v>115</v>
      </c>
      <c r="B7467" s="0" t="s">
        <v>116</v>
      </c>
      <c r="C7467" s="0" t="s">
        <v>72</v>
      </c>
      <c r="D7467" s="0" t="s">
        <v>56</v>
      </c>
      <c r="E7467" s="0" t="n">
        <v>2040</v>
      </c>
      <c r="F7467" s="5" t="n">
        <v>56.4808732853462</v>
      </c>
      <c r="G7467" s="10" t="s">
        <v>4</v>
      </c>
    </row>
    <row r="7468" customFormat="false" ht="14.25" hidden="true" customHeight="false" outlineLevel="0" collapsed="false">
      <c r="A7468" s="0" t="s">
        <v>115</v>
      </c>
      <c r="B7468" s="0" t="s">
        <v>116</v>
      </c>
      <c r="C7468" s="0" t="s">
        <v>72</v>
      </c>
      <c r="D7468" s="0" t="s">
        <v>73</v>
      </c>
      <c r="E7468" s="0" t="n">
        <v>2024</v>
      </c>
      <c r="F7468" s="5" t="n">
        <v>0</v>
      </c>
      <c r="G7468" s="10" t="s">
        <v>4</v>
      </c>
    </row>
    <row r="7469" customFormat="false" ht="14.25" hidden="true" customHeight="false" outlineLevel="0" collapsed="false">
      <c r="A7469" s="0" t="s">
        <v>115</v>
      </c>
      <c r="B7469" s="0" t="s">
        <v>116</v>
      </c>
      <c r="C7469" s="0" t="s">
        <v>72</v>
      </c>
      <c r="D7469" s="0" t="s">
        <v>73</v>
      </c>
      <c r="E7469" s="0" t="n">
        <v>2025</v>
      </c>
      <c r="F7469" s="5" t="n">
        <v>0.012127629776159</v>
      </c>
      <c r="G7469" s="10" t="s">
        <v>4</v>
      </c>
    </row>
    <row r="7470" customFormat="false" ht="14.25" hidden="true" customHeight="false" outlineLevel="0" collapsed="false">
      <c r="A7470" s="0" t="s">
        <v>115</v>
      </c>
      <c r="B7470" s="0" t="s">
        <v>116</v>
      </c>
      <c r="C7470" s="0" t="s">
        <v>72</v>
      </c>
      <c r="D7470" s="0" t="s">
        <v>73</v>
      </c>
      <c r="E7470" s="0" t="n">
        <v>2026</v>
      </c>
      <c r="F7470" s="5" t="n">
        <v>0.0605485415999423</v>
      </c>
      <c r="G7470" s="10" t="s">
        <v>4</v>
      </c>
    </row>
    <row r="7471" customFormat="false" ht="14.25" hidden="true" customHeight="false" outlineLevel="0" collapsed="false">
      <c r="A7471" s="0" t="s">
        <v>115</v>
      </c>
      <c r="B7471" s="0" t="s">
        <v>116</v>
      </c>
      <c r="C7471" s="0" t="s">
        <v>72</v>
      </c>
      <c r="D7471" s="0" t="s">
        <v>73</v>
      </c>
      <c r="E7471" s="0" t="n">
        <v>2027</v>
      </c>
      <c r="F7471" s="5" t="n">
        <v>0.0579692538526685</v>
      </c>
      <c r="G7471" s="10" t="s">
        <v>4</v>
      </c>
    </row>
    <row r="7472" customFormat="false" ht="14.25" hidden="true" customHeight="false" outlineLevel="0" collapsed="false">
      <c r="A7472" s="0" t="s">
        <v>115</v>
      </c>
      <c r="B7472" s="0" t="s">
        <v>116</v>
      </c>
      <c r="C7472" s="0" t="s">
        <v>72</v>
      </c>
      <c r="D7472" s="0" t="s">
        <v>73</v>
      </c>
      <c r="E7472" s="0" t="n">
        <v>2028</v>
      </c>
      <c r="F7472" s="5" t="n">
        <v>0.124641082923837</v>
      </c>
      <c r="G7472" s="10" t="s">
        <v>4</v>
      </c>
    </row>
    <row r="7473" customFormat="false" ht="14.25" hidden="true" customHeight="false" outlineLevel="0" collapsed="false">
      <c r="A7473" s="0" t="s">
        <v>115</v>
      </c>
      <c r="B7473" s="0" t="s">
        <v>116</v>
      </c>
      <c r="C7473" s="0" t="s">
        <v>72</v>
      </c>
      <c r="D7473" s="0" t="s">
        <v>73</v>
      </c>
      <c r="E7473" s="0" t="n">
        <v>2029</v>
      </c>
      <c r="F7473" s="5" t="n">
        <v>0.123833952851971</v>
      </c>
      <c r="G7473" s="10" t="s">
        <v>4</v>
      </c>
    </row>
    <row r="7474" customFormat="false" ht="14.25" hidden="true" customHeight="false" outlineLevel="0" collapsed="false">
      <c r="A7474" s="0" t="s">
        <v>115</v>
      </c>
      <c r="B7474" s="0" t="s">
        <v>116</v>
      </c>
      <c r="C7474" s="0" t="s">
        <v>72</v>
      </c>
      <c r="D7474" s="0" t="s">
        <v>73</v>
      </c>
      <c r="E7474" s="0" t="n">
        <v>2030</v>
      </c>
      <c r="F7474" s="5" t="n">
        <v>0.152209055715883</v>
      </c>
      <c r="G7474" s="10" t="s">
        <v>4</v>
      </c>
    </row>
    <row r="7475" customFormat="false" ht="14.25" hidden="true" customHeight="false" outlineLevel="0" collapsed="false">
      <c r="A7475" s="0" t="s">
        <v>115</v>
      </c>
      <c r="B7475" s="0" t="s">
        <v>116</v>
      </c>
      <c r="C7475" s="0" t="s">
        <v>72</v>
      </c>
      <c r="D7475" s="0" t="s">
        <v>73</v>
      </c>
      <c r="E7475" s="0" t="n">
        <v>2031</v>
      </c>
      <c r="F7475" s="5" t="n">
        <v>0.124467146886854</v>
      </c>
      <c r="G7475" s="10" t="s">
        <v>4</v>
      </c>
    </row>
    <row r="7476" customFormat="false" ht="14.25" hidden="true" customHeight="false" outlineLevel="0" collapsed="false">
      <c r="A7476" s="0" t="s">
        <v>115</v>
      </c>
      <c r="B7476" s="0" t="s">
        <v>116</v>
      </c>
      <c r="C7476" s="0" t="s">
        <v>72</v>
      </c>
      <c r="D7476" s="0" t="s">
        <v>73</v>
      </c>
      <c r="E7476" s="0" t="n">
        <v>2032</v>
      </c>
      <c r="F7476" s="5" t="n">
        <v>0.219046918256632</v>
      </c>
      <c r="G7476" s="10" t="s">
        <v>4</v>
      </c>
    </row>
    <row r="7477" customFormat="false" ht="14.25" hidden="true" customHeight="false" outlineLevel="0" collapsed="false">
      <c r="A7477" s="0" t="s">
        <v>115</v>
      </c>
      <c r="B7477" s="0" t="s">
        <v>116</v>
      </c>
      <c r="C7477" s="0" t="s">
        <v>72</v>
      </c>
      <c r="D7477" s="0" t="s">
        <v>73</v>
      </c>
      <c r="E7477" s="0" t="n">
        <v>2033</v>
      </c>
      <c r="F7477" s="5" t="n">
        <v>0.272401170220811</v>
      </c>
      <c r="G7477" s="10" t="s">
        <v>4</v>
      </c>
    </row>
    <row r="7478" customFormat="false" ht="14.25" hidden="true" customHeight="false" outlineLevel="0" collapsed="false">
      <c r="A7478" s="0" t="s">
        <v>115</v>
      </c>
      <c r="B7478" s="0" t="s">
        <v>116</v>
      </c>
      <c r="C7478" s="0" t="s">
        <v>72</v>
      </c>
      <c r="D7478" s="0" t="s">
        <v>73</v>
      </c>
      <c r="E7478" s="0" t="n">
        <v>2034</v>
      </c>
      <c r="F7478" s="5" t="n">
        <v>0.340360878960752</v>
      </c>
      <c r="G7478" s="10" t="s">
        <v>4</v>
      </c>
    </row>
    <row r="7479" customFormat="false" ht="14.25" hidden="true" customHeight="false" outlineLevel="0" collapsed="false">
      <c r="A7479" s="0" t="s">
        <v>115</v>
      </c>
      <c r="B7479" s="0" t="s">
        <v>116</v>
      </c>
      <c r="C7479" s="0" t="s">
        <v>72</v>
      </c>
      <c r="D7479" s="0" t="s">
        <v>73</v>
      </c>
      <c r="E7479" s="0" t="n">
        <v>2035</v>
      </c>
      <c r="F7479" s="5" t="n">
        <v>0.349966888074642</v>
      </c>
      <c r="G7479" s="10" t="s">
        <v>4</v>
      </c>
    </row>
    <row r="7480" customFormat="false" ht="14.25" hidden="true" customHeight="false" outlineLevel="0" collapsed="false">
      <c r="A7480" s="0" t="s">
        <v>115</v>
      </c>
      <c r="B7480" s="0" t="s">
        <v>116</v>
      </c>
      <c r="C7480" s="0" t="s">
        <v>72</v>
      </c>
      <c r="D7480" s="0" t="s">
        <v>73</v>
      </c>
      <c r="E7480" s="0" t="n">
        <v>2036</v>
      </c>
      <c r="F7480" s="5" t="n">
        <v>0.357283621801601</v>
      </c>
      <c r="G7480" s="10" t="s">
        <v>4</v>
      </c>
    </row>
    <row r="7481" customFormat="false" ht="14.25" hidden="true" customHeight="false" outlineLevel="0" collapsed="false">
      <c r="A7481" s="0" t="s">
        <v>115</v>
      </c>
      <c r="B7481" s="0" t="s">
        <v>116</v>
      </c>
      <c r="C7481" s="0" t="s">
        <v>72</v>
      </c>
      <c r="D7481" s="0" t="s">
        <v>73</v>
      </c>
      <c r="E7481" s="0" t="n">
        <v>2037</v>
      </c>
      <c r="F7481" s="5" t="n">
        <v>0.436492981679519</v>
      </c>
      <c r="G7481" s="10" t="s">
        <v>4</v>
      </c>
    </row>
    <row r="7482" customFormat="false" ht="14.25" hidden="true" customHeight="false" outlineLevel="0" collapsed="false">
      <c r="A7482" s="0" t="s">
        <v>115</v>
      </c>
      <c r="B7482" s="0" t="s">
        <v>116</v>
      </c>
      <c r="C7482" s="0" t="s">
        <v>72</v>
      </c>
      <c r="D7482" s="0" t="s">
        <v>73</v>
      </c>
      <c r="E7482" s="0" t="n">
        <v>2038</v>
      </c>
      <c r="F7482" s="5" t="n">
        <v>0.459446669683841</v>
      </c>
      <c r="G7482" s="10" t="s">
        <v>4</v>
      </c>
    </row>
    <row r="7483" customFormat="false" ht="14.25" hidden="true" customHeight="false" outlineLevel="0" collapsed="false">
      <c r="A7483" s="0" t="s">
        <v>115</v>
      </c>
      <c r="B7483" s="0" t="s">
        <v>116</v>
      </c>
      <c r="C7483" s="0" t="s">
        <v>72</v>
      </c>
      <c r="D7483" s="0" t="s">
        <v>73</v>
      </c>
      <c r="E7483" s="0" t="n">
        <v>2039</v>
      </c>
      <c r="F7483" s="5" t="n">
        <v>0.563665974320024</v>
      </c>
      <c r="G7483" s="10" t="s">
        <v>4</v>
      </c>
    </row>
    <row r="7484" customFormat="false" ht="14.25" hidden="true" customHeight="false" outlineLevel="0" collapsed="false">
      <c r="A7484" s="0" t="s">
        <v>115</v>
      </c>
      <c r="B7484" s="0" t="s">
        <v>116</v>
      </c>
      <c r="C7484" s="0" t="s">
        <v>72</v>
      </c>
      <c r="D7484" s="0" t="s">
        <v>73</v>
      </c>
      <c r="E7484" s="0" t="n">
        <v>2040</v>
      </c>
      <c r="F7484" s="5" t="n">
        <v>0.565578614515966</v>
      </c>
      <c r="G7484" s="10" t="s">
        <v>4</v>
      </c>
    </row>
    <row r="7485" customFormat="false" ht="14.25" hidden="true" customHeight="false" outlineLevel="0" collapsed="false">
      <c r="A7485" s="0" t="s">
        <v>115</v>
      </c>
      <c r="B7485" s="0" t="s">
        <v>116</v>
      </c>
      <c r="C7485" s="0" t="s">
        <v>72</v>
      </c>
      <c r="D7485" s="0" t="s">
        <v>74</v>
      </c>
      <c r="E7485" s="0" t="n">
        <v>2024</v>
      </c>
      <c r="F7485" s="5" t="n">
        <v>0</v>
      </c>
      <c r="G7485" s="10" t="s">
        <v>4</v>
      </c>
    </row>
    <row r="7486" customFormat="false" ht="14.25" hidden="true" customHeight="false" outlineLevel="0" collapsed="false">
      <c r="A7486" s="0" t="s">
        <v>115</v>
      </c>
      <c r="B7486" s="0" t="s">
        <v>116</v>
      </c>
      <c r="C7486" s="0" t="s">
        <v>72</v>
      </c>
      <c r="D7486" s="0" t="s">
        <v>74</v>
      </c>
      <c r="E7486" s="0" t="n">
        <v>2025</v>
      </c>
      <c r="F7486" s="5" t="n">
        <v>0.185110137602826</v>
      </c>
      <c r="G7486" s="10" t="s">
        <v>4</v>
      </c>
    </row>
    <row r="7487" customFormat="false" ht="14.25" hidden="true" customHeight="false" outlineLevel="0" collapsed="false">
      <c r="A7487" s="0" t="s">
        <v>115</v>
      </c>
      <c r="B7487" s="0" t="s">
        <v>116</v>
      </c>
      <c r="C7487" s="0" t="s">
        <v>72</v>
      </c>
      <c r="D7487" s="0" t="s">
        <v>74</v>
      </c>
      <c r="E7487" s="0" t="n">
        <v>2026</v>
      </c>
      <c r="F7487" s="5" t="n">
        <v>0.919608631485119</v>
      </c>
      <c r="G7487" s="10" t="s">
        <v>4</v>
      </c>
    </row>
    <row r="7488" customFormat="false" ht="14.25" hidden="true" customHeight="false" outlineLevel="0" collapsed="false">
      <c r="A7488" s="0" t="s">
        <v>115</v>
      </c>
      <c r="B7488" s="0" t="s">
        <v>116</v>
      </c>
      <c r="C7488" s="0" t="s">
        <v>72</v>
      </c>
      <c r="D7488" s="0" t="s">
        <v>74</v>
      </c>
      <c r="E7488" s="0" t="n">
        <v>2027</v>
      </c>
      <c r="F7488" s="5" t="n">
        <v>0.880419794743469</v>
      </c>
      <c r="G7488" s="10" t="s">
        <v>4</v>
      </c>
    </row>
    <row r="7489" customFormat="false" ht="14.25" hidden="true" customHeight="false" outlineLevel="0" collapsed="false">
      <c r="A7489" s="0" t="s">
        <v>115</v>
      </c>
      <c r="B7489" s="0" t="s">
        <v>116</v>
      </c>
      <c r="C7489" s="0" t="s">
        <v>72</v>
      </c>
      <c r="D7489" s="0" t="s">
        <v>74</v>
      </c>
      <c r="E7489" s="0" t="n">
        <v>2028</v>
      </c>
      <c r="F7489" s="5" t="n">
        <v>1.88191526941185</v>
      </c>
      <c r="G7489" s="10" t="s">
        <v>4</v>
      </c>
    </row>
    <row r="7490" customFormat="false" ht="14.25" hidden="true" customHeight="false" outlineLevel="0" collapsed="false">
      <c r="A7490" s="0" t="s">
        <v>115</v>
      </c>
      <c r="B7490" s="0" t="s">
        <v>116</v>
      </c>
      <c r="C7490" s="0" t="s">
        <v>72</v>
      </c>
      <c r="D7490" s="0" t="s">
        <v>74</v>
      </c>
      <c r="E7490" s="0" t="n">
        <v>2029</v>
      </c>
      <c r="F7490" s="5" t="n">
        <v>1.87017650768448</v>
      </c>
      <c r="G7490" s="10" t="s">
        <v>4</v>
      </c>
    </row>
    <row r="7491" customFormat="false" ht="14.25" hidden="true" customHeight="false" outlineLevel="0" collapsed="false">
      <c r="A7491" s="0" t="s">
        <v>115</v>
      </c>
      <c r="B7491" s="0" t="s">
        <v>116</v>
      </c>
      <c r="C7491" s="0" t="s">
        <v>72</v>
      </c>
      <c r="D7491" s="0" t="s">
        <v>74</v>
      </c>
      <c r="E7491" s="0" t="n">
        <v>2030</v>
      </c>
      <c r="F7491" s="5" t="n">
        <v>2.29382811738896</v>
      </c>
      <c r="G7491" s="10" t="s">
        <v>4</v>
      </c>
    </row>
    <row r="7492" customFormat="false" ht="14.25" hidden="true" customHeight="false" outlineLevel="0" collapsed="false">
      <c r="A7492" s="0" t="s">
        <v>115</v>
      </c>
      <c r="B7492" s="0" t="s">
        <v>116</v>
      </c>
      <c r="C7492" s="0" t="s">
        <v>72</v>
      </c>
      <c r="D7492" s="0" t="s">
        <v>74</v>
      </c>
      <c r="E7492" s="0" t="n">
        <v>2031</v>
      </c>
      <c r="F7492" s="5" t="n">
        <v>1.88110194956304</v>
      </c>
      <c r="G7492" s="10" t="s">
        <v>4</v>
      </c>
    </row>
    <row r="7493" customFormat="false" ht="14.25" hidden="true" customHeight="false" outlineLevel="0" collapsed="false">
      <c r="A7493" s="0" t="s">
        <v>115</v>
      </c>
      <c r="B7493" s="0" t="s">
        <v>116</v>
      </c>
      <c r="C7493" s="0" t="s">
        <v>72</v>
      </c>
      <c r="D7493" s="0" t="s">
        <v>74</v>
      </c>
      <c r="E7493" s="0" t="n">
        <v>2032</v>
      </c>
      <c r="F7493" s="5" t="n">
        <v>3.2877570047434</v>
      </c>
      <c r="G7493" s="10" t="s">
        <v>4</v>
      </c>
    </row>
    <row r="7494" customFormat="false" ht="14.25" hidden="true" customHeight="false" outlineLevel="0" collapsed="false">
      <c r="A7494" s="0" t="s">
        <v>115</v>
      </c>
      <c r="B7494" s="0" t="s">
        <v>116</v>
      </c>
      <c r="C7494" s="0" t="s">
        <v>72</v>
      </c>
      <c r="D7494" s="0" t="s">
        <v>74</v>
      </c>
      <c r="E7494" s="0" t="n">
        <v>2033</v>
      </c>
      <c r="F7494" s="5" t="n">
        <v>4.07485848735423</v>
      </c>
      <c r="G7494" s="10" t="s">
        <v>4</v>
      </c>
    </row>
    <row r="7495" customFormat="false" ht="14.25" hidden="true" customHeight="false" outlineLevel="0" collapsed="false">
      <c r="A7495" s="0" t="s">
        <v>115</v>
      </c>
      <c r="B7495" s="0" t="s">
        <v>116</v>
      </c>
      <c r="C7495" s="0" t="s">
        <v>72</v>
      </c>
      <c r="D7495" s="0" t="s">
        <v>74</v>
      </c>
      <c r="E7495" s="0" t="n">
        <v>2034</v>
      </c>
      <c r="F7495" s="5" t="n">
        <v>5.07074438237484</v>
      </c>
      <c r="G7495" s="10" t="s">
        <v>4</v>
      </c>
    </row>
    <row r="7496" customFormat="false" ht="14.25" hidden="true" customHeight="false" outlineLevel="0" collapsed="false">
      <c r="A7496" s="0" t="s">
        <v>115</v>
      </c>
      <c r="B7496" s="0" t="s">
        <v>116</v>
      </c>
      <c r="C7496" s="0" t="s">
        <v>72</v>
      </c>
      <c r="D7496" s="0" t="s">
        <v>74</v>
      </c>
      <c r="E7496" s="0" t="n">
        <v>2035</v>
      </c>
      <c r="F7496" s="5" t="n">
        <v>5.21331109120315</v>
      </c>
      <c r="G7496" s="10" t="s">
        <v>4</v>
      </c>
    </row>
    <row r="7497" customFormat="false" ht="14.25" hidden="true" customHeight="false" outlineLevel="0" collapsed="false">
      <c r="A7497" s="0" t="s">
        <v>115</v>
      </c>
      <c r="B7497" s="0" t="s">
        <v>116</v>
      </c>
      <c r="C7497" s="0" t="s">
        <v>72</v>
      </c>
      <c r="D7497" s="0" t="s">
        <v>74</v>
      </c>
      <c r="E7497" s="0" t="n">
        <v>2036</v>
      </c>
      <c r="F7497" s="5" t="n">
        <v>5.32175727628494</v>
      </c>
      <c r="G7497" s="10" t="s">
        <v>4</v>
      </c>
    </row>
    <row r="7498" customFormat="false" ht="14.25" hidden="true" customHeight="false" outlineLevel="0" collapsed="false">
      <c r="A7498" s="0" t="s">
        <v>115</v>
      </c>
      <c r="B7498" s="0" t="s">
        <v>116</v>
      </c>
      <c r="C7498" s="0" t="s">
        <v>72</v>
      </c>
      <c r="D7498" s="0" t="s">
        <v>74</v>
      </c>
      <c r="E7498" s="0" t="n">
        <v>2037</v>
      </c>
      <c r="F7498" s="5" t="n">
        <v>6.47302739864218</v>
      </c>
      <c r="G7498" s="10" t="s">
        <v>4</v>
      </c>
    </row>
    <row r="7499" customFormat="false" ht="14.25" hidden="true" customHeight="false" outlineLevel="0" collapsed="false">
      <c r="A7499" s="0" t="s">
        <v>115</v>
      </c>
      <c r="B7499" s="0" t="s">
        <v>116</v>
      </c>
      <c r="C7499" s="0" t="s">
        <v>72</v>
      </c>
      <c r="D7499" s="0" t="s">
        <v>74</v>
      </c>
      <c r="E7499" s="0" t="n">
        <v>2038</v>
      </c>
      <c r="F7499" s="5" t="n">
        <v>6.80694352568314</v>
      </c>
      <c r="G7499" s="10" t="s">
        <v>4</v>
      </c>
    </row>
    <row r="7500" customFormat="false" ht="14.25" hidden="true" customHeight="false" outlineLevel="0" collapsed="false">
      <c r="A7500" s="0" t="s">
        <v>115</v>
      </c>
      <c r="B7500" s="0" t="s">
        <v>116</v>
      </c>
      <c r="C7500" s="0" t="s">
        <v>72</v>
      </c>
      <c r="D7500" s="0" t="s">
        <v>74</v>
      </c>
      <c r="E7500" s="0" t="n">
        <v>2039</v>
      </c>
      <c r="F7500" s="5" t="n">
        <v>8.30734398245654</v>
      </c>
      <c r="G7500" s="10" t="s">
        <v>4</v>
      </c>
    </row>
    <row r="7501" customFormat="false" ht="14.25" hidden="true" customHeight="false" outlineLevel="0" collapsed="false">
      <c r="A7501" s="0" t="s">
        <v>115</v>
      </c>
      <c r="B7501" s="0" t="s">
        <v>116</v>
      </c>
      <c r="C7501" s="0" t="s">
        <v>72</v>
      </c>
      <c r="D7501" s="0" t="s">
        <v>74</v>
      </c>
      <c r="E7501" s="0" t="n">
        <v>2040</v>
      </c>
      <c r="F7501" s="5" t="n">
        <v>8.33834315546574</v>
      </c>
      <c r="G7501" s="10" t="s">
        <v>4</v>
      </c>
    </row>
    <row r="7502" customFormat="false" ht="14.25" hidden="true" customHeight="false" outlineLevel="0" collapsed="false">
      <c r="A7502" s="0" t="s">
        <v>115</v>
      </c>
      <c r="B7502" s="0" t="s">
        <v>116</v>
      </c>
      <c r="C7502" s="0" t="s">
        <v>72</v>
      </c>
      <c r="D7502" s="0" t="s">
        <v>71</v>
      </c>
      <c r="E7502" s="0" t="n">
        <v>2024</v>
      </c>
      <c r="F7502" s="5" t="n">
        <v>0</v>
      </c>
      <c r="G7502" s="10" t="s">
        <v>4</v>
      </c>
    </row>
    <row r="7503" customFormat="false" ht="14.25" hidden="true" customHeight="false" outlineLevel="0" collapsed="false">
      <c r="A7503" s="0" t="s">
        <v>115</v>
      </c>
      <c r="B7503" s="0" t="s">
        <v>116</v>
      </c>
      <c r="C7503" s="0" t="s">
        <v>72</v>
      </c>
      <c r="D7503" s="0" t="s">
        <v>71</v>
      </c>
      <c r="E7503" s="0" t="n">
        <v>2025</v>
      </c>
      <c r="F7503" s="5" t="n">
        <v>46.7587907627499</v>
      </c>
      <c r="G7503" s="10" t="s">
        <v>4</v>
      </c>
    </row>
    <row r="7504" customFormat="false" ht="14.25" hidden="true" customHeight="false" outlineLevel="0" collapsed="false">
      <c r="A7504" s="0" t="s">
        <v>115</v>
      </c>
      <c r="B7504" s="0" t="s">
        <v>116</v>
      </c>
      <c r="C7504" s="0" t="s">
        <v>72</v>
      </c>
      <c r="D7504" s="0" t="s">
        <v>71</v>
      </c>
      <c r="E7504" s="0" t="n">
        <v>2026</v>
      </c>
      <c r="F7504" s="5" t="n">
        <v>46.5895234853428</v>
      </c>
      <c r="G7504" s="10" t="s">
        <v>4</v>
      </c>
    </row>
    <row r="7505" customFormat="false" ht="14.25" hidden="true" customHeight="false" outlineLevel="0" collapsed="false">
      <c r="A7505" s="0" t="s">
        <v>115</v>
      </c>
      <c r="B7505" s="0" t="s">
        <v>116</v>
      </c>
      <c r="C7505" s="0" t="s">
        <v>72</v>
      </c>
      <c r="D7505" s="0" t="s">
        <v>71</v>
      </c>
      <c r="E7505" s="0" t="n">
        <v>2027</v>
      </c>
      <c r="F7505" s="5" t="n">
        <v>46.7098797852281</v>
      </c>
      <c r="G7505" s="10" t="s">
        <v>4</v>
      </c>
    </row>
    <row r="7506" customFormat="false" ht="14.25" hidden="true" customHeight="false" outlineLevel="0" collapsed="false">
      <c r="A7506" s="0" t="s">
        <v>115</v>
      </c>
      <c r="B7506" s="0" t="s">
        <v>116</v>
      </c>
      <c r="C7506" s="0" t="s">
        <v>72</v>
      </c>
      <c r="D7506" s="0" t="s">
        <v>71</v>
      </c>
      <c r="E7506" s="0" t="n">
        <v>2028</v>
      </c>
      <c r="F7506" s="5" t="n">
        <v>47.9588908651993</v>
      </c>
      <c r="G7506" s="10" t="s">
        <v>4</v>
      </c>
    </row>
    <row r="7507" customFormat="false" ht="14.25" hidden="true" customHeight="false" outlineLevel="0" collapsed="false">
      <c r="A7507" s="0" t="s">
        <v>115</v>
      </c>
      <c r="B7507" s="0" t="s">
        <v>116</v>
      </c>
      <c r="C7507" s="0" t="s">
        <v>72</v>
      </c>
      <c r="D7507" s="0" t="s">
        <v>71</v>
      </c>
      <c r="E7507" s="0" t="n">
        <v>2029</v>
      </c>
      <c r="F7507" s="5" t="n">
        <v>48.1987328135278</v>
      </c>
      <c r="G7507" s="10" t="s">
        <v>4</v>
      </c>
    </row>
    <row r="7508" customFormat="false" ht="14.25" hidden="true" customHeight="false" outlineLevel="0" collapsed="false">
      <c r="A7508" s="0" t="s">
        <v>115</v>
      </c>
      <c r="B7508" s="0" t="s">
        <v>116</v>
      </c>
      <c r="C7508" s="0" t="s">
        <v>72</v>
      </c>
      <c r="D7508" s="0" t="s">
        <v>71</v>
      </c>
      <c r="E7508" s="0" t="n">
        <v>2030</v>
      </c>
      <c r="F7508" s="5" t="n">
        <v>49.3060668923997</v>
      </c>
      <c r="G7508" s="10" t="s">
        <v>4</v>
      </c>
    </row>
    <row r="7509" customFormat="false" ht="14.25" hidden="true" customHeight="false" outlineLevel="0" collapsed="false">
      <c r="A7509" s="0" t="s">
        <v>115</v>
      </c>
      <c r="B7509" s="0" t="s">
        <v>116</v>
      </c>
      <c r="C7509" s="0" t="s">
        <v>72</v>
      </c>
      <c r="D7509" s="0" t="s">
        <v>71</v>
      </c>
      <c r="E7509" s="0" t="n">
        <v>2031</v>
      </c>
      <c r="F7509" s="5" t="n">
        <v>50.5703955415325</v>
      </c>
      <c r="G7509" s="10" t="s">
        <v>4</v>
      </c>
    </row>
    <row r="7510" customFormat="false" ht="14.25" hidden="true" customHeight="false" outlineLevel="0" collapsed="false">
      <c r="A7510" s="0" t="s">
        <v>115</v>
      </c>
      <c r="B7510" s="0" t="s">
        <v>116</v>
      </c>
      <c r="C7510" s="0" t="s">
        <v>72</v>
      </c>
      <c r="D7510" s="0" t="s">
        <v>71</v>
      </c>
      <c r="E7510" s="0" t="n">
        <v>2032</v>
      </c>
      <c r="F7510" s="5" t="n">
        <v>53.6433436330641</v>
      </c>
      <c r="G7510" s="10" t="s">
        <v>4</v>
      </c>
    </row>
    <row r="7511" customFormat="false" ht="14.25" hidden="true" customHeight="false" outlineLevel="0" collapsed="false">
      <c r="A7511" s="0" t="s">
        <v>115</v>
      </c>
      <c r="B7511" s="0" t="s">
        <v>116</v>
      </c>
      <c r="C7511" s="0" t="s">
        <v>72</v>
      </c>
      <c r="D7511" s="0" t="s">
        <v>71</v>
      </c>
      <c r="E7511" s="0" t="n">
        <v>2033</v>
      </c>
      <c r="F7511" s="5" t="n">
        <v>55.5610306015349</v>
      </c>
      <c r="G7511" s="10" t="s">
        <v>4</v>
      </c>
    </row>
    <row r="7512" customFormat="false" ht="14.25" hidden="true" customHeight="false" outlineLevel="0" collapsed="false">
      <c r="A7512" s="0" t="s">
        <v>115</v>
      </c>
      <c r="B7512" s="0" t="s">
        <v>116</v>
      </c>
      <c r="C7512" s="0" t="s">
        <v>72</v>
      </c>
      <c r="D7512" s="0" t="s">
        <v>71</v>
      </c>
      <c r="E7512" s="0" t="n">
        <v>2034</v>
      </c>
      <c r="F7512" s="5" t="n">
        <v>57.6027826987402</v>
      </c>
      <c r="G7512" s="10" t="s">
        <v>4</v>
      </c>
    </row>
    <row r="7513" customFormat="false" ht="14.25" hidden="true" customHeight="false" outlineLevel="0" collapsed="false">
      <c r="A7513" s="0" t="s">
        <v>115</v>
      </c>
      <c r="B7513" s="0" t="s">
        <v>116</v>
      </c>
      <c r="C7513" s="0" t="s">
        <v>72</v>
      </c>
      <c r="D7513" s="0" t="s">
        <v>71</v>
      </c>
      <c r="E7513" s="0" t="n">
        <v>2035</v>
      </c>
      <c r="F7513" s="5" t="n">
        <v>58.7115689265102</v>
      </c>
      <c r="G7513" s="10" t="s">
        <v>4</v>
      </c>
    </row>
    <row r="7514" customFormat="false" ht="14.25" hidden="true" customHeight="false" outlineLevel="0" collapsed="false">
      <c r="A7514" s="0" t="s">
        <v>115</v>
      </c>
      <c r="B7514" s="0" t="s">
        <v>116</v>
      </c>
      <c r="C7514" s="0" t="s">
        <v>72</v>
      </c>
      <c r="D7514" s="0" t="s">
        <v>71</v>
      </c>
      <c r="E7514" s="0" t="n">
        <v>2036</v>
      </c>
      <c r="F7514" s="5" t="n">
        <v>59.4650681882275</v>
      </c>
      <c r="G7514" s="10" t="s">
        <v>4</v>
      </c>
    </row>
    <row r="7515" customFormat="false" ht="14.25" hidden="true" customHeight="false" outlineLevel="0" collapsed="false">
      <c r="A7515" s="0" t="s">
        <v>115</v>
      </c>
      <c r="B7515" s="0" t="s">
        <v>116</v>
      </c>
      <c r="C7515" s="0" t="s">
        <v>72</v>
      </c>
      <c r="D7515" s="0" t="s">
        <v>71</v>
      </c>
      <c r="E7515" s="0" t="n">
        <v>2037</v>
      </c>
      <c r="F7515" s="5" t="n">
        <v>61.3771899310595</v>
      </c>
      <c r="G7515" s="10" t="s">
        <v>4</v>
      </c>
    </row>
    <row r="7516" customFormat="false" ht="14.25" hidden="true" customHeight="false" outlineLevel="0" collapsed="false">
      <c r="A7516" s="0" t="s">
        <v>115</v>
      </c>
      <c r="B7516" s="0" t="s">
        <v>116</v>
      </c>
      <c r="C7516" s="0" t="s">
        <v>72</v>
      </c>
      <c r="D7516" s="0" t="s">
        <v>71</v>
      </c>
      <c r="E7516" s="0" t="n">
        <v>2038</v>
      </c>
      <c r="F7516" s="5" t="n">
        <v>62.3476113928503</v>
      </c>
      <c r="G7516" s="10" t="s">
        <v>4</v>
      </c>
    </row>
    <row r="7517" customFormat="false" ht="14.25" hidden="true" customHeight="false" outlineLevel="0" collapsed="false">
      <c r="A7517" s="0" t="s">
        <v>115</v>
      </c>
      <c r="B7517" s="0" t="s">
        <v>116</v>
      </c>
      <c r="C7517" s="0" t="s">
        <v>72</v>
      </c>
      <c r="D7517" s="0" t="s">
        <v>71</v>
      </c>
      <c r="E7517" s="0" t="n">
        <v>2039</v>
      </c>
      <c r="F7517" s="5" t="n">
        <v>64.6615432174312</v>
      </c>
      <c r="G7517" s="10" t="s">
        <v>4</v>
      </c>
    </row>
    <row r="7518" customFormat="false" ht="14.25" hidden="true" customHeight="false" outlineLevel="0" collapsed="false">
      <c r="A7518" s="0" t="s">
        <v>115</v>
      </c>
      <c r="B7518" s="0" t="s">
        <v>116</v>
      </c>
      <c r="C7518" s="0" t="s">
        <v>72</v>
      </c>
      <c r="D7518" s="0" t="s">
        <v>71</v>
      </c>
      <c r="E7518" s="0" t="n">
        <v>2040</v>
      </c>
      <c r="F7518" s="5" t="n">
        <v>65.3847950553279</v>
      </c>
      <c r="G7518" s="10" t="s">
        <v>4</v>
      </c>
    </row>
    <row r="7519" customFormat="false" ht="14.25" hidden="true" customHeight="false" outlineLevel="0" collapsed="false">
      <c r="A7519" s="0" t="s">
        <v>115</v>
      </c>
      <c r="B7519" s="0" t="s">
        <v>116</v>
      </c>
      <c r="C7519" s="0" t="s">
        <v>75</v>
      </c>
      <c r="D7519" s="0" t="s">
        <v>71</v>
      </c>
      <c r="E7519" s="0" t="n">
        <v>2024</v>
      </c>
      <c r="F7519" s="5" t="n">
        <v>44.18924184</v>
      </c>
      <c r="G7519" s="10" t="s">
        <v>4</v>
      </c>
    </row>
    <row r="7520" customFormat="false" ht="14.25" hidden="true" customHeight="false" outlineLevel="0" collapsed="false">
      <c r="A7520" s="0" t="s">
        <v>115</v>
      </c>
      <c r="B7520" s="0" t="s">
        <v>116</v>
      </c>
      <c r="C7520" s="0" t="s">
        <v>75</v>
      </c>
      <c r="D7520" s="0" t="s">
        <v>71</v>
      </c>
      <c r="E7520" s="0" t="n">
        <v>2025</v>
      </c>
      <c r="F7520" s="5" t="n">
        <v>44.499752304</v>
      </c>
      <c r="G7520" s="10" t="s">
        <v>4</v>
      </c>
    </row>
    <row r="7521" customFormat="false" ht="14.25" hidden="true" customHeight="false" outlineLevel="0" collapsed="false">
      <c r="A7521" s="0" t="s">
        <v>115</v>
      </c>
      <c r="B7521" s="0" t="s">
        <v>116</v>
      </c>
      <c r="C7521" s="0" t="s">
        <v>75</v>
      </c>
      <c r="D7521" s="0" t="s">
        <v>71</v>
      </c>
      <c r="E7521" s="0" t="n">
        <v>2026</v>
      </c>
      <c r="F7521" s="5" t="n">
        <v>63.1148558763637</v>
      </c>
      <c r="G7521" s="10" t="s">
        <v>4</v>
      </c>
    </row>
    <row r="7522" customFormat="false" ht="14.25" hidden="true" customHeight="false" outlineLevel="0" collapsed="false">
      <c r="A7522" s="0" t="s">
        <v>115</v>
      </c>
      <c r="B7522" s="0" t="s">
        <v>116</v>
      </c>
      <c r="C7522" s="0" t="s">
        <v>75</v>
      </c>
      <c r="D7522" s="0" t="s">
        <v>71</v>
      </c>
      <c r="E7522" s="0" t="n">
        <v>2027</v>
      </c>
      <c r="F7522" s="5" t="n">
        <v>95.2373192239918</v>
      </c>
      <c r="G7522" s="10" t="s">
        <v>4</v>
      </c>
    </row>
    <row r="7523" customFormat="false" ht="14.25" hidden="true" customHeight="false" outlineLevel="0" collapsed="false">
      <c r="A7523" s="0" t="s">
        <v>115</v>
      </c>
      <c r="B7523" s="0" t="s">
        <v>116</v>
      </c>
      <c r="C7523" s="0" t="s">
        <v>75</v>
      </c>
      <c r="D7523" s="0" t="s">
        <v>71</v>
      </c>
      <c r="E7523" s="0" t="n">
        <v>2028</v>
      </c>
      <c r="F7523" s="5" t="n">
        <v>127.132486906965</v>
      </c>
      <c r="G7523" s="10" t="s">
        <v>4</v>
      </c>
    </row>
    <row r="7524" customFormat="false" ht="14.25" hidden="true" customHeight="false" outlineLevel="0" collapsed="false">
      <c r="A7524" s="0" t="s">
        <v>115</v>
      </c>
      <c r="B7524" s="0" t="s">
        <v>116</v>
      </c>
      <c r="C7524" s="0" t="s">
        <v>75</v>
      </c>
      <c r="D7524" s="0" t="s">
        <v>71</v>
      </c>
      <c r="E7524" s="0" t="n">
        <v>2029</v>
      </c>
      <c r="F7524" s="5" t="n">
        <v>167.226558706585</v>
      </c>
      <c r="G7524" s="10" t="s">
        <v>4</v>
      </c>
    </row>
    <row r="7525" customFormat="false" ht="14.25" hidden="true" customHeight="false" outlineLevel="0" collapsed="false">
      <c r="A7525" s="0" t="s">
        <v>115</v>
      </c>
      <c r="B7525" s="0" t="s">
        <v>116</v>
      </c>
      <c r="C7525" s="0" t="s">
        <v>75</v>
      </c>
      <c r="D7525" s="0" t="s">
        <v>71</v>
      </c>
      <c r="E7525" s="0" t="n">
        <v>2030</v>
      </c>
      <c r="F7525" s="5" t="n">
        <v>224.741896937019</v>
      </c>
      <c r="G7525" s="10" t="s">
        <v>4</v>
      </c>
    </row>
    <row r="7526" customFormat="false" ht="14.25" hidden="true" customHeight="false" outlineLevel="0" collapsed="false">
      <c r="A7526" s="0" t="s">
        <v>115</v>
      </c>
      <c r="B7526" s="0" t="s">
        <v>116</v>
      </c>
      <c r="C7526" s="0" t="s">
        <v>75</v>
      </c>
      <c r="D7526" s="0" t="s">
        <v>71</v>
      </c>
      <c r="E7526" s="0" t="n">
        <v>2031</v>
      </c>
      <c r="F7526" s="5" t="n">
        <v>277.948054980436</v>
      </c>
      <c r="G7526" s="10" t="s">
        <v>4</v>
      </c>
    </row>
    <row r="7527" customFormat="false" ht="14.25" hidden="true" customHeight="false" outlineLevel="0" collapsed="false">
      <c r="A7527" s="0" t="s">
        <v>115</v>
      </c>
      <c r="B7527" s="0" t="s">
        <v>116</v>
      </c>
      <c r="C7527" s="0" t="s">
        <v>75</v>
      </c>
      <c r="D7527" s="0" t="s">
        <v>71</v>
      </c>
      <c r="E7527" s="0" t="n">
        <v>2032</v>
      </c>
      <c r="F7527" s="5" t="n">
        <v>329.513564442194</v>
      </c>
      <c r="G7527" s="10" t="s">
        <v>4</v>
      </c>
    </row>
    <row r="7528" customFormat="false" ht="14.25" hidden="true" customHeight="false" outlineLevel="0" collapsed="false">
      <c r="A7528" s="0" t="s">
        <v>115</v>
      </c>
      <c r="B7528" s="0" t="s">
        <v>116</v>
      </c>
      <c r="C7528" s="0" t="s">
        <v>75</v>
      </c>
      <c r="D7528" s="0" t="s">
        <v>71</v>
      </c>
      <c r="E7528" s="0" t="n">
        <v>2033</v>
      </c>
      <c r="F7528" s="5" t="n">
        <v>372.462703879713</v>
      </c>
      <c r="G7528" s="10" t="s">
        <v>4</v>
      </c>
    </row>
    <row r="7529" customFormat="false" ht="14.25" hidden="true" customHeight="false" outlineLevel="0" collapsed="false">
      <c r="A7529" s="0" t="s">
        <v>115</v>
      </c>
      <c r="B7529" s="0" t="s">
        <v>116</v>
      </c>
      <c r="C7529" s="0" t="s">
        <v>75</v>
      </c>
      <c r="D7529" s="0" t="s">
        <v>71</v>
      </c>
      <c r="E7529" s="0" t="n">
        <v>2034</v>
      </c>
      <c r="F7529" s="5" t="n">
        <v>418.860188147982</v>
      </c>
      <c r="G7529" s="10" t="s">
        <v>4</v>
      </c>
    </row>
    <row r="7530" customFormat="false" ht="14.25" hidden="true" customHeight="false" outlineLevel="0" collapsed="false">
      <c r="A7530" s="0" t="s">
        <v>115</v>
      </c>
      <c r="B7530" s="0" t="s">
        <v>116</v>
      </c>
      <c r="C7530" s="0" t="s">
        <v>75</v>
      </c>
      <c r="D7530" s="0" t="s">
        <v>71</v>
      </c>
      <c r="E7530" s="0" t="n">
        <v>2035</v>
      </c>
      <c r="F7530" s="5" t="n">
        <v>460.363775899409</v>
      </c>
      <c r="G7530" s="10" t="s">
        <v>4</v>
      </c>
    </row>
    <row r="7531" customFormat="false" ht="14.25" hidden="true" customHeight="false" outlineLevel="0" collapsed="false">
      <c r="A7531" s="0" t="s">
        <v>115</v>
      </c>
      <c r="B7531" s="0" t="s">
        <v>116</v>
      </c>
      <c r="C7531" s="0" t="s">
        <v>75</v>
      </c>
      <c r="D7531" s="0" t="s">
        <v>71</v>
      </c>
      <c r="E7531" s="0" t="n">
        <v>2036</v>
      </c>
      <c r="F7531" s="5" t="n">
        <v>500.053710007308</v>
      </c>
      <c r="G7531" s="10" t="s">
        <v>4</v>
      </c>
    </row>
    <row r="7532" customFormat="false" ht="14.25" hidden="true" customHeight="false" outlineLevel="0" collapsed="false">
      <c r="A7532" s="0" t="s">
        <v>115</v>
      </c>
      <c r="B7532" s="0" t="s">
        <v>116</v>
      </c>
      <c r="C7532" s="0" t="s">
        <v>75</v>
      </c>
      <c r="D7532" s="0" t="s">
        <v>71</v>
      </c>
      <c r="E7532" s="0" t="n">
        <v>2037</v>
      </c>
      <c r="F7532" s="5" t="n">
        <v>537.200557036422</v>
      </c>
      <c r="G7532" s="10" t="s">
        <v>4</v>
      </c>
    </row>
    <row r="7533" customFormat="false" ht="14.25" hidden="true" customHeight="false" outlineLevel="0" collapsed="false">
      <c r="A7533" s="0" t="s">
        <v>115</v>
      </c>
      <c r="B7533" s="0" t="s">
        <v>116</v>
      </c>
      <c r="C7533" s="0" t="s">
        <v>75</v>
      </c>
      <c r="D7533" s="0" t="s">
        <v>71</v>
      </c>
      <c r="E7533" s="0" t="n">
        <v>2038</v>
      </c>
      <c r="F7533" s="5" t="n">
        <v>570.698848914479</v>
      </c>
      <c r="G7533" s="10" t="s">
        <v>4</v>
      </c>
    </row>
    <row r="7534" customFormat="false" ht="14.25" hidden="true" customHeight="false" outlineLevel="0" collapsed="false">
      <c r="A7534" s="0" t="s">
        <v>115</v>
      </c>
      <c r="B7534" s="0" t="s">
        <v>116</v>
      </c>
      <c r="C7534" s="0" t="s">
        <v>75</v>
      </c>
      <c r="D7534" s="0" t="s">
        <v>71</v>
      </c>
      <c r="E7534" s="0" t="n">
        <v>2039</v>
      </c>
      <c r="F7534" s="5" t="n">
        <v>599.478376581166</v>
      </c>
      <c r="G7534" s="10" t="s">
        <v>4</v>
      </c>
    </row>
    <row r="7535" customFormat="false" ht="14.25" hidden="true" customHeight="false" outlineLevel="0" collapsed="false">
      <c r="A7535" s="0" t="s">
        <v>115</v>
      </c>
      <c r="B7535" s="0" t="s">
        <v>116</v>
      </c>
      <c r="C7535" s="0" t="s">
        <v>75</v>
      </c>
      <c r="D7535" s="0" t="s">
        <v>71</v>
      </c>
      <c r="E7535" s="0" t="n">
        <v>2040</v>
      </c>
      <c r="F7535" s="5" t="n">
        <v>622.558294079541</v>
      </c>
      <c r="G7535" s="10" t="s">
        <v>4</v>
      </c>
    </row>
    <row r="7536" customFormat="false" ht="14.25" hidden="true" customHeight="false" outlineLevel="0" collapsed="false">
      <c r="A7536" s="0" t="s">
        <v>115</v>
      </c>
      <c r="B7536" s="0" t="s">
        <v>116</v>
      </c>
      <c r="C7536" s="0" t="s">
        <v>75</v>
      </c>
      <c r="D7536" s="0" t="s">
        <v>75</v>
      </c>
      <c r="E7536" s="0" t="n">
        <v>2024</v>
      </c>
      <c r="F7536" s="5" t="n">
        <v>44.18924184</v>
      </c>
      <c r="G7536" s="10" t="s">
        <v>4</v>
      </c>
    </row>
    <row r="7537" customFormat="false" ht="14.25" hidden="true" customHeight="false" outlineLevel="0" collapsed="false">
      <c r="A7537" s="0" t="s">
        <v>115</v>
      </c>
      <c r="B7537" s="0" t="s">
        <v>116</v>
      </c>
      <c r="C7537" s="0" t="s">
        <v>75</v>
      </c>
      <c r="D7537" s="0" t="s">
        <v>75</v>
      </c>
      <c r="E7537" s="0" t="n">
        <v>2025</v>
      </c>
      <c r="F7537" s="5" t="n">
        <v>44.499752304</v>
      </c>
      <c r="G7537" s="10" t="s">
        <v>4</v>
      </c>
    </row>
    <row r="7538" customFormat="false" ht="14.25" hidden="true" customHeight="false" outlineLevel="0" collapsed="false">
      <c r="A7538" s="0" t="s">
        <v>115</v>
      </c>
      <c r="B7538" s="0" t="s">
        <v>116</v>
      </c>
      <c r="C7538" s="0" t="s">
        <v>75</v>
      </c>
      <c r="D7538" s="0" t="s">
        <v>75</v>
      </c>
      <c r="E7538" s="0" t="n">
        <v>2026</v>
      </c>
      <c r="F7538" s="5" t="n">
        <v>63.1148558763637</v>
      </c>
      <c r="G7538" s="10" t="s">
        <v>4</v>
      </c>
    </row>
    <row r="7539" customFormat="false" ht="14.25" hidden="true" customHeight="false" outlineLevel="0" collapsed="false">
      <c r="A7539" s="0" t="s">
        <v>115</v>
      </c>
      <c r="B7539" s="0" t="s">
        <v>116</v>
      </c>
      <c r="C7539" s="0" t="s">
        <v>75</v>
      </c>
      <c r="D7539" s="0" t="s">
        <v>75</v>
      </c>
      <c r="E7539" s="0" t="n">
        <v>2027</v>
      </c>
      <c r="F7539" s="5" t="n">
        <v>95.2373192239918</v>
      </c>
      <c r="G7539" s="10" t="s">
        <v>4</v>
      </c>
    </row>
    <row r="7540" customFormat="false" ht="14.25" hidden="true" customHeight="false" outlineLevel="0" collapsed="false">
      <c r="A7540" s="0" t="s">
        <v>115</v>
      </c>
      <c r="B7540" s="0" t="s">
        <v>116</v>
      </c>
      <c r="C7540" s="0" t="s">
        <v>75</v>
      </c>
      <c r="D7540" s="0" t="s">
        <v>75</v>
      </c>
      <c r="E7540" s="0" t="n">
        <v>2028</v>
      </c>
      <c r="F7540" s="5" t="n">
        <v>127.132486906965</v>
      </c>
      <c r="G7540" s="10" t="s">
        <v>4</v>
      </c>
    </row>
    <row r="7541" customFormat="false" ht="14.25" hidden="true" customHeight="false" outlineLevel="0" collapsed="false">
      <c r="A7541" s="0" t="s">
        <v>115</v>
      </c>
      <c r="B7541" s="0" t="s">
        <v>116</v>
      </c>
      <c r="C7541" s="0" t="s">
        <v>75</v>
      </c>
      <c r="D7541" s="0" t="s">
        <v>75</v>
      </c>
      <c r="E7541" s="0" t="n">
        <v>2029</v>
      </c>
      <c r="F7541" s="5" t="n">
        <v>167.226558706585</v>
      </c>
      <c r="G7541" s="10" t="s">
        <v>4</v>
      </c>
    </row>
    <row r="7542" customFormat="false" ht="14.25" hidden="true" customHeight="false" outlineLevel="0" collapsed="false">
      <c r="A7542" s="0" t="s">
        <v>115</v>
      </c>
      <c r="B7542" s="0" t="s">
        <v>116</v>
      </c>
      <c r="C7542" s="0" t="s">
        <v>75</v>
      </c>
      <c r="D7542" s="0" t="s">
        <v>75</v>
      </c>
      <c r="E7542" s="0" t="n">
        <v>2030</v>
      </c>
      <c r="F7542" s="5" t="n">
        <v>224.741896937019</v>
      </c>
      <c r="G7542" s="10" t="s">
        <v>4</v>
      </c>
    </row>
    <row r="7543" customFormat="false" ht="14.25" hidden="true" customHeight="false" outlineLevel="0" collapsed="false">
      <c r="A7543" s="0" t="s">
        <v>115</v>
      </c>
      <c r="B7543" s="0" t="s">
        <v>116</v>
      </c>
      <c r="C7543" s="0" t="s">
        <v>75</v>
      </c>
      <c r="D7543" s="0" t="s">
        <v>75</v>
      </c>
      <c r="E7543" s="0" t="n">
        <v>2031</v>
      </c>
      <c r="F7543" s="5" t="n">
        <v>277.948054980436</v>
      </c>
      <c r="G7543" s="10" t="s">
        <v>4</v>
      </c>
    </row>
    <row r="7544" customFormat="false" ht="14.25" hidden="true" customHeight="false" outlineLevel="0" collapsed="false">
      <c r="A7544" s="0" t="s">
        <v>115</v>
      </c>
      <c r="B7544" s="0" t="s">
        <v>116</v>
      </c>
      <c r="C7544" s="0" t="s">
        <v>75</v>
      </c>
      <c r="D7544" s="0" t="s">
        <v>75</v>
      </c>
      <c r="E7544" s="0" t="n">
        <v>2032</v>
      </c>
      <c r="F7544" s="5" t="n">
        <v>329.513564442194</v>
      </c>
      <c r="G7544" s="10" t="s">
        <v>4</v>
      </c>
    </row>
    <row r="7545" customFormat="false" ht="14.25" hidden="true" customHeight="false" outlineLevel="0" collapsed="false">
      <c r="A7545" s="0" t="s">
        <v>115</v>
      </c>
      <c r="B7545" s="0" t="s">
        <v>116</v>
      </c>
      <c r="C7545" s="0" t="s">
        <v>75</v>
      </c>
      <c r="D7545" s="0" t="s">
        <v>75</v>
      </c>
      <c r="E7545" s="0" t="n">
        <v>2033</v>
      </c>
      <c r="F7545" s="5" t="n">
        <v>372.462703879713</v>
      </c>
      <c r="G7545" s="10" t="s">
        <v>4</v>
      </c>
    </row>
    <row r="7546" customFormat="false" ht="14.25" hidden="true" customHeight="false" outlineLevel="0" collapsed="false">
      <c r="A7546" s="0" t="s">
        <v>115</v>
      </c>
      <c r="B7546" s="0" t="s">
        <v>116</v>
      </c>
      <c r="C7546" s="0" t="s">
        <v>75</v>
      </c>
      <c r="D7546" s="0" t="s">
        <v>75</v>
      </c>
      <c r="E7546" s="0" t="n">
        <v>2034</v>
      </c>
      <c r="F7546" s="5" t="n">
        <v>418.860188147982</v>
      </c>
      <c r="G7546" s="10" t="s">
        <v>4</v>
      </c>
    </row>
    <row r="7547" customFormat="false" ht="14.25" hidden="true" customHeight="false" outlineLevel="0" collapsed="false">
      <c r="A7547" s="0" t="s">
        <v>115</v>
      </c>
      <c r="B7547" s="0" t="s">
        <v>116</v>
      </c>
      <c r="C7547" s="0" t="s">
        <v>75</v>
      </c>
      <c r="D7547" s="0" t="s">
        <v>75</v>
      </c>
      <c r="E7547" s="0" t="n">
        <v>2035</v>
      </c>
      <c r="F7547" s="5" t="n">
        <v>460.363775899409</v>
      </c>
      <c r="G7547" s="10" t="s">
        <v>4</v>
      </c>
    </row>
    <row r="7548" customFormat="false" ht="14.25" hidden="true" customHeight="false" outlineLevel="0" collapsed="false">
      <c r="A7548" s="0" t="s">
        <v>115</v>
      </c>
      <c r="B7548" s="0" t="s">
        <v>116</v>
      </c>
      <c r="C7548" s="0" t="s">
        <v>75</v>
      </c>
      <c r="D7548" s="0" t="s">
        <v>75</v>
      </c>
      <c r="E7548" s="0" t="n">
        <v>2036</v>
      </c>
      <c r="F7548" s="5" t="n">
        <v>500.053710007308</v>
      </c>
      <c r="G7548" s="10" t="s">
        <v>4</v>
      </c>
    </row>
    <row r="7549" customFormat="false" ht="14.25" hidden="true" customHeight="false" outlineLevel="0" collapsed="false">
      <c r="A7549" s="0" t="s">
        <v>115</v>
      </c>
      <c r="B7549" s="0" t="s">
        <v>116</v>
      </c>
      <c r="C7549" s="0" t="s">
        <v>75</v>
      </c>
      <c r="D7549" s="0" t="s">
        <v>75</v>
      </c>
      <c r="E7549" s="0" t="n">
        <v>2037</v>
      </c>
      <c r="F7549" s="5" t="n">
        <v>537.200557036422</v>
      </c>
      <c r="G7549" s="10" t="s">
        <v>4</v>
      </c>
    </row>
    <row r="7550" customFormat="false" ht="14.25" hidden="true" customHeight="false" outlineLevel="0" collapsed="false">
      <c r="A7550" s="0" t="s">
        <v>115</v>
      </c>
      <c r="B7550" s="0" t="s">
        <v>116</v>
      </c>
      <c r="C7550" s="0" t="s">
        <v>75</v>
      </c>
      <c r="D7550" s="0" t="s">
        <v>75</v>
      </c>
      <c r="E7550" s="0" t="n">
        <v>2038</v>
      </c>
      <c r="F7550" s="5" t="n">
        <v>570.698848914479</v>
      </c>
      <c r="G7550" s="10" t="s">
        <v>4</v>
      </c>
    </row>
    <row r="7551" customFormat="false" ht="14.25" hidden="true" customHeight="false" outlineLevel="0" collapsed="false">
      <c r="A7551" s="0" t="s">
        <v>115</v>
      </c>
      <c r="B7551" s="0" t="s">
        <v>116</v>
      </c>
      <c r="C7551" s="0" t="s">
        <v>75</v>
      </c>
      <c r="D7551" s="0" t="s">
        <v>75</v>
      </c>
      <c r="E7551" s="0" t="n">
        <v>2039</v>
      </c>
      <c r="F7551" s="5" t="n">
        <v>599.478376581166</v>
      </c>
      <c r="G7551" s="10" t="s">
        <v>4</v>
      </c>
    </row>
    <row r="7552" customFormat="false" ht="14.25" hidden="true" customHeight="false" outlineLevel="0" collapsed="false">
      <c r="A7552" s="0" t="s">
        <v>115</v>
      </c>
      <c r="B7552" s="0" t="s">
        <v>116</v>
      </c>
      <c r="C7552" s="0" t="s">
        <v>75</v>
      </c>
      <c r="D7552" s="0" t="s">
        <v>75</v>
      </c>
      <c r="E7552" s="0" t="n">
        <v>2040</v>
      </c>
      <c r="F7552" s="5" t="n">
        <v>622.558294079541</v>
      </c>
      <c r="G7552" s="10" t="s">
        <v>4</v>
      </c>
    </row>
    <row r="7553" customFormat="false" ht="14.25" hidden="true" customHeight="false" outlineLevel="0" collapsed="false">
      <c r="A7553" s="0" t="s">
        <v>115</v>
      </c>
      <c r="B7553" s="0" t="s">
        <v>116</v>
      </c>
      <c r="C7553" s="0" t="s">
        <v>76</v>
      </c>
      <c r="D7553" s="0" t="s">
        <v>77</v>
      </c>
      <c r="E7553" s="0" t="n">
        <v>2024</v>
      </c>
      <c r="F7553" s="5" t="n">
        <v>0.3164889</v>
      </c>
      <c r="G7553" s="10" t="s">
        <v>4</v>
      </c>
    </row>
    <row r="7554" customFormat="false" ht="14.25" hidden="true" customHeight="false" outlineLevel="0" collapsed="false">
      <c r="A7554" s="0" t="s">
        <v>115</v>
      </c>
      <c r="B7554" s="0" t="s">
        <v>116</v>
      </c>
      <c r="C7554" s="0" t="s">
        <v>76</v>
      </c>
      <c r="D7554" s="0" t="s">
        <v>77</v>
      </c>
      <c r="E7554" s="0" t="n">
        <v>2025</v>
      </c>
      <c r="F7554" s="5" t="n">
        <v>0.33005271</v>
      </c>
      <c r="G7554" s="10" t="s">
        <v>4</v>
      </c>
    </row>
    <row r="7555" customFormat="false" ht="14.25" hidden="true" customHeight="false" outlineLevel="0" collapsed="false">
      <c r="A7555" s="0" t="s">
        <v>115</v>
      </c>
      <c r="B7555" s="0" t="s">
        <v>116</v>
      </c>
      <c r="C7555" s="0" t="s">
        <v>76</v>
      </c>
      <c r="D7555" s="0" t="s">
        <v>77</v>
      </c>
      <c r="E7555" s="0" t="n">
        <v>2026</v>
      </c>
      <c r="F7555" s="5" t="n">
        <v>0.7867562712</v>
      </c>
      <c r="G7555" s="10" t="s">
        <v>4</v>
      </c>
    </row>
    <row r="7556" customFormat="false" ht="14.25" hidden="true" customHeight="false" outlineLevel="0" collapsed="false">
      <c r="A7556" s="0" t="s">
        <v>115</v>
      </c>
      <c r="B7556" s="0" t="s">
        <v>116</v>
      </c>
      <c r="C7556" s="0" t="s">
        <v>76</v>
      </c>
      <c r="D7556" s="0" t="s">
        <v>77</v>
      </c>
      <c r="E7556" s="0" t="n">
        <v>2027</v>
      </c>
      <c r="F7556" s="5" t="n">
        <v>1.1953356948</v>
      </c>
      <c r="G7556" s="10" t="s">
        <v>4</v>
      </c>
    </row>
    <row r="7557" customFormat="false" ht="14.25" hidden="true" customHeight="false" outlineLevel="0" collapsed="false">
      <c r="A7557" s="0" t="s">
        <v>115</v>
      </c>
      <c r="B7557" s="0" t="s">
        <v>116</v>
      </c>
      <c r="C7557" s="0" t="s">
        <v>76</v>
      </c>
      <c r="D7557" s="0" t="s">
        <v>77</v>
      </c>
      <c r="E7557" s="0" t="n">
        <v>2028</v>
      </c>
      <c r="F7557" s="5" t="n">
        <v>1.305132504</v>
      </c>
      <c r="G7557" s="10" t="s">
        <v>4</v>
      </c>
    </row>
    <row r="7558" customFormat="false" ht="14.25" hidden="true" customHeight="false" outlineLevel="0" collapsed="false">
      <c r="A7558" s="0" t="s">
        <v>115</v>
      </c>
      <c r="B7558" s="0" t="s">
        <v>116</v>
      </c>
      <c r="C7558" s="0" t="s">
        <v>76</v>
      </c>
      <c r="D7558" s="0" t="s">
        <v>77</v>
      </c>
      <c r="E7558" s="0" t="n">
        <v>2029</v>
      </c>
      <c r="F7558" s="5" t="n">
        <v>1.2842934</v>
      </c>
      <c r="G7558" s="10" t="s">
        <v>4</v>
      </c>
    </row>
    <row r="7559" customFormat="false" ht="14.25" hidden="true" customHeight="false" outlineLevel="0" collapsed="false">
      <c r="A7559" s="0" t="s">
        <v>115</v>
      </c>
      <c r="B7559" s="0" t="s">
        <v>116</v>
      </c>
      <c r="C7559" s="0" t="s">
        <v>76</v>
      </c>
      <c r="D7559" s="0" t="s">
        <v>77</v>
      </c>
      <c r="E7559" s="0" t="n">
        <v>2030</v>
      </c>
      <c r="F7559" s="5" t="n">
        <v>0.948142008</v>
      </c>
      <c r="G7559" s="10" t="s">
        <v>4</v>
      </c>
    </row>
    <row r="7560" customFormat="false" ht="14.25" hidden="true" customHeight="false" outlineLevel="0" collapsed="false">
      <c r="A7560" s="0" t="s">
        <v>115</v>
      </c>
      <c r="B7560" s="0" t="s">
        <v>116</v>
      </c>
      <c r="C7560" s="0" t="s">
        <v>76</v>
      </c>
      <c r="D7560" s="0" t="s">
        <v>77</v>
      </c>
      <c r="E7560" s="0" t="n">
        <v>2031</v>
      </c>
      <c r="F7560" s="5" t="n">
        <v>0.943073208</v>
      </c>
      <c r="G7560" s="10" t="s">
        <v>4</v>
      </c>
    </row>
    <row r="7561" customFormat="false" ht="14.25" hidden="true" customHeight="false" outlineLevel="0" collapsed="false">
      <c r="A7561" s="0" t="s">
        <v>115</v>
      </c>
      <c r="B7561" s="0" t="s">
        <v>116</v>
      </c>
      <c r="C7561" s="0" t="s">
        <v>76</v>
      </c>
      <c r="D7561" s="0" t="s">
        <v>77</v>
      </c>
      <c r="E7561" s="0" t="n">
        <v>2032</v>
      </c>
      <c r="F7561" s="5" t="n">
        <v>0.948157152</v>
      </c>
      <c r="G7561" s="10" t="s">
        <v>4</v>
      </c>
    </row>
    <row r="7562" customFormat="false" ht="14.25" hidden="true" customHeight="false" outlineLevel="0" collapsed="false">
      <c r="A7562" s="0" t="s">
        <v>115</v>
      </c>
      <c r="B7562" s="0" t="s">
        <v>116</v>
      </c>
      <c r="C7562" s="0" t="s">
        <v>76</v>
      </c>
      <c r="D7562" s="0" t="s">
        <v>77</v>
      </c>
      <c r="E7562" s="0" t="n">
        <v>2033</v>
      </c>
      <c r="F7562" s="5" t="n">
        <v>0.959767296</v>
      </c>
      <c r="G7562" s="10" t="s">
        <v>4</v>
      </c>
    </row>
    <row r="7563" customFormat="false" ht="14.25" hidden="true" customHeight="false" outlineLevel="0" collapsed="false">
      <c r="A7563" s="0" t="s">
        <v>115</v>
      </c>
      <c r="B7563" s="0" t="s">
        <v>116</v>
      </c>
      <c r="C7563" s="0" t="s">
        <v>76</v>
      </c>
      <c r="D7563" s="0" t="s">
        <v>77</v>
      </c>
      <c r="E7563" s="0" t="n">
        <v>2034</v>
      </c>
      <c r="F7563" s="5" t="n">
        <v>0.9722568464</v>
      </c>
      <c r="G7563" s="10" t="s">
        <v>4</v>
      </c>
    </row>
    <row r="7564" customFormat="false" ht="14.25" hidden="true" customHeight="false" outlineLevel="0" collapsed="false">
      <c r="A7564" s="0" t="s">
        <v>115</v>
      </c>
      <c r="B7564" s="0" t="s">
        <v>116</v>
      </c>
      <c r="C7564" s="0" t="s">
        <v>76</v>
      </c>
      <c r="D7564" s="0" t="s">
        <v>77</v>
      </c>
      <c r="E7564" s="0" t="n">
        <v>2035</v>
      </c>
      <c r="F7564" s="5" t="n">
        <v>0.981283284</v>
      </c>
      <c r="G7564" s="10" t="s">
        <v>4</v>
      </c>
    </row>
    <row r="7565" customFormat="false" ht="14.25" hidden="true" customHeight="false" outlineLevel="0" collapsed="false">
      <c r="A7565" s="0" t="s">
        <v>115</v>
      </c>
      <c r="B7565" s="0" t="s">
        <v>116</v>
      </c>
      <c r="C7565" s="0" t="s">
        <v>76</v>
      </c>
      <c r="D7565" s="0" t="s">
        <v>77</v>
      </c>
      <c r="E7565" s="0" t="n">
        <v>2036</v>
      </c>
      <c r="F7565" s="5" t="n">
        <v>0.9870473684</v>
      </c>
      <c r="G7565" s="10" t="s">
        <v>4</v>
      </c>
    </row>
    <row r="7566" customFormat="false" ht="14.25" hidden="true" customHeight="false" outlineLevel="0" collapsed="false">
      <c r="A7566" s="0" t="s">
        <v>115</v>
      </c>
      <c r="B7566" s="0" t="s">
        <v>116</v>
      </c>
      <c r="C7566" s="0" t="s">
        <v>76</v>
      </c>
      <c r="D7566" s="0" t="s">
        <v>77</v>
      </c>
      <c r="E7566" s="0" t="n">
        <v>2037</v>
      </c>
      <c r="F7566" s="5" t="n">
        <v>0.9946170696</v>
      </c>
      <c r="G7566" s="10" t="s">
        <v>4</v>
      </c>
    </row>
    <row r="7567" customFormat="false" ht="14.25" hidden="true" customHeight="false" outlineLevel="0" collapsed="false">
      <c r="A7567" s="0" t="s">
        <v>115</v>
      </c>
      <c r="B7567" s="0" t="s">
        <v>116</v>
      </c>
      <c r="C7567" s="0" t="s">
        <v>76</v>
      </c>
      <c r="D7567" s="0" t="s">
        <v>77</v>
      </c>
      <c r="E7567" s="0" t="n">
        <v>2038</v>
      </c>
      <c r="F7567" s="5" t="n">
        <v>0.9997214094</v>
      </c>
      <c r="G7567" s="10" t="s">
        <v>4</v>
      </c>
    </row>
    <row r="7568" customFormat="false" ht="14.25" hidden="true" customHeight="false" outlineLevel="0" collapsed="false">
      <c r="A7568" s="0" t="s">
        <v>115</v>
      </c>
      <c r="B7568" s="0" t="s">
        <v>116</v>
      </c>
      <c r="C7568" s="0" t="s">
        <v>76</v>
      </c>
      <c r="D7568" s="0" t="s">
        <v>77</v>
      </c>
      <c r="E7568" s="0" t="n">
        <v>2039</v>
      </c>
      <c r="F7568" s="5" t="n">
        <v>1.0067008128</v>
      </c>
      <c r="G7568" s="10" t="s">
        <v>4</v>
      </c>
    </row>
    <row r="7569" customFormat="false" ht="14.25" hidden="true" customHeight="false" outlineLevel="0" collapsed="false">
      <c r="A7569" s="0" t="s">
        <v>115</v>
      </c>
      <c r="B7569" s="0" t="s">
        <v>116</v>
      </c>
      <c r="C7569" s="0" t="s">
        <v>76</v>
      </c>
      <c r="D7569" s="0" t="s">
        <v>77</v>
      </c>
      <c r="E7569" s="0" t="n">
        <v>2040</v>
      </c>
      <c r="F7569" s="5" t="n">
        <v>1.011145408</v>
      </c>
      <c r="G7569" s="10" t="s">
        <v>4</v>
      </c>
    </row>
    <row r="7570" customFormat="false" ht="14.25" hidden="true" customHeight="false" outlineLevel="0" collapsed="false">
      <c r="A7570" s="0" t="s">
        <v>115</v>
      </c>
      <c r="B7570" s="0" t="s">
        <v>116</v>
      </c>
      <c r="C7570" s="0" t="s">
        <v>76</v>
      </c>
      <c r="D7570" s="0" t="s">
        <v>78</v>
      </c>
      <c r="E7570" s="0" t="n">
        <v>2024</v>
      </c>
      <c r="F7570" s="5" t="n">
        <v>0</v>
      </c>
      <c r="G7570" s="10" t="s">
        <v>4</v>
      </c>
    </row>
    <row r="7571" customFormat="false" ht="14.25" hidden="true" customHeight="false" outlineLevel="0" collapsed="false">
      <c r="A7571" s="0" t="s">
        <v>115</v>
      </c>
      <c r="B7571" s="0" t="s">
        <v>116</v>
      </c>
      <c r="C7571" s="0" t="s">
        <v>76</v>
      </c>
      <c r="D7571" s="0" t="s">
        <v>78</v>
      </c>
      <c r="E7571" s="0" t="n">
        <v>2025</v>
      </c>
      <c r="F7571" s="5" t="n">
        <v>0</v>
      </c>
      <c r="G7571" s="10" t="s">
        <v>4</v>
      </c>
    </row>
    <row r="7572" customFormat="false" ht="14.25" hidden="true" customHeight="false" outlineLevel="0" collapsed="false">
      <c r="A7572" s="0" t="s">
        <v>115</v>
      </c>
      <c r="B7572" s="0" t="s">
        <v>116</v>
      </c>
      <c r="C7572" s="0" t="s">
        <v>76</v>
      </c>
      <c r="D7572" s="0" t="s">
        <v>78</v>
      </c>
      <c r="E7572" s="0" t="n">
        <v>2026</v>
      </c>
      <c r="F7572" s="5" t="n">
        <v>0</v>
      </c>
      <c r="G7572" s="10" t="s">
        <v>4</v>
      </c>
    </row>
    <row r="7573" customFormat="false" ht="14.25" hidden="true" customHeight="false" outlineLevel="0" collapsed="false">
      <c r="A7573" s="0" t="s">
        <v>115</v>
      </c>
      <c r="B7573" s="0" t="s">
        <v>116</v>
      </c>
      <c r="C7573" s="0" t="s">
        <v>76</v>
      </c>
      <c r="D7573" s="0" t="s">
        <v>78</v>
      </c>
      <c r="E7573" s="0" t="n">
        <v>2027</v>
      </c>
      <c r="F7573" s="5" t="n">
        <v>0</v>
      </c>
      <c r="G7573" s="10" t="s">
        <v>4</v>
      </c>
    </row>
    <row r="7574" customFormat="false" ht="14.25" hidden="true" customHeight="false" outlineLevel="0" collapsed="false">
      <c r="A7574" s="0" t="s">
        <v>115</v>
      </c>
      <c r="B7574" s="0" t="s">
        <v>116</v>
      </c>
      <c r="C7574" s="0" t="s">
        <v>76</v>
      </c>
      <c r="D7574" s="0" t="s">
        <v>78</v>
      </c>
      <c r="E7574" s="0" t="n">
        <v>2028</v>
      </c>
      <c r="F7574" s="5" t="n">
        <v>0</v>
      </c>
      <c r="G7574" s="10" t="s">
        <v>4</v>
      </c>
    </row>
    <row r="7575" customFormat="false" ht="14.25" hidden="true" customHeight="false" outlineLevel="0" collapsed="false">
      <c r="A7575" s="0" t="s">
        <v>115</v>
      </c>
      <c r="B7575" s="0" t="s">
        <v>116</v>
      </c>
      <c r="C7575" s="0" t="s">
        <v>76</v>
      </c>
      <c r="D7575" s="0" t="s">
        <v>78</v>
      </c>
      <c r="E7575" s="0" t="n">
        <v>2029</v>
      </c>
      <c r="F7575" s="5" t="n">
        <v>0</v>
      </c>
      <c r="G7575" s="10" t="s">
        <v>4</v>
      </c>
    </row>
    <row r="7576" customFormat="false" ht="14.25" hidden="true" customHeight="false" outlineLevel="0" collapsed="false">
      <c r="A7576" s="0" t="s">
        <v>115</v>
      </c>
      <c r="B7576" s="0" t="s">
        <v>116</v>
      </c>
      <c r="C7576" s="0" t="s">
        <v>76</v>
      </c>
      <c r="D7576" s="0" t="s">
        <v>78</v>
      </c>
      <c r="E7576" s="0" t="n">
        <v>2030</v>
      </c>
      <c r="F7576" s="5" t="n">
        <v>0</v>
      </c>
      <c r="G7576" s="10" t="s">
        <v>4</v>
      </c>
    </row>
    <row r="7577" customFormat="false" ht="14.25" hidden="true" customHeight="false" outlineLevel="0" collapsed="false">
      <c r="A7577" s="0" t="s">
        <v>115</v>
      </c>
      <c r="B7577" s="0" t="s">
        <v>116</v>
      </c>
      <c r="C7577" s="0" t="s">
        <v>76</v>
      </c>
      <c r="D7577" s="0" t="s">
        <v>78</v>
      </c>
      <c r="E7577" s="0" t="n">
        <v>2031</v>
      </c>
      <c r="F7577" s="5" t="n">
        <v>0</v>
      </c>
      <c r="G7577" s="10" t="s">
        <v>4</v>
      </c>
    </row>
    <row r="7578" customFormat="false" ht="14.25" hidden="true" customHeight="false" outlineLevel="0" collapsed="false">
      <c r="A7578" s="0" t="s">
        <v>115</v>
      </c>
      <c r="B7578" s="0" t="s">
        <v>116</v>
      </c>
      <c r="C7578" s="0" t="s">
        <v>76</v>
      </c>
      <c r="D7578" s="0" t="s">
        <v>78</v>
      </c>
      <c r="E7578" s="0" t="n">
        <v>2032</v>
      </c>
      <c r="F7578" s="5" t="n">
        <v>0</v>
      </c>
      <c r="G7578" s="10" t="s">
        <v>4</v>
      </c>
    </row>
    <row r="7579" customFormat="false" ht="14.25" hidden="true" customHeight="false" outlineLevel="0" collapsed="false">
      <c r="A7579" s="0" t="s">
        <v>115</v>
      </c>
      <c r="B7579" s="0" t="s">
        <v>116</v>
      </c>
      <c r="C7579" s="0" t="s">
        <v>76</v>
      </c>
      <c r="D7579" s="0" t="s">
        <v>78</v>
      </c>
      <c r="E7579" s="0" t="n">
        <v>2033</v>
      </c>
      <c r="F7579" s="5" t="n">
        <v>0</v>
      </c>
      <c r="G7579" s="10" t="s">
        <v>4</v>
      </c>
    </row>
    <row r="7580" customFormat="false" ht="14.25" hidden="true" customHeight="false" outlineLevel="0" collapsed="false">
      <c r="A7580" s="0" t="s">
        <v>115</v>
      </c>
      <c r="B7580" s="0" t="s">
        <v>116</v>
      </c>
      <c r="C7580" s="0" t="s">
        <v>76</v>
      </c>
      <c r="D7580" s="0" t="s">
        <v>78</v>
      </c>
      <c r="E7580" s="0" t="n">
        <v>2034</v>
      </c>
      <c r="F7580" s="5" t="n">
        <v>0</v>
      </c>
      <c r="G7580" s="10" t="s">
        <v>4</v>
      </c>
    </row>
    <row r="7581" customFormat="false" ht="14.25" hidden="true" customHeight="false" outlineLevel="0" collapsed="false">
      <c r="A7581" s="0" t="s">
        <v>115</v>
      </c>
      <c r="B7581" s="0" t="s">
        <v>116</v>
      </c>
      <c r="C7581" s="0" t="s">
        <v>76</v>
      </c>
      <c r="D7581" s="0" t="s">
        <v>78</v>
      </c>
      <c r="E7581" s="0" t="n">
        <v>2035</v>
      </c>
      <c r="F7581" s="5" t="n">
        <v>0</v>
      </c>
      <c r="G7581" s="10" t="s">
        <v>4</v>
      </c>
    </row>
    <row r="7582" customFormat="false" ht="14.25" hidden="true" customHeight="false" outlineLevel="0" collapsed="false">
      <c r="A7582" s="0" t="s">
        <v>115</v>
      </c>
      <c r="B7582" s="0" t="s">
        <v>116</v>
      </c>
      <c r="C7582" s="0" t="s">
        <v>76</v>
      </c>
      <c r="D7582" s="0" t="s">
        <v>78</v>
      </c>
      <c r="E7582" s="0" t="n">
        <v>2036</v>
      </c>
      <c r="F7582" s="5" t="n">
        <v>0</v>
      </c>
      <c r="G7582" s="10" t="s">
        <v>4</v>
      </c>
    </row>
    <row r="7583" customFormat="false" ht="14.25" hidden="true" customHeight="false" outlineLevel="0" collapsed="false">
      <c r="A7583" s="0" t="s">
        <v>115</v>
      </c>
      <c r="B7583" s="0" t="s">
        <v>116</v>
      </c>
      <c r="C7583" s="0" t="s">
        <v>76</v>
      </c>
      <c r="D7583" s="0" t="s">
        <v>78</v>
      </c>
      <c r="E7583" s="0" t="n">
        <v>2037</v>
      </c>
      <c r="F7583" s="5" t="n">
        <v>0</v>
      </c>
      <c r="G7583" s="10" t="s">
        <v>4</v>
      </c>
    </row>
    <row r="7584" customFormat="false" ht="14.25" hidden="true" customHeight="false" outlineLevel="0" collapsed="false">
      <c r="A7584" s="0" t="s">
        <v>115</v>
      </c>
      <c r="B7584" s="0" t="s">
        <v>116</v>
      </c>
      <c r="C7584" s="0" t="s">
        <v>76</v>
      </c>
      <c r="D7584" s="0" t="s">
        <v>78</v>
      </c>
      <c r="E7584" s="0" t="n">
        <v>2038</v>
      </c>
      <c r="F7584" s="5" t="n">
        <v>0</v>
      </c>
      <c r="G7584" s="10" t="s">
        <v>4</v>
      </c>
    </row>
    <row r="7585" customFormat="false" ht="14.25" hidden="true" customHeight="false" outlineLevel="0" collapsed="false">
      <c r="A7585" s="0" t="s">
        <v>115</v>
      </c>
      <c r="B7585" s="0" t="s">
        <v>116</v>
      </c>
      <c r="C7585" s="0" t="s">
        <v>76</v>
      </c>
      <c r="D7585" s="0" t="s">
        <v>78</v>
      </c>
      <c r="E7585" s="0" t="n">
        <v>2039</v>
      </c>
      <c r="F7585" s="5" t="n">
        <v>0</v>
      </c>
      <c r="G7585" s="10" t="s">
        <v>4</v>
      </c>
    </row>
    <row r="7586" customFormat="false" ht="14.25" hidden="true" customHeight="false" outlineLevel="0" collapsed="false">
      <c r="A7586" s="0" t="s">
        <v>115</v>
      </c>
      <c r="B7586" s="0" t="s">
        <v>116</v>
      </c>
      <c r="C7586" s="0" t="s">
        <v>76</v>
      </c>
      <c r="D7586" s="0" t="s">
        <v>78</v>
      </c>
      <c r="E7586" s="0" t="n">
        <v>2040</v>
      </c>
      <c r="F7586" s="5" t="n">
        <v>0</v>
      </c>
      <c r="G7586" s="10" t="s">
        <v>4</v>
      </c>
    </row>
    <row r="7587" customFormat="false" ht="14.25" hidden="true" customHeight="false" outlineLevel="0" collapsed="false">
      <c r="A7587" s="0" t="s">
        <v>115</v>
      </c>
      <c r="B7587" s="0" t="s">
        <v>116</v>
      </c>
      <c r="C7587" s="0" t="s">
        <v>76</v>
      </c>
      <c r="D7587" s="0" t="s">
        <v>71</v>
      </c>
      <c r="E7587" s="0" t="n">
        <v>2024</v>
      </c>
      <c r="F7587" s="5" t="n">
        <v>0.3164889</v>
      </c>
      <c r="G7587" s="10" t="s">
        <v>4</v>
      </c>
    </row>
    <row r="7588" customFormat="false" ht="14.25" hidden="true" customHeight="false" outlineLevel="0" collapsed="false">
      <c r="A7588" s="0" t="s">
        <v>115</v>
      </c>
      <c r="B7588" s="0" t="s">
        <v>116</v>
      </c>
      <c r="C7588" s="0" t="s">
        <v>76</v>
      </c>
      <c r="D7588" s="0" t="s">
        <v>71</v>
      </c>
      <c r="E7588" s="0" t="n">
        <v>2025</v>
      </c>
      <c r="F7588" s="5" t="n">
        <v>0.33005271</v>
      </c>
      <c r="G7588" s="10" t="s">
        <v>4</v>
      </c>
    </row>
    <row r="7589" customFormat="false" ht="14.25" hidden="true" customHeight="false" outlineLevel="0" collapsed="false">
      <c r="A7589" s="0" t="s">
        <v>115</v>
      </c>
      <c r="B7589" s="0" t="s">
        <v>116</v>
      </c>
      <c r="C7589" s="0" t="s">
        <v>76</v>
      </c>
      <c r="D7589" s="0" t="s">
        <v>71</v>
      </c>
      <c r="E7589" s="0" t="n">
        <v>2026</v>
      </c>
      <c r="F7589" s="5" t="n">
        <v>0.7867562712</v>
      </c>
      <c r="G7589" s="10" t="s">
        <v>4</v>
      </c>
    </row>
    <row r="7590" customFormat="false" ht="14.25" hidden="true" customHeight="false" outlineLevel="0" collapsed="false">
      <c r="A7590" s="0" t="s">
        <v>115</v>
      </c>
      <c r="B7590" s="0" t="s">
        <v>116</v>
      </c>
      <c r="C7590" s="0" t="s">
        <v>76</v>
      </c>
      <c r="D7590" s="0" t="s">
        <v>71</v>
      </c>
      <c r="E7590" s="0" t="n">
        <v>2027</v>
      </c>
      <c r="F7590" s="5" t="n">
        <v>1.1953356948</v>
      </c>
      <c r="G7590" s="10" t="s">
        <v>4</v>
      </c>
    </row>
    <row r="7591" customFormat="false" ht="14.25" hidden="true" customHeight="false" outlineLevel="0" collapsed="false">
      <c r="A7591" s="0" t="s">
        <v>115</v>
      </c>
      <c r="B7591" s="0" t="s">
        <v>116</v>
      </c>
      <c r="C7591" s="0" t="s">
        <v>76</v>
      </c>
      <c r="D7591" s="0" t="s">
        <v>71</v>
      </c>
      <c r="E7591" s="0" t="n">
        <v>2028</v>
      </c>
      <c r="F7591" s="5" t="n">
        <v>1.305132504</v>
      </c>
      <c r="G7591" s="10" t="s">
        <v>4</v>
      </c>
    </row>
    <row r="7592" customFormat="false" ht="14.25" hidden="true" customHeight="false" outlineLevel="0" collapsed="false">
      <c r="A7592" s="0" t="s">
        <v>115</v>
      </c>
      <c r="B7592" s="0" t="s">
        <v>116</v>
      </c>
      <c r="C7592" s="0" t="s">
        <v>76</v>
      </c>
      <c r="D7592" s="0" t="s">
        <v>71</v>
      </c>
      <c r="E7592" s="0" t="n">
        <v>2029</v>
      </c>
      <c r="F7592" s="5" t="n">
        <v>1.2842934</v>
      </c>
      <c r="G7592" s="10" t="s">
        <v>4</v>
      </c>
    </row>
    <row r="7593" customFormat="false" ht="14.25" hidden="true" customHeight="false" outlineLevel="0" collapsed="false">
      <c r="A7593" s="0" t="s">
        <v>115</v>
      </c>
      <c r="B7593" s="0" t="s">
        <v>116</v>
      </c>
      <c r="C7593" s="0" t="s">
        <v>76</v>
      </c>
      <c r="D7593" s="0" t="s">
        <v>71</v>
      </c>
      <c r="E7593" s="0" t="n">
        <v>2030</v>
      </c>
      <c r="F7593" s="5" t="n">
        <v>0.948142008</v>
      </c>
      <c r="G7593" s="10" t="s">
        <v>4</v>
      </c>
    </row>
    <row r="7594" customFormat="false" ht="14.25" hidden="true" customHeight="false" outlineLevel="0" collapsed="false">
      <c r="A7594" s="0" t="s">
        <v>115</v>
      </c>
      <c r="B7594" s="0" t="s">
        <v>116</v>
      </c>
      <c r="C7594" s="0" t="s">
        <v>76</v>
      </c>
      <c r="D7594" s="0" t="s">
        <v>71</v>
      </c>
      <c r="E7594" s="0" t="n">
        <v>2031</v>
      </c>
      <c r="F7594" s="5" t="n">
        <v>0.943073208</v>
      </c>
      <c r="G7594" s="10" t="s">
        <v>4</v>
      </c>
    </row>
    <row r="7595" customFormat="false" ht="14.25" hidden="true" customHeight="false" outlineLevel="0" collapsed="false">
      <c r="A7595" s="0" t="s">
        <v>115</v>
      </c>
      <c r="B7595" s="0" t="s">
        <v>116</v>
      </c>
      <c r="C7595" s="0" t="s">
        <v>76</v>
      </c>
      <c r="D7595" s="0" t="s">
        <v>71</v>
      </c>
      <c r="E7595" s="0" t="n">
        <v>2032</v>
      </c>
      <c r="F7595" s="5" t="n">
        <v>0.948157152</v>
      </c>
      <c r="G7595" s="10" t="s">
        <v>4</v>
      </c>
    </row>
    <row r="7596" customFormat="false" ht="14.25" hidden="true" customHeight="false" outlineLevel="0" collapsed="false">
      <c r="A7596" s="0" t="s">
        <v>115</v>
      </c>
      <c r="B7596" s="0" t="s">
        <v>116</v>
      </c>
      <c r="C7596" s="0" t="s">
        <v>76</v>
      </c>
      <c r="D7596" s="0" t="s">
        <v>71</v>
      </c>
      <c r="E7596" s="0" t="n">
        <v>2033</v>
      </c>
      <c r="F7596" s="5" t="n">
        <v>0.959767296</v>
      </c>
      <c r="G7596" s="10" t="s">
        <v>4</v>
      </c>
    </row>
    <row r="7597" customFormat="false" ht="14.25" hidden="true" customHeight="false" outlineLevel="0" collapsed="false">
      <c r="A7597" s="0" t="s">
        <v>115</v>
      </c>
      <c r="B7597" s="0" t="s">
        <v>116</v>
      </c>
      <c r="C7597" s="0" t="s">
        <v>76</v>
      </c>
      <c r="D7597" s="0" t="s">
        <v>71</v>
      </c>
      <c r="E7597" s="0" t="n">
        <v>2034</v>
      </c>
      <c r="F7597" s="5" t="n">
        <v>0.9722568464</v>
      </c>
      <c r="G7597" s="10" t="s">
        <v>4</v>
      </c>
    </row>
    <row r="7598" customFormat="false" ht="14.25" hidden="true" customHeight="false" outlineLevel="0" collapsed="false">
      <c r="A7598" s="0" t="s">
        <v>115</v>
      </c>
      <c r="B7598" s="0" t="s">
        <v>116</v>
      </c>
      <c r="C7598" s="0" t="s">
        <v>76</v>
      </c>
      <c r="D7598" s="0" t="s">
        <v>71</v>
      </c>
      <c r="E7598" s="0" t="n">
        <v>2035</v>
      </c>
      <c r="F7598" s="5" t="n">
        <v>0.981283284</v>
      </c>
      <c r="G7598" s="10" t="s">
        <v>4</v>
      </c>
    </row>
    <row r="7599" customFormat="false" ht="14.25" hidden="true" customHeight="false" outlineLevel="0" collapsed="false">
      <c r="A7599" s="0" t="s">
        <v>115</v>
      </c>
      <c r="B7599" s="0" t="s">
        <v>116</v>
      </c>
      <c r="C7599" s="0" t="s">
        <v>76</v>
      </c>
      <c r="D7599" s="0" t="s">
        <v>71</v>
      </c>
      <c r="E7599" s="0" t="n">
        <v>2036</v>
      </c>
      <c r="F7599" s="5" t="n">
        <v>0.9870473684</v>
      </c>
      <c r="G7599" s="10" t="s">
        <v>4</v>
      </c>
    </row>
    <row r="7600" customFormat="false" ht="14.25" hidden="true" customHeight="false" outlineLevel="0" collapsed="false">
      <c r="A7600" s="0" t="s">
        <v>115</v>
      </c>
      <c r="B7600" s="0" t="s">
        <v>116</v>
      </c>
      <c r="C7600" s="0" t="s">
        <v>76</v>
      </c>
      <c r="D7600" s="0" t="s">
        <v>71</v>
      </c>
      <c r="E7600" s="0" t="n">
        <v>2037</v>
      </c>
      <c r="F7600" s="5" t="n">
        <v>0.9946170696</v>
      </c>
      <c r="G7600" s="10" t="s">
        <v>4</v>
      </c>
    </row>
    <row r="7601" customFormat="false" ht="14.25" hidden="true" customHeight="false" outlineLevel="0" collapsed="false">
      <c r="A7601" s="0" t="s">
        <v>115</v>
      </c>
      <c r="B7601" s="0" t="s">
        <v>116</v>
      </c>
      <c r="C7601" s="0" t="s">
        <v>76</v>
      </c>
      <c r="D7601" s="0" t="s">
        <v>71</v>
      </c>
      <c r="E7601" s="0" t="n">
        <v>2038</v>
      </c>
      <c r="F7601" s="5" t="n">
        <v>0.9997214094</v>
      </c>
      <c r="G7601" s="10" t="s">
        <v>4</v>
      </c>
    </row>
    <row r="7602" customFormat="false" ht="14.25" hidden="true" customHeight="false" outlineLevel="0" collapsed="false">
      <c r="A7602" s="0" t="s">
        <v>115</v>
      </c>
      <c r="B7602" s="0" t="s">
        <v>116</v>
      </c>
      <c r="C7602" s="0" t="s">
        <v>76</v>
      </c>
      <c r="D7602" s="0" t="s">
        <v>71</v>
      </c>
      <c r="E7602" s="0" t="n">
        <v>2039</v>
      </c>
      <c r="F7602" s="5" t="n">
        <v>1.0067008128</v>
      </c>
      <c r="G7602" s="10" t="s">
        <v>4</v>
      </c>
    </row>
    <row r="7603" customFormat="false" ht="14.25" hidden="true" customHeight="false" outlineLevel="0" collapsed="false">
      <c r="A7603" s="0" t="s">
        <v>115</v>
      </c>
      <c r="B7603" s="0" t="s">
        <v>116</v>
      </c>
      <c r="C7603" s="0" t="s">
        <v>76</v>
      </c>
      <c r="D7603" s="0" t="s">
        <v>71</v>
      </c>
      <c r="E7603" s="0" t="n">
        <v>2040</v>
      </c>
      <c r="F7603" s="5" t="n">
        <v>1.011145408</v>
      </c>
      <c r="G7603" s="10" t="s">
        <v>4</v>
      </c>
    </row>
    <row r="7604" customFormat="false" ht="14.25" hidden="true" customHeight="false" outlineLevel="0" collapsed="false">
      <c r="A7604" s="0" t="s">
        <v>115</v>
      </c>
      <c r="B7604" s="0" t="s">
        <v>116</v>
      </c>
      <c r="C7604" s="0" t="s">
        <v>79</v>
      </c>
      <c r="D7604" s="0" t="s">
        <v>80</v>
      </c>
      <c r="E7604" s="0" t="n">
        <v>2024</v>
      </c>
      <c r="F7604" s="5" t="n">
        <v>0</v>
      </c>
      <c r="G7604" s="10" t="s">
        <v>4</v>
      </c>
    </row>
    <row r="7605" customFormat="false" ht="14.25" hidden="true" customHeight="false" outlineLevel="0" collapsed="false">
      <c r="A7605" s="0" t="s">
        <v>115</v>
      </c>
      <c r="B7605" s="0" t="s">
        <v>116</v>
      </c>
      <c r="C7605" s="0" t="s">
        <v>79</v>
      </c>
      <c r="D7605" s="0" t="s">
        <v>80</v>
      </c>
      <c r="E7605" s="0" t="n">
        <v>2025</v>
      </c>
      <c r="F7605" s="5" t="n">
        <v>20.5705802772975</v>
      </c>
      <c r="G7605" s="10" t="s">
        <v>4</v>
      </c>
    </row>
    <row r="7606" customFormat="false" ht="14.25" hidden="true" customHeight="false" outlineLevel="0" collapsed="false">
      <c r="A7606" s="0" t="s">
        <v>115</v>
      </c>
      <c r="B7606" s="0" t="s">
        <v>116</v>
      </c>
      <c r="C7606" s="0" t="s">
        <v>79</v>
      </c>
      <c r="D7606" s="0" t="s">
        <v>80</v>
      </c>
      <c r="E7606" s="0" t="n">
        <v>2026</v>
      </c>
      <c r="F7606" s="5" t="n">
        <v>20.9386927903591</v>
      </c>
      <c r="G7606" s="10" t="s">
        <v>4</v>
      </c>
    </row>
    <row r="7607" customFormat="false" ht="14.25" hidden="true" customHeight="false" outlineLevel="0" collapsed="false">
      <c r="A7607" s="0" t="s">
        <v>115</v>
      </c>
      <c r="B7607" s="0" t="s">
        <v>116</v>
      </c>
      <c r="C7607" s="0" t="s">
        <v>79</v>
      </c>
      <c r="D7607" s="0" t="s">
        <v>80</v>
      </c>
      <c r="E7607" s="0" t="n">
        <v>2027</v>
      </c>
      <c r="F7607" s="5" t="n">
        <v>22.2767888685385</v>
      </c>
      <c r="G7607" s="10" t="s">
        <v>4</v>
      </c>
    </row>
    <row r="7608" customFormat="false" ht="14.25" hidden="true" customHeight="false" outlineLevel="0" collapsed="false">
      <c r="A7608" s="0" t="s">
        <v>115</v>
      </c>
      <c r="B7608" s="0" t="s">
        <v>116</v>
      </c>
      <c r="C7608" s="0" t="s">
        <v>79</v>
      </c>
      <c r="D7608" s="0" t="s">
        <v>80</v>
      </c>
      <c r="E7608" s="0" t="n">
        <v>2028</v>
      </c>
      <c r="F7608" s="5" t="n">
        <v>23.3099963358355</v>
      </c>
      <c r="G7608" s="10" t="s">
        <v>4</v>
      </c>
    </row>
    <row r="7609" customFormat="false" ht="14.25" hidden="true" customHeight="false" outlineLevel="0" collapsed="false">
      <c r="A7609" s="0" t="s">
        <v>115</v>
      </c>
      <c r="B7609" s="0" t="s">
        <v>116</v>
      </c>
      <c r="C7609" s="0" t="s">
        <v>79</v>
      </c>
      <c r="D7609" s="0" t="s">
        <v>80</v>
      </c>
      <c r="E7609" s="0" t="n">
        <v>2029</v>
      </c>
      <c r="F7609" s="5" t="n">
        <v>24.6996359998745</v>
      </c>
      <c r="G7609" s="10" t="s">
        <v>4</v>
      </c>
    </row>
    <row r="7610" customFormat="false" ht="14.25" hidden="true" customHeight="false" outlineLevel="0" collapsed="false">
      <c r="A7610" s="0" t="s">
        <v>115</v>
      </c>
      <c r="B7610" s="0" t="s">
        <v>116</v>
      </c>
      <c r="C7610" s="0" t="s">
        <v>79</v>
      </c>
      <c r="D7610" s="0" t="s">
        <v>80</v>
      </c>
      <c r="E7610" s="0" t="n">
        <v>2030</v>
      </c>
      <c r="F7610" s="5" t="n">
        <v>26.3250615004028</v>
      </c>
      <c r="G7610" s="10" t="s">
        <v>4</v>
      </c>
    </row>
    <row r="7611" customFormat="false" ht="14.25" hidden="true" customHeight="false" outlineLevel="0" collapsed="false">
      <c r="A7611" s="0" t="s">
        <v>115</v>
      </c>
      <c r="B7611" s="0" t="s">
        <v>116</v>
      </c>
      <c r="C7611" s="0" t="s">
        <v>79</v>
      </c>
      <c r="D7611" s="0" t="s">
        <v>80</v>
      </c>
      <c r="E7611" s="0" t="n">
        <v>2031</v>
      </c>
      <c r="F7611" s="5" t="n">
        <v>28.5626830726927</v>
      </c>
      <c r="G7611" s="10" t="s">
        <v>4</v>
      </c>
    </row>
    <row r="7612" customFormat="false" ht="14.25" hidden="true" customHeight="false" outlineLevel="0" collapsed="false">
      <c r="A7612" s="0" t="s">
        <v>115</v>
      </c>
      <c r="B7612" s="0" t="s">
        <v>116</v>
      </c>
      <c r="C7612" s="0" t="s">
        <v>79</v>
      </c>
      <c r="D7612" s="0" t="s">
        <v>80</v>
      </c>
      <c r="E7612" s="0" t="n">
        <v>2032</v>
      </c>
      <c r="F7612" s="5" t="n">
        <v>30.8619034757137</v>
      </c>
      <c r="G7612" s="10" t="s">
        <v>4</v>
      </c>
    </row>
    <row r="7613" customFormat="false" ht="14.25" hidden="true" customHeight="false" outlineLevel="0" collapsed="false">
      <c r="A7613" s="0" t="s">
        <v>115</v>
      </c>
      <c r="B7613" s="0" t="s">
        <v>116</v>
      </c>
      <c r="C7613" s="0" t="s">
        <v>79</v>
      </c>
      <c r="D7613" s="0" t="s">
        <v>80</v>
      </c>
      <c r="E7613" s="0" t="n">
        <v>2033</v>
      </c>
      <c r="F7613" s="5" t="n">
        <v>32.8018037062409</v>
      </c>
      <c r="G7613" s="10" t="s">
        <v>4</v>
      </c>
    </row>
    <row r="7614" customFormat="false" ht="14.25" hidden="true" customHeight="false" outlineLevel="0" collapsed="false">
      <c r="A7614" s="0" t="s">
        <v>115</v>
      </c>
      <c r="B7614" s="0" t="s">
        <v>116</v>
      </c>
      <c r="C7614" s="0" t="s">
        <v>79</v>
      </c>
      <c r="D7614" s="0" t="s">
        <v>80</v>
      </c>
      <c r="E7614" s="0" t="n">
        <v>2034</v>
      </c>
      <c r="F7614" s="5" t="n">
        <v>34.6650155826064</v>
      </c>
      <c r="G7614" s="10" t="s">
        <v>4</v>
      </c>
    </row>
    <row r="7615" customFormat="false" ht="14.25" hidden="true" customHeight="false" outlineLevel="0" collapsed="false">
      <c r="A7615" s="0" t="s">
        <v>115</v>
      </c>
      <c r="B7615" s="0" t="s">
        <v>116</v>
      </c>
      <c r="C7615" s="0" t="s">
        <v>79</v>
      </c>
      <c r="D7615" s="0" t="s">
        <v>80</v>
      </c>
      <c r="E7615" s="0" t="n">
        <v>2035</v>
      </c>
      <c r="F7615" s="5" t="n">
        <v>36.4944108468334</v>
      </c>
      <c r="G7615" s="10" t="s">
        <v>4</v>
      </c>
    </row>
    <row r="7616" customFormat="false" ht="14.25" hidden="true" customHeight="false" outlineLevel="0" collapsed="false">
      <c r="A7616" s="0" t="s">
        <v>115</v>
      </c>
      <c r="B7616" s="0" t="s">
        <v>116</v>
      </c>
      <c r="C7616" s="0" t="s">
        <v>79</v>
      </c>
      <c r="D7616" s="0" t="s">
        <v>80</v>
      </c>
      <c r="E7616" s="0" t="n">
        <v>2036</v>
      </c>
      <c r="F7616" s="5" t="n">
        <v>38.1469066257463</v>
      </c>
      <c r="G7616" s="10" t="s">
        <v>4</v>
      </c>
    </row>
    <row r="7617" customFormat="false" ht="14.25" hidden="true" customHeight="false" outlineLevel="0" collapsed="false">
      <c r="A7617" s="0" t="s">
        <v>115</v>
      </c>
      <c r="B7617" s="0" t="s">
        <v>116</v>
      </c>
      <c r="C7617" s="0" t="s">
        <v>79</v>
      </c>
      <c r="D7617" s="0" t="s">
        <v>80</v>
      </c>
      <c r="E7617" s="0" t="n">
        <v>2037</v>
      </c>
      <c r="F7617" s="5" t="n">
        <v>39.9021624606014</v>
      </c>
      <c r="G7617" s="10" t="s">
        <v>4</v>
      </c>
    </row>
    <row r="7618" customFormat="false" ht="14.25" hidden="true" customHeight="false" outlineLevel="0" collapsed="false">
      <c r="A7618" s="0" t="s">
        <v>115</v>
      </c>
      <c r="B7618" s="0" t="s">
        <v>116</v>
      </c>
      <c r="C7618" s="0" t="s">
        <v>79</v>
      </c>
      <c r="D7618" s="0" t="s">
        <v>80</v>
      </c>
      <c r="E7618" s="0" t="n">
        <v>2038</v>
      </c>
      <c r="F7618" s="5" t="n">
        <v>41.7347218608458</v>
      </c>
      <c r="G7618" s="10" t="s">
        <v>4</v>
      </c>
    </row>
    <row r="7619" customFormat="false" ht="14.25" hidden="true" customHeight="false" outlineLevel="0" collapsed="false">
      <c r="A7619" s="0" t="s">
        <v>115</v>
      </c>
      <c r="B7619" s="0" t="s">
        <v>116</v>
      </c>
      <c r="C7619" s="0" t="s">
        <v>79</v>
      </c>
      <c r="D7619" s="0" t="s">
        <v>80</v>
      </c>
      <c r="E7619" s="0" t="n">
        <v>2039</v>
      </c>
      <c r="F7619" s="5" t="n">
        <v>43.8349537010669</v>
      </c>
      <c r="G7619" s="10" t="s">
        <v>4</v>
      </c>
    </row>
    <row r="7620" customFormat="false" ht="14.25" hidden="true" customHeight="false" outlineLevel="0" collapsed="false">
      <c r="A7620" s="0" t="s">
        <v>115</v>
      </c>
      <c r="B7620" s="0" t="s">
        <v>116</v>
      </c>
      <c r="C7620" s="0" t="s">
        <v>79</v>
      </c>
      <c r="D7620" s="0" t="s">
        <v>80</v>
      </c>
      <c r="E7620" s="0" t="n">
        <v>2040</v>
      </c>
      <c r="F7620" s="5" t="n">
        <v>45.8878242567699</v>
      </c>
      <c r="G7620" s="10" t="s">
        <v>4</v>
      </c>
    </row>
    <row r="7621" customFormat="false" ht="14.25" hidden="true" customHeight="false" outlineLevel="0" collapsed="false">
      <c r="A7621" s="0" t="s">
        <v>115</v>
      </c>
      <c r="B7621" s="0" t="s">
        <v>116</v>
      </c>
      <c r="C7621" s="0" t="s">
        <v>79</v>
      </c>
      <c r="D7621" s="0" t="s">
        <v>81</v>
      </c>
      <c r="E7621" s="0" t="n">
        <v>2024</v>
      </c>
      <c r="F7621" s="5" t="n">
        <v>0</v>
      </c>
      <c r="G7621" s="10" t="s">
        <v>4</v>
      </c>
    </row>
    <row r="7622" customFormat="false" ht="14.25" hidden="true" customHeight="false" outlineLevel="0" collapsed="false">
      <c r="A7622" s="0" t="s">
        <v>115</v>
      </c>
      <c r="B7622" s="0" t="s">
        <v>116</v>
      </c>
      <c r="C7622" s="0" t="s">
        <v>79</v>
      </c>
      <c r="D7622" s="0" t="s">
        <v>81</v>
      </c>
      <c r="E7622" s="0" t="n">
        <v>2025</v>
      </c>
      <c r="F7622" s="5" t="n">
        <v>9.63843273708718</v>
      </c>
      <c r="G7622" s="10" t="s">
        <v>4</v>
      </c>
    </row>
    <row r="7623" customFormat="false" ht="14.25" hidden="true" customHeight="false" outlineLevel="0" collapsed="false">
      <c r="A7623" s="0" t="s">
        <v>115</v>
      </c>
      <c r="B7623" s="0" t="s">
        <v>116</v>
      </c>
      <c r="C7623" s="0" t="s">
        <v>79</v>
      </c>
      <c r="D7623" s="0" t="s">
        <v>81</v>
      </c>
      <c r="E7623" s="0" t="n">
        <v>2026</v>
      </c>
      <c r="F7623" s="5" t="n">
        <v>9.39607508861155</v>
      </c>
      <c r="G7623" s="10" t="s">
        <v>4</v>
      </c>
    </row>
    <row r="7624" customFormat="false" ht="14.25" hidden="true" customHeight="false" outlineLevel="0" collapsed="false">
      <c r="A7624" s="0" t="s">
        <v>115</v>
      </c>
      <c r="B7624" s="0" t="s">
        <v>116</v>
      </c>
      <c r="C7624" s="0" t="s">
        <v>79</v>
      </c>
      <c r="D7624" s="0" t="s">
        <v>81</v>
      </c>
      <c r="E7624" s="0" t="n">
        <v>2027</v>
      </c>
      <c r="F7624" s="5" t="n">
        <v>9.54224597789727</v>
      </c>
      <c r="G7624" s="10" t="s">
        <v>4</v>
      </c>
    </row>
    <row r="7625" customFormat="false" ht="14.25" hidden="true" customHeight="false" outlineLevel="0" collapsed="false">
      <c r="A7625" s="0" t="s">
        <v>115</v>
      </c>
      <c r="B7625" s="0" t="s">
        <v>116</v>
      </c>
      <c r="C7625" s="0" t="s">
        <v>79</v>
      </c>
      <c r="D7625" s="0" t="s">
        <v>81</v>
      </c>
      <c r="E7625" s="0" t="n">
        <v>2028</v>
      </c>
      <c r="F7625" s="5" t="n">
        <v>9.73887252284043</v>
      </c>
      <c r="G7625" s="10" t="s">
        <v>4</v>
      </c>
    </row>
    <row r="7626" customFormat="false" ht="14.25" hidden="true" customHeight="false" outlineLevel="0" collapsed="false">
      <c r="A7626" s="0" t="s">
        <v>115</v>
      </c>
      <c r="B7626" s="0" t="s">
        <v>116</v>
      </c>
      <c r="C7626" s="0" t="s">
        <v>79</v>
      </c>
      <c r="D7626" s="0" t="s">
        <v>81</v>
      </c>
      <c r="E7626" s="0" t="n">
        <v>2029</v>
      </c>
      <c r="F7626" s="5" t="n">
        <v>9.82151932493002</v>
      </c>
      <c r="G7626" s="10" t="s">
        <v>4</v>
      </c>
    </row>
    <row r="7627" customFormat="false" ht="14.25" hidden="true" customHeight="false" outlineLevel="0" collapsed="false">
      <c r="A7627" s="0" t="s">
        <v>115</v>
      </c>
      <c r="B7627" s="0" t="s">
        <v>116</v>
      </c>
      <c r="C7627" s="0" t="s">
        <v>79</v>
      </c>
      <c r="D7627" s="0" t="s">
        <v>81</v>
      </c>
      <c r="E7627" s="0" t="n">
        <v>2030</v>
      </c>
      <c r="F7627" s="5" t="n">
        <v>9.98019356962834</v>
      </c>
      <c r="G7627" s="10" t="s">
        <v>4</v>
      </c>
    </row>
    <row r="7628" customFormat="false" ht="14.25" hidden="true" customHeight="false" outlineLevel="0" collapsed="false">
      <c r="A7628" s="0" t="s">
        <v>115</v>
      </c>
      <c r="B7628" s="0" t="s">
        <v>116</v>
      </c>
      <c r="C7628" s="0" t="s">
        <v>79</v>
      </c>
      <c r="D7628" s="0" t="s">
        <v>81</v>
      </c>
      <c r="E7628" s="0" t="n">
        <v>2031</v>
      </c>
      <c r="F7628" s="5" t="n">
        <v>10.2264111228167</v>
      </c>
      <c r="G7628" s="10" t="s">
        <v>4</v>
      </c>
    </row>
    <row r="7629" customFormat="false" ht="14.25" hidden="true" customHeight="false" outlineLevel="0" collapsed="false">
      <c r="A7629" s="0" t="s">
        <v>115</v>
      </c>
      <c r="B7629" s="0" t="s">
        <v>116</v>
      </c>
      <c r="C7629" s="0" t="s">
        <v>79</v>
      </c>
      <c r="D7629" s="0" t="s">
        <v>81</v>
      </c>
      <c r="E7629" s="0" t="n">
        <v>2032</v>
      </c>
      <c r="F7629" s="5" t="n">
        <v>10.5452636251986</v>
      </c>
      <c r="G7629" s="10" t="s">
        <v>4</v>
      </c>
    </row>
    <row r="7630" customFormat="false" ht="14.25" hidden="true" customHeight="false" outlineLevel="0" collapsed="false">
      <c r="A7630" s="0" t="s">
        <v>115</v>
      </c>
      <c r="B7630" s="0" t="s">
        <v>116</v>
      </c>
      <c r="C7630" s="0" t="s">
        <v>79</v>
      </c>
      <c r="D7630" s="0" t="s">
        <v>81</v>
      </c>
      <c r="E7630" s="0" t="n">
        <v>2033</v>
      </c>
      <c r="F7630" s="5" t="n">
        <v>10.7026457815506</v>
      </c>
      <c r="G7630" s="10" t="s">
        <v>4</v>
      </c>
    </row>
    <row r="7631" customFormat="false" ht="14.25" hidden="true" customHeight="false" outlineLevel="0" collapsed="false">
      <c r="A7631" s="0" t="s">
        <v>115</v>
      </c>
      <c r="B7631" s="0" t="s">
        <v>116</v>
      </c>
      <c r="C7631" s="0" t="s">
        <v>79</v>
      </c>
      <c r="D7631" s="0" t="s">
        <v>81</v>
      </c>
      <c r="E7631" s="0" t="n">
        <v>2034</v>
      </c>
      <c r="F7631" s="5" t="n">
        <v>10.8213125018072</v>
      </c>
      <c r="G7631" s="10" t="s">
        <v>4</v>
      </c>
    </row>
    <row r="7632" customFormat="false" ht="14.25" hidden="true" customHeight="false" outlineLevel="0" collapsed="false">
      <c r="A7632" s="0" t="s">
        <v>115</v>
      </c>
      <c r="B7632" s="0" t="s">
        <v>116</v>
      </c>
      <c r="C7632" s="0" t="s">
        <v>79</v>
      </c>
      <c r="D7632" s="0" t="s">
        <v>81</v>
      </c>
      <c r="E7632" s="0" t="n">
        <v>2035</v>
      </c>
      <c r="F7632" s="5" t="n">
        <v>10.9033378639107</v>
      </c>
      <c r="G7632" s="10" t="s">
        <v>4</v>
      </c>
    </row>
    <row r="7633" customFormat="false" ht="14.25" hidden="true" customHeight="false" outlineLevel="0" collapsed="false">
      <c r="A7633" s="0" t="s">
        <v>115</v>
      </c>
      <c r="B7633" s="0" t="s">
        <v>116</v>
      </c>
      <c r="C7633" s="0" t="s">
        <v>79</v>
      </c>
      <c r="D7633" s="0" t="s">
        <v>81</v>
      </c>
      <c r="E7633" s="0" t="n">
        <v>2036</v>
      </c>
      <c r="F7633" s="5" t="n">
        <v>10.9521581839657</v>
      </c>
      <c r="G7633" s="10" t="s">
        <v>4</v>
      </c>
    </row>
    <row r="7634" customFormat="false" ht="14.25" hidden="true" customHeight="false" outlineLevel="0" collapsed="false">
      <c r="A7634" s="0" t="s">
        <v>115</v>
      </c>
      <c r="B7634" s="0" t="s">
        <v>116</v>
      </c>
      <c r="C7634" s="0" t="s">
        <v>79</v>
      </c>
      <c r="D7634" s="0" t="s">
        <v>81</v>
      </c>
      <c r="E7634" s="0" t="n">
        <v>2037</v>
      </c>
      <c r="F7634" s="5" t="n">
        <v>11.0224340374796</v>
      </c>
      <c r="G7634" s="10" t="s">
        <v>4</v>
      </c>
    </row>
    <row r="7635" customFormat="false" ht="14.25" hidden="true" customHeight="false" outlineLevel="0" collapsed="false">
      <c r="A7635" s="0" t="s">
        <v>115</v>
      </c>
      <c r="B7635" s="0" t="s">
        <v>116</v>
      </c>
      <c r="C7635" s="0" t="s">
        <v>79</v>
      </c>
      <c r="D7635" s="0" t="s">
        <v>81</v>
      </c>
      <c r="E7635" s="0" t="n">
        <v>2038</v>
      </c>
      <c r="F7635" s="5" t="n">
        <v>11.097897319189</v>
      </c>
      <c r="G7635" s="10" t="s">
        <v>4</v>
      </c>
    </row>
    <row r="7636" customFormat="false" ht="14.25" hidden="true" customHeight="false" outlineLevel="0" collapsed="false">
      <c r="A7636" s="0" t="s">
        <v>115</v>
      </c>
      <c r="B7636" s="0" t="s">
        <v>116</v>
      </c>
      <c r="C7636" s="0" t="s">
        <v>79</v>
      </c>
      <c r="D7636" s="0" t="s">
        <v>81</v>
      </c>
      <c r="E7636" s="0" t="n">
        <v>2039</v>
      </c>
      <c r="F7636" s="5" t="n">
        <v>11.1654833129755</v>
      </c>
      <c r="G7636" s="10" t="s">
        <v>4</v>
      </c>
    </row>
    <row r="7637" customFormat="false" ht="14.25" hidden="true" customHeight="false" outlineLevel="0" collapsed="false">
      <c r="A7637" s="0" t="s">
        <v>115</v>
      </c>
      <c r="B7637" s="0" t="s">
        <v>116</v>
      </c>
      <c r="C7637" s="0" t="s">
        <v>79</v>
      </c>
      <c r="D7637" s="0" t="s">
        <v>81</v>
      </c>
      <c r="E7637" s="0" t="n">
        <v>2040</v>
      </c>
      <c r="F7637" s="5" t="n">
        <v>11.1812774961674</v>
      </c>
      <c r="G7637" s="10" t="s">
        <v>4</v>
      </c>
    </row>
    <row r="7638" customFormat="false" ht="14.25" hidden="true" customHeight="false" outlineLevel="0" collapsed="false">
      <c r="A7638" s="0" t="s">
        <v>115</v>
      </c>
      <c r="B7638" s="0" t="s">
        <v>116</v>
      </c>
      <c r="C7638" s="0" t="s">
        <v>79</v>
      </c>
      <c r="D7638" s="0" t="s">
        <v>82</v>
      </c>
      <c r="E7638" s="0" t="n">
        <v>2024</v>
      </c>
      <c r="F7638" s="5" t="n">
        <v>0</v>
      </c>
      <c r="G7638" s="10" t="s">
        <v>4</v>
      </c>
    </row>
    <row r="7639" customFormat="false" ht="14.25" hidden="true" customHeight="false" outlineLevel="0" collapsed="false">
      <c r="A7639" s="0" t="s">
        <v>115</v>
      </c>
      <c r="B7639" s="0" t="s">
        <v>116</v>
      </c>
      <c r="C7639" s="0" t="s">
        <v>79</v>
      </c>
      <c r="D7639" s="0" t="s">
        <v>82</v>
      </c>
      <c r="E7639" s="0" t="n">
        <v>2025</v>
      </c>
      <c r="F7639" s="5" t="n">
        <v>121.126819828147</v>
      </c>
      <c r="G7639" s="10" t="s">
        <v>4</v>
      </c>
    </row>
    <row r="7640" customFormat="false" ht="14.25" hidden="true" customHeight="false" outlineLevel="0" collapsed="false">
      <c r="A7640" s="0" t="s">
        <v>115</v>
      </c>
      <c r="B7640" s="0" t="s">
        <v>116</v>
      </c>
      <c r="C7640" s="0" t="s">
        <v>79</v>
      </c>
      <c r="D7640" s="0" t="s">
        <v>82</v>
      </c>
      <c r="E7640" s="0" t="n">
        <v>2026</v>
      </c>
      <c r="F7640" s="5" t="n">
        <v>118.504610023257</v>
      </c>
      <c r="G7640" s="10" t="s">
        <v>4</v>
      </c>
    </row>
    <row r="7641" customFormat="false" ht="14.25" hidden="true" customHeight="false" outlineLevel="0" collapsed="false">
      <c r="A7641" s="0" t="s">
        <v>115</v>
      </c>
      <c r="B7641" s="0" t="s">
        <v>116</v>
      </c>
      <c r="C7641" s="0" t="s">
        <v>79</v>
      </c>
      <c r="D7641" s="0" t="s">
        <v>82</v>
      </c>
      <c r="E7641" s="0" t="n">
        <v>2027</v>
      </c>
      <c r="F7641" s="5" t="n">
        <v>121.899929152119</v>
      </c>
      <c r="G7641" s="10" t="s">
        <v>4</v>
      </c>
    </row>
    <row r="7642" customFormat="false" ht="14.25" hidden="true" customHeight="false" outlineLevel="0" collapsed="false">
      <c r="A7642" s="0" t="s">
        <v>115</v>
      </c>
      <c r="B7642" s="0" t="s">
        <v>116</v>
      </c>
      <c r="C7642" s="0" t="s">
        <v>79</v>
      </c>
      <c r="D7642" s="0" t="s">
        <v>82</v>
      </c>
      <c r="E7642" s="0" t="n">
        <v>2028</v>
      </c>
      <c r="F7642" s="5" t="n">
        <v>124.681520419327</v>
      </c>
      <c r="G7642" s="10" t="s">
        <v>4</v>
      </c>
    </row>
    <row r="7643" customFormat="false" ht="14.25" hidden="true" customHeight="false" outlineLevel="0" collapsed="false">
      <c r="A7643" s="0" t="s">
        <v>115</v>
      </c>
      <c r="B7643" s="0" t="s">
        <v>116</v>
      </c>
      <c r="C7643" s="0" t="s">
        <v>79</v>
      </c>
      <c r="D7643" s="0" t="s">
        <v>82</v>
      </c>
      <c r="E7643" s="0" t="n">
        <v>2029</v>
      </c>
      <c r="F7643" s="5" t="n">
        <v>129.380238032407</v>
      </c>
      <c r="G7643" s="10" t="s">
        <v>4</v>
      </c>
    </row>
    <row r="7644" customFormat="false" ht="14.25" hidden="true" customHeight="false" outlineLevel="0" collapsed="false">
      <c r="A7644" s="0" t="s">
        <v>115</v>
      </c>
      <c r="B7644" s="0" t="s">
        <v>116</v>
      </c>
      <c r="C7644" s="0" t="s">
        <v>79</v>
      </c>
      <c r="D7644" s="0" t="s">
        <v>82</v>
      </c>
      <c r="E7644" s="0" t="n">
        <v>2030</v>
      </c>
      <c r="F7644" s="5" t="n">
        <v>133.806833232413</v>
      </c>
      <c r="G7644" s="10" t="s">
        <v>4</v>
      </c>
    </row>
    <row r="7645" customFormat="false" ht="14.25" hidden="true" customHeight="false" outlineLevel="0" collapsed="false">
      <c r="A7645" s="0" t="s">
        <v>115</v>
      </c>
      <c r="B7645" s="0" t="s">
        <v>116</v>
      </c>
      <c r="C7645" s="0" t="s">
        <v>79</v>
      </c>
      <c r="D7645" s="0" t="s">
        <v>82</v>
      </c>
      <c r="E7645" s="0" t="n">
        <v>2031</v>
      </c>
      <c r="F7645" s="5" t="n">
        <v>140.46628761166</v>
      </c>
      <c r="G7645" s="10" t="s">
        <v>4</v>
      </c>
    </row>
    <row r="7646" customFormat="false" ht="14.25" hidden="true" customHeight="false" outlineLevel="0" collapsed="false">
      <c r="A7646" s="0" t="s">
        <v>115</v>
      </c>
      <c r="B7646" s="0" t="s">
        <v>116</v>
      </c>
      <c r="C7646" s="0" t="s">
        <v>79</v>
      </c>
      <c r="D7646" s="0" t="s">
        <v>82</v>
      </c>
      <c r="E7646" s="0" t="n">
        <v>2032</v>
      </c>
      <c r="F7646" s="5" t="n">
        <v>147.122361722725</v>
      </c>
      <c r="G7646" s="10" t="s">
        <v>4</v>
      </c>
    </row>
    <row r="7647" customFormat="false" ht="14.25" hidden="true" customHeight="false" outlineLevel="0" collapsed="false">
      <c r="A7647" s="0" t="s">
        <v>115</v>
      </c>
      <c r="B7647" s="0" t="s">
        <v>116</v>
      </c>
      <c r="C7647" s="0" t="s">
        <v>79</v>
      </c>
      <c r="D7647" s="0" t="s">
        <v>82</v>
      </c>
      <c r="E7647" s="0" t="n">
        <v>2033</v>
      </c>
      <c r="F7647" s="5" t="n">
        <v>152.053143745094</v>
      </c>
      <c r="G7647" s="10" t="s">
        <v>4</v>
      </c>
    </row>
    <row r="7648" customFormat="false" ht="14.25" hidden="true" customHeight="false" outlineLevel="0" collapsed="false">
      <c r="A7648" s="0" t="s">
        <v>115</v>
      </c>
      <c r="B7648" s="0" t="s">
        <v>116</v>
      </c>
      <c r="C7648" s="0" t="s">
        <v>79</v>
      </c>
      <c r="D7648" s="0" t="s">
        <v>82</v>
      </c>
      <c r="E7648" s="0" t="n">
        <v>2034</v>
      </c>
      <c r="F7648" s="5" t="n">
        <v>156.593535853689</v>
      </c>
      <c r="G7648" s="10" t="s">
        <v>4</v>
      </c>
    </row>
    <row r="7649" customFormat="false" ht="14.25" hidden="true" customHeight="false" outlineLevel="0" collapsed="false">
      <c r="A7649" s="0" t="s">
        <v>115</v>
      </c>
      <c r="B7649" s="0" t="s">
        <v>116</v>
      </c>
      <c r="C7649" s="0" t="s">
        <v>79</v>
      </c>
      <c r="D7649" s="0" t="s">
        <v>82</v>
      </c>
      <c r="E7649" s="0" t="n">
        <v>2035</v>
      </c>
      <c r="F7649" s="5" t="n">
        <v>161.603525864452</v>
      </c>
      <c r="G7649" s="10" t="s">
        <v>4</v>
      </c>
    </row>
    <row r="7650" customFormat="false" ht="14.25" hidden="true" customHeight="false" outlineLevel="0" collapsed="false">
      <c r="A7650" s="0" t="s">
        <v>115</v>
      </c>
      <c r="B7650" s="0" t="s">
        <v>116</v>
      </c>
      <c r="C7650" s="0" t="s">
        <v>79</v>
      </c>
      <c r="D7650" s="0" t="s">
        <v>82</v>
      </c>
      <c r="E7650" s="0" t="n">
        <v>2036</v>
      </c>
      <c r="F7650" s="5" t="n">
        <v>164.236846344035</v>
      </c>
      <c r="G7650" s="10" t="s">
        <v>4</v>
      </c>
    </row>
    <row r="7651" customFormat="false" ht="14.25" hidden="true" customHeight="false" outlineLevel="0" collapsed="false">
      <c r="A7651" s="0" t="s">
        <v>115</v>
      </c>
      <c r="B7651" s="0" t="s">
        <v>116</v>
      </c>
      <c r="C7651" s="0" t="s">
        <v>79</v>
      </c>
      <c r="D7651" s="0" t="s">
        <v>82</v>
      </c>
      <c r="E7651" s="0" t="n">
        <v>2037</v>
      </c>
      <c r="F7651" s="5" t="n">
        <v>167.770242544018</v>
      </c>
      <c r="G7651" s="10" t="s">
        <v>4</v>
      </c>
    </row>
    <row r="7652" customFormat="false" ht="14.25" hidden="true" customHeight="false" outlineLevel="0" collapsed="false">
      <c r="A7652" s="0" t="s">
        <v>115</v>
      </c>
      <c r="B7652" s="0" t="s">
        <v>116</v>
      </c>
      <c r="C7652" s="0" t="s">
        <v>79</v>
      </c>
      <c r="D7652" s="0" t="s">
        <v>82</v>
      </c>
      <c r="E7652" s="0" t="n">
        <v>2038</v>
      </c>
      <c r="F7652" s="5" t="n">
        <v>170.982353133866</v>
      </c>
      <c r="G7652" s="10" t="s">
        <v>4</v>
      </c>
    </row>
    <row r="7653" customFormat="false" ht="14.25" hidden="true" customHeight="false" outlineLevel="0" collapsed="false">
      <c r="A7653" s="0" t="s">
        <v>115</v>
      </c>
      <c r="B7653" s="0" t="s">
        <v>116</v>
      </c>
      <c r="C7653" s="0" t="s">
        <v>79</v>
      </c>
      <c r="D7653" s="0" t="s">
        <v>82</v>
      </c>
      <c r="E7653" s="0" t="n">
        <v>2039</v>
      </c>
      <c r="F7653" s="5" t="n">
        <v>173.950351726626</v>
      </c>
      <c r="G7653" s="10" t="s">
        <v>4</v>
      </c>
    </row>
    <row r="7654" customFormat="false" ht="14.25" hidden="true" customHeight="false" outlineLevel="0" collapsed="false">
      <c r="A7654" s="0" t="s">
        <v>115</v>
      </c>
      <c r="B7654" s="0" t="s">
        <v>116</v>
      </c>
      <c r="C7654" s="0" t="s">
        <v>79</v>
      </c>
      <c r="D7654" s="0" t="s">
        <v>82</v>
      </c>
      <c r="E7654" s="0" t="n">
        <v>2040</v>
      </c>
      <c r="F7654" s="5" t="n">
        <v>176.27198033045</v>
      </c>
      <c r="G7654" s="10" t="s">
        <v>4</v>
      </c>
    </row>
    <row r="7655" customFormat="false" ht="14.25" hidden="true" customHeight="false" outlineLevel="0" collapsed="false">
      <c r="A7655" s="0" t="s">
        <v>115</v>
      </c>
      <c r="B7655" s="0" t="s">
        <v>116</v>
      </c>
      <c r="C7655" s="0" t="s">
        <v>79</v>
      </c>
      <c r="D7655" s="0" t="s">
        <v>83</v>
      </c>
      <c r="E7655" s="0" t="n">
        <v>2024</v>
      </c>
      <c r="F7655" s="5" t="n">
        <v>0</v>
      </c>
      <c r="G7655" s="10" t="s">
        <v>4</v>
      </c>
    </row>
    <row r="7656" customFormat="false" ht="14.25" hidden="true" customHeight="false" outlineLevel="0" collapsed="false">
      <c r="A7656" s="0" t="s">
        <v>115</v>
      </c>
      <c r="B7656" s="0" t="s">
        <v>116</v>
      </c>
      <c r="C7656" s="0" t="s">
        <v>79</v>
      </c>
      <c r="D7656" s="0" t="s">
        <v>83</v>
      </c>
      <c r="E7656" s="0" t="n">
        <v>2025</v>
      </c>
      <c r="F7656" s="5" t="n">
        <v>50.2980306164408</v>
      </c>
      <c r="G7656" s="10" t="s">
        <v>4</v>
      </c>
    </row>
    <row r="7657" customFormat="false" ht="14.25" hidden="true" customHeight="false" outlineLevel="0" collapsed="false">
      <c r="A7657" s="0" t="s">
        <v>115</v>
      </c>
      <c r="B7657" s="0" t="s">
        <v>116</v>
      </c>
      <c r="C7657" s="0" t="s">
        <v>79</v>
      </c>
      <c r="D7657" s="0" t="s">
        <v>83</v>
      </c>
      <c r="E7657" s="0" t="n">
        <v>2026</v>
      </c>
      <c r="F7657" s="5" t="n">
        <v>49.1654461426687</v>
      </c>
      <c r="G7657" s="10" t="s">
        <v>4</v>
      </c>
    </row>
    <row r="7658" customFormat="false" ht="14.25" hidden="true" customHeight="false" outlineLevel="0" collapsed="false">
      <c r="A7658" s="0" t="s">
        <v>115</v>
      </c>
      <c r="B7658" s="0" t="s">
        <v>116</v>
      </c>
      <c r="C7658" s="0" t="s">
        <v>79</v>
      </c>
      <c r="D7658" s="0" t="s">
        <v>83</v>
      </c>
      <c r="E7658" s="0" t="n">
        <v>2027</v>
      </c>
      <c r="F7658" s="5" t="n">
        <v>49.711548087694</v>
      </c>
      <c r="G7658" s="10" t="s">
        <v>4</v>
      </c>
    </row>
    <row r="7659" customFormat="false" ht="14.25" hidden="true" customHeight="false" outlineLevel="0" collapsed="false">
      <c r="A7659" s="0" t="s">
        <v>115</v>
      </c>
      <c r="B7659" s="0" t="s">
        <v>116</v>
      </c>
      <c r="C7659" s="0" t="s">
        <v>79</v>
      </c>
      <c r="D7659" s="0" t="s">
        <v>83</v>
      </c>
      <c r="E7659" s="0" t="n">
        <v>2028</v>
      </c>
      <c r="F7659" s="5" t="n">
        <v>50.073727506767</v>
      </c>
      <c r="G7659" s="10" t="s">
        <v>4</v>
      </c>
    </row>
    <row r="7660" customFormat="false" ht="14.25" hidden="true" customHeight="false" outlineLevel="0" collapsed="false">
      <c r="A7660" s="0" t="s">
        <v>115</v>
      </c>
      <c r="B7660" s="0" t="s">
        <v>116</v>
      </c>
      <c r="C7660" s="0" t="s">
        <v>79</v>
      </c>
      <c r="D7660" s="0" t="s">
        <v>83</v>
      </c>
      <c r="E7660" s="0" t="n">
        <v>2029</v>
      </c>
      <c r="F7660" s="5" t="n">
        <v>50.4774918332435</v>
      </c>
      <c r="G7660" s="10" t="s">
        <v>4</v>
      </c>
    </row>
    <row r="7661" customFormat="false" ht="14.25" hidden="true" customHeight="false" outlineLevel="0" collapsed="false">
      <c r="A7661" s="0" t="s">
        <v>115</v>
      </c>
      <c r="B7661" s="0" t="s">
        <v>116</v>
      </c>
      <c r="C7661" s="0" t="s">
        <v>79</v>
      </c>
      <c r="D7661" s="0" t="s">
        <v>83</v>
      </c>
      <c r="E7661" s="0" t="n">
        <v>2030</v>
      </c>
      <c r="F7661" s="5" t="n">
        <v>51.3241933564022</v>
      </c>
      <c r="G7661" s="10" t="s">
        <v>4</v>
      </c>
    </row>
    <row r="7662" customFormat="false" ht="14.25" hidden="true" customHeight="false" outlineLevel="0" collapsed="false">
      <c r="A7662" s="0" t="s">
        <v>115</v>
      </c>
      <c r="B7662" s="0" t="s">
        <v>116</v>
      </c>
      <c r="C7662" s="0" t="s">
        <v>79</v>
      </c>
      <c r="D7662" s="0" t="s">
        <v>83</v>
      </c>
      <c r="E7662" s="0" t="n">
        <v>2031</v>
      </c>
      <c r="F7662" s="5" t="n">
        <v>52.981506161626</v>
      </c>
      <c r="G7662" s="10" t="s">
        <v>4</v>
      </c>
    </row>
    <row r="7663" customFormat="false" ht="14.25" hidden="true" customHeight="false" outlineLevel="0" collapsed="false">
      <c r="A7663" s="0" t="s">
        <v>115</v>
      </c>
      <c r="B7663" s="0" t="s">
        <v>116</v>
      </c>
      <c r="C7663" s="0" t="s">
        <v>79</v>
      </c>
      <c r="D7663" s="0" t="s">
        <v>83</v>
      </c>
      <c r="E7663" s="0" t="n">
        <v>2032</v>
      </c>
      <c r="F7663" s="5" t="n">
        <v>54.312047068821</v>
      </c>
      <c r="G7663" s="10" t="s">
        <v>4</v>
      </c>
    </row>
    <row r="7664" customFormat="false" ht="14.25" hidden="true" customHeight="false" outlineLevel="0" collapsed="false">
      <c r="A7664" s="0" t="s">
        <v>115</v>
      </c>
      <c r="B7664" s="0" t="s">
        <v>116</v>
      </c>
      <c r="C7664" s="0" t="s">
        <v>79</v>
      </c>
      <c r="D7664" s="0" t="s">
        <v>83</v>
      </c>
      <c r="E7664" s="0" t="n">
        <v>2033</v>
      </c>
      <c r="F7664" s="5" t="n">
        <v>55.0612809923781</v>
      </c>
      <c r="G7664" s="10" t="s">
        <v>4</v>
      </c>
    </row>
    <row r="7665" customFormat="false" ht="14.25" hidden="true" customHeight="false" outlineLevel="0" collapsed="false">
      <c r="A7665" s="0" t="s">
        <v>115</v>
      </c>
      <c r="B7665" s="0" t="s">
        <v>116</v>
      </c>
      <c r="C7665" s="0" t="s">
        <v>79</v>
      </c>
      <c r="D7665" s="0" t="s">
        <v>83</v>
      </c>
      <c r="E7665" s="0" t="n">
        <v>2034</v>
      </c>
      <c r="F7665" s="5" t="n">
        <v>55.7544020980567</v>
      </c>
      <c r="G7665" s="10" t="s">
        <v>4</v>
      </c>
    </row>
    <row r="7666" customFormat="false" ht="14.25" hidden="true" customHeight="false" outlineLevel="0" collapsed="false">
      <c r="A7666" s="0" t="s">
        <v>115</v>
      </c>
      <c r="B7666" s="0" t="s">
        <v>116</v>
      </c>
      <c r="C7666" s="0" t="s">
        <v>79</v>
      </c>
      <c r="D7666" s="0" t="s">
        <v>83</v>
      </c>
      <c r="E7666" s="0" t="n">
        <v>2035</v>
      </c>
      <c r="F7666" s="5" t="n">
        <v>56.3896095084498</v>
      </c>
      <c r="G7666" s="10" t="s">
        <v>4</v>
      </c>
    </row>
    <row r="7667" customFormat="false" ht="14.25" hidden="true" customHeight="false" outlineLevel="0" collapsed="false">
      <c r="A7667" s="0" t="s">
        <v>115</v>
      </c>
      <c r="B7667" s="0" t="s">
        <v>116</v>
      </c>
      <c r="C7667" s="0" t="s">
        <v>79</v>
      </c>
      <c r="D7667" s="0" t="s">
        <v>83</v>
      </c>
      <c r="E7667" s="0" t="n">
        <v>2036</v>
      </c>
      <c r="F7667" s="5" t="n">
        <v>56.8487901889295</v>
      </c>
      <c r="G7667" s="10" t="s">
        <v>4</v>
      </c>
    </row>
    <row r="7668" customFormat="false" ht="14.25" hidden="true" customHeight="false" outlineLevel="0" collapsed="false">
      <c r="A7668" s="0" t="s">
        <v>115</v>
      </c>
      <c r="B7668" s="0" t="s">
        <v>116</v>
      </c>
      <c r="C7668" s="0" t="s">
        <v>79</v>
      </c>
      <c r="D7668" s="0" t="s">
        <v>83</v>
      </c>
      <c r="E7668" s="0" t="n">
        <v>2037</v>
      </c>
      <c r="F7668" s="5" t="n">
        <v>57.3089634144025</v>
      </c>
      <c r="G7668" s="10" t="s">
        <v>4</v>
      </c>
    </row>
    <row r="7669" customFormat="false" ht="14.25" hidden="true" customHeight="false" outlineLevel="0" collapsed="false">
      <c r="A7669" s="0" t="s">
        <v>115</v>
      </c>
      <c r="B7669" s="0" t="s">
        <v>116</v>
      </c>
      <c r="C7669" s="0" t="s">
        <v>79</v>
      </c>
      <c r="D7669" s="0" t="s">
        <v>83</v>
      </c>
      <c r="E7669" s="0" t="n">
        <v>2038</v>
      </c>
      <c r="F7669" s="5" t="n">
        <v>57.7682614766299</v>
      </c>
      <c r="G7669" s="10" t="s">
        <v>4</v>
      </c>
    </row>
    <row r="7670" customFormat="false" ht="14.25" hidden="true" customHeight="false" outlineLevel="0" collapsed="false">
      <c r="A7670" s="0" t="s">
        <v>115</v>
      </c>
      <c r="B7670" s="0" t="s">
        <v>116</v>
      </c>
      <c r="C7670" s="0" t="s">
        <v>79</v>
      </c>
      <c r="D7670" s="0" t="s">
        <v>83</v>
      </c>
      <c r="E7670" s="0" t="n">
        <v>2039</v>
      </c>
      <c r="F7670" s="5" t="n">
        <v>58.2245228044055</v>
      </c>
      <c r="G7670" s="10" t="s">
        <v>4</v>
      </c>
    </row>
    <row r="7671" customFormat="false" ht="14.25" hidden="true" customHeight="false" outlineLevel="0" collapsed="false">
      <c r="A7671" s="0" t="s">
        <v>115</v>
      </c>
      <c r="B7671" s="0" t="s">
        <v>116</v>
      </c>
      <c r="C7671" s="0" t="s">
        <v>79</v>
      </c>
      <c r="D7671" s="0" t="s">
        <v>83</v>
      </c>
      <c r="E7671" s="0" t="n">
        <v>2040</v>
      </c>
      <c r="F7671" s="5" t="n">
        <v>58.6718692250121</v>
      </c>
      <c r="G7671" s="10" t="s">
        <v>4</v>
      </c>
    </row>
    <row r="7672" customFormat="false" ht="14.25" hidden="true" customHeight="false" outlineLevel="0" collapsed="false">
      <c r="A7672" s="0" t="s">
        <v>115</v>
      </c>
      <c r="B7672" s="0" t="s">
        <v>116</v>
      </c>
      <c r="C7672" s="0" t="s">
        <v>79</v>
      </c>
      <c r="D7672" s="0" t="s">
        <v>71</v>
      </c>
      <c r="E7672" s="0" t="n">
        <v>2024</v>
      </c>
      <c r="F7672" s="5" t="n">
        <v>0</v>
      </c>
      <c r="G7672" s="10" t="s">
        <v>4</v>
      </c>
    </row>
    <row r="7673" customFormat="false" ht="14.25" hidden="true" customHeight="false" outlineLevel="0" collapsed="false">
      <c r="A7673" s="0" t="s">
        <v>115</v>
      </c>
      <c r="B7673" s="0" t="s">
        <v>116</v>
      </c>
      <c r="C7673" s="0" t="s">
        <v>79</v>
      </c>
      <c r="D7673" s="0" t="s">
        <v>71</v>
      </c>
      <c r="E7673" s="0" t="n">
        <v>2025</v>
      </c>
      <c r="F7673" s="5" t="n">
        <v>201.633863458972</v>
      </c>
      <c r="G7673" s="10" t="s">
        <v>4</v>
      </c>
    </row>
    <row r="7674" customFormat="false" ht="14.25" hidden="true" customHeight="false" outlineLevel="0" collapsed="false">
      <c r="A7674" s="0" t="s">
        <v>115</v>
      </c>
      <c r="B7674" s="0" t="s">
        <v>116</v>
      </c>
      <c r="C7674" s="0" t="s">
        <v>79</v>
      </c>
      <c r="D7674" s="0" t="s">
        <v>71</v>
      </c>
      <c r="E7674" s="0" t="n">
        <v>2026</v>
      </c>
      <c r="F7674" s="5" t="n">
        <v>198.004824044896</v>
      </c>
      <c r="G7674" s="10" t="s">
        <v>4</v>
      </c>
    </row>
    <row r="7675" customFormat="false" ht="14.25" hidden="true" customHeight="false" outlineLevel="0" collapsed="false">
      <c r="A7675" s="0" t="s">
        <v>115</v>
      </c>
      <c r="B7675" s="0" t="s">
        <v>116</v>
      </c>
      <c r="C7675" s="0" t="s">
        <v>79</v>
      </c>
      <c r="D7675" s="0" t="s">
        <v>71</v>
      </c>
      <c r="E7675" s="0" t="n">
        <v>2027</v>
      </c>
      <c r="F7675" s="5" t="n">
        <v>203.430512086249</v>
      </c>
      <c r="G7675" s="10" t="s">
        <v>4</v>
      </c>
    </row>
    <row r="7676" customFormat="false" ht="14.25" hidden="true" customHeight="false" outlineLevel="0" collapsed="false">
      <c r="A7676" s="0" t="s">
        <v>115</v>
      </c>
      <c r="B7676" s="0" t="s">
        <v>116</v>
      </c>
      <c r="C7676" s="0" t="s">
        <v>79</v>
      </c>
      <c r="D7676" s="0" t="s">
        <v>71</v>
      </c>
      <c r="E7676" s="0" t="n">
        <v>2028</v>
      </c>
      <c r="F7676" s="5" t="n">
        <v>207.80411678477</v>
      </c>
      <c r="G7676" s="10" t="s">
        <v>4</v>
      </c>
    </row>
    <row r="7677" customFormat="false" ht="14.25" hidden="true" customHeight="false" outlineLevel="0" collapsed="false">
      <c r="A7677" s="0" t="s">
        <v>115</v>
      </c>
      <c r="B7677" s="0" t="s">
        <v>116</v>
      </c>
      <c r="C7677" s="0" t="s">
        <v>79</v>
      </c>
      <c r="D7677" s="0" t="s">
        <v>71</v>
      </c>
      <c r="E7677" s="0" t="n">
        <v>2029</v>
      </c>
      <c r="F7677" s="5" t="n">
        <v>214.378885190456</v>
      </c>
      <c r="G7677" s="10" t="s">
        <v>4</v>
      </c>
    </row>
    <row r="7678" customFormat="false" ht="14.25" hidden="true" customHeight="false" outlineLevel="0" collapsed="false">
      <c r="A7678" s="0" t="s">
        <v>115</v>
      </c>
      <c r="B7678" s="0" t="s">
        <v>116</v>
      </c>
      <c r="C7678" s="0" t="s">
        <v>79</v>
      </c>
      <c r="D7678" s="0" t="s">
        <v>71</v>
      </c>
      <c r="E7678" s="0" t="n">
        <v>2030</v>
      </c>
      <c r="F7678" s="5" t="n">
        <v>221.436281658846</v>
      </c>
      <c r="G7678" s="10" t="s">
        <v>4</v>
      </c>
    </row>
    <row r="7679" customFormat="false" ht="14.25" hidden="true" customHeight="false" outlineLevel="0" collapsed="false">
      <c r="A7679" s="0" t="s">
        <v>115</v>
      </c>
      <c r="B7679" s="0" t="s">
        <v>116</v>
      </c>
      <c r="C7679" s="0" t="s">
        <v>79</v>
      </c>
      <c r="D7679" s="0" t="s">
        <v>71</v>
      </c>
      <c r="E7679" s="0" t="n">
        <v>2031</v>
      </c>
      <c r="F7679" s="5" t="n">
        <v>232.236887968795</v>
      </c>
      <c r="G7679" s="10" t="s">
        <v>4</v>
      </c>
    </row>
    <row r="7680" customFormat="false" ht="14.25" hidden="true" customHeight="false" outlineLevel="0" collapsed="false">
      <c r="A7680" s="0" t="s">
        <v>115</v>
      </c>
      <c r="B7680" s="0" t="s">
        <v>116</v>
      </c>
      <c r="C7680" s="0" t="s">
        <v>79</v>
      </c>
      <c r="D7680" s="0" t="s">
        <v>71</v>
      </c>
      <c r="E7680" s="0" t="n">
        <v>2032</v>
      </c>
      <c r="F7680" s="5" t="n">
        <v>242.841575892458</v>
      </c>
      <c r="G7680" s="10" t="s">
        <v>4</v>
      </c>
    </row>
    <row r="7681" customFormat="false" ht="14.25" hidden="true" customHeight="false" outlineLevel="0" collapsed="false">
      <c r="A7681" s="0" t="s">
        <v>115</v>
      </c>
      <c r="B7681" s="0" t="s">
        <v>116</v>
      </c>
      <c r="C7681" s="0" t="s">
        <v>79</v>
      </c>
      <c r="D7681" s="0" t="s">
        <v>71</v>
      </c>
      <c r="E7681" s="0" t="n">
        <v>2033</v>
      </c>
      <c r="F7681" s="5" t="n">
        <v>250.618874225264</v>
      </c>
      <c r="G7681" s="10" t="s">
        <v>4</v>
      </c>
    </row>
    <row r="7682" customFormat="false" ht="14.25" hidden="true" customHeight="false" outlineLevel="0" collapsed="false">
      <c r="A7682" s="0" t="s">
        <v>115</v>
      </c>
      <c r="B7682" s="0" t="s">
        <v>116</v>
      </c>
      <c r="C7682" s="0" t="s">
        <v>79</v>
      </c>
      <c r="D7682" s="0" t="s">
        <v>71</v>
      </c>
      <c r="E7682" s="0" t="n">
        <v>2034</v>
      </c>
      <c r="F7682" s="5" t="n">
        <v>257.834266036159</v>
      </c>
      <c r="G7682" s="10" t="s">
        <v>4</v>
      </c>
    </row>
    <row r="7683" customFormat="false" ht="14.25" hidden="true" customHeight="false" outlineLevel="0" collapsed="false">
      <c r="A7683" s="0" t="s">
        <v>115</v>
      </c>
      <c r="B7683" s="0" t="s">
        <v>116</v>
      </c>
      <c r="C7683" s="0" t="s">
        <v>79</v>
      </c>
      <c r="D7683" s="0" t="s">
        <v>71</v>
      </c>
      <c r="E7683" s="0" t="n">
        <v>2035</v>
      </c>
      <c r="F7683" s="5" t="n">
        <v>265.390884083646</v>
      </c>
      <c r="G7683" s="10" t="s">
        <v>4</v>
      </c>
    </row>
    <row r="7684" customFormat="false" ht="14.25" hidden="true" customHeight="false" outlineLevel="0" collapsed="false">
      <c r="A7684" s="0" t="s">
        <v>115</v>
      </c>
      <c r="B7684" s="0" t="s">
        <v>116</v>
      </c>
      <c r="C7684" s="0" t="s">
        <v>79</v>
      </c>
      <c r="D7684" s="0" t="s">
        <v>71</v>
      </c>
      <c r="E7684" s="0" t="n">
        <v>2036</v>
      </c>
      <c r="F7684" s="5" t="n">
        <v>270.184701342677</v>
      </c>
      <c r="G7684" s="10" t="s">
        <v>4</v>
      </c>
    </row>
    <row r="7685" customFormat="false" ht="14.25" hidden="true" customHeight="false" outlineLevel="0" collapsed="false">
      <c r="A7685" s="0" t="s">
        <v>115</v>
      </c>
      <c r="B7685" s="0" t="s">
        <v>116</v>
      </c>
      <c r="C7685" s="0" t="s">
        <v>79</v>
      </c>
      <c r="D7685" s="0" t="s">
        <v>71</v>
      </c>
      <c r="E7685" s="0" t="n">
        <v>2037</v>
      </c>
      <c r="F7685" s="5" t="n">
        <v>276.003802456501</v>
      </c>
      <c r="G7685" s="10" t="s">
        <v>4</v>
      </c>
    </row>
    <row r="7686" customFormat="false" ht="14.25" hidden="true" customHeight="false" outlineLevel="0" collapsed="false">
      <c r="A7686" s="0" t="s">
        <v>115</v>
      </c>
      <c r="B7686" s="0" t="s">
        <v>116</v>
      </c>
      <c r="C7686" s="0" t="s">
        <v>79</v>
      </c>
      <c r="D7686" s="0" t="s">
        <v>71</v>
      </c>
      <c r="E7686" s="0" t="n">
        <v>2038</v>
      </c>
      <c r="F7686" s="5" t="n">
        <v>281.583233790531</v>
      </c>
      <c r="G7686" s="10" t="s">
        <v>4</v>
      </c>
    </row>
    <row r="7687" customFormat="false" ht="14.25" hidden="true" customHeight="false" outlineLevel="0" collapsed="false">
      <c r="A7687" s="0" t="s">
        <v>115</v>
      </c>
      <c r="B7687" s="0" t="s">
        <v>116</v>
      </c>
      <c r="C7687" s="0" t="s">
        <v>79</v>
      </c>
      <c r="D7687" s="0" t="s">
        <v>71</v>
      </c>
      <c r="E7687" s="0" t="n">
        <v>2039</v>
      </c>
      <c r="F7687" s="5" t="n">
        <v>287.175311545074</v>
      </c>
      <c r="G7687" s="10" t="s">
        <v>4</v>
      </c>
    </row>
    <row r="7688" customFormat="false" ht="14.25" hidden="true" customHeight="false" outlineLevel="0" collapsed="false">
      <c r="A7688" s="0" t="s">
        <v>115</v>
      </c>
      <c r="B7688" s="0" t="s">
        <v>116</v>
      </c>
      <c r="C7688" s="0" t="s">
        <v>79</v>
      </c>
      <c r="D7688" s="0" t="s">
        <v>71</v>
      </c>
      <c r="E7688" s="0" t="n">
        <v>2040</v>
      </c>
      <c r="F7688" s="5" t="n">
        <v>292.012951308399</v>
      </c>
      <c r="G7688" s="10" t="s">
        <v>4</v>
      </c>
    </row>
    <row r="7689" customFormat="false" ht="14.25" hidden="true" customHeight="false" outlineLevel="0" collapsed="false">
      <c r="A7689" s="0" t="s">
        <v>115</v>
      </c>
      <c r="B7689" s="0" t="s">
        <v>116</v>
      </c>
      <c r="C7689" s="0" t="s">
        <v>84</v>
      </c>
      <c r="D7689" s="0" t="s">
        <v>85</v>
      </c>
      <c r="E7689" s="0" t="n">
        <v>2024</v>
      </c>
      <c r="F7689" s="5" t="n">
        <v>0</v>
      </c>
      <c r="G7689" s="10" t="s">
        <v>4</v>
      </c>
    </row>
    <row r="7690" customFormat="false" ht="14.25" hidden="true" customHeight="false" outlineLevel="0" collapsed="false">
      <c r="A7690" s="0" t="s">
        <v>115</v>
      </c>
      <c r="B7690" s="0" t="s">
        <v>116</v>
      </c>
      <c r="C7690" s="0" t="s">
        <v>84</v>
      </c>
      <c r="D7690" s="0" t="s">
        <v>85</v>
      </c>
      <c r="E7690" s="0" t="n">
        <v>2025</v>
      </c>
      <c r="F7690" s="5" t="n">
        <v>0.00195719929762802</v>
      </c>
      <c r="G7690" s="10" t="s">
        <v>4</v>
      </c>
    </row>
    <row r="7691" customFormat="false" ht="14.25" hidden="true" customHeight="false" outlineLevel="0" collapsed="false">
      <c r="A7691" s="0" t="s">
        <v>115</v>
      </c>
      <c r="B7691" s="0" t="s">
        <v>116</v>
      </c>
      <c r="C7691" s="0" t="s">
        <v>84</v>
      </c>
      <c r="D7691" s="0" t="s">
        <v>85</v>
      </c>
      <c r="E7691" s="0" t="n">
        <v>2026</v>
      </c>
      <c r="F7691" s="5" t="n">
        <v>0.0017539546026296</v>
      </c>
      <c r="G7691" s="10" t="s">
        <v>4</v>
      </c>
    </row>
    <row r="7692" customFormat="false" ht="14.25" hidden="true" customHeight="false" outlineLevel="0" collapsed="false">
      <c r="A7692" s="0" t="s">
        <v>115</v>
      </c>
      <c r="B7692" s="0" t="s">
        <v>116</v>
      </c>
      <c r="C7692" s="0" t="s">
        <v>84</v>
      </c>
      <c r="D7692" s="0" t="s">
        <v>85</v>
      </c>
      <c r="E7692" s="0" t="n">
        <v>2027</v>
      </c>
      <c r="F7692" s="5" t="n">
        <v>0.00215879842139302</v>
      </c>
      <c r="G7692" s="10" t="s">
        <v>4</v>
      </c>
    </row>
    <row r="7693" customFormat="false" ht="14.25" hidden="true" customHeight="false" outlineLevel="0" collapsed="false">
      <c r="A7693" s="0" t="s">
        <v>115</v>
      </c>
      <c r="B7693" s="0" t="s">
        <v>116</v>
      </c>
      <c r="C7693" s="0" t="s">
        <v>84</v>
      </c>
      <c r="D7693" s="0" t="s">
        <v>85</v>
      </c>
      <c r="E7693" s="0" t="n">
        <v>2028</v>
      </c>
      <c r="F7693" s="5" t="n">
        <v>0.00297657455184431</v>
      </c>
      <c r="G7693" s="10" t="s">
        <v>4</v>
      </c>
    </row>
    <row r="7694" customFormat="false" ht="14.25" hidden="true" customHeight="false" outlineLevel="0" collapsed="false">
      <c r="A7694" s="0" t="s">
        <v>115</v>
      </c>
      <c r="B7694" s="0" t="s">
        <v>116</v>
      </c>
      <c r="C7694" s="0" t="s">
        <v>84</v>
      </c>
      <c r="D7694" s="0" t="s">
        <v>85</v>
      </c>
      <c r="E7694" s="0" t="n">
        <v>2029</v>
      </c>
      <c r="F7694" s="5" t="n">
        <v>0.00289988069433105</v>
      </c>
      <c r="G7694" s="10" t="s">
        <v>4</v>
      </c>
    </row>
    <row r="7695" customFormat="false" ht="14.25" hidden="true" customHeight="false" outlineLevel="0" collapsed="false">
      <c r="A7695" s="0" t="s">
        <v>115</v>
      </c>
      <c r="B7695" s="0" t="s">
        <v>116</v>
      </c>
      <c r="C7695" s="0" t="s">
        <v>84</v>
      </c>
      <c r="D7695" s="0" t="s">
        <v>85</v>
      </c>
      <c r="E7695" s="0" t="n">
        <v>2030</v>
      </c>
      <c r="F7695" s="5" t="n">
        <v>0.00532046013580952</v>
      </c>
      <c r="G7695" s="10" t="s">
        <v>4</v>
      </c>
    </row>
    <row r="7696" customFormat="false" ht="14.25" hidden="true" customHeight="false" outlineLevel="0" collapsed="false">
      <c r="A7696" s="0" t="s">
        <v>115</v>
      </c>
      <c r="B7696" s="0" t="s">
        <v>116</v>
      </c>
      <c r="C7696" s="0" t="s">
        <v>84</v>
      </c>
      <c r="D7696" s="0" t="s">
        <v>85</v>
      </c>
      <c r="E7696" s="0" t="n">
        <v>2031</v>
      </c>
      <c r="F7696" s="5" t="n">
        <v>0.00697984368442411</v>
      </c>
      <c r="G7696" s="10" t="s">
        <v>4</v>
      </c>
    </row>
    <row r="7697" customFormat="false" ht="14.25" hidden="true" customHeight="false" outlineLevel="0" collapsed="false">
      <c r="A7697" s="0" t="s">
        <v>115</v>
      </c>
      <c r="B7697" s="0" t="s">
        <v>116</v>
      </c>
      <c r="C7697" s="0" t="s">
        <v>84</v>
      </c>
      <c r="D7697" s="0" t="s">
        <v>85</v>
      </c>
      <c r="E7697" s="0" t="n">
        <v>2032</v>
      </c>
      <c r="F7697" s="5" t="n">
        <v>0.00868297788261692</v>
      </c>
      <c r="G7697" s="10" t="s">
        <v>4</v>
      </c>
    </row>
    <row r="7698" customFormat="false" ht="14.25" hidden="true" customHeight="false" outlineLevel="0" collapsed="false">
      <c r="A7698" s="0" t="s">
        <v>115</v>
      </c>
      <c r="B7698" s="0" t="s">
        <v>116</v>
      </c>
      <c r="C7698" s="0" t="s">
        <v>84</v>
      </c>
      <c r="D7698" s="0" t="s">
        <v>85</v>
      </c>
      <c r="E7698" s="0" t="n">
        <v>2033</v>
      </c>
      <c r="F7698" s="5" t="n">
        <v>0.0121952883675276</v>
      </c>
      <c r="G7698" s="10" t="s">
        <v>4</v>
      </c>
    </row>
    <row r="7699" customFormat="false" ht="14.25" hidden="true" customHeight="false" outlineLevel="0" collapsed="false">
      <c r="A7699" s="0" t="s">
        <v>115</v>
      </c>
      <c r="B7699" s="0" t="s">
        <v>116</v>
      </c>
      <c r="C7699" s="0" t="s">
        <v>84</v>
      </c>
      <c r="D7699" s="0" t="s">
        <v>85</v>
      </c>
      <c r="E7699" s="0" t="n">
        <v>2034</v>
      </c>
      <c r="F7699" s="5" t="n">
        <v>0.017342537138742</v>
      </c>
      <c r="G7699" s="10" t="s">
        <v>4</v>
      </c>
    </row>
    <row r="7700" customFormat="false" ht="14.25" hidden="true" customHeight="false" outlineLevel="0" collapsed="false">
      <c r="A7700" s="0" t="s">
        <v>115</v>
      </c>
      <c r="B7700" s="0" t="s">
        <v>116</v>
      </c>
      <c r="C7700" s="0" t="s">
        <v>84</v>
      </c>
      <c r="D7700" s="0" t="s">
        <v>85</v>
      </c>
      <c r="E7700" s="0" t="n">
        <v>2035</v>
      </c>
      <c r="F7700" s="5" t="n">
        <v>0.0225930141408971</v>
      </c>
      <c r="G7700" s="10" t="s">
        <v>4</v>
      </c>
    </row>
    <row r="7701" customFormat="false" ht="14.25" hidden="true" customHeight="false" outlineLevel="0" collapsed="false">
      <c r="A7701" s="0" t="s">
        <v>115</v>
      </c>
      <c r="B7701" s="0" t="s">
        <v>116</v>
      </c>
      <c r="C7701" s="0" t="s">
        <v>84</v>
      </c>
      <c r="D7701" s="0" t="s">
        <v>85</v>
      </c>
      <c r="E7701" s="0" t="n">
        <v>2036</v>
      </c>
      <c r="F7701" s="5" t="n">
        <v>0.0299354536385672</v>
      </c>
      <c r="G7701" s="10" t="s">
        <v>4</v>
      </c>
    </row>
    <row r="7702" customFormat="false" ht="14.25" hidden="true" customHeight="false" outlineLevel="0" collapsed="false">
      <c r="A7702" s="0" t="s">
        <v>115</v>
      </c>
      <c r="B7702" s="0" t="s">
        <v>116</v>
      </c>
      <c r="C7702" s="0" t="s">
        <v>84</v>
      </c>
      <c r="D7702" s="0" t="s">
        <v>85</v>
      </c>
      <c r="E7702" s="0" t="n">
        <v>2037</v>
      </c>
      <c r="F7702" s="5" t="n">
        <v>0.0387562117526577</v>
      </c>
      <c r="G7702" s="10" t="s">
        <v>4</v>
      </c>
    </row>
    <row r="7703" customFormat="false" ht="14.25" hidden="true" customHeight="false" outlineLevel="0" collapsed="false">
      <c r="A7703" s="0" t="s">
        <v>115</v>
      </c>
      <c r="B7703" s="0" t="s">
        <v>116</v>
      </c>
      <c r="C7703" s="0" t="s">
        <v>84</v>
      </c>
      <c r="D7703" s="0" t="s">
        <v>85</v>
      </c>
      <c r="E7703" s="0" t="n">
        <v>2038</v>
      </c>
      <c r="F7703" s="5" t="n">
        <v>0.0488412248670578</v>
      </c>
      <c r="G7703" s="10" t="s">
        <v>4</v>
      </c>
    </row>
    <row r="7704" customFormat="false" ht="14.25" hidden="true" customHeight="false" outlineLevel="0" collapsed="false">
      <c r="A7704" s="0" t="s">
        <v>115</v>
      </c>
      <c r="B7704" s="0" t="s">
        <v>116</v>
      </c>
      <c r="C7704" s="0" t="s">
        <v>84</v>
      </c>
      <c r="D7704" s="0" t="s">
        <v>85</v>
      </c>
      <c r="E7704" s="0" t="n">
        <v>2039</v>
      </c>
      <c r="F7704" s="5" t="n">
        <v>0.0597333838346569</v>
      </c>
      <c r="G7704" s="10" t="s">
        <v>4</v>
      </c>
    </row>
    <row r="7705" customFormat="false" ht="14.25" hidden="true" customHeight="false" outlineLevel="0" collapsed="false">
      <c r="A7705" s="0" t="s">
        <v>115</v>
      </c>
      <c r="B7705" s="0" t="s">
        <v>116</v>
      </c>
      <c r="C7705" s="0" t="s">
        <v>84</v>
      </c>
      <c r="D7705" s="0" t="s">
        <v>85</v>
      </c>
      <c r="E7705" s="0" t="n">
        <v>2040</v>
      </c>
      <c r="F7705" s="5" t="n">
        <v>0.0708343561372197</v>
      </c>
      <c r="G7705" s="10" t="s">
        <v>4</v>
      </c>
    </row>
    <row r="7706" customFormat="false" ht="14.25" hidden="true" customHeight="false" outlineLevel="0" collapsed="false">
      <c r="A7706" s="0" t="s">
        <v>115</v>
      </c>
      <c r="B7706" s="0" t="s">
        <v>116</v>
      </c>
      <c r="C7706" s="0" t="s">
        <v>84</v>
      </c>
      <c r="D7706" s="0" t="s">
        <v>86</v>
      </c>
      <c r="E7706" s="0" t="n">
        <v>2024</v>
      </c>
      <c r="F7706" s="5" t="n">
        <v>0</v>
      </c>
      <c r="G7706" s="10" t="s">
        <v>4</v>
      </c>
    </row>
    <row r="7707" customFormat="false" ht="14.25" hidden="true" customHeight="false" outlineLevel="0" collapsed="false">
      <c r="A7707" s="0" t="s">
        <v>115</v>
      </c>
      <c r="B7707" s="0" t="s">
        <v>116</v>
      </c>
      <c r="C7707" s="0" t="s">
        <v>84</v>
      </c>
      <c r="D7707" s="0" t="s">
        <v>86</v>
      </c>
      <c r="E7707" s="0" t="n">
        <v>2025</v>
      </c>
      <c r="F7707" s="5" t="n">
        <v>0.0448751500408278</v>
      </c>
      <c r="G7707" s="10" t="s">
        <v>4</v>
      </c>
    </row>
    <row r="7708" customFormat="false" ht="14.25" hidden="true" customHeight="false" outlineLevel="0" collapsed="false">
      <c r="A7708" s="0" t="s">
        <v>115</v>
      </c>
      <c r="B7708" s="0" t="s">
        <v>116</v>
      </c>
      <c r="C7708" s="0" t="s">
        <v>84</v>
      </c>
      <c r="D7708" s="0" t="s">
        <v>86</v>
      </c>
      <c r="E7708" s="0" t="n">
        <v>2026</v>
      </c>
      <c r="F7708" s="5" t="n">
        <v>0.0582121405100057</v>
      </c>
      <c r="G7708" s="10" t="s">
        <v>4</v>
      </c>
    </row>
    <row r="7709" customFormat="false" ht="14.25" hidden="true" customHeight="false" outlineLevel="0" collapsed="false">
      <c r="A7709" s="0" t="s">
        <v>115</v>
      </c>
      <c r="B7709" s="0" t="s">
        <v>116</v>
      </c>
      <c r="C7709" s="0" t="s">
        <v>84</v>
      </c>
      <c r="D7709" s="0" t="s">
        <v>86</v>
      </c>
      <c r="E7709" s="0" t="n">
        <v>2027</v>
      </c>
      <c r="F7709" s="5" t="n">
        <v>0.107149215756877</v>
      </c>
      <c r="G7709" s="10" t="s">
        <v>4</v>
      </c>
    </row>
    <row r="7710" customFormat="false" ht="14.25" hidden="true" customHeight="false" outlineLevel="0" collapsed="false">
      <c r="A7710" s="0" t="s">
        <v>115</v>
      </c>
      <c r="B7710" s="0" t="s">
        <v>116</v>
      </c>
      <c r="C7710" s="0" t="s">
        <v>84</v>
      </c>
      <c r="D7710" s="0" t="s">
        <v>86</v>
      </c>
      <c r="E7710" s="0" t="n">
        <v>2028</v>
      </c>
      <c r="F7710" s="5" t="n">
        <v>0.158407625088088</v>
      </c>
      <c r="G7710" s="10" t="s">
        <v>4</v>
      </c>
    </row>
    <row r="7711" customFormat="false" ht="14.25" hidden="true" customHeight="false" outlineLevel="0" collapsed="false">
      <c r="A7711" s="0" t="s">
        <v>115</v>
      </c>
      <c r="B7711" s="0" t="s">
        <v>116</v>
      </c>
      <c r="C7711" s="0" t="s">
        <v>84</v>
      </c>
      <c r="D7711" s="0" t="s">
        <v>86</v>
      </c>
      <c r="E7711" s="0" t="n">
        <v>2029</v>
      </c>
      <c r="F7711" s="5" t="n">
        <v>0.132785005275256</v>
      </c>
      <c r="G7711" s="10" t="s">
        <v>4</v>
      </c>
    </row>
    <row r="7712" customFormat="false" ht="14.25" hidden="true" customHeight="false" outlineLevel="0" collapsed="false">
      <c r="A7712" s="0" t="s">
        <v>115</v>
      </c>
      <c r="B7712" s="0" t="s">
        <v>116</v>
      </c>
      <c r="C7712" s="0" t="s">
        <v>84</v>
      </c>
      <c r="D7712" s="0" t="s">
        <v>86</v>
      </c>
      <c r="E7712" s="0" t="n">
        <v>2030</v>
      </c>
      <c r="F7712" s="5" t="n">
        <v>0.191762559634904</v>
      </c>
      <c r="G7712" s="10" t="s">
        <v>4</v>
      </c>
    </row>
    <row r="7713" customFormat="false" ht="14.25" hidden="true" customHeight="false" outlineLevel="0" collapsed="false">
      <c r="A7713" s="0" t="s">
        <v>115</v>
      </c>
      <c r="B7713" s="0" t="s">
        <v>116</v>
      </c>
      <c r="C7713" s="0" t="s">
        <v>84</v>
      </c>
      <c r="D7713" s="0" t="s">
        <v>86</v>
      </c>
      <c r="E7713" s="0" t="n">
        <v>2031</v>
      </c>
      <c r="F7713" s="5" t="n">
        <v>0.19752682812149</v>
      </c>
      <c r="G7713" s="10" t="s">
        <v>4</v>
      </c>
    </row>
    <row r="7714" customFormat="false" ht="14.25" hidden="true" customHeight="false" outlineLevel="0" collapsed="false">
      <c r="A7714" s="0" t="s">
        <v>115</v>
      </c>
      <c r="B7714" s="0" t="s">
        <v>116</v>
      </c>
      <c r="C7714" s="0" t="s">
        <v>84</v>
      </c>
      <c r="D7714" s="0" t="s">
        <v>86</v>
      </c>
      <c r="E7714" s="0" t="n">
        <v>2032</v>
      </c>
      <c r="F7714" s="5" t="n">
        <v>0.192704396931816</v>
      </c>
      <c r="G7714" s="10" t="s">
        <v>4</v>
      </c>
    </row>
    <row r="7715" customFormat="false" ht="14.25" hidden="true" customHeight="false" outlineLevel="0" collapsed="false">
      <c r="A7715" s="0" t="s">
        <v>115</v>
      </c>
      <c r="B7715" s="0" t="s">
        <v>116</v>
      </c>
      <c r="C7715" s="0" t="s">
        <v>84</v>
      </c>
      <c r="D7715" s="0" t="s">
        <v>86</v>
      </c>
      <c r="E7715" s="0" t="n">
        <v>2033</v>
      </c>
      <c r="F7715" s="5" t="n">
        <v>0.226820699889774</v>
      </c>
      <c r="G7715" s="10" t="s">
        <v>4</v>
      </c>
    </row>
    <row r="7716" customFormat="false" ht="14.25" hidden="true" customHeight="false" outlineLevel="0" collapsed="false">
      <c r="A7716" s="0" t="s">
        <v>115</v>
      </c>
      <c r="B7716" s="0" t="s">
        <v>116</v>
      </c>
      <c r="C7716" s="0" t="s">
        <v>84</v>
      </c>
      <c r="D7716" s="0" t="s">
        <v>86</v>
      </c>
      <c r="E7716" s="0" t="n">
        <v>2034</v>
      </c>
      <c r="F7716" s="5" t="n">
        <v>0.271404660775724</v>
      </c>
      <c r="G7716" s="10" t="s">
        <v>4</v>
      </c>
    </row>
    <row r="7717" customFormat="false" ht="14.25" hidden="true" customHeight="false" outlineLevel="0" collapsed="false">
      <c r="A7717" s="0" t="s">
        <v>115</v>
      </c>
      <c r="B7717" s="0" t="s">
        <v>116</v>
      </c>
      <c r="C7717" s="0" t="s">
        <v>84</v>
      </c>
      <c r="D7717" s="0" t="s">
        <v>86</v>
      </c>
      <c r="E7717" s="0" t="n">
        <v>2035</v>
      </c>
      <c r="F7717" s="5" t="n">
        <v>0.313460835435036</v>
      </c>
      <c r="G7717" s="10" t="s">
        <v>4</v>
      </c>
    </row>
    <row r="7718" customFormat="false" ht="14.25" hidden="true" customHeight="false" outlineLevel="0" collapsed="false">
      <c r="A7718" s="0" t="s">
        <v>115</v>
      </c>
      <c r="B7718" s="0" t="s">
        <v>116</v>
      </c>
      <c r="C7718" s="0" t="s">
        <v>84</v>
      </c>
      <c r="D7718" s="0" t="s">
        <v>86</v>
      </c>
      <c r="E7718" s="0" t="n">
        <v>2036</v>
      </c>
      <c r="F7718" s="5" t="n">
        <v>0.390154431514356</v>
      </c>
      <c r="G7718" s="10" t="s">
        <v>4</v>
      </c>
    </row>
    <row r="7719" customFormat="false" ht="14.25" hidden="true" customHeight="false" outlineLevel="0" collapsed="false">
      <c r="A7719" s="0" t="s">
        <v>115</v>
      </c>
      <c r="B7719" s="0" t="s">
        <v>116</v>
      </c>
      <c r="C7719" s="0" t="s">
        <v>84</v>
      </c>
      <c r="D7719" s="0" t="s">
        <v>86</v>
      </c>
      <c r="E7719" s="0" t="n">
        <v>2037</v>
      </c>
      <c r="F7719" s="5" t="n">
        <v>0.490985060991409</v>
      </c>
      <c r="G7719" s="10" t="s">
        <v>4</v>
      </c>
    </row>
    <row r="7720" customFormat="false" ht="14.25" hidden="true" customHeight="false" outlineLevel="0" collapsed="false">
      <c r="A7720" s="0" t="s">
        <v>115</v>
      </c>
      <c r="B7720" s="0" t="s">
        <v>116</v>
      </c>
      <c r="C7720" s="0" t="s">
        <v>84</v>
      </c>
      <c r="D7720" s="0" t="s">
        <v>86</v>
      </c>
      <c r="E7720" s="0" t="n">
        <v>2038</v>
      </c>
      <c r="F7720" s="5" t="n">
        <v>0.616533036251242</v>
      </c>
      <c r="G7720" s="10" t="s">
        <v>4</v>
      </c>
    </row>
    <row r="7721" customFormat="false" ht="14.25" hidden="true" customHeight="false" outlineLevel="0" collapsed="false">
      <c r="A7721" s="0" t="s">
        <v>115</v>
      </c>
      <c r="B7721" s="0" t="s">
        <v>116</v>
      </c>
      <c r="C7721" s="0" t="s">
        <v>84</v>
      </c>
      <c r="D7721" s="0" t="s">
        <v>86</v>
      </c>
      <c r="E7721" s="0" t="n">
        <v>2039</v>
      </c>
      <c r="F7721" s="5" t="n">
        <v>0.76601521316009</v>
      </c>
      <c r="G7721" s="10" t="s">
        <v>4</v>
      </c>
    </row>
    <row r="7722" customFormat="false" ht="14.25" hidden="true" customHeight="false" outlineLevel="0" collapsed="false">
      <c r="A7722" s="0" t="s">
        <v>115</v>
      </c>
      <c r="B7722" s="0" t="s">
        <v>116</v>
      </c>
      <c r="C7722" s="0" t="s">
        <v>84</v>
      </c>
      <c r="D7722" s="0" t="s">
        <v>86</v>
      </c>
      <c r="E7722" s="0" t="n">
        <v>2040</v>
      </c>
      <c r="F7722" s="5" t="n">
        <v>0.920615160279388</v>
      </c>
      <c r="G7722" s="10" t="s">
        <v>4</v>
      </c>
    </row>
    <row r="7723" customFormat="false" ht="14.25" hidden="true" customHeight="false" outlineLevel="0" collapsed="false">
      <c r="A7723" s="0" t="s">
        <v>115</v>
      </c>
      <c r="B7723" s="0" t="s">
        <v>116</v>
      </c>
      <c r="C7723" s="0" t="s">
        <v>84</v>
      </c>
      <c r="D7723" s="0" t="s">
        <v>87</v>
      </c>
      <c r="E7723" s="0" t="n">
        <v>2024</v>
      </c>
      <c r="F7723" s="5" t="n">
        <v>0</v>
      </c>
      <c r="G7723" s="10" t="s">
        <v>4</v>
      </c>
    </row>
    <row r="7724" customFormat="false" ht="14.25" hidden="true" customHeight="false" outlineLevel="0" collapsed="false">
      <c r="A7724" s="0" t="s">
        <v>115</v>
      </c>
      <c r="B7724" s="0" t="s">
        <v>116</v>
      </c>
      <c r="C7724" s="0" t="s">
        <v>84</v>
      </c>
      <c r="D7724" s="0" t="s">
        <v>87</v>
      </c>
      <c r="E7724" s="0" t="n">
        <v>2025</v>
      </c>
      <c r="F7724" s="5" t="n">
        <v>0.187709264524535</v>
      </c>
      <c r="G7724" s="10" t="s">
        <v>4</v>
      </c>
    </row>
    <row r="7725" customFormat="false" ht="14.25" hidden="true" customHeight="false" outlineLevel="0" collapsed="false">
      <c r="A7725" s="0" t="s">
        <v>115</v>
      </c>
      <c r="B7725" s="0" t="s">
        <v>116</v>
      </c>
      <c r="C7725" s="0" t="s">
        <v>84</v>
      </c>
      <c r="D7725" s="0" t="s">
        <v>87</v>
      </c>
      <c r="E7725" s="0" t="n">
        <v>2026</v>
      </c>
      <c r="F7725" s="5" t="n">
        <v>0.276228263643967</v>
      </c>
      <c r="G7725" s="10" t="s">
        <v>4</v>
      </c>
    </row>
    <row r="7726" customFormat="false" ht="14.25" hidden="true" customHeight="false" outlineLevel="0" collapsed="false">
      <c r="A7726" s="0" t="s">
        <v>115</v>
      </c>
      <c r="B7726" s="0" t="s">
        <v>116</v>
      </c>
      <c r="C7726" s="0" t="s">
        <v>84</v>
      </c>
      <c r="D7726" s="0" t="s">
        <v>87</v>
      </c>
      <c r="E7726" s="0" t="n">
        <v>2027</v>
      </c>
      <c r="F7726" s="5" t="n">
        <v>0.488774837802371</v>
      </c>
      <c r="G7726" s="10" t="s">
        <v>4</v>
      </c>
    </row>
    <row r="7727" customFormat="false" ht="14.25" hidden="true" customHeight="false" outlineLevel="0" collapsed="false">
      <c r="A7727" s="0" t="s">
        <v>115</v>
      </c>
      <c r="B7727" s="0" t="s">
        <v>116</v>
      </c>
      <c r="C7727" s="0" t="s">
        <v>84</v>
      </c>
      <c r="D7727" s="0" t="s">
        <v>87</v>
      </c>
      <c r="E7727" s="0" t="n">
        <v>2028</v>
      </c>
      <c r="F7727" s="5" t="n">
        <v>0.843440311630713</v>
      </c>
      <c r="G7727" s="10" t="s">
        <v>4</v>
      </c>
    </row>
    <row r="7728" customFormat="false" ht="14.25" hidden="true" customHeight="false" outlineLevel="0" collapsed="false">
      <c r="A7728" s="0" t="s">
        <v>115</v>
      </c>
      <c r="B7728" s="0" t="s">
        <v>116</v>
      </c>
      <c r="C7728" s="0" t="s">
        <v>84</v>
      </c>
      <c r="D7728" s="0" t="s">
        <v>87</v>
      </c>
      <c r="E7728" s="0" t="n">
        <v>2029</v>
      </c>
      <c r="F7728" s="5" t="n">
        <v>0.932100466132312</v>
      </c>
      <c r="G7728" s="10" t="s">
        <v>4</v>
      </c>
    </row>
    <row r="7729" customFormat="false" ht="14.25" hidden="true" customHeight="false" outlineLevel="0" collapsed="false">
      <c r="A7729" s="0" t="s">
        <v>115</v>
      </c>
      <c r="B7729" s="0" t="s">
        <v>116</v>
      </c>
      <c r="C7729" s="0" t="s">
        <v>84</v>
      </c>
      <c r="D7729" s="0" t="s">
        <v>87</v>
      </c>
      <c r="E7729" s="0" t="n">
        <v>2030</v>
      </c>
      <c r="F7729" s="5" t="n">
        <v>1.84100049802354</v>
      </c>
      <c r="G7729" s="10" t="s">
        <v>4</v>
      </c>
    </row>
    <row r="7730" customFormat="false" ht="14.25" hidden="true" customHeight="false" outlineLevel="0" collapsed="false">
      <c r="A7730" s="0" t="s">
        <v>115</v>
      </c>
      <c r="B7730" s="0" t="s">
        <v>116</v>
      </c>
      <c r="C7730" s="0" t="s">
        <v>84</v>
      </c>
      <c r="D7730" s="0" t="s">
        <v>87</v>
      </c>
      <c r="E7730" s="0" t="n">
        <v>2031</v>
      </c>
      <c r="F7730" s="5" t="n">
        <v>2.43806088408673</v>
      </c>
      <c r="G7730" s="10" t="s">
        <v>4</v>
      </c>
    </row>
    <row r="7731" customFormat="false" ht="14.25" hidden="true" customHeight="false" outlineLevel="0" collapsed="false">
      <c r="A7731" s="0" t="s">
        <v>115</v>
      </c>
      <c r="B7731" s="0" t="s">
        <v>116</v>
      </c>
      <c r="C7731" s="0" t="s">
        <v>84</v>
      </c>
      <c r="D7731" s="0" t="s">
        <v>87</v>
      </c>
      <c r="E7731" s="0" t="n">
        <v>2032</v>
      </c>
      <c r="F7731" s="5" t="n">
        <v>2.91219439714429</v>
      </c>
      <c r="G7731" s="10" t="s">
        <v>4</v>
      </c>
    </row>
    <row r="7732" customFormat="false" ht="14.25" hidden="true" customHeight="false" outlineLevel="0" collapsed="false">
      <c r="A7732" s="0" t="s">
        <v>115</v>
      </c>
      <c r="B7732" s="0" t="s">
        <v>116</v>
      </c>
      <c r="C7732" s="0" t="s">
        <v>84</v>
      </c>
      <c r="D7732" s="0" t="s">
        <v>87</v>
      </c>
      <c r="E7732" s="0" t="n">
        <v>2033</v>
      </c>
      <c r="F7732" s="5" t="n">
        <v>3.76298048927117</v>
      </c>
      <c r="G7732" s="10" t="s">
        <v>4</v>
      </c>
    </row>
    <row r="7733" customFormat="false" ht="14.25" hidden="true" customHeight="false" outlineLevel="0" collapsed="false">
      <c r="A7733" s="0" t="s">
        <v>115</v>
      </c>
      <c r="B7733" s="0" t="s">
        <v>116</v>
      </c>
      <c r="C7733" s="0" t="s">
        <v>84</v>
      </c>
      <c r="D7733" s="0" t="s">
        <v>87</v>
      </c>
      <c r="E7733" s="0" t="n">
        <v>2034</v>
      </c>
      <c r="F7733" s="5" t="n">
        <v>4.85279605347652</v>
      </c>
      <c r="G7733" s="10" t="s">
        <v>4</v>
      </c>
    </row>
    <row r="7734" customFormat="false" ht="14.25" hidden="true" customHeight="false" outlineLevel="0" collapsed="false">
      <c r="A7734" s="0" t="s">
        <v>115</v>
      </c>
      <c r="B7734" s="0" t="s">
        <v>116</v>
      </c>
      <c r="C7734" s="0" t="s">
        <v>84</v>
      </c>
      <c r="D7734" s="0" t="s">
        <v>87</v>
      </c>
      <c r="E7734" s="0" t="n">
        <v>2035</v>
      </c>
      <c r="F7734" s="5" t="n">
        <v>5.67720721264941</v>
      </c>
      <c r="G7734" s="10" t="s">
        <v>4</v>
      </c>
    </row>
    <row r="7735" customFormat="false" ht="14.25" hidden="true" customHeight="false" outlineLevel="0" collapsed="false">
      <c r="A7735" s="0" t="s">
        <v>115</v>
      </c>
      <c r="B7735" s="0" t="s">
        <v>116</v>
      </c>
      <c r="C7735" s="0" t="s">
        <v>84</v>
      </c>
      <c r="D7735" s="0" t="s">
        <v>87</v>
      </c>
      <c r="E7735" s="0" t="n">
        <v>2036</v>
      </c>
      <c r="F7735" s="5" t="n">
        <v>6.75860653782778</v>
      </c>
      <c r="G7735" s="10" t="s">
        <v>4</v>
      </c>
    </row>
    <row r="7736" customFormat="false" ht="14.25" hidden="true" customHeight="false" outlineLevel="0" collapsed="false">
      <c r="A7736" s="0" t="s">
        <v>115</v>
      </c>
      <c r="B7736" s="0" t="s">
        <v>116</v>
      </c>
      <c r="C7736" s="0" t="s">
        <v>84</v>
      </c>
      <c r="D7736" s="0" t="s">
        <v>87</v>
      </c>
      <c r="E7736" s="0" t="n">
        <v>2037</v>
      </c>
      <c r="F7736" s="5" t="n">
        <v>7.91506360136165</v>
      </c>
      <c r="G7736" s="10" t="s">
        <v>4</v>
      </c>
    </row>
    <row r="7737" customFormat="false" ht="14.25" hidden="true" customHeight="false" outlineLevel="0" collapsed="false">
      <c r="A7737" s="0" t="s">
        <v>115</v>
      </c>
      <c r="B7737" s="0" t="s">
        <v>116</v>
      </c>
      <c r="C7737" s="0" t="s">
        <v>84</v>
      </c>
      <c r="D7737" s="0" t="s">
        <v>87</v>
      </c>
      <c r="E7737" s="0" t="n">
        <v>2038</v>
      </c>
      <c r="F7737" s="5" t="n">
        <v>9.19825269344952</v>
      </c>
      <c r="G7737" s="10" t="s">
        <v>4</v>
      </c>
    </row>
    <row r="7738" customFormat="false" ht="14.25" hidden="true" customHeight="false" outlineLevel="0" collapsed="false">
      <c r="A7738" s="0" t="s">
        <v>115</v>
      </c>
      <c r="B7738" s="0" t="s">
        <v>116</v>
      </c>
      <c r="C7738" s="0" t="s">
        <v>84</v>
      </c>
      <c r="D7738" s="0" t="s">
        <v>87</v>
      </c>
      <c r="E7738" s="0" t="n">
        <v>2039</v>
      </c>
      <c r="F7738" s="5" t="n">
        <v>10.5858402921475</v>
      </c>
      <c r="G7738" s="10" t="s">
        <v>4</v>
      </c>
    </row>
    <row r="7739" customFormat="false" ht="14.25" hidden="true" customHeight="false" outlineLevel="0" collapsed="false">
      <c r="A7739" s="0" t="s">
        <v>115</v>
      </c>
      <c r="B7739" s="0" t="s">
        <v>116</v>
      </c>
      <c r="C7739" s="0" t="s">
        <v>84</v>
      </c>
      <c r="D7739" s="0" t="s">
        <v>87</v>
      </c>
      <c r="E7739" s="0" t="n">
        <v>2040</v>
      </c>
      <c r="F7739" s="5" t="n">
        <v>11.9821670085644</v>
      </c>
      <c r="G7739" s="10" t="s">
        <v>4</v>
      </c>
    </row>
    <row r="7740" customFormat="false" ht="14.25" hidden="true" customHeight="false" outlineLevel="0" collapsed="false">
      <c r="A7740" s="0" t="s">
        <v>115</v>
      </c>
      <c r="B7740" s="0" t="s">
        <v>116</v>
      </c>
      <c r="C7740" s="0" t="s">
        <v>84</v>
      </c>
      <c r="D7740" s="0" t="s">
        <v>88</v>
      </c>
      <c r="E7740" s="0" t="n">
        <v>2024</v>
      </c>
      <c r="F7740" s="5" t="n">
        <v>0</v>
      </c>
      <c r="G7740" s="10" t="s">
        <v>4</v>
      </c>
    </row>
    <row r="7741" customFormat="false" ht="14.25" hidden="true" customHeight="false" outlineLevel="0" collapsed="false">
      <c r="A7741" s="0" t="s">
        <v>115</v>
      </c>
      <c r="B7741" s="0" t="s">
        <v>116</v>
      </c>
      <c r="C7741" s="0" t="s">
        <v>84</v>
      </c>
      <c r="D7741" s="0" t="s">
        <v>88</v>
      </c>
      <c r="E7741" s="0" t="n">
        <v>2025</v>
      </c>
      <c r="F7741" s="5" t="n">
        <v>0.0764733537414649</v>
      </c>
      <c r="G7741" s="10" t="s">
        <v>4</v>
      </c>
    </row>
    <row r="7742" customFormat="false" ht="14.25" hidden="true" customHeight="false" outlineLevel="0" collapsed="false">
      <c r="A7742" s="0" t="s">
        <v>115</v>
      </c>
      <c r="B7742" s="0" t="s">
        <v>116</v>
      </c>
      <c r="C7742" s="0" t="s">
        <v>84</v>
      </c>
      <c r="D7742" s="0" t="s">
        <v>88</v>
      </c>
      <c r="E7742" s="0" t="n">
        <v>2026</v>
      </c>
      <c r="F7742" s="5" t="n">
        <v>0.0617203512550012</v>
      </c>
      <c r="G7742" s="10" t="s">
        <v>4</v>
      </c>
    </row>
    <row r="7743" customFormat="false" ht="14.25" hidden="true" customHeight="false" outlineLevel="0" collapsed="false">
      <c r="A7743" s="0" t="s">
        <v>115</v>
      </c>
      <c r="B7743" s="0" t="s">
        <v>116</v>
      </c>
      <c r="C7743" s="0" t="s">
        <v>84</v>
      </c>
      <c r="D7743" s="0" t="s">
        <v>88</v>
      </c>
      <c r="E7743" s="0" t="n">
        <v>2027</v>
      </c>
      <c r="F7743" s="5" t="n">
        <v>0.0785968701098322</v>
      </c>
      <c r="G7743" s="10" t="s">
        <v>4</v>
      </c>
    </row>
    <row r="7744" customFormat="false" ht="14.25" hidden="true" customHeight="false" outlineLevel="0" collapsed="false">
      <c r="A7744" s="0" t="s">
        <v>115</v>
      </c>
      <c r="B7744" s="0" t="s">
        <v>116</v>
      </c>
      <c r="C7744" s="0" t="s">
        <v>84</v>
      </c>
      <c r="D7744" s="0" t="s">
        <v>88</v>
      </c>
      <c r="E7744" s="0" t="n">
        <v>2028</v>
      </c>
      <c r="F7744" s="5" t="n">
        <v>0.13822354556029</v>
      </c>
      <c r="G7744" s="10" t="s">
        <v>4</v>
      </c>
    </row>
    <row r="7745" customFormat="false" ht="14.25" hidden="true" customHeight="false" outlineLevel="0" collapsed="false">
      <c r="A7745" s="0" t="s">
        <v>115</v>
      </c>
      <c r="B7745" s="0" t="s">
        <v>116</v>
      </c>
      <c r="C7745" s="0" t="s">
        <v>84</v>
      </c>
      <c r="D7745" s="0" t="s">
        <v>88</v>
      </c>
      <c r="E7745" s="0" t="n">
        <v>2029</v>
      </c>
      <c r="F7745" s="5" t="n">
        <v>0.176022729145634</v>
      </c>
      <c r="G7745" s="10" t="s">
        <v>4</v>
      </c>
    </row>
    <row r="7746" customFormat="false" ht="14.25" hidden="true" customHeight="false" outlineLevel="0" collapsed="false">
      <c r="A7746" s="0" t="s">
        <v>115</v>
      </c>
      <c r="B7746" s="0" t="s">
        <v>116</v>
      </c>
      <c r="C7746" s="0" t="s">
        <v>84</v>
      </c>
      <c r="D7746" s="0" t="s">
        <v>88</v>
      </c>
      <c r="E7746" s="0" t="n">
        <v>2030</v>
      </c>
      <c r="F7746" s="5" t="n">
        <v>0.419365535525586</v>
      </c>
      <c r="G7746" s="10" t="s">
        <v>4</v>
      </c>
    </row>
    <row r="7747" customFormat="false" ht="14.25" hidden="true" customHeight="false" outlineLevel="0" collapsed="false">
      <c r="A7747" s="0" t="s">
        <v>115</v>
      </c>
      <c r="B7747" s="0" t="s">
        <v>116</v>
      </c>
      <c r="C7747" s="0" t="s">
        <v>84</v>
      </c>
      <c r="D7747" s="0" t="s">
        <v>88</v>
      </c>
      <c r="E7747" s="0" t="n">
        <v>2031</v>
      </c>
      <c r="F7747" s="5" t="n">
        <v>0.657431341343275</v>
      </c>
      <c r="G7747" s="10" t="s">
        <v>4</v>
      </c>
    </row>
    <row r="7748" customFormat="false" ht="14.25" hidden="true" customHeight="false" outlineLevel="0" collapsed="false">
      <c r="A7748" s="0" t="s">
        <v>115</v>
      </c>
      <c r="B7748" s="0" t="s">
        <v>116</v>
      </c>
      <c r="C7748" s="0" t="s">
        <v>84</v>
      </c>
      <c r="D7748" s="0" t="s">
        <v>88</v>
      </c>
      <c r="E7748" s="0" t="n">
        <v>2032</v>
      </c>
      <c r="F7748" s="5" t="n">
        <v>0.879220946807167</v>
      </c>
      <c r="G7748" s="10" t="s">
        <v>4</v>
      </c>
    </row>
    <row r="7749" customFormat="false" ht="14.25" hidden="true" customHeight="false" outlineLevel="0" collapsed="false">
      <c r="A7749" s="0" t="s">
        <v>115</v>
      </c>
      <c r="B7749" s="0" t="s">
        <v>116</v>
      </c>
      <c r="C7749" s="0" t="s">
        <v>84</v>
      </c>
      <c r="D7749" s="0" t="s">
        <v>88</v>
      </c>
      <c r="E7749" s="0" t="n">
        <v>2033</v>
      </c>
      <c r="F7749" s="5" t="n">
        <v>1.22829488201961</v>
      </c>
      <c r="G7749" s="10" t="s">
        <v>4</v>
      </c>
    </row>
    <row r="7750" customFormat="false" ht="14.25" hidden="true" customHeight="false" outlineLevel="0" collapsed="false">
      <c r="A7750" s="0" t="s">
        <v>115</v>
      </c>
      <c r="B7750" s="0" t="s">
        <v>116</v>
      </c>
      <c r="C7750" s="0" t="s">
        <v>84</v>
      </c>
      <c r="D7750" s="0" t="s">
        <v>88</v>
      </c>
      <c r="E7750" s="0" t="n">
        <v>2034</v>
      </c>
      <c r="F7750" s="5" t="n">
        <v>1.69625995950868</v>
      </c>
      <c r="G7750" s="10" t="s">
        <v>4</v>
      </c>
    </row>
    <row r="7751" customFormat="false" ht="14.25" hidden="true" customHeight="false" outlineLevel="0" collapsed="false">
      <c r="A7751" s="0" t="s">
        <v>115</v>
      </c>
      <c r="B7751" s="0" t="s">
        <v>116</v>
      </c>
      <c r="C7751" s="0" t="s">
        <v>84</v>
      </c>
      <c r="D7751" s="0" t="s">
        <v>88</v>
      </c>
      <c r="E7751" s="0" t="n">
        <v>2035</v>
      </c>
      <c r="F7751" s="5" t="n">
        <v>2.10172764572567</v>
      </c>
      <c r="G7751" s="10" t="s">
        <v>4</v>
      </c>
    </row>
    <row r="7752" customFormat="false" ht="14.25" hidden="true" customHeight="false" outlineLevel="0" collapsed="false">
      <c r="A7752" s="0" t="s">
        <v>115</v>
      </c>
      <c r="B7752" s="0" t="s">
        <v>116</v>
      </c>
      <c r="C7752" s="0" t="s">
        <v>84</v>
      </c>
      <c r="D7752" s="0" t="s">
        <v>88</v>
      </c>
      <c r="E7752" s="0" t="n">
        <v>2036</v>
      </c>
      <c r="F7752" s="5" t="n">
        <v>2.6186584705898</v>
      </c>
      <c r="G7752" s="10" t="s">
        <v>4</v>
      </c>
    </row>
    <row r="7753" customFormat="false" ht="14.25" hidden="true" customHeight="false" outlineLevel="0" collapsed="false">
      <c r="A7753" s="0" t="s">
        <v>115</v>
      </c>
      <c r="B7753" s="0" t="s">
        <v>116</v>
      </c>
      <c r="C7753" s="0" t="s">
        <v>84</v>
      </c>
      <c r="D7753" s="0" t="s">
        <v>88</v>
      </c>
      <c r="E7753" s="0" t="n">
        <v>2037</v>
      </c>
      <c r="F7753" s="5" t="n">
        <v>3.17918712366128</v>
      </c>
      <c r="G7753" s="10" t="s">
        <v>4</v>
      </c>
    </row>
    <row r="7754" customFormat="false" ht="14.25" hidden="true" customHeight="false" outlineLevel="0" collapsed="false">
      <c r="A7754" s="0" t="s">
        <v>115</v>
      </c>
      <c r="B7754" s="0" t="s">
        <v>116</v>
      </c>
      <c r="C7754" s="0" t="s">
        <v>84</v>
      </c>
      <c r="D7754" s="0" t="s">
        <v>88</v>
      </c>
      <c r="E7754" s="0" t="n">
        <v>2038</v>
      </c>
      <c r="F7754" s="5" t="n">
        <v>3.79179541276611</v>
      </c>
      <c r="G7754" s="10" t="s">
        <v>4</v>
      </c>
    </row>
    <row r="7755" customFormat="false" ht="14.25" hidden="true" customHeight="false" outlineLevel="0" collapsed="false">
      <c r="A7755" s="0" t="s">
        <v>115</v>
      </c>
      <c r="B7755" s="0" t="s">
        <v>116</v>
      </c>
      <c r="C7755" s="0" t="s">
        <v>84</v>
      </c>
      <c r="D7755" s="0" t="s">
        <v>88</v>
      </c>
      <c r="E7755" s="0" t="n">
        <v>2039</v>
      </c>
      <c r="F7755" s="5" t="n">
        <v>4.42807310571511</v>
      </c>
      <c r="G7755" s="10" t="s">
        <v>4</v>
      </c>
    </row>
    <row r="7756" customFormat="false" ht="14.25" hidden="true" customHeight="false" outlineLevel="0" collapsed="false">
      <c r="A7756" s="0" t="s">
        <v>115</v>
      </c>
      <c r="B7756" s="0" t="s">
        <v>116</v>
      </c>
      <c r="C7756" s="0" t="s">
        <v>84</v>
      </c>
      <c r="D7756" s="0" t="s">
        <v>88</v>
      </c>
      <c r="E7756" s="0" t="n">
        <v>2040</v>
      </c>
      <c r="F7756" s="5" t="n">
        <v>5.06707449795619</v>
      </c>
      <c r="G7756" s="10" t="s">
        <v>4</v>
      </c>
    </row>
    <row r="7757" customFormat="false" ht="14.25" hidden="true" customHeight="false" outlineLevel="0" collapsed="false">
      <c r="A7757" s="0" t="s">
        <v>115</v>
      </c>
      <c r="B7757" s="0" t="s">
        <v>116</v>
      </c>
      <c r="C7757" s="0" t="s">
        <v>84</v>
      </c>
      <c r="D7757" s="0" t="s">
        <v>89</v>
      </c>
      <c r="E7757" s="0" t="n">
        <v>2024</v>
      </c>
      <c r="F7757" s="5" t="n">
        <v>0</v>
      </c>
      <c r="G7757" s="10" t="s">
        <v>4</v>
      </c>
    </row>
    <row r="7758" customFormat="false" ht="14.25" hidden="true" customHeight="false" outlineLevel="0" collapsed="false">
      <c r="A7758" s="0" t="s">
        <v>115</v>
      </c>
      <c r="B7758" s="0" t="s">
        <v>116</v>
      </c>
      <c r="C7758" s="0" t="s">
        <v>84</v>
      </c>
      <c r="D7758" s="0" t="s">
        <v>89</v>
      </c>
      <c r="E7758" s="0" t="n">
        <v>2025</v>
      </c>
      <c r="F7758" s="5" t="n">
        <v>4.31789257676464</v>
      </c>
      <c r="G7758" s="10" t="s">
        <v>4</v>
      </c>
    </row>
    <row r="7759" customFormat="false" ht="14.25" hidden="true" customHeight="false" outlineLevel="0" collapsed="false">
      <c r="A7759" s="0" t="s">
        <v>115</v>
      </c>
      <c r="B7759" s="0" t="s">
        <v>116</v>
      </c>
      <c r="C7759" s="0" t="s">
        <v>84</v>
      </c>
      <c r="D7759" s="0" t="s">
        <v>89</v>
      </c>
      <c r="E7759" s="0" t="n">
        <v>2026</v>
      </c>
      <c r="F7759" s="5" t="n">
        <v>4.06899515442456</v>
      </c>
      <c r="G7759" s="10" t="s">
        <v>4</v>
      </c>
    </row>
    <row r="7760" customFormat="false" ht="14.25" hidden="true" customHeight="false" outlineLevel="0" collapsed="false">
      <c r="A7760" s="0" t="s">
        <v>115</v>
      </c>
      <c r="B7760" s="0" t="s">
        <v>116</v>
      </c>
      <c r="C7760" s="0" t="s">
        <v>84</v>
      </c>
      <c r="D7760" s="0" t="s">
        <v>89</v>
      </c>
      <c r="E7760" s="0" t="n">
        <v>2027</v>
      </c>
      <c r="F7760" s="5" t="n">
        <v>5.28890243904053</v>
      </c>
      <c r="G7760" s="10" t="s">
        <v>4</v>
      </c>
    </row>
    <row r="7761" customFormat="false" ht="14.25" hidden="true" customHeight="false" outlineLevel="0" collapsed="false">
      <c r="A7761" s="0" t="s">
        <v>115</v>
      </c>
      <c r="B7761" s="0" t="s">
        <v>116</v>
      </c>
      <c r="C7761" s="0" t="s">
        <v>84</v>
      </c>
      <c r="D7761" s="0" t="s">
        <v>89</v>
      </c>
      <c r="E7761" s="0" t="n">
        <v>2028</v>
      </c>
      <c r="F7761" s="5" t="n">
        <v>7.15524542197861</v>
      </c>
      <c r="G7761" s="10" t="s">
        <v>4</v>
      </c>
    </row>
    <row r="7762" customFormat="false" ht="14.25" hidden="true" customHeight="false" outlineLevel="0" collapsed="false">
      <c r="A7762" s="0" t="s">
        <v>115</v>
      </c>
      <c r="B7762" s="0" t="s">
        <v>116</v>
      </c>
      <c r="C7762" s="0" t="s">
        <v>84</v>
      </c>
      <c r="D7762" s="0" t="s">
        <v>89</v>
      </c>
      <c r="E7762" s="0" t="n">
        <v>2029</v>
      </c>
      <c r="F7762" s="5" t="n">
        <v>6.51792650198077</v>
      </c>
      <c r="G7762" s="10" t="s">
        <v>4</v>
      </c>
    </row>
    <row r="7763" customFormat="false" ht="14.25" hidden="true" customHeight="false" outlineLevel="0" collapsed="false">
      <c r="A7763" s="0" t="s">
        <v>115</v>
      </c>
      <c r="B7763" s="0" t="s">
        <v>116</v>
      </c>
      <c r="C7763" s="0" t="s">
        <v>84</v>
      </c>
      <c r="D7763" s="0" t="s">
        <v>89</v>
      </c>
      <c r="E7763" s="0" t="n">
        <v>2030</v>
      </c>
      <c r="F7763" s="5" t="n">
        <v>10.845723220485</v>
      </c>
      <c r="G7763" s="10" t="s">
        <v>4</v>
      </c>
    </row>
    <row r="7764" customFormat="false" ht="14.25" hidden="true" customHeight="false" outlineLevel="0" collapsed="false">
      <c r="A7764" s="0" t="s">
        <v>115</v>
      </c>
      <c r="B7764" s="0" t="s">
        <v>116</v>
      </c>
      <c r="C7764" s="0" t="s">
        <v>84</v>
      </c>
      <c r="D7764" s="0" t="s">
        <v>89</v>
      </c>
      <c r="E7764" s="0" t="n">
        <v>2031</v>
      </c>
      <c r="F7764" s="5" t="n">
        <v>13.071005251462</v>
      </c>
      <c r="G7764" s="10" t="s">
        <v>4</v>
      </c>
    </row>
    <row r="7765" customFormat="false" ht="14.25" hidden="true" customHeight="false" outlineLevel="0" collapsed="false">
      <c r="A7765" s="0" t="s">
        <v>115</v>
      </c>
      <c r="B7765" s="0" t="s">
        <v>116</v>
      </c>
      <c r="C7765" s="0" t="s">
        <v>84</v>
      </c>
      <c r="D7765" s="0" t="s">
        <v>89</v>
      </c>
      <c r="E7765" s="0" t="n">
        <v>2032</v>
      </c>
      <c r="F7765" s="5" t="n">
        <v>14.6599075370804</v>
      </c>
      <c r="G7765" s="10" t="s">
        <v>4</v>
      </c>
    </row>
    <row r="7766" customFormat="false" ht="14.25" hidden="true" customHeight="false" outlineLevel="0" collapsed="false">
      <c r="A7766" s="0" t="s">
        <v>115</v>
      </c>
      <c r="B7766" s="0" t="s">
        <v>116</v>
      </c>
      <c r="C7766" s="0" t="s">
        <v>84</v>
      </c>
      <c r="D7766" s="0" t="s">
        <v>89</v>
      </c>
      <c r="E7766" s="0" t="n">
        <v>2033</v>
      </c>
      <c r="F7766" s="5" t="n">
        <v>19.0361693465211</v>
      </c>
      <c r="G7766" s="10" t="s">
        <v>4</v>
      </c>
    </row>
    <row r="7767" customFormat="false" ht="14.25" hidden="true" customHeight="false" outlineLevel="0" collapsed="false">
      <c r="A7767" s="0" t="s">
        <v>115</v>
      </c>
      <c r="B7767" s="0" t="s">
        <v>116</v>
      </c>
      <c r="C7767" s="0" t="s">
        <v>84</v>
      </c>
      <c r="D7767" s="0" t="s">
        <v>89</v>
      </c>
      <c r="E7767" s="0" t="n">
        <v>2034</v>
      </c>
      <c r="F7767" s="5" t="n">
        <v>24.158605643287</v>
      </c>
      <c r="G7767" s="10" t="s">
        <v>4</v>
      </c>
    </row>
    <row r="7768" customFormat="false" ht="14.25" hidden="true" customHeight="false" outlineLevel="0" collapsed="false">
      <c r="A7768" s="0" t="s">
        <v>115</v>
      </c>
      <c r="B7768" s="0" t="s">
        <v>116</v>
      </c>
      <c r="C7768" s="0" t="s">
        <v>84</v>
      </c>
      <c r="D7768" s="0" t="s">
        <v>89</v>
      </c>
      <c r="E7768" s="0" t="n">
        <v>2035</v>
      </c>
      <c r="F7768" s="5" t="n">
        <v>28.1438162558312</v>
      </c>
      <c r="G7768" s="10" t="s">
        <v>4</v>
      </c>
    </row>
    <row r="7769" customFormat="false" ht="14.25" hidden="true" customHeight="false" outlineLevel="0" collapsed="false">
      <c r="A7769" s="0" t="s">
        <v>115</v>
      </c>
      <c r="B7769" s="0" t="s">
        <v>116</v>
      </c>
      <c r="C7769" s="0" t="s">
        <v>84</v>
      </c>
      <c r="D7769" s="0" t="s">
        <v>89</v>
      </c>
      <c r="E7769" s="0" t="n">
        <v>2036</v>
      </c>
      <c r="F7769" s="5" t="n">
        <v>33.6073303438379</v>
      </c>
      <c r="G7769" s="10" t="s">
        <v>4</v>
      </c>
    </row>
    <row r="7770" customFormat="false" ht="14.25" hidden="true" customHeight="false" outlineLevel="0" collapsed="false">
      <c r="A7770" s="0" t="s">
        <v>115</v>
      </c>
      <c r="B7770" s="0" t="s">
        <v>116</v>
      </c>
      <c r="C7770" s="0" t="s">
        <v>84</v>
      </c>
      <c r="D7770" s="0" t="s">
        <v>89</v>
      </c>
      <c r="E7770" s="0" t="n">
        <v>2037</v>
      </c>
      <c r="F7770" s="5" t="n">
        <v>39.0271509664828</v>
      </c>
      <c r="G7770" s="10" t="s">
        <v>4</v>
      </c>
    </row>
    <row r="7771" customFormat="false" ht="14.25" hidden="true" customHeight="false" outlineLevel="0" collapsed="false">
      <c r="A7771" s="0" t="s">
        <v>115</v>
      </c>
      <c r="B7771" s="0" t="s">
        <v>116</v>
      </c>
      <c r="C7771" s="0" t="s">
        <v>84</v>
      </c>
      <c r="D7771" s="0" t="s">
        <v>89</v>
      </c>
      <c r="E7771" s="0" t="n">
        <v>2038</v>
      </c>
      <c r="F7771" s="5" t="n">
        <v>45.0303419163219</v>
      </c>
      <c r="G7771" s="10" t="s">
        <v>4</v>
      </c>
    </row>
    <row r="7772" customFormat="false" ht="14.25" hidden="true" customHeight="false" outlineLevel="0" collapsed="false">
      <c r="A7772" s="0" t="s">
        <v>115</v>
      </c>
      <c r="B7772" s="0" t="s">
        <v>116</v>
      </c>
      <c r="C7772" s="0" t="s">
        <v>84</v>
      </c>
      <c r="D7772" s="0" t="s">
        <v>89</v>
      </c>
      <c r="E7772" s="0" t="n">
        <v>2039</v>
      </c>
      <c r="F7772" s="5" t="n">
        <v>51.683342439518</v>
      </c>
      <c r="G7772" s="10" t="s">
        <v>4</v>
      </c>
    </row>
    <row r="7773" customFormat="false" ht="14.25" hidden="true" customHeight="false" outlineLevel="0" collapsed="false">
      <c r="A7773" s="0" t="s">
        <v>115</v>
      </c>
      <c r="B7773" s="0" t="s">
        <v>116</v>
      </c>
      <c r="C7773" s="0" t="s">
        <v>84</v>
      </c>
      <c r="D7773" s="0" t="s">
        <v>89</v>
      </c>
      <c r="E7773" s="0" t="n">
        <v>2040</v>
      </c>
      <c r="F7773" s="5" t="n">
        <v>59.2129318999415</v>
      </c>
      <c r="G7773" s="10" t="s">
        <v>4</v>
      </c>
    </row>
    <row r="7774" customFormat="false" ht="14.25" hidden="true" customHeight="false" outlineLevel="0" collapsed="false">
      <c r="A7774" s="0" t="s">
        <v>115</v>
      </c>
      <c r="B7774" s="0" t="s">
        <v>116</v>
      </c>
      <c r="C7774" s="0" t="s">
        <v>84</v>
      </c>
      <c r="D7774" s="0" t="s">
        <v>90</v>
      </c>
      <c r="E7774" s="0" t="n">
        <v>2024</v>
      </c>
      <c r="F7774" s="5" t="n">
        <v>0.00602018324510458</v>
      </c>
      <c r="G7774" s="10" t="s">
        <v>4</v>
      </c>
    </row>
    <row r="7775" customFormat="false" ht="14.25" hidden="true" customHeight="false" outlineLevel="0" collapsed="false">
      <c r="A7775" s="0" t="s">
        <v>115</v>
      </c>
      <c r="B7775" s="0" t="s">
        <v>116</v>
      </c>
      <c r="C7775" s="0" t="s">
        <v>84</v>
      </c>
      <c r="D7775" s="0" t="s">
        <v>90</v>
      </c>
      <c r="E7775" s="0" t="n">
        <v>2025</v>
      </c>
      <c r="F7775" s="5" t="n">
        <v>0.0117546666174084</v>
      </c>
      <c r="G7775" s="10" t="s">
        <v>4</v>
      </c>
    </row>
    <row r="7776" customFormat="false" ht="14.25" hidden="true" customHeight="false" outlineLevel="0" collapsed="false">
      <c r="A7776" s="0" t="s">
        <v>115</v>
      </c>
      <c r="B7776" s="0" t="s">
        <v>116</v>
      </c>
      <c r="C7776" s="0" t="s">
        <v>84</v>
      </c>
      <c r="D7776" s="0" t="s">
        <v>90</v>
      </c>
      <c r="E7776" s="0" t="n">
        <v>2026</v>
      </c>
      <c r="F7776" s="5" t="n">
        <v>0.080381201658415</v>
      </c>
      <c r="G7776" s="10" t="s">
        <v>4</v>
      </c>
    </row>
    <row r="7777" customFormat="false" ht="14.25" hidden="true" customHeight="false" outlineLevel="0" collapsed="false">
      <c r="A7777" s="0" t="s">
        <v>115</v>
      </c>
      <c r="B7777" s="0" t="s">
        <v>116</v>
      </c>
      <c r="C7777" s="0" t="s">
        <v>84</v>
      </c>
      <c r="D7777" s="0" t="s">
        <v>90</v>
      </c>
      <c r="E7777" s="0" t="n">
        <v>2027</v>
      </c>
      <c r="F7777" s="5" t="n">
        <v>0.266680968371387</v>
      </c>
      <c r="G7777" s="10" t="s">
        <v>4</v>
      </c>
    </row>
    <row r="7778" customFormat="false" ht="14.25" hidden="true" customHeight="false" outlineLevel="0" collapsed="false">
      <c r="A7778" s="0" t="s">
        <v>115</v>
      </c>
      <c r="B7778" s="0" t="s">
        <v>116</v>
      </c>
      <c r="C7778" s="0" t="s">
        <v>84</v>
      </c>
      <c r="D7778" s="0" t="s">
        <v>90</v>
      </c>
      <c r="E7778" s="0" t="n">
        <v>2028</v>
      </c>
      <c r="F7778" s="5" t="n">
        <v>0.618640468970581</v>
      </c>
      <c r="G7778" s="10" t="s">
        <v>4</v>
      </c>
    </row>
    <row r="7779" customFormat="false" ht="14.25" hidden="true" customHeight="false" outlineLevel="0" collapsed="false">
      <c r="A7779" s="0" t="s">
        <v>115</v>
      </c>
      <c r="B7779" s="0" t="s">
        <v>116</v>
      </c>
      <c r="C7779" s="0" t="s">
        <v>84</v>
      </c>
      <c r="D7779" s="0" t="s">
        <v>90</v>
      </c>
      <c r="E7779" s="0" t="n">
        <v>2029</v>
      </c>
      <c r="F7779" s="5" t="n">
        <v>1.09199022211638</v>
      </c>
      <c r="G7779" s="10" t="s">
        <v>4</v>
      </c>
    </row>
    <row r="7780" customFormat="false" ht="14.25" hidden="true" customHeight="false" outlineLevel="0" collapsed="false">
      <c r="A7780" s="0" t="s">
        <v>115</v>
      </c>
      <c r="B7780" s="0" t="s">
        <v>116</v>
      </c>
      <c r="C7780" s="0" t="s">
        <v>84</v>
      </c>
      <c r="D7780" s="0" t="s">
        <v>90</v>
      </c>
      <c r="E7780" s="0" t="n">
        <v>2030</v>
      </c>
      <c r="F7780" s="5" t="n">
        <v>1.66769145074265</v>
      </c>
      <c r="G7780" s="10" t="s">
        <v>4</v>
      </c>
    </row>
    <row r="7781" customFormat="false" ht="14.25" hidden="true" customHeight="false" outlineLevel="0" collapsed="false">
      <c r="A7781" s="0" t="s">
        <v>115</v>
      </c>
      <c r="B7781" s="0" t="s">
        <v>116</v>
      </c>
      <c r="C7781" s="0" t="s">
        <v>84</v>
      </c>
      <c r="D7781" s="0" t="s">
        <v>90</v>
      </c>
      <c r="E7781" s="0" t="n">
        <v>2031</v>
      </c>
      <c r="F7781" s="5" t="n">
        <v>2.27831918445131</v>
      </c>
      <c r="G7781" s="10" t="s">
        <v>4</v>
      </c>
    </row>
    <row r="7782" customFormat="false" ht="14.25" hidden="true" customHeight="false" outlineLevel="0" collapsed="false">
      <c r="A7782" s="0" t="s">
        <v>115</v>
      </c>
      <c r="B7782" s="0" t="s">
        <v>116</v>
      </c>
      <c r="C7782" s="0" t="s">
        <v>84</v>
      </c>
      <c r="D7782" s="0" t="s">
        <v>90</v>
      </c>
      <c r="E7782" s="0" t="n">
        <v>2032</v>
      </c>
      <c r="F7782" s="5" t="n">
        <v>2.91362684712319</v>
      </c>
      <c r="G7782" s="10" t="s">
        <v>4</v>
      </c>
    </row>
    <row r="7783" customFormat="false" ht="14.25" hidden="true" customHeight="false" outlineLevel="0" collapsed="false">
      <c r="A7783" s="0" t="s">
        <v>115</v>
      </c>
      <c r="B7783" s="0" t="s">
        <v>116</v>
      </c>
      <c r="C7783" s="0" t="s">
        <v>84</v>
      </c>
      <c r="D7783" s="0" t="s">
        <v>90</v>
      </c>
      <c r="E7783" s="0" t="n">
        <v>2033</v>
      </c>
      <c r="F7783" s="5" t="n">
        <v>3.56093655548749</v>
      </c>
      <c r="G7783" s="10" t="s">
        <v>4</v>
      </c>
    </row>
    <row r="7784" customFormat="false" ht="14.25" hidden="true" customHeight="false" outlineLevel="0" collapsed="false">
      <c r="A7784" s="0" t="s">
        <v>115</v>
      </c>
      <c r="B7784" s="0" t="s">
        <v>116</v>
      </c>
      <c r="C7784" s="0" t="s">
        <v>84</v>
      </c>
      <c r="D7784" s="0" t="s">
        <v>90</v>
      </c>
      <c r="E7784" s="0" t="n">
        <v>2034</v>
      </c>
      <c r="F7784" s="5" t="n">
        <v>4.20275490413795</v>
      </c>
      <c r="G7784" s="10" t="s">
        <v>4</v>
      </c>
    </row>
    <row r="7785" customFormat="false" ht="14.25" hidden="true" customHeight="false" outlineLevel="0" collapsed="false">
      <c r="A7785" s="0" t="s">
        <v>115</v>
      </c>
      <c r="B7785" s="0" t="s">
        <v>116</v>
      </c>
      <c r="C7785" s="0" t="s">
        <v>84</v>
      </c>
      <c r="D7785" s="0" t="s">
        <v>90</v>
      </c>
      <c r="E7785" s="0" t="n">
        <v>2035</v>
      </c>
      <c r="F7785" s="5" t="n">
        <v>4.99066919721588</v>
      </c>
      <c r="G7785" s="10" t="s">
        <v>4</v>
      </c>
    </row>
    <row r="7786" customFormat="false" ht="14.25" hidden="true" customHeight="false" outlineLevel="0" collapsed="false">
      <c r="A7786" s="0" t="s">
        <v>115</v>
      </c>
      <c r="B7786" s="0" t="s">
        <v>116</v>
      </c>
      <c r="C7786" s="0" t="s">
        <v>84</v>
      </c>
      <c r="D7786" s="0" t="s">
        <v>90</v>
      </c>
      <c r="E7786" s="0" t="n">
        <v>2036</v>
      </c>
      <c r="F7786" s="5" t="n">
        <v>5.79052517580447</v>
      </c>
      <c r="G7786" s="10" t="s">
        <v>4</v>
      </c>
    </row>
    <row r="7787" customFormat="false" ht="14.25" hidden="true" customHeight="false" outlineLevel="0" collapsed="false">
      <c r="A7787" s="0" t="s">
        <v>115</v>
      </c>
      <c r="B7787" s="0" t="s">
        <v>116</v>
      </c>
      <c r="C7787" s="0" t="s">
        <v>84</v>
      </c>
      <c r="D7787" s="0" t="s">
        <v>90</v>
      </c>
      <c r="E7787" s="0" t="n">
        <v>2037</v>
      </c>
      <c r="F7787" s="5" t="n">
        <v>6.59630742524132</v>
      </c>
      <c r="G7787" s="10" t="s">
        <v>4</v>
      </c>
    </row>
    <row r="7788" customFormat="false" ht="14.25" hidden="true" customHeight="false" outlineLevel="0" collapsed="false">
      <c r="A7788" s="0" t="s">
        <v>115</v>
      </c>
      <c r="B7788" s="0" t="s">
        <v>116</v>
      </c>
      <c r="C7788" s="0" t="s">
        <v>84</v>
      </c>
      <c r="D7788" s="0" t="s">
        <v>90</v>
      </c>
      <c r="E7788" s="0" t="n">
        <v>2038</v>
      </c>
      <c r="F7788" s="5" t="n">
        <v>7.40383925464107</v>
      </c>
      <c r="G7788" s="10" t="s">
        <v>4</v>
      </c>
    </row>
    <row r="7789" customFormat="false" ht="14.25" hidden="true" customHeight="false" outlineLevel="0" collapsed="false">
      <c r="A7789" s="0" t="s">
        <v>115</v>
      </c>
      <c r="B7789" s="0" t="s">
        <v>116</v>
      </c>
      <c r="C7789" s="0" t="s">
        <v>84</v>
      </c>
      <c r="D7789" s="0" t="s">
        <v>90</v>
      </c>
      <c r="E7789" s="0" t="n">
        <v>2039</v>
      </c>
      <c r="F7789" s="5" t="n">
        <v>8.21094380917215</v>
      </c>
      <c r="G7789" s="10" t="s">
        <v>4</v>
      </c>
    </row>
    <row r="7790" customFormat="false" ht="14.25" hidden="true" customHeight="false" outlineLevel="0" collapsed="false">
      <c r="A7790" s="0" t="s">
        <v>115</v>
      </c>
      <c r="B7790" s="0" t="s">
        <v>116</v>
      </c>
      <c r="C7790" s="0" t="s">
        <v>84</v>
      </c>
      <c r="D7790" s="0" t="s">
        <v>90</v>
      </c>
      <c r="E7790" s="0" t="n">
        <v>2040</v>
      </c>
      <c r="F7790" s="5" t="n">
        <v>9.03162649025212</v>
      </c>
      <c r="G7790" s="10" t="s">
        <v>4</v>
      </c>
    </row>
    <row r="7791" customFormat="false" ht="14.25" hidden="true" customHeight="false" outlineLevel="0" collapsed="false">
      <c r="A7791" s="0" t="s">
        <v>115</v>
      </c>
      <c r="B7791" s="0" t="s">
        <v>116</v>
      </c>
      <c r="C7791" s="0" t="s">
        <v>84</v>
      </c>
      <c r="D7791" s="0" t="s">
        <v>91</v>
      </c>
      <c r="E7791" s="0" t="n">
        <v>2024</v>
      </c>
      <c r="F7791" s="5" t="n">
        <v>4.31916036821045</v>
      </c>
      <c r="G7791" s="10" t="s">
        <v>4</v>
      </c>
    </row>
    <row r="7792" customFormat="false" ht="14.25" hidden="true" customHeight="false" outlineLevel="0" collapsed="false">
      <c r="A7792" s="0" t="s">
        <v>115</v>
      </c>
      <c r="B7792" s="0" t="s">
        <v>116</v>
      </c>
      <c r="C7792" s="0" t="s">
        <v>84</v>
      </c>
      <c r="D7792" s="0" t="s">
        <v>91</v>
      </c>
      <c r="E7792" s="0" t="n">
        <v>2025</v>
      </c>
      <c r="F7792" s="5" t="n">
        <v>4.9924231861781</v>
      </c>
      <c r="G7792" s="10" t="s">
        <v>4</v>
      </c>
    </row>
    <row r="7793" customFormat="false" ht="14.25" hidden="true" customHeight="false" outlineLevel="0" collapsed="false">
      <c r="A7793" s="0" t="s">
        <v>115</v>
      </c>
      <c r="B7793" s="0" t="s">
        <v>116</v>
      </c>
      <c r="C7793" s="0" t="s">
        <v>84</v>
      </c>
      <c r="D7793" s="0" t="s">
        <v>91</v>
      </c>
      <c r="E7793" s="0" t="n">
        <v>2026</v>
      </c>
      <c r="F7793" s="5" t="n">
        <v>5.68662097293147</v>
      </c>
      <c r="G7793" s="10" t="s">
        <v>4</v>
      </c>
    </row>
    <row r="7794" customFormat="false" ht="14.25" hidden="true" customHeight="false" outlineLevel="0" collapsed="false">
      <c r="A7794" s="0" t="s">
        <v>115</v>
      </c>
      <c r="B7794" s="0" t="s">
        <v>116</v>
      </c>
      <c r="C7794" s="0" t="s">
        <v>84</v>
      </c>
      <c r="D7794" s="0" t="s">
        <v>91</v>
      </c>
      <c r="E7794" s="0" t="n">
        <v>2027</v>
      </c>
      <c r="F7794" s="5" t="n">
        <v>6.3735056397832</v>
      </c>
      <c r="G7794" s="10" t="s">
        <v>4</v>
      </c>
    </row>
    <row r="7795" customFormat="false" ht="14.25" hidden="true" customHeight="false" outlineLevel="0" collapsed="false">
      <c r="A7795" s="0" t="s">
        <v>115</v>
      </c>
      <c r="B7795" s="0" t="s">
        <v>116</v>
      </c>
      <c r="C7795" s="0" t="s">
        <v>84</v>
      </c>
      <c r="D7795" s="0" t="s">
        <v>91</v>
      </c>
      <c r="E7795" s="0" t="n">
        <v>2028</v>
      </c>
      <c r="F7795" s="5" t="n">
        <v>7.06360399023842</v>
      </c>
      <c r="G7795" s="10" t="s">
        <v>4</v>
      </c>
    </row>
    <row r="7796" customFormat="false" ht="14.25" hidden="true" customHeight="false" outlineLevel="0" collapsed="false">
      <c r="A7796" s="0" t="s">
        <v>115</v>
      </c>
      <c r="B7796" s="0" t="s">
        <v>116</v>
      </c>
      <c r="C7796" s="0" t="s">
        <v>84</v>
      </c>
      <c r="D7796" s="0" t="s">
        <v>91</v>
      </c>
      <c r="E7796" s="0" t="n">
        <v>2029</v>
      </c>
      <c r="F7796" s="5" t="n">
        <v>7.7500794685466</v>
      </c>
      <c r="G7796" s="10" t="s">
        <v>4</v>
      </c>
    </row>
    <row r="7797" customFormat="false" ht="14.25" hidden="true" customHeight="false" outlineLevel="0" collapsed="false">
      <c r="A7797" s="0" t="s">
        <v>115</v>
      </c>
      <c r="B7797" s="0" t="s">
        <v>116</v>
      </c>
      <c r="C7797" s="0" t="s">
        <v>84</v>
      </c>
      <c r="D7797" s="0" t="s">
        <v>91</v>
      </c>
      <c r="E7797" s="0" t="n">
        <v>2030</v>
      </c>
      <c r="F7797" s="5" t="n">
        <v>8.4311334717386</v>
      </c>
      <c r="G7797" s="10" t="s">
        <v>4</v>
      </c>
    </row>
    <row r="7798" customFormat="false" ht="14.25" hidden="true" customHeight="false" outlineLevel="0" collapsed="false">
      <c r="A7798" s="0" t="s">
        <v>115</v>
      </c>
      <c r="B7798" s="0" t="s">
        <v>116</v>
      </c>
      <c r="C7798" s="0" t="s">
        <v>84</v>
      </c>
      <c r="D7798" s="0" t="s">
        <v>91</v>
      </c>
      <c r="E7798" s="0" t="n">
        <v>2031</v>
      </c>
      <c r="F7798" s="5" t="n">
        <v>9.11120711279718</v>
      </c>
      <c r="G7798" s="10" t="s">
        <v>4</v>
      </c>
    </row>
    <row r="7799" customFormat="false" ht="14.25" hidden="true" customHeight="false" outlineLevel="0" collapsed="false">
      <c r="A7799" s="0" t="s">
        <v>115</v>
      </c>
      <c r="B7799" s="0" t="s">
        <v>116</v>
      </c>
      <c r="C7799" s="0" t="s">
        <v>84</v>
      </c>
      <c r="D7799" s="0" t="s">
        <v>91</v>
      </c>
      <c r="E7799" s="0" t="n">
        <v>2032</v>
      </c>
      <c r="F7799" s="5" t="n">
        <v>9.7903022039019</v>
      </c>
      <c r="G7799" s="10" t="s">
        <v>4</v>
      </c>
    </row>
    <row r="7800" customFormat="false" ht="14.25" hidden="true" customHeight="false" outlineLevel="0" collapsed="false">
      <c r="A7800" s="0" t="s">
        <v>115</v>
      </c>
      <c r="B7800" s="0" t="s">
        <v>116</v>
      </c>
      <c r="C7800" s="0" t="s">
        <v>84</v>
      </c>
      <c r="D7800" s="0" t="s">
        <v>91</v>
      </c>
      <c r="E7800" s="0" t="n">
        <v>2033</v>
      </c>
      <c r="F7800" s="5" t="n">
        <v>10.4684205540417</v>
      </c>
      <c r="G7800" s="10" t="s">
        <v>4</v>
      </c>
    </row>
    <row r="7801" customFormat="false" ht="14.25" hidden="true" customHeight="false" outlineLevel="0" collapsed="false">
      <c r="A7801" s="0" t="s">
        <v>115</v>
      </c>
      <c r="B7801" s="0" t="s">
        <v>116</v>
      </c>
      <c r="C7801" s="0" t="s">
        <v>84</v>
      </c>
      <c r="D7801" s="0" t="s">
        <v>91</v>
      </c>
      <c r="E7801" s="0" t="n">
        <v>2034</v>
      </c>
      <c r="F7801" s="5" t="n">
        <v>11.1455649127348</v>
      </c>
      <c r="G7801" s="10" t="s">
        <v>4</v>
      </c>
    </row>
    <row r="7802" customFormat="false" ht="14.25" hidden="true" customHeight="false" outlineLevel="0" collapsed="false">
      <c r="A7802" s="0" t="s">
        <v>115</v>
      </c>
      <c r="B7802" s="0" t="s">
        <v>116</v>
      </c>
      <c r="C7802" s="0" t="s">
        <v>84</v>
      </c>
      <c r="D7802" s="0" t="s">
        <v>91</v>
      </c>
      <c r="E7802" s="0" t="n">
        <v>2035</v>
      </c>
      <c r="F7802" s="5" t="n">
        <v>11.8217367662228</v>
      </c>
      <c r="G7802" s="10" t="s">
        <v>4</v>
      </c>
    </row>
    <row r="7803" customFormat="false" ht="14.25" hidden="true" customHeight="false" outlineLevel="0" collapsed="false">
      <c r="A7803" s="0" t="s">
        <v>115</v>
      </c>
      <c r="B7803" s="0" t="s">
        <v>116</v>
      </c>
      <c r="C7803" s="0" t="s">
        <v>84</v>
      </c>
      <c r="D7803" s="0" t="s">
        <v>91</v>
      </c>
      <c r="E7803" s="0" t="n">
        <v>2036</v>
      </c>
      <c r="F7803" s="5" t="n">
        <v>12.4969388549593</v>
      </c>
      <c r="G7803" s="10" t="s">
        <v>4</v>
      </c>
    </row>
    <row r="7804" customFormat="false" ht="14.25" hidden="true" customHeight="false" outlineLevel="0" collapsed="false">
      <c r="A7804" s="0" t="s">
        <v>115</v>
      </c>
      <c r="B7804" s="0" t="s">
        <v>116</v>
      </c>
      <c r="C7804" s="0" t="s">
        <v>84</v>
      </c>
      <c r="D7804" s="0" t="s">
        <v>91</v>
      </c>
      <c r="E7804" s="0" t="n">
        <v>2037</v>
      </c>
      <c r="F7804" s="5" t="n">
        <v>13.1711726579439</v>
      </c>
      <c r="G7804" s="10" t="s">
        <v>4</v>
      </c>
    </row>
    <row r="7805" customFormat="false" ht="14.25" hidden="true" customHeight="false" outlineLevel="0" collapsed="false">
      <c r="A7805" s="0" t="s">
        <v>115</v>
      </c>
      <c r="B7805" s="0" t="s">
        <v>116</v>
      </c>
      <c r="C7805" s="0" t="s">
        <v>84</v>
      </c>
      <c r="D7805" s="0" t="s">
        <v>91</v>
      </c>
      <c r="E7805" s="0" t="n">
        <v>2038</v>
      </c>
      <c r="F7805" s="5" t="n">
        <v>13.8444409065976</v>
      </c>
      <c r="G7805" s="10" t="s">
        <v>4</v>
      </c>
    </row>
    <row r="7806" customFormat="false" ht="14.25" hidden="true" customHeight="false" outlineLevel="0" collapsed="false">
      <c r="A7806" s="0" t="s">
        <v>115</v>
      </c>
      <c r="B7806" s="0" t="s">
        <v>116</v>
      </c>
      <c r="C7806" s="0" t="s">
        <v>84</v>
      </c>
      <c r="D7806" s="0" t="s">
        <v>91</v>
      </c>
      <c r="E7806" s="0" t="n">
        <v>2039</v>
      </c>
      <c r="F7806" s="5" t="n">
        <v>14.5167453861508</v>
      </c>
      <c r="G7806" s="10" t="s">
        <v>4</v>
      </c>
    </row>
    <row r="7807" customFormat="false" ht="14.25" hidden="true" customHeight="false" outlineLevel="0" collapsed="false">
      <c r="A7807" s="0" t="s">
        <v>115</v>
      </c>
      <c r="B7807" s="0" t="s">
        <v>116</v>
      </c>
      <c r="C7807" s="0" t="s">
        <v>84</v>
      </c>
      <c r="D7807" s="0" t="s">
        <v>91</v>
      </c>
      <c r="E7807" s="0" t="n">
        <v>2040</v>
      </c>
      <c r="F7807" s="5" t="n">
        <v>15.1880878786857</v>
      </c>
      <c r="G7807" s="10" t="s">
        <v>4</v>
      </c>
    </row>
    <row r="7808" customFormat="false" ht="14.25" hidden="true" customHeight="false" outlineLevel="0" collapsed="false">
      <c r="A7808" s="0" t="s">
        <v>115</v>
      </c>
      <c r="B7808" s="0" t="s">
        <v>116</v>
      </c>
      <c r="C7808" s="0" t="s">
        <v>84</v>
      </c>
      <c r="D7808" s="0" t="s">
        <v>92</v>
      </c>
      <c r="E7808" s="0" t="n">
        <v>2024</v>
      </c>
      <c r="F7808" s="5" t="n">
        <v>1.13812815819767</v>
      </c>
      <c r="G7808" s="10" t="s">
        <v>4</v>
      </c>
    </row>
    <row r="7809" customFormat="false" ht="14.25" hidden="true" customHeight="false" outlineLevel="0" collapsed="false">
      <c r="A7809" s="0" t="s">
        <v>115</v>
      </c>
      <c r="B7809" s="0" t="s">
        <v>116</v>
      </c>
      <c r="C7809" s="0" t="s">
        <v>84</v>
      </c>
      <c r="D7809" s="0" t="s">
        <v>92</v>
      </c>
      <c r="E7809" s="0" t="n">
        <v>2025</v>
      </c>
      <c r="F7809" s="5" t="n">
        <v>1.38638668180368</v>
      </c>
      <c r="G7809" s="10" t="s">
        <v>4</v>
      </c>
    </row>
    <row r="7810" customFormat="false" ht="14.25" hidden="true" customHeight="false" outlineLevel="0" collapsed="false">
      <c r="A7810" s="0" t="s">
        <v>115</v>
      </c>
      <c r="B7810" s="0" t="s">
        <v>116</v>
      </c>
      <c r="C7810" s="0" t="s">
        <v>84</v>
      </c>
      <c r="D7810" s="0" t="s">
        <v>92</v>
      </c>
      <c r="E7810" s="0" t="n">
        <v>2026</v>
      </c>
      <c r="F7810" s="5" t="n">
        <v>1.77234111586472</v>
      </c>
      <c r="G7810" s="10" t="s">
        <v>4</v>
      </c>
    </row>
    <row r="7811" customFormat="false" ht="14.25" hidden="true" customHeight="false" outlineLevel="0" collapsed="false">
      <c r="A7811" s="0" t="s">
        <v>115</v>
      </c>
      <c r="B7811" s="0" t="s">
        <v>116</v>
      </c>
      <c r="C7811" s="0" t="s">
        <v>84</v>
      </c>
      <c r="D7811" s="0" t="s">
        <v>92</v>
      </c>
      <c r="E7811" s="0" t="n">
        <v>2027</v>
      </c>
      <c r="F7811" s="5" t="n">
        <v>2.14892467869677</v>
      </c>
      <c r="G7811" s="10" t="s">
        <v>4</v>
      </c>
    </row>
    <row r="7812" customFormat="false" ht="14.25" hidden="true" customHeight="false" outlineLevel="0" collapsed="false">
      <c r="A7812" s="0" t="s">
        <v>115</v>
      </c>
      <c r="B7812" s="0" t="s">
        <v>116</v>
      </c>
      <c r="C7812" s="0" t="s">
        <v>84</v>
      </c>
      <c r="D7812" s="0" t="s">
        <v>92</v>
      </c>
      <c r="E7812" s="0" t="n">
        <v>2028</v>
      </c>
      <c r="F7812" s="5" t="n">
        <v>2.64296342682006</v>
      </c>
      <c r="G7812" s="10" t="s">
        <v>4</v>
      </c>
    </row>
    <row r="7813" customFormat="false" ht="14.25" hidden="true" customHeight="false" outlineLevel="0" collapsed="false">
      <c r="A7813" s="0" t="s">
        <v>115</v>
      </c>
      <c r="B7813" s="0" t="s">
        <v>116</v>
      </c>
      <c r="C7813" s="0" t="s">
        <v>84</v>
      </c>
      <c r="D7813" s="0" t="s">
        <v>92</v>
      </c>
      <c r="E7813" s="0" t="n">
        <v>2029</v>
      </c>
      <c r="F7813" s="5" t="n">
        <v>3.13595855503919</v>
      </c>
      <c r="G7813" s="10" t="s">
        <v>4</v>
      </c>
    </row>
    <row r="7814" customFormat="false" ht="14.25" hidden="true" customHeight="false" outlineLevel="0" collapsed="false">
      <c r="A7814" s="0" t="s">
        <v>115</v>
      </c>
      <c r="B7814" s="0" t="s">
        <v>116</v>
      </c>
      <c r="C7814" s="0" t="s">
        <v>84</v>
      </c>
      <c r="D7814" s="0" t="s">
        <v>92</v>
      </c>
      <c r="E7814" s="0" t="n">
        <v>2030</v>
      </c>
      <c r="F7814" s="5" t="n">
        <v>3.73839182274572</v>
      </c>
      <c r="G7814" s="10" t="s">
        <v>4</v>
      </c>
    </row>
    <row r="7815" customFormat="false" ht="14.25" hidden="true" customHeight="false" outlineLevel="0" collapsed="false">
      <c r="A7815" s="0" t="s">
        <v>115</v>
      </c>
      <c r="B7815" s="0" t="s">
        <v>116</v>
      </c>
      <c r="C7815" s="0" t="s">
        <v>84</v>
      </c>
      <c r="D7815" s="0" t="s">
        <v>92</v>
      </c>
      <c r="E7815" s="0" t="n">
        <v>2031</v>
      </c>
      <c r="F7815" s="5" t="n">
        <v>4.31325330521599</v>
      </c>
      <c r="G7815" s="10" t="s">
        <v>4</v>
      </c>
    </row>
    <row r="7816" customFormat="false" ht="14.25" hidden="true" customHeight="false" outlineLevel="0" collapsed="false">
      <c r="A7816" s="0" t="s">
        <v>115</v>
      </c>
      <c r="B7816" s="0" t="s">
        <v>116</v>
      </c>
      <c r="C7816" s="0" t="s">
        <v>84</v>
      </c>
      <c r="D7816" s="0" t="s">
        <v>92</v>
      </c>
      <c r="E7816" s="0" t="n">
        <v>2032</v>
      </c>
      <c r="F7816" s="5" t="n">
        <v>4.98348602590861</v>
      </c>
      <c r="G7816" s="10" t="s">
        <v>4</v>
      </c>
    </row>
    <row r="7817" customFormat="false" ht="14.25" hidden="true" customHeight="false" outlineLevel="0" collapsed="false">
      <c r="A7817" s="0" t="s">
        <v>115</v>
      </c>
      <c r="B7817" s="0" t="s">
        <v>116</v>
      </c>
      <c r="C7817" s="0" t="s">
        <v>84</v>
      </c>
      <c r="D7817" s="0" t="s">
        <v>92</v>
      </c>
      <c r="E7817" s="0" t="n">
        <v>2033</v>
      </c>
      <c r="F7817" s="5" t="n">
        <v>5.74814703790936</v>
      </c>
      <c r="G7817" s="10" t="s">
        <v>4</v>
      </c>
    </row>
    <row r="7818" customFormat="false" ht="14.25" hidden="true" customHeight="false" outlineLevel="0" collapsed="false">
      <c r="A7818" s="0" t="s">
        <v>115</v>
      </c>
      <c r="B7818" s="0" t="s">
        <v>116</v>
      </c>
      <c r="C7818" s="0" t="s">
        <v>84</v>
      </c>
      <c r="D7818" s="0" t="s">
        <v>92</v>
      </c>
      <c r="E7818" s="0" t="n">
        <v>2034</v>
      </c>
      <c r="F7818" s="5" t="n">
        <v>6.49124553151564</v>
      </c>
      <c r="G7818" s="10" t="s">
        <v>4</v>
      </c>
    </row>
    <row r="7819" customFormat="false" ht="14.25" hidden="true" customHeight="false" outlineLevel="0" collapsed="false">
      <c r="A7819" s="0" t="s">
        <v>115</v>
      </c>
      <c r="B7819" s="0" t="s">
        <v>116</v>
      </c>
      <c r="C7819" s="0" t="s">
        <v>84</v>
      </c>
      <c r="D7819" s="0" t="s">
        <v>92</v>
      </c>
      <c r="E7819" s="0" t="n">
        <v>2035</v>
      </c>
      <c r="F7819" s="5" t="n">
        <v>7.21880430789291</v>
      </c>
      <c r="G7819" s="10" t="s">
        <v>4</v>
      </c>
    </row>
    <row r="7820" customFormat="false" ht="14.25" hidden="true" customHeight="false" outlineLevel="0" collapsed="false">
      <c r="A7820" s="0" t="s">
        <v>115</v>
      </c>
      <c r="B7820" s="0" t="s">
        <v>116</v>
      </c>
      <c r="C7820" s="0" t="s">
        <v>84</v>
      </c>
      <c r="D7820" s="0" t="s">
        <v>92</v>
      </c>
      <c r="E7820" s="0" t="n">
        <v>2036</v>
      </c>
      <c r="F7820" s="5" t="n">
        <v>7.93350926132643</v>
      </c>
      <c r="G7820" s="10" t="s">
        <v>4</v>
      </c>
    </row>
    <row r="7821" customFormat="false" ht="14.25" hidden="true" customHeight="false" outlineLevel="0" collapsed="false">
      <c r="A7821" s="0" t="s">
        <v>115</v>
      </c>
      <c r="B7821" s="0" t="s">
        <v>116</v>
      </c>
      <c r="C7821" s="0" t="s">
        <v>84</v>
      </c>
      <c r="D7821" s="0" t="s">
        <v>92</v>
      </c>
      <c r="E7821" s="0" t="n">
        <v>2037</v>
      </c>
      <c r="F7821" s="5" t="n">
        <v>8.51536199867638</v>
      </c>
      <c r="G7821" s="10" t="s">
        <v>4</v>
      </c>
    </row>
    <row r="7822" customFormat="false" ht="14.25" hidden="true" customHeight="false" outlineLevel="0" collapsed="false">
      <c r="A7822" s="0" t="s">
        <v>115</v>
      </c>
      <c r="B7822" s="0" t="s">
        <v>116</v>
      </c>
      <c r="C7822" s="0" t="s">
        <v>84</v>
      </c>
      <c r="D7822" s="0" t="s">
        <v>92</v>
      </c>
      <c r="E7822" s="0" t="n">
        <v>2038</v>
      </c>
      <c r="F7822" s="5" t="n">
        <v>9.07414665320011</v>
      </c>
      <c r="G7822" s="10" t="s">
        <v>4</v>
      </c>
    </row>
    <row r="7823" customFormat="false" ht="14.25" hidden="true" customHeight="false" outlineLevel="0" collapsed="false">
      <c r="A7823" s="0" t="s">
        <v>115</v>
      </c>
      <c r="B7823" s="0" t="s">
        <v>116</v>
      </c>
      <c r="C7823" s="0" t="s">
        <v>84</v>
      </c>
      <c r="D7823" s="0" t="s">
        <v>92</v>
      </c>
      <c r="E7823" s="0" t="n">
        <v>2039</v>
      </c>
      <c r="F7823" s="5" t="n">
        <v>9.48774877773737</v>
      </c>
      <c r="G7823" s="10" t="s">
        <v>4</v>
      </c>
    </row>
    <row r="7824" customFormat="false" ht="14.25" hidden="true" customHeight="false" outlineLevel="0" collapsed="false">
      <c r="A7824" s="0" t="s">
        <v>115</v>
      </c>
      <c r="B7824" s="0" t="s">
        <v>116</v>
      </c>
      <c r="C7824" s="0" t="s">
        <v>84</v>
      </c>
      <c r="D7824" s="0" t="s">
        <v>92</v>
      </c>
      <c r="E7824" s="0" t="n">
        <v>2040</v>
      </c>
      <c r="F7824" s="5" t="n">
        <v>9.86618179328061</v>
      </c>
      <c r="G7824" s="10" t="s">
        <v>4</v>
      </c>
    </row>
    <row r="7825" customFormat="false" ht="14.25" hidden="true" customHeight="false" outlineLevel="0" collapsed="false">
      <c r="A7825" s="0" t="s">
        <v>115</v>
      </c>
      <c r="B7825" s="0" t="s">
        <v>116</v>
      </c>
      <c r="C7825" s="0" t="s">
        <v>84</v>
      </c>
      <c r="D7825" s="0" t="s">
        <v>71</v>
      </c>
      <c r="E7825" s="0" t="n">
        <v>2024</v>
      </c>
      <c r="F7825" s="5" t="n">
        <v>5.46330870965322</v>
      </c>
      <c r="G7825" s="10" t="s">
        <v>4</v>
      </c>
    </row>
    <row r="7826" customFormat="false" ht="14.25" hidden="true" customHeight="false" outlineLevel="0" collapsed="false">
      <c r="A7826" s="0" t="s">
        <v>115</v>
      </c>
      <c r="B7826" s="0" t="s">
        <v>116</v>
      </c>
      <c r="C7826" s="0" t="s">
        <v>84</v>
      </c>
      <c r="D7826" s="0" t="s">
        <v>71</v>
      </c>
      <c r="E7826" s="0" t="n">
        <v>2025</v>
      </c>
      <c r="F7826" s="5" t="n">
        <v>11.0194720789683</v>
      </c>
      <c r="G7826" s="10" t="s">
        <v>4</v>
      </c>
    </row>
    <row r="7827" customFormat="false" ht="14.25" hidden="true" customHeight="false" outlineLevel="0" collapsed="false">
      <c r="A7827" s="0" t="s">
        <v>115</v>
      </c>
      <c r="B7827" s="0" t="s">
        <v>116</v>
      </c>
      <c r="C7827" s="0" t="s">
        <v>84</v>
      </c>
      <c r="D7827" s="0" t="s">
        <v>71</v>
      </c>
      <c r="E7827" s="0" t="n">
        <v>2026</v>
      </c>
      <c r="F7827" s="5" t="n">
        <v>12.0062531548908</v>
      </c>
      <c r="G7827" s="10" t="s">
        <v>4</v>
      </c>
    </row>
    <row r="7828" customFormat="false" ht="14.25" hidden="true" customHeight="false" outlineLevel="0" collapsed="false">
      <c r="A7828" s="0" t="s">
        <v>115</v>
      </c>
      <c r="B7828" s="0" t="s">
        <v>116</v>
      </c>
      <c r="C7828" s="0" t="s">
        <v>84</v>
      </c>
      <c r="D7828" s="0" t="s">
        <v>71</v>
      </c>
      <c r="E7828" s="0" t="n">
        <v>2027</v>
      </c>
      <c r="F7828" s="5" t="n">
        <v>14.7546934479824</v>
      </c>
      <c r="G7828" s="10" t="s">
        <v>4</v>
      </c>
    </row>
    <row r="7829" customFormat="false" ht="14.25" hidden="true" customHeight="false" outlineLevel="0" collapsed="false">
      <c r="A7829" s="0" t="s">
        <v>115</v>
      </c>
      <c r="B7829" s="0" t="s">
        <v>116</v>
      </c>
      <c r="C7829" s="0" t="s">
        <v>84</v>
      </c>
      <c r="D7829" s="0" t="s">
        <v>71</v>
      </c>
      <c r="E7829" s="0" t="n">
        <v>2028</v>
      </c>
      <c r="F7829" s="5" t="n">
        <v>18.6235013648386</v>
      </c>
      <c r="G7829" s="10" t="s">
        <v>4</v>
      </c>
    </row>
    <row r="7830" customFormat="false" ht="14.25" hidden="true" customHeight="false" outlineLevel="0" collapsed="false">
      <c r="A7830" s="0" t="s">
        <v>115</v>
      </c>
      <c r="B7830" s="0" t="s">
        <v>116</v>
      </c>
      <c r="C7830" s="0" t="s">
        <v>84</v>
      </c>
      <c r="D7830" s="0" t="s">
        <v>71</v>
      </c>
      <c r="E7830" s="0" t="n">
        <v>2029</v>
      </c>
      <c r="F7830" s="5" t="n">
        <v>19.7397628289305</v>
      </c>
      <c r="G7830" s="10" t="s">
        <v>4</v>
      </c>
    </row>
    <row r="7831" customFormat="false" ht="14.25" hidden="true" customHeight="false" outlineLevel="0" collapsed="false">
      <c r="A7831" s="0" t="s">
        <v>115</v>
      </c>
      <c r="B7831" s="0" t="s">
        <v>116</v>
      </c>
      <c r="C7831" s="0" t="s">
        <v>84</v>
      </c>
      <c r="D7831" s="0" t="s">
        <v>71</v>
      </c>
      <c r="E7831" s="0" t="n">
        <v>2030</v>
      </c>
      <c r="F7831" s="5" t="n">
        <v>27.1403890190318</v>
      </c>
      <c r="G7831" s="10" t="s">
        <v>4</v>
      </c>
    </row>
    <row r="7832" customFormat="false" ht="14.25" hidden="true" customHeight="false" outlineLevel="0" collapsed="false">
      <c r="A7832" s="0" t="s">
        <v>115</v>
      </c>
      <c r="B7832" s="0" t="s">
        <v>116</v>
      </c>
      <c r="C7832" s="0" t="s">
        <v>84</v>
      </c>
      <c r="D7832" s="0" t="s">
        <v>71</v>
      </c>
      <c r="E7832" s="0" t="n">
        <v>2031</v>
      </c>
      <c r="F7832" s="5" t="n">
        <v>32.0737837511624</v>
      </c>
      <c r="G7832" s="10" t="s">
        <v>4</v>
      </c>
    </row>
    <row r="7833" customFormat="false" ht="14.25" hidden="true" customHeight="false" outlineLevel="0" collapsed="false">
      <c r="A7833" s="0" t="s">
        <v>115</v>
      </c>
      <c r="B7833" s="0" t="s">
        <v>116</v>
      </c>
      <c r="C7833" s="0" t="s">
        <v>84</v>
      </c>
      <c r="D7833" s="0" t="s">
        <v>71</v>
      </c>
      <c r="E7833" s="0" t="n">
        <v>2032</v>
      </c>
      <c r="F7833" s="5" t="n">
        <v>36.34012533278</v>
      </c>
      <c r="G7833" s="10" t="s">
        <v>4</v>
      </c>
    </row>
    <row r="7834" customFormat="false" ht="14.25" hidden="true" customHeight="false" outlineLevel="0" collapsed="false">
      <c r="A7834" s="0" t="s">
        <v>115</v>
      </c>
      <c r="B7834" s="0" t="s">
        <v>116</v>
      </c>
      <c r="C7834" s="0" t="s">
        <v>84</v>
      </c>
      <c r="D7834" s="0" t="s">
        <v>71</v>
      </c>
      <c r="E7834" s="0" t="n">
        <v>2033</v>
      </c>
      <c r="F7834" s="5" t="n">
        <v>44.0439648535078</v>
      </c>
      <c r="G7834" s="10" t="s">
        <v>4</v>
      </c>
    </row>
    <row r="7835" customFormat="false" ht="14.25" hidden="true" customHeight="false" outlineLevel="0" collapsed="false">
      <c r="A7835" s="0" t="s">
        <v>115</v>
      </c>
      <c r="B7835" s="0" t="s">
        <v>116</v>
      </c>
      <c r="C7835" s="0" t="s">
        <v>84</v>
      </c>
      <c r="D7835" s="0" t="s">
        <v>71</v>
      </c>
      <c r="E7835" s="0" t="n">
        <v>2034</v>
      </c>
      <c r="F7835" s="5" t="n">
        <v>52.8359742025751</v>
      </c>
      <c r="G7835" s="10" t="s">
        <v>4</v>
      </c>
    </row>
    <row r="7836" customFormat="false" ht="14.25" hidden="true" customHeight="false" outlineLevel="0" collapsed="false">
      <c r="A7836" s="0" t="s">
        <v>115</v>
      </c>
      <c r="B7836" s="0" t="s">
        <v>116</v>
      </c>
      <c r="C7836" s="0" t="s">
        <v>84</v>
      </c>
      <c r="D7836" s="0" t="s">
        <v>71</v>
      </c>
      <c r="E7836" s="0" t="n">
        <v>2035</v>
      </c>
      <c r="F7836" s="5" t="n">
        <v>60.2900152351138</v>
      </c>
      <c r="G7836" s="10" t="s">
        <v>4</v>
      </c>
    </row>
    <row r="7837" customFormat="false" ht="14.25" hidden="true" customHeight="false" outlineLevel="0" collapsed="false">
      <c r="A7837" s="0" t="s">
        <v>115</v>
      </c>
      <c r="B7837" s="0" t="s">
        <v>116</v>
      </c>
      <c r="C7837" s="0" t="s">
        <v>84</v>
      </c>
      <c r="D7837" s="0" t="s">
        <v>71</v>
      </c>
      <c r="E7837" s="0" t="n">
        <v>2036</v>
      </c>
      <c r="F7837" s="5" t="n">
        <v>69.6256585294986</v>
      </c>
      <c r="G7837" s="10" t="s">
        <v>4</v>
      </c>
    </row>
    <row r="7838" customFormat="false" ht="14.25" hidden="true" customHeight="false" outlineLevel="0" collapsed="false">
      <c r="A7838" s="0" t="s">
        <v>115</v>
      </c>
      <c r="B7838" s="0" t="s">
        <v>116</v>
      </c>
      <c r="C7838" s="0" t="s">
        <v>84</v>
      </c>
      <c r="D7838" s="0" t="s">
        <v>71</v>
      </c>
      <c r="E7838" s="0" t="n">
        <v>2037</v>
      </c>
      <c r="F7838" s="5" t="n">
        <v>78.9339850461114</v>
      </c>
      <c r="G7838" s="10" t="s">
        <v>4</v>
      </c>
    </row>
    <row r="7839" customFormat="false" ht="14.25" hidden="true" customHeight="false" outlineLevel="0" collapsed="false">
      <c r="A7839" s="0" t="s">
        <v>115</v>
      </c>
      <c r="B7839" s="0" t="s">
        <v>116</v>
      </c>
      <c r="C7839" s="0" t="s">
        <v>84</v>
      </c>
      <c r="D7839" s="0" t="s">
        <v>71</v>
      </c>
      <c r="E7839" s="0" t="n">
        <v>2038</v>
      </c>
      <c r="F7839" s="5" t="n">
        <v>89.0081910980946</v>
      </c>
      <c r="G7839" s="10" t="s">
        <v>4</v>
      </c>
    </row>
    <row r="7840" customFormat="false" ht="14.25" hidden="true" customHeight="false" outlineLevel="0" collapsed="false">
      <c r="A7840" s="0" t="s">
        <v>115</v>
      </c>
      <c r="B7840" s="0" t="s">
        <v>116</v>
      </c>
      <c r="C7840" s="0" t="s">
        <v>84</v>
      </c>
      <c r="D7840" s="0" t="s">
        <v>71</v>
      </c>
      <c r="E7840" s="0" t="n">
        <v>2039</v>
      </c>
      <c r="F7840" s="5" t="n">
        <v>99.7384424074356</v>
      </c>
      <c r="G7840" s="10" t="s">
        <v>4</v>
      </c>
    </row>
    <row r="7841" customFormat="false" ht="14.25" hidden="true" customHeight="false" outlineLevel="0" collapsed="false">
      <c r="A7841" s="0" t="s">
        <v>115</v>
      </c>
      <c r="B7841" s="0" t="s">
        <v>116</v>
      </c>
      <c r="C7841" s="0" t="s">
        <v>84</v>
      </c>
      <c r="D7841" s="0" t="s">
        <v>71</v>
      </c>
      <c r="E7841" s="0" t="n">
        <v>2040</v>
      </c>
      <c r="F7841" s="5" t="n">
        <v>111.339519085097</v>
      </c>
      <c r="G7841" s="10" t="s">
        <v>4</v>
      </c>
    </row>
    <row r="7842" customFormat="false" ht="14.25" hidden="true" customHeight="false" outlineLevel="0" collapsed="false">
      <c r="A7842" s="0" t="s">
        <v>117</v>
      </c>
      <c r="B7842" s="0" t="s">
        <v>118</v>
      </c>
      <c r="C7842" s="0" t="s">
        <v>65</v>
      </c>
      <c r="D7842" s="0" t="s">
        <v>94</v>
      </c>
      <c r="E7842" s="0" t="n">
        <v>2025</v>
      </c>
      <c r="F7842" s="5" t="n">
        <v>8.98005433543967</v>
      </c>
      <c r="G7842" s="10" t="s">
        <v>4</v>
      </c>
    </row>
    <row r="7843" customFormat="false" ht="14.25" hidden="true" customHeight="false" outlineLevel="0" collapsed="false">
      <c r="A7843" s="0" t="s">
        <v>117</v>
      </c>
      <c r="B7843" s="0" t="s">
        <v>118</v>
      </c>
      <c r="C7843" s="0" t="s">
        <v>65</v>
      </c>
      <c r="D7843" s="0" t="s">
        <v>94</v>
      </c>
      <c r="E7843" s="0" t="n">
        <v>2026</v>
      </c>
      <c r="F7843" s="5" t="n">
        <v>19.1743104179397</v>
      </c>
      <c r="G7843" s="10" t="s">
        <v>4</v>
      </c>
    </row>
    <row r="7844" customFormat="false" ht="14.25" hidden="true" customHeight="false" outlineLevel="0" collapsed="false">
      <c r="A7844" s="0" t="s">
        <v>117</v>
      </c>
      <c r="B7844" s="0" t="s">
        <v>118</v>
      </c>
      <c r="C7844" s="0" t="s">
        <v>65</v>
      </c>
      <c r="D7844" s="0" t="s">
        <v>94</v>
      </c>
      <c r="E7844" s="0" t="n">
        <v>2027</v>
      </c>
      <c r="F7844" s="5" t="n">
        <v>29.7289583875397</v>
      </c>
      <c r="G7844" s="10" t="s">
        <v>4</v>
      </c>
    </row>
    <row r="7845" customFormat="false" ht="14.25" hidden="true" customHeight="false" outlineLevel="0" collapsed="false">
      <c r="A7845" s="0" t="s">
        <v>117</v>
      </c>
      <c r="B7845" s="0" t="s">
        <v>118</v>
      </c>
      <c r="C7845" s="0" t="s">
        <v>65</v>
      </c>
      <c r="D7845" s="0" t="s">
        <v>94</v>
      </c>
      <c r="E7845" s="0" t="n">
        <v>2028</v>
      </c>
      <c r="F7845" s="5" t="n">
        <v>41.1403440655397</v>
      </c>
      <c r="G7845" s="10" t="s">
        <v>4</v>
      </c>
    </row>
    <row r="7846" customFormat="false" ht="14.25" hidden="true" customHeight="false" outlineLevel="0" collapsed="false">
      <c r="A7846" s="0" t="s">
        <v>117</v>
      </c>
      <c r="B7846" s="0" t="s">
        <v>118</v>
      </c>
      <c r="C7846" s="0" t="s">
        <v>65</v>
      </c>
      <c r="D7846" s="0" t="s">
        <v>94</v>
      </c>
      <c r="E7846" s="0" t="n">
        <v>2029</v>
      </c>
      <c r="F7846" s="5" t="n">
        <v>47.9892816039397</v>
      </c>
      <c r="G7846" s="10" t="s">
        <v>4</v>
      </c>
    </row>
    <row r="7847" customFormat="false" ht="14.25" hidden="true" customHeight="false" outlineLevel="0" collapsed="false">
      <c r="A7847" s="0" t="s">
        <v>117</v>
      </c>
      <c r="B7847" s="0" t="s">
        <v>118</v>
      </c>
      <c r="C7847" s="0" t="s">
        <v>65</v>
      </c>
      <c r="D7847" s="0" t="s">
        <v>94</v>
      </c>
      <c r="E7847" s="0" t="n">
        <v>2030</v>
      </c>
      <c r="F7847" s="5" t="n">
        <v>55.3434219069397</v>
      </c>
      <c r="G7847" s="10" t="s">
        <v>4</v>
      </c>
    </row>
    <row r="7848" customFormat="false" ht="14.25" hidden="true" customHeight="false" outlineLevel="0" collapsed="false">
      <c r="A7848" s="0" t="s">
        <v>117</v>
      </c>
      <c r="B7848" s="0" t="s">
        <v>118</v>
      </c>
      <c r="C7848" s="0" t="s">
        <v>65</v>
      </c>
      <c r="D7848" s="0" t="s">
        <v>94</v>
      </c>
      <c r="E7848" s="0" t="n">
        <v>2031</v>
      </c>
      <c r="F7848" s="5" t="n">
        <v>62.0868399109397</v>
      </c>
      <c r="G7848" s="10" t="s">
        <v>4</v>
      </c>
    </row>
    <row r="7849" customFormat="false" ht="14.25" hidden="true" customHeight="false" outlineLevel="0" collapsed="false">
      <c r="A7849" s="0" t="s">
        <v>117</v>
      </c>
      <c r="B7849" s="0" t="s">
        <v>118</v>
      </c>
      <c r="C7849" s="0" t="s">
        <v>65</v>
      </c>
      <c r="D7849" s="0" t="s">
        <v>94</v>
      </c>
      <c r="E7849" s="0" t="n">
        <v>2032</v>
      </c>
      <c r="F7849" s="5" t="n">
        <v>67.3550353315397</v>
      </c>
      <c r="G7849" s="10" t="s">
        <v>4</v>
      </c>
    </row>
    <row r="7850" customFormat="false" ht="14.25" hidden="true" customHeight="false" outlineLevel="0" collapsed="false">
      <c r="A7850" s="0" t="s">
        <v>117</v>
      </c>
      <c r="B7850" s="0" t="s">
        <v>118</v>
      </c>
      <c r="C7850" s="0" t="s">
        <v>65</v>
      </c>
      <c r="D7850" s="0" t="s">
        <v>94</v>
      </c>
      <c r="E7850" s="0" t="n">
        <v>2033</v>
      </c>
      <c r="F7850" s="5" t="n">
        <v>72.7574408159397</v>
      </c>
      <c r="G7850" s="10" t="s">
        <v>4</v>
      </c>
    </row>
    <row r="7851" customFormat="false" ht="14.25" hidden="true" customHeight="false" outlineLevel="0" collapsed="false">
      <c r="A7851" s="0" t="s">
        <v>117</v>
      </c>
      <c r="B7851" s="0" t="s">
        <v>118</v>
      </c>
      <c r="C7851" s="0" t="s">
        <v>65</v>
      </c>
      <c r="D7851" s="0" t="s">
        <v>94</v>
      </c>
      <c r="E7851" s="0" t="n">
        <v>2034</v>
      </c>
      <c r="F7851" s="5" t="n">
        <v>78.6720246400397</v>
      </c>
      <c r="G7851" s="10" t="s">
        <v>4</v>
      </c>
    </row>
    <row r="7852" customFormat="false" ht="14.25" hidden="true" customHeight="false" outlineLevel="0" collapsed="false">
      <c r="A7852" s="0" t="s">
        <v>117</v>
      </c>
      <c r="B7852" s="0" t="s">
        <v>118</v>
      </c>
      <c r="C7852" s="0" t="s">
        <v>65</v>
      </c>
      <c r="D7852" s="0" t="s">
        <v>94</v>
      </c>
      <c r="E7852" s="0" t="n">
        <v>2035</v>
      </c>
      <c r="F7852" s="5" t="n">
        <v>84.0735150219397</v>
      </c>
      <c r="G7852" s="10" t="s">
        <v>4</v>
      </c>
    </row>
    <row r="7853" customFormat="false" ht="14.25" hidden="true" customHeight="false" outlineLevel="0" collapsed="false">
      <c r="A7853" s="0" t="s">
        <v>117</v>
      </c>
      <c r="B7853" s="0" t="s">
        <v>118</v>
      </c>
      <c r="C7853" s="0" t="s">
        <v>65</v>
      </c>
      <c r="D7853" s="0" t="s">
        <v>94</v>
      </c>
      <c r="E7853" s="0" t="n">
        <v>2036</v>
      </c>
      <c r="F7853" s="5" t="n">
        <v>90.4764515684397</v>
      </c>
      <c r="G7853" s="10" t="s">
        <v>4</v>
      </c>
    </row>
    <row r="7854" customFormat="false" ht="14.25" hidden="true" customHeight="false" outlineLevel="0" collapsed="false">
      <c r="A7854" s="0" t="s">
        <v>117</v>
      </c>
      <c r="B7854" s="0" t="s">
        <v>118</v>
      </c>
      <c r="C7854" s="0" t="s">
        <v>65</v>
      </c>
      <c r="D7854" s="0" t="s">
        <v>94</v>
      </c>
      <c r="E7854" s="0" t="n">
        <v>2037</v>
      </c>
      <c r="F7854" s="5" t="n">
        <v>96.1936145719397</v>
      </c>
      <c r="G7854" s="10" t="s">
        <v>4</v>
      </c>
    </row>
    <row r="7855" customFormat="false" ht="14.25" hidden="true" customHeight="false" outlineLevel="0" collapsed="false">
      <c r="A7855" s="0" t="s">
        <v>117</v>
      </c>
      <c r="B7855" s="0" t="s">
        <v>118</v>
      </c>
      <c r="C7855" s="0" t="s">
        <v>65</v>
      </c>
      <c r="D7855" s="0" t="s">
        <v>94</v>
      </c>
      <c r="E7855" s="0" t="n">
        <v>2038</v>
      </c>
      <c r="F7855" s="5" t="n">
        <v>102.15275633194</v>
      </c>
      <c r="G7855" s="10" t="s">
        <v>4</v>
      </c>
    </row>
    <row r="7856" customFormat="false" ht="14.25" hidden="true" customHeight="false" outlineLevel="0" collapsed="false">
      <c r="A7856" s="0" t="s">
        <v>117</v>
      </c>
      <c r="B7856" s="0" t="s">
        <v>118</v>
      </c>
      <c r="C7856" s="0" t="s">
        <v>65</v>
      </c>
      <c r="D7856" s="0" t="s">
        <v>94</v>
      </c>
      <c r="E7856" s="0" t="n">
        <v>2039</v>
      </c>
      <c r="F7856" s="5" t="n">
        <v>106.81330326844</v>
      </c>
      <c r="G7856" s="10" t="s">
        <v>4</v>
      </c>
    </row>
    <row r="7857" customFormat="false" ht="14.25" hidden="true" customHeight="false" outlineLevel="0" collapsed="false">
      <c r="A7857" s="0" t="s">
        <v>117</v>
      </c>
      <c r="B7857" s="0" t="s">
        <v>118</v>
      </c>
      <c r="C7857" s="0" t="s">
        <v>65</v>
      </c>
      <c r="D7857" s="0" t="s">
        <v>94</v>
      </c>
      <c r="E7857" s="0" t="n">
        <v>2040</v>
      </c>
      <c r="F7857" s="5" t="n">
        <v>112.94508015344</v>
      </c>
      <c r="G7857" s="10" t="s">
        <v>4</v>
      </c>
    </row>
    <row r="7858" customFormat="false" ht="14.25" hidden="true" customHeight="false" outlineLevel="0" collapsed="false">
      <c r="A7858" s="0" t="s">
        <v>117</v>
      </c>
      <c r="B7858" s="0" t="s">
        <v>118</v>
      </c>
      <c r="C7858" s="0" t="s">
        <v>65</v>
      </c>
      <c r="D7858" s="0" t="s">
        <v>66</v>
      </c>
      <c r="E7858" s="0" t="n">
        <v>2024</v>
      </c>
      <c r="F7858" s="5" t="n">
        <v>0</v>
      </c>
      <c r="G7858" s="10" t="s">
        <v>4</v>
      </c>
    </row>
    <row r="7859" customFormat="false" ht="14.25" hidden="true" customHeight="false" outlineLevel="0" collapsed="false">
      <c r="A7859" s="0" t="s">
        <v>117</v>
      </c>
      <c r="B7859" s="0" t="s">
        <v>118</v>
      </c>
      <c r="C7859" s="0" t="s">
        <v>65</v>
      </c>
      <c r="D7859" s="0" t="s">
        <v>66</v>
      </c>
      <c r="E7859" s="0" t="n">
        <v>2025</v>
      </c>
      <c r="F7859" s="5" t="n">
        <v>145.786276835379</v>
      </c>
      <c r="G7859" s="10" t="s">
        <v>4</v>
      </c>
    </row>
    <row r="7860" customFormat="false" ht="14.25" hidden="true" customHeight="false" outlineLevel="0" collapsed="false">
      <c r="A7860" s="0" t="s">
        <v>117</v>
      </c>
      <c r="B7860" s="0" t="s">
        <v>118</v>
      </c>
      <c r="C7860" s="0" t="s">
        <v>65</v>
      </c>
      <c r="D7860" s="0" t="s">
        <v>66</v>
      </c>
      <c r="E7860" s="0" t="n">
        <v>2026</v>
      </c>
      <c r="F7860" s="5" t="n">
        <v>143.148463405294</v>
      </c>
      <c r="G7860" s="10" t="s">
        <v>4</v>
      </c>
    </row>
    <row r="7861" customFormat="false" ht="14.25" hidden="true" customHeight="false" outlineLevel="0" collapsed="false">
      <c r="A7861" s="0" t="s">
        <v>117</v>
      </c>
      <c r="B7861" s="0" t="s">
        <v>118</v>
      </c>
      <c r="C7861" s="0" t="s">
        <v>65</v>
      </c>
      <c r="D7861" s="0" t="s">
        <v>66</v>
      </c>
      <c r="E7861" s="0" t="n">
        <v>2027</v>
      </c>
      <c r="F7861" s="5" t="n">
        <v>140.372122684377</v>
      </c>
      <c r="G7861" s="10" t="s">
        <v>4</v>
      </c>
    </row>
    <row r="7862" customFormat="false" ht="14.25" hidden="true" customHeight="false" outlineLevel="0" collapsed="false">
      <c r="A7862" s="0" t="s">
        <v>117</v>
      </c>
      <c r="B7862" s="0" t="s">
        <v>118</v>
      </c>
      <c r="C7862" s="0" t="s">
        <v>65</v>
      </c>
      <c r="D7862" s="0" t="s">
        <v>66</v>
      </c>
      <c r="E7862" s="0" t="n">
        <v>2028</v>
      </c>
      <c r="F7862" s="5" t="n">
        <v>136.528213904916</v>
      </c>
      <c r="G7862" s="10" t="s">
        <v>4</v>
      </c>
    </row>
    <row r="7863" customFormat="false" ht="14.25" hidden="true" customHeight="false" outlineLevel="0" collapsed="false">
      <c r="A7863" s="0" t="s">
        <v>117</v>
      </c>
      <c r="B7863" s="0" t="s">
        <v>118</v>
      </c>
      <c r="C7863" s="0" t="s">
        <v>65</v>
      </c>
      <c r="D7863" s="0" t="s">
        <v>66</v>
      </c>
      <c r="E7863" s="0" t="n">
        <v>2029</v>
      </c>
      <c r="F7863" s="5" t="n">
        <v>133.121374036998</v>
      </c>
      <c r="G7863" s="10" t="s">
        <v>4</v>
      </c>
    </row>
    <row r="7864" customFormat="false" ht="14.25" hidden="true" customHeight="false" outlineLevel="0" collapsed="false">
      <c r="A7864" s="0" t="s">
        <v>117</v>
      </c>
      <c r="B7864" s="0" t="s">
        <v>118</v>
      </c>
      <c r="C7864" s="0" t="s">
        <v>65</v>
      </c>
      <c r="D7864" s="0" t="s">
        <v>66</v>
      </c>
      <c r="E7864" s="0" t="n">
        <v>2030</v>
      </c>
      <c r="F7864" s="5" t="n">
        <v>130.015935497297</v>
      </c>
      <c r="G7864" s="10" t="s">
        <v>4</v>
      </c>
    </row>
    <row r="7865" customFormat="false" ht="14.25" hidden="true" customHeight="false" outlineLevel="0" collapsed="false">
      <c r="A7865" s="0" t="s">
        <v>117</v>
      </c>
      <c r="B7865" s="0" t="s">
        <v>118</v>
      </c>
      <c r="C7865" s="0" t="s">
        <v>65</v>
      </c>
      <c r="D7865" s="0" t="s">
        <v>66</v>
      </c>
      <c r="E7865" s="0" t="n">
        <v>2031</v>
      </c>
      <c r="F7865" s="5" t="n">
        <v>126.344872366927</v>
      </c>
      <c r="G7865" s="10" t="s">
        <v>4</v>
      </c>
    </row>
    <row r="7866" customFormat="false" ht="14.25" hidden="true" customHeight="false" outlineLevel="0" collapsed="false">
      <c r="A7866" s="0" t="s">
        <v>117</v>
      </c>
      <c r="B7866" s="0" t="s">
        <v>118</v>
      </c>
      <c r="C7866" s="0" t="s">
        <v>65</v>
      </c>
      <c r="D7866" s="0" t="s">
        <v>66</v>
      </c>
      <c r="E7866" s="0" t="n">
        <v>2032</v>
      </c>
      <c r="F7866" s="5" t="n">
        <v>122.502880875614</v>
      </c>
      <c r="G7866" s="10" t="s">
        <v>4</v>
      </c>
    </row>
    <row r="7867" customFormat="false" ht="14.25" hidden="true" customHeight="false" outlineLevel="0" collapsed="false">
      <c r="A7867" s="0" t="s">
        <v>117</v>
      </c>
      <c r="B7867" s="0" t="s">
        <v>118</v>
      </c>
      <c r="C7867" s="0" t="s">
        <v>65</v>
      </c>
      <c r="D7867" s="0" t="s">
        <v>66</v>
      </c>
      <c r="E7867" s="0" t="n">
        <v>2033</v>
      </c>
      <c r="F7867" s="5" t="n">
        <v>118.597381725428</v>
      </c>
      <c r="G7867" s="10" t="s">
        <v>4</v>
      </c>
    </row>
    <row r="7868" customFormat="false" ht="14.25" hidden="true" customHeight="false" outlineLevel="0" collapsed="false">
      <c r="A7868" s="0" t="s">
        <v>117</v>
      </c>
      <c r="B7868" s="0" t="s">
        <v>118</v>
      </c>
      <c r="C7868" s="0" t="s">
        <v>65</v>
      </c>
      <c r="D7868" s="0" t="s">
        <v>66</v>
      </c>
      <c r="E7868" s="0" t="n">
        <v>2034</v>
      </c>
      <c r="F7868" s="5" t="n">
        <v>115.212306753391</v>
      </c>
      <c r="G7868" s="10" t="s">
        <v>4</v>
      </c>
    </row>
    <row r="7869" customFormat="false" ht="14.25" hidden="true" customHeight="false" outlineLevel="0" collapsed="false">
      <c r="A7869" s="0" t="s">
        <v>117</v>
      </c>
      <c r="B7869" s="0" t="s">
        <v>118</v>
      </c>
      <c r="C7869" s="0" t="s">
        <v>65</v>
      </c>
      <c r="D7869" s="0" t="s">
        <v>66</v>
      </c>
      <c r="E7869" s="0" t="n">
        <v>2035</v>
      </c>
      <c r="F7869" s="5" t="n">
        <v>111.716763214991</v>
      </c>
      <c r="G7869" s="10" t="s">
        <v>4</v>
      </c>
    </row>
    <row r="7870" customFormat="false" ht="14.25" hidden="true" customHeight="false" outlineLevel="0" collapsed="false">
      <c r="A7870" s="0" t="s">
        <v>117</v>
      </c>
      <c r="B7870" s="0" t="s">
        <v>118</v>
      </c>
      <c r="C7870" s="0" t="s">
        <v>65</v>
      </c>
      <c r="D7870" s="0" t="s">
        <v>66</v>
      </c>
      <c r="E7870" s="0" t="n">
        <v>2036</v>
      </c>
      <c r="F7870" s="5" t="n">
        <v>109.392992179143</v>
      </c>
      <c r="G7870" s="10" t="s">
        <v>4</v>
      </c>
    </row>
    <row r="7871" customFormat="false" ht="14.25" hidden="true" customHeight="false" outlineLevel="0" collapsed="false">
      <c r="A7871" s="0" t="s">
        <v>117</v>
      </c>
      <c r="B7871" s="0" t="s">
        <v>118</v>
      </c>
      <c r="C7871" s="0" t="s">
        <v>65</v>
      </c>
      <c r="D7871" s="0" t="s">
        <v>66</v>
      </c>
      <c r="E7871" s="0" t="n">
        <v>2037</v>
      </c>
      <c r="F7871" s="5" t="n">
        <v>107.36002229345</v>
      </c>
      <c r="G7871" s="10" t="s">
        <v>4</v>
      </c>
    </row>
    <row r="7872" customFormat="false" ht="14.25" hidden="true" customHeight="false" outlineLevel="0" collapsed="false">
      <c r="A7872" s="0" t="s">
        <v>117</v>
      </c>
      <c r="B7872" s="0" t="s">
        <v>118</v>
      </c>
      <c r="C7872" s="0" t="s">
        <v>65</v>
      </c>
      <c r="D7872" s="0" t="s">
        <v>66</v>
      </c>
      <c r="E7872" s="0" t="n">
        <v>2038</v>
      </c>
      <c r="F7872" s="5" t="n">
        <v>105.511574613184</v>
      </c>
      <c r="G7872" s="10" t="s">
        <v>4</v>
      </c>
    </row>
    <row r="7873" customFormat="false" ht="14.25" hidden="true" customHeight="false" outlineLevel="0" collapsed="false">
      <c r="A7873" s="0" t="s">
        <v>117</v>
      </c>
      <c r="B7873" s="0" t="s">
        <v>118</v>
      </c>
      <c r="C7873" s="0" t="s">
        <v>65</v>
      </c>
      <c r="D7873" s="0" t="s">
        <v>66</v>
      </c>
      <c r="E7873" s="0" t="n">
        <v>2039</v>
      </c>
      <c r="F7873" s="5" t="n">
        <v>105.335472619026</v>
      </c>
      <c r="G7873" s="10" t="s">
        <v>4</v>
      </c>
    </row>
    <row r="7874" customFormat="false" ht="14.25" hidden="true" customHeight="false" outlineLevel="0" collapsed="false">
      <c r="A7874" s="0" t="s">
        <v>117</v>
      </c>
      <c r="B7874" s="0" t="s">
        <v>118</v>
      </c>
      <c r="C7874" s="0" t="s">
        <v>65</v>
      </c>
      <c r="D7874" s="0" t="s">
        <v>66</v>
      </c>
      <c r="E7874" s="0" t="n">
        <v>2040</v>
      </c>
      <c r="F7874" s="5" t="n">
        <v>103.248563549731</v>
      </c>
      <c r="G7874" s="10" t="s">
        <v>4</v>
      </c>
    </row>
    <row r="7875" customFormat="false" ht="14.25" hidden="true" customHeight="false" outlineLevel="0" collapsed="false">
      <c r="A7875" s="0" t="s">
        <v>117</v>
      </c>
      <c r="B7875" s="0" t="s">
        <v>118</v>
      </c>
      <c r="C7875" s="0" t="s">
        <v>65</v>
      </c>
      <c r="D7875" s="0" t="s">
        <v>67</v>
      </c>
      <c r="E7875" s="0" t="n">
        <v>2024</v>
      </c>
      <c r="F7875" s="5" t="n">
        <v>0</v>
      </c>
      <c r="G7875" s="10" t="s">
        <v>4</v>
      </c>
    </row>
    <row r="7876" customFormat="false" ht="14.25" hidden="true" customHeight="false" outlineLevel="0" collapsed="false">
      <c r="A7876" s="0" t="s">
        <v>117</v>
      </c>
      <c r="B7876" s="0" t="s">
        <v>118</v>
      </c>
      <c r="C7876" s="0" t="s">
        <v>65</v>
      </c>
      <c r="D7876" s="0" t="s">
        <v>67</v>
      </c>
      <c r="E7876" s="0" t="n">
        <v>2025</v>
      </c>
      <c r="F7876" s="5" t="n">
        <v>6.04249111086064</v>
      </c>
      <c r="G7876" s="10" t="s">
        <v>4</v>
      </c>
    </row>
    <row r="7877" customFormat="false" ht="14.25" hidden="true" customHeight="false" outlineLevel="0" collapsed="false">
      <c r="A7877" s="0" t="s">
        <v>117</v>
      </c>
      <c r="B7877" s="0" t="s">
        <v>118</v>
      </c>
      <c r="C7877" s="0" t="s">
        <v>65</v>
      </c>
      <c r="D7877" s="0" t="s">
        <v>67</v>
      </c>
      <c r="E7877" s="0" t="n">
        <v>2026</v>
      </c>
      <c r="F7877" s="5" t="n">
        <v>6.52467569917264</v>
      </c>
      <c r="G7877" s="10" t="s">
        <v>4</v>
      </c>
    </row>
    <row r="7878" customFormat="false" ht="14.25" hidden="true" customHeight="false" outlineLevel="0" collapsed="false">
      <c r="A7878" s="0" t="s">
        <v>117</v>
      </c>
      <c r="B7878" s="0" t="s">
        <v>118</v>
      </c>
      <c r="C7878" s="0" t="s">
        <v>65</v>
      </c>
      <c r="D7878" s="0" t="s">
        <v>67</v>
      </c>
      <c r="E7878" s="0" t="n">
        <v>2027</v>
      </c>
      <c r="F7878" s="5" t="n">
        <v>7.10601662974864</v>
      </c>
      <c r="G7878" s="10" t="s">
        <v>4</v>
      </c>
    </row>
    <row r="7879" customFormat="false" ht="14.25" hidden="true" customHeight="false" outlineLevel="0" collapsed="false">
      <c r="A7879" s="0" t="s">
        <v>117</v>
      </c>
      <c r="B7879" s="0" t="s">
        <v>118</v>
      </c>
      <c r="C7879" s="0" t="s">
        <v>65</v>
      </c>
      <c r="D7879" s="0" t="s">
        <v>67</v>
      </c>
      <c r="E7879" s="0" t="n">
        <v>2028</v>
      </c>
      <c r="F7879" s="5" t="n">
        <v>7.69522347661264</v>
      </c>
      <c r="G7879" s="10" t="s">
        <v>4</v>
      </c>
    </row>
    <row r="7880" customFormat="false" ht="14.25" hidden="true" customHeight="false" outlineLevel="0" collapsed="false">
      <c r="A7880" s="0" t="s">
        <v>117</v>
      </c>
      <c r="B7880" s="0" t="s">
        <v>118</v>
      </c>
      <c r="C7880" s="0" t="s">
        <v>65</v>
      </c>
      <c r="D7880" s="0" t="s">
        <v>67</v>
      </c>
      <c r="E7880" s="0" t="n">
        <v>2029</v>
      </c>
      <c r="F7880" s="5" t="n">
        <v>8.36026383440464</v>
      </c>
      <c r="G7880" s="10" t="s">
        <v>4</v>
      </c>
    </row>
    <row r="7881" customFormat="false" ht="14.25" hidden="true" customHeight="false" outlineLevel="0" collapsed="false">
      <c r="A7881" s="0" t="s">
        <v>117</v>
      </c>
      <c r="B7881" s="0" t="s">
        <v>118</v>
      </c>
      <c r="C7881" s="0" t="s">
        <v>65</v>
      </c>
      <c r="D7881" s="0" t="s">
        <v>67</v>
      </c>
      <c r="E7881" s="0" t="n">
        <v>2030</v>
      </c>
      <c r="F7881" s="5" t="n">
        <v>9.01098847957264</v>
      </c>
      <c r="G7881" s="10" t="s">
        <v>4</v>
      </c>
    </row>
    <row r="7882" customFormat="false" ht="14.25" hidden="true" customHeight="false" outlineLevel="0" collapsed="false">
      <c r="A7882" s="0" t="s">
        <v>117</v>
      </c>
      <c r="B7882" s="0" t="s">
        <v>118</v>
      </c>
      <c r="C7882" s="0" t="s">
        <v>65</v>
      </c>
      <c r="D7882" s="0" t="s">
        <v>67</v>
      </c>
      <c r="E7882" s="0" t="n">
        <v>2031</v>
      </c>
      <c r="F7882" s="5" t="n">
        <v>9.70420346077263</v>
      </c>
      <c r="G7882" s="10" t="s">
        <v>4</v>
      </c>
    </row>
    <row r="7883" customFormat="false" ht="14.25" hidden="true" customHeight="false" outlineLevel="0" collapsed="false">
      <c r="A7883" s="0" t="s">
        <v>117</v>
      </c>
      <c r="B7883" s="0" t="s">
        <v>118</v>
      </c>
      <c r="C7883" s="0" t="s">
        <v>65</v>
      </c>
      <c r="D7883" s="0" t="s">
        <v>67</v>
      </c>
      <c r="E7883" s="0" t="n">
        <v>2032</v>
      </c>
      <c r="F7883" s="5" t="n">
        <v>10.3747286872686</v>
      </c>
      <c r="G7883" s="10" t="s">
        <v>4</v>
      </c>
    </row>
    <row r="7884" customFormat="false" ht="14.25" hidden="true" customHeight="false" outlineLevel="0" collapsed="false">
      <c r="A7884" s="0" t="s">
        <v>117</v>
      </c>
      <c r="B7884" s="0" t="s">
        <v>118</v>
      </c>
      <c r="C7884" s="0" t="s">
        <v>65</v>
      </c>
      <c r="D7884" s="0" t="s">
        <v>67</v>
      </c>
      <c r="E7884" s="0" t="n">
        <v>2033</v>
      </c>
      <c r="F7884" s="5" t="n">
        <v>11.0584094228526</v>
      </c>
      <c r="G7884" s="10" t="s">
        <v>4</v>
      </c>
    </row>
    <row r="7885" customFormat="false" ht="14.25" hidden="true" customHeight="false" outlineLevel="0" collapsed="false">
      <c r="A7885" s="0" t="s">
        <v>117</v>
      </c>
      <c r="B7885" s="0" t="s">
        <v>118</v>
      </c>
      <c r="C7885" s="0" t="s">
        <v>65</v>
      </c>
      <c r="D7885" s="0" t="s">
        <v>67</v>
      </c>
      <c r="E7885" s="0" t="n">
        <v>2034</v>
      </c>
      <c r="F7885" s="5" t="n">
        <v>11.7698296478646</v>
      </c>
      <c r="G7885" s="10" t="s">
        <v>4</v>
      </c>
    </row>
    <row r="7886" customFormat="false" ht="14.25" hidden="true" customHeight="false" outlineLevel="0" collapsed="false">
      <c r="A7886" s="0" t="s">
        <v>117</v>
      </c>
      <c r="B7886" s="0" t="s">
        <v>118</v>
      </c>
      <c r="C7886" s="0" t="s">
        <v>65</v>
      </c>
      <c r="D7886" s="0" t="s">
        <v>67</v>
      </c>
      <c r="E7886" s="0" t="n">
        <v>2035</v>
      </c>
      <c r="F7886" s="5" t="n">
        <v>12.5596993328976</v>
      </c>
      <c r="G7886" s="10" t="s">
        <v>4</v>
      </c>
    </row>
    <row r="7887" customFormat="false" ht="14.25" hidden="true" customHeight="false" outlineLevel="0" collapsed="false">
      <c r="A7887" s="0" t="s">
        <v>117</v>
      </c>
      <c r="B7887" s="0" t="s">
        <v>118</v>
      </c>
      <c r="C7887" s="0" t="s">
        <v>65</v>
      </c>
      <c r="D7887" s="0" t="s">
        <v>67</v>
      </c>
      <c r="E7887" s="0" t="n">
        <v>2036</v>
      </c>
      <c r="F7887" s="5" t="n">
        <v>13.4294595956976</v>
      </c>
      <c r="G7887" s="10" t="s">
        <v>4</v>
      </c>
    </row>
    <row r="7888" customFormat="false" ht="14.25" hidden="true" customHeight="false" outlineLevel="0" collapsed="false">
      <c r="A7888" s="0" t="s">
        <v>117</v>
      </c>
      <c r="B7888" s="0" t="s">
        <v>118</v>
      </c>
      <c r="C7888" s="0" t="s">
        <v>65</v>
      </c>
      <c r="D7888" s="0" t="s">
        <v>67</v>
      </c>
      <c r="E7888" s="0" t="n">
        <v>2037</v>
      </c>
      <c r="F7888" s="5" t="n">
        <v>14.3549177414526</v>
      </c>
      <c r="G7888" s="10" t="s">
        <v>4</v>
      </c>
    </row>
    <row r="7889" customFormat="false" ht="14.25" hidden="true" customHeight="false" outlineLevel="0" collapsed="false">
      <c r="A7889" s="0" t="s">
        <v>117</v>
      </c>
      <c r="B7889" s="0" t="s">
        <v>118</v>
      </c>
      <c r="C7889" s="0" t="s">
        <v>65</v>
      </c>
      <c r="D7889" s="0" t="s">
        <v>67</v>
      </c>
      <c r="E7889" s="0" t="n">
        <v>2038</v>
      </c>
      <c r="F7889" s="5" t="n">
        <v>15.2288533239726</v>
      </c>
      <c r="G7889" s="10" t="s">
        <v>4</v>
      </c>
    </row>
    <row r="7890" customFormat="false" ht="14.25" hidden="true" customHeight="false" outlineLevel="0" collapsed="false">
      <c r="A7890" s="0" t="s">
        <v>117</v>
      </c>
      <c r="B7890" s="0" t="s">
        <v>118</v>
      </c>
      <c r="C7890" s="0" t="s">
        <v>65</v>
      </c>
      <c r="D7890" s="0" t="s">
        <v>67</v>
      </c>
      <c r="E7890" s="0" t="n">
        <v>2039</v>
      </c>
      <c r="F7890" s="5" t="n">
        <v>16.2048526858101</v>
      </c>
      <c r="G7890" s="10" t="s">
        <v>4</v>
      </c>
    </row>
    <row r="7891" customFormat="false" ht="14.25" hidden="true" customHeight="false" outlineLevel="0" collapsed="false">
      <c r="A7891" s="0" t="s">
        <v>117</v>
      </c>
      <c r="B7891" s="0" t="s">
        <v>118</v>
      </c>
      <c r="C7891" s="0" t="s">
        <v>65</v>
      </c>
      <c r="D7891" s="0" t="s">
        <v>67</v>
      </c>
      <c r="E7891" s="0" t="n">
        <v>2040</v>
      </c>
      <c r="F7891" s="5" t="n">
        <v>17.3677490615226</v>
      </c>
      <c r="G7891" s="10" t="s">
        <v>4</v>
      </c>
    </row>
    <row r="7892" customFormat="false" ht="14.25" hidden="true" customHeight="false" outlineLevel="0" collapsed="false">
      <c r="A7892" s="0" t="s">
        <v>117</v>
      </c>
      <c r="B7892" s="0" t="s">
        <v>118</v>
      </c>
      <c r="C7892" s="0" t="s">
        <v>65</v>
      </c>
      <c r="D7892" s="0" t="s">
        <v>68</v>
      </c>
      <c r="E7892" s="0" t="n">
        <v>2024</v>
      </c>
      <c r="F7892" s="5" t="n">
        <v>0</v>
      </c>
      <c r="G7892" s="10" t="s">
        <v>4</v>
      </c>
    </row>
    <row r="7893" customFormat="false" ht="14.25" hidden="true" customHeight="false" outlineLevel="0" collapsed="false">
      <c r="A7893" s="0" t="s">
        <v>117</v>
      </c>
      <c r="B7893" s="0" t="s">
        <v>118</v>
      </c>
      <c r="C7893" s="0" t="s">
        <v>65</v>
      </c>
      <c r="D7893" s="0" t="s">
        <v>68</v>
      </c>
      <c r="E7893" s="0" t="n">
        <v>2025</v>
      </c>
      <c r="F7893" s="5" t="n">
        <v>31.719113442838</v>
      </c>
      <c r="G7893" s="10" t="s">
        <v>4</v>
      </c>
    </row>
    <row r="7894" customFormat="false" ht="14.25" hidden="true" customHeight="false" outlineLevel="0" collapsed="false">
      <c r="A7894" s="0" t="s">
        <v>117</v>
      </c>
      <c r="B7894" s="0" t="s">
        <v>118</v>
      </c>
      <c r="C7894" s="0" t="s">
        <v>65</v>
      </c>
      <c r="D7894" s="0" t="s">
        <v>68</v>
      </c>
      <c r="E7894" s="0" t="n">
        <v>2026</v>
      </c>
      <c r="F7894" s="5" t="n">
        <v>31.850334546838</v>
      </c>
      <c r="G7894" s="10" t="s">
        <v>4</v>
      </c>
    </row>
    <row r="7895" customFormat="false" ht="14.25" hidden="true" customHeight="false" outlineLevel="0" collapsed="false">
      <c r="A7895" s="0" t="s">
        <v>117</v>
      </c>
      <c r="B7895" s="0" t="s">
        <v>118</v>
      </c>
      <c r="C7895" s="0" t="s">
        <v>65</v>
      </c>
      <c r="D7895" s="0" t="s">
        <v>68</v>
      </c>
      <c r="E7895" s="0" t="n">
        <v>2027</v>
      </c>
      <c r="F7895" s="5" t="n">
        <v>32.203646554838</v>
      </c>
      <c r="G7895" s="10" t="s">
        <v>4</v>
      </c>
    </row>
    <row r="7896" customFormat="false" ht="14.25" hidden="true" customHeight="false" outlineLevel="0" collapsed="false">
      <c r="A7896" s="0" t="s">
        <v>117</v>
      </c>
      <c r="B7896" s="0" t="s">
        <v>118</v>
      </c>
      <c r="C7896" s="0" t="s">
        <v>65</v>
      </c>
      <c r="D7896" s="0" t="s">
        <v>68</v>
      </c>
      <c r="E7896" s="0" t="n">
        <v>2028</v>
      </c>
      <c r="F7896" s="5" t="n">
        <v>32.346241842838</v>
      </c>
      <c r="G7896" s="10" t="s">
        <v>4</v>
      </c>
    </row>
    <row r="7897" customFormat="false" ht="14.25" hidden="true" customHeight="false" outlineLevel="0" collapsed="false">
      <c r="A7897" s="0" t="s">
        <v>117</v>
      </c>
      <c r="B7897" s="0" t="s">
        <v>118</v>
      </c>
      <c r="C7897" s="0" t="s">
        <v>65</v>
      </c>
      <c r="D7897" s="0" t="s">
        <v>68</v>
      </c>
      <c r="E7897" s="0" t="n">
        <v>2029</v>
      </c>
      <c r="F7897" s="5" t="n">
        <v>32.762868450838</v>
      </c>
      <c r="G7897" s="10" t="s">
        <v>4</v>
      </c>
    </row>
    <row r="7898" customFormat="false" ht="14.25" hidden="true" customHeight="false" outlineLevel="0" collapsed="false">
      <c r="A7898" s="0" t="s">
        <v>117</v>
      </c>
      <c r="B7898" s="0" t="s">
        <v>118</v>
      </c>
      <c r="C7898" s="0" t="s">
        <v>65</v>
      </c>
      <c r="D7898" s="0" t="s">
        <v>68</v>
      </c>
      <c r="E7898" s="0" t="n">
        <v>2030</v>
      </c>
      <c r="F7898" s="5" t="n">
        <v>33.246519346838</v>
      </c>
      <c r="G7898" s="10" t="s">
        <v>4</v>
      </c>
    </row>
    <row r="7899" customFormat="false" ht="14.25" hidden="true" customHeight="false" outlineLevel="0" collapsed="false">
      <c r="A7899" s="0" t="s">
        <v>117</v>
      </c>
      <c r="B7899" s="0" t="s">
        <v>118</v>
      </c>
      <c r="C7899" s="0" t="s">
        <v>65</v>
      </c>
      <c r="D7899" s="0" t="s">
        <v>68</v>
      </c>
      <c r="E7899" s="0" t="n">
        <v>2031</v>
      </c>
      <c r="F7899" s="5" t="n">
        <v>33.654927186838</v>
      </c>
      <c r="G7899" s="10" t="s">
        <v>4</v>
      </c>
    </row>
    <row r="7900" customFormat="false" ht="14.25" hidden="true" customHeight="false" outlineLevel="0" collapsed="false">
      <c r="A7900" s="0" t="s">
        <v>117</v>
      </c>
      <c r="B7900" s="0" t="s">
        <v>118</v>
      </c>
      <c r="C7900" s="0" t="s">
        <v>65</v>
      </c>
      <c r="D7900" s="0" t="s">
        <v>68</v>
      </c>
      <c r="E7900" s="0" t="n">
        <v>2032</v>
      </c>
      <c r="F7900" s="5" t="n">
        <v>33.942908498838</v>
      </c>
      <c r="G7900" s="10" t="s">
        <v>4</v>
      </c>
    </row>
    <row r="7901" customFormat="false" ht="14.25" hidden="true" customHeight="false" outlineLevel="0" collapsed="false">
      <c r="A7901" s="0" t="s">
        <v>117</v>
      </c>
      <c r="B7901" s="0" t="s">
        <v>118</v>
      </c>
      <c r="C7901" s="0" t="s">
        <v>65</v>
      </c>
      <c r="D7901" s="0" t="s">
        <v>68</v>
      </c>
      <c r="E7901" s="0" t="n">
        <v>2033</v>
      </c>
      <c r="F7901" s="5" t="n">
        <v>34.239377426838</v>
      </c>
      <c r="G7901" s="10" t="s">
        <v>4</v>
      </c>
    </row>
    <row r="7902" customFormat="false" ht="14.25" hidden="true" customHeight="false" outlineLevel="0" collapsed="false">
      <c r="A7902" s="0" t="s">
        <v>117</v>
      </c>
      <c r="B7902" s="0" t="s">
        <v>118</v>
      </c>
      <c r="C7902" s="0" t="s">
        <v>65</v>
      </c>
      <c r="D7902" s="0" t="s">
        <v>68</v>
      </c>
      <c r="E7902" s="0" t="n">
        <v>2034</v>
      </c>
      <c r="F7902" s="5" t="n">
        <v>34.585100634838</v>
      </c>
      <c r="G7902" s="10" t="s">
        <v>4</v>
      </c>
    </row>
    <row r="7903" customFormat="false" ht="14.25" hidden="true" customHeight="false" outlineLevel="0" collapsed="false">
      <c r="A7903" s="0" t="s">
        <v>117</v>
      </c>
      <c r="B7903" s="0" t="s">
        <v>118</v>
      </c>
      <c r="C7903" s="0" t="s">
        <v>65</v>
      </c>
      <c r="D7903" s="0" t="s">
        <v>68</v>
      </c>
      <c r="E7903" s="0" t="n">
        <v>2035</v>
      </c>
      <c r="F7903" s="5" t="n">
        <v>35.111903196838</v>
      </c>
      <c r="G7903" s="10" t="s">
        <v>4</v>
      </c>
    </row>
    <row r="7904" customFormat="false" ht="14.25" hidden="true" customHeight="false" outlineLevel="0" collapsed="false">
      <c r="A7904" s="0" t="s">
        <v>117</v>
      </c>
      <c r="B7904" s="0" t="s">
        <v>118</v>
      </c>
      <c r="C7904" s="0" t="s">
        <v>65</v>
      </c>
      <c r="D7904" s="0" t="s">
        <v>68</v>
      </c>
      <c r="E7904" s="0" t="n">
        <v>2036</v>
      </c>
      <c r="F7904" s="5" t="n">
        <v>35.797988596838</v>
      </c>
      <c r="G7904" s="10" t="s">
        <v>4</v>
      </c>
    </row>
    <row r="7905" customFormat="false" ht="14.25" hidden="true" customHeight="false" outlineLevel="0" collapsed="false">
      <c r="A7905" s="0" t="s">
        <v>117</v>
      </c>
      <c r="B7905" s="0" t="s">
        <v>118</v>
      </c>
      <c r="C7905" s="0" t="s">
        <v>65</v>
      </c>
      <c r="D7905" s="0" t="s">
        <v>68</v>
      </c>
      <c r="E7905" s="0" t="n">
        <v>2037</v>
      </c>
      <c r="F7905" s="5" t="n">
        <v>36.430167286838</v>
      </c>
      <c r="G7905" s="10" t="s">
        <v>4</v>
      </c>
    </row>
    <row r="7906" customFormat="false" ht="14.25" hidden="true" customHeight="false" outlineLevel="0" collapsed="false">
      <c r="A7906" s="0" t="s">
        <v>117</v>
      </c>
      <c r="B7906" s="0" t="s">
        <v>118</v>
      </c>
      <c r="C7906" s="0" t="s">
        <v>65</v>
      </c>
      <c r="D7906" s="0" t="s">
        <v>68</v>
      </c>
      <c r="E7906" s="0" t="n">
        <v>2038</v>
      </c>
      <c r="F7906" s="5" t="n">
        <v>37.008439266838</v>
      </c>
      <c r="G7906" s="10" t="s">
        <v>4</v>
      </c>
    </row>
    <row r="7907" customFormat="false" ht="14.25" hidden="true" customHeight="false" outlineLevel="0" collapsed="false">
      <c r="A7907" s="0" t="s">
        <v>117</v>
      </c>
      <c r="B7907" s="0" t="s">
        <v>118</v>
      </c>
      <c r="C7907" s="0" t="s">
        <v>65</v>
      </c>
      <c r="D7907" s="0" t="s">
        <v>68</v>
      </c>
      <c r="E7907" s="0" t="n">
        <v>2039</v>
      </c>
      <c r="F7907" s="5" t="n">
        <v>37.647968871838</v>
      </c>
      <c r="G7907" s="10" t="s">
        <v>4</v>
      </c>
    </row>
    <row r="7908" customFormat="false" ht="14.25" hidden="true" customHeight="false" outlineLevel="0" collapsed="false">
      <c r="A7908" s="0" t="s">
        <v>117</v>
      </c>
      <c r="B7908" s="0" t="s">
        <v>118</v>
      </c>
      <c r="C7908" s="0" t="s">
        <v>65</v>
      </c>
      <c r="D7908" s="0" t="s">
        <v>68</v>
      </c>
      <c r="E7908" s="0" t="n">
        <v>2040</v>
      </c>
      <c r="F7908" s="5" t="n">
        <v>38.640342396838</v>
      </c>
      <c r="G7908" s="10" t="s">
        <v>4</v>
      </c>
    </row>
    <row r="7909" customFormat="false" ht="14.25" hidden="true" customHeight="false" outlineLevel="0" collapsed="false">
      <c r="A7909" s="0" t="s">
        <v>117</v>
      </c>
      <c r="B7909" s="0" t="s">
        <v>118</v>
      </c>
      <c r="C7909" s="0" t="s">
        <v>65</v>
      </c>
      <c r="D7909" s="0" t="s">
        <v>69</v>
      </c>
      <c r="E7909" s="0" t="n">
        <v>2024</v>
      </c>
      <c r="F7909" s="5" t="n">
        <v>0</v>
      </c>
      <c r="G7909" s="10" t="s">
        <v>4</v>
      </c>
    </row>
    <row r="7910" customFormat="false" ht="14.25" hidden="true" customHeight="false" outlineLevel="0" collapsed="false">
      <c r="A7910" s="0" t="s">
        <v>117</v>
      </c>
      <c r="B7910" s="0" t="s">
        <v>118</v>
      </c>
      <c r="C7910" s="0" t="s">
        <v>65</v>
      </c>
      <c r="D7910" s="0" t="s">
        <v>69</v>
      </c>
      <c r="E7910" s="0" t="n">
        <v>2025</v>
      </c>
      <c r="F7910" s="5" t="n">
        <v>-0.175718419573632</v>
      </c>
      <c r="G7910" s="10" t="s">
        <v>4</v>
      </c>
    </row>
    <row r="7911" customFormat="false" ht="14.25" hidden="true" customHeight="false" outlineLevel="0" collapsed="false">
      <c r="A7911" s="0" t="s">
        <v>117</v>
      </c>
      <c r="B7911" s="0" t="s">
        <v>118</v>
      </c>
      <c r="C7911" s="0" t="s">
        <v>65</v>
      </c>
      <c r="D7911" s="0" t="s">
        <v>69</v>
      </c>
      <c r="E7911" s="0" t="n">
        <v>2026</v>
      </c>
      <c r="F7911" s="5" t="n">
        <v>-0.978397812676422</v>
      </c>
      <c r="G7911" s="10" t="s">
        <v>4</v>
      </c>
    </row>
    <row r="7912" customFormat="false" ht="14.25" hidden="true" customHeight="false" outlineLevel="0" collapsed="false">
      <c r="A7912" s="0" t="s">
        <v>117</v>
      </c>
      <c r="B7912" s="0" t="s">
        <v>118</v>
      </c>
      <c r="C7912" s="0" t="s">
        <v>65</v>
      </c>
      <c r="D7912" s="0" t="s">
        <v>69</v>
      </c>
      <c r="E7912" s="0" t="n">
        <v>2027</v>
      </c>
      <c r="F7912" s="5" t="n">
        <v>-1.27650302390992</v>
      </c>
      <c r="G7912" s="10" t="s">
        <v>4</v>
      </c>
    </row>
    <row r="7913" customFormat="false" ht="14.25" hidden="true" customHeight="false" outlineLevel="0" collapsed="false">
      <c r="A7913" s="0" t="s">
        <v>117</v>
      </c>
      <c r="B7913" s="0" t="s">
        <v>118</v>
      </c>
      <c r="C7913" s="0" t="s">
        <v>65</v>
      </c>
      <c r="D7913" s="0" t="s">
        <v>69</v>
      </c>
      <c r="E7913" s="0" t="n">
        <v>2028</v>
      </c>
      <c r="F7913" s="5" t="n">
        <v>-1.62064067838116</v>
      </c>
      <c r="G7913" s="10" t="s">
        <v>4</v>
      </c>
    </row>
    <row r="7914" customFormat="false" ht="14.25" hidden="true" customHeight="false" outlineLevel="0" collapsed="false">
      <c r="A7914" s="0" t="s">
        <v>117</v>
      </c>
      <c r="B7914" s="0" t="s">
        <v>118</v>
      </c>
      <c r="C7914" s="0" t="s">
        <v>65</v>
      </c>
      <c r="D7914" s="0" t="s">
        <v>69</v>
      </c>
      <c r="E7914" s="0" t="n">
        <v>2029</v>
      </c>
      <c r="F7914" s="5" t="n">
        <v>-1.81316881519041</v>
      </c>
      <c r="G7914" s="10" t="s">
        <v>4</v>
      </c>
    </row>
    <row r="7915" customFormat="false" ht="14.25" hidden="true" customHeight="false" outlineLevel="0" collapsed="false">
      <c r="A7915" s="0" t="s">
        <v>117</v>
      </c>
      <c r="B7915" s="0" t="s">
        <v>118</v>
      </c>
      <c r="C7915" s="0" t="s">
        <v>65</v>
      </c>
      <c r="D7915" s="0" t="s">
        <v>69</v>
      </c>
      <c r="E7915" s="0" t="n">
        <v>2030</v>
      </c>
      <c r="F7915" s="5" t="n">
        <v>-2.27824789184459</v>
      </c>
      <c r="G7915" s="10" t="s">
        <v>4</v>
      </c>
    </row>
    <row r="7916" customFormat="false" ht="14.25" hidden="true" customHeight="false" outlineLevel="0" collapsed="false">
      <c r="A7916" s="0" t="s">
        <v>117</v>
      </c>
      <c r="B7916" s="0" t="s">
        <v>118</v>
      </c>
      <c r="C7916" s="0" t="s">
        <v>65</v>
      </c>
      <c r="D7916" s="0" t="s">
        <v>69</v>
      </c>
      <c r="E7916" s="0" t="n">
        <v>2031</v>
      </c>
      <c r="F7916" s="5" t="n">
        <v>-2.41599189052599</v>
      </c>
      <c r="G7916" s="10" t="s">
        <v>4</v>
      </c>
    </row>
    <row r="7917" customFormat="false" ht="14.25" hidden="true" customHeight="false" outlineLevel="0" collapsed="false">
      <c r="A7917" s="0" t="s">
        <v>117</v>
      </c>
      <c r="B7917" s="0" t="s">
        <v>118</v>
      </c>
      <c r="C7917" s="0" t="s">
        <v>65</v>
      </c>
      <c r="D7917" s="0" t="s">
        <v>69</v>
      </c>
      <c r="E7917" s="0" t="n">
        <v>2032</v>
      </c>
      <c r="F7917" s="5" t="n">
        <v>-2.36257128361374</v>
      </c>
      <c r="G7917" s="10" t="s">
        <v>4</v>
      </c>
    </row>
    <row r="7918" customFormat="false" ht="14.25" hidden="true" customHeight="false" outlineLevel="0" collapsed="false">
      <c r="A7918" s="0" t="s">
        <v>117</v>
      </c>
      <c r="B7918" s="0" t="s">
        <v>118</v>
      </c>
      <c r="C7918" s="0" t="s">
        <v>65</v>
      </c>
      <c r="D7918" s="0" t="s">
        <v>69</v>
      </c>
      <c r="E7918" s="0" t="n">
        <v>2033</v>
      </c>
      <c r="F7918" s="5" t="n">
        <v>-2.30002782205506</v>
      </c>
      <c r="G7918" s="10" t="s">
        <v>4</v>
      </c>
    </row>
    <row r="7919" customFormat="false" ht="14.25" hidden="true" customHeight="false" outlineLevel="0" collapsed="false">
      <c r="A7919" s="0" t="s">
        <v>117</v>
      </c>
      <c r="B7919" s="0" t="s">
        <v>118</v>
      </c>
      <c r="C7919" s="0" t="s">
        <v>65</v>
      </c>
      <c r="D7919" s="0" t="s">
        <v>69</v>
      </c>
      <c r="E7919" s="0" t="n">
        <v>2034</v>
      </c>
      <c r="F7919" s="5" t="n">
        <v>-2.77938238927733</v>
      </c>
      <c r="G7919" s="10" t="s">
        <v>4</v>
      </c>
    </row>
    <row r="7920" customFormat="false" ht="14.25" hidden="true" customHeight="false" outlineLevel="0" collapsed="false">
      <c r="A7920" s="0" t="s">
        <v>117</v>
      </c>
      <c r="B7920" s="0" t="s">
        <v>118</v>
      </c>
      <c r="C7920" s="0" t="s">
        <v>65</v>
      </c>
      <c r="D7920" s="0" t="s">
        <v>69</v>
      </c>
      <c r="E7920" s="0" t="n">
        <v>2035</v>
      </c>
      <c r="F7920" s="5" t="n">
        <v>-3.22090036928101</v>
      </c>
      <c r="G7920" s="10" t="s">
        <v>4</v>
      </c>
    </row>
    <row r="7921" customFormat="false" ht="14.25" hidden="true" customHeight="false" outlineLevel="0" collapsed="false">
      <c r="A7921" s="0" t="s">
        <v>117</v>
      </c>
      <c r="B7921" s="0" t="s">
        <v>118</v>
      </c>
      <c r="C7921" s="0" t="s">
        <v>65</v>
      </c>
      <c r="D7921" s="0" t="s">
        <v>69</v>
      </c>
      <c r="E7921" s="0" t="n">
        <v>2036</v>
      </c>
      <c r="F7921" s="5" t="n">
        <v>-3.51439370364626</v>
      </c>
      <c r="G7921" s="10" t="s">
        <v>4</v>
      </c>
    </row>
    <row r="7922" customFormat="false" ht="14.25" hidden="true" customHeight="false" outlineLevel="0" collapsed="false">
      <c r="A7922" s="0" t="s">
        <v>117</v>
      </c>
      <c r="B7922" s="0" t="s">
        <v>118</v>
      </c>
      <c r="C7922" s="0" t="s">
        <v>65</v>
      </c>
      <c r="D7922" s="0" t="s">
        <v>69</v>
      </c>
      <c r="E7922" s="0" t="n">
        <v>2037</v>
      </c>
      <c r="F7922" s="5" t="n">
        <v>-3.96346258850775</v>
      </c>
      <c r="G7922" s="10" t="s">
        <v>4</v>
      </c>
    </row>
    <row r="7923" customFormat="false" ht="14.25" hidden="true" customHeight="false" outlineLevel="0" collapsed="false">
      <c r="A7923" s="0" t="s">
        <v>117</v>
      </c>
      <c r="B7923" s="0" t="s">
        <v>118</v>
      </c>
      <c r="C7923" s="0" t="s">
        <v>65</v>
      </c>
      <c r="D7923" s="0" t="s">
        <v>69</v>
      </c>
      <c r="E7923" s="0" t="n">
        <v>2038</v>
      </c>
      <c r="F7923" s="5" t="n">
        <v>-4.44532934222212</v>
      </c>
      <c r="G7923" s="10" t="s">
        <v>4</v>
      </c>
    </row>
    <row r="7924" customFormat="false" ht="14.25" hidden="true" customHeight="false" outlineLevel="0" collapsed="false">
      <c r="A7924" s="0" t="s">
        <v>117</v>
      </c>
      <c r="B7924" s="0" t="s">
        <v>118</v>
      </c>
      <c r="C7924" s="0" t="s">
        <v>65</v>
      </c>
      <c r="D7924" s="0" t="s">
        <v>69</v>
      </c>
      <c r="E7924" s="0" t="n">
        <v>2039</v>
      </c>
      <c r="F7924" s="5" t="n">
        <v>-4.91266650771489</v>
      </c>
      <c r="G7924" s="10" t="s">
        <v>4</v>
      </c>
    </row>
    <row r="7925" customFormat="false" ht="14.25" hidden="true" customHeight="false" outlineLevel="0" collapsed="false">
      <c r="A7925" s="0" t="s">
        <v>117</v>
      </c>
      <c r="B7925" s="0" t="s">
        <v>118</v>
      </c>
      <c r="C7925" s="0" t="s">
        <v>65</v>
      </c>
      <c r="D7925" s="0" t="s">
        <v>69</v>
      </c>
      <c r="E7925" s="0" t="n">
        <v>2040</v>
      </c>
      <c r="F7925" s="5" t="n">
        <v>-5.15542604527649</v>
      </c>
      <c r="G7925" s="10" t="s">
        <v>4</v>
      </c>
    </row>
    <row r="7926" customFormat="false" ht="14.25" hidden="true" customHeight="false" outlineLevel="0" collapsed="false">
      <c r="A7926" s="0" t="s">
        <v>117</v>
      </c>
      <c r="B7926" s="0" t="s">
        <v>118</v>
      </c>
      <c r="C7926" s="0" t="s">
        <v>65</v>
      </c>
      <c r="D7926" s="0" t="s">
        <v>70</v>
      </c>
      <c r="E7926" s="0" t="n">
        <v>2024</v>
      </c>
      <c r="F7926" s="5" t="n">
        <v>0</v>
      </c>
      <c r="G7926" s="10" t="s">
        <v>4</v>
      </c>
    </row>
    <row r="7927" customFormat="false" ht="14.25" hidden="true" customHeight="false" outlineLevel="0" collapsed="false">
      <c r="A7927" s="0" t="s">
        <v>117</v>
      </c>
      <c r="B7927" s="0" t="s">
        <v>118</v>
      </c>
      <c r="C7927" s="0" t="s">
        <v>65</v>
      </c>
      <c r="D7927" s="0" t="s">
        <v>70</v>
      </c>
      <c r="E7927" s="0" t="n">
        <v>2025</v>
      </c>
      <c r="F7927" s="5" t="n">
        <v>362.087313194822</v>
      </c>
      <c r="G7927" s="10" t="s">
        <v>4</v>
      </c>
    </row>
    <row r="7928" customFormat="false" ht="14.25" hidden="true" customHeight="false" outlineLevel="0" collapsed="false">
      <c r="A7928" s="0" t="s">
        <v>117</v>
      </c>
      <c r="B7928" s="0" t="s">
        <v>118</v>
      </c>
      <c r="C7928" s="0" t="s">
        <v>65</v>
      </c>
      <c r="D7928" s="0" t="s">
        <v>70</v>
      </c>
      <c r="E7928" s="0" t="n">
        <v>2026</v>
      </c>
      <c r="F7928" s="5" t="n">
        <v>357.63187187983</v>
      </c>
      <c r="G7928" s="10" t="s">
        <v>4</v>
      </c>
    </row>
    <row r="7929" customFormat="false" ht="14.25" hidden="true" customHeight="false" outlineLevel="0" collapsed="false">
      <c r="A7929" s="0" t="s">
        <v>117</v>
      </c>
      <c r="B7929" s="0" t="s">
        <v>118</v>
      </c>
      <c r="C7929" s="0" t="s">
        <v>65</v>
      </c>
      <c r="D7929" s="0" t="s">
        <v>70</v>
      </c>
      <c r="E7929" s="0" t="n">
        <v>2027</v>
      </c>
      <c r="F7929" s="5" t="n">
        <v>353.885477030386</v>
      </c>
      <c r="G7929" s="10" t="s">
        <v>4</v>
      </c>
    </row>
    <row r="7930" customFormat="false" ht="14.25" hidden="true" customHeight="false" outlineLevel="0" collapsed="false">
      <c r="A7930" s="0" t="s">
        <v>117</v>
      </c>
      <c r="B7930" s="0" t="s">
        <v>118</v>
      </c>
      <c r="C7930" s="0" t="s">
        <v>65</v>
      </c>
      <c r="D7930" s="0" t="s">
        <v>70</v>
      </c>
      <c r="E7930" s="0" t="n">
        <v>2028</v>
      </c>
      <c r="F7930" s="5" t="n">
        <v>347.359839441098</v>
      </c>
      <c r="G7930" s="10" t="s">
        <v>4</v>
      </c>
    </row>
    <row r="7931" customFormat="false" ht="14.25" hidden="true" customHeight="false" outlineLevel="0" collapsed="false">
      <c r="A7931" s="0" t="s">
        <v>117</v>
      </c>
      <c r="B7931" s="0" t="s">
        <v>118</v>
      </c>
      <c r="C7931" s="0" t="s">
        <v>65</v>
      </c>
      <c r="D7931" s="0" t="s">
        <v>70</v>
      </c>
      <c r="E7931" s="0" t="n">
        <v>2029</v>
      </c>
      <c r="F7931" s="5" t="n">
        <v>347.294172809689</v>
      </c>
      <c r="G7931" s="10" t="s">
        <v>4</v>
      </c>
    </row>
    <row r="7932" customFormat="false" ht="14.25" hidden="true" customHeight="false" outlineLevel="0" collapsed="false">
      <c r="A7932" s="0" t="s">
        <v>117</v>
      </c>
      <c r="B7932" s="0" t="s">
        <v>118</v>
      </c>
      <c r="C7932" s="0" t="s">
        <v>65</v>
      </c>
      <c r="D7932" s="0" t="s">
        <v>70</v>
      </c>
      <c r="E7932" s="0" t="n">
        <v>2030</v>
      </c>
      <c r="F7932" s="5" t="n">
        <v>348.121902432229</v>
      </c>
      <c r="G7932" s="10" t="s">
        <v>4</v>
      </c>
    </row>
    <row r="7933" customFormat="false" ht="14.25" hidden="true" customHeight="false" outlineLevel="0" collapsed="false">
      <c r="A7933" s="0" t="s">
        <v>117</v>
      </c>
      <c r="B7933" s="0" t="s">
        <v>118</v>
      </c>
      <c r="C7933" s="0" t="s">
        <v>65</v>
      </c>
      <c r="D7933" s="0" t="s">
        <v>70</v>
      </c>
      <c r="E7933" s="0" t="n">
        <v>2031</v>
      </c>
      <c r="F7933" s="5" t="n">
        <v>346.264787183333</v>
      </c>
      <c r="G7933" s="10" t="s">
        <v>4</v>
      </c>
    </row>
    <row r="7934" customFormat="false" ht="14.25" hidden="true" customHeight="false" outlineLevel="0" collapsed="false">
      <c r="A7934" s="0" t="s">
        <v>117</v>
      </c>
      <c r="B7934" s="0" t="s">
        <v>118</v>
      </c>
      <c r="C7934" s="0" t="s">
        <v>65</v>
      </c>
      <c r="D7934" s="0" t="s">
        <v>70</v>
      </c>
      <c r="E7934" s="0" t="n">
        <v>2032</v>
      </c>
      <c r="F7934" s="5" t="n">
        <v>345.021285147176</v>
      </c>
      <c r="G7934" s="10" t="s">
        <v>4</v>
      </c>
    </row>
    <row r="7935" customFormat="false" ht="14.25" hidden="true" customHeight="false" outlineLevel="0" collapsed="false">
      <c r="A7935" s="0" t="s">
        <v>117</v>
      </c>
      <c r="B7935" s="0" t="s">
        <v>118</v>
      </c>
      <c r="C7935" s="0" t="s">
        <v>65</v>
      </c>
      <c r="D7935" s="0" t="s">
        <v>70</v>
      </c>
      <c r="E7935" s="0" t="n">
        <v>2033</v>
      </c>
      <c r="F7935" s="5" t="n">
        <v>342.549072924383</v>
      </c>
      <c r="G7935" s="10" t="s">
        <v>4</v>
      </c>
    </row>
    <row r="7936" customFormat="false" ht="14.25" hidden="true" customHeight="false" outlineLevel="0" collapsed="false">
      <c r="A7936" s="0" t="s">
        <v>117</v>
      </c>
      <c r="B7936" s="0" t="s">
        <v>118</v>
      </c>
      <c r="C7936" s="0" t="s">
        <v>65</v>
      </c>
      <c r="D7936" s="0" t="s">
        <v>70</v>
      </c>
      <c r="E7936" s="0" t="n">
        <v>2034</v>
      </c>
      <c r="F7936" s="5" t="n">
        <v>340.903172895128</v>
      </c>
      <c r="G7936" s="10" t="s">
        <v>4</v>
      </c>
    </row>
    <row r="7937" customFormat="false" ht="14.25" hidden="true" customHeight="false" outlineLevel="0" collapsed="false">
      <c r="A7937" s="0" t="s">
        <v>117</v>
      </c>
      <c r="B7937" s="0" t="s">
        <v>118</v>
      </c>
      <c r="C7937" s="0" t="s">
        <v>65</v>
      </c>
      <c r="D7937" s="0" t="s">
        <v>70</v>
      </c>
      <c r="E7937" s="0" t="n">
        <v>2035</v>
      </c>
      <c r="F7937" s="5" t="n">
        <v>338.739697898596</v>
      </c>
      <c r="G7937" s="10" t="s">
        <v>4</v>
      </c>
    </row>
    <row r="7938" customFormat="false" ht="14.25" hidden="true" customHeight="false" outlineLevel="0" collapsed="false">
      <c r="A7938" s="0" t="s">
        <v>117</v>
      </c>
      <c r="B7938" s="0" t="s">
        <v>118</v>
      </c>
      <c r="C7938" s="0" t="s">
        <v>65</v>
      </c>
      <c r="D7938" s="0" t="s">
        <v>70</v>
      </c>
      <c r="E7938" s="0" t="n">
        <v>2036</v>
      </c>
      <c r="F7938" s="5" t="n">
        <v>339.973313145413</v>
      </c>
      <c r="G7938" s="10" t="s">
        <v>4</v>
      </c>
    </row>
    <row r="7939" customFormat="false" ht="14.25" hidden="true" customHeight="false" outlineLevel="0" collapsed="false">
      <c r="A7939" s="0" t="s">
        <v>117</v>
      </c>
      <c r="B7939" s="0" t="s">
        <v>118</v>
      </c>
      <c r="C7939" s="0" t="s">
        <v>65</v>
      </c>
      <c r="D7939" s="0" t="s">
        <v>70</v>
      </c>
      <c r="E7939" s="0" t="n">
        <v>2037</v>
      </c>
      <c r="F7939" s="5" t="n">
        <v>341.693683276041</v>
      </c>
      <c r="G7939" s="10" t="s">
        <v>4</v>
      </c>
    </row>
    <row r="7940" customFormat="false" ht="14.25" hidden="true" customHeight="false" outlineLevel="0" collapsed="false">
      <c r="A7940" s="0" t="s">
        <v>117</v>
      </c>
      <c r="B7940" s="0" t="s">
        <v>118</v>
      </c>
      <c r="C7940" s="0" t="s">
        <v>65</v>
      </c>
      <c r="D7940" s="0" t="s">
        <v>70</v>
      </c>
      <c r="E7940" s="0" t="n">
        <v>2038</v>
      </c>
      <c r="F7940" s="5" t="n">
        <v>343.134733404729</v>
      </c>
      <c r="G7940" s="10" t="s">
        <v>4</v>
      </c>
    </row>
    <row r="7941" customFormat="false" ht="14.25" hidden="true" customHeight="false" outlineLevel="0" collapsed="false">
      <c r="A7941" s="0" t="s">
        <v>117</v>
      </c>
      <c r="B7941" s="0" t="s">
        <v>118</v>
      </c>
      <c r="C7941" s="0" t="s">
        <v>65</v>
      </c>
      <c r="D7941" s="0" t="s">
        <v>70</v>
      </c>
      <c r="E7941" s="0" t="n">
        <v>2039</v>
      </c>
      <c r="F7941" s="5" t="n">
        <v>344.171517769641</v>
      </c>
      <c r="G7941" s="10" t="s">
        <v>4</v>
      </c>
    </row>
    <row r="7942" customFormat="false" ht="14.25" hidden="true" customHeight="false" outlineLevel="0" collapsed="false">
      <c r="A7942" s="0" t="s">
        <v>117</v>
      </c>
      <c r="B7942" s="0" t="s">
        <v>118</v>
      </c>
      <c r="C7942" s="0" t="s">
        <v>65</v>
      </c>
      <c r="D7942" s="0" t="s">
        <v>70</v>
      </c>
      <c r="E7942" s="0" t="n">
        <v>2040</v>
      </c>
      <c r="F7942" s="5" t="n">
        <v>345.611161956943</v>
      </c>
      <c r="G7942" s="10" t="s">
        <v>4</v>
      </c>
    </row>
    <row r="7943" customFormat="false" ht="14.25" hidden="true" customHeight="false" outlineLevel="0" collapsed="false">
      <c r="A7943" s="0" t="s">
        <v>117</v>
      </c>
      <c r="B7943" s="0" t="s">
        <v>118</v>
      </c>
      <c r="C7943" s="0" t="s">
        <v>65</v>
      </c>
      <c r="D7943" s="0" t="s">
        <v>71</v>
      </c>
      <c r="E7943" s="0" t="n">
        <v>2024</v>
      </c>
      <c r="F7943" s="5" t="n">
        <v>0</v>
      </c>
      <c r="G7943" s="10" t="s">
        <v>4</v>
      </c>
    </row>
    <row r="7944" customFormat="false" ht="14.25" hidden="true" customHeight="false" outlineLevel="0" collapsed="false">
      <c r="A7944" s="0" t="s">
        <v>117</v>
      </c>
      <c r="B7944" s="0" t="s">
        <v>118</v>
      </c>
      <c r="C7944" s="0" t="s">
        <v>65</v>
      </c>
      <c r="D7944" s="0" t="s">
        <v>71</v>
      </c>
      <c r="E7944" s="0" t="n">
        <v>2025</v>
      </c>
      <c r="F7944" s="5" t="n">
        <v>554.439530499766</v>
      </c>
      <c r="G7944" s="10" t="s">
        <v>4</v>
      </c>
    </row>
    <row r="7945" customFormat="false" ht="14.25" hidden="true" customHeight="false" outlineLevel="0" collapsed="false">
      <c r="A7945" s="0" t="s">
        <v>117</v>
      </c>
      <c r="B7945" s="0" t="s">
        <v>118</v>
      </c>
      <c r="C7945" s="0" t="s">
        <v>65</v>
      </c>
      <c r="D7945" s="0" t="s">
        <v>71</v>
      </c>
      <c r="E7945" s="0" t="n">
        <v>2026</v>
      </c>
      <c r="F7945" s="5" t="n">
        <v>557.351258136399</v>
      </c>
      <c r="G7945" s="10" t="s">
        <v>4</v>
      </c>
    </row>
    <row r="7946" customFormat="false" ht="14.25" hidden="true" customHeight="false" outlineLevel="0" collapsed="false">
      <c r="A7946" s="0" t="s">
        <v>117</v>
      </c>
      <c r="B7946" s="0" t="s">
        <v>118</v>
      </c>
      <c r="C7946" s="0" t="s">
        <v>65</v>
      </c>
      <c r="D7946" s="0" t="s">
        <v>71</v>
      </c>
      <c r="E7946" s="0" t="n">
        <v>2027</v>
      </c>
      <c r="F7946" s="5" t="n">
        <v>562.019718262979</v>
      </c>
      <c r="G7946" s="10" t="s">
        <v>4</v>
      </c>
    </row>
    <row r="7947" customFormat="false" ht="14.25" hidden="true" customHeight="false" outlineLevel="0" collapsed="false">
      <c r="A7947" s="0" t="s">
        <v>117</v>
      </c>
      <c r="B7947" s="0" t="s">
        <v>118</v>
      </c>
      <c r="C7947" s="0" t="s">
        <v>65</v>
      </c>
      <c r="D7947" s="0" t="s">
        <v>71</v>
      </c>
      <c r="E7947" s="0" t="n">
        <v>2028</v>
      </c>
      <c r="F7947" s="5" t="n">
        <v>563.449222052623</v>
      </c>
      <c r="G7947" s="10" t="s">
        <v>4</v>
      </c>
    </row>
    <row r="7948" customFormat="false" ht="14.25" hidden="true" customHeight="false" outlineLevel="0" collapsed="false">
      <c r="A7948" s="0" t="s">
        <v>117</v>
      </c>
      <c r="B7948" s="0" t="s">
        <v>118</v>
      </c>
      <c r="C7948" s="0" t="s">
        <v>65</v>
      </c>
      <c r="D7948" s="0" t="s">
        <v>71</v>
      </c>
      <c r="E7948" s="0" t="n">
        <v>2029</v>
      </c>
      <c r="F7948" s="5" t="n">
        <v>567.714791920678</v>
      </c>
      <c r="G7948" s="10" t="s">
        <v>4</v>
      </c>
    </row>
    <row r="7949" customFormat="false" ht="14.25" hidden="true" customHeight="false" outlineLevel="0" collapsed="false">
      <c r="A7949" s="0" t="s">
        <v>117</v>
      </c>
      <c r="B7949" s="0" t="s">
        <v>118</v>
      </c>
      <c r="C7949" s="0" t="s">
        <v>65</v>
      </c>
      <c r="D7949" s="0" t="s">
        <v>71</v>
      </c>
      <c r="E7949" s="0" t="n">
        <v>2030</v>
      </c>
      <c r="F7949" s="5" t="n">
        <v>573.460519771032</v>
      </c>
      <c r="G7949" s="10" t="s">
        <v>4</v>
      </c>
    </row>
    <row r="7950" customFormat="false" ht="14.25" hidden="true" customHeight="false" outlineLevel="0" collapsed="false">
      <c r="A7950" s="0" t="s">
        <v>117</v>
      </c>
      <c r="B7950" s="0" t="s">
        <v>118</v>
      </c>
      <c r="C7950" s="0" t="s">
        <v>65</v>
      </c>
      <c r="D7950" s="0" t="s">
        <v>71</v>
      </c>
      <c r="E7950" s="0" t="n">
        <v>2031</v>
      </c>
      <c r="F7950" s="5" t="n">
        <v>575.639638218285</v>
      </c>
      <c r="G7950" s="10" t="s">
        <v>4</v>
      </c>
    </row>
    <row r="7951" customFormat="false" ht="14.25" hidden="true" customHeight="false" outlineLevel="0" collapsed="false">
      <c r="A7951" s="0" t="s">
        <v>117</v>
      </c>
      <c r="B7951" s="0" t="s">
        <v>118</v>
      </c>
      <c r="C7951" s="0" t="s">
        <v>65</v>
      </c>
      <c r="D7951" s="0" t="s">
        <v>71</v>
      </c>
      <c r="E7951" s="0" t="n">
        <v>2032</v>
      </c>
      <c r="F7951" s="5" t="n">
        <v>576.834267256823</v>
      </c>
      <c r="G7951" s="10" t="s">
        <v>4</v>
      </c>
    </row>
    <row r="7952" customFormat="false" ht="14.25" hidden="true" customHeight="false" outlineLevel="0" collapsed="false">
      <c r="A7952" s="0" t="s">
        <v>117</v>
      </c>
      <c r="B7952" s="0" t="s">
        <v>118</v>
      </c>
      <c r="C7952" s="0" t="s">
        <v>65</v>
      </c>
      <c r="D7952" s="0" t="s">
        <v>71</v>
      </c>
      <c r="E7952" s="0" t="n">
        <v>2033</v>
      </c>
      <c r="F7952" s="5" t="n">
        <v>576.901654493386</v>
      </c>
      <c r="G7952" s="10" t="s">
        <v>4</v>
      </c>
    </row>
    <row r="7953" customFormat="false" ht="14.25" hidden="true" customHeight="false" outlineLevel="0" collapsed="false">
      <c r="A7953" s="0" t="s">
        <v>117</v>
      </c>
      <c r="B7953" s="0" t="s">
        <v>118</v>
      </c>
      <c r="C7953" s="0" t="s">
        <v>65</v>
      </c>
      <c r="D7953" s="0" t="s">
        <v>71</v>
      </c>
      <c r="E7953" s="0" t="n">
        <v>2034</v>
      </c>
      <c r="F7953" s="5" t="n">
        <v>578.363052181984</v>
      </c>
      <c r="G7953" s="10" t="s">
        <v>4</v>
      </c>
    </row>
    <row r="7954" customFormat="false" ht="14.25" hidden="true" customHeight="false" outlineLevel="0" collapsed="false">
      <c r="A7954" s="0" t="s">
        <v>117</v>
      </c>
      <c r="B7954" s="0" t="s">
        <v>118</v>
      </c>
      <c r="C7954" s="0" t="s">
        <v>65</v>
      </c>
      <c r="D7954" s="0" t="s">
        <v>71</v>
      </c>
      <c r="E7954" s="0" t="n">
        <v>2035</v>
      </c>
      <c r="F7954" s="5" t="n">
        <v>578.980678295981</v>
      </c>
      <c r="G7954" s="10" t="s">
        <v>4</v>
      </c>
    </row>
    <row r="7955" customFormat="false" ht="14.25" hidden="true" customHeight="false" outlineLevel="0" collapsed="false">
      <c r="A7955" s="0" t="s">
        <v>117</v>
      </c>
      <c r="B7955" s="0" t="s">
        <v>118</v>
      </c>
      <c r="C7955" s="0" t="s">
        <v>65</v>
      </c>
      <c r="D7955" s="0" t="s">
        <v>71</v>
      </c>
      <c r="E7955" s="0" t="n">
        <v>2036</v>
      </c>
      <c r="F7955" s="5" t="n">
        <v>585.555811381886</v>
      </c>
      <c r="G7955" s="10" t="s">
        <v>4</v>
      </c>
    </row>
    <row r="7956" customFormat="false" ht="14.25" hidden="true" customHeight="false" outlineLevel="0" collapsed="false">
      <c r="A7956" s="0" t="s">
        <v>117</v>
      </c>
      <c r="B7956" s="0" t="s">
        <v>118</v>
      </c>
      <c r="C7956" s="0" t="s">
        <v>65</v>
      </c>
      <c r="D7956" s="0" t="s">
        <v>71</v>
      </c>
      <c r="E7956" s="0" t="n">
        <v>2037</v>
      </c>
      <c r="F7956" s="5" t="n">
        <v>592.068942581214</v>
      </c>
      <c r="G7956" s="10" t="s">
        <v>4</v>
      </c>
    </row>
    <row r="7957" customFormat="false" ht="14.25" hidden="true" customHeight="false" outlineLevel="0" collapsed="false">
      <c r="A7957" s="0" t="s">
        <v>117</v>
      </c>
      <c r="B7957" s="0" t="s">
        <v>118</v>
      </c>
      <c r="C7957" s="0" t="s">
        <v>65</v>
      </c>
      <c r="D7957" s="0" t="s">
        <v>71</v>
      </c>
      <c r="E7957" s="0" t="n">
        <v>2038</v>
      </c>
      <c r="F7957" s="5" t="n">
        <v>598.591027598441</v>
      </c>
      <c r="G7957" s="10" t="s">
        <v>4</v>
      </c>
    </row>
    <row r="7958" customFormat="false" ht="14.25" hidden="true" customHeight="false" outlineLevel="0" collapsed="false">
      <c r="A7958" s="0" t="s">
        <v>117</v>
      </c>
      <c r="B7958" s="0" t="s">
        <v>118</v>
      </c>
      <c r="C7958" s="0" t="s">
        <v>65</v>
      </c>
      <c r="D7958" s="0" t="s">
        <v>71</v>
      </c>
      <c r="E7958" s="0" t="n">
        <v>2039</v>
      </c>
      <c r="F7958" s="5" t="n">
        <v>605.26044870704</v>
      </c>
      <c r="G7958" s="10" t="s">
        <v>4</v>
      </c>
    </row>
    <row r="7959" customFormat="false" ht="14.25" hidden="true" customHeight="false" outlineLevel="0" collapsed="false">
      <c r="A7959" s="0" t="s">
        <v>117</v>
      </c>
      <c r="B7959" s="0" t="s">
        <v>118</v>
      </c>
      <c r="C7959" s="0" t="s">
        <v>65</v>
      </c>
      <c r="D7959" s="0" t="s">
        <v>71</v>
      </c>
      <c r="E7959" s="0" t="n">
        <v>2040</v>
      </c>
      <c r="F7959" s="5" t="n">
        <v>612.657471073198</v>
      </c>
      <c r="G7959" s="10" t="s">
        <v>4</v>
      </c>
    </row>
    <row r="7960" customFormat="false" ht="14.25" hidden="true" customHeight="false" outlineLevel="0" collapsed="false">
      <c r="A7960" s="0" t="s">
        <v>117</v>
      </c>
      <c r="B7960" s="0" t="s">
        <v>118</v>
      </c>
      <c r="C7960" s="0" t="s">
        <v>72</v>
      </c>
      <c r="D7960" s="0" t="s">
        <v>56</v>
      </c>
      <c r="E7960" s="0" t="n">
        <v>2024</v>
      </c>
      <c r="F7960" s="5" t="n">
        <v>0</v>
      </c>
      <c r="G7960" s="10" t="s">
        <v>4</v>
      </c>
    </row>
    <row r="7961" customFormat="false" ht="14.25" hidden="true" customHeight="false" outlineLevel="0" collapsed="false">
      <c r="A7961" s="0" t="s">
        <v>117</v>
      </c>
      <c r="B7961" s="0" t="s">
        <v>118</v>
      </c>
      <c r="C7961" s="0" t="s">
        <v>72</v>
      </c>
      <c r="D7961" s="0" t="s">
        <v>56</v>
      </c>
      <c r="E7961" s="0" t="n">
        <v>2025</v>
      </c>
      <c r="F7961" s="5" t="n">
        <v>156.194654016731</v>
      </c>
      <c r="G7961" s="10" t="s">
        <v>4</v>
      </c>
    </row>
    <row r="7962" customFormat="false" ht="14.25" hidden="true" customHeight="false" outlineLevel="0" collapsed="false">
      <c r="A7962" s="0" t="s">
        <v>117</v>
      </c>
      <c r="B7962" s="0" t="s">
        <v>118</v>
      </c>
      <c r="C7962" s="0" t="s">
        <v>72</v>
      </c>
      <c r="D7962" s="0" t="s">
        <v>56</v>
      </c>
      <c r="E7962" s="0" t="n">
        <v>2026</v>
      </c>
      <c r="F7962" s="5" t="n">
        <v>156.19973194263</v>
      </c>
      <c r="G7962" s="10" t="s">
        <v>4</v>
      </c>
    </row>
    <row r="7963" customFormat="false" ht="14.25" hidden="true" customHeight="false" outlineLevel="0" collapsed="false">
      <c r="A7963" s="0" t="s">
        <v>117</v>
      </c>
      <c r="B7963" s="0" t="s">
        <v>118</v>
      </c>
      <c r="C7963" s="0" t="s">
        <v>72</v>
      </c>
      <c r="D7963" s="0" t="s">
        <v>56</v>
      </c>
      <c r="E7963" s="0" t="n">
        <v>2027</v>
      </c>
      <c r="F7963" s="5" t="n">
        <v>155.95557259411</v>
      </c>
      <c r="G7963" s="10" t="s">
        <v>4</v>
      </c>
    </row>
    <row r="7964" customFormat="false" ht="14.25" hidden="true" customHeight="false" outlineLevel="0" collapsed="false">
      <c r="A7964" s="0" t="s">
        <v>117</v>
      </c>
      <c r="B7964" s="0" t="s">
        <v>118</v>
      </c>
      <c r="C7964" s="0" t="s">
        <v>72</v>
      </c>
      <c r="D7964" s="0" t="s">
        <v>56</v>
      </c>
      <c r="E7964" s="0" t="n">
        <v>2028</v>
      </c>
      <c r="F7964" s="5" t="n">
        <v>155.485649292732</v>
      </c>
      <c r="G7964" s="10" t="s">
        <v>4</v>
      </c>
    </row>
    <row r="7965" customFormat="false" ht="14.25" hidden="true" customHeight="false" outlineLevel="0" collapsed="false">
      <c r="A7965" s="0" t="s">
        <v>117</v>
      </c>
      <c r="B7965" s="0" t="s">
        <v>118</v>
      </c>
      <c r="C7965" s="0" t="s">
        <v>72</v>
      </c>
      <c r="D7965" s="0" t="s">
        <v>56</v>
      </c>
      <c r="E7965" s="0" t="n">
        <v>2029</v>
      </c>
      <c r="F7965" s="5" t="n">
        <v>156.101632842585</v>
      </c>
      <c r="G7965" s="10" t="s">
        <v>4</v>
      </c>
    </row>
    <row r="7966" customFormat="false" ht="14.25" hidden="true" customHeight="false" outlineLevel="0" collapsed="false">
      <c r="A7966" s="0" t="s">
        <v>117</v>
      </c>
      <c r="B7966" s="0" t="s">
        <v>118</v>
      </c>
      <c r="C7966" s="0" t="s">
        <v>72</v>
      </c>
      <c r="D7966" s="0" t="s">
        <v>56</v>
      </c>
      <c r="E7966" s="0" t="n">
        <v>2030</v>
      </c>
      <c r="F7966" s="5" t="n">
        <v>157.271135713252</v>
      </c>
      <c r="G7966" s="10" t="s">
        <v>4</v>
      </c>
    </row>
    <row r="7967" customFormat="false" ht="14.25" hidden="true" customHeight="false" outlineLevel="0" collapsed="false">
      <c r="A7967" s="0" t="s">
        <v>117</v>
      </c>
      <c r="B7967" s="0" t="s">
        <v>118</v>
      </c>
      <c r="C7967" s="0" t="s">
        <v>72</v>
      </c>
      <c r="D7967" s="0" t="s">
        <v>56</v>
      </c>
      <c r="E7967" s="0" t="n">
        <v>2031</v>
      </c>
      <c r="F7967" s="5" t="n">
        <v>157.829506292935</v>
      </c>
      <c r="G7967" s="10" t="s">
        <v>4</v>
      </c>
    </row>
    <row r="7968" customFormat="false" ht="14.25" hidden="true" customHeight="false" outlineLevel="0" collapsed="false">
      <c r="A7968" s="0" t="s">
        <v>117</v>
      </c>
      <c r="B7968" s="0" t="s">
        <v>118</v>
      </c>
      <c r="C7968" s="0" t="s">
        <v>72</v>
      </c>
      <c r="D7968" s="0" t="s">
        <v>56</v>
      </c>
      <c r="E7968" s="0" t="n">
        <v>2032</v>
      </c>
      <c r="F7968" s="5" t="n">
        <v>158.156218224236</v>
      </c>
      <c r="G7968" s="10" t="s">
        <v>4</v>
      </c>
    </row>
    <row r="7969" customFormat="false" ht="14.25" hidden="true" customHeight="false" outlineLevel="0" collapsed="false">
      <c r="A7969" s="0" t="s">
        <v>117</v>
      </c>
      <c r="B7969" s="0" t="s">
        <v>118</v>
      </c>
      <c r="C7969" s="0" t="s">
        <v>72</v>
      </c>
      <c r="D7969" s="0" t="s">
        <v>56</v>
      </c>
      <c r="E7969" s="0" t="n">
        <v>2033</v>
      </c>
      <c r="F7969" s="5" t="n">
        <v>158.304194054733</v>
      </c>
      <c r="G7969" s="10" t="s">
        <v>4</v>
      </c>
    </row>
    <row r="7970" customFormat="false" ht="14.25" hidden="true" customHeight="false" outlineLevel="0" collapsed="false">
      <c r="A7970" s="0" t="s">
        <v>117</v>
      </c>
      <c r="B7970" s="0" t="s">
        <v>118</v>
      </c>
      <c r="C7970" s="0" t="s">
        <v>72</v>
      </c>
      <c r="D7970" s="0" t="s">
        <v>56</v>
      </c>
      <c r="E7970" s="0" t="n">
        <v>2034</v>
      </c>
      <c r="F7970" s="5" t="n">
        <v>158.891236276086</v>
      </c>
      <c r="G7970" s="10" t="s">
        <v>4</v>
      </c>
    </row>
    <row r="7971" customFormat="false" ht="14.25" hidden="true" customHeight="false" outlineLevel="0" collapsed="false">
      <c r="A7971" s="0" t="s">
        <v>117</v>
      </c>
      <c r="B7971" s="0" t="s">
        <v>118</v>
      </c>
      <c r="C7971" s="0" t="s">
        <v>72</v>
      </c>
      <c r="D7971" s="0" t="s">
        <v>56</v>
      </c>
      <c r="E7971" s="0" t="n">
        <v>2035</v>
      </c>
      <c r="F7971" s="5" t="n">
        <v>159.294799989532</v>
      </c>
      <c r="G7971" s="10" t="s">
        <v>4</v>
      </c>
    </row>
    <row r="7972" customFormat="false" ht="14.25" hidden="true" customHeight="false" outlineLevel="0" collapsed="false">
      <c r="A7972" s="0" t="s">
        <v>117</v>
      </c>
      <c r="B7972" s="0" t="s">
        <v>118</v>
      </c>
      <c r="C7972" s="0" t="s">
        <v>72</v>
      </c>
      <c r="D7972" s="0" t="s">
        <v>56</v>
      </c>
      <c r="E7972" s="0" t="n">
        <v>2036</v>
      </c>
      <c r="F7972" s="5" t="n">
        <v>161.022999965835</v>
      </c>
      <c r="G7972" s="10" t="s">
        <v>4</v>
      </c>
    </row>
    <row r="7973" customFormat="false" ht="14.25" hidden="true" customHeight="false" outlineLevel="0" collapsed="false">
      <c r="A7973" s="0" t="s">
        <v>117</v>
      </c>
      <c r="B7973" s="0" t="s">
        <v>118</v>
      </c>
      <c r="C7973" s="0" t="s">
        <v>72</v>
      </c>
      <c r="D7973" s="0" t="s">
        <v>56</v>
      </c>
      <c r="E7973" s="0" t="n">
        <v>2037</v>
      </c>
      <c r="F7973" s="5" t="n">
        <v>162.735932390631</v>
      </c>
      <c r="G7973" s="10" t="s">
        <v>4</v>
      </c>
    </row>
    <row r="7974" customFormat="false" ht="14.25" hidden="true" customHeight="false" outlineLevel="0" collapsed="false">
      <c r="A7974" s="0" t="s">
        <v>117</v>
      </c>
      <c r="B7974" s="0" t="s">
        <v>118</v>
      </c>
      <c r="C7974" s="0" t="s">
        <v>72</v>
      </c>
      <c r="D7974" s="0" t="s">
        <v>56</v>
      </c>
      <c r="E7974" s="0" t="n">
        <v>2038</v>
      </c>
      <c r="F7974" s="5" t="n">
        <v>164.382871085488</v>
      </c>
      <c r="G7974" s="10" t="s">
        <v>4</v>
      </c>
    </row>
    <row r="7975" customFormat="false" ht="14.25" hidden="true" customHeight="false" outlineLevel="0" collapsed="false">
      <c r="A7975" s="0" t="s">
        <v>117</v>
      </c>
      <c r="B7975" s="0" t="s">
        <v>118</v>
      </c>
      <c r="C7975" s="0" t="s">
        <v>72</v>
      </c>
      <c r="D7975" s="0" t="s">
        <v>56</v>
      </c>
      <c r="E7975" s="0" t="n">
        <v>2039</v>
      </c>
      <c r="F7975" s="5" t="n">
        <v>166.133697959852</v>
      </c>
      <c r="G7975" s="10" t="s">
        <v>4</v>
      </c>
    </row>
    <row r="7976" customFormat="false" ht="14.25" hidden="true" customHeight="false" outlineLevel="0" collapsed="false">
      <c r="A7976" s="0" t="s">
        <v>117</v>
      </c>
      <c r="B7976" s="0" t="s">
        <v>118</v>
      </c>
      <c r="C7976" s="0" t="s">
        <v>72</v>
      </c>
      <c r="D7976" s="0" t="s">
        <v>56</v>
      </c>
      <c r="E7976" s="0" t="n">
        <v>2040</v>
      </c>
      <c r="F7976" s="5" t="n">
        <v>168.010854767231</v>
      </c>
      <c r="G7976" s="10" t="s">
        <v>4</v>
      </c>
    </row>
    <row r="7977" customFormat="false" ht="14.25" hidden="true" customHeight="false" outlineLevel="0" collapsed="false">
      <c r="A7977" s="0" t="s">
        <v>117</v>
      </c>
      <c r="B7977" s="0" t="s">
        <v>118</v>
      </c>
      <c r="C7977" s="0" t="s">
        <v>72</v>
      </c>
      <c r="D7977" s="0" t="s">
        <v>73</v>
      </c>
      <c r="E7977" s="0" t="n">
        <v>2024</v>
      </c>
      <c r="F7977" s="5" t="n">
        <v>0</v>
      </c>
      <c r="G7977" s="10" t="s">
        <v>4</v>
      </c>
    </row>
    <row r="7978" customFormat="false" ht="14.25" hidden="true" customHeight="false" outlineLevel="0" collapsed="false">
      <c r="A7978" s="0" t="s">
        <v>117</v>
      </c>
      <c r="B7978" s="0" t="s">
        <v>118</v>
      </c>
      <c r="C7978" s="0" t="s">
        <v>72</v>
      </c>
      <c r="D7978" s="0" t="s">
        <v>73</v>
      </c>
      <c r="E7978" s="0" t="n">
        <v>2025</v>
      </c>
      <c r="F7978" s="5" t="n">
        <v>0.0238820142569181</v>
      </c>
      <c r="G7978" s="10" t="s">
        <v>4</v>
      </c>
    </row>
    <row r="7979" customFormat="false" ht="14.25" hidden="true" customHeight="false" outlineLevel="0" collapsed="false">
      <c r="A7979" s="0" t="s">
        <v>117</v>
      </c>
      <c r="B7979" s="0" t="s">
        <v>118</v>
      </c>
      <c r="C7979" s="0" t="s">
        <v>72</v>
      </c>
      <c r="D7979" s="0" t="s">
        <v>73</v>
      </c>
      <c r="E7979" s="0" t="n">
        <v>2026</v>
      </c>
      <c r="F7979" s="5" t="n">
        <v>0.173825004534218</v>
      </c>
      <c r="G7979" s="10" t="s">
        <v>4</v>
      </c>
    </row>
    <row r="7980" customFormat="false" ht="14.25" hidden="true" customHeight="false" outlineLevel="0" collapsed="false">
      <c r="A7980" s="0" t="s">
        <v>117</v>
      </c>
      <c r="B7980" s="0" t="s">
        <v>118</v>
      </c>
      <c r="C7980" s="0" t="s">
        <v>72</v>
      </c>
      <c r="D7980" s="0" t="s">
        <v>73</v>
      </c>
      <c r="E7980" s="0" t="n">
        <v>2027</v>
      </c>
      <c r="F7980" s="5" t="n">
        <v>0.176653054059708</v>
      </c>
      <c r="G7980" s="10" t="s">
        <v>4</v>
      </c>
    </row>
    <row r="7981" customFormat="false" ht="14.25" hidden="true" customHeight="false" outlineLevel="0" collapsed="false">
      <c r="A7981" s="0" t="s">
        <v>117</v>
      </c>
      <c r="B7981" s="0" t="s">
        <v>118</v>
      </c>
      <c r="C7981" s="0" t="s">
        <v>72</v>
      </c>
      <c r="D7981" s="0" t="s">
        <v>73</v>
      </c>
      <c r="E7981" s="0" t="n">
        <v>2028</v>
      </c>
      <c r="F7981" s="5" t="n">
        <v>0.372065512046525</v>
      </c>
      <c r="G7981" s="10" t="s">
        <v>4</v>
      </c>
    </row>
    <row r="7982" customFormat="false" ht="14.25" hidden="true" customHeight="false" outlineLevel="0" collapsed="false">
      <c r="A7982" s="0" t="s">
        <v>117</v>
      </c>
      <c r="B7982" s="0" t="s">
        <v>118</v>
      </c>
      <c r="C7982" s="0" t="s">
        <v>72</v>
      </c>
      <c r="D7982" s="0" t="s">
        <v>73</v>
      </c>
      <c r="E7982" s="0" t="n">
        <v>2029</v>
      </c>
      <c r="F7982" s="5" t="n">
        <v>0.380436355040755</v>
      </c>
      <c r="G7982" s="10" t="s">
        <v>4</v>
      </c>
    </row>
    <row r="7983" customFormat="false" ht="14.25" hidden="true" customHeight="false" outlineLevel="0" collapsed="false">
      <c r="A7983" s="0" t="s">
        <v>117</v>
      </c>
      <c r="B7983" s="0" t="s">
        <v>118</v>
      </c>
      <c r="C7983" s="0" t="s">
        <v>72</v>
      </c>
      <c r="D7983" s="0" t="s">
        <v>73</v>
      </c>
      <c r="E7983" s="0" t="n">
        <v>2030</v>
      </c>
      <c r="F7983" s="5" t="n">
        <v>0.467117652726982</v>
      </c>
      <c r="G7983" s="10" t="s">
        <v>4</v>
      </c>
    </row>
    <row r="7984" customFormat="false" ht="14.25" hidden="true" customHeight="false" outlineLevel="0" collapsed="false">
      <c r="A7984" s="0" t="s">
        <v>117</v>
      </c>
      <c r="B7984" s="0" t="s">
        <v>118</v>
      </c>
      <c r="C7984" s="0" t="s">
        <v>72</v>
      </c>
      <c r="D7984" s="0" t="s">
        <v>73</v>
      </c>
      <c r="E7984" s="0" t="n">
        <v>2031</v>
      </c>
      <c r="F7984" s="5" t="n">
        <v>0.392155505316663</v>
      </c>
      <c r="G7984" s="10" t="s">
        <v>4</v>
      </c>
    </row>
    <row r="7985" customFormat="false" ht="14.25" hidden="true" customHeight="false" outlineLevel="0" collapsed="false">
      <c r="A7985" s="0" t="s">
        <v>117</v>
      </c>
      <c r="B7985" s="0" t="s">
        <v>118</v>
      </c>
      <c r="C7985" s="0" t="s">
        <v>72</v>
      </c>
      <c r="D7985" s="0" t="s">
        <v>73</v>
      </c>
      <c r="E7985" s="0" t="n">
        <v>2032</v>
      </c>
      <c r="F7985" s="5" t="n">
        <v>0.636159178572925</v>
      </c>
      <c r="G7985" s="10" t="s">
        <v>4</v>
      </c>
    </row>
    <row r="7986" customFormat="false" ht="14.25" hidden="true" customHeight="false" outlineLevel="0" collapsed="false">
      <c r="A7986" s="0" t="s">
        <v>117</v>
      </c>
      <c r="B7986" s="0" t="s">
        <v>118</v>
      </c>
      <c r="C7986" s="0" t="s">
        <v>72</v>
      </c>
      <c r="D7986" s="0" t="s">
        <v>73</v>
      </c>
      <c r="E7986" s="0" t="n">
        <v>2033</v>
      </c>
      <c r="F7986" s="5" t="n">
        <v>0.76865322509617</v>
      </c>
      <c r="G7986" s="10" t="s">
        <v>4</v>
      </c>
    </row>
    <row r="7987" customFormat="false" ht="14.25" hidden="true" customHeight="false" outlineLevel="0" collapsed="false">
      <c r="A7987" s="0" t="s">
        <v>117</v>
      </c>
      <c r="B7987" s="0" t="s">
        <v>118</v>
      </c>
      <c r="C7987" s="0" t="s">
        <v>72</v>
      </c>
      <c r="D7987" s="0" t="s">
        <v>73</v>
      </c>
      <c r="E7987" s="0" t="n">
        <v>2034</v>
      </c>
      <c r="F7987" s="5" t="n">
        <v>0.934451428617565</v>
      </c>
      <c r="G7987" s="10" t="s">
        <v>4</v>
      </c>
    </row>
    <row r="7988" customFormat="false" ht="14.25" hidden="true" customHeight="false" outlineLevel="0" collapsed="false">
      <c r="A7988" s="0" t="s">
        <v>117</v>
      </c>
      <c r="B7988" s="0" t="s">
        <v>118</v>
      </c>
      <c r="C7988" s="0" t="s">
        <v>72</v>
      </c>
      <c r="D7988" s="0" t="s">
        <v>73</v>
      </c>
      <c r="E7988" s="0" t="n">
        <v>2035</v>
      </c>
      <c r="F7988" s="5" t="n">
        <v>0.956536532996656</v>
      </c>
      <c r="G7988" s="10" t="s">
        <v>4</v>
      </c>
    </row>
    <row r="7989" customFormat="false" ht="14.25" hidden="true" customHeight="false" outlineLevel="0" collapsed="false">
      <c r="A7989" s="0" t="s">
        <v>117</v>
      </c>
      <c r="B7989" s="0" t="s">
        <v>118</v>
      </c>
      <c r="C7989" s="0" t="s">
        <v>72</v>
      </c>
      <c r="D7989" s="0" t="s">
        <v>73</v>
      </c>
      <c r="E7989" s="0" t="n">
        <v>2036</v>
      </c>
      <c r="F7989" s="5" t="n">
        <v>0.986155861746648</v>
      </c>
      <c r="G7989" s="10" t="s">
        <v>4</v>
      </c>
    </row>
    <row r="7990" customFormat="false" ht="14.25" hidden="true" customHeight="false" outlineLevel="0" collapsed="false">
      <c r="A7990" s="0" t="s">
        <v>117</v>
      </c>
      <c r="B7990" s="0" t="s">
        <v>118</v>
      </c>
      <c r="C7990" s="0" t="s">
        <v>72</v>
      </c>
      <c r="D7990" s="0" t="s">
        <v>73</v>
      </c>
      <c r="E7990" s="0" t="n">
        <v>2037</v>
      </c>
      <c r="F7990" s="5" t="n">
        <v>1.18313468881874</v>
      </c>
      <c r="G7990" s="10" t="s">
        <v>4</v>
      </c>
    </row>
    <row r="7991" customFormat="false" ht="14.25" hidden="true" customHeight="false" outlineLevel="0" collapsed="false">
      <c r="A7991" s="0" t="s">
        <v>117</v>
      </c>
      <c r="B7991" s="0" t="s">
        <v>118</v>
      </c>
      <c r="C7991" s="0" t="s">
        <v>72</v>
      </c>
      <c r="D7991" s="0" t="s">
        <v>73</v>
      </c>
      <c r="E7991" s="0" t="n">
        <v>2038</v>
      </c>
      <c r="F7991" s="5" t="n">
        <v>1.2490674887607</v>
      </c>
      <c r="G7991" s="10" t="s">
        <v>4</v>
      </c>
    </row>
    <row r="7992" customFormat="false" ht="14.25" hidden="true" customHeight="false" outlineLevel="0" collapsed="false">
      <c r="A7992" s="0" t="s">
        <v>117</v>
      </c>
      <c r="B7992" s="0" t="s">
        <v>118</v>
      </c>
      <c r="C7992" s="0" t="s">
        <v>72</v>
      </c>
      <c r="D7992" s="0" t="s">
        <v>73</v>
      </c>
      <c r="E7992" s="0" t="n">
        <v>2039</v>
      </c>
      <c r="F7992" s="5" t="n">
        <v>1.49990894626302</v>
      </c>
      <c r="G7992" s="10" t="s">
        <v>4</v>
      </c>
    </row>
    <row r="7993" customFormat="false" ht="14.25" hidden="true" customHeight="false" outlineLevel="0" collapsed="false">
      <c r="A7993" s="0" t="s">
        <v>117</v>
      </c>
      <c r="B7993" s="0" t="s">
        <v>118</v>
      </c>
      <c r="C7993" s="0" t="s">
        <v>72</v>
      </c>
      <c r="D7993" s="0" t="s">
        <v>73</v>
      </c>
      <c r="E7993" s="0" t="n">
        <v>2040</v>
      </c>
      <c r="F7993" s="5" t="n">
        <v>1.51785286757859</v>
      </c>
      <c r="G7993" s="10" t="s">
        <v>4</v>
      </c>
    </row>
    <row r="7994" customFormat="false" ht="14.25" hidden="true" customHeight="false" outlineLevel="0" collapsed="false">
      <c r="A7994" s="0" t="s">
        <v>117</v>
      </c>
      <c r="B7994" s="0" t="s">
        <v>118</v>
      </c>
      <c r="C7994" s="0" t="s">
        <v>72</v>
      </c>
      <c r="D7994" s="0" t="s">
        <v>74</v>
      </c>
      <c r="E7994" s="0" t="n">
        <v>2024</v>
      </c>
      <c r="F7994" s="5" t="n">
        <v>0</v>
      </c>
      <c r="G7994" s="10" t="s">
        <v>4</v>
      </c>
    </row>
    <row r="7995" customFormat="false" ht="14.25" hidden="true" customHeight="false" outlineLevel="0" collapsed="false">
      <c r="A7995" s="0" t="s">
        <v>117</v>
      </c>
      <c r="B7995" s="0" t="s">
        <v>118</v>
      </c>
      <c r="C7995" s="0" t="s">
        <v>72</v>
      </c>
      <c r="D7995" s="0" t="s">
        <v>74</v>
      </c>
      <c r="E7995" s="0" t="n">
        <v>2025</v>
      </c>
      <c r="F7995" s="5" t="n">
        <v>0.252735988412577</v>
      </c>
      <c r="G7995" s="10" t="s">
        <v>4</v>
      </c>
    </row>
    <row r="7996" customFormat="false" ht="14.25" hidden="true" customHeight="false" outlineLevel="0" collapsed="false">
      <c r="A7996" s="0" t="s">
        <v>117</v>
      </c>
      <c r="B7996" s="0" t="s">
        <v>118</v>
      </c>
      <c r="C7996" s="0" t="s">
        <v>72</v>
      </c>
      <c r="D7996" s="0" t="s">
        <v>74</v>
      </c>
      <c r="E7996" s="0" t="n">
        <v>2026</v>
      </c>
      <c r="F7996" s="5" t="n">
        <v>1.84185680038313</v>
      </c>
      <c r="G7996" s="10" t="s">
        <v>4</v>
      </c>
    </row>
    <row r="7997" customFormat="false" ht="14.25" hidden="true" customHeight="false" outlineLevel="0" collapsed="false">
      <c r="A7997" s="0" t="s">
        <v>117</v>
      </c>
      <c r="B7997" s="0" t="s">
        <v>118</v>
      </c>
      <c r="C7997" s="0" t="s">
        <v>72</v>
      </c>
      <c r="D7997" s="0" t="s">
        <v>74</v>
      </c>
      <c r="E7997" s="0" t="n">
        <v>2027</v>
      </c>
      <c r="F7997" s="5" t="n">
        <v>1.87135911179097</v>
      </c>
      <c r="G7997" s="10" t="s">
        <v>4</v>
      </c>
    </row>
    <row r="7998" customFormat="false" ht="14.25" hidden="true" customHeight="false" outlineLevel="0" collapsed="false">
      <c r="A7998" s="0" t="s">
        <v>117</v>
      </c>
      <c r="B7998" s="0" t="s">
        <v>118</v>
      </c>
      <c r="C7998" s="0" t="s">
        <v>72</v>
      </c>
      <c r="D7998" s="0" t="s">
        <v>74</v>
      </c>
      <c r="E7998" s="0" t="n">
        <v>2028</v>
      </c>
      <c r="F7998" s="5" t="n">
        <v>3.95019085869294</v>
      </c>
      <c r="G7998" s="10" t="s">
        <v>4</v>
      </c>
    </row>
    <row r="7999" customFormat="false" ht="14.25" hidden="true" customHeight="false" outlineLevel="0" collapsed="false">
      <c r="A7999" s="0" t="s">
        <v>117</v>
      </c>
      <c r="B7999" s="0" t="s">
        <v>118</v>
      </c>
      <c r="C7999" s="0" t="s">
        <v>72</v>
      </c>
      <c r="D7999" s="0" t="s">
        <v>74</v>
      </c>
      <c r="E7999" s="0" t="n">
        <v>2029</v>
      </c>
      <c r="F7999" s="5" t="n">
        <v>4.03981665515174</v>
      </c>
      <c r="G7999" s="10" t="s">
        <v>4</v>
      </c>
    </row>
    <row r="8000" customFormat="false" ht="14.25" hidden="true" customHeight="false" outlineLevel="0" collapsed="false">
      <c r="A8000" s="0" t="s">
        <v>117</v>
      </c>
      <c r="B8000" s="0" t="s">
        <v>118</v>
      </c>
      <c r="C8000" s="0" t="s">
        <v>72</v>
      </c>
      <c r="D8000" s="0" t="s">
        <v>74</v>
      </c>
      <c r="E8000" s="0" t="n">
        <v>2030</v>
      </c>
      <c r="F8000" s="5" t="n">
        <v>4.96545515585063</v>
      </c>
      <c r="G8000" s="10" t="s">
        <v>4</v>
      </c>
    </row>
    <row r="8001" customFormat="false" ht="14.25" hidden="true" customHeight="false" outlineLevel="0" collapsed="false">
      <c r="A8001" s="0" t="s">
        <v>117</v>
      </c>
      <c r="B8001" s="0" t="s">
        <v>118</v>
      </c>
      <c r="C8001" s="0" t="s">
        <v>72</v>
      </c>
      <c r="D8001" s="0" t="s">
        <v>74</v>
      </c>
      <c r="E8001" s="0" t="n">
        <v>2031</v>
      </c>
      <c r="F8001" s="5" t="n">
        <v>4.16566474115314</v>
      </c>
      <c r="G8001" s="10" t="s">
        <v>4</v>
      </c>
    </row>
    <row r="8002" customFormat="false" ht="14.25" hidden="true" customHeight="false" outlineLevel="0" collapsed="false">
      <c r="A8002" s="0" t="s">
        <v>117</v>
      </c>
      <c r="B8002" s="0" t="s">
        <v>118</v>
      </c>
      <c r="C8002" s="0" t="s">
        <v>72</v>
      </c>
      <c r="D8002" s="0" t="s">
        <v>74</v>
      </c>
      <c r="E8002" s="0" t="n">
        <v>2032</v>
      </c>
      <c r="F8002" s="5" t="n">
        <v>6.77644002015854</v>
      </c>
      <c r="G8002" s="10" t="s">
        <v>4</v>
      </c>
    </row>
    <row r="8003" customFormat="false" ht="14.25" hidden="true" customHeight="false" outlineLevel="0" collapsed="false">
      <c r="A8003" s="0" t="s">
        <v>117</v>
      </c>
      <c r="B8003" s="0" t="s">
        <v>118</v>
      </c>
      <c r="C8003" s="0" t="s">
        <v>72</v>
      </c>
      <c r="D8003" s="0" t="s">
        <v>74</v>
      </c>
      <c r="E8003" s="0" t="n">
        <v>2033</v>
      </c>
      <c r="F8003" s="5" t="n">
        <v>8.20092036863484</v>
      </c>
      <c r="G8003" s="10" t="s">
        <v>4</v>
      </c>
    </row>
    <row r="8004" customFormat="false" ht="14.25" hidden="true" customHeight="false" outlineLevel="0" collapsed="false">
      <c r="A8004" s="0" t="s">
        <v>117</v>
      </c>
      <c r="B8004" s="0" t="s">
        <v>118</v>
      </c>
      <c r="C8004" s="0" t="s">
        <v>72</v>
      </c>
      <c r="D8004" s="0" t="s">
        <v>74</v>
      </c>
      <c r="E8004" s="0" t="n">
        <v>2034</v>
      </c>
      <c r="F8004" s="5" t="n">
        <v>9.98974586222141</v>
      </c>
      <c r="G8004" s="10" t="s">
        <v>4</v>
      </c>
    </row>
    <row r="8005" customFormat="false" ht="14.25" hidden="true" customHeight="false" outlineLevel="0" collapsed="false">
      <c r="A8005" s="0" t="s">
        <v>117</v>
      </c>
      <c r="B8005" s="0" t="s">
        <v>118</v>
      </c>
      <c r="C8005" s="0" t="s">
        <v>72</v>
      </c>
      <c r="D8005" s="0" t="s">
        <v>74</v>
      </c>
      <c r="E8005" s="0" t="n">
        <v>2035</v>
      </c>
      <c r="F8005" s="5" t="n">
        <v>10.229368668934</v>
      </c>
      <c r="G8005" s="10" t="s">
        <v>4</v>
      </c>
    </row>
    <row r="8006" customFormat="false" ht="14.25" hidden="true" customHeight="false" outlineLevel="0" collapsed="false">
      <c r="A8006" s="0" t="s">
        <v>117</v>
      </c>
      <c r="B8006" s="0" t="s">
        <v>118</v>
      </c>
      <c r="C8006" s="0" t="s">
        <v>72</v>
      </c>
      <c r="D8006" s="0" t="s">
        <v>74</v>
      </c>
      <c r="E8006" s="0" t="n">
        <v>2036</v>
      </c>
      <c r="F8006" s="5" t="n">
        <v>10.5494913457015</v>
      </c>
      <c r="G8006" s="10" t="s">
        <v>4</v>
      </c>
    </row>
    <row r="8007" customFormat="false" ht="14.25" hidden="true" customHeight="false" outlineLevel="0" collapsed="false">
      <c r="A8007" s="0" t="s">
        <v>117</v>
      </c>
      <c r="B8007" s="0" t="s">
        <v>118</v>
      </c>
      <c r="C8007" s="0" t="s">
        <v>72</v>
      </c>
      <c r="D8007" s="0" t="s">
        <v>74</v>
      </c>
      <c r="E8007" s="0" t="n">
        <v>2037</v>
      </c>
      <c r="F8007" s="5" t="n">
        <v>12.6854069441405</v>
      </c>
      <c r="G8007" s="10" t="s">
        <v>4</v>
      </c>
    </row>
    <row r="8008" customFormat="false" ht="14.25" hidden="true" customHeight="false" outlineLevel="0" collapsed="false">
      <c r="A8008" s="0" t="s">
        <v>117</v>
      </c>
      <c r="B8008" s="0" t="s">
        <v>118</v>
      </c>
      <c r="C8008" s="0" t="s">
        <v>72</v>
      </c>
      <c r="D8008" s="0" t="s">
        <v>74</v>
      </c>
      <c r="E8008" s="0" t="n">
        <v>2038</v>
      </c>
      <c r="F8008" s="5" t="n">
        <v>13.4019732377913</v>
      </c>
      <c r="G8008" s="10" t="s">
        <v>4</v>
      </c>
    </row>
    <row r="8009" customFormat="false" ht="14.25" hidden="true" customHeight="false" outlineLevel="0" collapsed="false">
      <c r="A8009" s="0" t="s">
        <v>117</v>
      </c>
      <c r="B8009" s="0" t="s">
        <v>118</v>
      </c>
      <c r="C8009" s="0" t="s">
        <v>72</v>
      </c>
      <c r="D8009" s="0" t="s">
        <v>74</v>
      </c>
      <c r="E8009" s="0" t="n">
        <v>2039</v>
      </c>
      <c r="F8009" s="5" t="n">
        <v>16.1401328579798</v>
      </c>
      <c r="G8009" s="10" t="s">
        <v>4</v>
      </c>
    </row>
    <row r="8010" customFormat="false" ht="14.25" hidden="true" customHeight="false" outlineLevel="0" collapsed="false">
      <c r="A8010" s="0" t="s">
        <v>117</v>
      </c>
      <c r="B8010" s="0" t="s">
        <v>118</v>
      </c>
      <c r="C8010" s="0" t="s">
        <v>72</v>
      </c>
      <c r="D8010" s="0" t="s">
        <v>74</v>
      </c>
      <c r="E8010" s="0" t="n">
        <v>2040</v>
      </c>
      <c r="F8010" s="5" t="n">
        <v>16.3347179588443</v>
      </c>
      <c r="G8010" s="10" t="s">
        <v>4</v>
      </c>
    </row>
    <row r="8011" customFormat="false" ht="14.25" hidden="true" customHeight="false" outlineLevel="0" collapsed="false">
      <c r="A8011" s="0" t="s">
        <v>117</v>
      </c>
      <c r="B8011" s="0" t="s">
        <v>118</v>
      </c>
      <c r="C8011" s="0" t="s">
        <v>72</v>
      </c>
      <c r="D8011" s="0" t="s">
        <v>71</v>
      </c>
      <c r="E8011" s="0" t="n">
        <v>2024</v>
      </c>
      <c r="F8011" s="5" t="n">
        <v>0</v>
      </c>
      <c r="G8011" s="10" t="s">
        <v>4</v>
      </c>
    </row>
    <row r="8012" customFormat="false" ht="14.25" hidden="true" customHeight="false" outlineLevel="0" collapsed="false">
      <c r="A8012" s="0" t="s">
        <v>117</v>
      </c>
      <c r="B8012" s="0" t="s">
        <v>118</v>
      </c>
      <c r="C8012" s="0" t="s">
        <v>72</v>
      </c>
      <c r="D8012" s="0" t="s">
        <v>71</v>
      </c>
      <c r="E8012" s="0" t="n">
        <v>2025</v>
      </c>
      <c r="F8012" s="5" t="n">
        <v>156.471272019401</v>
      </c>
      <c r="G8012" s="10" t="s">
        <v>4</v>
      </c>
    </row>
    <row r="8013" customFormat="false" ht="14.25" hidden="true" customHeight="false" outlineLevel="0" collapsed="false">
      <c r="A8013" s="0" t="s">
        <v>117</v>
      </c>
      <c r="B8013" s="0" t="s">
        <v>118</v>
      </c>
      <c r="C8013" s="0" t="s">
        <v>72</v>
      </c>
      <c r="D8013" s="0" t="s">
        <v>71</v>
      </c>
      <c r="E8013" s="0" t="n">
        <v>2026</v>
      </c>
      <c r="F8013" s="5" t="n">
        <v>158.215413747547</v>
      </c>
      <c r="G8013" s="10" t="s">
        <v>4</v>
      </c>
    </row>
    <row r="8014" customFormat="false" ht="14.25" hidden="true" customHeight="false" outlineLevel="0" collapsed="false">
      <c r="A8014" s="0" t="s">
        <v>117</v>
      </c>
      <c r="B8014" s="0" t="s">
        <v>118</v>
      </c>
      <c r="C8014" s="0" t="s">
        <v>72</v>
      </c>
      <c r="D8014" s="0" t="s">
        <v>71</v>
      </c>
      <c r="E8014" s="0" t="n">
        <v>2027</v>
      </c>
      <c r="F8014" s="5" t="n">
        <v>158.00358475996</v>
      </c>
      <c r="G8014" s="10" t="s">
        <v>4</v>
      </c>
    </row>
    <row r="8015" customFormat="false" ht="14.25" hidden="true" customHeight="false" outlineLevel="0" collapsed="false">
      <c r="A8015" s="0" t="s">
        <v>117</v>
      </c>
      <c r="B8015" s="0" t="s">
        <v>118</v>
      </c>
      <c r="C8015" s="0" t="s">
        <v>72</v>
      </c>
      <c r="D8015" s="0" t="s">
        <v>71</v>
      </c>
      <c r="E8015" s="0" t="n">
        <v>2028</v>
      </c>
      <c r="F8015" s="5" t="n">
        <v>159.807905663472</v>
      </c>
      <c r="G8015" s="10" t="s">
        <v>4</v>
      </c>
    </row>
    <row r="8016" customFormat="false" ht="14.25" hidden="true" customHeight="false" outlineLevel="0" collapsed="false">
      <c r="A8016" s="0" t="s">
        <v>117</v>
      </c>
      <c r="B8016" s="0" t="s">
        <v>118</v>
      </c>
      <c r="C8016" s="0" t="s">
        <v>72</v>
      </c>
      <c r="D8016" s="0" t="s">
        <v>71</v>
      </c>
      <c r="E8016" s="0" t="n">
        <v>2029</v>
      </c>
      <c r="F8016" s="5" t="n">
        <v>160.521885852778</v>
      </c>
      <c r="G8016" s="10" t="s">
        <v>4</v>
      </c>
    </row>
    <row r="8017" customFormat="false" ht="14.25" hidden="true" customHeight="false" outlineLevel="0" collapsed="false">
      <c r="A8017" s="0" t="s">
        <v>117</v>
      </c>
      <c r="B8017" s="0" t="s">
        <v>118</v>
      </c>
      <c r="C8017" s="0" t="s">
        <v>72</v>
      </c>
      <c r="D8017" s="0" t="s">
        <v>71</v>
      </c>
      <c r="E8017" s="0" t="n">
        <v>2030</v>
      </c>
      <c r="F8017" s="5" t="n">
        <v>162.70370852183</v>
      </c>
      <c r="G8017" s="10" t="s">
        <v>4</v>
      </c>
    </row>
    <row r="8018" customFormat="false" ht="14.25" hidden="true" customHeight="false" outlineLevel="0" collapsed="false">
      <c r="A8018" s="0" t="s">
        <v>117</v>
      </c>
      <c r="B8018" s="0" t="s">
        <v>118</v>
      </c>
      <c r="C8018" s="0" t="s">
        <v>72</v>
      </c>
      <c r="D8018" s="0" t="s">
        <v>71</v>
      </c>
      <c r="E8018" s="0" t="n">
        <v>2031</v>
      </c>
      <c r="F8018" s="5" t="n">
        <v>162.387326539405</v>
      </c>
      <c r="G8018" s="10" t="s">
        <v>4</v>
      </c>
    </row>
    <row r="8019" customFormat="false" ht="14.25" hidden="true" customHeight="false" outlineLevel="0" collapsed="false">
      <c r="A8019" s="0" t="s">
        <v>117</v>
      </c>
      <c r="B8019" s="0" t="s">
        <v>118</v>
      </c>
      <c r="C8019" s="0" t="s">
        <v>72</v>
      </c>
      <c r="D8019" s="0" t="s">
        <v>71</v>
      </c>
      <c r="E8019" s="0" t="n">
        <v>2032</v>
      </c>
      <c r="F8019" s="5" t="n">
        <v>165.568817422968</v>
      </c>
      <c r="G8019" s="10" t="s">
        <v>4</v>
      </c>
    </row>
    <row r="8020" customFormat="false" ht="14.25" hidden="true" customHeight="false" outlineLevel="0" collapsed="false">
      <c r="A8020" s="0" t="s">
        <v>117</v>
      </c>
      <c r="B8020" s="0" t="s">
        <v>118</v>
      </c>
      <c r="C8020" s="0" t="s">
        <v>72</v>
      </c>
      <c r="D8020" s="0" t="s">
        <v>71</v>
      </c>
      <c r="E8020" s="0" t="n">
        <v>2033</v>
      </c>
      <c r="F8020" s="5" t="n">
        <v>167.273767648464</v>
      </c>
      <c r="G8020" s="10" t="s">
        <v>4</v>
      </c>
    </row>
    <row r="8021" customFormat="false" ht="14.25" hidden="true" customHeight="false" outlineLevel="0" collapsed="false">
      <c r="A8021" s="0" t="s">
        <v>117</v>
      </c>
      <c r="B8021" s="0" t="s">
        <v>118</v>
      </c>
      <c r="C8021" s="0" t="s">
        <v>72</v>
      </c>
      <c r="D8021" s="0" t="s">
        <v>71</v>
      </c>
      <c r="E8021" s="0" t="n">
        <v>2034</v>
      </c>
      <c r="F8021" s="5" t="n">
        <v>169.815433566925</v>
      </c>
      <c r="G8021" s="10" t="s">
        <v>4</v>
      </c>
    </row>
    <row r="8022" customFormat="false" ht="14.25" hidden="true" customHeight="false" outlineLevel="0" collapsed="false">
      <c r="A8022" s="0" t="s">
        <v>117</v>
      </c>
      <c r="B8022" s="0" t="s">
        <v>118</v>
      </c>
      <c r="C8022" s="0" t="s">
        <v>72</v>
      </c>
      <c r="D8022" s="0" t="s">
        <v>71</v>
      </c>
      <c r="E8022" s="0" t="n">
        <v>2035</v>
      </c>
      <c r="F8022" s="5" t="n">
        <v>170.480705191462</v>
      </c>
      <c r="G8022" s="10" t="s">
        <v>4</v>
      </c>
    </row>
    <row r="8023" customFormat="false" ht="14.25" hidden="true" customHeight="false" outlineLevel="0" collapsed="false">
      <c r="A8023" s="0" t="s">
        <v>117</v>
      </c>
      <c r="B8023" s="0" t="s">
        <v>118</v>
      </c>
      <c r="C8023" s="0" t="s">
        <v>72</v>
      </c>
      <c r="D8023" s="0" t="s">
        <v>71</v>
      </c>
      <c r="E8023" s="0" t="n">
        <v>2036</v>
      </c>
      <c r="F8023" s="5" t="n">
        <v>172.558647173283</v>
      </c>
      <c r="G8023" s="10" t="s">
        <v>4</v>
      </c>
    </row>
    <row r="8024" customFormat="false" ht="14.25" hidden="true" customHeight="false" outlineLevel="0" collapsed="false">
      <c r="A8024" s="0" t="s">
        <v>117</v>
      </c>
      <c r="B8024" s="0" t="s">
        <v>118</v>
      </c>
      <c r="C8024" s="0" t="s">
        <v>72</v>
      </c>
      <c r="D8024" s="0" t="s">
        <v>71</v>
      </c>
      <c r="E8024" s="0" t="n">
        <v>2037</v>
      </c>
      <c r="F8024" s="5" t="n">
        <v>176.60447402359</v>
      </c>
      <c r="G8024" s="10" t="s">
        <v>4</v>
      </c>
    </row>
    <row r="8025" customFormat="false" ht="14.25" hidden="true" customHeight="false" outlineLevel="0" collapsed="false">
      <c r="A8025" s="0" t="s">
        <v>117</v>
      </c>
      <c r="B8025" s="0" t="s">
        <v>118</v>
      </c>
      <c r="C8025" s="0" t="s">
        <v>72</v>
      </c>
      <c r="D8025" s="0" t="s">
        <v>71</v>
      </c>
      <c r="E8025" s="0" t="n">
        <v>2038</v>
      </c>
      <c r="F8025" s="5" t="n">
        <v>179.03391181204</v>
      </c>
      <c r="G8025" s="10" t="s">
        <v>4</v>
      </c>
    </row>
    <row r="8026" customFormat="false" ht="14.25" hidden="true" customHeight="false" outlineLevel="0" collapsed="false">
      <c r="A8026" s="0" t="s">
        <v>117</v>
      </c>
      <c r="B8026" s="0" t="s">
        <v>118</v>
      </c>
      <c r="C8026" s="0" t="s">
        <v>72</v>
      </c>
      <c r="D8026" s="0" t="s">
        <v>71</v>
      </c>
      <c r="E8026" s="0" t="n">
        <v>2039</v>
      </c>
      <c r="F8026" s="5" t="n">
        <v>183.773739764095</v>
      </c>
      <c r="G8026" s="10" t="s">
        <v>4</v>
      </c>
    </row>
    <row r="8027" customFormat="false" ht="14.25" hidden="true" customHeight="false" outlineLevel="0" collapsed="false">
      <c r="A8027" s="0" t="s">
        <v>117</v>
      </c>
      <c r="B8027" s="0" t="s">
        <v>118</v>
      </c>
      <c r="C8027" s="0" t="s">
        <v>72</v>
      </c>
      <c r="D8027" s="0" t="s">
        <v>71</v>
      </c>
      <c r="E8027" s="0" t="n">
        <v>2040</v>
      </c>
      <c r="F8027" s="5" t="n">
        <v>185.863425593654</v>
      </c>
      <c r="G8027" s="10" t="s">
        <v>4</v>
      </c>
    </row>
    <row r="8028" customFormat="false" ht="14.25" hidden="true" customHeight="false" outlineLevel="0" collapsed="false">
      <c r="A8028" s="0" t="s">
        <v>117</v>
      </c>
      <c r="B8028" s="0" t="s">
        <v>118</v>
      </c>
      <c r="C8028" s="0" t="s">
        <v>75</v>
      </c>
      <c r="D8028" s="0" t="s">
        <v>71</v>
      </c>
      <c r="E8028" s="0" t="n">
        <v>2024</v>
      </c>
      <c r="F8028" s="5" t="n">
        <v>12.6254399652</v>
      </c>
      <c r="G8028" s="10" t="s">
        <v>4</v>
      </c>
    </row>
    <row r="8029" customFormat="false" ht="14.25" hidden="true" customHeight="false" outlineLevel="0" collapsed="false">
      <c r="A8029" s="0" t="s">
        <v>117</v>
      </c>
      <c r="B8029" s="0" t="s">
        <v>118</v>
      </c>
      <c r="C8029" s="0" t="s">
        <v>75</v>
      </c>
      <c r="D8029" s="0" t="s">
        <v>71</v>
      </c>
      <c r="E8029" s="0" t="n">
        <v>2025</v>
      </c>
      <c r="F8029" s="5" t="n">
        <v>12.8274946212</v>
      </c>
      <c r="G8029" s="10" t="s">
        <v>4</v>
      </c>
    </row>
    <row r="8030" customFormat="false" ht="14.25" hidden="true" customHeight="false" outlineLevel="0" collapsed="false">
      <c r="A8030" s="0" t="s">
        <v>117</v>
      </c>
      <c r="B8030" s="0" t="s">
        <v>118</v>
      </c>
      <c r="C8030" s="0" t="s">
        <v>75</v>
      </c>
      <c r="D8030" s="0" t="s">
        <v>71</v>
      </c>
      <c r="E8030" s="0" t="n">
        <v>2026</v>
      </c>
      <c r="F8030" s="5" t="n">
        <v>18.6041171598585</v>
      </c>
      <c r="G8030" s="10" t="s">
        <v>4</v>
      </c>
    </row>
    <row r="8031" customFormat="false" ht="14.25" hidden="true" customHeight="false" outlineLevel="0" collapsed="false">
      <c r="A8031" s="0" t="s">
        <v>117</v>
      </c>
      <c r="B8031" s="0" t="s">
        <v>118</v>
      </c>
      <c r="C8031" s="0" t="s">
        <v>75</v>
      </c>
      <c r="D8031" s="0" t="s">
        <v>71</v>
      </c>
      <c r="E8031" s="0" t="n">
        <v>2027</v>
      </c>
      <c r="F8031" s="5" t="n">
        <v>29.0078678687274</v>
      </c>
      <c r="G8031" s="10" t="s">
        <v>4</v>
      </c>
    </row>
    <row r="8032" customFormat="false" ht="14.25" hidden="true" customHeight="false" outlineLevel="0" collapsed="false">
      <c r="A8032" s="0" t="s">
        <v>117</v>
      </c>
      <c r="B8032" s="0" t="s">
        <v>118</v>
      </c>
      <c r="C8032" s="0" t="s">
        <v>75</v>
      </c>
      <c r="D8032" s="0" t="s">
        <v>71</v>
      </c>
      <c r="E8032" s="0" t="n">
        <v>2028</v>
      </c>
      <c r="F8032" s="5" t="n">
        <v>43.1200047114209</v>
      </c>
      <c r="G8032" s="10" t="s">
        <v>4</v>
      </c>
    </row>
    <row r="8033" customFormat="false" ht="14.25" hidden="true" customHeight="false" outlineLevel="0" collapsed="false">
      <c r="A8033" s="0" t="s">
        <v>117</v>
      </c>
      <c r="B8033" s="0" t="s">
        <v>118</v>
      </c>
      <c r="C8033" s="0" t="s">
        <v>75</v>
      </c>
      <c r="D8033" s="0" t="s">
        <v>71</v>
      </c>
      <c r="E8033" s="0" t="n">
        <v>2029</v>
      </c>
      <c r="F8033" s="5" t="n">
        <v>58.9599040668862</v>
      </c>
      <c r="G8033" s="10" t="s">
        <v>4</v>
      </c>
    </row>
    <row r="8034" customFormat="false" ht="14.25" hidden="true" customHeight="false" outlineLevel="0" collapsed="false">
      <c r="A8034" s="0" t="s">
        <v>117</v>
      </c>
      <c r="B8034" s="0" t="s">
        <v>118</v>
      </c>
      <c r="C8034" s="0" t="s">
        <v>75</v>
      </c>
      <c r="D8034" s="0" t="s">
        <v>71</v>
      </c>
      <c r="E8034" s="0" t="n">
        <v>2030</v>
      </c>
      <c r="F8034" s="5" t="n">
        <v>79.3179979868179</v>
      </c>
      <c r="G8034" s="10" t="s">
        <v>4</v>
      </c>
    </row>
    <row r="8035" customFormat="false" ht="14.25" hidden="true" customHeight="false" outlineLevel="0" collapsed="false">
      <c r="A8035" s="0" t="s">
        <v>117</v>
      </c>
      <c r="B8035" s="0" t="s">
        <v>118</v>
      </c>
      <c r="C8035" s="0" t="s">
        <v>75</v>
      </c>
      <c r="D8035" s="0" t="s">
        <v>71</v>
      </c>
      <c r="E8035" s="0" t="n">
        <v>2031</v>
      </c>
      <c r="F8035" s="5" t="n">
        <v>102.06206994763</v>
      </c>
      <c r="G8035" s="10" t="s">
        <v>4</v>
      </c>
    </row>
    <row r="8036" customFormat="false" ht="14.25" hidden="true" customHeight="false" outlineLevel="0" collapsed="false">
      <c r="A8036" s="0" t="s">
        <v>117</v>
      </c>
      <c r="B8036" s="0" t="s">
        <v>118</v>
      </c>
      <c r="C8036" s="0" t="s">
        <v>75</v>
      </c>
      <c r="D8036" s="0" t="s">
        <v>71</v>
      </c>
      <c r="E8036" s="0" t="n">
        <v>2032</v>
      </c>
      <c r="F8036" s="5" t="n">
        <v>121.353667879993</v>
      </c>
      <c r="G8036" s="10" t="s">
        <v>4</v>
      </c>
    </row>
    <row r="8037" customFormat="false" ht="14.25" hidden="true" customHeight="false" outlineLevel="0" collapsed="false">
      <c r="A8037" s="0" t="s">
        <v>117</v>
      </c>
      <c r="B8037" s="0" t="s">
        <v>118</v>
      </c>
      <c r="C8037" s="0" t="s">
        <v>75</v>
      </c>
      <c r="D8037" s="0" t="s">
        <v>71</v>
      </c>
      <c r="E8037" s="0" t="n">
        <v>2033</v>
      </c>
      <c r="F8037" s="5" t="n">
        <v>135.681135632986</v>
      </c>
      <c r="G8037" s="10" t="s">
        <v>4</v>
      </c>
    </row>
    <row r="8038" customFormat="false" ht="14.25" hidden="true" customHeight="false" outlineLevel="0" collapsed="false">
      <c r="A8038" s="0" t="s">
        <v>117</v>
      </c>
      <c r="B8038" s="0" t="s">
        <v>118</v>
      </c>
      <c r="C8038" s="0" t="s">
        <v>75</v>
      </c>
      <c r="D8038" s="0" t="s">
        <v>71</v>
      </c>
      <c r="E8038" s="0" t="n">
        <v>2034</v>
      </c>
      <c r="F8038" s="5" t="n">
        <v>151.677801800241</v>
      </c>
      <c r="G8038" s="10" t="s">
        <v>4</v>
      </c>
    </row>
    <row r="8039" customFormat="false" ht="14.25" hidden="true" customHeight="false" outlineLevel="0" collapsed="false">
      <c r="A8039" s="0" t="s">
        <v>117</v>
      </c>
      <c r="B8039" s="0" t="s">
        <v>118</v>
      </c>
      <c r="C8039" s="0" t="s">
        <v>75</v>
      </c>
      <c r="D8039" s="0" t="s">
        <v>71</v>
      </c>
      <c r="E8039" s="0" t="n">
        <v>2035</v>
      </c>
      <c r="F8039" s="5" t="n">
        <v>164.873396347797</v>
      </c>
      <c r="G8039" s="10" t="s">
        <v>4</v>
      </c>
    </row>
    <row r="8040" customFormat="false" ht="14.25" hidden="true" customHeight="false" outlineLevel="0" collapsed="false">
      <c r="A8040" s="0" t="s">
        <v>117</v>
      </c>
      <c r="B8040" s="0" t="s">
        <v>118</v>
      </c>
      <c r="C8040" s="0" t="s">
        <v>75</v>
      </c>
      <c r="D8040" s="0" t="s">
        <v>71</v>
      </c>
      <c r="E8040" s="0" t="n">
        <v>2036</v>
      </c>
      <c r="F8040" s="5" t="n">
        <v>179.087838447211</v>
      </c>
      <c r="G8040" s="10" t="s">
        <v>4</v>
      </c>
    </row>
    <row r="8041" customFormat="false" ht="14.25" hidden="true" customHeight="false" outlineLevel="0" collapsed="false">
      <c r="A8041" s="0" t="s">
        <v>117</v>
      </c>
      <c r="B8041" s="0" t="s">
        <v>118</v>
      </c>
      <c r="C8041" s="0" t="s">
        <v>75</v>
      </c>
      <c r="D8041" s="0" t="s">
        <v>71</v>
      </c>
      <c r="E8041" s="0" t="n">
        <v>2037</v>
      </c>
      <c r="F8041" s="5" t="n">
        <v>192.391506446147</v>
      </c>
      <c r="G8041" s="10" t="s">
        <v>4</v>
      </c>
    </row>
    <row r="8042" customFormat="false" ht="14.25" hidden="true" customHeight="false" outlineLevel="0" collapsed="false">
      <c r="A8042" s="0" t="s">
        <v>117</v>
      </c>
      <c r="B8042" s="0" t="s">
        <v>118</v>
      </c>
      <c r="C8042" s="0" t="s">
        <v>75</v>
      </c>
      <c r="D8042" s="0" t="s">
        <v>71</v>
      </c>
      <c r="E8042" s="0" t="n">
        <v>2038</v>
      </c>
      <c r="F8042" s="5" t="n">
        <v>204.38849109811</v>
      </c>
      <c r="G8042" s="10" t="s">
        <v>4</v>
      </c>
    </row>
    <row r="8043" customFormat="false" ht="14.25" hidden="true" customHeight="false" outlineLevel="0" collapsed="false">
      <c r="A8043" s="0" t="s">
        <v>117</v>
      </c>
      <c r="B8043" s="0" t="s">
        <v>118</v>
      </c>
      <c r="C8043" s="0" t="s">
        <v>75</v>
      </c>
      <c r="D8043" s="0" t="s">
        <v>71</v>
      </c>
      <c r="E8043" s="0" t="n">
        <v>2039</v>
      </c>
      <c r="F8043" s="5" t="n">
        <v>214.695510720629</v>
      </c>
      <c r="G8043" s="10" t="s">
        <v>4</v>
      </c>
    </row>
    <row r="8044" customFormat="false" ht="14.25" hidden="true" customHeight="false" outlineLevel="0" collapsed="false">
      <c r="A8044" s="0" t="s">
        <v>117</v>
      </c>
      <c r="B8044" s="0" t="s">
        <v>118</v>
      </c>
      <c r="C8044" s="0" t="s">
        <v>75</v>
      </c>
      <c r="D8044" s="0" t="s">
        <v>71</v>
      </c>
      <c r="E8044" s="0" t="n">
        <v>2040</v>
      </c>
      <c r="F8044" s="5" t="n">
        <v>222.961287883373</v>
      </c>
      <c r="G8044" s="10" t="s">
        <v>4</v>
      </c>
    </row>
    <row r="8045" customFormat="false" ht="14.25" hidden="true" customHeight="false" outlineLevel="0" collapsed="false">
      <c r="A8045" s="0" t="s">
        <v>117</v>
      </c>
      <c r="B8045" s="0" t="s">
        <v>118</v>
      </c>
      <c r="C8045" s="0" t="s">
        <v>75</v>
      </c>
      <c r="D8045" s="0" t="s">
        <v>75</v>
      </c>
      <c r="E8045" s="0" t="n">
        <v>2024</v>
      </c>
      <c r="F8045" s="5" t="n">
        <v>12.6254399652</v>
      </c>
      <c r="G8045" s="10" t="s">
        <v>4</v>
      </c>
    </row>
    <row r="8046" customFormat="false" ht="14.25" hidden="true" customHeight="false" outlineLevel="0" collapsed="false">
      <c r="A8046" s="0" t="s">
        <v>117</v>
      </c>
      <c r="B8046" s="0" t="s">
        <v>118</v>
      </c>
      <c r="C8046" s="0" t="s">
        <v>75</v>
      </c>
      <c r="D8046" s="0" t="s">
        <v>75</v>
      </c>
      <c r="E8046" s="0" t="n">
        <v>2025</v>
      </c>
      <c r="F8046" s="5" t="n">
        <v>12.8274946212</v>
      </c>
      <c r="G8046" s="10" t="s">
        <v>4</v>
      </c>
    </row>
    <row r="8047" customFormat="false" ht="14.25" hidden="true" customHeight="false" outlineLevel="0" collapsed="false">
      <c r="A8047" s="0" t="s">
        <v>117</v>
      </c>
      <c r="B8047" s="0" t="s">
        <v>118</v>
      </c>
      <c r="C8047" s="0" t="s">
        <v>75</v>
      </c>
      <c r="D8047" s="0" t="s">
        <v>75</v>
      </c>
      <c r="E8047" s="0" t="n">
        <v>2026</v>
      </c>
      <c r="F8047" s="5" t="n">
        <v>18.6041171598585</v>
      </c>
      <c r="G8047" s="10" t="s">
        <v>4</v>
      </c>
    </row>
    <row r="8048" customFormat="false" ht="14.25" hidden="true" customHeight="false" outlineLevel="0" collapsed="false">
      <c r="A8048" s="0" t="s">
        <v>117</v>
      </c>
      <c r="B8048" s="0" t="s">
        <v>118</v>
      </c>
      <c r="C8048" s="0" t="s">
        <v>75</v>
      </c>
      <c r="D8048" s="0" t="s">
        <v>75</v>
      </c>
      <c r="E8048" s="0" t="n">
        <v>2027</v>
      </c>
      <c r="F8048" s="5" t="n">
        <v>29.0078678687274</v>
      </c>
      <c r="G8048" s="10" t="s">
        <v>4</v>
      </c>
    </row>
    <row r="8049" customFormat="false" ht="14.25" hidden="true" customHeight="false" outlineLevel="0" collapsed="false">
      <c r="A8049" s="0" t="s">
        <v>117</v>
      </c>
      <c r="B8049" s="0" t="s">
        <v>118</v>
      </c>
      <c r="C8049" s="0" t="s">
        <v>75</v>
      </c>
      <c r="D8049" s="0" t="s">
        <v>75</v>
      </c>
      <c r="E8049" s="0" t="n">
        <v>2028</v>
      </c>
      <c r="F8049" s="5" t="n">
        <v>43.1200047114209</v>
      </c>
      <c r="G8049" s="10" t="s">
        <v>4</v>
      </c>
    </row>
    <row r="8050" customFormat="false" ht="14.25" hidden="true" customHeight="false" outlineLevel="0" collapsed="false">
      <c r="A8050" s="0" t="s">
        <v>117</v>
      </c>
      <c r="B8050" s="0" t="s">
        <v>118</v>
      </c>
      <c r="C8050" s="0" t="s">
        <v>75</v>
      </c>
      <c r="D8050" s="0" t="s">
        <v>75</v>
      </c>
      <c r="E8050" s="0" t="n">
        <v>2029</v>
      </c>
      <c r="F8050" s="5" t="n">
        <v>58.9599040668862</v>
      </c>
      <c r="G8050" s="10" t="s">
        <v>4</v>
      </c>
    </row>
    <row r="8051" customFormat="false" ht="14.25" hidden="true" customHeight="false" outlineLevel="0" collapsed="false">
      <c r="A8051" s="0" t="s">
        <v>117</v>
      </c>
      <c r="B8051" s="0" t="s">
        <v>118</v>
      </c>
      <c r="C8051" s="0" t="s">
        <v>75</v>
      </c>
      <c r="D8051" s="0" t="s">
        <v>75</v>
      </c>
      <c r="E8051" s="0" t="n">
        <v>2030</v>
      </c>
      <c r="F8051" s="5" t="n">
        <v>79.3179979868179</v>
      </c>
      <c r="G8051" s="10" t="s">
        <v>4</v>
      </c>
    </row>
    <row r="8052" customFormat="false" ht="14.25" hidden="true" customHeight="false" outlineLevel="0" collapsed="false">
      <c r="A8052" s="0" t="s">
        <v>117</v>
      </c>
      <c r="B8052" s="0" t="s">
        <v>118</v>
      </c>
      <c r="C8052" s="0" t="s">
        <v>75</v>
      </c>
      <c r="D8052" s="0" t="s">
        <v>75</v>
      </c>
      <c r="E8052" s="0" t="n">
        <v>2031</v>
      </c>
      <c r="F8052" s="5" t="n">
        <v>102.06206994763</v>
      </c>
      <c r="G8052" s="10" t="s">
        <v>4</v>
      </c>
    </row>
    <row r="8053" customFormat="false" ht="14.25" hidden="true" customHeight="false" outlineLevel="0" collapsed="false">
      <c r="A8053" s="0" t="s">
        <v>117</v>
      </c>
      <c r="B8053" s="0" t="s">
        <v>118</v>
      </c>
      <c r="C8053" s="0" t="s">
        <v>75</v>
      </c>
      <c r="D8053" s="0" t="s">
        <v>75</v>
      </c>
      <c r="E8053" s="0" t="n">
        <v>2032</v>
      </c>
      <c r="F8053" s="5" t="n">
        <v>121.353667879993</v>
      </c>
      <c r="G8053" s="10" t="s">
        <v>4</v>
      </c>
    </row>
    <row r="8054" customFormat="false" ht="14.25" hidden="true" customHeight="false" outlineLevel="0" collapsed="false">
      <c r="A8054" s="0" t="s">
        <v>117</v>
      </c>
      <c r="B8054" s="0" t="s">
        <v>118</v>
      </c>
      <c r="C8054" s="0" t="s">
        <v>75</v>
      </c>
      <c r="D8054" s="0" t="s">
        <v>75</v>
      </c>
      <c r="E8054" s="0" t="n">
        <v>2033</v>
      </c>
      <c r="F8054" s="5" t="n">
        <v>135.681135632986</v>
      </c>
      <c r="G8054" s="10" t="s">
        <v>4</v>
      </c>
    </row>
    <row r="8055" customFormat="false" ht="14.25" hidden="true" customHeight="false" outlineLevel="0" collapsed="false">
      <c r="A8055" s="0" t="s">
        <v>117</v>
      </c>
      <c r="B8055" s="0" t="s">
        <v>118</v>
      </c>
      <c r="C8055" s="0" t="s">
        <v>75</v>
      </c>
      <c r="D8055" s="0" t="s">
        <v>75</v>
      </c>
      <c r="E8055" s="0" t="n">
        <v>2034</v>
      </c>
      <c r="F8055" s="5" t="n">
        <v>151.677801800241</v>
      </c>
      <c r="G8055" s="10" t="s">
        <v>4</v>
      </c>
    </row>
    <row r="8056" customFormat="false" ht="14.25" hidden="true" customHeight="false" outlineLevel="0" collapsed="false">
      <c r="A8056" s="0" t="s">
        <v>117</v>
      </c>
      <c r="B8056" s="0" t="s">
        <v>118</v>
      </c>
      <c r="C8056" s="0" t="s">
        <v>75</v>
      </c>
      <c r="D8056" s="0" t="s">
        <v>75</v>
      </c>
      <c r="E8056" s="0" t="n">
        <v>2035</v>
      </c>
      <c r="F8056" s="5" t="n">
        <v>164.873396347797</v>
      </c>
      <c r="G8056" s="10" t="s">
        <v>4</v>
      </c>
    </row>
    <row r="8057" customFormat="false" ht="14.25" hidden="true" customHeight="false" outlineLevel="0" collapsed="false">
      <c r="A8057" s="0" t="s">
        <v>117</v>
      </c>
      <c r="B8057" s="0" t="s">
        <v>118</v>
      </c>
      <c r="C8057" s="0" t="s">
        <v>75</v>
      </c>
      <c r="D8057" s="0" t="s">
        <v>75</v>
      </c>
      <c r="E8057" s="0" t="n">
        <v>2036</v>
      </c>
      <c r="F8057" s="5" t="n">
        <v>179.087838447211</v>
      </c>
      <c r="G8057" s="10" t="s">
        <v>4</v>
      </c>
    </row>
    <row r="8058" customFormat="false" ht="14.25" hidden="true" customHeight="false" outlineLevel="0" collapsed="false">
      <c r="A8058" s="0" t="s">
        <v>117</v>
      </c>
      <c r="B8058" s="0" t="s">
        <v>118</v>
      </c>
      <c r="C8058" s="0" t="s">
        <v>75</v>
      </c>
      <c r="D8058" s="0" t="s">
        <v>75</v>
      </c>
      <c r="E8058" s="0" t="n">
        <v>2037</v>
      </c>
      <c r="F8058" s="5" t="n">
        <v>192.391506446147</v>
      </c>
      <c r="G8058" s="10" t="s">
        <v>4</v>
      </c>
    </row>
    <row r="8059" customFormat="false" ht="14.25" hidden="true" customHeight="false" outlineLevel="0" collapsed="false">
      <c r="A8059" s="0" t="s">
        <v>117</v>
      </c>
      <c r="B8059" s="0" t="s">
        <v>118</v>
      </c>
      <c r="C8059" s="0" t="s">
        <v>75</v>
      </c>
      <c r="D8059" s="0" t="s">
        <v>75</v>
      </c>
      <c r="E8059" s="0" t="n">
        <v>2038</v>
      </c>
      <c r="F8059" s="5" t="n">
        <v>204.38849109811</v>
      </c>
      <c r="G8059" s="10" t="s">
        <v>4</v>
      </c>
    </row>
    <row r="8060" customFormat="false" ht="14.25" hidden="true" customHeight="false" outlineLevel="0" collapsed="false">
      <c r="A8060" s="0" t="s">
        <v>117</v>
      </c>
      <c r="B8060" s="0" t="s">
        <v>118</v>
      </c>
      <c r="C8060" s="0" t="s">
        <v>75</v>
      </c>
      <c r="D8060" s="0" t="s">
        <v>75</v>
      </c>
      <c r="E8060" s="0" t="n">
        <v>2039</v>
      </c>
      <c r="F8060" s="5" t="n">
        <v>214.695510720629</v>
      </c>
      <c r="G8060" s="10" t="s">
        <v>4</v>
      </c>
    </row>
    <row r="8061" customFormat="false" ht="14.25" hidden="true" customHeight="false" outlineLevel="0" collapsed="false">
      <c r="A8061" s="0" t="s">
        <v>117</v>
      </c>
      <c r="B8061" s="0" t="s">
        <v>118</v>
      </c>
      <c r="C8061" s="0" t="s">
        <v>75</v>
      </c>
      <c r="D8061" s="0" t="s">
        <v>75</v>
      </c>
      <c r="E8061" s="0" t="n">
        <v>2040</v>
      </c>
      <c r="F8061" s="5" t="n">
        <v>222.961287883373</v>
      </c>
      <c r="G8061" s="10" t="s">
        <v>4</v>
      </c>
    </row>
    <row r="8062" customFormat="false" ht="14.25" hidden="true" customHeight="false" outlineLevel="0" collapsed="false">
      <c r="A8062" s="0" t="s">
        <v>117</v>
      </c>
      <c r="B8062" s="0" t="s">
        <v>118</v>
      </c>
      <c r="C8062" s="0" t="s">
        <v>76</v>
      </c>
      <c r="D8062" s="0" t="s">
        <v>77</v>
      </c>
      <c r="E8062" s="0" t="n">
        <v>2024</v>
      </c>
      <c r="F8062" s="5" t="n">
        <v>0.33171684</v>
      </c>
      <c r="G8062" s="10" t="s">
        <v>4</v>
      </c>
    </row>
    <row r="8063" customFormat="false" ht="14.25" hidden="true" customHeight="false" outlineLevel="0" collapsed="false">
      <c r="A8063" s="0" t="s">
        <v>117</v>
      </c>
      <c r="B8063" s="0" t="s">
        <v>118</v>
      </c>
      <c r="C8063" s="0" t="s">
        <v>76</v>
      </c>
      <c r="D8063" s="0" t="s">
        <v>77</v>
      </c>
      <c r="E8063" s="0" t="n">
        <v>2025</v>
      </c>
      <c r="F8063" s="5" t="n">
        <v>0.345933276</v>
      </c>
      <c r="G8063" s="10" t="s">
        <v>4</v>
      </c>
    </row>
    <row r="8064" customFormat="false" ht="14.25" hidden="true" customHeight="false" outlineLevel="0" collapsed="false">
      <c r="A8064" s="0" t="s">
        <v>117</v>
      </c>
      <c r="B8064" s="0" t="s">
        <v>118</v>
      </c>
      <c r="C8064" s="0" t="s">
        <v>76</v>
      </c>
      <c r="D8064" s="0" t="s">
        <v>77</v>
      </c>
      <c r="E8064" s="0" t="n">
        <v>2026</v>
      </c>
      <c r="F8064" s="5" t="n">
        <v>0.8411452152</v>
      </c>
      <c r="G8064" s="10" t="s">
        <v>4</v>
      </c>
    </row>
    <row r="8065" customFormat="false" ht="14.25" hidden="true" customHeight="false" outlineLevel="0" collapsed="false">
      <c r="A8065" s="0" t="s">
        <v>117</v>
      </c>
      <c r="B8065" s="0" t="s">
        <v>118</v>
      </c>
      <c r="C8065" s="0" t="s">
        <v>76</v>
      </c>
      <c r="D8065" s="0" t="s">
        <v>77</v>
      </c>
      <c r="E8065" s="0" t="n">
        <v>2027</v>
      </c>
      <c r="F8065" s="5" t="n">
        <v>1.2695532408</v>
      </c>
      <c r="G8065" s="10" t="s">
        <v>4</v>
      </c>
    </row>
    <row r="8066" customFormat="false" ht="14.25" hidden="true" customHeight="false" outlineLevel="0" collapsed="false">
      <c r="A8066" s="0" t="s">
        <v>117</v>
      </c>
      <c r="B8066" s="0" t="s">
        <v>118</v>
      </c>
      <c r="C8066" s="0" t="s">
        <v>76</v>
      </c>
      <c r="D8066" s="0" t="s">
        <v>77</v>
      </c>
      <c r="E8066" s="0" t="n">
        <v>2028</v>
      </c>
      <c r="F8066" s="5" t="n">
        <v>1.377287106</v>
      </c>
      <c r="G8066" s="10" t="s">
        <v>4</v>
      </c>
    </row>
    <row r="8067" customFormat="false" ht="14.25" hidden="true" customHeight="false" outlineLevel="0" collapsed="false">
      <c r="A8067" s="0" t="s">
        <v>117</v>
      </c>
      <c r="B8067" s="0" t="s">
        <v>118</v>
      </c>
      <c r="C8067" s="0" t="s">
        <v>76</v>
      </c>
      <c r="D8067" s="0" t="s">
        <v>77</v>
      </c>
      <c r="E8067" s="0" t="n">
        <v>2029</v>
      </c>
      <c r="F8067" s="5" t="n">
        <v>1.3532922</v>
      </c>
      <c r="G8067" s="10" t="s">
        <v>4</v>
      </c>
    </row>
    <row r="8068" customFormat="false" ht="14.25" hidden="true" customHeight="false" outlineLevel="0" collapsed="false">
      <c r="A8068" s="0" t="s">
        <v>117</v>
      </c>
      <c r="B8068" s="0" t="s">
        <v>118</v>
      </c>
      <c r="C8068" s="0" t="s">
        <v>76</v>
      </c>
      <c r="D8068" s="0" t="s">
        <v>77</v>
      </c>
      <c r="E8068" s="0" t="n">
        <v>2030</v>
      </c>
      <c r="F8068" s="5" t="n">
        <v>0.9936531</v>
      </c>
      <c r="G8068" s="10" t="s">
        <v>4</v>
      </c>
    </row>
    <row r="8069" customFormat="false" ht="14.25" hidden="true" customHeight="false" outlineLevel="0" collapsed="false">
      <c r="A8069" s="0" t="s">
        <v>117</v>
      </c>
      <c r="B8069" s="0" t="s">
        <v>118</v>
      </c>
      <c r="C8069" s="0" t="s">
        <v>76</v>
      </c>
      <c r="D8069" s="0" t="s">
        <v>77</v>
      </c>
      <c r="E8069" s="0" t="n">
        <v>2031</v>
      </c>
      <c r="F8069" s="5" t="n">
        <v>0.958630218</v>
      </c>
      <c r="G8069" s="10" t="s">
        <v>4</v>
      </c>
    </row>
    <row r="8070" customFormat="false" ht="14.25" hidden="true" customHeight="false" outlineLevel="0" collapsed="false">
      <c r="A8070" s="0" t="s">
        <v>117</v>
      </c>
      <c r="B8070" s="0" t="s">
        <v>118</v>
      </c>
      <c r="C8070" s="0" t="s">
        <v>76</v>
      </c>
      <c r="D8070" s="0" t="s">
        <v>77</v>
      </c>
      <c r="E8070" s="0" t="n">
        <v>2032</v>
      </c>
      <c r="F8070" s="5" t="n">
        <v>0.93887949</v>
      </c>
      <c r="G8070" s="10" t="s">
        <v>4</v>
      </c>
    </row>
    <row r="8071" customFormat="false" ht="14.25" hidden="true" customHeight="false" outlineLevel="0" collapsed="false">
      <c r="A8071" s="0" t="s">
        <v>117</v>
      </c>
      <c r="B8071" s="0" t="s">
        <v>118</v>
      </c>
      <c r="C8071" s="0" t="s">
        <v>76</v>
      </c>
      <c r="D8071" s="0" t="s">
        <v>77</v>
      </c>
      <c r="E8071" s="0" t="n">
        <v>2033</v>
      </c>
      <c r="F8071" s="5" t="n">
        <v>0.933514176</v>
      </c>
      <c r="G8071" s="10" t="s">
        <v>4</v>
      </c>
    </row>
    <row r="8072" customFormat="false" ht="14.25" hidden="true" customHeight="false" outlineLevel="0" collapsed="false">
      <c r="A8072" s="0" t="s">
        <v>117</v>
      </c>
      <c r="B8072" s="0" t="s">
        <v>118</v>
      </c>
      <c r="C8072" s="0" t="s">
        <v>76</v>
      </c>
      <c r="D8072" s="0" t="s">
        <v>77</v>
      </c>
      <c r="E8072" s="0" t="n">
        <v>2034</v>
      </c>
      <c r="F8072" s="5" t="n">
        <v>0.9334616088</v>
      </c>
      <c r="G8072" s="10" t="s">
        <v>4</v>
      </c>
    </row>
    <row r="8073" customFormat="false" ht="14.25" hidden="true" customHeight="false" outlineLevel="0" collapsed="false">
      <c r="A8073" s="0" t="s">
        <v>117</v>
      </c>
      <c r="B8073" s="0" t="s">
        <v>118</v>
      </c>
      <c r="C8073" s="0" t="s">
        <v>76</v>
      </c>
      <c r="D8073" s="0" t="s">
        <v>77</v>
      </c>
      <c r="E8073" s="0" t="n">
        <v>2035</v>
      </c>
      <c r="F8073" s="5" t="n">
        <v>0.928776204</v>
      </c>
      <c r="G8073" s="10" t="s">
        <v>4</v>
      </c>
    </row>
    <row r="8074" customFormat="false" ht="14.25" hidden="true" customHeight="false" outlineLevel="0" collapsed="false">
      <c r="A8074" s="0" t="s">
        <v>117</v>
      </c>
      <c r="B8074" s="0" t="s">
        <v>118</v>
      </c>
      <c r="C8074" s="0" t="s">
        <v>76</v>
      </c>
      <c r="D8074" s="0" t="s">
        <v>77</v>
      </c>
      <c r="E8074" s="0" t="n">
        <v>2036</v>
      </c>
      <c r="F8074" s="5" t="n">
        <v>0.9342318604</v>
      </c>
      <c r="G8074" s="10" t="s">
        <v>4</v>
      </c>
    </row>
    <row r="8075" customFormat="false" ht="14.25" hidden="true" customHeight="false" outlineLevel="0" collapsed="false">
      <c r="A8075" s="0" t="s">
        <v>117</v>
      </c>
      <c r="B8075" s="0" t="s">
        <v>118</v>
      </c>
      <c r="C8075" s="0" t="s">
        <v>76</v>
      </c>
      <c r="D8075" s="0" t="s">
        <v>77</v>
      </c>
      <c r="E8075" s="0" t="n">
        <v>2037</v>
      </c>
      <c r="F8075" s="5" t="n">
        <v>0.9413965176</v>
      </c>
      <c r="G8075" s="10" t="s">
        <v>4</v>
      </c>
    </row>
    <row r="8076" customFormat="false" ht="14.25" hidden="true" customHeight="false" outlineLevel="0" collapsed="false">
      <c r="A8076" s="0" t="s">
        <v>117</v>
      </c>
      <c r="B8076" s="0" t="s">
        <v>118</v>
      </c>
      <c r="C8076" s="0" t="s">
        <v>76</v>
      </c>
      <c r="D8076" s="0" t="s">
        <v>77</v>
      </c>
      <c r="E8076" s="0" t="n">
        <v>2038</v>
      </c>
      <c r="F8076" s="5" t="n">
        <v>0.9462277314</v>
      </c>
      <c r="G8076" s="10" t="s">
        <v>4</v>
      </c>
    </row>
    <row r="8077" customFormat="false" ht="14.25" hidden="true" customHeight="false" outlineLevel="0" collapsed="false">
      <c r="A8077" s="0" t="s">
        <v>117</v>
      </c>
      <c r="B8077" s="0" t="s">
        <v>118</v>
      </c>
      <c r="C8077" s="0" t="s">
        <v>76</v>
      </c>
      <c r="D8077" s="0" t="s">
        <v>77</v>
      </c>
      <c r="E8077" s="0" t="n">
        <v>2039</v>
      </c>
      <c r="F8077" s="5" t="n">
        <v>0.9528336768</v>
      </c>
      <c r="G8077" s="10" t="s">
        <v>4</v>
      </c>
    </row>
    <row r="8078" customFormat="false" ht="14.25" hidden="true" customHeight="false" outlineLevel="0" collapsed="false">
      <c r="A8078" s="0" t="s">
        <v>117</v>
      </c>
      <c r="B8078" s="0" t="s">
        <v>118</v>
      </c>
      <c r="C8078" s="0" t="s">
        <v>76</v>
      </c>
      <c r="D8078" s="0" t="s">
        <v>77</v>
      </c>
      <c r="E8078" s="0" t="n">
        <v>2040</v>
      </c>
      <c r="F8078" s="5" t="n">
        <v>0.957040448</v>
      </c>
      <c r="G8078" s="10" t="s">
        <v>4</v>
      </c>
    </row>
    <row r="8079" customFormat="false" ht="14.25" hidden="true" customHeight="false" outlineLevel="0" collapsed="false">
      <c r="A8079" s="0" t="s">
        <v>117</v>
      </c>
      <c r="B8079" s="0" t="s">
        <v>118</v>
      </c>
      <c r="C8079" s="0" t="s">
        <v>76</v>
      </c>
      <c r="D8079" s="0" t="s">
        <v>78</v>
      </c>
      <c r="E8079" s="0" t="n">
        <v>2024</v>
      </c>
      <c r="F8079" s="5" t="n">
        <v>0</v>
      </c>
      <c r="G8079" s="10" t="s">
        <v>4</v>
      </c>
    </row>
    <row r="8080" customFormat="false" ht="14.25" hidden="true" customHeight="false" outlineLevel="0" collapsed="false">
      <c r="A8080" s="0" t="s">
        <v>117</v>
      </c>
      <c r="B8080" s="0" t="s">
        <v>118</v>
      </c>
      <c r="C8080" s="0" t="s">
        <v>76</v>
      </c>
      <c r="D8080" s="0" t="s">
        <v>78</v>
      </c>
      <c r="E8080" s="0" t="n">
        <v>2025</v>
      </c>
      <c r="F8080" s="5" t="n">
        <v>0</v>
      </c>
      <c r="G8080" s="10" t="s">
        <v>4</v>
      </c>
    </row>
    <row r="8081" customFormat="false" ht="14.25" hidden="true" customHeight="false" outlineLevel="0" collapsed="false">
      <c r="A8081" s="0" t="s">
        <v>117</v>
      </c>
      <c r="B8081" s="0" t="s">
        <v>118</v>
      </c>
      <c r="C8081" s="0" t="s">
        <v>76</v>
      </c>
      <c r="D8081" s="0" t="s">
        <v>78</v>
      </c>
      <c r="E8081" s="0" t="n">
        <v>2026</v>
      </c>
      <c r="F8081" s="5" t="n">
        <v>0</v>
      </c>
      <c r="G8081" s="10" t="s">
        <v>4</v>
      </c>
    </row>
    <row r="8082" customFormat="false" ht="14.25" hidden="true" customHeight="false" outlineLevel="0" collapsed="false">
      <c r="A8082" s="0" t="s">
        <v>117</v>
      </c>
      <c r="B8082" s="0" t="s">
        <v>118</v>
      </c>
      <c r="C8082" s="0" t="s">
        <v>76</v>
      </c>
      <c r="D8082" s="0" t="s">
        <v>78</v>
      </c>
      <c r="E8082" s="0" t="n">
        <v>2027</v>
      </c>
      <c r="F8082" s="5" t="n">
        <v>0</v>
      </c>
      <c r="G8082" s="10" t="s">
        <v>4</v>
      </c>
    </row>
    <row r="8083" customFormat="false" ht="14.25" hidden="true" customHeight="false" outlineLevel="0" collapsed="false">
      <c r="A8083" s="0" t="s">
        <v>117</v>
      </c>
      <c r="B8083" s="0" t="s">
        <v>118</v>
      </c>
      <c r="C8083" s="0" t="s">
        <v>76</v>
      </c>
      <c r="D8083" s="0" t="s">
        <v>78</v>
      </c>
      <c r="E8083" s="0" t="n">
        <v>2028</v>
      </c>
      <c r="F8083" s="5" t="n">
        <v>0</v>
      </c>
      <c r="G8083" s="10" t="s">
        <v>4</v>
      </c>
    </row>
    <row r="8084" customFormat="false" ht="14.25" hidden="true" customHeight="false" outlineLevel="0" collapsed="false">
      <c r="A8084" s="0" t="s">
        <v>117</v>
      </c>
      <c r="B8084" s="0" t="s">
        <v>118</v>
      </c>
      <c r="C8084" s="0" t="s">
        <v>76</v>
      </c>
      <c r="D8084" s="0" t="s">
        <v>78</v>
      </c>
      <c r="E8084" s="0" t="n">
        <v>2029</v>
      </c>
      <c r="F8084" s="5" t="n">
        <v>0</v>
      </c>
      <c r="G8084" s="10" t="s">
        <v>4</v>
      </c>
    </row>
    <row r="8085" customFormat="false" ht="14.25" hidden="true" customHeight="false" outlineLevel="0" collapsed="false">
      <c r="A8085" s="0" t="s">
        <v>117</v>
      </c>
      <c r="B8085" s="0" t="s">
        <v>118</v>
      </c>
      <c r="C8085" s="0" t="s">
        <v>76</v>
      </c>
      <c r="D8085" s="0" t="s">
        <v>78</v>
      </c>
      <c r="E8085" s="0" t="n">
        <v>2030</v>
      </c>
      <c r="F8085" s="5" t="n">
        <v>0</v>
      </c>
      <c r="G8085" s="10" t="s">
        <v>4</v>
      </c>
    </row>
    <row r="8086" customFormat="false" ht="14.25" hidden="true" customHeight="false" outlineLevel="0" collapsed="false">
      <c r="A8086" s="0" t="s">
        <v>117</v>
      </c>
      <c r="B8086" s="0" t="s">
        <v>118</v>
      </c>
      <c r="C8086" s="0" t="s">
        <v>76</v>
      </c>
      <c r="D8086" s="0" t="s">
        <v>78</v>
      </c>
      <c r="E8086" s="0" t="n">
        <v>2031</v>
      </c>
      <c r="F8086" s="5" t="n">
        <v>0</v>
      </c>
      <c r="G8086" s="10" t="s">
        <v>4</v>
      </c>
    </row>
    <row r="8087" customFormat="false" ht="14.25" hidden="true" customHeight="false" outlineLevel="0" collapsed="false">
      <c r="A8087" s="0" t="s">
        <v>117</v>
      </c>
      <c r="B8087" s="0" t="s">
        <v>118</v>
      </c>
      <c r="C8087" s="0" t="s">
        <v>76</v>
      </c>
      <c r="D8087" s="0" t="s">
        <v>78</v>
      </c>
      <c r="E8087" s="0" t="n">
        <v>2032</v>
      </c>
      <c r="F8087" s="5" t="n">
        <v>0</v>
      </c>
      <c r="G8087" s="10" t="s">
        <v>4</v>
      </c>
    </row>
    <row r="8088" customFormat="false" ht="14.25" hidden="true" customHeight="false" outlineLevel="0" collapsed="false">
      <c r="A8088" s="0" t="s">
        <v>117</v>
      </c>
      <c r="B8088" s="0" t="s">
        <v>118</v>
      </c>
      <c r="C8088" s="0" t="s">
        <v>76</v>
      </c>
      <c r="D8088" s="0" t="s">
        <v>78</v>
      </c>
      <c r="E8088" s="0" t="n">
        <v>2033</v>
      </c>
      <c r="F8088" s="5" t="n">
        <v>0</v>
      </c>
      <c r="G8088" s="10" t="s">
        <v>4</v>
      </c>
    </row>
    <row r="8089" customFormat="false" ht="14.25" hidden="true" customHeight="false" outlineLevel="0" collapsed="false">
      <c r="A8089" s="0" t="s">
        <v>117</v>
      </c>
      <c r="B8089" s="0" t="s">
        <v>118</v>
      </c>
      <c r="C8089" s="0" t="s">
        <v>76</v>
      </c>
      <c r="D8089" s="0" t="s">
        <v>78</v>
      </c>
      <c r="E8089" s="0" t="n">
        <v>2034</v>
      </c>
      <c r="F8089" s="5" t="n">
        <v>0</v>
      </c>
      <c r="G8089" s="10" t="s">
        <v>4</v>
      </c>
    </row>
    <row r="8090" customFormat="false" ht="14.25" hidden="true" customHeight="false" outlineLevel="0" collapsed="false">
      <c r="A8090" s="0" t="s">
        <v>117</v>
      </c>
      <c r="B8090" s="0" t="s">
        <v>118</v>
      </c>
      <c r="C8090" s="0" t="s">
        <v>76</v>
      </c>
      <c r="D8090" s="0" t="s">
        <v>78</v>
      </c>
      <c r="E8090" s="0" t="n">
        <v>2035</v>
      </c>
      <c r="F8090" s="5" t="n">
        <v>0</v>
      </c>
      <c r="G8090" s="10" t="s">
        <v>4</v>
      </c>
    </row>
    <row r="8091" customFormat="false" ht="14.25" hidden="true" customHeight="false" outlineLevel="0" collapsed="false">
      <c r="A8091" s="0" t="s">
        <v>117</v>
      </c>
      <c r="B8091" s="0" t="s">
        <v>118</v>
      </c>
      <c r="C8091" s="0" t="s">
        <v>76</v>
      </c>
      <c r="D8091" s="0" t="s">
        <v>78</v>
      </c>
      <c r="E8091" s="0" t="n">
        <v>2036</v>
      </c>
      <c r="F8091" s="5" t="n">
        <v>0</v>
      </c>
      <c r="G8091" s="10" t="s">
        <v>4</v>
      </c>
    </row>
    <row r="8092" customFormat="false" ht="14.25" hidden="true" customHeight="false" outlineLevel="0" collapsed="false">
      <c r="A8092" s="0" t="s">
        <v>117</v>
      </c>
      <c r="B8092" s="0" t="s">
        <v>118</v>
      </c>
      <c r="C8092" s="0" t="s">
        <v>76</v>
      </c>
      <c r="D8092" s="0" t="s">
        <v>78</v>
      </c>
      <c r="E8092" s="0" t="n">
        <v>2037</v>
      </c>
      <c r="F8092" s="5" t="n">
        <v>0</v>
      </c>
      <c r="G8092" s="10" t="s">
        <v>4</v>
      </c>
    </row>
    <row r="8093" customFormat="false" ht="14.25" hidden="true" customHeight="false" outlineLevel="0" collapsed="false">
      <c r="A8093" s="0" t="s">
        <v>117</v>
      </c>
      <c r="B8093" s="0" t="s">
        <v>118</v>
      </c>
      <c r="C8093" s="0" t="s">
        <v>76</v>
      </c>
      <c r="D8093" s="0" t="s">
        <v>78</v>
      </c>
      <c r="E8093" s="0" t="n">
        <v>2038</v>
      </c>
      <c r="F8093" s="5" t="n">
        <v>0</v>
      </c>
      <c r="G8093" s="10" t="s">
        <v>4</v>
      </c>
    </row>
    <row r="8094" customFormat="false" ht="14.25" hidden="true" customHeight="false" outlineLevel="0" collapsed="false">
      <c r="A8094" s="0" t="s">
        <v>117</v>
      </c>
      <c r="B8094" s="0" t="s">
        <v>118</v>
      </c>
      <c r="C8094" s="0" t="s">
        <v>76</v>
      </c>
      <c r="D8094" s="0" t="s">
        <v>78</v>
      </c>
      <c r="E8094" s="0" t="n">
        <v>2039</v>
      </c>
      <c r="F8094" s="5" t="n">
        <v>0</v>
      </c>
      <c r="G8094" s="10" t="s">
        <v>4</v>
      </c>
    </row>
    <row r="8095" customFormat="false" ht="14.25" hidden="true" customHeight="false" outlineLevel="0" collapsed="false">
      <c r="A8095" s="0" t="s">
        <v>117</v>
      </c>
      <c r="B8095" s="0" t="s">
        <v>118</v>
      </c>
      <c r="C8095" s="0" t="s">
        <v>76</v>
      </c>
      <c r="D8095" s="0" t="s">
        <v>78</v>
      </c>
      <c r="E8095" s="0" t="n">
        <v>2040</v>
      </c>
      <c r="F8095" s="5" t="n">
        <v>0</v>
      </c>
      <c r="G8095" s="10" t="s">
        <v>4</v>
      </c>
    </row>
    <row r="8096" customFormat="false" ht="14.25" hidden="true" customHeight="false" outlineLevel="0" collapsed="false">
      <c r="A8096" s="0" t="s">
        <v>117</v>
      </c>
      <c r="B8096" s="0" t="s">
        <v>118</v>
      </c>
      <c r="C8096" s="0" t="s">
        <v>76</v>
      </c>
      <c r="D8096" s="0" t="s">
        <v>71</v>
      </c>
      <c r="E8096" s="0" t="n">
        <v>2024</v>
      </c>
      <c r="F8096" s="5" t="n">
        <v>0.33171684</v>
      </c>
      <c r="G8096" s="10" t="s">
        <v>4</v>
      </c>
    </row>
    <row r="8097" customFormat="false" ht="14.25" hidden="true" customHeight="false" outlineLevel="0" collapsed="false">
      <c r="A8097" s="0" t="s">
        <v>117</v>
      </c>
      <c r="B8097" s="0" t="s">
        <v>118</v>
      </c>
      <c r="C8097" s="0" t="s">
        <v>76</v>
      </c>
      <c r="D8097" s="0" t="s">
        <v>71</v>
      </c>
      <c r="E8097" s="0" t="n">
        <v>2025</v>
      </c>
      <c r="F8097" s="5" t="n">
        <v>0.345933276</v>
      </c>
      <c r="G8097" s="10" t="s">
        <v>4</v>
      </c>
    </row>
    <row r="8098" customFormat="false" ht="14.25" hidden="true" customHeight="false" outlineLevel="0" collapsed="false">
      <c r="A8098" s="0" t="s">
        <v>117</v>
      </c>
      <c r="B8098" s="0" t="s">
        <v>118</v>
      </c>
      <c r="C8098" s="0" t="s">
        <v>76</v>
      </c>
      <c r="D8098" s="0" t="s">
        <v>71</v>
      </c>
      <c r="E8098" s="0" t="n">
        <v>2026</v>
      </c>
      <c r="F8098" s="5" t="n">
        <v>0.8411452152</v>
      </c>
      <c r="G8098" s="10" t="s">
        <v>4</v>
      </c>
    </row>
    <row r="8099" customFormat="false" ht="14.25" hidden="true" customHeight="false" outlineLevel="0" collapsed="false">
      <c r="A8099" s="0" t="s">
        <v>117</v>
      </c>
      <c r="B8099" s="0" t="s">
        <v>118</v>
      </c>
      <c r="C8099" s="0" t="s">
        <v>76</v>
      </c>
      <c r="D8099" s="0" t="s">
        <v>71</v>
      </c>
      <c r="E8099" s="0" t="n">
        <v>2027</v>
      </c>
      <c r="F8099" s="5" t="n">
        <v>1.2695532408</v>
      </c>
      <c r="G8099" s="10" t="s">
        <v>4</v>
      </c>
    </row>
    <row r="8100" customFormat="false" ht="14.25" hidden="true" customHeight="false" outlineLevel="0" collapsed="false">
      <c r="A8100" s="0" t="s">
        <v>117</v>
      </c>
      <c r="B8100" s="0" t="s">
        <v>118</v>
      </c>
      <c r="C8100" s="0" t="s">
        <v>76</v>
      </c>
      <c r="D8100" s="0" t="s">
        <v>71</v>
      </c>
      <c r="E8100" s="0" t="n">
        <v>2028</v>
      </c>
      <c r="F8100" s="5" t="n">
        <v>1.377287106</v>
      </c>
      <c r="G8100" s="10" t="s">
        <v>4</v>
      </c>
    </row>
    <row r="8101" customFormat="false" ht="14.25" hidden="true" customHeight="false" outlineLevel="0" collapsed="false">
      <c r="A8101" s="0" t="s">
        <v>117</v>
      </c>
      <c r="B8101" s="0" t="s">
        <v>118</v>
      </c>
      <c r="C8101" s="0" t="s">
        <v>76</v>
      </c>
      <c r="D8101" s="0" t="s">
        <v>71</v>
      </c>
      <c r="E8101" s="0" t="n">
        <v>2029</v>
      </c>
      <c r="F8101" s="5" t="n">
        <v>1.3532922</v>
      </c>
      <c r="G8101" s="10" t="s">
        <v>4</v>
      </c>
    </row>
    <row r="8102" customFormat="false" ht="14.25" hidden="true" customHeight="false" outlineLevel="0" collapsed="false">
      <c r="A8102" s="0" t="s">
        <v>117</v>
      </c>
      <c r="B8102" s="0" t="s">
        <v>118</v>
      </c>
      <c r="C8102" s="0" t="s">
        <v>76</v>
      </c>
      <c r="D8102" s="0" t="s">
        <v>71</v>
      </c>
      <c r="E8102" s="0" t="n">
        <v>2030</v>
      </c>
      <c r="F8102" s="5" t="n">
        <v>0.9936531</v>
      </c>
      <c r="G8102" s="10" t="s">
        <v>4</v>
      </c>
    </row>
    <row r="8103" customFormat="false" ht="14.25" hidden="true" customHeight="false" outlineLevel="0" collapsed="false">
      <c r="A8103" s="0" t="s">
        <v>117</v>
      </c>
      <c r="B8103" s="0" t="s">
        <v>118</v>
      </c>
      <c r="C8103" s="0" t="s">
        <v>76</v>
      </c>
      <c r="D8103" s="0" t="s">
        <v>71</v>
      </c>
      <c r="E8103" s="0" t="n">
        <v>2031</v>
      </c>
      <c r="F8103" s="5" t="n">
        <v>0.958630218</v>
      </c>
      <c r="G8103" s="10" t="s">
        <v>4</v>
      </c>
    </row>
    <row r="8104" customFormat="false" ht="14.25" hidden="true" customHeight="false" outlineLevel="0" collapsed="false">
      <c r="A8104" s="0" t="s">
        <v>117</v>
      </c>
      <c r="B8104" s="0" t="s">
        <v>118</v>
      </c>
      <c r="C8104" s="0" t="s">
        <v>76</v>
      </c>
      <c r="D8104" s="0" t="s">
        <v>71</v>
      </c>
      <c r="E8104" s="0" t="n">
        <v>2032</v>
      </c>
      <c r="F8104" s="5" t="n">
        <v>0.93887949</v>
      </c>
      <c r="G8104" s="10" t="s">
        <v>4</v>
      </c>
    </row>
    <row r="8105" customFormat="false" ht="14.25" hidden="true" customHeight="false" outlineLevel="0" collapsed="false">
      <c r="A8105" s="0" t="s">
        <v>117</v>
      </c>
      <c r="B8105" s="0" t="s">
        <v>118</v>
      </c>
      <c r="C8105" s="0" t="s">
        <v>76</v>
      </c>
      <c r="D8105" s="0" t="s">
        <v>71</v>
      </c>
      <c r="E8105" s="0" t="n">
        <v>2033</v>
      </c>
      <c r="F8105" s="5" t="n">
        <v>0.933514176</v>
      </c>
      <c r="G8105" s="10" t="s">
        <v>4</v>
      </c>
    </row>
    <row r="8106" customFormat="false" ht="14.25" hidden="true" customHeight="false" outlineLevel="0" collapsed="false">
      <c r="A8106" s="0" t="s">
        <v>117</v>
      </c>
      <c r="B8106" s="0" t="s">
        <v>118</v>
      </c>
      <c r="C8106" s="0" t="s">
        <v>76</v>
      </c>
      <c r="D8106" s="0" t="s">
        <v>71</v>
      </c>
      <c r="E8106" s="0" t="n">
        <v>2034</v>
      </c>
      <c r="F8106" s="5" t="n">
        <v>0.9334616088</v>
      </c>
      <c r="G8106" s="10" t="s">
        <v>4</v>
      </c>
    </row>
    <row r="8107" customFormat="false" ht="14.25" hidden="true" customHeight="false" outlineLevel="0" collapsed="false">
      <c r="A8107" s="0" t="s">
        <v>117</v>
      </c>
      <c r="B8107" s="0" t="s">
        <v>118</v>
      </c>
      <c r="C8107" s="0" t="s">
        <v>76</v>
      </c>
      <c r="D8107" s="0" t="s">
        <v>71</v>
      </c>
      <c r="E8107" s="0" t="n">
        <v>2035</v>
      </c>
      <c r="F8107" s="5" t="n">
        <v>0.928776204</v>
      </c>
      <c r="G8107" s="10" t="s">
        <v>4</v>
      </c>
    </row>
    <row r="8108" customFormat="false" ht="14.25" hidden="true" customHeight="false" outlineLevel="0" collapsed="false">
      <c r="A8108" s="0" t="s">
        <v>117</v>
      </c>
      <c r="B8108" s="0" t="s">
        <v>118</v>
      </c>
      <c r="C8108" s="0" t="s">
        <v>76</v>
      </c>
      <c r="D8108" s="0" t="s">
        <v>71</v>
      </c>
      <c r="E8108" s="0" t="n">
        <v>2036</v>
      </c>
      <c r="F8108" s="5" t="n">
        <v>0.9342318604</v>
      </c>
      <c r="G8108" s="10" t="s">
        <v>4</v>
      </c>
    </row>
    <row r="8109" customFormat="false" ht="14.25" hidden="true" customHeight="false" outlineLevel="0" collapsed="false">
      <c r="A8109" s="0" t="s">
        <v>117</v>
      </c>
      <c r="B8109" s="0" t="s">
        <v>118</v>
      </c>
      <c r="C8109" s="0" t="s">
        <v>76</v>
      </c>
      <c r="D8109" s="0" t="s">
        <v>71</v>
      </c>
      <c r="E8109" s="0" t="n">
        <v>2037</v>
      </c>
      <c r="F8109" s="5" t="n">
        <v>0.9413965176</v>
      </c>
      <c r="G8109" s="10" t="s">
        <v>4</v>
      </c>
    </row>
    <row r="8110" customFormat="false" ht="14.25" hidden="true" customHeight="false" outlineLevel="0" collapsed="false">
      <c r="A8110" s="0" t="s">
        <v>117</v>
      </c>
      <c r="B8110" s="0" t="s">
        <v>118</v>
      </c>
      <c r="C8110" s="0" t="s">
        <v>76</v>
      </c>
      <c r="D8110" s="0" t="s">
        <v>71</v>
      </c>
      <c r="E8110" s="0" t="n">
        <v>2038</v>
      </c>
      <c r="F8110" s="5" t="n">
        <v>0.9462277314</v>
      </c>
      <c r="G8110" s="10" t="s">
        <v>4</v>
      </c>
    </row>
    <row r="8111" customFormat="false" ht="14.25" hidden="true" customHeight="false" outlineLevel="0" collapsed="false">
      <c r="A8111" s="0" t="s">
        <v>117</v>
      </c>
      <c r="B8111" s="0" t="s">
        <v>118</v>
      </c>
      <c r="C8111" s="0" t="s">
        <v>76</v>
      </c>
      <c r="D8111" s="0" t="s">
        <v>71</v>
      </c>
      <c r="E8111" s="0" t="n">
        <v>2039</v>
      </c>
      <c r="F8111" s="5" t="n">
        <v>0.9528336768</v>
      </c>
      <c r="G8111" s="10" t="s">
        <v>4</v>
      </c>
    </row>
    <row r="8112" customFormat="false" ht="14.25" hidden="true" customHeight="false" outlineLevel="0" collapsed="false">
      <c r="A8112" s="0" t="s">
        <v>117</v>
      </c>
      <c r="B8112" s="0" t="s">
        <v>118</v>
      </c>
      <c r="C8112" s="0" t="s">
        <v>76</v>
      </c>
      <c r="D8112" s="0" t="s">
        <v>71</v>
      </c>
      <c r="E8112" s="0" t="n">
        <v>2040</v>
      </c>
      <c r="F8112" s="5" t="n">
        <v>0.957040448</v>
      </c>
      <c r="G8112" s="10" t="s">
        <v>4</v>
      </c>
    </row>
    <row r="8113" customFormat="false" ht="14.25" hidden="true" customHeight="false" outlineLevel="0" collapsed="false">
      <c r="A8113" s="0" t="s">
        <v>117</v>
      </c>
      <c r="B8113" s="0" t="s">
        <v>118</v>
      </c>
      <c r="C8113" s="0" t="s">
        <v>79</v>
      </c>
      <c r="D8113" s="0" t="s">
        <v>80</v>
      </c>
      <c r="E8113" s="0" t="n">
        <v>2024</v>
      </c>
      <c r="F8113" s="5" t="n">
        <v>0</v>
      </c>
      <c r="G8113" s="10" t="s">
        <v>4</v>
      </c>
    </row>
    <row r="8114" customFormat="false" ht="14.25" hidden="true" customHeight="false" outlineLevel="0" collapsed="false">
      <c r="A8114" s="0" t="s">
        <v>117</v>
      </c>
      <c r="B8114" s="0" t="s">
        <v>118</v>
      </c>
      <c r="C8114" s="0" t="s">
        <v>79</v>
      </c>
      <c r="D8114" s="0" t="s">
        <v>80</v>
      </c>
      <c r="E8114" s="0" t="n">
        <v>2025</v>
      </c>
      <c r="F8114" s="5" t="n">
        <v>23.733901604894</v>
      </c>
      <c r="G8114" s="10" t="s">
        <v>4</v>
      </c>
    </row>
    <row r="8115" customFormat="false" ht="14.25" hidden="true" customHeight="false" outlineLevel="0" collapsed="false">
      <c r="A8115" s="0" t="s">
        <v>117</v>
      </c>
      <c r="B8115" s="0" t="s">
        <v>118</v>
      </c>
      <c r="C8115" s="0" t="s">
        <v>79</v>
      </c>
      <c r="D8115" s="0" t="s">
        <v>80</v>
      </c>
      <c r="E8115" s="0" t="n">
        <v>2026</v>
      </c>
      <c r="F8115" s="5" t="n">
        <v>24.5827695198532</v>
      </c>
      <c r="G8115" s="10" t="s">
        <v>4</v>
      </c>
    </row>
    <row r="8116" customFormat="false" ht="14.25" hidden="true" customHeight="false" outlineLevel="0" collapsed="false">
      <c r="A8116" s="0" t="s">
        <v>117</v>
      </c>
      <c r="B8116" s="0" t="s">
        <v>118</v>
      </c>
      <c r="C8116" s="0" t="s">
        <v>79</v>
      </c>
      <c r="D8116" s="0" t="s">
        <v>80</v>
      </c>
      <c r="E8116" s="0" t="n">
        <v>2027</v>
      </c>
      <c r="F8116" s="5" t="n">
        <v>25.8488015881019</v>
      </c>
      <c r="G8116" s="10" t="s">
        <v>4</v>
      </c>
    </row>
    <row r="8117" customFormat="false" ht="14.25" hidden="true" customHeight="false" outlineLevel="0" collapsed="false">
      <c r="A8117" s="0" t="s">
        <v>117</v>
      </c>
      <c r="B8117" s="0" t="s">
        <v>118</v>
      </c>
      <c r="C8117" s="0" t="s">
        <v>79</v>
      </c>
      <c r="D8117" s="0" t="s">
        <v>80</v>
      </c>
      <c r="E8117" s="0" t="n">
        <v>2028</v>
      </c>
      <c r="F8117" s="5" t="n">
        <v>26.7801089109959</v>
      </c>
      <c r="G8117" s="10" t="s">
        <v>4</v>
      </c>
    </row>
    <row r="8118" customFormat="false" ht="14.25" hidden="true" customHeight="false" outlineLevel="0" collapsed="false">
      <c r="A8118" s="0" t="s">
        <v>117</v>
      </c>
      <c r="B8118" s="0" t="s">
        <v>118</v>
      </c>
      <c r="C8118" s="0" t="s">
        <v>79</v>
      </c>
      <c r="D8118" s="0" t="s">
        <v>80</v>
      </c>
      <c r="E8118" s="0" t="n">
        <v>2029</v>
      </c>
      <c r="F8118" s="5" t="n">
        <v>28.2063315501027</v>
      </c>
      <c r="G8118" s="10" t="s">
        <v>4</v>
      </c>
    </row>
    <row r="8119" customFormat="false" ht="14.25" hidden="true" customHeight="false" outlineLevel="0" collapsed="false">
      <c r="A8119" s="0" t="s">
        <v>117</v>
      </c>
      <c r="B8119" s="0" t="s">
        <v>118</v>
      </c>
      <c r="C8119" s="0" t="s">
        <v>79</v>
      </c>
      <c r="D8119" s="0" t="s">
        <v>80</v>
      </c>
      <c r="E8119" s="0" t="n">
        <v>2030</v>
      </c>
      <c r="F8119" s="5" t="n">
        <v>29.7621091282085</v>
      </c>
      <c r="G8119" s="10" t="s">
        <v>4</v>
      </c>
    </row>
    <row r="8120" customFormat="false" ht="14.25" hidden="true" customHeight="false" outlineLevel="0" collapsed="false">
      <c r="A8120" s="0" t="s">
        <v>117</v>
      </c>
      <c r="B8120" s="0" t="s">
        <v>118</v>
      </c>
      <c r="C8120" s="0" t="s">
        <v>79</v>
      </c>
      <c r="D8120" s="0" t="s">
        <v>80</v>
      </c>
      <c r="E8120" s="0" t="n">
        <v>2031</v>
      </c>
      <c r="F8120" s="5" t="n">
        <v>31.1727992580707</v>
      </c>
      <c r="G8120" s="10" t="s">
        <v>4</v>
      </c>
    </row>
    <row r="8121" customFormat="false" ht="14.25" hidden="true" customHeight="false" outlineLevel="0" collapsed="false">
      <c r="A8121" s="0" t="s">
        <v>117</v>
      </c>
      <c r="B8121" s="0" t="s">
        <v>118</v>
      </c>
      <c r="C8121" s="0" t="s">
        <v>79</v>
      </c>
      <c r="D8121" s="0" t="s">
        <v>80</v>
      </c>
      <c r="E8121" s="0" t="n">
        <v>2032</v>
      </c>
      <c r="F8121" s="5" t="n">
        <v>32.6700910989366</v>
      </c>
      <c r="G8121" s="10" t="s">
        <v>4</v>
      </c>
    </row>
    <row r="8122" customFormat="false" ht="14.25" hidden="true" customHeight="false" outlineLevel="0" collapsed="false">
      <c r="A8122" s="0" t="s">
        <v>117</v>
      </c>
      <c r="B8122" s="0" t="s">
        <v>118</v>
      </c>
      <c r="C8122" s="0" t="s">
        <v>79</v>
      </c>
      <c r="D8122" s="0" t="s">
        <v>80</v>
      </c>
      <c r="E8122" s="0" t="n">
        <v>2033</v>
      </c>
      <c r="F8122" s="5" t="n">
        <v>33.9954893388666</v>
      </c>
      <c r="G8122" s="10" t="s">
        <v>4</v>
      </c>
    </row>
    <row r="8123" customFormat="false" ht="14.25" hidden="true" customHeight="false" outlineLevel="0" collapsed="false">
      <c r="A8123" s="0" t="s">
        <v>117</v>
      </c>
      <c r="B8123" s="0" t="s">
        <v>118</v>
      </c>
      <c r="C8123" s="0" t="s">
        <v>79</v>
      </c>
      <c r="D8123" s="0" t="s">
        <v>80</v>
      </c>
      <c r="E8123" s="0" t="n">
        <v>2034</v>
      </c>
      <c r="F8123" s="5" t="n">
        <v>35.3589983037852</v>
      </c>
      <c r="G8123" s="10" t="s">
        <v>4</v>
      </c>
    </row>
    <row r="8124" customFormat="false" ht="14.25" hidden="true" customHeight="false" outlineLevel="0" collapsed="false">
      <c r="A8124" s="0" t="s">
        <v>117</v>
      </c>
      <c r="B8124" s="0" t="s">
        <v>118</v>
      </c>
      <c r="C8124" s="0" t="s">
        <v>79</v>
      </c>
      <c r="D8124" s="0" t="s">
        <v>80</v>
      </c>
      <c r="E8124" s="0" t="n">
        <v>2035</v>
      </c>
      <c r="F8124" s="5" t="n">
        <v>36.6039442612596</v>
      </c>
      <c r="G8124" s="10" t="s">
        <v>4</v>
      </c>
    </row>
    <row r="8125" customFormat="false" ht="14.25" hidden="true" customHeight="false" outlineLevel="0" collapsed="false">
      <c r="A8125" s="0" t="s">
        <v>117</v>
      </c>
      <c r="B8125" s="0" t="s">
        <v>118</v>
      </c>
      <c r="C8125" s="0" t="s">
        <v>79</v>
      </c>
      <c r="D8125" s="0" t="s">
        <v>80</v>
      </c>
      <c r="E8125" s="0" t="n">
        <v>2036</v>
      </c>
      <c r="F8125" s="5" t="n">
        <v>38.1680173293429</v>
      </c>
      <c r="G8125" s="10" t="s">
        <v>4</v>
      </c>
    </row>
    <row r="8126" customFormat="false" ht="14.25" hidden="true" customHeight="false" outlineLevel="0" collapsed="false">
      <c r="A8126" s="0" t="s">
        <v>117</v>
      </c>
      <c r="B8126" s="0" t="s">
        <v>118</v>
      </c>
      <c r="C8126" s="0" t="s">
        <v>79</v>
      </c>
      <c r="D8126" s="0" t="s">
        <v>80</v>
      </c>
      <c r="E8126" s="0" t="n">
        <v>2037</v>
      </c>
      <c r="F8126" s="5" t="n">
        <v>39.8293519081816</v>
      </c>
      <c r="G8126" s="10" t="s">
        <v>4</v>
      </c>
    </row>
    <row r="8127" customFormat="false" ht="14.25" hidden="true" customHeight="false" outlineLevel="0" collapsed="false">
      <c r="A8127" s="0" t="s">
        <v>117</v>
      </c>
      <c r="B8127" s="0" t="s">
        <v>118</v>
      </c>
      <c r="C8127" s="0" t="s">
        <v>79</v>
      </c>
      <c r="D8127" s="0" t="s">
        <v>80</v>
      </c>
      <c r="E8127" s="0" t="n">
        <v>2038</v>
      </c>
      <c r="F8127" s="5" t="n">
        <v>41.5638536480109</v>
      </c>
      <c r="G8127" s="10" t="s">
        <v>4</v>
      </c>
    </row>
    <row r="8128" customFormat="false" ht="14.25" hidden="true" customHeight="false" outlineLevel="0" collapsed="false">
      <c r="A8128" s="0" t="s">
        <v>117</v>
      </c>
      <c r="B8128" s="0" t="s">
        <v>118</v>
      </c>
      <c r="C8128" s="0" t="s">
        <v>79</v>
      </c>
      <c r="D8128" s="0" t="s">
        <v>80</v>
      </c>
      <c r="E8128" s="0" t="n">
        <v>2039</v>
      </c>
      <c r="F8128" s="5" t="n">
        <v>43.5517050543134</v>
      </c>
      <c r="G8128" s="10" t="s">
        <v>4</v>
      </c>
    </row>
    <row r="8129" customFormat="false" ht="14.25" hidden="true" customHeight="false" outlineLevel="0" collapsed="false">
      <c r="A8129" s="0" t="s">
        <v>117</v>
      </c>
      <c r="B8129" s="0" t="s">
        <v>118</v>
      </c>
      <c r="C8129" s="0" t="s">
        <v>79</v>
      </c>
      <c r="D8129" s="0" t="s">
        <v>80</v>
      </c>
      <c r="E8129" s="0" t="n">
        <v>2040</v>
      </c>
      <c r="F8129" s="5" t="n">
        <v>45.4947294114156</v>
      </c>
      <c r="G8129" s="10" t="s">
        <v>4</v>
      </c>
    </row>
    <row r="8130" customFormat="false" ht="14.25" hidden="true" customHeight="false" outlineLevel="0" collapsed="false">
      <c r="A8130" s="0" t="s">
        <v>117</v>
      </c>
      <c r="B8130" s="0" t="s">
        <v>118</v>
      </c>
      <c r="C8130" s="0" t="s">
        <v>79</v>
      </c>
      <c r="D8130" s="0" t="s">
        <v>81</v>
      </c>
      <c r="E8130" s="0" t="n">
        <v>2024</v>
      </c>
      <c r="F8130" s="5" t="n">
        <v>0</v>
      </c>
      <c r="G8130" s="10" t="s">
        <v>4</v>
      </c>
    </row>
    <row r="8131" customFormat="false" ht="14.25" hidden="true" customHeight="false" outlineLevel="0" collapsed="false">
      <c r="A8131" s="0" t="s">
        <v>117</v>
      </c>
      <c r="B8131" s="0" t="s">
        <v>118</v>
      </c>
      <c r="C8131" s="0" t="s">
        <v>79</v>
      </c>
      <c r="D8131" s="0" t="s">
        <v>81</v>
      </c>
      <c r="E8131" s="0" t="n">
        <v>2025</v>
      </c>
      <c r="F8131" s="5" t="n">
        <v>11.1206203774369</v>
      </c>
      <c r="G8131" s="10" t="s">
        <v>4</v>
      </c>
    </row>
    <row r="8132" customFormat="false" ht="14.25" hidden="true" customHeight="false" outlineLevel="0" collapsed="false">
      <c r="A8132" s="0" t="s">
        <v>117</v>
      </c>
      <c r="B8132" s="0" t="s">
        <v>118</v>
      </c>
      <c r="C8132" s="0" t="s">
        <v>79</v>
      </c>
      <c r="D8132" s="0" t="s">
        <v>81</v>
      </c>
      <c r="E8132" s="0" t="n">
        <v>2026</v>
      </c>
      <c r="F8132" s="5" t="n">
        <v>11.0748446855524</v>
      </c>
      <c r="G8132" s="10" t="s">
        <v>4</v>
      </c>
    </row>
    <row r="8133" customFormat="false" ht="14.25" hidden="true" customHeight="false" outlineLevel="0" collapsed="false">
      <c r="A8133" s="0" t="s">
        <v>117</v>
      </c>
      <c r="B8133" s="0" t="s">
        <v>118</v>
      </c>
      <c r="C8133" s="0" t="s">
        <v>79</v>
      </c>
      <c r="D8133" s="0" t="s">
        <v>81</v>
      </c>
      <c r="E8133" s="0" t="n">
        <v>2027</v>
      </c>
      <c r="F8133" s="5" t="n">
        <v>11.1603181743402</v>
      </c>
      <c r="G8133" s="10" t="s">
        <v>4</v>
      </c>
    </row>
    <row r="8134" customFormat="false" ht="14.25" hidden="true" customHeight="false" outlineLevel="0" collapsed="false">
      <c r="A8134" s="0" t="s">
        <v>117</v>
      </c>
      <c r="B8134" s="0" t="s">
        <v>118</v>
      </c>
      <c r="C8134" s="0" t="s">
        <v>79</v>
      </c>
      <c r="D8134" s="0" t="s">
        <v>81</v>
      </c>
      <c r="E8134" s="0" t="n">
        <v>2028</v>
      </c>
      <c r="F8134" s="5" t="n">
        <v>11.2993991073622</v>
      </c>
      <c r="G8134" s="10" t="s">
        <v>4</v>
      </c>
    </row>
    <row r="8135" customFormat="false" ht="14.25" hidden="true" customHeight="false" outlineLevel="0" collapsed="false">
      <c r="A8135" s="0" t="s">
        <v>117</v>
      </c>
      <c r="B8135" s="0" t="s">
        <v>118</v>
      </c>
      <c r="C8135" s="0" t="s">
        <v>79</v>
      </c>
      <c r="D8135" s="0" t="s">
        <v>81</v>
      </c>
      <c r="E8135" s="0" t="n">
        <v>2029</v>
      </c>
      <c r="F8135" s="5" t="n">
        <v>11.3704915181699</v>
      </c>
      <c r="G8135" s="10" t="s">
        <v>4</v>
      </c>
    </row>
    <row r="8136" customFormat="false" ht="14.25" hidden="true" customHeight="false" outlineLevel="0" collapsed="false">
      <c r="A8136" s="0" t="s">
        <v>117</v>
      </c>
      <c r="B8136" s="0" t="s">
        <v>118</v>
      </c>
      <c r="C8136" s="0" t="s">
        <v>79</v>
      </c>
      <c r="D8136" s="0" t="s">
        <v>81</v>
      </c>
      <c r="E8136" s="0" t="n">
        <v>2030</v>
      </c>
      <c r="F8136" s="5" t="n">
        <v>11.4776189083963</v>
      </c>
      <c r="G8136" s="10" t="s">
        <v>4</v>
      </c>
    </row>
    <row r="8137" customFormat="false" ht="14.25" hidden="true" customHeight="false" outlineLevel="0" collapsed="false">
      <c r="A8137" s="0" t="s">
        <v>117</v>
      </c>
      <c r="B8137" s="0" t="s">
        <v>118</v>
      </c>
      <c r="C8137" s="0" t="s">
        <v>79</v>
      </c>
      <c r="D8137" s="0" t="s">
        <v>81</v>
      </c>
      <c r="E8137" s="0" t="n">
        <v>2031</v>
      </c>
      <c r="F8137" s="5" t="n">
        <v>11.3973180601282</v>
      </c>
      <c r="G8137" s="10" t="s">
        <v>4</v>
      </c>
    </row>
    <row r="8138" customFormat="false" ht="14.25" hidden="true" customHeight="false" outlineLevel="0" collapsed="false">
      <c r="A8138" s="0" t="s">
        <v>117</v>
      </c>
      <c r="B8138" s="0" t="s">
        <v>118</v>
      </c>
      <c r="C8138" s="0" t="s">
        <v>79</v>
      </c>
      <c r="D8138" s="0" t="s">
        <v>81</v>
      </c>
      <c r="E8138" s="0" t="n">
        <v>2032</v>
      </c>
      <c r="F8138" s="5" t="n">
        <v>11.4308077362893</v>
      </c>
      <c r="G8138" s="10" t="s">
        <v>4</v>
      </c>
    </row>
    <row r="8139" customFormat="false" ht="14.25" hidden="true" customHeight="false" outlineLevel="0" collapsed="false">
      <c r="A8139" s="0" t="s">
        <v>117</v>
      </c>
      <c r="B8139" s="0" t="s">
        <v>118</v>
      </c>
      <c r="C8139" s="0" t="s">
        <v>79</v>
      </c>
      <c r="D8139" s="0" t="s">
        <v>81</v>
      </c>
      <c r="E8139" s="0" t="n">
        <v>2033</v>
      </c>
      <c r="F8139" s="5" t="n">
        <v>11.3896055917936</v>
      </c>
      <c r="G8139" s="10" t="s">
        <v>4</v>
      </c>
    </row>
    <row r="8140" customFormat="false" ht="14.25" hidden="true" customHeight="false" outlineLevel="0" collapsed="false">
      <c r="A8140" s="0" t="s">
        <v>117</v>
      </c>
      <c r="B8140" s="0" t="s">
        <v>118</v>
      </c>
      <c r="C8140" s="0" t="s">
        <v>79</v>
      </c>
      <c r="D8140" s="0" t="s">
        <v>81</v>
      </c>
      <c r="E8140" s="0" t="n">
        <v>2034</v>
      </c>
      <c r="F8140" s="5" t="n">
        <v>11.3627962575853</v>
      </c>
      <c r="G8140" s="10" t="s">
        <v>4</v>
      </c>
    </row>
    <row r="8141" customFormat="false" ht="14.25" hidden="true" customHeight="false" outlineLevel="0" collapsed="false">
      <c r="A8141" s="0" t="s">
        <v>117</v>
      </c>
      <c r="B8141" s="0" t="s">
        <v>118</v>
      </c>
      <c r="C8141" s="0" t="s">
        <v>79</v>
      </c>
      <c r="D8141" s="0" t="s">
        <v>81</v>
      </c>
      <c r="E8141" s="0" t="n">
        <v>2035</v>
      </c>
      <c r="F8141" s="5" t="n">
        <v>11.2862140270146</v>
      </c>
      <c r="G8141" s="10" t="s">
        <v>4</v>
      </c>
    </row>
    <row r="8142" customFormat="false" ht="14.25" hidden="true" customHeight="false" outlineLevel="0" collapsed="false">
      <c r="A8142" s="0" t="s">
        <v>117</v>
      </c>
      <c r="B8142" s="0" t="s">
        <v>118</v>
      </c>
      <c r="C8142" s="0" t="s">
        <v>79</v>
      </c>
      <c r="D8142" s="0" t="s">
        <v>81</v>
      </c>
      <c r="E8142" s="0" t="n">
        <v>2036</v>
      </c>
      <c r="F8142" s="5" t="n">
        <v>11.3324220408247</v>
      </c>
      <c r="G8142" s="10" t="s">
        <v>4</v>
      </c>
    </row>
    <row r="8143" customFormat="false" ht="14.25" hidden="true" customHeight="false" outlineLevel="0" collapsed="false">
      <c r="A8143" s="0" t="s">
        <v>117</v>
      </c>
      <c r="B8143" s="0" t="s">
        <v>118</v>
      </c>
      <c r="C8143" s="0" t="s">
        <v>79</v>
      </c>
      <c r="D8143" s="0" t="s">
        <v>81</v>
      </c>
      <c r="E8143" s="0" t="n">
        <v>2037</v>
      </c>
      <c r="F8143" s="5" t="n">
        <v>11.3989375328582</v>
      </c>
      <c r="G8143" s="10" t="s">
        <v>4</v>
      </c>
    </row>
    <row r="8144" customFormat="false" ht="14.25" hidden="true" customHeight="false" outlineLevel="0" collapsed="false">
      <c r="A8144" s="0" t="s">
        <v>117</v>
      </c>
      <c r="B8144" s="0" t="s">
        <v>118</v>
      </c>
      <c r="C8144" s="0" t="s">
        <v>79</v>
      </c>
      <c r="D8144" s="0" t="s">
        <v>81</v>
      </c>
      <c r="E8144" s="0" t="n">
        <v>2038</v>
      </c>
      <c r="F8144" s="5" t="n">
        <v>11.4703628811447</v>
      </c>
      <c r="G8144" s="10" t="s">
        <v>4</v>
      </c>
    </row>
    <row r="8145" customFormat="false" ht="14.25" hidden="true" customHeight="false" outlineLevel="0" collapsed="false">
      <c r="A8145" s="0" t="s">
        <v>117</v>
      </c>
      <c r="B8145" s="0" t="s">
        <v>118</v>
      </c>
      <c r="C8145" s="0" t="s">
        <v>79</v>
      </c>
      <c r="D8145" s="0" t="s">
        <v>81</v>
      </c>
      <c r="E8145" s="0" t="n">
        <v>2039</v>
      </c>
      <c r="F8145" s="5" t="n">
        <v>11.5343324440386</v>
      </c>
      <c r="G8145" s="10" t="s">
        <v>4</v>
      </c>
    </row>
    <row r="8146" customFormat="false" ht="14.25" hidden="true" customHeight="false" outlineLevel="0" collapsed="false">
      <c r="A8146" s="0" t="s">
        <v>117</v>
      </c>
      <c r="B8146" s="0" t="s">
        <v>118</v>
      </c>
      <c r="C8146" s="0" t="s">
        <v>79</v>
      </c>
      <c r="D8146" s="0" t="s">
        <v>81</v>
      </c>
      <c r="E8146" s="0" t="n">
        <v>2040</v>
      </c>
      <c r="F8146" s="5" t="n">
        <v>11.5492815028369</v>
      </c>
      <c r="G8146" s="10" t="s">
        <v>4</v>
      </c>
    </row>
    <row r="8147" customFormat="false" ht="14.25" hidden="true" customHeight="false" outlineLevel="0" collapsed="false">
      <c r="A8147" s="0" t="s">
        <v>117</v>
      </c>
      <c r="B8147" s="0" t="s">
        <v>118</v>
      </c>
      <c r="C8147" s="0" t="s">
        <v>79</v>
      </c>
      <c r="D8147" s="0" t="s">
        <v>82</v>
      </c>
      <c r="E8147" s="0" t="n">
        <v>2024</v>
      </c>
      <c r="F8147" s="5" t="n">
        <v>0</v>
      </c>
      <c r="G8147" s="10" t="s">
        <v>4</v>
      </c>
    </row>
    <row r="8148" customFormat="false" ht="14.25" hidden="true" customHeight="false" outlineLevel="0" collapsed="false">
      <c r="A8148" s="0" t="s">
        <v>117</v>
      </c>
      <c r="B8148" s="0" t="s">
        <v>118</v>
      </c>
      <c r="C8148" s="0" t="s">
        <v>79</v>
      </c>
      <c r="D8148" s="0" t="s">
        <v>82</v>
      </c>
      <c r="E8148" s="0" t="n">
        <v>2025</v>
      </c>
      <c r="F8148" s="5" t="n">
        <v>139.75356964955</v>
      </c>
      <c r="G8148" s="10" t="s">
        <v>4</v>
      </c>
    </row>
    <row r="8149" customFormat="false" ht="14.25" hidden="true" customHeight="false" outlineLevel="0" collapsed="false">
      <c r="A8149" s="0" t="s">
        <v>117</v>
      </c>
      <c r="B8149" s="0" t="s">
        <v>118</v>
      </c>
      <c r="C8149" s="0" t="s">
        <v>79</v>
      </c>
      <c r="D8149" s="0" t="s">
        <v>82</v>
      </c>
      <c r="E8149" s="0" t="n">
        <v>2026</v>
      </c>
      <c r="F8149" s="5" t="n">
        <v>139.631096091426</v>
      </c>
      <c r="G8149" s="10" t="s">
        <v>4</v>
      </c>
    </row>
    <row r="8150" customFormat="false" ht="14.25" hidden="true" customHeight="false" outlineLevel="0" collapsed="false">
      <c r="A8150" s="0" t="s">
        <v>117</v>
      </c>
      <c r="B8150" s="0" t="s">
        <v>118</v>
      </c>
      <c r="C8150" s="0" t="s">
        <v>79</v>
      </c>
      <c r="D8150" s="0" t="s">
        <v>82</v>
      </c>
      <c r="E8150" s="0" t="n">
        <v>2027</v>
      </c>
      <c r="F8150" s="5" t="n">
        <v>142.357403586287</v>
      </c>
      <c r="G8150" s="10" t="s">
        <v>4</v>
      </c>
    </row>
    <row r="8151" customFormat="false" ht="14.25" hidden="true" customHeight="false" outlineLevel="0" collapsed="false">
      <c r="A8151" s="0" t="s">
        <v>117</v>
      </c>
      <c r="B8151" s="0" t="s">
        <v>118</v>
      </c>
      <c r="C8151" s="0" t="s">
        <v>79</v>
      </c>
      <c r="D8151" s="0" t="s">
        <v>82</v>
      </c>
      <c r="E8151" s="0" t="n">
        <v>2028</v>
      </c>
      <c r="F8151" s="5" t="n">
        <v>144.419500583805</v>
      </c>
      <c r="G8151" s="10" t="s">
        <v>4</v>
      </c>
    </row>
    <row r="8152" customFormat="false" ht="14.25" hidden="true" customHeight="false" outlineLevel="0" collapsed="false">
      <c r="A8152" s="0" t="s">
        <v>117</v>
      </c>
      <c r="B8152" s="0" t="s">
        <v>118</v>
      </c>
      <c r="C8152" s="0" t="s">
        <v>79</v>
      </c>
      <c r="D8152" s="0" t="s">
        <v>82</v>
      </c>
      <c r="E8152" s="0" t="n">
        <v>2029</v>
      </c>
      <c r="F8152" s="5" t="n">
        <v>149.166075493365</v>
      </c>
      <c r="G8152" s="10" t="s">
        <v>4</v>
      </c>
    </row>
    <row r="8153" customFormat="false" ht="14.25" hidden="true" customHeight="false" outlineLevel="0" collapsed="false">
      <c r="A8153" s="0" t="s">
        <v>117</v>
      </c>
      <c r="B8153" s="0" t="s">
        <v>118</v>
      </c>
      <c r="C8153" s="0" t="s">
        <v>79</v>
      </c>
      <c r="D8153" s="0" t="s">
        <v>82</v>
      </c>
      <c r="E8153" s="0" t="n">
        <v>2030</v>
      </c>
      <c r="F8153" s="5" t="n">
        <v>153.027562611398</v>
      </c>
      <c r="G8153" s="10" t="s">
        <v>4</v>
      </c>
    </row>
    <row r="8154" customFormat="false" ht="14.25" hidden="true" customHeight="false" outlineLevel="0" collapsed="false">
      <c r="A8154" s="0" t="s">
        <v>117</v>
      </c>
      <c r="B8154" s="0" t="s">
        <v>118</v>
      </c>
      <c r="C8154" s="0" t="s">
        <v>79</v>
      </c>
      <c r="D8154" s="0" t="s">
        <v>82</v>
      </c>
      <c r="E8154" s="0" t="n">
        <v>2031</v>
      </c>
      <c r="F8154" s="5" t="n">
        <v>156.118547011674</v>
      </c>
      <c r="G8154" s="10" t="s">
        <v>4</v>
      </c>
    </row>
    <row r="8155" customFormat="false" ht="14.25" hidden="true" customHeight="false" outlineLevel="0" collapsed="false">
      <c r="A8155" s="0" t="s">
        <v>117</v>
      </c>
      <c r="B8155" s="0" t="s">
        <v>118</v>
      </c>
      <c r="C8155" s="0" t="s">
        <v>79</v>
      </c>
      <c r="D8155" s="0" t="s">
        <v>82</v>
      </c>
      <c r="E8155" s="0" t="n">
        <v>2032</v>
      </c>
      <c r="F8155" s="5" t="n">
        <v>159.631715704742</v>
      </c>
      <c r="G8155" s="10" t="s">
        <v>4</v>
      </c>
    </row>
    <row r="8156" customFormat="false" ht="14.25" hidden="true" customHeight="false" outlineLevel="0" collapsed="false">
      <c r="A8156" s="0" t="s">
        <v>117</v>
      </c>
      <c r="B8156" s="0" t="s">
        <v>118</v>
      </c>
      <c r="C8156" s="0" t="s">
        <v>79</v>
      </c>
      <c r="D8156" s="0" t="s">
        <v>82</v>
      </c>
      <c r="E8156" s="0" t="n">
        <v>2033</v>
      </c>
      <c r="F8156" s="5" t="n">
        <v>162.544836414379</v>
      </c>
      <c r="G8156" s="10" t="s">
        <v>4</v>
      </c>
    </row>
    <row r="8157" customFormat="false" ht="14.25" hidden="true" customHeight="false" outlineLevel="0" collapsed="false">
      <c r="A8157" s="0" t="s">
        <v>117</v>
      </c>
      <c r="B8157" s="0" t="s">
        <v>118</v>
      </c>
      <c r="C8157" s="0" t="s">
        <v>79</v>
      </c>
      <c r="D8157" s="0" t="s">
        <v>82</v>
      </c>
      <c r="E8157" s="0" t="n">
        <v>2034</v>
      </c>
      <c r="F8157" s="5" t="n">
        <v>165.790068595242</v>
      </c>
      <c r="G8157" s="10" t="s">
        <v>4</v>
      </c>
    </row>
    <row r="8158" customFormat="false" ht="14.25" hidden="true" customHeight="false" outlineLevel="0" collapsed="false">
      <c r="A8158" s="0" t="s">
        <v>117</v>
      </c>
      <c r="B8158" s="0" t="s">
        <v>118</v>
      </c>
      <c r="C8158" s="0" t="s">
        <v>79</v>
      </c>
      <c r="D8158" s="0" t="s">
        <v>82</v>
      </c>
      <c r="E8158" s="0" t="n">
        <v>2035</v>
      </c>
      <c r="F8158" s="5" t="n">
        <v>169.2108898452</v>
      </c>
      <c r="G8158" s="10" t="s">
        <v>4</v>
      </c>
    </row>
    <row r="8159" customFormat="false" ht="14.25" hidden="true" customHeight="false" outlineLevel="0" collapsed="false">
      <c r="A8159" s="0" t="s">
        <v>117</v>
      </c>
      <c r="B8159" s="0" t="s">
        <v>118</v>
      </c>
      <c r="C8159" s="0" t="s">
        <v>79</v>
      </c>
      <c r="D8159" s="0" t="s">
        <v>82</v>
      </c>
      <c r="E8159" s="0" t="n">
        <v>2036</v>
      </c>
      <c r="F8159" s="5" t="n">
        <v>172.643374010793</v>
      </c>
      <c r="G8159" s="10" t="s">
        <v>4</v>
      </c>
    </row>
    <row r="8160" customFormat="false" ht="14.25" hidden="true" customHeight="false" outlineLevel="0" collapsed="false">
      <c r="A8160" s="0" t="s">
        <v>117</v>
      </c>
      <c r="B8160" s="0" t="s">
        <v>118</v>
      </c>
      <c r="C8160" s="0" t="s">
        <v>79</v>
      </c>
      <c r="D8160" s="0" t="s">
        <v>82</v>
      </c>
      <c r="E8160" s="0" t="n">
        <v>2037</v>
      </c>
      <c r="F8160" s="5" t="n">
        <v>177.000306362738</v>
      </c>
      <c r="G8160" s="10" t="s">
        <v>4</v>
      </c>
    </row>
    <row r="8161" customFormat="false" ht="14.25" hidden="true" customHeight="false" outlineLevel="0" collapsed="false">
      <c r="A8161" s="0" t="s">
        <v>117</v>
      </c>
      <c r="B8161" s="0" t="s">
        <v>118</v>
      </c>
      <c r="C8161" s="0" t="s">
        <v>79</v>
      </c>
      <c r="D8161" s="0" t="s">
        <v>82</v>
      </c>
      <c r="E8161" s="0" t="n">
        <v>2038</v>
      </c>
      <c r="F8161" s="5" t="n">
        <v>181.095213887721</v>
      </c>
      <c r="G8161" s="10" t="s">
        <v>4</v>
      </c>
    </row>
    <row r="8162" customFormat="false" ht="14.25" hidden="true" customHeight="false" outlineLevel="0" collapsed="false">
      <c r="A8162" s="0" t="s">
        <v>117</v>
      </c>
      <c r="B8162" s="0" t="s">
        <v>118</v>
      </c>
      <c r="C8162" s="0" t="s">
        <v>79</v>
      </c>
      <c r="D8162" s="0" t="s">
        <v>82</v>
      </c>
      <c r="E8162" s="0" t="n">
        <v>2039</v>
      </c>
      <c r="F8162" s="5" t="n">
        <v>185.006428446212</v>
      </c>
      <c r="G8162" s="10" t="s">
        <v>4</v>
      </c>
    </row>
    <row r="8163" customFormat="false" ht="14.25" hidden="true" customHeight="false" outlineLevel="0" collapsed="false">
      <c r="A8163" s="0" t="s">
        <v>117</v>
      </c>
      <c r="B8163" s="0" t="s">
        <v>118</v>
      </c>
      <c r="C8163" s="0" t="s">
        <v>79</v>
      </c>
      <c r="D8163" s="0" t="s">
        <v>82</v>
      </c>
      <c r="E8163" s="0" t="n">
        <v>2040</v>
      </c>
      <c r="F8163" s="5" t="n">
        <v>188.346139637018</v>
      </c>
      <c r="G8163" s="10" t="s">
        <v>4</v>
      </c>
    </row>
    <row r="8164" customFormat="false" ht="14.25" hidden="true" customHeight="false" outlineLevel="0" collapsed="false">
      <c r="A8164" s="0" t="s">
        <v>117</v>
      </c>
      <c r="B8164" s="0" t="s">
        <v>118</v>
      </c>
      <c r="C8164" s="0" t="s">
        <v>79</v>
      </c>
      <c r="D8164" s="0" t="s">
        <v>83</v>
      </c>
      <c r="E8164" s="0" t="n">
        <v>2024</v>
      </c>
      <c r="F8164" s="5" t="n">
        <v>0</v>
      </c>
      <c r="G8164" s="10" t="s">
        <v>4</v>
      </c>
    </row>
    <row r="8165" customFormat="false" ht="14.25" hidden="true" customHeight="false" outlineLevel="0" collapsed="false">
      <c r="A8165" s="0" t="s">
        <v>117</v>
      </c>
      <c r="B8165" s="0" t="s">
        <v>118</v>
      </c>
      <c r="C8165" s="0" t="s">
        <v>79</v>
      </c>
      <c r="D8165" s="0" t="s">
        <v>83</v>
      </c>
      <c r="E8165" s="0" t="n">
        <v>2025</v>
      </c>
      <c r="F8165" s="5" t="n">
        <v>58.03280673069</v>
      </c>
      <c r="G8165" s="10" t="s">
        <v>4</v>
      </c>
    </row>
    <row r="8166" customFormat="false" ht="14.25" hidden="true" customHeight="false" outlineLevel="0" collapsed="false">
      <c r="A8166" s="0" t="s">
        <v>117</v>
      </c>
      <c r="B8166" s="0" t="s">
        <v>118</v>
      </c>
      <c r="C8166" s="0" t="s">
        <v>79</v>
      </c>
      <c r="D8166" s="0" t="s">
        <v>83</v>
      </c>
      <c r="E8166" s="0" t="n">
        <v>2026</v>
      </c>
      <c r="F8166" s="5" t="n">
        <v>57.9352185331204</v>
      </c>
      <c r="G8166" s="10" t="s">
        <v>4</v>
      </c>
    </row>
    <row r="8167" customFormat="false" ht="14.25" hidden="true" customHeight="false" outlineLevel="0" collapsed="false">
      <c r="A8167" s="0" t="s">
        <v>117</v>
      </c>
      <c r="B8167" s="0" t="s">
        <v>118</v>
      </c>
      <c r="C8167" s="0" t="s">
        <v>79</v>
      </c>
      <c r="D8167" s="0" t="s">
        <v>83</v>
      </c>
      <c r="E8167" s="0" t="n">
        <v>2027</v>
      </c>
      <c r="F8167" s="5" t="n">
        <v>58.1501873080824</v>
      </c>
      <c r="G8167" s="10" t="s">
        <v>4</v>
      </c>
    </row>
    <row r="8168" customFormat="false" ht="14.25" hidden="true" customHeight="false" outlineLevel="0" collapsed="false">
      <c r="A8168" s="0" t="s">
        <v>117</v>
      </c>
      <c r="B8168" s="0" t="s">
        <v>118</v>
      </c>
      <c r="C8168" s="0" t="s">
        <v>79</v>
      </c>
      <c r="D8168" s="0" t="s">
        <v>83</v>
      </c>
      <c r="E8168" s="0" t="n">
        <v>2028</v>
      </c>
      <c r="F8168" s="5" t="n">
        <v>58.1759362582262</v>
      </c>
      <c r="G8168" s="10" t="s">
        <v>4</v>
      </c>
    </row>
    <row r="8169" customFormat="false" ht="14.25" hidden="true" customHeight="false" outlineLevel="0" collapsed="false">
      <c r="A8169" s="0" t="s">
        <v>117</v>
      </c>
      <c r="B8169" s="0" t="s">
        <v>118</v>
      </c>
      <c r="C8169" s="0" t="s">
        <v>79</v>
      </c>
      <c r="D8169" s="0" t="s">
        <v>83</v>
      </c>
      <c r="E8169" s="0" t="n">
        <v>2029</v>
      </c>
      <c r="F8169" s="5" t="n">
        <v>58.5190929639277</v>
      </c>
      <c r="G8169" s="10" t="s">
        <v>4</v>
      </c>
    </row>
    <row r="8170" customFormat="false" ht="14.25" hidden="true" customHeight="false" outlineLevel="0" collapsed="false">
      <c r="A8170" s="0" t="s">
        <v>117</v>
      </c>
      <c r="B8170" s="0" t="s">
        <v>118</v>
      </c>
      <c r="C8170" s="0" t="s">
        <v>79</v>
      </c>
      <c r="D8170" s="0" t="s">
        <v>83</v>
      </c>
      <c r="E8170" s="0" t="n">
        <v>2030</v>
      </c>
      <c r="F8170" s="5" t="n">
        <v>59.1021360196132</v>
      </c>
      <c r="G8170" s="10" t="s">
        <v>4</v>
      </c>
    </row>
    <row r="8171" customFormat="false" ht="14.25" hidden="true" customHeight="false" outlineLevel="0" collapsed="false">
      <c r="A8171" s="0" t="s">
        <v>117</v>
      </c>
      <c r="B8171" s="0" t="s">
        <v>118</v>
      </c>
      <c r="C8171" s="0" t="s">
        <v>79</v>
      </c>
      <c r="D8171" s="0" t="s">
        <v>83</v>
      </c>
      <c r="E8171" s="0" t="n">
        <v>2031</v>
      </c>
      <c r="F8171" s="5" t="n">
        <v>59.3647332278764</v>
      </c>
      <c r="G8171" s="10" t="s">
        <v>4</v>
      </c>
    </row>
    <row r="8172" customFormat="false" ht="14.25" hidden="true" customHeight="false" outlineLevel="0" collapsed="false">
      <c r="A8172" s="0" t="s">
        <v>117</v>
      </c>
      <c r="B8172" s="0" t="s">
        <v>118</v>
      </c>
      <c r="C8172" s="0" t="s">
        <v>79</v>
      </c>
      <c r="D8172" s="0" t="s">
        <v>83</v>
      </c>
      <c r="E8172" s="0" t="n">
        <v>2032</v>
      </c>
      <c r="F8172" s="5" t="n">
        <v>59.5027002274487</v>
      </c>
      <c r="G8172" s="10" t="s">
        <v>4</v>
      </c>
    </row>
    <row r="8173" customFormat="false" ht="14.25" hidden="true" customHeight="false" outlineLevel="0" collapsed="false">
      <c r="A8173" s="0" t="s">
        <v>117</v>
      </c>
      <c r="B8173" s="0" t="s">
        <v>118</v>
      </c>
      <c r="C8173" s="0" t="s">
        <v>79</v>
      </c>
      <c r="D8173" s="0" t="s">
        <v>83</v>
      </c>
      <c r="E8173" s="0" t="n">
        <v>2033</v>
      </c>
      <c r="F8173" s="5" t="n">
        <v>59.5146920860378</v>
      </c>
      <c r="G8173" s="10" t="s">
        <v>4</v>
      </c>
    </row>
    <row r="8174" customFormat="false" ht="14.25" hidden="true" customHeight="false" outlineLevel="0" collapsed="false">
      <c r="A8174" s="0" t="s">
        <v>117</v>
      </c>
      <c r="B8174" s="0" t="s">
        <v>118</v>
      </c>
      <c r="C8174" s="0" t="s">
        <v>79</v>
      </c>
      <c r="D8174" s="0" t="s">
        <v>83</v>
      </c>
      <c r="E8174" s="0" t="n">
        <v>2034</v>
      </c>
      <c r="F8174" s="5" t="n">
        <v>59.7529439378481</v>
      </c>
      <c r="G8174" s="10" t="s">
        <v>4</v>
      </c>
    </row>
    <row r="8175" customFormat="false" ht="14.25" hidden="true" customHeight="false" outlineLevel="0" collapsed="false">
      <c r="A8175" s="0" t="s">
        <v>117</v>
      </c>
      <c r="B8175" s="0" t="s">
        <v>118</v>
      </c>
      <c r="C8175" s="0" t="s">
        <v>79</v>
      </c>
      <c r="D8175" s="0" t="s">
        <v>83</v>
      </c>
      <c r="E8175" s="0" t="n">
        <v>2035</v>
      </c>
      <c r="F8175" s="5" t="n">
        <v>59.8493819182435</v>
      </c>
      <c r="G8175" s="10" t="s">
        <v>4</v>
      </c>
    </row>
    <row r="8176" customFormat="false" ht="14.25" hidden="true" customHeight="false" outlineLevel="0" collapsed="false">
      <c r="A8176" s="0" t="s">
        <v>117</v>
      </c>
      <c r="B8176" s="0" t="s">
        <v>118</v>
      </c>
      <c r="C8176" s="0" t="s">
        <v>79</v>
      </c>
      <c r="D8176" s="0" t="s">
        <v>83</v>
      </c>
      <c r="E8176" s="0" t="n">
        <v>2036</v>
      </c>
      <c r="F8176" s="5" t="n">
        <v>60.5978807327672</v>
      </c>
      <c r="G8176" s="10" t="s">
        <v>4</v>
      </c>
    </row>
    <row r="8177" customFormat="false" ht="14.25" hidden="true" customHeight="false" outlineLevel="0" collapsed="false">
      <c r="A8177" s="0" t="s">
        <v>117</v>
      </c>
      <c r="B8177" s="0" t="s">
        <v>118</v>
      </c>
      <c r="C8177" s="0" t="s">
        <v>79</v>
      </c>
      <c r="D8177" s="0" t="s">
        <v>83</v>
      </c>
      <c r="E8177" s="0" t="n">
        <v>2037</v>
      </c>
      <c r="F8177" s="5" t="n">
        <v>61.3563599358349</v>
      </c>
      <c r="G8177" s="10" t="s">
        <v>4</v>
      </c>
    </row>
    <row r="8178" customFormat="false" ht="14.25" hidden="true" customHeight="false" outlineLevel="0" collapsed="false">
      <c r="A8178" s="0" t="s">
        <v>117</v>
      </c>
      <c r="B8178" s="0" t="s">
        <v>118</v>
      </c>
      <c r="C8178" s="0" t="s">
        <v>79</v>
      </c>
      <c r="D8178" s="0" t="s">
        <v>83</v>
      </c>
      <c r="E8178" s="0" t="n">
        <v>2038</v>
      </c>
      <c r="F8178" s="5" t="n">
        <v>62.1247907404062</v>
      </c>
      <c r="G8178" s="10" t="s">
        <v>4</v>
      </c>
    </row>
    <row r="8179" customFormat="false" ht="14.25" hidden="true" customHeight="false" outlineLevel="0" collapsed="false">
      <c r="A8179" s="0" t="s">
        <v>117</v>
      </c>
      <c r="B8179" s="0" t="s">
        <v>118</v>
      </c>
      <c r="C8179" s="0" t="s">
        <v>79</v>
      </c>
      <c r="D8179" s="0" t="s">
        <v>83</v>
      </c>
      <c r="E8179" s="0" t="n">
        <v>2039</v>
      </c>
      <c r="F8179" s="5" t="n">
        <v>62.9031444454523</v>
      </c>
      <c r="G8179" s="10" t="s">
        <v>4</v>
      </c>
    </row>
    <row r="8180" customFormat="false" ht="14.25" hidden="true" customHeight="false" outlineLevel="0" collapsed="false">
      <c r="A8180" s="0" t="s">
        <v>117</v>
      </c>
      <c r="B8180" s="0" t="s">
        <v>118</v>
      </c>
      <c r="C8180" s="0" t="s">
        <v>79</v>
      </c>
      <c r="D8180" s="0" t="s">
        <v>83</v>
      </c>
      <c r="E8180" s="0" t="n">
        <v>2040</v>
      </c>
      <c r="F8180" s="5" t="n">
        <v>63.691392435746</v>
      </c>
      <c r="G8180" s="10" t="s">
        <v>4</v>
      </c>
    </row>
    <row r="8181" customFormat="false" ht="14.25" hidden="true" customHeight="false" outlineLevel="0" collapsed="false">
      <c r="A8181" s="0" t="s">
        <v>117</v>
      </c>
      <c r="B8181" s="0" t="s">
        <v>118</v>
      </c>
      <c r="C8181" s="0" t="s">
        <v>79</v>
      </c>
      <c r="D8181" s="0" t="s">
        <v>71</v>
      </c>
      <c r="E8181" s="0" t="n">
        <v>2024</v>
      </c>
      <c r="F8181" s="5" t="n">
        <v>0</v>
      </c>
      <c r="G8181" s="10" t="s">
        <v>4</v>
      </c>
    </row>
    <row r="8182" customFormat="false" ht="14.25" hidden="true" customHeight="false" outlineLevel="0" collapsed="false">
      <c r="A8182" s="0" t="s">
        <v>117</v>
      </c>
      <c r="B8182" s="0" t="s">
        <v>118</v>
      </c>
      <c r="C8182" s="0" t="s">
        <v>79</v>
      </c>
      <c r="D8182" s="0" t="s">
        <v>71</v>
      </c>
      <c r="E8182" s="0" t="n">
        <v>2025</v>
      </c>
      <c r="F8182" s="5" t="n">
        <v>232.640898362571</v>
      </c>
      <c r="G8182" s="10" t="s">
        <v>4</v>
      </c>
    </row>
    <row r="8183" customFormat="false" ht="14.25" hidden="true" customHeight="false" outlineLevel="0" collapsed="false">
      <c r="A8183" s="0" t="s">
        <v>117</v>
      </c>
      <c r="B8183" s="0" t="s">
        <v>118</v>
      </c>
      <c r="C8183" s="0" t="s">
        <v>79</v>
      </c>
      <c r="D8183" s="0" t="s">
        <v>71</v>
      </c>
      <c r="E8183" s="0" t="n">
        <v>2026</v>
      </c>
      <c r="F8183" s="5" t="n">
        <v>233.223928829952</v>
      </c>
      <c r="G8183" s="10" t="s">
        <v>4</v>
      </c>
    </row>
    <row r="8184" customFormat="false" ht="14.25" hidden="true" customHeight="false" outlineLevel="0" collapsed="false">
      <c r="A8184" s="0" t="s">
        <v>117</v>
      </c>
      <c r="B8184" s="0" t="s">
        <v>118</v>
      </c>
      <c r="C8184" s="0" t="s">
        <v>79</v>
      </c>
      <c r="D8184" s="0" t="s">
        <v>71</v>
      </c>
      <c r="E8184" s="0" t="n">
        <v>2027</v>
      </c>
      <c r="F8184" s="5" t="n">
        <v>237.516710656812</v>
      </c>
      <c r="G8184" s="10" t="s">
        <v>4</v>
      </c>
    </row>
    <row r="8185" customFormat="false" ht="14.25" hidden="true" customHeight="false" outlineLevel="0" collapsed="false">
      <c r="A8185" s="0" t="s">
        <v>117</v>
      </c>
      <c r="B8185" s="0" t="s">
        <v>118</v>
      </c>
      <c r="C8185" s="0" t="s">
        <v>79</v>
      </c>
      <c r="D8185" s="0" t="s">
        <v>71</v>
      </c>
      <c r="E8185" s="0" t="n">
        <v>2028</v>
      </c>
      <c r="F8185" s="5" t="n">
        <v>240.674944860389</v>
      </c>
      <c r="G8185" s="10" t="s">
        <v>4</v>
      </c>
    </row>
    <row r="8186" customFormat="false" ht="14.25" hidden="true" customHeight="false" outlineLevel="0" collapsed="false">
      <c r="A8186" s="0" t="s">
        <v>117</v>
      </c>
      <c r="B8186" s="0" t="s">
        <v>118</v>
      </c>
      <c r="C8186" s="0" t="s">
        <v>79</v>
      </c>
      <c r="D8186" s="0" t="s">
        <v>71</v>
      </c>
      <c r="E8186" s="0" t="n">
        <v>2029</v>
      </c>
      <c r="F8186" s="5" t="n">
        <v>247.261991525565</v>
      </c>
      <c r="G8186" s="10" t="s">
        <v>4</v>
      </c>
    </row>
    <row r="8187" customFormat="false" ht="14.25" hidden="true" customHeight="false" outlineLevel="0" collapsed="false">
      <c r="A8187" s="0" t="s">
        <v>117</v>
      </c>
      <c r="B8187" s="0" t="s">
        <v>118</v>
      </c>
      <c r="C8187" s="0" t="s">
        <v>79</v>
      </c>
      <c r="D8187" s="0" t="s">
        <v>71</v>
      </c>
      <c r="E8187" s="0" t="n">
        <v>2030</v>
      </c>
      <c r="F8187" s="5" t="n">
        <v>253.369426667616</v>
      </c>
      <c r="G8187" s="10" t="s">
        <v>4</v>
      </c>
    </row>
    <row r="8188" customFormat="false" ht="14.25" hidden="true" customHeight="false" outlineLevel="0" collapsed="false">
      <c r="A8188" s="0" t="s">
        <v>117</v>
      </c>
      <c r="B8188" s="0" t="s">
        <v>118</v>
      </c>
      <c r="C8188" s="0" t="s">
        <v>79</v>
      </c>
      <c r="D8188" s="0" t="s">
        <v>71</v>
      </c>
      <c r="E8188" s="0" t="n">
        <v>2031</v>
      </c>
      <c r="F8188" s="5" t="n">
        <v>258.053397557749</v>
      </c>
      <c r="G8188" s="10" t="s">
        <v>4</v>
      </c>
    </row>
    <row r="8189" customFormat="false" ht="14.25" hidden="true" customHeight="false" outlineLevel="0" collapsed="false">
      <c r="A8189" s="0" t="s">
        <v>117</v>
      </c>
      <c r="B8189" s="0" t="s">
        <v>118</v>
      </c>
      <c r="C8189" s="0" t="s">
        <v>79</v>
      </c>
      <c r="D8189" s="0" t="s">
        <v>71</v>
      </c>
      <c r="E8189" s="0" t="n">
        <v>2032</v>
      </c>
      <c r="F8189" s="5" t="n">
        <v>263.235314767416</v>
      </c>
      <c r="G8189" s="10" t="s">
        <v>4</v>
      </c>
    </row>
    <row r="8190" customFormat="false" ht="14.25" hidden="true" customHeight="false" outlineLevel="0" collapsed="false">
      <c r="A8190" s="0" t="s">
        <v>117</v>
      </c>
      <c r="B8190" s="0" t="s">
        <v>118</v>
      </c>
      <c r="C8190" s="0" t="s">
        <v>79</v>
      </c>
      <c r="D8190" s="0" t="s">
        <v>71</v>
      </c>
      <c r="E8190" s="0" t="n">
        <v>2033</v>
      </c>
      <c r="F8190" s="5" t="n">
        <v>267.444623431077</v>
      </c>
      <c r="G8190" s="10" t="s">
        <v>4</v>
      </c>
    </row>
    <row r="8191" customFormat="false" ht="14.25" hidden="true" customHeight="false" outlineLevel="0" collapsed="false">
      <c r="A8191" s="0" t="s">
        <v>117</v>
      </c>
      <c r="B8191" s="0" t="s">
        <v>118</v>
      </c>
      <c r="C8191" s="0" t="s">
        <v>79</v>
      </c>
      <c r="D8191" s="0" t="s">
        <v>71</v>
      </c>
      <c r="E8191" s="0" t="n">
        <v>2034</v>
      </c>
      <c r="F8191" s="5" t="n">
        <v>272.26480709446</v>
      </c>
      <c r="G8191" s="10" t="s">
        <v>4</v>
      </c>
    </row>
    <row r="8192" customFormat="false" ht="14.25" hidden="true" customHeight="false" outlineLevel="0" collapsed="false">
      <c r="A8192" s="0" t="s">
        <v>117</v>
      </c>
      <c r="B8192" s="0" t="s">
        <v>118</v>
      </c>
      <c r="C8192" s="0" t="s">
        <v>79</v>
      </c>
      <c r="D8192" s="0" t="s">
        <v>71</v>
      </c>
      <c r="E8192" s="0" t="n">
        <v>2035</v>
      </c>
      <c r="F8192" s="5" t="n">
        <v>276.950430051718</v>
      </c>
      <c r="G8192" s="10" t="s">
        <v>4</v>
      </c>
    </row>
    <row r="8193" customFormat="false" ht="14.25" hidden="true" customHeight="false" outlineLevel="0" collapsed="false">
      <c r="A8193" s="0" t="s">
        <v>117</v>
      </c>
      <c r="B8193" s="0" t="s">
        <v>118</v>
      </c>
      <c r="C8193" s="0" t="s">
        <v>79</v>
      </c>
      <c r="D8193" s="0" t="s">
        <v>71</v>
      </c>
      <c r="E8193" s="0" t="n">
        <v>2036</v>
      </c>
      <c r="F8193" s="5" t="n">
        <v>282.741694113728</v>
      </c>
      <c r="G8193" s="10" t="s">
        <v>4</v>
      </c>
    </row>
    <row r="8194" customFormat="false" ht="14.25" hidden="true" customHeight="false" outlineLevel="0" collapsed="false">
      <c r="A8194" s="0" t="s">
        <v>117</v>
      </c>
      <c r="B8194" s="0" t="s">
        <v>118</v>
      </c>
      <c r="C8194" s="0" t="s">
        <v>79</v>
      </c>
      <c r="D8194" s="0" t="s">
        <v>71</v>
      </c>
      <c r="E8194" s="0" t="n">
        <v>2037</v>
      </c>
      <c r="F8194" s="5" t="n">
        <v>289.584955739613</v>
      </c>
      <c r="G8194" s="10" t="s">
        <v>4</v>
      </c>
    </row>
    <row r="8195" customFormat="false" ht="14.25" hidden="true" customHeight="false" outlineLevel="0" collapsed="false">
      <c r="A8195" s="0" t="s">
        <v>117</v>
      </c>
      <c r="B8195" s="0" t="s">
        <v>118</v>
      </c>
      <c r="C8195" s="0" t="s">
        <v>79</v>
      </c>
      <c r="D8195" s="0" t="s">
        <v>71</v>
      </c>
      <c r="E8195" s="0" t="n">
        <v>2038</v>
      </c>
      <c r="F8195" s="5" t="n">
        <v>296.254221157283</v>
      </c>
      <c r="G8195" s="10" t="s">
        <v>4</v>
      </c>
    </row>
    <row r="8196" customFormat="false" ht="14.25" hidden="true" customHeight="false" outlineLevel="0" collapsed="false">
      <c r="A8196" s="0" t="s">
        <v>117</v>
      </c>
      <c r="B8196" s="0" t="s">
        <v>118</v>
      </c>
      <c r="C8196" s="0" t="s">
        <v>79</v>
      </c>
      <c r="D8196" s="0" t="s">
        <v>71</v>
      </c>
      <c r="E8196" s="0" t="n">
        <v>2039</v>
      </c>
      <c r="F8196" s="5" t="n">
        <v>302.995610390016</v>
      </c>
      <c r="G8196" s="10" t="s">
        <v>4</v>
      </c>
    </row>
    <row r="8197" customFormat="false" ht="14.25" hidden="true" customHeight="false" outlineLevel="0" collapsed="false">
      <c r="A8197" s="0" t="s">
        <v>117</v>
      </c>
      <c r="B8197" s="0" t="s">
        <v>118</v>
      </c>
      <c r="C8197" s="0" t="s">
        <v>79</v>
      </c>
      <c r="D8197" s="0" t="s">
        <v>71</v>
      </c>
      <c r="E8197" s="0" t="n">
        <v>2040</v>
      </c>
      <c r="F8197" s="5" t="n">
        <v>309.081542987017</v>
      </c>
      <c r="G8197" s="10" t="s">
        <v>4</v>
      </c>
    </row>
    <row r="8198" customFormat="false" ht="14.25" hidden="true" customHeight="false" outlineLevel="0" collapsed="false">
      <c r="A8198" s="0" t="s">
        <v>117</v>
      </c>
      <c r="B8198" s="0" t="s">
        <v>118</v>
      </c>
      <c r="C8198" s="0" t="s">
        <v>84</v>
      </c>
      <c r="D8198" s="0" t="s">
        <v>85</v>
      </c>
      <c r="E8198" s="0" t="n">
        <v>2024</v>
      </c>
      <c r="F8198" s="5" t="n">
        <v>0</v>
      </c>
      <c r="G8198" s="10" t="s">
        <v>4</v>
      </c>
    </row>
    <row r="8199" customFormat="false" ht="14.25" hidden="true" customHeight="false" outlineLevel="0" collapsed="false">
      <c r="A8199" s="0" t="s">
        <v>117</v>
      </c>
      <c r="B8199" s="0" t="s">
        <v>118</v>
      </c>
      <c r="C8199" s="0" t="s">
        <v>84</v>
      </c>
      <c r="D8199" s="0" t="s">
        <v>85</v>
      </c>
      <c r="E8199" s="0" t="n">
        <v>2025</v>
      </c>
      <c r="F8199" s="5" t="n">
        <v>0.000978599648814009</v>
      </c>
      <c r="G8199" s="10" t="s">
        <v>4</v>
      </c>
    </row>
    <row r="8200" customFormat="false" ht="14.25" hidden="true" customHeight="false" outlineLevel="0" collapsed="false">
      <c r="A8200" s="0" t="s">
        <v>117</v>
      </c>
      <c r="B8200" s="0" t="s">
        <v>118</v>
      </c>
      <c r="C8200" s="0" t="s">
        <v>84</v>
      </c>
      <c r="D8200" s="0" t="s">
        <v>85</v>
      </c>
      <c r="E8200" s="0" t="n">
        <v>2026</v>
      </c>
      <c r="F8200" s="5" t="n">
        <v>0.000876977301314802</v>
      </c>
      <c r="G8200" s="10" t="s">
        <v>4</v>
      </c>
    </row>
    <row r="8201" customFormat="false" ht="14.25" hidden="true" customHeight="false" outlineLevel="0" collapsed="false">
      <c r="A8201" s="0" t="s">
        <v>117</v>
      </c>
      <c r="B8201" s="0" t="s">
        <v>118</v>
      </c>
      <c r="C8201" s="0" t="s">
        <v>84</v>
      </c>
      <c r="D8201" s="0" t="s">
        <v>85</v>
      </c>
      <c r="E8201" s="0" t="n">
        <v>2027</v>
      </c>
      <c r="F8201" s="5" t="n">
        <v>0.000719599473797672</v>
      </c>
      <c r="G8201" s="10" t="s">
        <v>4</v>
      </c>
    </row>
    <row r="8202" customFormat="false" ht="14.25" hidden="true" customHeight="false" outlineLevel="0" collapsed="false">
      <c r="A8202" s="0" t="s">
        <v>117</v>
      </c>
      <c r="B8202" s="0" t="s">
        <v>118</v>
      </c>
      <c r="C8202" s="0" t="s">
        <v>84</v>
      </c>
      <c r="D8202" s="0" t="s">
        <v>85</v>
      </c>
      <c r="E8202" s="0" t="n">
        <v>2028</v>
      </c>
      <c r="F8202" s="5" t="n">
        <v>0.000744143637961077</v>
      </c>
      <c r="G8202" s="10" t="s">
        <v>4</v>
      </c>
    </row>
    <row r="8203" customFormat="false" ht="14.25" hidden="true" customHeight="false" outlineLevel="0" collapsed="false">
      <c r="A8203" s="0" t="s">
        <v>117</v>
      </c>
      <c r="B8203" s="0" t="s">
        <v>118</v>
      </c>
      <c r="C8203" s="0" t="s">
        <v>84</v>
      </c>
      <c r="D8203" s="0" t="s">
        <v>85</v>
      </c>
      <c r="E8203" s="0" t="n">
        <v>2029</v>
      </c>
      <c r="F8203" s="5" t="n">
        <v>0.00144994034716552</v>
      </c>
      <c r="G8203" s="10" t="s">
        <v>4</v>
      </c>
    </row>
    <row r="8204" customFormat="false" ht="14.25" hidden="true" customHeight="false" outlineLevel="0" collapsed="false">
      <c r="A8204" s="0" t="s">
        <v>117</v>
      </c>
      <c r="B8204" s="0" t="s">
        <v>118</v>
      </c>
      <c r="C8204" s="0" t="s">
        <v>84</v>
      </c>
      <c r="D8204" s="0" t="s">
        <v>85</v>
      </c>
      <c r="E8204" s="0" t="n">
        <v>2030</v>
      </c>
      <c r="F8204" s="5" t="n">
        <v>0.00152014406276536</v>
      </c>
      <c r="G8204" s="10" t="s">
        <v>4</v>
      </c>
    </row>
    <row r="8205" customFormat="false" ht="14.25" hidden="true" customHeight="false" outlineLevel="0" collapsed="false">
      <c r="A8205" s="0" t="s">
        <v>117</v>
      </c>
      <c r="B8205" s="0" t="s">
        <v>118</v>
      </c>
      <c r="C8205" s="0" t="s">
        <v>84</v>
      </c>
      <c r="D8205" s="0" t="s">
        <v>85</v>
      </c>
      <c r="E8205" s="0" t="n">
        <v>2031</v>
      </c>
      <c r="F8205" s="5" t="n">
        <v>0.00174496855532437</v>
      </c>
      <c r="G8205" s="10" t="s">
        <v>4</v>
      </c>
    </row>
    <row r="8206" customFormat="false" ht="14.25" hidden="true" customHeight="false" outlineLevel="0" collapsed="false">
      <c r="A8206" s="0" t="s">
        <v>117</v>
      </c>
      <c r="B8206" s="0" t="s">
        <v>118</v>
      </c>
      <c r="C8206" s="0" t="s">
        <v>84</v>
      </c>
      <c r="D8206" s="0" t="s">
        <v>85</v>
      </c>
      <c r="E8206" s="0" t="n">
        <v>2032</v>
      </c>
      <c r="F8206" s="5" t="n">
        <v>0.0038591059978529</v>
      </c>
      <c r="G8206" s="10" t="s">
        <v>4</v>
      </c>
    </row>
    <row r="8207" customFormat="false" ht="14.25" hidden="true" customHeight="false" outlineLevel="0" collapsed="false">
      <c r="A8207" s="0" t="s">
        <v>117</v>
      </c>
      <c r="B8207" s="0" t="s">
        <v>118</v>
      </c>
      <c r="C8207" s="0" t="s">
        <v>84</v>
      </c>
      <c r="D8207" s="0" t="s">
        <v>85</v>
      </c>
      <c r="E8207" s="0" t="n">
        <v>2033</v>
      </c>
      <c r="F8207" s="5" t="n">
        <v>0.00443467168243359</v>
      </c>
      <c r="G8207" s="10" t="s">
        <v>4</v>
      </c>
    </row>
    <row r="8208" customFormat="false" ht="14.25" hidden="true" customHeight="false" outlineLevel="0" collapsed="false">
      <c r="A8208" s="0" t="s">
        <v>117</v>
      </c>
      <c r="B8208" s="0" t="s">
        <v>118</v>
      </c>
      <c r="C8208" s="0" t="s">
        <v>84</v>
      </c>
      <c r="D8208" s="0" t="s">
        <v>85</v>
      </c>
      <c r="E8208" s="0" t="n">
        <v>2034</v>
      </c>
      <c r="F8208" s="5" t="n">
        <v>0.00619374600981241</v>
      </c>
      <c r="G8208" s="10" t="s">
        <v>4</v>
      </c>
    </row>
    <row r="8209" customFormat="false" ht="14.25" hidden="true" customHeight="false" outlineLevel="0" collapsed="false">
      <c r="A8209" s="0" t="s">
        <v>117</v>
      </c>
      <c r="B8209" s="0" t="s">
        <v>118</v>
      </c>
      <c r="C8209" s="0" t="s">
        <v>84</v>
      </c>
      <c r="D8209" s="0" t="s">
        <v>85</v>
      </c>
      <c r="E8209" s="0" t="n">
        <v>2035</v>
      </c>
      <c r="F8209" s="5" t="n">
        <v>0.00847238030283642</v>
      </c>
      <c r="G8209" s="10" t="s">
        <v>4</v>
      </c>
    </row>
    <row r="8210" customFormat="false" ht="14.25" hidden="true" customHeight="false" outlineLevel="0" collapsed="false">
      <c r="A8210" s="0" t="s">
        <v>117</v>
      </c>
      <c r="B8210" s="0" t="s">
        <v>118</v>
      </c>
      <c r="C8210" s="0" t="s">
        <v>84</v>
      </c>
      <c r="D8210" s="0" t="s">
        <v>85</v>
      </c>
      <c r="E8210" s="0" t="n">
        <v>2036</v>
      </c>
      <c r="F8210" s="5" t="n">
        <v>0.0112257951144627</v>
      </c>
      <c r="G8210" s="10" t="s">
        <v>4</v>
      </c>
    </row>
    <row r="8211" customFormat="false" ht="14.25" hidden="true" customHeight="false" outlineLevel="0" collapsed="false">
      <c r="A8211" s="0" t="s">
        <v>117</v>
      </c>
      <c r="B8211" s="0" t="s">
        <v>118</v>
      </c>
      <c r="C8211" s="0" t="s">
        <v>84</v>
      </c>
      <c r="D8211" s="0" t="s">
        <v>85</v>
      </c>
      <c r="E8211" s="0" t="n">
        <v>2037</v>
      </c>
      <c r="F8211" s="5" t="n">
        <v>0.0145335794072466</v>
      </c>
      <c r="G8211" s="10" t="s">
        <v>4</v>
      </c>
    </row>
    <row r="8212" customFormat="false" ht="14.25" hidden="true" customHeight="false" outlineLevel="0" collapsed="false">
      <c r="A8212" s="0" t="s">
        <v>117</v>
      </c>
      <c r="B8212" s="0" t="s">
        <v>118</v>
      </c>
      <c r="C8212" s="0" t="s">
        <v>84</v>
      </c>
      <c r="D8212" s="0" t="s">
        <v>85</v>
      </c>
      <c r="E8212" s="0" t="n">
        <v>2038</v>
      </c>
      <c r="F8212" s="5" t="n">
        <v>0.0183154593251467</v>
      </c>
      <c r="G8212" s="10" t="s">
        <v>4</v>
      </c>
    </row>
    <row r="8213" customFormat="false" ht="14.25" hidden="true" customHeight="false" outlineLevel="0" collapsed="false">
      <c r="A8213" s="0" t="s">
        <v>117</v>
      </c>
      <c r="B8213" s="0" t="s">
        <v>118</v>
      </c>
      <c r="C8213" s="0" t="s">
        <v>84</v>
      </c>
      <c r="D8213" s="0" t="s">
        <v>85</v>
      </c>
      <c r="E8213" s="0" t="n">
        <v>2039</v>
      </c>
      <c r="F8213" s="5" t="n">
        <v>0.0224000189379964</v>
      </c>
      <c r="G8213" s="10" t="s">
        <v>4</v>
      </c>
    </row>
    <row r="8214" customFormat="false" ht="14.25" hidden="true" customHeight="false" outlineLevel="0" collapsed="false">
      <c r="A8214" s="0" t="s">
        <v>117</v>
      </c>
      <c r="B8214" s="0" t="s">
        <v>118</v>
      </c>
      <c r="C8214" s="0" t="s">
        <v>84</v>
      </c>
      <c r="D8214" s="0" t="s">
        <v>85</v>
      </c>
      <c r="E8214" s="0" t="n">
        <v>2040</v>
      </c>
      <c r="F8214" s="5" t="n">
        <v>0.0265628835514574</v>
      </c>
      <c r="G8214" s="10" t="s">
        <v>4</v>
      </c>
    </row>
    <row r="8215" customFormat="false" ht="14.25" hidden="true" customHeight="false" outlineLevel="0" collapsed="false">
      <c r="A8215" s="0" t="s">
        <v>117</v>
      </c>
      <c r="B8215" s="0" t="s">
        <v>118</v>
      </c>
      <c r="C8215" s="0" t="s">
        <v>84</v>
      </c>
      <c r="D8215" s="0" t="s">
        <v>86</v>
      </c>
      <c r="E8215" s="0" t="n">
        <v>2024</v>
      </c>
      <c r="F8215" s="5" t="n">
        <v>0</v>
      </c>
      <c r="G8215" s="10" t="s">
        <v>4</v>
      </c>
    </row>
    <row r="8216" customFormat="false" ht="14.25" hidden="true" customHeight="false" outlineLevel="0" collapsed="false">
      <c r="A8216" s="0" t="s">
        <v>117</v>
      </c>
      <c r="B8216" s="0" t="s">
        <v>118</v>
      </c>
      <c r="C8216" s="0" t="s">
        <v>84</v>
      </c>
      <c r="D8216" s="0" t="s">
        <v>86</v>
      </c>
      <c r="E8216" s="0" t="n">
        <v>2025</v>
      </c>
      <c r="F8216" s="5" t="n">
        <v>0.0224375750204139</v>
      </c>
      <c r="G8216" s="10" t="s">
        <v>4</v>
      </c>
    </row>
    <row r="8217" customFormat="false" ht="14.25" hidden="true" customHeight="false" outlineLevel="0" collapsed="false">
      <c r="A8217" s="0" t="s">
        <v>117</v>
      </c>
      <c r="B8217" s="0" t="s">
        <v>118</v>
      </c>
      <c r="C8217" s="0" t="s">
        <v>84</v>
      </c>
      <c r="D8217" s="0" t="s">
        <v>86</v>
      </c>
      <c r="E8217" s="0" t="n">
        <v>2026</v>
      </c>
      <c r="F8217" s="5" t="n">
        <v>0.0291060702550029</v>
      </c>
      <c r="G8217" s="10" t="s">
        <v>4</v>
      </c>
    </row>
    <row r="8218" customFormat="false" ht="14.25" hidden="true" customHeight="false" outlineLevel="0" collapsed="false">
      <c r="A8218" s="0" t="s">
        <v>117</v>
      </c>
      <c r="B8218" s="0" t="s">
        <v>118</v>
      </c>
      <c r="C8218" s="0" t="s">
        <v>84</v>
      </c>
      <c r="D8218" s="0" t="s">
        <v>86</v>
      </c>
      <c r="E8218" s="0" t="n">
        <v>2027</v>
      </c>
      <c r="F8218" s="5" t="n">
        <v>0.0357164052522922</v>
      </c>
      <c r="G8218" s="10" t="s">
        <v>4</v>
      </c>
    </row>
    <row r="8219" customFormat="false" ht="14.25" hidden="true" customHeight="false" outlineLevel="0" collapsed="false">
      <c r="A8219" s="0" t="s">
        <v>117</v>
      </c>
      <c r="B8219" s="0" t="s">
        <v>118</v>
      </c>
      <c r="C8219" s="0" t="s">
        <v>84</v>
      </c>
      <c r="D8219" s="0" t="s">
        <v>86</v>
      </c>
      <c r="E8219" s="0" t="n">
        <v>2028</v>
      </c>
      <c r="F8219" s="5" t="n">
        <v>0.039601906272022</v>
      </c>
      <c r="G8219" s="10" t="s">
        <v>4</v>
      </c>
    </row>
    <row r="8220" customFormat="false" ht="14.25" hidden="true" customHeight="false" outlineLevel="0" collapsed="false">
      <c r="A8220" s="0" t="s">
        <v>117</v>
      </c>
      <c r="B8220" s="0" t="s">
        <v>118</v>
      </c>
      <c r="C8220" s="0" t="s">
        <v>84</v>
      </c>
      <c r="D8220" s="0" t="s">
        <v>86</v>
      </c>
      <c r="E8220" s="0" t="n">
        <v>2029</v>
      </c>
      <c r="F8220" s="5" t="n">
        <v>0.066392502637628</v>
      </c>
      <c r="G8220" s="10" t="s">
        <v>4</v>
      </c>
    </row>
    <row r="8221" customFormat="false" ht="14.25" hidden="true" customHeight="false" outlineLevel="0" collapsed="false">
      <c r="A8221" s="0" t="s">
        <v>117</v>
      </c>
      <c r="B8221" s="0" t="s">
        <v>118</v>
      </c>
      <c r="C8221" s="0" t="s">
        <v>84</v>
      </c>
      <c r="D8221" s="0" t="s">
        <v>86</v>
      </c>
      <c r="E8221" s="0" t="n">
        <v>2030</v>
      </c>
      <c r="F8221" s="5" t="n">
        <v>0.0547897567219218</v>
      </c>
      <c r="G8221" s="10" t="s">
        <v>4</v>
      </c>
    </row>
    <row r="8222" customFormat="false" ht="14.25" hidden="true" customHeight="false" outlineLevel="0" collapsed="false">
      <c r="A8222" s="0" t="s">
        <v>117</v>
      </c>
      <c r="B8222" s="0" t="s">
        <v>118</v>
      </c>
      <c r="C8222" s="0" t="s">
        <v>84</v>
      </c>
      <c r="D8222" s="0" t="s">
        <v>86</v>
      </c>
      <c r="E8222" s="0" t="n">
        <v>2031</v>
      </c>
      <c r="F8222" s="5" t="n">
        <v>0.0493819230757458</v>
      </c>
      <c r="G8222" s="10" t="s">
        <v>4</v>
      </c>
    </row>
    <row r="8223" customFormat="false" ht="14.25" hidden="true" customHeight="false" outlineLevel="0" collapsed="false">
      <c r="A8223" s="0" t="s">
        <v>117</v>
      </c>
      <c r="B8223" s="0" t="s">
        <v>118</v>
      </c>
      <c r="C8223" s="0" t="s">
        <v>84</v>
      </c>
      <c r="D8223" s="0" t="s">
        <v>86</v>
      </c>
      <c r="E8223" s="0" t="n">
        <v>2032</v>
      </c>
      <c r="F8223" s="5" t="n">
        <v>0.0856465033155268</v>
      </c>
      <c r="G8223" s="10" t="s">
        <v>4</v>
      </c>
    </row>
    <row r="8224" customFormat="false" ht="14.25" hidden="true" customHeight="false" outlineLevel="0" collapsed="false">
      <c r="A8224" s="0" t="s">
        <v>117</v>
      </c>
      <c r="B8224" s="0" t="s">
        <v>118</v>
      </c>
      <c r="C8224" s="0" t="s">
        <v>84</v>
      </c>
      <c r="D8224" s="0" t="s">
        <v>86</v>
      </c>
      <c r="E8224" s="0" t="n">
        <v>2033</v>
      </c>
      <c r="F8224" s="5" t="n">
        <v>0.08248065191056</v>
      </c>
      <c r="G8224" s="10" t="s">
        <v>4</v>
      </c>
    </row>
    <row r="8225" customFormat="false" ht="14.25" hidden="true" customHeight="false" outlineLevel="0" collapsed="false">
      <c r="A8225" s="0" t="s">
        <v>117</v>
      </c>
      <c r="B8225" s="0" t="s">
        <v>118</v>
      </c>
      <c r="C8225" s="0" t="s">
        <v>84</v>
      </c>
      <c r="D8225" s="0" t="s">
        <v>86</v>
      </c>
      <c r="E8225" s="0" t="n">
        <v>2034</v>
      </c>
      <c r="F8225" s="5" t="n">
        <v>0.096929965971869</v>
      </c>
      <c r="G8225" s="10" t="s">
        <v>4</v>
      </c>
    </row>
    <row r="8226" customFormat="false" ht="14.25" hidden="true" customHeight="false" outlineLevel="0" collapsed="false">
      <c r="A8226" s="0" t="s">
        <v>117</v>
      </c>
      <c r="B8226" s="0" t="s">
        <v>118</v>
      </c>
      <c r="C8226" s="0" t="s">
        <v>84</v>
      </c>
      <c r="D8226" s="0" t="s">
        <v>86</v>
      </c>
      <c r="E8226" s="0" t="n">
        <v>2035</v>
      </c>
      <c r="F8226" s="5" t="n">
        <v>0.117547813288139</v>
      </c>
      <c r="G8226" s="10" t="s">
        <v>4</v>
      </c>
    </row>
    <row r="8227" customFormat="false" ht="14.25" hidden="true" customHeight="false" outlineLevel="0" collapsed="false">
      <c r="A8227" s="0" t="s">
        <v>117</v>
      </c>
      <c r="B8227" s="0" t="s">
        <v>118</v>
      </c>
      <c r="C8227" s="0" t="s">
        <v>84</v>
      </c>
      <c r="D8227" s="0" t="s">
        <v>86</v>
      </c>
      <c r="E8227" s="0" t="n">
        <v>2036</v>
      </c>
      <c r="F8227" s="5" t="n">
        <v>0.146307911817884</v>
      </c>
      <c r="G8227" s="10" t="s">
        <v>4</v>
      </c>
    </row>
    <row r="8228" customFormat="false" ht="14.25" hidden="true" customHeight="false" outlineLevel="0" collapsed="false">
      <c r="A8228" s="0" t="s">
        <v>117</v>
      </c>
      <c r="B8228" s="0" t="s">
        <v>118</v>
      </c>
      <c r="C8228" s="0" t="s">
        <v>84</v>
      </c>
      <c r="D8228" s="0" t="s">
        <v>86</v>
      </c>
      <c r="E8228" s="0" t="n">
        <v>2037</v>
      </c>
      <c r="F8228" s="5" t="n">
        <v>0.184119397871778</v>
      </c>
      <c r="G8228" s="10" t="s">
        <v>4</v>
      </c>
    </row>
    <row r="8229" customFormat="false" ht="14.25" hidden="true" customHeight="false" outlineLevel="0" collapsed="false">
      <c r="A8229" s="0" t="s">
        <v>117</v>
      </c>
      <c r="B8229" s="0" t="s">
        <v>118</v>
      </c>
      <c r="C8229" s="0" t="s">
        <v>84</v>
      </c>
      <c r="D8229" s="0" t="s">
        <v>86</v>
      </c>
      <c r="E8229" s="0" t="n">
        <v>2038</v>
      </c>
      <c r="F8229" s="5" t="n">
        <v>0.231199888594216</v>
      </c>
      <c r="G8229" s="10" t="s">
        <v>4</v>
      </c>
    </row>
    <row r="8230" customFormat="false" ht="14.25" hidden="true" customHeight="false" outlineLevel="0" collapsed="false">
      <c r="A8230" s="0" t="s">
        <v>117</v>
      </c>
      <c r="B8230" s="0" t="s">
        <v>118</v>
      </c>
      <c r="C8230" s="0" t="s">
        <v>84</v>
      </c>
      <c r="D8230" s="0" t="s">
        <v>86</v>
      </c>
      <c r="E8230" s="0" t="n">
        <v>2039</v>
      </c>
      <c r="F8230" s="5" t="n">
        <v>0.287255704935034</v>
      </c>
      <c r="G8230" s="10" t="s">
        <v>4</v>
      </c>
    </row>
    <row r="8231" customFormat="false" ht="14.25" hidden="true" customHeight="false" outlineLevel="0" collapsed="false">
      <c r="A8231" s="0" t="s">
        <v>117</v>
      </c>
      <c r="B8231" s="0" t="s">
        <v>118</v>
      </c>
      <c r="C8231" s="0" t="s">
        <v>84</v>
      </c>
      <c r="D8231" s="0" t="s">
        <v>86</v>
      </c>
      <c r="E8231" s="0" t="n">
        <v>2040</v>
      </c>
      <c r="F8231" s="5" t="n">
        <v>0.34523068510477</v>
      </c>
      <c r="G8231" s="10" t="s">
        <v>4</v>
      </c>
    </row>
    <row r="8232" customFormat="false" ht="14.25" hidden="true" customHeight="false" outlineLevel="0" collapsed="false">
      <c r="A8232" s="0" t="s">
        <v>117</v>
      </c>
      <c r="B8232" s="0" t="s">
        <v>118</v>
      </c>
      <c r="C8232" s="0" t="s">
        <v>84</v>
      </c>
      <c r="D8232" s="0" t="s">
        <v>87</v>
      </c>
      <c r="E8232" s="0" t="n">
        <v>2024</v>
      </c>
      <c r="F8232" s="5" t="n">
        <v>0</v>
      </c>
      <c r="G8232" s="10" t="s">
        <v>4</v>
      </c>
    </row>
    <row r="8233" customFormat="false" ht="14.25" hidden="true" customHeight="false" outlineLevel="0" collapsed="false">
      <c r="A8233" s="0" t="s">
        <v>117</v>
      </c>
      <c r="B8233" s="0" t="s">
        <v>118</v>
      </c>
      <c r="C8233" s="0" t="s">
        <v>84</v>
      </c>
      <c r="D8233" s="0" t="s">
        <v>87</v>
      </c>
      <c r="E8233" s="0" t="n">
        <v>2025</v>
      </c>
      <c r="F8233" s="5" t="n">
        <v>0.0938546322622673</v>
      </c>
      <c r="G8233" s="10" t="s">
        <v>4</v>
      </c>
    </row>
    <row r="8234" customFormat="false" ht="14.25" hidden="true" customHeight="false" outlineLevel="0" collapsed="false">
      <c r="A8234" s="0" t="s">
        <v>117</v>
      </c>
      <c r="B8234" s="0" t="s">
        <v>118</v>
      </c>
      <c r="C8234" s="0" t="s">
        <v>84</v>
      </c>
      <c r="D8234" s="0" t="s">
        <v>87</v>
      </c>
      <c r="E8234" s="0" t="n">
        <v>2026</v>
      </c>
      <c r="F8234" s="5" t="n">
        <v>0.138114131821984</v>
      </c>
      <c r="G8234" s="10" t="s">
        <v>4</v>
      </c>
    </row>
    <row r="8235" customFormat="false" ht="14.25" hidden="true" customHeight="false" outlineLevel="0" collapsed="false">
      <c r="A8235" s="0" t="s">
        <v>117</v>
      </c>
      <c r="B8235" s="0" t="s">
        <v>118</v>
      </c>
      <c r="C8235" s="0" t="s">
        <v>84</v>
      </c>
      <c r="D8235" s="0" t="s">
        <v>87</v>
      </c>
      <c r="E8235" s="0" t="n">
        <v>2027</v>
      </c>
      <c r="F8235" s="5" t="n">
        <v>0.162924945934124</v>
      </c>
      <c r="G8235" s="10" t="s">
        <v>4</v>
      </c>
    </row>
    <row r="8236" customFormat="false" ht="14.25" hidden="true" customHeight="false" outlineLevel="0" collapsed="false">
      <c r="A8236" s="0" t="s">
        <v>117</v>
      </c>
      <c r="B8236" s="0" t="s">
        <v>118</v>
      </c>
      <c r="C8236" s="0" t="s">
        <v>84</v>
      </c>
      <c r="D8236" s="0" t="s">
        <v>87</v>
      </c>
      <c r="E8236" s="0" t="n">
        <v>2028</v>
      </c>
      <c r="F8236" s="5" t="n">
        <v>0.210860077907678</v>
      </c>
      <c r="G8236" s="10" t="s">
        <v>4</v>
      </c>
    </row>
    <row r="8237" customFormat="false" ht="14.25" hidden="true" customHeight="false" outlineLevel="0" collapsed="false">
      <c r="A8237" s="0" t="s">
        <v>117</v>
      </c>
      <c r="B8237" s="0" t="s">
        <v>118</v>
      </c>
      <c r="C8237" s="0" t="s">
        <v>84</v>
      </c>
      <c r="D8237" s="0" t="s">
        <v>87</v>
      </c>
      <c r="E8237" s="0" t="n">
        <v>2029</v>
      </c>
      <c r="F8237" s="5" t="n">
        <v>0.466050233066156</v>
      </c>
      <c r="G8237" s="10" t="s">
        <v>4</v>
      </c>
    </row>
    <row r="8238" customFormat="false" ht="14.25" hidden="true" customHeight="false" outlineLevel="0" collapsed="false">
      <c r="A8238" s="0" t="s">
        <v>117</v>
      </c>
      <c r="B8238" s="0" t="s">
        <v>118</v>
      </c>
      <c r="C8238" s="0" t="s">
        <v>84</v>
      </c>
      <c r="D8238" s="0" t="s">
        <v>87</v>
      </c>
      <c r="E8238" s="0" t="n">
        <v>2030</v>
      </c>
      <c r="F8238" s="5" t="n">
        <v>0.526004500584936</v>
      </c>
      <c r="G8238" s="10" t="s">
        <v>4</v>
      </c>
    </row>
    <row r="8239" customFormat="false" ht="14.25" hidden="true" customHeight="false" outlineLevel="0" collapsed="false">
      <c r="A8239" s="0" t="s">
        <v>117</v>
      </c>
      <c r="B8239" s="0" t="s">
        <v>118</v>
      </c>
      <c r="C8239" s="0" t="s">
        <v>84</v>
      </c>
      <c r="D8239" s="0" t="s">
        <v>87</v>
      </c>
      <c r="E8239" s="0" t="n">
        <v>2031</v>
      </c>
      <c r="F8239" s="5" t="n">
        <v>0.609517887655775</v>
      </c>
      <c r="G8239" s="10" t="s">
        <v>4</v>
      </c>
    </row>
    <row r="8240" customFormat="false" ht="14.25" hidden="true" customHeight="false" outlineLevel="0" collapsed="false">
      <c r="A8240" s="0" t="s">
        <v>117</v>
      </c>
      <c r="B8240" s="0" t="s">
        <v>118</v>
      </c>
      <c r="C8240" s="0" t="s">
        <v>84</v>
      </c>
      <c r="D8240" s="0" t="s">
        <v>87</v>
      </c>
      <c r="E8240" s="0" t="n">
        <v>2032</v>
      </c>
      <c r="F8240" s="5" t="n">
        <v>1.29431020288929</v>
      </c>
      <c r="G8240" s="10" t="s">
        <v>4</v>
      </c>
    </row>
    <row r="8241" customFormat="false" ht="14.25" hidden="true" customHeight="false" outlineLevel="0" collapsed="false">
      <c r="A8241" s="0" t="s">
        <v>117</v>
      </c>
      <c r="B8241" s="0" t="s">
        <v>118</v>
      </c>
      <c r="C8241" s="0" t="s">
        <v>84</v>
      </c>
      <c r="D8241" s="0" t="s">
        <v>87</v>
      </c>
      <c r="E8241" s="0" t="n">
        <v>2033</v>
      </c>
      <c r="F8241" s="5" t="n">
        <v>1.36836313454916</v>
      </c>
      <c r="G8241" s="10" t="s">
        <v>4</v>
      </c>
    </row>
    <row r="8242" customFormat="false" ht="14.25" hidden="true" customHeight="false" outlineLevel="0" collapsed="false">
      <c r="A8242" s="0" t="s">
        <v>117</v>
      </c>
      <c r="B8242" s="0" t="s">
        <v>118</v>
      </c>
      <c r="C8242" s="0" t="s">
        <v>84</v>
      </c>
      <c r="D8242" s="0" t="s">
        <v>87</v>
      </c>
      <c r="E8242" s="0" t="n">
        <v>2034</v>
      </c>
      <c r="F8242" s="5" t="n">
        <v>1.73313661964192</v>
      </c>
      <c r="G8242" s="10" t="s">
        <v>4</v>
      </c>
    </row>
    <row r="8243" customFormat="false" ht="14.25" hidden="true" customHeight="false" outlineLevel="0" collapsed="false">
      <c r="A8243" s="0" t="s">
        <v>117</v>
      </c>
      <c r="B8243" s="0" t="s">
        <v>118</v>
      </c>
      <c r="C8243" s="0" t="s">
        <v>84</v>
      </c>
      <c r="D8243" s="0" t="s">
        <v>87</v>
      </c>
      <c r="E8243" s="0" t="n">
        <v>2035</v>
      </c>
      <c r="F8243" s="5" t="n">
        <v>2.12895270474353</v>
      </c>
      <c r="G8243" s="10" t="s">
        <v>4</v>
      </c>
    </row>
    <row r="8244" customFormat="false" ht="14.25" hidden="true" customHeight="false" outlineLevel="0" collapsed="false">
      <c r="A8244" s="0" t="s">
        <v>117</v>
      </c>
      <c r="B8244" s="0" t="s">
        <v>118</v>
      </c>
      <c r="C8244" s="0" t="s">
        <v>84</v>
      </c>
      <c r="D8244" s="0" t="s">
        <v>87</v>
      </c>
      <c r="E8244" s="0" t="n">
        <v>2036</v>
      </c>
      <c r="F8244" s="5" t="n">
        <v>2.53447745168542</v>
      </c>
      <c r="G8244" s="10" t="s">
        <v>4</v>
      </c>
    </row>
    <row r="8245" customFormat="false" ht="14.25" hidden="true" customHeight="false" outlineLevel="0" collapsed="false">
      <c r="A8245" s="0" t="s">
        <v>117</v>
      </c>
      <c r="B8245" s="0" t="s">
        <v>118</v>
      </c>
      <c r="C8245" s="0" t="s">
        <v>84</v>
      </c>
      <c r="D8245" s="0" t="s">
        <v>87</v>
      </c>
      <c r="E8245" s="0" t="n">
        <v>2037</v>
      </c>
      <c r="F8245" s="5" t="n">
        <v>2.96814885051062</v>
      </c>
      <c r="G8245" s="10" t="s">
        <v>4</v>
      </c>
    </row>
    <row r="8246" customFormat="false" ht="14.25" hidden="true" customHeight="false" outlineLevel="0" collapsed="false">
      <c r="A8246" s="0" t="s">
        <v>117</v>
      </c>
      <c r="B8246" s="0" t="s">
        <v>118</v>
      </c>
      <c r="C8246" s="0" t="s">
        <v>84</v>
      </c>
      <c r="D8246" s="0" t="s">
        <v>87</v>
      </c>
      <c r="E8246" s="0" t="n">
        <v>2038</v>
      </c>
      <c r="F8246" s="5" t="n">
        <v>3.44934476004357</v>
      </c>
      <c r="G8246" s="10" t="s">
        <v>4</v>
      </c>
    </row>
    <row r="8247" customFormat="false" ht="14.25" hidden="true" customHeight="false" outlineLevel="0" collapsed="false">
      <c r="A8247" s="0" t="s">
        <v>117</v>
      </c>
      <c r="B8247" s="0" t="s">
        <v>118</v>
      </c>
      <c r="C8247" s="0" t="s">
        <v>84</v>
      </c>
      <c r="D8247" s="0" t="s">
        <v>87</v>
      </c>
      <c r="E8247" s="0" t="n">
        <v>2039</v>
      </c>
      <c r="F8247" s="5" t="n">
        <v>3.96969010955532</v>
      </c>
      <c r="G8247" s="10" t="s">
        <v>4</v>
      </c>
    </row>
    <row r="8248" customFormat="false" ht="14.25" hidden="true" customHeight="false" outlineLevel="0" collapsed="false">
      <c r="A8248" s="0" t="s">
        <v>117</v>
      </c>
      <c r="B8248" s="0" t="s">
        <v>118</v>
      </c>
      <c r="C8248" s="0" t="s">
        <v>84</v>
      </c>
      <c r="D8248" s="0" t="s">
        <v>87</v>
      </c>
      <c r="E8248" s="0" t="n">
        <v>2040</v>
      </c>
      <c r="F8248" s="5" t="n">
        <v>4.49331262821166</v>
      </c>
      <c r="G8248" s="10" t="s">
        <v>4</v>
      </c>
    </row>
    <row r="8249" customFormat="false" ht="14.25" hidden="true" customHeight="false" outlineLevel="0" collapsed="false">
      <c r="A8249" s="0" t="s">
        <v>117</v>
      </c>
      <c r="B8249" s="0" t="s">
        <v>118</v>
      </c>
      <c r="C8249" s="0" t="s">
        <v>84</v>
      </c>
      <c r="D8249" s="0" t="s">
        <v>88</v>
      </c>
      <c r="E8249" s="0" t="n">
        <v>2024</v>
      </c>
      <c r="F8249" s="5" t="n">
        <v>0</v>
      </c>
      <c r="G8249" s="10" t="s">
        <v>4</v>
      </c>
    </row>
    <row r="8250" customFormat="false" ht="14.25" hidden="true" customHeight="false" outlineLevel="0" collapsed="false">
      <c r="A8250" s="0" t="s">
        <v>117</v>
      </c>
      <c r="B8250" s="0" t="s">
        <v>118</v>
      </c>
      <c r="C8250" s="0" t="s">
        <v>84</v>
      </c>
      <c r="D8250" s="0" t="s">
        <v>88</v>
      </c>
      <c r="E8250" s="0" t="n">
        <v>2025</v>
      </c>
      <c r="F8250" s="5" t="n">
        <v>0.0382366768707325</v>
      </c>
      <c r="G8250" s="10" t="s">
        <v>4</v>
      </c>
    </row>
    <row r="8251" customFormat="false" ht="14.25" hidden="true" customHeight="false" outlineLevel="0" collapsed="false">
      <c r="A8251" s="0" t="s">
        <v>117</v>
      </c>
      <c r="B8251" s="0" t="s">
        <v>118</v>
      </c>
      <c r="C8251" s="0" t="s">
        <v>84</v>
      </c>
      <c r="D8251" s="0" t="s">
        <v>88</v>
      </c>
      <c r="E8251" s="0" t="n">
        <v>2026</v>
      </c>
      <c r="F8251" s="5" t="n">
        <v>0.0308601756275006</v>
      </c>
      <c r="G8251" s="10" t="s">
        <v>4</v>
      </c>
    </row>
    <row r="8252" customFormat="false" ht="14.25" hidden="true" customHeight="false" outlineLevel="0" collapsed="false">
      <c r="A8252" s="0" t="s">
        <v>117</v>
      </c>
      <c r="B8252" s="0" t="s">
        <v>118</v>
      </c>
      <c r="C8252" s="0" t="s">
        <v>84</v>
      </c>
      <c r="D8252" s="0" t="s">
        <v>88</v>
      </c>
      <c r="E8252" s="0" t="n">
        <v>2027</v>
      </c>
      <c r="F8252" s="5" t="n">
        <v>0.0261989567032774</v>
      </c>
      <c r="G8252" s="10" t="s">
        <v>4</v>
      </c>
    </row>
    <row r="8253" customFormat="false" ht="14.25" hidden="true" customHeight="false" outlineLevel="0" collapsed="false">
      <c r="A8253" s="0" t="s">
        <v>117</v>
      </c>
      <c r="B8253" s="0" t="s">
        <v>118</v>
      </c>
      <c r="C8253" s="0" t="s">
        <v>84</v>
      </c>
      <c r="D8253" s="0" t="s">
        <v>88</v>
      </c>
      <c r="E8253" s="0" t="n">
        <v>2028</v>
      </c>
      <c r="F8253" s="5" t="n">
        <v>0.0345558863900724</v>
      </c>
      <c r="G8253" s="10" t="s">
        <v>4</v>
      </c>
    </row>
    <row r="8254" customFormat="false" ht="14.25" hidden="true" customHeight="false" outlineLevel="0" collapsed="false">
      <c r="A8254" s="0" t="s">
        <v>117</v>
      </c>
      <c r="B8254" s="0" t="s">
        <v>118</v>
      </c>
      <c r="C8254" s="0" t="s">
        <v>84</v>
      </c>
      <c r="D8254" s="0" t="s">
        <v>88</v>
      </c>
      <c r="E8254" s="0" t="n">
        <v>2029</v>
      </c>
      <c r="F8254" s="5" t="n">
        <v>0.0880113645728168</v>
      </c>
      <c r="G8254" s="10" t="s">
        <v>4</v>
      </c>
    </row>
    <row r="8255" customFormat="false" ht="14.25" hidden="true" customHeight="false" outlineLevel="0" collapsed="false">
      <c r="A8255" s="0" t="s">
        <v>117</v>
      </c>
      <c r="B8255" s="0" t="s">
        <v>118</v>
      </c>
      <c r="C8255" s="0" t="s">
        <v>84</v>
      </c>
      <c r="D8255" s="0" t="s">
        <v>88</v>
      </c>
      <c r="E8255" s="0" t="n">
        <v>2030</v>
      </c>
      <c r="F8255" s="5" t="n">
        <v>0.119819717220875</v>
      </c>
      <c r="G8255" s="10" t="s">
        <v>4</v>
      </c>
    </row>
    <row r="8256" customFormat="false" ht="14.25" hidden="true" customHeight="false" outlineLevel="0" collapsed="false">
      <c r="A8256" s="0" t="s">
        <v>117</v>
      </c>
      <c r="B8256" s="0" t="s">
        <v>118</v>
      </c>
      <c r="C8256" s="0" t="s">
        <v>84</v>
      </c>
      <c r="D8256" s="0" t="s">
        <v>88</v>
      </c>
      <c r="E8256" s="0" t="n">
        <v>2031</v>
      </c>
      <c r="F8256" s="5" t="n">
        <v>0.164358554402697</v>
      </c>
      <c r="G8256" s="10" t="s">
        <v>4</v>
      </c>
    </row>
    <row r="8257" customFormat="false" ht="14.25" hidden="true" customHeight="false" outlineLevel="0" collapsed="false">
      <c r="A8257" s="0" t="s">
        <v>117</v>
      </c>
      <c r="B8257" s="0" t="s">
        <v>118</v>
      </c>
      <c r="C8257" s="0" t="s">
        <v>84</v>
      </c>
      <c r="D8257" s="0" t="s">
        <v>88</v>
      </c>
      <c r="E8257" s="0" t="n">
        <v>2032</v>
      </c>
      <c r="F8257" s="5" t="n">
        <v>0.390765342850193</v>
      </c>
      <c r="G8257" s="10" t="s">
        <v>4</v>
      </c>
    </row>
    <row r="8258" customFormat="false" ht="14.25" hidden="true" customHeight="false" outlineLevel="0" collapsed="false">
      <c r="A8258" s="0" t="s">
        <v>117</v>
      </c>
      <c r="B8258" s="0" t="s">
        <v>118</v>
      </c>
      <c r="C8258" s="0" t="s">
        <v>84</v>
      </c>
      <c r="D8258" s="0" t="s">
        <v>88</v>
      </c>
      <c r="E8258" s="0" t="n">
        <v>2033</v>
      </c>
      <c r="F8258" s="5" t="n">
        <v>0.446654836426369</v>
      </c>
      <c r="G8258" s="10" t="s">
        <v>4</v>
      </c>
    </row>
    <row r="8259" customFormat="false" ht="14.25" hidden="true" customHeight="false" outlineLevel="0" collapsed="false">
      <c r="A8259" s="0" t="s">
        <v>117</v>
      </c>
      <c r="B8259" s="0" t="s">
        <v>118</v>
      </c>
      <c r="C8259" s="0" t="s">
        <v>84</v>
      </c>
      <c r="D8259" s="0" t="s">
        <v>88</v>
      </c>
      <c r="E8259" s="0" t="n">
        <v>2034</v>
      </c>
      <c r="F8259" s="5" t="n">
        <v>0.605805440793399</v>
      </c>
      <c r="G8259" s="10" t="s">
        <v>4</v>
      </c>
    </row>
    <row r="8260" customFormat="false" ht="14.25" hidden="true" customHeight="false" outlineLevel="0" collapsed="false">
      <c r="A8260" s="0" t="s">
        <v>117</v>
      </c>
      <c r="B8260" s="0" t="s">
        <v>118</v>
      </c>
      <c r="C8260" s="0" t="s">
        <v>84</v>
      </c>
      <c r="D8260" s="0" t="s">
        <v>88</v>
      </c>
      <c r="E8260" s="0" t="n">
        <v>2035</v>
      </c>
      <c r="F8260" s="5" t="n">
        <v>0.788147867147126</v>
      </c>
      <c r="G8260" s="10" t="s">
        <v>4</v>
      </c>
    </row>
    <row r="8261" customFormat="false" ht="14.25" hidden="true" customHeight="false" outlineLevel="0" collapsed="false">
      <c r="A8261" s="0" t="s">
        <v>117</v>
      </c>
      <c r="B8261" s="0" t="s">
        <v>118</v>
      </c>
      <c r="C8261" s="0" t="s">
        <v>84</v>
      </c>
      <c r="D8261" s="0" t="s">
        <v>88</v>
      </c>
      <c r="E8261" s="0" t="n">
        <v>2036</v>
      </c>
      <c r="F8261" s="5" t="n">
        <v>0.981996926471174</v>
      </c>
      <c r="G8261" s="10" t="s">
        <v>4</v>
      </c>
    </row>
    <row r="8262" customFormat="false" ht="14.25" hidden="true" customHeight="false" outlineLevel="0" collapsed="false">
      <c r="A8262" s="0" t="s">
        <v>117</v>
      </c>
      <c r="B8262" s="0" t="s">
        <v>118</v>
      </c>
      <c r="C8262" s="0" t="s">
        <v>84</v>
      </c>
      <c r="D8262" s="0" t="s">
        <v>88</v>
      </c>
      <c r="E8262" s="0" t="n">
        <v>2037</v>
      </c>
      <c r="F8262" s="5" t="n">
        <v>1.19219517137298</v>
      </c>
      <c r="G8262" s="10" t="s">
        <v>4</v>
      </c>
    </row>
    <row r="8263" customFormat="false" ht="14.25" hidden="true" customHeight="false" outlineLevel="0" collapsed="false">
      <c r="A8263" s="0" t="s">
        <v>117</v>
      </c>
      <c r="B8263" s="0" t="s">
        <v>118</v>
      </c>
      <c r="C8263" s="0" t="s">
        <v>84</v>
      </c>
      <c r="D8263" s="0" t="s">
        <v>88</v>
      </c>
      <c r="E8263" s="0" t="n">
        <v>2038</v>
      </c>
      <c r="F8263" s="5" t="n">
        <v>1.42192327978729</v>
      </c>
      <c r="G8263" s="10" t="s">
        <v>4</v>
      </c>
    </row>
    <row r="8264" customFormat="false" ht="14.25" hidden="true" customHeight="false" outlineLevel="0" collapsed="false">
      <c r="A8264" s="0" t="s">
        <v>117</v>
      </c>
      <c r="B8264" s="0" t="s">
        <v>118</v>
      </c>
      <c r="C8264" s="0" t="s">
        <v>84</v>
      </c>
      <c r="D8264" s="0" t="s">
        <v>88</v>
      </c>
      <c r="E8264" s="0" t="n">
        <v>2039</v>
      </c>
      <c r="F8264" s="5" t="n">
        <v>1.66052741464317</v>
      </c>
      <c r="G8264" s="10" t="s">
        <v>4</v>
      </c>
    </row>
    <row r="8265" customFormat="false" ht="14.25" hidden="true" customHeight="false" outlineLevel="0" collapsed="false">
      <c r="A8265" s="0" t="s">
        <v>117</v>
      </c>
      <c r="B8265" s="0" t="s">
        <v>118</v>
      </c>
      <c r="C8265" s="0" t="s">
        <v>84</v>
      </c>
      <c r="D8265" s="0" t="s">
        <v>88</v>
      </c>
      <c r="E8265" s="0" t="n">
        <v>2040</v>
      </c>
      <c r="F8265" s="5" t="n">
        <v>1.90015293673357</v>
      </c>
      <c r="G8265" s="10" t="s">
        <v>4</v>
      </c>
    </row>
    <row r="8266" customFormat="false" ht="14.25" hidden="true" customHeight="false" outlineLevel="0" collapsed="false">
      <c r="A8266" s="0" t="s">
        <v>117</v>
      </c>
      <c r="B8266" s="0" t="s">
        <v>118</v>
      </c>
      <c r="C8266" s="0" t="s">
        <v>84</v>
      </c>
      <c r="D8266" s="0" t="s">
        <v>89</v>
      </c>
      <c r="E8266" s="0" t="n">
        <v>2024</v>
      </c>
      <c r="F8266" s="5" t="n">
        <v>0</v>
      </c>
      <c r="G8266" s="10" t="s">
        <v>4</v>
      </c>
    </row>
    <row r="8267" customFormat="false" ht="14.25" hidden="true" customHeight="false" outlineLevel="0" collapsed="false">
      <c r="A8267" s="0" t="s">
        <v>117</v>
      </c>
      <c r="B8267" s="0" t="s">
        <v>118</v>
      </c>
      <c r="C8267" s="0" t="s">
        <v>84</v>
      </c>
      <c r="D8267" s="0" t="s">
        <v>89</v>
      </c>
      <c r="E8267" s="0" t="n">
        <v>2025</v>
      </c>
      <c r="F8267" s="5" t="n">
        <v>2.15894628838232</v>
      </c>
      <c r="G8267" s="10" t="s">
        <v>4</v>
      </c>
    </row>
    <row r="8268" customFormat="false" ht="14.25" hidden="true" customHeight="false" outlineLevel="0" collapsed="false">
      <c r="A8268" s="0" t="s">
        <v>117</v>
      </c>
      <c r="B8268" s="0" t="s">
        <v>118</v>
      </c>
      <c r="C8268" s="0" t="s">
        <v>84</v>
      </c>
      <c r="D8268" s="0" t="s">
        <v>89</v>
      </c>
      <c r="E8268" s="0" t="n">
        <v>2026</v>
      </c>
      <c r="F8268" s="5" t="n">
        <v>2.03449757721228</v>
      </c>
      <c r="G8268" s="10" t="s">
        <v>4</v>
      </c>
    </row>
    <row r="8269" customFormat="false" ht="14.25" hidden="true" customHeight="false" outlineLevel="0" collapsed="false">
      <c r="A8269" s="0" t="s">
        <v>117</v>
      </c>
      <c r="B8269" s="0" t="s">
        <v>118</v>
      </c>
      <c r="C8269" s="0" t="s">
        <v>84</v>
      </c>
      <c r="D8269" s="0" t="s">
        <v>89</v>
      </c>
      <c r="E8269" s="0" t="n">
        <v>2027</v>
      </c>
      <c r="F8269" s="5" t="n">
        <v>1.76296747968018</v>
      </c>
      <c r="G8269" s="10" t="s">
        <v>4</v>
      </c>
    </row>
    <row r="8270" customFormat="false" ht="14.25" hidden="true" customHeight="false" outlineLevel="0" collapsed="false">
      <c r="A8270" s="0" t="s">
        <v>117</v>
      </c>
      <c r="B8270" s="0" t="s">
        <v>118</v>
      </c>
      <c r="C8270" s="0" t="s">
        <v>84</v>
      </c>
      <c r="D8270" s="0" t="s">
        <v>89</v>
      </c>
      <c r="E8270" s="0" t="n">
        <v>2028</v>
      </c>
      <c r="F8270" s="5" t="n">
        <v>1.78881135549465</v>
      </c>
      <c r="G8270" s="10" t="s">
        <v>4</v>
      </c>
    </row>
    <row r="8271" customFormat="false" ht="14.25" hidden="true" customHeight="false" outlineLevel="0" collapsed="false">
      <c r="A8271" s="0" t="s">
        <v>117</v>
      </c>
      <c r="B8271" s="0" t="s">
        <v>118</v>
      </c>
      <c r="C8271" s="0" t="s">
        <v>84</v>
      </c>
      <c r="D8271" s="0" t="s">
        <v>89</v>
      </c>
      <c r="E8271" s="0" t="n">
        <v>2029</v>
      </c>
      <c r="F8271" s="5" t="n">
        <v>3.25896325099038</v>
      </c>
      <c r="G8271" s="10" t="s">
        <v>4</v>
      </c>
    </row>
    <row r="8272" customFormat="false" ht="14.25" hidden="true" customHeight="false" outlineLevel="0" collapsed="false">
      <c r="A8272" s="0" t="s">
        <v>117</v>
      </c>
      <c r="B8272" s="0" t="s">
        <v>118</v>
      </c>
      <c r="C8272" s="0" t="s">
        <v>84</v>
      </c>
      <c r="D8272" s="0" t="s">
        <v>89</v>
      </c>
      <c r="E8272" s="0" t="n">
        <v>2030</v>
      </c>
      <c r="F8272" s="5" t="n">
        <v>3.09880373861838</v>
      </c>
      <c r="G8272" s="10" t="s">
        <v>4</v>
      </c>
    </row>
    <row r="8273" customFormat="false" ht="14.25" hidden="true" customHeight="false" outlineLevel="0" collapsed="false">
      <c r="A8273" s="0" t="s">
        <v>117</v>
      </c>
      <c r="B8273" s="0" t="s">
        <v>118</v>
      </c>
      <c r="C8273" s="0" t="s">
        <v>84</v>
      </c>
      <c r="D8273" s="0" t="s">
        <v>89</v>
      </c>
      <c r="E8273" s="0" t="n">
        <v>2031</v>
      </c>
      <c r="F8273" s="5" t="n">
        <v>3.26776560930429</v>
      </c>
      <c r="G8273" s="10" t="s">
        <v>4</v>
      </c>
    </row>
    <row r="8274" customFormat="false" ht="14.25" hidden="true" customHeight="false" outlineLevel="0" collapsed="false">
      <c r="A8274" s="0" t="s">
        <v>117</v>
      </c>
      <c r="B8274" s="0" t="s">
        <v>118</v>
      </c>
      <c r="C8274" s="0" t="s">
        <v>84</v>
      </c>
      <c r="D8274" s="0" t="s">
        <v>89</v>
      </c>
      <c r="E8274" s="0" t="n">
        <v>2032</v>
      </c>
      <c r="F8274" s="5" t="n">
        <v>6.51552242434889</v>
      </c>
      <c r="G8274" s="10" t="s">
        <v>4</v>
      </c>
    </row>
    <row r="8275" customFormat="false" ht="14.25" hidden="true" customHeight="false" outlineLevel="0" collapsed="false">
      <c r="A8275" s="0" t="s">
        <v>117</v>
      </c>
      <c r="B8275" s="0" t="s">
        <v>118</v>
      </c>
      <c r="C8275" s="0" t="s">
        <v>84</v>
      </c>
      <c r="D8275" s="0" t="s">
        <v>89</v>
      </c>
      <c r="E8275" s="0" t="n">
        <v>2033</v>
      </c>
      <c r="F8275" s="5" t="n">
        <v>6.92227675138952</v>
      </c>
      <c r="G8275" s="10" t="s">
        <v>4</v>
      </c>
    </row>
    <row r="8276" customFormat="false" ht="14.25" hidden="true" customHeight="false" outlineLevel="0" collapsed="false">
      <c r="A8276" s="0" t="s">
        <v>117</v>
      </c>
      <c r="B8276" s="0" t="s">
        <v>118</v>
      </c>
      <c r="C8276" s="0" t="s">
        <v>84</v>
      </c>
      <c r="D8276" s="0" t="s">
        <v>89</v>
      </c>
      <c r="E8276" s="0" t="n">
        <v>2034</v>
      </c>
      <c r="F8276" s="5" t="n">
        <v>8.62804940872656</v>
      </c>
      <c r="G8276" s="10" t="s">
        <v>4</v>
      </c>
    </row>
    <row r="8277" customFormat="false" ht="14.25" hidden="true" customHeight="false" outlineLevel="0" collapsed="false">
      <c r="A8277" s="0" t="s">
        <v>117</v>
      </c>
      <c r="B8277" s="0" t="s">
        <v>118</v>
      </c>
      <c r="C8277" s="0" t="s">
        <v>84</v>
      </c>
      <c r="D8277" s="0" t="s">
        <v>89</v>
      </c>
      <c r="E8277" s="0" t="n">
        <v>2035</v>
      </c>
      <c r="F8277" s="5" t="n">
        <v>10.5539310959367</v>
      </c>
      <c r="G8277" s="10" t="s">
        <v>4</v>
      </c>
    </row>
    <row r="8278" customFormat="false" ht="14.25" hidden="true" customHeight="false" outlineLevel="0" collapsed="false">
      <c r="A8278" s="0" t="s">
        <v>117</v>
      </c>
      <c r="B8278" s="0" t="s">
        <v>118</v>
      </c>
      <c r="C8278" s="0" t="s">
        <v>84</v>
      </c>
      <c r="D8278" s="0" t="s">
        <v>89</v>
      </c>
      <c r="E8278" s="0" t="n">
        <v>2036</v>
      </c>
      <c r="F8278" s="5" t="n">
        <v>12.6027488789392</v>
      </c>
      <c r="G8278" s="10" t="s">
        <v>4</v>
      </c>
    </row>
    <row r="8279" customFormat="false" ht="14.25" hidden="true" customHeight="false" outlineLevel="0" collapsed="false">
      <c r="A8279" s="0" t="s">
        <v>117</v>
      </c>
      <c r="B8279" s="0" t="s">
        <v>118</v>
      </c>
      <c r="C8279" s="0" t="s">
        <v>84</v>
      </c>
      <c r="D8279" s="0" t="s">
        <v>89</v>
      </c>
      <c r="E8279" s="0" t="n">
        <v>2037</v>
      </c>
      <c r="F8279" s="5" t="n">
        <v>14.6351816124311</v>
      </c>
      <c r="G8279" s="10" t="s">
        <v>4</v>
      </c>
    </row>
    <row r="8280" customFormat="false" ht="14.25" hidden="true" customHeight="false" outlineLevel="0" collapsed="false">
      <c r="A8280" s="0" t="s">
        <v>117</v>
      </c>
      <c r="B8280" s="0" t="s">
        <v>118</v>
      </c>
      <c r="C8280" s="0" t="s">
        <v>84</v>
      </c>
      <c r="D8280" s="0" t="s">
        <v>89</v>
      </c>
      <c r="E8280" s="0" t="n">
        <v>2038</v>
      </c>
      <c r="F8280" s="5" t="n">
        <v>16.8863782186207</v>
      </c>
      <c r="G8280" s="10" t="s">
        <v>4</v>
      </c>
    </row>
    <row r="8281" customFormat="false" ht="14.25" hidden="true" customHeight="false" outlineLevel="0" collapsed="false">
      <c r="A8281" s="0" t="s">
        <v>117</v>
      </c>
      <c r="B8281" s="0" t="s">
        <v>118</v>
      </c>
      <c r="C8281" s="0" t="s">
        <v>84</v>
      </c>
      <c r="D8281" s="0" t="s">
        <v>89</v>
      </c>
      <c r="E8281" s="0" t="n">
        <v>2039</v>
      </c>
      <c r="F8281" s="5" t="n">
        <v>19.3812534148192</v>
      </c>
      <c r="G8281" s="10" t="s">
        <v>4</v>
      </c>
    </row>
    <row r="8282" customFormat="false" ht="14.25" hidden="true" customHeight="false" outlineLevel="0" collapsed="false">
      <c r="A8282" s="0" t="s">
        <v>117</v>
      </c>
      <c r="B8282" s="0" t="s">
        <v>118</v>
      </c>
      <c r="C8282" s="0" t="s">
        <v>84</v>
      </c>
      <c r="D8282" s="0" t="s">
        <v>89</v>
      </c>
      <c r="E8282" s="0" t="n">
        <v>2040</v>
      </c>
      <c r="F8282" s="5" t="n">
        <v>22.204849462478</v>
      </c>
      <c r="G8282" s="10" t="s">
        <v>4</v>
      </c>
    </row>
    <row r="8283" customFormat="false" ht="14.25" hidden="true" customHeight="false" outlineLevel="0" collapsed="false">
      <c r="A8283" s="0" t="s">
        <v>117</v>
      </c>
      <c r="B8283" s="0" t="s">
        <v>118</v>
      </c>
      <c r="C8283" s="0" t="s">
        <v>84</v>
      </c>
      <c r="D8283" s="0" t="s">
        <v>90</v>
      </c>
      <c r="E8283" s="0" t="n">
        <v>2024</v>
      </c>
      <c r="F8283" s="5" t="n">
        <v>0.00067366766847058</v>
      </c>
      <c r="G8283" s="10" t="s">
        <v>4</v>
      </c>
    </row>
    <row r="8284" customFormat="false" ht="14.25" hidden="true" customHeight="false" outlineLevel="0" collapsed="false">
      <c r="A8284" s="0" t="s">
        <v>117</v>
      </c>
      <c r="B8284" s="0" t="s">
        <v>118</v>
      </c>
      <c r="C8284" s="0" t="s">
        <v>84</v>
      </c>
      <c r="D8284" s="0" t="s">
        <v>90</v>
      </c>
      <c r="E8284" s="0" t="n">
        <v>2025</v>
      </c>
      <c r="F8284" s="5" t="n">
        <v>0.00131536508630991</v>
      </c>
      <c r="G8284" s="10" t="s">
        <v>4</v>
      </c>
    </row>
    <row r="8285" customFormat="false" ht="14.25" hidden="true" customHeight="false" outlineLevel="0" collapsed="false">
      <c r="A8285" s="0" t="s">
        <v>117</v>
      </c>
      <c r="B8285" s="0" t="s">
        <v>118</v>
      </c>
      <c r="C8285" s="0" t="s">
        <v>84</v>
      </c>
      <c r="D8285" s="0" t="s">
        <v>90</v>
      </c>
      <c r="E8285" s="0" t="n">
        <v>2026</v>
      </c>
      <c r="F8285" s="5" t="n">
        <v>0.00899477881410357</v>
      </c>
      <c r="G8285" s="10" t="s">
        <v>4</v>
      </c>
    </row>
    <row r="8286" customFormat="false" ht="14.25" hidden="true" customHeight="false" outlineLevel="0" collapsed="false">
      <c r="A8286" s="0" t="s">
        <v>117</v>
      </c>
      <c r="B8286" s="0" t="s">
        <v>118</v>
      </c>
      <c r="C8286" s="0" t="s">
        <v>84</v>
      </c>
      <c r="D8286" s="0" t="s">
        <v>90</v>
      </c>
      <c r="E8286" s="0" t="n">
        <v>2027</v>
      </c>
      <c r="F8286" s="5" t="n">
        <v>0.0298420062768551</v>
      </c>
      <c r="G8286" s="10" t="s">
        <v>4</v>
      </c>
    </row>
    <row r="8287" customFormat="false" ht="14.25" hidden="true" customHeight="false" outlineLevel="0" collapsed="false">
      <c r="A8287" s="0" t="s">
        <v>117</v>
      </c>
      <c r="B8287" s="0" t="s">
        <v>118</v>
      </c>
      <c r="C8287" s="0" t="s">
        <v>84</v>
      </c>
      <c r="D8287" s="0" t="s">
        <v>90</v>
      </c>
      <c r="E8287" s="0" t="n">
        <v>2028</v>
      </c>
      <c r="F8287" s="5" t="n">
        <v>0.0692268101127739</v>
      </c>
      <c r="G8287" s="10" t="s">
        <v>4</v>
      </c>
    </row>
    <row r="8288" customFormat="false" ht="14.25" hidden="true" customHeight="false" outlineLevel="0" collapsed="false">
      <c r="A8288" s="0" t="s">
        <v>117</v>
      </c>
      <c r="B8288" s="0" t="s">
        <v>118</v>
      </c>
      <c r="C8288" s="0" t="s">
        <v>84</v>
      </c>
      <c r="D8288" s="0" t="s">
        <v>90</v>
      </c>
      <c r="E8288" s="0" t="n">
        <v>2029</v>
      </c>
      <c r="F8288" s="5" t="n">
        <v>0.122195367977214</v>
      </c>
      <c r="G8288" s="10" t="s">
        <v>4</v>
      </c>
    </row>
    <row r="8289" customFormat="false" ht="14.25" hidden="true" customHeight="false" outlineLevel="0" collapsed="false">
      <c r="A8289" s="0" t="s">
        <v>117</v>
      </c>
      <c r="B8289" s="0" t="s">
        <v>118</v>
      </c>
      <c r="C8289" s="0" t="s">
        <v>84</v>
      </c>
      <c r="D8289" s="0" t="s">
        <v>90</v>
      </c>
      <c r="E8289" s="0" t="n">
        <v>2030</v>
      </c>
      <c r="F8289" s="5" t="n">
        <v>0.186617211737482</v>
      </c>
      <c r="G8289" s="10" t="s">
        <v>4</v>
      </c>
    </row>
    <row r="8290" customFormat="false" ht="14.25" hidden="true" customHeight="false" outlineLevel="0" collapsed="false">
      <c r="A8290" s="0" t="s">
        <v>117</v>
      </c>
      <c r="B8290" s="0" t="s">
        <v>118</v>
      </c>
      <c r="C8290" s="0" t="s">
        <v>84</v>
      </c>
      <c r="D8290" s="0" t="s">
        <v>90</v>
      </c>
      <c r="E8290" s="0" t="n">
        <v>2031</v>
      </c>
      <c r="F8290" s="5" t="n">
        <v>0.254947384578233</v>
      </c>
      <c r="G8290" s="10" t="s">
        <v>4</v>
      </c>
    </row>
    <row r="8291" customFormat="false" ht="14.25" hidden="true" customHeight="false" outlineLevel="0" collapsed="false">
      <c r="A8291" s="0" t="s">
        <v>117</v>
      </c>
      <c r="B8291" s="0" t="s">
        <v>118</v>
      </c>
      <c r="C8291" s="0" t="s">
        <v>84</v>
      </c>
      <c r="D8291" s="0" t="s">
        <v>90</v>
      </c>
      <c r="E8291" s="0" t="n">
        <v>2032</v>
      </c>
      <c r="F8291" s="5" t="n">
        <v>0.326039279035379</v>
      </c>
      <c r="G8291" s="10" t="s">
        <v>4</v>
      </c>
    </row>
    <row r="8292" customFormat="false" ht="14.25" hidden="true" customHeight="false" outlineLevel="0" collapsed="false">
      <c r="A8292" s="0" t="s">
        <v>117</v>
      </c>
      <c r="B8292" s="0" t="s">
        <v>118</v>
      </c>
      <c r="C8292" s="0" t="s">
        <v>84</v>
      </c>
      <c r="D8292" s="0" t="s">
        <v>90</v>
      </c>
      <c r="E8292" s="0" t="n">
        <v>2033</v>
      </c>
      <c r="F8292" s="5" t="n">
        <v>0.398474220673867</v>
      </c>
      <c r="G8292" s="10" t="s">
        <v>4</v>
      </c>
    </row>
    <row r="8293" customFormat="false" ht="14.25" hidden="true" customHeight="false" outlineLevel="0" collapsed="false">
      <c r="A8293" s="0" t="s">
        <v>117</v>
      </c>
      <c r="B8293" s="0" t="s">
        <v>118</v>
      </c>
      <c r="C8293" s="0" t="s">
        <v>84</v>
      </c>
      <c r="D8293" s="0" t="s">
        <v>90</v>
      </c>
      <c r="E8293" s="0" t="n">
        <v>2034</v>
      </c>
      <c r="F8293" s="5" t="n">
        <v>0.470294670801956</v>
      </c>
      <c r="G8293" s="10" t="s">
        <v>4</v>
      </c>
    </row>
    <row r="8294" customFormat="false" ht="14.25" hidden="true" customHeight="false" outlineLevel="0" collapsed="false">
      <c r="A8294" s="0" t="s">
        <v>117</v>
      </c>
      <c r="B8294" s="0" t="s">
        <v>118</v>
      </c>
      <c r="C8294" s="0" t="s">
        <v>84</v>
      </c>
      <c r="D8294" s="0" t="s">
        <v>90</v>
      </c>
      <c r="E8294" s="0" t="n">
        <v>2035</v>
      </c>
      <c r="F8294" s="5" t="n">
        <v>0.558463479484662</v>
      </c>
      <c r="G8294" s="10" t="s">
        <v>4</v>
      </c>
    </row>
    <row r="8295" customFormat="false" ht="14.25" hidden="true" customHeight="false" outlineLevel="0" collapsed="false">
      <c r="A8295" s="0" t="s">
        <v>117</v>
      </c>
      <c r="B8295" s="0" t="s">
        <v>118</v>
      </c>
      <c r="C8295" s="0" t="s">
        <v>84</v>
      </c>
      <c r="D8295" s="0" t="s">
        <v>90</v>
      </c>
      <c r="E8295" s="0" t="n">
        <v>2036</v>
      </c>
      <c r="F8295" s="5" t="n">
        <v>0.647968580952494</v>
      </c>
      <c r="G8295" s="10" t="s">
        <v>4</v>
      </c>
    </row>
    <row r="8296" customFormat="false" ht="14.25" hidden="true" customHeight="false" outlineLevel="0" collapsed="false">
      <c r="A8296" s="0" t="s">
        <v>117</v>
      </c>
      <c r="B8296" s="0" t="s">
        <v>118</v>
      </c>
      <c r="C8296" s="0" t="s">
        <v>84</v>
      </c>
      <c r="D8296" s="0" t="s">
        <v>90</v>
      </c>
      <c r="E8296" s="0" t="n">
        <v>2037</v>
      </c>
      <c r="F8296" s="5" t="n">
        <v>0.738136841148646</v>
      </c>
      <c r="G8296" s="10" t="s">
        <v>4</v>
      </c>
    </row>
    <row r="8297" customFormat="false" ht="14.25" hidden="true" customHeight="false" outlineLevel="0" collapsed="false">
      <c r="A8297" s="0" t="s">
        <v>117</v>
      </c>
      <c r="B8297" s="0" t="s">
        <v>118</v>
      </c>
      <c r="C8297" s="0" t="s">
        <v>84</v>
      </c>
      <c r="D8297" s="0" t="s">
        <v>90</v>
      </c>
      <c r="E8297" s="0" t="n">
        <v>2038</v>
      </c>
      <c r="F8297" s="5" t="n">
        <v>0.828500882005688</v>
      </c>
      <c r="G8297" s="10" t="s">
        <v>4</v>
      </c>
    </row>
    <row r="8298" customFormat="false" ht="14.25" hidden="true" customHeight="false" outlineLevel="0" collapsed="false">
      <c r="A8298" s="0" t="s">
        <v>117</v>
      </c>
      <c r="B8298" s="0" t="s">
        <v>118</v>
      </c>
      <c r="C8298" s="0" t="s">
        <v>84</v>
      </c>
      <c r="D8298" s="0" t="s">
        <v>90</v>
      </c>
      <c r="E8298" s="0" t="n">
        <v>2039</v>
      </c>
      <c r="F8298" s="5" t="n">
        <v>0.91881711015457</v>
      </c>
      <c r="G8298" s="10" t="s">
        <v>4</v>
      </c>
    </row>
    <row r="8299" customFormat="false" ht="14.25" hidden="true" customHeight="false" outlineLevel="0" collapsed="false">
      <c r="A8299" s="0" t="s">
        <v>117</v>
      </c>
      <c r="B8299" s="0" t="s">
        <v>118</v>
      </c>
      <c r="C8299" s="0" t="s">
        <v>84</v>
      </c>
      <c r="D8299" s="0" t="s">
        <v>90</v>
      </c>
      <c r="E8299" s="0" t="n">
        <v>2040</v>
      </c>
      <c r="F8299" s="5" t="n">
        <v>1.01065275133159</v>
      </c>
      <c r="G8299" s="10" t="s">
        <v>4</v>
      </c>
    </row>
    <row r="8300" customFormat="false" ht="14.25" hidden="true" customHeight="false" outlineLevel="0" collapsed="false">
      <c r="A8300" s="0" t="s">
        <v>117</v>
      </c>
      <c r="B8300" s="0" t="s">
        <v>118</v>
      </c>
      <c r="C8300" s="0" t="s">
        <v>84</v>
      </c>
      <c r="D8300" s="0" t="s">
        <v>91</v>
      </c>
      <c r="E8300" s="0" t="n">
        <v>2024</v>
      </c>
      <c r="F8300" s="5" t="n">
        <v>0.48332061941286</v>
      </c>
      <c r="G8300" s="10" t="s">
        <v>4</v>
      </c>
    </row>
    <row r="8301" customFormat="false" ht="14.25" hidden="true" customHeight="false" outlineLevel="0" collapsed="false">
      <c r="A8301" s="0" t="s">
        <v>117</v>
      </c>
      <c r="B8301" s="0" t="s">
        <v>118</v>
      </c>
      <c r="C8301" s="0" t="s">
        <v>84</v>
      </c>
      <c r="D8301" s="0" t="s">
        <v>91</v>
      </c>
      <c r="E8301" s="0" t="n">
        <v>2025</v>
      </c>
      <c r="F8301" s="5" t="n">
        <v>0.558659753519288</v>
      </c>
      <c r="G8301" s="10" t="s">
        <v>4</v>
      </c>
    </row>
    <row r="8302" customFormat="false" ht="14.25" hidden="true" customHeight="false" outlineLevel="0" collapsed="false">
      <c r="A8302" s="0" t="s">
        <v>117</v>
      </c>
      <c r="B8302" s="0" t="s">
        <v>118</v>
      </c>
      <c r="C8302" s="0" t="s">
        <v>84</v>
      </c>
      <c r="D8302" s="0" t="s">
        <v>91</v>
      </c>
      <c r="E8302" s="0" t="n">
        <v>2026</v>
      </c>
      <c r="F8302" s="5" t="n">
        <v>0.63634154249803</v>
      </c>
      <c r="G8302" s="10" t="s">
        <v>4</v>
      </c>
    </row>
    <row r="8303" customFormat="false" ht="14.25" hidden="true" customHeight="false" outlineLevel="0" collapsed="false">
      <c r="A8303" s="0" t="s">
        <v>117</v>
      </c>
      <c r="B8303" s="0" t="s">
        <v>118</v>
      </c>
      <c r="C8303" s="0" t="s">
        <v>84</v>
      </c>
      <c r="D8303" s="0" t="s">
        <v>91</v>
      </c>
      <c r="E8303" s="0" t="n">
        <v>2027</v>
      </c>
      <c r="F8303" s="5" t="n">
        <v>0.713204982228453</v>
      </c>
      <c r="G8303" s="10" t="s">
        <v>4</v>
      </c>
    </row>
    <row r="8304" customFormat="false" ht="14.25" hidden="true" customHeight="false" outlineLevel="0" collapsed="false">
      <c r="A8304" s="0" t="s">
        <v>117</v>
      </c>
      <c r="B8304" s="0" t="s">
        <v>118</v>
      </c>
      <c r="C8304" s="0" t="s">
        <v>84</v>
      </c>
      <c r="D8304" s="0" t="s">
        <v>91</v>
      </c>
      <c r="E8304" s="0" t="n">
        <v>2028</v>
      </c>
      <c r="F8304" s="5" t="n">
        <v>0.790428038045666</v>
      </c>
      <c r="G8304" s="10" t="s">
        <v>4</v>
      </c>
    </row>
    <row r="8305" customFormat="false" ht="14.25" hidden="true" customHeight="false" outlineLevel="0" collapsed="false">
      <c r="A8305" s="0" t="s">
        <v>117</v>
      </c>
      <c r="B8305" s="0" t="s">
        <v>118</v>
      </c>
      <c r="C8305" s="0" t="s">
        <v>84</v>
      </c>
      <c r="D8305" s="0" t="s">
        <v>91</v>
      </c>
      <c r="E8305" s="0" t="n">
        <v>2029</v>
      </c>
      <c r="F8305" s="5" t="n">
        <v>0.867245688955238</v>
      </c>
      <c r="G8305" s="10" t="s">
        <v>4</v>
      </c>
    </row>
    <row r="8306" customFormat="false" ht="14.25" hidden="true" customHeight="false" outlineLevel="0" collapsed="false">
      <c r="A8306" s="0" t="s">
        <v>117</v>
      </c>
      <c r="B8306" s="0" t="s">
        <v>118</v>
      </c>
      <c r="C8306" s="0" t="s">
        <v>84</v>
      </c>
      <c r="D8306" s="0" t="s">
        <v>91</v>
      </c>
      <c r="E8306" s="0" t="n">
        <v>2030</v>
      </c>
      <c r="F8306" s="5" t="n">
        <v>0.943456668547262</v>
      </c>
      <c r="G8306" s="10" t="s">
        <v>4</v>
      </c>
    </row>
    <row r="8307" customFormat="false" ht="14.25" hidden="true" customHeight="false" outlineLevel="0" collapsed="false">
      <c r="A8307" s="0" t="s">
        <v>117</v>
      </c>
      <c r="B8307" s="0" t="s">
        <v>118</v>
      </c>
      <c r="C8307" s="0" t="s">
        <v>84</v>
      </c>
      <c r="D8307" s="0" t="s">
        <v>91</v>
      </c>
      <c r="E8307" s="0" t="n">
        <v>2031</v>
      </c>
      <c r="F8307" s="5" t="n">
        <v>1.01955794412434</v>
      </c>
      <c r="G8307" s="10" t="s">
        <v>4</v>
      </c>
    </row>
    <row r="8308" customFormat="false" ht="14.25" hidden="true" customHeight="false" outlineLevel="0" collapsed="false">
      <c r="A8308" s="0" t="s">
        <v>117</v>
      </c>
      <c r="B8308" s="0" t="s">
        <v>118</v>
      </c>
      <c r="C8308" s="0" t="s">
        <v>84</v>
      </c>
      <c r="D8308" s="0" t="s">
        <v>91</v>
      </c>
      <c r="E8308" s="0" t="n">
        <v>2032</v>
      </c>
      <c r="F8308" s="5" t="n">
        <v>1.09554971847213</v>
      </c>
      <c r="G8308" s="10" t="s">
        <v>4</v>
      </c>
    </row>
    <row r="8309" customFormat="false" ht="14.25" hidden="true" customHeight="false" outlineLevel="0" collapsed="false">
      <c r="A8309" s="0" t="s">
        <v>117</v>
      </c>
      <c r="B8309" s="0" t="s">
        <v>118</v>
      </c>
      <c r="C8309" s="0" t="s">
        <v>84</v>
      </c>
      <c r="D8309" s="0" t="s">
        <v>91</v>
      </c>
      <c r="E8309" s="0" t="n">
        <v>2033</v>
      </c>
      <c r="F8309" s="5" t="n">
        <v>1.17143219401925</v>
      </c>
      <c r="G8309" s="10" t="s">
        <v>4</v>
      </c>
    </row>
    <row r="8310" customFormat="false" ht="14.25" hidden="true" customHeight="false" outlineLevel="0" collapsed="false">
      <c r="A8310" s="0" t="s">
        <v>117</v>
      </c>
      <c r="B8310" s="0" t="s">
        <v>118</v>
      </c>
      <c r="C8310" s="0" t="s">
        <v>84</v>
      </c>
      <c r="D8310" s="0" t="s">
        <v>91</v>
      </c>
      <c r="E8310" s="0" t="n">
        <v>2034</v>
      </c>
      <c r="F8310" s="5" t="n">
        <v>1.24720567844096</v>
      </c>
      <c r="G8310" s="10" t="s">
        <v>4</v>
      </c>
    </row>
    <row r="8311" customFormat="false" ht="14.25" hidden="true" customHeight="false" outlineLevel="0" collapsed="false">
      <c r="A8311" s="0" t="s">
        <v>117</v>
      </c>
      <c r="B8311" s="0" t="s">
        <v>118</v>
      </c>
      <c r="C8311" s="0" t="s">
        <v>84</v>
      </c>
      <c r="D8311" s="0" t="s">
        <v>91</v>
      </c>
      <c r="E8311" s="0" t="n">
        <v>2035</v>
      </c>
      <c r="F8311" s="5" t="n">
        <v>1.32287033804997</v>
      </c>
      <c r="G8311" s="10" t="s">
        <v>4</v>
      </c>
    </row>
    <row r="8312" customFormat="false" ht="14.25" hidden="true" customHeight="false" outlineLevel="0" collapsed="false">
      <c r="A8312" s="0" t="s">
        <v>117</v>
      </c>
      <c r="B8312" s="0" t="s">
        <v>118</v>
      </c>
      <c r="C8312" s="0" t="s">
        <v>84</v>
      </c>
      <c r="D8312" s="0" t="s">
        <v>91</v>
      </c>
      <c r="E8312" s="0" t="n">
        <v>2036</v>
      </c>
      <c r="F8312" s="5" t="n">
        <v>1.3984264795072</v>
      </c>
      <c r="G8312" s="10" t="s">
        <v>4</v>
      </c>
    </row>
    <row r="8313" customFormat="false" ht="14.25" hidden="true" customHeight="false" outlineLevel="0" collapsed="false">
      <c r="A8313" s="0" t="s">
        <v>117</v>
      </c>
      <c r="B8313" s="0" t="s">
        <v>118</v>
      </c>
      <c r="C8313" s="0" t="s">
        <v>84</v>
      </c>
      <c r="D8313" s="0" t="s">
        <v>91</v>
      </c>
      <c r="E8313" s="0" t="n">
        <v>2037</v>
      </c>
      <c r="F8313" s="5" t="n">
        <v>1.47387426831497</v>
      </c>
      <c r="G8313" s="10" t="s">
        <v>4</v>
      </c>
    </row>
    <row r="8314" customFormat="false" ht="14.25" hidden="true" customHeight="false" outlineLevel="0" collapsed="false">
      <c r="A8314" s="0" t="s">
        <v>117</v>
      </c>
      <c r="B8314" s="0" t="s">
        <v>118</v>
      </c>
      <c r="C8314" s="0" t="s">
        <v>84</v>
      </c>
      <c r="D8314" s="0" t="s">
        <v>91</v>
      </c>
      <c r="E8314" s="0" t="n">
        <v>2038</v>
      </c>
      <c r="F8314" s="5" t="n">
        <v>1.54921401012343</v>
      </c>
      <c r="G8314" s="10" t="s">
        <v>4</v>
      </c>
    </row>
    <row r="8315" customFormat="false" ht="14.25" hidden="true" customHeight="false" outlineLevel="0" collapsed="false">
      <c r="A8315" s="0" t="s">
        <v>117</v>
      </c>
      <c r="B8315" s="0" t="s">
        <v>118</v>
      </c>
      <c r="C8315" s="0" t="s">
        <v>84</v>
      </c>
      <c r="D8315" s="0" t="s">
        <v>91</v>
      </c>
      <c r="E8315" s="0" t="n">
        <v>2039</v>
      </c>
      <c r="F8315" s="5" t="n">
        <v>1.62444590470258</v>
      </c>
      <c r="G8315" s="10" t="s">
        <v>4</v>
      </c>
    </row>
    <row r="8316" customFormat="false" ht="14.25" hidden="true" customHeight="false" outlineLevel="0" collapsed="false">
      <c r="A8316" s="0" t="s">
        <v>117</v>
      </c>
      <c r="B8316" s="0" t="s">
        <v>118</v>
      </c>
      <c r="C8316" s="0" t="s">
        <v>84</v>
      </c>
      <c r="D8316" s="0" t="s">
        <v>91</v>
      </c>
      <c r="E8316" s="0" t="n">
        <v>2040</v>
      </c>
      <c r="F8316" s="5" t="n">
        <v>1.69957015147016</v>
      </c>
      <c r="G8316" s="10" t="s">
        <v>4</v>
      </c>
    </row>
    <row r="8317" customFormat="false" ht="14.25" hidden="true" customHeight="false" outlineLevel="0" collapsed="false">
      <c r="A8317" s="0" t="s">
        <v>117</v>
      </c>
      <c r="B8317" s="0" t="s">
        <v>118</v>
      </c>
      <c r="C8317" s="0" t="s">
        <v>84</v>
      </c>
      <c r="D8317" s="0" t="s">
        <v>92</v>
      </c>
      <c r="E8317" s="0" t="n">
        <v>2024</v>
      </c>
      <c r="F8317" s="5" t="n">
        <v>0.127358273251435</v>
      </c>
      <c r="G8317" s="10" t="s">
        <v>4</v>
      </c>
    </row>
    <row r="8318" customFormat="false" ht="14.25" hidden="true" customHeight="false" outlineLevel="0" collapsed="false">
      <c r="A8318" s="0" t="s">
        <v>117</v>
      </c>
      <c r="B8318" s="0" t="s">
        <v>118</v>
      </c>
      <c r="C8318" s="0" t="s">
        <v>84</v>
      </c>
      <c r="D8318" s="0" t="s">
        <v>92</v>
      </c>
      <c r="E8318" s="0" t="n">
        <v>2025</v>
      </c>
      <c r="F8318" s="5" t="n">
        <v>0.155138779918173</v>
      </c>
      <c r="G8318" s="10" t="s">
        <v>4</v>
      </c>
    </row>
    <row r="8319" customFormat="false" ht="14.25" hidden="true" customHeight="false" outlineLevel="0" collapsed="false">
      <c r="A8319" s="0" t="s">
        <v>117</v>
      </c>
      <c r="B8319" s="0" t="s">
        <v>118</v>
      </c>
      <c r="C8319" s="0" t="s">
        <v>84</v>
      </c>
      <c r="D8319" s="0" t="s">
        <v>92</v>
      </c>
      <c r="E8319" s="0" t="n">
        <v>2026</v>
      </c>
      <c r="F8319" s="5" t="n">
        <v>0.198327668552287</v>
      </c>
      <c r="G8319" s="10" t="s">
        <v>4</v>
      </c>
    </row>
    <row r="8320" customFormat="false" ht="14.25" hidden="true" customHeight="false" outlineLevel="0" collapsed="false">
      <c r="A8320" s="0" t="s">
        <v>117</v>
      </c>
      <c r="B8320" s="0" t="s">
        <v>118</v>
      </c>
      <c r="C8320" s="0" t="s">
        <v>84</v>
      </c>
      <c r="D8320" s="0" t="s">
        <v>92</v>
      </c>
      <c r="E8320" s="0" t="n">
        <v>2027</v>
      </c>
      <c r="F8320" s="5" t="n">
        <v>0.240467942432439</v>
      </c>
      <c r="G8320" s="10" t="s">
        <v>4</v>
      </c>
    </row>
    <row r="8321" customFormat="false" ht="14.25" hidden="true" customHeight="false" outlineLevel="0" collapsed="false">
      <c r="A8321" s="0" t="s">
        <v>117</v>
      </c>
      <c r="B8321" s="0" t="s">
        <v>118</v>
      </c>
      <c r="C8321" s="0" t="s">
        <v>84</v>
      </c>
      <c r="D8321" s="0" t="s">
        <v>92</v>
      </c>
      <c r="E8321" s="0" t="n">
        <v>2028</v>
      </c>
      <c r="F8321" s="5" t="n">
        <v>0.295751630325657</v>
      </c>
      <c r="G8321" s="10" t="s">
        <v>4</v>
      </c>
    </row>
    <row r="8322" customFormat="false" ht="14.25" hidden="true" customHeight="false" outlineLevel="0" collapsed="false">
      <c r="A8322" s="0" t="s">
        <v>117</v>
      </c>
      <c r="B8322" s="0" t="s">
        <v>118</v>
      </c>
      <c r="C8322" s="0" t="s">
        <v>84</v>
      </c>
      <c r="D8322" s="0" t="s">
        <v>92</v>
      </c>
      <c r="E8322" s="0" t="n">
        <v>2029</v>
      </c>
      <c r="F8322" s="5" t="n">
        <v>0.350918535563102</v>
      </c>
      <c r="G8322" s="10" t="s">
        <v>4</v>
      </c>
    </row>
    <row r="8323" customFormat="false" ht="14.25" hidden="true" customHeight="false" outlineLevel="0" collapsed="false">
      <c r="A8323" s="0" t="s">
        <v>117</v>
      </c>
      <c r="B8323" s="0" t="s">
        <v>118</v>
      </c>
      <c r="C8323" s="0" t="s">
        <v>84</v>
      </c>
      <c r="D8323" s="0" t="s">
        <v>92</v>
      </c>
      <c r="E8323" s="0" t="n">
        <v>2030</v>
      </c>
      <c r="F8323" s="5" t="n">
        <v>0.418331735185387</v>
      </c>
      <c r="G8323" s="10" t="s">
        <v>4</v>
      </c>
    </row>
    <row r="8324" customFormat="false" ht="14.25" hidden="true" customHeight="false" outlineLevel="0" collapsed="false">
      <c r="A8324" s="0" t="s">
        <v>117</v>
      </c>
      <c r="B8324" s="0" t="s">
        <v>118</v>
      </c>
      <c r="C8324" s="0" t="s">
        <v>84</v>
      </c>
      <c r="D8324" s="0" t="s">
        <v>92</v>
      </c>
      <c r="E8324" s="0" t="n">
        <v>2031</v>
      </c>
      <c r="F8324" s="5" t="n">
        <v>0.482659610072617</v>
      </c>
      <c r="G8324" s="10" t="s">
        <v>4</v>
      </c>
    </row>
    <row r="8325" customFormat="false" ht="14.25" hidden="true" customHeight="false" outlineLevel="0" collapsed="false">
      <c r="A8325" s="0" t="s">
        <v>117</v>
      </c>
      <c r="B8325" s="0" t="s">
        <v>118</v>
      </c>
      <c r="C8325" s="0" t="s">
        <v>84</v>
      </c>
      <c r="D8325" s="0" t="s">
        <v>92</v>
      </c>
      <c r="E8325" s="0" t="n">
        <v>2032</v>
      </c>
      <c r="F8325" s="5" t="n">
        <v>0.557659671681846</v>
      </c>
      <c r="G8325" s="10" t="s">
        <v>4</v>
      </c>
    </row>
    <row r="8326" customFormat="false" ht="14.25" hidden="true" customHeight="false" outlineLevel="0" collapsed="false">
      <c r="A8326" s="0" t="s">
        <v>117</v>
      </c>
      <c r="B8326" s="0" t="s">
        <v>118</v>
      </c>
      <c r="C8326" s="0" t="s">
        <v>84</v>
      </c>
      <c r="D8326" s="0" t="s">
        <v>92</v>
      </c>
      <c r="E8326" s="0" t="n">
        <v>2033</v>
      </c>
      <c r="F8326" s="5" t="n">
        <v>0.643226402818109</v>
      </c>
      <c r="G8326" s="10" t="s">
        <v>4</v>
      </c>
    </row>
    <row r="8327" customFormat="false" ht="14.25" hidden="true" customHeight="false" outlineLevel="0" collapsed="false">
      <c r="A8327" s="0" t="s">
        <v>117</v>
      </c>
      <c r="B8327" s="0" t="s">
        <v>118</v>
      </c>
      <c r="C8327" s="0" t="s">
        <v>84</v>
      </c>
      <c r="D8327" s="0" t="s">
        <v>92</v>
      </c>
      <c r="E8327" s="0" t="n">
        <v>2034</v>
      </c>
      <c r="F8327" s="5" t="n">
        <v>0.726380255325642</v>
      </c>
      <c r="G8327" s="10" t="s">
        <v>4</v>
      </c>
    </row>
    <row r="8328" customFormat="false" ht="14.25" hidden="true" customHeight="false" outlineLevel="0" collapsed="false">
      <c r="A8328" s="0" t="s">
        <v>117</v>
      </c>
      <c r="B8328" s="0" t="s">
        <v>118</v>
      </c>
      <c r="C8328" s="0" t="s">
        <v>84</v>
      </c>
      <c r="D8328" s="0" t="s">
        <v>92</v>
      </c>
      <c r="E8328" s="0" t="n">
        <v>2035</v>
      </c>
      <c r="F8328" s="5" t="n">
        <v>0.807795189822187</v>
      </c>
      <c r="G8328" s="10" t="s">
        <v>4</v>
      </c>
    </row>
    <row r="8329" customFormat="false" ht="14.25" hidden="true" customHeight="false" outlineLevel="0" collapsed="false">
      <c r="A8329" s="0" t="s">
        <v>117</v>
      </c>
      <c r="B8329" s="0" t="s">
        <v>118</v>
      </c>
      <c r="C8329" s="0" t="s">
        <v>84</v>
      </c>
      <c r="D8329" s="0" t="s">
        <v>92</v>
      </c>
      <c r="E8329" s="0" t="n">
        <v>2036</v>
      </c>
      <c r="F8329" s="5" t="n">
        <v>0.887771761966473</v>
      </c>
      <c r="G8329" s="10" t="s">
        <v>4</v>
      </c>
    </row>
    <row r="8330" customFormat="false" ht="14.25" hidden="true" customHeight="false" outlineLevel="0" collapsed="false">
      <c r="A8330" s="0" t="s">
        <v>117</v>
      </c>
      <c r="B8330" s="0" t="s">
        <v>118</v>
      </c>
      <c r="C8330" s="0" t="s">
        <v>84</v>
      </c>
      <c r="D8330" s="0" t="s">
        <v>92</v>
      </c>
      <c r="E8330" s="0" t="n">
        <v>2037</v>
      </c>
      <c r="F8330" s="5" t="n">
        <v>0.952881968916155</v>
      </c>
      <c r="G8330" s="10" t="s">
        <v>4</v>
      </c>
    </row>
    <row r="8331" customFormat="false" ht="14.25" hidden="true" customHeight="false" outlineLevel="0" collapsed="false">
      <c r="A8331" s="0" t="s">
        <v>117</v>
      </c>
      <c r="B8331" s="0" t="s">
        <v>118</v>
      </c>
      <c r="C8331" s="0" t="s">
        <v>84</v>
      </c>
      <c r="D8331" s="0" t="s">
        <v>92</v>
      </c>
      <c r="E8331" s="0" t="n">
        <v>2038</v>
      </c>
      <c r="F8331" s="5" t="n">
        <v>1.01541082228557</v>
      </c>
      <c r="G8331" s="10" t="s">
        <v>4</v>
      </c>
    </row>
    <row r="8332" customFormat="false" ht="14.25" hidden="true" customHeight="false" outlineLevel="0" collapsed="false">
      <c r="A8332" s="0" t="s">
        <v>117</v>
      </c>
      <c r="B8332" s="0" t="s">
        <v>118</v>
      </c>
      <c r="C8332" s="0" t="s">
        <v>84</v>
      </c>
      <c r="D8332" s="0" t="s">
        <v>92</v>
      </c>
      <c r="E8332" s="0" t="n">
        <v>2039</v>
      </c>
      <c r="F8332" s="5" t="n">
        <v>1.06169352956662</v>
      </c>
      <c r="G8332" s="10" t="s">
        <v>4</v>
      </c>
    </row>
    <row r="8333" customFormat="false" ht="14.25" hidden="true" customHeight="false" outlineLevel="0" collapsed="false">
      <c r="A8333" s="0" t="s">
        <v>117</v>
      </c>
      <c r="B8333" s="0" t="s">
        <v>118</v>
      </c>
      <c r="C8333" s="0" t="s">
        <v>84</v>
      </c>
      <c r="D8333" s="0" t="s">
        <v>92</v>
      </c>
      <c r="E8333" s="0" t="n">
        <v>2040</v>
      </c>
      <c r="F8333" s="5" t="n">
        <v>1.10404076002022</v>
      </c>
      <c r="G8333" s="10" t="s">
        <v>4</v>
      </c>
    </row>
    <row r="8334" customFormat="false" ht="14.25" hidden="true" customHeight="false" outlineLevel="0" collapsed="false">
      <c r="A8334" s="0" t="s">
        <v>117</v>
      </c>
      <c r="B8334" s="0" t="s">
        <v>118</v>
      </c>
      <c r="C8334" s="0" t="s">
        <v>84</v>
      </c>
      <c r="D8334" s="0" t="s">
        <v>71</v>
      </c>
      <c r="E8334" s="0" t="n">
        <v>2024</v>
      </c>
      <c r="F8334" s="5" t="n">
        <v>0.611352560332766</v>
      </c>
      <c r="G8334" s="10" t="s">
        <v>4</v>
      </c>
    </row>
    <row r="8335" customFormat="false" ht="14.25" hidden="true" customHeight="false" outlineLevel="0" collapsed="false">
      <c r="A8335" s="0" t="s">
        <v>117</v>
      </c>
      <c r="B8335" s="0" t="s">
        <v>118</v>
      </c>
      <c r="C8335" s="0" t="s">
        <v>84</v>
      </c>
      <c r="D8335" s="0" t="s">
        <v>71</v>
      </c>
      <c r="E8335" s="0" t="n">
        <v>2025</v>
      </c>
      <c r="F8335" s="5" t="n">
        <v>3.02956767070832</v>
      </c>
      <c r="G8335" s="10" t="s">
        <v>4</v>
      </c>
    </row>
    <row r="8336" customFormat="false" ht="14.25" hidden="true" customHeight="false" outlineLevel="0" collapsed="false">
      <c r="A8336" s="0" t="s">
        <v>117</v>
      </c>
      <c r="B8336" s="0" t="s">
        <v>118</v>
      </c>
      <c r="C8336" s="0" t="s">
        <v>84</v>
      </c>
      <c r="D8336" s="0" t="s">
        <v>71</v>
      </c>
      <c r="E8336" s="0" t="n">
        <v>2026</v>
      </c>
      <c r="F8336" s="5" t="n">
        <v>3.0771189220825</v>
      </c>
      <c r="G8336" s="10" t="s">
        <v>4</v>
      </c>
    </row>
    <row r="8337" customFormat="false" ht="14.25" hidden="true" customHeight="false" outlineLevel="0" collapsed="false">
      <c r="A8337" s="0" t="s">
        <v>117</v>
      </c>
      <c r="B8337" s="0" t="s">
        <v>118</v>
      </c>
      <c r="C8337" s="0" t="s">
        <v>84</v>
      </c>
      <c r="D8337" s="0" t="s">
        <v>71</v>
      </c>
      <c r="E8337" s="0" t="n">
        <v>2027</v>
      </c>
      <c r="F8337" s="5" t="n">
        <v>2.97204231798142</v>
      </c>
      <c r="G8337" s="10" t="s">
        <v>4</v>
      </c>
    </row>
    <row r="8338" customFormat="false" ht="14.25" hidden="true" customHeight="false" outlineLevel="0" collapsed="false">
      <c r="A8338" s="0" t="s">
        <v>117</v>
      </c>
      <c r="B8338" s="0" t="s">
        <v>118</v>
      </c>
      <c r="C8338" s="0" t="s">
        <v>84</v>
      </c>
      <c r="D8338" s="0" t="s">
        <v>71</v>
      </c>
      <c r="E8338" s="0" t="n">
        <v>2028</v>
      </c>
      <c r="F8338" s="5" t="n">
        <v>3.22997984818648</v>
      </c>
      <c r="G8338" s="10" t="s">
        <v>4</v>
      </c>
    </row>
    <row r="8339" customFormat="false" ht="14.25" hidden="true" customHeight="false" outlineLevel="0" collapsed="false">
      <c r="A8339" s="0" t="s">
        <v>117</v>
      </c>
      <c r="B8339" s="0" t="s">
        <v>118</v>
      </c>
      <c r="C8339" s="0" t="s">
        <v>84</v>
      </c>
      <c r="D8339" s="0" t="s">
        <v>71</v>
      </c>
      <c r="E8339" s="0" t="n">
        <v>2029</v>
      </c>
      <c r="F8339" s="5" t="n">
        <v>5.2212268841097</v>
      </c>
      <c r="G8339" s="10" t="s">
        <v>4</v>
      </c>
    </row>
    <row r="8340" customFormat="false" ht="14.25" hidden="true" customHeight="false" outlineLevel="0" collapsed="false">
      <c r="A8340" s="0" t="s">
        <v>117</v>
      </c>
      <c r="B8340" s="0" t="s">
        <v>118</v>
      </c>
      <c r="C8340" s="0" t="s">
        <v>84</v>
      </c>
      <c r="D8340" s="0" t="s">
        <v>71</v>
      </c>
      <c r="E8340" s="0" t="n">
        <v>2030</v>
      </c>
      <c r="F8340" s="5" t="n">
        <v>5.34934347267901</v>
      </c>
      <c r="G8340" s="10" t="s">
        <v>4</v>
      </c>
    </row>
    <row r="8341" customFormat="false" ht="14.25" hidden="true" customHeight="false" outlineLevel="0" collapsed="false">
      <c r="A8341" s="0" t="s">
        <v>117</v>
      </c>
      <c r="B8341" s="0" t="s">
        <v>118</v>
      </c>
      <c r="C8341" s="0" t="s">
        <v>84</v>
      </c>
      <c r="D8341" s="0" t="s">
        <v>71</v>
      </c>
      <c r="E8341" s="0" t="n">
        <v>2031</v>
      </c>
      <c r="F8341" s="5" t="n">
        <v>5.84993388176902</v>
      </c>
      <c r="G8341" s="10" t="s">
        <v>4</v>
      </c>
    </row>
    <row r="8342" customFormat="false" ht="14.25" hidden="true" customHeight="false" outlineLevel="0" collapsed="false">
      <c r="A8342" s="0" t="s">
        <v>117</v>
      </c>
      <c r="B8342" s="0" t="s">
        <v>118</v>
      </c>
      <c r="C8342" s="0" t="s">
        <v>84</v>
      </c>
      <c r="D8342" s="0" t="s">
        <v>71</v>
      </c>
      <c r="E8342" s="0" t="n">
        <v>2032</v>
      </c>
      <c r="F8342" s="5" t="n">
        <v>10.2693522485911</v>
      </c>
      <c r="G8342" s="10" t="s">
        <v>4</v>
      </c>
    </row>
    <row r="8343" customFormat="false" ht="14.25" hidden="true" customHeight="false" outlineLevel="0" collapsed="false">
      <c r="A8343" s="0" t="s">
        <v>117</v>
      </c>
      <c r="B8343" s="0" t="s">
        <v>118</v>
      </c>
      <c r="C8343" s="0" t="s">
        <v>84</v>
      </c>
      <c r="D8343" s="0" t="s">
        <v>71</v>
      </c>
      <c r="E8343" s="0" t="n">
        <v>2033</v>
      </c>
      <c r="F8343" s="5" t="n">
        <v>11.0373428634693</v>
      </c>
      <c r="G8343" s="10" t="s">
        <v>4</v>
      </c>
    </row>
    <row r="8344" customFormat="false" ht="14.25" hidden="true" customHeight="false" outlineLevel="0" collapsed="false">
      <c r="A8344" s="0" t="s">
        <v>117</v>
      </c>
      <c r="B8344" s="0" t="s">
        <v>118</v>
      </c>
      <c r="C8344" s="0" t="s">
        <v>84</v>
      </c>
      <c r="D8344" s="0" t="s">
        <v>71</v>
      </c>
      <c r="E8344" s="0" t="n">
        <v>2034</v>
      </c>
      <c r="F8344" s="5" t="n">
        <v>13.5139957857121</v>
      </c>
      <c r="G8344" s="10" t="s">
        <v>4</v>
      </c>
    </row>
    <row r="8345" customFormat="false" ht="14.25" hidden="true" customHeight="false" outlineLevel="0" collapsed="false">
      <c r="A8345" s="0" t="s">
        <v>117</v>
      </c>
      <c r="B8345" s="0" t="s">
        <v>118</v>
      </c>
      <c r="C8345" s="0" t="s">
        <v>84</v>
      </c>
      <c r="D8345" s="0" t="s">
        <v>71</v>
      </c>
      <c r="E8345" s="0" t="n">
        <v>2035</v>
      </c>
      <c r="F8345" s="5" t="n">
        <v>16.2861808687751</v>
      </c>
      <c r="G8345" s="10" t="s">
        <v>4</v>
      </c>
    </row>
    <row r="8346" customFormat="false" ht="14.25" hidden="true" customHeight="false" outlineLevel="0" collapsed="false">
      <c r="A8346" s="0" t="s">
        <v>117</v>
      </c>
      <c r="B8346" s="0" t="s">
        <v>118</v>
      </c>
      <c r="C8346" s="0" t="s">
        <v>84</v>
      </c>
      <c r="D8346" s="0" t="s">
        <v>71</v>
      </c>
      <c r="E8346" s="0" t="n">
        <v>2036</v>
      </c>
      <c r="F8346" s="5" t="n">
        <v>19.2109237864543</v>
      </c>
      <c r="G8346" s="10" t="s">
        <v>4</v>
      </c>
    </row>
    <row r="8347" customFormat="false" ht="14.25" hidden="true" customHeight="false" outlineLevel="0" collapsed="false">
      <c r="A8347" s="0" t="s">
        <v>117</v>
      </c>
      <c r="B8347" s="0" t="s">
        <v>118</v>
      </c>
      <c r="C8347" s="0" t="s">
        <v>84</v>
      </c>
      <c r="D8347" s="0" t="s">
        <v>71</v>
      </c>
      <c r="E8347" s="0" t="n">
        <v>2037</v>
      </c>
      <c r="F8347" s="5" t="n">
        <v>22.1590716899734</v>
      </c>
      <c r="G8347" s="10" t="s">
        <v>4</v>
      </c>
    </row>
    <row r="8348" customFormat="false" ht="14.25" hidden="true" customHeight="false" outlineLevel="0" collapsed="false">
      <c r="A8348" s="0" t="s">
        <v>117</v>
      </c>
      <c r="B8348" s="0" t="s">
        <v>118</v>
      </c>
      <c r="C8348" s="0" t="s">
        <v>84</v>
      </c>
      <c r="D8348" s="0" t="s">
        <v>71</v>
      </c>
      <c r="E8348" s="0" t="n">
        <v>2038</v>
      </c>
      <c r="F8348" s="5" t="n">
        <v>25.4002873207856</v>
      </c>
      <c r="G8348" s="10" t="s">
        <v>4</v>
      </c>
    </row>
    <row r="8349" customFormat="false" ht="14.25" hidden="false" customHeight="false" outlineLevel="0" collapsed="false">
      <c r="A8349" s="0" t="s">
        <v>117</v>
      </c>
      <c r="B8349" s="0" t="s">
        <v>118</v>
      </c>
      <c r="C8349" s="0" t="s">
        <v>84</v>
      </c>
      <c r="D8349" s="0" t="s">
        <v>71</v>
      </c>
      <c r="E8349" s="0" t="n">
        <v>2039</v>
      </c>
      <c r="F8349" s="5" t="n">
        <v>28.9260832073145</v>
      </c>
      <c r="G8349" s="10" t="s">
        <v>4</v>
      </c>
    </row>
    <row r="8350" customFormat="false" ht="14.25" hidden="false" customHeight="false" outlineLevel="0" collapsed="false">
      <c r="A8350" s="0" t="s">
        <v>117</v>
      </c>
      <c r="B8350" s="0" t="s">
        <v>118</v>
      </c>
      <c r="C8350" s="0" t="s">
        <v>84</v>
      </c>
      <c r="D8350" s="0" t="s">
        <v>71</v>
      </c>
      <c r="E8350" s="0" t="n">
        <v>2040</v>
      </c>
      <c r="F8350" s="5" t="n">
        <v>32.7843722589015</v>
      </c>
      <c r="G8350" s="10" t="s">
        <v>4</v>
      </c>
    </row>
    <row r="8351" customFormat="false" ht="14.25" hidden="false" customHeight="false" outlineLevel="0" collapsed="false">
      <c r="A8351" s="0" t="s">
        <v>119</v>
      </c>
      <c r="B8351" s="0" t="s">
        <v>120</v>
      </c>
      <c r="C8351" s="0" t="s">
        <v>65</v>
      </c>
      <c r="D8351" s="0" t="s">
        <v>94</v>
      </c>
      <c r="E8351" s="0" t="n">
        <v>2025</v>
      </c>
      <c r="F8351" s="5" t="n">
        <v>2.50678792989817</v>
      </c>
      <c r="G8351" s="10" t="s">
        <v>4</v>
      </c>
    </row>
    <row r="8352" customFormat="false" ht="14.25" hidden="false" customHeight="false" outlineLevel="0" collapsed="false">
      <c r="A8352" s="0" t="s">
        <v>119</v>
      </c>
      <c r="B8352" s="0" t="s">
        <v>120</v>
      </c>
      <c r="C8352" s="0" t="s">
        <v>65</v>
      </c>
      <c r="D8352" s="0" t="s">
        <v>94</v>
      </c>
      <c r="E8352" s="0" t="n">
        <v>2026</v>
      </c>
      <c r="F8352" s="5" t="n">
        <v>5.56334928112698</v>
      </c>
      <c r="G8352" s="10" t="s">
        <v>4</v>
      </c>
    </row>
    <row r="8353" customFormat="false" ht="14.25" hidden="false" customHeight="false" outlineLevel="0" collapsed="false">
      <c r="A8353" s="0" t="s">
        <v>119</v>
      </c>
      <c r="B8353" s="0" t="s">
        <v>120</v>
      </c>
      <c r="C8353" s="0" t="s">
        <v>65</v>
      </c>
      <c r="D8353" s="0" t="s">
        <v>94</v>
      </c>
      <c r="E8353" s="0" t="n">
        <v>2027</v>
      </c>
      <c r="F8353" s="5" t="n">
        <v>8.36192190090035</v>
      </c>
      <c r="G8353" s="10" t="s">
        <v>4</v>
      </c>
    </row>
    <row r="8354" customFormat="false" ht="14.25" hidden="false" customHeight="false" outlineLevel="0" collapsed="false">
      <c r="A8354" s="0" t="s">
        <v>119</v>
      </c>
      <c r="B8354" s="0" t="s">
        <v>120</v>
      </c>
      <c r="C8354" s="0" t="s">
        <v>65</v>
      </c>
      <c r="D8354" s="0" t="s">
        <v>94</v>
      </c>
      <c r="E8354" s="0" t="n">
        <v>2028</v>
      </c>
      <c r="F8354" s="5" t="n">
        <v>11.5266986896261</v>
      </c>
      <c r="G8354" s="10" t="s">
        <v>4</v>
      </c>
    </row>
    <row r="8355" customFormat="false" ht="14.25" hidden="false" customHeight="false" outlineLevel="0" collapsed="false">
      <c r="A8355" s="0" t="s">
        <v>119</v>
      </c>
      <c r="B8355" s="0" t="s">
        <v>120</v>
      </c>
      <c r="C8355" s="0" t="s">
        <v>65</v>
      </c>
      <c r="D8355" s="0" t="s">
        <v>94</v>
      </c>
      <c r="E8355" s="0" t="n">
        <v>2029</v>
      </c>
      <c r="F8355" s="5" t="n">
        <v>13.4150874122287</v>
      </c>
      <c r="G8355" s="10" t="s">
        <v>4</v>
      </c>
    </row>
    <row r="8356" customFormat="false" ht="14.25" hidden="false" customHeight="false" outlineLevel="0" collapsed="false">
      <c r="A8356" s="0" t="s">
        <v>119</v>
      </c>
      <c r="B8356" s="0" t="s">
        <v>120</v>
      </c>
      <c r="C8356" s="0" t="s">
        <v>65</v>
      </c>
      <c r="D8356" s="0" t="s">
        <v>94</v>
      </c>
      <c r="E8356" s="0" t="n">
        <v>2030</v>
      </c>
      <c r="F8356" s="5" t="n">
        <v>15.1255676389219</v>
      </c>
      <c r="G8356" s="10" t="s">
        <v>4</v>
      </c>
    </row>
    <row r="8357" customFormat="false" ht="14.25" hidden="false" customHeight="false" outlineLevel="0" collapsed="false">
      <c r="A8357" s="0" t="s">
        <v>119</v>
      </c>
      <c r="B8357" s="0" t="s">
        <v>120</v>
      </c>
      <c r="C8357" s="0" t="s">
        <v>65</v>
      </c>
      <c r="D8357" s="0" t="s">
        <v>94</v>
      </c>
      <c r="E8357" s="0" t="n">
        <v>2031</v>
      </c>
      <c r="F8357" s="5" t="n">
        <v>17.0156535251987</v>
      </c>
      <c r="G8357" s="10" t="s">
        <v>4</v>
      </c>
    </row>
    <row r="8358" customFormat="false" ht="14.25" hidden="false" customHeight="false" outlineLevel="0" collapsed="false">
      <c r="A8358" s="0" t="s">
        <v>119</v>
      </c>
      <c r="B8358" s="0" t="s">
        <v>120</v>
      </c>
      <c r="C8358" s="0" t="s">
        <v>65</v>
      </c>
      <c r="D8358" s="0" t="s">
        <v>94</v>
      </c>
      <c r="E8358" s="0" t="n">
        <v>2032</v>
      </c>
      <c r="F8358" s="5" t="n">
        <v>18.6019072708764</v>
      </c>
      <c r="G8358" s="10" t="s">
        <v>4</v>
      </c>
    </row>
    <row r="8359" customFormat="false" ht="14.25" hidden="false" customHeight="false" outlineLevel="0" collapsed="false">
      <c r="A8359" s="0" t="s">
        <v>119</v>
      </c>
      <c r="B8359" s="0" t="s">
        <v>120</v>
      </c>
      <c r="C8359" s="0" t="s">
        <v>65</v>
      </c>
      <c r="D8359" s="0" t="s">
        <v>94</v>
      </c>
      <c r="E8359" s="0" t="n">
        <v>2033</v>
      </c>
      <c r="F8359" s="5" t="n">
        <v>20.4667149929694</v>
      </c>
      <c r="G8359" s="10" t="s">
        <v>4</v>
      </c>
    </row>
    <row r="8360" customFormat="false" ht="14.25" hidden="false" customHeight="false" outlineLevel="0" collapsed="false">
      <c r="A8360" s="0" t="s">
        <v>119</v>
      </c>
      <c r="B8360" s="0" t="s">
        <v>120</v>
      </c>
      <c r="C8360" s="0" t="s">
        <v>65</v>
      </c>
      <c r="D8360" s="0" t="s">
        <v>94</v>
      </c>
      <c r="E8360" s="0" t="n">
        <v>2034</v>
      </c>
      <c r="F8360" s="5" t="n">
        <v>22.2830199989149</v>
      </c>
      <c r="G8360" s="10" t="s">
        <v>4</v>
      </c>
    </row>
    <row r="8361" customFormat="false" ht="14.25" hidden="false" customHeight="false" outlineLevel="0" collapsed="false">
      <c r="A8361" s="0" t="s">
        <v>119</v>
      </c>
      <c r="B8361" s="0" t="s">
        <v>120</v>
      </c>
      <c r="C8361" s="0" t="s">
        <v>65</v>
      </c>
      <c r="D8361" s="0" t="s">
        <v>94</v>
      </c>
      <c r="E8361" s="0" t="n">
        <v>2035</v>
      </c>
      <c r="F8361" s="5" t="n">
        <v>23.9738797134061</v>
      </c>
      <c r="G8361" s="10" t="s">
        <v>4</v>
      </c>
    </row>
    <row r="8362" customFormat="false" ht="14.25" hidden="false" customHeight="false" outlineLevel="0" collapsed="false">
      <c r="A8362" s="0" t="s">
        <v>119</v>
      </c>
      <c r="B8362" s="0" t="s">
        <v>120</v>
      </c>
      <c r="C8362" s="0" t="s">
        <v>65</v>
      </c>
      <c r="D8362" s="0" t="s">
        <v>94</v>
      </c>
      <c r="E8362" s="0" t="n">
        <v>2036</v>
      </c>
      <c r="F8362" s="5" t="n">
        <v>26.1676719946565</v>
      </c>
      <c r="G8362" s="10" t="s">
        <v>4</v>
      </c>
    </row>
    <row r="8363" customFormat="false" ht="14.25" hidden="false" customHeight="false" outlineLevel="0" collapsed="false">
      <c r="A8363" s="0" t="s">
        <v>119</v>
      </c>
      <c r="B8363" s="0" t="s">
        <v>120</v>
      </c>
      <c r="C8363" s="0" t="s">
        <v>65</v>
      </c>
      <c r="D8363" s="0" t="s">
        <v>94</v>
      </c>
      <c r="E8363" s="0" t="n">
        <v>2037</v>
      </c>
      <c r="F8363" s="5" t="n">
        <v>28.2058279368253</v>
      </c>
      <c r="G8363" s="10" t="s">
        <v>4</v>
      </c>
    </row>
    <row r="8364" customFormat="false" ht="14.25" hidden="false" customHeight="false" outlineLevel="0" collapsed="false">
      <c r="A8364" s="0" t="s">
        <v>119</v>
      </c>
      <c r="B8364" s="0" t="s">
        <v>120</v>
      </c>
      <c r="C8364" s="0" t="s">
        <v>65</v>
      </c>
      <c r="D8364" s="0" t="s">
        <v>94</v>
      </c>
      <c r="E8364" s="0" t="n">
        <v>2038</v>
      </c>
      <c r="F8364" s="5" t="n">
        <v>30.3577157342565</v>
      </c>
      <c r="G8364" s="10" t="s">
        <v>4</v>
      </c>
    </row>
    <row r="8365" customFormat="false" ht="14.25" hidden="false" customHeight="false" outlineLevel="0" collapsed="false">
      <c r="A8365" s="0" t="s">
        <v>119</v>
      </c>
      <c r="B8365" s="0" t="s">
        <v>120</v>
      </c>
      <c r="C8365" s="0" t="s">
        <v>65</v>
      </c>
      <c r="D8365" s="0" t="s">
        <v>94</v>
      </c>
      <c r="E8365" s="0" t="n">
        <v>2039</v>
      </c>
      <c r="F8365" s="5" t="n">
        <v>32.1585717171748</v>
      </c>
      <c r="G8365" s="10" t="s">
        <v>4</v>
      </c>
    </row>
    <row r="8366" customFormat="false" ht="14.25" hidden="false" customHeight="false" outlineLevel="0" collapsed="false">
      <c r="A8366" s="0" t="s">
        <v>119</v>
      </c>
      <c r="B8366" s="0" t="s">
        <v>120</v>
      </c>
      <c r="C8366" s="0" t="s">
        <v>65</v>
      </c>
      <c r="D8366" s="0" t="s">
        <v>94</v>
      </c>
      <c r="E8366" s="0" t="n">
        <v>2040</v>
      </c>
      <c r="F8366" s="5" t="n">
        <v>34.4455430118982</v>
      </c>
      <c r="G8366" s="10" t="s">
        <v>4</v>
      </c>
    </row>
    <row r="8367" customFormat="false" ht="14.25" hidden="false" customHeight="false" outlineLevel="0" collapsed="false">
      <c r="A8367" s="0" t="s">
        <v>119</v>
      </c>
      <c r="B8367" s="0" t="s">
        <v>120</v>
      </c>
      <c r="C8367" s="0" t="s">
        <v>65</v>
      </c>
      <c r="D8367" s="0" t="s">
        <v>66</v>
      </c>
      <c r="E8367" s="0" t="n">
        <v>2024</v>
      </c>
      <c r="F8367" s="5" t="n">
        <v>0</v>
      </c>
      <c r="G8367" s="10" t="s">
        <v>4</v>
      </c>
    </row>
    <row r="8368" customFormat="false" ht="14.25" hidden="false" customHeight="false" outlineLevel="0" collapsed="false">
      <c r="A8368" s="0" t="s">
        <v>119</v>
      </c>
      <c r="B8368" s="0" t="s">
        <v>120</v>
      </c>
      <c r="C8368" s="0" t="s">
        <v>65</v>
      </c>
      <c r="D8368" s="0" t="s">
        <v>66</v>
      </c>
      <c r="E8368" s="0" t="n">
        <v>2025</v>
      </c>
      <c r="F8368" s="5" t="n">
        <v>40.6963327241192</v>
      </c>
      <c r="G8368" s="10" t="s">
        <v>4</v>
      </c>
    </row>
    <row r="8369" customFormat="false" ht="14.25" hidden="false" customHeight="false" outlineLevel="0" collapsed="false">
      <c r="A8369" s="0" t="s">
        <v>119</v>
      </c>
      <c r="B8369" s="0" t="s">
        <v>120</v>
      </c>
      <c r="C8369" s="0" t="s">
        <v>65</v>
      </c>
      <c r="D8369" s="0" t="s">
        <v>66</v>
      </c>
      <c r="E8369" s="0" t="n">
        <v>2026</v>
      </c>
      <c r="F8369" s="5" t="n">
        <v>41.2541142284765</v>
      </c>
      <c r="G8369" s="10" t="s">
        <v>4</v>
      </c>
    </row>
    <row r="8370" customFormat="false" ht="14.25" hidden="false" customHeight="false" outlineLevel="0" collapsed="false">
      <c r="A8370" s="0" t="s">
        <v>119</v>
      </c>
      <c r="B8370" s="0" t="s">
        <v>120</v>
      </c>
      <c r="C8370" s="0" t="s">
        <v>65</v>
      </c>
      <c r="D8370" s="0" t="s">
        <v>66</v>
      </c>
      <c r="E8370" s="0" t="n">
        <v>2027</v>
      </c>
      <c r="F8370" s="5" t="n">
        <v>39.8540281299833</v>
      </c>
      <c r="G8370" s="10" t="s">
        <v>4</v>
      </c>
    </row>
    <row r="8371" customFormat="false" ht="14.25" hidden="false" customHeight="false" outlineLevel="0" collapsed="false">
      <c r="A8371" s="0" t="s">
        <v>119</v>
      </c>
      <c r="B8371" s="0" t="s">
        <v>120</v>
      </c>
      <c r="C8371" s="0" t="s">
        <v>65</v>
      </c>
      <c r="D8371" s="0" t="s">
        <v>66</v>
      </c>
      <c r="E8371" s="0" t="n">
        <v>2028</v>
      </c>
      <c r="F8371" s="5" t="n">
        <v>39.4456853802191</v>
      </c>
      <c r="G8371" s="10" t="s">
        <v>4</v>
      </c>
    </row>
    <row r="8372" customFormat="false" ht="14.25" hidden="false" customHeight="false" outlineLevel="0" collapsed="false">
      <c r="A8372" s="0" t="s">
        <v>119</v>
      </c>
      <c r="B8372" s="0" t="s">
        <v>120</v>
      </c>
      <c r="C8372" s="0" t="s">
        <v>65</v>
      </c>
      <c r="D8372" s="0" t="s">
        <v>66</v>
      </c>
      <c r="E8372" s="0" t="n">
        <v>2029</v>
      </c>
      <c r="F8372" s="5" t="n">
        <v>39.3512953399581</v>
      </c>
      <c r="G8372" s="10" t="s">
        <v>4</v>
      </c>
    </row>
    <row r="8373" customFormat="false" ht="14.25" hidden="false" customHeight="false" outlineLevel="0" collapsed="false">
      <c r="A8373" s="0" t="s">
        <v>119</v>
      </c>
      <c r="B8373" s="0" t="s">
        <v>120</v>
      </c>
      <c r="C8373" s="0" t="s">
        <v>65</v>
      </c>
      <c r="D8373" s="0" t="s">
        <v>66</v>
      </c>
      <c r="E8373" s="0" t="n">
        <v>2030</v>
      </c>
      <c r="F8373" s="5" t="n">
        <v>38.5541175948375</v>
      </c>
      <c r="G8373" s="10" t="s">
        <v>4</v>
      </c>
    </row>
    <row r="8374" customFormat="false" ht="14.25" hidden="false" customHeight="false" outlineLevel="0" collapsed="false">
      <c r="A8374" s="0" t="s">
        <v>119</v>
      </c>
      <c r="B8374" s="0" t="s">
        <v>120</v>
      </c>
      <c r="C8374" s="0" t="s">
        <v>65</v>
      </c>
      <c r="D8374" s="0" t="s">
        <v>66</v>
      </c>
      <c r="E8374" s="0" t="n">
        <v>2031</v>
      </c>
      <c r="F8374" s="5" t="n">
        <v>36.861917240468</v>
      </c>
      <c r="G8374" s="10" t="s">
        <v>4</v>
      </c>
    </row>
    <row r="8375" customFormat="false" ht="14.25" hidden="false" customHeight="false" outlineLevel="0" collapsed="false">
      <c r="A8375" s="0" t="s">
        <v>119</v>
      </c>
      <c r="B8375" s="0" t="s">
        <v>120</v>
      </c>
      <c r="C8375" s="0" t="s">
        <v>65</v>
      </c>
      <c r="D8375" s="0" t="s">
        <v>66</v>
      </c>
      <c r="E8375" s="0" t="n">
        <v>2032</v>
      </c>
      <c r="F8375" s="5" t="n">
        <v>35.3614896684354</v>
      </c>
      <c r="G8375" s="10" t="s">
        <v>4</v>
      </c>
    </row>
    <row r="8376" customFormat="false" ht="14.25" hidden="false" customHeight="false" outlineLevel="0" collapsed="false">
      <c r="A8376" s="0" t="s">
        <v>119</v>
      </c>
      <c r="B8376" s="0" t="s">
        <v>120</v>
      </c>
      <c r="C8376" s="0" t="s">
        <v>65</v>
      </c>
      <c r="D8376" s="0" t="s">
        <v>66</v>
      </c>
      <c r="E8376" s="0" t="n">
        <v>2033</v>
      </c>
      <c r="F8376" s="5" t="n">
        <v>34.2532735709336</v>
      </c>
      <c r="G8376" s="10" t="s">
        <v>4</v>
      </c>
    </row>
    <row r="8377" customFormat="false" ht="14.25" hidden="false" customHeight="false" outlineLevel="0" collapsed="false">
      <c r="A8377" s="0" t="s">
        <v>119</v>
      </c>
      <c r="B8377" s="0" t="s">
        <v>120</v>
      </c>
      <c r="C8377" s="0" t="s">
        <v>65</v>
      </c>
      <c r="D8377" s="0" t="s">
        <v>66</v>
      </c>
      <c r="E8377" s="0" t="n">
        <v>2034</v>
      </c>
      <c r="F8377" s="5" t="n">
        <v>32.9262566796954</v>
      </c>
      <c r="G8377" s="10" t="s">
        <v>4</v>
      </c>
    </row>
    <row r="8378" customFormat="false" ht="14.25" hidden="false" customHeight="false" outlineLevel="0" collapsed="false">
      <c r="A8378" s="0" t="s">
        <v>119</v>
      </c>
      <c r="B8378" s="0" t="s">
        <v>120</v>
      </c>
      <c r="C8378" s="0" t="s">
        <v>65</v>
      </c>
      <c r="D8378" s="0" t="s">
        <v>66</v>
      </c>
      <c r="E8378" s="0" t="n">
        <v>2035</v>
      </c>
      <c r="F8378" s="5" t="n">
        <v>31.5968669084383</v>
      </c>
      <c r="G8378" s="10" t="s">
        <v>4</v>
      </c>
    </row>
    <row r="8379" customFormat="false" ht="14.25" hidden="false" customHeight="false" outlineLevel="0" collapsed="false">
      <c r="A8379" s="0" t="s">
        <v>119</v>
      </c>
      <c r="B8379" s="0" t="s">
        <v>120</v>
      </c>
      <c r="C8379" s="0" t="s">
        <v>65</v>
      </c>
      <c r="D8379" s="0" t="s">
        <v>66</v>
      </c>
      <c r="E8379" s="0" t="n">
        <v>2036</v>
      </c>
      <c r="F8379" s="5" t="n">
        <v>30.8848335441961</v>
      </c>
      <c r="G8379" s="10" t="s">
        <v>4</v>
      </c>
    </row>
    <row r="8380" customFormat="false" ht="14.25" hidden="false" customHeight="false" outlineLevel="0" collapsed="false">
      <c r="A8380" s="0" t="s">
        <v>119</v>
      </c>
      <c r="B8380" s="0" t="s">
        <v>120</v>
      </c>
      <c r="C8380" s="0" t="s">
        <v>65</v>
      </c>
      <c r="D8380" s="0" t="s">
        <v>66</v>
      </c>
      <c r="E8380" s="0" t="n">
        <v>2037</v>
      </c>
      <c r="F8380" s="5" t="n">
        <v>30.2619053964643</v>
      </c>
      <c r="G8380" s="10" t="s">
        <v>4</v>
      </c>
    </row>
    <row r="8381" customFormat="false" ht="14.25" hidden="false" customHeight="false" outlineLevel="0" collapsed="false">
      <c r="A8381" s="0" t="s">
        <v>119</v>
      </c>
      <c r="B8381" s="0" t="s">
        <v>120</v>
      </c>
      <c r="C8381" s="0" t="s">
        <v>65</v>
      </c>
      <c r="D8381" s="0" t="s">
        <v>66</v>
      </c>
      <c r="E8381" s="0" t="n">
        <v>2038</v>
      </c>
      <c r="F8381" s="5" t="n">
        <v>29.6955172282231</v>
      </c>
      <c r="G8381" s="10" t="s">
        <v>4</v>
      </c>
    </row>
    <row r="8382" customFormat="false" ht="14.25" hidden="false" customHeight="false" outlineLevel="0" collapsed="false">
      <c r="A8382" s="0" t="s">
        <v>119</v>
      </c>
      <c r="B8382" s="0" t="s">
        <v>120</v>
      </c>
      <c r="C8382" s="0" t="s">
        <v>65</v>
      </c>
      <c r="D8382" s="0" t="s">
        <v>66</v>
      </c>
      <c r="E8382" s="0" t="n">
        <v>2039</v>
      </c>
      <c r="F8382" s="5" t="n">
        <v>29.6415573098767</v>
      </c>
      <c r="G8382" s="10" t="s">
        <v>4</v>
      </c>
    </row>
    <row r="8383" customFormat="false" ht="14.25" hidden="false" customHeight="false" outlineLevel="0" collapsed="false">
      <c r="A8383" s="0" t="s">
        <v>119</v>
      </c>
      <c r="B8383" s="0" t="s">
        <v>120</v>
      </c>
      <c r="C8383" s="0" t="s">
        <v>65</v>
      </c>
      <c r="D8383" s="0" t="s">
        <v>66</v>
      </c>
      <c r="E8383" s="0" t="n">
        <v>2040</v>
      </c>
      <c r="F8383" s="5" t="n">
        <v>29.0021015018153</v>
      </c>
      <c r="G8383" s="10" t="s">
        <v>4</v>
      </c>
    </row>
    <row r="8384" customFormat="false" ht="14.25" hidden="false" customHeight="false" outlineLevel="0" collapsed="false">
      <c r="A8384" s="0" t="s">
        <v>119</v>
      </c>
      <c r="B8384" s="0" t="s">
        <v>120</v>
      </c>
      <c r="C8384" s="0" t="s">
        <v>65</v>
      </c>
      <c r="D8384" s="0" t="s">
        <v>67</v>
      </c>
      <c r="E8384" s="0" t="n">
        <v>2024</v>
      </c>
      <c r="F8384" s="5" t="n">
        <v>0</v>
      </c>
      <c r="G8384" s="10" t="s">
        <v>4</v>
      </c>
    </row>
    <row r="8385" customFormat="false" ht="14.25" hidden="false" customHeight="false" outlineLevel="0" collapsed="false">
      <c r="A8385" s="0" t="s">
        <v>119</v>
      </c>
      <c r="B8385" s="0" t="s">
        <v>120</v>
      </c>
      <c r="C8385" s="0" t="s">
        <v>65</v>
      </c>
      <c r="D8385" s="0" t="s">
        <v>67</v>
      </c>
      <c r="E8385" s="0" t="n">
        <v>2025</v>
      </c>
      <c r="F8385" s="5" t="n">
        <v>1.68676527083406</v>
      </c>
      <c r="G8385" s="10" t="s">
        <v>4</v>
      </c>
    </row>
    <row r="8386" customFormat="false" ht="14.25" hidden="false" customHeight="false" outlineLevel="0" collapsed="false">
      <c r="A8386" s="0" t="s">
        <v>119</v>
      </c>
      <c r="B8386" s="0" t="s">
        <v>120</v>
      </c>
      <c r="C8386" s="0" t="s">
        <v>65</v>
      </c>
      <c r="D8386" s="0" t="s">
        <v>67</v>
      </c>
      <c r="E8386" s="0" t="n">
        <v>2026</v>
      </c>
      <c r="F8386" s="5" t="n">
        <v>1.89124509508206</v>
      </c>
      <c r="G8386" s="10" t="s">
        <v>4</v>
      </c>
    </row>
    <row r="8387" customFormat="false" ht="14.25" hidden="false" customHeight="false" outlineLevel="0" collapsed="false">
      <c r="A8387" s="0" t="s">
        <v>119</v>
      </c>
      <c r="B8387" s="0" t="s">
        <v>120</v>
      </c>
      <c r="C8387" s="0" t="s">
        <v>65</v>
      </c>
      <c r="D8387" s="0" t="s">
        <v>67</v>
      </c>
      <c r="E8387" s="0" t="n">
        <v>2027</v>
      </c>
      <c r="F8387" s="5" t="n">
        <v>2.04146569381206</v>
      </c>
      <c r="G8387" s="10" t="s">
        <v>4</v>
      </c>
    </row>
    <row r="8388" customFormat="false" ht="14.25" hidden="false" customHeight="false" outlineLevel="0" collapsed="false">
      <c r="A8388" s="0" t="s">
        <v>119</v>
      </c>
      <c r="B8388" s="0" t="s">
        <v>120</v>
      </c>
      <c r="C8388" s="0" t="s">
        <v>65</v>
      </c>
      <c r="D8388" s="0" t="s">
        <v>67</v>
      </c>
      <c r="E8388" s="0" t="n">
        <v>2028</v>
      </c>
      <c r="F8388" s="5" t="n">
        <v>2.26277668564206</v>
      </c>
      <c r="G8388" s="10" t="s">
        <v>4</v>
      </c>
    </row>
    <row r="8389" customFormat="false" ht="14.25" hidden="false" customHeight="false" outlineLevel="0" collapsed="false">
      <c r="A8389" s="0" t="s">
        <v>119</v>
      </c>
      <c r="B8389" s="0" t="s">
        <v>120</v>
      </c>
      <c r="C8389" s="0" t="s">
        <v>65</v>
      </c>
      <c r="D8389" s="0" t="s">
        <v>67</v>
      </c>
      <c r="E8389" s="0" t="n">
        <v>2029</v>
      </c>
      <c r="F8389" s="5" t="n">
        <v>2.52886126278606</v>
      </c>
      <c r="G8389" s="10" t="s">
        <v>4</v>
      </c>
    </row>
    <row r="8390" customFormat="false" ht="14.25" hidden="false" customHeight="false" outlineLevel="0" collapsed="false">
      <c r="A8390" s="0" t="s">
        <v>119</v>
      </c>
      <c r="B8390" s="0" t="s">
        <v>120</v>
      </c>
      <c r="C8390" s="0" t="s">
        <v>65</v>
      </c>
      <c r="D8390" s="0" t="s">
        <v>67</v>
      </c>
      <c r="E8390" s="0" t="n">
        <v>2030</v>
      </c>
      <c r="F8390" s="5" t="n">
        <v>2.74737619204205</v>
      </c>
      <c r="G8390" s="10" t="s">
        <v>4</v>
      </c>
    </row>
    <row r="8391" customFormat="false" ht="14.25" hidden="false" customHeight="false" outlineLevel="0" collapsed="false">
      <c r="A8391" s="0" t="s">
        <v>119</v>
      </c>
      <c r="B8391" s="0" t="s">
        <v>120</v>
      </c>
      <c r="C8391" s="0" t="s">
        <v>65</v>
      </c>
      <c r="D8391" s="0" t="s">
        <v>67</v>
      </c>
      <c r="E8391" s="0" t="n">
        <v>2031</v>
      </c>
      <c r="F8391" s="5" t="n">
        <v>2.92587419284205</v>
      </c>
      <c r="G8391" s="10" t="s">
        <v>4</v>
      </c>
    </row>
    <row r="8392" customFormat="false" ht="14.25" hidden="false" customHeight="false" outlineLevel="0" collapsed="false">
      <c r="A8392" s="0" t="s">
        <v>119</v>
      </c>
      <c r="B8392" s="0" t="s">
        <v>120</v>
      </c>
      <c r="C8392" s="0" t="s">
        <v>65</v>
      </c>
      <c r="D8392" s="0" t="s">
        <v>67</v>
      </c>
      <c r="E8392" s="0" t="n">
        <v>2032</v>
      </c>
      <c r="F8392" s="5" t="n">
        <v>3.10975589471405</v>
      </c>
      <c r="G8392" s="10" t="s">
        <v>4</v>
      </c>
    </row>
    <row r="8393" customFormat="false" ht="14.25" hidden="false" customHeight="false" outlineLevel="0" collapsed="false">
      <c r="A8393" s="0" t="s">
        <v>119</v>
      </c>
      <c r="B8393" s="0" t="s">
        <v>120</v>
      </c>
      <c r="C8393" s="0" t="s">
        <v>65</v>
      </c>
      <c r="D8393" s="0" t="s">
        <v>67</v>
      </c>
      <c r="E8393" s="0" t="n">
        <v>2033</v>
      </c>
      <c r="F8393" s="5" t="n">
        <v>3.33194127748206</v>
      </c>
      <c r="G8393" s="10" t="s">
        <v>4</v>
      </c>
    </row>
    <row r="8394" customFormat="false" ht="14.25" hidden="false" customHeight="false" outlineLevel="0" collapsed="false">
      <c r="A8394" s="0" t="s">
        <v>119</v>
      </c>
      <c r="B8394" s="0" t="s">
        <v>120</v>
      </c>
      <c r="C8394" s="0" t="s">
        <v>65</v>
      </c>
      <c r="D8394" s="0" t="s">
        <v>67</v>
      </c>
      <c r="E8394" s="0" t="n">
        <v>2034</v>
      </c>
      <c r="F8394" s="5" t="n">
        <v>3.52452586890606</v>
      </c>
      <c r="G8394" s="10" t="s">
        <v>4</v>
      </c>
    </row>
    <row r="8395" customFormat="false" ht="14.25" hidden="false" customHeight="false" outlineLevel="0" collapsed="false">
      <c r="A8395" s="0" t="s">
        <v>119</v>
      </c>
      <c r="B8395" s="0" t="s">
        <v>120</v>
      </c>
      <c r="C8395" s="0" t="s">
        <v>65</v>
      </c>
      <c r="D8395" s="0" t="s">
        <v>67</v>
      </c>
      <c r="E8395" s="0" t="n">
        <v>2035</v>
      </c>
      <c r="F8395" s="5" t="n">
        <v>3.73925624906706</v>
      </c>
      <c r="G8395" s="10" t="s">
        <v>4</v>
      </c>
    </row>
    <row r="8396" customFormat="false" ht="14.25" hidden="false" customHeight="false" outlineLevel="0" collapsed="false">
      <c r="A8396" s="0" t="s">
        <v>119</v>
      </c>
      <c r="B8396" s="0" t="s">
        <v>120</v>
      </c>
      <c r="C8396" s="0" t="s">
        <v>65</v>
      </c>
      <c r="D8396" s="0" t="s">
        <v>67</v>
      </c>
      <c r="E8396" s="0" t="n">
        <v>2036</v>
      </c>
      <c r="F8396" s="5" t="n">
        <v>4.00576199186706</v>
      </c>
      <c r="G8396" s="10" t="s">
        <v>4</v>
      </c>
    </row>
    <row r="8397" customFormat="false" ht="14.25" hidden="false" customHeight="false" outlineLevel="0" collapsed="false">
      <c r="A8397" s="0" t="s">
        <v>119</v>
      </c>
      <c r="B8397" s="0" t="s">
        <v>120</v>
      </c>
      <c r="C8397" s="0" t="s">
        <v>65</v>
      </c>
      <c r="D8397" s="0" t="s">
        <v>67</v>
      </c>
      <c r="E8397" s="0" t="n">
        <v>2037</v>
      </c>
      <c r="F8397" s="5" t="n">
        <v>4.28933428312205</v>
      </c>
      <c r="G8397" s="10" t="s">
        <v>4</v>
      </c>
    </row>
    <row r="8398" customFormat="false" ht="14.25" hidden="false" customHeight="false" outlineLevel="0" collapsed="false">
      <c r="A8398" s="0" t="s">
        <v>119</v>
      </c>
      <c r="B8398" s="0" t="s">
        <v>120</v>
      </c>
      <c r="C8398" s="0" t="s">
        <v>65</v>
      </c>
      <c r="D8398" s="0" t="s">
        <v>67</v>
      </c>
      <c r="E8398" s="0" t="n">
        <v>2038</v>
      </c>
      <c r="F8398" s="5" t="n">
        <v>4.55711939764206</v>
      </c>
      <c r="G8398" s="10" t="s">
        <v>4</v>
      </c>
    </row>
    <row r="8399" customFormat="false" ht="14.25" hidden="false" customHeight="false" outlineLevel="0" collapsed="false">
      <c r="A8399" s="0" t="s">
        <v>119</v>
      </c>
      <c r="B8399" s="0" t="s">
        <v>120</v>
      </c>
      <c r="C8399" s="0" t="s">
        <v>65</v>
      </c>
      <c r="D8399" s="0" t="s">
        <v>67</v>
      </c>
      <c r="E8399" s="0" t="n">
        <v>2039</v>
      </c>
      <c r="F8399" s="5" t="n">
        <v>4.85617816822956</v>
      </c>
      <c r="G8399" s="10" t="s">
        <v>4</v>
      </c>
    </row>
    <row r="8400" customFormat="false" ht="14.25" hidden="false" customHeight="false" outlineLevel="0" collapsed="false">
      <c r="A8400" s="0" t="s">
        <v>119</v>
      </c>
      <c r="B8400" s="0" t="s">
        <v>120</v>
      </c>
      <c r="C8400" s="0" t="s">
        <v>65</v>
      </c>
      <c r="D8400" s="0" t="s">
        <v>67</v>
      </c>
      <c r="E8400" s="0" t="n">
        <v>2040</v>
      </c>
      <c r="F8400" s="5" t="n">
        <v>5.21250459019205</v>
      </c>
      <c r="G8400" s="10" t="s">
        <v>4</v>
      </c>
    </row>
    <row r="8401" customFormat="false" ht="14.25" hidden="false" customHeight="false" outlineLevel="0" collapsed="false">
      <c r="A8401" s="0" t="s">
        <v>119</v>
      </c>
      <c r="B8401" s="0" t="s">
        <v>120</v>
      </c>
      <c r="C8401" s="0" t="s">
        <v>65</v>
      </c>
      <c r="D8401" s="0" t="s">
        <v>68</v>
      </c>
      <c r="E8401" s="0" t="n">
        <v>2024</v>
      </c>
      <c r="F8401" s="5" t="n">
        <v>0</v>
      </c>
      <c r="G8401" s="10" t="s">
        <v>4</v>
      </c>
    </row>
    <row r="8402" customFormat="false" ht="14.25" hidden="false" customHeight="false" outlineLevel="0" collapsed="false">
      <c r="A8402" s="0" t="s">
        <v>119</v>
      </c>
      <c r="B8402" s="0" t="s">
        <v>120</v>
      </c>
      <c r="C8402" s="0" t="s">
        <v>65</v>
      </c>
      <c r="D8402" s="0" t="s">
        <v>68</v>
      </c>
      <c r="E8402" s="0" t="n">
        <v>2025</v>
      </c>
      <c r="F8402" s="5" t="n">
        <v>8.85441087051997</v>
      </c>
      <c r="G8402" s="10" t="s">
        <v>4</v>
      </c>
    </row>
    <row r="8403" customFormat="false" ht="14.25" hidden="false" customHeight="false" outlineLevel="0" collapsed="false">
      <c r="A8403" s="0" t="s">
        <v>119</v>
      </c>
      <c r="B8403" s="0" t="s">
        <v>120</v>
      </c>
      <c r="C8403" s="0" t="s">
        <v>65</v>
      </c>
      <c r="D8403" s="0" t="s">
        <v>68</v>
      </c>
      <c r="E8403" s="0" t="n">
        <v>2026</v>
      </c>
      <c r="F8403" s="5" t="n">
        <v>9.19196688651997</v>
      </c>
      <c r="G8403" s="10" t="s">
        <v>4</v>
      </c>
    </row>
    <row r="8404" customFormat="false" ht="14.25" hidden="false" customHeight="false" outlineLevel="0" collapsed="false">
      <c r="A8404" s="0" t="s">
        <v>119</v>
      </c>
      <c r="B8404" s="0" t="s">
        <v>120</v>
      </c>
      <c r="C8404" s="0" t="s">
        <v>65</v>
      </c>
      <c r="D8404" s="0" t="s">
        <v>68</v>
      </c>
      <c r="E8404" s="0" t="n">
        <v>2027</v>
      </c>
      <c r="F8404" s="5" t="n">
        <v>9.17407344151997</v>
      </c>
      <c r="G8404" s="10" t="s">
        <v>4</v>
      </c>
    </row>
    <row r="8405" customFormat="false" ht="14.25" hidden="false" customHeight="false" outlineLevel="0" collapsed="false">
      <c r="A8405" s="0" t="s">
        <v>119</v>
      </c>
      <c r="B8405" s="0" t="s">
        <v>120</v>
      </c>
      <c r="C8405" s="0" t="s">
        <v>65</v>
      </c>
      <c r="D8405" s="0" t="s">
        <v>68</v>
      </c>
      <c r="E8405" s="0" t="n">
        <v>2028</v>
      </c>
      <c r="F8405" s="5" t="n">
        <v>9.39666756651997</v>
      </c>
      <c r="G8405" s="10" t="s">
        <v>4</v>
      </c>
    </row>
    <row r="8406" customFormat="false" ht="14.25" hidden="false" customHeight="false" outlineLevel="0" collapsed="false">
      <c r="A8406" s="0" t="s">
        <v>119</v>
      </c>
      <c r="B8406" s="0" t="s">
        <v>120</v>
      </c>
      <c r="C8406" s="0" t="s">
        <v>65</v>
      </c>
      <c r="D8406" s="0" t="s">
        <v>68</v>
      </c>
      <c r="E8406" s="0" t="n">
        <v>2029</v>
      </c>
      <c r="F8406" s="5" t="n">
        <v>9.76174307451997</v>
      </c>
      <c r="G8406" s="10" t="s">
        <v>4</v>
      </c>
    </row>
    <row r="8407" customFormat="false" ht="14.25" hidden="false" customHeight="false" outlineLevel="0" collapsed="false">
      <c r="A8407" s="0" t="s">
        <v>119</v>
      </c>
      <c r="B8407" s="0" t="s">
        <v>120</v>
      </c>
      <c r="C8407" s="0" t="s">
        <v>65</v>
      </c>
      <c r="D8407" s="0" t="s">
        <v>68</v>
      </c>
      <c r="E8407" s="0" t="n">
        <v>2030</v>
      </c>
      <c r="F8407" s="5" t="n">
        <v>9.96181840651997</v>
      </c>
      <c r="G8407" s="10" t="s">
        <v>4</v>
      </c>
    </row>
    <row r="8408" customFormat="false" ht="14.25" hidden="false" customHeight="false" outlineLevel="0" collapsed="false">
      <c r="A8408" s="0" t="s">
        <v>119</v>
      </c>
      <c r="B8408" s="0" t="s">
        <v>120</v>
      </c>
      <c r="C8408" s="0" t="s">
        <v>65</v>
      </c>
      <c r="D8408" s="0" t="s">
        <v>68</v>
      </c>
      <c r="E8408" s="0" t="n">
        <v>2031</v>
      </c>
      <c r="F8408" s="5" t="n">
        <v>9.94961392651997</v>
      </c>
      <c r="G8408" s="10" t="s">
        <v>4</v>
      </c>
    </row>
    <row r="8409" customFormat="false" ht="14.25" hidden="false" customHeight="false" outlineLevel="0" collapsed="false">
      <c r="A8409" s="0" t="s">
        <v>119</v>
      </c>
      <c r="B8409" s="0" t="s">
        <v>120</v>
      </c>
      <c r="C8409" s="0" t="s">
        <v>65</v>
      </c>
      <c r="D8409" s="0" t="s">
        <v>68</v>
      </c>
      <c r="E8409" s="0" t="n">
        <v>2032</v>
      </c>
      <c r="F8409" s="5" t="n">
        <v>9.95616327051997</v>
      </c>
      <c r="G8409" s="10" t="s">
        <v>4</v>
      </c>
    </row>
    <row r="8410" customFormat="false" ht="14.25" hidden="false" customHeight="false" outlineLevel="0" collapsed="false">
      <c r="A8410" s="0" t="s">
        <v>119</v>
      </c>
      <c r="B8410" s="0" t="s">
        <v>120</v>
      </c>
      <c r="C8410" s="0" t="s">
        <v>65</v>
      </c>
      <c r="D8410" s="0" t="s">
        <v>68</v>
      </c>
      <c r="E8410" s="0" t="n">
        <v>2033</v>
      </c>
      <c r="F8410" s="5" t="n">
        <v>10.07859664652</v>
      </c>
      <c r="G8410" s="10" t="s">
        <v>4</v>
      </c>
    </row>
    <row r="8411" customFormat="false" ht="14.25" hidden="false" customHeight="false" outlineLevel="0" collapsed="false">
      <c r="A8411" s="0" t="s">
        <v>119</v>
      </c>
      <c r="B8411" s="0" t="s">
        <v>120</v>
      </c>
      <c r="C8411" s="0" t="s">
        <v>65</v>
      </c>
      <c r="D8411" s="0" t="s">
        <v>68</v>
      </c>
      <c r="E8411" s="0" t="n">
        <v>2034</v>
      </c>
      <c r="F8411" s="5" t="n">
        <v>10.10288170252</v>
      </c>
      <c r="G8411" s="10" t="s">
        <v>4</v>
      </c>
    </row>
    <row r="8412" customFormat="false" ht="14.25" hidden="false" customHeight="false" outlineLevel="0" collapsed="false">
      <c r="A8412" s="0" t="s">
        <v>119</v>
      </c>
      <c r="B8412" s="0" t="s">
        <v>120</v>
      </c>
      <c r="C8412" s="0" t="s">
        <v>65</v>
      </c>
      <c r="D8412" s="0" t="s">
        <v>68</v>
      </c>
      <c r="E8412" s="0" t="n">
        <v>2035</v>
      </c>
      <c r="F8412" s="5" t="n">
        <v>10.18552485652</v>
      </c>
      <c r="G8412" s="10" t="s">
        <v>4</v>
      </c>
    </row>
    <row r="8413" customFormat="false" ht="14.25" hidden="false" customHeight="false" outlineLevel="0" collapsed="false">
      <c r="A8413" s="0" t="s">
        <v>119</v>
      </c>
      <c r="B8413" s="0" t="s">
        <v>120</v>
      </c>
      <c r="C8413" s="0" t="s">
        <v>65</v>
      </c>
      <c r="D8413" s="0" t="s">
        <v>68</v>
      </c>
      <c r="E8413" s="0" t="n">
        <v>2036</v>
      </c>
      <c r="F8413" s="5" t="n">
        <v>10.39575025652</v>
      </c>
      <c r="G8413" s="10" t="s">
        <v>4</v>
      </c>
    </row>
    <row r="8414" customFormat="false" ht="14.25" hidden="false" customHeight="false" outlineLevel="0" collapsed="false">
      <c r="A8414" s="0" t="s">
        <v>119</v>
      </c>
      <c r="B8414" s="0" t="s">
        <v>120</v>
      </c>
      <c r="C8414" s="0" t="s">
        <v>65</v>
      </c>
      <c r="D8414" s="0" t="s">
        <v>68</v>
      </c>
      <c r="E8414" s="0" t="n">
        <v>2037</v>
      </c>
      <c r="F8414" s="5" t="n">
        <v>10.58945794652</v>
      </c>
      <c r="G8414" s="10" t="s">
        <v>4</v>
      </c>
    </row>
    <row r="8415" customFormat="false" ht="14.25" hidden="false" customHeight="false" outlineLevel="0" collapsed="false">
      <c r="A8415" s="0" t="s">
        <v>119</v>
      </c>
      <c r="B8415" s="0" t="s">
        <v>120</v>
      </c>
      <c r="C8415" s="0" t="s">
        <v>65</v>
      </c>
      <c r="D8415" s="0" t="s">
        <v>68</v>
      </c>
      <c r="E8415" s="0" t="n">
        <v>2038</v>
      </c>
      <c r="F8415" s="5" t="n">
        <v>10.76664792652</v>
      </c>
      <c r="G8415" s="10" t="s">
        <v>4</v>
      </c>
    </row>
    <row r="8416" customFormat="false" ht="14.25" hidden="false" customHeight="false" outlineLevel="0" collapsed="false">
      <c r="A8416" s="0" t="s">
        <v>119</v>
      </c>
      <c r="B8416" s="0" t="s">
        <v>120</v>
      </c>
      <c r="C8416" s="0" t="s">
        <v>65</v>
      </c>
      <c r="D8416" s="0" t="s">
        <v>68</v>
      </c>
      <c r="E8416" s="0" t="n">
        <v>2039</v>
      </c>
      <c r="F8416" s="5" t="n">
        <v>10.96260803152</v>
      </c>
      <c r="G8416" s="10" t="s">
        <v>4</v>
      </c>
    </row>
    <row r="8417" customFormat="false" ht="14.25" hidden="false" customHeight="false" outlineLevel="0" collapsed="false">
      <c r="A8417" s="0" t="s">
        <v>119</v>
      </c>
      <c r="B8417" s="0" t="s">
        <v>120</v>
      </c>
      <c r="C8417" s="0" t="s">
        <v>65</v>
      </c>
      <c r="D8417" s="0" t="s">
        <v>68</v>
      </c>
      <c r="E8417" s="0" t="n">
        <v>2040</v>
      </c>
      <c r="F8417" s="5" t="n">
        <v>11.26668405652</v>
      </c>
      <c r="G8417" s="10" t="s">
        <v>4</v>
      </c>
    </row>
    <row r="8418" customFormat="false" ht="14.25" hidden="false" customHeight="false" outlineLevel="0" collapsed="false">
      <c r="A8418" s="0" t="s">
        <v>119</v>
      </c>
      <c r="B8418" s="0" t="s">
        <v>120</v>
      </c>
      <c r="C8418" s="0" t="s">
        <v>65</v>
      </c>
      <c r="D8418" s="0" t="s">
        <v>69</v>
      </c>
      <c r="E8418" s="0" t="n">
        <v>2024</v>
      </c>
      <c r="F8418" s="5" t="n">
        <v>0</v>
      </c>
      <c r="G8418" s="10" t="s">
        <v>4</v>
      </c>
    </row>
    <row r="8419" customFormat="false" ht="14.25" hidden="false" customHeight="false" outlineLevel="0" collapsed="false">
      <c r="A8419" s="0" t="s">
        <v>119</v>
      </c>
      <c r="B8419" s="0" t="s">
        <v>120</v>
      </c>
      <c r="C8419" s="0" t="s">
        <v>65</v>
      </c>
      <c r="D8419" s="0" t="s">
        <v>69</v>
      </c>
      <c r="E8419" s="0" t="n">
        <v>2025</v>
      </c>
      <c r="F8419" s="5" t="n">
        <v>-0.0878496651370032</v>
      </c>
      <c r="G8419" s="10" t="s">
        <v>4</v>
      </c>
    </row>
    <row r="8420" customFormat="false" ht="14.25" hidden="false" customHeight="false" outlineLevel="0" collapsed="false">
      <c r="A8420" s="0" t="s">
        <v>119</v>
      </c>
      <c r="B8420" s="0" t="s">
        <v>120</v>
      </c>
      <c r="C8420" s="0" t="s">
        <v>65</v>
      </c>
      <c r="D8420" s="0" t="s">
        <v>69</v>
      </c>
      <c r="E8420" s="0" t="n">
        <v>2026</v>
      </c>
      <c r="F8420" s="5" t="n">
        <v>-0.402376559170331</v>
      </c>
      <c r="G8420" s="10" t="s">
        <v>4</v>
      </c>
    </row>
    <row r="8421" customFormat="false" ht="14.25" hidden="false" customHeight="false" outlineLevel="0" collapsed="false">
      <c r="A8421" s="0" t="s">
        <v>119</v>
      </c>
      <c r="B8421" s="0" t="s">
        <v>120</v>
      </c>
      <c r="C8421" s="0" t="s">
        <v>65</v>
      </c>
      <c r="D8421" s="0" t="s">
        <v>69</v>
      </c>
      <c r="E8421" s="0" t="n">
        <v>2027</v>
      </c>
      <c r="F8421" s="5" t="n">
        <v>-0.51138658515836</v>
      </c>
      <c r="G8421" s="10" t="s">
        <v>4</v>
      </c>
    </row>
    <row r="8422" customFormat="false" ht="14.25" hidden="false" customHeight="false" outlineLevel="0" collapsed="false">
      <c r="A8422" s="0" t="s">
        <v>119</v>
      </c>
      <c r="B8422" s="0" t="s">
        <v>120</v>
      </c>
      <c r="C8422" s="0" t="s">
        <v>65</v>
      </c>
      <c r="D8422" s="0" t="s">
        <v>69</v>
      </c>
      <c r="E8422" s="0" t="n">
        <v>2028</v>
      </c>
      <c r="F8422" s="5" t="n">
        <v>-0.6558381104696</v>
      </c>
      <c r="G8422" s="10" t="s">
        <v>4</v>
      </c>
    </row>
    <row r="8423" customFormat="false" ht="14.25" hidden="false" customHeight="false" outlineLevel="0" collapsed="false">
      <c r="A8423" s="0" t="s">
        <v>119</v>
      </c>
      <c r="B8423" s="0" t="s">
        <v>120</v>
      </c>
      <c r="C8423" s="0" t="s">
        <v>65</v>
      </c>
      <c r="D8423" s="0" t="s">
        <v>69</v>
      </c>
      <c r="E8423" s="0" t="n">
        <v>2029</v>
      </c>
      <c r="F8423" s="5" t="n">
        <v>-0.750043972102829</v>
      </c>
      <c r="G8423" s="10" t="s">
        <v>4</v>
      </c>
    </row>
    <row r="8424" customFormat="false" ht="14.25" hidden="false" customHeight="false" outlineLevel="0" collapsed="false">
      <c r="A8424" s="0" t="s">
        <v>119</v>
      </c>
      <c r="B8424" s="0" t="s">
        <v>120</v>
      </c>
      <c r="C8424" s="0" t="s">
        <v>65</v>
      </c>
      <c r="D8424" s="0" t="s">
        <v>69</v>
      </c>
      <c r="E8424" s="0" t="n">
        <v>2030</v>
      </c>
      <c r="F8424" s="5" t="n">
        <v>-0.941527849648759</v>
      </c>
      <c r="G8424" s="10" t="s">
        <v>4</v>
      </c>
    </row>
    <row r="8425" customFormat="false" ht="14.25" hidden="false" customHeight="false" outlineLevel="0" collapsed="false">
      <c r="A8425" s="0" t="s">
        <v>119</v>
      </c>
      <c r="B8425" s="0" t="s">
        <v>120</v>
      </c>
      <c r="C8425" s="0" t="s">
        <v>65</v>
      </c>
      <c r="D8425" s="0" t="s">
        <v>69</v>
      </c>
      <c r="E8425" s="0" t="n">
        <v>2031</v>
      </c>
      <c r="F8425" s="5" t="n">
        <v>-0.978325961755858</v>
      </c>
      <c r="G8425" s="10" t="s">
        <v>4</v>
      </c>
    </row>
    <row r="8426" customFormat="false" ht="14.25" hidden="false" customHeight="false" outlineLevel="0" collapsed="false">
      <c r="A8426" s="0" t="s">
        <v>119</v>
      </c>
      <c r="B8426" s="0" t="s">
        <v>120</v>
      </c>
      <c r="C8426" s="0" t="s">
        <v>65</v>
      </c>
      <c r="D8426" s="0" t="s">
        <v>69</v>
      </c>
      <c r="E8426" s="0" t="n">
        <v>2032</v>
      </c>
      <c r="F8426" s="5" t="n">
        <v>-0.944906877906123</v>
      </c>
      <c r="G8426" s="10" t="s">
        <v>4</v>
      </c>
    </row>
    <row r="8427" customFormat="false" ht="14.25" hidden="false" customHeight="false" outlineLevel="0" collapsed="false">
      <c r="A8427" s="0" t="s">
        <v>119</v>
      </c>
      <c r="B8427" s="0" t="s">
        <v>120</v>
      </c>
      <c r="C8427" s="0" t="s">
        <v>65</v>
      </c>
      <c r="D8427" s="0" t="s">
        <v>69</v>
      </c>
      <c r="E8427" s="0" t="n">
        <v>2033</v>
      </c>
      <c r="F8427" s="5" t="n">
        <v>-0.918597501908674</v>
      </c>
      <c r="G8427" s="10" t="s">
        <v>4</v>
      </c>
    </row>
    <row r="8428" customFormat="false" ht="14.25" hidden="false" customHeight="false" outlineLevel="0" collapsed="false">
      <c r="A8428" s="0" t="s">
        <v>119</v>
      </c>
      <c r="B8428" s="0" t="s">
        <v>120</v>
      </c>
      <c r="C8428" s="0" t="s">
        <v>65</v>
      </c>
      <c r="D8428" s="0" t="s">
        <v>69</v>
      </c>
      <c r="E8428" s="0" t="n">
        <v>2034</v>
      </c>
      <c r="F8428" s="5" t="n">
        <v>-1.09542853026995</v>
      </c>
      <c r="G8428" s="10" t="s">
        <v>4</v>
      </c>
    </row>
    <row r="8429" customFormat="false" ht="14.25" hidden="false" customHeight="false" outlineLevel="0" collapsed="false">
      <c r="A8429" s="0" t="s">
        <v>119</v>
      </c>
      <c r="B8429" s="0" t="s">
        <v>120</v>
      </c>
      <c r="C8429" s="0" t="s">
        <v>65</v>
      </c>
      <c r="D8429" s="0" t="s">
        <v>69</v>
      </c>
      <c r="E8429" s="0" t="n">
        <v>2035</v>
      </c>
      <c r="F8429" s="5" t="n">
        <v>-1.25563121787059</v>
      </c>
      <c r="G8429" s="10" t="s">
        <v>4</v>
      </c>
    </row>
    <row r="8430" customFormat="false" ht="14.25" hidden="false" customHeight="false" outlineLevel="0" collapsed="false">
      <c r="A8430" s="0" t="s">
        <v>119</v>
      </c>
      <c r="B8430" s="0" t="s">
        <v>120</v>
      </c>
      <c r="C8430" s="0" t="s">
        <v>65</v>
      </c>
      <c r="D8430" s="0" t="s">
        <v>69</v>
      </c>
      <c r="E8430" s="0" t="n">
        <v>2036</v>
      </c>
      <c r="F8430" s="5" t="n">
        <v>-1.36844001035679</v>
      </c>
      <c r="G8430" s="10" t="s">
        <v>4</v>
      </c>
    </row>
    <row r="8431" customFormat="false" ht="14.25" hidden="false" customHeight="false" outlineLevel="0" collapsed="false">
      <c r="A8431" s="0" t="s">
        <v>119</v>
      </c>
      <c r="B8431" s="0" t="s">
        <v>120</v>
      </c>
      <c r="C8431" s="0" t="s">
        <v>65</v>
      </c>
      <c r="D8431" s="0" t="s">
        <v>69</v>
      </c>
      <c r="E8431" s="0" t="n">
        <v>2037</v>
      </c>
      <c r="F8431" s="5" t="n">
        <v>-1.54285084657269</v>
      </c>
      <c r="G8431" s="10" t="s">
        <v>4</v>
      </c>
    </row>
    <row r="8432" customFormat="false" ht="14.25" hidden="false" customHeight="false" outlineLevel="0" collapsed="false">
      <c r="A8432" s="0" t="s">
        <v>119</v>
      </c>
      <c r="B8432" s="0" t="s">
        <v>120</v>
      </c>
      <c r="C8432" s="0" t="s">
        <v>65</v>
      </c>
      <c r="D8432" s="0" t="s">
        <v>69</v>
      </c>
      <c r="E8432" s="0" t="n">
        <v>2038</v>
      </c>
      <c r="F8432" s="5" t="n">
        <v>-1.73096862910024</v>
      </c>
      <c r="G8432" s="10" t="s">
        <v>4</v>
      </c>
    </row>
    <row r="8433" customFormat="false" ht="14.25" hidden="false" customHeight="false" outlineLevel="0" collapsed="false">
      <c r="A8433" s="0" t="s">
        <v>119</v>
      </c>
      <c r="B8433" s="0" t="s">
        <v>120</v>
      </c>
      <c r="C8433" s="0" t="s">
        <v>65</v>
      </c>
      <c r="D8433" s="0" t="s">
        <v>69</v>
      </c>
      <c r="E8433" s="0" t="n">
        <v>2039</v>
      </c>
      <c r="F8433" s="5" t="n">
        <v>-1.91415855420429</v>
      </c>
      <c r="G8433" s="10" t="s">
        <v>4</v>
      </c>
    </row>
    <row r="8434" customFormat="false" ht="14.25" hidden="false" customHeight="false" outlineLevel="0" collapsed="false">
      <c r="A8434" s="0" t="s">
        <v>119</v>
      </c>
      <c r="B8434" s="0" t="s">
        <v>120</v>
      </c>
      <c r="C8434" s="0" t="s">
        <v>65</v>
      </c>
      <c r="D8434" s="0" t="s">
        <v>69</v>
      </c>
      <c r="E8434" s="0" t="n">
        <v>2040</v>
      </c>
      <c r="F8434" s="5" t="n">
        <v>-2.00973677069162</v>
      </c>
      <c r="G8434" s="10" t="s">
        <v>4</v>
      </c>
    </row>
    <row r="8435" customFormat="false" ht="14.25" hidden="false" customHeight="false" outlineLevel="0" collapsed="false">
      <c r="A8435" s="0" t="s">
        <v>119</v>
      </c>
      <c r="B8435" s="0" t="s">
        <v>120</v>
      </c>
      <c r="C8435" s="0" t="s">
        <v>65</v>
      </c>
      <c r="D8435" s="0" t="s">
        <v>70</v>
      </c>
      <c r="E8435" s="0" t="n">
        <v>2024</v>
      </c>
      <c r="F8435" s="5" t="n">
        <v>0</v>
      </c>
      <c r="G8435" s="10" t="s">
        <v>4</v>
      </c>
    </row>
    <row r="8436" customFormat="false" ht="14.25" hidden="false" customHeight="false" outlineLevel="0" collapsed="false">
      <c r="A8436" s="0" t="s">
        <v>119</v>
      </c>
      <c r="B8436" s="0" t="s">
        <v>120</v>
      </c>
      <c r="C8436" s="0" t="s">
        <v>65</v>
      </c>
      <c r="D8436" s="0" t="s">
        <v>70</v>
      </c>
      <c r="E8436" s="0" t="n">
        <v>2025</v>
      </c>
      <c r="F8436" s="5" t="n">
        <v>115.438516599208</v>
      </c>
      <c r="G8436" s="10" t="s">
        <v>4</v>
      </c>
    </row>
    <row r="8437" customFormat="false" ht="14.25" hidden="false" customHeight="false" outlineLevel="0" collapsed="false">
      <c r="A8437" s="0" t="s">
        <v>119</v>
      </c>
      <c r="B8437" s="0" t="s">
        <v>120</v>
      </c>
      <c r="C8437" s="0" t="s">
        <v>65</v>
      </c>
      <c r="D8437" s="0" t="s">
        <v>70</v>
      </c>
      <c r="E8437" s="0" t="n">
        <v>2026</v>
      </c>
      <c r="F8437" s="5" t="n">
        <v>114.00539195601</v>
      </c>
      <c r="G8437" s="10" t="s">
        <v>4</v>
      </c>
    </row>
    <row r="8438" customFormat="false" ht="14.25" hidden="false" customHeight="false" outlineLevel="0" collapsed="false">
      <c r="A8438" s="0" t="s">
        <v>119</v>
      </c>
      <c r="B8438" s="0" t="s">
        <v>120</v>
      </c>
      <c r="C8438" s="0" t="s">
        <v>65</v>
      </c>
      <c r="D8438" s="0" t="s">
        <v>70</v>
      </c>
      <c r="E8438" s="0" t="n">
        <v>2027</v>
      </c>
      <c r="F8438" s="5" t="n">
        <v>107.551831579313</v>
      </c>
      <c r="G8438" s="10" t="s">
        <v>4</v>
      </c>
    </row>
    <row r="8439" customFormat="false" ht="14.25" hidden="false" customHeight="false" outlineLevel="0" collapsed="false">
      <c r="A8439" s="0" t="s">
        <v>119</v>
      </c>
      <c r="B8439" s="0" t="s">
        <v>120</v>
      </c>
      <c r="C8439" s="0" t="s">
        <v>65</v>
      </c>
      <c r="D8439" s="0" t="s">
        <v>70</v>
      </c>
      <c r="E8439" s="0" t="n">
        <v>2028</v>
      </c>
      <c r="F8439" s="5" t="n">
        <v>103.926780581451</v>
      </c>
      <c r="G8439" s="10" t="s">
        <v>4</v>
      </c>
    </row>
    <row r="8440" customFormat="false" ht="14.25" hidden="false" customHeight="false" outlineLevel="0" collapsed="false">
      <c r="A8440" s="0" t="s">
        <v>119</v>
      </c>
      <c r="B8440" s="0" t="s">
        <v>120</v>
      </c>
      <c r="C8440" s="0" t="s">
        <v>65</v>
      </c>
      <c r="D8440" s="0" t="s">
        <v>70</v>
      </c>
      <c r="E8440" s="0" t="n">
        <v>2029</v>
      </c>
      <c r="F8440" s="5" t="n">
        <v>102.735971291417</v>
      </c>
      <c r="G8440" s="10" t="s">
        <v>4</v>
      </c>
    </row>
    <row r="8441" customFormat="false" ht="14.25" hidden="false" customHeight="false" outlineLevel="0" collapsed="false">
      <c r="A8441" s="0" t="s">
        <v>119</v>
      </c>
      <c r="B8441" s="0" t="s">
        <v>120</v>
      </c>
      <c r="C8441" s="0" t="s">
        <v>65</v>
      </c>
      <c r="D8441" s="0" t="s">
        <v>70</v>
      </c>
      <c r="E8441" s="0" t="n">
        <v>2030</v>
      </c>
      <c r="F8441" s="5" t="n">
        <v>99.7587749047706</v>
      </c>
      <c r="G8441" s="10" t="s">
        <v>4</v>
      </c>
    </row>
    <row r="8442" customFormat="false" ht="14.25" hidden="false" customHeight="false" outlineLevel="0" collapsed="false">
      <c r="A8442" s="0" t="s">
        <v>119</v>
      </c>
      <c r="B8442" s="0" t="s">
        <v>120</v>
      </c>
      <c r="C8442" s="0" t="s">
        <v>65</v>
      </c>
      <c r="D8442" s="0" t="s">
        <v>70</v>
      </c>
      <c r="E8442" s="0" t="n">
        <v>2031</v>
      </c>
      <c r="F8442" s="5" t="n">
        <v>99.9107203909485</v>
      </c>
      <c r="G8442" s="10" t="s">
        <v>4</v>
      </c>
    </row>
    <row r="8443" customFormat="false" ht="14.25" hidden="false" customHeight="false" outlineLevel="0" collapsed="false">
      <c r="A8443" s="0" t="s">
        <v>119</v>
      </c>
      <c r="B8443" s="0" t="s">
        <v>120</v>
      </c>
      <c r="C8443" s="0" t="s">
        <v>65</v>
      </c>
      <c r="D8443" s="0" t="s">
        <v>70</v>
      </c>
      <c r="E8443" s="0" t="n">
        <v>2032</v>
      </c>
      <c r="F8443" s="5" t="n">
        <v>100.69557918029</v>
      </c>
      <c r="G8443" s="10" t="s">
        <v>4</v>
      </c>
    </row>
    <row r="8444" customFormat="false" ht="14.25" hidden="false" customHeight="false" outlineLevel="0" collapsed="false">
      <c r="A8444" s="0" t="s">
        <v>119</v>
      </c>
      <c r="B8444" s="0" t="s">
        <v>120</v>
      </c>
      <c r="C8444" s="0" t="s">
        <v>65</v>
      </c>
      <c r="D8444" s="0" t="s">
        <v>70</v>
      </c>
      <c r="E8444" s="0" t="n">
        <v>2033</v>
      </c>
      <c r="F8444" s="5" t="n">
        <v>102.235758075739</v>
      </c>
      <c r="G8444" s="10" t="s">
        <v>4</v>
      </c>
    </row>
    <row r="8445" customFormat="false" ht="14.25" hidden="false" customHeight="false" outlineLevel="0" collapsed="false">
      <c r="A8445" s="0" t="s">
        <v>119</v>
      </c>
      <c r="B8445" s="0" t="s">
        <v>120</v>
      </c>
      <c r="C8445" s="0" t="s">
        <v>65</v>
      </c>
      <c r="D8445" s="0" t="s">
        <v>70</v>
      </c>
      <c r="E8445" s="0" t="n">
        <v>2034</v>
      </c>
      <c r="F8445" s="5" t="n">
        <v>102.85798752123</v>
      </c>
      <c r="G8445" s="10" t="s">
        <v>4</v>
      </c>
    </row>
    <row r="8446" customFormat="false" ht="14.25" hidden="false" customHeight="false" outlineLevel="0" collapsed="false">
      <c r="A8446" s="0" t="s">
        <v>119</v>
      </c>
      <c r="B8446" s="0" t="s">
        <v>120</v>
      </c>
      <c r="C8446" s="0" t="s">
        <v>65</v>
      </c>
      <c r="D8446" s="0" t="s">
        <v>70</v>
      </c>
      <c r="E8446" s="0" t="n">
        <v>2035</v>
      </c>
      <c r="F8446" s="5" t="n">
        <v>103.318353712134</v>
      </c>
      <c r="G8446" s="10" t="s">
        <v>4</v>
      </c>
    </row>
    <row r="8447" customFormat="false" ht="14.25" hidden="false" customHeight="false" outlineLevel="0" collapsed="false">
      <c r="A8447" s="0" t="s">
        <v>119</v>
      </c>
      <c r="B8447" s="0" t="s">
        <v>120</v>
      </c>
      <c r="C8447" s="0" t="s">
        <v>65</v>
      </c>
      <c r="D8447" s="0" t="s">
        <v>70</v>
      </c>
      <c r="E8447" s="0" t="n">
        <v>2036</v>
      </c>
      <c r="F8447" s="5" t="n">
        <v>105.658688090731</v>
      </c>
      <c r="G8447" s="10" t="s">
        <v>4</v>
      </c>
    </row>
    <row r="8448" customFormat="false" ht="14.25" hidden="false" customHeight="false" outlineLevel="0" collapsed="false">
      <c r="A8448" s="0" t="s">
        <v>119</v>
      </c>
      <c r="B8448" s="0" t="s">
        <v>120</v>
      </c>
      <c r="C8448" s="0" t="s">
        <v>65</v>
      </c>
      <c r="D8448" s="0" t="s">
        <v>70</v>
      </c>
      <c r="E8448" s="0" t="n">
        <v>2037</v>
      </c>
      <c r="F8448" s="5" t="n">
        <v>108.129312284353</v>
      </c>
      <c r="G8448" s="10" t="s">
        <v>4</v>
      </c>
    </row>
    <row r="8449" customFormat="false" ht="14.25" hidden="false" customHeight="false" outlineLevel="0" collapsed="false">
      <c r="A8449" s="0" t="s">
        <v>119</v>
      </c>
      <c r="B8449" s="0" t="s">
        <v>120</v>
      </c>
      <c r="C8449" s="0" t="s">
        <v>65</v>
      </c>
      <c r="D8449" s="0" t="s">
        <v>70</v>
      </c>
      <c r="E8449" s="0" t="n">
        <v>2038</v>
      </c>
      <c r="F8449" s="5" t="n">
        <v>110.534928709617</v>
      </c>
      <c r="G8449" s="10" t="s">
        <v>4</v>
      </c>
    </row>
    <row r="8450" customFormat="false" ht="14.25" hidden="false" customHeight="false" outlineLevel="0" collapsed="false">
      <c r="A8450" s="0" t="s">
        <v>119</v>
      </c>
      <c r="B8450" s="0" t="s">
        <v>120</v>
      </c>
      <c r="C8450" s="0" t="s">
        <v>65</v>
      </c>
      <c r="D8450" s="0" t="s">
        <v>70</v>
      </c>
      <c r="E8450" s="0" t="n">
        <v>2039</v>
      </c>
      <c r="F8450" s="5" t="n">
        <v>112.815613592632</v>
      </c>
      <c r="G8450" s="10" t="s">
        <v>4</v>
      </c>
    </row>
    <row r="8451" customFormat="false" ht="14.25" hidden="false" customHeight="false" outlineLevel="0" collapsed="false">
      <c r="A8451" s="0" t="s">
        <v>119</v>
      </c>
      <c r="B8451" s="0" t="s">
        <v>120</v>
      </c>
      <c r="C8451" s="0" t="s">
        <v>65</v>
      </c>
      <c r="D8451" s="0" t="s">
        <v>70</v>
      </c>
      <c r="E8451" s="0" t="n">
        <v>2040</v>
      </c>
      <c r="F8451" s="5" t="n">
        <v>115.269429705205</v>
      </c>
      <c r="G8451" s="10" t="s">
        <v>4</v>
      </c>
    </row>
    <row r="8452" customFormat="false" ht="14.25" hidden="false" customHeight="false" outlineLevel="0" collapsed="false">
      <c r="A8452" s="0" t="s">
        <v>119</v>
      </c>
      <c r="B8452" s="0" t="s">
        <v>120</v>
      </c>
      <c r="C8452" s="0" t="s">
        <v>65</v>
      </c>
      <c r="D8452" s="0" t="s">
        <v>71</v>
      </c>
      <c r="E8452" s="0" t="n">
        <v>2024</v>
      </c>
      <c r="F8452" s="5" t="n">
        <v>0</v>
      </c>
      <c r="G8452" s="10" t="s">
        <v>4</v>
      </c>
    </row>
    <row r="8453" customFormat="false" ht="14.25" hidden="false" customHeight="false" outlineLevel="0" collapsed="false">
      <c r="A8453" s="0" t="s">
        <v>119</v>
      </c>
      <c r="B8453" s="0" t="s">
        <v>120</v>
      </c>
      <c r="C8453" s="0" t="s">
        <v>65</v>
      </c>
      <c r="D8453" s="0" t="s">
        <v>71</v>
      </c>
      <c r="E8453" s="0" t="n">
        <v>2025</v>
      </c>
      <c r="F8453" s="5" t="n">
        <v>169.094963729443</v>
      </c>
      <c r="G8453" s="10" t="s">
        <v>4</v>
      </c>
    </row>
    <row r="8454" customFormat="false" ht="14.25" hidden="false" customHeight="false" outlineLevel="0" collapsed="false">
      <c r="A8454" s="0" t="s">
        <v>119</v>
      </c>
      <c r="B8454" s="0" t="s">
        <v>120</v>
      </c>
      <c r="C8454" s="0" t="s">
        <v>65</v>
      </c>
      <c r="D8454" s="0" t="s">
        <v>71</v>
      </c>
      <c r="E8454" s="0" t="n">
        <v>2026</v>
      </c>
      <c r="F8454" s="5" t="n">
        <v>171.503690888045</v>
      </c>
      <c r="G8454" s="10" t="s">
        <v>4</v>
      </c>
    </row>
    <row r="8455" customFormat="false" ht="14.25" hidden="false" customHeight="false" outlineLevel="0" collapsed="false">
      <c r="A8455" s="0" t="s">
        <v>119</v>
      </c>
      <c r="B8455" s="0" t="s">
        <v>120</v>
      </c>
      <c r="C8455" s="0" t="s">
        <v>65</v>
      </c>
      <c r="D8455" s="0" t="s">
        <v>71</v>
      </c>
      <c r="E8455" s="0" t="n">
        <v>2027</v>
      </c>
      <c r="F8455" s="5" t="n">
        <v>166.47193416037</v>
      </c>
      <c r="G8455" s="10" t="s">
        <v>4</v>
      </c>
    </row>
    <row r="8456" customFormat="false" ht="14.25" hidden="false" customHeight="false" outlineLevel="0" collapsed="false">
      <c r="A8456" s="0" t="s">
        <v>119</v>
      </c>
      <c r="B8456" s="0" t="s">
        <v>120</v>
      </c>
      <c r="C8456" s="0" t="s">
        <v>65</v>
      </c>
      <c r="D8456" s="0" t="s">
        <v>71</v>
      </c>
      <c r="E8456" s="0" t="n">
        <v>2028</v>
      </c>
      <c r="F8456" s="5" t="n">
        <v>165.902770792988</v>
      </c>
      <c r="G8456" s="10" t="s">
        <v>4</v>
      </c>
    </row>
    <row r="8457" customFormat="false" ht="14.25" hidden="false" customHeight="false" outlineLevel="0" collapsed="false">
      <c r="A8457" s="0" t="s">
        <v>119</v>
      </c>
      <c r="B8457" s="0" t="s">
        <v>120</v>
      </c>
      <c r="C8457" s="0" t="s">
        <v>65</v>
      </c>
      <c r="D8457" s="0" t="s">
        <v>71</v>
      </c>
      <c r="E8457" s="0" t="n">
        <v>2029</v>
      </c>
      <c r="F8457" s="5" t="n">
        <v>167.042914408807</v>
      </c>
      <c r="G8457" s="10" t="s">
        <v>4</v>
      </c>
    </row>
    <row r="8458" customFormat="false" ht="14.25" hidden="false" customHeight="false" outlineLevel="0" collapsed="false">
      <c r="A8458" s="0" t="s">
        <v>119</v>
      </c>
      <c r="B8458" s="0" t="s">
        <v>120</v>
      </c>
      <c r="C8458" s="0" t="s">
        <v>65</v>
      </c>
      <c r="D8458" s="0" t="s">
        <v>71</v>
      </c>
      <c r="E8458" s="0" t="n">
        <v>2030</v>
      </c>
      <c r="F8458" s="5" t="n">
        <v>165.206126887443</v>
      </c>
      <c r="G8458" s="10" t="s">
        <v>4</v>
      </c>
    </row>
    <row r="8459" customFormat="false" ht="14.25" hidden="false" customHeight="false" outlineLevel="0" collapsed="false">
      <c r="A8459" s="0" t="s">
        <v>119</v>
      </c>
      <c r="B8459" s="0" t="s">
        <v>120</v>
      </c>
      <c r="C8459" s="0" t="s">
        <v>65</v>
      </c>
      <c r="D8459" s="0" t="s">
        <v>71</v>
      </c>
      <c r="E8459" s="0" t="n">
        <v>2031</v>
      </c>
      <c r="F8459" s="5" t="n">
        <v>165.685453314221</v>
      </c>
      <c r="G8459" s="10" t="s">
        <v>4</v>
      </c>
    </row>
    <row r="8460" customFormat="false" ht="14.25" hidden="false" customHeight="false" outlineLevel="0" collapsed="false">
      <c r="A8460" s="0" t="s">
        <v>119</v>
      </c>
      <c r="B8460" s="0" t="s">
        <v>120</v>
      </c>
      <c r="C8460" s="0" t="s">
        <v>65</v>
      </c>
      <c r="D8460" s="0" t="s">
        <v>71</v>
      </c>
      <c r="E8460" s="0" t="n">
        <v>2032</v>
      </c>
      <c r="F8460" s="5" t="n">
        <v>166.77998840693</v>
      </c>
      <c r="G8460" s="10" t="s">
        <v>4</v>
      </c>
    </row>
    <row r="8461" customFormat="false" ht="14.25" hidden="false" customHeight="false" outlineLevel="0" collapsed="false">
      <c r="A8461" s="0" t="s">
        <v>119</v>
      </c>
      <c r="B8461" s="0" t="s">
        <v>120</v>
      </c>
      <c r="C8461" s="0" t="s">
        <v>65</v>
      </c>
      <c r="D8461" s="0" t="s">
        <v>71</v>
      </c>
      <c r="E8461" s="0" t="n">
        <v>2033</v>
      </c>
      <c r="F8461" s="5" t="n">
        <v>169.447687061735</v>
      </c>
      <c r="G8461" s="10" t="s">
        <v>4</v>
      </c>
    </row>
    <row r="8462" customFormat="false" ht="14.25" hidden="false" customHeight="false" outlineLevel="0" collapsed="false">
      <c r="A8462" s="0" t="s">
        <v>119</v>
      </c>
      <c r="B8462" s="0" t="s">
        <v>120</v>
      </c>
      <c r="C8462" s="0" t="s">
        <v>65</v>
      </c>
      <c r="D8462" s="0" t="s">
        <v>71</v>
      </c>
      <c r="E8462" s="0" t="n">
        <v>2034</v>
      </c>
      <c r="F8462" s="5" t="n">
        <v>170.599243240996</v>
      </c>
      <c r="G8462" s="10" t="s">
        <v>4</v>
      </c>
    </row>
    <row r="8463" customFormat="false" ht="14.25" hidden="false" customHeight="false" outlineLevel="0" collapsed="false">
      <c r="A8463" s="0" t="s">
        <v>119</v>
      </c>
      <c r="B8463" s="0" t="s">
        <v>120</v>
      </c>
      <c r="C8463" s="0" t="s">
        <v>65</v>
      </c>
      <c r="D8463" s="0" t="s">
        <v>71</v>
      </c>
      <c r="E8463" s="0" t="n">
        <v>2035</v>
      </c>
      <c r="F8463" s="5" t="n">
        <v>171.558250221695</v>
      </c>
      <c r="G8463" s="10" t="s">
        <v>4</v>
      </c>
    </row>
    <row r="8464" customFormat="false" ht="14.25" hidden="false" customHeight="false" outlineLevel="0" collapsed="false">
      <c r="A8464" s="0" t="s">
        <v>119</v>
      </c>
      <c r="B8464" s="0" t="s">
        <v>120</v>
      </c>
      <c r="C8464" s="0" t="s">
        <v>65</v>
      </c>
      <c r="D8464" s="0" t="s">
        <v>71</v>
      </c>
      <c r="E8464" s="0" t="n">
        <v>2036</v>
      </c>
      <c r="F8464" s="5" t="n">
        <v>175.744265867614</v>
      </c>
      <c r="G8464" s="10" t="s">
        <v>4</v>
      </c>
    </row>
    <row r="8465" customFormat="false" ht="14.25" hidden="false" customHeight="false" outlineLevel="0" collapsed="false">
      <c r="A8465" s="0" t="s">
        <v>119</v>
      </c>
      <c r="B8465" s="0" t="s">
        <v>120</v>
      </c>
      <c r="C8465" s="0" t="s">
        <v>65</v>
      </c>
      <c r="D8465" s="0" t="s">
        <v>71</v>
      </c>
      <c r="E8465" s="0" t="n">
        <v>2037</v>
      </c>
      <c r="F8465" s="5" t="n">
        <v>179.932987000711</v>
      </c>
      <c r="G8465" s="10" t="s">
        <v>4</v>
      </c>
    </row>
    <row r="8466" customFormat="false" ht="14.25" hidden="false" customHeight="false" outlineLevel="0" collapsed="false">
      <c r="A8466" s="0" t="s">
        <v>119</v>
      </c>
      <c r="B8466" s="0" t="s">
        <v>120</v>
      </c>
      <c r="C8466" s="0" t="s">
        <v>65</v>
      </c>
      <c r="D8466" s="0" t="s">
        <v>71</v>
      </c>
      <c r="E8466" s="0" t="n">
        <v>2038</v>
      </c>
      <c r="F8466" s="5" t="n">
        <v>184.180960367159</v>
      </c>
      <c r="G8466" s="10" t="s">
        <v>4</v>
      </c>
    </row>
    <row r="8467" customFormat="false" ht="14.25" hidden="false" customHeight="false" outlineLevel="0" collapsed="false">
      <c r="A8467" s="0" t="s">
        <v>119</v>
      </c>
      <c r="B8467" s="0" t="s">
        <v>120</v>
      </c>
      <c r="C8467" s="0" t="s">
        <v>65</v>
      </c>
      <c r="D8467" s="0" t="s">
        <v>71</v>
      </c>
      <c r="E8467" s="0" t="n">
        <v>2039</v>
      </c>
      <c r="F8467" s="5" t="n">
        <v>188.520370265228</v>
      </c>
      <c r="G8467" s="10" t="s">
        <v>4</v>
      </c>
    </row>
    <row r="8468" customFormat="false" ht="14.25" hidden="false" customHeight="false" outlineLevel="0" collapsed="false">
      <c r="A8468" s="0" t="s">
        <v>119</v>
      </c>
      <c r="B8468" s="0" t="s">
        <v>120</v>
      </c>
      <c r="C8468" s="0" t="s">
        <v>65</v>
      </c>
      <c r="D8468" s="0" t="s">
        <v>71</v>
      </c>
      <c r="E8468" s="0" t="n">
        <v>2040</v>
      </c>
      <c r="F8468" s="5" t="n">
        <v>193.186526094938</v>
      </c>
      <c r="G8468" s="10" t="s">
        <v>4</v>
      </c>
    </row>
    <row r="8469" customFormat="false" ht="14.25" hidden="false" customHeight="false" outlineLevel="0" collapsed="false">
      <c r="A8469" s="0" t="s">
        <v>119</v>
      </c>
      <c r="B8469" s="0" t="s">
        <v>120</v>
      </c>
      <c r="C8469" s="0" t="s">
        <v>72</v>
      </c>
      <c r="D8469" s="0" t="s">
        <v>56</v>
      </c>
      <c r="E8469" s="0" t="n">
        <v>2024</v>
      </c>
      <c r="F8469" s="5" t="n">
        <v>0</v>
      </c>
      <c r="G8469" s="10" t="s">
        <v>4</v>
      </c>
    </row>
    <row r="8470" customFormat="false" ht="14.25" hidden="false" customHeight="false" outlineLevel="0" collapsed="false">
      <c r="A8470" s="0" t="s">
        <v>119</v>
      </c>
      <c r="B8470" s="0" t="s">
        <v>120</v>
      </c>
      <c r="C8470" s="0" t="s">
        <v>72</v>
      </c>
      <c r="D8470" s="0" t="s">
        <v>56</v>
      </c>
      <c r="E8470" s="0" t="n">
        <v>2025</v>
      </c>
      <c r="F8470" s="5" t="n">
        <v>29.240227109773</v>
      </c>
      <c r="G8470" s="10" t="s">
        <v>4</v>
      </c>
    </row>
    <row r="8471" customFormat="false" ht="14.25" hidden="false" customHeight="false" outlineLevel="0" collapsed="false">
      <c r="A8471" s="0" t="s">
        <v>119</v>
      </c>
      <c r="B8471" s="0" t="s">
        <v>120</v>
      </c>
      <c r="C8471" s="0" t="s">
        <v>72</v>
      </c>
      <c r="D8471" s="0" t="s">
        <v>56</v>
      </c>
      <c r="E8471" s="0" t="n">
        <v>2026</v>
      </c>
      <c r="F8471" s="5" t="n">
        <v>30.1957218519833</v>
      </c>
      <c r="G8471" s="10" t="s">
        <v>4</v>
      </c>
    </row>
    <row r="8472" customFormat="false" ht="14.25" hidden="false" customHeight="false" outlineLevel="0" collapsed="false">
      <c r="A8472" s="0" t="s">
        <v>119</v>
      </c>
      <c r="B8472" s="0" t="s">
        <v>120</v>
      </c>
      <c r="C8472" s="0" t="s">
        <v>72</v>
      </c>
      <c r="D8472" s="0" t="s">
        <v>56</v>
      </c>
      <c r="E8472" s="0" t="n">
        <v>2027</v>
      </c>
      <c r="F8472" s="5" t="n">
        <v>29.6780355035247</v>
      </c>
      <c r="G8472" s="10" t="s">
        <v>4</v>
      </c>
    </row>
    <row r="8473" customFormat="false" ht="14.25" hidden="false" customHeight="false" outlineLevel="0" collapsed="false">
      <c r="A8473" s="0" t="s">
        <v>119</v>
      </c>
      <c r="B8473" s="0" t="s">
        <v>120</v>
      </c>
      <c r="C8473" s="0" t="s">
        <v>72</v>
      </c>
      <c r="D8473" s="0" t="s">
        <v>56</v>
      </c>
      <c r="E8473" s="0" t="n">
        <v>2028</v>
      </c>
      <c r="F8473" s="5" t="n">
        <v>30.1331626562163</v>
      </c>
      <c r="G8473" s="10" t="s">
        <v>4</v>
      </c>
    </row>
    <row r="8474" customFormat="false" ht="14.25" hidden="false" customHeight="false" outlineLevel="0" collapsed="false">
      <c r="A8474" s="0" t="s">
        <v>119</v>
      </c>
      <c r="B8474" s="0" t="s">
        <v>120</v>
      </c>
      <c r="C8474" s="0" t="s">
        <v>72</v>
      </c>
      <c r="D8474" s="0" t="s">
        <v>56</v>
      </c>
      <c r="E8474" s="0" t="n">
        <v>2029</v>
      </c>
      <c r="F8474" s="5" t="n">
        <v>30.9721563952072</v>
      </c>
      <c r="G8474" s="10" t="s">
        <v>4</v>
      </c>
    </row>
    <row r="8475" customFormat="false" ht="14.25" hidden="false" customHeight="false" outlineLevel="0" collapsed="false">
      <c r="A8475" s="0" t="s">
        <v>119</v>
      </c>
      <c r="B8475" s="0" t="s">
        <v>120</v>
      </c>
      <c r="C8475" s="0" t="s">
        <v>72</v>
      </c>
      <c r="D8475" s="0" t="s">
        <v>56</v>
      </c>
      <c r="E8475" s="0" t="n">
        <v>2030</v>
      </c>
      <c r="F8475" s="5" t="n">
        <v>31.3326572749074</v>
      </c>
      <c r="G8475" s="10" t="s">
        <v>4</v>
      </c>
    </row>
    <row r="8476" customFormat="false" ht="14.25" hidden="false" customHeight="false" outlineLevel="0" collapsed="false">
      <c r="A8476" s="0" t="s">
        <v>119</v>
      </c>
      <c r="B8476" s="0" t="s">
        <v>120</v>
      </c>
      <c r="C8476" s="0" t="s">
        <v>72</v>
      </c>
      <c r="D8476" s="0" t="s">
        <v>56</v>
      </c>
      <c r="E8476" s="0" t="n">
        <v>2031</v>
      </c>
      <c r="F8476" s="5" t="n">
        <v>31.0224579377752</v>
      </c>
      <c r="G8476" s="10" t="s">
        <v>4</v>
      </c>
    </row>
    <row r="8477" customFormat="false" ht="14.25" hidden="false" customHeight="false" outlineLevel="0" collapsed="false">
      <c r="A8477" s="0" t="s">
        <v>119</v>
      </c>
      <c r="B8477" s="0" t="s">
        <v>120</v>
      </c>
      <c r="C8477" s="0" t="s">
        <v>72</v>
      </c>
      <c r="D8477" s="0" t="s">
        <v>56</v>
      </c>
      <c r="E8477" s="0" t="n">
        <v>2032</v>
      </c>
      <c r="F8477" s="5" t="n">
        <v>30.8883711309755</v>
      </c>
      <c r="G8477" s="10" t="s">
        <v>4</v>
      </c>
    </row>
    <row r="8478" customFormat="false" ht="14.25" hidden="false" customHeight="false" outlineLevel="0" collapsed="false">
      <c r="A8478" s="0" t="s">
        <v>119</v>
      </c>
      <c r="B8478" s="0" t="s">
        <v>120</v>
      </c>
      <c r="C8478" s="0" t="s">
        <v>72</v>
      </c>
      <c r="D8478" s="0" t="s">
        <v>56</v>
      </c>
      <c r="E8478" s="0" t="n">
        <v>2033</v>
      </c>
      <c r="F8478" s="5" t="n">
        <v>31.0582530006418</v>
      </c>
      <c r="G8478" s="10" t="s">
        <v>4</v>
      </c>
    </row>
    <row r="8479" customFormat="false" ht="14.25" hidden="false" customHeight="false" outlineLevel="0" collapsed="false">
      <c r="A8479" s="0" t="s">
        <v>119</v>
      </c>
      <c r="B8479" s="0" t="s">
        <v>120</v>
      </c>
      <c r="C8479" s="0" t="s">
        <v>72</v>
      </c>
      <c r="D8479" s="0" t="s">
        <v>56</v>
      </c>
      <c r="E8479" s="0" t="n">
        <v>2034</v>
      </c>
      <c r="F8479" s="5" t="n">
        <v>30.9624702846683</v>
      </c>
      <c r="G8479" s="10" t="s">
        <v>4</v>
      </c>
    </row>
    <row r="8480" customFormat="false" ht="14.25" hidden="false" customHeight="false" outlineLevel="0" collapsed="false">
      <c r="A8480" s="0" t="s">
        <v>119</v>
      </c>
      <c r="B8480" s="0" t="s">
        <v>120</v>
      </c>
      <c r="C8480" s="0" t="s">
        <v>72</v>
      </c>
      <c r="D8480" s="0" t="s">
        <v>56</v>
      </c>
      <c r="E8480" s="0" t="n">
        <v>2035</v>
      </c>
      <c r="F8480" s="5" t="n">
        <v>30.8267718940471</v>
      </c>
      <c r="G8480" s="10" t="s">
        <v>4</v>
      </c>
    </row>
    <row r="8481" customFormat="false" ht="14.25" hidden="false" customHeight="false" outlineLevel="0" collapsed="false">
      <c r="A8481" s="0" t="s">
        <v>119</v>
      </c>
      <c r="B8481" s="0" t="s">
        <v>120</v>
      </c>
      <c r="C8481" s="0" t="s">
        <v>72</v>
      </c>
      <c r="D8481" s="0" t="s">
        <v>56</v>
      </c>
      <c r="E8481" s="0" t="n">
        <v>2036</v>
      </c>
      <c r="F8481" s="5" t="n">
        <v>31.2003444416615</v>
      </c>
      <c r="G8481" s="10" t="s">
        <v>4</v>
      </c>
    </row>
    <row r="8482" customFormat="false" ht="14.25" hidden="false" customHeight="false" outlineLevel="0" collapsed="false">
      <c r="A8482" s="0" t="s">
        <v>119</v>
      </c>
      <c r="B8482" s="0" t="s">
        <v>120</v>
      </c>
      <c r="C8482" s="0" t="s">
        <v>72</v>
      </c>
      <c r="D8482" s="0" t="s">
        <v>56</v>
      </c>
      <c r="E8482" s="0" t="n">
        <v>2037</v>
      </c>
      <c r="F8482" s="5" t="n">
        <v>31.5855672052461</v>
      </c>
      <c r="G8482" s="10" t="s">
        <v>4</v>
      </c>
    </row>
    <row r="8483" customFormat="false" ht="14.25" hidden="false" customHeight="false" outlineLevel="0" collapsed="false">
      <c r="A8483" s="0" t="s">
        <v>119</v>
      </c>
      <c r="B8483" s="0" t="s">
        <v>120</v>
      </c>
      <c r="C8483" s="0" t="s">
        <v>72</v>
      </c>
      <c r="D8483" s="0" t="s">
        <v>56</v>
      </c>
      <c r="E8483" s="0" t="n">
        <v>2038</v>
      </c>
      <c r="F8483" s="5" t="n">
        <v>31.9437147223848</v>
      </c>
      <c r="G8483" s="10" t="s">
        <v>4</v>
      </c>
    </row>
    <row r="8484" customFormat="false" ht="14.25" hidden="false" customHeight="false" outlineLevel="0" collapsed="false">
      <c r="A8484" s="0" t="s">
        <v>119</v>
      </c>
      <c r="B8484" s="0" t="s">
        <v>120</v>
      </c>
      <c r="C8484" s="0" t="s">
        <v>72</v>
      </c>
      <c r="D8484" s="0" t="s">
        <v>56</v>
      </c>
      <c r="E8484" s="0" t="n">
        <v>2039</v>
      </c>
      <c r="F8484" s="5" t="n">
        <v>32.3401694849846</v>
      </c>
      <c r="G8484" s="10" t="s">
        <v>4</v>
      </c>
    </row>
    <row r="8485" customFormat="false" ht="14.25" hidden="false" customHeight="false" outlineLevel="0" collapsed="false">
      <c r="A8485" s="0" t="s">
        <v>119</v>
      </c>
      <c r="B8485" s="0" t="s">
        <v>120</v>
      </c>
      <c r="C8485" s="0" t="s">
        <v>72</v>
      </c>
      <c r="D8485" s="0" t="s">
        <v>56</v>
      </c>
      <c r="E8485" s="0" t="n">
        <v>2040</v>
      </c>
      <c r="F8485" s="5" t="n">
        <v>32.744797469531</v>
      </c>
      <c r="G8485" s="10" t="s">
        <v>4</v>
      </c>
    </row>
    <row r="8486" customFormat="false" ht="14.25" hidden="false" customHeight="false" outlineLevel="0" collapsed="false">
      <c r="A8486" s="0" t="s">
        <v>119</v>
      </c>
      <c r="B8486" s="0" t="s">
        <v>120</v>
      </c>
      <c r="C8486" s="0" t="s">
        <v>72</v>
      </c>
      <c r="D8486" s="0" t="s">
        <v>73</v>
      </c>
      <c r="E8486" s="0" t="n">
        <v>2024</v>
      </c>
      <c r="F8486" s="5" t="n">
        <v>0</v>
      </c>
      <c r="G8486" s="10" t="s">
        <v>4</v>
      </c>
    </row>
    <row r="8487" customFormat="false" ht="14.25" hidden="false" customHeight="false" outlineLevel="0" collapsed="false">
      <c r="A8487" s="0" t="s">
        <v>119</v>
      </c>
      <c r="B8487" s="0" t="s">
        <v>120</v>
      </c>
      <c r="C8487" s="0" t="s">
        <v>72</v>
      </c>
      <c r="D8487" s="0" t="s">
        <v>73</v>
      </c>
      <c r="E8487" s="0" t="n">
        <v>2025</v>
      </c>
      <c r="F8487" s="5" t="n">
        <v>0.00451897078217937</v>
      </c>
      <c r="G8487" s="10" t="s">
        <v>4</v>
      </c>
    </row>
    <row r="8488" customFormat="false" ht="14.25" hidden="false" customHeight="false" outlineLevel="0" collapsed="false">
      <c r="A8488" s="0" t="s">
        <v>119</v>
      </c>
      <c r="B8488" s="0" t="s">
        <v>120</v>
      </c>
      <c r="C8488" s="0" t="s">
        <v>72</v>
      </c>
      <c r="D8488" s="0" t="s">
        <v>73</v>
      </c>
      <c r="E8488" s="0" t="n">
        <v>2026</v>
      </c>
      <c r="F8488" s="5" t="n">
        <v>0.0221837984765325</v>
      </c>
      <c r="G8488" s="10" t="s">
        <v>4</v>
      </c>
    </row>
    <row r="8489" customFormat="false" ht="14.25" hidden="false" customHeight="false" outlineLevel="0" collapsed="false">
      <c r="A8489" s="0" t="s">
        <v>119</v>
      </c>
      <c r="B8489" s="0" t="s">
        <v>120</v>
      </c>
      <c r="C8489" s="0" t="s">
        <v>72</v>
      </c>
      <c r="D8489" s="0" t="s">
        <v>73</v>
      </c>
      <c r="E8489" s="0" t="n">
        <v>2027</v>
      </c>
      <c r="F8489" s="5" t="n">
        <v>0.0222428876948757</v>
      </c>
      <c r="G8489" s="10" t="s">
        <v>4</v>
      </c>
    </row>
    <row r="8490" customFormat="false" ht="14.25" hidden="false" customHeight="false" outlineLevel="0" collapsed="false">
      <c r="A8490" s="0" t="s">
        <v>119</v>
      </c>
      <c r="B8490" s="0" t="s">
        <v>120</v>
      </c>
      <c r="C8490" s="0" t="s">
        <v>72</v>
      </c>
      <c r="D8490" s="0" t="s">
        <v>73</v>
      </c>
      <c r="E8490" s="0" t="n">
        <v>2028</v>
      </c>
      <c r="F8490" s="5" t="n">
        <v>0.0459129355586961</v>
      </c>
      <c r="G8490" s="10" t="s">
        <v>4</v>
      </c>
    </row>
    <row r="8491" customFormat="false" ht="14.25" hidden="false" customHeight="false" outlineLevel="0" collapsed="false">
      <c r="A8491" s="0" t="s">
        <v>119</v>
      </c>
      <c r="B8491" s="0" t="s">
        <v>120</v>
      </c>
      <c r="C8491" s="0" t="s">
        <v>72</v>
      </c>
      <c r="D8491" s="0" t="s">
        <v>73</v>
      </c>
      <c r="E8491" s="0" t="n">
        <v>2029</v>
      </c>
      <c r="F8491" s="5" t="n">
        <v>0.0481542710211244</v>
      </c>
      <c r="G8491" s="10" t="s">
        <v>4</v>
      </c>
    </row>
    <row r="8492" customFormat="false" ht="14.25" hidden="false" customHeight="false" outlineLevel="0" collapsed="false">
      <c r="A8492" s="0" t="s">
        <v>119</v>
      </c>
      <c r="B8492" s="0" t="s">
        <v>120</v>
      </c>
      <c r="C8492" s="0" t="s">
        <v>72</v>
      </c>
      <c r="D8492" s="0" t="s">
        <v>73</v>
      </c>
      <c r="E8492" s="0" t="n">
        <v>2030</v>
      </c>
      <c r="F8492" s="5" t="n">
        <v>0.0592051438379388</v>
      </c>
      <c r="G8492" s="10" t="s">
        <v>4</v>
      </c>
    </row>
    <row r="8493" customFormat="false" ht="14.25" hidden="false" customHeight="false" outlineLevel="0" collapsed="false">
      <c r="A8493" s="0" t="s">
        <v>119</v>
      </c>
      <c r="B8493" s="0" t="s">
        <v>120</v>
      </c>
      <c r="C8493" s="0" t="s">
        <v>72</v>
      </c>
      <c r="D8493" s="0" t="s">
        <v>73</v>
      </c>
      <c r="E8493" s="0" t="n">
        <v>2031</v>
      </c>
      <c r="F8493" s="5" t="n">
        <v>0.0490276506419585</v>
      </c>
      <c r="G8493" s="10" t="s">
        <v>4</v>
      </c>
    </row>
    <row r="8494" customFormat="false" ht="14.25" hidden="false" customHeight="false" outlineLevel="0" collapsed="false">
      <c r="A8494" s="0" t="s">
        <v>119</v>
      </c>
      <c r="B8494" s="0" t="s">
        <v>120</v>
      </c>
      <c r="C8494" s="0" t="s">
        <v>72</v>
      </c>
      <c r="D8494" s="0" t="s">
        <v>73</v>
      </c>
      <c r="E8494" s="0" t="n">
        <v>2032</v>
      </c>
      <c r="F8494" s="5" t="n">
        <v>0.0782494342944713</v>
      </c>
      <c r="G8494" s="10" t="s">
        <v>4</v>
      </c>
    </row>
    <row r="8495" customFormat="false" ht="14.25" hidden="false" customHeight="false" outlineLevel="0" collapsed="false">
      <c r="A8495" s="0" t="s">
        <v>119</v>
      </c>
      <c r="B8495" s="0" t="s">
        <v>120</v>
      </c>
      <c r="C8495" s="0" t="s">
        <v>72</v>
      </c>
      <c r="D8495" s="0" t="s">
        <v>73</v>
      </c>
      <c r="E8495" s="0" t="n">
        <v>2033</v>
      </c>
      <c r="F8495" s="5" t="n">
        <v>0.0948695777752162</v>
      </c>
      <c r="G8495" s="10" t="s">
        <v>4</v>
      </c>
    </row>
    <row r="8496" customFormat="false" ht="14.25" hidden="false" customHeight="false" outlineLevel="0" collapsed="false">
      <c r="A8496" s="0" t="s">
        <v>119</v>
      </c>
      <c r="B8496" s="0" t="s">
        <v>120</v>
      </c>
      <c r="C8496" s="0" t="s">
        <v>72</v>
      </c>
      <c r="D8496" s="0" t="s">
        <v>73</v>
      </c>
      <c r="E8496" s="0" t="n">
        <v>2034</v>
      </c>
      <c r="F8496" s="5" t="n">
        <v>0.114756201438483</v>
      </c>
      <c r="G8496" s="10" t="s">
        <v>4</v>
      </c>
    </row>
    <row r="8497" customFormat="false" ht="14.25" hidden="false" customHeight="false" outlineLevel="0" collapsed="false">
      <c r="A8497" s="0" t="s">
        <v>119</v>
      </c>
      <c r="B8497" s="0" t="s">
        <v>120</v>
      </c>
      <c r="C8497" s="0" t="s">
        <v>72</v>
      </c>
      <c r="D8497" s="0" t="s">
        <v>73</v>
      </c>
      <c r="E8497" s="0" t="n">
        <v>2035</v>
      </c>
      <c r="F8497" s="5" t="n">
        <v>0.116515813222004</v>
      </c>
      <c r="G8497" s="10" t="s">
        <v>4</v>
      </c>
    </row>
    <row r="8498" customFormat="false" ht="14.25" hidden="false" customHeight="false" outlineLevel="0" collapsed="false">
      <c r="A8498" s="0" t="s">
        <v>119</v>
      </c>
      <c r="B8498" s="0" t="s">
        <v>120</v>
      </c>
      <c r="C8498" s="0" t="s">
        <v>72</v>
      </c>
      <c r="D8498" s="0" t="s">
        <v>73</v>
      </c>
      <c r="E8498" s="0" t="n">
        <v>2036</v>
      </c>
      <c r="F8498" s="5" t="n">
        <v>0.120144594974128</v>
      </c>
      <c r="G8498" s="10" t="s">
        <v>4</v>
      </c>
    </row>
    <row r="8499" customFormat="false" ht="14.25" hidden="false" customHeight="false" outlineLevel="0" collapsed="false">
      <c r="A8499" s="0" t="s">
        <v>119</v>
      </c>
      <c r="B8499" s="0" t="s">
        <v>120</v>
      </c>
      <c r="C8499" s="0" t="s">
        <v>72</v>
      </c>
      <c r="D8499" s="0" t="s">
        <v>73</v>
      </c>
      <c r="E8499" s="0" t="n">
        <v>2037</v>
      </c>
      <c r="F8499" s="5" t="n">
        <v>0.145091625350304</v>
      </c>
      <c r="G8499" s="10" t="s">
        <v>4</v>
      </c>
    </row>
    <row r="8500" customFormat="false" ht="14.25" hidden="false" customHeight="false" outlineLevel="0" collapsed="false">
      <c r="A8500" s="0" t="s">
        <v>119</v>
      </c>
      <c r="B8500" s="0" t="s">
        <v>120</v>
      </c>
      <c r="C8500" s="0" t="s">
        <v>72</v>
      </c>
      <c r="D8500" s="0" t="s">
        <v>73</v>
      </c>
      <c r="E8500" s="0" t="n">
        <v>2038</v>
      </c>
      <c r="F8500" s="5" t="n">
        <v>0.153473801152342</v>
      </c>
      <c r="G8500" s="10" t="s">
        <v>4</v>
      </c>
    </row>
    <row r="8501" customFormat="false" ht="14.25" hidden="false" customHeight="false" outlineLevel="0" collapsed="false">
      <c r="A8501" s="0" t="s">
        <v>119</v>
      </c>
      <c r="B8501" s="0" t="s">
        <v>120</v>
      </c>
      <c r="C8501" s="0" t="s">
        <v>72</v>
      </c>
      <c r="D8501" s="0" t="s">
        <v>73</v>
      </c>
      <c r="E8501" s="0" t="n">
        <v>2039</v>
      </c>
      <c r="F8501" s="5" t="n">
        <v>0.186056773714813</v>
      </c>
      <c r="G8501" s="10" t="s">
        <v>4</v>
      </c>
    </row>
    <row r="8502" customFormat="false" ht="14.25" hidden="false" customHeight="false" outlineLevel="0" collapsed="false">
      <c r="A8502" s="0" t="s">
        <v>119</v>
      </c>
      <c r="B8502" s="0" t="s">
        <v>120</v>
      </c>
      <c r="C8502" s="0" t="s">
        <v>72</v>
      </c>
      <c r="D8502" s="0" t="s">
        <v>73</v>
      </c>
      <c r="E8502" s="0" t="n">
        <v>2040</v>
      </c>
      <c r="F8502" s="5" t="n">
        <v>0.188357320493409</v>
      </c>
      <c r="G8502" s="10" t="s">
        <v>4</v>
      </c>
    </row>
    <row r="8503" customFormat="false" ht="14.25" hidden="false" customHeight="false" outlineLevel="0" collapsed="false">
      <c r="A8503" s="0" t="s">
        <v>119</v>
      </c>
      <c r="B8503" s="0" t="s">
        <v>120</v>
      </c>
      <c r="C8503" s="0" t="s">
        <v>72</v>
      </c>
      <c r="D8503" s="0" t="s">
        <v>74</v>
      </c>
      <c r="E8503" s="0" t="n">
        <v>2024</v>
      </c>
      <c r="F8503" s="5" t="n">
        <v>0</v>
      </c>
      <c r="G8503" s="10" t="s">
        <v>4</v>
      </c>
    </row>
    <row r="8504" customFormat="false" ht="14.25" hidden="false" customHeight="false" outlineLevel="0" collapsed="false">
      <c r="A8504" s="0" t="s">
        <v>119</v>
      </c>
      <c r="B8504" s="0" t="s">
        <v>120</v>
      </c>
      <c r="C8504" s="0" t="s">
        <v>72</v>
      </c>
      <c r="D8504" s="0" t="s">
        <v>74</v>
      </c>
      <c r="E8504" s="0" t="n">
        <v>2025</v>
      </c>
      <c r="F8504" s="5" t="n">
        <v>0.0917091046352307</v>
      </c>
      <c r="G8504" s="10" t="s">
        <v>4</v>
      </c>
    </row>
    <row r="8505" customFormat="false" ht="14.25" hidden="false" customHeight="false" outlineLevel="0" collapsed="false">
      <c r="A8505" s="0" t="s">
        <v>119</v>
      </c>
      <c r="B8505" s="0" t="s">
        <v>120</v>
      </c>
      <c r="C8505" s="0" t="s">
        <v>72</v>
      </c>
      <c r="D8505" s="0" t="s">
        <v>74</v>
      </c>
      <c r="E8505" s="0" t="n">
        <v>2026</v>
      </c>
      <c r="F8505" s="5" t="n">
        <v>0.447662598484226</v>
      </c>
      <c r="G8505" s="10" t="s">
        <v>4</v>
      </c>
    </row>
    <row r="8506" customFormat="false" ht="14.25" hidden="false" customHeight="false" outlineLevel="0" collapsed="false">
      <c r="A8506" s="0" t="s">
        <v>119</v>
      </c>
      <c r="B8506" s="0" t="s">
        <v>120</v>
      </c>
      <c r="C8506" s="0" t="s">
        <v>72</v>
      </c>
      <c r="D8506" s="0" t="s">
        <v>74</v>
      </c>
      <c r="E8506" s="0" t="n">
        <v>2027</v>
      </c>
      <c r="F8506" s="5" t="n">
        <v>0.448669716353634</v>
      </c>
      <c r="G8506" s="10" t="s">
        <v>4</v>
      </c>
    </row>
    <row r="8507" customFormat="false" ht="14.25" hidden="false" customHeight="false" outlineLevel="0" collapsed="false">
      <c r="A8507" s="0" t="s">
        <v>119</v>
      </c>
      <c r="B8507" s="0" t="s">
        <v>120</v>
      </c>
      <c r="C8507" s="0" t="s">
        <v>72</v>
      </c>
      <c r="D8507" s="0" t="s">
        <v>74</v>
      </c>
      <c r="E8507" s="0" t="n">
        <v>2028</v>
      </c>
      <c r="F8507" s="5" t="n">
        <v>0.91985546409523</v>
      </c>
      <c r="G8507" s="10" t="s">
        <v>4</v>
      </c>
    </row>
    <row r="8508" customFormat="false" ht="14.25" hidden="false" customHeight="false" outlineLevel="0" collapsed="false">
      <c r="A8508" s="0" t="s">
        <v>119</v>
      </c>
      <c r="B8508" s="0" t="s">
        <v>120</v>
      </c>
      <c r="C8508" s="0" t="s">
        <v>72</v>
      </c>
      <c r="D8508" s="0" t="s">
        <v>74</v>
      </c>
      <c r="E8508" s="0" t="n">
        <v>2029</v>
      </c>
      <c r="F8508" s="5" t="n">
        <v>0.964603603699852</v>
      </c>
      <c r="G8508" s="10" t="s">
        <v>4</v>
      </c>
    </row>
    <row r="8509" customFormat="false" ht="14.25" hidden="false" customHeight="false" outlineLevel="0" collapsed="false">
      <c r="A8509" s="0" t="s">
        <v>119</v>
      </c>
      <c r="B8509" s="0" t="s">
        <v>120</v>
      </c>
      <c r="C8509" s="0" t="s">
        <v>72</v>
      </c>
      <c r="D8509" s="0" t="s">
        <v>74</v>
      </c>
      <c r="E8509" s="0" t="n">
        <v>2030</v>
      </c>
      <c r="F8509" s="5" t="n">
        <v>1.18268815293094</v>
      </c>
      <c r="G8509" s="10" t="s">
        <v>4</v>
      </c>
    </row>
    <row r="8510" customFormat="false" ht="14.25" hidden="false" customHeight="false" outlineLevel="0" collapsed="false">
      <c r="A8510" s="0" t="s">
        <v>119</v>
      </c>
      <c r="B8510" s="0" t="s">
        <v>120</v>
      </c>
      <c r="C8510" s="0" t="s">
        <v>72</v>
      </c>
      <c r="D8510" s="0" t="s">
        <v>74</v>
      </c>
      <c r="E8510" s="0" t="n">
        <v>2031</v>
      </c>
      <c r="F8510" s="5" t="n">
        <v>0.982126062309473</v>
      </c>
      <c r="G8510" s="10" t="s">
        <v>4</v>
      </c>
    </row>
    <row r="8511" customFormat="false" ht="14.25" hidden="false" customHeight="false" outlineLevel="0" collapsed="false">
      <c r="A8511" s="0" t="s">
        <v>119</v>
      </c>
      <c r="B8511" s="0" t="s">
        <v>120</v>
      </c>
      <c r="C8511" s="0" t="s">
        <v>72</v>
      </c>
      <c r="D8511" s="0" t="s">
        <v>74</v>
      </c>
      <c r="E8511" s="0" t="n">
        <v>2032</v>
      </c>
      <c r="F8511" s="5" t="n">
        <v>1.5550037949969</v>
      </c>
      <c r="G8511" s="10" t="s">
        <v>4</v>
      </c>
    </row>
    <row r="8512" customFormat="false" ht="14.25" hidden="false" customHeight="false" outlineLevel="0" collapsed="false">
      <c r="A8512" s="0" t="s">
        <v>119</v>
      </c>
      <c r="B8512" s="0" t="s">
        <v>120</v>
      </c>
      <c r="C8512" s="0" t="s">
        <v>72</v>
      </c>
      <c r="D8512" s="0" t="s">
        <v>74</v>
      </c>
      <c r="E8512" s="0" t="n">
        <v>2033</v>
      </c>
      <c r="F8512" s="5" t="n">
        <v>1.87743722770091</v>
      </c>
      <c r="G8512" s="10" t="s">
        <v>4</v>
      </c>
    </row>
    <row r="8513" customFormat="false" ht="14.25" hidden="false" customHeight="false" outlineLevel="0" collapsed="false">
      <c r="A8513" s="0" t="s">
        <v>119</v>
      </c>
      <c r="B8513" s="0" t="s">
        <v>120</v>
      </c>
      <c r="C8513" s="0" t="s">
        <v>72</v>
      </c>
      <c r="D8513" s="0" t="s">
        <v>74</v>
      </c>
      <c r="E8513" s="0" t="n">
        <v>2034</v>
      </c>
      <c r="F8513" s="5" t="n">
        <v>2.25945412564028</v>
      </c>
      <c r="G8513" s="10" t="s">
        <v>4</v>
      </c>
    </row>
    <row r="8514" customFormat="false" ht="14.25" hidden="false" customHeight="false" outlineLevel="0" collapsed="false">
      <c r="A8514" s="0" t="s">
        <v>119</v>
      </c>
      <c r="B8514" s="0" t="s">
        <v>120</v>
      </c>
      <c r="C8514" s="0" t="s">
        <v>72</v>
      </c>
      <c r="D8514" s="0" t="s">
        <v>74</v>
      </c>
      <c r="E8514" s="0" t="n">
        <v>2035</v>
      </c>
      <c r="F8514" s="5" t="n">
        <v>2.29303103583201</v>
      </c>
      <c r="G8514" s="10" t="s">
        <v>4</v>
      </c>
    </row>
    <row r="8515" customFormat="false" ht="14.25" hidden="false" customHeight="false" outlineLevel="0" collapsed="false">
      <c r="A8515" s="0" t="s">
        <v>119</v>
      </c>
      <c r="B8515" s="0" t="s">
        <v>120</v>
      </c>
      <c r="C8515" s="0" t="s">
        <v>72</v>
      </c>
      <c r="D8515" s="0" t="s">
        <v>74</v>
      </c>
      <c r="E8515" s="0" t="n">
        <v>2036</v>
      </c>
      <c r="F8515" s="5" t="n">
        <v>2.36335162437822</v>
      </c>
      <c r="G8515" s="10" t="s">
        <v>4</v>
      </c>
    </row>
    <row r="8516" customFormat="false" ht="14.25" hidden="false" customHeight="false" outlineLevel="0" collapsed="false">
      <c r="A8516" s="0" t="s">
        <v>119</v>
      </c>
      <c r="B8516" s="0" t="s">
        <v>120</v>
      </c>
      <c r="C8516" s="0" t="s">
        <v>72</v>
      </c>
      <c r="D8516" s="0" t="s">
        <v>74</v>
      </c>
      <c r="E8516" s="0" t="n">
        <v>2037</v>
      </c>
      <c r="F8516" s="5" t="n">
        <v>2.83813573391088</v>
      </c>
      <c r="G8516" s="10" t="s">
        <v>4</v>
      </c>
    </row>
    <row r="8517" customFormat="false" ht="14.25" hidden="false" customHeight="false" outlineLevel="0" collapsed="false">
      <c r="A8517" s="0" t="s">
        <v>119</v>
      </c>
      <c r="B8517" s="0" t="s">
        <v>120</v>
      </c>
      <c r="C8517" s="0" t="s">
        <v>72</v>
      </c>
      <c r="D8517" s="0" t="s">
        <v>74</v>
      </c>
      <c r="E8517" s="0" t="n">
        <v>2038</v>
      </c>
      <c r="F8517" s="5" t="n">
        <v>2.99760582531849</v>
      </c>
      <c r="G8517" s="10" t="s">
        <v>4</v>
      </c>
    </row>
    <row r="8518" customFormat="false" ht="14.25" hidden="false" customHeight="false" outlineLevel="0" collapsed="false">
      <c r="A8518" s="0" t="s">
        <v>119</v>
      </c>
      <c r="B8518" s="0" t="s">
        <v>120</v>
      </c>
      <c r="C8518" s="0" t="s">
        <v>72</v>
      </c>
      <c r="D8518" s="0" t="s">
        <v>74</v>
      </c>
      <c r="E8518" s="0" t="n">
        <v>2039</v>
      </c>
      <c r="F8518" s="5" t="n">
        <v>3.60923452338809</v>
      </c>
      <c r="G8518" s="10" t="s">
        <v>4</v>
      </c>
    </row>
    <row r="8519" customFormat="false" ht="14.25" hidden="false" customHeight="false" outlineLevel="0" collapsed="false">
      <c r="A8519" s="0" t="s">
        <v>119</v>
      </c>
      <c r="B8519" s="0" t="s">
        <v>120</v>
      </c>
      <c r="C8519" s="0" t="s">
        <v>72</v>
      </c>
      <c r="D8519" s="0" t="s">
        <v>74</v>
      </c>
      <c r="E8519" s="0" t="n">
        <v>2040</v>
      </c>
      <c r="F8519" s="5" t="n">
        <v>3.65415778824543</v>
      </c>
      <c r="G8519" s="10" t="s">
        <v>4</v>
      </c>
    </row>
    <row r="8520" customFormat="false" ht="14.25" hidden="false" customHeight="false" outlineLevel="0" collapsed="false">
      <c r="A8520" s="0" t="s">
        <v>119</v>
      </c>
      <c r="B8520" s="0" t="s">
        <v>120</v>
      </c>
      <c r="C8520" s="0" t="s">
        <v>72</v>
      </c>
      <c r="D8520" s="0" t="s">
        <v>71</v>
      </c>
      <c r="E8520" s="0" t="n">
        <v>2024</v>
      </c>
      <c r="F8520" s="5" t="n">
        <v>0</v>
      </c>
      <c r="G8520" s="10" t="s">
        <v>4</v>
      </c>
    </row>
    <row r="8521" customFormat="false" ht="14.25" hidden="false" customHeight="false" outlineLevel="0" collapsed="false">
      <c r="A8521" s="0" t="s">
        <v>119</v>
      </c>
      <c r="B8521" s="0" t="s">
        <v>120</v>
      </c>
      <c r="C8521" s="0" t="s">
        <v>72</v>
      </c>
      <c r="D8521" s="0" t="s">
        <v>71</v>
      </c>
      <c r="E8521" s="0" t="n">
        <v>2025</v>
      </c>
      <c r="F8521" s="5" t="n">
        <v>29.3364551851904</v>
      </c>
      <c r="G8521" s="10" t="s">
        <v>4</v>
      </c>
    </row>
    <row r="8522" customFormat="false" ht="14.25" hidden="false" customHeight="false" outlineLevel="0" collapsed="false">
      <c r="A8522" s="0" t="s">
        <v>119</v>
      </c>
      <c r="B8522" s="0" t="s">
        <v>120</v>
      </c>
      <c r="C8522" s="0" t="s">
        <v>72</v>
      </c>
      <c r="D8522" s="0" t="s">
        <v>71</v>
      </c>
      <c r="E8522" s="0" t="n">
        <v>2026</v>
      </c>
      <c r="F8522" s="5" t="n">
        <v>30.665568248944</v>
      </c>
      <c r="G8522" s="10" t="s">
        <v>4</v>
      </c>
    </row>
    <row r="8523" customFormat="false" ht="14.25" hidden="false" customHeight="false" outlineLevel="0" collapsed="false">
      <c r="A8523" s="0" t="s">
        <v>119</v>
      </c>
      <c r="B8523" s="0" t="s">
        <v>120</v>
      </c>
      <c r="C8523" s="0" t="s">
        <v>72</v>
      </c>
      <c r="D8523" s="0" t="s">
        <v>71</v>
      </c>
      <c r="E8523" s="0" t="n">
        <v>2027</v>
      </c>
      <c r="F8523" s="5" t="n">
        <v>30.1489481075732</v>
      </c>
      <c r="G8523" s="10" t="s">
        <v>4</v>
      </c>
    </row>
    <row r="8524" customFormat="false" ht="14.25" hidden="false" customHeight="false" outlineLevel="0" collapsed="false">
      <c r="A8524" s="0" t="s">
        <v>119</v>
      </c>
      <c r="B8524" s="0" t="s">
        <v>120</v>
      </c>
      <c r="C8524" s="0" t="s">
        <v>72</v>
      </c>
      <c r="D8524" s="0" t="s">
        <v>71</v>
      </c>
      <c r="E8524" s="0" t="n">
        <v>2028</v>
      </c>
      <c r="F8524" s="5" t="n">
        <v>31.0989310558702</v>
      </c>
      <c r="G8524" s="10" t="s">
        <v>4</v>
      </c>
    </row>
    <row r="8525" customFormat="false" ht="14.25" hidden="false" customHeight="false" outlineLevel="0" collapsed="false">
      <c r="A8525" s="0" t="s">
        <v>119</v>
      </c>
      <c r="B8525" s="0" t="s">
        <v>120</v>
      </c>
      <c r="C8525" s="0" t="s">
        <v>72</v>
      </c>
      <c r="D8525" s="0" t="s">
        <v>71</v>
      </c>
      <c r="E8525" s="0" t="n">
        <v>2029</v>
      </c>
      <c r="F8525" s="5" t="n">
        <v>31.9849142699282</v>
      </c>
      <c r="G8525" s="10" t="s">
        <v>4</v>
      </c>
    </row>
    <row r="8526" customFormat="false" ht="14.25" hidden="false" customHeight="false" outlineLevel="0" collapsed="false">
      <c r="A8526" s="0" t="s">
        <v>119</v>
      </c>
      <c r="B8526" s="0" t="s">
        <v>120</v>
      </c>
      <c r="C8526" s="0" t="s">
        <v>72</v>
      </c>
      <c r="D8526" s="0" t="s">
        <v>71</v>
      </c>
      <c r="E8526" s="0" t="n">
        <v>2030</v>
      </c>
      <c r="F8526" s="5" t="n">
        <v>32.5745505716763</v>
      </c>
      <c r="G8526" s="10" t="s">
        <v>4</v>
      </c>
    </row>
    <row r="8527" customFormat="false" ht="14.25" hidden="false" customHeight="false" outlineLevel="0" collapsed="false">
      <c r="A8527" s="0" t="s">
        <v>119</v>
      </c>
      <c r="B8527" s="0" t="s">
        <v>120</v>
      </c>
      <c r="C8527" s="0" t="s">
        <v>72</v>
      </c>
      <c r="D8527" s="0" t="s">
        <v>71</v>
      </c>
      <c r="E8527" s="0" t="n">
        <v>2031</v>
      </c>
      <c r="F8527" s="5" t="n">
        <v>32.0536116507266</v>
      </c>
      <c r="G8527" s="10" t="s">
        <v>4</v>
      </c>
    </row>
    <row r="8528" customFormat="false" ht="14.25" hidden="false" customHeight="false" outlineLevel="0" collapsed="false">
      <c r="A8528" s="0" t="s">
        <v>119</v>
      </c>
      <c r="B8528" s="0" t="s">
        <v>120</v>
      </c>
      <c r="C8528" s="0" t="s">
        <v>72</v>
      </c>
      <c r="D8528" s="0" t="s">
        <v>71</v>
      </c>
      <c r="E8528" s="0" t="n">
        <v>2032</v>
      </c>
      <c r="F8528" s="5" t="n">
        <v>32.5216243602668</v>
      </c>
      <c r="G8528" s="10" t="s">
        <v>4</v>
      </c>
    </row>
    <row r="8529" customFormat="false" ht="14.25" hidden="false" customHeight="false" outlineLevel="0" collapsed="false">
      <c r="A8529" s="0" t="s">
        <v>119</v>
      </c>
      <c r="B8529" s="0" t="s">
        <v>120</v>
      </c>
      <c r="C8529" s="0" t="s">
        <v>72</v>
      </c>
      <c r="D8529" s="0" t="s">
        <v>71</v>
      </c>
      <c r="E8529" s="0" t="n">
        <v>2033</v>
      </c>
      <c r="F8529" s="5" t="n">
        <v>33.0305598061179</v>
      </c>
      <c r="G8529" s="10" t="s">
        <v>4</v>
      </c>
    </row>
    <row r="8530" customFormat="false" ht="14.25" hidden="false" customHeight="false" outlineLevel="0" collapsed="false">
      <c r="A8530" s="0" t="s">
        <v>119</v>
      </c>
      <c r="B8530" s="0" t="s">
        <v>120</v>
      </c>
      <c r="C8530" s="0" t="s">
        <v>72</v>
      </c>
      <c r="D8530" s="0" t="s">
        <v>71</v>
      </c>
      <c r="E8530" s="0" t="n">
        <v>2034</v>
      </c>
      <c r="F8530" s="5" t="n">
        <v>33.3366806117471</v>
      </c>
      <c r="G8530" s="10" t="s">
        <v>4</v>
      </c>
    </row>
    <row r="8531" customFormat="false" ht="14.25" hidden="false" customHeight="false" outlineLevel="0" collapsed="false">
      <c r="A8531" s="0" t="s">
        <v>119</v>
      </c>
      <c r="B8531" s="0" t="s">
        <v>120</v>
      </c>
      <c r="C8531" s="0" t="s">
        <v>72</v>
      </c>
      <c r="D8531" s="0" t="s">
        <v>71</v>
      </c>
      <c r="E8531" s="0" t="n">
        <v>2035</v>
      </c>
      <c r="F8531" s="5" t="n">
        <v>33.2363187431011</v>
      </c>
      <c r="G8531" s="10" t="s">
        <v>4</v>
      </c>
    </row>
    <row r="8532" customFormat="false" ht="14.25" hidden="false" customHeight="false" outlineLevel="0" collapsed="false">
      <c r="A8532" s="0" t="s">
        <v>119</v>
      </c>
      <c r="B8532" s="0" t="s">
        <v>120</v>
      </c>
      <c r="C8532" s="0" t="s">
        <v>72</v>
      </c>
      <c r="D8532" s="0" t="s">
        <v>71</v>
      </c>
      <c r="E8532" s="0" t="n">
        <v>2036</v>
      </c>
      <c r="F8532" s="5" t="n">
        <v>33.6838406610139</v>
      </c>
      <c r="G8532" s="10" t="s">
        <v>4</v>
      </c>
    </row>
    <row r="8533" customFormat="false" ht="14.25" hidden="false" customHeight="false" outlineLevel="0" collapsed="false">
      <c r="A8533" s="0" t="s">
        <v>119</v>
      </c>
      <c r="B8533" s="0" t="s">
        <v>120</v>
      </c>
      <c r="C8533" s="0" t="s">
        <v>72</v>
      </c>
      <c r="D8533" s="0" t="s">
        <v>71</v>
      </c>
      <c r="E8533" s="0" t="n">
        <v>2037</v>
      </c>
      <c r="F8533" s="5" t="n">
        <v>34.5687945645073</v>
      </c>
      <c r="G8533" s="10" t="s">
        <v>4</v>
      </c>
    </row>
    <row r="8534" customFormat="false" ht="14.25" hidden="false" customHeight="false" outlineLevel="0" collapsed="false">
      <c r="A8534" s="0" t="s">
        <v>119</v>
      </c>
      <c r="B8534" s="0" t="s">
        <v>120</v>
      </c>
      <c r="C8534" s="0" t="s">
        <v>72</v>
      </c>
      <c r="D8534" s="0" t="s">
        <v>71</v>
      </c>
      <c r="E8534" s="0" t="n">
        <v>2038</v>
      </c>
      <c r="F8534" s="5" t="n">
        <v>35.0947943488556</v>
      </c>
      <c r="G8534" s="10" t="s">
        <v>4</v>
      </c>
    </row>
    <row r="8535" customFormat="false" ht="14.25" hidden="false" customHeight="false" outlineLevel="0" collapsed="false">
      <c r="A8535" s="0" t="s">
        <v>119</v>
      </c>
      <c r="B8535" s="0" t="s">
        <v>120</v>
      </c>
      <c r="C8535" s="0" t="s">
        <v>72</v>
      </c>
      <c r="D8535" s="0" t="s">
        <v>71</v>
      </c>
      <c r="E8535" s="0" t="n">
        <v>2039</v>
      </c>
      <c r="F8535" s="5" t="n">
        <v>36.1354607820875</v>
      </c>
      <c r="G8535" s="10" t="s">
        <v>4</v>
      </c>
    </row>
    <row r="8536" customFormat="false" ht="14.25" hidden="false" customHeight="false" outlineLevel="0" collapsed="false">
      <c r="A8536" s="0" t="s">
        <v>119</v>
      </c>
      <c r="B8536" s="0" t="s">
        <v>120</v>
      </c>
      <c r="C8536" s="0" t="s">
        <v>72</v>
      </c>
      <c r="D8536" s="0" t="s">
        <v>71</v>
      </c>
      <c r="E8536" s="0" t="n">
        <v>2040</v>
      </c>
      <c r="F8536" s="5" t="n">
        <v>36.5873125782699</v>
      </c>
      <c r="G8536" s="10" t="s">
        <v>4</v>
      </c>
    </row>
    <row r="8537" customFormat="false" ht="14.25" hidden="false" customHeight="false" outlineLevel="0" collapsed="false">
      <c r="A8537" s="0" t="s">
        <v>119</v>
      </c>
      <c r="B8537" s="0" t="s">
        <v>120</v>
      </c>
      <c r="C8537" s="0" t="s">
        <v>75</v>
      </c>
      <c r="D8537" s="0" t="s">
        <v>71</v>
      </c>
      <c r="E8537" s="0" t="n">
        <v>2024</v>
      </c>
      <c r="F8537" s="5" t="n">
        <v>8.728788996</v>
      </c>
      <c r="G8537" s="10" t="s">
        <v>4</v>
      </c>
    </row>
    <row r="8538" customFormat="false" ht="14.25" hidden="false" customHeight="false" outlineLevel="0" collapsed="false">
      <c r="A8538" s="0" t="s">
        <v>119</v>
      </c>
      <c r="B8538" s="0" t="s">
        <v>120</v>
      </c>
      <c r="C8538" s="0" t="s">
        <v>75</v>
      </c>
      <c r="D8538" s="0" t="s">
        <v>71</v>
      </c>
      <c r="E8538" s="0" t="n">
        <v>2025</v>
      </c>
      <c r="F8538" s="5" t="n">
        <v>8.79973098</v>
      </c>
      <c r="G8538" s="10" t="s">
        <v>4</v>
      </c>
    </row>
    <row r="8539" customFormat="false" ht="14.25" hidden="false" customHeight="false" outlineLevel="0" collapsed="false">
      <c r="A8539" s="0" t="s">
        <v>119</v>
      </c>
      <c r="B8539" s="0" t="s">
        <v>120</v>
      </c>
      <c r="C8539" s="0" t="s">
        <v>75</v>
      </c>
      <c r="D8539" s="0" t="s">
        <v>71</v>
      </c>
      <c r="E8539" s="0" t="n">
        <v>2026</v>
      </c>
      <c r="F8539" s="5" t="n">
        <v>11.1139586233711</v>
      </c>
      <c r="G8539" s="10" t="s">
        <v>4</v>
      </c>
    </row>
    <row r="8540" customFormat="false" ht="14.25" hidden="false" customHeight="false" outlineLevel="0" collapsed="false">
      <c r="A8540" s="0" t="s">
        <v>119</v>
      </c>
      <c r="B8540" s="0" t="s">
        <v>120</v>
      </c>
      <c r="C8540" s="0" t="s">
        <v>75</v>
      </c>
      <c r="D8540" s="0" t="s">
        <v>71</v>
      </c>
      <c r="E8540" s="0" t="n">
        <v>2027</v>
      </c>
      <c r="F8540" s="5" t="n">
        <v>15.555404041625</v>
      </c>
      <c r="G8540" s="10" t="s">
        <v>4</v>
      </c>
    </row>
    <row r="8541" customFormat="false" ht="14.25" hidden="false" customHeight="false" outlineLevel="0" collapsed="false">
      <c r="A8541" s="0" t="s">
        <v>119</v>
      </c>
      <c r="B8541" s="0" t="s">
        <v>120</v>
      </c>
      <c r="C8541" s="0" t="s">
        <v>75</v>
      </c>
      <c r="D8541" s="0" t="s">
        <v>71</v>
      </c>
      <c r="E8541" s="0" t="n">
        <v>2028</v>
      </c>
      <c r="F8541" s="5" t="n">
        <v>29.0972378629931</v>
      </c>
      <c r="G8541" s="10" t="s">
        <v>4</v>
      </c>
    </row>
    <row r="8542" customFormat="false" ht="14.25" hidden="false" customHeight="false" outlineLevel="0" collapsed="false">
      <c r="A8542" s="0" t="s">
        <v>119</v>
      </c>
      <c r="B8542" s="0" t="s">
        <v>120</v>
      </c>
      <c r="C8542" s="0" t="s">
        <v>75</v>
      </c>
      <c r="D8542" s="0" t="s">
        <v>71</v>
      </c>
      <c r="E8542" s="0" t="n">
        <v>2029</v>
      </c>
      <c r="F8542" s="5" t="n">
        <v>49.5029147811418</v>
      </c>
      <c r="G8542" s="10" t="s">
        <v>4</v>
      </c>
    </row>
    <row r="8543" customFormat="false" ht="14.25" hidden="false" customHeight="false" outlineLevel="0" collapsed="false">
      <c r="A8543" s="0" t="s">
        <v>119</v>
      </c>
      <c r="B8543" s="0" t="s">
        <v>120</v>
      </c>
      <c r="C8543" s="0" t="s">
        <v>75</v>
      </c>
      <c r="D8543" s="0" t="s">
        <v>71</v>
      </c>
      <c r="E8543" s="0" t="n">
        <v>2030</v>
      </c>
      <c r="F8543" s="5" t="n">
        <v>76.0814404342814</v>
      </c>
      <c r="G8543" s="10" t="s">
        <v>4</v>
      </c>
    </row>
    <row r="8544" customFormat="false" ht="14.25" hidden="false" customHeight="false" outlineLevel="0" collapsed="false">
      <c r="A8544" s="0" t="s">
        <v>119</v>
      </c>
      <c r="B8544" s="0" t="s">
        <v>120</v>
      </c>
      <c r="C8544" s="0" t="s">
        <v>75</v>
      </c>
      <c r="D8544" s="0" t="s">
        <v>71</v>
      </c>
      <c r="E8544" s="0" t="n">
        <v>2031</v>
      </c>
      <c r="F8544" s="5" t="n">
        <v>89.8830948053738</v>
      </c>
      <c r="G8544" s="10" t="s">
        <v>4</v>
      </c>
    </row>
    <row r="8545" customFormat="false" ht="14.25" hidden="false" customHeight="false" outlineLevel="0" collapsed="false">
      <c r="A8545" s="0" t="s">
        <v>119</v>
      </c>
      <c r="B8545" s="0" t="s">
        <v>120</v>
      </c>
      <c r="C8545" s="0" t="s">
        <v>75</v>
      </c>
      <c r="D8545" s="0" t="s">
        <v>71</v>
      </c>
      <c r="E8545" s="0" t="n">
        <v>2032</v>
      </c>
      <c r="F8545" s="5" t="n">
        <v>102.191151151499</v>
      </c>
      <c r="G8545" s="10" t="s">
        <v>4</v>
      </c>
    </row>
    <row r="8546" customFormat="false" ht="14.25" hidden="false" customHeight="false" outlineLevel="0" collapsed="false">
      <c r="A8546" s="0" t="s">
        <v>119</v>
      </c>
      <c r="B8546" s="0" t="s">
        <v>120</v>
      </c>
      <c r="C8546" s="0" t="s">
        <v>75</v>
      </c>
      <c r="D8546" s="0" t="s">
        <v>71</v>
      </c>
      <c r="E8546" s="0" t="n">
        <v>2033</v>
      </c>
      <c r="F8546" s="5" t="n">
        <v>111.925260995116</v>
      </c>
      <c r="G8546" s="10" t="s">
        <v>4</v>
      </c>
    </row>
    <row r="8547" customFormat="false" ht="14.25" hidden="false" customHeight="false" outlineLevel="0" collapsed="false">
      <c r="A8547" s="0" t="s">
        <v>119</v>
      </c>
      <c r="B8547" s="0" t="s">
        <v>120</v>
      </c>
      <c r="C8547" s="0" t="s">
        <v>75</v>
      </c>
      <c r="D8547" s="0" t="s">
        <v>71</v>
      </c>
      <c r="E8547" s="0" t="n">
        <v>2034</v>
      </c>
      <c r="F8547" s="5" t="n">
        <v>125.01452275161</v>
      </c>
      <c r="G8547" s="10" t="s">
        <v>4</v>
      </c>
    </row>
    <row r="8548" customFormat="false" ht="14.25" hidden="false" customHeight="false" outlineLevel="0" collapsed="false">
      <c r="A8548" s="0" t="s">
        <v>119</v>
      </c>
      <c r="B8548" s="0" t="s">
        <v>120</v>
      </c>
      <c r="C8548" s="0" t="s">
        <v>75</v>
      </c>
      <c r="D8548" s="0" t="s">
        <v>71</v>
      </c>
      <c r="E8548" s="0" t="n">
        <v>2035</v>
      </c>
      <c r="F8548" s="5" t="n">
        <v>137.088005114293</v>
      </c>
      <c r="G8548" s="10" t="s">
        <v>4</v>
      </c>
    </row>
    <row r="8549" customFormat="false" ht="14.25" hidden="false" customHeight="false" outlineLevel="0" collapsed="false">
      <c r="A8549" s="0" t="s">
        <v>119</v>
      </c>
      <c r="B8549" s="0" t="s">
        <v>120</v>
      </c>
      <c r="C8549" s="0" t="s">
        <v>75</v>
      </c>
      <c r="D8549" s="0" t="s">
        <v>71</v>
      </c>
      <c r="E8549" s="0" t="n">
        <v>2036</v>
      </c>
      <c r="F8549" s="5" t="n">
        <v>148.906949555218</v>
      </c>
      <c r="G8549" s="10" t="s">
        <v>4</v>
      </c>
    </row>
    <row r="8550" customFormat="false" ht="14.25" hidden="false" customHeight="false" outlineLevel="0" collapsed="false">
      <c r="A8550" s="0" t="s">
        <v>119</v>
      </c>
      <c r="B8550" s="0" t="s">
        <v>120</v>
      </c>
      <c r="C8550" s="0" t="s">
        <v>75</v>
      </c>
      <c r="D8550" s="0" t="s">
        <v>71</v>
      </c>
      <c r="E8550" s="0" t="n">
        <v>2037</v>
      </c>
      <c r="F8550" s="5" t="n">
        <v>159.968608665034</v>
      </c>
      <c r="G8550" s="10" t="s">
        <v>4</v>
      </c>
    </row>
    <row r="8551" customFormat="false" ht="14.25" hidden="false" customHeight="false" outlineLevel="0" collapsed="false">
      <c r="A8551" s="0" t="s">
        <v>119</v>
      </c>
      <c r="B8551" s="0" t="s">
        <v>120</v>
      </c>
      <c r="C8551" s="0" t="s">
        <v>75</v>
      </c>
      <c r="D8551" s="0" t="s">
        <v>71</v>
      </c>
      <c r="E8551" s="0" t="n">
        <v>2038</v>
      </c>
      <c r="F8551" s="5" t="n">
        <v>169.943794048218</v>
      </c>
      <c r="G8551" s="10" t="s">
        <v>4</v>
      </c>
    </row>
    <row r="8552" customFormat="false" ht="14.25" hidden="false" customHeight="false" outlineLevel="0" collapsed="false">
      <c r="A8552" s="0" t="s">
        <v>119</v>
      </c>
      <c r="B8552" s="0" t="s">
        <v>120</v>
      </c>
      <c r="C8552" s="0" t="s">
        <v>75</v>
      </c>
      <c r="D8552" s="0" t="s">
        <v>71</v>
      </c>
      <c r="E8552" s="0" t="n">
        <v>2039</v>
      </c>
      <c r="F8552" s="5" t="n">
        <v>178.513816805221</v>
      </c>
      <c r="G8552" s="10" t="s">
        <v>4</v>
      </c>
    </row>
    <row r="8553" customFormat="false" ht="14.25" hidden="false" customHeight="false" outlineLevel="0" collapsed="false">
      <c r="A8553" s="0" t="s">
        <v>119</v>
      </c>
      <c r="B8553" s="0" t="s">
        <v>120</v>
      </c>
      <c r="C8553" s="0" t="s">
        <v>75</v>
      </c>
      <c r="D8553" s="0" t="s">
        <v>71</v>
      </c>
      <c r="E8553" s="0" t="n">
        <v>2040</v>
      </c>
      <c r="F8553" s="5" t="n">
        <v>185.386598752222</v>
      </c>
      <c r="G8553" s="10" t="s">
        <v>4</v>
      </c>
    </row>
    <row r="8554" customFormat="false" ht="14.25" hidden="false" customHeight="false" outlineLevel="0" collapsed="false">
      <c r="A8554" s="0" t="s">
        <v>119</v>
      </c>
      <c r="B8554" s="0" t="s">
        <v>120</v>
      </c>
      <c r="C8554" s="0" t="s">
        <v>75</v>
      </c>
      <c r="D8554" s="0" t="s">
        <v>75</v>
      </c>
      <c r="E8554" s="0" t="n">
        <v>2024</v>
      </c>
      <c r="F8554" s="5" t="n">
        <v>8.728788996</v>
      </c>
      <c r="G8554" s="10" t="s">
        <v>4</v>
      </c>
    </row>
    <row r="8555" customFormat="false" ht="14.25" hidden="false" customHeight="false" outlineLevel="0" collapsed="false">
      <c r="A8555" s="0" t="s">
        <v>119</v>
      </c>
      <c r="B8555" s="0" t="s">
        <v>120</v>
      </c>
      <c r="C8555" s="0" t="s">
        <v>75</v>
      </c>
      <c r="D8555" s="0" t="s">
        <v>75</v>
      </c>
      <c r="E8555" s="0" t="n">
        <v>2025</v>
      </c>
      <c r="F8555" s="5" t="n">
        <v>8.79973098</v>
      </c>
      <c r="G8555" s="10" t="s">
        <v>4</v>
      </c>
    </row>
    <row r="8556" customFormat="false" ht="14.25" hidden="false" customHeight="false" outlineLevel="0" collapsed="false">
      <c r="A8556" s="0" t="s">
        <v>119</v>
      </c>
      <c r="B8556" s="0" t="s">
        <v>120</v>
      </c>
      <c r="C8556" s="0" t="s">
        <v>75</v>
      </c>
      <c r="D8556" s="0" t="s">
        <v>75</v>
      </c>
      <c r="E8556" s="0" t="n">
        <v>2026</v>
      </c>
      <c r="F8556" s="5" t="n">
        <v>11.1139586233711</v>
      </c>
      <c r="G8556" s="10" t="s">
        <v>4</v>
      </c>
    </row>
    <row r="8557" customFormat="false" ht="14.25" hidden="false" customHeight="false" outlineLevel="0" collapsed="false">
      <c r="A8557" s="0" t="s">
        <v>119</v>
      </c>
      <c r="B8557" s="0" t="s">
        <v>120</v>
      </c>
      <c r="C8557" s="0" t="s">
        <v>75</v>
      </c>
      <c r="D8557" s="0" t="s">
        <v>75</v>
      </c>
      <c r="E8557" s="0" t="n">
        <v>2027</v>
      </c>
      <c r="F8557" s="5" t="n">
        <v>15.555404041625</v>
      </c>
      <c r="G8557" s="10" t="s">
        <v>4</v>
      </c>
    </row>
    <row r="8558" customFormat="false" ht="14.25" hidden="false" customHeight="false" outlineLevel="0" collapsed="false">
      <c r="A8558" s="0" t="s">
        <v>119</v>
      </c>
      <c r="B8558" s="0" t="s">
        <v>120</v>
      </c>
      <c r="C8558" s="0" t="s">
        <v>75</v>
      </c>
      <c r="D8558" s="0" t="s">
        <v>75</v>
      </c>
      <c r="E8558" s="0" t="n">
        <v>2028</v>
      </c>
      <c r="F8558" s="5" t="n">
        <v>29.0972378629931</v>
      </c>
      <c r="G8558" s="10" t="s">
        <v>4</v>
      </c>
    </row>
    <row r="8559" customFormat="false" ht="14.25" hidden="false" customHeight="false" outlineLevel="0" collapsed="false">
      <c r="A8559" s="0" t="s">
        <v>119</v>
      </c>
      <c r="B8559" s="0" t="s">
        <v>120</v>
      </c>
      <c r="C8559" s="0" t="s">
        <v>75</v>
      </c>
      <c r="D8559" s="0" t="s">
        <v>75</v>
      </c>
      <c r="E8559" s="0" t="n">
        <v>2029</v>
      </c>
      <c r="F8559" s="5" t="n">
        <v>49.5029147811418</v>
      </c>
      <c r="G8559" s="10" t="s">
        <v>4</v>
      </c>
    </row>
    <row r="8560" customFormat="false" ht="14.25" hidden="false" customHeight="false" outlineLevel="0" collapsed="false">
      <c r="A8560" s="0" t="s">
        <v>119</v>
      </c>
      <c r="B8560" s="0" t="s">
        <v>120</v>
      </c>
      <c r="C8560" s="0" t="s">
        <v>75</v>
      </c>
      <c r="D8560" s="0" t="s">
        <v>75</v>
      </c>
      <c r="E8560" s="0" t="n">
        <v>2030</v>
      </c>
      <c r="F8560" s="5" t="n">
        <v>76.0814404342814</v>
      </c>
      <c r="G8560" s="10" t="s">
        <v>4</v>
      </c>
    </row>
    <row r="8561" customFormat="false" ht="14.25" hidden="false" customHeight="false" outlineLevel="0" collapsed="false">
      <c r="A8561" s="0" t="s">
        <v>119</v>
      </c>
      <c r="B8561" s="0" t="s">
        <v>120</v>
      </c>
      <c r="C8561" s="0" t="s">
        <v>75</v>
      </c>
      <c r="D8561" s="0" t="s">
        <v>75</v>
      </c>
      <c r="E8561" s="0" t="n">
        <v>2031</v>
      </c>
      <c r="F8561" s="5" t="n">
        <v>89.8830948053738</v>
      </c>
      <c r="G8561" s="10" t="s">
        <v>4</v>
      </c>
    </row>
    <row r="8562" customFormat="false" ht="14.25" hidden="false" customHeight="false" outlineLevel="0" collapsed="false">
      <c r="A8562" s="0" t="s">
        <v>119</v>
      </c>
      <c r="B8562" s="0" t="s">
        <v>120</v>
      </c>
      <c r="C8562" s="0" t="s">
        <v>75</v>
      </c>
      <c r="D8562" s="0" t="s">
        <v>75</v>
      </c>
      <c r="E8562" s="0" t="n">
        <v>2032</v>
      </c>
      <c r="F8562" s="5" t="n">
        <v>102.191151151499</v>
      </c>
      <c r="G8562" s="10" t="s">
        <v>4</v>
      </c>
    </row>
    <row r="8563" customFormat="false" ht="14.25" hidden="false" customHeight="false" outlineLevel="0" collapsed="false">
      <c r="A8563" s="0" t="s">
        <v>119</v>
      </c>
      <c r="B8563" s="0" t="s">
        <v>120</v>
      </c>
      <c r="C8563" s="0" t="s">
        <v>75</v>
      </c>
      <c r="D8563" s="0" t="s">
        <v>75</v>
      </c>
      <c r="E8563" s="0" t="n">
        <v>2033</v>
      </c>
      <c r="F8563" s="5" t="n">
        <v>111.925260995116</v>
      </c>
      <c r="G8563" s="10" t="s">
        <v>4</v>
      </c>
    </row>
    <row r="8564" customFormat="false" ht="14.25" hidden="false" customHeight="false" outlineLevel="0" collapsed="false">
      <c r="A8564" s="0" t="s">
        <v>119</v>
      </c>
      <c r="B8564" s="0" t="s">
        <v>120</v>
      </c>
      <c r="C8564" s="0" t="s">
        <v>75</v>
      </c>
      <c r="D8564" s="0" t="s">
        <v>75</v>
      </c>
      <c r="E8564" s="0" t="n">
        <v>2034</v>
      </c>
      <c r="F8564" s="5" t="n">
        <v>125.01452275161</v>
      </c>
      <c r="G8564" s="10" t="s">
        <v>4</v>
      </c>
    </row>
    <row r="8565" customFormat="false" ht="14.25" hidden="false" customHeight="false" outlineLevel="0" collapsed="false">
      <c r="A8565" s="0" t="s">
        <v>119</v>
      </c>
      <c r="B8565" s="0" t="s">
        <v>120</v>
      </c>
      <c r="C8565" s="0" t="s">
        <v>75</v>
      </c>
      <c r="D8565" s="0" t="s">
        <v>75</v>
      </c>
      <c r="E8565" s="0" t="n">
        <v>2035</v>
      </c>
      <c r="F8565" s="5" t="n">
        <v>137.088005114293</v>
      </c>
      <c r="G8565" s="10" t="s">
        <v>4</v>
      </c>
    </row>
    <row r="8566" customFormat="false" ht="14.25" hidden="false" customHeight="false" outlineLevel="0" collapsed="false">
      <c r="A8566" s="0" t="s">
        <v>119</v>
      </c>
      <c r="B8566" s="0" t="s">
        <v>120</v>
      </c>
      <c r="C8566" s="0" t="s">
        <v>75</v>
      </c>
      <c r="D8566" s="0" t="s">
        <v>75</v>
      </c>
      <c r="E8566" s="0" t="n">
        <v>2036</v>
      </c>
      <c r="F8566" s="5" t="n">
        <v>148.906949555218</v>
      </c>
      <c r="G8566" s="10" t="s">
        <v>4</v>
      </c>
    </row>
    <row r="8567" customFormat="false" ht="14.25" hidden="false" customHeight="false" outlineLevel="0" collapsed="false">
      <c r="A8567" s="0" t="s">
        <v>119</v>
      </c>
      <c r="B8567" s="0" t="s">
        <v>120</v>
      </c>
      <c r="C8567" s="0" t="s">
        <v>75</v>
      </c>
      <c r="D8567" s="0" t="s">
        <v>75</v>
      </c>
      <c r="E8567" s="0" t="n">
        <v>2037</v>
      </c>
      <c r="F8567" s="5" t="n">
        <v>159.968608665034</v>
      </c>
      <c r="G8567" s="10" t="s">
        <v>4</v>
      </c>
    </row>
    <row r="8568" customFormat="false" ht="14.25" hidden="false" customHeight="false" outlineLevel="0" collapsed="false">
      <c r="A8568" s="0" t="s">
        <v>119</v>
      </c>
      <c r="B8568" s="0" t="s">
        <v>120</v>
      </c>
      <c r="C8568" s="0" t="s">
        <v>75</v>
      </c>
      <c r="D8568" s="0" t="s">
        <v>75</v>
      </c>
      <c r="E8568" s="0" t="n">
        <v>2038</v>
      </c>
      <c r="F8568" s="5" t="n">
        <v>169.943794048218</v>
      </c>
      <c r="G8568" s="10" t="s">
        <v>4</v>
      </c>
    </row>
    <row r="8569" customFormat="false" ht="14.25" hidden="false" customHeight="false" outlineLevel="0" collapsed="false">
      <c r="A8569" s="0" t="s">
        <v>119</v>
      </c>
      <c r="B8569" s="0" t="s">
        <v>120</v>
      </c>
      <c r="C8569" s="0" t="s">
        <v>75</v>
      </c>
      <c r="D8569" s="0" t="s">
        <v>75</v>
      </c>
      <c r="E8569" s="0" t="n">
        <v>2039</v>
      </c>
      <c r="F8569" s="5" t="n">
        <v>178.513816805221</v>
      </c>
      <c r="G8569" s="10" t="s">
        <v>4</v>
      </c>
    </row>
    <row r="8570" customFormat="false" ht="14.25" hidden="false" customHeight="false" outlineLevel="0" collapsed="false">
      <c r="A8570" s="0" t="s">
        <v>119</v>
      </c>
      <c r="B8570" s="0" t="s">
        <v>120</v>
      </c>
      <c r="C8570" s="0" t="s">
        <v>75</v>
      </c>
      <c r="D8570" s="0" t="s">
        <v>75</v>
      </c>
      <c r="E8570" s="0" t="n">
        <v>2040</v>
      </c>
      <c r="F8570" s="5" t="n">
        <v>185.386598752222</v>
      </c>
      <c r="G8570" s="10" t="s">
        <v>4</v>
      </c>
    </row>
    <row r="8571" customFormat="false" ht="14.25" hidden="false" customHeight="false" outlineLevel="0" collapsed="false">
      <c r="A8571" s="0" t="s">
        <v>119</v>
      </c>
      <c r="B8571" s="0" t="s">
        <v>120</v>
      </c>
      <c r="C8571" s="0" t="s">
        <v>76</v>
      </c>
      <c r="D8571" s="0" t="s">
        <v>77</v>
      </c>
      <c r="E8571" s="0" t="n">
        <v>2024</v>
      </c>
      <c r="F8571" s="5" t="n">
        <v>0.15785588</v>
      </c>
      <c r="G8571" s="10" t="s">
        <v>4</v>
      </c>
    </row>
    <row r="8572" customFormat="false" ht="14.25" hidden="false" customHeight="false" outlineLevel="0" collapsed="false">
      <c r="A8572" s="0" t="s">
        <v>119</v>
      </c>
      <c r="B8572" s="0" t="s">
        <v>120</v>
      </c>
      <c r="C8572" s="0" t="s">
        <v>76</v>
      </c>
      <c r="D8572" s="0" t="s">
        <v>77</v>
      </c>
      <c r="E8572" s="0" t="n">
        <v>2025</v>
      </c>
      <c r="F8572" s="5" t="n">
        <v>0.164621132</v>
      </c>
      <c r="G8572" s="10" t="s">
        <v>4</v>
      </c>
    </row>
    <row r="8573" customFormat="false" ht="14.25" hidden="false" customHeight="false" outlineLevel="0" collapsed="false">
      <c r="A8573" s="0" t="s">
        <v>119</v>
      </c>
      <c r="B8573" s="0" t="s">
        <v>120</v>
      </c>
      <c r="C8573" s="0" t="s">
        <v>76</v>
      </c>
      <c r="D8573" s="0" t="s">
        <v>77</v>
      </c>
      <c r="E8573" s="0" t="n">
        <v>2026</v>
      </c>
      <c r="F8573" s="5" t="n">
        <v>0.4134921816</v>
      </c>
      <c r="G8573" s="10" t="s">
        <v>4</v>
      </c>
    </row>
    <row r="8574" customFormat="false" ht="14.25" hidden="false" customHeight="false" outlineLevel="0" collapsed="false">
      <c r="A8574" s="0" t="s">
        <v>119</v>
      </c>
      <c r="B8574" s="0" t="s">
        <v>120</v>
      </c>
      <c r="C8574" s="0" t="s">
        <v>76</v>
      </c>
      <c r="D8574" s="0" t="s">
        <v>77</v>
      </c>
      <c r="E8574" s="0" t="n">
        <v>2027</v>
      </c>
      <c r="F8574" s="5" t="n">
        <v>0.615758598</v>
      </c>
      <c r="G8574" s="10" t="s">
        <v>4</v>
      </c>
    </row>
    <row r="8575" customFormat="false" ht="14.25" hidden="false" customHeight="false" outlineLevel="0" collapsed="false">
      <c r="A8575" s="0" t="s">
        <v>119</v>
      </c>
      <c r="B8575" s="0" t="s">
        <v>120</v>
      </c>
      <c r="C8575" s="0" t="s">
        <v>76</v>
      </c>
      <c r="D8575" s="0" t="s">
        <v>77</v>
      </c>
      <c r="E8575" s="0" t="n">
        <v>2028</v>
      </c>
      <c r="F8575" s="5" t="n">
        <v>0.680801004</v>
      </c>
      <c r="G8575" s="10" t="s">
        <v>4</v>
      </c>
    </row>
    <row r="8576" customFormat="false" ht="14.25" hidden="false" customHeight="false" outlineLevel="0" collapsed="false">
      <c r="A8576" s="0" t="s">
        <v>119</v>
      </c>
      <c r="B8576" s="0" t="s">
        <v>120</v>
      </c>
      <c r="C8576" s="0" t="s">
        <v>76</v>
      </c>
      <c r="D8576" s="0" t="s">
        <v>77</v>
      </c>
      <c r="E8576" s="0" t="n">
        <v>2029</v>
      </c>
      <c r="F8576" s="5" t="n">
        <v>0.685308</v>
      </c>
      <c r="G8576" s="10" t="s">
        <v>4</v>
      </c>
    </row>
    <row r="8577" customFormat="false" ht="14.25" hidden="false" customHeight="false" outlineLevel="0" collapsed="false">
      <c r="A8577" s="0" t="s">
        <v>119</v>
      </c>
      <c r="B8577" s="0" t="s">
        <v>120</v>
      </c>
      <c r="C8577" s="0" t="s">
        <v>76</v>
      </c>
      <c r="D8577" s="0" t="s">
        <v>77</v>
      </c>
      <c r="E8577" s="0" t="n">
        <v>2030</v>
      </c>
      <c r="F8577" s="5" t="n">
        <v>0.505542906</v>
      </c>
      <c r="G8577" s="10" t="s">
        <v>4</v>
      </c>
    </row>
    <row r="8578" customFormat="false" ht="14.25" hidden="false" customHeight="false" outlineLevel="0" collapsed="false">
      <c r="A8578" s="0" t="s">
        <v>119</v>
      </c>
      <c r="B8578" s="0" t="s">
        <v>120</v>
      </c>
      <c r="C8578" s="0" t="s">
        <v>76</v>
      </c>
      <c r="D8578" s="0" t="s">
        <v>77</v>
      </c>
      <c r="E8578" s="0" t="n">
        <v>2031</v>
      </c>
      <c r="F8578" s="5" t="n">
        <v>0.480976944</v>
      </c>
      <c r="G8578" s="10" t="s">
        <v>4</v>
      </c>
    </row>
    <row r="8579" customFormat="false" ht="14.25" hidden="false" customHeight="false" outlineLevel="0" collapsed="false">
      <c r="A8579" s="0" t="s">
        <v>119</v>
      </c>
      <c r="B8579" s="0" t="s">
        <v>120</v>
      </c>
      <c r="C8579" s="0" t="s">
        <v>76</v>
      </c>
      <c r="D8579" s="0" t="s">
        <v>77</v>
      </c>
      <c r="E8579" s="0" t="n">
        <v>2032</v>
      </c>
      <c r="F8579" s="5" t="n">
        <v>0.4672005</v>
      </c>
      <c r="G8579" s="10" t="s">
        <v>4</v>
      </c>
    </row>
    <row r="8580" customFormat="false" ht="14.25" hidden="false" customHeight="false" outlineLevel="0" collapsed="false">
      <c r="A8580" s="0" t="s">
        <v>119</v>
      </c>
      <c r="B8580" s="0" t="s">
        <v>120</v>
      </c>
      <c r="C8580" s="0" t="s">
        <v>76</v>
      </c>
      <c r="D8580" s="0" t="s">
        <v>77</v>
      </c>
      <c r="E8580" s="0" t="n">
        <v>2033</v>
      </c>
      <c r="F8580" s="5" t="n">
        <v>0.465919104</v>
      </c>
      <c r="G8580" s="10" t="s">
        <v>4</v>
      </c>
    </row>
    <row r="8581" customFormat="false" ht="14.25" hidden="false" customHeight="false" outlineLevel="0" collapsed="false">
      <c r="A8581" s="0" t="s">
        <v>119</v>
      </c>
      <c r="B8581" s="0" t="s">
        <v>120</v>
      </c>
      <c r="C8581" s="0" t="s">
        <v>76</v>
      </c>
      <c r="D8581" s="0" t="s">
        <v>77</v>
      </c>
      <c r="E8581" s="0" t="n">
        <v>2034</v>
      </c>
      <c r="F8581" s="5" t="n">
        <v>0.4621334536</v>
      </c>
      <c r="G8581" s="10" t="s">
        <v>4</v>
      </c>
    </row>
    <row r="8582" customFormat="false" ht="14.25" hidden="false" customHeight="false" outlineLevel="0" collapsed="false">
      <c r="A8582" s="0" t="s">
        <v>119</v>
      </c>
      <c r="B8582" s="0" t="s">
        <v>120</v>
      </c>
      <c r="C8582" s="0" t="s">
        <v>76</v>
      </c>
      <c r="D8582" s="0" t="s">
        <v>77</v>
      </c>
      <c r="E8582" s="0" t="n">
        <v>2035</v>
      </c>
      <c r="F8582" s="5" t="n">
        <v>0.456280308</v>
      </c>
      <c r="G8582" s="10" t="s">
        <v>4</v>
      </c>
    </row>
    <row r="8583" customFormat="false" ht="14.25" hidden="false" customHeight="false" outlineLevel="0" collapsed="false">
      <c r="A8583" s="0" t="s">
        <v>119</v>
      </c>
      <c r="B8583" s="0" t="s">
        <v>120</v>
      </c>
      <c r="C8583" s="0" t="s">
        <v>76</v>
      </c>
      <c r="D8583" s="0" t="s">
        <v>77</v>
      </c>
      <c r="E8583" s="0" t="n">
        <v>2036</v>
      </c>
      <c r="F8583" s="5" t="n">
        <v>0.4589605108</v>
      </c>
      <c r="G8583" s="10" t="s">
        <v>4</v>
      </c>
    </row>
    <row r="8584" customFormat="false" ht="14.25" hidden="false" customHeight="false" outlineLevel="0" collapsed="false">
      <c r="A8584" s="0" t="s">
        <v>119</v>
      </c>
      <c r="B8584" s="0" t="s">
        <v>120</v>
      </c>
      <c r="C8584" s="0" t="s">
        <v>76</v>
      </c>
      <c r="D8584" s="0" t="s">
        <v>77</v>
      </c>
      <c r="E8584" s="0" t="n">
        <v>2037</v>
      </c>
      <c r="F8584" s="5" t="n">
        <v>0.4624802952</v>
      </c>
      <c r="G8584" s="10" t="s">
        <v>4</v>
      </c>
    </row>
    <row r="8585" customFormat="false" ht="14.25" hidden="false" customHeight="false" outlineLevel="0" collapsed="false">
      <c r="A8585" s="0" t="s">
        <v>119</v>
      </c>
      <c r="B8585" s="0" t="s">
        <v>120</v>
      </c>
      <c r="C8585" s="0" t="s">
        <v>76</v>
      </c>
      <c r="D8585" s="0" t="s">
        <v>77</v>
      </c>
      <c r="E8585" s="0" t="n">
        <v>2038</v>
      </c>
      <c r="F8585" s="5" t="n">
        <v>0.4648537278</v>
      </c>
      <c r="G8585" s="10" t="s">
        <v>4</v>
      </c>
    </row>
    <row r="8586" customFormat="false" ht="14.25" hidden="false" customHeight="false" outlineLevel="0" collapsed="false">
      <c r="A8586" s="0" t="s">
        <v>119</v>
      </c>
      <c r="B8586" s="0" t="s">
        <v>120</v>
      </c>
      <c r="C8586" s="0" t="s">
        <v>76</v>
      </c>
      <c r="D8586" s="0" t="s">
        <v>77</v>
      </c>
      <c r="E8586" s="0" t="n">
        <v>2039</v>
      </c>
      <c r="F8586" s="5" t="n">
        <v>0.4680990336</v>
      </c>
      <c r="G8586" s="10" t="s">
        <v>4</v>
      </c>
    </row>
    <row r="8587" customFormat="false" ht="14.25" hidden="false" customHeight="false" outlineLevel="0" collapsed="false">
      <c r="A8587" s="0" t="s">
        <v>119</v>
      </c>
      <c r="B8587" s="0" t="s">
        <v>120</v>
      </c>
      <c r="C8587" s="0" t="s">
        <v>76</v>
      </c>
      <c r="D8587" s="0" t="s">
        <v>77</v>
      </c>
      <c r="E8587" s="0" t="n">
        <v>2040</v>
      </c>
      <c r="F8587" s="5" t="n">
        <v>0.470165696</v>
      </c>
      <c r="G8587" s="10" t="s">
        <v>4</v>
      </c>
    </row>
    <row r="8588" customFormat="false" ht="14.25" hidden="false" customHeight="false" outlineLevel="0" collapsed="false">
      <c r="A8588" s="0" t="s">
        <v>119</v>
      </c>
      <c r="B8588" s="0" t="s">
        <v>120</v>
      </c>
      <c r="C8588" s="0" t="s">
        <v>76</v>
      </c>
      <c r="D8588" s="0" t="s">
        <v>78</v>
      </c>
      <c r="E8588" s="0" t="n">
        <v>2024</v>
      </c>
      <c r="F8588" s="5" t="n">
        <v>0</v>
      </c>
      <c r="G8588" s="10" t="s">
        <v>4</v>
      </c>
    </row>
    <row r="8589" customFormat="false" ht="14.25" hidden="false" customHeight="false" outlineLevel="0" collapsed="false">
      <c r="A8589" s="0" t="s">
        <v>119</v>
      </c>
      <c r="B8589" s="0" t="s">
        <v>120</v>
      </c>
      <c r="C8589" s="0" t="s">
        <v>76</v>
      </c>
      <c r="D8589" s="0" t="s">
        <v>78</v>
      </c>
      <c r="E8589" s="0" t="n">
        <v>2025</v>
      </c>
      <c r="F8589" s="5" t="n">
        <v>0</v>
      </c>
      <c r="G8589" s="10" t="s">
        <v>4</v>
      </c>
    </row>
    <row r="8590" customFormat="false" ht="14.25" hidden="false" customHeight="false" outlineLevel="0" collapsed="false">
      <c r="A8590" s="0" t="s">
        <v>119</v>
      </c>
      <c r="B8590" s="0" t="s">
        <v>120</v>
      </c>
      <c r="C8590" s="0" t="s">
        <v>76</v>
      </c>
      <c r="D8590" s="0" t="s">
        <v>78</v>
      </c>
      <c r="E8590" s="0" t="n">
        <v>2026</v>
      </c>
      <c r="F8590" s="5" t="n">
        <v>0</v>
      </c>
      <c r="G8590" s="10" t="s">
        <v>4</v>
      </c>
    </row>
    <row r="8591" customFormat="false" ht="14.25" hidden="false" customHeight="false" outlineLevel="0" collapsed="false">
      <c r="A8591" s="0" t="s">
        <v>119</v>
      </c>
      <c r="B8591" s="0" t="s">
        <v>120</v>
      </c>
      <c r="C8591" s="0" t="s">
        <v>76</v>
      </c>
      <c r="D8591" s="0" t="s">
        <v>78</v>
      </c>
      <c r="E8591" s="0" t="n">
        <v>2027</v>
      </c>
      <c r="F8591" s="5" t="n">
        <v>0</v>
      </c>
      <c r="G8591" s="10" t="s">
        <v>4</v>
      </c>
    </row>
    <row r="8592" customFormat="false" ht="14.25" hidden="false" customHeight="false" outlineLevel="0" collapsed="false">
      <c r="A8592" s="0" t="s">
        <v>119</v>
      </c>
      <c r="B8592" s="0" t="s">
        <v>120</v>
      </c>
      <c r="C8592" s="0" t="s">
        <v>76</v>
      </c>
      <c r="D8592" s="0" t="s">
        <v>78</v>
      </c>
      <c r="E8592" s="0" t="n">
        <v>2028</v>
      </c>
      <c r="F8592" s="5" t="n">
        <v>0</v>
      </c>
      <c r="G8592" s="10" t="s">
        <v>4</v>
      </c>
    </row>
    <row r="8593" customFormat="false" ht="14.25" hidden="false" customHeight="false" outlineLevel="0" collapsed="false">
      <c r="A8593" s="0" t="s">
        <v>119</v>
      </c>
      <c r="B8593" s="0" t="s">
        <v>120</v>
      </c>
      <c r="C8593" s="0" t="s">
        <v>76</v>
      </c>
      <c r="D8593" s="0" t="s">
        <v>78</v>
      </c>
      <c r="E8593" s="0" t="n">
        <v>2029</v>
      </c>
      <c r="F8593" s="5" t="n">
        <v>0</v>
      </c>
      <c r="G8593" s="10" t="s">
        <v>4</v>
      </c>
    </row>
    <row r="8594" customFormat="false" ht="14.25" hidden="false" customHeight="false" outlineLevel="0" collapsed="false">
      <c r="A8594" s="0" t="s">
        <v>119</v>
      </c>
      <c r="B8594" s="0" t="s">
        <v>120</v>
      </c>
      <c r="C8594" s="0" t="s">
        <v>76</v>
      </c>
      <c r="D8594" s="0" t="s">
        <v>78</v>
      </c>
      <c r="E8594" s="0" t="n">
        <v>2030</v>
      </c>
      <c r="F8594" s="5" t="n">
        <v>0</v>
      </c>
      <c r="G8594" s="10" t="s">
        <v>4</v>
      </c>
    </row>
    <row r="8595" customFormat="false" ht="14.25" hidden="false" customHeight="false" outlineLevel="0" collapsed="false">
      <c r="A8595" s="0" t="s">
        <v>119</v>
      </c>
      <c r="B8595" s="0" t="s">
        <v>120</v>
      </c>
      <c r="C8595" s="0" t="s">
        <v>76</v>
      </c>
      <c r="D8595" s="0" t="s">
        <v>78</v>
      </c>
      <c r="E8595" s="0" t="n">
        <v>2031</v>
      </c>
      <c r="F8595" s="5" t="n">
        <v>0</v>
      </c>
      <c r="G8595" s="10" t="s">
        <v>4</v>
      </c>
    </row>
    <row r="8596" customFormat="false" ht="14.25" hidden="false" customHeight="false" outlineLevel="0" collapsed="false">
      <c r="A8596" s="0" t="s">
        <v>119</v>
      </c>
      <c r="B8596" s="0" t="s">
        <v>120</v>
      </c>
      <c r="C8596" s="0" t="s">
        <v>76</v>
      </c>
      <c r="D8596" s="0" t="s">
        <v>78</v>
      </c>
      <c r="E8596" s="0" t="n">
        <v>2032</v>
      </c>
      <c r="F8596" s="5" t="n">
        <v>0</v>
      </c>
      <c r="G8596" s="10" t="s">
        <v>4</v>
      </c>
    </row>
    <row r="8597" customFormat="false" ht="14.25" hidden="false" customHeight="false" outlineLevel="0" collapsed="false">
      <c r="A8597" s="0" t="s">
        <v>119</v>
      </c>
      <c r="B8597" s="0" t="s">
        <v>120</v>
      </c>
      <c r="C8597" s="0" t="s">
        <v>76</v>
      </c>
      <c r="D8597" s="0" t="s">
        <v>78</v>
      </c>
      <c r="E8597" s="0" t="n">
        <v>2033</v>
      </c>
      <c r="F8597" s="5" t="n">
        <v>0</v>
      </c>
      <c r="G8597" s="10" t="s">
        <v>4</v>
      </c>
    </row>
    <row r="8598" customFormat="false" ht="14.25" hidden="false" customHeight="false" outlineLevel="0" collapsed="false">
      <c r="A8598" s="0" t="s">
        <v>119</v>
      </c>
      <c r="B8598" s="0" t="s">
        <v>120</v>
      </c>
      <c r="C8598" s="0" t="s">
        <v>76</v>
      </c>
      <c r="D8598" s="0" t="s">
        <v>78</v>
      </c>
      <c r="E8598" s="0" t="n">
        <v>2034</v>
      </c>
      <c r="F8598" s="5" t="n">
        <v>0</v>
      </c>
      <c r="G8598" s="10" t="s">
        <v>4</v>
      </c>
    </row>
    <row r="8599" customFormat="false" ht="14.25" hidden="false" customHeight="false" outlineLevel="0" collapsed="false">
      <c r="A8599" s="0" t="s">
        <v>119</v>
      </c>
      <c r="B8599" s="0" t="s">
        <v>120</v>
      </c>
      <c r="C8599" s="0" t="s">
        <v>76</v>
      </c>
      <c r="D8599" s="0" t="s">
        <v>78</v>
      </c>
      <c r="E8599" s="0" t="n">
        <v>2035</v>
      </c>
      <c r="F8599" s="5" t="n">
        <v>0</v>
      </c>
      <c r="G8599" s="10" t="s">
        <v>4</v>
      </c>
    </row>
    <row r="8600" customFormat="false" ht="14.25" hidden="false" customHeight="false" outlineLevel="0" collapsed="false">
      <c r="A8600" s="0" t="s">
        <v>119</v>
      </c>
      <c r="B8600" s="0" t="s">
        <v>120</v>
      </c>
      <c r="C8600" s="0" t="s">
        <v>76</v>
      </c>
      <c r="D8600" s="0" t="s">
        <v>78</v>
      </c>
      <c r="E8600" s="0" t="n">
        <v>2036</v>
      </c>
      <c r="F8600" s="5" t="n">
        <v>0</v>
      </c>
      <c r="G8600" s="10" t="s">
        <v>4</v>
      </c>
    </row>
    <row r="8601" customFormat="false" ht="14.25" hidden="false" customHeight="false" outlineLevel="0" collapsed="false">
      <c r="A8601" s="0" t="s">
        <v>119</v>
      </c>
      <c r="B8601" s="0" t="s">
        <v>120</v>
      </c>
      <c r="C8601" s="0" t="s">
        <v>76</v>
      </c>
      <c r="D8601" s="0" t="s">
        <v>78</v>
      </c>
      <c r="E8601" s="0" t="n">
        <v>2037</v>
      </c>
      <c r="F8601" s="5" t="n">
        <v>0</v>
      </c>
      <c r="G8601" s="10" t="s">
        <v>4</v>
      </c>
    </row>
    <row r="8602" customFormat="false" ht="14.25" hidden="false" customHeight="false" outlineLevel="0" collapsed="false">
      <c r="A8602" s="0" t="s">
        <v>119</v>
      </c>
      <c r="B8602" s="0" t="s">
        <v>120</v>
      </c>
      <c r="C8602" s="0" t="s">
        <v>76</v>
      </c>
      <c r="D8602" s="0" t="s">
        <v>78</v>
      </c>
      <c r="E8602" s="0" t="n">
        <v>2038</v>
      </c>
      <c r="F8602" s="5" t="n">
        <v>0</v>
      </c>
      <c r="G8602" s="10" t="s">
        <v>4</v>
      </c>
    </row>
    <row r="8603" customFormat="false" ht="14.25" hidden="false" customHeight="false" outlineLevel="0" collapsed="false">
      <c r="A8603" s="0" t="s">
        <v>119</v>
      </c>
      <c r="B8603" s="0" t="s">
        <v>120</v>
      </c>
      <c r="C8603" s="0" t="s">
        <v>76</v>
      </c>
      <c r="D8603" s="0" t="s">
        <v>78</v>
      </c>
      <c r="E8603" s="0" t="n">
        <v>2039</v>
      </c>
      <c r="F8603" s="5" t="n">
        <v>0</v>
      </c>
      <c r="G8603" s="10" t="s">
        <v>4</v>
      </c>
    </row>
    <row r="8604" customFormat="false" ht="14.25" hidden="false" customHeight="false" outlineLevel="0" collapsed="false">
      <c r="A8604" s="0" t="s">
        <v>119</v>
      </c>
      <c r="B8604" s="0" t="s">
        <v>120</v>
      </c>
      <c r="C8604" s="0" t="s">
        <v>76</v>
      </c>
      <c r="D8604" s="0" t="s">
        <v>78</v>
      </c>
      <c r="E8604" s="0" t="n">
        <v>2040</v>
      </c>
      <c r="F8604" s="5" t="n">
        <v>0</v>
      </c>
      <c r="G8604" s="10" t="s">
        <v>4</v>
      </c>
    </row>
    <row r="8605" customFormat="false" ht="14.25" hidden="false" customHeight="false" outlineLevel="0" collapsed="false">
      <c r="A8605" s="0" t="s">
        <v>119</v>
      </c>
      <c r="B8605" s="0" t="s">
        <v>120</v>
      </c>
      <c r="C8605" s="0" t="s">
        <v>76</v>
      </c>
      <c r="D8605" s="0" t="s">
        <v>71</v>
      </c>
      <c r="E8605" s="0" t="n">
        <v>2024</v>
      </c>
      <c r="F8605" s="5" t="n">
        <v>0.15785588</v>
      </c>
      <c r="G8605" s="10" t="s">
        <v>4</v>
      </c>
    </row>
    <row r="8606" customFormat="false" ht="14.25" hidden="false" customHeight="false" outlineLevel="0" collapsed="false">
      <c r="A8606" s="0" t="s">
        <v>119</v>
      </c>
      <c r="B8606" s="0" t="s">
        <v>120</v>
      </c>
      <c r="C8606" s="0" t="s">
        <v>76</v>
      </c>
      <c r="D8606" s="0" t="s">
        <v>71</v>
      </c>
      <c r="E8606" s="0" t="n">
        <v>2025</v>
      </c>
      <c r="F8606" s="5" t="n">
        <v>0.164621132</v>
      </c>
      <c r="G8606" s="10" t="s">
        <v>4</v>
      </c>
    </row>
    <row r="8607" customFormat="false" ht="14.25" hidden="false" customHeight="false" outlineLevel="0" collapsed="false">
      <c r="A8607" s="0" t="s">
        <v>119</v>
      </c>
      <c r="B8607" s="0" t="s">
        <v>120</v>
      </c>
      <c r="C8607" s="0" t="s">
        <v>76</v>
      </c>
      <c r="D8607" s="0" t="s">
        <v>71</v>
      </c>
      <c r="E8607" s="0" t="n">
        <v>2026</v>
      </c>
      <c r="F8607" s="5" t="n">
        <v>0.4134921816</v>
      </c>
      <c r="G8607" s="10" t="s">
        <v>4</v>
      </c>
    </row>
    <row r="8608" customFormat="false" ht="14.25" hidden="false" customHeight="false" outlineLevel="0" collapsed="false">
      <c r="A8608" s="0" t="s">
        <v>119</v>
      </c>
      <c r="B8608" s="0" t="s">
        <v>120</v>
      </c>
      <c r="C8608" s="0" t="s">
        <v>76</v>
      </c>
      <c r="D8608" s="0" t="s">
        <v>71</v>
      </c>
      <c r="E8608" s="0" t="n">
        <v>2027</v>
      </c>
      <c r="F8608" s="5" t="n">
        <v>0.615758598</v>
      </c>
      <c r="G8608" s="10" t="s">
        <v>4</v>
      </c>
    </row>
    <row r="8609" customFormat="false" ht="14.25" hidden="false" customHeight="false" outlineLevel="0" collapsed="false">
      <c r="A8609" s="0" t="s">
        <v>119</v>
      </c>
      <c r="B8609" s="0" t="s">
        <v>120</v>
      </c>
      <c r="C8609" s="0" t="s">
        <v>76</v>
      </c>
      <c r="D8609" s="0" t="s">
        <v>71</v>
      </c>
      <c r="E8609" s="0" t="n">
        <v>2028</v>
      </c>
      <c r="F8609" s="5" t="n">
        <v>0.680801004</v>
      </c>
      <c r="G8609" s="10" t="s">
        <v>4</v>
      </c>
    </row>
    <row r="8610" customFormat="false" ht="14.25" hidden="false" customHeight="false" outlineLevel="0" collapsed="false">
      <c r="A8610" s="0" t="s">
        <v>119</v>
      </c>
      <c r="B8610" s="0" t="s">
        <v>120</v>
      </c>
      <c r="C8610" s="0" t="s">
        <v>76</v>
      </c>
      <c r="D8610" s="0" t="s">
        <v>71</v>
      </c>
      <c r="E8610" s="0" t="n">
        <v>2029</v>
      </c>
      <c r="F8610" s="5" t="n">
        <v>0.685308</v>
      </c>
      <c r="G8610" s="10" t="s">
        <v>4</v>
      </c>
    </row>
    <row r="8611" customFormat="false" ht="14.25" hidden="false" customHeight="false" outlineLevel="0" collapsed="false">
      <c r="A8611" s="0" t="s">
        <v>119</v>
      </c>
      <c r="B8611" s="0" t="s">
        <v>120</v>
      </c>
      <c r="C8611" s="0" t="s">
        <v>76</v>
      </c>
      <c r="D8611" s="0" t="s">
        <v>71</v>
      </c>
      <c r="E8611" s="0" t="n">
        <v>2030</v>
      </c>
      <c r="F8611" s="5" t="n">
        <v>0.505542906</v>
      </c>
      <c r="G8611" s="10" t="s">
        <v>4</v>
      </c>
    </row>
    <row r="8612" customFormat="false" ht="14.25" hidden="false" customHeight="false" outlineLevel="0" collapsed="false">
      <c r="A8612" s="0" t="s">
        <v>119</v>
      </c>
      <c r="B8612" s="0" t="s">
        <v>120</v>
      </c>
      <c r="C8612" s="0" t="s">
        <v>76</v>
      </c>
      <c r="D8612" s="0" t="s">
        <v>71</v>
      </c>
      <c r="E8612" s="0" t="n">
        <v>2031</v>
      </c>
      <c r="F8612" s="5" t="n">
        <v>0.480976944</v>
      </c>
      <c r="G8612" s="10" t="s">
        <v>4</v>
      </c>
    </row>
    <row r="8613" customFormat="false" ht="14.25" hidden="false" customHeight="false" outlineLevel="0" collapsed="false">
      <c r="A8613" s="0" t="s">
        <v>119</v>
      </c>
      <c r="B8613" s="0" t="s">
        <v>120</v>
      </c>
      <c r="C8613" s="0" t="s">
        <v>76</v>
      </c>
      <c r="D8613" s="0" t="s">
        <v>71</v>
      </c>
      <c r="E8613" s="0" t="n">
        <v>2032</v>
      </c>
      <c r="F8613" s="5" t="n">
        <v>0.4672005</v>
      </c>
      <c r="G8613" s="10" t="s">
        <v>4</v>
      </c>
    </row>
    <row r="8614" customFormat="false" ht="14.25" hidden="false" customHeight="false" outlineLevel="0" collapsed="false">
      <c r="A8614" s="0" t="s">
        <v>119</v>
      </c>
      <c r="B8614" s="0" t="s">
        <v>120</v>
      </c>
      <c r="C8614" s="0" t="s">
        <v>76</v>
      </c>
      <c r="D8614" s="0" t="s">
        <v>71</v>
      </c>
      <c r="E8614" s="0" t="n">
        <v>2033</v>
      </c>
      <c r="F8614" s="5" t="n">
        <v>0.465919104</v>
      </c>
      <c r="G8614" s="10" t="s">
        <v>4</v>
      </c>
    </row>
    <row r="8615" customFormat="false" ht="14.25" hidden="false" customHeight="false" outlineLevel="0" collapsed="false">
      <c r="A8615" s="0" t="s">
        <v>119</v>
      </c>
      <c r="B8615" s="0" t="s">
        <v>120</v>
      </c>
      <c r="C8615" s="0" t="s">
        <v>76</v>
      </c>
      <c r="D8615" s="0" t="s">
        <v>71</v>
      </c>
      <c r="E8615" s="0" t="n">
        <v>2034</v>
      </c>
      <c r="F8615" s="5" t="n">
        <v>0.4621334536</v>
      </c>
      <c r="G8615" s="10" t="s">
        <v>4</v>
      </c>
    </row>
    <row r="8616" customFormat="false" ht="14.25" hidden="false" customHeight="false" outlineLevel="0" collapsed="false">
      <c r="A8616" s="0" t="s">
        <v>119</v>
      </c>
      <c r="B8616" s="0" t="s">
        <v>120</v>
      </c>
      <c r="C8616" s="0" t="s">
        <v>76</v>
      </c>
      <c r="D8616" s="0" t="s">
        <v>71</v>
      </c>
      <c r="E8616" s="0" t="n">
        <v>2035</v>
      </c>
      <c r="F8616" s="5" t="n">
        <v>0.456280308</v>
      </c>
      <c r="G8616" s="10" t="s">
        <v>4</v>
      </c>
    </row>
    <row r="8617" customFormat="false" ht="14.25" hidden="false" customHeight="false" outlineLevel="0" collapsed="false">
      <c r="A8617" s="0" t="s">
        <v>119</v>
      </c>
      <c r="B8617" s="0" t="s">
        <v>120</v>
      </c>
      <c r="C8617" s="0" t="s">
        <v>76</v>
      </c>
      <c r="D8617" s="0" t="s">
        <v>71</v>
      </c>
      <c r="E8617" s="0" t="n">
        <v>2036</v>
      </c>
      <c r="F8617" s="5" t="n">
        <v>0.4589605108</v>
      </c>
      <c r="G8617" s="10" t="s">
        <v>4</v>
      </c>
    </row>
    <row r="8618" customFormat="false" ht="14.25" hidden="false" customHeight="false" outlineLevel="0" collapsed="false">
      <c r="A8618" s="0" t="s">
        <v>119</v>
      </c>
      <c r="B8618" s="0" t="s">
        <v>120</v>
      </c>
      <c r="C8618" s="0" t="s">
        <v>76</v>
      </c>
      <c r="D8618" s="0" t="s">
        <v>71</v>
      </c>
      <c r="E8618" s="0" t="n">
        <v>2037</v>
      </c>
      <c r="F8618" s="5" t="n">
        <v>0.4624802952</v>
      </c>
      <c r="G8618" s="10" t="s">
        <v>4</v>
      </c>
    </row>
    <row r="8619" customFormat="false" ht="14.25" hidden="false" customHeight="false" outlineLevel="0" collapsed="false">
      <c r="A8619" s="0" t="s">
        <v>119</v>
      </c>
      <c r="B8619" s="0" t="s">
        <v>120</v>
      </c>
      <c r="C8619" s="0" t="s">
        <v>76</v>
      </c>
      <c r="D8619" s="0" t="s">
        <v>71</v>
      </c>
      <c r="E8619" s="0" t="n">
        <v>2038</v>
      </c>
      <c r="F8619" s="5" t="n">
        <v>0.4648537278</v>
      </c>
      <c r="G8619" s="10" t="s">
        <v>4</v>
      </c>
    </row>
    <row r="8620" customFormat="false" ht="14.25" hidden="false" customHeight="false" outlineLevel="0" collapsed="false">
      <c r="A8620" s="0" t="s">
        <v>119</v>
      </c>
      <c r="B8620" s="0" t="s">
        <v>120</v>
      </c>
      <c r="C8620" s="0" t="s">
        <v>76</v>
      </c>
      <c r="D8620" s="0" t="s">
        <v>71</v>
      </c>
      <c r="E8620" s="0" t="n">
        <v>2039</v>
      </c>
      <c r="F8620" s="5" t="n">
        <v>0.4680990336</v>
      </c>
      <c r="G8620" s="10" t="s">
        <v>4</v>
      </c>
    </row>
    <row r="8621" customFormat="false" ht="14.25" hidden="false" customHeight="false" outlineLevel="0" collapsed="false">
      <c r="A8621" s="0" t="s">
        <v>119</v>
      </c>
      <c r="B8621" s="0" t="s">
        <v>120</v>
      </c>
      <c r="C8621" s="0" t="s">
        <v>76</v>
      </c>
      <c r="D8621" s="0" t="s">
        <v>71</v>
      </c>
      <c r="E8621" s="0" t="n">
        <v>2040</v>
      </c>
      <c r="F8621" s="5" t="n">
        <v>0.470165696</v>
      </c>
      <c r="G8621" s="10" t="s">
        <v>4</v>
      </c>
    </row>
    <row r="8622" customFormat="false" ht="14.25" hidden="false" customHeight="false" outlineLevel="0" collapsed="false">
      <c r="A8622" s="0" t="s">
        <v>119</v>
      </c>
      <c r="B8622" s="0" t="s">
        <v>120</v>
      </c>
      <c r="C8622" s="0" t="s">
        <v>79</v>
      </c>
      <c r="D8622" s="0" t="s">
        <v>80</v>
      </c>
      <c r="E8622" s="0" t="n">
        <v>2024</v>
      </c>
      <c r="F8622" s="5" t="n">
        <v>0</v>
      </c>
      <c r="G8622" s="10" t="s">
        <v>4</v>
      </c>
    </row>
    <row r="8623" customFormat="false" ht="14.25" hidden="false" customHeight="false" outlineLevel="0" collapsed="false">
      <c r="A8623" s="0" t="s">
        <v>119</v>
      </c>
      <c r="B8623" s="0" t="s">
        <v>120</v>
      </c>
      <c r="C8623" s="0" t="s">
        <v>79</v>
      </c>
      <c r="D8623" s="0" t="s">
        <v>80</v>
      </c>
      <c r="E8623" s="0" t="n">
        <v>2025</v>
      </c>
      <c r="F8623" s="5" t="n">
        <v>10.6224917638452</v>
      </c>
      <c r="G8623" s="10" t="s">
        <v>4</v>
      </c>
    </row>
    <row r="8624" customFormat="false" ht="14.25" hidden="false" customHeight="false" outlineLevel="0" collapsed="false">
      <c r="A8624" s="0" t="s">
        <v>119</v>
      </c>
      <c r="B8624" s="0" t="s">
        <v>120</v>
      </c>
      <c r="C8624" s="0" t="s">
        <v>79</v>
      </c>
      <c r="D8624" s="0" t="s">
        <v>80</v>
      </c>
      <c r="E8624" s="0" t="n">
        <v>2026</v>
      </c>
      <c r="F8624" s="5" t="n">
        <v>11.3964533583122</v>
      </c>
      <c r="G8624" s="10" t="s">
        <v>4</v>
      </c>
    </row>
    <row r="8625" customFormat="false" ht="14.25" hidden="false" customHeight="false" outlineLevel="0" collapsed="false">
      <c r="A8625" s="0" t="s">
        <v>119</v>
      </c>
      <c r="B8625" s="0" t="s">
        <v>120</v>
      </c>
      <c r="C8625" s="0" t="s">
        <v>79</v>
      </c>
      <c r="D8625" s="0" t="s">
        <v>80</v>
      </c>
      <c r="E8625" s="0" t="n">
        <v>2027</v>
      </c>
      <c r="F8625" s="5" t="n">
        <v>11.8559131636496</v>
      </c>
      <c r="G8625" s="10" t="s">
        <v>4</v>
      </c>
    </row>
    <row r="8626" customFormat="false" ht="14.25" hidden="false" customHeight="false" outlineLevel="0" collapsed="false">
      <c r="A8626" s="0" t="s">
        <v>119</v>
      </c>
      <c r="B8626" s="0" t="s">
        <v>120</v>
      </c>
      <c r="C8626" s="0" t="s">
        <v>79</v>
      </c>
      <c r="D8626" s="0" t="s">
        <v>80</v>
      </c>
      <c r="E8626" s="0" t="n">
        <v>2028</v>
      </c>
      <c r="F8626" s="5" t="n">
        <v>12.5467654860675</v>
      </c>
      <c r="G8626" s="10" t="s">
        <v>4</v>
      </c>
    </row>
    <row r="8627" customFormat="false" ht="14.25" hidden="false" customHeight="false" outlineLevel="0" collapsed="false">
      <c r="A8627" s="0" t="s">
        <v>119</v>
      </c>
      <c r="B8627" s="0" t="s">
        <v>120</v>
      </c>
      <c r="C8627" s="0" t="s">
        <v>79</v>
      </c>
      <c r="D8627" s="0" t="s">
        <v>80</v>
      </c>
      <c r="E8627" s="0" t="n">
        <v>2029</v>
      </c>
      <c r="F8627" s="5" t="n">
        <v>13.5804965384587</v>
      </c>
      <c r="G8627" s="10" t="s">
        <v>4</v>
      </c>
    </row>
    <row r="8628" customFormat="false" ht="14.25" hidden="false" customHeight="false" outlineLevel="0" collapsed="false">
      <c r="A8628" s="0" t="s">
        <v>119</v>
      </c>
      <c r="B8628" s="0" t="s">
        <v>120</v>
      </c>
      <c r="C8628" s="0" t="s">
        <v>79</v>
      </c>
      <c r="D8628" s="0" t="s">
        <v>80</v>
      </c>
      <c r="E8628" s="0" t="n">
        <v>2030</v>
      </c>
      <c r="F8628" s="5" t="n">
        <v>14.4364885596495</v>
      </c>
      <c r="G8628" s="10" t="s">
        <v>4</v>
      </c>
    </row>
    <row r="8629" customFormat="false" ht="14.25" hidden="false" customHeight="false" outlineLevel="0" collapsed="false">
      <c r="A8629" s="0" t="s">
        <v>119</v>
      </c>
      <c r="B8629" s="0" t="s">
        <v>120</v>
      </c>
      <c r="C8629" s="0" t="s">
        <v>79</v>
      </c>
      <c r="D8629" s="0" t="s">
        <v>80</v>
      </c>
      <c r="E8629" s="0" t="n">
        <v>2031</v>
      </c>
      <c r="F8629" s="5" t="n">
        <v>14.9420206815029</v>
      </c>
      <c r="G8629" s="10" t="s">
        <v>4</v>
      </c>
    </row>
    <row r="8630" customFormat="false" ht="14.25" hidden="false" customHeight="false" outlineLevel="0" collapsed="false">
      <c r="A8630" s="0" t="s">
        <v>119</v>
      </c>
      <c r="B8630" s="0" t="s">
        <v>120</v>
      </c>
      <c r="C8630" s="0" t="s">
        <v>79</v>
      </c>
      <c r="D8630" s="0" t="s">
        <v>80</v>
      </c>
      <c r="E8630" s="0" t="n">
        <v>2032</v>
      </c>
      <c r="F8630" s="5" t="n">
        <v>15.5629338644285</v>
      </c>
      <c r="G8630" s="10" t="s">
        <v>4</v>
      </c>
    </row>
    <row r="8631" customFormat="false" ht="14.25" hidden="false" customHeight="false" outlineLevel="0" collapsed="false">
      <c r="A8631" s="0" t="s">
        <v>119</v>
      </c>
      <c r="B8631" s="0" t="s">
        <v>120</v>
      </c>
      <c r="C8631" s="0" t="s">
        <v>79</v>
      </c>
      <c r="D8631" s="0" t="s">
        <v>80</v>
      </c>
      <c r="E8631" s="0" t="n">
        <v>2033</v>
      </c>
      <c r="F8631" s="5" t="n">
        <v>16.271509122181</v>
      </c>
      <c r="G8631" s="10" t="s">
        <v>4</v>
      </c>
    </row>
    <row r="8632" customFormat="false" ht="14.25" hidden="false" customHeight="false" outlineLevel="0" collapsed="false">
      <c r="A8632" s="0" t="s">
        <v>119</v>
      </c>
      <c r="B8632" s="0" t="s">
        <v>120</v>
      </c>
      <c r="C8632" s="0" t="s">
        <v>79</v>
      </c>
      <c r="D8632" s="0" t="s">
        <v>80</v>
      </c>
      <c r="E8632" s="0" t="n">
        <v>2034</v>
      </c>
      <c r="F8632" s="5" t="n">
        <v>16.8137672930178</v>
      </c>
      <c r="G8632" s="10" t="s">
        <v>4</v>
      </c>
    </row>
    <row r="8633" customFormat="false" ht="14.25" hidden="false" customHeight="false" outlineLevel="0" collapsed="false">
      <c r="A8633" s="0" t="s">
        <v>119</v>
      </c>
      <c r="B8633" s="0" t="s">
        <v>120</v>
      </c>
      <c r="C8633" s="0" t="s">
        <v>79</v>
      </c>
      <c r="D8633" s="0" t="s">
        <v>80</v>
      </c>
      <c r="E8633" s="0" t="n">
        <v>2035</v>
      </c>
      <c r="F8633" s="5" t="n">
        <v>17.2947529740628</v>
      </c>
      <c r="G8633" s="10" t="s">
        <v>4</v>
      </c>
    </row>
    <row r="8634" customFormat="false" ht="14.25" hidden="false" customHeight="false" outlineLevel="0" collapsed="false">
      <c r="A8634" s="0" t="s">
        <v>119</v>
      </c>
      <c r="B8634" s="0" t="s">
        <v>120</v>
      </c>
      <c r="C8634" s="0" t="s">
        <v>79</v>
      </c>
      <c r="D8634" s="0" t="s">
        <v>80</v>
      </c>
      <c r="E8634" s="0" t="n">
        <v>2036</v>
      </c>
      <c r="F8634" s="5" t="n">
        <v>18.0631358613138</v>
      </c>
      <c r="G8634" s="10" t="s">
        <v>4</v>
      </c>
    </row>
    <row r="8635" customFormat="false" ht="14.25" hidden="false" customHeight="false" outlineLevel="0" collapsed="false">
      <c r="A8635" s="0" t="s">
        <v>119</v>
      </c>
      <c r="B8635" s="0" t="s">
        <v>120</v>
      </c>
      <c r="C8635" s="0" t="s">
        <v>79</v>
      </c>
      <c r="D8635" s="0" t="s">
        <v>80</v>
      </c>
      <c r="E8635" s="0" t="n">
        <v>2037</v>
      </c>
      <c r="F8635" s="5" t="n">
        <v>18.8793004551728</v>
      </c>
      <c r="G8635" s="10" t="s">
        <v>4</v>
      </c>
    </row>
    <row r="8636" customFormat="false" ht="14.25" hidden="false" customHeight="false" outlineLevel="0" collapsed="false">
      <c r="A8636" s="0" t="s">
        <v>119</v>
      </c>
      <c r="B8636" s="0" t="s">
        <v>120</v>
      </c>
      <c r="C8636" s="0" t="s">
        <v>79</v>
      </c>
      <c r="D8636" s="0" t="s">
        <v>80</v>
      </c>
      <c r="E8636" s="0" t="n">
        <v>2038</v>
      </c>
      <c r="F8636" s="5" t="n">
        <v>19.7314099134765</v>
      </c>
      <c r="G8636" s="10" t="s">
        <v>4</v>
      </c>
    </row>
    <row r="8637" customFormat="false" ht="14.25" hidden="false" customHeight="false" outlineLevel="0" collapsed="false">
      <c r="A8637" s="0" t="s">
        <v>119</v>
      </c>
      <c r="B8637" s="0" t="s">
        <v>120</v>
      </c>
      <c r="C8637" s="0" t="s">
        <v>79</v>
      </c>
      <c r="D8637" s="0" t="s">
        <v>80</v>
      </c>
      <c r="E8637" s="0" t="n">
        <v>2039</v>
      </c>
      <c r="F8637" s="5" t="n">
        <v>20.707982577612</v>
      </c>
      <c r="G8637" s="10" t="s">
        <v>4</v>
      </c>
    </row>
    <row r="8638" customFormat="false" ht="14.25" hidden="false" customHeight="false" outlineLevel="0" collapsed="false">
      <c r="A8638" s="0" t="s">
        <v>119</v>
      </c>
      <c r="B8638" s="0" t="s">
        <v>120</v>
      </c>
      <c r="C8638" s="0" t="s">
        <v>79</v>
      </c>
      <c r="D8638" s="0" t="s">
        <v>80</v>
      </c>
      <c r="E8638" s="0" t="n">
        <v>2040</v>
      </c>
      <c r="F8638" s="5" t="n">
        <v>21.6625330369066</v>
      </c>
      <c r="G8638" s="10" t="s">
        <v>4</v>
      </c>
    </row>
    <row r="8639" customFormat="false" ht="14.25" hidden="false" customHeight="false" outlineLevel="0" collapsed="false">
      <c r="A8639" s="0" t="s">
        <v>119</v>
      </c>
      <c r="B8639" s="0" t="s">
        <v>120</v>
      </c>
      <c r="C8639" s="0" t="s">
        <v>79</v>
      </c>
      <c r="D8639" s="0" t="s">
        <v>81</v>
      </c>
      <c r="E8639" s="0" t="n">
        <v>2024</v>
      </c>
      <c r="F8639" s="5" t="n">
        <v>0</v>
      </c>
      <c r="G8639" s="10" t="s">
        <v>4</v>
      </c>
    </row>
    <row r="8640" customFormat="false" ht="14.25" hidden="false" customHeight="false" outlineLevel="0" collapsed="false">
      <c r="A8640" s="0" t="s">
        <v>119</v>
      </c>
      <c r="B8640" s="0" t="s">
        <v>120</v>
      </c>
      <c r="C8640" s="0" t="s">
        <v>79</v>
      </c>
      <c r="D8640" s="0" t="s">
        <v>81</v>
      </c>
      <c r="E8640" s="0" t="n">
        <v>2025</v>
      </c>
      <c r="F8640" s="5" t="n">
        <v>4.97721362187723</v>
      </c>
      <c r="G8640" s="10" t="s">
        <v>4</v>
      </c>
    </row>
    <row r="8641" customFormat="false" ht="14.25" hidden="false" customHeight="false" outlineLevel="0" collapsed="false">
      <c r="A8641" s="0" t="s">
        <v>119</v>
      </c>
      <c r="B8641" s="0" t="s">
        <v>120</v>
      </c>
      <c r="C8641" s="0" t="s">
        <v>79</v>
      </c>
      <c r="D8641" s="0" t="s">
        <v>81</v>
      </c>
      <c r="E8641" s="0" t="n">
        <v>2026</v>
      </c>
      <c r="F8641" s="5" t="n">
        <v>5.12183177880142</v>
      </c>
      <c r="G8641" s="10" t="s">
        <v>4</v>
      </c>
    </row>
    <row r="8642" customFormat="false" ht="14.25" hidden="false" customHeight="false" outlineLevel="0" collapsed="false">
      <c r="A8642" s="0" t="s">
        <v>119</v>
      </c>
      <c r="B8642" s="0" t="s">
        <v>120</v>
      </c>
      <c r="C8642" s="0" t="s">
        <v>79</v>
      </c>
      <c r="D8642" s="0" t="s">
        <v>81</v>
      </c>
      <c r="E8642" s="0" t="n">
        <v>2027</v>
      </c>
      <c r="F8642" s="5" t="n">
        <v>5.09376444552769</v>
      </c>
      <c r="G8642" s="10" t="s">
        <v>4</v>
      </c>
    </row>
    <row r="8643" customFormat="false" ht="14.25" hidden="false" customHeight="false" outlineLevel="0" collapsed="false">
      <c r="A8643" s="0" t="s">
        <v>119</v>
      </c>
      <c r="B8643" s="0" t="s">
        <v>120</v>
      </c>
      <c r="C8643" s="0" t="s">
        <v>79</v>
      </c>
      <c r="D8643" s="0" t="s">
        <v>81</v>
      </c>
      <c r="E8643" s="0" t="n">
        <v>2028</v>
      </c>
      <c r="F8643" s="5" t="n">
        <v>5.26168233285261</v>
      </c>
      <c r="G8643" s="10" t="s">
        <v>4</v>
      </c>
    </row>
    <row r="8644" customFormat="false" ht="14.25" hidden="false" customHeight="false" outlineLevel="0" collapsed="false">
      <c r="A8644" s="0" t="s">
        <v>119</v>
      </c>
      <c r="B8644" s="0" t="s">
        <v>120</v>
      </c>
      <c r="C8644" s="0" t="s">
        <v>79</v>
      </c>
      <c r="D8644" s="0" t="s">
        <v>81</v>
      </c>
      <c r="E8644" s="0" t="n">
        <v>2029</v>
      </c>
      <c r="F8644" s="5" t="n">
        <v>5.42853322562195</v>
      </c>
      <c r="G8644" s="10" t="s">
        <v>4</v>
      </c>
    </row>
    <row r="8645" customFormat="false" ht="14.25" hidden="false" customHeight="false" outlineLevel="0" collapsed="false">
      <c r="A8645" s="0" t="s">
        <v>119</v>
      </c>
      <c r="B8645" s="0" t="s">
        <v>120</v>
      </c>
      <c r="C8645" s="0" t="s">
        <v>79</v>
      </c>
      <c r="D8645" s="0" t="s">
        <v>81</v>
      </c>
      <c r="E8645" s="0" t="n">
        <v>2030</v>
      </c>
      <c r="F8645" s="5" t="n">
        <v>5.50886079471668</v>
      </c>
      <c r="G8645" s="10" t="s">
        <v>4</v>
      </c>
    </row>
    <row r="8646" customFormat="false" ht="14.25" hidden="false" customHeight="false" outlineLevel="0" collapsed="false">
      <c r="A8646" s="0" t="s">
        <v>119</v>
      </c>
      <c r="B8646" s="0" t="s">
        <v>120</v>
      </c>
      <c r="C8646" s="0" t="s">
        <v>79</v>
      </c>
      <c r="D8646" s="0" t="s">
        <v>81</v>
      </c>
      <c r="E8646" s="0" t="n">
        <v>2031</v>
      </c>
      <c r="F8646" s="5" t="n">
        <v>5.39116986647898</v>
      </c>
      <c r="G8646" s="10" t="s">
        <v>4</v>
      </c>
    </row>
    <row r="8647" customFormat="false" ht="14.25" hidden="false" customHeight="false" outlineLevel="0" collapsed="false">
      <c r="A8647" s="0" t="s">
        <v>119</v>
      </c>
      <c r="B8647" s="0" t="s">
        <v>120</v>
      </c>
      <c r="C8647" s="0" t="s">
        <v>79</v>
      </c>
      <c r="D8647" s="0" t="s">
        <v>81</v>
      </c>
      <c r="E8647" s="0" t="n">
        <v>2032</v>
      </c>
      <c r="F8647" s="5" t="n">
        <v>5.36287414312962</v>
      </c>
      <c r="G8647" s="10" t="s">
        <v>4</v>
      </c>
    </row>
    <row r="8648" customFormat="false" ht="14.25" hidden="false" customHeight="false" outlineLevel="0" collapsed="false">
      <c r="A8648" s="0" t="s">
        <v>119</v>
      </c>
      <c r="B8648" s="0" t="s">
        <v>120</v>
      </c>
      <c r="C8648" s="0" t="s">
        <v>79</v>
      </c>
      <c r="D8648" s="0" t="s">
        <v>81</v>
      </c>
      <c r="E8648" s="0" t="n">
        <v>2033</v>
      </c>
      <c r="F8648" s="5" t="n">
        <v>5.35859666519613</v>
      </c>
      <c r="G8648" s="10" t="s">
        <v>4</v>
      </c>
    </row>
    <row r="8649" customFormat="false" ht="14.25" hidden="false" customHeight="false" outlineLevel="0" collapsed="false">
      <c r="A8649" s="0" t="s">
        <v>119</v>
      </c>
      <c r="B8649" s="0" t="s">
        <v>120</v>
      </c>
      <c r="C8649" s="0" t="s">
        <v>79</v>
      </c>
      <c r="D8649" s="0" t="s">
        <v>81</v>
      </c>
      <c r="E8649" s="0" t="n">
        <v>2034</v>
      </c>
      <c r="F8649" s="5" t="n">
        <v>5.30138978399795</v>
      </c>
      <c r="G8649" s="10" t="s">
        <v>4</v>
      </c>
    </row>
    <row r="8650" customFormat="false" ht="14.25" hidden="false" customHeight="false" outlineLevel="0" collapsed="false">
      <c r="A8650" s="0" t="s">
        <v>119</v>
      </c>
      <c r="B8650" s="0" t="s">
        <v>120</v>
      </c>
      <c r="C8650" s="0" t="s">
        <v>79</v>
      </c>
      <c r="D8650" s="0" t="s">
        <v>81</v>
      </c>
      <c r="E8650" s="0" t="n">
        <v>2035</v>
      </c>
      <c r="F8650" s="5" t="n">
        <v>5.22236653554657</v>
      </c>
      <c r="G8650" s="10" t="s">
        <v>4</v>
      </c>
    </row>
    <row r="8651" customFormat="false" ht="14.25" hidden="false" customHeight="false" outlineLevel="0" collapsed="false">
      <c r="A8651" s="0" t="s">
        <v>119</v>
      </c>
      <c r="B8651" s="0" t="s">
        <v>120</v>
      </c>
      <c r="C8651" s="0" t="s">
        <v>79</v>
      </c>
      <c r="D8651" s="0" t="s">
        <v>81</v>
      </c>
      <c r="E8651" s="0" t="n">
        <v>2036</v>
      </c>
      <c r="F8651" s="5" t="n">
        <v>5.24506716749921</v>
      </c>
      <c r="G8651" s="10" t="s">
        <v>4</v>
      </c>
    </row>
    <row r="8652" customFormat="false" ht="14.25" hidden="false" customHeight="false" outlineLevel="0" collapsed="false">
      <c r="A8652" s="0" t="s">
        <v>119</v>
      </c>
      <c r="B8652" s="0" t="s">
        <v>120</v>
      </c>
      <c r="C8652" s="0" t="s">
        <v>79</v>
      </c>
      <c r="D8652" s="0" t="s">
        <v>81</v>
      </c>
      <c r="E8652" s="0" t="n">
        <v>2037</v>
      </c>
      <c r="F8652" s="5" t="n">
        <v>5.27774426351123</v>
      </c>
      <c r="G8652" s="10" t="s">
        <v>4</v>
      </c>
    </row>
    <row r="8653" customFormat="false" ht="14.25" hidden="false" customHeight="false" outlineLevel="0" collapsed="false">
      <c r="A8653" s="0" t="s">
        <v>119</v>
      </c>
      <c r="B8653" s="0" t="s">
        <v>120</v>
      </c>
      <c r="C8653" s="0" t="s">
        <v>79</v>
      </c>
      <c r="D8653" s="0" t="s">
        <v>81</v>
      </c>
      <c r="E8653" s="0" t="n">
        <v>2038</v>
      </c>
      <c r="F8653" s="5" t="n">
        <v>5.31283342683696</v>
      </c>
      <c r="G8653" s="10" t="s">
        <v>4</v>
      </c>
    </row>
    <row r="8654" customFormat="false" ht="14.25" hidden="false" customHeight="false" outlineLevel="0" collapsed="false">
      <c r="A8654" s="0" t="s">
        <v>119</v>
      </c>
      <c r="B8654" s="0" t="s">
        <v>120</v>
      </c>
      <c r="C8654" s="0" t="s">
        <v>79</v>
      </c>
      <c r="D8654" s="0" t="s">
        <v>81</v>
      </c>
      <c r="E8654" s="0" t="n">
        <v>2039</v>
      </c>
      <c r="F8654" s="5" t="n">
        <v>5.34425978308311</v>
      </c>
      <c r="G8654" s="10" t="s">
        <v>4</v>
      </c>
    </row>
    <row r="8655" customFormat="false" ht="14.25" hidden="false" customHeight="false" outlineLevel="0" collapsed="false">
      <c r="A8655" s="0" t="s">
        <v>119</v>
      </c>
      <c r="B8655" s="0" t="s">
        <v>120</v>
      </c>
      <c r="C8655" s="0" t="s">
        <v>79</v>
      </c>
      <c r="D8655" s="0" t="s">
        <v>81</v>
      </c>
      <c r="E8655" s="0" t="n">
        <v>2040</v>
      </c>
      <c r="F8655" s="5" t="n">
        <v>5.35160381399542</v>
      </c>
      <c r="G8655" s="10" t="s">
        <v>4</v>
      </c>
    </row>
    <row r="8656" customFormat="false" ht="14.25" hidden="false" customHeight="false" outlineLevel="0" collapsed="false">
      <c r="A8656" s="0" t="s">
        <v>119</v>
      </c>
      <c r="B8656" s="0" t="s">
        <v>120</v>
      </c>
      <c r="C8656" s="0" t="s">
        <v>79</v>
      </c>
      <c r="D8656" s="0" t="s">
        <v>82</v>
      </c>
      <c r="E8656" s="0" t="n">
        <v>2024</v>
      </c>
      <c r="F8656" s="5" t="n">
        <v>0</v>
      </c>
      <c r="G8656" s="10" t="s">
        <v>4</v>
      </c>
    </row>
    <row r="8657" customFormat="false" ht="14.25" hidden="false" customHeight="false" outlineLevel="0" collapsed="false">
      <c r="A8657" s="0" t="s">
        <v>119</v>
      </c>
      <c r="B8657" s="0" t="s">
        <v>120</v>
      </c>
      <c r="C8657" s="0" t="s">
        <v>79</v>
      </c>
      <c r="D8657" s="0" t="s">
        <v>82</v>
      </c>
      <c r="E8657" s="0" t="n">
        <v>2025</v>
      </c>
      <c r="F8657" s="5" t="n">
        <v>62.5489718160876</v>
      </c>
      <c r="G8657" s="10" t="s">
        <v>4</v>
      </c>
    </row>
    <row r="8658" customFormat="false" ht="14.25" hidden="false" customHeight="false" outlineLevel="0" collapsed="false">
      <c r="A8658" s="0" t="s">
        <v>119</v>
      </c>
      <c r="B8658" s="0" t="s">
        <v>120</v>
      </c>
      <c r="C8658" s="0" t="s">
        <v>79</v>
      </c>
      <c r="D8658" s="0" t="s">
        <v>82</v>
      </c>
      <c r="E8658" s="0" t="n">
        <v>2026</v>
      </c>
      <c r="F8658" s="5" t="n">
        <v>63.0637116724028</v>
      </c>
      <c r="G8658" s="10" t="s">
        <v>4</v>
      </c>
    </row>
    <row r="8659" customFormat="false" ht="14.25" hidden="false" customHeight="false" outlineLevel="0" collapsed="false">
      <c r="A8659" s="0" t="s">
        <v>119</v>
      </c>
      <c r="B8659" s="0" t="s">
        <v>120</v>
      </c>
      <c r="C8659" s="0" t="s">
        <v>79</v>
      </c>
      <c r="D8659" s="0" t="s">
        <v>82</v>
      </c>
      <c r="E8659" s="0" t="n">
        <v>2027</v>
      </c>
      <c r="F8659" s="5" t="n">
        <v>61.9517277676252</v>
      </c>
      <c r="G8659" s="10" t="s">
        <v>4</v>
      </c>
    </row>
    <row r="8660" customFormat="false" ht="14.25" hidden="false" customHeight="false" outlineLevel="0" collapsed="false">
      <c r="A8660" s="0" t="s">
        <v>119</v>
      </c>
      <c r="B8660" s="0" t="s">
        <v>120</v>
      </c>
      <c r="C8660" s="0" t="s">
        <v>79</v>
      </c>
      <c r="D8660" s="0" t="s">
        <v>82</v>
      </c>
      <c r="E8660" s="0" t="n">
        <v>2028</v>
      </c>
      <c r="F8660" s="5" t="n">
        <v>62.5184631229749</v>
      </c>
      <c r="G8660" s="10" t="s">
        <v>4</v>
      </c>
    </row>
    <row r="8661" customFormat="false" ht="14.25" hidden="false" customHeight="false" outlineLevel="0" collapsed="false">
      <c r="A8661" s="0" t="s">
        <v>119</v>
      </c>
      <c r="B8661" s="0" t="s">
        <v>120</v>
      </c>
      <c r="C8661" s="0" t="s">
        <v>79</v>
      </c>
      <c r="D8661" s="0" t="s">
        <v>82</v>
      </c>
      <c r="E8661" s="0" t="n">
        <v>2029</v>
      </c>
      <c r="F8661" s="5" t="n">
        <v>64.5920205905502</v>
      </c>
      <c r="G8661" s="10" t="s">
        <v>4</v>
      </c>
    </row>
    <row r="8662" customFormat="false" ht="14.25" hidden="false" customHeight="false" outlineLevel="0" collapsed="false">
      <c r="A8662" s="0" t="s">
        <v>119</v>
      </c>
      <c r="B8662" s="0" t="s">
        <v>120</v>
      </c>
      <c r="C8662" s="0" t="s">
        <v>79</v>
      </c>
      <c r="D8662" s="0" t="s">
        <v>82</v>
      </c>
      <c r="E8662" s="0" t="n">
        <v>2030</v>
      </c>
      <c r="F8662" s="5" t="n">
        <v>64.8904455170674</v>
      </c>
      <c r="G8662" s="10" t="s">
        <v>4</v>
      </c>
    </row>
    <row r="8663" customFormat="false" ht="14.25" hidden="false" customHeight="false" outlineLevel="0" collapsed="false">
      <c r="A8663" s="0" t="s">
        <v>119</v>
      </c>
      <c r="B8663" s="0" t="s">
        <v>120</v>
      </c>
      <c r="C8663" s="0" t="s">
        <v>79</v>
      </c>
      <c r="D8663" s="0" t="s">
        <v>82</v>
      </c>
      <c r="E8663" s="0" t="n">
        <v>2031</v>
      </c>
      <c r="F8663" s="5" t="n">
        <v>66.2101155212365</v>
      </c>
      <c r="G8663" s="10" t="s">
        <v>4</v>
      </c>
    </row>
    <row r="8664" customFormat="false" ht="14.25" hidden="false" customHeight="false" outlineLevel="0" collapsed="false">
      <c r="A8664" s="0" t="s">
        <v>119</v>
      </c>
      <c r="B8664" s="0" t="s">
        <v>120</v>
      </c>
      <c r="C8664" s="0" t="s">
        <v>79</v>
      </c>
      <c r="D8664" s="0" t="s">
        <v>82</v>
      </c>
      <c r="E8664" s="0" t="n">
        <v>2032</v>
      </c>
      <c r="F8664" s="5" t="n">
        <v>68.0981335033826</v>
      </c>
      <c r="G8664" s="10" t="s">
        <v>4</v>
      </c>
    </row>
    <row r="8665" customFormat="false" ht="14.25" hidden="false" customHeight="false" outlineLevel="0" collapsed="false">
      <c r="A8665" s="0" t="s">
        <v>119</v>
      </c>
      <c r="B8665" s="0" t="s">
        <v>120</v>
      </c>
      <c r="C8665" s="0" t="s">
        <v>79</v>
      </c>
      <c r="D8665" s="0" t="s">
        <v>82</v>
      </c>
      <c r="E8665" s="0" t="n">
        <v>2033</v>
      </c>
      <c r="F8665" s="5" t="n">
        <v>70.5273474678731</v>
      </c>
      <c r="G8665" s="10" t="s">
        <v>4</v>
      </c>
    </row>
    <row r="8666" customFormat="false" ht="14.25" hidden="false" customHeight="false" outlineLevel="0" collapsed="false">
      <c r="A8666" s="0" t="s">
        <v>119</v>
      </c>
      <c r="B8666" s="0" t="s">
        <v>120</v>
      </c>
      <c r="C8666" s="0" t="s">
        <v>79</v>
      </c>
      <c r="D8666" s="0" t="s">
        <v>82</v>
      </c>
      <c r="E8666" s="0" t="n">
        <v>2034</v>
      </c>
      <c r="F8666" s="5" t="n">
        <v>72.3484009778899</v>
      </c>
      <c r="G8666" s="10" t="s">
        <v>4</v>
      </c>
    </row>
    <row r="8667" customFormat="false" ht="14.25" hidden="false" customHeight="false" outlineLevel="0" collapsed="false">
      <c r="A8667" s="0" t="s">
        <v>119</v>
      </c>
      <c r="B8667" s="0" t="s">
        <v>120</v>
      </c>
      <c r="C8667" s="0" t="s">
        <v>79</v>
      </c>
      <c r="D8667" s="0" t="s">
        <v>82</v>
      </c>
      <c r="E8667" s="0" t="n">
        <v>2035</v>
      </c>
      <c r="F8667" s="5" t="n">
        <v>74.2914087230535</v>
      </c>
      <c r="G8667" s="10" t="s">
        <v>4</v>
      </c>
    </row>
    <row r="8668" customFormat="false" ht="14.25" hidden="false" customHeight="false" outlineLevel="0" collapsed="false">
      <c r="A8668" s="0" t="s">
        <v>119</v>
      </c>
      <c r="B8668" s="0" t="s">
        <v>120</v>
      </c>
      <c r="C8668" s="0" t="s">
        <v>79</v>
      </c>
      <c r="D8668" s="0" t="s">
        <v>82</v>
      </c>
      <c r="E8668" s="0" t="n">
        <v>2036</v>
      </c>
      <c r="F8668" s="5" t="n">
        <v>76.8429048813838</v>
      </c>
      <c r="G8668" s="10" t="s">
        <v>4</v>
      </c>
    </row>
    <row r="8669" customFormat="false" ht="14.25" hidden="false" customHeight="false" outlineLevel="0" collapsed="false">
      <c r="A8669" s="0" t="s">
        <v>119</v>
      </c>
      <c r="B8669" s="0" t="s">
        <v>120</v>
      </c>
      <c r="C8669" s="0" t="s">
        <v>79</v>
      </c>
      <c r="D8669" s="0" t="s">
        <v>82</v>
      </c>
      <c r="E8669" s="0" t="n">
        <v>2037</v>
      </c>
      <c r="F8669" s="5" t="n">
        <v>79.879025317342</v>
      </c>
      <c r="G8669" s="10" t="s">
        <v>4</v>
      </c>
    </row>
    <row r="8670" customFormat="false" ht="14.25" hidden="false" customHeight="false" outlineLevel="0" collapsed="false">
      <c r="A8670" s="0" t="s">
        <v>119</v>
      </c>
      <c r="B8670" s="0" t="s">
        <v>120</v>
      </c>
      <c r="C8670" s="0" t="s">
        <v>79</v>
      </c>
      <c r="D8670" s="0" t="s">
        <v>82</v>
      </c>
      <c r="E8670" s="0" t="n">
        <v>2038</v>
      </c>
      <c r="F8670" s="5" t="n">
        <v>82.8451539478051</v>
      </c>
      <c r="G8670" s="10" t="s">
        <v>4</v>
      </c>
    </row>
    <row r="8671" customFormat="false" ht="14.25" hidden="false" customHeight="false" outlineLevel="0" collapsed="false">
      <c r="A8671" s="0" t="s">
        <v>119</v>
      </c>
      <c r="B8671" s="0" t="s">
        <v>120</v>
      </c>
      <c r="C8671" s="0" t="s">
        <v>79</v>
      </c>
      <c r="D8671" s="0" t="s">
        <v>82</v>
      </c>
      <c r="E8671" s="0" t="n">
        <v>2039</v>
      </c>
      <c r="F8671" s="5" t="n">
        <v>85.7755523365863</v>
      </c>
      <c r="G8671" s="10" t="s">
        <v>4</v>
      </c>
    </row>
    <row r="8672" customFormat="false" ht="14.25" hidden="false" customHeight="false" outlineLevel="0" collapsed="false">
      <c r="A8672" s="0" t="s">
        <v>119</v>
      </c>
      <c r="B8672" s="0" t="s">
        <v>120</v>
      </c>
      <c r="C8672" s="0" t="s">
        <v>79</v>
      </c>
      <c r="D8672" s="0" t="s">
        <v>82</v>
      </c>
      <c r="E8672" s="0" t="n">
        <v>2040</v>
      </c>
      <c r="F8672" s="5" t="n">
        <v>88.4795718554526</v>
      </c>
      <c r="G8672" s="10" t="s">
        <v>4</v>
      </c>
    </row>
    <row r="8673" customFormat="false" ht="14.25" hidden="false" customHeight="false" outlineLevel="0" collapsed="false">
      <c r="A8673" s="0" t="s">
        <v>119</v>
      </c>
      <c r="B8673" s="0" t="s">
        <v>120</v>
      </c>
      <c r="C8673" s="0" t="s">
        <v>79</v>
      </c>
      <c r="D8673" s="0" t="s">
        <v>83</v>
      </c>
      <c r="E8673" s="0" t="n">
        <v>2024</v>
      </c>
      <c r="F8673" s="5" t="n">
        <v>0</v>
      </c>
      <c r="G8673" s="10" t="s">
        <v>4</v>
      </c>
    </row>
    <row r="8674" customFormat="false" ht="14.25" hidden="false" customHeight="false" outlineLevel="0" collapsed="false">
      <c r="A8674" s="0" t="s">
        <v>119</v>
      </c>
      <c r="B8674" s="0" t="s">
        <v>120</v>
      </c>
      <c r="C8674" s="0" t="s">
        <v>79</v>
      </c>
      <c r="D8674" s="0" t="s">
        <v>83</v>
      </c>
      <c r="E8674" s="0" t="n">
        <v>2025</v>
      </c>
      <c r="F8674" s="5" t="n">
        <v>25.9735218335304</v>
      </c>
      <c r="G8674" s="10" t="s">
        <v>4</v>
      </c>
    </row>
    <row r="8675" customFormat="false" ht="14.25" hidden="false" customHeight="false" outlineLevel="0" collapsed="false">
      <c r="A8675" s="0" t="s">
        <v>119</v>
      </c>
      <c r="B8675" s="0" t="s">
        <v>120</v>
      </c>
      <c r="C8675" s="0" t="s">
        <v>79</v>
      </c>
      <c r="D8675" s="0" t="s">
        <v>83</v>
      </c>
      <c r="E8675" s="0" t="n">
        <v>2026</v>
      </c>
      <c r="F8675" s="5" t="n">
        <v>26.1648384463307</v>
      </c>
      <c r="G8675" s="10" t="s">
        <v>4</v>
      </c>
    </row>
    <row r="8676" customFormat="false" ht="14.25" hidden="false" customHeight="false" outlineLevel="0" collapsed="false">
      <c r="A8676" s="0" t="s">
        <v>119</v>
      </c>
      <c r="B8676" s="0" t="s">
        <v>120</v>
      </c>
      <c r="C8676" s="0" t="s">
        <v>79</v>
      </c>
      <c r="D8676" s="0" t="s">
        <v>83</v>
      </c>
      <c r="E8676" s="0" t="n">
        <v>2027</v>
      </c>
      <c r="F8676" s="5" t="n">
        <v>25.2801833769352</v>
      </c>
      <c r="G8676" s="10" t="s">
        <v>4</v>
      </c>
    </row>
    <row r="8677" customFormat="false" ht="14.25" hidden="false" customHeight="false" outlineLevel="0" collapsed="false">
      <c r="A8677" s="0" t="s">
        <v>119</v>
      </c>
      <c r="B8677" s="0" t="s">
        <v>120</v>
      </c>
      <c r="C8677" s="0" t="s">
        <v>79</v>
      </c>
      <c r="D8677" s="0" t="s">
        <v>83</v>
      </c>
      <c r="E8677" s="0" t="n">
        <v>2028</v>
      </c>
      <c r="F8677" s="5" t="n">
        <v>25.1371294031799</v>
      </c>
      <c r="G8677" s="10" t="s">
        <v>4</v>
      </c>
    </row>
    <row r="8678" customFormat="false" ht="14.25" hidden="false" customHeight="false" outlineLevel="0" collapsed="false">
      <c r="A8678" s="0" t="s">
        <v>119</v>
      </c>
      <c r="B8678" s="0" t="s">
        <v>120</v>
      </c>
      <c r="C8678" s="0" t="s">
        <v>79</v>
      </c>
      <c r="D8678" s="0" t="s">
        <v>83</v>
      </c>
      <c r="E8678" s="0" t="n">
        <v>2029</v>
      </c>
      <c r="F8678" s="5" t="n">
        <v>25.2540425681021</v>
      </c>
      <c r="G8678" s="10" t="s">
        <v>4</v>
      </c>
    </row>
    <row r="8679" customFormat="false" ht="14.25" hidden="false" customHeight="false" outlineLevel="0" collapsed="false">
      <c r="A8679" s="0" t="s">
        <v>119</v>
      </c>
      <c r="B8679" s="0" t="s">
        <v>120</v>
      </c>
      <c r="C8679" s="0" t="s">
        <v>79</v>
      </c>
      <c r="D8679" s="0" t="s">
        <v>83</v>
      </c>
      <c r="E8679" s="0" t="n">
        <v>2030</v>
      </c>
      <c r="F8679" s="5" t="n">
        <v>24.955706908325</v>
      </c>
      <c r="G8679" s="10" t="s">
        <v>4</v>
      </c>
    </row>
    <row r="8680" customFormat="false" ht="14.25" hidden="false" customHeight="false" outlineLevel="0" collapsed="false">
      <c r="A8680" s="0" t="s">
        <v>119</v>
      </c>
      <c r="B8680" s="0" t="s">
        <v>120</v>
      </c>
      <c r="C8680" s="0" t="s">
        <v>79</v>
      </c>
      <c r="D8680" s="0" t="s">
        <v>83</v>
      </c>
      <c r="E8680" s="0" t="n">
        <v>2031</v>
      </c>
      <c r="F8680" s="5" t="n">
        <v>25.048277073867</v>
      </c>
      <c r="G8680" s="10" t="s">
        <v>4</v>
      </c>
    </row>
    <row r="8681" customFormat="false" ht="14.25" hidden="false" customHeight="false" outlineLevel="0" collapsed="false">
      <c r="A8681" s="0" t="s">
        <v>119</v>
      </c>
      <c r="B8681" s="0" t="s">
        <v>120</v>
      </c>
      <c r="C8681" s="0" t="s">
        <v>79</v>
      </c>
      <c r="D8681" s="0" t="s">
        <v>83</v>
      </c>
      <c r="E8681" s="0" t="n">
        <v>2032</v>
      </c>
      <c r="F8681" s="5" t="n">
        <v>25.2265551030334</v>
      </c>
      <c r="G8681" s="10" t="s">
        <v>4</v>
      </c>
    </row>
    <row r="8682" customFormat="false" ht="14.25" hidden="false" customHeight="false" outlineLevel="0" collapsed="false">
      <c r="A8682" s="0" t="s">
        <v>119</v>
      </c>
      <c r="B8682" s="0" t="s">
        <v>120</v>
      </c>
      <c r="C8682" s="0" t="s">
        <v>79</v>
      </c>
      <c r="D8682" s="0" t="s">
        <v>83</v>
      </c>
      <c r="E8682" s="0" t="n">
        <v>2033</v>
      </c>
      <c r="F8682" s="5" t="n">
        <v>25.6389168737814</v>
      </c>
      <c r="G8682" s="10" t="s">
        <v>4</v>
      </c>
    </row>
    <row r="8683" customFormat="false" ht="14.25" hidden="false" customHeight="false" outlineLevel="0" collapsed="false">
      <c r="A8683" s="0" t="s">
        <v>119</v>
      </c>
      <c r="B8683" s="0" t="s">
        <v>120</v>
      </c>
      <c r="C8683" s="0" t="s">
        <v>79</v>
      </c>
      <c r="D8683" s="0" t="s">
        <v>83</v>
      </c>
      <c r="E8683" s="0" t="n">
        <v>2034</v>
      </c>
      <c r="F8683" s="5" t="n">
        <v>25.8682064067814</v>
      </c>
      <c r="G8683" s="10" t="s">
        <v>4</v>
      </c>
    </row>
    <row r="8684" customFormat="false" ht="14.25" hidden="false" customHeight="false" outlineLevel="0" collapsed="false">
      <c r="A8684" s="0" t="s">
        <v>119</v>
      </c>
      <c r="B8684" s="0" t="s">
        <v>120</v>
      </c>
      <c r="C8684" s="0" t="s">
        <v>79</v>
      </c>
      <c r="D8684" s="0" t="s">
        <v>83</v>
      </c>
      <c r="E8684" s="0" t="n">
        <v>2035</v>
      </c>
      <c r="F8684" s="5" t="n">
        <v>26.0424856537519</v>
      </c>
      <c r="G8684" s="10" t="s">
        <v>4</v>
      </c>
    </row>
    <row r="8685" customFormat="false" ht="14.25" hidden="false" customHeight="false" outlineLevel="0" collapsed="false">
      <c r="A8685" s="0" t="s">
        <v>119</v>
      </c>
      <c r="B8685" s="0" t="s">
        <v>120</v>
      </c>
      <c r="C8685" s="0" t="s">
        <v>79</v>
      </c>
      <c r="D8685" s="0" t="s">
        <v>83</v>
      </c>
      <c r="E8685" s="0" t="n">
        <v>2036</v>
      </c>
      <c r="F8685" s="5" t="n">
        <v>26.7243483949928</v>
      </c>
      <c r="G8685" s="10" t="s">
        <v>4</v>
      </c>
    </row>
    <row r="8686" customFormat="false" ht="14.25" hidden="false" customHeight="false" outlineLevel="0" collapsed="false">
      <c r="A8686" s="0" t="s">
        <v>119</v>
      </c>
      <c r="B8686" s="0" t="s">
        <v>120</v>
      </c>
      <c r="C8686" s="0" t="s">
        <v>79</v>
      </c>
      <c r="D8686" s="0" t="s">
        <v>83</v>
      </c>
      <c r="E8686" s="0" t="n">
        <v>2037</v>
      </c>
      <c r="F8686" s="5" t="n">
        <v>27.4220410883547</v>
      </c>
      <c r="G8686" s="10" t="s">
        <v>4</v>
      </c>
    </row>
    <row r="8687" customFormat="false" ht="14.25" hidden="false" customHeight="false" outlineLevel="0" collapsed="false">
      <c r="A8687" s="0" t="s">
        <v>119</v>
      </c>
      <c r="B8687" s="0" t="s">
        <v>120</v>
      </c>
      <c r="C8687" s="0" t="s">
        <v>79</v>
      </c>
      <c r="D8687" s="0" t="s">
        <v>83</v>
      </c>
      <c r="E8687" s="0" t="n">
        <v>2038</v>
      </c>
      <c r="F8687" s="5" t="n">
        <v>28.1348368880675</v>
      </c>
      <c r="G8687" s="10" t="s">
        <v>4</v>
      </c>
    </row>
    <row r="8688" customFormat="false" ht="14.25" hidden="false" customHeight="false" outlineLevel="0" collapsed="false">
      <c r="A8688" s="0" t="s">
        <v>119</v>
      </c>
      <c r="B8688" s="0" t="s">
        <v>120</v>
      </c>
      <c r="C8688" s="0" t="s">
        <v>79</v>
      </c>
      <c r="D8688" s="0" t="s">
        <v>83</v>
      </c>
      <c r="E8688" s="0" t="n">
        <v>2039</v>
      </c>
      <c r="F8688" s="5" t="n">
        <v>28.8631687682103</v>
      </c>
      <c r="G8688" s="10" t="s">
        <v>4</v>
      </c>
    </row>
    <row r="8689" customFormat="false" ht="14.25" hidden="false" customHeight="false" outlineLevel="0" collapsed="false">
      <c r="A8689" s="0" t="s">
        <v>119</v>
      </c>
      <c r="B8689" s="0" t="s">
        <v>120</v>
      </c>
      <c r="C8689" s="0" t="s">
        <v>79</v>
      </c>
      <c r="D8689" s="0" t="s">
        <v>83</v>
      </c>
      <c r="E8689" s="0" t="n">
        <v>2040</v>
      </c>
      <c r="F8689" s="5" t="n">
        <v>29.6082144760736</v>
      </c>
      <c r="G8689" s="10" t="s">
        <v>4</v>
      </c>
    </row>
    <row r="8690" customFormat="false" ht="14.25" hidden="false" customHeight="false" outlineLevel="0" collapsed="false">
      <c r="A8690" s="0" t="s">
        <v>119</v>
      </c>
      <c r="B8690" s="0" t="s">
        <v>120</v>
      </c>
      <c r="C8690" s="0" t="s">
        <v>79</v>
      </c>
      <c r="D8690" s="0" t="s">
        <v>71</v>
      </c>
      <c r="E8690" s="0" t="n">
        <v>2024</v>
      </c>
      <c r="F8690" s="5" t="n">
        <v>0</v>
      </c>
      <c r="G8690" s="10" t="s">
        <v>4</v>
      </c>
    </row>
    <row r="8691" customFormat="false" ht="14.25" hidden="false" customHeight="false" outlineLevel="0" collapsed="false">
      <c r="A8691" s="0" t="s">
        <v>119</v>
      </c>
      <c r="B8691" s="0" t="s">
        <v>120</v>
      </c>
      <c r="C8691" s="0" t="s">
        <v>79</v>
      </c>
      <c r="D8691" s="0" t="s">
        <v>71</v>
      </c>
      <c r="E8691" s="0" t="n">
        <v>2025</v>
      </c>
      <c r="F8691" s="5" t="n">
        <v>104.12219903534</v>
      </c>
      <c r="G8691" s="10" t="s">
        <v>4</v>
      </c>
    </row>
    <row r="8692" customFormat="false" ht="14.25" hidden="false" customHeight="false" outlineLevel="0" collapsed="false">
      <c r="A8692" s="0" t="s">
        <v>119</v>
      </c>
      <c r="B8692" s="0" t="s">
        <v>120</v>
      </c>
      <c r="C8692" s="0" t="s">
        <v>79</v>
      </c>
      <c r="D8692" s="0" t="s">
        <v>71</v>
      </c>
      <c r="E8692" s="0" t="n">
        <v>2026</v>
      </c>
      <c r="F8692" s="5" t="n">
        <v>105.746835255847</v>
      </c>
      <c r="G8692" s="10" t="s">
        <v>4</v>
      </c>
    </row>
    <row r="8693" customFormat="false" ht="14.25" hidden="false" customHeight="false" outlineLevel="0" collapsed="false">
      <c r="A8693" s="0" t="s">
        <v>119</v>
      </c>
      <c r="B8693" s="0" t="s">
        <v>120</v>
      </c>
      <c r="C8693" s="0" t="s">
        <v>79</v>
      </c>
      <c r="D8693" s="0" t="s">
        <v>71</v>
      </c>
      <c r="E8693" s="0" t="n">
        <v>2027</v>
      </c>
      <c r="F8693" s="5" t="n">
        <v>104.181588753738</v>
      </c>
      <c r="G8693" s="10" t="s">
        <v>4</v>
      </c>
    </row>
    <row r="8694" customFormat="false" ht="14.25" hidden="false" customHeight="false" outlineLevel="0" collapsed="false">
      <c r="A8694" s="0" t="s">
        <v>119</v>
      </c>
      <c r="B8694" s="0" t="s">
        <v>120</v>
      </c>
      <c r="C8694" s="0" t="s">
        <v>79</v>
      </c>
      <c r="D8694" s="0" t="s">
        <v>71</v>
      </c>
      <c r="E8694" s="0" t="n">
        <v>2028</v>
      </c>
      <c r="F8694" s="5" t="n">
        <v>105.464040345075</v>
      </c>
      <c r="G8694" s="10" t="s">
        <v>4</v>
      </c>
    </row>
    <row r="8695" customFormat="false" ht="14.25" hidden="false" customHeight="false" outlineLevel="0" collapsed="false">
      <c r="A8695" s="0" t="s">
        <v>119</v>
      </c>
      <c r="B8695" s="0" t="s">
        <v>120</v>
      </c>
      <c r="C8695" s="0" t="s">
        <v>79</v>
      </c>
      <c r="D8695" s="0" t="s">
        <v>71</v>
      </c>
      <c r="E8695" s="0" t="n">
        <v>2029</v>
      </c>
      <c r="F8695" s="5" t="n">
        <v>108.855092922733</v>
      </c>
      <c r="G8695" s="10" t="s">
        <v>4</v>
      </c>
    </row>
    <row r="8696" customFormat="false" ht="14.25" hidden="false" customHeight="false" outlineLevel="0" collapsed="false">
      <c r="A8696" s="0" t="s">
        <v>119</v>
      </c>
      <c r="B8696" s="0" t="s">
        <v>120</v>
      </c>
      <c r="C8696" s="0" t="s">
        <v>79</v>
      </c>
      <c r="D8696" s="0" t="s">
        <v>71</v>
      </c>
      <c r="E8696" s="0" t="n">
        <v>2030</v>
      </c>
      <c r="F8696" s="5" t="n">
        <v>109.791501779759</v>
      </c>
      <c r="G8696" s="10" t="s">
        <v>4</v>
      </c>
    </row>
    <row r="8697" customFormat="false" ht="14.25" hidden="false" customHeight="false" outlineLevel="0" collapsed="false">
      <c r="A8697" s="0" t="s">
        <v>119</v>
      </c>
      <c r="B8697" s="0" t="s">
        <v>120</v>
      </c>
      <c r="C8697" s="0" t="s">
        <v>79</v>
      </c>
      <c r="D8697" s="0" t="s">
        <v>71</v>
      </c>
      <c r="E8697" s="0" t="n">
        <v>2031</v>
      </c>
      <c r="F8697" s="5" t="n">
        <v>111.591583143085</v>
      </c>
      <c r="G8697" s="10" t="s">
        <v>4</v>
      </c>
    </row>
    <row r="8698" customFormat="false" ht="14.25" hidden="false" customHeight="false" outlineLevel="0" collapsed="false">
      <c r="A8698" s="0" t="s">
        <v>119</v>
      </c>
      <c r="B8698" s="0" t="s">
        <v>120</v>
      </c>
      <c r="C8698" s="0" t="s">
        <v>79</v>
      </c>
      <c r="D8698" s="0" t="s">
        <v>71</v>
      </c>
      <c r="E8698" s="0" t="n">
        <v>2032</v>
      </c>
      <c r="F8698" s="5" t="n">
        <v>114.250496613974</v>
      </c>
      <c r="G8698" s="10" t="s">
        <v>4</v>
      </c>
    </row>
    <row r="8699" customFormat="false" ht="14.25" hidden="false" customHeight="false" outlineLevel="0" collapsed="false">
      <c r="A8699" s="0" t="s">
        <v>119</v>
      </c>
      <c r="B8699" s="0" t="s">
        <v>120</v>
      </c>
      <c r="C8699" s="0" t="s">
        <v>79</v>
      </c>
      <c r="D8699" s="0" t="s">
        <v>71</v>
      </c>
      <c r="E8699" s="0" t="n">
        <v>2033</v>
      </c>
      <c r="F8699" s="5" t="n">
        <v>117.796370129032</v>
      </c>
      <c r="G8699" s="10" t="s">
        <v>4</v>
      </c>
    </row>
    <row r="8700" customFormat="false" ht="14.25" hidden="false" customHeight="false" outlineLevel="0" collapsed="false">
      <c r="A8700" s="0" t="s">
        <v>119</v>
      </c>
      <c r="B8700" s="0" t="s">
        <v>120</v>
      </c>
      <c r="C8700" s="0" t="s">
        <v>79</v>
      </c>
      <c r="D8700" s="0" t="s">
        <v>71</v>
      </c>
      <c r="E8700" s="0" t="n">
        <v>2034</v>
      </c>
      <c r="F8700" s="5" t="n">
        <v>120.331764461687</v>
      </c>
      <c r="G8700" s="10" t="s">
        <v>4</v>
      </c>
    </row>
    <row r="8701" customFormat="false" ht="14.25" hidden="false" customHeight="false" outlineLevel="0" collapsed="false">
      <c r="A8701" s="0" t="s">
        <v>119</v>
      </c>
      <c r="B8701" s="0" t="s">
        <v>120</v>
      </c>
      <c r="C8701" s="0" t="s">
        <v>79</v>
      </c>
      <c r="D8701" s="0" t="s">
        <v>71</v>
      </c>
      <c r="E8701" s="0" t="n">
        <v>2035</v>
      </c>
      <c r="F8701" s="5" t="n">
        <v>122.851013886415</v>
      </c>
      <c r="G8701" s="10" t="s">
        <v>4</v>
      </c>
    </row>
    <row r="8702" customFormat="false" ht="14.25" hidden="false" customHeight="false" outlineLevel="0" collapsed="false">
      <c r="A8702" s="0" t="s">
        <v>119</v>
      </c>
      <c r="B8702" s="0" t="s">
        <v>120</v>
      </c>
      <c r="C8702" s="0" t="s">
        <v>79</v>
      </c>
      <c r="D8702" s="0" t="s">
        <v>71</v>
      </c>
      <c r="E8702" s="0" t="n">
        <v>2036</v>
      </c>
      <c r="F8702" s="5" t="n">
        <v>126.87545630519</v>
      </c>
      <c r="G8702" s="10" t="s">
        <v>4</v>
      </c>
    </row>
    <row r="8703" customFormat="false" ht="14.25" hidden="false" customHeight="false" outlineLevel="0" collapsed="false">
      <c r="A8703" s="0" t="s">
        <v>119</v>
      </c>
      <c r="B8703" s="0" t="s">
        <v>120</v>
      </c>
      <c r="C8703" s="0" t="s">
        <v>79</v>
      </c>
      <c r="D8703" s="0" t="s">
        <v>71</v>
      </c>
      <c r="E8703" s="0" t="n">
        <v>2037</v>
      </c>
      <c r="F8703" s="5" t="n">
        <v>131.458111124381</v>
      </c>
      <c r="G8703" s="10" t="s">
        <v>4</v>
      </c>
    </row>
    <row r="8704" customFormat="false" ht="14.25" hidden="false" customHeight="false" outlineLevel="0" collapsed="false">
      <c r="A8704" s="0" t="s">
        <v>119</v>
      </c>
      <c r="B8704" s="0" t="s">
        <v>120</v>
      </c>
      <c r="C8704" s="0" t="s">
        <v>79</v>
      </c>
      <c r="D8704" s="0" t="s">
        <v>71</v>
      </c>
      <c r="E8704" s="0" t="n">
        <v>2038</v>
      </c>
      <c r="F8704" s="5" t="n">
        <v>136.024234176186</v>
      </c>
      <c r="G8704" s="10" t="s">
        <v>4</v>
      </c>
    </row>
    <row r="8705" customFormat="false" ht="14.25" hidden="false" customHeight="false" outlineLevel="0" collapsed="false">
      <c r="A8705" s="0" t="s">
        <v>119</v>
      </c>
      <c r="B8705" s="0" t="s">
        <v>120</v>
      </c>
      <c r="C8705" s="0" t="s">
        <v>79</v>
      </c>
      <c r="D8705" s="0" t="s">
        <v>71</v>
      </c>
      <c r="E8705" s="0" t="n">
        <v>2039</v>
      </c>
      <c r="F8705" s="5" t="n">
        <v>140.690963465492</v>
      </c>
      <c r="G8705" s="10" t="s">
        <v>4</v>
      </c>
    </row>
    <row r="8706" customFormat="false" ht="14.25" hidden="false" customHeight="false" outlineLevel="0" collapsed="false">
      <c r="A8706" s="0" t="s">
        <v>119</v>
      </c>
      <c r="B8706" s="0" t="s">
        <v>120</v>
      </c>
      <c r="C8706" s="0" t="s">
        <v>79</v>
      </c>
      <c r="D8706" s="0" t="s">
        <v>71</v>
      </c>
      <c r="E8706" s="0" t="n">
        <v>2040</v>
      </c>
      <c r="F8706" s="5" t="n">
        <v>145.101923182428</v>
      </c>
      <c r="G8706" s="10" t="s">
        <v>4</v>
      </c>
    </row>
    <row r="8707" customFormat="false" ht="14.25" hidden="false" customHeight="false" outlineLevel="0" collapsed="false">
      <c r="A8707" s="0" t="s">
        <v>119</v>
      </c>
      <c r="B8707" s="0" t="s">
        <v>120</v>
      </c>
      <c r="C8707" s="0" t="s">
        <v>84</v>
      </c>
      <c r="D8707" s="0" t="s">
        <v>85</v>
      </c>
      <c r="E8707" s="0" t="n">
        <v>2024</v>
      </c>
      <c r="F8707" s="5" t="n">
        <v>0</v>
      </c>
      <c r="G8707" s="10" t="s">
        <v>4</v>
      </c>
    </row>
    <row r="8708" customFormat="false" ht="14.25" hidden="false" customHeight="false" outlineLevel="0" collapsed="false">
      <c r="A8708" s="0" t="s">
        <v>119</v>
      </c>
      <c r="B8708" s="0" t="s">
        <v>120</v>
      </c>
      <c r="C8708" s="0" t="s">
        <v>84</v>
      </c>
      <c r="D8708" s="0" t="s">
        <v>85</v>
      </c>
      <c r="E8708" s="0" t="n">
        <v>2025</v>
      </c>
      <c r="F8708" s="5" t="n">
        <v>0</v>
      </c>
      <c r="G8708" s="10" t="s">
        <v>4</v>
      </c>
    </row>
    <row r="8709" customFormat="false" ht="14.25" hidden="false" customHeight="false" outlineLevel="0" collapsed="false">
      <c r="A8709" s="0" t="s">
        <v>119</v>
      </c>
      <c r="B8709" s="0" t="s">
        <v>120</v>
      </c>
      <c r="C8709" s="0" t="s">
        <v>84</v>
      </c>
      <c r="D8709" s="0" t="s">
        <v>85</v>
      </c>
      <c r="E8709" s="0" t="n">
        <v>2026</v>
      </c>
      <c r="F8709" s="5" t="n">
        <v>0</v>
      </c>
      <c r="G8709" s="10" t="s">
        <v>4</v>
      </c>
    </row>
    <row r="8710" customFormat="false" ht="14.25" hidden="false" customHeight="false" outlineLevel="0" collapsed="false">
      <c r="A8710" s="0" t="s">
        <v>119</v>
      </c>
      <c r="B8710" s="0" t="s">
        <v>120</v>
      </c>
      <c r="C8710" s="0" t="s">
        <v>84</v>
      </c>
      <c r="D8710" s="0" t="s">
        <v>85</v>
      </c>
      <c r="E8710" s="0" t="n">
        <v>2027</v>
      </c>
      <c r="F8710" s="5" t="n">
        <v>0.000719599473797672</v>
      </c>
      <c r="G8710" s="10" t="s">
        <v>4</v>
      </c>
    </row>
    <row r="8711" customFormat="false" ht="14.25" hidden="false" customHeight="false" outlineLevel="0" collapsed="false">
      <c r="A8711" s="0" t="s">
        <v>119</v>
      </c>
      <c r="B8711" s="0" t="s">
        <v>120</v>
      </c>
      <c r="C8711" s="0" t="s">
        <v>84</v>
      </c>
      <c r="D8711" s="0" t="s">
        <v>85</v>
      </c>
      <c r="E8711" s="0" t="n">
        <v>2028</v>
      </c>
      <c r="F8711" s="5" t="n">
        <v>0.000744143637961077</v>
      </c>
      <c r="G8711" s="10" t="s">
        <v>4</v>
      </c>
    </row>
    <row r="8712" customFormat="false" ht="14.25" hidden="false" customHeight="false" outlineLevel="0" collapsed="false">
      <c r="A8712" s="0" t="s">
        <v>119</v>
      </c>
      <c r="B8712" s="0" t="s">
        <v>120</v>
      </c>
      <c r="C8712" s="0" t="s">
        <v>84</v>
      </c>
      <c r="D8712" s="0" t="s">
        <v>85</v>
      </c>
      <c r="E8712" s="0" t="n">
        <v>2029</v>
      </c>
      <c r="F8712" s="5" t="n">
        <v>0.000724978148262646</v>
      </c>
      <c r="G8712" s="10" t="s">
        <v>4</v>
      </c>
    </row>
    <row r="8713" customFormat="false" ht="14.25" hidden="false" customHeight="false" outlineLevel="0" collapsed="false">
      <c r="A8713" s="0" t="s">
        <v>119</v>
      </c>
      <c r="B8713" s="0" t="s">
        <v>120</v>
      </c>
      <c r="C8713" s="0" t="s">
        <v>84</v>
      </c>
      <c r="D8713" s="0" t="s">
        <v>85</v>
      </c>
      <c r="E8713" s="0" t="n">
        <v>2030</v>
      </c>
      <c r="F8713" s="5" t="n">
        <v>0.000760072031382678</v>
      </c>
      <c r="G8713" s="10" t="s">
        <v>4</v>
      </c>
    </row>
    <row r="8714" customFormat="false" ht="14.25" hidden="false" customHeight="false" outlineLevel="0" collapsed="false">
      <c r="A8714" s="0" t="s">
        <v>119</v>
      </c>
      <c r="B8714" s="0" t="s">
        <v>120</v>
      </c>
      <c r="C8714" s="0" t="s">
        <v>84</v>
      </c>
      <c r="D8714" s="0" t="s">
        <v>85</v>
      </c>
      <c r="E8714" s="0" t="n">
        <v>2031</v>
      </c>
      <c r="F8714" s="5" t="n">
        <v>0.00174496855532437</v>
      </c>
      <c r="G8714" s="10" t="s">
        <v>4</v>
      </c>
    </row>
    <row r="8715" customFormat="false" ht="14.25" hidden="false" customHeight="false" outlineLevel="0" collapsed="false">
      <c r="A8715" s="0" t="s">
        <v>119</v>
      </c>
      <c r="B8715" s="0" t="s">
        <v>120</v>
      </c>
      <c r="C8715" s="0" t="s">
        <v>84</v>
      </c>
      <c r="D8715" s="0" t="s">
        <v>85</v>
      </c>
      <c r="E8715" s="0" t="n">
        <v>2032</v>
      </c>
      <c r="F8715" s="5" t="n">
        <v>0.00192957422403066</v>
      </c>
      <c r="G8715" s="10" t="s">
        <v>4</v>
      </c>
    </row>
    <row r="8716" customFormat="false" ht="14.25" hidden="false" customHeight="false" outlineLevel="0" collapsed="false">
      <c r="A8716" s="0" t="s">
        <v>119</v>
      </c>
      <c r="B8716" s="0" t="s">
        <v>120</v>
      </c>
      <c r="C8716" s="0" t="s">
        <v>84</v>
      </c>
      <c r="D8716" s="0" t="s">
        <v>85</v>
      </c>
      <c r="E8716" s="0" t="n">
        <v>2033</v>
      </c>
      <c r="F8716" s="5" t="n">
        <v>0.00221733584121679</v>
      </c>
      <c r="G8716" s="10" t="s">
        <v>4</v>
      </c>
    </row>
    <row r="8717" customFormat="false" ht="14.25" hidden="false" customHeight="false" outlineLevel="0" collapsed="false">
      <c r="A8717" s="0" t="s">
        <v>119</v>
      </c>
      <c r="B8717" s="0" t="s">
        <v>120</v>
      </c>
      <c r="C8717" s="0" t="s">
        <v>84</v>
      </c>
      <c r="D8717" s="0" t="s">
        <v>85</v>
      </c>
      <c r="E8717" s="0" t="n">
        <v>2034</v>
      </c>
      <c r="F8717" s="5" t="n">
        <v>0.00495496460033847</v>
      </c>
      <c r="G8717" s="10" t="s">
        <v>4</v>
      </c>
    </row>
    <row r="8718" customFormat="false" ht="14.25" hidden="false" customHeight="false" outlineLevel="0" collapsed="false">
      <c r="A8718" s="0" t="s">
        <v>119</v>
      </c>
      <c r="B8718" s="0" t="s">
        <v>120</v>
      </c>
      <c r="C8718" s="0" t="s">
        <v>84</v>
      </c>
      <c r="D8718" s="0" t="s">
        <v>85</v>
      </c>
      <c r="E8718" s="0" t="n">
        <v>2035</v>
      </c>
      <c r="F8718" s="5" t="n">
        <v>0.00564825353522428</v>
      </c>
      <c r="G8718" s="10" t="s">
        <v>4</v>
      </c>
    </row>
    <row r="8719" customFormat="false" ht="14.25" hidden="false" customHeight="false" outlineLevel="0" collapsed="false">
      <c r="A8719" s="0" t="s">
        <v>119</v>
      </c>
      <c r="B8719" s="0" t="s">
        <v>120</v>
      </c>
      <c r="C8719" s="0" t="s">
        <v>84</v>
      </c>
      <c r="D8719" s="0" t="s">
        <v>85</v>
      </c>
      <c r="E8719" s="0" t="n">
        <v>2036</v>
      </c>
      <c r="F8719" s="5" t="n">
        <v>0.00748386340964179</v>
      </c>
      <c r="G8719" s="10" t="s">
        <v>4</v>
      </c>
    </row>
    <row r="8720" customFormat="false" ht="14.25" hidden="false" customHeight="false" outlineLevel="0" collapsed="false">
      <c r="A8720" s="0" t="s">
        <v>119</v>
      </c>
      <c r="B8720" s="0" t="s">
        <v>120</v>
      </c>
      <c r="C8720" s="0" t="s">
        <v>84</v>
      </c>
      <c r="D8720" s="0" t="s">
        <v>85</v>
      </c>
      <c r="E8720" s="0" t="n">
        <v>2037</v>
      </c>
      <c r="F8720" s="5" t="n">
        <v>0.00968905293816442</v>
      </c>
      <c r="G8720" s="10" t="s">
        <v>4</v>
      </c>
    </row>
    <row r="8721" customFormat="false" ht="14.25" hidden="false" customHeight="false" outlineLevel="0" collapsed="false">
      <c r="A8721" s="0" t="s">
        <v>119</v>
      </c>
      <c r="B8721" s="0" t="s">
        <v>120</v>
      </c>
      <c r="C8721" s="0" t="s">
        <v>84</v>
      </c>
      <c r="D8721" s="0" t="s">
        <v>85</v>
      </c>
      <c r="E8721" s="0" t="n">
        <v>2038</v>
      </c>
      <c r="F8721" s="5" t="n">
        <v>0.0122103062167644</v>
      </c>
      <c r="G8721" s="10" t="s">
        <v>4</v>
      </c>
    </row>
    <row r="8722" customFormat="false" ht="14.25" hidden="false" customHeight="false" outlineLevel="0" collapsed="false">
      <c r="A8722" s="0" t="s">
        <v>119</v>
      </c>
      <c r="B8722" s="0" t="s">
        <v>120</v>
      </c>
      <c r="C8722" s="0" t="s">
        <v>84</v>
      </c>
      <c r="D8722" s="0" t="s">
        <v>85</v>
      </c>
      <c r="E8722" s="0" t="n">
        <v>2039</v>
      </c>
      <c r="F8722" s="5" t="n">
        <v>0.0149333459586642</v>
      </c>
      <c r="G8722" s="10" t="s">
        <v>4</v>
      </c>
    </row>
    <row r="8723" customFormat="false" ht="14.25" hidden="false" customHeight="false" outlineLevel="0" collapsed="false">
      <c r="A8723" s="0" t="s">
        <v>119</v>
      </c>
      <c r="B8723" s="0" t="s">
        <v>120</v>
      </c>
      <c r="C8723" s="0" t="s">
        <v>84</v>
      </c>
      <c r="D8723" s="0" t="s">
        <v>85</v>
      </c>
      <c r="E8723" s="0" t="n">
        <v>2040</v>
      </c>
      <c r="F8723" s="5" t="n">
        <v>0.0177085890343049</v>
      </c>
      <c r="G8723" s="10" t="s">
        <v>4</v>
      </c>
    </row>
    <row r="8724" customFormat="false" ht="14.25" hidden="false" customHeight="false" outlineLevel="0" collapsed="false">
      <c r="A8724" s="0" t="s">
        <v>119</v>
      </c>
      <c r="B8724" s="0" t="s">
        <v>120</v>
      </c>
      <c r="C8724" s="0" t="s">
        <v>84</v>
      </c>
      <c r="D8724" s="0" t="s">
        <v>86</v>
      </c>
      <c r="E8724" s="0" t="n">
        <v>2024</v>
      </c>
      <c r="F8724" s="5" t="n">
        <v>0</v>
      </c>
      <c r="G8724" s="10" t="s">
        <v>4</v>
      </c>
    </row>
    <row r="8725" customFormat="false" ht="14.25" hidden="false" customHeight="false" outlineLevel="0" collapsed="false">
      <c r="A8725" s="0" t="s">
        <v>119</v>
      </c>
      <c r="B8725" s="0" t="s">
        <v>120</v>
      </c>
      <c r="C8725" s="0" t="s">
        <v>84</v>
      </c>
      <c r="D8725" s="0" t="s">
        <v>86</v>
      </c>
      <c r="E8725" s="0" t="n">
        <v>2025</v>
      </c>
      <c r="F8725" s="5" t="n">
        <v>0</v>
      </c>
      <c r="G8725" s="10" t="s">
        <v>4</v>
      </c>
    </row>
    <row r="8726" customFormat="false" ht="14.25" hidden="false" customHeight="false" outlineLevel="0" collapsed="false">
      <c r="A8726" s="0" t="s">
        <v>119</v>
      </c>
      <c r="B8726" s="0" t="s">
        <v>120</v>
      </c>
      <c r="C8726" s="0" t="s">
        <v>84</v>
      </c>
      <c r="D8726" s="0" t="s">
        <v>86</v>
      </c>
      <c r="E8726" s="0" t="n">
        <v>2026</v>
      </c>
      <c r="F8726" s="5" t="n">
        <v>0</v>
      </c>
      <c r="G8726" s="10" t="s">
        <v>4</v>
      </c>
    </row>
    <row r="8727" customFormat="false" ht="14.25" hidden="false" customHeight="false" outlineLevel="0" collapsed="false">
      <c r="A8727" s="0" t="s">
        <v>119</v>
      </c>
      <c r="B8727" s="0" t="s">
        <v>120</v>
      </c>
      <c r="C8727" s="0" t="s">
        <v>84</v>
      </c>
      <c r="D8727" s="0" t="s">
        <v>86</v>
      </c>
      <c r="E8727" s="0" t="n">
        <v>2027</v>
      </c>
      <c r="F8727" s="5" t="n">
        <v>0.0357164052522922</v>
      </c>
      <c r="G8727" s="10" t="s">
        <v>4</v>
      </c>
    </row>
    <row r="8728" customFormat="false" ht="14.25" hidden="false" customHeight="false" outlineLevel="0" collapsed="false">
      <c r="A8728" s="0" t="s">
        <v>119</v>
      </c>
      <c r="B8728" s="0" t="s">
        <v>120</v>
      </c>
      <c r="C8728" s="0" t="s">
        <v>84</v>
      </c>
      <c r="D8728" s="0" t="s">
        <v>86</v>
      </c>
      <c r="E8728" s="0" t="n">
        <v>2028</v>
      </c>
      <c r="F8728" s="5" t="n">
        <v>0.039601906272022</v>
      </c>
      <c r="G8728" s="10" t="s">
        <v>4</v>
      </c>
    </row>
    <row r="8729" customFormat="false" ht="14.25" hidden="false" customHeight="false" outlineLevel="0" collapsed="false">
      <c r="A8729" s="0" t="s">
        <v>119</v>
      </c>
      <c r="B8729" s="0" t="s">
        <v>120</v>
      </c>
      <c r="C8729" s="0" t="s">
        <v>84</v>
      </c>
      <c r="D8729" s="0" t="s">
        <v>86</v>
      </c>
      <c r="E8729" s="0" t="n">
        <v>2029</v>
      </c>
      <c r="F8729" s="5" t="n">
        <v>0.0331966164779437</v>
      </c>
      <c r="G8729" s="10" t="s">
        <v>4</v>
      </c>
    </row>
    <row r="8730" customFormat="false" ht="14.25" hidden="false" customHeight="false" outlineLevel="0" collapsed="false">
      <c r="A8730" s="0" t="s">
        <v>119</v>
      </c>
      <c r="B8730" s="0" t="s">
        <v>120</v>
      </c>
      <c r="C8730" s="0" t="s">
        <v>84</v>
      </c>
      <c r="D8730" s="0" t="s">
        <v>86</v>
      </c>
      <c r="E8730" s="0" t="n">
        <v>2030</v>
      </c>
      <c r="F8730" s="5" t="n">
        <v>0.0273948783609609</v>
      </c>
      <c r="G8730" s="10" t="s">
        <v>4</v>
      </c>
    </row>
    <row r="8731" customFormat="false" ht="14.25" hidden="false" customHeight="false" outlineLevel="0" collapsed="false">
      <c r="A8731" s="0" t="s">
        <v>119</v>
      </c>
      <c r="B8731" s="0" t="s">
        <v>120</v>
      </c>
      <c r="C8731" s="0" t="s">
        <v>84</v>
      </c>
      <c r="D8731" s="0" t="s">
        <v>86</v>
      </c>
      <c r="E8731" s="0" t="n">
        <v>2031</v>
      </c>
      <c r="F8731" s="5" t="n">
        <v>0.0493819230757458</v>
      </c>
      <c r="G8731" s="10" t="s">
        <v>4</v>
      </c>
    </row>
    <row r="8732" customFormat="false" ht="14.25" hidden="false" customHeight="false" outlineLevel="0" collapsed="false">
      <c r="A8732" s="0" t="s">
        <v>119</v>
      </c>
      <c r="B8732" s="0" t="s">
        <v>120</v>
      </c>
      <c r="C8732" s="0" t="s">
        <v>84</v>
      </c>
      <c r="D8732" s="0" t="s">
        <v>86</v>
      </c>
      <c r="E8732" s="0" t="n">
        <v>2032</v>
      </c>
      <c r="F8732" s="5" t="n">
        <v>0.0428237227140027</v>
      </c>
      <c r="G8732" s="10" t="s">
        <v>4</v>
      </c>
    </row>
    <row r="8733" customFormat="false" ht="14.25" hidden="false" customHeight="false" outlineLevel="0" collapsed="false">
      <c r="A8733" s="0" t="s">
        <v>119</v>
      </c>
      <c r="B8733" s="0" t="s">
        <v>120</v>
      </c>
      <c r="C8733" s="0" t="s">
        <v>84</v>
      </c>
      <c r="D8733" s="0" t="s">
        <v>86</v>
      </c>
      <c r="E8733" s="0" t="n">
        <v>2033</v>
      </c>
      <c r="F8733" s="5" t="n">
        <v>0.04124032595528</v>
      </c>
      <c r="G8733" s="10" t="s">
        <v>4</v>
      </c>
    </row>
    <row r="8734" customFormat="false" ht="14.25" hidden="false" customHeight="false" outlineLevel="0" collapsed="false">
      <c r="A8734" s="0" t="s">
        <v>119</v>
      </c>
      <c r="B8734" s="0" t="s">
        <v>120</v>
      </c>
      <c r="C8734" s="0" t="s">
        <v>84</v>
      </c>
      <c r="D8734" s="0" t="s">
        <v>86</v>
      </c>
      <c r="E8734" s="0" t="n">
        <v>2034</v>
      </c>
      <c r="F8734" s="5" t="n">
        <v>0.0775434687411681</v>
      </c>
      <c r="G8734" s="10" t="s">
        <v>4</v>
      </c>
    </row>
    <row r="8735" customFormat="false" ht="14.25" hidden="false" customHeight="false" outlineLevel="0" collapsed="false">
      <c r="A8735" s="0" t="s">
        <v>119</v>
      </c>
      <c r="B8735" s="0" t="s">
        <v>120</v>
      </c>
      <c r="C8735" s="0" t="s">
        <v>84</v>
      </c>
      <c r="D8735" s="0" t="s">
        <v>86</v>
      </c>
      <c r="E8735" s="0" t="n">
        <v>2035</v>
      </c>
      <c r="F8735" s="5" t="n">
        <v>0.078365208858759</v>
      </c>
      <c r="G8735" s="10" t="s">
        <v>4</v>
      </c>
    </row>
    <row r="8736" customFormat="false" ht="14.25" hidden="false" customHeight="false" outlineLevel="0" collapsed="false">
      <c r="A8736" s="0" t="s">
        <v>119</v>
      </c>
      <c r="B8736" s="0" t="s">
        <v>120</v>
      </c>
      <c r="C8736" s="0" t="s">
        <v>84</v>
      </c>
      <c r="D8736" s="0" t="s">
        <v>86</v>
      </c>
      <c r="E8736" s="0" t="n">
        <v>2036</v>
      </c>
      <c r="F8736" s="5" t="n">
        <v>0.097538607878589</v>
      </c>
      <c r="G8736" s="10" t="s">
        <v>4</v>
      </c>
    </row>
    <row r="8737" customFormat="false" ht="14.25" hidden="false" customHeight="false" outlineLevel="0" collapsed="false">
      <c r="A8737" s="0" t="s">
        <v>119</v>
      </c>
      <c r="B8737" s="0" t="s">
        <v>120</v>
      </c>
      <c r="C8737" s="0" t="s">
        <v>84</v>
      </c>
      <c r="D8737" s="0" t="s">
        <v>86</v>
      </c>
      <c r="E8737" s="0" t="n">
        <v>2037</v>
      </c>
      <c r="F8737" s="5" t="n">
        <v>0.122746265247852</v>
      </c>
      <c r="G8737" s="10" t="s">
        <v>4</v>
      </c>
    </row>
    <row r="8738" customFormat="false" ht="14.25" hidden="false" customHeight="false" outlineLevel="0" collapsed="false">
      <c r="A8738" s="0" t="s">
        <v>119</v>
      </c>
      <c r="B8738" s="0" t="s">
        <v>120</v>
      </c>
      <c r="C8738" s="0" t="s">
        <v>84</v>
      </c>
      <c r="D8738" s="0" t="s">
        <v>86</v>
      </c>
      <c r="E8738" s="0" t="n">
        <v>2038</v>
      </c>
      <c r="F8738" s="5" t="n">
        <v>0.154133259062811</v>
      </c>
      <c r="G8738" s="10" t="s">
        <v>4</v>
      </c>
    </row>
    <row r="8739" customFormat="false" ht="14.25" hidden="false" customHeight="false" outlineLevel="0" collapsed="false">
      <c r="A8739" s="0" t="s">
        <v>119</v>
      </c>
      <c r="B8739" s="0" t="s">
        <v>120</v>
      </c>
      <c r="C8739" s="0" t="s">
        <v>84</v>
      </c>
      <c r="D8739" s="0" t="s">
        <v>86</v>
      </c>
      <c r="E8739" s="0" t="n">
        <v>2039</v>
      </c>
      <c r="F8739" s="5" t="n">
        <v>0.191503803290023</v>
      </c>
      <c r="G8739" s="10" t="s">
        <v>4</v>
      </c>
    </row>
    <row r="8740" customFormat="false" ht="14.25" hidden="false" customHeight="false" outlineLevel="0" collapsed="false">
      <c r="A8740" s="0" t="s">
        <v>119</v>
      </c>
      <c r="B8740" s="0" t="s">
        <v>120</v>
      </c>
      <c r="C8740" s="0" t="s">
        <v>84</v>
      </c>
      <c r="D8740" s="0" t="s">
        <v>86</v>
      </c>
      <c r="E8740" s="0" t="n">
        <v>2040</v>
      </c>
      <c r="F8740" s="5" t="n">
        <v>0.230153790069847</v>
      </c>
      <c r="G8740" s="10" t="s">
        <v>4</v>
      </c>
    </row>
    <row r="8741" customFormat="false" ht="14.25" hidden="false" customHeight="false" outlineLevel="0" collapsed="false">
      <c r="A8741" s="0" t="s">
        <v>119</v>
      </c>
      <c r="B8741" s="0" t="s">
        <v>120</v>
      </c>
      <c r="C8741" s="0" t="s">
        <v>84</v>
      </c>
      <c r="D8741" s="0" t="s">
        <v>87</v>
      </c>
      <c r="E8741" s="0" t="n">
        <v>2024</v>
      </c>
      <c r="F8741" s="5" t="n">
        <v>0</v>
      </c>
      <c r="G8741" s="10" t="s">
        <v>4</v>
      </c>
    </row>
    <row r="8742" customFormat="false" ht="14.25" hidden="false" customHeight="false" outlineLevel="0" collapsed="false">
      <c r="A8742" s="0" t="s">
        <v>119</v>
      </c>
      <c r="B8742" s="0" t="s">
        <v>120</v>
      </c>
      <c r="C8742" s="0" t="s">
        <v>84</v>
      </c>
      <c r="D8742" s="0" t="s">
        <v>87</v>
      </c>
      <c r="E8742" s="0" t="n">
        <v>2025</v>
      </c>
      <c r="F8742" s="5" t="n">
        <v>0</v>
      </c>
      <c r="G8742" s="10" t="s">
        <v>4</v>
      </c>
    </row>
    <row r="8743" customFormat="false" ht="14.25" hidden="false" customHeight="false" outlineLevel="0" collapsed="false">
      <c r="A8743" s="0" t="s">
        <v>119</v>
      </c>
      <c r="B8743" s="0" t="s">
        <v>120</v>
      </c>
      <c r="C8743" s="0" t="s">
        <v>84</v>
      </c>
      <c r="D8743" s="0" t="s">
        <v>87</v>
      </c>
      <c r="E8743" s="0" t="n">
        <v>2026</v>
      </c>
      <c r="F8743" s="5" t="n">
        <v>0</v>
      </c>
      <c r="G8743" s="10" t="s">
        <v>4</v>
      </c>
    </row>
    <row r="8744" customFormat="false" ht="14.25" hidden="false" customHeight="false" outlineLevel="0" collapsed="false">
      <c r="A8744" s="0" t="s">
        <v>119</v>
      </c>
      <c r="B8744" s="0" t="s">
        <v>120</v>
      </c>
      <c r="C8744" s="0" t="s">
        <v>84</v>
      </c>
      <c r="D8744" s="0" t="s">
        <v>87</v>
      </c>
      <c r="E8744" s="0" t="n">
        <v>2027</v>
      </c>
      <c r="F8744" s="5" t="n">
        <v>0.162924945934124</v>
      </c>
      <c r="G8744" s="10" t="s">
        <v>4</v>
      </c>
    </row>
    <row r="8745" customFormat="false" ht="14.25" hidden="false" customHeight="false" outlineLevel="0" collapsed="false">
      <c r="A8745" s="0" t="s">
        <v>119</v>
      </c>
      <c r="B8745" s="0" t="s">
        <v>120</v>
      </c>
      <c r="C8745" s="0" t="s">
        <v>84</v>
      </c>
      <c r="D8745" s="0" t="s">
        <v>87</v>
      </c>
      <c r="E8745" s="0" t="n">
        <v>2028</v>
      </c>
      <c r="F8745" s="5" t="n">
        <v>0.210860077907678</v>
      </c>
      <c r="G8745" s="10" t="s">
        <v>4</v>
      </c>
    </row>
    <row r="8746" customFormat="false" ht="14.25" hidden="false" customHeight="false" outlineLevel="0" collapsed="false">
      <c r="A8746" s="0" t="s">
        <v>119</v>
      </c>
      <c r="B8746" s="0" t="s">
        <v>120</v>
      </c>
      <c r="C8746" s="0" t="s">
        <v>84</v>
      </c>
      <c r="D8746" s="0" t="s">
        <v>87</v>
      </c>
      <c r="E8746" s="0" t="n">
        <v>2029</v>
      </c>
      <c r="F8746" s="5" t="n">
        <v>0.233027679811923</v>
      </c>
      <c r="G8746" s="10" t="s">
        <v>4</v>
      </c>
    </row>
    <row r="8747" customFormat="false" ht="14.25" hidden="false" customHeight="false" outlineLevel="0" collapsed="false">
      <c r="A8747" s="0" t="s">
        <v>119</v>
      </c>
      <c r="B8747" s="0" t="s">
        <v>120</v>
      </c>
      <c r="C8747" s="0" t="s">
        <v>84</v>
      </c>
      <c r="D8747" s="0" t="s">
        <v>87</v>
      </c>
      <c r="E8747" s="0" t="n">
        <v>2030</v>
      </c>
      <c r="F8747" s="5" t="n">
        <v>0.263002250292468</v>
      </c>
      <c r="G8747" s="10" t="s">
        <v>4</v>
      </c>
    </row>
    <row r="8748" customFormat="false" ht="14.25" hidden="false" customHeight="false" outlineLevel="0" collapsed="false">
      <c r="A8748" s="0" t="s">
        <v>119</v>
      </c>
      <c r="B8748" s="0" t="s">
        <v>120</v>
      </c>
      <c r="C8748" s="0" t="s">
        <v>84</v>
      </c>
      <c r="D8748" s="0" t="s">
        <v>87</v>
      </c>
      <c r="E8748" s="0" t="n">
        <v>2031</v>
      </c>
      <c r="F8748" s="5" t="n">
        <v>0.609517887655775</v>
      </c>
      <c r="G8748" s="10" t="s">
        <v>4</v>
      </c>
    </row>
    <row r="8749" customFormat="false" ht="14.25" hidden="false" customHeight="false" outlineLevel="0" collapsed="false">
      <c r="A8749" s="0" t="s">
        <v>119</v>
      </c>
      <c r="B8749" s="0" t="s">
        <v>120</v>
      </c>
      <c r="C8749" s="0" t="s">
        <v>84</v>
      </c>
      <c r="D8749" s="0" t="s">
        <v>87</v>
      </c>
      <c r="E8749" s="0" t="n">
        <v>2032</v>
      </c>
      <c r="F8749" s="5" t="n">
        <v>0.64716222015788</v>
      </c>
      <c r="G8749" s="10" t="s">
        <v>4</v>
      </c>
    </row>
    <row r="8750" customFormat="false" ht="14.25" hidden="false" customHeight="false" outlineLevel="0" collapsed="false">
      <c r="A8750" s="0" t="s">
        <v>119</v>
      </c>
      <c r="B8750" s="0" t="s">
        <v>120</v>
      </c>
      <c r="C8750" s="0" t="s">
        <v>84</v>
      </c>
      <c r="D8750" s="0" t="s">
        <v>87</v>
      </c>
      <c r="E8750" s="0" t="n">
        <v>2033</v>
      </c>
      <c r="F8750" s="5" t="n">
        <v>0.684181567274579</v>
      </c>
      <c r="G8750" s="10" t="s">
        <v>4</v>
      </c>
    </row>
    <row r="8751" customFormat="false" ht="14.25" hidden="false" customHeight="false" outlineLevel="0" collapsed="false">
      <c r="A8751" s="0" t="s">
        <v>119</v>
      </c>
      <c r="B8751" s="0" t="s">
        <v>120</v>
      </c>
      <c r="C8751" s="0" t="s">
        <v>84</v>
      </c>
      <c r="D8751" s="0" t="s">
        <v>87</v>
      </c>
      <c r="E8751" s="0" t="n">
        <v>2034</v>
      </c>
      <c r="F8751" s="5" t="n">
        <v>1.3865002833941</v>
      </c>
      <c r="G8751" s="10" t="s">
        <v>4</v>
      </c>
    </row>
    <row r="8752" customFormat="false" ht="14.25" hidden="false" customHeight="false" outlineLevel="0" collapsed="false">
      <c r="A8752" s="0" t="s">
        <v>119</v>
      </c>
      <c r="B8752" s="0" t="s">
        <v>120</v>
      </c>
      <c r="C8752" s="0" t="s">
        <v>84</v>
      </c>
      <c r="D8752" s="0" t="s">
        <v>87</v>
      </c>
      <c r="E8752" s="0" t="n">
        <v>2035</v>
      </c>
      <c r="F8752" s="5" t="n">
        <v>1.41930180316235</v>
      </c>
      <c r="G8752" s="10" t="s">
        <v>4</v>
      </c>
    </row>
    <row r="8753" customFormat="false" ht="14.25" hidden="false" customHeight="false" outlineLevel="0" collapsed="false">
      <c r="A8753" s="0" t="s">
        <v>119</v>
      </c>
      <c r="B8753" s="0" t="s">
        <v>120</v>
      </c>
      <c r="C8753" s="0" t="s">
        <v>84</v>
      </c>
      <c r="D8753" s="0" t="s">
        <v>87</v>
      </c>
      <c r="E8753" s="0" t="n">
        <v>2036</v>
      </c>
      <c r="F8753" s="5" t="n">
        <v>1.68965163445695</v>
      </c>
      <c r="G8753" s="10" t="s">
        <v>4</v>
      </c>
    </row>
    <row r="8754" customFormat="false" ht="14.25" hidden="false" customHeight="false" outlineLevel="0" collapsed="false">
      <c r="A8754" s="0" t="s">
        <v>119</v>
      </c>
      <c r="B8754" s="0" t="s">
        <v>120</v>
      </c>
      <c r="C8754" s="0" t="s">
        <v>84</v>
      </c>
      <c r="D8754" s="0" t="s">
        <v>87</v>
      </c>
      <c r="E8754" s="0" t="n">
        <v>2037</v>
      </c>
      <c r="F8754" s="5" t="n">
        <v>1.97876590034041</v>
      </c>
      <c r="G8754" s="10" t="s">
        <v>4</v>
      </c>
    </row>
    <row r="8755" customFormat="false" ht="14.25" hidden="false" customHeight="false" outlineLevel="0" collapsed="false">
      <c r="A8755" s="0" t="s">
        <v>119</v>
      </c>
      <c r="B8755" s="0" t="s">
        <v>120</v>
      </c>
      <c r="C8755" s="0" t="s">
        <v>84</v>
      </c>
      <c r="D8755" s="0" t="s">
        <v>87</v>
      </c>
      <c r="E8755" s="0" t="n">
        <v>2038</v>
      </c>
      <c r="F8755" s="5" t="n">
        <v>2.29956317336238</v>
      </c>
      <c r="G8755" s="10" t="s">
        <v>4</v>
      </c>
    </row>
    <row r="8756" customFormat="false" ht="14.25" hidden="false" customHeight="false" outlineLevel="0" collapsed="false">
      <c r="A8756" s="0" t="s">
        <v>119</v>
      </c>
      <c r="B8756" s="0" t="s">
        <v>120</v>
      </c>
      <c r="C8756" s="0" t="s">
        <v>84</v>
      </c>
      <c r="D8756" s="0" t="s">
        <v>87</v>
      </c>
      <c r="E8756" s="0" t="n">
        <v>2039</v>
      </c>
      <c r="F8756" s="5" t="n">
        <v>2.64646007303688</v>
      </c>
      <c r="G8756" s="10" t="s">
        <v>4</v>
      </c>
    </row>
    <row r="8757" customFormat="false" ht="14.25" hidden="false" customHeight="false" outlineLevel="0" collapsed="false">
      <c r="A8757" s="0" t="s">
        <v>119</v>
      </c>
      <c r="B8757" s="0" t="s">
        <v>120</v>
      </c>
      <c r="C8757" s="0" t="s">
        <v>84</v>
      </c>
      <c r="D8757" s="0" t="s">
        <v>87</v>
      </c>
      <c r="E8757" s="0" t="n">
        <v>2040</v>
      </c>
      <c r="F8757" s="5" t="n">
        <v>2.99554175214111</v>
      </c>
      <c r="G8757" s="10" t="s">
        <v>4</v>
      </c>
    </row>
    <row r="8758" customFormat="false" ht="14.25" hidden="false" customHeight="false" outlineLevel="0" collapsed="false">
      <c r="A8758" s="0" t="s">
        <v>119</v>
      </c>
      <c r="B8758" s="0" t="s">
        <v>120</v>
      </c>
      <c r="C8758" s="0" t="s">
        <v>84</v>
      </c>
      <c r="D8758" s="0" t="s">
        <v>88</v>
      </c>
      <c r="E8758" s="0" t="n">
        <v>2024</v>
      </c>
      <c r="F8758" s="5" t="n">
        <v>0</v>
      </c>
      <c r="G8758" s="10" t="s">
        <v>4</v>
      </c>
    </row>
    <row r="8759" customFormat="false" ht="14.25" hidden="false" customHeight="false" outlineLevel="0" collapsed="false">
      <c r="A8759" s="0" t="s">
        <v>119</v>
      </c>
      <c r="B8759" s="0" t="s">
        <v>120</v>
      </c>
      <c r="C8759" s="0" t="s">
        <v>84</v>
      </c>
      <c r="D8759" s="0" t="s">
        <v>88</v>
      </c>
      <c r="E8759" s="0" t="n">
        <v>2025</v>
      </c>
      <c r="F8759" s="5" t="n">
        <v>0</v>
      </c>
      <c r="G8759" s="10" t="s">
        <v>4</v>
      </c>
    </row>
    <row r="8760" customFormat="false" ht="14.25" hidden="false" customHeight="false" outlineLevel="0" collapsed="false">
      <c r="A8760" s="0" t="s">
        <v>119</v>
      </c>
      <c r="B8760" s="0" t="s">
        <v>120</v>
      </c>
      <c r="C8760" s="0" t="s">
        <v>84</v>
      </c>
      <c r="D8760" s="0" t="s">
        <v>88</v>
      </c>
      <c r="E8760" s="0" t="n">
        <v>2026</v>
      </c>
      <c r="F8760" s="5" t="n">
        <v>0</v>
      </c>
      <c r="G8760" s="10" t="s">
        <v>4</v>
      </c>
    </row>
    <row r="8761" customFormat="false" ht="14.25" hidden="false" customHeight="false" outlineLevel="0" collapsed="false">
      <c r="A8761" s="0" t="s">
        <v>119</v>
      </c>
      <c r="B8761" s="0" t="s">
        <v>120</v>
      </c>
      <c r="C8761" s="0" t="s">
        <v>84</v>
      </c>
      <c r="D8761" s="0" t="s">
        <v>88</v>
      </c>
      <c r="E8761" s="0" t="n">
        <v>2027</v>
      </c>
      <c r="F8761" s="5" t="n">
        <v>0.0261989567032774</v>
      </c>
      <c r="G8761" s="10" t="s">
        <v>4</v>
      </c>
    </row>
    <row r="8762" customFormat="false" ht="14.25" hidden="false" customHeight="false" outlineLevel="0" collapsed="false">
      <c r="A8762" s="0" t="s">
        <v>119</v>
      </c>
      <c r="B8762" s="0" t="s">
        <v>120</v>
      </c>
      <c r="C8762" s="0" t="s">
        <v>84</v>
      </c>
      <c r="D8762" s="0" t="s">
        <v>88</v>
      </c>
      <c r="E8762" s="0" t="n">
        <v>2028</v>
      </c>
      <c r="F8762" s="5" t="n">
        <v>0.0345558863900724</v>
      </c>
      <c r="G8762" s="10" t="s">
        <v>4</v>
      </c>
    </row>
    <row r="8763" customFormat="false" ht="14.25" hidden="false" customHeight="false" outlineLevel="0" collapsed="false">
      <c r="A8763" s="0" t="s">
        <v>119</v>
      </c>
      <c r="B8763" s="0" t="s">
        <v>120</v>
      </c>
      <c r="C8763" s="0" t="s">
        <v>84</v>
      </c>
      <c r="D8763" s="0" t="s">
        <v>88</v>
      </c>
      <c r="E8763" s="0" t="n">
        <v>2029</v>
      </c>
      <c r="F8763" s="5" t="n">
        <v>0.0440061663493976</v>
      </c>
      <c r="G8763" s="10" t="s">
        <v>4</v>
      </c>
    </row>
    <row r="8764" customFormat="false" ht="14.25" hidden="false" customHeight="false" outlineLevel="0" collapsed="false">
      <c r="A8764" s="0" t="s">
        <v>119</v>
      </c>
      <c r="B8764" s="0" t="s">
        <v>120</v>
      </c>
      <c r="C8764" s="0" t="s">
        <v>84</v>
      </c>
      <c r="D8764" s="0" t="s">
        <v>88</v>
      </c>
      <c r="E8764" s="0" t="n">
        <v>2030</v>
      </c>
      <c r="F8764" s="5" t="n">
        <v>0.0599098586104374</v>
      </c>
      <c r="G8764" s="10" t="s">
        <v>4</v>
      </c>
    </row>
    <row r="8765" customFormat="false" ht="14.25" hidden="false" customHeight="false" outlineLevel="0" collapsed="false">
      <c r="A8765" s="0" t="s">
        <v>119</v>
      </c>
      <c r="B8765" s="0" t="s">
        <v>120</v>
      </c>
      <c r="C8765" s="0" t="s">
        <v>84</v>
      </c>
      <c r="D8765" s="0" t="s">
        <v>88</v>
      </c>
      <c r="E8765" s="0" t="n">
        <v>2031</v>
      </c>
      <c r="F8765" s="5" t="n">
        <v>0.164358554402697</v>
      </c>
      <c r="G8765" s="10" t="s">
        <v>4</v>
      </c>
    </row>
    <row r="8766" customFormat="false" ht="14.25" hidden="false" customHeight="false" outlineLevel="0" collapsed="false">
      <c r="A8766" s="0" t="s">
        <v>119</v>
      </c>
      <c r="B8766" s="0" t="s">
        <v>120</v>
      </c>
      <c r="C8766" s="0" t="s">
        <v>84</v>
      </c>
      <c r="D8766" s="0" t="s">
        <v>88</v>
      </c>
      <c r="E8766" s="0" t="n">
        <v>2032</v>
      </c>
      <c r="F8766" s="5" t="n">
        <v>0.195384820636631</v>
      </c>
      <c r="G8766" s="10" t="s">
        <v>4</v>
      </c>
    </row>
    <row r="8767" customFormat="false" ht="14.25" hidden="false" customHeight="false" outlineLevel="0" collapsed="false">
      <c r="A8767" s="0" t="s">
        <v>119</v>
      </c>
      <c r="B8767" s="0" t="s">
        <v>120</v>
      </c>
      <c r="C8767" s="0" t="s">
        <v>84</v>
      </c>
      <c r="D8767" s="0" t="s">
        <v>88</v>
      </c>
      <c r="E8767" s="0" t="n">
        <v>2033</v>
      </c>
      <c r="F8767" s="5" t="n">
        <v>0.223327418213185</v>
      </c>
      <c r="G8767" s="10" t="s">
        <v>4</v>
      </c>
    </row>
    <row r="8768" customFormat="false" ht="14.25" hidden="false" customHeight="false" outlineLevel="0" collapsed="false">
      <c r="A8768" s="0" t="s">
        <v>119</v>
      </c>
      <c r="B8768" s="0" t="s">
        <v>120</v>
      </c>
      <c r="C8768" s="0" t="s">
        <v>84</v>
      </c>
      <c r="D8768" s="0" t="s">
        <v>88</v>
      </c>
      <c r="E8768" s="0" t="n">
        <v>2034</v>
      </c>
      <c r="F8768" s="5" t="n">
        <v>0.484641202443277</v>
      </c>
      <c r="G8768" s="10" t="s">
        <v>4</v>
      </c>
    </row>
    <row r="8769" customFormat="false" ht="14.25" hidden="false" customHeight="false" outlineLevel="0" collapsed="false">
      <c r="A8769" s="0" t="s">
        <v>119</v>
      </c>
      <c r="B8769" s="0" t="s">
        <v>120</v>
      </c>
      <c r="C8769" s="0" t="s">
        <v>84</v>
      </c>
      <c r="D8769" s="0" t="s">
        <v>88</v>
      </c>
      <c r="E8769" s="0" t="n">
        <v>2035</v>
      </c>
      <c r="F8769" s="5" t="n">
        <v>0.525431911431417</v>
      </c>
      <c r="G8769" s="10" t="s">
        <v>4</v>
      </c>
    </row>
    <row r="8770" customFormat="false" ht="14.25" hidden="false" customHeight="false" outlineLevel="0" collapsed="false">
      <c r="A8770" s="0" t="s">
        <v>119</v>
      </c>
      <c r="B8770" s="0" t="s">
        <v>120</v>
      </c>
      <c r="C8770" s="0" t="s">
        <v>84</v>
      </c>
      <c r="D8770" s="0" t="s">
        <v>88</v>
      </c>
      <c r="E8770" s="0" t="n">
        <v>2036</v>
      </c>
      <c r="F8770" s="5" t="n">
        <v>0.654664617647449</v>
      </c>
      <c r="G8770" s="10" t="s">
        <v>4</v>
      </c>
    </row>
    <row r="8771" customFormat="false" ht="14.25" hidden="false" customHeight="false" outlineLevel="0" collapsed="false">
      <c r="A8771" s="0" t="s">
        <v>119</v>
      </c>
      <c r="B8771" s="0" t="s">
        <v>120</v>
      </c>
      <c r="C8771" s="0" t="s">
        <v>84</v>
      </c>
      <c r="D8771" s="0" t="s">
        <v>88</v>
      </c>
      <c r="E8771" s="0" t="n">
        <v>2037</v>
      </c>
      <c r="F8771" s="5" t="n">
        <v>0.79479678091532</v>
      </c>
      <c r="G8771" s="10" t="s">
        <v>4</v>
      </c>
    </row>
    <row r="8772" customFormat="false" ht="14.25" hidden="false" customHeight="false" outlineLevel="0" collapsed="false">
      <c r="A8772" s="0" t="s">
        <v>119</v>
      </c>
      <c r="B8772" s="0" t="s">
        <v>120</v>
      </c>
      <c r="C8772" s="0" t="s">
        <v>84</v>
      </c>
      <c r="D8772" s="0" t="s">
        <v>88</v>
      </c>
      <c r="E8772" s="0" t="n">
        <v>2038</v>
      </c>
      <c r="F8772" s="5" t="n">
        <v>0.947948853191527</v>
      </c>
      <c r="G8772" s="10" t="s">
        <v>4</v>
      </c>
    </row>
    <row r="8773" customFormat="false" ht="14.25" hidden="false" customHeight="false" outlineLevel="0" collapsed="false">
      <c r="A8773" s="0" t="s">
        <v>119</v>
      </c>
      <c r="B8773" s="0" t="s">
        <v>120</v>
      </c>
      <c r="C8773" s="0" t="s">
        <v>84</v>
      </c>
      <c r="D8773" s="0" t="s">
        <v>88</v>
      </c>
      <c r="E8773" s="0" t="n">
        <v>2039</v>
      </c>
      <c r="F8773" s="5" t="n">
        <v>1.10701827642878</v>
      </c>
      <c r="G8773" s="10" t="s">
        <v>4</v>
      </c>
    </row>
    <row r="8774" customFormat="false" ht="14.25" hidden="false" customHeight="false" outlineLevel="0" collapsed="false">
      <c r="A8774" s="0" t="s">
        <v>119</v>
      </c>
      <c r="B8774" s="0" t="s">
        <v>120</v>
      </c>
      <c r="C8774" s="0" t="s">
        <v>84</v>
      </c>
      <c r="D8774" s="0" t="s">
        <v>88</v>
      </c>
      <c r="E8774" s="0" t="n">
        <v>2040</v>
      </c>
      <c r="F8774" s="5" t="n">
        <v>1.26676862448905</v>
      </c>
      <c r="G8774" s="10" t="s">
        <v>4</v>
      </c>
    </row>
    <row r="8775" customFormat="false" ht="14.25" hidden="false" customHeight="false" outlineLevel="0" collapsed="false">
      <c r="A8775" s="0" t="s">
        <v>119</v>
      </c>
      <c r="B8775" s="0" t="s">
        <v>120</v>
      </c>
      <c r="C8775" s="0" t="s">
        <v>84</v>
      </c>
      <c r="D8775" s="0" t="s">
        <v>89</v>
      </c>
      <c r="E8775" s="0" t="n">
        <v>2024</v>
      </c>
      <c r="F8775" s="5" t="n">
        <v>0</v>
      </c>
      <c r="G8775" s="10" t="s">
        <v>4</v>
      </c>
    </row>
    <row r="8776" customFormat="false" ht="14.25" hidden="false" customHeight="false" outlineLevel="0" collapsed="false">
      <c r="A8776" s="0" t="s">
        <v>119</v>
      </c>
      <c r="B8776" s="0" t="s">
        <v>120</v>
      </c>
      <c r="C8776" s="0" t="s">
        <v>84</v>
      </c>
      <c r="D8776" s="0" t="s">
        <v>89</v>
      </c>
      <c r="E8776" s="0" t="n">
        <v>2025</v>
      </c>
      <c r="F8776" s="5" t="n">
        <v>0</v>
      </c>
      <c r="G8776" s="10" t="s">
        <v>4</v>
      </c>
    </row>
    <row r="8777" customFormat="false" ht="14.25" hidden="false" customHeight="false" outlineLevel="0" collapsed="false">
      <c r="A8777" s="0" t="s">
        <v>119</v>
      </c>
      <c r="B8777" s="0" t="s">
        <v>120</v>
      </c>
      <c r="C8777" s="0" t="s">
        <v>84</v>
      </c>
      <c r="D8777" s="0" t="s">
        <v>89</v>
      </c>
      <c r="E8777" s="0" t="n">
        <v>2026</v>
      </c>
      <c r="F8777" s="5" t="n">
        <v>0</v>
      </c>
      <c r="G8777" s="10" t="s">
        <v>4</v>
      </c>
    </row>
    <row r="8778" customFormat="false" ht="14.25" hidden="false" customHeight="false" outlineLevel="0" collapsed="false">
      <c r="A8778" s="0" t="s">
        <v>119</v>
      </c>
      <c r="B8778" s="0" t="s">
        <v>120</v>
      </c>
      <c r="C8778" s="0" t="s">
        <v>84</v>
      </c>
      <c r="D8778" s="0" t="s">
        <v>89</v>
      </c>
      <c r="E8778" s="0" t="n">
        <v>2027</v>
      </c>
      <c r="F8778" s="5" t="n">
        <v>1.76296747968018</v>
      </c>
      <c r="G8778" s="10" t="s">
        <v>4</v>
      </c>
    </row>
    <row r="8779" customFormat="false" ht="14.25" hidden="false" customHeight="false" outlineLevel="0" collapsed="false">
      <c r="A8779" s="0" t="s">
        <v>119</v>
      </c>
      <c r="B8779" s="0" t="s">
        <v>120</v>
      </c>
      <c r="C8779" s="0" t="s">
        <v>84</v>
      </c>
      <c r="D8779" s="0" t="s">
        <v>89</v>
      </c>
      <c r="E8779" s="0" t="n">
        <v>2028</v>
      </c>
      <c r="F8779" s="5" t="n">
        <v>1.78881135549465</v>
      </c>
      <c r="G8779" s="10" t="s">
        <v>4</v>
      </c>
    </row>
    <row r="8780" customFormat="false" ht="14.25" hidden="false" customHeight="false" outlineLevel="0" collapsed="false">
      <c r="A8780" s="0" t="s">
        <v>119</v>
      </c>
      <c r="B8780" s="0" t="s">
        <v>120</v>
      </c>
      <c r="C8780" s="0" t="s">
        <v>84</v>
      </c>
      <c r="D8780" s="0" t="s">
        <v>89</v>
      </c>
      <c r="E8780" s="0" t="n">
        <v>2029</v>
      </c>
      <c r="F8780" s="5" t="n">
        <v>1.629499549811</v>
      </c>
      <c r="G8780" s="10" t="s">
        <v>4</v>
      </c>
    </row>
    <row r="8781" customFormat="false" ht="14.25" hidden="false" customHeight="false" outlineLevel="0" collapsed="false">
      <c r="A8781" s="0" t="s">
        <v>119</v>
      </c>
      <c r="B8781" s="0" t="s">
        <v>120</v>
      </c>
      <c r="C8781" s="0" t="s">
        <v>84</v>
      </c>
      <c r="D8781" s="0" t="s">
        <v>89</v>
      </c>
      <c r="E8781" s="0" t="n">
        <v>2030</v>
      </c>
      <c r="F8781" s="5" t="n">
        <v>1.54940186930919</v>
      </c>
      <c r="G8781" s="10" t="s">
        <v>4</v>
      </c>
    </row>
    <row r="8782" customFormat="false" ht="14.25" hidden="false" customHeight="false" outlineLevel="0" collapsed="false">
      <c r="A8782" s="0" t="s">
        <v>119</v>
      </c>
      <c r="B8782" s="0" t="s">
        <v>120</v>
      </c>
      <c r="C8782" s="0" t="s">
        <v>84</v>
      </c>
      <c r="D8782" s="0" t="s">
        <v>89</v>
      </c>
      <c r="E8782" s="0" t="n">
        <v>2031</v>
      </c>
      <c r="F8782" s="5" t="n">
        <v>3.26776560930429</v>
      </c>
      <c r="G8782" s="10" t="s">
        <v>4</v>
      </c>
    </row>
    <row r="8783" customFormat="false" ht="14.25" hidden="false" customHeight="false" outlineLevel="0" collapsed="false">
      <c r="A8783" s="0" t="s">
        <v>119</v>
      </c>
      <c r="B8783" s="0" t="s">
        <v>120</v>
      </c>
      <c r="C8783" s="0" t="s">
        <v>84</v>
      </c>
      <c r="D8783" s="0" t="s">
        <v>89</v>
      </c>
      <c r="E8783" s="0" t="n">
        <v>2032</v>
      </c>
      <c r="F8783" s="5" t="n">
        <v>3.25779704758361</v>
      </c>
      <c r="G8783" s="10" t="s">
        <v>4</v>
      </c>
    </row>
    <row r="8784" customFormat="false" ht="14.25" hidden="false" customHeight="false" outlineLevel="0" collapsed="false">
      <c r="A8784" s="0" t="s">
        <v>119</v>
      </c>
      <c r="B8784" s="0" t="s">
        <v>120</v>
      </c>
      <c r="C8784" s="0" t="s">
        <v>84</v>
      </c>
      <c r="D8784" s="0" t="s">
        <v>89</v>
      </c>
      <c r="E8784" s="0" t="n">
        <v>2033</v>
      </c>
      <c r="F8784" s="5" t="n">
        <v>3.46113837569476</v>
      </c>
      <c r="G8784" s="10" t="s">
        <v>4</v>
      </c>
    </row>
    <row r="8785" customFormat="false" ht="14.25" hidden="false" customHeight="false" outlineLevel="0" collapsed="false">
      <c r="A8785" s="0" t="s">
        <v>119</v>
      </c>
      <c r="B8785" s="0" t="s">
        <v>120</v>
      </c>
      <c r="C8785" s="0" t="s">
        <v>84</v>
      </c>
      <c r="D8785" s="0" t="s">
        <v>89</v>
      </c>
      <c r="E8785" s="0" t="n">
        <v>2034</v>
      </c>
      <c r="F8785" s="5" t="n">
        <v>6.90239466107945</v>
      </c>
      <c r="G8785" s="10" t="s">
        <v>4</v>
      </c>
    </row>
    <row r="8786" customFormat="false" ht="14.25" hidden="false" customHeight="false" outlineLevel="0" collapsed="false">
      <c r="A8786" s="0" t="s">
        <v>119</v>
      </c>
      <c r="B8786" s="0" t="s">
        <v>120</v>
      </c>
      <c r="C8786" s="0" t="s">
        <v>84</v>
      </c>
      <c r="D8786" s="0" t="s">
        <v>89</v>
      </c>
      <c r="E8786" s="0" t="n">
        <v>2035</v>
      </c>
      <c r="F8786" s="5" t="n">
        <v>7.0359540639578</v>
      </c>
      <c r="G8786" s="10" t="s">
        <v>4</v>
      </c>
    </row>
    <row r="8787" customFormat="false" ht="14.25" hidden="false" customHeight="false" outlineLevel="0" collapsed="false">
      <c r="A8787" s="0" t="s">
        <v>119</v>
      </c>
      <c r="B8787" s="0" t="s">
        <v>120</v>
      </c>
      <c r="C8787" s="0" t="s">
        <v>84</v>
      </c>
      <c r="D8787" s="0" t="s">
        <v>89</v>
      </c>
      <c r="E8787" s="0" t="n">
        <v>2036</v>
      </c>
      <c r="F8787" s="5" t="n">
        <v>8.40183258595948</v>
      </c>
      <c r="G8787" s="10" t="s">
        <v>4</v>
      </c>
    </row>
    <row r="8788" customFormat="false" ht="14.25" hidden="false" customHeight="false" outlineLevel="0" collapsed="false">
      <c r="A8788" s="0" t="s">
        <v>119</v>
      </c>
      <c r="B8788" s="0" t="s">
        <v>120</v>
      </c>
      <c r="C8788" s="0" t="s">
        <v>84</v>
      </c>
      <c r="D8788" s="0" t="s">
        <v>89</v>
      </c>
      <c r="E8788" s="0" t="n">
        <v>2037</v>
      </c>
      <c r="F8788" s="5" t="n">
        <v>9.7567877416207</v>
      </c>
      <c r="G8788" s="10" t="s">
        <v>4</v>
      </c>
    </row>
    <row r="8789" customFormat="false" ht="14.25" hidden="false" customHeight="false" outlineLevel="0" collapsed="false">
      <c r="A8789" s="0" t="s">
        <v>119</v>
      </c>
      <c r="B8789" s="0" t="s">
        <v>120</v>
      </c>
      <c r="C8789" s="0" t="s">
        <v>84</v>
      </c>
      <c r="D8789" s="0" t="s">
        <v>89</v>
      </c>
      <c r="E8789" s="0" t="n">
        <v>2038</v>
      </c>
      <c r="F8789" s="5" t="n">
        <v>11.2575854790805</v>
      </c>
      <c r="G8789" s="10" t="s">
        <v>4</v>
      </c>
    </row>
    <row r="8790" customFormat="false" ht="14.25" hidden="false" customHeight="false" outlineLevel="0" collapsed="false">
      <c r="A8790" s="0" t="s">
        <v>119</v>
      </c>
      <c r="B8790" s="0" t="s">
        <v>120</v>
      </c>
      <c r="C8790" s="0" t="s">
        <v>84</v>
      </c>
      <c r="D8790" s="0" t="s">
        <v>89</v>
      </c>
      <c r="E8790" s="0" t="n">
        <v>2039</v>
      </c>
      <c r="F8790" s="5" t="n">
        <v>12.9208356098795</v>
      </c>
      <c r="G8790" s="10" t="s">
        <v>4</v>
      </c>
    </row>
    <row r="8791" customFormat="false" ht="14.25" hidden="false" customHeight="false" outlineLevel="0" collapsed="false">
      <c r="A8791" s="0" t="s">
        <v>119</v>
      </c>
      <c r="B8791" s="0" t="s">
        <v>120</v>
      </c>
      <c r="C8791" s="0" t="s">
        <v>84</v>
      </c>
      <c r="D8791" s="0" t="s">
        <v>89</v>
      </c>
      <c r="E8791" s="0" t="n">
        <v>2040</v>
      </c>
      <c r="F8791" s="5" t="n">
        <v>14.8032329749854</v>
      </c>
      <c r="G8791" s="10" t="s">
        <v>4</v>
      </c>
    </row>
    <row r="8792" customFormat="false" ht="14.25" hidden="false" customHeight="false" outlineLevel="0" collapsed="false">
      <c r="A8792" s="0" t="s">
        <v>119</v>
      </c>
      <c r="B8792" s="0" t="s">
        <v>120</v>
      </c>
      <c r="C8792" s="0" t="s">
        <v>84</v>
      </c>
      <c r="D8792" s="0" t="s">
        <v>90</v>
      </c>
      <c r="E8792" s="0" t="n">
        <v>2024</v>
      </c>
      <c r="F8792" s="5" t="n">
        <v>5.71137285808156E-005</v>
      </c>
      <c r="G8792" s="10" t="s">
        <v>4</v>
      </c>
    </row>
    <row r="8793" customFormat="false" ht="14.25" hidden="false" customHeight="false" outlineLevel="0" collapsed="false">
      <c r="A8793" s="0" t="s">
        <v>119</v>
      </c>
      <c r="B8793" s="0" t="s">
        <v>120</v>
      </c>
      <c r="C8793" s="0" t="s">
        <v>84</v>
      </c>
      <c r="D8793" s="0" t="s">
        <v>90</v>
      </c>
      <c r="E8793" s="0" t="n">
        <v>2025</v>
      </c>
      <c r="F8793" s="5" t="n">
        <v>0.000111517010597735</v>
      </c>
      <c r="G8793" s="10" t="s">
        <v>4</v>
      </c>
    </row>
    <row r="8794" customFormat="false" ht="14.25" hidden="false" customHeight="false" outlineLevel="0" collapsed="false">
      <c r="A8794" s="0" t="s">
        <v>119</v>
      </c>
      <c r="B8794" s="0" t="s">
        <v>120</v>
      </c>
      <c r="C8794" s="0" t="s">
        <v>84</v>
      </c>
      <c r="D8794" s="0" t="s">
        <v>90</v>
      </c>
      <c r="E8794" s="0" t="n">
        <v>2026</v>
      </c>
      <c r="F8794" s="5" t="n">
        <v>0.000762579799917496</v>
      </c>
      <c r="G8794" s="10" t="s">
        <v>4</v>
      </c>
    </row>
    <row r="8795" customFormat="false" ht="14.25" hidden="false" customHeight="false" outlineLevel="0" collapsed="false">
      <c r="A8795" s="0" t="s">
        <v>119</v>
      </c>
      <c r="B8795" s="0" t="s">
        <v>120</v>
      </c>
      <c r="C8795" s="0" t="s">
        <v>84</v>
      </c>
      <c r="D8795" s="0" t="s">
        <v>90</v>
      </c>
      <c r="E8795" s="0" t="n">
        <v>2027</v>
      </c>
      <c r="F8795" s="5" t="n">
        <v>0.00253001342735172</v>
      </c>
      <c r="G8795" s="10" t="s">
        <v>4</v>
      </c>
    </row>
    <row r="8796" customFormat="false" ht="14.25" hidden="false" customHeight="false" outlineLevel="0" collapsed="false">
      <c r="A8796" s="0" t="s">
        <v>119</v>
      </c>
      <c r="B8796" s="0" t="s">
        <v>120</v>
      </c>
      <c r="C8796" s="0" t="s">
        <v>84</v>
      </c>
      <c r="D8796" s="0" t="s">
        <v>90</v>
      </c>
      <c r="E8796" s="0" t="n">
        <v>2028</v>
      </c>
      <c r="F8796" s="5" t="n">
        <v>0.00586906783321351</v>
      </c>
      <c r="G8796" s="10" t="s">
        <v>4</v>
      </c>
    </row>
    <row r="8797" customFormat="false" ht="14.25" hidden="false" customHeight="false" outlineLevel="0" collapsed="false">
      <c r="A8797" s="0" t="s">
        <v>119</v>
      </c>
      <c r="B8797" s="0" t="s">
        <v>120</v>
      </c>
      <c r="C8797" s="0" t="s">
        <v>84</v>
      </c>
      <c r="D8797" s="0" t="s">
        <v>90</v>
      </c>
      <c r="E8797" s="0" t="n">
        <v>2029</v>
      </c>
      <c r="F8797" s="5" t="n">
        <v>0.0103597566086671</v>
      </c>
      <c r="G8797" s="10" t="s">
        <v>4</v>
      </c>
    </row>
    <row r="8798" customFormat="false" ht="14.25" hidden="false" customHeight="false" outlineLevel="0" collapsed="false">
      <c r="A8798" s="0" t="s">
        <v>119</v>
      </c>
      <c r="B8798" s="0" t="s">
        <v>120</v>
      </c>
      <c r="C8798" s="0" t="s">
        <v>84</v>
      </c>
      <c r="D8798" s="0" t="s">
        <v>90</v>
      </c>
      <c r="E8798" s="0" t="n">
        <v>2030</v>
      </c>
      <c r="F8798" s="5" t="n">
        <v>0.015821458084638</v>
      </c>
      <c r="G8798" s="10" t="s">
        <v>4</v>
      </c>
    </row>
    <row r="8799" customFormat="false" ht="14.25" hidden="false" customHeight="false" outlineLevel="0" collapsed="false">
      <c r="A8799" s="0" t="s">
        <v>119</v>
      </c>
      <c r="B8799" s="0" t="s">
        <v>120</v>
      </c>
      <c r="C8799" s="0" t="s">
        <v>84</v>
      </c>
      <c r="D8799" s="0" t="s">
        <v>90</v>
      </c>
      <c r="E8799" s="0" t="n">
        <v>2031</v>
      </c>
      <c r="F8799" s="5" t="n">
        <v>0.021614508765498</v>
      </c>
      <c r="G8799" s="10" t="s">
        <v>4</v>
      </c>
    </row>
    <row r="8800" customFormat="false" ht="14.25" hidden="false" customHeight="false" outlineLevel="0" collapsed="false">
      <c r="A8800" s="0" t="s">
        <v>119</v>
      </c>
      <c r="B8800" s="0" t="s">
        <v>120</v>
      </c>
      <c r="C8800" s="0" t="s">
        <v>84</v>
      </c>
      <c r="D8800" s="0" t="s">
        <v>90</v>
      </c>
      <c r="E8800" s="0" t="n">
        <v>2032</v>
      </c>
      <c r="F8800" s="5" t="n">
        <v>0.0276416989578663</v>
      </c>
      <c r="G8800" s="10" t="s">
        <v>4</v>
      </c>
    </row>
    <row r="8801" customFormat="false" ht="14.25" hidden="false" customHeight="false" outlineLevel="0" collapsed="false">
      <c r="A8801" s="0" t="s">
        <v>119</v>
      </c>
      <c r="B8801" s="0" t="s">
        <v>120</v>
      </c>
      <c r="C8801" s="0" t="s">
        <v>84</v>
      </c>
      <c r="D8801" s="0" t="s">
        <v>90</v>
      </c>
      <c r="E8801" s="0" t="n">
        <v>2033</v>
      </c>
      <c r="F8801" s="5" t="n">
        <v>0.0337827530563953</v>
      </c>
      <c r="G8801" s="10" t="s">
        <v>4</v>
      </c>
    </row>
    <row r="8802" customFormat="false" ht="14.25" hidden="false" customHeight="false" outlineLevel="0" collapsed="false">
      <c r="A8802" s="0" t="s">
        <v>119</v>
      </c>
      <c r="B8802" s="0" t="s">
        <v>120</v>
      </c>
      <c r="C8802" s="0" t="s">
        <v>84</v>
      </c>
      <c r="D8802" s="0" t="s">
        <v>90</v>
      </c>
      <c r="E8802" s="0" t="n">
        <v>2034</v>
      </c>
      <c r="F8802" s="5" t="n">
        <v>0.039871710397157</v>
      </c>
      <c r="G8802" s="10" t="s">
        <v>4</v>
      </c>
    </row>
    <row r="8803" customFormat="false" ht="14.25" hidden="false" customHeight="false" outlineLevel="0" collapsed="false">
      <c r="A8803" s="0" t="s">
        <v>119</v>
      </c>
      <c r="B8803" s="0" t="s">
        <v>120</v>
      </c>
      <c r="C8803" s="0" t="s">
        <v>84</v>
      </c>
      <c r="D8803" s="0" t="s">
        <v>90</v>
      </c>
      <c r="E8803" s="0" t="n">
        <v>2035</v>
      </c>
      <c r="F8803" s="5" t="n">
        <v>0.0473466860328889</v>
      </c>
      <c r="G8803" s="10" t="s">
        <v>4</v>
      </c>
    </row>
    <row r="8804" customFormat="false" ht="14.25" hidden="false" customHeight="false" outlineLevel="0" collapsed="false">
      <c r="A8804" s="0" t="s">
        <v>119</v>
      </c>
      <c r="B8804" s="0" t="s">
        <v>120</v>
      </c>
      <c r="C8804" s="0" t="s">
        <v>84</v>
      </c>
      <c r="D8804" s="0" t="s">
        <v>90</v>
      </c>
      <c r="E8804" s="0" t="n">
        <v>2036</v>
      </c>
      <c r="F8804" s="5" t="n">
        <v>0.0549349529352292</v>
      </c>
      <c r="G8804" s="10" t="s">
        <v>4</v>
      </c>
    </row>
    <row r="8805" customFormat="false" ht="14.25" hidden="false" customHeight="false" outlineLevel="0" collapsed="false">
      <c r="A8805" s="0" t="s">
        <v>119</v>
      </c>
      <c r="B8805" s="0" t="s">
        <v>120</v>
      </c>
      <c r="C8805" s="0" t="s">
        <v>84</v>
      </c>
      <c r="D8805" s="0" t="s">
        <v>90</v>
      </c>
      <c r="E8805" s="0" t="n">
        <v>2037</v>
      </c>
      <c r="F8805" s="5" t="n">
        <v>0.0625794426153397</v>
      </c>
      <c r="G8805" s="10" t="s">
        <v>4</v>
      </c>
    </row>
    <row r="8806" customFormat="false" ht="14.25" hidden="false" customHeight="false" outlineLevel="0" collapsed="false">
      <c r="A8806" s="0" t="s">
        <v>119</v>
      </c>
      <c r="B8806" s="0" t="s">
        <v>120</v>
      </c>
      <c r="C8806" s="0" t="s">
        <v>84</v>
      </c>
      <c r="D8806" s="0" t="s">
        <v>90</v>
      </c>
      <c r="E8806" s="0" t="n">
        <v>2038</v>
      </c>
      <c r="F8806" s="5" t="n">
        <v>0.0702405306332519</v>
      </c>
      <c r="G8806" s="10" t="s">
        <v>4</v>
      </c>
    </row>
    <row r="8807" customFormat="false" ht="14.25" hidden="false" customHeight="false" outlineLevel="0" collapsed="false">
      <c r="A8807" s="0" t="s">
        <v>119</v>
      </c>
      <c r="B8807" s="0" t="s">
        <v>120</v>
      </c>
      <c r="C8807" s="0" t="s">
        <v>84</v>
      </c>
      <c r="D8807" s="0" t="s">
        <v>90</v>
      </c>
      <c r="E8807" s="0" t="n">
        <v>2039</v>
      </c>
      <c r="F8807" s="5" t="n">
        <v>0.0778975650767321</v>
      </c>
      <c r="G8807" s="10" t="s">
        <v>4</v>
      </c>
    </row>
    <row r="8808" customFormat="false" ht="14.25" hidden="false" customHeight="false" outlineLevel="0" collapsed="false">
      <c r="A8808" s="0" t="s">
        <v>119</v>
      </c>
      <c r="B8808" s="0" t="s">
        <v>120</v>
      </c>
      <c r="C8808" s="0" t="s">
        <v>84</v>
      </c>
      <c r="D8808" s="0" t="s">
        <v>90</v>
      </c>
      <c r="E8808" s="0" t="n">
        <v>2040</v>
      </c>
      <c r="F8808" s="5" t="n">
        <v>0.0856834157709435</v>
      </c>
      <c r="G8808" s="10" t="s">
        <v>4</v>
      </c>
    </row>
    <row r="8809" customFormat="false" ht="14.25" hidden="false" customHeight="false" outlineLevel="0" collapsed="false">
      <c r="A8809" s="0" t="s">
        <v>119</v>
      </c>
      <c r="B8809" s="0" t="s">
        <v>120</v>
      </c>
      <c r="C8809" s="0" t="s">
        <v>84</v>
      </c>
      <c r="D8809" s="0" t="s">
        <v>91</v>
      </c>
      <c r="E8809" s="0" t="n">
        <v>2024</v>
      </c>
      <c r="F8809" s="5" t="n">
        <v>0.0409760538713804</v>
      </c>
      <c r="G8809" s="10" t="s">
        <v>4</v>
      </c>
    </row>
    <row r="8810" customFormat="false" ht="14.25" hidden="false" customHeight="false" outlineLevel="0" collapsed="false">
      <c r="A8810" s="0" t="s">
        <v>119</v>
      </c>
      <c r="B8810" s="0" t="s">
        <v>120</v>
      </c>
      <c r="C8810" s="0" t="s">
        <v>84</v>
      </c>
      <c r="D8810" s="0" t="s">
        <v>91</v>
      </c>
      <c r="E8810" s="0" t="n">
        <v>2025</v>
      </c>
      <c r="F8810" s="5" t="n">
        <v>0.0473633261990505</v>
      </c>
      <c r="G8810" s="10" t="s">
        <v>4</v>
      </c>
    </row>
    <row r="8811" customFormat="false" ht="14.25" hidden="false" customHeight="false" outlineLevel="0" collapsed="false">
      <c r="A8811" s="0" t="s">
        <v>119</v>
      </c>
      <c r="B8811" s="0" t="s">
        <v>120</v>
      </c>
      <c r="C8811" s="0" t="s">
        <v>84</v>
      </c>
      <c r="D8811" s="0" t="s">
        <v>91</v>
      </c>
      <c r="E8811" s="0" t="n">
        <v>2026</v>
      </c>
      <c r="F8811" s="5" t="n">
        <v>0.0539492094454243</v>
      </c>
      <c r="G8811" s="10" t="s">
        <v>4</v>
      </c>
    </row>
    <row r="8812" customFormat="false" ht="14.25" hidden="false" customHeight="false" outlineLevel="0" collapsed="false">
      <c r="A8812" s="0" t="s">
        <v>119</v>
      </c>
      <c r="B8812" s="0" t="s">
        <v>120</v>
      </c>
      <c r="C8812" s="0" t="s">
        <v>84</v>
      </c>
      <c r="D8812" s="0" t="s">
        <v>91</v>
      </c>
      <c r="E8812" s="0" t="n">
        <v>2027</v>
      </c>
      <c r="F8812" s="5" t="n">
        <v>0.0604657128194362</v>
      </c>
      <c r="G8812" s="10" t="s">
        <v>4</v>
      </c>
    </row>
    <row r="8813" customFormat="false" ht="14.25" hidden="false" customHeight="false" outlineLevel="0" collapsed="false">
      <c r="A8813" s="0" t="s">
        <v>119</v>
      </c>
      <c r="B8813" s="0" t="s">
        <v>120</v>
      </c>
      <c r="C8813" s="0" t="s">
        <v>84</v>
      </c>
      <c r="D8813" s="0" t="s">
        <v>91</v>
      </c>
      <c r="E8813" s="0" t="n">
        <v>2028</v>
      </c>
      <c r="F8813" s="5" t="n">
        <v>0.0670127045433207</v>
      </c>
      <c r="G8813" s="10" t="s">
        <v>4</v>
      </c>
    </row>
    <row r="8814" customFormat="false" ht="14.25" hidden="false" customHeight="false" outlineLevel="0" collapsed="false">
      <c r="A8814" s="0" t="s">
        <v>119</v>
      </c>
      <c r="B8814" s="0" t="s">
        <v>120</v>
      </c>
      <c r="C8814" s="0" t="s">
        <v>84</v>
      </c>
      <c r="D8814" s="0" t="s">
        <v>91</v>
      </c>
      <c r="E8814" s="0" t="n">
        <v>2029</v>
      </c>
      <c r="F8814" s="5" t="n">
        <v>0.0735253259286184</v>
      </c>
      <c r="G8814" s="10" t="s">
        <v>4</v>
      </c>
    </row>
    <row r="8815" customFormat="false" ht="14.25" hidden="false" customHeight="false" outlineLevel="0" collapsed="false">
      <c r="A8815" s="0" t="s">
        <v>119</v>
      </c>
      <c r="B8815" s="0" t="s">
        <v>120</v>
      </c>
      <c r="C8815" s="0" t="s">
        <v>84</v>
      </c>
      <c r="D8815" s="0" t="s">
        <v>91</v>
      </c>
      <c r="E8815" s="0" t="n">
        <v>2030</v>
      </c>
      <c r="F8815" s="5" t="n">
        <v>0.0799865135542303</v>
      </c>
      <c r="G8815" s="10" t="s">
        <v>4</v>
      </c>
    </row>
    <row r="8816" customFormat="false" ht="14.25" hidden="false" customHeight="false" outlineLevel="0" collapsed="false">
      <c r="A8816" s="0" t="s">
        <v>119</v>
      </c>
      <c r="B8816" s="0" t="s">
        <v>120</v>
      </c>
      <c r="C8816" s="0" t="s">
        <v>84</v>
      </c>
      <c r="D8816" s="0" t="s">
        <v>91</v>
      </c>
      <c r="E8816" s="0" t="n">
        <v>2031</v>
      </c>
      <c r="F8816" s="5" t="n">
        <v>0.0864384004435491</v>
      </c>
      <c r="G8816" s="10" t="s">
        <v>4</v>
      </c>
    </row>
    <row r="8817" customFormat="false" ht="14.25" hidden="false" customHeight="false" outlineLevel="0" collapsed="false">
      <c r="A8817" s="0" t="s">
        <v>119</v>
      </c>
      <c r="B8817" s="0" t="s">
        <v>120</v>
      </c>
      <c r="C8817" s="0" t="s">
        <v>84</v>
      </c>
      <c r="D8817" s="0" t="s">
        <v>91</v>
      </c>
      <c r="E8817" s="0" t="n">
        <v>2032</v>
      </c>
      <c r="F8817" s="5" t="n">
        <v>0.0928810037887974</v>
      </c>
      <c r="G8817" s="10" t="s">
        <v>4</v>
      </c>
    </row>
    <row r="8818" customFormat="false" ht="14.25" hidden="false" customHeight="false" outlineLevel="0" collapsed="false">
      <c r="A8818" s="0" t="s">
        <v>119</v>
      </c>
      <c r="B8818" s="0" t="s">
        <v>120</v>
      </c>
      <c r="C8818" s="0" t="s">
        <v>84</v>
      </c>
      <c r="D8818" s="0" t="s">
        <v>91</v>
      </c>
      <c r="E8818" s="0" t="n">
        <v>2033</v>
      </c>
      <c r="F8818" s="5" t="n">
        <v>0.0993143407519289</v>
      </c>
      <c r="G8818" s="10" t="s">
        <v>4</v>
      </c>
    </row>
    <row r="8819" customFormat="false" ht="14.25" hidden="false" customHeight="false" outlineLevel="0" collapsed="false">
      <c r="A8819" s="0" t="s">
        <v>119</v>
      </c>
      <c r="B8819" s="0" t="s">
        <v>120</v>
      </c>
      <c r="C8819" s="0" t="s">
        <v>84</v>
      </c>
      <c r="D8819" s="0" t="s">
        <v>91</v>
      </c>
      <c r="E8819" s="0" t="n">
        <v>2034</v>
      </c>
      <c r="F8819" s="5" t="n">
        <v>0.105738437417737</v>
      </c>
      <c r="G8819" s="10" t="s">
        <v>4</v>
      </c>
    </row>
    <row r="8820" customFormat="false" ht="14.25" hidden="false" customHeight="false" outlineLevel="0" collapsed="false">
      <c r="A8820" s="0" t="s">
        <v>119</v>
      </c>
      <c r="B8820" s="0" t="s">
        <v>120</v>
      </c>
      <c r="C8820" s="0" t="s">
        <v>84</v>
      </c>
      <c r="D8820" s="0" t="s">
        <v>91</v>
      </c>
      <c r="E8820" s="0" t="n">
        <v>2035</v>
      </c>
      <c r="F8820" s="5" t="n">
        <v>0.112153307886257</v>
      </c>
      <c r="G8820" s="10" t="s">
        <v>4</v>
      </c>
    </row>
    <row r="8821" customFormat="false" ht="14.25" hidden="false" customHeight="false" outlineLevel="0" collapsed="false">
      <c r="A8821" s="0" t="s">
        <v>119</v>
      </c>
      <c r="B8821" s="0" t="s">
        <v>120</v>
      </c>
      <c r="C8821" s="0" t="s">
        <v>84</v>
      </c>
      <c r="D8821" s="0" t="s">
        <v>91</v>
      </c>
      <c r="E8821" s="0" t="n">
        <v>2036</v>
      </c>
      <c r="F8821" s="5" t="n">
        <v>0.118558978156286</v>
      </c>
      <c r="G8821" s="10" t="s">
        <v>4</v>
      </c>
    </row>
    <row r="8822" customFormat="false" ht="14.25" hidden="false" customHeight="false" outlineLevel="0" collapsed="false">
      <c r="A8822" s="0" t="s">
        <v>119</v>
      </c>
      <c r="B8822" s="0" t="s">
        <v>120</v>
      </c>
      <c r="C8822" s="0" t="s">
        <v>84</v>
      </c>
      <c r="D8822" s="0" t="s">
        <v>91</v>
      </c>
      <c r="E8822" s="0" t="n">
        <v>2037</v>
      </c>
      <c r="F8822" s="5" t="n">
        <v>0.124955462259156</v>
      </c>
      <c r="G8822" s="10" t="s">
        <v>4</v>
      </c>
    </row>
    <row r="8823" customFormat="false" ht="14.25" hidden="false" customHeight="false" outlineLevel="0" collapsed="false">
      <c r="A8823" s="0" t="s">
        <v>119</v>
      </c>
      <c r="B8823" s="0" t="s">
        <v>120</v>
      </c>
      <c r="C8823" s="0" t="s">
        <v>84</v>
      </c>
      <c r="D8823" s="0" t="s">
        <v>91</v>
      </c>
      <c r="E8823" s="0" t="n">
        <v>2038</v>
      </c>
      <c r="F8823" s="5" t="n">
        <v>0.13134278610797</v>
      </c>
      <c r="G8823" s="10" t="s">
        <v>4</v>
      </c>
    </row>
    <row r="8824" customFormat="false" ht="14.25" hidden="false" customHeight="false" outlineLevel="0" collapsed="false">
      <c r="A8824" s="0" t="s">
        <v>119</v>
      </c>
      <c r="B8824" s="0" t="s">
        <v>120</v>
      </c>
      <c r="C8824" s="0" t="s">
        <v>84</v>
      </c>
      <c r="D8824" s="0" t="s">
        <v>91</v>
      </c>
      <c r="E8824" s="0" t="n">
        <v>2039</v>
      </c>
      <c r="F8824" s="5" t="n">
        <v>0.137720966639284</v>
      </c>
      <c r="G8824" s="10" t="s">
        <v>4</v>
      </c>
    </row>
    <row r="8825" customFormat="false" ht="14.25" hidden="false" customHeight="false" outlineLevel="0" collapsed="false">
      <c r="A8825" s="0" t="s">
        <v>119</v>
      </c>
      <c r="B8825" s="0" t="s">
        <v>120</v>
      </c>
      <c r="C8825" s="0" t="s">
        <v>84</v>
      </c>
      <c r="D8825" s="0" t="s">
        <v>91</v>
      </c>
      <c r="E8825" s="0" t="n">
        <v>2040</v>
      </c>
      <c r="F8825" s="5" t="n">
        <v>0.144090020759786</v>
      </c>
      <c r="G8825" s="10" t="s">
        <v>4</v>
      </c>
    </row>
    <row r="8826" customFormat="false" ht="14.25" hidden="false" customHeight="false" outlineLevel="0" collapsed="false">
      <c r="A8826" s="0" t="s">
        <v>119</v>
      </c>
      <c r="B8826" s="0" t="s">
        <v>120</v>
      </c>
      <c r="C8826" s="0" t="s">
        <v>84</v>
      </c>
      <c r="D8826" s="0" t="s">
        <v>92</v>
      </c>
      <c r="E8826" s="0" t="n">
        <v>2024</v>
      </c>
      <c r="F8826" s="5" t="n">
        <v>0.0107974691252702</v>
      </c>
      <c r="G8826" s="10" t="s">
        <v>4</v>
      </c>
    </row>
    <row r="8827" customFormat="false" ht="14.25" hidden="false" customHeight="false" outlineLevel="0" collapsed="false">
      <c r="A8827" s="0" t="s">
        <v>119</v>
      </c>
      <c r="B8827" s="0" t="s">
        <v>120</v>
      </c>
      <c r="C8827" s="0" t="s">
        <v>84</v>
      </c>
      <c r="D8827" s="0" t="s">
        <v>92</v>
      </c>
      <c r="E8827" s="0" t="n">
        <v>2025</v>
      </c>
      <c r="F8827" s="5" t="n">
        <v>0.0131527080536927</v>
      </c>
      <c r="G8827" s="10" t="s">
        <v>4</v>
      </c>
    </row>
    <row r="8828" customFormat="false" ht="14.25" hidden="false" customHeight="false" outlineLevel="0" collapsed="false">
      <c r="A8828" s="0" t="s">
        <v>119</v>
      </c>
      <c r="B8828" s="0" t="s">
        <v>120</v>
      </c>
      <c r="C8828" s="0" t="s">
        <v>84</v>
      </c>
      <c r="D8828" s="0" t="s">
        <v>92</v>
      </c>
      <c r="E8828" s="0" t="n">
        <v>2026</v>
      </c>
      <c r="F8828" s="5" t="n">
        <v>0.0168142738057733</v>
      </c>
      <c r="G8828" s="10" t="s">
        <v>4</v>
      </c>
    </row>
    <row r="8829" customFormat="false" ht="14.25" hidden="false" customHeight="false" outlineLevel="0" collapsed="false">
      <c r="A8829" s="0" t="s">
        <v>119</v>
      </c>
      <c r="B8829" s="0" t="s">
        <v>120</v>
      </c>
      <c r="C8829" s="0" t="s">
        <v>84</v>
      </c>
      <c r="D8829" s="0" t="s">
        <v>92</v>
      </c>
      <c r="E8829" s="0" t="n">
        <v>2027</v>
      </c>
      <c r="F8829" s="5" t="n">
        <v>0.0203869377131512</v>
      </c>
      <c r="G8829" s="10" t="s">
        <v>4</v>
      </c>
    </row>
    <row r="8830" customFormat="false" ht="14.25" hidden="false" customHeight="false" outlineLevel="0" collapsed="false">
      <c r="A8830" s="0" t="s">
        <v>119</v>
      </c>
      <c r="B8830" s="0" t="s">
        <v>120</v>
      </c>
      <c r="C8830" s="0" t="s">
        <v>84</v>
      </c>
      <c r="D8830" s="0" t="s">
        <v>92</v>
      </c>
      <c r="E8830" s="0" t="n">
        <v>2028</v>
      </c>
      <c r="F8830" s="5" t="n">
        <v>0.0250739038435699</v>
      </c>
      <c r="G8830" s="10" t="s">
        <v>4</v>
      </c>
    </row>
    <row r="8831" customFormat="false" ht="14.25" hidden="false" customHeight="false" outlineLevel="0" collapsed="false">
      <c r="A8831" s="0" t="s">
        <v>119</v>
      </c>
      <c r="B8831" s="0" t="s">
        <v>120</v>
      </c>
      <c r="C8831" s="0" t="s">
        <v>84</v>
      </c>
      <c r="D8831" s="0" t="s">
        <v>92</v>
      </c>
      <c r="E8831" s="0" t="n">
        <v>2029</v>
      </c>
      <c r="F8831" s="5" t="n">
        <v>0.0297509691085962</v>
      </c>
      <c r="G8831" s="10" t="s">
        <v>4</v>
      </c>
    </row>
    <row r="8832" customFormat="false" ht="14.25" hidden="false" customHeight="false" outlineLevel="0" collapsed="false">
      <c r="A8832" s="0" t="s">
        <v>119</v>
      </c>
      <c r="B8832" s="0" t="s">
        <v>120</v>
      </c>
      <c r="C8832" s="0" t="s">
        <v>84</v>
      </c>
      <c r="D8832" s="0" t="s">
        <v>92</v>
      </c>
      <c r="E8832" s="0" t="n">
        <v>2030</v>
      </c>
      <c r="F8832" s="5" t="n">
        <v>0.0354662785500195</v>
      </c>
      <c r="G8832" s="10" t="s">
        <v>4</v>
      </c>
    </row>
    <row r="8833" customFormat="false" ht="14.25" hidden="false" customHeight="false" outlineLevel="0" collapsed="false">
      <c r="A8833" s="0" t="s">
        <v>119</v>
      </c>
      <c r="B8833" s="0" t="s">
        <v>120</v>
      </c>
      <c r="C8833" s="0" t="s">
        <v>84</v>
      </c>
      <c r="D8833" s="0" t="s">
        <v>92</v>
      </c>
      <c r="E8833" s="0" t="n">
        <v>2031</v>
      </c>
      <c r="F8833" s="5" t="n">
        <v>0.0409200133193175</v>
      </c>
      <c r="G8833" s="10" t="s">
        <v>4</v>
      </c>
    </row>
    <row r="8834" customFormat="false" ht="14.25" hidden="false" customHeight="false" outlineLevel="0" collapsed="false">
      <c r="A8834" s="0" t="s">
        <v>119</v>
      </c>
      <c r="B8834" s="0" t="s">
        <v>120</v>
      </c>
      <c r="C8834" s="0" t="s">
        <v>84</v>
      </c>
      <c r="D8834" s="0" t="s">
        <v>92</v>
      </c>
      <c r="E8834" s="0" t="n">
        <v>2032</v>
      </c>
      <c r="F8834" s="5" t="n">
        <v>0.0472785389882409</v>
      </c>
      <c r="G8834" s="10" t="s">
        <v>4</v>
      </c>
    </row>
    <row r="8835" customFormat="false" ht="14.25" hidden="false" customHeight="false" outlineLevel="0" collapsed="false">
      <c r="A8835" s="0" t="s">
        <v>119</v>
      </c>
      <c r="B8835" s="0" t="s">
        <v>120</v>
      </c>
      <c r="C8835" s="0" t="s">
        <v>84</v>
      </c>
      <c r="D8835" s="0" t="s">
        <v>92</v>
      </c>
      <c r="E8835" s="0" t="n">
        <v>2033</v>
      </c>
      <c r="F8835" s="5" t="n">
        <v>0.0545329097802356</v>
      </c>
      <c r="G8835" s="10" t="s">
        <v>4</v>
      </c>
    </row>
    <row r="8836" customFormat="false" ht="14.25" hidden="false" customHeight="false" outlineLevel="0" collapsed="false">
      <c r="A8836" s="0" t="s">
        <v>119</v>
      </c>
      <c r="B8836" s="0" t="s">
        <v>120</v>
      </c>
      <c r="C8836" s="0" t="s">
        <v>84</v>
      </c>
      <c r="D8836" s="0" t="s">
        <v>92</v>
      </c>
      <c r="E8836" s="0" t="n">
        <v>2034</v>
      </c>
      <c r="F8836" s="5" t="n">
        <v>0.0615827160643141</v>
      </c>
      <c r="G8836" s="10" t="s">
        <v>4</v>
      </c>
    </row>
    <row r="8837" customFormat="false" ht="14.25" hidden="false" customHeight="false" outlineLevel="0" collapsed="false">
      <c r="A8837" s="0" t="s">
        <v>119</v>
      </c>
      <c r="B8837" s="0" t="s">
        <v>120</v>
      </c>
      <c r="C8837" s="0" t="s">
        <v>84</v>
      </c>
      <c r="D8837" s="0" t="s">
        <v>92</v>
      </c>
      <c r="E8837" s="0" t="n">
        <v>2035</v>
      </c>
      <c r="F8837" s="5" t="n">
        <v>0.0684850964053763</v>
      </c>
      <c r="G8837" s="10" t="s">
        <v>4</v>
      </c>
    </row>
    <row r="8838" customFormat="false" ht="14.25" hidden="false" customHeight="false" outlineLevel="0" collapsed="false">
      <c r="A8838" s="0" t="s">
        <v>119</v>
      </c>
      <c r="B8838" s="0" t="s">
        <v>120</v>
      </c>
      <c r="C8838" s="0" t="s">
        <v>84</v>
      </c>
      <c r="D8838" s="0" t="s">
        <v>92</v>
      </c>
      <c r="E8838" s="0" t="n">
        <v>2036</v>
      </c>
      <c r="F8838" s="5" t="n">
        <v>0.0752655319941034</v>
      </c>
      <c r="G8838" s="10" t="s">
        <v>4</v>
      </c>
    </row>
    <row r="8839" customFormat="false" ht="14.25" hidden="false" customHeight="false" outlineLevel="0" collapsed="false">
      <c r="A8839" s="0" t="s">
        <v>119</v>
      </c>
      <c r="B8839" s="0" t="s">
        <v>120</v>
      </c>
      <c r="C8839" s="0" t="s">
        <v>84</v>
      </c>
      <c r="D8839" s="0" t="s">
        <v>92</v>
      </c>
      <c r="E8839" s="0" t="n">
        <v>2037</v>
      </c>
      <c r="F8839" s="5" t="n">
        <v>0.0807855930889269</v>
      </c>
      <c r="G8839" s="10" t="s">
        <v>4</v>
      </c>
    </row>
    <row r="8840" customFormat="false" ht="14.25" hidden="false" customHeight="false" outlineLevel="0" collapsed="false">
      <c r="A8840" s="0" t="s">
        <v>119</v>
      </c>
      <c r="B8840" s="0" t="s">
        <v>120</v>
      </c>
      <c r="C8840" s="0" t="s">
        <v>84</v>
      </c>
      <c r="D8840" s="0" t="s">
        <v>92</v>
      </c>
      <c r="E8840" s="0" t="n">
        <v>2038</v>
      </c>
      <c r="F8840" s="5" t="n">
        <v>0.0860868063235149</v>
      </c>
      <c r="G8840" s="10" t="s">
        <v>4</v>
      </c>
    </row>
    <row r="8841" customFormat="false" ht="14.25" hidden="false" customHeight="false" outlineLevel="0" collapsed="false">
      <c r="A8841" s="0" t="s">
        <v>119</v>
      </c>
      <c r="B8841" s="0" t="s">
        <v>120</v>
      </c>
      <c r="C8841" s="0" t="s">
        <v>84</v>
      </c>
      <c r="D8841" s="0" t="s">
        <v>92</v>
      </c>
      <c r="E8841" s="0" t="n">
        <v>2039</v>
      </c>
      <c r="F8841" s="5" t="n">
        <v>0.0900106668638861</v>
      </c>
      <c r="G8841" s="10" t="s">
        <v>4</v>
      </c>
    </row>
    <row r="8842" customFormat="false" ht="14.25" hidden="false" customHeight="false" outlineLevel="0" collapsed="false">
      <c r="A8842" s="0" t="s">
        <v>119</v>
      </c>
      <c r="B8842" s="0" t="s">
        <v>120</v>
      </c>
      <c r="C8842" s="0" t="s">
        <v>84</v>
      </c>
      <c r="D8842" s="0" t="s">
        <v>92</v>
      </c>
      <c r="E8842" s="0" t="n">
        <v>2040</v>
      </c>
      <c r="F8842" s="5" t="n">
        <v>0.0936008766059785</v>
      </c>
      <c r="G8842" s="10" t="s">
        <v>4</v>
      </c>
    </row>
    <row r="8843" customFormat="false" ht="14.25" hidden="false" customHeight="false" outlineLevel="0" collapsed="false">
      <c r="A8843" s="0" t="s">
        <v>119</v>
      </c>
      <c r="B8843" s="0" t="s">
        <v>120</v>
      </c>
      <c r="C8843" s="0" t="s">
        <v>84</v>
      </c>
      <c r="D8843" s="0" t="s">
        <v>71</v>
      </c>
      <c r="E8843" s="0" t="n">
        <v>2024</v>
      </c>
      <c r="F8843" s="5" t="n">
        <v>0.0518306367252314</v>
      </c>
      <c r="G8843" s="10" t="s">
        <v>4</v>
      </c>
    </row>
    <row r="8844" customFormat="false" ht="14.25" hidden="false" customHeight="false" outlineLevel="0" collapsed="false">
      <c r="A8844" s="0" t="s">
        <v>119</v>
      </c>
      <c r="B8844" s="0" t="s">
        <v>120</v>
      </c>
      <c r="C8844" s="0" t="s">
        <v>84</v>
      </c>
      <c r="D8844" s="0" t="s">
        <v>71</v>
      </c>
      <c r="E8844" s="0" t="n">
        <v>2025</v>
      </c>
      <c r="F8844" s="5" t="n">
        <v>0.060627551263341</v>
      </c>
      <c r="G8844" s="10" t="s">
        <v>4</v>
      </c>
    </row>
    <row r="8845" customFormat="false" ht="14.25" hidden="false" customHeight="false" outlineLevel="0" collapsed="false">
      <c r="A8845" s="0" t="s">
        <v>119</v>
      </c>
      <c r="B8845" s="0" t="s">
        <v>120</v>
      </c>
      <c r="C8845" s="0" t="s">
        <v>84</v>
      </c>
      <c r="D8845" s="0" t="s">
        <v>71</v>
      </c>
      <c r="E8845" s="0" t="n">
        <v>2026</v>
      </c>
      <c r="F8845" s="5" t="n">
        <v>0.0715260630511151</v>
      </c>
      <c r="G8845" s="10" t="s">
        <v>4</v>
      </c>
    </row>
    <row r="8846" customFormat="false" ht="14.25" hidden="false" customHeight="false" outlineLevel="0" collapsed="false">
      <c r="A8846" s="0" t="s">
        <v>119</v>
      </c>
      <c r="B8846" s="0" t="s">
        <v>120</v>
      </c>
      <c r="C8846" s="0" t="s">
        <v>84</v>
      </c>
      <c r="D8846" s="0" t="s">
        <v>71</v>
      </c>
      <c r="E8846" s="0" t="n">
        <v>2027</v>
      </c>
      <c r="F8846" s="5" t="n">
        <v>2.07191005100361</v>
      </c>
      <c r="G8846" s="10" t="s">
        <v>4</v>
      </c>
    </row>
    <row r="8847" customFormat="false" ht="14.25" hidden="false" customHeight="false" outlineLevel="0" collapsed="false">
      <c r="A8847" s="0" t="s">
        <v>119</v>
      </c>
      <c r="B8847" s="0" t="s">
        <v>120</v>
      </c>
      <c r="C8847" s="0" t="s">
        <v>84</v>
      </c>
      <c r="D8847" s="0" t="s">
        <v>71</v>
      </c>
      <c r="E8847" s="0" t="n">
        <v>2028</v>
      </c>
      <c r="F8847" s="5" t="n">
        <v>2.17252904592249</v>
      </c>
      <c r="G8847" s="10" t="s">
        <v>4</v>
      </c>
    </row>
    <row r="8848" customFormat="false" ht="14.25" hidden="false" customHeight="false" outlineLevel="0" collapsed="false">
      <c r="A8848" s="0" t="s">
        <v>119</v>
      </c>
      <c r="B8848" s="0" t="s">
        <v>120</v>
      </c>
      <c r="C8848" s="0" t="s">
        <v>84</v>
      </c>
      <c r="D8848" s="0" t="s">
        <v>71</v>
      </c>
      <c r="E8848" s="0" t="n">
        <v>2029</v>
      </c>
      <c r="F8848" s="5" t="n">
        <v>2.05409104224441</v>
      </c>
      <c r="G8848" s="10" t="s">
        <v>4</v>
      </c>
    </row>
    <row r="8849" customFormat="false" ht="14.25" hidden="false" customHeight="false" outlineLevel="0" collapsed="false">
      <c r="A8849" s="0" t="s">
        <v>119</v>
      </c>
      <c r="B8849" s="0" t="s">
        <v>120</v>
      </c>
      <c r="C8849" s="0" t="s">
        <v>84</v>
      </c>
      <c r="D8849" s="0" t="s">
        <v>71</v>
      </c>
      <c r="E8849" s="0" t="n">
        <v>2030</v>
      </c>
      <c r="F8849" s="5" t="n">
        <v>2.03174317879333</v>
      </c>
      <c r="G8849" s="10" t="s">
        <v>4</v>
      </c>
    </row>
    <row r="8850" customFormat="false" ht="14.25" hidden="false" customHeight="false" outlineLevel="0" collapsed="false">
      <c r="A8850" s="0" t="s">
        <v>119</v>
      </c>
      <c r="B8850" s="0" t="s">
        <v>120</v>
      </c>
      <c r="C8850" s="0" t="s">
        <v>84</v>
      </c>
      <c r="D8850" s="0" t="s">
        <v>71</v>
      </c>
      <c r="E8850" s="0" t="n">
        <v>2031</v>
      </c>
      <c r="F8850" s="5" t="n">
        <v>4.24174186552219</v>
      </c>
      <c r="G8850" s="10" t="s">
        <v>4</v>
      </c>
    </row>
    <row r="8851" customFormat="false" ht="14.25" hidden="false" customHeight="false" outlineLevel="0" collapsed="false">
      <c r="A8851" s="0" t="s">
        <v>119</v>
      </c>
      <c r="B8851" s="0" t="s">
        <v>120</v>
      </c>
      <c r="C8851" s="0" t="s">
        <v>84</v>
      </c>
      <c r="D8851" s="0" t="s">
        <v>71</v>
      </c>
      <c r="E8851" s="0" t="n">
        <v>2032</v>
      </c>
      <c r="F8851" s="5" t="n">
        <v>4.31289862705106</v>
      </c>
      <c r="G8851" s="10" t="s">
        <v>4</v>
      </c>
    </row>
    <row r="8852" customFormat="false" ht="14.25" hidden="false" customHeight="false" outlineLevel="0" collapsed="false">
      <c r="A8852" s="0" t="s">
        <v>119</v>
      </c>
      <c r="B8852" s="0" t="s">
        <v>120</v>
      </c>
      <c r="C8852" s="0" t="s">
        <v>84</v>
      </c>
      <c r="D8852" s="0" t="s">
        <v>71</v>
      </c>
      <c r="E8852" s="0" t="n">
        <v>2033</v>
      </c>
      <c r="F8852" s="5" t="n">
        <v>4.59973502656758</v>
      </c>
      <c r="G8852" s="10" t="s">
        <v>4</v>
      </c>
    </row>
    <row r="8853" customFormat="false" ht="14.25" hidden="false" customHeight="false" outlineLevel="0" collapsed="false">
      <c r="A8853" s="0" t="s">
        <v>119</v>
      </c>
      <c r="B8853" s="0" t="s">
        <v>120</v>
      </c>
      <c r="C8853" s="0" t="s">
        <v>84</v>
      </c>
      <c r="D8853" s="0" t="s">
        <v>71</v>
      </c>
      <c r="E8853" s="0" t="n">
        <v>2034</v>
      </c>
      <c r="F8853" s="5" t="n">
        <v>9.06322744413754</v>
      </c>
      <c r="G8853" s="10" t="s">
        <v>4</v>
      </c>
    </row>
    <row r="8854" customFormat="false" ht="14.25" hidden="false" customHeight="false" outlineLevel="0" collapsed="false">
      <c r="A8854" s="0" t="s">
        <v>119</v>
      </c>
      <c r="B8854" s="0" t="s">
        <v>120</v>
      </c>
      <c r="C8854" s="0" t="s">
        <v>84</v>
      </c>
      <c r="D8854" s="0" t="s">
        <v>71</v>
      </c>
      <c r="E8854" s="0" t="n">
        <v>2035</v>
      </c>
      <c r="F8854" s="5" t="n">
        <v>9.29268633127007</v>
      </c>
      <c r="G8854" s="10" t="s">
        <v>4</v>
      </c>
    </row>
    <row r="8855" customFormat="false" ht="14.25" hidden="false" customHeight="false" outlineLevel="0" collapsed="false">
      <c r="A8855" s="0" t="s">
        <v>119</v>
      </c>
      <c r="B8855" s="0" t="s">
        <v>120</v>
      </c>
      <c r="C8855" s="0" t="s">
        <v>84</v>
      </c>
      <c r="D8855" s="0" t="s">
        <v>71</v>
      </c>
      <c r="E8855" s="0" t="n">
        <v>2036</v>
      </c>
      <c r="F8855" s="5" t="n">
        <v>11.0999307724377</v>
      </c>
      <c r="G8855" s="10" t="s">
        <v>4</v>
      </c>
    </row>
    <row r="8856" customFormat="false" ht="14.25" hidden="false" customHeight="false" outlineLevel="0" collapsed="false">
      <c r="A8856" s="0" t="s">
        <v>119</v>
      </c>
      <c r="B8856" s="0" t="s">
        <v>120</v>
      </c>
      <c r="C8856" s="0" t="s">
        <v>84</v>
      </c>
      <c r="D8856" s="0" t="s">
        <v>71</v>
      </c>
      <c r="E8856" s="0" t="n">
        <v>2037</v>
      </c>
      <c r="F8856" s="5" t="n">
        <v>12.9311062390259</v>
      </c>
      <c r="G8856" s="10" t="s">
        <v>4</v>
      </c>
    </row>
    <row r="8857" customFormat="false" ht="14.25" hidden="false" customHeight="false" outlineLevel="0" collapsed="false">
      <c r="A8857" s="0" t="s">
        <v>119</v>
      </c>
      <c r="B8857" s="0" t="s">
        <v>120</v>
      </c>
      <c r="C8857" s="0" t="s">
        <v>84</v>
      </c>
      <c r="D8857" s="0" t="s">
        <v>71</v>
      </c>
      <c r="E8857" s="0" t="n">
        <v>2038</v>
      </c>
      <c r="F8857" s="5" t="n">
        <v>14.9591111939787</v>
      </c>
      <c r="G8857" s="10" t="s">
        <v>4</v>
      </c>
    </row>
    <row r="8858" customFormat="false" ht="14.25" hidden="false" customHeight="false" outlineLevel="0" collapsed="false">
      <c r="A8858" s="0" t="s">
        <v>119</v>
      </c>
      <c r="B8858" s="0" t="s">
        <v>120</v>
      </c>
      <c r="C8858" s="0" t="s">
        <v>84</v>
      </c>
      <c r="D8858" s="0" t="s">
        <v>71</v>
      </c>
      <c r="E8858" s="0" t="n">
        <v>2039</v>
      </c>
      <c r="F8858" s="5" t="n">
        <v>17.1863803071737</v>
      </c>
      <c r="G8858" s="10" t="s">
        <v>4</v>
      </c>
    </row>
    <row r="8859" customFormat="false" ht="14.25" hidden="false" customHeight="false" outlineLevel="0" collapsed="false">
      <c r="A8859" s="0" t="s">
        <v>119</v>
      </c>
      <c r="B8859" s="0" t="s">
        <v>120</v>
      </c>
      <c r="C8859" s="0" t="s">
        <v>84</v>
      </c>
      <c r="D8859" s="0" t="s">
        <v>71</v>
      </c>
      <c r="E8859" s="0" t="n">
        <v>2040</v>
      </c>
      <c r="F8859" s="5" t="n">
        <v>19.6367800438564</v>
      </c>
      <c r="G8859" s="10" t="s">
        <v>4</v>
      </c>
    </row>
    <row r="8860" customFormat="false" ht="14.25" hidden="false" customHeight="false" outlineLevel="0" collapsed="false">
      <c r="A8860" s="0" t="s">
        <v>121</v>
      </c>
      <c r="B8860" s="0" t="s">
        <v>122</v>
      </c>
      <c r="C8860" s="0" t="s">
        <v>65</v>
      </c>
      <c r="D8860" s="0" t="s">
        <v>94</v>
      </c>
      <c r="E8860" s="0" t="n">
        <v>2025</v>
      </c>
      <c r="F8860" s="5" t="n">
        <v>3.84531756505427</v>
      </c>
      <c r="G8860" s="10" t="s">
        <v>4</v>
      </c>
    </row>
    <row r="8861" customFormat="false" ht="14.25" hidden="false" customHeight="false" outlineLevel="0" collapsed="false">
      <c r="A8861" s="0" t="s">
        <v>121</v>
      </c>
      <c r="B8861" s="0" t="s">
        <v>122</v>
      </c>
      <c r="C8861" s="0" t="s">
        <v>65</v>
      </c>
      <c r="D8861" s="0" t="s">
        <v>94</v>
      </c>
      <c r="E8861" s="0" t="n">
        <v>2026</v>
      </c>
      <c r="F8861" s="5" t="n">
        <v>8.57535258875427</v>
      </c>
      <c r="G8861" s="10" t="s">
        <v>4</v>
      </c>
    </row>
    <row r="8862" customFormat="false" ht="14.25" hidden="false" customHeight="false" outlineLevel="0" collapsed="false">
      <c r="A8862" s="0" t="s">
        <v>121</v>
      </c>
      <c r="B8862" s="0" t="s">
        <v>122</v>
      </c>
      <c r="C8862" s="0" t="s">
        <v>65</v>
      </c>
      <c r="D8862" s="0" t="s">
        <v>94</v>
      </c>
      <c r="E8862" s="0" t="n">
        <v>2027</v>
      </c>
      <c r="F8862" s="5" t="n">
        <v>13.3979454836543</v>
      </c>
      <c r="G8862" s="10" t="s">
        <v>4</v>
      </c>
    </row>
    <row r="8863" customFormat="false" ht="14.25" hidden="false" customHeight="false" outlineLevel="0" collapsed="false">
      <c r="A8863" s="0" t="s">
        <v>121</v>
      </c>
      <c r="B8863" s="0" t="s">
        <v>122</v>
      </c>
      <c r="C8863" s="0" t="s">
        <v>65</v>
      </c>
      <c r="D8863" s="0" t="s">
        <v>94</v>
      </c>
      <c r="E8863" s="0" t="n">
        <v>2028</v>
      </c>
      <c r="F8863" s="5" t="n">
        <v>18.8514768394543</v>
      </c>
      <c r="G8863" s="10" t="s">
        <v>4</v>
      </c>
    </row>
    <row r="8864" customFormat="false" ht="14.25" hidden="false" customHeight="false" outlineLevel="0" collapsed="false">
      <c r="A8864" s="0" t="s">
        <v>121</v>
      </c>
      <c r="B8864" s="0" t="s">
        <v>122</v>
      </c>
      <c r="C8864" s="0" t="s">
        <v>65</v>
      </c>
      <c r="D8864" s="0" t="s">
        <v>94</v>
      </c>
      <c r="E8864" s="0" t="n">
        <v>2029</v>
      </c>
      <c r="F8864" s="5" t="n">
        <v>21.9300319370543</v>
      </c>
      <c r="G8864" s="10" t="s">
        <v>4</v>
      </c>
    </row>
    <row r="8865" customFormat="false" ht="14.25" hidden="false" customHeight="false" outlineLevel="0" collapsed="false">
      <c r="A8865" s="0" t="s">
        <v>121</v>
      </c>
      <c r="B8865" s="0" t="s">
        <v>122</v>
      </c>
      <c r="C8865" s="0" t="s">
        <v>65</v>
      </c>
      <c r="D8865" s="0" t="s">
        <v>94</v>
      </c>
      <c r="E8865" s="0" t="n">
        <v>2030</v>
      </c>
      <c r="F8865" s="5" t="n">
        <v>25.0312410601543</v>
      </c>
      <c r="G8865" s="10" t="s">
        <v>4</v>
      </c>
    </row>
    <row r="8866" customFormat="false" ht="14.25" hidden="false" customHeight="false" outlineLevel="0" collapsed="false">
      <c r="A8866" s="0" t="s">
        <v>121</v>
      </c>
      <c r="B8866" s="0" t="s">
        <v>122</v>
      </c>
      <c r="C8866" s="0" t="s">
        <v>65</v>
      </c>
      <c r="D8866" s="0" t="s">
        <v>94</v>
      </c>
      <c r="E8866" s="0" t="n">
        <v>2031</v>
      </c>
      <c r="F8866" s="5" t="n">
        <v>27.9648913370543</v>
      </c>
      <c r="G8866" s="10" t="s">
        <v>4</v>
      </c>
    </row>
    <row r="8867" customFormat="false" ht="14.25" hidden="false" customHeight="false" outlineLevel="0" collapsed="false">
      <c r="A8867" s="0" t="s">
        <v>121</v>
      </c>
      <c r="B8867" s="0" t="s">
        <v>122</v>
      </c>
      <c r="C8867" s="0" t="s">
        <v>65</v>
      </c>
      <c r="D8867" s="0" t="s">
        <v>94</v>
      </c>
      <c r="E8867" s="0" t="n">
        <v>2032</v>
      </c>
      <c r="F8867" s="5" t="n">
        <v>30.2705067131543</v>
      </c>
      <c r="G8867" s="10" t="s">
        <v>4</v>
      </c>
    </row>
    <row r="8868" customFormat="false" ht="14.25" hidden="false" customHeight="false" outlineLevel="0" collapsed="false">
      <c r="A8868" s="0" t="s">
        <v>121</v>
      </c>
      <c r="B8868" s="0" t="s">
        <v>122</v>
      </c>
      <c r="C8868" s="0" t="s">
        <v>65</v>
      </c>
      <c r="D8868" s="0" t="s">
        <v>94</v>
      </c>
      <c r="E8868" s="0" t="n">
        <v>2033</v>
      </c>
      <c r="F8868" s="5" t="n">
        <v>32.9193513175543</v>
      </c>
      <c r="G8868" s="10" t="s">
        <v>4</v>
      </c>
    </row>
    <row r="8869" customFormat="false" ht="14.25" hidden="false" customHeight="false" outlineLevel="0" collapsed="false">
      <c r="A8869" s="0" t="s">
        <v>121</v>
      </c>
      <c r="B8869" s="0" t="s">
        <v>122</v>
      </c>
      <c r="C8869" s="0" t="s">
        <v>65</v>
      </c>
      <c r="D8869" s="0" t="s">
        <v>94</v>
      </c>
      <c r="E8869" s="0" t="n">
        <v>2034</v>
      </c>
      <c r="F8869" s="5" t="n">
        <v>35.5960344587543</v>
      </c>
      <c r="G8869" s="10" t="s">
        <v>4</v>
      </c>
    </row>
    <row r="8870" customFormat="false" ht="14.25" hidden="false" customHeight="false" outlineLevel="0" collapsed="false">
      <c r="A8870" s="0" t="s">
        <v>121</v>
      </c>
      <c r="B8870" s="0" t="s">
        <v>122</v>
      </c>
      <c r="C8870" s="0" t="s">
        <v>65</v>
      </c>
      <c r="D8870" s="0" t="s">
        <v>94</v>
      </c>
      <c r="E8870" s="0" t="n">
        <v>2035</v>
      </c>
      <c r="F8870" s="5" t="n">
        <v>38.1705317543543</v>
      </c>
      <c r="G8870" s="10" t="s">
        <v>4</v>
      </c>
    </row>
    <row r="8871" customFormat="false" ht="14.25" hidden="false" customHeight="false" outlineLevel="0" collapsed="false">
      <c r="A8871" s="0" t="s">
        <v>121</v>
      </c>
      <c r="B8871" s="0" t="s">
        <v>122</v>
      </c>
      <c r="C8871" s="0" t="s">
        <v>65</v>
      </c>
      <c r="D8871" s="0" t="s">
        <v>94</v>
      </c>
      <c r="E8871" s="0" t="n">
        <v>2036</v>
      </c>
      <c r="F8871" s="5" t="n">
        <v>41.1117635075543</v>
      </c>
      <c r="G8871" s="10" t="s">
        <v>4</v>
      </c>
    </row>
    <row r="8872" customFormat="false" ht="14.25" hidden="false" customHeight="false" outlineLevel="0" collapsed="false">
      <c r="A8872" s="0" t="s">
        <v>121</v>
      </c>
      <c r="B8872" s="0" t="s">
        <v>122</v>
      </c>
      <c r="C8872" s="0" t="s">
        <v>65</v>
      </c>
      <c r="D8872" s="0" t="s">
        <v>94</v>
      </c>
      <c r="E8872" s="0" t="n">
        <v>2037</v>
      </c>
      <c r="F8872" s="5" t="n">
        <v>43.7379805943543</v>
      </c>
      <c r="G8872" s="10" t="s">
        <v>4</v>
      </c>
    </row>
    <row r="8873" customFormat="false" ht="14.25" hidden="false" customHeight="false" outlineLevel="0" collapsed="false">
      <c r="A8873" s="0" t="s">
        <v>121</v>
      </c>
      <c r="B8873" s="0" t="s">
        <v>122</v>
      </c>
      <c r="C8873" s="0" t="s">
        <v>65</v>
      </c>
      <c r="D8873" s="0" t="s">
        <v>94</v>
      </c>
      <c r="E8873" s="0" t="n">
        <v>2038</v>
      </c>
      <c r="F8873" s="5" t="n">
        <v>46.4753522423543</v>
      </c>
      <c r="G8873" s="10" t="s">
        <v>4</v>
      </c>
    </row>
    <row r="8874" customFormat="false" ht="14.25" hidden="false" customHeight="false" outlineLevel="0" collapsed="false">
      <c r="A8874" s="0" t="s">
        <v>121</v>
      </c>
      <c r="B8874" s="0" t="s">
        <v>122</v>
      </c>
      <c r="C8874" s="0" t="s">
        <v>65</v>
      </c>
      <c r="D8874" s="0" t="s">
        <v>94</v>
      </c>
      <c r="E8874" s="0" t="n">
        <v>2039</v>
      </c>
      <c r="F8874" s="5" t="n">
        <v>48.6162056675543</v>
      </c>
      <c r="G8874" s="10" t="s">
        <v>4</v>
      </c>
    </row>
    <row r="8875" customFormat="false" ht="14.25" hidden="false" customHeight="false" outlineLevel="0" collapsed="false">
      <c r="A8875" s="0" t="s">
        <v>121</v>
      </c>
      <c r="B8875" s="0" t="s">
        <v>122</v>
      </c>
      <c r="C8875" s="0" t="s">
        <v>65</v>
      </c>
      <c r="D8875" s="0" t="s">
        <v>94</v>
      </c>
      <c r="E8875" s="0" t="n">
        <v>2040</v>
      </c>
      <c r="F8875" s="5" t="n">
        <v>51.4328784155543</v>
      </c>
      <c r="G8875" s="10" t="s">
        <v>4</v>
      </c>
    </row>
    <row r="8876" customFormat="false" ht="14.25" hidden="false" customHeight="false" outlineLevel="0" collapsed="false">
      <c r="A8876" s="0" t="s">
        <v>121</v>
      </c>
      <c r="B8876" s="0" t="s">
        <v>122</v>
      </c>
      <c r="C8876" s="0" t="s">
        <v>65</v>
      </c>
      <c r="D8876" s="0" t="s">
        <v>66</v>
      </c>
      <c r="E8876" s="0" t="n">
        <v>2024</v>
      </c>
      <c r="F8876" s="5" t="n">
        <v>0</v>
      </c>
      <c r="G8876" s="10" t="s">
        <v>4</v>
      </c>
    </row>
    <row r="8877" customFormat="false" ht="14.25" hidden="false" customHeight="false" outlineLevel="0" collapsed="false">
      <c r="A8877" s="0" t="s">
        <v>121</v>
      </c>
      <c r="B8877" s="0" t="s">
        <v>122</v>
      </c>
      <c r="C8877" s="0" t="s">
        <v>65</v>
      </c>
      <c r="D8877" s="0" t="s">
        <v>66</v>
      </c>
      <c r="E8877" s="0" t="n">
        <v>2025</v>
      </c>
      <c r="F8877" s="5" t="n">
        <v>62.4266301871437</v>
      </c>
      <c r="G8877" s="10" t="s">
        <v>4</v>
      </c>
    </row>
    <row r="8878" customFormat="false" ht="14.25" hidden="false" customHeight="false" outlineLevel="0" collapsed="false">
      <c r="A8878" s="0" t="s">
        <v>121</v>
      </c>
      <c r="B8878" s="0" t="s">
        <v>122</v>
      </c>
      <c r="C8878" s="0" t="s">
        <v>65</v>
      </c>
      <c r="D8878" s="0" t="s">
        <v>66</v>
      </c>
      <c r="E8878" s="0" t="n">
        <v>2026</v>
      </c>
      <c r="F8878" s="5" t="n">
        <v>60.0422598963202</v>
      </c>
      <c r="G8878" s="10" t="s">
        <v>4</v>
      </c>
    </row>
    <row r="8879" customFormat="false" ht="14.25" hidden="false" customHeight="false" outlineLevel="0" collapsed="false">
      <c r="A8879" s="0" t="s">
        <v>121</v>
      </c>
      <c r="B8879" s="0" t="s">
        <v>122</v>
      </c>
      <c r="C8879" s="0" t="s">
        <v>65</v>
      </c>
      <c r="D8879" s="0" t="s">
        <v>66</v>
      </c>
      <c r="E8879" s="0" t="n">
        <v>2027</v>
      </c>
      <c r="F8879" s="5" t="n">
        <v>58.060883051049</v>
      </c>
      <c r="G8879" s="10" t="s">
        <v>4</v>
      </c>
    </row>
    <row r="8880" customFormat="false" ht="14.25" hidden="false" customHeight="false" outlineLevel="0" collapsed="false">
      <c r="A8880" s="0" t="s">
        <v>121</v>
      </c>
      <c r="B8880" s="0" t="s">
        <v>122</v>
      </c>
      <c r="C8880" s="0" t="s">
        <v>65</v>
      </c>
      <c r="D8880" s="0" t="s">
        <v>66</v>
      </c>
      <c r="E8880" s="0" t="n">
        <v>2028</v>
      </c>
      <c r="F8880" s="5" t="n">
        <v>56.7091149763605</v>
      </c>
      <c r="G8880" s="10" t="s">
        <v>4</v>
      </c>
    </row>
    <row r="8881" customFormat="false" ht="14.25" hidden="false" customHeight="false" outlineLevel="0" collapsed="false">
      <c r="A8881" s="0" t="s">
        <v>121</v>
      </c>
      <c r="B8881" s="0" t="s">
        <v>122</v>
      </c>
      <c r="C8881" s="0" t="s">
        <v>65</v>
      </c>
      <c r="D8881" s="0" t="s">
        <v>66</v>
      </c>
      <c r="E8881" s="0" t="n">
        <v>2029</v>
      </c>
      <c r="F8881" s="5" t="n">
        <v>54.7502776356844</v>
      </c>
      <c r="G8881" s="10" t="s">
        <v>4</v>
      </c>
    </row>
    <row r="8882" customFormat="false" ht="14.25" hidden="false" customHeight="false" outlineLevel="0" collapsed="false">
      <c r="A8882" s="0" t="s">
        <v>121</v>
      </c>
      <c r="B8882" s="0" t="s">
        <v>122</v>
      </c>
      <c r="C8882" s="0" t="s">
        <v>65</v>
      </c>
      <c r="D8882" s="0" t="s">
        <v>66</v>
      </c>
      <c r="E8882" s="0" t="n">
        <v>2030</v>
      </c>
      <c r="F8882" s="5" t="n">
        <v>52.561898379805</v>
      </c>
      <c r="G8882" s="10" t="s">
        <v>4</v>
      </c>
    </row>
    <row r="8883" customFormat="false" ht="14.25" hidden="false" customHeight="false" outlineLevel="0" collapsed="false">
      <c r="A8883" s="0" t="s">
        <v>121</v>
      </c>
      <c r="B8883" s="0" t="s">
        <v>122</v>
      </c>
      <c r="C8883" s="0" t="s">
        <v>65</v>
      </c>
      <c r="D8883" s="0" t="s">
        <v>66</v>
      </c>
      <c r="E8883" s="0" t="n">
        <v>2031</v>
      </c>
      <c r="F8883" s="5" t="n">
        <v>50.538776363306</v>
      </c>
      <c r="G8883" s="10" t="s">
        <v>4</v>
      </c>
    </row>
    <row r="8884" customFormat="false" ht="14.25" hidden="false" customHeight="false" outlineLevel="0" collapsed="false">
      <c r="A8884" s="0" t="s">
        <v>121</v>
      </c>
      <c r="B8884" s="0" t="s">
        <v>122</v>
      </c>
      <c r="C8884" s="0" t="s">
        <v>65</v>
      </c>
      <c r="D8884" s="0" t="s">
        <v>66</v>
      </c>
      <c r="E8884" s="0" t="n">
        <v>2032</v>
      </c>
      <c r="F8884" s="5" t="n">
        <v>48.5977730195888</v>
      </c>
      <c r="G8884" s="10" t="s">
        <v>4</v>
      </c>
    </row>
    <row r="8885" customFormat="false" ht="14.25" hidden="false" customHeight="false" outlineLevel="0" collapsed="false">
      <c r="A8885" s="0" t="s">
        <v>121</v>
      </c>
      <c r="B8885" s="0" t="s">
        <v>122</v>
      </c>
      <c r="C8885" s="0" t="s">
        <v>65</v>
      </c>
      <c r="D8885" s="0" t="s">
        <v>66</v>
      </c>
      <c r="E8885" s="0" t="n">
        <v>2033</v>
      </c>
      <c r="F8885" s="5" t="n">
        <v>47.1036416915259</v>
      </c>
      <c r="G8885" s="10" t="s">
        <v>4</v>
      </c>
    </row>
    <row r="8886" customFormat="false" ht="14.25" hidden="false" customHeight="false" outlineLevel="0" collapsed="false">
      <c r="A8886" s="0" t="s">
        <v>121</v>
      </c>
      <c r="B8886" s="0" t="s">
        <v>122</v>
      </c>
      <c r="C8886" s="0" t="s">
        <v>65</v>
      </c>
      <c r="D8886" s="0" t="s">
        <v>66</v>
      </c>
      <c r="E8886" s="0" t="n">
        <v>2034</v>
      </c>
      <c r="F8886" s="5" t="n">
        <v>45.5012450997035</v>
      </c>
      <c r="G8886" s="10" t="s">
        <v>4</v>
      </c>
    </row>
    <row r="8887" customFormat="false" ht="14.25" hidden="false" customHeight="false" outlineLevel="0" collapsed="false">
      <c r="A8887" s="0" t="s">
        <v>121</v>
      </c>
      <c r="B8887" s="0" t="s">
        <v>122</v>
      </c>
      <c r="C8887" s="0" t="s">
        <v>65</v>
      </c>
      <c r="D8887" s="0" t="s">
        <v>66</v>
      </c>
      <c r="E8887" s="0" t="n">
        <v>2035</v>
      </c>
      <c r="F8887" s="5" t="n">
        <v>44.0253258975995</v>
      </c>
      <c r="G8887" s="10" t="s">
        <v>4</v>
      </c>
    </row>
    <row r="8888" customFormat="false" ht="14.25" hidden="false" customHeight="false" outlineLevel="0" collapsed="false">
      <c r="A8888" s="0" t="s">
        <v>121</v>
      </c>
      <c r="B8888" s="0" t="s">
        <v>122</v>
      </c>
      <c r="C8888" s="0" t="s">
        <v>65</v>
      </c>
      <c r="D8888" s="0" t="s">
        <v>66</v>
      </c>
      <c r="E8888" s="0" t="n">
        <v>2036</v>
      </c>
      <c r="F8888" s="5" t="n">
        <v>42.9578861208401</v>
      </c>
      <c r="G8888" s="10" t="s">
        <v>4</v>
      </c>
    </row>
    <row r="8889" customFormat="false" ht="14.25" hidden="false" customHeight="false" outlineLevel="0" collapsed="false">
      <c r="A8889" s="0" t="s">
        <v>121</v>
      </c>
      <c r="B8889" s="0" t="s">
        <v>122</v>
      </c>
      <c r="C8889" s="0" t="s">
        <v>65</v>
      </c>
      <c r="D8889" s="0" t="s">
        <v>66</v>
      </c>
      <c r="E8889" s="0" t="n">
        <v>2037</v>
      </c>
      <c r="F8889" s="5" t="n">
        <v>42.0240277985412</v>
      </c>
      <c r="G8889" s="10" t="s">
        <v>4</v>
      </c>
    </row>
    <row r="8890" customFormat="false" ht="14.25" hidden="false" customHeight="false" outlineLevel="0" collapsed="false">
      <c r="A8890" s="0" t="s">
        <v>121</v>
      </c>
      <c r="B8890" s="0" t="s">
        <v>122</v>
      </c>
      <c r="C8890" s="0" t="s">
        <v>65</v>
      </c>
      <c r="D8890" s="0" t="s">
        <v>66</v>
      </c>
      <c r="E8890" s="0" t="n">
        <v>2038</v>
      </c>
      <c r="F8890" s="5" t="n">
        <v>41.1749309861888</v>
      </c>
      <c r="G8890" s="10" t="s">
        <v>4</v>
      </c>
    </row>
    <row r="8891" customFormat="false" ht="14.25" hidden="false" customHeight="false" outlineLevel="0" collapsed="false">
      <c r="A8891" s="0" t="s">
        <v>121</v>
      </c>
      <c r="B8891" s="0" t="s">
        <v>122</v>
      </c>
      <c r="C8891" s="0" t="s">
        <v>65</v>
      </c>
      <c r="D8891" s="0" t="s">
        <v>66</v>
      </c>
      <c r="E8891" s="0" t="n">
        <v>2039</v>
      </c>
      <c r="F8891" s="5" t="n">
        <v>41.0940373566396</v>
      </c>
      <c r="G8891" s="10" t="s">
        <v>4</v>
      </c>
    </row>
    <row r="8892" customFormat="false" ht="14.25" hidden="false" customHeight="false" outlineLevel="0" collapsed="false">
      <c r="A8892" s="0" t="s">
        <v>121</v>
      </c>
      <c r="B8892" s="0" t="s">
        <v>122</v>
      </c>
      <c r="C8892" s="0" t="s">
        <v>65</v>
      </c>
      <c r="D8892" s="0" t="s">
        <v>66</v>
      </c>
      <c r="E8892" s="0" t="n">
        <v>2040</v>
      </c>
      <c r="F8892" s="5" t="n">
        <v>40.1354017093746</v>
      </c>
      <c r="G8892" s="10" t="s">
        <v>4</v>
      </c>
    </row>
    <row r="8893" customFormat="false" ht="14.25" hidden="false" customHeight="false" outlineLevel="0" collapsed="false">
      <c r="A8893" s="0" t="s">
        <v>121</v>
      </c>
      <c r="B8893" s="0" t="s">
        <v>122</v>
      </c>
      <c r="C8893" s="0" t="s">
        <v>65</v>
      </c>
      <c r="D8893" s="0" t="s">
        <v>67</v>
      </c>
      <c r="E8893" s="0" t="n">
        <v>2024</v>
      </c>
      <c r="F8893" s="5" t="n">
        <v>0</v>
      </c>
      <c r="G8893" s="10" t="s">
        <v>4</v>
      </c>
    </row>
    <row r="8894" customFormat="false" ht="14.25" hidden="false" customHeight="false" outlineLevel="0" collapsed="false">
      <c r="A8894" s="0" t="s">
        <v>121</v>
      </c>
      <c r="B8894" s="0" t="s">
        <v>122</v>
      </c>
      <c r="C8894" s="0" t="s">
        <v>65</v>
      </c>
      <c r="D8894" s="0" t="s">
        <v>67</v>
      </c>
      <c r="E8894" s="0" t="n">
        <v>2025</v>
      </c>
      <c r="F8894" s="5" t="n">
        <v>2.58743392159431</v>
      </c>
      <c r="G8894" s="10" t="s">
        <v>4</v>
      </c>
    </row>
    <row r="8895" customFormat="false" ht="14.25" hidden="false" customHeight="false" outlineLevel="0" collapsed="false">
      <c r="A8895" s="0" t="s">
        <v>121</v>
      </c>
      <c r="B8895" s="0" t="s">
        <v>122</v>
      </c>
      <c r="C8895" s="0" t="s">
        <v>65</v>
      </c>
      <c r="D8895" s="0" t="s">
        <v>67</v>
      </c>
      <c r="E8895" s="0" t="n">
        <v>2026</v>
      </c>
      <c r="F8895" s="5" t="n">
        <v>2.76714751243431</v>
      </c>
      <c r="G8895" s="10" t="s">
        <v>4</v>
      </c>
    </row>
    <row r="8896" customFormat="false" ht="14.25" hidden="false" customHeight="false" outlineLevel="0" collapsed="false">
      <c r="A8896" s="0" t="s">
        <v>121</v>
      </c>
      <c r="B8896" s="0" t="s">
        <v>122</v>
      </c>
      <c r="C8896" s="0" t="s">
        <v>65</v>
      </c>
      <c r="D8896" s="0" t="s">
        <v>67</v>
      </c>
      <c r="E8896" s="0" t="n">
        <v>2027</v>
      </c>
      <c r="F8896" s="5" t="n">
        <v>3.00648492482031</v>
      </c>
      <c r="G8896" s="10" t="s">
        <v>4</v>
      </c>
    </row>
    <row r="8897" customFormat="false" ht="14.25" hidden="false" customHeight="false" outlineLevel="0" collapsed="false">
      <c r="A8897" s="0" t="s">
        <v>121</v>
      </c>
      <c r="B8897" s="0" t="s">
        <v>122</v>
      </c>
      <c r="C8897" s="0" t="s">
        <v>65</v>
      </c>
      <c r="D8897" s="0" t="s">
        <v>67</v>
      </c>
      <c r="E8897" s="0" t="n">
        <v>2028</v>
      </c>
      <c r="F8897" s="5" t="n">
        <v>3.30603458683431</v>
      </c>
      <c r="G8897" s="10" t="s">
        <v>4</v>
      </c>
    </row>
    <row r="8898" customFormat="false" ht="14.25" hidden="false" customHeight="false" outlineLevel="0" collapsed="false">
      <c r="A8898" s="0" t="s">
        <v>121</v>
      </c>
      <c r="B8898" s="0" t="s">
        <v>122</v>
      </c>
      <c r="C8898" s="0" t="s">
        <v>65</v>
      </c>
      <c r="D8898" s="0" t="s">
        <v>67</v>
      </c>
      <c r="E8898" s="0" t="n">
        <v>2029</v>
      </c>
      <c r="F8898" s="5" t="n">
        <v>3.59508998364231</v>
      </c>
      <c r="G8898" s="10" t="s">
        <v>4</v>
      </c>
    </row>
    <row r="8899" customFormat="false" ht="14.25" hidden="false" customHeight="false" outlineLevel="0" collapsed="false">
      <c r="A8899" s="0" t="s">
        <v>121</v>
      </c>
      <c r="B8899" s="0" t="s">
        <v>122</v>
      </c>
      <c r="C8899" s="0" t="s">
        <v>65</v>
      </c>
      <c r="D8899" s="0" t="s">
        <v>67</v>
      </c>
      <c r="E8899" s="0" t="n">
        <v>2030</v>
      </c>
      <c r="F8899" s="5" t="n">
        <v>3.84624622147431</v>
      </c>
      <c r="G8899" s="10" t="s">
        <v>4</v>
      </c>
    </row>
    <row r="8900" customFormat="false" ht="14.25" hidden="false" customHeight="false" outlineLevel="0" collapsed="false">
      <c r="A8900" s="0" t="s">
        <v>121</v>
      </c>
      <c r="B8900" s="0" t="s">
        <v>122</v>
      </c>
      <c r="C8900" s="0" t="s">
        <v>65</v>
      </c>
      <c r="D8900" s="0" t="s">
        <v>67</v>
      </c>
      <c r="E8900" s="0" t="n">
        <v>2031</v>
      </c>
      <c r="F8900" s="5" t="n">
        <v>4.13922331795431</v>
      </c>
      <c r="G8900" s="10" t="s">
        <v>4</v>
      </c>
    </row>
    <row r="8901" customFormat="false" ht="14.25" hidden="false" customHeight="false" outlineLevel="0" collapsed="false">
      <c r="A8901" s="0" t="s">
        <v>121</v>
      </c>
      <c r="B8901" s="0" t="s">
        <v>122</v>
      </c>
      <c r="C8901" s="0" t="s">
        <v>65</v>
      </c>
      <c r="D8901" s="0" t="s">
        <v>67</v>
      </c>
      <c r="E8901" s="0" t="n">
        <v>2032</v>
      </c>
      <c r="F8901" s="5" t="n">
        <v>4.43017652237031</v>
      </c>
      <c r="G8901" s="10" t="s">
        <v>4</v>
      </c>
    </row>
    <row r="8902" customFormat="false" ht="14.25" hidden="false" customHeight="false" outlineLevel="0" collapsed="false">
      <c r="A8902" s="0" t="s">
        <v>121</v>
      </c>
      <c r="B8902" s="0" t="s">
        <v>122</v>
      </c>
      <c r="C8902" s="0" t="s">
        <v>65</v>
      </c>
      <c r="D8902" s="0" t="s">
        <v>67</v>
      </c>
      <c r="E8902" s="0" t="n">
        <v>2033</v>
      </c>
      <c r="F8902" s="5" t="n">
        <v>4.76957982523432</v>
      </c>
      <c r="G8902" s="10" t="s">
        <v>4</v>
      </c>
    </row>
    <row r="8903" customFormat="false" ht="14.25" hidden="false" customHeight="false" outlineLevel="0" collapsed="false">
      <c r="A8903" s="0" t="s">
        <v>121</v>
      </c>
      <c r="B8903" s="0" t="s">
        <v>122</v>
      </c>
      <c r="C8903" s="0" t="s">
        <v>65</v>
      </c>
      <c r="D8903" s="0" t="s">
        <v>67</v>
      </c>
      <c r="E8903" s="0" t="n">
        <v>2034</v>
      </c>
      <c r="F8903" s="5" t="n">
        <v>5.09057851401832</v>
      </c>
      <c r="G8903" s="10" t="s">
        <v>4</v>
      </c>
    </row>
    <row r="8904" customFormat="false" ht="14.25" hidden="false" customHeight="false" outlineLevel="0" collapsed="false">
      <c r="A8904" s="0" t="s">
        <v>121</v>
      </c>
      <c r="B8904" s="0" t="s">
        <v>122</v>
      </c>
      <c r="C8904" s="0" t="s">
        <v>65</v>
      </c>
      <c r="D8904" s="0" t="s">
        <v>67</v>
      </c>
      <c r="E8904" s="0" t="n">
        <v>2035</v>
      </c>
      <c r="F8904" s="5" t="n">
        <v>5.46712462633431</v>
      </c>
      <c r="G8904" s="10" t="s">
        <v>4</v>
      </c>
    </row>
    <row r="8905" customFormat="false" ht="14.25" hidden="false" customHeight="false" outlineLevel="0" collapsed="false">
      <c r="A8905" s="0" t="s">
        <v>121</v>
      </c>
      <c r="B8905" s="0" t="s">
        <v>122</v>
      </c>
      <c r="C8905" s="0" t="s">
        <v>65</v>
      </c>
      <c r="D8905" s="0" t="s">
        <v>67</v>
      </c>
      <c r="E8905" s="0" t="n">
        <v>2036</v>
      </c>
      <c r="F8905" s="5" t="n">
        <v>5.86665482377431</v>
      </c>
      <c r="G8905" s="10" t="s">
        <v>4</v>
      </c>
    </row>
    <row r="8906" customFormat="false" ht="14.25" hidden="false" customHeight="false" outlineLevel="0" collapsed="false">
      <c r="A8906" s="0" t="s">
        <v>121</v>
      </c>
      <c r="B8906" s="0" t="s">
        <v>122</v>
      </c>
      <c r="C8906" s="0" t="s">
        <v>65</v>
      </c>
      <c r="D8906" s="0" t="s">
        <v>67</v>
      </c>
      <c r="E8906" s="0" t="n">
        <v>2037</v>
      </c>
      <c r="F8906" s="5" t="n">
        <v>6.29177021649831</v>
      </c>
      <c r="G8906" s="10" t="s">
        <v>4</v>
      </c>
    </row>
    <row r="8907" customFormat="false" ht="14.25" hidden="false" customHeight="false" outlineLevel="0" collapsed="false">
      <c r="A8907" s="0" t="s">
        <v>121</v>
      </c>
      <c r="B8907" s="0" t="s">
        <v>122</v>
      </c>
      <c r="C8907" s="0" t="s">
        <v>65</v>
      </c>
      <c r="D8907" s="0" t="s">
        <v>67</v>
      </c>
      <c r="E8907" s="0" t="n">
        <v>2038</v>
      </c>
      <c r="F8907" s="5" t="n">
        <v>6.69321837499432</v>
      </c>
      <c r="G8907" s="10" t="s">
        <v>4</v>
      </c>
    </row>
    <row r="8908" customFormat="false" ht="14.25" hidden="false" customHeight="false" outlineLevel="0" collapsed="false">
      <c r="A8908" s="0" t="s">
        <v>121</v>
      </c>
      <c r="B8908" s="0" t="s">
        <v>122</v>
      </c>
      <c r="C8908" s="0" t="s">
        <v>65</v>
      </c>
      <c r="D8908" s="0" t="s">
        <v>67</v>
      </c>
      <c r="E8908" s="0" t="n">
        <v>2039</v>
      </c>
      <c r="F8908" s="5" t="n">
        <v>7.14155021356431</v>
      </c>
      <c r="G8908" s="10" t="s">
        <v>4</v>
      </c>
    </row>
    <row r="8909" customFormat="false" ht="14.25" hidden="false" customHeight="false" outlineLevel="0" collapsed="false">
      <c r="A8909" s="0" t="s">
        <v>121</v>
      </c>
      <c r="B8909" s="0" t="s">
        <v>122</v>
      </c>
      <c r="C8909" s="0" t="s">
        <v>65</v>
      </c>
      <c r="D8909" s="0" t="s">
        <v>67</v>
      </c>
      <c r="E8909" s="0" t="n">
        <v>2040</v>
      </c>
      <c r="F8909" s="5" t="n">
        <v>7.67573444623431</v>
      </c>
      <c r="G8909" s="10" t="s">
        <v>4</v>
      </c>
    </row>
    <row r="8910" customFormat="false" ht="14.25" hidden="false" customHeight="false" outlineLevel="0" collapsed="false">
      <c r="A8910" s="0" t="s">
        <v>121</v>
      </c>
      <c r="B8910" s="0" t="s">
        <v>122</v>
      </c>
      <c r="C8910" s="0" t="s">
        <v>65</v>
      </c>
      <c r="D8910" s="0" t="s">
        <v>68</v>
      </c>
      <c r="E8910" s="0" t="n">
        <v>2024</v>
      </c>
      <c r="F8910" s="5" t="n">
        <v>0</v>
      </c>
      <c r="G8910" s="10" t="s">
        <v>4</v>
      </c>
    </row>
    <row r="8911" customFormat="false" ht="14.25" hidden="false" customHeight="false" outlineLevel="0" collapsed="false">
      <c r="A8911" s="0" t="s">
        <v>121</v>
      </c>
      <c r="B8911" s="0" t="s">
        <v>122</v>
      </c>
      <c r="C8911" s="0" t="s">
        <v>65</v>
      </c>
      <c r="D8911" s="0" t="s">
        <v>68</v>
      </c>
      <c r="E8911" s="0" t="n">
        <v>2025</v>
      </c>
      <c r="F8911" s="5" t="n">
        <v>13.582330297083</v>
      </c>
      <c r="G8911" s="10" t="s">
        <v>4</v>
      </c>
    </row>
    <row r="8912" customFormat="false" ht="14.25" hidden="false" customHeight="false" outlineLevel="0" collapsed="false">
      <c r="A8912" s="0" t="s">
        <v>121</v>
      </c>
      <c r="B8912" s="0" t="s">
        <v>122</v>
      </c>
      <c r="C8912" s="0" t="s">
        <v>65</v>
      </c>
      <c r="D8912" s="0" t="s">
        <v>68</v>
      </c>
      <c r="E8912" s="0" t="n">
        <v>2026</v>
      </c>
      <c r="F8912" s="5" t="n">
        <v>13.395599977083</v>
      </c>
      <c r="G8912" s="10" t="s">
        <v>4</v>
      </c>
    </row>
    <row r="8913" customFormat="false" ht="14.25" hidden="false" customHeight="false" outlineLevel="0" collapsed="false">
      <c r="A8913" s="0" t="s">
        <v>121</v>
      </c>
      <c r="B8913" s="0" t="s">
        <v>122</v>
      </c>
      <c r="C8913" s="0" t="s">
        <v>65</v>
      </c>
      <c r="D8913" s="0" t="s">
        <v>68</v>
      </c>
      <c r="E8913" s="0" t="n">
        <v>2027</v>
      </c>
      <c r="F8913" s="5" t="n">
        <v>13.406965400083</v>
      </c>
      <c r="G8913" s="10" t="s">
        <v>4</v>
      </c>
    </row>
    <row r="8914" customFormat="false" ht="14.25" hidden="false" customHeight="false" outlineLevel="0" collapsed="false">
      <c r="A8914" s="0" t="s">
        <v>121</v>
      </c>
      <c r="B8914" s="0" t="s">
        <v>122</v>
      </c>
      <c r="C8914" s="0" t="s">
        <v>65</v>
      </c>
      <c r="D8914" s="0" t="s">
        <v>68</v>
      </c>
      <c r="E8914" s="0" t="n">
        <v>2028</v>
      </c>
      <c r="F8914" s="5" t="n">
        <v>13.577808001083</v>
      </c>
      <c r="G8914" s="10" t="s">
        <v>4</v>
      </c>
    </row>
    <row r="8915" customFormat="false" ht="14.25" hidden="false" customHeight="false" outlineLevel="0" collapsed="false">
      <c r="A8915" s="0" t="s">
        <v>121</v>
      </c>
      <c r="B8915" s="0" t="s">
        <v>122</v>
      </c>
      <c r="C8915" s="0" t="s">
        <v>65</v>
      </c>
      <c r="D8915" s="0" t="s">
        <v>68</v>
      </c>
      <c r="E8915" s="0" t="n">
        <v>2029</v>
      </c>
      <c r="F8915" s="5" t="n">
        <v>13.684136653083</v>
      </c>
      <c r="G8915" s="10" t="s">
        <v>4</v>
      </c>
    </row>
    <row r="8916" customFormat="false" ht="14.25" hidden="false" customHeight="false" outlineLevel="0" collapsed="false">
      <c r="A8916" s="0" t="s">
        <v>121</v>
      </c>
      <c r="B8916" s="0" t="s">
        <v>122</v>
      </c>
      <c r="C8916" s="0" t="s">
        <v>65</v>
      </c>
      <c r="D8916" s="0" t="s">
        <v>68</v>
      </c>
      <c r="E8916" s="0" t="n">
        <v>2030</v>
      </c>
      <c r="F8916" s="5" t="n">
        <v>13.719040457083</v>
      </c>
      <c r="G8916" s="10" t="s">
        <v>4</v>
      </c>
    </row>
    <row r="8917" customFormat="false" ht="14.25" hidden="false" customHeight="false" outlineLevel="0" collapsed="false">
      <c r="A8917" s="0" t="s">
        <v>121</v>
      </c>
      <c r="B8917" s="0" t="s">
        <v>122</v>
      </c>
      <c r="C8917" s="0" t="s">
        <v>65</v>
      </c>
      <c r="D8917" s="0" t="s">
        <v>68</v>
      </c>
      <c r="E8917" s="0" t="n">
        <v>2031</v>
      </c>
      <c r="F8917" s="5" t="n">
        <v>13.817544073083</v>
      </c>
      <c r="G8917" s="10" t="s">
        <v>4</v>
      </c>
    </row>
    <row r="8918" customFormat="false" ht="14.25" hidden="false" customHeight="false" outlineLevel="0" collapsed="false">
      <c r="A8918" s="0" t="s">
        <v>121</v>
      </c>
      <c r="B8918" s="0" t="s">
        <v>122</v>
      </c>
      <c r="C8918" s="0" t="s">
        <v>65</v>
      </c>
      <c r="D8918" s="0" t="s">
        <v>68</v>
      </c>
      <c r="E8918" s="0" t="n">
        <v>2032</v>
      </c>
      <c r="F8918" s="5" t="n">
        <v>13.898108809083</v>
      </c>
      <c r="G8918" s="10" t="s">
        <v>4</v>
      </c>
    </row>
    <row r="8919" customFormat="false" ht="14.25" hidden="false" customHeight="false" outlineLevel="0" collapsed="false">
      <c r="A8919" s="0" t="s">
        <v>121</v>
      </c>
      <c r="B8919" s="0" t="s">
        <v>122</v>
      </c>
      <c r="C8919" s="0" t="s">
        <v>65</v>
      </c>
      <c r="D8919" s="0" t="s">
        <v>68</v>
      </c>
      <c r="E8919" s="0" t="n">
        <v>2033</v>
      </c>
      <c r="F8919" s="5" t="n">
        <v>14.117333417083</v>
      </c>
      <c r="G8919" s="10" t="s">
        <v>4</v>
      </c>
    </row>
    <row r="8920" customFormat="false" ht="14.25" hidden="false" customHeight="false" outlineLevel="0" collapsed="false">
      <c r="A8920" s="0" t="s">
        <v>121</v>
      </c>
      <c r="B8920" s="0" t="s">
        <v>122</v>
      </c>
      <c r="C8920" s="0" t="s">
        <v>65</v>
      </c>
      <c r="D8920" s="0" t="s">
        <v>68</v>
      </c>
      <c r="E8920" s="0" t="n">
        <v>2034</v>
      </c>
      <c r="F8920" s="5" t="n">
        <v>14.260665673083</v>
      </c>
      <c r="G8920" s="10" t="s">
        <v>4</v>
      </c>
    </row>
    <row r="8921" customFormat="false" ht="14.25" hidden="false" customHeight="false" outlineLevel="0" collapsed="false">
      <c r="A8921" s="0" t="s">
        <v>121</v>
      </c>
      <c r="B8921" s="0" t="s">
        <v>122</v>
      </c>
      <c r="C8921" s="0" t="s">
        <v>65</v>
      </c>
      <c r="D8921" s="0" t="s">
        <v>68</v>
      </c>
      <c r="E8921" s="0" t="n">
        <v>2035</v>
      </c>
      <c r="F8921" s="5" t="n">
        <v>14.542235137083</v>
      </c>
      <c r="G8921" s="10" t="s">
        <v>4</v>
      </c>
    </row>
    <row r="8922" customFormat="false" ht="14.25" hidden="false" customHeight="false" outlineLevel="0" collapsed="false">
      <c r="A8922" s="0" t="s">
        <v>121</v>
      </c>
      <c r="B8922" s="0" t="s">
        <v>122</v>
      </c>
      <c r="C8922" s="0" t="s">
        <v>65</v>
      </c>
      <c r="D8922" s="0" t="s">
        <v>68</v>
      </c>
      <c r="E8922" s="0" t="n">
        <v>2036</v>
      </c>
      <c r="F8922" s="5" t="n">
        <v>14.857393057083</v>
      </c>
      <c r="G8922" s="10" t="s">
        <v>4</v>
      </c>
    </row>
    <row r="8923" customFormat="false" ht="14.25" hidden="false" customHeight="false" outlineLevel="0" collapsed="false">
      <c r="A8923" s="0" t="s">
        <v>121</v>
      </c>
      <c r="B8923" s="0" t="s">
        <v>122</v>
      </c>
      <c r="C8923" s="0" t="s">
        <v>65</v>
      </c>
      <c r="D8923" s="0" t="s">
        <v>68</v>
      </c>
      <c r="E8923" s="0" t="n">
        <v>2037</v>
      </c>
      <c r="F8923" s="5" t="n">
        <v>15.147788569083</v>
      </c>
      <c r="G8923" s="10" t="s">
        <v>4</v>
      </c>
    </row>
    <row r="8924" customFormat="false" ht="14.25" hidden="false" customHeight="false" outlineLevel="0" collapsed="false">
      <c r="A8924" s="0" t="s">
        <v>121</v>
      </c>
      <c r="B8924" s="0" t="s">
        <v>122</v>
      </c>
      <c r="C8924" s="0" t="s">
        <v>65</v>
      </c>
      <c r="D8924" s="0" t="s">
        <v>68</v>
      </c>
      <c r="E8924" s="0" t="n">
        <v>2038</v>
      </c>
      <c r="F8924" s="5" t="n">
        <v>15.413421673083</v>
      </c>
      <c r="G8924" s="10" t="s">
        <v>4</v>
      </c>
    </row>
    <row r="8925" customFormat="false" ht="14.25" hidden="false" customHeight="false" outlineLevel="0" collapsed="false">
      <c r="A8925" s="0" t="s">
        <v>121</v>
      </c>
      <c r="B8925" s="0" t="s">
        <v>122</v>
      </c>
      <c r="C8925" s="0" t="s">
        <v>65</v>
      </c>
      <c r="D8925" s="0" t="s">
        <v>68</v>
      </c>
      <c r="E8925" s="0" t="n">
        <v>2039</v>
      </c>
      <c r="F8925" s="5" t="n">
        <v>15.707193877083</v>
      </c>
      <c r="G8925" s="10" t="s">
        <v>4</v>
      </c>
    </row>
    <row r="8926" customFormat="false" ht="14.25" hidden="false" customHeight="false" outlineLevel="0" collapsed="false">
      <c r="A8926" s="0" t="s">
        <v>121</v>
      </c>
      <c r="B8926" s="0" t="s">
        <v>122</v>
      </c>
      <c r="C8926" s="0" t="s">
        <v>65</v>
      </c>
      <c r="D8926" s="0" t="s">
        <v>68</v>
      </c>
      <c r="E8926" s="0" t="n">
        <v>2040</v>
      </c>
      <c r="F8926" s="5" t="n">
        <v>16.163047297083</v>
      </c>
      <c r="G8926" s="10" t="s">
        <v>4</v>
      </c>
    </row>
    <row r="8927" customFormat="false" ht="14.25" hidden="false" customHeight="false" outlineLevel="0" collapsed="false">
      <c r="A8927" s="0" t="s">
        <v>121</v>
      </c>
      <c r="B8927" s="0" t="s">
        <v>122</v>
      </c>
      <c r="C8927" s="0" t="s">
        <v>65</v>
      </c>
      <c r="D8927" s="0" t="s">
        <v>69</v>
      </c>
      <c r="E8927" s="0" t="n">
        <v>2024</v>
      </c>
      <c r="F8927" s="5" t="n">
        <v>0</v>
      </c>
      <c r="G8927" s="10" t="s">
        <v>4</v>
      </c>
    </row>
    <row r="8928" customFormat="false" ht="14.25" hidden="false" customHeight="false" outlineLevel="0" collapsed="false">
      <c r="A8928" s="0" t="s">
        <v>121</v>
      </c>
      <c r="B8928" s="0" t="s">
        <v>122</v>
      </c>
      <c r="C8928" s="0" t="s">
        <v>65</v>
      </c>
      <c r="D8928" s="0" t="s">
        <v>69</v>
      </c>
      <c r="E8928" s="0" t="n">
        <v>2025</v>
      </c>
      <c r="F8928" s="5" t="n">
        <v>-0.118251243074151</v>
      </c>
      <c r="G8928" s="10" t="s">
        <v>4</v>
      </c>
    </row>
    <row r="8929" customFormat="false" ht="14.25" hidden="false" customHeight="false" outlineLevel="0" collapsed="false">
      <c r="A8929" s="0" t="s">
        <v>121</v>
      </c>
      <c r="B8929" s="0" t="s">
        <v>122</v>
      </c>
      <c r="C8929" s="0" t="s">
        <v>65</v>
      </c>
      <c r="D8929" s="0" t="s">
        <v>69</v>
      </c>
      <c r="E8929" s="0" t="n">
        <v>2026</v>
      </c>
      <c r="F8929" s="5" t="n">
        <v>-0.51043843146734</v>
      </c>
      <c r="G8929" s="10" t="s">
        <v>4</v>
      </c>
    </row>
    <row r="8930" customFormat="false" ht="14.25" hidden="false" customHeight="false" outlineLevel="0" collapsed="false">
      <c r="A8930" s="0" t="s">
        <v>121</v>
      </c>
      <c r="B8930" s="0" t="s">
        <v>122</v>
      </c>
      <c r="C8930" s="0" t="s">
        <v>65</v>
      </c>
      <c r="D8930" s="0" t="s">
        <v>69</v>
      </c>
      <c r="E8930" s="0" t="n">
        <v>2027</v>
      </c>
      <c r="F8930" s="5" t="n">
        <v>-0.634739568996022</v>
      </c>
      <c r="G8930" s="10" t="s">
        <v>4</v>
      </c>
    </row>
    <row r="8931" customFormat="false" ht="14.25" hidden="false" customHeight="false" outlineLevel="0" collapsed="false">
      <c r="A8931" s="0" t="s">
        <v>121</v>
      </c>
      <c r="B8931" s="0" t="s">
        <v>122</v>
      </c>
      <c r="C8931" s="0" t="s">
        <v>65</v>
      </c>
      <c r="D8931" s="0" t="s">
        <v>69</v>
      </c>
      <c r="E8931" s="0" t="n">
        <v>2028</v>
      </c>
      <c r="F8931" s="5" t="n">
        <v>-0.794352440147529</v>
      </c>
      <c r="G8931" s="10" t="s">
        <v>4</v>
      </c>
    </row>
    <row r="8932" customFormat="false" ht="14.25" hidden="false" customHeight="false" outlineLevel="0" collapsed="false">
      <c r="A8932" s="0" t="s">
        <v>121</v>
      </c>
      <c r="B8932" s="0" t="s">
        <v>122</v>
      </c>
      <c r="C8932" s="0" t="s">
        <v>65</v>
      </c>
      <c r="D8932" s="0" t="s">
        <v>69</v>
      </c>
      <c r="E8932" s="0" t="n">
        <v>2029</v>
      </c>
      <c r="F8932" s="5" t="n">
        <v>-0.865288789027325</v>
      </c>
      <c r="G8932" s="10" t="s">
        <v>4</v>
      </c>
    </row>
    <row r="8933" customFormat="false" ht="14.25" hidden="false" customHeight="false" outlineLevel="0" collapsed="false">
      <c r="A8933" s="0" t="s">
        <v>121</v>
      </c>
      <c r="B8933" s="0" t="s">
        <v>122</v>
      </c>
      <c r="C8933" s="0" t="s">
        <v>65</v>
      </c>
      <c r="D8933" s="0" t="s">
        <v>69</v>
      </c>
      <c r="E8933" s="0" t="n">
        <v>2030</v>
      </c>
      <c r="F8933" s="5" t="n">
        <v>-1.06694459522338</v>
      </c>
      <c r="G8933" s="10" t="s">
        <v>4</v>
      </c>
    </row>
    <row r="8934" customFormat="false" ht="14.25" hidden="false" customHeight="false" outlineLevel="0" collapsed="false">
      <c r="A8934" s="0" t="s">
        <v>121</v>
      </c>
      <c r="B8934" s="0" t="s">
        <v>122</v>
      </c>
      <c r="C8934" s="0" t="s">
        <v>65</v>
      </c>
      <c r="D8934" s="0" t="s">
        <v>69</v>
      </c>
      <c r="E8934" s="0" t="n">
        <v>2031</v>
      </c>
      <c r="F8934" s="5" t="n">
        <v>-1.09307266247655</v>
      </c>
      <c r="G8934" s="10" t="s">
        <v>4</v>
      </c>
    </row>
    <row r="8935" customFormat="false" ht="14.25" hidden="false" customHeight="false" outlineLevel="0" collapsed="false">
      <c r="A8935" s="0" t="s">
        <v>121</v>
      </c>
      <c r="B8935" s="0" t="s">
        <v>122</v>
      </c>
      <c r="C8935" s="0" t="s">
        <v>65</v>
      </c>
      <c r="D8935" s="0" t="s">
        <v>69</v>
      </c>
      <c r="E8935" s="0" t="n">
        <v>2032</v>
      </c>
      <c r="F8935" s="5" t="n">
        <v>-1.0251241133698</v>
      </c>
      <c r="G8935" s="10" t="s">
        <v>4</v>
      </c>
    </row>
    <row r="8936" customFormat="false" ht="14.25" hidden="false" customHeight="false" outlineLevel="0" collapsed="false">
      <c r="A8936" s="0" t="s">
        <v>121</v>
      </c>
      <c r="B8936" s="0" t="s">
        <v>122</v>
      </c>
      <c r="C8936" s="0" t="s">
        <v>65</v>
      </c>
      <c r="D8936" s="0" t="s">
        <v>69</v>
      </c>
      <c r="E8936" s="0" t="n">
        <v>2033</v>
      </c>
      <c r="F8936" s="5" t="n">
        <v>-0.96267123978552</v>
      </c>
      <c r="G8936" s="10" t="s">
        <v>4</v>
      </c>
    </row>
    <row r="8937" customFormat="false" ht="14.25" hidden="false" customHeight="false" outlineLevel="0" collapsed="false">
      <c r="A8937" s="0" t="s">
        <v>121</v>
      </c>
      <c r="B8937" s="0" t="s">
        <v>122</v>
      </c>
      <c r="C8937" s="0" t="s">
        <v>65</v>
      </c>
      <c r="D8937" s="0" t="s">
        <v>69</v>
      </c>
      <c r="E8937" s="0" t="n">
        <v>2034</v>
      </c>
      <c r="F8937" s="5" t="n">
        <v>-1.16834021920165</v>
      </c>
      <c r="G8937" s="10" t="s">
        <v>4</v>
      </c>
    </row>
    <row r="8938" customFormat="false" ht="14.25" hidden="false" customHeight="false" outlineLevel="0" collapsed="false">
      <c r="A8938" s="0" t="s">
        <v>121</v>
      </c>
      <c r="B8938" s="0" t="s">
        <v>122</v>
      </c>
      <c r="C8938" s="0" t="s">
        <v>65</v>
      </c>
      <c r="D8938" s="0" t="s">
        <v>69</v>
      </c>
      <c r="E8938" s="0" t="n">
        <v>2035</v>
      </c>
      <c r="F8938" s="5" t="n">
        <v>-1.36042200289194</v>
      </c>
      <c r="G8938" s="10" t="s">
        <v>4</v>
      </c>
    </row>
    <row r="8939" customFormat="false" ht="14.25" hidden="false" customHeight="false" outlineLevel="0" collapsed="false">
      <c r="A8939" s="0" t="s">
        <v>121</v>
      </c>
      <c r="B8939" s="0" t="s">
        <v>122</v>
      </c>
      <c r="C8939" s="0" t="s">
        <v>65</v>
      </c>
      <c r="D8939" s="0" t="s">
        <v>69</v>
      </c>
      <c r="E8939" s="0" t="n">
        <v>2036</v>
      </c>
      <c r="F8939" s="5" t="n">
        <v>-1.4722158173109</v>
      </c>
      <c r="G8939" s="10" t="s">
        <v>4</v>
      </c>
    </row>
    <row r="8940" customFormat="false" ht="14.25" hidden="false" customHeight="false" outlineLevel="0" collapsed="false">
      <c r="A8940" s="0" t="s">
        <v>121</v>
      </c>
      <c r="B8940" s="0" t="s">
        <v>122</v>
      </c>
      <c r="C8940" s="0" t="s">
        <v>65</v>
      </c>
      <c r="D8940" s="0" t="s">
        <v>69</v>
      </c>
      <c r="E8940" s="0" t="n">
        <v>2037</v>
      </c>
      <c r="F8940" s="5" t="n">
        <v>-1.66329594506406</v>
      </c>
      <c r="G8940" s="10" t="s">
        <v>4</v>
      </c>
    </row>
    <row r="8941" customFormat="false" ht="14.25" hidden="false" customHeight="false" outlineLevel="0" collapsed="false">
      <c r="A8941" s="0" t="s">
        <v>121</v>
      </c>
      <c r="B8941" s="0" t="s">
        <v>122</v>
      </c>
      <c r="C8941" s="0" t="s">
        <v>65</v>
      </c>
      <c r="D8941" s="0" t="s">
        <v>69</v>
      </c>
      <c r="E8941" s="0" t="n">
        <v>2038</v>
      </c>
      <c r="F8941" s="5" t="n">
        <v>-1.87142177579062</v>
      </c>
      <c r="G8941" s="10" t="s">
        <v>4</v>
      </c>
    </row>
    <row r="8942" customFormat="false" ht="14.25" hidden="false" customHeight="false" outlineLevel="0" collapsed="false">
      <c r="A8942" s="0" t="s">
        <v>121</v>
      </c>
      <c r="B8942" s="0" t="s">
        <v>122</v>
      </c>
      <c r="C8942" s="0" t="s">
        <v>65</v>
      </c>
      <c r="D8942" s="0" t="s">
        <v>69</v>
      </c>
      <c r="E8942" s="0" t="n">
        <v>2039</v>
      </c>
      <c r="F8942" s="5" t="n">
        <v>-2.07178946077486</v>
      </c>
      <c r="G8942" s="10" t="s">
        <v>4</v>
      </c>
    </row>
    <row r="8943" customFormat="false" ht="14.25" hidden="false" customHeight="false" outlineLevel="0" collapsed="false">
      <c r="A8943" s="0" t="s">
        <v>121</v>
      </c>
      <c r="B8943" s="0" t="s">
        <v>122</v>
      </c>
      <c r="C8943" s="0" t="s">
        <v>65</v>
      </c>
      <c r="D8943" s="0" t="s">
        <v>69</v>
      </c>
      <c r="E8943" s="0" t="n">
        <v>2040</v>
      </c>
      <c r="F8943" s="5" t="n">
        <v>-2.15660876198183</v>
      </c>
      <c r="G8943" s="10" t="s">
        <v>4</v>
      </c>
    </row>
    <row r="8944" customFormat="false" ht="14.25" hidden="false" customHeight="false" outlineLevel="0" collapsed="false">
      <c r="A8944" s="0" t="s">
        <v>121</v>
      </c>
      <c r="B8944" s="0" t="s">
        <v>122</v>
      </c>
      <c r="C8944" s="0" t="s">
        <v>65</v>
      </c>
      <c r="D8944" s="0" t="s">
        <v>70</v>
      </c>
      <c r="E8944" s="0" t="n">
        <v>2024</v>
      </c>
      <c r="F8944" s="5" t="n">
        <v>0</v>
      </c>
      <c r="G8944" s="10" t="s">
        <v>4</v>
      </c>
    </row>
    <row r="8945" customFormat="false" ht="14.25" hidden="false" customHeight="false" outlineLevel="0" collapsed="false">
      <c r="A8945" s="0" t="s">
        <v>121</v>
      </c>
      <c r="B8945" s="0" t="s">
        <v>122</v>
      </c>
      <c r="C8945" s="0" t="s">
        <v>65</v>
      </c>
      <c r="D8945" s="0" t="s">
        <v>70</v>
      </c>
      <c r="E8945" s="0" t="n">
        <v>2025</v>
      </c>
      <c r="F8945" s="5" t="n">
        <v>191.548902285029</v>
      </c>
      <c r="G8945" s="10" t="s">
        <v>4</v>
      </c>
    </row>
    <row r="8946" customFormat="false" ht="14.25" hidden="false" customHeight="false" outlineLevel="0" collapsed="false">
      <c r="A8946" s="0" t="s">
        <v>121</v>
      </c>
      <c r="B8946" s="0" t="s">
        <v>122</v>
      </c>
      <c r="C8946" s="0" t="s">
        <v>65</v>
      </c>
      <c r="D8946" s="0" t="s">
        <v>70</v>
      </c>
      <c r="E8946" s="0" t="n">
        <v>2026</v>
      </c>
      <c r="F8946" s="5" t="n">
        <v>185.936390102697</v>
      </c>
      <c r="G8946" s="10" t="s">
        <v>4</v>
      </c>
    </row>
    <row r="8947" customFormat="false" ht="14.25" hidden="false" customHeight="false" outlineLevel="0" collapsed="false">
      <c r="A8947" s="0" t="s">
        <v>121</v>
      </c>
      <c r="B8947" s="0" t="s">
        <v>122</v>
      </c>
      <c r="C8947" s="0" t="s">
        <v>65</v>
      </c>
      <c r="D8947" s="0" t="s">
        <v>70</v>
      </c>
      <c r="E8947" s="0" t="n">
        <v>2027</v>
      </c>
      <c r="F8947" s="5" t="n">
        <v>182.045615562404</v>
      </c>
      <c r="G8947" s="10" t="s">
        <v>4</v>
      </c>
    </row>
    <row r="8948" customFormat="false" ht="14.25" hidden="false" customHeight="false" outlineLevel="0" collapsed="false">
      <c r="A8948" s="0" t="s">
        <v>121</v>
      </c>
      <c r="B8948" s="0" t="s">
        <v>122</v>
      </c>
      <c r="C8948" s="0" t="s">
        <v>65</v>
      </c>
      <c r="D8948" s="0" t="s">
        <v>70</v>
      </c>
      <c r="E8948" s="0" t="n">
        <v>2028</v>
      </c>
      <c r="F8948" s="5" t="n">
        <v>180.258128855442</v>
      </c>
      <c r="G8948" s="10" t="s">
        <v>4</v>
      </c>
    </row>
    <row r="8949" customFormat="false" ht="14.25" hidden="false" customHeight="false" outlineLevel="0" collapsed="false">
      <c r="A8949" s="0" t="s">
        <v>121</v>
      </c>
      <c r="B8949" s="0" t="s">
        <v>122</v>
      </c>
      <c r="C8949" s="0" t="s">
        <v>65</v>
      </c>
      <c r="D8949" s="0" t="s">
        <v>70</v>
      </c>
      <c r="E8949" s="0" t="n">
        <v>2029</v>
      </c>
      <c r="F8949" s="5" t="n">
        <v>179.221131957056</v>
      </c>
      <c r="G8949" s="10" t="s">
        <v>4</v>
      </c>
    </row>
    <row r="8950" customFormat="false" ht="14.25" hidden="false" customHeight="false" outlineLevel="0" collapsed="false">
      <c r="A8950" s="0" t="s">
        <v>121</v>
      </c>
      <c r="B8950" s="0" t="s">
        <v>122</v>
      </c>
      <c r="C8950" s="0" t="s">
        <v>65</v>
      </c>
      <c r="D8950" s="0" t="s">
        <v>70</v>
      </c>
      <c r="E8950" s="0" t="n">
        <v>2030</v>
      </c>
      <c r="F8950" s="5" t="n">
        <v>177.417658657843</v>
      </c>
      <c r="G8950" s="10" t="s">
        <v>4</v>
      </c>
    </row>
    <row r="8951" customFormat="false" ht="14.25" hidden="false" customHeight="false" outlineLevel="0" collapsed="false">
      <c r="A8951" s="0" t="s">
        <v>121</v>
      </c>
      <c r="B8951" s="0" t="s">
        <v>122</v>
      </c>
      <c r="C8951" s="0" t="s">
        <v>65</v>
      </c>
      <c r="D8951" s="0" t="s">
        <v>70</v>
      </c>
      <c r="E8951" s="0" t="n">
        <v>2031</v>
      </c>
      <c r="F8951" s="5" t="n">
        <v>175.567102261045</v>
      </c>
      <c r="G8951" s="10" t="s">
        <v>4</v>
      </c>
    </row>
    <row r="8952" customFormat="false" ht="14.25" hidden="false" customHeight="false" outlineLevel="0" collapsed="false">
      <c r="A8952" s="0" t="s">
        <v>121</v>
      </c>
      <c r="B8952" s="0" t="s">
        <v>122</v>
      </c>
      <c r="C8952" s="0" t="s">
        <v>65</v>
      </c>
      <c r="D8952" s="0" t="s">
        <v>70</v>
      </c>
      <c r="E8952" s="0" t="n">
        <v>2032</v>
      </c>
      <c r="F8952" s="5" t="n">
        <v>174.367357975376</v>
      </c>
      <c r="G8952" s="10" t="s">
        <v>4</v>
      </c>
    </row>
    <row r="8953" customFormat="false" ht="14.25" hidden="false" customHeight="false" outlineLevel="0" collapsed="false">
      <c r="A8953" s="0" t="s">
        <v>121</v>
      </c>
      <c r="B8953" s="0" t="s">
        <v>122</v>
      </c>
      <c r="C8953" s="0" t="s">
        <v>65</v>
      </c>
      <c r="D8953" s="0" t="s">
        <v>70</v>
      </c>
      <c r="E8953" s="0" t="n">
        <v>2033</v>
      </c>
      <c r="F8953" s="5" t="n">
        <v>174.278007321955</v>
      </c>
      <c r="G8953" s="10" t="s">
        <v>4</v>
      </c>
    </row>
    <row r="8954" customFormat="false" ht="14.25" hidden="false" customHeight="false" outlineLevel="0" collapsed="false">
      <c r="A8954" s="0" t="s">
        <v>121</v>
      </c>
      <c r="B8954" s="0" t="s">
        <v>122</v>
      </c>
      <c r="C8954" s="0" t="s">
        <v>65</v>
      </c>
      <c r="D8954" s="0" t="s">
        <v>70</v>
      </c>
      <c r="E8954" s="0" t="n">
        <v>2034</v>
      </c>
      <c r="F8954" s="5" t="n">
        <v>173.441737545413</v>
      </c>
      <c r="G8954" s="10" t="s">
        <v>4</v>
      </c>
    </row>
    <row r="8955" customFormat="false" ht="14.25" hidden="false" customHeight="false" outlineLevel="0" collapsed="false">
      <c r="A8955" s="0" t="s">
        <v>121</v>
      </c>
      <c r="B8955" s="0" t="s">
        <v>122</v>
      </c>
      <c r="C8955" s="0" t="s">
        <v>65</v>
      </c>
      <c r="D8955" s="0" t="s">
        <v>70</v>
      </c>
      <c r="E8955" s="0" t="n">
        <v>2035</v>
      </c>
      <c r="F8955" s="5" t="n">
        <v>173.021378337246</v>
      </c>
      <c r="G8955" s="10" t="s">
        <v>4</v>
      </c>
    </row>
    <row r="8956" customFormat="false" ht="14.25" hidden="false" customHeight="false" outlineLevel="0" collapsed="false">
      <c r="A8956" s="0" t="s">
        <v>121</v>
      </c>
      <c r="B8956" s="0" t="s">
        <v>122</v>
      </c>
      <c r="C8956" s="0" t="s">
        <v>65</v>
      </c>
      <c r="D8956" s="0" t="s">
        <v>70</v>
      </c>
      <c r="E8956" s="0" t="n">
        <v>2036</v>
      </c>
      <c r="F8956" s="5" t="n">
        <v>174.015097133192</v>
      </c>
      <c r="G8956" s="10" t="s">
        <v>4</v>
      </c>
    </row>
    <row r="8957" customFormat="false" ht="14.25" hidden="false" customHeight="false" outlineLevel="0" collapsed="false">
      <c r="A8957" s="0" t="s">
        <v>121</v>
      </c>
      <c r="B8957" s="0" t="s">
        <v>122</v>
      </c>
      <c r="C8957" s="0" t="s">
        <v>65</v>
      </c>
      <c r="D8957" s="0" t="s">
        <v>70</v>
      </c>
      <c r="E8957" s="0" t="n">
        <v>2037</v>
      </c>
      <c r="F8957" s="5" t="n">
        <v>175.196452932065</v>
      </c>
      <c r="G8957" s="10" t="s">
        <v>4</v>
      </c>
    </row>
    <row r="8958" customFormat="false" ht="14.25" hidden="false" customHeight="false" outlineLevel="0" collapsed="false">
      <c r="A8958" s="0" t="s">
        <v>121</v>
      </c>
      <c r="B8958" s="0" t="s">
        <v>122</v>
      </c>
      <c r="C8958" s="0" t="s">
        <v>65</v>
      </c>
      <c r="D8958" s="0" t="s">
        <v>70</v>
      </c>
      <c r="E8958" s="0" t="n">
        <v>2038</v>
      </c>
      <c r="F8958" s="5" t="n">
        <v>176.261000073821</v>
      </c>
      <c r="G8958" s="10" t="s">
        <v>4</v>
      </c>
    </row>
    <row r="8959" customFormat="false" ht="14.25" hidden="false" customHeight="false" outlineLevel="0" collapsed="false">
      <c r="A8959" s="0" t="s">
        <v>121</v>
      </c>
      <c r="B8959" s="0" t="s">
        <v>122</v>
      </c>
      <c r="C8959" s="0" t="s">
        <v>65</v>
      </c>
      <c r="D8959" s="0" t="s">
        <v>70</v>
      </c>
      <c r="E8959" s="0" t="n">
        <v>2039</v>
      </c>
      <c r="F8959" s="5" t="n">
        <v>177.128763646987</v>
      </c>
      <c r="G8959" s="10" t="s">
        <v>4</v>
      </c>
    </row>
    <row r="8960" customFormat="false" ht="14.25" hidden="false" customHeight="false" outlineLevel="0" collapsed="false">
      <c r="A8960" s="0" t="s">
        <v>121</v>
      </c>
      <c r="B8960" s="0" t="s">
        <v>122</v>
      </c>
      <c r="C8960" s="0" t="s">
        <v>65</v>
      </c>
      <c r="D8960" s="0" t="s">
        <v>70</v>
      </c>
      <c r="E8960" s="0" t="n">
        <v>2040</v>
      </c>
      <c r="F8960" s="5" t="n">
        <v>178.2556652589</v>
      </c>
      <c r="G8960" s="10" t="s">
        <v>4</v>
      </c>
    </row>
    <row r="8961" customFormat="false" ht="14.25" hidden="false" customHeight="false" outlineLevel="0" collapsed="false">
      <c r="A8961" s="0" t="s">
        <v>121</v>
      </c>
      <c r="B8961" s="0" t="s">
        <v>122</v>
      </c>
      <c r="C8961" s="0" t="s">
        <v>65</v>
      </c>
      <c r="D8961" s="0" t="s">
        <v>71</v>
      </c>
      <c r="E8961" s="0" t="n">
        <v>2024</v>
      </c>
      <c r="F8961" s="5" t="n">
        <v>0</v>
      </c>
      <c r="G8961" s="10" t="s">
        <v>4</v>
      </c>
    </row>
    <row r="8962" customFormat="false" ht="14.25" hidden="false" customHeight="false" outlineLevel="0" collapsed="false">
      <c r="A8962" s="0" t="s">
        <v>121</v>
      </c>
      <c r="B8962" s="0" t="s">
        <v>122</v>
      </c>
      <c r="C8962" s="0" t="s">
        <v>65</v>
      </c>
      <c r="D8962" s="0" t="s">
        <v>71</v>
      </c>
      <c r="E8962" s="0" t="n">
        <v>2025</v>
      </c>
      <c r="F8962" s="5" t="n">
        <v>273.87236301283</v>
      </c>
      <c r="G8962" s="10" t="s">
        <v>4</v>
      </c>
    </row>
    <row r="8963" customFormat="false" ht="14.25" hidden="false" customHeight="false" outlineLevel="0" collapsed="false">
      <c r="A8963" s="0" t="s">
        <v>121</v>
      </c>
      <c r="B8963" s="0" t="s">
        <v>122</v>
      </c>
      <c r="C8963" s="0" t="s">
        <v>65</v>
      </c>
      <c r="D8963" s="0" t="s">
        <v>71</v>
      </c>
      <c r="E8963" s="0" t="n">
        <v>2026</v>
      </c>
      <c r="F8963" s="5" t="n">
        <v>270.206311645821</v>
      </c>
      <c r="G8963" s="10" t="s">
        <v>4</v>
      </c>
    </row>
    <row r="8964" customFormat="false" ht="14.25" hidden="false" customHeight="false" outlineLevel="0" collapsed="false">
      <c r="A8964" s="0" t="s">
        <v>121</v>
      </c>
      <c r="B8964" s="0" t="s">
        <v>122</v>
      </c>
      <c r="C8964" s="0" t="s">
        <v>65</v>
      </c>
      <c r="D8964" s="0" t="s">
        <v>71</v>
      </c>
      <c r="E8964" s="0" t="n">
        <v>2027</v>
      </c>
      <c r="F8964" s="5" t="n">
        <v>269.283154853014</v>
      </c>
      <c r="G8964" s="10" t="s">
        <v>4</v>
      </c>
    </row>
    <row r="8965" customFormat="false" ht="14.25" hidden="false" customHeight="false" outlineLevel="0" collapsed="false">
      <c r="A8965" s="0" t="s">
        <v>121</v>
      </c>
      <c r="B8965" s="0" t="s">
        <v>122</v>
      </c>
      <c r="C8965" s="0" t="s">
        <v>65</v>
      </c>
      <c r="D8965" s="0" t="s">
        <v>71</v>
      </c>
      <c r="E8965" s="0" t="n">
        <v>2028</v>
      </c>
      <c r="F8965" s="5" t="n">
        <v>271.908210819027</v>
      </c>
      <c r="G8965" s="10" t="s">
        <v>4</v>
      </c>
    </row>
    <row r="8966" customFormat="false" ht="14.25" hidden="false" customHeight="false" outlineLevel="0" collapsed="false">
      <c r="A8966" s="0" t="s">
        <v>121</v>
      </c>
      <c r="B8966" s="0" t="s">
        <v>122</v>
      </c>
      <c r="C8966" s="0" t="s">
        <v>65</v>
      </c>
      <c r="D8966" s="0" t="s">
        <v>71</v>
      </c>
      <c r="E8966" s="0" t="n">
        <v>2029</v>
      </c>
      <c r="F8966" s="5" t="n">
        <v>272.315379377493</v>
      </c>
      <c r="G8966" s="10" t="s">
        <v>4</v>
      </c>
    </row>
    <row r="8967" customFormat="false" ht="14.25" hidden="false" customHeight="false" outlineLevel="0" collapsed="false">
      <c r="A8967" s="0" t="s">
        <v>121</v>
      </c>
      <c r="B8967" s="0" t="s">
        <v>122</v>
      </c>
      <c r="C8967" s="0" t="s">
        <v>65</v>
      </c>
      <c r="D8967" s="0" t="s">
        <v>71</v>
      </c>
      <c r="E8967" s="0" t="n">
        <v>2030</v>
      </c>
      <c r="F8967" s="5" t="n">
        <v>271.509140181136</v>
      </c>
      <c r="G8967" s="10" t="s">
        <v>4</v>
      </c>
    </row>
    <row r="8968" customFormat="false" ht="14.25" hidden="false" customHeight="false" outlineLevel="0" collapsed="false">
      <c r="A8968" s="0" t="s">
        <v>121</v>
      </c>
      <c r="B8968" s="0" t="s">
        <v>122</v>
      </c>
      <c r="C8968" s="0" t="s">
        <v>65</v>
      </c>
      <c r="D8968" s="0" t="s">
        <v>71</v>
      </c>
      <c r="E8968" s="0" t="n">
        <v>2031</v>
      </c>
      <c r="F8968" s="5" t="n">
        <v>270.934464689966</v>
      </c>
      <c r="G8968" s="10" t="s">
        <v>4</v>
      </c>
    </row>
    <row r="8969" customFormat="false" ht="14.25" hidden="false" customHeight="false" outlineLevel="0" collapsed="false">
      <c r="A8969" s="0" t="s">
        <v>121</v>
      </c>
      <c r="B8969" s="0" t="s">
        <v>122</v>
      </c>
      <c r="C8969" s="0" t="s">
        <v>65</v>
      </c>
      <c r="D8969" s="0" t="s">
        <v>71</v>
      </c>
      <c r="E8969" s="0" t="n">
        <v>2032</v>
      </c>
      <c r="F8969" s="5" t="n">
        <v>270.538798926202</v>
      </c>
      <c r="G8969" s="10" t="s">
        <v>4</v>
      </c>
    </row>
    <row r="8970" customFormat="false" ht="14.25" hidden="false" customHeight="false" outlineLevel="0" collapsed="false">
      <c r="A8970" s="0" t="s">
        <v>121</v>
      </c>
      <c r="B8970" s="0" t="s">
        <v>122</v>
      </c>
      <c r="C8970" s="0" t="s">
        <v>65</v>
      </c>
      <c r="D8970" s="0" t="s">
        <v>71</v>
      </c>
      <c r="E8970" s="0" t="n">
        <v>2033</v>
      </c>
      <c r="F8970" s="5" t="n">
        <v>272.225242333567</v>
      </c>
      <c r="G8970" s="10" t="s">
        <v>4</v>
      </c>
    </row>
    <row r="8971" customFormat="false" ht="14.25" hidden="false" customHeight="false" outlineLevel="0" collapsed="false">
      <c r="A8971" s="0" t="s">
        <v>121</v>
      </c>
      <c r="B8971" s="0" t="s">
        <v>122</v>
      </c>
      <c r="C8971" s="0" t="s">
        <v>65</v>
      </c>
      <c r="D8971" s="0" t="s">
        <v>71</v>
      </c>
      <c r="E8971" s="0" t="n">
        <v>2034</v>
      </c>
      <c r="F8971" s="5" t="n">
        <v>272.721921071771</v>
      </c>
      <c r="G8971" s="10" t="s">
        <v>4</v>
      </c>
    </row>
    <row r="8972" customFormat="false" ht="14.25" hidden="false" customHeight="false" outlineLevel="0" collapsed="false">
      <c r="A8972" s="0" t="s">
        <v>121</v>
      </c>
      <c r="B8972" s="0" t="s">
        <v>122</v>
      </c>
      <c r="C8972" s="0" t="s">
        <v>65</v>
      </c>
      <c r="D8972" s="0" t="s">
        <v>71</v>
      </c>
      <c r="E8972" s="0" t="n">
        <v>2035</v>
      </c>
      <c r="F8972" s="5" t="n">
        <v>273.866173749725</v>
      </c>
      <c r="G8972" s="10" t="s">
        <v>4</v>
      </c>
    </row>
    <row r="8973" customFormat="false" ht="14.25" hidden="false" customHeight="false" outlineLevel="0" collapsed="false">
      <c r="A8973" s="0" t="s">
        <v>121</v>
      </c>
      <c r="B8973" s="0" t="s">
        <v>122</v>
      </c>
      <c r="C8973" s="0" t="s">
        <v>65</v>
      </c>
      <c r="D8973" s="0" t="s">
        <v>71</v>
      </c>
      <c r="E8973" s="0" t="n">
        <v>2036</v>
      </c>
      <c r="F8973" s="5" t="n">
        <v>277.336578825133</v>
      </c>
      <c r="G8973" s="10" t="s">
        <v>4</v>
      </c>
    </row>
    <row r="8974" customFormat="false" ht="14.25" hidden="false" customHeight="false" outlineLevel="0" collapsed="false">
      <c r="A8974" s="0" t="s">
        <v>121</v>
      </c>
      <c r="B8974" s="0" t="s">
        <v>122</v>
      </c>
      <c r="C8974" s="0" t="s">
        <v>65</v>
      </c>
      <c r="D8974" s="0" t="s">
        <v>71</v>
      </c>
      <c r="E8974" s="0" t="n">
        <v>2037</v>
      </c>
      <c r="F8974" s="5" t="n">
        <v>280.734724165477</v>
      </c>
      <c r="G8974" s="10" t="s">
        <v>4</v>
      </c>
    </row>
    <row r="8975" customFormat="false" ht="14.25" hidden="false" customHeight="false" outlineLevel="0" collapsed="false">
      <c r="A8975" s="0" t="s">
        <v>121</v>
      </c>
      <c r="B8975" s="0" t="s">
        <v>122</v>
      </c>
      <c r="C8975" s="0" t="s">
        <v>65</v>
      </c>
      <c r="D8975" s="0" t="s">
        <v>71</v>
      </c>
      <c r="E8975" s="0" t="n">
        <v>2038</v>
      </c>
      <c r="F8975" s="5" t="n">
        <v>284.14650157465</v>
      </c>
      <c r="G8975" s="10" t="s">
        <v>4</v>
      </c>
    </row>
    <row r="8976" customFormat="false" ht="14.25" hidden="false" customHeight="false" outlineLevel="0" collapsed="false">
      <c r="A8976" s="0" t="s">
        <v>121</v>
      </c>
      <c r="B8976" s="0" t="s">
        <v>122</v>
      </c>
      <c r="C8976" s="0" t="s">
        <v>65</v>
      </c>
      <c r="D8976" s="0" t="s">
        <v>71</v>
      </c>
      <c r="E8976" s="0" t="n">
        <v>2039</v>
      </c>
      <c r="F8976" s="5" t="n">
        <v>287.615961301053</v>
      </c>
      <c r="G8976" s="10" t="s">
        <v>4</v>
      </c>
    </row>
    <row r="8977" customFormat="false" ht="14.25" hidden="false" customHeight="false" outlineLevel="0" collapsed="false">
      <c r="A8977" s="0" t="s">
        <v>121</v>
      </c>
      <c r="B8977" s="0" t="s">
        <v>122</v>
      </c>
      <c r="C8977" s="0" t="s">
        <v>65</v>
      </c>
      <c r="D8977" s="0" t="s">
        <v>71</v>
      </c>
      <c r="E8977" s="0" t="n">
        <v>2040</v>
      </c>
      <c r="F8977" s="5" t="n">
        <v>291.506118365165</v>
      </c>
      <c r="G8977" s="10" t="s">
        <v>4</v>
      </c>
    </row>
    <row r="8978" customFormat="false" ht="14.25" hidden="false" customHeight="false" outlineLevel="0" collapsed="false">
      <c r="A8978" s="0" t="s">
        <v>121</v>
      </c>
      <c r="B8978" s="0" t="s">
        <v>122</v>
      </c>
      <c r="C8978" s="0" t="s">
        <v>72</v>
      </c>
      <c r="D8978" s="0" t="s">
        <v>56</v>
      </c>
      <c r="E8978" s="0" t="n">
        <v>2024</v>
      </c>
      <c r="F8978" s="5" t="n">
        <v>0</v>
      </c>
      <c r="G8978" s="10" t="s">
        <v>4</v>
      </c>
    </row>
    <row r="8979" customFormat="false" ht="14.25" hidden="false" customHeight="false" outlineLevel="0" collapsed="false">
      <c r="A8979" s="0" t="s">
        <v>121</v>
      </c>
      <c r="B8979" s="0" t="s">
        <v>122</v>
      </c>
      <c r="C8979" s="0" t="s">
        <v>72</v>
      </c>
      <c r="D8979" s="0" t="s">
        <v>56</v>
      </c>
      <c r="E8979" s="0" t="n">
        <v>2025</v>
      </c>
      <c r="F8979" s="5" t="n">
        <v>30.3828007676215</v>
      </c>
      <c r="G8979" s="10" t="s">
        <v>4</v>
      </c>
    </row>
    <row r="8980" customFormat="false" ht="14.25" hidden="false" customHeight="false" outlineLevel="0" collapsed="false">
      <c r="A8980" s="0" t="s">
        <v>121</v>
      </c>
      <c r="B8980" s="0" t="s">
        <v>122</v>
      </c>
      <c r="C8980" s="0" t="s">
        <v>72</v>
      </c>
      <c r="D8980" s="0" t="s">
        <v>56</v>
      </c>
      <c r="E8980" s="0" t="n">
        <v>2026</v>
      </c>
      <c r="F8980" s="5" t="n">
        <v>29.8388995321568</v>
      </c>
      <c r="G8980" s="10" t="s">
        <v>4</v>
      </c>
    </row>
    <row r="8981" customFormat="false" ht="14.25" hidden="false" customHeight="false" outlineLevel="0" collapsed="false">
      <c r="A8981" s="0" t="s">
        <v>121</v>
      </c>
      <c r="B8981" s="0" t="s">
        <v>122</v>
      </c>
      <c r="C8981" s="0" t="s">
        <v>72</v>
      </c>
      <c r="D8981" s="0" t="s">
        <v>56</v>
      </c>
      <c r="E8981" s="0" t="n">
        <v>2027</v>
      </c>
      <c r="F8981" s="5" t="n">
        <v>29.4000281652649</v>
      </c>
      <c r="G8981" s="10" t="s">
        <v>4</v>
      </c>
    </row>
    <row r="8982" customFormat="false" ht="14.25" hidden="false" customHeight="false" outlineLevel="0" collapsed="false">
      <c r="A8982" s="0" t="s">
        <v>121</v>
      </c>
      <c r="B8982" s="0" t="s">
        <v>122</v>
      </c>
      <c r="C8982" s="0" t="s">
        <v>72</v>
      </c>
      <c r="D8982" s="0" t="s">
        <v>56</v>
      </c>
      <c r="E8982" s="0" t="n">
        <v>2028</v>
      </c>
      <c r="F8982" s="5" t="n">
        <v>29.5480269478075</v>
      </c>
      <c r="G8982" s="10" t="s">
        <v>4</v>
      </c>
    </row>
    <row r="8983" customFormat="false" ht="14.25" hidden="false" customHeight="false" outlineLevel="0" collapsed="false">
      <c r="A8983" s="0" t="s">
        <v>121</v>
      </c>
      <c r="B8983" s="0" t="s">
        <v>122</v>
      </c>
      <c r="C8983" s="0" t="s">
        <v>72</v>
      </c>
      <c r="D8983" s="0" t="s">
        <v>56</v>
      </c>
      <c r="E8983" s="0" t="n">
        <v>2029</v>
      </c>
      <c r="F8983" s="5" t="n">
        <v>29.4770081599916</v>
      </c>
      <c r="G8983" s="10" t="s">
        <v>4</v>
      </c>
    </row>
    <row r="8984" customFormat="false" ht="14.25" hidden="false" customHeight="false" outlineLevel="0" collapsed="false">
      <c r="A8984" s="0" t="s">
        <v>121</v>
      </c>
      <c r="B8984" s="0" t="s">
        <v>122</v>
      </c>
      <c r="C8984" s="0" t="s">
        <v>72</v>
      </c>
      <c r="D8984" s="0" t="s">
        <v>56</v>
      </c>
      <c r="E8984" s="0" t="n">
        <v>2030</v>
      </c>
      <c r="F8984" s="5" t="n">
        <v>29.3228917389011</v>
      </c>
      <c r="G8984" s="10" t="s">
        <v>4</v>
      </c>
    </row>
    <row r="8985" customFormat="false" ht="14.25" hidden="false" customHeight="false" outlineLevel="0" collapsed="false">
      <c r="A8985" s="0" t="s">
        <v>121</v>
      </c>
      <c r="B8985" s="0" t="s">
        <v>122</v>
      </c>
      <c r="C8985" s="0" t="s">
        <v>72</v>
      </c>
      <c r="D8985" s="0" t="s">
        <v>56</v>
      </c>
      <c r="E8985" s="0" t="n">
        <v>2031</v>
      </c>
      <c r="F8985" s="5" t="n">
        <v>29.2396146939562</v>
      </c>
      <c r="G8985" s="10" t="s">
        <v>4</v>
      </c>
    </row>
    <row r="8986" customFormat="false" ht="14.25" hidden="false" customHeight="false" outlineLevel="0" collapsed="false">
      <c r="A8986" s="0" t="s">
        <v>121</v>
      </c>
      <c r="B8986" s="0" t="s">
        <v>122</v>
      </c>
      <c r="C8986" s="0" t="s">
        <v>72</v>
      </c>
      <c r="D8986" s="0" t="s">
        <v>56</v>
      </c>
      <c r="E8986" s="0" t="n">
        <v>2032</v>
      </c>
      <c r="F8986" s="5" t="n">
        <v>29.2636658040312</v>
      </c>
      <c r="G8986" s="10" t="s">
        <v>4</v>
      </c>
    </row>
    <row r="8987" customFormat="false" ht="14.25" hidden="false" customHeight="false" outlineLevel="0" collapsed="false">
      <c r="A8987" s="0" t="s">
        <v>121</v>
      </c>
      <c r="B8987" s="0" t="s">
        <v>122</v>
      </c>
      <c r="C8987" s="0" t="s">
        <v>72</v>
      </c>
      <c r="D8987" s="0" t="s">
        <v>56</v>
      </c>
      <c r="E8987" s="0" t="n">
        <v>2033</v>
      </c>
      <c r="F8987" s="5" t="n">
        <v>29.5159765853134</v>
      </c>
      <c r="G8987" s="10" t="s">
        <v>4</v>
      </c>
    </row>
    <row r="8988" customFormat="false" ht="14.25" hidden="false" customHeight="false" outlineLevel="0" collapsed="false">
      <c r="A8988" s="0" t="s">
        <v>121</v>
      </c>
      <c r="B8988" s="0" t="s">
        <v>122</v>
      </c>
      <c r="C8988" s="0" t="s">
        <v>72</v>
      </c>
      <c r="D8988" s="0" t="s">
        <v>56</v>
      </c>
      <c r="E8988" s="0" t="n">
        <v>2034</v>
      </c>
      <c r="F8988" s="5" t="n">
        <v>29.647804815385</v>
      </c>
      <c r="G8988" s="10" t="s">
        <v>4</v>
      </c>
    </row>
    <row r="8989" customFormat="false" ht="14.25" hidden="false" customHeight="false" outlineLevel="0" collapsed="false">
      <c r="A8989" s="0" t="s">
        <v>121</v>
      </c>
      <c r="B8989" s="0" t="s">
        <v>122</v>
      </c>
      <c r="C8989" s="0" t="s">
        <v>72</v>
      </c>
      <c r="D8989" s="0" t="s">
        <v>56</v>
      </c>
      <c r="E8989" s="0" t="n">
        <v>2035</v>
      </c>
      <c r="F8989" s="5" t="n">
        <v>29.8286156791042</v>
      </c>
      <c r="G8989" s="10" t="s">
        <v>4</v>
      </c>
    </row>
    <row r="8990" customFormat="false" ht="14.25" hidden="false" customHeight="false" outlineLevel="0" collapsed="false">
      <c r="A8990" s="0" t="s">
        <v>121</v>
      </c>
      <c r="B8990" s="0" t="s">
        <v>122</v>
      </c>
      <c r="C8990" s="0" t="s">
        <v>72</v>
      </c>
      <c r="D8990" s="0" t="s">
        <v>56</v>
      </c>
      <c r="E8990" s="0" t="n">
        <v>2036</v>
      </c>
      <c r="F8990" s="5" t="n">
        <v>30.1954265273434</v>
      </c>
      <c r="G8990" s="10" t="s">
        <v>4</v>
      </c>
    </row>
    <row r="8991" customFormat="false" ht="14.25" hidden="false" customHeight="false" outlineLevel="0" collapsed="false">
      <c r="A8991" s="0" t="s">
        <v>121</v>
      </c>
      <c r="B8991" s="0" t="s">
        <v>122</v>
      </c>
      <c r="C8991" s="0" t="s">
        <v>72</v>
      </c>
      <c r="D8991" s="0" t="s">
        <v>56</v>
      </c>
      <c r="E8991" s="0" t="n">
        <v>2037</v>
      </c>
      <c r="F8991" s="5" t="n">
        <v>30.5911812340994</v>
      </c>
      <c r="G8991" s="10" t="s">
        <v>4</v>
      </c>
    </row>
    <row r="8992" customFormat="false" ht="14.25" hidden="false" customHeight="false" outlineLevel="0" collapsed="false">
      <c r="A8992" s="0" t="s">
        <v>121</v>
      </c>
      <c r="B8992" s="0" t="s">
        <v>122</v>
      </c>
      <c r="C8992" s="0" t="s">
        <v>72</v>
      </c>
      <c r="D8992" s="0" t="s">
        <v>56</v>
      </c>
      <c r="E8992" s="0" t="n">
        <v>2038</v>
      </c>
      <c r="F8992" s="5" t="n">
        <v>30.9451224242797</v>
      </c>
      <c r="G8992" s="10" t="s">
        <v>4</v>
      </c>
    </row>
    <row r="8993" customFormat="false" ht="14.25" hidden="false" customHeight="false" outlineLevel="0" collapsed="false">
      <c r="A8993" s="0" t="s">
        <v>121</v>
      </c>
      <c r="B8993" s="0" t="s">
        <v>122</v>
      </c>
      <c r="C8993" s="0" t="s">
        <v>72</v>
      </c>
      <c r="D8993" s="0" t="s">
        <v>56</v>
      </c>
      <c r="E8993" s="0" t="n">
        <v>2039</v>
      </c>
      <c r="F8993" s="5" t="n">
        <v>31.3578667294897</v>
      </c>
      <c r="G8993" s="10" t="s">
        <v>4</v>
      </c>
    </row>
    <row r="8994" customFormat="false" ht="14.25" hidden="false" customHeight="false" outlineLevel="0" collapsed="false">
      <c r="A8994" s="0" t="s">
        <v>121</v>
      </c>
      <c r="B8994" s="0" t="s">
        <v>122</v>
      </c>
      <c r="C8994" s="0" t="s">
        <v>72</v>
      </c>
      <c r="D8994" s="0" t="s">
        <v>56</v>
      </c>
      <c r="E8994" s="0" t="n">
        <v>2040</v>
      </c>
      <c r="F8994" s="5" t="n">
        <v>31.75455985161</v>
      </c>
      <c r="G8994" s="10" t="s">
        <v>4</v>
      </c>
    </row>
    <row r="8995" customFormat="false" ht="14.25" hidden="false" customHeight="false" outlineLevel="0" collapsed="false">
      <c r="A8995" s="0" t="s">
        <v>121</v>
      </c>
      <c r="B8995" s="0" t="s">
        <v>122</v>
      </c>
      <c r="C8995" s="0" t="s">
        <v>72</v>
      </c>
      <c r="D8995" s="0" t="s">
        <v>73</v>
      </c>
      <c r="E8995" s="0" t="n">
        <v>2024</v>
      </c>
      <c r="F8995" s="5" t="n">
        <v>0</v>
      </c>
      <c r="G8995" s="10" t="s">
        <v>4</v>
      </c>
    </row>
    <row r="8996" customFormat="false" ht="14.25" hidden="false" customHeight="false" outlineLevel="0" collapsed="false">
      <c r="A8996" s="0" t="s">
        <v>121</v>
      </c>
      <c r="B8996" s="0" t="s">
        <v>122</v>
      </c>
      <c r="C8996" s="0" t="s">
        <v>72</v>
      </c>
      <c r="D8996" s="0" t="s">
        <v>73</v>
      </c>
      <c r="E8996" s="0" t="n">
        <v>2025</v>
      </c>
      <c r="F8996" s="5" t="n">
        <v>0.0131643051815689</v>
      </c>
      <c r="G8996" s="10" t="s">
        <v>4</v>
      </c>
    </row>
    <row r="8997" customFormat="false" ht="14.25" hidden="false" customHeight="false" outlineLevel="0" collapsed="false">
      <c r="A8997" s="0" t="s">
        <v>121</v>
      </c>
      <c r="B8997" s="0" t="s">
        <v>122</v>
      </c>
      <c r="C8997" s="0" t="s">
        <v>72</v>
      </c>
      <c r="D8997" s="0" t="s">
        <v>73</v>
      </c>
      <c r="E8997" s="0" t="n">
        <v>2026</v>
      </c>
      <c r="F8997" s="5" t="n">
        <v>0.0600472479123812</v>
      </c>
      <c r="G8997" s="10" t="s">
        <v>4</v>
      </c>
    </row>
    <row r="8998" customFormat="false" ht="14.25" hidden="false" customHeight="false" outlineLevel="0" collapsed="false">
      <c r="A8998" s="0" t="s">
        <v>121</v>
      </c>
      <c r="B8998" s="0" t="s">
        <v>122</v>
      </c>
      <c r="C8998" s="0" t="s">
        <v>72</v>
      </c>
      <c r="D8998" s="0" t="s">
        <v>73</v>
      </c>
      <c r="E8998" s="0" t="n">
        <v>2027</v>
      </c>
      <c r="F8998" s="5" t="n">
        <v>0.0615837671542979</v>
      </c>
      <c r="G8998" s="10" t="s">
        <v>4</v>
      </c>
    </row>
    <row r="8999" customFormat="false" ht="14.25" hidden="false" customHeight="false" outlineLevel="0" collapsed="false">
      <c r="A8999" s="0" t="s">
        <v>121</v>
      </c>
      <c r="B8999" s="0" t="s">
        <v>122</v>
      </c>
      <c r="C8999" s="0" t="s">
        <v>72</v>
      </c>
      <c r="D8999" s="0" t="s">
        <v>73</v>
      </c>
      <c r="E8999" s="0" t="n">
        <v>2028</v>
      </c>
      <c r="F8999" s="5" t="n">
        <v>0.124340382697507</v>
      </c>
      <c r="G8999" s="10" t="s">
        <v>4</v>
      </c>
    </row>
    <row r="9000" customFormat="false" ht="14.25" hidden="false" customHeight="false" outlineLevel="0" collapsed="false">
      <c r="A9000" s="0" t="s">
        <v>121</v>
      </c>
      <c r="B9000" s="0" t="s">
        <v>122</v>
      </c>
      <c r="C9000" s="0" t="s">
        <v>72</v>
      </c>
      <c r="D9000" s="0" t="s">
        <v>73</v>
      </c>
      <c r="E9000" s="0" t="n">
        <v>2029</v>
      </c>
      <c r="F9000" s="5" t="n">
        <v>0.127709656194813</v>
      </c>
      <c r="G9000" s="10" t="s">
        <v>4</v>
      </c>
    </row>
    <row r="9001" customFormat="false" ht="14.25" hidden="false" customHeight="false" outlineLevel="0" collapsed="false">
      <c r="A9001" s="0" t="s">
        <v>121</v>
      </c>
      <c r="B9001" s="0" t="s">
        <v>122</v>
      </c>
      <c r="C9001" s="0" t="s">
        <v>72</v>
      </c>
      <c r="D9001" s="0" t="s">
        <v>73</v>
      </c>
      <c r="E9001" s="0" t="n">
        <v>2030</v>
      </c>
      <c r="F9001" s="5" t="n">
        <v>0.154702562020048</v>
      </c>
      <c r="G9001" s="10" t="s">
        <v>4</v>
      </c>
    </row>
    <row r="9002" customFormat="false" ht="14.25" hidden="false" customHeight="false" outlineLevel="0" collapsed="false">
      <c r="A9002" s="0" t="s">
        <v>121</v>
      </c>
      <c r="B9002" s="0" t="s">
        <v>122</v>
      </c>
      <c r="C9002" s="0" t="s">
        <v>72</v>
      </c>
      <c r="D9002" s="0" t="s">
        <v>73</v>
      </c>
      <c r="E9002" s="0" t="n">
        <v>2031</v>
      </c>
      <c r="F9002" s="5" t="n">
        <v>0.126981870526445</v>
      </c>
      <c r="G9002" s="10" t="s">
        <v>4</v>
      </c>
    </row>
    <row r="9003" customFormat="false" ht="14.25" hidden="false" customHeight="false" outlineLevel="0" collapsed="false">
      <c r="A9003" s="0" t="s">
        <v>121</v>
      </c>
      <c r="B9003" s="0" t="s">
        <v>122</v>
      </c>
      <c r="C9003" s="0" t="s">
        <v>72</v>
      </c>
      <c r="D9003" s="0" t="s">
        <v>73</v>
      </c>
      <c r="E9003" s="0" t="n">
        <v>2032</v>
      </c>
      <c r="F9003" s="5" t="n">
        <v>0.199573440290426</v>
      </c>
      <c r="G9003" s="10" t="s">
        <v>4</v>
      </c>
    </row>
    <row r="9004" customFormat="false" ht="14.25" hidden="false" customHeight="false" outlineLevel="0" collapsed="false">
      <c r="A9004" s="0" t="s">
        <v>121</v>
      </c>
      <c r="B9004" s="0" t="s">
        <v>122</v>
      </c>
      <c r="C9004" s="0" t="s">
        <v>72</v>
      </c>
      <c r="D9004" s="0" t="s">
        <v>73</v>
      </c>
      <c r="E9004" s="0" t="n">
        <v>2033</v>
      </c>
      <c r="F9004" s="5" t="n">
        <v>0.240093414301482</v>
      </c>
      <c r="G9004" s="10" t="s">
        <v>4</v>
      </c>
    </row>
    <row r="9005" customFormat="false" ht="14.25" hidden="false" customHeight="false" outlineLevel="0" collapsed="false">
      <c r="A9005" s="0" t="s">
        <v>121</v>
      </c>
      <c r="B9005" s="0" t="s">
        <v>122</v>
      </c>
      <c r="C9005" s="0" t="s">
        <v>72</v>
      </c>
      <c r="D9005" s="0" t="s">
        <v>73</v>
      </c>
      <c r="E9005" s="0" t="n">
        <v>2034</v>
      </c>
      <c r="F9005" s="5" t="n">
        <v>0.290812777273717</v>
      </c>
      <c r="G9005" s="10" t="s">
        <v>4</v>
      </c>
    </row>
    <row r="9006" customFormat="false" ht="14.25" hidden="false" customHeight="false" outlineLevel="0" collapsed="false">
      <c r="A9006" s="0" t="s">
        <v>121</v>
      </c>
      <c r="B9006" s="0" t="s">
        <v>122</v>
      </c>
      <c r="C9006" s="0" t="s">
        <v>72</v>
      </c>
      <c r="D9006" s="0" t="s">
        <v>73</v>
      </c>
      <c r="E9006" s="0" t="n">
        <v>2035</v>
      </c>
      <c r="F9006" s="5" t="n">
        <v>0.2952036408847</v>
      </c>
      <c r="G9006" s="10" t="s">
        <v>4</v>
      </c>
    </row>
    <row r="9007" customFormat="false" ht="14.25" hidden="false" customHeight="false" outlineLevel="0" collapsed="false">
      <c r="A9007" s="0" t="s">
        <v>121</v>
      </c>
      <c r="B9007" s="0" t="s">
        <v>122</v>
      </c>
      <c r="C9007" s="0" t="s">
        <v>72</v>
      </c>
      <c r="D9007" s="0" t="s">
        <v>73</v>
      </c>
      <c r="E9007" s="0" t="n">
        <v>2036</v>
      </c>
      <c r="F9007" s="5" t="n">
        <v>0.301226318895144</v>
      </c>
      <c r="G9007" s="10" t="s">
        <v>4</v>
      </c>
    </row>
    <row r="9008" customFormat="false" ht="14.25" hidden="false" customHeight="false" outlineLevel="0" collapsed="false">
      <c r="A9008" s="0" t="s">
        <v>121</v>
      </c>
      <c r="B9008" s="0" t="s">
        <v>122</v>
      </c>
      <c r="C9008" s="0" t="s">
        <v>72</v>
      </c>
      <c r="D9008" s="0" t="s">
        <v>73</v>
      </c>
      <c r="E9008" s="0" t="n">
        <v>2037</v>
      </c>
      <c r="F9008" s="5" t="n">
        <v>0.364031307272734</v>
      </c>
      <c r="G9008" s="10" t="s">
        <v>4</v>
      </c>
    </row>
    <row r="9009" customFormat="false" ht="14.25" hidden="false" customHeight="false" outlineLevel="0" collapsed="false">
      <c r="A9009" s="0" t="s">
        <v>121</v>
      </c>
      <c r="B9009" s="0" t="s">
        <v>122</v>
      </c>
      <c r="C9009" s="0" t="s">
        <v>72</v>
      </c>
      <c r="D9009" s="0" t="s">
        <v>73</v>
      </c>
      <c r="E9009" s="0" t="n">
        <v>2038</v>
      </c>
      <c r="F9009" s="5" t="n">
        <v>0.382447146854077</v>
      </c>
      <c r="G9009" s="10" t="s">
        <v>4</v>
      </c>
    </row>
    <row r="9010" customFormat="false" ht="14.25" hidden="false" customHeight="false" outlineLevel="0" collapsed="false">
      <c r="A9010" s="0" t="s">
        <v>121</v>
      </c>
      <c r="B9010" s="0" t="s">
        <v>122</v>
      </c>
      <c r="C9010" s="0" t="s">
        <v>72</v>
      </c>
      <c r="D9010" s="0" t="s">
        <v>73</v>
      </c>
      <c r="E9010" s="0" t="n">
        <v>2039</v>
      </c>
      <c r="F9010" s="5" t="n">
        <v>0.465995853906949</v>
      </c>
      <c r="G9010" s="10" t="s">
        <v>4</v>
      </c>
    </row>
    <row r="9011" customFormat="false" ht="14.25" hidden="false" customHeight="false" outlineLevel="0" collapsed="false">
      <c r="A9011" s="0" t="s">
        <v>121</v>
      </c>
      <c r="B9011" s="0" t="s">
        <v>122</v>
      </c>
      <c r="C9011" s="0" t="s">
        <v>72</v>
      </c>
      <c r="D9011" s="0" t="s">
        <v>73</v>
      </c>
      <c r="E9011" s="0" t="n">
        <v>2040</v>
      </c>
      <c r="F9011" s="5" t="n">
        <v>0.467639862285018</v>
      </c>
      <c r="G9011" s="10" t="s">
        <v>4</v>
      </c>
    </row>
    <row r="9012" customFormat="false" ht="14.25" hidden="false" customHeight="false" outlineLevel="0" collapsed="false">
      <c r="A9012" s="0" t="s">
        <v>121</v>
      </c>
      <c r="B9012" s="0" t="s">
        <v>122</v>
      </c>
      <c r="C9012" s="0" t="s">
        <v>72</v>
      </c>
      <c r="D9012" s="0" t="s">
        <v>74</v>
      </c>
      <c r="E9012" s="0" t="n">
        <v>2024</v>
      </c>
      <c r="F9012" s="5" t="n">
        <v>0</v>
      </c>
      <c r="G9012" s="10" t="s">
        <v>4</v>
      </c>
    </row>
    <row r="9013" customFormat="false" ht="14.25" hidden="false" customHeight="false" outlineLevel="0" collapsed="false">
      <c r="A9013" s="0" t="s">
        <v>121</v>
      </c>
      <c r="B9013" s="0" t="s">
        <v>122</v>
      </c>
      <c r="C9013" s="0" t="s">
        <v>72</v>
      </c>
      <c r="D9013" s="0" t="s">
        <v>74</v>
      </c>
      <c r="E9013" s="0" t="n">
        <v>2025</v>
      </c>
      <c r="F9013" s="5" t="n">
        <v>0.117151869484494</v>
      </c>
      <c r="G9013" s="10" t="s">
        <v>4</v>
      </c>
    </row>
    <row r="9014" customFormat="false" ht="14.25" hidden="false" customHeight="false" outlineLevel="0" collapsed="false">
      <c r="A9014" s="0" t="s">
        <v>121</v>
      </c>
      <c r="B9014" s="0" t="s">
        <v>122</v>
      </c>
      <c r="C9014" s="0" t="s">
        <v>72</v>
      </c>
      <c r="D9014" s="0" t="s">
        <v>74</v>
      </c>
      <c r="E9014" s="0" t="n">
        <v>2026</v>
      </c>
      <c r="F9014" s="5" t="n">
        <v>0.529162134596393</v>
      </c>
      <c r="G9014" s="10" t="s">
        <v>4</v>
      </c>
    </row>
    <row r="9015" customFormat="false" ht="14.25" hidden="false" customHeight="false" outlineLevel="0" collapsed="false">
      <c r="A9015" s="0" t="s">
        <v>121</v>
      </c>
      <c r="B9015" s="0" t="s">
        <v>122</v>
      </c>
      <c r="C9015" s="0" t="s">
        <v>72</v>
      </c>
      <c r="D9015" s="0" t="s">
        <v>74</v>
      </c>
      <c r="E9015" s="0" t="n">
        <v>2027</v>
      </c>
      <c r="F9015" s="5" t="n">
        <v>0.542288798400241</v>
      </c>
      <c r="G9015" s="10" t="s">
        <v>4</v>
      </c>
    </row>
    <row r="9016" customFormat="false" ht="14.25" hidden="false" customHeight="false" outlineLevel="0" collapsed="false">
      <c r="A9016" s="0" t="s">
        <v>121</v>
      </c>
      <c r="B9016" s="0" t="s">
        <v>122</v>
      </c>
      <c r="C9016" s="0" t="s">
        <v>72</v>
      </c>
      <c r="D9016" s="0" t="s">
        <v>74</v>
      </c>
      <c r="E9016" s="0" t="n">
        <v>2028</v>
      </c>
      <c r="F9016" s="5" t="n">
        <v>1.08177248546677</v>
      </c>
      <c r="G9016" s="10" t="s">
        <v>4</v>
      </c>
    </row>
    <row r="9017" customFormat="false" ht="14.25" hidden="false" customHeight="false" outlineLevel="0" collapsed="false">
      <c r="A9017" s="0" t="s">
        <v>121</v>
      </c>
      <c r="B9017" s="0" t="s">
        <v>122</v>
      </c>
      <c r="C9017" s="0" t="s">
        <v>72</v>
      </c>
      <c r="D9017" s="0" t="s">
        <v>74</v>
      </c>
      <c r="E9017" s="0" t="n">
        <v>2029</v>
      </c>
      <c r="F9017" s="5" t="n">
        <v>1.11042851844806</v>
      </c>
      <c r="G9017" s="10" t="s">
        <v>4</v>
      </c>
    </row>
    <row r="9018" customFormat="false" ht="14.25" hidden="false" customHeight="false" outlineLevel="0" collapsed="false">
      <c r="A9018" s="0" t="s">
        <v>121</v>
      </c>
      <c r="B9018" s="0" t="s">
        <v>122</v>
      </c>
      <c r="C9018" s="0" t="s">
        <v>72</v>
      </c>
      <c r="D9018" s="0" t="s">
        <v>74</v>
      </c>
      <c r="E9018" s="0" t="n">
        <v>2030</v>
      </c>
      <c r="F9018" s="5" t="n">
        <v>1.33826459846527</v>
      </c>
      <c r="G9018" s="10" t="s">
        <v>4</v>
      </c>
    </row>
    <row r="9019" customFormat="false" ht="14.25" hidden="false" customHeight="false" outlineLevel="0" collapsed="false">
      <c r="A9019" s="0" t="s">
        <v>121</v>
      </c>
      <c r="B9019" s="0" t="s">
        <v>122</v>
      </c>
      <c r="C9019" s="0" t="s">
        <v>72</v>
      </c>
      <c r="D9019" s="0" t="s">
        <v>74</v>
      </c>
      <c r="E9019" s="0" t="n">
        <v>2031</v>
      </c>
      <c r="F9019" s="5" t="n">
        <v>1.10431150819133</v>
      </c>
      <c r="G9019" s="10" t="s">
        <v>4</v>
      </c>
    </row>
    <row r="9020" customFormat="false" ht="14.25" hidden="false" customHeight="false" outlineLevel="0" collapsed="false">
      <c r="A9020" s="0" t="s">
        <v>121</v>
      </c>
      <c r="B9020" s="0" t="s">
        <v>122</v>
      </c>
      <c r="C9020" s="0" t="s">
        <v>72</v>
      </c>
      <c r="D9020" s="0" t="s">
        <v>74</v>
      </c>
      <c r="E9020" s="0" t="n">
        <v>2032</v>
      </c>
      <c r="F9020" s="5" t="n">
        <v>1.71243946625436</v>
      </c>
      <c r="G9020" s="10" t="s">
        <v>4</v>
      </c>
    </row>
    <row r="9021" customFormat="false" ht="14.25" hidden="false" customHeight="false" outlineLevel="0" collapsed="false">
      <c r="A9021" s="0" t="s">
        <v>121</v>
      </c>
      <c r="B9021" s="0" t="s">
        <v>122</v>
      </c>
      <c r="C9021" s="0" t="s">
        <v>72</v>
      </c>
      <c r="D9021" s="0" t="s">
        <v>74</v>
      </c>
      <c r="E9021" s="0" t="n">
        <v>2033</v>
      </c>
      <c r="F9021" s="5" t="n">
        <v>2.04613961610587</v>
      </c>
      <c r="G9021" s="10" t="s">
        <v>4</v>
      </c>
    </row>
    <row r="9022" customFormat="false" ht="14.25" hidden="false" customHeight="false" outlineLevel="0" collapsed="false">
      <c r="A9022" s="0" t="s">
        <v>121</v>
      </c>
      <c r="B9022" s="0" t="s">
        <v>122</v>
      </c>
      <c r="C9022" s="0" t="s">
        <v>72</v>
      </c>
      <c r="D9022" s="0" t="s">
        <v>74</v>
      </c>
      <c r="E9022" s="0" t="n">
        <v>2034</v>
      </c>
      <c r="F9022" s="5" t="n">
        <v>2.45753992608809</v>
      </c>
      <c r="G9022" s="10" t="s">
        <v>4</v>
      </c>
    </row>
    <row r="9023" customFormat="false" ht="14.25" hidden="false" customHeight="false" outlineLevel="0" collapsed="false">
      <c r="A9023" s="0" t="s">
        <v>121</v>
      </c>
      <c r="B9023" s="0" t="s">
        <v>122</v>
      </c>
      <c r="C9023" s="0" t="s">
        <v>72</v>
      </c>
      <c r="D9023" s="0" t="s">
        <v>74</v>
      </c>
      <c r="E9023" s="0" t="n">
        <v>2035</v>
      </c>
      <c r="F9023" s="5" t="n">
        <v>2.49381375139553</v>
      </c>
      <c r="G9023" s="10" t="s">
        <v>4</v>
      </c>
    </row>
    <row r="9024" customFormat="false" ht="14.25" hidden="false" customHeight="false" outlineLevel="0" collapsed="false">
      <c r="A9024" s="0" t="s">
        <v>121</v>
      </c>
      <c r="B9024" s="0" t="s">
        <v>122</v>
      </c>
      <c r="C9024" s="0" t="s">
        <v>72</v>
      </c>
      <c r="D9024" s="0" t="s">
        <v>74</v>
      </c>
      <c r="E9024" s="0" t="n">
        <v>2036</v>
      </c>
      <c r="F9024" s="5" t="n">
        <v>2.54391119615073</v>
      </c>
      <c r="G9024" s="10" t="s">
        <v>4</v>
      </c>
    </row>
    <row r="9025" customFormat="false" ht="14.25" hidden="false" customHeight="false" outlineLevel="0" collapsed="false">
      <c r="A9025" s="0" t="s">
        <v>121</v>
      </c>
      <c r="B9025" s="0" t="s">
        <v>122</v>
      </c>
      <c r="C9025" s="0" t="s">
        <v>72</v>
      </c>
      <c r="D9025" s="0" t="s">
        <v>74</v>
      </c>
      <c r="E9025" s="0" t="n">
        <v>2037</v>
      </c>
      <c r="F9025" s="5" t="n">
        <v>3.04562877514977</v>
      </c>
      <c r="G9025" s="10" t="s">
        <v>4</v>
      </c>
    </row>
    <row r="9026" customFormat="false" ht="14.25" hidden="false" customHeight="false" outlineLevel="0" collapsed="false">
      <c r="A9026" s="0" t="s">
        <v>121</v>
      </c>
      <c r="B9026" s="0" t="s">
        <v>122</v>
      </c>
      <c r="C9026" s="0" t="s">
        <v>72</v>
      </c>
      <c r="D9026" s="0" t="s">
        <v>74</v>
      </c>
      <c r="E9026" s="0" t="n">
        <v>2038</v>
      </c>
      <c r="F9026" s="5" t="n">
        <v>3.19290460433814</v>
      </c>
      <c r="G9026" s="10" t="s">
        <v>4</v>
      </c>
    </row>
    <row r="9027" customFormat="false" ht="14.25" hidden="false" customHeight="false" outlineLevel="0" collapsed="false">
      <c r="A9027" s="0" t="s">
        <v>121</v>
      </c>
      <c r="B9027" s="0" t="s">
        <v>122</v>
      </c>
      <c r="C9027" s="0" t="s">
        <v>72</v>
      </c>
      <c r="D9027" s="0" t="s">
        <v>74</v>
      </c>
      <c r="E9027" s="0" t="n">
        <v>2039</v>
      </c>
      <c r="F9027" s="5" t="n">
        <v>3.84542907799182</v>
      </c>
      <c r="G9027" s="10" t="s">
        <v>4</v>
      </c>
    </row>
    <row r="9028" customFormat="false" ht="14.25" hidden="false" customHeight="false" outlineLevel="0" collapsed="false">
      <c r="A9028" s="0" t="s">
        <v>121</v>
      </c>
      <c r="B9028" s="0" t="s">
        <v>122</v>
      </c>
      <c r="C9028" s="0" t="s">
        <v>72</v>
      </c>
      <c r="D9028" s="0" t="s">
        <v>74</v>
      </c>
      <c r="E9028" s="0" t="n">
        <v>2040</v>
      </c>
      <c r="F9028" s="5" t="n">
        <v>3.86164498616972</v>
      </c>
      <c r="G9028" s="10" t="s">
        <v>4</v>
      </c>
    </row>
    <row r="9029" customFormat="false" ht="14.25" hidden="false" customHeight="false" outlineLevel="0" collapsed="false">
      <c r="A9029" s="0" t="s">
        <v>121</v>
      </c>
      <c r="B9029" s="0" t="s">
        <v>122</v>
      </c>
      <c r="C9029" s="0" t="s">
        <v>72</v>
      </c>
      <c r="D9029" s="0" t="s">
        <v>71</v>
      </c>
      <c r="E9029" s="0" t="n">
        <v>2024</v>
      </c>
      <c r="F9029" s="5" t="n">
        <v>0</v>
      </c>
      <c r="G9029" s="10" t="s">
        <v>4</v>
      </c>
    </row>
    <row r="9030" customFormat="false" ht="14.25" hidden="false" customHeight="false" outlineLevel="0" collapsed="false">
      <c r="A9030" s="0" t="s">
        <v>121</v>
      </c>
      <c r="B9030" s="0" t="s">
        <v>122</v>
      </c>
      <c r="C9030" s="0" t="s">
        <v>72</v>
      </c>
      <c r="D9030" s="0" t="s">
        <v>71</v>
      </c>
      <c r="E9030" s="0" t="n">
        <v>2025</v>
      </c>
      <c r="F9030" s="5" t="n">
        <v>30.5131169422876</v>
      </c>
      <c r="G9030" s="10" t="s">
        <v>4</v>
      </c>
    </row>
    <row r="9031" customFormat="false" ht="14.25" hidden="false" customHeight="false" outlineLevel="0" collapsed="false">
      <c r="A9031" s="0" t="s">
        <v>121</v>
      </c>
      <c r="B9031" s="0" t="s">
        <v>122</v>
      </c>
      <c r="C9031" s="0" t="s">
        <v>72</v>
      </c>
      <c r="D9031" s="0" t="s">
        <v>71</v>
      </c>
      <c r="E9031" s="0" t="n">
        <v>2026</v>
      </c>
      <c r="F9031" s="5" t="n">
        <v>30.4281089146655</v>
      </c>
      <c r="G9031" s="10" t="s">
        <v>4</v>
      </c>
    </row>
    <row r="9032" customFormat="false" ht="14.25" hidden="false" customHeight="false" outlineLevel="0" collapsed="false">
      <c r="A9032" s="0" t="s">
        <v>121</v>
      </c>
      <c r="B9032" s="0" t="s">
        <v>122</v>
      </c>
      <c r="C9032" s="0" t="s">
        <v>72</v>
      </c>
      <c r="D9032" s="0" t="s">
        <v>71</v>
      </c>
      <c r="E9032" s="0" t="n">
        <v>2027</v>
      </c>
      <c r="F9032" s="5" t="n">
        <v>30.0039007308194</v>
      </c>
      <c r="G9032" s="10" t="s">
        <v>4</v>
      </c>
    </row>
    <row r="9033" customFormat="false" ht="14.25" hidden="false" customHeight="false" outlineLevel="0" collapsed="false">
      <c r="A9033" s="0" t="s">
        <v>121</v>
      </c>
      <c r="B9033" s="0" t="s">
        <v>122</v>
      </c>
      <c r="C9033" s="0" t="s">
        <v>72</v>
      </c>
      <c r="D9033" s="0" t="s">
        <v>71</v>
      </c>
      <c r="E9033" s="0" t="n">
        <v>2028</v>
      </c>
      <c r="F9033" s="5" t="n">
        <v>30.7541398159718</v>
      </c>
      <c r="G9033" s="10" t="s">
        <v>4</v>
      </c>
    </row>
    <row r="9034" customFormat="false" ht="14.25" hidden="false" customHeight="false" outlineLevel="0" collapsed="false">
      <c r="A9034" s="0" t="s">
        <v>121</v>
      </c>
      <c r="B9034" s="0" t="s">
        <v>122</v>
      </c>
      <c r="C9034" s="0" t="s">
        <v>72</v>
      </c>
      <c r="D9034" s="0" t="s">
        <v>71</v>
      </c>
      <c r="E9034" s="0" t="n">
        <v>2029</v>
      </c>
      <c r="F9034" s="5" t="n">
        <v>30.7151463346345</v>
      </c>
      <c r="G9034" s="10" t="s">
        <v>4</v>
      </c>
    </row>
    <row r="9035" customFormat="false" ht="14.25" hidden="false" customHeight="false" outlineLevel="0" collapsed="false">
      <c r="A9035" s="0" t="s">
        <v>121</v>
      </c>
      <c r="B9035" s="0" t="s">
        <v>122</v>
      </c>
      <c r="C9035" s="0" t="s">
        <v>72</v>
      </c>
      <c r="D9035" s="0" t="s">
        <v>71</v>
      </c>
      <c r="E9035" s="0" t="n">
        <v>2030</v>
      </c>
      <c r="F9035" s="5" t="n">
        <v>30.8158588993864</v>
      </c>
      <c r="G9035" s="10" t="s">
        <v>4</v>
      </c>
    </row>
    <row r="9036" customFormat="false" ht="14.25" hidden="false" customHeight="false" outlineLevel="0" collapsed="false">
      <c r="A9036" s="0" t="s">
        <v>121</v>
      </c>
      <c r="B9036" s="0" t="s">
        <v>122</v>
      </c>
      <c r="C9036" s="0" t="s">
        <v>72</v>
      </c>
      <c r="D9036" s="0" t="s">
        <v>71</v>
      </c>
      <c r="E9036" s="0" t="n">
        <v>2031</v>
      </c>
      <c r="F9036" s="5" t="n">
        <v>30.470908072674</v>
      </c>
      <c r="G9036" s="10" t="s">
        <v>4</v>
      </c>
    </row>
    <row r="9037" customFormat="false" ht="14.25" hidden="false" customHeight="false" outlineLevel="0" collapsed="false">
      <c r="A9037" s="0" t="s">
        <v>121</v>
      </c>
      <c r="B9037" s="0" t="s">
        <v>122</v>
      </c>
      <c r="C9037" s="0" t="s">
        <v>72</v>
      </c>
      <c r="D9037" s="0" t="s">
        <v>71</v>
      </c>
      <c r="E9037" s="0" t="n">
        <v>2032</v>
      </c>
      <c r="F9037" s="5" t="n">
        <v>31.175678710576</v>
      </c>
      <c r="G9037" s="10" t="s">
        <v>4</v>
      </c>
    </row>
    <row r="9038" customFormat="false" ht="14.25" hidden="false" customHeight="false" outlineLevel="0" collapsed="false">
      <c r="A9038" s="0" t="s">
        <v>121</v>
      </c>
      <c r="B9038" s="0" t="s">
        <v>122</v>
      </c>
      <c r="C9038" s="0" t="s">
        <v>72</v>
      </c>
      <c r="D9038" s="0" t="s">
        <v>71</v>
      </c>
      <c r="E9038" s="0" t="n">
        <v>2033</v>
      </c>
      <c r="F9038" s="5" t="n">
        <v>31.8022096157208</v>
      </c>
      <c r="G9038" s="10" t="s">
        <v>4</v>
      </c>
    </row>
    <row r="9039" customFormat="false" ht="14.25" hidden="false" customHeight="false" outlineLevel="0" collapsed="false">
      <c r="A9039" s="0" t="s">
        <v>121</v>
      </c>
      <c r="B9039" s="0" t="s">
        <v>122</v>
      </c>
      <c r="C9039" s="0" t="s">
        <v>72</v>
      </c>
      <c r="D9039" s="0" t="s">
        <v>71</v>
      </c>
      <c r="E9039" s="0" t="n">
        <v>2034</v>
      </c>
      <c r="F9039" s="5" t="n">
        <v>32.3961575187468</v>
      </c>
      <c r="G9039" s="10" t="s">
        <v>4</v>
      </c>
    </row>
    <row r="9040" customFormat="false" ht="14.25" hidden="false" customHeight="false" outlineLevel="0" collapsed="false">
      <c r="A9040" s="0" t="s">
        <v>121</v>
      </c>
      <c r="B9040" s="0" t="s">
        <v>122</v>
      </c>
      <c r="C9040" s="0" t="s">
        <v>72</v>
      </c>
      <c r="D9040" s="0" t="s">
        <v>71</v>
      </c>
      <c r="E9040" s="0" t="n">
        <v>2035</v>
      </c>
      <c r="F9040" s="5" t="n">
        <v>32.6176330713844</v>
      </c>
      <c r="G9040" s="10" t="s">
        <v>4</v>
      </c>
    </row>
    <row r="9041" customFormat="false" ht="14.25" hidden="false" customHeight="false" outlineLevel="0" collapsed="false">
      <c r="A9041" s="0" t="s">
        <v>121</v>
      </c>
      <c r="B9041" s="0" t="s">
        <v>122</v>
      </c>
      <c r="C9041" s="0" t="s">
        <v>72</v>
      </c>
      <c r="D9041" s="0" t="s">
        <v>71</v>
      </c>
      <c r="E9041" s="0" t="n">
        <v>2036</v>
      </c>
      <c r="F9041" s="5" t="n">
        <v>33.0405640423893</v>
      </c>
      <c r="G9041" s="10" t="s">
        <v>4</v>
      </c>
    </row>
    <row r="9042" customFormat="false" ht="14.25" hidden="false" customHeight="false" outlineLevel="0" collapsed="false">
      <c r="A9042" s="0" t="s">
        <v>121</v>
      </c>
      <c r="B9042" s="0" t="s">
        <v>122</v>
      </c>
      <c r="C9042" s="0" t="s">
        <v>72</v>
      </c>
      <c r="D9042" s="0" t="s">
        <v>71</v>
      </c>
      <c r="E9042" s="0" t="n">
        <v>2037</v>
      </c>
      <c r="F9042" s="5" t="n">
        <v>34.0008413165219</v>
      </c>
      <c r="G9042" s="10" t="s">
        <v>4</v>
      </c>
    </row>
    <row r="9043" customFormat="false" ht="14.25" hidden="false" customHeight="false" outlineLevel="0" collapsed="false">
      <c r="A9043" s="0" t="s">
        <v>121</v>
      </c>
      <c r="B9043" s="0" t="s">
        <v>122</v>
      </c>
      <c r="C9043" s="0" t="s">
        <v>72</v>
      </c>
      <c r="D9043" s="0" t="s">
        <v>71</v>
      </c>
      <c r="E9043" s="0" t="n">
        <v>2038</v>
      </c>
      <c r="F9043" s="5" t="n">
        <v>34.5204741754719</v>
      </c>
      <c r="G9043" s="10" t="s">
        <v>4</v>
      </c>
    </row>
    <row r="9044" customFormat="false" ht="14.25" hidden="false" customHeight="false" outlineLevel="0" collapsed="false">
      <c r="A9044" s="0" t="s">
        <v>121</v>
      </c>
      <c r="B9044" s="0" t="s">
        <v>122</v>
      </c>
      <c r="C9044" s="0" t="s">
        <v>72</v>
      </c>
      <c r="D9044" s="0" t="s">
        <v>71</v>
      </c>
      <c r="E9044" s="0" t="n">
        <v>2039</v>
      </c>
      <c r="F9044" s="5" t="n">
        <v>35.6692916613885</v>
      </c>
      <c r="G9044" s="10" t="s">
        <v>4</v>
      </c>
    </row>
    <row r="9045" customFormat="false" ht="14.25" hidden="false" customHeight="false" outlineLevel="0" collapsed="false">
      <c r="A9045" s="0" t="s">
        <v>121</v>
      </c>
      <c r="B9045" s="0" t="s">
        <v>122</v>
      </c>
      <c r="C9045" s="0" t="s">
        <v>72</v>
      </c>
      <c r="D9045" s="0" t="s">
        <v>71</v>
      </c>
      <c r="E9045" s="0" t="n">
        <v>2040</v>
      </c>
      <c r="F9045" s="5" t="n">
        <v>36.0838447000648</v>
      </c>
      <c r="G9045" s="10" t="s">
        <v>4</v>
      </c>
    </row>
    <row r="9046" customFormat="false" ht="14.25" hidden="false" customHeight="false" outlineLevel="0" collapsed="false">
      <c r="A9046" s="0" t="s">
        <v>121</v>
      </c>
      <c r="B9046" s="0" t="s">
        <v>122</v>
      </c>
      <c r="C9046" s="0" t="s">
        <v>75</v>
      </c>
      <c r="D9046" s="0" t="s">
        <v>71</v>
      </c>
      <c r="E9046" s="0" t="n">
        <v>2024</v>
      </c>
      <c r="F9046" s="5" t="n">
        <v>27.8763833304</v>
      </c>
      <c r="G9046" s="10" t="s">
        <v>4</v>
      </c>
    </row>
    <row r="9047" customFormat="false" ht="14.25" hidden="false" customHeight="false" outlineLevel="0" collapsed="false">
      <c r="A9047" s="0" t="s">
        <v>121</v>
      </c>
      <c r="B9047" s="0" t="s">
        <v>122</v>
      </c>
      <c r="C9047" s="0" t="s">
        <v>75</v>
      </c>
      <c r="D9047" s="0" t="s">
        <v>71</v>
      </c>
      <c r="E9047" s="0" t="n">
        <v>2025</v>
      </c>
      <c r="F9047" s="5" t="n">
        <v>28.0457526744</v>
      </c>
      <c r="G9047" s="10" t="s">
        <v>4</v>
      </c>
    </row>
    <row r="9048" customFormat="false" ht="14.25" hidden="false" customHeight="false" outlineLevel="0" collapsed="false">
      <c r="A9048" s="0" t="s">
        <v>121</v>
      </c>
      <c r="B9048" s="0" t="s">
        <v>122</v>
      </c>
      <c r="C9048" s="0" t="s">
        <v>75</v>
      </c>
      <c r="D9048" s="0" t="s">
        <v>71</v>
      </c>
      <c r="E9048" s="0" t="n">
        <v>2026</v>
      </c>
      <c r="F9048" s="5" t="n">
        <v>30.0671755864896</v>
      </c>
      <c r="G9048" s="10" t="s">
        <v>4</v>
      </c>
    </row>
    <row r="9049" customFormat="false" ht="14.25" hidden="false" customHeight="false" outlineLevel="0" collapsed="false">
      <c r="A9049" s="0" t="s">
        <v>121</v>
      </c>
      <c r="B9049" s="0" t="s">
        <v>122</v>
      </c>
      <c r="C9049" s="0" t="s">
        <v>75</v>
      </c>
      <c r="D9049" s="0" t="s">
        <v>71</v>
      </c>
      <c r="E9049" s="0" t="n">
        <v>2027</v>
      </c>
      <c r="F9049" s="5" t="n">
        <v>35.0818053798399</v>
      </c>
      <c r="G9049" s="10" t="s">
        <v>4</v>
      </c>
    </row>
    <row r="9050" customFormat="false" ht="14.25" hidden="false" customHeight="false" outlineLevel="0" collapsed="false">
      <c r="A9050" s="0" t="s">
        <v>121</v>
      </c>
      <c r="B9050" s="0" t="s">
        <v>122</v>
      </c>
      <c r="C9050" s="0" t="s">
        <v>75</v>
      </c>
      <c r="D9050" s="0" t="s">
        <v>71</v>
      </c>
      <c r="E9050" s="0" t="n">
        <v>2028</v>
      </c>
      <c r="F9050" s="5" t="n">
        <v>43.10983215807</v>
      </c>
      <c r="G9050" s="10" t="s">
        <v>4</v>
      </c>
    </row>
    <row r="9051" customFormat="false" ht="14.25" hidden="false" customHeight="false" outlineLevel="0" collapsed="false">
      <c r="A9051" s="0" t="s">
        <v>121</v>
      </c>
      <c r="B9051" s="0" t="s">
        <v>122</v>
      </c>
      <c r="C9051" s="0" t="s">
        <v>75</v>
      </c>
      <c r="D9051" s="0" t="s">
        <v>71</v>
      </c>
      <c r="E9051" s="0" t="n">
        <v>2029</v>
      </c>
      <c r="F9051" s="5" t="n">
        <v>49.901856931587</v>
      </c>
      <c r="G9051" s="10" t="s">
        <v>4</v>
      </c>
    </row>
    <row r="9052" customFormat="false" ht="14.25" hidden="false" customHeight="false" outlineLevel="0" collapsed="false">
      <c r="A9052" s="0" t="s">
        <v>121</v>
      </c>
      <c r="B9052" s="0" t="s">
        <v>122</v>
      </c>
      <c r="C9052" s="0" t="s">
        <v>75</v>
      </c>
      <c r="D9052" s="0" t="s">
        <v>71</v>
      </c>
      <c r="E9052" s="0" t="n">
        <v>2030</v>
      </c>
      <c r="F9052" s="5" t="n">
        <v>59.3140140188194</v>
      </c>
      <c r="G9052" s="10" t="s">
        <v>4</v>
      </c>
    </row>
    <row r="9053" customFormat="false" ht="14.25" hidden="false" customHeight="false" outlineLevel="0" collapsed="false">
      <c r="A9053" s="0" t="s">
        <v>121</v>
      </c>
      <c r="B9053" s="0" t="s">
        <v>122</v>
      </c>
      <c r="C9053" s="0" t="s">
        <v>75</v>
      </c>
      <c r="D9053" s="0" t="s">
        <v>71</v>
      </c>
      <c r="E9053" s="0" t="n">
        <v>2031</v>
      </c>
      <c r="F9053" s="5" t="n">
        <v>71.9644946109134</v>
      </c>
      <c r="G9053" s="10" t="s">
        <v>4</v>
      </c>
    </row>
    <row r="9054" customFormat="false" ht="14.25" hidden="false" customHeight="false" outlineLevel="0" collapsed="false">
      <c r="A9054" s="0" t="s">
        <v>121</v>
      </c>
      <c r="B9054" s="0" t="s">
        <v>122</v>
      </c>
      <c r="C9054" s="0" t="s">
        <v>75</v>
      </c>
      <c r="D9054" s="0" t="s">
        <v>71</v>
      </c>
      <c r="E9054" s="0" t="n">
        <v>2032</v>
      </c>
      <c r="F9054" s="5" t="n">
        <v>84.3545877960673</v>
      </c>
      <c r="G9054" s="10" t="s">
        <v>4</v>
      </c>
    </row>
    <row r="9055" customFormat="false" ht="14.25" hidden="false" customHeight="false" outlineLevel="0" collapsed="false">
      <c r="A9055" s="0" t="s">
        <v>121</v>
      </c>
      <c r="B9055" s="0" t="s">
        <v>122</v>
      </c>
      <c r="C9055" s="0" t="s">
        <v>75</v>
      </c>
      <c r="D9055" s="0" t="s">
        <v>71</v>
      </c>
      <c r="E9055" s="0" t="n">
        <v>2033</v>
      </c>
      <c r="F9055" s="5" t="n">
        <v>94.0258184906489</v>
      </c>
      <c r="G9055" s="10" t="s">
        <v>4</v>
      </c>
    </row>
    <row r="9056" customFormat="false" ht="14.25" hidden="false" customHeight="false" outlineLevel="0" collapsed="false">
      <c r="A9056" s="0" t="s">
        <v>121</v>
      </c>
      <c r="B9056" s="0" t="s">
        <v>122</v>
      </c>
      <c r="C9056" s="0" t="s">
        <v>75</v>
      </c>
      <c r="D9056" s="0" t="s">
        <v>71</v>
      </c>
      <c r="E9056" s="0" t="n">
        <v>2034</v>
      </c>
      <c r="F9056" s="5" t="n">
        <v>105.24576107843</v>
      </c>
      <c r="G9056" s="10" t="s">
        <v>4</v>
      </c>
    </row>
    <row r="9057" customFormat="false" ht="14.25" hidden="false" customHeight="false" outlineLevel="0" collapsed="false">
      <c r="A9057" s="0" t="s">
        <v>121</v>
      </c>
      <c r="B9057" s="0" t="s">
        <v>122</v>
      </c>
      <c r="C9057" s="0" t="s">
        <v>75</v>
      </c>
      <c r="D9057" s="0" t="s">
        <v>71</v>
      </c>
      <c r="E9057" s="0" t="n">
        <v>2035</v>
      </c>
      <c r="F9057" s="5" t="n">
        <v>114.401065715785</v>
      </c>
      <c r="G9057" s="10" t="s">
        <v>4</v>
      </c>
    </row>
    <row r="9058" customFormat="false" ht="14.25" hidden="false" customHeight="false" outlineLevel="0" collapsed="false">
      <c r="A9058" s="0" t="s">
        <v>121</v>
      </c>
      <c r="B9058" s="0" t="s">
        <v>122</v>
      </c>
      <c r="C9058" s="0" t="s">
        <v>75</v>
      </c>
      <c r="D9058" s="0" t="s">
        <v>71</v>
      </c>
      <c r="E9058" s="0" t="n">
        <v>2036</v>
      </c>
      <c r="F9058" s="5" t="n">
        <v>124.264071881424</v>
      </c>
      <c r="G9058" s="10" t="s">
        <v>4</v>
      </c>
    </row>
    <row r="9059" customFormat="false" ht="14.25" hidden="false" customHeight="false" outlineLevel="0" collapsed="false">
      <c r="A9059" s="0" t="s">
        <v>121</v>
      </c>
      <c r="B9059" s="0" t="s">
        <v>122</v>
      </c>
      <c r="C9059" s="0" t="s">
        <v>75</v>
      </c>
      <c r="D9059" s="0" t="s">
        <v>71</v>
      </c>
      <c r="E9059" s="0" t="n">
        <v>2037</v>
      </c>
      <c r="F9059" s="5" t="n">
        <v>133.495117221187</v>
      </c>
      <c r="G9059" s="10" t="s">
        <v>4</v>
      </c>
    </row>
    <row r="9060" customFormat="false" ht="14.25" hidden="false" customHeight="false" outlineLevel="0" collapsed="false">
      <c r="A9060" s="0" t="s">
        <v>121</v>
      </c>
      <c r="B9060" s="0" t="s">
        <v>122</v>
      </c>
      <c r="C9060" s="0" t="s">
        <v>75</v>
      </c>
      <c r="D9060" s="0" t="s">
        <v>71</v>
      </c>
      <c r="E9060" s="0" t="n">
        <v>2038</v>
      </c>
      <c r="F9060" s="5" t="n">
        <v>141.81949131648</v>
      </c>
      <c r="G9060" s="10" t="s">
        <v>4</v>
      </c>
    </row>
    <row r="9061" customFormat="false" ht="14.25" hidden="false" customHeight="false" outlineLevel="0" collapsed="false">
      <c r="A9061" s="0" t="s">
        <v>121</v>
      </c>
      <c r="B9061" s="0" t="s">
        <v>122</v>
      </c>
      <c r="C9061" s="0" t="s">
        <v>75</v>
      </c>
      <c r="D9061" s="0" t="s">
        <v>71</v>
      </c>
      <c r="E9061" s="0" t="n">
        <v>2039</v>
      </c>
      <c r="F9061" s="5" t="n">
        <v>148.971245664297</v>
      </c>
      <c r="G9061" s="10" t="s">
        <v>4</v>
      </c>
    </row>
    <row r="9062" customFormat="false" ht="14.25" hidden="false" customHeight="false" outlineLevel="0" collapsed="false">
      <c r="A9062" s="0" t="s">
        <v>121</v>
      </c>
      <c r="B9062" s="0" t="s">
        <v>122</v>
      </c>
      <c r="C9062" s="0" t="s">
        <v>75</v>
      </c>
      <c r="D9062" s="0" t="s">
        <v>71</v>
      </c>
      <c r="E9062" s="0" t="n">
        <v>2040</v>
      </c>
      <c r="F9062" s="5" t="n">
        <v>154.706638622372</v>
      </c>
      <c r="G9062" s="10" t="s">
        <v>4</v>
      </c>
    </row>
    <row r="9063" customFormat="false" ht="14.25" hidden="false" customHeight="false" outlineLevel="0" collapsed="false">
      <c r="A9063" s="0" t="s">
        <v>121</v>
      </c>
      <c r="B9063" s="0" t="s">
        <v>122</v>
      </c>
      <c r="C9063" s="0" t="s">
        <v>75</v>
      </c>
      <c r="D9063" s="0" t="s">
        <v>75</v>
      </c>
      <c r="E9063" s="0" t="n">
        <v>2024</v>
      </c>
      <c r="F9063" s="5" t="n">
        <v>27.8763833304</v>
      </c>
      <c r="G9063" s="10" t="s">
        <v>4</v>
      </c>
    </row>
    <row r="9064" customFormat="false" ht="14.25" hidden="false" customHeight="false" outlineLevel="0" collapsed="false">
      <c r="A9064" s="0" t="s">
        <v>121</v>
      </c>
      <c r="B9064" s="0" t="s">
        <v>122</v>
      </c>
      <c r="C9064" s="0" t="s">
        <v>75</v>
      </c>
      <c r="D9064" s="0" t="s">
        <v>75</v>
      </c>
      <c r="E9064" s="0" t="n">
        <v>2025</v>
      </c>
      <c r="F9064" s="5" t="n">
        <v>28.0457526744</v>
      </c>
      <c r="G9064" s="10" t="s">
        <v>4</v>
      </c>
    </row>
    <row r="9065" customFormat="false" ht="14.25" hidden="false" customHeight="false" outlineLevel="0" collapsed="false">
      <c r="A9065" s="0" t="s">
        <v>121</v>
      </c>
      <c r="B9065" s="0" t="s">
        <v>122</v>
      </c>
      <c r="C9065" s="0" t="s">
        <v>75</v>
      </c>
      <c r="D9065" s="0" t="s">
        <v>75</v>
      </c>
      <c r="E9065" s="0" t="n">
        <v>2026</v>
      </c>
      <c r="F9065" s="5" t="n">
        <v>30.0671755864896</v>
      </c>
      <c r="G9065" s="10" t="s">
        <v>4</v>
      </c>
    </row>
    <row r="9066" customFormat="false" ht="14.25" hidden="false" customHeight="false" outlineLevel="0" collapsed="false">
      <c r="A9066" s="0" t="s">
        <v>121</v>
      </c>
      <c r="B9066" s="0" t="s">
        <v>122</v>
      </c>
      <c r="C9066" s="0" t="s">
        <v>75</v>
      </c>
      <c r="D9066" s="0" t="s">
        <v>75</v>
      </c>
      <c r="E9066" s="0" t="n">
        <v>2027</v>
      </c>
      <c r="F9066" s="5" t="n">
        <v>35.0818053798399</v>
      </c>
      <c r="G9066" s="10" t="s">
        <v>4</v>
      </c>
    </row>
    <row r="9067" customFormat="false" ht="14.25" hidden="false" customHeight="false" outlineLevel="0" collapsed="false">
      <c r="A9067" s="0" t="s">
        <v>121</v>
      </c>
      <c r="B9067" s="0" t="s">
        <v>122</v>
      </c>
      <c r="C9067" s="0" t="s">
        <v>75</v>
      </c>
      <c r="D9067" s="0" t="s">
        <v>75</v>
      </c>
      <c r="E9067" s="0" t="n">
        <v>2028</v>
      </c>
      <c r="F9067" s="5" t="n">
        <v>43.10983215807</v>
      </c>
      <c r="G9067" s="10" t="s">
        <v>4</v>
      </c>
    </row>
    <row r="9068" customFormat="false" ht="14.25" hidden="false" customHeight="false" outlineLevel="0" collapsed="false">
      <c r="A9068" s="0" t="s">
        <v>121</v>
      </c>
      <c r="B9068" s="0" t="s">
        <v>122</v>
      </c>
      <c r="C9068" s="0" t="s">
        <v>75</v>
      </c>
      <c r="D9068" s="0" t="s">
        <v>75</v>
      </c>
      <c r="E9068" s="0" t="n">
        <v>2029</v>
      </c>
      <c r="F9068" s="5" t="n">
        <v>49.901856931587</v>
      </c>
      <c r="G9068" s="10" t="s">
        <v>4</v>
      </c>
    </row>
    <row r="9069" customFormat="false" ht="14.25" hidden="false" customHeight="false" outlineLevel="0" collapsed="false">
      <c r="A9069" s="0" t="s">
        <v>121</v>
      </c>
      <c r="B9069" s="0" t="s">
        <v>122</v>
      </c>
      <c r="C9069" s="0" t="s">
        <v>75</v>
      </c>
      <c r="D9069" s="0" t="s">
        <v>75</v>
      </c>
      <c r="E9069" s="0" t="n">
        <v>2030</v>
      </c>
      <c r="F9069" s="5" t="n">
        <v>59.3140140188194</v>
      </c>
      <c r="G9069" s="10" t="s">
        <v>4</v>
      </c>
    </row>
    <row r="9070" customFormat="false" ht="14.25" hidden="false" customHeight="false" outlineLevel="0" collapsed="false">
      <c r="A9070" s="0" t="s">
        <v>121</v>
      </c>
      <c r="B9070" s="0" t="s">
        <v>122</v>
      </c>
      <c r="C9070" s="0" t="s">
        <v>75</v>
      </c>
      <c r="D9070" s="0" t="s">
        <v>75</v>
      </c>
      <c r="E9070" s="0" t="n">
        <v>2031</v>
      </c>
      <c r="F9070" s="5" t="n">
        <v>71.9644946109134</v>
      </c>
      <c r="G9070" s="10" t="s">
        <v>4</v>
      </c>
    </row>
    <row r="9071" customFormat="false" ht="14.25" hidden="false" customHeight="false" outlineLevel="0" collapsed="false">
      <c r="A9071" s="0" t="s">
        <v>121</v>
      </c>
      <c r="B9071" s="0" t="s">
        <v>122</v>
      </c>
      <c r="C9071" s="0" t="s">
        <v>75</v>
      </c>
      <c r="D9071" s="0" t="s">
        <v>75</v>
      </c>
      <c r="E9071" s="0" t="n">
        <v>2032</v>
      </c>
      <c r="F9071" s="5" t="n">
        <v>84.3545877960673</v>
      </c>
      <c r="G9071" s="10" t="s">
        <v>4</v>
      </c>
    </row>
    <row r="9072" customFormat="false" ht="14.25" hidden="false" customHeight="false" outlineLevel="0" collapsed="false">
      <c r="A9072" s="0" t="s">
        <v>121</v>
      </c>
      <c r="B9072" s="0" t="s">
        <v>122</v>
      </c>
      <c r="C9072" s="0" t="s">
        <v>75</v>
      </c>
      <c r="D9072" s="0" t="s">
        <v>75</v>
      </c>
      <c r="E9072" s="0" t="n">
        <v>2033</v>
      </c>
      <c r="F9072" s="5" t="n">
        <v>94.0258184906489</v>
      </c>
      <c r="G9072" s="10" t="s">
        <v>4</v>
      </c>
    </row>
    <row r="9073" customFormat="false" ht="14.25" hidden="false" customHeight="false" outlineLevel="0" collapsed="false">
      <c r="A9073" s="0" t="s">
        <v>121</v>
      </c>
      <c r="B9073" s="0" t="s">
        <v>122</v>
      </c>
      <c r="C9073" s="0" t="s">
        <v>75</v>
      </c>
      <c r="D9073" s="0" t="s">
        <v>75</v>
      </c>
      <c r="E9073" s="0" t="n">
        <v>2034</v>
      </c>
      <c r="F9073" s="5" t="n">
        <v>105.24576107843</v>
      </c>
      <c r="G9073" s="10" t="s">
        <v>4</v>
      </c>
    </row>
    <row r="9074" customFormat="false" ht="14.25" hidden="false" customHeight="false" outlineLevel="0" collapsed="false">
      <c r="A9074" s="0" t="s">
        <v>121</v>
      </c>
      <c r="B9074" s="0" t="s">
        <v>122</v>
      </c>
      <c r="C9074" s="0" t="s">
        <v>75</v>
      </c>
      <c r="D9074" s="0" t="s">
        <v>75</v>
      </c>
      <c r="E9074" s="0" t="n">
        <v>2035</v>
      </c>
      <c r="F9074" s="5" t="n">
        <v>114.401065715785</v>
      </c>
      <c r="G9074" s="10" t="s">
        <v>4</v>
      </c>
    </row>
    <row r="9075" customFormat="false" ht="14.25" hidden="false" customHeight="false" outlineLevel="0" collapsed="false">
      <c r="A9075" s="0" t="s">
        <v>121</v>
      </c>
      <c r="B9075" s="0" t="s">
        <v>122</v>
      </c>
      <c r="C9075" s="0" t="s">
        <v>75</v>
      </c>
      <c r="D9075" s="0" t="s">
        <v>75</v>
      </c>
      <c r="E9075" s="0" t="n">
        <v>2036</v>
      </c>
      <c r="F9075" s="5" t="n">
        <v>124.264071881424</v>
      </c>
      <c r="G9075" s="10" t="s">
        <v>4</v>
      </c>
    </row>
    <row r="9076" customFormat="false" ht="14.25" hidden="false" customHeight="false" outlineLevel="0" collapsed="false">
      <c r="A9076" s="0" t="s">
        <v>121</v>
      </c>
      <c r="B9076" s="0" t="s">
        <v>122</v>
      </c>
      <c r="C9076" s="0" t="s">
        <v>75</v>
      </c>
      <c r="D9076" s="0" t="s">
        <v>75</v>
      </c>
      <c r="E9076" s="0" t="n">
        <v>2037</v>
      </c>
      <c r="F9076" s="5" t="n">
        <v>133.495117221187</v>
      </c>
      <c r="G9076" s="10" t="s">
        <v>4</v>
      </c>
    </row>
    <row r="9077" customFormat="false" ht="14.25" hidden="false" customHeight="false" outlineLevel="0" collapsed="false">
      <c r="A9077" s="0" t="s">
        <v>121</v>
      </c>
      <c r="B9077" s="0" t="s">
        <v>122</v>
      </c>
      <c r="C9077" s="0" t="s">
        <v>75</v>
      </c>
      <c r="D9077" s="0" t="s">
        <v>75</v>
      </c>
      <c r="E9077" s="0" t="n">
        <v>2038</v>
      </c>
      <c r="F9077" s="5" t="n">
        <v>141.81949131648</v>
      </c>
      <c r="G9077" s="10" t="s">
        <v>4</v>
      </c>
    </row>
    <row r="9078" customFormat="false" ht="14.25" hidden="false" customHeight="false" outlineLevel="0" collapsed="false">
      <c r="A9078" s="0" t="s">
        <v>121</v>
      </c>
      <c r="B9078" s="0" t="s">
        <v>122</v>
      </c>
      <c r="C9078" s="0" t="s">
        <v>75</v>
      </c>
      <c r="D9078" s="0" t="s">
        <v>75</v>
      </c>
      <c r="E9078" s="0" t="n">
        <v>2039</v>
      </c>
      <c r="F9078" s="5" t="n">
        <v>148.971245664297</v>
      </c>
      <c r="G9078" s="10" t="s">
        <v>4</v>
      </c>
    </row>
    <row r="9079" customFormat="false" ht="14.25" hidden="false" customHeight="false" outlineLevel="0" collapsed="false">
      <c r="A9079" s="0" t="s">
        <v>121</v>
      </c>
      <c r="B9079" s="0" t="s">
        <v>122</v>
      </c>
      <c r="C9079" s="0" t="s">
        <v>75</v>
      </c>
      <c r="D9079" s="0" t="s">
        <v>75</v>
      </c>
      <c r="E9079" s="0" t="n">
        <v>2040</v>
      </c>
      <c r="F9079" s="5" t="n">
        <v>154.706638622372</v>
      </c>
      <c r="G9079" s="10" t="s">
        <v>4</v>
      </c>
    </row>
    <row r="9080" customFormat="false" ht="14.25" hidden="false" customHeight="false" outlineLevel="0" collapsed="false">
      <c r="A9080" s="0" t="s">
        <v>121</v>
      </c>
      <c r="B9080" s="0" t="s">
        <v>122</v>
      </c>
      <c r="C9080" s="0" t="s">
        <v>76</v>
      </c>
      <c r="D9080" s="0" t="s">
        <v>77</v>
      </c>
      <c r="E9080" s="0" t="n">
        <v>2024</v>
      </c>
      <c r="F9080" s="5" t="n">
        <v>0.2116296</v>
      </c>
      <c r="G9080" s="10" t="s">
        <v>4</v>
      </c>
    </row>
    <row r="9081" customFormat="false" ht="14.25" hidden="false" customHeight="false" outlineLevel="0" collapsed="false">
      <c r="A9081" s="0" t="s">
        <v>121</v>
      </c>
      <c r="B9081" s="0" t="s">
        <v>122</v>
      </c>
      <c r="C9081" s="0" t="s">
        <v>76</v>
      </c>
      <c r="D9081" s="0" t="s">
        <v>77</v>
      </c>
      <c r="E9081" s="0" t="n">
        <v>2025</v>
      </c>
      <c r="F9081" s="5" t="n">
        <v>0.22069944</v>
      </c>
      <c r="G9081" s="10" t="s">
        <v>4</v>
      </c>
    </row>
    <row r="9082" customFormat="false" ht="14.25" hidden="false" customHeight="false" outlineLevel="0" collapsed="false">
      <c r="A9082" s="0" t="s">
        <v>121</v>
      </c>
      <c r="B9082" s="0" t="s">
        <v>122</v>
      </c>
      <c r="C9082" s="0" t="s">
        <v>76</v>
      </c>
      <c r="D9082" s="0" t="s">
        <v>77</v>
      </c>
      <c r="E9082" s="0" t="n">
        <v>2026</v>
      </c>
      <c r="F9082" s="5" t="n">
        <v>0.5274647304</v>
      </c>
      <c r="G9082" s="10" t="s">
        <v>4</v>
      </c>
    </row>
    <row r="9083" customFormat="false" ht="14.25" hidden="false" customHeight="false" outlineLevel="0" collapsed="false">
      <c r="A9083" s="0" t="s">
        <v>121</v>
      </c>
      <c r="B9083" s="0" t="s">
        <v>122</v>
      </c>
      <c r="C9083" s="0" t="s">
        <v>76</v>
      </c>
      <c r="D9083" s="0" t="s">
        <v>77</v>
      </c>
      <c r="E9083" s="0" t="n">
        <v>2027</v>
      </c>
      <c r="F9083" s="5" t="n">
        <v>0.7876153584</v>
      </c>
      <c r="G9083" s="10" t="s">
        <v>4</v>
      </c>
    </row>
    <row r="9084" customFormat="false" ht="14.25" hidden="false" customHeight="false" outlineLevel="0" collapsed="false">
      <c r="A9084" s="0" t="s">
        <v>121</v>
      </c>
      <c r="B9084" s="0" t="s">
        <v>122</v>
      </c>
      <c r="C9084" s="0" t="s">
        <v>76</v>
      </c>
      <c r="D9084" s="0" t="s">
        <v>77</v>
      </c>
      <c r="E9084" s="0" t="n">
        <v>2028</v>
      </c>
      <c r="F9084" s="5" t="n">
        <v>0.860624232</v>
      </c>
      <c r="G9084" s="10" t="s">
        <v>4</v>
      </c>
    </row>
    <row r="9085" customFormat="false" ht="14.25" hidden="false" customHeight="false" outlineLevel="0" collapsed="false">
      <c r="A9085" s="0" t="s">
        <v>121</v>
      </c>
      <c r="B9085" s="0" t="s">
        <v>122</v>
      </c>
      <c r="C9085" s="0" t="s">
        <v>76</v>
      </c>
      <c r="D9085" s="0" t="s">
        <v>77</v>
      </c>
      <c r="E9085" s="0" t="n">
        <v>2029</v>
      </c>
      <c r="F9085" s="5" t="n">
        <v>0.8405202</v>
      </c>
      <c r="G9085" s="10" t="s">
        <v>4</v>
      </c>
    </row>
    <row r="9086" customFormat="false" ht="14.25" hidden="false" customHeight="false" outlineLevel="0" collapsed="false">
      <c r="A9086" s="0" t="s">
        <v>121</v>
      </c>
      <c r="B9086" s="0" t="s">
        <v>122</v>
      </c>
      <c r="C9086" s="0" t="s">
        <v>76</v>
      </c>
      <c r="D9086" s="0" t="s">
        <v>77</v>
      </c>
      <c r="E9086" s="0" t="n">
        <v>2030</v>
      </c>
      <c r="F9086" s="5" t="n">
        <v>0.609231942</v>
      </c>
      <c r="G9086" s="10" t="s">
        <v>4</v>
      </c>
    </row>
    <row r="9087" customFormat="false" ht="14.25" hidden="false" customHeight="false" outlineLevel="0" collapsed="false">
      <c r="A9087" s="0" t="s">
        <v>121</v>
      </c>
      <c r="B9087" s="0" t="s">
        <v>122</v>
      </c>
      <c r="C9087" s="0" t="s">
        <v>76</v>
      </c>
      <c r="D9087" s="0" t="s">
        <v>77</v>
      </c>
      <c r="E9087" s="0" t="n">
        <v>2031</v>
      </c>
      <c r="F9087" s="5" t="n">
        <v>0.584217396</v>
      </c>
      <c r="G9087" s="10" t="s">
        <v>4</v>
      </c>
    </row>
    <row r="9088" customFormat="false" ht="14.25" hidden="false" customHeight="false" outlineLevel="0" collapsed="false">
      <c r="A9088" s="0" t="s">
        <v>121</v>
      </c>
      <c r="B9088" s="0" t="s">
        <v>122</v>
      </c>
      <c r="C9088" s="0" t="s">
        <v>76</v>
      </c>
      <c r="D9088" s="0" t="s">
        <v>77</v>
      </c>
      <c r="E9088" s="0" t="n">
        <v>2032</v>
      </c>
      <c r="F9088" s="5" t="n">
        <v>0.570216828</v>
      </c>
      <c r="G9088" s="10" t="s">
        <v>4</v>
      </c>
    </row>
    <row r="9089" customFormat="false" ht="14.25" hidden="false" customHeight="false" outlineLevel="0" collapsed="false">
      <c r="A9089" s="0" t="s">
        <v>121</v>
      </c>
      <c r="B9089" s="0" t="s">
        <v>122</v>
      </c>
      <c r="C9089" s="0" t="s">
        <v>76</v>
      </c>
      <c r="D9089" s="0" t="s">
        <v>77</v>
      </c>
      <c r="E9089" s="0" t="n">
        <v>2033</v>
      </c>
      <c r="F9089" s="5" t="n">
        <v>0.57013536</v>
      </c>
      <c r="G9089" s="10" t="s">
        <v>4</v>
      </c>
    </row>
    <row r="9090" customFormat="false" ht="14.25" hidden="false" customHeight="false" outlineLevel="0" collapsed="false">
      <c r="A9090" s="0" t="s">
        <v>121</v>
      </c>
      <c r="B9090" s="0" t="s">
        <v>122</v>
      </c>
      <c r="C9090" s="0" t="s">
        <v>76</v>
      </c>
      <c r="D9090" s="0" t="s">
        <v>77</v>
      </c>
      <c r="E9090" s="0" t="n">
        <v>2034</v>
      </c>
      <c r="F9090" s="5" t="n">
        <v>0.5695322864</v>
      </c>
      <c r="G9090" s="10" t="s">
        <v>4</v>
      </c>
    </row>
    <row r="9091" customFormat="false" ht="14.25" hidden="false" customHeight="false" outlineLevel="0" collapsed="false">
      <c r="A9091" s="0" t="s">
        <v>121</v>
      </c>
      <c r="B9091" s="0" t="s">
        <v>122</v>
      </c>
      <c r="C9091" s="0" t="s">
        <v>76</v>
      </c>
      <c r="D9091" s="0" t="s">
        <v>77</v>
      </c>
      <c r="E9091" s="0" t="n">
        <v>2035</v>
      </c>
      <c r="F9091" s="5" t="n">
        <v>0.568144692</v>
      </c>
      <c r="G9091" s="10" t="s">
        <v>4</v>
      </c>
    </row>
    <row r="9092" customFormat="false" ht="14.25" hidden="false" customHeight="false" outlineLevel="0" collapsed="false">
      <c r="A9092" s="0" t="s">
        <v>121</v>
      </c>
      <c r="B9092" s="0" t="s">
        <v>122</v>
      </c>
      <c r="C9092" s="0" t="s">
        <v>76</v>
      </c>
      <c r="D9092" s="0" t="s">
        <v>77</v>
      </c>
      <c r="E9092" s="0" t="n">
        <v>2036</v>
      </c>
      <c r="F9092" s="5" t="n">
        <v>0.5714819892</v>
      </c>
      <c r="G9092" s="10" t="s">
        <v>4</v>
      </c>
    </row>
    <row r="9093" customFormat="false" ht="14.25" hidden="false" customHeight="false" outlineLevel="0" collapsed="false">
      <c r="A9093" s="0" t="s">
        <v>121</v>
      </c>
      <c r="B9093" s="0" t="s">
        <v>122</v>
      </c>
      <c r="C9093" s="0" t="s">
        <v>76</v>
      </c>
      <c r="D9093" s="0" t="s">
        <v>77</v>
      </c>
      <c r="E9093" s="0" t="n">
        <v>2037</v>
      </c>
      <c r="F9093" s="5" t="n">
        <v>0.5758647048</v>
      </c>
      <c r="G9093" s="10" t="s">
        <v>4</v>
      </c>
    </row>
    <row r="9094" customFormat="false" ht="14.25" hidden="false" customHeight="false" outlineLevel="0" collapsed="false">
      <c r="A9094" s="0" t="s">
        <v>121</v>
      </c>
      <c r="B9094" s="0" t="s">
        <v>122</v>
      </c>
      <c r="C9094" s="0" t="s">
        <v>76</v>
      </c>
      <c r="D9094" s="0" t="s">
        <v>77</v>
      </c>
      <c r="E9094" s="0" t="n">
        <v>2038</v>
      </c>
      <c r="F9094" s="5" t="n">
        <v>0.5788200222</v>
      </c>
      <c r="G9094" s="10" t="s">
        <v>4</v>
      </c>
    </row>
    <row r="9095" customFormat="false" ht="14.25" hidden="false" customHeight="false" outlineLevel="0" collapsed="false">
      <c r="A9095" s="0" t="s">
        <v>121</v>
      </c>
      <c r="B9095" s="0" t="s">
        <v>122</v>
      </c>
      <c r="C9095" s="0" t="s">
        <v>76</v>
      </c>
      <c r="D9095" s="0" t="s">
        <v>77</v>
      </c>
      <c r="E9095" s="0" t="n">
        <v>2039</v>
      </c>
      <c r="F9095" s="5" t="n">
        <v>0.5828609664</v>
      </c>
      <c r="G9095" s="10" t="s">
        <v>4</v>
      </c>
    </row>
    <row r="9096" customFormat="false" ht="14.25" hidden="false" customHeight="false" outlineLevel="0" collapsed="false">
      <c r="A9096" s="0" t="s">
        <v>121</v>
      </c>
      <c r="B9096" s="0" t="s">
        <v>122</v>
      </c>
      <c r="C9096" s="0" t="s">
        <v>76</v>
      </c>
      <c r="D9096" s="0" t="s">
        <v>77</v>
      </c>
      <c r="E9096" s="0" t="n">
        <v>2040</v>
      </c>
      <c r="F9096" s="5" t="n">
        <v>0.585434304</v>
      </c>
      <c r="G9096" s="10" t="s">
        <v>4</v>
      </c>
    </row>
    <row r="9097" customFormat="false" ht="14.25" hidden="false" customHeight="false" outlineLevel="0" collapsed="false">
      <c r="A9097" s="0" t="s">
        <v>121</v>
      </c>
      <c r="B9097" s="0" t="s">
        <v>122</v>
      </c>
      <c r="C9097" s="0" t="s">
        <v>76</v>
      </c>
      <c r="D9097" s="0" t="s">
        <v>78</v>
      </c>
      <c r="E9097" s="0" t="n">
        <v>2024</v>
      </c>
      <c r="F9097" s="5" t="n">
        <v>0</v>
      </c>
      <c r="G9097" s="10" t="s">
        <v>4</v>
      </c>
    </row>
    <row r="9098" customFormat="false" ht="14.25" hidden="false" customHeight="false" outlineLevel="0" collapsed="false">
      <c r="A9098" s="0" t="s">
        <v>121</v>
      </c>
      <c r="B9098" s="0" t="s">
        <v>122</v>
      </c>
      <c r="C9098" s="0" t="s">
        <v>76</v>
      </c>
      <c r="D9098" s="0" t="s">
        <v>78</v>
      </c>
      <c r="E9098" s="0" t="n">
        <v>2025</v>
      </c>
      <c r="F9098" s="5" t="n">
        <v>0</v>
      </c>
      <c r="G9098" s="10" t="s">
        <v>4</v>
      </c>
    </row>
    <row r="9099" customFormat="false" ht="14.25" hidden="false" customHeight="false" outlineLevel="0" collapsed="false">
      <c r="A9099" s="0" t="s">
        <v>121</v>
      </c>
      <c r="B9099" s="0" t="s">
        <v>122</v>
      </c>
      <c r="C9099" s="0" t="s">
        <v>76</v>
      </c>
      <c r="D9099" s="0" t="s">
        <v>78</v>
      </c>
      <c r="E9099" s="0" t="n">
        <v>2026</v>
      </c>
      <c r="F9099" s="5" t="n">
        <v>0</v>
      </c>
      <c r="G9099" s="10" t="s">
        <v>4</v>
      </c>
    </row>
    <row r="9100" customFormat="false" ht="14.25" hidden="false" customHeight="false" outlineLevel="0" collapsed="false">
      <c r="A9100" s="0" t="s">
        <v>121</v>
      </c>
      <c r="B9100" s="0" t="s">
        <v>122</v>
      </c>
      <c r="C9100" s="0" t="s">
        <v>76</v>
      </c>
      <c r="D9100" s="0" t="s">
        <v>78</v>
      </c>
      <c r="E9100" s="0" t="n">
        <v>2027</v>
      </c>
      <c r="F9100" s="5" t="n">
        <v>0</v>
      </c>
      <c r="G9100" s="10" t="s">
        <v>4</v>
      </c>
    </row>
    <row r="9101" customFormat="false" ht="14.25" hidden="false" customHeight="false" outlineLevel="0" collapsed="false">
      <c r="A9101" s="0" t="s">
        <v>121</v>
      </c>
      <c r="B9101" s="0" t="s">
        <v>122</v>
      </c>
      <c r="C9101" s="0" t="s">
        <v>76</v>
      </c>
      <c r="D9101" s="0" t="s">
        <v>78</v>
      </c>
      <c r="E9101" s="0" t="n">
        <v>2028</v>
      </c>
      <c r="F9101" s="5" t="n">
        <v>0</v>
      </c>
      <c r="G9101" s="10" t="s">
        <v>4</v>
      </c>
    </row>
    <row r="9102" customFormat="false" ht="14.25" hidden="false" customHeight="false" outlineLevel="0" collapsed="false">
      <c r="A9102" s="0" t="s">
        <v>121</v>
      </c>
      <c r="B9102" s="0" t="s">
        <v>122</v>
      </c>
      <c r="C9102" s="0" t="s">
        <v>76</v>
      </c>
      <c r="D9102" s="0" t="s">
        <v>78</v>
      </c>
      <c r="E9102" s="0" t="n">
        <v>2029</v>
      </c>
      <c r="F9102" s="5" t="n">
        <v>0</v>
      </c>
      <c r="G9102" s="10" t="s">
        <v>4</v>
      </c>
    </row>
    <row r="9103" customFormat="false" ht="14.25" hidden="false" customHeight="false" outlineLevel="0" collapsed="false">
      <c r="A9103" s="0" t="s">
        <v>121</v>
      </c>
      <c r="B9103" s="0" t="s">
        <v>122</v>
      </c>
      <c r="C9103" s="0" t="s">
        <v>76</v>
      </c>
      <c r="D9103" s="0" t="s">
        <v>78</v>
      </c>
      <c r="E9103" s="0" t="n">
        <v>2030</v>
      </c>
      <c r="F9103" s="5" t="n">
        <v>0</v>
      </c>
      <c r="G9103" s="10" t="s">
        <v>4</v>
      </c>
    </row>
    <row r="9104" customFormat="false" ht="14.25" hidden="false" customHeight="false" outlineLevel="0" collapsed="false">
      <c r="A9104" s="0" t="s">
        <v>121</v>
      </c>
      <c r="B9104" s="0" t="s">
        <v>122</v>
      </c>
      <c r="C9104" s="0" t="s">
        <v>76</v>
      </c>
      <c r="D9104" s="0" t="s">
        <v>78</v>
      </c>
      <c r="E9104" s="0" t="n">
        <v>2031</v>
      </c>
      <c r="F9104" s="5" t="n">
        <v>0</v>
      </c>
      <c r="G9104" s="10" t="s">
        <v>4</v>
      </c>
    </row>
    <row r="9105" customFormat="false" ht="14.25" hidden="false" customHeight="false" outlineLevel="0" collapsed="false">
      <c r="A9105" s="0" t="s">
        <v>121</v>
      </c>
      <c r="B9105" s="0" t="s">
        <v>122</v>
      </c>
      <c r="C9105" s="0" t="s">
        <v>76</v>
      </c>
      <c r="D9105" s="0" t="s">
        <v>78</v>
      </c>
      <c r="E9105" s="0" t="n">
        <v>2032</v>
      </c>
      <c r="F9105" s="5" t="n">
        <v>0</v>
      </c>
      <c r="G9105" s="10" t="s">
        <v>4</v>
      </c>
    </row>
    <row r="9106" customFormat="false" ht="14.25" hidden="false" customHeight="false" outlineLevel="0" collapsed="false">
      <c r="A9106" s="0" t="s">
        <v>121</v>
      </c>
      <c r="B9106" s="0" t="s">
        <v>122</v>
      </c>
      <c r="C9106" s="0" t="s">
        <v>76</v>
      </c>
      <c r="D9106" s="0" t="s">
        <v>78</v>
      </c>
      <c r="E9106" s="0" t="n">
        <v>2033</v>
      </c>
      <c r="F9106" s="5" t="n">
        <v>0</v>
      </c>
      <c r="G9106" s="10" t="s">
        <v>4</v>
      </c>
    </row>
    <row r="9107" customFormat="false" ht="14.25" hidden="false" customHeight="false" outlineLevel="0" collapsed="false">
      <c r="A9107" s="0" t="s">
        <v>121</v>
      </c>
      <c r="B9107" s="0" t="s">
        <v>122</v>
      </c>
      <c r="C9107" s="0" t="s">
        <v>76</v>
      </c>
      <c r="D9107" s="0" t="s">
        <v>78</v>
      </c>
      <c r="E9107" s="0" t="n">
        <v>2034</v>
      </c>
      <c r="F9107" s="5" t="n">
        <v>0</v>
      </c>
      <c r="G9107" s="10" t="s">
        <v>4</v>
      </c>
    </row>
    <row r="9108" customFormat="false" ht="14.25" hidden="false" customHeight="false" outlineLevel="0" collapsed="false">
      <c r="A9108" s="0" t="s">
        <v>121</v>
      </c>
      <c r="B9108" s="0" t="s">
        <v>122</v>
      </c>
      <c r="C9108" s="0" t="s">
        <v>76</v>
      </c>
      <c r="D9108" s="0" t="s">
        <v>78</v>
      </c>
      <c r="E9108" s="0" t="n">
        <v>2035</v>
      </c>
      <c r="F9108" s="5" t="n">
        <v>0</v>
      </c>
      <c r="G9108" s="10" t="s">
        <v>4</v>
      </c>
    </row>
    <row r="9109" customFormat="false" ht="14.25" hidden="false" customHeight="false" outlineLevel="0" collapsed="false">
      <c r="A9109" s="0" t="s">
        <v>121</v>
      </c>
      <c r="B9109" s="0" t="s">
        <v>122</v>
      </c>
      <c r="C9109" s="0" t="s">
        <v>76</v>
      </c>
      <c r="D9109" s="0" t="s">
        <v>78</v>
      </c>
      <c r="E9109" s="0" t="n">
        <v>2036</v>
      </c>
      <c r="F9109" s="5" t="n">
        <v>0</v>
      </c>
      <c r="G9109" s="10" t="s">
        <v>4</v>
      </c>
    </row>
    <row r="9110" customFormat="false" ht="14.25" hidden="false" customHeight="false" outlineLevel="0" collapsed="false">
      <c r="A9110" s="0" t="s">
        <v>121</v>
      </c>
      <c r="B9110" s="0" t="s">
        <v>122</v>
      </c>
      <c r="C9110" s="0" t="s">
        <v>76</v>
      </c>
      <c r="D9110" s="0" t="s">
        <v>78</v>
      </c>
      <c r="E9110" s="0" t="n">
        <v>2037</v>
      </c>
      <c r="F9110" s="5" t="n">
        <v>0</v>
      </c>
      <c r="G9110" s="10" t="s">
        <v>4</v>
      </c>
    </row>
    <row r="9111" customFormat="false" ht="14.25" hidden="false" customHeight="false" outlineLevel="0" collapsed="false">
      <c r="A9111" s="0" t="s">
        <v>121</v>
      </c>
      <c r="B9111" s="0" t="s">
        <v>122</v>
      </c>
      <c r="C9111" s="0" t="s">
        <v>76</v>
      </c>
      <c r="D9111" s="0" t="s">
        <v>78</v>
      </c>
      <c r="E9111" s="0" t="n">
        <v>2038</v>
      </c>
      <c r="F9111" s="5" t="n">
        <v>0</v>
      </c>
      <c r="G9111" s="10" t="s">
        <v>4</v>
      </c>
    </row>
    <row r="9112" customFormat="false" ht="14.25" hidden="false" customHeight="false" outlineLevel="0" collapsed="false">
      <c r="A9112" s="0" t="s">
        <v>121</v>
      </c>
      <c r="B9112" s="0" t="s">
        <v>122</v>
      </c>
      <c r="C9112" s="0" t="s">
        <v>76</v>
      </c>
      <c r="D9112" s="0" t="s">
        <v>78</v>
      </c>
      <c r="E9112" s="0" t="n">
        <v>2039</v>
      </c>
      <c r="F9112" s="5" t="n">
        <v>0</v>
      </c>
      <c r="G9112" s="10" t="s">
        <v>4</v>
      </c>
    </row>
    <row r="9113" customFormat="false" ht="14.25" hidden="false" customHeight="false" outlineLevel="0" collapsed="false">
      <c r="A9113" s="0" t="s">
        <v>121</v>
      </c>
      <c r="B9113" s="0" t="s">
        <v>122</v>
      </c>
      <c r="C9113" s="0" t="s">
        <v>76</v>
      </c>
      <c r="D9113" s="0" t="s">
        <v>78</v>
      </c>
      <c r="E9113" s="0" t="n">
        <v>2040</v>
      </c>
      <c r="F9113" s="5" t="n">
        <v>0</v>
      </c>
      <c r="G9113" s="10" t="s">
        <v>4</v>
      </c>
    </row>
    <row r="9114" customFormat="false" ht="14.25" hidden="false" customHeight="false" outlineLevel="0" collapsed="false">
      <c r="A9114" s="0" t="s">
        <v>121</v>
      </c>
      <c r="B9114" s="0" t="s">
        <v>122</v>
      </c>
      <c r="C9114" s="0" t="s">
        <v>76</v>
      </c>
      <c r="D9114" s="0" t="s">
        <v>71</v>
      </c>
      <c r="E9114" s="0" t="n">
        <v>2024</v>
      </c>
      <c r="F9114" s="5" t="n">
        <v>0.2116296</v>
      </c>
      <c r="G9114" s="10" t="s">
        <v>4</v>
      </c>
    </row>
    <row r="9115" customFormat="false" ht="14.25" hidden="false" customHeight="false" outlineLevel="0" collapsed="false">
      <c r="A9115" s="0" t="s">
        <v>121</v>
      </c>
      <c r="B9115" s="0" t="s">
        <v>122</v>
      </c>
      <c r="C9115" s="0" t="s">
        <v>76</v>
      </c>
      <c r="D9115" s="0" t="s">
        <v>71</v>
      </c>
      <c r="E9115" s="0" t="n">
        <v>2025</v>
      </c>
      <c r="F9115" s="5" t="n">
        <v>0.22069944</v>
      </c>
      <c r="G9115" s="10" t="s">
        <v>4</v>
      </c>
    </row>
    <row r="9116" customFormat="false" ht="14.25" hidden="false" customHeight="false" outlineLevel="0" collapsed="false">
      <c r="A9116" s="0" t="s">
        <v>121</v>
      </c>
      <c r="B9116" s="0" t="s">
        <v>122</v>
      </c>
      <c r="C9116" s="0" t="s">
        <v>76</v>
      </c>
      <c r="D9116" s="0" t="s">
        <v>71</v>
      </c>
      <c r="E9116" s="0" t="n">
        <v>2026</v>
      </c>
      <c r="F9116" s="5" t="n">
        <v>0.5274647304</v>
      </c>
      <c r="G9116" s="10" t="s">
        <v>4</v>
      </c>
    </row>
    <row r="9117" customFormat="false" ht="14.25" hidden="false" customHeight="false" outlineLevel="0" collapsed="false">
      <c r="A9117" s="0" t="s">
        <v>121</v>
      </c>
      <c r="B9117" s="0" t="s">
        <v>122</v>
      </c>
      <c r="C9117" s="0" t="s">
        <v>76</v>
      </c>
      <c r="D9117" s="0" t="s">
        <v>71</v>
      </c>
      <c r="E9117" s="0" t="n">
        <v>2027</v>
      </c>
      <c r="F9117" s="5" t="n">
        <v>0.7876153584</v>
      </c>
      <c r="G9117" s="10" t="s">
        <v>4</v>
      </c>
    </row>
    <row r="9118" customFormat="false" ht="14.25" hidden="false" customHeight="false" outlineLevel="0" collapsed="false">
      <c r="A9118" s="0" t="s">
        <v>121</v>
      </c>
      <c r="B9118" s="0" t="s">
        <v>122</v>
      </c>
      <c r="C9118" s="0" t="s">
        <v>76</v>
      </c>
      <c r="D9118" s="0" t="s">
        <v>71</v>
      </c>
      <c r="E9118" s="0" t="n">
        <v>2028</v>
      </c>
      <c r="F9118" s="5" t="n">
        <v>0.860624232</v>
      </c>
      <c r="G9118" s="10" t="s">
        <v>4</v>
      </c>
    </row>
    <row r="9119" customFormat="false" ht="14.25" hidden="false" customHeight="false" outlineLevel="0" collapsed="false">
      <c r="A9119" s="0" t="s">
        <v>121</v>
      </c>
      <c r="B9119" s="0" t="s">
        <v>122</v>
      </c>
      <c r="C9119" s="0" t="s">
        <v>76</v>
      </c>
      <c r="D9119" s="0" t="s">
        <v>71</v>
      </c>
      <c r="E9119" s="0" t="n">
        <v>2029</v>
      </c>
      <c r="F9119" s="5" t="n">
        <v>0.8405202</v>
      </c>
      <c r="G9119" s="10" t="s">
        <v>4</v>
      </c>
    </row>
    <row r="9120" customFormat="false" ht="14.25" hidden="false" customHeight="false" outlineLevel="0" collapsed="false">
      <c r="A9120" s="0" t="s">
        <v>121</v>
      </c>
      <c r="B9120" s="0" t="s">
        <v>122</v>
      </c>
      <c r="C9120" s="0" t="s">
        <v>76</v>
      </c>
      <c r="D9120" s="0" t="s">
        <v>71</v>
      </c>
      <c r="E9120" s="0" t="n">
        <v>2030</v>
      </c>
      <c r="F9120" s="5" t="n">
        <v>0.609231942</v>
      </c>
      <c r="G9120" s="10" t="s">
        <v>4</v>
      </c>
    </row>
    <row r="9121" customFormat="false" ht="14.25" hidden="false" customHeight="false" outlineLevel="0" collapsed="false">
      <c r="A9121" s="0" t="s">
        <v>121</v>
      </c>
      <c r="B9121" s="0" t="s">
        <v>122</v>
      </c>
      <c r="C9121" s="0" t="s">
        <v>76</v>
      </c>
      <c r="D9121" s="0" t="s">
        <v>71</v>
      </c>
      <c r="E9121" s="0" t="n">
        <v>2031</v>
      </c>
      <c r="F9121" s="5" t="n">
        <v>0.584217396</v>
      </c>
      <c r="G9121" s="10" t="s">
        <v>4</v>
      </c>
    </row>
    <row r="9122" customFormat="false" ht="14.25" hidden="false" customHeight="false" outlineLevel="0" collapsed="false">
      <c r="A9122" s="0" t="s">
        <v>121</v>
      </c>
      <c r="B9122" s="0" t="s">
        <v>122</v>
      </c>
      <c r="C9122" s="0" t="s">
        <v>76</v>
      </c>
      <c r="D9122" s="0" t="s">
        <v>71</v>
      </c>
      <c r="E9122" s="0" t="n">
        <v>2032</v>
      </c>
      <c r="F9122" s="5" t="n">
        <v>0.570216828</v>
      </c>
      <c r="G9122" s="10" t="s">
        <v>4</v>
      </c>
    </row>
    <row r="9123" customFormat="false" ht="14.25" hidden="false" customHeight="false" outlineLevel="0" collapsed="false">
      <c r="A9123" s="0" t="s">
        <v>121</v>
      </c>
      <c r="B9123" s="0" t="s">
        <v>122</v>
      </c>
      <c r="C9123" s="0" t="s">
        <v>76</v>
      </c>
      <c r="D9123" s="0" t="s">
        <v>71</v>
      </c>
      <c r="E9123" s="0" t="n">
        <v>2033</v>
      </c>
      <c r="F9123" s="5" t="n">
        <v>0.57013536</v>
      </c>
      <c r="G9123" s="10" t="s">
        <v>4</v>
      </c>
    </row>
    <row r="9124" customFormat="false" ht="14.25" hidden="false" customHeight="false" outlineLevel="0" collapsed="false">
      <c r="A9124" s="0" t="s">
        <v>121</v>
      </c>
      <c r="B9124" s="0" t="s">
        <v>122</v>
      </c>
      <c r="C9124" s="0" t="s">
        <v>76</v>
      </c>
      <c r="D9124" s="0" t="s">
        <v>71</v>
      </c>
      <c r="E9124" s="0" t="n">
        <v>2034</v>
      </c>
      <c r="F9124" s="5" t="n">
        <v>0.5695322864</v>
      </c>
      <c r="G9124" s="10" t="s">
        <v>4</v>
      </c>
    </row>
    <row r="9125" customFormat="false" ht="14.25" hidden="false" customHeight="false" outlineLevel="0" collapsed="false">
      <c r="A9125" s="0" t="s">
        <v>121</v>
      </c>
      <c r="B9125" s="0" t="s">
        <v>122</v>
      </c>
      <c r="C9125" s="0" t="s">
        <v>76</v>
      </c>
      <c r="D9125" s="0" t="s">
        <v>71</v>
      </c>
      <c r="E9125" s="0" t="n">
        <v>2035</v>
      </c>
      <c r="F9125" s="5" t="n">
        <v>0.568144692</v>
      </c>
      <c r="G9125" s="10" t="s">
        <v>4</v>
      </c>
    </row>
    <row r="9126" customFormat="false" ht="14.25" hidden="false" customHeight="false" outlineLevel="0" collapsed="false">
      <c r="A9126" s="0" t="s">
        <v>121</v>
      </c>
      <c r="B9126" s="0" t="s">
        <v>122</v>
      </c>
      <c r="C9126" s="0" t="s">
        <v>76</v>
      </c>
      <c r="D9126" s="0" t="s">
        <v>71</v>
      </c>
      <c r="E9126" s="0" t="n">
        <v>2036</v>
      </c>
      <c r="F9126" s="5" t="n">
        <v>0.5714819892</v>
      </c>
      <c r="G9126" s="10" t="s">
        <v>4</v>
      </c>
    </row>
    <row r="9127" customFormat="false" ht="14.25" hidden="false" customHeight="false" outlineLevel="0" collapsed="false">
      <c r="A9127" s="0" t="s">
        <v>121</v>
      </c>
      <c r="B9127" s="0" t="s">
        <v>122</v>
      </c>
      <c r="C9127" s="0" t="s">
        <v>76</v>
      </c>
      <c r="D9127" s="0" t="s">
        <v>71</v>
      </c>
      <c r="E9127" s="0" t="n">
        <v>2037</v>
      </c>
      <c r="F9127" s="5" t="n">
        <v>0.5758647048</v>
      </c>
      <c r="G9127" s="10" t="s">
        <v>4</v>
      </c>
    </row>
    <row r="9128" customFormat="false" ht="14.25" hidden="false" customHeight="false" outlineLevel="0" collapsed="false">
      <c r="A9128" s="0" t="s">
        <v>121</v>
      </c>
      <c r="B9128" s="0" t="s">
        <v>122</v>
      </c>
      <c r="C9128" s="0" t="s">
        <v>76</v>
      </c>
      <c r="D9128" s="0" t="s">
        <v>71</v>
      </c>
      <c r="E9128" s="0" t="n">
        <v>2038</v>
      </c>
      <c r="F9128" s="5" t="n">
        <v>0.5788200222</v>
      </c>
      <c r="G9128" s="10" t="s">
        <v>4</v>
      </c>
    </row>
    <row r="9129" customFormat="false" ht="14.25" hidden="false" customHeight="false" outlineLevel="0" collapsed="false">
      <c r="A9129" s="0" t="s">
        <v>121</v>
      </c>
      <c r="B9129" s="0" t="s">
        <v>122</v>
      </c>
      <c r="C9129" s="0" t="s">
        <v>76</v>
      </c>
      <c r="D9129" s="0" t="s">
        <v>71</v>
      </c>
      <c r="E9129" s="0" t="n">
        <v>2039</v>
      </c>
      <c r="F9129" s="5" t="n">
        <v>0.5828609664</v>
      </c>
      <c r="G9129" s="10" t="s">
        <v>4</v>
      </c>
    </row>
    <row r="9130" customFormat="false" ht="14.25" hidden="false" customHeight="false" outlineLevel="0" collapsed="false">
      <c r="A9130" s="0" t="s">
        <v>121</v>
      </c>
      <c r="B9130" s="0" t="s">
        <v>122</v>
      </c>
      <c r="C9130" s="0" t="s">
        <v>76</v>
      </c>
      <c r="D9130" s="0" t="s">
        <v>71</v>
      </c>
      <c r="E9130" s="0" t="n">
        <v>2040</v>
      </c>
      <c r="F9130" s="5" t="n">
        <v>0.585434304</v>
      </c>
      <c r="G9130" s="10" t="s">
        <v>4</v>
      </c>
    </row>
    <row r="9131" customFormat="false" ht="14.25" hidden="false" customHeight="false" outlineLevel="0" collapsed="false">
      <c r="A9131" s="0" t="s">
        <v>121</v>
      </c>
      <c r="B9131" s="0" t="s">
        <v>122</v>
      </c>
      <c r="C9131" s="0" t="s">
        <v>79</v>
      </c>
      <c r="D9131" s="0" t="s">
        <v>80</v>
      </c>
      <c r="E9131" s="0" t="n">
        <v>2024</v>
      </c>
      <c r="F9131" s="5" t="n">
        <v>0</v>
      </c>
      <c r="G9131" s="10" t="s">
        <v>4</v>
      </c>
    </row>
    <row r="9132" customFormat="false" ht="14.25" hidden="false" customHeight="false" outlineLevel="0" collapsed="false">
      <c r="A9132" s="0" t="s">
        <v>121</v>
      </c>
      <c r="B9132" s="0" t="s">
        <v>122</v>
      </c>
      <c r="C9132" s="0" t="s">
        <v>79</v>
      </c>
      <c r="D9132" s="0" t="s">
        <v>80</v>
      </c>
      <c r="E9132" s="0" t="n">
        <v>2025</v>
      </c>
      <c r="F9132" s="5" t="n">
        <v>13.5338697836186</v>
      </c>
      <c r="G9132" s="10" t="s">
        <v>4</v>
      </c>
    </row>
    <row r="9133" customFormat="false" ht="14.25" hidden="false" customHeight="false" outlineLevel="0" collapsed="false">
      <c r="A9133" s="0" t="s">
        <v>121</v>
      </c>
      <c r="B9133" s="0" t="s">
        <v>122</v>
      </c>
      <c r="C9133" s="0" t="s">
        <v>79</v>
      </c>
      <c r="D9133" s="0" t="s">
        <v>80</v>
      </c>
      <c r="E9133" s="0" t="n">
        <v>2026</v>
      </c>
      <c r="F9133" s="5" t="n">
        <v>13.8185837857744</v>
      </c>
      <c r="G9133" s="10" t="s">
        <v>4</v>
      </c>
    </row>
    <row r="9134" customFormat="false" ht="14.25" hidden="false" customHeight="false" outlineLevel="0" collapsed="false">
      <c r="A9134" s="0" t="s">
        <v>121</v>
      </c>
      <c r="B9134" s="0" t="s">
        <v>122</v>
      </c>
      <c r="C9134" s="0" t="s">
        <v>79</v>
      </c>
      <c r="D9134" s="0" t="s">
        <v>80</v>
      </c>
      <c r="E9134" s="0" t="n">
        <v>2027</v>
      </c>
      <c r="F9134" s="5" t="n">
        <v>14.4463855234903</v>
      </c>
      <c r="G9134" s="10" t="s">
        <v>4</v>
      </c>
    </row>
    <row r="9135" customFormat="false" ht="14.25" hidden="false" customHeight="false" outlineLevel="0" collapsed="false">
      <c r="A9135" s="0" t="s">
        <v>121</v>
      </c>
      <c r="B9135" s="0" t="s">
        <v>122</v>
      </c>
      <c r="C9135" s="0" t="s">
        <v>79</v>
      </c>
      <c r="D9135" s="0" t="s">
        <v>80</v>
      </c>
      <c r="E9135" s="0" t="n">
        <v>2028</v>
      </c>
      <c r="F9135" s="5" t="n">
        <v>15.1395702007119</v>
      </c>
      <c r="G9135" s="10" t="s">
        <v>4</v>
      </c>
    </row>
    <row r="9136" customFormat="false" ht="14.25" hidden="false" customHeight="false" outlineLevel="0" collapsed="false">
      <c r="A9136" s="0" t="s">
        <v>121</v>
      </c>
      <c r="B9136" s="0" t="s">
        <v>122</v>
      </c>
      <c r="C9136" s="0" t="s">
        <v>79</v>
      </c>
      <c r="D9136" s="0" t="s">
        <v>80</v>
      </c>
      <c r="E9136" s="0" t="n">
        <v>2029</v>
      </c>
      <c r="F9136" s="5" t="n">
        <v>15.9281333361069</v>
      </c>
      <c r="G9136" s="10" t="s">
        <v>4</v>
      </c>
    </row>
    <row r="9137" customFormat="false" ht="14.25" hidden="false" customHeight="false" outlineLevel="0" collapsed="false">
      <c r="A9137" s="0" t="s">
        <v>121</v>
      </c>
      <c r="B9137" s="0" t="s">
        <v>122</v>
      </c>
      <c r="C9137" s="0" t="s">
        <v>79</v>
      </c>
      <c r="D9137" s="0" t="s">
        <v>80</v>
      </c>
      <c r="E9137" s="0" t="n">
        <v>2030</v>
      </c>
      <c r="F9137" s="5" t="n">
        <v>16.6654022137841</v>
      </c>
      <c r="G9137" s="10" t="s">
        <v>4</v>
      </c>
    </row>
    <row r="9138" customFormat="false" ht="14.25" hidden="false" customHeight="false" outlineLevel="0" collapsed="false">
      <c r="A9138" s="0" t="s">
        <v>121</v>
      </c>
      <c r="B9138" s="0" t="s">
        <v>122</v>
      </c>
      <c r="C9138" s="0" t="s">
        <v>79</v>
      </c>
      <c r="D9138" s="0" t="s">
        <v>80</v>
      </c>
      <c r="E9138" s="0" t="n">
        <v>2031</v>
      </c>
      <c r="F9138" s="5" t="n">
        <v>17.4189664890985</v>
      </c>
      <c r="G9138" s="10" t="s">
        <v>4</v>
      </c>
    </row>
    <row r="9139" customFormat="false" ht="14.25" hidden="false" customHeight="false" outlineLevel="0" collapsed="false">
      <c r="A9139" s="0" t="s">
        <v>121</v>
      </c>
      <c r="B9139" s="0" t="s">
        <v>122</v>
      </c>
      <c r="C9139" s="0" t="s">
        <v>79</v>
      </c>
      <c r="D9139" s="0" t="s">
        <v>80</v>
      </c>
      <c r="E9139" s="0" t="n">
        <v>2032</v>
      </c>
      <c r="F9139" s="5" t="n">
        <v>18.265268806608</v>
      </c>
      <c r="G9139" s="10" t="s">
        <v>4</v>
      </c>
    </row>
    <row r="9140" customFormat="false" ht="14.25" hidden="false" customHeight="false" outlineLevel="0" collapsed="false">
      <c r="A9140" s="0" t="s">
        <v>121</v>
      </c>
      <c r="B9140" s="0" t="s">
        <v>122</v>
      </c>
      <c r="C9140" s="0" t="s">
        <v>79</v>
      </c>
      <c r="D9140" s="0" t="s">
        <v>80</v>
      </c>
      <c r="E9140" s="0" t="n">
        <v>2033</v>
      </c>
      <c r="F9140" s="5" t="n">
        <v>19.1824401651798</v>
      </c>
      <c r="G9140" s="10" t="s">
        <v>4</v>
      </c>
    </row>
    <row r="9141" customFormat="false" ht="14.25" hidden="false" customHeight="false" outlineLevel="0" collapsed="false">
      <c r="A9141" s="0" t="s">
        <v>121</v>
      </c>
      <c r="B9141" s="0" t="s">
        <v>122</v>
      </c>
      <c r="C9141" s="0" t="s">
        <v>79</v>
      </c>
      <c r="D9141" s="0" t="s">
        <v>80</v>
      </c>
      <c r="E9141" s="0" t="n">
        <v>2034</v>
      </c>
      <c r="F9141" s="5" t="n">
        <v>19.9941905700589</v>
      </c>
      <c r="G9141" s="10" t="s">
        <v>4</v>
      </c>
    </row>
    <row r="9142" customFormat="false" ht="14.25" hidden="false" customHeight="false" outlineLevel="0" collapsed="false">
      <c r="A9142" s="0" t="s">
        <v>121</v>
      </c>
      <c r="B9142" s="0" t="s">
        <v>122</v>
      </c>
      <c r="C9142" s="0" t="s">
        <v>79</v>
      </c>
      <c r="D9142" s="0" t="s">
        <v>80</v>
      </c>
      <c r="E9142" s="0" t="n">
        <v>2035</v>
      </c>
      <c r="F9142" s="5" t="n">
        <v>20.8101212343154</v>
      </c>
      <c r="G9142" s="10" t="s">
        <v>4</v>
      </c>
    </row>
    <row r="9143" customFormat="false" ht="14.25" hidden="false" customHeight="false" outlineLevel="0" collapsed="false">
      <c r="A9143" s="0" t="s">
        <v>121</v>
      </c>
      <c r="B9143" s="0" t="s">
        <v>122</v>
      </c>
      <c r="C9143" s="0" t="s">
        <v>79</v>
      </c>
      <c r="D9143" s="0" t="s">
        <v>80</v>
      </c>
      <c r="E9143" s="0" t="n">
        <v>2036</v>
      </c>
      <c r="F9143" s="5" t="n">
        <v>21.7668854232607</v>
      </c>
      <c r="G9143" s="10" t="s">
        <v>4</v>
      </c>
    </row>
    <row r="9144" customFormat="false" ht="14.25" hidden="false" customHeight="false" outlineLevel="0" collapsed="false">
      <c r="A9144" s="0" t="s">
        <v>121</v>
      </c>
      <c r="B9144" s="0" t="s">
        <v>122</v>
      </c>
      <c r="C9144" s="0" t="s">
        <v>79</v>
      </c>
      <c r="D9144" s="0" t="s">
        <v>80</v>
      </c>
      <c r="E9144" s="0" t="n">
        <v>2037</v>
      </c>
      <c r="F9144" s="5" t="n">
        <v>22.7831457651366</v>
      </c>
      <c r="G9144" s="10" t="s">
        <v>4</v>
      </c>
    </row>
    <row r="9145" customFormat="false" ht="14.25" hidden="false" customHeight="false" outlineLevel="0" collapsed="false">
      <c r="A9145" s="0" t="s">
        <v>121</v>
      </c>
      <c r="B9145" s="0" t="s">
        <v>122</v>
      </c>
      <c r="C9145" s="0" t="s">
        <v>79</v>
      </c>
      <c r="D9145" s="0" t="s">
        <v>80</v>
      </c>
      <c r="E9145" s="0" t="n">
        <v>2038</v>
      </c>
      <c r="F9145" s="5" t="n">
        <v>23.844163427416</v>
      </c>
      <c r="G9145" s="10" t="s">
        <v>4</v>
      </c>
    </row>
    <row r="9146" customFormat="false" ht="14.25" hidden="false" customHeight="false" outlineLevel="0" collapsed="false">
      <c r="A9146" s="0" t="s">
        <v>121</v>
      </c>
      <c r="B9146" s="0" t="s">
        <v>122</v>
      </c>
      <c r="C9146" s="0" t="s">
        <v>79</v>
      </c>
      <c r="D9146" s="0" t="s">
        <v>80</v>
      </c>
      <c r="E9146" s="0" t="n">
        <v>2039</v>
      </c>
      <c r="F9146" s="5" t="n">
        <v>25.060158432576</v>
      </c>
      <c r="G9146" s="10" t="s">
        <v>4</v>
      </c>
    </row>
    <row r="9147" customFormat="false" ht="14.25" hidden="false" customHeight="false" outlineLevel="0" collapsed="false">
      <c r="A9147" s="0" t="s">
        <v>121</v>
      </c>
      <c r="B9147" s="0" t="s">
        <v>122</v>
      </c>
      <c r="C9147" s="0" t="s">
        <v>79</v>
      </c>
      <c r="D9147" s="0" t="s">
        <v>80</v>
      </c>
      <c r="E9147" s="0" t="n">
        <v>2040</v>
      </c>
      <c r="F9147" s="5" t="n">
        <v>26.2487321386637</v>
      </c>
      <c r="G9147" s="10" t="s">
        <v>4</v>
      </c>
    </row>
    <row r="9148" customFormat="false" ht="14.25" hidden="false" customHeight="false" outlineLevel="0" collapsed="false">
      <c r="A9148" s="0" t="s">
        <v>121</v>
      </c>
      <c r="B9148" s="0" t="s">
        <v>122</v>
      </c>
      <c r="C9148" s="0" t="s">
        <v>79</v>
      </c>
      <c r="D9148" s="0" t="s">
        <v>81</v>
      </c>
      <c r="E9148" s="0" t="n">
        <v>2024</v>
      </c>
      <c r="F9148" s="5" t="n">
        <v>0</v>
      </c>
      <c r="G9148" s="10" t="s">
        <v>4</v>
      </c>
    </row>
    <row r="9149" customFormat="false" ht="14.25" hidden="false" customHeight="false" outlineLevel="0" collapsed="false">
      <c r="A9149" s="0" t="s">
        <v>121</v>
      </c>
      <c r="B9149" s="0" t="s">
        <v>122</v>
      </c>
      <c r="C9149" s="0" t="s">
        <v>79</v>
      </c>
      <c r="D9149" s="0" t="s">
        <v>81</v>
      </c>
      <c r="E9149" s="0" t="n">
        <v>2025</v>
      </c>
      <c r="F9149" s="5" t="n">
        <v>6.34135215552811</v>
      </c>
      <c r="G9149" s="10" t="s">
        <v>4</v>
      </c>
    </row>
    <row r="9150" customFormat="false" ht="14.25" hidden="false" customHeight="false" outlineLevel="0" collapsed="false">
      <c r="A9150" s="0" t="s">
        <v>121</v>
      </c>
      <c r="B9150" s="0" t="s">
        <v>122</v>
      </c>
      <c r="C9150" s="0" t="s">
        <v>79</v>
      </c>
      <c r="D9150" s="0" t="s">
        <v>81</v>
      </c>
      <c r="E9150" s="0" t="n">
        <v>2026</v>
      </c>
      <c r="F9150" s="5" t="n">
        <v>6.19663619470545</v>
      </c>
      <c r="G9150" s="10" t="s">
        <v>4</v>
      </c>
    </row>
    <row r="9151" customFormat="false" ht="14.25" hidden="false" customHeight="false" outlineLevel="0" collapsed="false">
      <c r="A9151" s="0" t="s">
        <v>121</v>
      </c>
      <c r="B9151" s="0" t="s">
        <v>122</v>
      </c>
      <c r="C9151" s="0" t="s">
        <v>79</v>
      </c>
      <c r="D9151" s="0" t="s">
        <v>81</v>
      </c>
      <c r="E9151" s="0" t="n">
        <v>2027</v>
      </c>
      <c r="F9151" s="5" t="n">
        <v>6.17877288035832</v>
      </c>
      <c r="G9151" s="10" t="s">
        <v>4</v>
      </c>
    </row>
    <row r="9152" customFormat="false" ht="14.25" hidden="false" customHeight="false" outlineLevel="0" collapsed="false">
      <c r="A9152" s="0" t="s">
        <v>121</v>
      </c>
      <c r="B9152" s="0" t="s">
        <v>122</v>
      </c>
      <c r="C9152" s="0" t="s">
        <v>79</v>
      </c>
      <c r="D9152" s="0" t="s">
        <v>81</v>
      </c>
      <c r="E9152" s="0" t="n">
        <v>2028</v>
      </c>
      <c r="F9152" s="5" t="n">
        <v>6.3135391180254</v>
      </c>
      <c r="G9152" s="10" t="s">
        <v>4</v>
      </c>
    </row>
    <row r="9153" customFormat="false" ht="14.25" hidden="false" customHeight="false" outlineLevel="0" collapsed="false">
      <c r="A9153" s="0" t="s">
        <v>121</v>
      </c>
      <c r="B9153" s="0" t="s">
        <v>122</v>
      </c>
      <c r="C9153" s="0" t="s">
        <v>79</v>
      </c>
      <c r="D9153" s="0" t="s">
        <v>81</v>
      </c>
      <c r="E9153" s="0" t="n">
        <v>2029</v>
      </c>
      <c r="F9153" s="5" t="n">
        <v>6.31684026877538</v>
      </c>
      <c r="G9153" s="10" t="s">
        <v>4</v>
      </c>
    </row>
    <row r="9154" customFormat="false" ht="14.25" hidden="false" customHeight="false" outlineLevel="0" collapsed="false">
      <c r="A9154" s="0" t="s">
        <v>121</v>
      </c>
      <c r="B9154" s="0" t="s">
        <v>122</v>
      </c>
      <c r="C9154" s="0" t="s">
        <v>79</v>
      </c>
      <c r="D9154" s="0" t="s">
        <v>81</v>
      </c>
      <c r="E9154" s="0" t="n">
        <v>2030</v>
      </c>
      <c r="F9154" s="5" t="n">
        <v>6.29573625142503</v>
      </c>
      <c r="G9154" s="10" t="s">
        <v>4</v>
      </c>
    </row>
    <row r="9155" customFormat="false" ht="14.25" hidden="false" customHeight="false" outlineLevel="0" collapsed="false">
      <c r="A9155" s="0" t="s">
        <v>121</v>
      </c>
      <c r="B9155" s="0" t="s">
        <v>122</v>
      </c>
      <c r="C9155" s="0" t="s">
        <v>79</v>
      </c>
      <c r="D9155" s="0" t="s">
        <v>81</v>
      </c>
      <c r="E9155" s="0" t="n">
        <v>2031</v>
      </c>
      <c r="F9155" s="5" t="n">
        <v>6.2061758804626</v>
      </c>
      <c r="G9155" s="10" t="s">
        <v>4</v>
      </c>
    </row>
    <row r="9156" customFormat="false" ht="14.25" hidden="false" customHeight="false" outlineLevel="0" collapsed="false">
      <c r="A9156" s="0" t="s">
        <v>121</v>
      </c>
      <c r="B9156" s="0" t="s">
        <v>122</v>
      </c>
      <c r="C9156" s="0" t="s">
        <v>79</v>
      </c>
      <c r="D9156" s="0" t="s">
        <v>81</v>
      </c>
      <c r="E9156" s="0" t="n">
        <v>2032</v>
      </c>
      <c r="F9156" s="5" t="n">
        <v>6.20368074777578</v>
      </c>
      <c r="G9156" s="10" t="s">
        <v>4</v>
      </c>
    </row>
    <row r="9157" customFormat="false" ht="14.25" hidden="false" customHeight="false" outlineLevel="0" collapsed="false">
      <c r="A9157" s="0" t="s">
        <v>121</v>
      </c>
      <c r="B9157" s="0" t="s">
        <v>122</v>
      </c>
      <c r="C9157" s="0" t="s">
        <v>79</v>
      </c>
      <c r="D9157" s="0" t="s">
        <v>81</v>
      </c>
      <c r="E9157" s="0" t="n">
        <v>2033</v>
      </c>
      <c r="F9157" s="5" t="n">
        <v>6.21578397716739</v>
      </c>
      <c r="G9157" s="10" t="s">
        <v>4</v>
      </c>
    </row>
    <row r="9158" customFormat="false" ht="14.25" hidden="false" customHeight="false" outlineLevel="0" collapsed="false">
      <c r="A9158" s="0" t="s">
        <v>121</v>
      </c>
      <c r="B9158" s="0" t="s">
        <v>122</v>
      </c>
      <c r="C9158" s="0" t="s">
        <v>79</v>
      </c>
      <c r="D9158" s="0" t="s">
        <v>81</v>
      </c>
      <c r="E9158" s="0" t="n">
        <v>2034</v>
      </c>
      <c r="F9158" s="5" t="n">
        <v>6.19275421266455</v>
      </c>
      <c r="G9158" s="10" t="s">
        <v>4</v>
      </c>
    </row>
    <row r="9159" customFormat="false" ht="14.25" hidden="false" customHeight="false" outlineLevel="0" collapsed="false">
      <c r="A9159" s="0" t="s">
        <v>121</v>
      </c>
      <c r="B9159" s="0" t="s">
        <v>122</v>
      </c>
      <c r="C9159" s="0" t="s">
        <v>79</v>
      </c>
      <c r="D9159" s="0" t="s">
        <v>81</v>
      </c>
      <c r="E9159" s="0" t="n">
        <v>2035</v>
      </c>
      <c r="F9159" s="5" t="n">
        <v>6.16314416748617</v>
      </c>
      <c r="G9159" s="10" t="s">
        <v>4</v>
      </c>
    </row>
    <row r="9160" customFormat="false" ht="14.25" hidden="false" customHeight="false" outlineLevel="0" collapsed="false">
      <c r="A9160" s="0" t="s">
        <v>121</v>
      </c>
      <c r="B9160" s="0" t="s">
        <v>122</v>
      </c>
      <c r="C9160" s="0" t="s">
        <v>79</v>
      </c>
      <c r="D9160" s="0" t="s">
        <v>81</v>
      </c>
      <c r="E9160" s="0" t="n">
        <v>2036</v>
      </c>
      <c r="F9160" s="5" t="n">
        <v>6.19141022088101</v>
      </c>
      <c r="G9160" s="10" t="s">
        <v>4</v>
      </c>
    </row>
    <row r="9161" customFormat="false" ht="14.25" hidden="false" customHeight="false" outlineLevel="0" collapsed="false">
      <c r="A9161" s="0" t="s">
        <v>121</v>
      </c>
      <c r="B9161" s="0" t="s">
        <v>122</v>
      </c>
      <c r="C9161" s="0" t="s">
        <v>79</v>
      </c>
      <c r="D9161" s="0" t="s">
        <v>81</v>
      </c>
      <c r="E9161" s="0" t="n">
        <v>2037</v>
      </c>
      <c r="F9161" s="5" t="n">
        <v>6.23209862737959</v>
      </c>
      <c r="G9161" s="10" t="s">
        <v>4</v>
      </c>
    </row>
    <row r="9162" customFormat="false" ht="14.25" hidden="false" customHeight="false" outlineLevel="0" collapsed="false">
      <c r="A9162" s="0" t="s">
        <v>121</v>
      </c>
      <c r="B9162" s="0" t="s">
        <v>122</v>
      </c>
      <c r="C9162" s="0" t="s">
        <v>79</v>
      </c>
      <c r="D9162" s="0" t="s">
        <v>81</v>
      </c>
      <c r="E9162" s="0" t="n">
        <v>2038</v>
      </c>
      <c r="F9162" s="5" t="n">
        <v>6.27579045790723</v>
      </c>
      <c r="G9162" s="10" t="s">
        <v>4</v>
      </c>
    </row>
    <row r="9163" customFormat="false" ht="14.25" hidden="false" customHeight="false" outlineLevel="0" collapsed="false">
      <c r="A9163" s="0" t="s">
        <v>121</v>
      </c>
      <c r="B9163" s="0" t="s">
        <v>122</v>
      </c>
      <c r="C9163" s="0" t="s">
        <v>79</v>
      </c>
      <c r="D9163" s="0" t="s">
        <v>81</v>
      </c>
      <c r="E9163" s="0" t="n">
        <v>2039</v>
      </c>
      <c r="F9163" s="5" t="n">
        <v>6.31492148586767</v>
      </c>
      <c r="G9163" s="10" t="s">
        <v>4</v>
      </c>
    </row>
    <row r="9164" customFormat="false" ht="14.25" hidden="false" customHeight="false" outlineLevel="0" collapsed="false">
      <c r="A9164" s="0" t="s">
        <v>121</v>
      </c>
      <c r="B9164" s="0" t="s">
        <v>122</v>
      </c>
      <c r="C9164" s="0" t="s">
        <v>79</v>
      </c>
      <c r="D9164" s="0" t="s">
        <v>81</v>
      </c>
      <c r="E9164" s="0" t="n">
        <v>2040</v>
      </c>
      <c r="F9164" s="5" t="n">
        <v>6.32406602291553</v>
      </c>
      <c r="G9164" s="10" t="s">
        <v>4</v>
      </c>
    </row>
    <row r="9165" customFormat="false" ht="14.25" hidden="false" customHeight="false" outlineLevel="0" collapsed="false">
      <c r="A9165" s="0" t="s">
        <v>121</v>
      </c>
      <c r="B9165" s="0" t="s">
        <v>122</v>
      </c>
      <c r="C9165" s="0" t="s">
        <v>79</v>
      </c>
      <c r="D9165" s="0" t="s">
        <v>82</v>
      </c>
      <c r="E9165" s="0" t="n">
        <v>2024</v>
      </c>
      <c r="F9165" s="5" t="n">
        <v>0</v>
      </c>
      <c r="G9165" s="10" t="s">
        <v>4</v>
      </c>
    </row>
    <row r="9166" customFormat="false" ht="14.25" hidden="false" customHeight="false" outlineLevel="0" collapsed="false">
      <c r="A9166" s="0" t="s">
        <v>121</v>
      </c>
      <c r="B9166" s="0" t="s">
        <v>122</v>
      </c>
      <c r="C9166" s="0" t="s">
        <v>79</v>
      </c>
      <c r="D9166" s="0" t="s">
        <v>82</v>
      </c>
      <c r="E9166" s="0" t="n">
        <v>2025</v>
      </c>
      <c r="F9166" s="5" t="n">
        <v>79.6921907286777</v>
      </c>
      <c r="G9166" s="10" t="s">
        <v>4</v>
      </c>
    </row>
    <row r="9167" customFormat="false" ht="14.25" hidden="false" customHeight="false" outlineLevel="0" collapsed="false">
      <c r="A9167" s="0" t="s">
        <v>121</v>
      </c>
      <c r="B9167" s="0" t="s">
        <v>122</v>
      </c>
      <c r="C9167" s="0" t="s">
        <v>79</v>
      </c>
      <c r="D9167" s="0" t="s">
        <v>82</v>
      </c>
      <c r="E9167" s="0" t="n">
        <v>2026</v>
      </c>
      <c r="F9167" s="5" t="n">
        <v>78.1574725479231</v>
      </c>
      <c r="G9167" s="10" t="s">
        <v>4</v>
      </c>
    </row>
    <row r="9168" customFormat="false" ht="14.25" hidden="false" customHeight="false" outlineLevel="0" collapsed="false">
      <c r="A9168" s="0" t="s">
        <v>121</v>
      </c>
      <c r="B9168" s="0" t="s">
        <v>122</v>
      </c>
      <c r="C9168" s="0" t="s">
        <v>79</v>
      </c>
      <c r="D9168" s="0" t="s">
        <v>82</v>
      </c>
      <c r="E9168" s="0" t="n">
        <v>2027</v>
      </c>
      <c r="F9168" s="5" t="n">
        <v>78.9549310276395</v>
      </c>
      <c r="G9168" s="10" t="s">
        <v>4</v>
      </c>
    </row>
    <row r="9169" customFormat="false" ht="14.25" hidden="false" customHeight="false" outlineLevel="0" collapsed="false">
      <c r="A9169" s="0" t="s">
        <v>121</v>
      </c>
      <c r="B9169" s="0" t="s">
        <v>122</v>
      </c>
      <c r="C9169" s="0" t="s">
        <v>79</v>
      </c>
      <c r="D9169" s="0" t="s">
        <v>82</v>
      </c>
      <c r="E9169" s="0" t="n">
        <v>2028</v>
      </c>
      <c r="F9169" s="5" t="n">
        <v>80.8543501927976</v>
      </c>
      <c r="G9169" s="10" t="s">
        <v>4</v>
      </c>
    </row>
    <row r="9170" customFormat="false" ht="14.25" hidden="false" customHeight="false" outlineLevel="0" collapsed="false">
      <c r="A9170" s="0" t="s">
        <v>121</v>
      </c>
      <c r="B9170" s="0" t="s">
        <v>122</v>
      </c>
      <c r="C9170" s="0" t="s">
        <v>79</v>
      </c>
      <c r="D9170" s="0" t="s">
        <v>82</v>
      </c>
      <c r="E9170" s="0" t="n">
        <v>2029</v>
      </c>
      <c r="F9170" s="5" t="n">
        <v>83.2798658174963</v>
      </c>
      <c r="G9170" s="10" t="s">
        <v>4</v>
      </c>
    </row>
    <row r="9171" customFormat="false" ht="14.25" hidden="false" customHeight="false" outlineLevel="0" collapsed="false">
      <c r="A9171" s="0" t="s">
        <v>121</v>
      </c>
      <c r="B9171" s="0" t="s">
        <v>122</v>
      </c>
      <c r="C9171" s="0" t="s">
        <v>79</v>
      </c>
      <c r="D9171" s="0" t="s">
        <v>82</v>
      </c>
      <c r="E9171" s="0" t="n">
        <v>2030</v>
      </c>
      <c r="F9171" s="5" t="n">
        <v>84.5067965414196</v>
      </c>
      <c r="G9171" s="10" t="s">
        <v>4</v>
      </c>
    </row>
    <row r="9172" customFormat="false" ht="14.25" hidden="false" customHeight="false" outlineLevel="0" collapsed="false">
      <c r="A9172" s="0" t="s">
        <v>121</v>
      </c>
      <c r="B9172" s="0" t="s">
        <v>122</v>
      </c>
      <c r="C9172" s="0" t="s">
        <v>79</v>
      </c>
      <c r="D9172" s="0" t="s">
        <v>82</v>
      </c>
      <c r="E9172" s="0" t="n">
        <v>2031</v>
      </c>
      <c r="F9172" s="5" t="n">
        <v>85.8475638671335</v>
      </c>
      <c r="G9172" s="10" t="s">
        <v>4</v>
      </c>
    </row>
    <row r="9173" customFormat="false" ht="14.25" hidden="false" customHeight="false" outlineLevel="0" collapsed="false">
      <c r="A9173" s="0" t="s">
        <v>121</v>
      </c>
      <c r="B9173" s="0" t="s">
        <v>122</v>
      </c>
      <c r="C9173" s="0" t="s">
        <v>79</v>
      </c>
      <c r="D9173" s="0" t="s">
        <v>82</v>
      </c>
      <c r="E9173" s="0" t="n">
        <v>2032</v>
      </c>
      <c r="F9173" s="5" t="n">
        <v>87.6673207624762</v>
      </c>
      <c r="G9173" s="10" t="s">
        <v>4</v>
      </c>
    </row>
    <row r="9174" customFormat="false" ht="14.25" hidden="false" customHeight="false" outlineLevel="0" collapsed="false">
      <c r="A9174" s="0" t="s">
        <v>121</v>
      </c>
      <c r="B9174" s="0" t="s">
        <v>122</v>
      </c>
      <c r="C9174" s="0" t="s">
        <v>79</v>
      </c>
      <c r="D9174" s="0" t="s">
        <v>82</v>
      </c>
      <c r="E9174" s="0" t="n">
        <v>2033</v>
      </c>
      <c r="F9174" s="5" t="n">
        <v>89.9692064126609</v>
      </c>
      <c r="G9174" s="10" t="s">
        <v>4</v>
      </c>
    </row>
    <row r="9175" customFormat="false" ht="14.25" hidden="false" customHeight="false" outlineLevel="0" collapsed="false">
      <c r="A9175" s="0" t="s">
        <v>121</v>
      </c>
      <c r="B9175" s="0" t="s">
        <v>122</v>
      </c>
      <c r="C9175" s="0" t="s">
        <v>79</v>
      </c>
      <c r="D9175" s="0" t="s">
        <v>82</v>
      </c>
      <c r="E9175" s="0" t="n">
        <v>2034</v>
      </c>
      <c r="F9175" s="5" t="n">
        <v>91.8534895921404</v>
      </c>
      <c r="G9175" s="10" t="s">
        <v>4</v>
      </c>
    </row>
    <row r="9176" customFormat="false" ht="14.25" hidden="false" customHeight="false" outlineLevel="0" collapsed="false">
      <c r="A9176" s="0" t="s">
        <v>121</v>
      </c>
      <c r="B9176" s="0" t="s">
        <v>122</v>
      </c>
      <c r="C9176" s="0" t="s">
        <v>79</v>
      </c>
      <c r="D9176" s="0" t="s">
        <v>82</v>
      </c>
      <c r="E9176" s="0" t="n">
        <v>2035</v>
      </c>
      <c r="F9176" s="5" t="n">
        <v>94.1990803551436</v>
      </c>
      <c r="G9176" s="10" t="s">
        <v>4</v>
      </c>
    </row>
    <row r="9177" customFormat="false" ht="14.25" hidden="false" customHeight="false" outlineLevel="0" collapsed="false">
      <c r="A9177" s="0" t="s">
        <v>121</v>
      </c>
      <c r="B9177" s="0" t="s">
        <v>122</v>
      </c>
      <c r="C9177" s="0" t="s">
        <v>79</v>
      </c>
      <c r="D9177" s="0" t="s">
        <v>82</v>
      </c>
      <c r="E9177" s="0" t="n">
        <v>2036</v>
      </c>
      <c r="F9177" s="5" t="n">
        <v>96.298776332126</v>
      </c>
      <c r="G9177" s="10" t="s">
        <v>4</v>
      </c>
    </row>
    <row r="9178" customFormat="false" ht="14.25" hidden="false" customHeight="false" outlineLevel="0" collapsed="false">
      <c r="A9178" s="0" t="s">
        <v>121</v>
      </c>
      <c r="B9178" s="0" t="s">
        <v>122</v>
      </c>
      <c r="C9178" s="0" t="s">
        <v>79</v>
      </c>
      <c r="D9178" s="0" t="s">
        <v>82</v>
      </c>
      <c r="E9178" s="0" t="n">
        <v>2037</v>
      </c>
      <c r="F9178" s="5" t="n">
        <v>98.9639694954518</v>
      </c>
      <c r="G9178" s="10" t="s">
        <v>4</v>
      </c>
    </row>
    <row r="9179" customFormat="false" ht="14.25" hidden="false" customHeight="false" outlineLevel="0" collapsed="false">
      <c r="A9179" s="0" t="s">
        <v>121</v>
      </c>
      <c r="B9179" s="0" t="s">
        <v>122</v>
      </c>
      <c r="C9179" s="0" t="s">
        <v>79</v>
      </c>
      <c r="D9179" s="0" t="s">
        <v>82</v>
      </c>
      <c r="E9179" s="0" t="n">
        <v>2038</v>
      </c>
      <c r="F9179" s="5" t="n">
        <v>101.468878605451</v>
      </c>
      <c r="G9179" s="10" t="s">
        <v>4</v>
      </c>
    </row>
    <row r="9180" customFormat="false" ht="14.25" hidden="false" customHeight="false" outlineLevel="0" collapsed="false">
      <c r="A9180" s="0" t="s">
        <v>121</v>
      </c>
      <c r="B9180" s="0" t="s">
        <v>122</v>
      </c>
      <c r="C9180" s="0" t="s">
        <v>79</v>
      </c>
      <c r="D9180" s="0" t="s">
        <v>82</v>
      </c>
      <c r="E9180" s="0" t="n">
        <v>2039</v>
      </c>
      <c r="F9180" s="5" t="n">
        <v>103.861420297529</v>
      </c>
      <c r="G9180" s="10" t="s">
        <v>4</v>
      </c>
    </row>
    <row r="9181" customFormat="false" ht="14.25" hidden="false" customHeight="false" outlineLevel="0" collapsed="false">
      <c r="A9181" s="0" t="s">
        <v>121</v>
      </c>
      <c r="B9181" s="0" t="s">
        <v>122</v>
      </c>
      <c r="C9181" s="0" t="s">
        <v>79</v>
      </c>
      <c r="D9181" s="0" t="s">
        <v>82</v>
      </c>
      <c r="E9181" s="0" t="n">
        <v>2040</v>
      </c>
      <c r="F9181" s="5" t="n">
        <v>105.904365818417</v>
      </c>
      <c r="G9181" s="10" t="s">
        <v>4</v>
      </c>
    </row>
    <row r="9182" customFormat="false" ht="14.25" hidden="false" customHeight="false" outlineLevel="0" collapsed="false">
      <c r="A9182" s="0" t="s">
        <v>121</v>
      </c>
      <c r="B9182" s="0" t="s">
        <v>122</v>
      </c>
      <c r="C9182" s="0" t="s">
        <v>79</v>
      </c>
      <c r="D9182" s="0" t="s">
        <v>83</v>
      </c>
      <c r="E9182" s="0" t="n">
        <v>2024</v>
      </c>
      <c r="F9182" s="5" t="n">
        <v>0</v>
      </c>
      <c r="G9182" s="10" t="s">
        <v>4</v>
      </c>
    </row>
    <row r="9183" customFormat="false" ht="14.25" hidden="false" customHeight="false" outlineLevel="0" collapsed="false">
      <c r="A9183" s="0" t="s">
        <v>121</v>
      </c>
      <c r="B9183" s="0" t="s">
        <v>122</v>
      </c>
      <c r="C9183" s="0" t="s">
        <v>79</v>
      </c>
      <c r="D9183" s="0" t="s">
        <v>83</v>
      </c>
      <c r="E9183" s="0" t="n">
        <v>2025</v>
      </c>
      <c r="F9183" s="5" t="n">
        <v>33.0922602842978</v>
      </c>
      <c r="G9183" s="10" t="s">
        <v>4</v>
      </c>
    </row>
    <row r="9184" customFormat="false" ht="14.25" hidden="false" customHeight="false" outlineLevel="0" collapsed="false">
      <c r="A9184" s="0" t="s">
        <v>121</v>
      </c>
      <c r="B9184" s="0" t="s">
        <v>122</v>
      </c>
      <c r="C9184" s="0" t="s">
        <v>79</v>
      </c>
      <c r="D9184" s="0" t="s">
        <v>83</v>
      </c>
      <c r="E9184" s="0" t="n">
        <v>2026</v>
      </c>
      <c r="F9184" s="5" t="n">
        <v>32.4256630567535</v>
      </c>
      <c r="G9184" s="10" t="s">
        <v>4</v>
      </c>
    </row>
    <row r="9185" customFormat="false" ht="14.25" hidden="false" customHeight="false" outlineLevel="0" collapsed="false">
      <c r="A9185" s="0" t="s">
        <v>121</v>
      </c>
      <c r="B9185" s="0" t="s">
        <v>122</v>
      </c>
      <c r="C9185" s="0" t="s">
        <v>79</v>
      </c>
      <c r="D9185" s="0" t="s">
        <v>83</v>
      </c>
      <c r="E9185" s="0" t="n">
        <v>2027</v>
      </c>
      <c r="F9185" s="5" t="n">
        <v>32.1881429821712</v>
      </c>
      <c r="G9185" s="10" t="s">
        <v>4</v>
      </c>
    </row>
    <row r="9186" customFormat="false" ht="14.25" hidden="false" customHeight="false" outlineLevel="0" collapsed="false">
      <c r="A9186" s="0" t="s">
        <v>121</v>
      </c>
      <c r="B9186" s="0" t="s">
        <v>122</v>
      </c>
      <c r="C9186" s="0" t="s">
        <v>79</v>
      </c>
      <c r="D9186" s="0" t="s">
        <v>83</v>
      </c>
      <c r="E9186" s="0" t="n">
        <v>2028</v>
      </c>
      <c r="F9186" s="5" t="n">
        <v>32.453581136239</v>
      </c>
      <c r="G9186" s="10" t="s">
        <v>4</v>
      </c>
    </row>
    <row r="9187" customFormat="false" ht="14.25" hidden="false" customHeight="false" outlineLevel="0" collapsed="false">
      <c r="A9187" s="0" t="s">
        <v>121</v>
      </c>
      <c r="B9187" s="0" t="s">
        <v>122</v>
      </c>
      <c r="C9187" s="0" t="s">
        <v>79</v>
      </c>
      <c r="D9187" s="0" t="s">
        <v>83</v>
      </c>
      <c r="E9187" s="0" t="n">
        <v>2029</v>
      </c>
      <c r="F9187" s="5" t="n">
        <v>32.4565006821946</v>
      </c>
      <c r="G9187" s="10" t="s">
        <v>4</v>
      </c>
    </row>
    <row r="9188" customFormat="false" ht="14.25" hidden="false" customHeight="false" outlineLevel="0" collapsed="false">
      <c r="A9188" s="0" t="s">
        <v>121</v>
      </c>
      <c r="B9188" s="0" t="s">
        <v>122</v>
      </c>
      <c r="C9188" s="0" t="s">
        <v>79</v>
      </c>
      <c r="D9188" s="0" t="s">
        <v>83</v>
      </c>
      <c r="E9188" s="0" t="n">
        <v>2030</v>
      </c>
      <c r="F9188" s="5" t="n">
        <v>32.3676011497463</v>
      </c>
      <c r="G9188" s="10" t="s">
        <v>4</v>
      </c>
    </row>
    <row r="9189" customFormat="false" ht="14.25" hidden="false" customHeight="false" outlineLevel="0" collapsed="false">
      <c r="A9189" s="0" t="s">
        <v>121</v>
      </c>
      <c r="B9189" s="0" t="s">
        <v>122</v>
      </c>
      <c r="C9189" s="0" t="s">
        <v>79</v>
      </c>
      <c r="D9189" s="0" t="s">
        <v>83</v>
      </c>
      <c r="E9189" s="0" t="n">
        <v>2031</v>
      </c>
      <c r="F9189" s="5" t="n">
        <v>32.3185785143134</v>
      </c>
      <c r="G9189" s="10" t="s">
        <v>4</v>
      </c>
    </row>
    <row r="9190" customFormat="false" ht="14.25" hidden="false" customHeight="false" outlineLevel="0" collapsed="false">
      <c r="A9190" s="0" t="s">
        <v>121</v>
      </c>
      <c r="B9190" s="0" t="s">
        <v>122</v>
      </c>
      <c r="C9190" s="0" t="s">
        <v>79</v>
      </c>
      <c r="D9190" s="0" t="s">
        <v>83</v>
      </c>
      <c r="E9190" s="0" t="n">
        <v>2032</v>
      </c>
      <c r="F9190" s="5" t="n">
        <v>32.2834429426251</v>
      </c>
      <c r="G9190" s="10" t="s">
        <v>4</v>
      </c>
    </row>
    <row r="9191" customFormat="false" ht="14.25" hidden="false" customHeight="false" outlineLevel="0" collapsed="false">
      <c r="A9191" s="0" t="s">
        <v>121</v>
      </c>
      <c r="B9191" s="0" t="s">
        <v>122</v>
      </c>
      <c r="C9191" s="0" t="s">
        <v>79</v>
      </c>
      <c r="D9191" s="0" t="s">
        <v>83</v>
      </c>
      <c r="E9191" s="0" t="n">
        <v>2033</v>
      </c>
      <c r="F9191" s="5" t="n">
        <v>32.4847380763352</v>
      </c>
      <c r="G9191" s="10" t="s">
        <v>4</v>
      </c>
    </row>
    <row r="9192" customFormat="false" ht="14.25" hidden="false" customHeight="false" outlineLevel="0" collapsed="false">
      <c r="A9192" s="0" t="s">
        <v>121</v>
      </c>
      <c r="B9192" s="0" t="s">
        <v>122</v>
      </c>
      <c r="C9192" s="0" t="s">
        <v>79</v>
      </c>
      <c r="D9192" s="0" t="s">
        <v>83</v>
      </c>
      <c r="E9192" s="0" t="n">
        <v>2034</v>
      </c>
      <c r="F9192" s="5" t="n">
        <v>32.5952337946765</v>
      </c>
      <c r="G9192" s="10" t="s">
        <v>4</v>
      </c>
    </row>
    <row r="9193" customFormat="false" ht="14.25" hidden="false" customHeight="false" outlineLevel="0" collapsed="false">
      <c r="A9193" s="0" t="s">
        <v>121</v>
      </c>
      <c r="B9193" s="0" t="s">
        <v>122</v>
      </c>
      <c r="C9193" s="0" t="s">
        <v>79</v>
      </c>
      <c r="D9193" s="0" t="s">
        <v>83</v>
      </c>
      <c r="E9193" s="0" t="n">
        <v>2035</v>
      </c>
      <c r="F9193" s="5" t="n">
        <v>32.7448964931339</v>
      </c>
      <c r="G9193" s="10" t="s">
        <v>4</v>
      </c>
    </row>
    <row r="9194" customFormat="false" ht="14.25" hidden="false" customHeight="false" outlineLevel="0" collapsed="false">
      <c r="A9194" s="0" t="s">
        <v>121</v>
      </c>
      <c r="B9194" s="0" t="s">
        <v>122</v>
      </c>
      <c r="C9194" s="0" t="s">
        <v>79</v>
      </c>
      <c r="D9194" s="0" t="s">
        <v>83</v>
      </c>
      <c r="E9194" s="0" t="n">
        <v>2036</v>
      </c>
      <c r="F9194" s="5" t="n">
        <v>33.2027631208623</v>
      </c>
      <c r="G9194" s="10" t="s">
        <v>4</v>
      </c>
    </row>
    <row r="9195" customFormat="false" ht="14.25" hidden="false" customHeight="false" outlineLevel="0" collapsed="false">
      <c r="A9195" s="0" t="s">
        <v>121</v>
      </c>
      <c r="B9195" s="0" t="s">
        <v>122</v>
      </c>
      <c r="C9195" s="0" t="s">
        <v>79</v>
      </c>
      <c r="D9195" s="0" t="s">
        <v>83</v>
      </c>
      <c r="E9195" s="0" t="n">
        <v>2037</v>
      </c>
      <c r="F9195" s="5" t="n">
        <v>33.666734884307</v>
      </c>
      <c r="G9195" s="10" t="s">
        <v>4</v>
      </c>
    </row>
    <row r="9196" customFormat="false" ht="14.25" hidden="false" customHeight="false" outlineLevel="0" collapsed="false">
      <c r="A9196" s="0" t="s">
        <v>121</v>
      </c>
      <c r="B9196" s="0" t="s">
        <v>122</v>
      </c>
      <c r="C9196" s="0" t="s">
        <v>79</v>
      </c>
      <c r="D9196" s="0" t="s">
        <v>83</v>
      </c>
      <c r="E9196" s="0" t="n">
        <v>2038</v>
      </c>
      <c r="F9196" s="5" t="n">
        <v>34.1367941740543</v>
      </c>
      <c r="G9196" s="10" t="s">
        <v>4</v>
      </c>
    </row>
    <row r="9197" customFormat="false" ht="14.25" hidden="false" customHeight="false" outlineLevel="0" collapsed="false">
      <c r="A9197" s="0" t="s">
        <v>121</v>
      </c>
      <c r="B9197" s="0" t="s">
        <v>122</v>
      </c>
      <c r="C9197" s="0" t="s">
        <v>79</v>
      </c>
      <c r="D9197" s="0" t="s">
        <v>83</v>
      </c>
      <c r="E9197" s="0" t="n">
        <v>2039</v>
      </c>
      <c r="F9197" s="5" t="n">
        <v>34.6129234333053</v>
      </c>
      <c r="G9197" s="10" t="s">
        <v>4</v>
      </c>
    </row>
    <row r="9198" customFormat="false" ht="14.25" hidden="false" customHeight="false" outlineLevel="0" collapsed="false">
      <c r="A9198" s="0" t="s">
        <v>121</v>
      </c>
      <c r="B9198" s="0" t="s">
        <v>122</v>
      </c>
      <c r="C9198" s="0" t="s">
        <v>79</v>
      </c>
      <c r="D9198" s="0" t="s">
        <v>83</v>
      </c>
      <c r="E9198" s="0" t="n">
        <v>2040</v>
      </c>
      <c r="F9198" s="5" t="n">
        <v>35.0951051577469</v>
      </c>
      <c r="G9198" s="10" t="s">
        <v>4</v>
      </c>
    </row>
    <row r="9199" customFormat="false" ht="14.25" hidden="false" customHeight="false" outlineLevel="0" collapsed="false">
      <c r="A9199" s="0" t="s">
        <v>121</v>
      </c>
      <c r="B9199" s="0" t="s">
        <v>122</v>
      </c>
      <c r="C9199" s="0" t="s">
        <v>79</v>
      </c>
      <c r="D9199" s="0" t="s">
        <v>71</v>
      </c>
      <c r="E9199" s="0" t="n">
        <v>2024</v>
      </c>
      <c r="F9199" s="5" t="n">
        <v>0</v>
      </c>
      <c r="G9199" s="10" t="s">
        <v>4</v>
      </c>
    </row>
    <row r="9200" customFormat="false" ht="14.25" hidden="false" customHeight="false" outlineLevel="0" collapsed="false">
      <c r="A9200" s="0" t="s">
        <v>121</v>
      </c>
      <c r="B9200" s="0" t="s">
        <v>122</v>
      </c>
      <c r="C9200" s="0" t="s">
        <v>79</v>
      </c>
      <c r="D9200" s="0" t="s">
        <v>71</v>
      </c>
      <c r="E9200" s="0" t="n">
        <v>2025</v>
      </c>
      <c r="F9200" s="5" t="n">
        <v>132.659672952122</v>
      </c>
      <c r="G9200" s="10" t="s">
        <v>4</v>
      </c>
    </row>
    <row r="9201" customFormat="false" ht="14.25" hidden="false" customHeight="false" outlineLevel="0" collapsed="false">
      <c r="A9201" s="0" t="s">
        <v>121</v>
      </c>
      <c r="B9201" s="0" t="s">
        <v>122</v>
      </c>
      <c r="C9201" s="0" t="s">
        <v>79</v>
      </c>
      <c r="D9201" s="0" t="s">
        <v>71</v>
      </c>
      <c r="E9201" s="0" t="n">
        <v>2026</v>
      </c>
      <c r="F9201" s="5" t="n">
        <v>130.598355585156</v>
      </c>
      <c r="G9201" s="10" t="s">
        <v>4</v>
      </c>
    </row>
    <row r="9202" customFormat="false" ht="14.25" hidden="false" customHeight="false" outlineLevel="0" collapsed="false">
      <c r="A9202" s="0" t="s">
        <v>121</v>
      </c>
      <c r="B9202" s="0" t="s">
        <v>122</v>
      </c>
      <c r="C9202" s="0" t="s">
        <v>79</v>
      </c>
      <c r="D9202" s="0" t="s">
        <v>71</v>
      </c>
      <c r="E9202" s="0" t="n">
        <v>2027</v>
      </c>
      <c r="F9202" s="5" t="n">
        <v>131.768232413659</v>
      </c>
      <c r="G9202" s="10" t="s">
        <v>4</v>
      </c>
    </row>
    <row r="9203" customFormat="false" ht="14.25" hidden="false" customHeight="false" outlineLevel="0" collapsed="false">
      <c r="A9203" s="0" t="s">
        <v>121</v>
      </c>
      <c r="B9203" s="0" t="s">
        <v>122</v>
      </c>
      <c r="C9203" s="0" t="s">
        <v>79</v>
      </c>
      <c r="D9203" s="0" t="s">
        <v>71</v>
      </c>
      <c r="E9203" s="0" t="n">
        <v>2028</v>
      </c>
      <c r="F9203" s="5" t="n">
        <v>134.761040647774</v>
      </c>
      <c r="G9203" s="10" t="s">
        <v>4</v>
      </c>
    </row>
    <row r="9204" customFormat="false" ht="14.25" hidden="false" customHeight="false" outlineLevel="0" collapsed="false">
      <c r="A9204" s="0" t="s">
        <v>121</v>
      </c>
      <c r="B9204" s="0" t="s">
        <v>122</v>
      </c>
      <c r="C9204" s="0" t="s">
        <v>79</v>
      </c>
      <c r="D9204" s="0" t="s">
        <v>71</v>
      </c>
      <c r="E9204" s="0" t="n">
        <v>2029</v>
      </c>
      <c r="F9204" s="5" t="n">
        <v>137.981340104573</v>
      </c>
      <c r="G9204" s="10" t="s">
        <v>4</v>
      </c>
    </row>
    <row r="9205" customFormat="false" ht="14.25" hidden="false" customHeight="false" outlineLevel="0" collapsed="false">
      <c r="A9205" s="0" t="s">
        <v>121</v>
      </c>
      <c r="B9205" s="0" t="s">
        <v>122</v>
      </c>
      <c r="C9205" s="0" t="s">
        <v>79</v>
      </c>
      <c r="D9205" s="0" t="s">
        <v>71</v>
      </c>
      <c r="E9205" s="0" t="n">
        <v>2030</v>
      </c>
      <c r="F9205" s="5" t="n">
        <v>139.835536156375</v>
      </c>
      <c r="G9205" s="10" t="s">
        <v>4</v>
      </c>
    </row>
    <row r="9206" customFormat="false" ht="14.25" hidden="false" customHeight="false" outlineLevel="0" collapsed="false">
      <c r="A9206" s="0" t="s">
        <v>121</v>
      </c>
      <c r="B9206" s="0" t="s">
        <v>122</v>
      </c>
      <c r="C9206" s="0" t="s">
        <v>79</v>
      </c>
      <c r="D9206" s="0" t="s">
        <v>71</v>
      </c>
      <c r="E9206" s="0" t="n">
        <v>2031</v>
      </c>
      <c r="F9206" s="5" t="n">
        <v>141.791284751008</v>
      </c>
      <c r="G9206" s="10" t="s">
        <v>4</v>
      </c>
    </row>
    <row r="9207" customFormat="false" ht="14.25" hidden="false" customHeight="false" outlineLevel="0" collapsed="false">
      <c r="A9207" s="0" t="s">
        <v>121</v>
      </c>
      <c r="B9207" s="0" t="s">
        <v>122</v>
      </c>
      <c r="C9207" s="0" t="s">
        <v>79</v>
      </c>
      <c r="D9207" s="0" t="s">
        <v>71</v>
      </c>
      <c r="E9207" s="0" t="n">
        <v>2032</v>
      </c>
      <c r="F9207" s="5" t="n">
        <v>144.419713259485</v>
      </c>
      <c r="G9207" s="10" t="s">
        <v>4</v>
      </c>
    </row>
    <row r="9208" customFormat="false" ht="14.25" hidden="false" customHeight="false" outlineLevel="0" collapsed="false">
      <c r="A9208" s="0" t="s">
        <v>121</v>
      </c>
      <c r="B9208" s="0" t="s">
        <v>122</v>
      </c>
      <c r="C9208" s="0" t="s">
        <v>79</v>
      </c>
      <c r="D9208" s="0" t="s">
        <v>71</v>
      </c>
      <c r="E9208" s="0" t="n">
        <v>2033</v>
      </c>
      <c r="F9208" s="5" t="n">
        <v>147.852168631343</v>
      </c>
      <c r="G9208" s="10" t="s">
        <v>4</v>
      </c>
    </row>
    <row r="9209" customFormat="false" ht="14.25" hidden="false" customHeight="false" outlineLevel="0" collapsed="false">
      <c r="A9209" s="0" t="s">
        <v>121</v>
      </c>
      <c r="B9209" s="0" t="s">
        <v>122</v>
      </c>
      <c r="C9209" s="0" t="s">
        <v>79</v>
      </c>
      <c r="D9209" s="0" t="s">
        <v>71</v>
      </c>
      <c r="E9209" s="0" t="n">
        <v>2034</v>
      </c>
      <c r="F9209" s="5" t="n">
        <v>150.63566816954</v>
      </c>
      <c r="G9209" s="10" t="s">
        <v>4</v>
      </c>
    </row>
    <row r="9210" customFormat="false" ht="14.25" hidden="false" customHeight="false" outlineLevel="0" collapsed="false">
      <c r="A9210" s="0" t="s">
        <v>121</v>
      </c>
      <c r="B9210" s="0" t="s">
        <v>122</v>
      </c>
      <c r="C9210" s="0" t="s">
        <v>79</v>
      </c>
      <c r="D9210" s="0" t="s">
        <v>71</v>
      </c>
      <c r="E9210" s="0" t="n">
        <v>2035</v>
      </c>
      <c r="F9210" s="5" t="n">
        <v>153.917242250079</v>
      </c>
      <c r="G9210" s="10" t="s">
        <v>4</v>
      </c>
    </row>
    <row r="9211" customFormat="false" ht="14.25" hidden="false" customHeight="false" outlineLevel="0" collapsed="false">
      <c r="A9211" s="0" t="s">
        <v>121</v>
      </c>
      <c r="B9211" s="0" t="s">
        <v>122</v>
      </c>
      <c r="C9211" s="0" t="s">
        <v>79</v>
      </c>
      <c r="D9211" s="0" t="s">
        <v>71</v>
      </c>
      <c r="E9211" s="0" t="n">
        <v>2036</v>
      </c>
      <c r="F9211" s="5" t="n">
        <v>157.45983509713</v>
      </c>
      <c r="G9211" s="10" t="s">
        <v>4</v>
      </c>
    </row>
    <row r="9212" customFormat="false" ht="14.25" hidden="false" customHeight="false" outlineLevel="0" collapsed="false">
      <c r="A9212" s="0" t="s">
        <v>121</v>
      </c>
      <c r="B9212" s="0" t="s">
        <v>122</v>
      </c>
      <c r="C9212" s="0" t="s">
        <v>79</v>
      </c>
      <c r="D9212" s="0" t="s">
        <v>71</v>
      </c>
      <c r="E9212" s="0" t="n">
        <v>2037</v>
      </c>
      <c r="F9212" s="5" t="n">
        <v>161.645948772275</v>
      </c>
      <c r="G9212" s="10" t="s">
        <v>4</v>
      </c>
    </row>
    <row r="9213" customFormat="false" ht="14.25" hidden="false" customHeight="false" outlineLevel="0" collapsed="false">
      <c r="A9213" s="0" t="s">
        <v>121</v>
      </c>
      <c r="B9213" s="0" t="s">
        <v>122</v>
      </c>
      <c r="C9213" s="0" t="s">
        <v>79</v>
      </c>
      <c r="D9213" s="0" t="s">
        <v>71</v>
      </c>
      <c r="E9213" s="0" t="n">
        <v>2038</v>
      </c>
      <c r="F9213" s="5" t="n">
        <v>165.725626664828</v>
      </c>
      <c r="G9213" s="10" t="s">
        <v>4</v>
      </c>
    </row>
    <row r="9214" customFormat="false" ht="14.25" hidden="false" customHeight="false" outlineLevel="0" collapsed="false">
      <c r="A9214" s="0" t="s">
        <v>121</v>
      </c>
      <c r="B9214" s="0" t="s">
        <v>122</v>
      </c>
      <c r="C9214" s="0" t="s">
        <v>79</v>
      </c>
      <c r="D9214" s="0" t="s">
        <v>71</v>
      </c>
      <c r="E9214" s="0" t="n">
        <v>2039</v>
      </c>
      <c r="F9214" s="5" t="n">
        <v>169.849423649278</v>
      </c>
      <c r="G9214" s="10" t="s">
        <v>4</v>
      </c>
    </row>
    <row r="9215" customFormat="false" ht="14.25" hidden="false" customHeight="false" outlineLevel="0" collapsed="false">
      <c r="A9215" s="0" t="s">
        <v>121</v>
      </c>
      <c r="B9215" s="0" t="s">
        <v>122</v>
      </c>
      <c r="C9215" s="0" t="s">
        <v>79</v>
      </c>
      <c r="D9215" s="0" t="s">
        <v>71</v>
      </c>
      <c r="E9215" s="0" t="n">
        <v>2040</v>
      </c>
      <c r="F9215" s="5" t="n">
        <v>173.572269137743</v>
      </c>
      <c r="G9215" s="10" t="s">
        <v>4</v>
      </c>
    </row>
    <row r="9216" customFormat="false" ht="14.25" hidden="false" customHeight="false" outlineLevel="0" collapsed="false">
      <c r="A9216" s="0" t="s">
        <v>121</v>
      </c>
      <c r="B9216" s="0" t="s">
        <v>122</v>
      </c>
      <c r="C9216" s="0" t="s">
        <v>84</v>
      </c>
      <c r="D9216" s="0" t="s">
        <v>85</v>
      </c>
      <c r="E9216" s="0" t="n">
        <v>2024</v>
      </c>
      <c r="F9216" s="5" t="n">
        <v>0</v>
      </c>
      <c r="G9216" s="10" t="s">
        <v>4</v>
      </c>
    </row>
    <row r="9217" customFormat="false" ht="14.25" hidden="false" customHeight="false" outlineLevel="0" collapsed="false">
      <c r="A9217" s="0" t="s">
        <v>121</v>
      </c>
      <c r="B9217" s="0" t="s">
        <v>122</v>
      </c>
      <c r="C9217" s="0" t="s">
        <v>84</v>
      </c>
      <c r="D9217" s="0" t="s">
        <v>85</v>
      </c>
      <c r="E9217" s="0" t="n">
        <v>2025</v>
      </c>
      <c r="F9217" s="5" t="n">
        <v>0.00195719929762802</v>
      </c>
      <c r="G9217" s="10" t="s">
        <v>4</v>
      </c>
    </row>
    <row r="9218" customFormat="false" ht="14.25" hidden="false" customHeight="false" outlineLevel="0" collapsed="false">
      <c r="A9218" s="0" t="s">
        <v>121</v>
      </c>
      <c r="B9218" s="0" t="s">
        <v>122</v>
      </c>
      <c r="C9218" s="0" t="s">
        <v>84</v>
      </c>
      <c r="D9218" s="0" t="s">
        <v>85</v>
      </c>
      <c r="E9218" s="0" t="n">
        <v>2026</v>
      </c>
      <c r="F9218" s="5" t="n">
        <v>0.00263093190394441</v>
      </c>
      <c r="G9218" s="10" t="s">
        <v>4</v>
      </c>
    </row>
    <row r="9219" customFormat="false" ht="14.25" hidden="false" customHeight="false" outlineLevel="0" collapsed="false">
      <c r="A9219" s="0" t="s">
        <v>121</v>
      </c>
      <c r="B9219" s="0" t="s">
        <v>122</v>
      </c>
      <c r="C9219" s="0" t="s">
        <v>84</v>
      </c>
      <c r="D9219" s="0" t="s">
        <v>85</v>
      </c>
      <c r="E9219" s="0" t="n">
        <v>2027</v>
      </c>
      <c r="F9219" s="5" t="n">
        <v>0.00287839789519069</v>
      </c>
      <c r="G9219" s="10" t="s">
        <v>4</v>
      </c>
    </row>
    <row r="9220" customFormat="false" ht="14.25" hidden="false" customHeight="false" outlineLevel="0" collapsed="false">
      <c r="A9220" s="0" t="s">
        <v>121</v>
      </c>
      <c r="B9220" s="0" t="s">
        <v>122</v>
      </c>
      <c r="C9220" s="0" t="s">
        <v>84</v>
      </c>
      <c r="D9220" s="0" t="s">
        <v>85</v>
      </c>
      <c r="E9220" s="0" t="n">
        <v>2028</v>
      </c>
      <c r="F9220" s="5" t="n">
        <v>0.00372071818980539</v>
      </c>
      <c r="G9220" s="10" t="s">
        <v>4</v>
      </c>
    </row>
    <row r="9221" customFormat="false" ht="14.25" hidden="false" customHeight="false" outlineLevel="0" collapsed="false">
      <c r="A9221" s="0" t="s">
        <v>121</v>
      </c>
      <c r="B9221" s="0" t="s">
        <v>122</v>
      </c>
      <c r="C9221" s="0" t="s">
        <v>84</v>
      </c>
      <c r="D9221" s="0" t="s">
        <v>85</v>
      </c>
      <c r="E9221" s="0" t="n">
        <v>2029</v>
      </c>
      <c r="F9221" s="5" t="n">
        <v>0.00434982104149657</v>
      </c>
      <c r="G9221" s="10" t="s">
        <v>4</v>
      </c>
    </row>
    <row r="9222" customFormat="false" ht="14.25" hidden="false" customHeight="false" outlineLevel="0" collapsed="false">
      <c r="A9222" s="0" t="s">
        <v>121</v>
      </c>
      <c r="B9222" s="0" t="s">
        <v>122</v>
      </c>
      <c r="C9222" s="0" t="s">
        <v>84</v>
      </c>
      <c r="D9222" s="0" t="s">
        <v>85</v>
      </c>
      <c r="E9222" s="0" t="n">
        <v>2030</v>
      </c>
      <c r="F9222" s="5" t="n">
        <v>0.00608053216719219</v>
      </c>
      <c r="G9222" s="10" t="s">
        <v>4</v>
      </c>
    </row>
    <row r="9223" customFormat="false" ht="14.25" hidden="false" customHeight="false" outlineLevel="0" collapsed="false">
      <c r="A9223" s="0" t="s">
        <v>121</v>
      </c>
      <c r="B9223" s="0" t="s">
        <v>122</v>
      </c>
      <c r="C9223" s="0" t="s">
        <v>84</v>
      </c>
      <c r="D9223" s="0" t="s">
        <v>85</v>
      </c>
      <c r="E9223" s="0" t="n">
        <v>2031</v>
      </c>
      <c r="F9223" s="5" t="n">
        <v>0.00872481223974848</v>
      </c>
      <c r="G9223" s="10" t="s">
        <v>4</v>
      </c>
    </row>
    <row r="9224" customFormat="false" ht="14.25" hidden="false" customHeight="false" outlineLevel="0" collapsed="false">
      <c r="A9224" s="0" t="s">
        <v>121</v>
      </c>
      <c r="B9224" s="0" t="s">
        <v>122</v>
      </c>
      <c r="C9224" s="0" t="s">
        <v>84</v>
      </c>
      <c r="D9224" s="0" t="s">
        <v>85</v>
      </c>
      <c r="E9224" s="0" t="n">
        <v>2032</v>
      </c>
      <c r="F9224" s="5" t="n">
        <v>0.0125421263306783</v>
      </c>
      <c r="G9224" s="10" t="s">
        <v>4</v>
      </c>
    </row>
    <row r="9225" customFormat="false" ht="14.25" hidden="false" customHeight="false" outlineLevel="0" collapsed="false">
      <c r="A9225" s="0" t="s">
        <v>121</v>
      </c>
      <c r="B9225" s="0" t="s">
        <v>122</v>
      </c>
      <c r="C9225" s="0" t="s">
        <v>84</v>
      </c>
      <c r="D9225" s="0" t="s">
        <v>85</v>
      </c>
      <c r="E9225" s="0" t="n">
        <v>2033</v>
      </c>
      <c r="F9225" s="5" t="n">
        <v>0.0166299600499612</v>
      </c>
      <c r="G9225" s="10" t="s">
        <v>4</v>
      </c>
    </row>
    <row r="9226" customFormat="false" ht="14.25" hidden="false" customHeight="false" outlineLevel="0" collapsed="false">
      <c r="A9226" s="0" t="s">
        <v>121</v>
      </c>
      <c r="B9226" s="0" t="s">
        <v>122</v>
      </c>
      <c r="C9226" s="0" t="s">
        <v>84</v>
      </c>
      <c r="D9226" s="0" t="s">
        <v>85</v>
      </c>
      <c r="E9226" s="0" t="n">
        <v>2034</v>
      </c>
      <c r="F9226" s="5" t="n">
        <v>0.0210587203296065</v>
      </c>
      <c r="G9226" s="10" t="s">
        <v>4</v>
      </c>
    </row>
    <row r="9227" customFormat="false" ht="14.25" hidden="false" customHeight="false" outlineLevel="0" collapsed="false">
      <c r="A9227" s="0" t="s">
        <v>121</v>
      </c>
      <c r="B9227" s="0" t="s">
        <v>122</v>
      </c>
      <c r="C9227" s="0" t="s">
        <v>84</v>
      </c>
      <c r="D9227" s="0" t="s">
        <v>85</v>
      </c>
      <c r="E9227" s="0" t="n">
        <v>2035</v>
      </c>
      <c r="F9227" s="5" t="n">
        <v>0.0268292042923153</v>
      </c>
      <c r="G9227" s="10" t="s">
        <v>4</v>
      </c>
    </row>
    <row r="9228" customFormat="false" ht="14.25" hidden="false" customHeight="false" outlineLevel="0" collapsed="false">
      <c r="A9228" s="0" t="s">
        <v>121</v>
      </c>
      <c r="B9228" s="0" t="s">
        <v>122</v>
      </c>
      <c r="C9228" s="0" t="s">
        <v>84</v>
      </c>
      <c r="D9228" s="0" t="s">
        <v>85</v>
      </c>
      <c r="E9228" s="0" t="n">
        <v>2036</v>
      </c>
      <c r="F9228" s="5" t="n">
        <v>0.0355483511957985</v>
      </c>
      <c r="G9228" s="10" t="s">
        <v>4</v>
      </c>
    </row>
    <row r="9229" customFormat="false" ht="14.25" hidden="false" customHeight="false" outlineLevel="0" collapsed="false">
      <c r="A9229" s="0" t="s">
        <v>121</v>
      </c>
      <c r="B9229" s="0" t="s">
        <v>122</v>
      </c>
      <c r="C9229" s="0" t="s">
        <v>84</v>
      </c>
      <c r="D9229" s="0" t="s">
        <v>85</v>
      </c>
      <c r="E9229" s="0" t="n">
        <v>2037</v>
      </c>
      <c r="F9229" s="5" t="n">
        <v>0.046023001456281</v>
      </c>
      <c r="G9229" s="10" t="s">
        <v>4</v>
      </c>
    </row>
    <row r="9230" customFormat="false" ht="14.25" hidden="false" customHeight="false" outlineLevel="0" collapsed="false">
      <c r="A9230" s="0" t="s">
        <v>121</v>
      </c>
      <c r="B9230" s="0" t="s">
        <v>122</v>
      </c>
      <c r="C9230" s="0" t="s">
        <v>84</v>
      </c>
      <c r="D9230" s="0" t="s">
        <v>85</v>
      </c>
      <c r="E9230" s="0" t="n">
        <v>2038</v>
      </c>
      <c r="F9230" s="5" t="n">
        <v>0.0579989545296311</v>
      </c>
      <c r="G9230" s="10" t="s">
        <v>4</v>
      </c>
    </row>
    <row r="9231" customFormat="false" ht="14.25" hidden="false" customHeight="false" outlineLevel="0" collapsed="false">
      <c r="A9231" s="0" t="s">
        <v>121</v>
      </c>
      <c r="B9231" s="0" t="s">
        <v>122</v>
      </c>
      <c r="C9231" s="0" t="s">
        <v>84</v>
      </c>
      <c r="D9231" s="0" t="s">
        <v>85</v>
      </c>
      <c r="E9231" s="0" t="n">
        <v>2039</v>
      </c>
      <c r="F9231" s="5" t="n">
        <v>0.0709333933036551</v>
      </c>
      <c r="G9231" s="10" t="s">
        <v>4</v>
      </c>
    </row>
    <row r="9232" customFormat="false" ht="14.25" hidden="false" customHeight="false" outlineLevel="0" collapsed="false">
      <c r="A9232" s="0" t="s">
        <v>121</v>
      </c>
      <c r="B9232" s="0" t="s">
        <v>122</v>
      </c>
      <c r="C9232" s="0" t="s">
        <v>84</v>
      </c>
      <c r="D9232" s="0" t="s">
        <v>85</v>
      </c>
      <c r="E9232" s="0" t="n">
        <v>2040</v>
      </c>
      <c r="F9232" s="5" t="n">
        <v>0.0841157979129484</v>
      </c>
      <c r="G9232" s="10" t="s">
        <v>4</v>
      </c>
    </row>
    <row r="9233" customFormat="false" ht="14.25" hidden="false" customHeight="false" outlineLevel="0" collapsed="false">
      <c r="A9233" s="0" t="s">
        <v>121</v>
      </c>
      <c r="B9233" s="0" t="s">
        <v>122</v>
      </c>
      <c r="C9233" s="0" t="s">
        <v>84</v>
      </c>
      <c r="D9233" s="0" t="s">
        <v>86</v>
      </c>
      <c r="E9233" s="0" t="n">
        <v>2024</v>
      </c>
      <c r="F9233" s="5" t="n">
        <v>0</v>
      </c>
      <c r="G9233" s="10" t="s">
        <v>4</v>
      </c>
    </row>
    <row r="9234" customFormat="false" ht="14.25" hidden="false" customHeight="false" outlineLevel="0" collapsed="false">
      <c r="A9234" s="0" t="s">
        <v>121</v>
      </c>
      <c r="B9234" s="0" t="s">
        <v>122</v>
      </c>
      <c r="C9234" s="0" t="s">
        <v>84</v>
      </c>
      <c r="D9234" s="0" t="s">
        <v>86</v>
      </c>
      <c r="E9234" s="0" t="n">
        <v>2025</v>
      </c>
      <c r="F9234" s="5" t="n">
        <v>0.0448751500408278</v>
      </c>
      <c r="G9234" s="10" t="s">
        <v>4</v>
      </c>
    </row>
    <row r="9235" customFormat="false" ht="14.25" hidden="false" customHeight="false" outlineLevel="0" collapsed="false">
      <c r="A9235" s="0" t="s">
        <v>121</v>
      </c>
      <c r="B9235" s="0" t="s">
        <v>122</v>
      </c>
      <c r="C9235" s="0" t="s">
        <v>84</v>
      </c>
      <c r="D9235" s="0" t="s">
        <v>86</v>
      </c>
      <c r="E9235" s="0" t="n">
        <v>2026</v>
      </c>
      <c r="F9235" s="5" t="n">
        <v>0.0873182107650085</v>
      </c>
      <c r="G9235" s="10" t="s">
        <v>4</v>
      </c>
    </row>
    <row r="9236" customFormat="false" ht="14.25" hidden="false" customHeight="false" outlineLevel="0" collapsed="false">
      <c r="A9236" s="0" t="s">
        <v>121</v>
      </c>
      <c r="B9236" s="0" t="s">
        <v>122</v>
      </c>
      <c r="C9236" s="0" t="s">
        <v>84</v>
      </c>
      <c r="D9236" s="0" t="s">
        <v>86</v>
      </c>
      <c r="E9236" s="0" t="n">
        <v>2027</v>
      </c>
      <c r="F9236" s="5" t="n">
        <v>0.142865621009169</v>
      </c>
      <c r="G9236" s="10" t="s">
        <v>4</v>
      </c>
    </row>
    <row r="9237" customFormat="false" ht="14.25" hidden="false" customHeight="false" outlineLevel="0" collapsed="false">
      <c r="A9237" s="0" t="s">
        <v>121</v>
      </c>
      <c r="B9237" s="0" t="s">
        <v>122</v>
      </c>
      <c r="C9237" s="0" t="s">
        <v>84</v>
      </c>
      <c r="D9237" s="0" t="s">
        <v>86</v>
      </c>
      <c r="E9237" s="0" t="n">
        <v>2028</v>
      </c>
      <c r="F9237" s="5" t="n">
        <v>0.19800953136011</v>
      </c>
      <c r="G9237" s="10" t="s">
        <v>4</v>
      </c>
    </row>
    <row r="9238" customFormat="false" ht="14.25" hidden="false" customHeight="false" outlineLevel="0" collapsed="false">
      <c r="A9238" s="0" t="s">
        <v>121</v>
      </c>
      <c r="B9238" s="0" t="s">
        <v>122</v>
      </c>
      <c r="C9238" s="0" t="s">
        <v>84</v>
      </c>
      <c r="D9238" s="0" t="s">
        <v>86</v>
      </c>
      <c r="E9238" s="0" t="n">
        <v>2029</v>
      </c>
      <c r="F9238" s="5" t="n">
        <v>0.199177507912884</v>
      </c>
      <c r="G9238" s="10" t="s">
        <v>4</v>
      </c>
    </row>
    <row r="9239" customFormat="false" ht="14.25" hidden="false" customHeight="false" outlineLevel="0" collapsed="false">
      <c r="A9239" s="0" t="s">
        <v>121</v>
      </c>
      <c r="B9239" s="0" t="s">
        <v>122</v>
      </c>
      <c r="C9239" s="0" t="s">
        <v>84</v>
      </c>
      <c r="D9239" s="0" t="s">
        <v>86</v>
      </c>
      <c r="E9239" s="0" t="n">
        <v>2030</v>
      </c>
      <c r="F9239" s="5" t="n">
        <v>0.219157437995865</v>
      </c>
      <c r="G9239" s="10" t="s">
        <v>4</v>
      </c>
    </row>
    <row r="9240" customFormat="false" ht="14.25" hidden="false" customHeight="false" outlineLevel="0" collapsed="false">
      <c r="A9240" s="0" t="s">
        <v>121</v>
      </c>
      <c r="B9240" s="0" t="s">
        <v>122</v>
      </c>
      <c r="C9240" s="0" t="s">
        <v>84</v>
      </c>
      <c r="D9240" s="0" t="s">
        <v>86</v>
      </c>
      <c r="E9240" s="0" t="n">
        <v>2031</v>
      </c>
      <c r="F9240" s="5" t="n">
        <v>0.246908751197236</v>
      </c>
      <c r="G9240" s="10" t="s">
        <v>4</v>
      </c>
    </row>
    <row r="9241" customFormat="false" ht="14.25" hidden="false" customHeight="false" outlineLevel="0" collapsed="false">
      <c r="A9241" s="0" t="s">
        <v>121</v>
      </c>
      <c r="B9241" s="0" t="s">
        <v>122</v>
      </c>
      <c r="C9241" s="0" t="s">
        <v>84</v>
      </c>
      <c r="D9241" s="0" t="s">
        <v>86</v>
      </c>
      <c r="E9241" s="0" t="n">
        <v>2032</v>
      </c>
      <c r="F9241" s="5" t="n">
        <v>0.278351842359821</v>
      </c>
      <c r="G9241" s="10" t="s">
        <v>4</v>
      </c>
    </row>
    <row r="9242" customFormat="false" ht="14.25" hidden="false" customHeight="false" outlineLevel="0" collapsed="false">
      <c r="A9242" s="0" t="s">
        <v>121</v>
      </c>
      <c r="B9242" s="0" t="s">
        <v>122</v>
      </c>
      <c r="C9242" s="0" t="s">
        <v>84</v>
      </c>
      <c r="D9242" s="0" t="s">
        <v>86</v>
      </c>
      <c r="E9242" s="0" t="n">
        <v>2033</v>
      </c>
      <c r="F9242" s="5" t="n">
        <v>0.309301351800334</v>
      </c>
      <c r="G9242" s="10" t="s">
        <v>4</v>
      </c>
    </row>
    <row r="9243" customFormat="false" ht="14.25" hidden="false" customHeight="false" outlineLevel="0" collapsed="false">
      <c r="A9243" s="0" t="s">
        <v>121</v>
      </c>
      <c r="B9243" s="0" t="s">
        <v>122</v>
      </c>
      <c r="C9243" s="0" t="s">
        <v>84</v>
      </c>
      <c r="D9243" s="0" t="s">
        <v>86</v>
      </c>
      <c r="E9243" s="0" t="n">
        <v>2034</v>
      </c>
      <c r="F9243" s="5" t="n">
        <v>0.329561632286191</v>
      </c>
      <c r="G9243" s="10" t="s">
        <v>4</v>
      </c>
    </row>
    <row r="9244" customFormat="false" ht="14.25" hidden="false" customHeight="false" outlineLevel="0" collapsed="false">
      <c r="A9244" s="0" t="s">
        <v>121</v>
      </c>
      <c r="B9244" s="0" t="s">
        <v>122</v>
      </c>
      <c r="C9244" s="0" t="s">
        <v>84</v>
      </c>
      <c r="D9244" s="0" t="s">
        <v>86</v>
      </c>
      <c r="E9244" s="0" t="n">
        <v>2035</v>
      </c>
      <c r="F9244" s="5" t="n">
        <v>0.372234742079106</v>
      </c>
      <c r="G9244" s="10" t="s">
        <v>4</v>
      </c>
    </row>
    <row r="9245" customFormat="false" ht="14.25" hidden="false" customHeight="false" outlineLevel="0" collapsed="false">
      <c r="A9245" s="0" t="s">
        <v>121</v>
      </c>
      <c r="B9245" s="0" t="s">
        <v>122</v>
      </c>
      <c r="C9245" s="0" t="s">
        <v>84</v>
      </c>
      <c r="D9245" s="0" t="s">
        <v>86</v>
      </c>
      <c r="E9245" s="0" t="n">
        <v>2036</v>
      </c>
      <c r="F9245" s="5" t="n">
        <v>0.463308387423298</v>
      </c>
      <c r="G9245" s="10" t="s">
        <v>4</v>
      </c>
    </row>
    <row r="9246" customFormat="false" ht="14.25" hidden="false" customHeight="false" outlineLevel="0" collapsed="false">
      <c r="A9246" s="0" t="s">
        <v>121</v>
      </c>
      <c r="B9246" s="0" t="s">
        <v>122</v>
      </c>
      <c r="C9246" s="0" t="s">
        <v>84</v>
      </c>
      <c r="D9246" s="0" t="s">
        <v>86</v>
      </c>
      <c r="E9246" s="0" t="n">
        <v>2037</v>
      </c>
      <c r="F9246" s="5" t="n">
        <v>0.583044759927298</v>
      </c>
      <c r="G9246" s="10" t="s">
        <v>4</v>
      </c>
    </row>
    <row r="9247" customFormat="false" ht="14.25" hidden="false" customHeight="false" outlineLevel="0" collapsed="false">
      <c r="A9247" s="0" t="s">
        <v>121</v>
      </c>
      <c r="B9247" s="0" t="s">
        <v>122</v>
      </c>
      <c r="C9247" s="0" t="s">
        <v>84</v>
      </c>
      <c r="D9247" s="0" t="s">
        <v>86</v>
      </c>
      <c r="E9247" s="0" t="n">
        <v>2038</v>
      </c>
      <c r="F9247" s="5" t="n">
        <v>0.73213298054835</v>
      </c>
      <c r="G9247" s="10" t="s">
        <v>4</v>
      </c>
    </row>
    <row r="9248" customFormat="false" ht="14.25" hidden="false" customHeight="false" outlineLevel="0" collapsed="false">
      <c r="A9248" s="0" t="s">
        <v>121</v>
      </c>
      <c r="B9248" s="0" t="s">
        <v>122</v>
      </c>
      <c r="C9248" s="0" t="s">
        <v>84</v>
      </c>
      <c r="D9248" s="0" t="s">
        <v>86</v>
      </c>
      <c r="E9248" s="0" t="n">
        <v>2039</v>
      </c>
      <c r="F9248" s="5" t="n">
        <v>0.909643065627607</v>
      </c>
      <c r="G9248" s="10" t="s">
        <v>4</v>
      </c>
    </row>
    <row r="9249" customFormat="false" ht="14.25" hidden="false" customHeight="false" outlineLevel="0" collapsed="false">
      <c r="A9249" s="0" t="s">
        <v>121</v>
      </c>
      <c r="B9249" s="0" t="s">
        <v>122</v>
      </c>
      <c r="C9249" s="0" t="s">
        <v>84</v>
      </c>
      <c r="D9249" s="0" t="s">
        <v>86</v>
      </c>
      <c r="E9249" s="0" t="n">
        <v>2040</v>
      </c>
      <c r="F9249" s="5" t="n">
        <v>1.09323050283177</v>
      </c>
      <c r="G9249" s="10" t="s">
        <v>4</v>
      </c>
    </row>
    <row r="9250" customFormat="false" ht="14.25" hidden="false" customHeight="false" outlineLevel="0" collapsed="false">
      <c r="A9250" s="0" t="s">
        <v>121</v>
      </c>
      <c r="B9250" s="0" t="s">
        <v>122</v>
      </c>
      <c r="C9250" s="0" t="s">
        <v>84</v>
      </c>
      <c r="D9250" s="0" t="s">
        <v>87</v>
      </c>
      <c r="E9250" s="0" t="n">
        <v>2024</v>
      </c>
      <c r="F9250" s="5" t="n">
        <v>0</v>
      </c>
      <c r="G9250" s="10" t="s">
        <v>4</v>
      </c>
    </row>
    <row r="9251" customFormat="false" ht="14.25" hidden="false" customHeight="false" outlineLevel="0" collapsed="false">
      <c r="A9251" s="0" t="s">
        <v>121</v>
      </c>
      <c r="B9251" s="0" t="s">
        <v>122</v>
      </c>
      <c r="C9251" s="0" t="s">
        <v>84</v>
      </c>
      <c r="D9251" s="0" t="s">
        <v>87</v>
      </c>
      <c r="E9251" s="0" t="n">
        <v>2025</v>
      </c>
      <c r="F9251" s="5" t="n">
        <v>0.187709264524535</v>
      </c>
      <c r="G9251" s="10" t="s">
        <v>4</v>
      </c>
    </row>
    <row r="9252" customFormat="false" ht="14.25" hidden="false" customHeight="false" outlineLevel="0" collapsed="false">
      <c r="A9252" s="0" t="s">
        <v>121</v>
      </c>
      <c r="B9252" s="0" t="s">
        <v>122</v>
      </c>
      <c r="C9252" s="0" t="s">
        <v>84</v>
      </c>
      <c r="D9252" s="0" t="s">
        <v>87</v>
      </c>
      <c r="E9252" s="0" t="n">
        <v>2026</v>
      </c>
      <c r="F9252" s="5" t="n">
        <v>0.414342395465951</v>
      </c>
      <c r="G9252" s="10" t="s">
        <v>4</v>
      </c>
    </row>
    <row r="9253" customFormat="false" ht="14.25" hidden="false" customHeight="false" outlineLevel="0" collapsed="false">
      <c r="A9253" s="0" t="s">
        <v>121</v>
      </c>
      <c r="B9253" s="0" t="s">
        <v>122</v>
      </c>
      <c r="C9253" s="0" t="s">
        <v>84</v>
      </c>
      <c r="D9253" s="0" t="s">
        <v>87</v>
      </c>
      <c r="E9253" s="0" t="n">
        <v>2027</v>
      </c>
      <c r="F9253" s="5" t="n">
        <v>0.651699783736495</v>
      </c>
      <c r="G9253" s="10" t="s">
        <v>4</v>
      </c>
    </row>
    <row r="9254" customFormat="false" ht="14.25" hidden="false" customHeight="false" outlineLevel="0" collapsed="false">
      <c r="A9254" s="0" t="s">
        <v>121</v>
      </c>
      <c r="B9254" s="0" t="s">
        <v>122</v>
      </c>
      <c r="C9254" s="0" t="s">
        <v>84</v>
      </c>
      <c r="D9254" s="0" t="s">
        <v>87</v>
      </c>
      <c r="E9254" s="0" t="n">
        <v>2028</v>
      </c>
      <c r="F9254" s="5" t="n">
        <v>1.05430038953839</v>
      </c>
      <c r="G9254" s="10" t="s">
        <v>4</v>
      </c>
    </row>
    <row r="9255" customFormat="false" ht="14.25" hidden="false" customHeight="false" outlineLevel="0" collapsed="false">
      <c r="A9255" s="0" t="s">
        <v>121</v>
      </c>
      <c r="B9255" s="0" t="s">
        <v>122</v>
      </c>
      <c r="C9255" s="0" t="s">
        <v>84</v>
      </c>
      <c r="D9255" s="0" t="s">
        <v>87</v>
      </c>
      <c r="E9255" s="0" t="n">
        <v>2029</v>
      </c>
      <c r="F9255" s="5" t="n">
        <v>1.39815069919847</v>
      </c>
      <c r="G9255" s="10" t="s">
        <v>4</v>
      </c>
    </row>
    <row r="9256" customFormat="false" ht="14.25" hidden="false" customHeight="false" outlineLevel="0" collapsed="false">
      <c r="A9256" s="0" t="s">
        <v>121</v>
      </c>
      <c r="B9256" s="0" t="s">
        <v>122</v>
      </c>
      <c r="C9256" s="0" t="s">
        <v>84</v>
      </c>
      <c r="D9256" s="0" t="s">
        <v>87</v>
      </c>
      <c r="E9256" s="0" t="n">
        <v>2030</v>
      </c>
      <c r="F9256" s="5" t="n">
        <v>2.10400274831601</v>
      </c>
      <c r="G9256" s="10" t="s">
        <v>4</v>
      </c>
    </row>
    <row r="9257" customFormat="false" ht="14.25" hidden="false" customHeight="false" outlineLevel="0" collapsed="false">
      <c r="A9257" s="0" t="s">
        <v>121</v>
      </c>
      <c r="B9257" s="0" t="s">
        <v>122</v>
      </c>
      <c r="C9257" s="0" t="s">
        <v>84</v>
      </c>
      <c r="D9257" s="0" t="s">
        <v>87</v>
      </c>
      <c r="E9257" s="0" t="n">
        <v>2031</v>
      </c>
      <c r="F9257" s="5" t="n">
        <v>3.04757877174251</v>
      </c>
      <c r="G9257" s="10" t="s">
        <v>4</v>
      </c>
    </row>
    <row r="9258" customFormat="false" ht="14.25" hidden="false" customHeight="false" outlineLevel="0" collapsed="false">
      <c r="A9258" s="0" t="s">
        <v>121</v>
      </c>
      <c r="B9258" s="0" t="s">
        <v>122</v>
      </c>
      <c r="C9258" s="0" t="s">
        <v>84</v>
      </c>
      <c r="D9258" s="0" t="s">
        <v>87</v>
      </c>
      <c r="E9258" s="0" t="n">
        <v>2032</v>
      </c>
      <c r="F9258" s="5" t="n">
        <v>4.20651883746005</v>
      </c>
      <c r="G9258" s="10" t="s">
        <v>4</v>
      </c>
    </row>
    <row r="9259" customFormat="false" ht="14.25" hidden="false" customHeight="false" outlineLevel="0" collapsed="false">
      <c r="A9259" s="0" t="s">
        <v>121</v>
      </c>
      <c r="B9259" s="0" t="s">
        <v>122</v>
      </c>
      <c r="C9259" s="0" t="s">
        <v>84</v>
      </c>
      <c r="D9259" s="0" t="s">
        <v>87</v>
      </c>
      <c r="E9259" s="0" t="n">
        <v>2033</v>
      </c>
      <c r="F9259" s="5" t="n">
        <v>5.13134362382033</v>
      </c>
      <c r="G9259" s="10" t="s">
        <v>4</v>
      </c>
    </row>
    <row r="9260" customFormat="false" ht="14.25" hidden="false" customHeight="false" outlineLevel="0" collapsed="false">
      <c r="A9260" s="0" t="s">
        <v>121</v>
      </c>
      <c r="B9260" s="0" t="s">
        <v>122</v>
      </c>
      <c r="C9260" s="0" t="s">
        <v>84</v>
      </c>
      <c r="D9260" s="0" t="s">
        <v>87</v>
      </c>
      <c r="E9260" s="0" t="n">
        <v>2034</v>
      </c>
      <c r="F9260" s="5" t="n">
        <v>5.8926600006228</v>
      </c>
      <c r="G9260" s="10" t="s">
        <v>4</v>
      </c>
    </row>
    <row r="9261" customFormat="false" ht="14.25" hidden="false" customHeight="false" outlineLevel="0" collapsed="false">
      <c r="A9261" s="0" t="s">
        <v>121</v>
      </c>
      <c r="B9261" s="0" t="s">
        <v>122</v>
      </c>
      <c r="C9261" s="0" t="s">
        <v>84</v>
      </c>
      <c r="D9261" s="0" t="s">
        <v>87</v>
      </c>
      <c r="E9261" s="0" t="n">
        <v>2035</v>
      </c>
      <c r="F9261" s="5" t="n">
        <v>6.74168356502117</v>
      </c>
      <c r="G9261" s="10" t="s">
        <v>4</v>
      </c>
    </row>
    <row r="9262" customFormat="false" ht="14.25" hidden="false" customHeight="false" outlineLevel="0" collapsed="false">
      <c r="A9262" s="0" t="s">
        <v>121</v>
      </c>
      <c r="B9262" s="0" t="s">
        <v>122</v>
      </c>
      <c r="C9262" s="0" t="s">
        <v>84</v>
      </c>
      <c r="D9262" s="0" t="s">
        <v>87</v>
      </c>
      <c r="E9262" s="0" t="n">
        <v>2036</v>
      </c>
      <c r="F9262" s="5" t="n">
        <v>8.02584526367049</v>
      </c>
      <c r="G9262" s="10" t="s">
        <v>4</v>
      </c>
    </row>
    <row r="9263" customFormat="false" ht="14.25" hidden="false" customHeight="false" outlineLevel="0" collapsed="false">
      <c r="A9263" s="0" t="s">
        <v>121</v>
      </c>
      <c r="B9263" s="0" t="s">
        <v>122</v>
      </c>
      <c r="C9263" s="0" t="s">
        <v>84</v>
      </c>
      <c r="D9263" s="0" t="s">
        <v>87</v>
      </c>
      <c r="E9263" s="0" t="n">
        <v>2037</v>
      </c>
      <c r="F9263" s="5" t="n">
        <v>9.39913802661695</v>
      </c>
      <c r="G9263" s="10" t="s">
        <v>4</v>
      </c>
    </row>
    <row r="9264" customFormat="false" ht="14.25" hidden="false" customHeight="false" outlineLevel="0" collapsed="false">
      <c r="A9264" s="0" t="s">
        <v>121</v>
      </c>
      <c r="B9264" s="0" t="s">
        <v>122</v>
      </c>
      <c r="C9264" s="0" t="s">
        <v>84</v>
      </c>
      <c r="D9264" s="0" t="s">
        <v>87</v>
      </c>
      <c r="E9264" s="0" t="n">
        <v>2038</v>
      </c>
      <c r="F9264" s="5" t="n">
        <v>10.9229250734713</v>
      </c>
      <c r="G9264" s="10" t="s">
        <v>4</v>
      </c>
    </row>
    <row r="9265" customFormat="false" ht="14.25" hidden="false" customHeight="false" outlineLevel="0" collapsed="false">
      <c r="A9265" s="0" t="s">
        <v>121</v>
      </c>
      <c r="B9265" s="0" t="s">
        <v>122</v>
      </c>
      <c r="C9265" s="0" t="s">
        <v>84</v>
      </c>
      <c r="D9265" s="0" t="s">
        <v>87</v>
      </c>
      <c r="E9265" s="0" t="n">
        <v>2039</v>
      </c>
      <c r="F9265" s="5" t="n">
        <v>12.5706853469252</v>
      </c>
      <c r="G9265" s="10" t="s">
        <v>4</v>
      </c>
    </row>
    <row r="9266" customFormat="false" ht="14.25" hidden="false" customHeight="false" outlineLevel="0" collapsed="false">
      <c r="A9266" s="0" t="s">
        <v>121</v>
      </c>
      <c r="B9266" s="0" t="s">
        <v>122</v>
      </c>
      <c r="C9266" s="0" t="s">
        <v>84</v>
      </c>
      <c r="D9266" s="0" t="s">
        <v>87</v>
      </c>
      <c r="E9266" s="0" t="n">
        <v>2040</v>
      </c>
      <c r="F9266" s="5" t="n">
        <v>14.2288233226703</v>
      </c>
      <c r="G9266" s="10" t="s">
        <v>4</v>
      </c>
    </row>
    <row r="9267" customFormat="false" ht="14.25" hidden="false" customHeight="false" outlineLevel="0" collapsed="false">
      <c r="A9267" s="0" t="s">
        <v>121</v>
      </c>
      <c r="B9267" s="0" t="s">
        <v>122</v>
      </c>
      <c r="C9267" s="0" t="s">
        <v>84</v>
      </c>
      <c r="D9267" s="0" t="s">
        <v>88</v>
      </c>
      <c r="E9267" s="0" t="n">
        <v>2024</v>
      </c>
      <c r="F9267" s="5" t="n">
        <v>0</v>
      </c>
      <c r="G9267" s="10" t="s">
        <v>4</v>
      </c>
    </row>
    <row r="9268" customFormat="false" ht="14.25" hidden="false" customHeight="false" outlineLevel="0" collapsed="false">
      <c r="A9268" s="0" t="s">
        <v>121</v>
      </c>
      <c r="B9268" s="0" t="s">
        <v>122</v>
      </c>
      <c r="C9268" s="0" t="s">
        <v>84</v>
      </c>
      <c r="D9268" s="0" t="s">
        <v>88</v>
      </c>
      <c r="E9268" s="0" t="n">
        <v>2025</v>
      </c>
      <c r="F9268" s="5" t="n">
        <v>0.0764733537414649</v>
      </c>
      <c r="G9268" s="10" t="s">
        <v>4</v>
      </c>
    </row>
    <row r="9269" customFormat="false" ht="14.25" hidden="false" customHeight="false" outlineLevel="0" collapsed="false">
      <c r="A9269" s="0" t="s">
        <v>121</v>
      </c>
      <c r="B9269" s="0" t="s">
        <v>122</v>
      </c>
      <c r="C9269" s="0" t="s">
        <v>84</v>
      </c>
      <c r="D9269" s="0" t="s">
        <v>88</v>
      </c>
      <c r="E9269" s="0" t="n">
        <v>2026</v>
      </c>
      <c r="F9269" s="5" t="n">
        <v>0.0925805268825018</v>
      </c>
      <c r="G9269" s="10" t="s">
        <v>4</v>
      </c>
    </row>
    <row r="9270" customFormat="false" ht="14.25" hidden="false" customHeight="false" outlineLevel="0" collapsed="false">
      <c r="A9270" s="0" t="s">
        <v>121</v>
      </c>
      <c r="B9270" s="0" t="s">
        <v>122</v>
      </c>
      <c r="C9270" s="0" t="s">
        <v>84</v>
      </c>
      <c r="D9270" s="0" t="s">
        <v>88</v>
      </c>
      <c r="E9270" s="0" t="n">
        <v>2027</v>
      </c>
      <c r="F9270" s="5" t="n">
        <v>0.10479582681311</v>
      </c>
      <c r="G9270" s="10" t="s">
        <v>4</v>
      </c>
    </row>
    <row r="9271" customFormat="false" ht="14.25" hidden="false" customHeight="false" outlineLevel="0" collapsed="false">
      <c r="A9271" s="0" t="s">
        <v>121</v>
      </c>
      <c r="B9271" s="0" t="s">
        <v>122</v>
      </c>
      <c r="C9271" s="0" t="s">
        <v>84</v>
      </c>
      <c r="D9271" s="0" t="s">
        <v>88</v>
      </c>
      <c r="E9271" s="0" t="n">
        <v>2028</v>
      </c>
      <c r="F9271" s="5" t="n">
        <v>0.172779431950362</v>
      </c>
      <c r="G9271" s="10" t="s">
        <v>4</v>
      </c>
    </row>
    <row r="9272" customFormat="false" ht="14.25" hidden="false" customHeight="false" outlineLevel="0" collapsed="false">
      <c r="A9272" s="0" t="s">
        <v>121</v>
      </c>
      <c r="B9272" s="0" t="s">
        <v>122</v>
      </c>
      <c r="C9272" s="0" t="s">
        <v>84</v>
      </c>
      <c r="D9272" s="0" t="s">
        <v>88</v>
      </c>
      <c r="E9272" s="0" t="n">
        <v>2029</v>
      </c>
      <c r="F9272" s="5" t="n">
        <v>0.264034093718451</v>
      </c>
      <c r="G9272" s="10" t="s">
        <v>4</v>
      </c>
    </row>
    <row r="9273" customFormat="false" ht="14.25" hidden="false" customHeight="false" outlineLevel="0" collapsed="false">
      <c r="A9273" s="0" t="s">
        <v>121</v>
      </c>
      <c r="B9273" s="0" t="s">
        <v>122</v>
      </c>
      <c r="C9273" s="0" t="s">
        <v>84</v>
      </c>
      <c r="D9273" s="0" t="s">
        <v>88</v>
      </c>
      <c r="E9273" s="0" t="n">
        <v>2030</v>
      </c>
      <c r="F9273" s="5" t="n">
        <v>0.479275394136023</v>
      </c>
      <c r="G9273" s="10" t="s">
        <v>4</v>
      </c>
    </row>
    <row r="9274" customFormat="false" ht="14.25" hidden="false" customHeight="false" outlineLevel="0" collapsed="false">
      <c r="A9274" s="0" t="s">
        <v>121</v>
      </c>
      <c r="B9274" s="0" t="s">
        <v>122</v>
      </c>
      <c r="C9274" s="0" t="s">
        <v>84</v>
      </c>
      <c r="D9274" s="0" t="s">
        <v>88</v>
      </c>
      <c r="E9274" s="0" t="n">
        <v>2031</v>
      </c>
      <c r="F9274" s="5" t="n">
        <v>0.821789895745971</v>
      </c>
      <c r="G9274" s="10" t="s">
        <v>4</v>
      </c>
    </row>
    <row r="9275" customFormat="false" ht="14.25" hidden="false" customHeight="false" outlineLevel="0" collapsed="false">
      <c r="A9275" s="0" t="s">
        <v>121</v>
      </c>
      <c r="B9275" s="0" t="s">
        <v>122</v>
      </c>
      <c r="C9275" s="0" t="s">
        <v>84</v>
      </c>
      <c r="D9275" s="0" t="s">
        <v>88</v>
      </c>
      <c r="E9275" s="0" t="n">
        <v>2032</v>
      </c>
      <c r="F9275" s="5" t="n">
        <v>1.26999058808043</v>
      </c>
      <c r="G9275" s="10" t="s">
        <v>4</v>
      </c>
    </row>
    <row r="9276" customFormat="false" ht="14.25" hidden="false" customHeight="false" outlineLevel="0" collapsed="false">
      <c r="A9276" s="0" t="s">
        <v>121</v>
      </c>
      <c r="B9276" s="0" t="s">
        <v>122</v>
      </c>
      <c r="C9276" s="0" t="s">
        <v>84</v>
      </c>
      <c r="D9276" s="0" t="s">
        <v>88</v>
      </c>
      <c r="E9276" s="0" t="n">
        <v>2033</v>
      </c>
      <c r="F9276" s="5" t="n">
        <v>1.67494971844598</v>
      </c>
      <c r="G9276" s="10" t="s">
        <v>4</v>
      </c>
    </row>
    <row r="9277" customFormat="false" ht="14.25" hidden="false" customHeight="false" outlineLevel="0" collapsed="false">
      <c r="A9277" s="0" t="s">
        <v>121</v>
      </c>
      <c r="B9277" s="0" t="s">
        <v>122</v>
      </c>
      <c r="C9277" s="0" t="s">
        <v>84</v>
      </c>
      <c r="D9277" s="0" t="s">
        <v>88</v>
      </c>
      <c r="E9277" s="0" t="n">
        <v>2034</v>
      </c>
      <c r="F9277" s="5" t="n">
        <v>2.05973692360183</v>
      </c>
      <c r="G9277" s="10" t="s">
        <v>4</v>
      </c>
    </row>
    <row r="9278" customFormat="false" ht="14.25" hidden="false" customHeight="false" outlineLevel="0" collapsed="false">
      <c r="A9278" s="0" t="s">
        <v>121</v>
      </c>
      <c r="B9278" s="0" t="s">
        <v>122</v>
      </c>
      <c r="C9278" s="0" t="s">
        <v>84</v>
      </c>
      <c r="D9278" s="0" t="s">
        <v>88</v>
      </c>
      <c r="E9278" s="0" t="n">
        <v>2035</v>
      </c>
      <c r="F9278" s="5" t="n">
        <v>2.49580157929923</v>
      </c>
      <c r="G9278" s="10" t="s">
        <v>4</v>
      </c>
    </row>
    <row r="9279" customFormat="false" ht="14.25" hidden="false" customHeight="false" outlineLevel="0" collapsed="false">
      <c r="A9279" s="0" t="s">
        <v>121</v>
      </c>
      <c r="B9279" s="0" t="s">
        <v>122</v>
      </c>
      <c r="C9279" s="0" t="s">
        <v>84</v>
      </c>
      <c r="D9279" s="0" t="s">
        <v>88</v>
      </c>
      <c r="E9279" s="0" t="n">
        <v>2036</v>
      </c>
      <c r="F9279" s="5" t="n">
        <v>3.10965693382538</v>
      </c>
      <c r="G9279" s="10" t="s">
        <v>4</v>
      </c>
    </row>
    <row r="9280" customFormat="false" ht="14.25" hidden="false" customHeight="false" outlineLevel="0" collapsed="false">
      <c r="A9280" s="0" t="s">
        <v>121</v>
      </c>
      <c r="B9280" s="0" t="s">
        <v>122</v>
      </c>
      <c r="C9280" s="0" t="s">
        <v>84</v>
      </c>
      <c r="D9280" s="0" t="s">
        <v>88</v>
      </c>
      <c r="E9280" s="0" t="n">
        <v>2037</v>
      </c>
      <c r="F9280" s="5" t="n">
        <v>3.77528470934777</v>
      </c>
      <c r="G9280" s="10" t="s">
        <v>4</v>
      </c>
    </row>
    <row r="9281" customFormat="false" ht="14.25" hidden="false" customHeight="false" outlineLevel="0" collapsed="false">
      <c r="A9281" s="0" t="s">
        <v>121</v>
      </c>
      <c r="B9281" s="0" t="s">
        <v>122</v>
      </c>
      <c r="C9281" s="0" t="s">
        <v>84</v>
      </c>
      <c r="D9281" s="0" t="s">
        <v>88</v>
      </c>
      <c r="E9281" s="0" t="n">
        <v>2038</v>
      </c>
      <c r="F9281" s="5" t="n">
        <v>4.50275705265975</v>
      </c>
      <c r="G9281" s="10" t="s">
        <v>4</v>
      </c>
    </row>
    <row r="9282" customFormat="false" ht="14.25" hidden="false" customHeight="false" outlineLevel="0" collapsed="false">
      <c r="A9282" s="0" t="s">
        <v>121</v>
      </c>
      <c r="B9282" s="0" t="s">
        <v>122</v>
      </c>
      <c r="C9282" s="0" t="s">
        <v>84</v>
      </c>
      <c r="D9282" s="0" t="s">
        <v>88</v>
      </c>
      <c r="E9282" s="0" t="n">
        <v>2039</v>
      </c>
      <c r="F9282" s="5" t="n">
        <v>5.2583368130367</v>
      </c>
      <c r="G9282" s="10" t="s">
        <v>4</v>
      </c>
    </row>
    <row r="9283" customFormat="false" ht="14.25" hidden="false" customHeight="false" outlineLevel="0" collapsed="false">
      <c r="A9283" s="0" t="s">
        <v>121</v>
      </c>
      <c r="B9283" s="0" t="s">
        <v>122</v>
      </c>
      <c r="C9283" s="0" t="s">
        <v>84</v>
      </c>
      <c r="D9283" s="0" t="s">
        <v>88</v>
      </c>
      <c r="E9283" s="0" t="n">
        <v>2040</v>
      </c>
      <c r="F9283" s="5" t="n">
        <v>6.01715096632297</v>
      </c>
      <c r="G9283" s="10" t="s">
        <v>4</v>
      </c>
    </row>
    <row r="9284" customFormat="false" ht="14.25" hidden="false" customHeight="false" outlineLevel="0" collapsed="false">
      <c r="A9284" s="0" t="s">
        <v>121</v>
      </c>
      <c r="B9284" s="0" t="s">
        <v>122</v>
      </c>
      <c r="C9284" s="0" t="s">
        <v>84</v>
      </c>
      <c r="D9284" s="0" t="s">
        <v>89</v>
      </c>
      <c r="E9284" s="0" t="n">
        <v>2024</v>
      </c>
      <c r="F9284" s="5" t="n">
        <v>0</v>
      </c>
      <c r="G9284" s="10" t="s">
        <v>4</v>
      </c>
    </row>
    <row r="9285" customFormat="false" ht="14.25" hidden="false" customHeight="false" outlineLevel="0" collapsed="false">
      <c r="A9285" s="0" t="s">
        <v>121</v>
      </c>
      <c r="B9285" s="0" t="s">
        <v>122</v>
      </c>
      <c r="C9285" s="0" t="s">
        <v>84</v>
      </c>
      <c r="D9285" s="0" t="s">
        <v>89</v>
      </c>
      <c r="E9285" s="0" t="n">
        <v>2025</v>
      </c>
      <c r="F9285" s="5" t="n">
        <v>4.31789257676464</v>
      </c>
      <c r="G9285" s="10" t="s">
        <v>4</v>
      </c>
    </row>
    <row r="9286" customFormat="false" ht="14.25" hidden="false" customHeight="false" outlineLevel="0" collapsed="false">
      <c r="A9286" s="0" t="s">
        <v>121</v>
      </c>
      <c r="B9286" s="0" t="s">
        <v>122</v>
      </c>
      <c r="C9286" s="0" t="s">
        <v>84</v>
      </c>
      <c r="D9286" s="0" t="s">
        <v>89</v>
      </c>
      <c r="E9286" s="0" t="n">
        <v>2026</v>
      </c>
      <c r="F9286" s="5" t="n">
        <v>6.10349273163684</v>
      </c>
      <c r="G9286" s="10" t="s">
        <v>4</v>
      </c>
    </row>
    <row r="9287" customFormat="false" ht="14.25" hidden="false" customHeight="false" outlineLevel="0" collapsed="false">
      <c r="A9287" s="0" t="s">
        <v>121</v>
      </c>
      <c r="B9287" s="0" t="s">
        <v>122</v>
      </c>
      <c r="C9287" s="0" t="s">
        <v>84</v>
      </c>
      <c r="D9287" s="0" t="s">
        <v>89</v>
      </c>
      <c r="E9287" s="0" t="n">
        <v>2027</v>
      </c>
      <c r="F9287" s="5" t="n">
        <v>7.05186991872071</v>
      </c>
      <c r="G9287" s="10" t="s">
        <v>4</v>
      </c>
    </row>
    <row r="9288" customFormat="false" ht="14.25" hidden="false" customHeight="false" outlineLevel="0" collapsed="false">
      <c r="A9288" s="0" t="s">
        <v>121</v>
      </c>
      <c r="B9288" s="0" t="s">
        <v>122</v>
      </c>
      <c r="C9288" s="0" t="s">
        <v>84</v>
      </c>
      <c r="D9288" s="0" t="s">
        <v>89</v>
      </c>
      <c r="E9288" s="0" t="n">
        <v>2028</v>
      </c>
      <c r="F9288" s="5" t="n">
        <v>8.94405677747326</v>
      </c>
      <c r="G9288" s="10" t="s">
        <v>4</v>
      </c>
    </row>
    <row r="9289" customFormat="false" ht="14.25" hidden="false" customHeight="false" outlineLevel="0" collapsed="false">
      <c r="A9289" s="0" t="s">
        <v>121</v>
      </c>
      <c r="B9289" s="0" t="s">
        <v>122</v>
      </c>
      <c r="C9289" s="0" t="s">
        <v>84</v>
      </c>
      <c r="D9289" s="0" t="s">
        <v>89</v>
      </c>
      <c r="E9289" s="0" t="n">
        <v>2029</v>
      </c>
      <c r="F9289" s="5" t="n">
        <v>9.77688975297115</v>
      </c>
      <c r="G9289" s="10" t="s">
        <v>4</v>
      </c>
    </row>
    <row r="9290" customFormat="false" ht="14.25" hidden="false" customHeight="false" outlineLevel="0" collapsed="false">
      <c r="A9290" s="0" t="s">
        <v>121</v>
      </c>
      <c r="B9290" s="0" t="s">
        <v>122</v>
      </c>
      <c r="C9290" s="0" t="s">
        <v>84</v>
      </c>
      <c r="D9290" s="0" t="s">
        <v>89</v>
      </c>
      <c r="E9290" s="0" t="n">
        <v>2030</v>
      </c>
      <c r="F9290" s="5" t="n">
        <v>12.3951250897942</v>
      </c>
      <c r="G9290" s="10" t="s">
        <v>4</v>
      </c>
    </row>
    <row r="9291" customFormat="false" ht="14.25" hidden="false" customHeight="false" outlineLevel="0" collapsed="false">
      <c r="A9291" s="0" t="s">
        <v>121</v>
      </c>
      <c r="B9291" s="0" t="s">
        <v>122</v>
      </c>
      <c r="C9291" s="0" t="s">
        <v>84</v>
      </c>
      <c r="D9291" s="0" t="s">
        <v>89</v>
      </c>
      <c r="E9291" s="0" t="n">
        <v>2031</v>
      </c>
      <c r="F9291" s="5" t="n">
        <v>16.3387708607662</v>
      </c>
      <c r="G9291" s="10" t="s">
        <v>4</v>
      </c>
    </row>
    <row r="9292" customFormat="false" ht="14.25" hidden="false" customHeight="false" outlineLevel="0" collapsed="false">
      <c r="A9292" s="0" t="s">
        <v>121</v>
      </c>
      <c r="B9292" s="0" t="s">
        <v>122</v>
      </c>
      <c r="C9292" s="0" t="s">
        <v>84</v>
      </c>
      <c r="D9292" s="0" t="s">
        <v>89</v>
      </c>
      <c r="E9292" s="0" t="n">
        <v>2032</v>
      </c>
      <c r="F9292" s="5" t="n">
        <v>21.1755016322476</v>
      </c>
      <c r="G9292" s="10" t="s">
        <v>4</v>
      </c>
    </row>
    <row r="9293" customFormat="false" ht="14.25" hidden="false" customHeight="false" outlineLevel="0" collapsed="false">
      <c r="A9293" s="0" t="s">
        <v>121</v>
      </c>
      <c r="B9293" s="0" t="s">
        <v>122</v>
      </c>
      <c r="C9293" s="0" t="s">
        <v>84</v>
      </c>
      <c r="D9293" s="0" t="s">
        <v>89</v>
      </c>
      <c r="E9293" s="0" t="n">
        <v>2033</v>
      </c>
      <c r="F9293" s="5" t="n">
        <v>25.9584460979106</v>
      </c>
      <c r="G9293" s="10" t="s">
        <v>4</v>
      </c>
    </row>
    <row r="9294" customFormat="false" ht="14.25" hidden="false" customHeight="false" outlineLevel="0" collapsed="false">
      <c r="A9294" s="0" t="s">
        <v>121</v>
      </c>
      <c r="B9294" s="0" t="s">
        <v>122</v>
      </c>
      <c r="C9294" s="0" t="s">
        <v>84</v>
      </c>
      <c r="D9294" s="0" t="s">
        <v>89</v>
      </c>
      <c r="E9294" s="0" t="n">
        <v>2034</v>
      </c>
      <c r="F9294" s="5" t="n">
        <v>29.3353455567194</v>
      </c>
      <c r="G9294" s="10" t="s">
        <v>4</v>
      </c>
    </row>
    <row r="9295" customFormat="false" ht="14.25" hidden="false" customHeight="false" outlineLevel="0" collapsed="false">
      <c r="A9295" s="0" t="s">
        <v>121</v>
      </c>
      <c r="B9295" s="0" t="s">
        <v>122</v>
      </c>
      <c r="C9295" s="0" t="s">
        <v>84</v>
      </c>
      <c r="D9295" s="0" t="s">
        <v>89</v>
      </c>
      <c r="E9295" s="0" t="n">
        <v>2035</v>
      </c>
      <c r="F9295" s="5" t="n">
        <v>33.4207818037995</v>
      </c>
      <c r="G9295" s="10" t="s">
        <v>4</v>
      </c>
    </row>
    <row r="9296" customFormat="false" ht="14.25" hidden="false" customHeight="false" outlineLevel="0" collapsed="false">
      <c r="A9296" s="0" t="s">
        <v>121</v>
      </c>
      <c r="B9296" s="0" t="s">
        <v>122</v>
      </c>
      <c r="C9296" s="0" t="s">
        <v>84</v>
      </c>
      <c r="D9296" s="0" t="s">
        <v>89</v>
      </c>
      <c r="E9296" s="0" t="n">
        <v>2036</v>
      </c>
      <c r="F9296" s="5" t="n">
        <v>39.9087047833076</v>
      </c>
      <c r="G9296" s="10" t="s">
        <v>4</v>
      </c>
    </row>
    <row r="9297" customFormat="false" ht="14.25" hidden="false" customHeight="false" outlineLevel="0" collapsed="false">
      <c r="A9297" s="0" t="s">
        <v>121</v>
      </c>
      <c r="B9297" s="0" t="s">
        <v>122</v>
      </c>
      <c r="C9297" s="0" t="s">
        <v>84</v>
      </c>
      <c r="D9297" s="0" t="s">
        <v>89</v>
      </c>
      <c r="E9297" s="0" t="n">
        <v>2037</v>
      </c>
      <c r="F9297" s="5" t="n">
        <v>46.3447417726983</v>
      </c>
      <c r="G9297" s="10" t="s">
        <v>4</v>
      </c>
    </row>
    <row r="9298" customFormat="false" ht="14.25" hidden="false" customHeight="false" outlineLevel="0" collapsed="false">
      <c r="A9298" s="0" t="s">
        <v>121</v>
      </c>
      <c r="B9298" s="0" t="s">
        <v>122</v>
      </c>
      <c r="C9298" s="0" t="s">
        <v>84</v>
      </c>
      <c r="D9298" s="0" t="s">
        <v>89</v>
      </c>
      <c r="E9298" s="0" t="n">
        <v>2038</v>
      </c>
      <c r="F9298" s="5" t="n">
        <v>53.4735310256322</v>
      </c>
      <c r="G9298" s="10" t="s">
        <v>4</v>
      </c>
    </row>
    <row r="9299" customFormat="false" ht="14.25" hidden="false" customHeight="false" outlineLevel="0" collapsed="false">
      <c r="A9299" s="0" t="s">
        <v>121</v>
      </c>
      <c r="B9299" s="0" t="s">
        <v>122</v>
      </c>
      <c r="C9299" s="0" t="s">
        <v>84</v>
      </c>
      <c r="D9299" s="0" t="s">
        <v>89</v>
      </c>
      <c r="E9299" s="0" t="n">
        <v>2039</v>
      </c>
      <c r="F9299" s="5" t="n">
        <v>61.3739691469276</v>
      </c>
      <c r="G9299" s="10" t="s">
        <v>4</v>
      </c>
    </row>
    <row r="9300" customFormat="false" ht="14.25" hidden="false" customHeight="false" outlineLevel="0" collapsed="false">
      <c r="A9300" s="0" t="s">
        <v>121</v>
      </c>
      <c r="B9300" s="0" t="s">
        <v>122</v>
      </c>
      <c r="C9300" s="0" t="s">
        <v>84</v>
      </c>
      <c r="D9300" s="0" t="s">
        <v>89</v>
      </c>
      <c r="E9300" s="0" t="n">
        <v>2040</v>
      </c>
      <c r="F9300" s="5" t="n">
        <v>70.3153566311805</v>
      </c>
      <c r="G9300" s="10" t="s">
        <v>4</v>
      </c>
    </row>
    <row r="9301" customFormat="false" ht="14.25" hidden="false" customHeight="false" outlineLevel="0" collapsed="false">
      <c r="A9301" s="0" t="s">
        <v>121</v>
      </c>
      <c r="B9301" s="0" t="s">
        <v>122</v>
      </c>
      <c r="C9301" s="0" t="s">
        <v>84</v>
      </c>
      <c r="D9301" s="0" t="s">
        <v>90</v>
      </c>
      <c r="E9301" s="0" t="n">
        <v>2024</v>
      </c>
      <c r="F9301" s="5" t="n">
        <v>0.000732210192796413</v>
      </c>
      <c r="G9301" s="10" t="s">
        <v>4</v>
      </c>
    </row>
    <row r="9302" customFormat="false" ht="14.25" hidden="false" customHeight="false" outlineLevel="0" collapsed="false">
      <c r="A9302" s="0" t="s">
        <v>121</v>
      </c>
      <c r="B9302" s="0" t="s">
        <v>122</v>
      </c>
      <c r="C9302" s="0" t="s">
        <v>84</v>
      </c>
      <c r="D9302" s="0" t="s">
        <v>90</v>
      </c>
      <c r="E9302" s="0" t="n">
        <v>2025</v>
      </c>
      <c r="F9302" s="5" t="n">
        <v>0.00142967188202934</v>
      </c>
      <c r="G9302" s="10" t="s">
        <v>4</v>
      </c>
    </row>
    <row r="9303" customFormat="false" ht="14.25" hidden="false" customHeight="false" outlineLevel="0" collapsed="false">
      <c r="A9303" s="0" t="s">
        <v>121</v>
      </c>
      <c r="B9303" s="0" t="s">
        <v>122</v>
      </c>
      <c r="C9303" s="0" t="s">
        <v>84</v>
      </c>
      <c r="D9303" s="0" t="s">
        <v>90</v>
      </c>
      <c r="E9303" s="0" t="n">
        <v>2026</v>
      </c>
      <c r="F9303" s="5" t="n">
        <v>0.0097764358271611</v>
      </c>
      <c r="G9303" s="10" t="s">
        <v>4</v>
      </c>
    </row>
    <row r="9304" customFormat="false" ht="14.25" hidden="false" customHeight="false" outlineLevel="0" collapsed="false">
      <c r="A9304" s="0" t="s">
        <v>121</v>
      </c>
      <c r="B9304" s="0" t="s">
        <v>122</v>
      </c>
      <c r="C9304" s="0" t="s">
        <v>84</v>
      </c>
      <c r="D9304" s="0" t="s">
        <v>90</v>
      </c>
      <c r="E9304" s="0" t="n">
        <v>2027</v>
      </c>
      <c r="F9304" s="5" t="n">
        <v>0.032435312234911</v>
      </c>
      <c r="G9304" s="10" t="s">
        <v>4</v>
      </c>
    </row>
    <row r="9305" customFormat="false" ht="14.25" hidden="false" customHeight="false" outlineLevel="0" collapsed="false">
      <c r="A9305" s="0" t="s">
        <v>121</v>
      </c>
      <c r="B9305" s="0" t="s">
        <v>122</v>
      </c>
      <c r="C9305" s="0" t="s">
        <v>84</v>
      </c>
      <c r="D9305" s="0" t="s">
        <v>90</v>
      </c>
      <c r="E9305" s="0" t="n">
        <v>2028</v>
      </c>
      <c r="F9305" s="5" t="n">
        <v>0.0752427025248704</v>
      </c>
      <c r="G9305" s="10" t="s">
        <v>4</v>
      </c>
    </row>
    <row r="9306" customFormat="false" ht="14.25" hidden="false" customHeight="false" outlineLevel="0" collapsed="false">
      <c r="A9306" s="0" t="s">
        <v>121</v>
      </c>
      <c r="B9306" s="0" t="s">
        <v>122</v>
      </c>
      <c r="C9306" s="0" t="s">
        <v>84</v>
      </c>
      <c r="D9306" s="0" t="s">
        <v>90</v>
      </c>
      <c r="E9306" s="0" t="n">
        <v>2029</v>
      </c>
      <c r="F9306" s="5" t="n">
        <v>0.132814291278893</v>
      </c>
      <c r="G9306" s="10" t="s">
        <v>4</v>
      </c>
    </row>
    <row r="9307" customFormat="false" ht="14.25" hidden="false" customHeight="false" outlineLevel="0" collapsed="false">
      <c r="A9307" s="0" t="s">
        <v>121</v>
      </c>
      <c r="B9307" s="0" t="s">
        <v>122</v>
      </c>
      <c r="C9307" s="0" t="s">
        <v>84</v>
      </c>
      <c r="D9307" s="0" t="s">
        <v>90</v>
      </c>
      <c r="E9307" s="0" t="n">
        <v>2030</v>
      </c>
      <c r="F9307" s="5" t="n">
        <v>0.202834470141115</v>
      </c>
      <c r="G9307" s="10" t="s">
        <v>4</v>
      </c>
    </row>
    <row r="9308" customFormat="false" ht="14.25" hidden="false" customHeight="false" outlineLevel="0" collapsed="false">
      <c r="A9308" s="0" t="s">
        <v>121</v>
      </c>
      <c r="B9308" s="0" t="s">
        <v>122</v>
      </c>
      <c r="C9308" s="0" t="s">
        <v>84</v>
      </c>
      <c r="D9308" s="0" t="s">
        <v>90</v>
      </c>
      <c r="E9308" s="0" t="n">
        <v>2031</v>
      </c>
      <c r="F9308" s="5" t="n">
        <v>0.277102616545002</v>
      </c>
      <c r="G9308" s="10" t="s">
        <v>4</v>
      </c>
    </row>
    <row r="9309" customFormat="false" ht="14.25" hidden="false" customHeight="false" outlineLevel="0" collapsed="false">
      <c r="A9309" s="0" t="s">
        <v>121</v>
      </c>
      <c r="B9309" s="0" t="s">
        <v>122</v>
      </c>
      <c r="C9309" s="0" t="s">
        <v>84</v>
      </c>
      <c r="D9309" s="0" t="s">
        <v>90</v>
      </c>
      <c r="E9309" s="0" t="n">
        <v>2032</v>
      </c>
      <c r="F9309" s="5" t="n">
        <v>0.35437248146951</v>
      </c>
      <c r="G9309" s="10" t="s">
        <v>4</v>
      </c>
    </row>
    <row r="9310" customFormat="false" ht="14.25" hidden="false" customHeight="false" outlineLevel="0" collapsed="false">
      <c r="A9310" s="0" t="s">
        <v>121</v>
      </c>
      <c r="B9310" s="0" t="s">
        <v>122</v>
      </c>
      <c r="C9310" s="0" t="s">
        <v>84</v>
      </c>
      <c r="D9310" s="0" t="s">
        <v>90</v>
      </c>
      <c r="E9310" s="0" t="n">
        <v>2033</v>
      </c>
      <c r="F9310" s="5" t="n">
        <v>0.43310210597817</v>
      </c>
      <c r="G9310" s="10" t="s">
        <v>4</v>
      </c>
    </row>
    <row r="9311" customFormat="false" ht="14.25" hidden="false" customHeight="false" outlineLevel="0" collapsed="false">
      <c r="A9311" s="0" t="s">
        <v>121</v>
      </c>
      <c r="B9311" s="0" t="s">
        <v>122</v>
      </c>
      <c r="C9311" s="0" t="s">
        <v>84</v>
      </c>
      <c r="D9311" s="0" t="s">
        <v>90</v>
      </c>
      <c r="E9311" s="0" t="n">
        <v>2034</v>
      </c>
      <c r="F9311" s="5" t="n">
        <v>0.511163838930863</v>
      </c>
      <c r="G9311" s="10" t="s">
        <v>4</v>
      </c>
    </row>
    <row r="9312" customFormat="false" ht="14.25" hidden="false" customHeight="false" outlineLevel="0" collapsed="false">
      <c r="A9312" s="0" t="s">
        <v>121</v>
      </c>
      <c r="B9312" s="0" t="s">
        <v>122</v>
      </c>
      <c r="C9312" s="0" t="s">
        <v>84</v>
      </c>
      <c r="D9312" s="0" t="s">
        <v>90</v>
      </c>
      <c r="E9312" s="0" t="n">
        <v>2035</v>
      </c>
      <c r="F9312" s="5" t="n">
        <v>0.606994622306232</v>
      </c>
      <c r="G9312" s="10" t="s">
        <v>4</v>
      </c>
    </row>
    <row r="9313" customFormat="false" ht="14.25" hidden="false" customHeight="false" outlineLevel="0" collapsed="false">
      <c r="A9313" s="0" t="s">
        <v>121</v>
      </c>
      <c r="B9313" s="0" t="s">
        <v>122</v>
      </c>
      <c r="C9313" s="0" t="s">
        <v>84</v>
      </c>
      <c r="D9313" s="0" t="s">
        <v>90</v>
      </c>
      <c r="E9313" s="0" t="n">
        <v>2036</v>
      </c>
      <c r="F9313" s="5" t="n">
        <v>0.704277823904448</v>
      </c>
      <c r="G9313" s="10" t="s">
        <v>4</v>
      </c>
    </row>
    <row r="9314" customFormat="false" ht="14.25" hidden="false" customHeight="false" outlineLevel="0" collapsed="false">
      <c r="A9314" s="0" t="s">
        <v>121</v>
      </c>
      <c r="B9314" s="0" t="s">
        <v>122</v>
      </c>
      <c r="C9314" s="0" t="s">
        <v>84</v>
      </c>
      <c r="D9314" s="0" t="s">
        <v>90</v>
      </c>
      <c r="E9314" s="0" t="n">
        <v>2037</v>
      </c>
      <c r="F9314" s="5" t="n">
        <v>0.802281813515871</v>
      </c>
      <c r="G9314" s="10" t="s">
        <v>4</v>
      </c>
    </row>
    <row r="9315" customFormat="false" ht="14.25" hidden="false" customHeight="false" outlineLevel="0" collapsed="false">
      <c r="A9315" s="0" t="s">
        <v>121</v>
      </c>
      <c r="B9315" s="0" t="s">
        <v>122</v>
      </c>
      <c r="C9315" s="0" t="s">
        <v>84</v>
      </c>
      <c r="D9315" s="0" t="s">
        <v>90</v>
      </c>
      <c r="E9315" s="0" t="n">
        <v>2038</v>
      </c>
      <c r="F9315" s="5" t="n">
        <v>0.900498597361253</v>
      </c>
      <c r="G9315" s="10" t="s">
        <v>4</v>
      </c>
    </row>
    <row r="9316" customFormat="false" ht="14.25" hidden="false" customHeight="false" outlineLevel="0" collapsed="false">
      <c r="A9316" s="0" t="s">
        <v>121</v>
      </c>
      <c r="B9316" s="0" t="s">
        <v>122</v>
      </c>
      <c r="C9316" s="0" t="s">
        <v>84</v>
      </c>
      <c r="D9316" s="0" t="s">
        <v>90</v>
      </c>
      <c r="E9316" s="0" t="n">
        <v>2039</v>
      </c>
      <c r="F9316" s="5" t="n">
        <v>0.998663413517077</v>
      </c>
      <c r="G9316" s="10" t="s">
        <v>4</v>
      </c>
    </row>
    <row r="9317" customFormat="false" ht="14.25" hidden="false" customHeight="false" outlineLevel="0" collapsed="false">
      <c r="A9317" s="0" t="s">
        <v>121</v>
      </c>
      <c r="B9317" s="0" t="s">
        <v>122</v>
      </c>
      <c r="C9317" s="0" t="s">
        <v>84</v>
      </c>
      <c r="D9317" s="0" t="s">
        <v>90</v>
      </c>
      <c r="E9317" s="0" t="n">
        <v>2040</v>
      </c>
      <c r="F9317" s="5" t="n">
        <v>1.09847968150641</v>
      </c>
      <c r="G9317" s="10" t="s">
        <v>4</v>
      </c>
    </row>
    <row r="9318" customFormat="false" ht="14.25" hidden="false" customHeight="false" outlineLevel="0" collapsed="false">
      <c r="A9318" s="0" t="s">
        <v>121</v>
      </c>
      <c r="B9318" s="0" t="s">
        <v>122</v>
      </c>
      <c r="C9318" s="0" t="s">
        <v>84</v>
      </c>
      <c r="D9318" s="0" t="s">
        <v>91</v>
      </c>
      <c r="E9318" s="0" t="n">
        <v>2024</v>
      </c>
      <c r="F9318" s="5" t="n">
        <v>0.525321758020849</v>
      </c>
      <c r="G9318" s="10" t="s">
        <v>4</v>
      </c>
    </row>
    <row r="9319" customFormat="false" ht="14.25" hidden="false" customHeight="false" outlineLevel="0" collapsed="false">
      <c r="A9319" s="0" t="s">
        <v>121</v>
      </c>
      <c r="B9319" s="0" t="s">
        <v>122</v>
      </c>
      <c r="C9319" s="0" t="s">
        <v>84</v>
      </c>
      <c r="D9319" s="0" t="s">
        <v>91</v>
      </c>
      <c r="E9319" s="0" t="n">
        <v>2025</v>
      </c>
      <c r="F9319" s="5" t="n">
        <v>0.607207952788695</v>
      </c>
      <c r="G9319" s="10" t="s">
        <v>4</v>
      </c>
    </row>
    <row r="9320" customFormat="false" ht="14.25" hidden="false" customHeight="false" outlineLevel="0" collapsed="false">
      <c r="A9320" s="0" t="s">
        <v>121</v>
      </c>
      <c r="B9320" s="0" t="s">
        <v>122</v>
      </c>
      <c r="C9320" s="0" t="s">
        <v>84</v>
      </c>
      <c r="D9320" s="0" t="s">
        <v>91</v>
      </c>
      <c r="E9320" s="0" t="n">
        <v>2026</v>
      </c>
      <c r="F9320" s="5" t="n">
        <v>0.691640381932916</v>
      </c>
      <c r="G9320" s="10" t="s">
        <v>4</v>
      </c>
    </row>
    <row r="9321" customFormat="false" ht="14.25" hidden="false" customHeight="false" outlineLevel="0" collapsed="false">
      <c r="A9321" s="0" t="s">
        <v>121</v>
      </c>
      <c r="B9321" s="0" t="s">
        <v>122</v>
      </c>
      <c r="C9321" s="0" t="s">
        <v>84</v>
      </c>
      <c r="D9321" s="0" t="s">
        <v>91</v>
      </c>
      <c r="E9321" s="0" t="n">
        <v>2027</v>
      </c>
      <c r="F9321" s="5" t="n">
        <v>0.775183346302545</v>
      </c>
      <c r="G9321" s="10" t="s">
        <v>4</v>
      </c>
    </row>
    <row r="9322" customFormat="false" ht="14.25" hidden="false" customHeight="false" outlineLevel="0" collapsed="false">
      <c r="A9322" s="0" t="s">
        <v>121</v>
      </c>
      <c r="B9322" s="0" t="s">
        <v>122</v>
      </c>
      <c r="C9322" s="0" t="s">
        <v>84</v>
      </c>
      <c r="D9322" s="0" t="s">
        <v>91</v>
      </c>
      <c r="E9322" s="0" t="n">
        <v>2028</v>
      </c>
      <c r="F9322" s="5" t="n">
        <v>0.859117177826061</v>
      </c>
      <c r="G9322" s="10" t="s">
        <v>4</v>
      </c>
    </row>
    <row r="9323" customFormat="false" ht="14.25" hidden="false" customHeight="false" outlineLevel="0" collapsed="false">
      <c r="A9323" s="0" t="s">
        <v>121</v>
      </c>
      <c r="B9323" s="0" t="s">
        <v>122</v>
      </c>
      <c r="C9323" s="0" t="s">
        <v>84</v>
      </c>
      <c r="D9323" s="0" t="s">
        <v>91</v>
      </c>
      <c r="E9323" s="0" t="n">
        <v>2029</v>
      </c>
      <c r="F9323" s="5" t="n">
        <v>0.942610374271664</v>
      </c>
      <c r="G9323" s="10" t="s">
        <v>4</v>
      </c>
    </row>
    <row r="9324" customFormat="false" ht="14.25" hidden="false" customHeight="false" outlineLevel="0" collapsed="false">
      <c r="A9324" s="0" t="s">
        <v>121</v>
      </c>
      <c r="B9324" s="0" t="s">
        <v>122</v>
      </c>
      <c r="C9324" s="0" t="s">
        <v>84</v>
      </c>
      <c r="D9324" s="0" t="s">
        <v>91</v>
      </c>
      <c r="E9324" s="0" t="n">
        <v>2030</v>
      </c>
      <c r="F9324" s="5" t="n">
        <v>1.02544417893824</v>
      </c>
      <c r="G9324" s="10" t="s">
        <v>4</v>
      </c>
    </row>
    <row r="9325" customFormat="false" ht="14.25" hidden="false" customHeight="false" outlineLevel="0" collapsed="false">
      <c r="A9325" s="0" t="s">
        <v>121</v>
      </c>
      <c r="B9325" s="0" t="s">
        <v>122</v>
      </c>
      <c r="C9325" s="0" t="s">
        <v>84</v>
      </c>
      <c r="D9325" s="0" t="s">
        <v>91</v>
      </c>
      <c r="E9325" s="0" t="n">
        <v>2031</v>
      </c>
      <c r="F9325" s="5" t="n">
        <v>1.10815874618006</v>
      </c>
      <c r="G9325" s="10" t="s">
        <v>4</v>
      </c>
    </row>
    <row r="9326" customFormat="false" ht="14.25" hidden="false" customHeight="false" outlineLevel="0" collapsed="false">
      <c r="A9326" s="0" t="s">
        <v>121</v>
      </c>
      <c r="B9326" s="0" t="s">
        <v>122</v>
      </c>
      <c r="C9326" s="0" t="s">
        <v>84</v>
      </c>
      <c r="D9326" s="0" t="s">
        <v>91</v>
      </c>
      <c r="E9326" s="0" t="n">
        <v>2032</v>
      </c>
      <c r="F9326" s="5" t="n">
        <v>1.19075429640508</v>
      </c>
      <c r="G9326" s="10" t="s">
        <v>4</v>
      </c>
    </row>
    <row r="9327" customFormat="false" ht="14.25" hidden="false" customHeight="false" outlineLevel="0" collapsed="false">
      <c r="A9327" s="0" t="s">
        <v>121</v>
      </c>
      <c r="B9327" s="0" t="s">
        <v>122</v>
      </c>
      <c r="C9327" s="0" t="s">
        <v>84</v>
      </c>
      <c r="D9327" s="0" t="s">
        <v>91</v>
      </c>
      <c r="E9327" s="0" t="n">
        <v>2033</v>
      </c>
      <c r="F9327" s="5" t="n">
        <v>1.27323104963322</v>
      </c>
      <c r="G9327" s="10" t="s">
        <v>4</v>
      </c>
    </row>
    <row r="9328" customFormat="false" ht="14.25" hidden="false" customHeight="false" outlineLevel="0" collapsed="false">
      <c r="A9328" s="0" t="s">
        <v>121</v>
      </c>
      <c r="B9328" s="0" t="s">
        <v>122</v>
      </c>
      <c r="C9328" s="0" t="s">
        <v>84</v>
      </c>
      <c r="D9328" s="0" t="s">
        <v>91</v>
      </c>
      <c r="E9328" s="0" t="n">
        <v>2034</v>
      </c>
      <c r="F9328" s="5" t="n">
        <v>1.35558934027709</v>
      </c>
      <c r="G9328" s="10" t="s">
        <v>4</v>
      </c>
    </row>
    <row r="9329" customFormat="false" ht="14.25" hidden="false" customHeight="false" outlineLevel="0" collapsed="false">
      <c r="A9329" s="0" t="s">
        <v>121</v>
      </c>
      <c r="B9329" s="0" t="s">
        <v>122</v>
      </c>
      <c r="C9329" s="0" t="s">
        <v>84</v>
      </c>
      <c r="D9329" s="0" t="s">
        <v>91</v>
      </c>
      <c r="E9329" s="0" t="n">
        <v>2035</v>
      </c>
      <c r="F9329" s="5" t="n">
        <v>1.43782934910216</v>
      </c>
      <c r="G9329" s="10" t="s">
        <v>4</v>
      </c>
    </row>
    <row r="9330" customFormat="false" ht="14.25" hidden="false" customHeight="false" outlineLevel="0" collapsed="false">
      <c r="A9330" s="0" t="s">
        <v>121</v>
      </c>
      <c r="B9330" s="0" t="s">
        <v>122</v>
      </c>
      <c r="C9330" s="0" t="s">
        <v>84</v>
      </c>
      <c r="D9330" s="0" t="s">
        <v>91</v>
      </c>
      <c r="E9330" s="0" t="n">
        <v>2036</v>
      </c>
      <c r="F9330" s="5" t="n">
        <v>1.51995140941857</v>
      </c>
      <c r="G9330" s="10" t="s">
        <v>4</v>
      </c>
    </row>
    <row r="9331" customFormat="false" ht="14.25" hidden="false" customHeight="false" outlineLevel="0" collapsed="false">
      <c r="A9331" s="0" t="s">
        <v>121</v>
      </c>
      <c r="B9331" s="0" t="s">
        <v>122</v>
      </c>
      <c r="C9331" s="0" t="s">
        <v>84</v>
      </c>
      <c r="D9331" s="0" t="s">
        <v>91</v>
      </c>
      <c r="E9331" s="0" t="n">
        <v>2037</v>
      </c>
      <c r="F9331" s="5" t="n">
        <v>1.60195570111096</v>
      </c>
      <c r="G9331" s="10" t="s">
        <v>4</v>
      </c>
    </row>
    <row r="9332" customFormat="false" ht="14.25" hidden="false" customHeight="false" outlineLevel="0" collapsed="false">
      <c r="A9332" s="0" t="s">
        <v>121</v>
      </c>
      <c r="B9332" s="0" t="s">
        <v>122</v>
      </c>
      <c r="C9332" s="0" t="s">
        <v>84</v>
      </c>
      <c r="D9332" s="0" t="s">
        <v>91</v>
      </c>
      <c r="E9332" s="0" t="n">
        <v>2038</v>
      </c>
      <c r="F9332" s="5" t="n">
        <v>1.68384255639087</v>
      </c>
      <c r="G9332" s="10" t="s">
        <v>4</v>
      </c>
    </row>
    <row r="9333" customFormat="false" ht="14.25" hidden="false" customHeight="false" outlineLevel="0" collapsed="false">
      <c r="A9333" s="0" t="s">
        <v>121</v>
      </c>
      <c r="B9333" s="0" t="s">
        <v>122</v>
      </c>
      <c r="C9333" s="0" t="s">
        <v>84</v>
      </c>
      <c r="D9333" s="0" t="s">
        <v>91</v>
      </c>
      <c r="E9333" s="0" t="n">
        <v>2039</v>
      </c>
      <c r="F9333" s="5" t="n">
        <v>1.76561219238855</v>
      </c>
      <c r="G9333" s="10" t="s">
        <v>4</v>
      </c>
    </row>
    <row r="9334" customFormat="false" ht="14.25" hidden="false" customHeight="false" outlineLevel="0" collapsed="false">
      <c r="A9334" s="0" t="s">
        <v>121</v>
      </c>
      <c r="B9334" s="0" t="s">
        <v>122</v>
      </c>
      <c r="C9334" s="0" t="s">
        <v>84</v>
      </c>
      <c r="D9334" s="0" t="s">
        <v>91</v>
      </c>
      <c r="E9334" s="0" t="n">
        <v>2040</v>
      </c>
      <c r="F9334" s="5" t="n">
        <v>1.84726482585135</v>
      </c>
      <c r="G9334" s="10" t="s">
        <v>4</v>
      </c>
    </row>
    <row r="9335" customFormat="false" ht="14.25" hidden="false" customHeight="false" outlineLevel="0" collapsed="false">
      <c r="A9335" s="0" t="s">
        <v>121</v>
      </c>
      <c r="B9335" s="0" t="s">
        <v>122</v>
      </c>
      <c r="C9335" s="0" t="s">
        <v>84</v>
      </c>
      <c r="D9335" s="0" t="s">
        <v>92</v>
      </c>
      <c r="E9335" s="0" t="n">
        <v>2024</v>
      </c>
      <c r="F9335" s="5" t="n">
        <v>0.138425859182708</v>
      </c>
      <c r="G9335" s="10" t="s">
        <v>4</v>
      </c>
    </row>
    <row r="9336" customFormat="false" ht="14.25" hidden="false" customHeight="false" outlineLevel="0" collapsed="false">
      <c r="A9336" s="0" t="s">
        <v>121</v>
      </c>
      <c r="B9336" s="0" t="s">
        <v>122</v>
      </c>
      <c r="C9336" s="0" t="s">
        <v>84</v>
      </c>
      <c r="D9336" s="0" t="s">
        <v>92</v>
      </c>
      <c r="E9336" s="0" t="n">
        <v>2025</v>
      </c>
      <c r="F9336" s="5" t="n">
        <v>0.168620525031248</v>
      </c>
      <c r="G9336" s="10" t="s">
        <v>4</v>
      </c>
    </row>
    <row r="9337" customFormat="false" ht="14.25" hidden="false" customHeight="false" outlineLevel="0" collapsed="false">
      <c r="A9337" s="0" t="s">
        <v>121</v>
      </c>
      <c r="B9337" s="0" t="s">
        <v>122</v>
      </c>
      <c r="C9337" s="0" t="s">
        <v>84</v>
      </c>
      <c r="D9337" s="0" t="s">
        <v>92</v>
      </c>
      <c r="E9337" s="0" t="n">
        <v>2026</v>
      </c>
      <c r="F9337" s="5" t="n">
        <v>0.215562579628051</v>
      </c>
      <c r="G9337" s="10" t="s">
        <v>4</v>
      </c>
    </row>
    <row r="9338" customFormat="false" ht="14.25" hidden="false" customHeight="false" outlineLevel="0" collapsed="false">
      <c r="A9338" s="0" t="s">
        <v>121</v>
      </c>
      <c r="B9338" s="0" t="s">
        <v>122</v>
      </c>
      <c r="C9338" s="0" t="s">
        <v>84</v>
      </c>
      <c r="D9338" s="0" t="s">
        <v>92</v>
      </c>
      <c r="E9338" s="0" t="n">
        <v>2027</v>
      </c>
      <c r="F9338" s="5" t="n">
        <v>0.261364893597387</v>
      </c>
      <c r="G9338" s="10" t="s">
        <v>4</v>
      </c>
    </row>
    <row r="9339" customFormat="false" ht="14.25" hidden="false" customHeight="false" outlineLevel="0" collapsed="false">
      <c r="A9339" s="0" t="s">
        <v>121</v>
      </c>
      <c r="B9339" s="0" t="s">
        <v>122</v>
      </c>
      <c r="C9339" s="0" t="s">
        <v>84</v>
      </c>
      <c r="D9339" s="0" t="s">
        <v>92</v>
      </c>
      <c r="E9339" s="0" t="n">
        <v>2028</v>
      </c>
      <c r="F9339" s="5" t="n">
        <v>0.321452799942498</v>
      </c>
      <c r="G9339" s="10" t="s">
        <v>4</v>
      </c>
    </row>
    <row r="9340" customFormat="false" ht="14.25" hidden="false" customHeight="false" outlineLevel="0" collapsed="false">
      <c r="A9340" s="0" t="s">
        <v>121</v>
      </c>
      <c r="B9340" s="0" t="s">
        <v>122</v>
      </c>
      <c r="C9340" s="0" t="s">
        <v>84</v>
      </c>
      <c r="D9340" s="0" t="s">
        <v>92</v>
      </c>
      <c r="E9340" s="0" t="n">
        <v>2029</v>
      </c>
      <c r="F9340" s="5" t="n">
        <v>0.381413775079685</v>
      </c>
      <c r="G9340" s="10" t="s">
        <v>4</v>
      </c>
    </row>
    <row r="9341" customFormat="false" ht="14.25" hidden="false" customHeight="false" outlineLevel="0" collapsed="false">
      <c r="A9341" s="0" t="s">
        <v>121</v>
      </c>
      <c r="B9341" s="0" t="s">
        <v>122</v>
      </c>
      <c r="C9341" s="0" t="s">
        <v>84</v>
      </c>
      <c r="D9341" s="0" t="s">
        <v>92</v>
      </c>
      <c r="E9341" s="0" t="n">
        <v>2030</v>
      </c>
      <c r="F9341" s="5" t="n">
        <v>0.454685262198132</v>
      </c>
      <c r="G9341" s="10" t="s">
        <v>4</v>
      </c>
    </row>
    <row r="9342" customFormat="false" ht="14.25" hidden="false" customHeight="false" outlineLevel="0" collapsed="false">
      <c r="A9342" s="0" t="s">
        <v>121</v>
      </c>
      <c r="B9342" s="0" t="s">
        <v>122</v>
      </c>
      <c r="C9342" s="0" t="s">
        <v>84</v>
      </c>
      <c r="D9342" s="0" t="s">
        <v>92</v>
      </c>
      <c r="E9342" s="0" t="n">
        <v>2031</v>
      </c>
      <c r="F9342" s="5" t="n">
        <v>0.52460330618011</v>
      </c>
      <c r="G9342" s="10" t="s">
        <v>4</v>
      </c>
    </row>
    <row r="9343" customFormat="false" ht="14.25" hidden="false" customHeight="false" outlineLevel="0" collapsed="false">
      <c r="A9343" s="0" t="s">
        <v>121</v>
      </c>
      <c r="B9343" s="0" t="s">
        <v>122</v>
      </c>
      <c r="C9343" s="0" t="s">
        <v>84</v>
      </c>
      <c r="D9343" s="0" t="s">
        <v>92</v>
      </c>
      <c r="E9343" s="0" t="n">
        <v>2032</v>
      </c>
      <c r="F9343" s="5" t="n">
        <v>0.60612096264611</v>
      </c>
      <c r="G9343" s="10" t="s">
        <v>4</v>
      </c>
    </row>
    <row r="9344" customFormat="false" ht="14.25" hidden="false" customHeight="false" outlineLevel="0" collapsed="false">
      <c r="A9344" s="0" t="s">
        <v>121</v>
      </c>
      <c r="B9344" s="0" t="s">
        <v>122</v>
      </c>
      <c r="C9344" s="0" t="s">
        <v>84</v>
      </c>
      <c r="D9344" s="0" t="s">
        <v>92</v>
      </c>
      <c r="E9344" s="0" t="n">
        <v>2033</v>
      </c>
      <c r="F9344" s="5" t="n">
        <v>0.699123544831006</v>
      </c>
      <c r="G9344" s="10" t="s">
        <v>4</v>
      </c>
    </row>
    <row r="9345" customFormat="false" ht="14.25" hidden="false" customHeight="false" outlineLevel="0" collapsed="false">
      <c r="A9345" s="0" t="s">
        <v>121</v>
      </c>
      <c r="B9345" s="0" t="s">
        <v>122</v>
      </c>
      <c r="C9345" s="0" t="s">
        <v>84</v>
      </c>
      <c r="D9345" s="0" t="s">
        <v>92</v>
      </c>
      <c r="E9345" s="0" t="n">
        <v>2034</v>
      </c>
      <c r="F9345" s="5" t="n">
        <v>0.789503566354874</v>
      </c>
      <c r="G9345" s="10" t="s">
        <v>4</v>
      </c>
    </row>
    <row r="9346" customFormat="false" ht="14.25" hidden="false" customHeight="false" outlineLevel="0" collapsed="false">
      <c r="A9346" s="0" t="s">
        <v>121</v>
      </c>
      <c r="B9346" s="0" t="s">
        <v>122</v>
      </c>
      <c r="C9346" s="0" t="s">
        <v>84</v>
      </c>
      <c r="D9346" s="0" t="s">
        <v>92</v>
      </c>
      <c r="E9346" s="0" t="n">
        <v>2035</v>
      </c>
      <c r="F9346" s="5" t="n">
        <v>0.877993555817424</v>
      </c>
      <c r="G9346" s="10" t="s">
        <v>4</v>
      </c>
    </row>
    <row r="9347" customFormat="false" ht="14.25" hidden="false" customHeight="false" outlineLevel="0" collapsed="false">
      <c r="A9347" s="0" t="s">
        <v>121</v>
      </c>
      <c r="B9347" s="0" t="s">
        <v>122</v>
      </c>
      <c r="C9347" s="0" t="s">
        <v>84</v>
      </c>
      <c r="D9347" s="0" t="s">
        <v>92</v>
      </c>
      <c r="E9347" s="0" t="n">
        <v>2036</v>
      </c>
      <c r="F9347" s="5" t="n">
        <v>0.964920187522804</v>
      </c>
      <c r="G9347" s="10" t="s">
        <v>4</v>
      </c>
    </row>
    <row r="9348" customFormat="false" ht="14.25" hidden="false" customHeight="false" outlineLevel="0" collapsed="false">
      <c r="A9348" s="0" t="s">
        <v>121</v>
      </c>
      <c r="B9348" s="0" t="s">
        <v>122</v>
      </c>
      <c r="C9348" s="0" t="s">
        <v>84</v>
      </c>
      <c r="D9348" s="0" t="s">
        <v>92</v>
      </c>
      <c r="E9348" s="0" t="n">
        <v>2037</v>
      </c>
      <c r="F9348" s="5" t="n">
        <v>1.03568854915707</v>
      </c>
      <c r="G9348" s="10" t="s">
        <v>4</v>
      </c>
    </row>
    <row r="9349" customFormat="false" ht="14.25" hidden="false" customHeight="false" outlineLevel="0" collapsed="false">
      <c r="A9349" s="0" t="s">
        <v>121</v>
      </c>
      <c r="B9349" s="0" t="s">
        <v>122</v>
      </c>
      <c r="C9349" s="0" t="s">
        <v>84</v>
      </c>
      <c r="D9349" s="0" t="s">
        <v>92</v>
      </c>
      <c r="E9349" s="0" t="n">
        <v>2038</v>
      </c>
      <c r="F9349" s="5" t="n">
        <v>1.10365123450443</v>
      </c>
      <c r="G9349" s="10" t="s">
        <v>4</v>
      </c>
    </row>
    <row r="9350" customFormat="false" ht="14.25" hidden="false" customHeight="false" outlineLevel="0" collapsed="false">
      <c r="A9350" s="0" t="s">
        <v>121</v>
      </c>
      <c r="B9350" s="0" t="s">
        <v>122</v>
      </c>
      <c r="C9350" s="0" t="s">
        <v>84</v>
      </c>
      <c r="D9350" s="0" t="s">
        <v>92</v>
      </c>
      <c r="E9350" s="0" t="n">
        <v>2039</v>
      </c>
      <c r="F9350" s="5" t="n">
        <v>1.15395596428067</v>
      </c>
      <c r="G9350" s="10" t="s">
        <v>4</v>
      </c>
    </row>
    <row r="9351" customFormat="false" ht="14.25" hidden="false" customHeight="false" outlineLevel="0" collapsed="false">
      <c r="A9351" s="0" t="s">
        <v>121</v>
      </c>
      <c r="B9351" s="0" t="s">
        <v>122</v>
      </c>
      <c r="C9351" s="0" t="s">
        <v>84</v>
      </c>
      <c r="D9351" s="0" t="s">
        <v>92</v>
      </c>
      <c r="E9351" s="0" t="n">
        <v>2040</v>
      </c>
      <c r="F9351" s="5" t="n">
        <v>1.19998321959666</v>
      </c>
      <c r="G9351" s="10" t="s">
        <v>4</v>
      </c>
    </row>
    <row r="9352" customFormat="false" ht="14.25" hidden="false" customHeight="false" outlineLevel="0" collapsed="false">
      <c r="A9352" s="0" t="s">
        <v>121</v>
      </c>
      <c r="B9352" s="0" t="s">
        <v>122</v>
      </c>
      <c r="C9352" s="0" t="s">
        <v>84</v>
      </c>
      <c r="D9352" s="0" t="s">
        <v>71</v>
      </c>
      <c r="E9352" s="0" t="n">
        <v>2024</v>
      </c>
      <c r="F9352" s="5" t="n">
        <v>0.664479827396353</v>
      </c>
      <c r="G9352" s="10" t="s">
        <v>4</v>
      </c>
    </row>
    <row r="9353" customFormat="false" ht="14.25" hidden="false" customHeight="false" outlineLevel="0" collapsed="false">
      <c r="A9353" s="0" t="s">
        <v>121</v>
      </c>
      <c r="B9353" s="0" t="s">
        <v>122</v>
      </c>
      <c r="C9353" s="0" t="s">
        <v>84</v>
      </c>
      <c r="D9353" s="0" t="s">
        <v>71</v>
      </c>
      <c r="E9353" s="0" t="n">
        <v>2025</v>
      </c>
      <c r="F9353" s="5" t="n">
        <v>5.40616569407106</v>
      </c>
      <c r="G9353" s="10" t="s">
        <v>4</v>
      </c>
    </row>
    <row r="9354" customFormat="false" ht="14.25" hidden="false" customHeight="false" outlineLevel="0" collapsed="false">
      <c r="A9354" s="0" t="s">
        <v>121</v>
      </c>
      <c r="B9354" s="0" t="s">
        <v>122</v>
      </c>
      <c r="C9354" s="0" t="s">
        <v>84</v>
      </c>
      <c r="D9354" s="0" t="s">
        <v>71</v>
      </c>
      <c r="E9354" s="0" t="n">
        <v>2026</v>
      </c>
      <c r="F9354" s="5" t="n">
        <v>7.61734419404237</v>
      </c>
      <c r="G9354" s="10" t="s">
        <v>4</v>
      </c>
    </row>
    <row r="9355" customFormat="false" ht="14.25" hidden="false" customHeight="false" outlineLevel="0" collapsed="false">
      <c r="A9355" s="0" t="s">
        <v>121</v>
      </c>
      <c r="B9355" s="0" t="s">
        <v>122</v>
      </c>
      <c r="C9355" s="0" t="s">
        <v>84</v>
      </c>
      <c r="D9355" s="0" t="s">
        <v>71</v>
      </c>
      <c r="E9355" s="0" t="n">
        <v>2027</v>
      </c>
      <c r="F9355" s="5" t="n">
        <v>9.02309310030952</v>
      </c>
      <c r="G9355" s="10" t="s">
        <v>4</v>
      </c>
    </row>
    <row r="9356" customFormat="false" ht="14.25" hidden="false" customHeight="false" outlineLevel="0" collapsed="false">
      <c r="A9356" s="0" t="s">
        <v>121</v>
      </c>
      <c r="B9356" s="0" t="s">
        <v>122</v>
      </c>
      <c r="C9356" s="0" t="s">
        <v>84</v>
      </c>
      <c r="D9356" s="0" t="s">
        <v>71</v>
      </c>
      <c r="E9356" s="0" t="n">
        <v>2028</v>
      </c>
      <c r="F9356" s="5" t="n">
        <v>11.6286795288054</v>
      </c>
      <c r="G9356" s="10" t="s">
        <v>4</v>
      </c>
    </row>
    <row r="9357" customFormat="false" ht="14.25" hidden="false" customHeight="false" outlineLevel="0" collapsed="false">
      <c r="A9357" s="0" t="s">
        <v>121</v>
      </c>
      <c r="B9357" s="0" t="s">
        <v>122</v>
      </c>
      <c r="C9357" s="0" t="s">
        <v>84</v>
      </c>
      <c r="D9357" s="0" t="s">
        <v>71</v>
      </c>
      <c r="E9357" s="0" t="n">
        <v>2029</v>
      </c>
      <c r="F9357" s="5" t="n">
        <v>13.0994403154727</v>
      </c>
      <c r="G9357" s="10" t="s">
        <v>4</v>
      </c>
    </row>
    <row r="9358" customFormat="false" ht="14.25" hidden="false" customHeight="false" outlineLevel="0" collapsed="false">
      <c r="A9358" s="0" t="s">
        <v>121</v>
      </c>
      <c r="B9358" s="0" t="s">
        <v>122</v>
      </c>
      <c r="C9358" s="0" t="s">
        <v>84</v>
      </c>
      <c r="D9358" s="0" t="s">
        <v>71</v>
      </c>
      <c r="E9358" s="0" t="n">
        <v>2030</v>
      </c>
      <c r="F9358" s="5" t="n">
        <v>16.8866051136867</v>
      </c>
      <c r="G9358" s="10" t="s">
        <v>4</v>
      </c>
    </row>
    <row r="9359" customFormat="false" ht="14.25" hidden="false" customHeight="false" outlineLevel="0" collapsed="false">
      <c r="A9359" s="0" t="s">
        <v>121</v>
      </c>
      <c r="B9359" s="0" t="s">
        <v>122</v>
      </c>
      <c r="C9359" s="0" t="s">
        <v>84</v>
      </c>
      <c r="D9359" s="0" t="s">
        <v>71</v>
      </c>
      <c r="E9359" s="0" t="n">
        <v>2031</v>
      </c>
      <c r="F9359" s="5" t="n">
        <v>22.3736377605969</v>
      </c>
      <c r="G9359" s="10" t="s">
        <v>4</v>
      </c>
    </row>
    <row r="9360" customFormat="false" ht="14.25" hidden="false" customHeight="false" outlineLevel="0" collapsed="false">
      <c r="A9360" s="0" t="s">
        <v>121</v>
      </c>
      <c r="B9360" s="0" t="s">
        <v>122</v>
      </c>
      <c r="C9360" s="0" t="s">
        <v>84</v>
      </c>
      <c r="D9360" s="0" t="s">
        <v>71</v>
      </c>
      <c r="E9360" s="0" t="n">
        <v>2032</v>
      </c>
      <c r="F9360" s="5" t="n">
        <v>29.0941527669993</v>
      </c>
      <c r="G9360" s="10" t="s">
        <v>4</v>
      </c>
    </row>
    <row r="9361" customFormat="false" ht="14.25" hidden="false" customHeight="false" outlineLevel="0" collapsed="false">
      <c r="A9361" s="0" t="s">
        <v>121</v>
      </c>
      <c r="B9361" s="0" t="s">
        <v>122</v>
      </c>
      <c r="C9361" s="0" t="s">
        <v>84</v>
      </c>
      <c r="D9361" s="0" t="s">
        <v>71</v>
      </c>
      <c r="E9361" s="0" t="n">
        <v>2033</v>
      </c>
      <c r="F9361" s="5" t="n">
        <v>35.4961274524696</v>
      </c>
      <c r="G9361" s="10" t="s">
        <v>4</v>
      </c>
    </row>
    <row r="9362" customFormat="false" ht="14.25" hidden="false" customHeight="false" outlineLevel="0" collapsed="false">
      <c r="A9362" s="0" t="s">
        <v>121</v>
      </c>
      <c r="B9362" s="0" t="s">
        <v>122</v>
      </c>
      <c r="C9362" s="0" t="s">
        <v>84</v>
      </c>
      <c r="D9362" s="0" t="s">
        <v>71</v>
      </c>
      <c r="E9362" s="0" t="n">
        <v>2034</v>
      </c>
      <c r="F9362" s="5" t="n">
        <v>40.2946195791227</v>
      </c>
      <c r="G9362" s="10" t="s">
        <v>4</v>
      </c>
    </row>
    <row r="9363" customFormat="false" ht="14.25" hidden="false" customHeight="false" outlineLevel="0" collapsed="false">
      <c r="A9363" s="0" t="s">
        <v>121</v>
      </c>
      <c r="B9363" s="0" t="s">
        <v>122</v>
      </c>
      <c r="C9363" s="0" t="s">
        <v>84</v>
      </c>
      <c r="D9363" s="0" t="s">
        <v>71</v>
      </c>
      <c r="E9363" s="0" t="n">
        <v>2035</v>
      </c>
      <c r="F9363" s="5" t="n">
        <v>45.9801484217172</v>
      </c>
      <c r="G9363" s="10" t="s">
        <v>4</v>
      </c>
    </row>
    <row r="9364" customFormat="false" ht="14.25" hidden="false" customHeight="false" outlineLevel="0" collapsed="false">
      <c r="A9364" s="0" t="s">
        <v>121</v>
      </c>
      <c r="B9364" s="0" t="s">
        <v>122</v>
      </c>
      <c r="C9364" s="0" t="s">
        <v>84</v>
      </c>
      <c r="D9364" s="0" t="s">
        <v>71</v>
      </c>
      <c r="E9364" s="0" t="n">
        <v>2036</v>
      </c>
      <c r="F9364" s="5" t="n">
        <v>54.7322131402683</v>
      </c>
      <c r="G9364" s="10" t="s">
        <v>4</v>
      </c>
    </row>
    <row r="9365" customFormat="false" ht="14.25" hidden="false" customHeight="false" outlineLevel="0" collapsed="false">
      <c r="A9365" s="0" t="s">
        <v>121</v>
      </c>
      <c r="B9365" s="0" t="s">
        <v>122</v>
      </c>
      <c r="C9365" s="0" t="s">
        <v>84</v>
      </c>
      <c r="D9365" s="0" t="s">
        <v>71</v>
      </c>
      <c r="E9365" s="0" t="n">
        <v>2037</v>
      </c>
      <c r="F9365" s="5" t="n">
        <v>63.5881583338305</v>
      </c>
      <c r="G9365" s="10" t="s">
        <v>4</v>
      </c>
    </row>
    <row r="9366" customFormat="false" ht="14.25" hidden="false" customHeight="false" outlineLevel="0" collapsed="false">
      <c r="A9366" s="0" t="s">
        <v>121</v>
      </c>
      <c r="B9366" s="0" t="s">
        <v>122</v>
      </c>
      <c r="C9366" s="0" t="s">
        <v>84</v>
      </c>
      <c r="D9366" s="0" t="s">
        <v>71</v>
      </c>
      <c r="E9366" s="0" t="n">
        <v>2038</v>
      </c>
      <c r="F9366" s="5" t="n">
        <v>73.3773374750978</v>
      </c>
      <c r="G9366" s="10" t="s">
        <v>4</v>
      </c>
    </row>
    <row r="9367" customFormat="false" ht="14.25" hidden="false" customHeight="false" outlineLevel="0" collapsed="false">
      <c r="A9367" s="0" t="s">
        <v>121</v>
      </c>
      <c r="B9367" s="0" t="s">
        <v>122</v>
      </c>
      <c r="C9367" s="0" t="s">
        <v>84</v>
      </c>
      <c r="D9367" s="0" t="s">
        <v>71</v>
      </c>
      <c r="E9367" s="0" t="n">
        <v>2039</v>
      </c>
      <c r="F9367" s="5" t="n">
        <v>84.101799336007</v>
      </c>
      <c r="G9367" s="10" t="s">
        <v>4</v>
      </c>
    </row>
    <row r="9368" customFormat="false" ht="14.25" hidden="false" customHeight="false" outlineLevel="0" collapsed="false">
      <c r="A9368" s="0" t="s">
        <v>121</v>
      </c>
      <c r="B9368" s="0" t="s">
        <v>122</v>
      </c>
      <c r="C9368" s="0" t="s">
        <v>84</v>
      </c>
      <c r="D9368" s="0" t="s">
        <v>71</v>
      </c>
      <c r="E9368" s="0" t="n">
        <v>2040</v>
      </c>
      <c r="F9368" s="5" t="n">
        <v>95.8844049478728</v>
      </c>
      <c r="G9368" s="10" t="s">
        <v>4</v>
      </c>
    </row>
  </sheetData>
  <autoFilter ref="A1:G8348">
    <filterColumn colId="0">
      <filters>
        <filter val="US"/>
      </filters>
    </filterColumn>
    <filterColumn colId="2">
      <filters>
        <filter val="data_center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21"/>
    <col collapsed="false" customWidth="true" hidden="false" outlineLevel="0" max="10" min="10" style="0" width="28"/>
  </cols>
  <sheetData>
    <row r="1" customFormat="false" ht="14.25" hidden="false" customHeight="false" outlineLevel="0" collapsed="false">
      <c r="A1" s="9" t="s">
        <v>57</v>
      </c>
      <c r="B1" s="9" t="s">
        <v>58</v>
      </c>
      <c r="C1" s="9" t="s">
        <v>59</v>
      </c>
      <c r="D1" s="9" t="s">
        <v>61</v>
      </c>
      <c r="E1" s="9" t="s">
        <v>123</v>
      </c>
      <c r="F1" s="9" t="s">
        <v>124</v>
      </c>
      <c r="G1" s="9" t="s">
        <v>125</v>
      </c>
      <c r="H1" s="9" t="s">
        <v>126</v>
      </c>
      <c r="I1" s="9" t="s">
        <v>127</v>
      </c>
      <c r="J1" s="9" t="s">
        <v>63</v>
      </c>
    </row>
    <row r="2" customFormat="false" ht="14.25" hidden="false" customHeight="false" outlineLevel="0" collapsed="false">
      <c r="A2" s="0" t="s">
        <v>64</v>
      </c>
      <c r="B2" s="0" t="s">
        <v>55</v>
      </c>
      <c r="C2" s="0" t="s">
        <v>65</v>
      </c>
      <c r="D2" s="0" t="n">
        <v>2024</v>
      </c>
      <c r="E2" s="5" t="n">
        <v>311.466057918203</v>
      </c>
      <c r="F2" s="5" t="n">
        <v>0</v>
      </c>
      <c r="G2" s="5" t="n">
        <v>0</v>
      </c>
      <c r="H2" s="5" t="n">
        <v>0</v>
      </c>
      <c r="I2" s="5" t="n">
        <v>311.466057918203</v>
      </c>
      <c r="J2" s="10" t="s">
        <v>4</v>
      </c>
    </row>
    <row r="3" customFormat="false" ht="14.25" hidden="false" customHeight="false" outlineLevel="0" collapsed="false">
      <c r="A3" s="0" t="s">
        <v>64</v>
      </c>
      <c r="B3" s="0" t="s">
        <v>55</v>
      </c>
      <c r="C3" s="0" t="s">
        <v>65</v>
      </c>
      <c r="D3" s="0" t="n">
        <v>2025</v>
      </c>
      <c r="E3" s="5" t="n">
        <v>311.557211577564</v>
      </c>
      <c r="F3" s="5" t="n">
        <v>0</v>
      </c>
      <c r="G3" s="5" t="n">
        <v>0</v>
      </c>
      <c r="H3" s="5" t="n">
        <v>0</v>
      </c>
      <c r="I3" s="5" t="n">
        <v>311.557211577564</v>
      </c>
      <c r="J3" s="10" t="s">
        <v>4</v>
      </c>
    </row>
    <row r="4" customFormat="false" ht="14.25" hidden="false" customHeight="false" outlineLevel="0" collapsed="false">
      <c r="A4" s="0" t="s">
        <v>64</v>
      </c>
      <c r="B4" s="0" t="s">
        <v>55</v>
      </c>
      <c r="C4" s="0" t="s">
        <v>65</v>
      </c>
      <c r="D4" s="0" t="n">
        <v>2026</v>
      </c>
      <c r="E4" s="5" t="n">
        <v>312.13995128871</v>
      </c>
      <c r="F4" s="5" t="n">
        <v>0</v>
      </c>
      <c r="G4" s="5" t="n">
        <v>0</v>
      </c>
      <c r="H4" s="5" t="n">
        <v>0</v>
      </c>
      <c r="I4" s="5" t="n">
        <v>312.13995128871</v>
      </c>
      <c r="J4" s="10" t="s">
        <v>4</v>
      </c>
    </row>
    <row r="5" customFormat="false" ht="14.25" hidden="false" customHeight="false" outlineLevel="0" collapsed="false">
      <c r="A5" s="0" t="s">
        <v>64</v>
      </c>
      <c r="B5" s="0" t="s">
        <v>55</v>
      </c>
      <c r="C5" s="0" t="s">
        <v>65</v>
      </c>
      <c r="D5" s="0" t="n">
        <v>2027</v>
      </c>
      <c r="E5" s="5" t="n">
        <v>312.945904482626</v>
      </c>
      <c r="F5" s="5" t="n">
        <v>0</v>
      </c>
      <c r="G5" s="5" t="n">
        <v>0</v>
      </c>
      <c r="H5" s="5" t="n">
        <v>0</v>
      </c>
      <c r="I5" s="5" t="n">
        <v>312.945904482626</v>
      </c>
      <c r="J5" s="10" t="s">
        <v>4</v>
      </c>
    </row>
    <row r="6" customFormat="false" ht="14.25" hidden="false" customHeight="false" outlineLevel="0" collapsed="false">
      <c r="A6" s="0" t="s">
        <v>64</v>
      </c>
      <c r="B6" s="0" t="s">
        <v>55</v>
      </c>
      <c r="C6" s="0" t="s">
        <v>65</v>
      </c>
      <c r="D6" s="0" t="n">
        <v>2028</v>
      </c>
      <c r="E6" s="5" t="n">
        <v>313.555147107137</v>
      </c>
      <c r="F6" s="5" t="n">
        <v>0</v>
      </c>
      <c r="G6" s="5" t="n">
        <v>0</v>
      </c>
      <c r="H6" s="5" t="n">
        <v>0</v>
      </c>
      <c r="I6" s="5" t="n">
        <v>313.555147107137</v>
      </c>
      <c r="J6" s="10" t="s">
        <v>4</v>
      </c>
    </row>
    <row r="7" customFormat="false" ht="14.25" hidden="false" customHeight="false" outlineLevel="0" collapsed="false">
      <c r="A7" s="0" t="s">
        <v>64</v>
      </c>
      <c r="B7" s="0" t="s">
        <v>55</v>
      </c>
      <c r="C7" s="0" t="s">
        <v>65</v>
      </c>
      <c r="D7" s="0" t="n">
        <v>2029</v>
      </c>
      <c r="E7" s="5" t="n">
        <v>314.703660127589</v>
      </c>
      <c r="F7" s="5" t="n">
        <v>0</v>
      </c>
      <c r="G7" s="5" t="n">
        <v>0</v>
      </c>
      <c r="H7" s="5" t="n">
        <v>0</v>
      </c>
      <c r="I7" s="5" t="n">
        <v>314.703660127589</v>
      </c>
      <c r="J7" s="10" t="s">
        <v>4</v>
      </c>
    </row>
    <row r="8" customFormat="false" ht="14.25" hidden="false" customHeight="false" outlineLevel="0" collapsed="false">
      <c r="A8" s="0" t="s">
        <v>64</v>
      </c>
      <c r="B8" s="0" t="s">
        <v>55</v>
      </c>
      <c r="C8" s="0" t="s">
        <v>65</v>
      </c>
      <c r="D8" s="0" t="n">
        <v>2030</v>
      </c>
      <c r="E8" s="5" t="n">
        <v>315.400320407841</v>
      </c>
      <c r="F8" s="5" t="n">
        <v>0</v>
      </c>
      <c r="G8" s="5" t="n">
        <v>0</v>
      </c>
      <c r="H8" s="5" t="n">
        <v>0</v>
      </c>
      <c r="I8" s="5" t="n">
        <v>315.400320407841</v>
      </c>
      <c r="J8" s="10" t="s">
        <v>4</v>
      </c>
    </row>
    <row r="9" customFormat="false" ht="14.25" hidden="false" customHeight="false" outlineLevel="0" collapsed="false">
      <c r="A9" s="0" t="s">
        <v>64</v>
      </c>
      <c r="B9" s="0" t="s">
        <v>55</v>
      </c>
      <c r="C9" s="0" t="s">
        <v>65</v>
      </c>
      <c r="D9" s="0" t="n">
        <v>2031</v>
      </c>
      <c r="E9" s="5" t="n">
        <v>316.064963001197</v>
      </c>
      <c r="F9" s="5" t="n">
        <v>0</v>
      </c>
      <c r="G9" s="5" t="n">
        <v>0</v>
      </c>
      <c r="H9" s="5" t="n">
        <v>0</v>
      </c>
      <c r="I9" s="5" t="n">
        <v>316.064963001197</v>
      </c>
      <c r="J9" s="10" t="s">
        <v>4</v>
      </c>
    </row>
    <row r="10" customFormat="false" ht="14.25" hidden="false" customHeight="false" outlineLevel="0" collapsed="false">
      <c r="A10" s="0" t="s">
        <v>64</v>
      </c>
      <c r="B10" s="0" t="s">
        <v>55</v>
      </c>
      <c r="C10" s="0" t="s">
        <v>65</v>
      </c>
      <c r="D10" s="0" t="n">
        <v>2032</v>
      </c>
      <c r="E10" s="5" t="n">
        <v>316.618523621438</v>
      </c>
      <c r="F10" s="5" t="n">
        <v>0</v>
      </c>
      <c r="G10" s="5" t="n">
        <v>0</v>
      </c>
      <c r="H10" s="5" t="n">
        <v>0</v>
      </c>
      <c r="I10" s="5" t="n">
        <v>316.618523621438</v>
      </c>
      <c r="J10" s="10" t="s">
        <v>4</v>
      </c>
    </row>
    <row r="11" customFormat="false" ht="14.25" hidden="false" customHeight="false" outlineLevel="0" collapsed="false">
      <c r="A11" s="0" t="s">
        <v>64</v>
      </c>
      <c r="B11" s="0" t="s">
        <v>55</v>
      </c>
      <c r="C11" s="0" t="s">
        <v>65</v>
      </c>
      <c r="D11" s="0" t="n">
        <v>2033</v>
      </c>
      <c r="E11" s="5" t="n">
        <v>317.225575227009</v>
      </c>
      <c r="F11" s="5" t="n">
        <v>0</v>
      </c>
      <c r="G11" s="5" t="n">
        <v>0</v>
      </c>
      <c r="H11" s="5" t="n">
        <v>0</v>
      </c>
      <c r="I11" s="5" t="n">
        <v>317.225575227009</v>
      </c>
      <c r="J11" s="10" t="s">
        <v>4</v>
      </c>
    </row>
    <row r="12" customFormat="false" ht="14.25" hidden="false" customHeight="false" outlineLevel="0" collapsed="false">
      <c r="A12" s="0" t="s">
        <v>64</v>
      </c>
      <c r="B12" s="0" t="s">
        <v>55</v>
      </c>
      <c r="C12" s="0" t="s">
        <v>65</v>
      </c>
      <c r="D12" s="0" t="n">
        <v>2034</v>
      </c>
      <c r="E12" s="5" t="n">
        <v>317.902714808318</v>
      </c>
      <c r="F12" s="5" t="n">
        <v>0</v>
      </c>
      <c r="G12" s="5" t="n">
        <v>0</v>
      </c>
      <c r="H12" s="5" t="n">
        <v>0</v>
      </c>
      <c r="I12" s="5" t="n">
        <v>317.902714808318</v>
      </c>
      <c r="J12" s="10" t="s">
        <v>4</v>
      </c>
    </row>
    <row r="13" customFormat="false" ht="14.25" hidden="false" customHeight="false" outlineLevel="0" collapsed="false">
      <c r="A13" s="0" t="s">
        <v>64</v>
      </c>
      <c r="B13" s="0" t="s">
        <v>55</v>
      </c>
      <c r="C13" s="0" t="s">
        <v>65</v>
      </c>
      <c r="D13" s="0" t="n">
        <v>2035</v>
      </c>
      <c r="E13" s="5" t="n">
        <v>318.939128351284</v>
      </c>
      <c r="F13" s="5" t="n">
        <v>0</v>
      </c>
      <c r="G13" s="5" t="n">
        <v>0</v>
      </c>
      <c r="H13" s="5" t="n">
        <v>0</v>
      </c>
      <c r="I13" s="5" t="n">
        <v>318.939128351284</v>
      </c>
      <c r="J13" s="10" t="s">
        <v>4</v>
      </c>
    </row>
    <row r="14" customFormat="false" ht="14.25" hidden="false" customHeight="false" outlineLevel="0" collapsed="false">
      <c r="A14" s="0" t="s">
        <v>64</v>
      </c>
      <c r="B14" s="0" t="s">
        <v>55</v>
      </c>
      <c r="C14" s="0" t="s">
        <v>65</v>
      </c>
      <c r="D14" s="0" t="n">
        <v>2036</v>
      </c>
      <c r="E14" s="5" t="n">
        <v>319.878482299728</v>
      </c>
      <c r="F14" s="5" t="n">
        <v>0</v>
      </c>
      <c r="G14" s="5" t="n">
        <v>0</v>
      </c>
      <c r="H14" s="5" t="n">
        <v>0</v>
      </c>
      <c r="I14" s="5" t="n">
        <v>319.878482299728</v>
      </c>
      <c r="J14" s="10" t="s">
        <v>4</v>
      </c>
    </row>
    <row r="15" customFormat="false" ht="14.25" hidden="false" customHeight="false" outlineLevel="0" collapsed="false">
      <c r="A15" s="0" t="s">
        <v>64</v>
      </c>
      <c r="B15" s="0" t="s">
        <v>55</v>
      </c>
      <c r="C15" s="0" t="s">
        <v>65</v>
      </c>
      <c r="D15" s="0" t="n">
        <v>2037</v>
      </c>
      <c r="E15" s="5" t="n">
        <v>321.068390286644</v>
      </c>
      <c r="F15" s="5" t="n">
        <v>0</v>
      </c>
      <c r="G15" s="5" t="n">
        <v>0</v>
      </c>
      <c r="H15" s="5" t="n">
        <v>0</v>
      </c>
      <c r="I15" s="5" t="n">
        <v>321.068390286644</v>
      </c>
      <c r="J15" s="10" t="s">
        <v>4</v>
      </c>
    </row>
    <row r="16" customFormat="false" ht="14.25" hidden="false" customHeight="false" outlineLevel="0" collapsed="false">
      <c r="A16" s="0" t="s">
        <v>64</v>
      </c>
      <c r="B16" s="0" t="s">
        <v>55</v>
      </c>
      <c r="C16" s="0" t="s">
        <v>65</v>
      </c>
      <c r="D16" s="0" t="n">
        <v>2038</v>
      </c>
      <c r="E16" s="5" t="n">
        <v>321.640330622387</v>
      </c>
      <c r="F16" s="5" t="n">
        <v>0</v>
      </c>
      <c r="G16" s="5" t="n">
        <v>0</v>
      </c>
      <c r="H16" s="5" t="n">
        <v>0</v>
      </c>
      <c r="I16" s="5" t="n">
        <v>321.640330622387</v>
      </c>
      <c r="J16" s="10" t="s">
        <v>4</v>
      </c>
    </row>
    <row r="17" customFormat="false" ht="14.25" hidden="false" customHeight="false" outlineLevel="0" collapsed="false">
      <c r="A17" s="0" t="s">
        <v>64</v>
      </c>
      <c r="B17" s="0" t="s">
        <v>55</v>
      </c>
      <c r="C17" s="0" t="s">
        <v>65</v>
      </c>
      <c r="D17" s="0" t="n">
        <v>2039</v>
      </c>
      <c r="E17" s="5" t="n">
        <v>322.90450028465</v>
      </c>
      <c r="F17" s="5" t="n">
        <v>0</v>
      </c>
      <c r="G17" s="5" t="n">
        <v>0</v>
      </c>
      <c r="H17" s="5" t="n">
        <v>0</v>
      </c>
      <c r="I17" s="5" t="n">
        <v>322.90450028465</v>
      </c>
      <c r="J17" s="10" t="s">
        <v>4</v>
      </c>
    </row>
    <row r="18" customFormat="false" ht="14.25" hidden="false" customHeight="false" outlineLevel="0" collapsed="false">
      <c r="A18" s="0" t="s">
        <v>64</v>
      </c>
      <c r="B18" s="0" t="s">
        <v>55</v>
      </c>
      <c r="C18" s="0" t="s">
        <v>65</v>
      </c>
      <c r="D18" s="0" t="n">
        <v>2040</v>
      </c>
      <c r="E18" s="5" t="n">
        <v>323.548491573823</v>
      </c>
      <c r="F18" s="5" t="n">
        <v>0</v>
      </c>
      <c r="G18" s="5" t="n">
        <v>0</v>
      </c>
      <c r="H18" s="5" t="n">
        <v>0</v>
      </c>
      <c r="I18" s="5" t="n">
        <v>323.548491573823</v>
      </c>
      <c r="J18" s="10" t="s">
        <v>4</v>
      </c>
    </row>
    <row r="19" customFormat="false" ht="14.25" hidden="false" customHeight="false" outlineLevel="0" collapsed="false">
      <c r="A19" s="0" t="s">
        <v>64</v>
      </c>
      <c r="B19" s="0" t="s">
        <v>55</v>
      </c>
      <c r="C19" s="0" t="s">
        <v>72</v>
      </c>
      <c r="D19" s="0" t="n">
        <v>2024</v>
      </c>
      <c r="E19" s="5" t="n">
        <v>23.8539420817968</v>
      </c>
      <c r="F19" s="5" t="n">
        <v>0</v>
      </c>
      <c r="G19" s="5" t="n">
        <v>0</v>
      </c>
      <c r="H19" s="5" t="n">
        <v>0</v>
      </c>
      <c r="I19" s="5" t="n">
        <v>23.8539420817968</v>
      </c>
      <c r="J19" s="10" t="s">
        <v>4</v>
      </c>
    </row>
    <row r="20" customFormat="false" ht="14.25" hidden="false" customHeight="false" outlineLevel="0" collapsed="false">
      <c r="A20" s="0" t="s">
        <v>64</v>
      </c>
      <c r="B20" s="0" t="s">
        <v>55</v>
      </c>
      <c r="C20" s="0" t="s">
        <v>72</v>
      </c>
      <c r="D20" s="0" t="n">
        <v>2025</v>
      </c>
      <c r="E20" s="5" t="n">
        <v>25.1933353195203</v>
      </c>
      <c r="F20" s="5" t="n">
        <v>0</v>
      </c>
      <c r="G20" s="5" t="n">
        <v>0</v>
      </c>
      <c r="H20" s="5" t="n">
        <v>0</v>
      </c>
      <c r="I20" s="5" t="n">
        <v>25.1933353195203</v>
      </c>
      <c r="J20" s="10" t="s">
        <v>4</v>
      </c>
    </row>
    <row r="21" customFormat="false" ht="14.25" hidden="false" customHeight="false" outlineLevel="0" collapsed="false">
      <c r="A21" s="0" t="s">
        <v>64</v>
      </c>
      <c r="B21" s="0" t="s">
        <v>55</v>
      </c>
      <c r="C21" s="0" t="s">
        <v>72</v>
      </c>
      <c r="D21" s="0" t="n">
        <v>2026</v>
      </c>
      <c r="E21" s="5" t="n">
        <v>26.5290776784287</v>
      </c>
      <c r="F21" s="5" t="n">
        <v>0</v>
      </c>
      <c r="G21" s="5" t="n">
        <v>0</v>
      </c>
      <c r="H21" s="5" t="n">
        <v>0</v>
      </c>
      <c r="I21" s="5" t="n">
        <v>26.5290776784287</v>
      </c>
      <c r="J21" s="10" t="s">
        <v>4</v>
      </c>
    </row>
    <row r="22" customFormat="false" ht="14.25" hidden="false" customHeight="false" outlineLevel="0" collapsed="false">
      <c r="A22" s="0" t="s">
        <v>64</v>
      </c>
      <c r="B22" s="0" t="s">
        <v>55</v>
      </c>
      <c r="C22" s="0" t="s">
        <v>72</v>
      </c>
      <c r="D22" s="0" t="n">
        <v>2027</v>
      </c>
      <c r="E22" s="5" t="n">
        <v>27.4642837944294</v>
      </c>
      <c r="F22" s="5" t="n">
        <v>0</v>
      </c>
      <c r="G22" s="5" t="n">
        <v>0</v>
      </c>
      <c r="H22" s="5" t="n">
        <v>0</v>
      </c>
      <c r="I22" s="5" t="n">
        <v>27.4642837944294</v>
      </c>
      <c r="J22" s="10" t="s">
        <v>4</v>
      </c>
    </row>
    <row r="23" customFormat="false" ht="14.25" hidden="false" customHeight="false" outlineLevel="0" collapsed="false">
      <c r="A23" s="0" t="s">
        <v>64</v>
      </c>
      <c r="B23" s="0" t="s">
        <v>55</v>
      </c>
      <c r="C23" s="0" t="s">
        <v>72</v>
      </c>
      <c r="D23" s="0" t="n">
        <v>2028</v>
      </c>
      <c r="E23" s="5" t="n">
        <v>28.2452928531808</v>
      </c>
      <c r="F23" s="5" t="n">
        <v>0</v>
      </c>
      <c r="G23" s="5" t="n">
        <v>0</v>
      </c>
      <c r="H23" s="5" t="n">
        <v>0</v>
      </c>
      <c r="I23" s="5" t="n">
        <v>28.2452928531808</v>
      </c>
      <c r="J23" s="10" t="s">
        <v>4</v>
      </c>
    </row>
    <row r="24" customFormat="false" ht="14.25" hidden="false" customHeight="false" outlineLevel="0" collapsed="false">
      <c r="A24" s="0" t="s">
        <v>64</v>
      </c>
      <c r="B24" s="0" t="s">
        <v>55</v>
      </c>
      <c r="C24" s="0" t="s">
        <v>72</v>
      </c>
      <c r="D24" s="0" t="n">
        <v>2029</v>
      </c>
      <c r="E24" s="5" t="n">
        <v>28.641726983541</v>
      </c>
      <c r="F24" s="5" t="n">
        <v>0</v>
      </c>
      <c r="G24" s="5" t="n">
        <v>0</v>
      </c>
      <c r="H24" s="5" t="n">
        <v>0</v>
      </c>
      <c r="I24" s="5" t="n">
        <v>28.641726983541</v>
      </c>
      <c r="J24" s="10" t="s">
        <v>4</v>
      </c>
    </row>
    <row r="25" customFormat="false" ht="14.25" hidden="false" customHeight="false" outlineLevel="0" collapsed="false">
      <c r="A25" s="0" t="s">
        <v>64</v>
      </c>
      <c r="B25" s="0" t="s">
        <v>55</v>
      </c>
      <c r="C25" s="0" t="s">
        <v>72</v>
      </c>
      <c r="D25" s="0" t="n">
        <v>2030</v>
      </c>
      <c r="E25" s="5" t="n">
        <v>28.5838550731968</v>
      </c>
      <c r="F25" s="5" t="n">
        <v>0</v>
      </c>
      <c r="G25" s="5" t="n">
        <v>0</v>
      </c>
      <c r="H25" s="5" t="n">
        <v>0</v>
      </c>
      <c r="I25" s="5" t="n">
        <v>28.5838550731968</v>
      </c>
      <c r="J25" s="10" t="s">
        <v>4</v>
      </c>
    </row>
    <row r="26" customFormat="false" ht="14.25" hidden="false" customHeight="false" outlineLevel="0" collapsed="false">
      <c r="A26" s="0" t="s">
        <v>64</v>
      </c>
      <c r="B26" s="0" t="s">
        <v>55</v>
      </c>
      <c r="C26" s="0" t="s">
        <v>72</v>
      </c>
      <c r="D26" s="0" t="n">
        <v>2031</v>
      </c>
      <c r="E26" s="5" t="n">
        <v>28.415744821453</v>
      </c>
      <c r="F26" s="5" t="n">
        <v>0</v>
      </c>
      <c r="G26" s="5" t="n">
        <v>0</v>
      </c>
      <c r="H26" s="5" t="n">
        <v>0</v>
      </c>
      <c r="I26" s="5" t="n">
        <v>28.415744821453</v>
      </c>
      <c r="J26" s="10" t="s">
        <v>4</v>
      </c>
    </row>
    <row r="27" customFormat="false" ht="14.25" hidden="false" customHeight="false" outlineLevel="0" collapsed="false">
      <c r="A27" s="0" t="s">
        <v>64</v>
      </c>
      <c r="B27" s="0" t="s">
        <v>55</v>
      </c>
      <c r="C27" s="0" t="s">
        <v>72</v>
      </c>
      <c r="D27" s="0" t="n">
        <v>2032</v>
      </c>
      <c r="E27" s="5" t="n">
        <v>30.0272187944539</v>
      </c>
      <c r="F27" s="5" t="n">
        <v>0</v>
      </c>
      <c r="G27" s="5" t="n">
        <v>0</v>
      </c>
      <c r="H27" s="5" t="n">
        <v>0</v>
      </c>
      <c r="I27" s="5" t="n">
        <v>30.0272187944539</v>
      </c>
      <c r="J27" s="10" t="s">
        <v>4</v>
      </c>
    </row>
    <row r="28" customFormat="false" ht="14.25" hidden="false" customHeight="false" outlineLevel="0" collapsed="false">
      <c r="A28" s="0" t="s">
        <v>64</v>
      </c>
      <c r="B28" s="0" t="s">
        <v>55</v>
      </c>
      <c r="C28" s="0" t="s">
        <v>72</v>
      </c>
      <c r="D28" s="0" t="n">
        <v>2033</v>
      </c>
      <c r="E28" s="5" t="n">
        <v>31.5654363134963</v>
      </c>
      <c r="F28" s="5" t="n">
        <v>0</v>
      </c>
      <c r="G28" s="5" t="n">
        <v>0</v>
      </c>
      <c r="H28" s="5" t="n">
        <v>0</v>
      </c>
      <c r="I28" s="5" t="n">
        <v>31.5654363134963</v>
      </c>
      <c r="J28" s="10" t="s">
        <v>4</v>
      </c>
    </row>
    <row r="29" customFormat="false" ht="14.25" hidden="false" customHeight="false" outlineLevel="0" collapsed="false">
      <c r="A29" s="0" t="s">
        <v>64</v>
      </c>
      <c r="B29" s="0" t="s">
        <v>55</v>
      </c>
      <c r="C29" s="0" t="s">
        <v>72</v>
      </c>
      <c r="D29" s="0" t="n">
        <v>2034</v>
      </c>
      <c r="E29" s="5" t="n">
        <v>33.9238334801043</v>
      </c>
      <c r="F29" s="5" t="n">
        <v>0</v>
      </c>
      <c r="G29" s="5" t="n">
        <v>0</v>
      </c>
      <c r="H29" s="5" t="n">
        <v>0</v>
      </c>
      <c r="I29" s="5" t="n">
        <v>33.9238334801043</v>
      </c>
      <c r="J29" s="10" t="s">
        <v>4</v>
      </c>
    </row>
    <row r="30" customFormat="false" ht="14.25" hidden="false" customHeight="false" outlineLevel="0" collapsed="false">
      <c r="A30" s="0" t="s">
        <v>64</v>
      </c>
      <c r="B30" s="0" t="s">
        <v>55</v>
      </c>
      <c r="C30" s="0" t="s">
        <v>72</v>
      </c>
      <c r="D30" s="0" t="n">
        <v>2035</v>
      </c>
      <c r="E30" s="5" t="n">
        <v>35.2699882499673</v>
      </c>
      <c r="F30" s="5" t="n">
        <v>0</v>
      </c>
      <c r="G30" s="5" t="n">
        <v>0</v>
      </c>
      <c r="H30" s="5" t="n">
        <v>0</v>
      </c>
      <c r="I30" s="5" t="n">
        <v>35.2699882499673</v>
      </c>
      <c r="J30" s="10" t="s">
        <v>4</v>
      </c>
    </row>
    <row r="31" customFormat="false" ht="14.25" hidden="false" customHeight="false" outlineLevel="0" collapsed="false">
      <c r="A31" s="0" t="s">
        <v>64</v>
      </c>
      <c r="B31" s="0" t="s">
        <v>55</v>
      </c>
      <c r="C31" s="0" t="s">
        <v>72</v>
      </c>
      <c r="D31" s="0" t="n">
        <v>2036</v>
      </c>
      <c r="E31" s="5" t="n">
        <v>35.2592002841176</v>
      </c>
      <c r="F31" s="5" t="n">
        <v>0</v>
      </c>
      <c r="G31" s="5" t="n">
        <v>0</v>
      </c>
      <c r="H31" s="5" t="n">
        <v>0</v>
      </c>
      <c r="I31" s="5" t="n">
        <v>35.2592002841176</v>
      </c>
      <c r="J31" s="10" t="s">
        <v>4</v>
      </c>
    </row>
    <row r="32" customFormat="false" ht="14.25" hidden="false" customHeight="false" outlineLevel="0" collapsed="false">
      <c r="A32" s="0" t="s">
        <v>64</v>
      </c>
      <c r="B32" s="0" t="s">
        <v>55</v>
      </c>
      <c r="C32" s="0" t="s">
        <v>72</v>
      </c>
      <c r="D32" s="0" t="n">
        <v>2037</v>
      </c>
      <c r="E32" s="5" t="n">
        <v>33.8792650351736</v>
      </c>
      <c r="F32" s="5" t="n">
        <v>0</v>
      </c>
      <c r="G32" s="5" t="n">
        <v>0</v>
      </c>
      <c r="H32" s="5" t="n">
        <v>0</v>
      </c>
      <c r="I32" s="5" t="n">
        <v>33.8792650351736</v>
      </c>
      <c r="J32" s="10" t="s">
        <v>4</v>
      </c>
    </row>
    <row r="33" customFormat="false" ht="14.25" hidden="false" customHeight="false" outlineLevel="0" collapsed="false">
      <c r="A33" s="0" t="s">
        <v>64</v>
      </c>
      <c r="B33" s="0" t="s">
        <v>55</v>
      </c>
      <c r="C33" s="0" t="s">
        <v>72</v>
      </c>
      <c r="D33" s="0" t="n">
        <v>2038</v>
      </c>
      <c r="E33" s="5" t="n">
        <v>32.854975804078</v>
      </c>
      <c r="F33" s="5" t="n">
        <v>0</v>
      </c>
      <c r="G33" s="5" t="n">
        <v>0</v>
      </c>
      <c r="H33" s="5" t="n">
        <v>0</v>
      </c>
      <c r="I33" s="5" t="n">
        <v>32.854975804078</v>
      </c>
      <c r="J33" s="10" t="s">
        <v>4</v>
      </c>
    </row>
    <row r="34" customFormat="false" ht="14.25" hidden="false" customHeight="false" outlineLevel="0" collapsed="false">
      <c r="A34" s="0" t="s">
        <v>64</v>
      </c>
      <c r="B34" s="0" t="s">
        <v>55</v>
      </c>
      <c r="C34" s="0" t="s">
        <v>72</v>
      </c>
      <c r="D34" s="0" t="n">
        <v>2039</v>
      </c>
      <c r="E34" s="5" t="n">
        <v>34.7587549195897</v>
      </c>
      <c r="F34" s="5" t="n">
        <v>0</v>
      </c>
      <c r="G34" s="5" t="n">
        <v>0</v>
      </c>
      <c r="H34" s="5" t="n">
        <v>0</v>
      </c>
      <c r="I34" s="5" t="n">
        <v>34.7587549195897</v>
      </c>
      <c r="J34" s="10" t="s">
        <v>4</v>
      </c>
    </row>
    <row r="35" customFormat="false" ht="14.25" hidden="false" customHeight="false" outlineLevel="0" collapsed="false">
      <c r="A35" s="0" t="s">
        <v>64</v>
      </c>
      <c r="B35" s="0" t="s">
        <v>55</v>
      </c>
      <c r="C35" s="0" t="s">
        <v>72</v>
      </c>
      <c r="D35" s="0" t="n">
        <v>2040</v>
      </c>
      <c r="E35" s="5" t="n">
        <v>36.7832594014004</v>
      </c>
      <c r="F35" s="5" t="n">
        <v>0</v>
      </c>
      <c r="G35" s="5" t="n">
        <v>0</v>
      </c>
      <c r="H35" s="5" t="n">
        <v>0</v>
      </c>
      <c r="I35" s="5" t="n">
        <v>36.7832594014004</v>
      </c>
      <c r="J35" s="10" t="s">
        <v>4</v>
      </c>
    </row>
    <row r="36" customFormat="false" ht="14.25" hidden="false" customHeight="false" outlineLevel="0" collapsed="false">
      <c r="A36" s="0" t="s">
        <v>64</v>
      </c>
      <c r="B36" s="0" t="s">
        <v>55</v>
      </c>
      <c r="C36" s="0" t="s">
        <v>75</v>
      </c>
      <c r="D36" s="0" t="n">
        <v>2024</v>
      </c>
      <c r="E36" s="5" t="n">
        <v>9.30750000000001</v>
      </c>
      <c r="F36" s="5" t="n">
        <v>0</v>
      </c>
      <c r="G36" s="5" t="n">
        <v>0</v>
      </c>
      <c r="H36" s="5" t="n">
        <v>0</v>
      </c>
      <c r="I36" s="5" t="n">
        <v>9.30750000000001</v>
      </c>
      <c r="J36" s="10" t="s">
        <v>4</v>
      </c>
    </row>
    <row r="37" customFormat="false" ht="14.25" hidden="false" customHeight="false" outlineLevel="0" collapsed="false">
      <c r="A37" s="0" t="s">
        <v>64</v>
      </c>
      <c r="B37" s="0" t="s">
        <v>55</v>
      </c>
      <c r="C37" s="0" t="s">
        <v>75</v>
      </c>
      <c r="D37" s="0" t="n">
        <v>2025</v>
      </c>
      <c r="E37" s="5" t="n">
        <v>16.580498838796</v>
      </c>
      <c r="F37" s="5" t="n">
        <v>0</v>
      </c>
      <c r="G37" s="5" t="n">
        <v>0</v>
      </c>
      <c r="H37" s="5" t="n">
        <v>0</v>
      </c>
      <c r="I37" s="5" t="n">
        <v>16.580498838796</v>
      </c>
      <c r="J37" s="10" t="s">
        <v>4</v>
      </c>
    </row>
    <row r="38" customFormat="false" ht="14.25" hidden="false" customHeight="false" outlineLevel="0" collapsed="false">
      <c r="A38" s="0" t="s">
        <v>64</v>
      </c>
      <c r="B38" s="0" t="s">
        <v>55</v>
      </c>
      <c r="C38" s="0" t="s">
        <v>75</v>
      </c>
      <c r="D38" s="0" t="n">
        <v>2026</v>
      </c>
      <c r="E38" s="5" t="n">
        <v>26.5804585976592</v>
      </c>
      <c r="F38" s="5" t="n">
        <v>0</v>
      </c>
      <c r="G38" s="5" t="n">
        <v>0</v>
      </c>
      <c r="H38" s="5" t="n">
        <v>0</v>
      </c>
      <c r="I38" s="5" t="n">
        <v>26.5804585976592</v>
      </c>
      <c r="J38" s="10" t="s">
        <v>4</v>
      </c>
    </row>
    <row r="39" customFormat="false" ht="14.25" hidden="false" customHeight="false" outlineLevel="0" collapsed="false">
      <c r="A39" s="0" t="s">
        <v>64</v>
      </c>
      <c r="B39" s="0" t="s">
        <v>55</v>
      </c>
      <c r="C39" s="0" t="s">
        <v>75</v>
      </c>
      <c r="D39" s="0" t="n">
        <v>2027</v>
      </c>
      <c r="E39" s="5" t="n">
        <v>36.8366914280513</v>
      </c>
      <c r="F39" s="5" t="n">
        <v>0</v>
      </c>
      <c r="G39" s="5" t="n">
        <v>0</v>
      </c>
      <c r="H39" s="5" t="n">
        <v>0</v>
      </c>
      <c r="I39" s="5" t="n">
        <v>36.8366914280513</v>
      </c>
      <c r="J39" s="10" t="s">
        <v>4</v>
      </c>
    </row>
    <row r="40" customFormat="false" ht="14.25" hidden="false" customHeight="false" outlineLevel="0" collapsed="false">
      <c r="A40" s="0" t="s">
        <v>64</v>
      </c>
      <c r="B40" s="0" t="s">
        <v>55</v>
      </c>
      <c r="C40" s="0" t="s">
        <v>75</v>
      </c>
      <c r="D40" s="0" t="n">
        <v>2028</v>
      </c>
      <c r="E40" s="5" t="n">
        <v>47.5527954148409</v>
      </c>
      <c r="F40" s="5" t="n">
        <v>0</v>
      </c>
      <c r="G40" s="5" t="n">
        <v>0</v>
      </c>
      <c r="H40" s="5" t="n">
        <v>0</v>
      </c>
      <c r="I40" s="5" t="n">
        <v>47.5527954148409</v>
      </c>
      <c r="J40" s="10" t="s">
        <v>4</v>
      </c>
    </row>
    <row r="41" customFormat="false" ht="14.25" hidden="false" customHeight="false" outlineLevel="0" collapsed="false">
      <c r="A41" s="0" t="s">
        <v>64</v>
      </c>
      <c r="B41" s="0" t="s">
        <v>55</v>
      </c>
      <c r="C41" s="0" t="s">
        <v>75</v>
      </c>
      <c r="D41" s="0" t="n">
        <v>2029</v>
      </c>
      <c r="E41" s="5" t="n">
        <v>61.6800097672049</v>
      </c>
      <c r="F41" s="5" t="n">
        <v>0</v>
      </c>
      <c r="G41" s="5" t="n">
        <v>0</v>
      </c>
      <c r="H41" s="5" t="n">
        <v>0</v>
      </c>
      <c r="I41" s="5" t="n">
        <v>61.6800097672049</v>
      </c>
      <c r="J41" s="10" t="s">
        <v>4</v>
      </c>
    </row>
    <row r="42" customFormat="false" ht="14.25" hidden="false" customHeight="false" outlineLevel="0" collapsed="false">
      <c r="A42" s="0" t="s">
        <v>64</v>
      </c>
      <c r="B42" s="0" t="s">
        <v>55</v>
      </c>
      <c r="C42" s="0" t="s">
        <v>75</v>
      </c>
      <c r="D42" s="0" t="n">
        <v>2030</v>
      </c>
      <c r="E42" s="5" t="n">
        <v>79.1743161799212</v>
      </c>
      <c r="F42" s="5" t="n">
        <v>0</v>
      </c>
      <c r="G42" s="5" t="n">
        <v>0</v>
      </c>
      <c r="H42" s="5" t="n">
        <v>0</v>
      </c>
      <c r="I42" s="5" t="n">
        <v>79.1743161799212</v>
      </c>
      <c r="J42" s="10" t="s">
        <v>4</v>
      </c>
    </row>
    <row r="43" customFormat="false" ht="14.25" hidden="false" customHeight="false" outlineLevel="0" collapsed="false">
      <c r="A43" s="0" t="s">
        <v>64</v>
      </c>
      <c r="B43" s="0" t="s">
        <v>55</v>
      </c>
      <c r="C43" s="0" t="s">
        <v>75</v>
      </c>
      <c r="D43" s="0" t="n">
        <v>2031</v>
      </c>
      <c r="E43" s="5" t="n">
        <v>110.364562439417</v>
      </c>
      <c r="F43" s="5" t="n">
        <v>0</v>
      </c>
      <c r="G43" s="5" t="n">
        <v>0</v>
      </c>
      <c r="H43" s="5" t="n">
        <v>0</v>
      </c>
      <c r="I43" s="5" t="n">
        <v>110.364562439417</v>
      </c>
      <c r="J43" s="10" t="s">
        <v>4</v>
      </c>
    </row>
    <row r="44" customFormat="false" ht="14.25" hidden="false" customHeight="false" outlineLevel="0" collapsed="false">
      <c r="A44" s="0" t="s">
        <v>64</v>
      </c>
      <c r="B44" s="0" t="s">
        <v>55</v>
      </c>
      <c r="C44" s="0" t="s">
        <v>75</v>
      </c>
      <c r="D44" s="0" t="n">
        <v>2032</v>
      </c>
      <c r="E44" s="5" t="n">
        <v>143.930961909126</v>
      </c>
      <c r="F44" s="5" t="n">
        <v>0</v>
      </c>
      <c r="G44" s="5" t="n">
        <v>0</v>
      </c>
      <c r="H44" s="5" t="n">
        <v>0</v>
      </c>
      <c r="I44" s="5" t="n">
        <v>143.930961909126</v>
      </c>
      <c r="J44" s="10" t="s">
        <v>4</v>
      </c>
    </row>
    <row r="45" customFormat="false" ht="14.25" hidden="false" customHeight="false" outlineLevel="0" collapsed="false">
      <c r="A45" s="0" t="s">
        <v>64</v>
      </c>
      <c r="B45" s="0" t="s">
        <v>55</v>
      </c>
      <c r="C45" s="0" t="s">
        <v>75</v>
      </c>
      <c r="D45" s="0" t="n">
        <v>2033</v>
      </c>
      <c r="E45" s="5" t="n">
        <v>175.495480490737</v>
      </c>
      <c r="F45" s="5" t="n">
        <v>0</v>
      </c>
      <c r="G45" s="5" t="n">
        <v>0</v>
      </c>
      <c r="H45" s="5" t="n">
        <v>0</v>
      </c>
      <c r="I45" s="5" t="n">
        <v>175.495480490737</v>
      </c>
      <c r="J45" s="10" t="s">
        <v>4</v>
      </c>
    </row>
    <row r="46" customFormat="false" ht="14.25" hidden="false" customHeight="false" outlineLevel="0" collapsed="false">
      <c r="A46" s="0" t="s">
        <v>64</v>
      </c>
      <c r="B46" s="0" t="s">
        <v>55</v>
      </c>
      <c r="C46" s="0" t="s">
        <v>75</v>
      </c>
      <c r="D46" s="0" t="n">
        <v>2034</v>
      </c>
      <c r="E46" s="5" t="n">
        <v>196.467601020893</v>
      </c>
      <c r="F46" s="5" t="n">
        <v>0</v>
      </c>
      <c r="G46" s="5" t="n">
        <v>0</v>
      </c>
      <c r="H46" s="5" t="n">
        <v>0</v>
      </c>
      <c r="I46" s="5" t="n">
        <v>196.467601020893</v>
      </c>
      <c r="J46" s="10" t="s">
        <v>4</v>
      </c>
    </row>
    <row r="47" customFormat="false" ht="14.25" hidden="false" customHeight="false" outlineLevel="0" collapsed="false">
      <c r="A47" s="0" t="s">
        <v>64</v>
      </c>
      <c r="B47" s="0" t="s">
        <v>55</v>
      </c>
      <c r="C47" s="0" t="s">
        <v>75</v>
      </c>
      <c r="D47" s="0" t="n">
        <v>2035</v>
      </c>
      <c r="E47" s="5" t="n">
        <v>219.547773648184</v>
      </c>
      <c r="F47" s="5" t="n">
        <v>0</v>
      </c>
      <c r="G47" s="5" t="n">
        <v>0</v>
      </c>
      <c r="H47" s="5" t="n">
        <v>0</v>
      </c>
      <c r="I47" s="5" t="n">
        <v>219.547773648184</v>
      </c>
      <c r="J47" s="10" t="s">
        <v>4</v>
      </c>
    </row>
    <row r="48" customFormat="false" ht="14.25" hidden="false" customHeight="false" outlineLevel="0" collapsed="false">
      <c r="A48" s="0" t="s">
        <v>64</v>
      </c>
      <c r="B48" s="0" t="s">
        <v>55</v>
      </c>
      <c r="C48" s="0" t="s">
        <v>75</v>
      </c>
      <c r="D48" s="0" t="n">
        <v>2036</v>
      </c>
      <c r="E48" s="5" t="n">
        <v>242.03527034437</v>
      </c>
      <c r="F48" s="5" t="n">
        <v>0</v>
      </c>
      <c r="G48" s="5" t="n">
        <v>0</v>
      </c>
      <c r="H48" s="5" t="n">
        <v>0</v>
      </c>
      <c r="I48" s="5" t="n">
        <v>242.03527034437</v>
      </c>
      <c r="J48" s="10" t="s">
        <v>4</v>
      </c>
    </row>
    <row r="49" customFormat="false" ht="14.25" hidden="false" customHeight="false" outlineLevel="0" collapsed="false">
      <c r="A49" s="0" t="s">
        <v>64</v>
      </c>
      <c r="B49" s="0" t="s">
        <v>55</v>
      </c>
      <c r="C49" s="0" t="s">
        <v>75</v>
      </c>
      <c r="D49" s="0" t="n">
        <v>2037</v>
      </c>
      <c r="E49" s="5" t="n">
        <v>267.662534263186</v>
      </c>
      <c r="F49" s="5" t="n">
        <v>0</v>
      </c>
      <c r="G49" s="5" t="n">
        <v>0</v>
      </c>
      <c r="H49" s="5" t="n">
        <v>0</v>
      </c>
      <c r="I49" s="5" t="n">
        <v>267.662534263186</v>
      </c>
      <c r="J49" s="10" t="s">
        <v>4</v>
      </c>
    </row>
    <row r="50" customFormat="false" ht="14.25" hidden="false" customHeight="false" outlineLevel="0" collapsed="false">
      <c r="A50" s="0" t="s">
        <v>64</v>
      </c>
      <c r="B50" s="0" t="s">
        <v>55</v>
      </c>
      <c r="C50" s="0" t="s">
        <v>75</v>
      </c>
      <c r="D50" s="0" t="n">
        <v>2038</v>
      </c>
      <c r="E50" s="5" t="n">
        <v>292.477582439733</v>
      </c>
      <c r="F50" s="5" t="n">
        <v>0</v>
      </c>
      <c r="G50" s="5" t="n">
        <v>0</v>
      </c>
      <c r="H50" s="5" t="n">
        <v>0</v>
      </c>
      <c r="I50" s="5" t="n">
        <v>292.477582439733</v>
      </c>
      <c r="J50" s="10" t="s">
        <v>4</v>
      </c>
    </row>
    <row r="51" customFormat="false" ht="14.25" hidden="false" customHeight="false" outlineLevel="0" collapsed="false">
      <c r="A51" s="0" t="s">
        <v>64</v>
      </c>
      <c r="B51" s="0" t="s">
        <v>55</v>
      </c>
      <c r="C51" s="0" t="s">
        <v>75</v>
      </c>
      <c r="D51" s="0" t="n">
        <v>2039</v>
      </c>
      <c r="E51" s="5" t="n">
        <v>311.493848112288</v>
      </c>
      <c r="F51" s="5" t="n">
        <v>0</v>
      </c>
      <c r="G51" s="5" t="n">
        <v>0</v>
      </c>
      <c r="H51" s="5" t="n">
        <v>0</v>
      </c>
      <c r="I51" s="5" t="n">
        <v>311.493848112288</v>
      </c>
      <c r="J51" s="10" t="s">
        <v>4</v>
      </c>
    </row>
    <row r="52" customFormat="false" ht="14.25" hidden="false" customHeight="false" outlineLevel="0" collapsed="false">
      <c r="A52" s="0" t="s">
        <v>64</v>
      </c>
      <c r="B52" s="0" t="s">
        <v>55</v>
      </c>
      <c r="C52" s="0" t="s">
        <v>75</v>
      </c>
      <c r="D52" s="0" t="n">
        <v>2040</v>
      </c>
      <c r="E52" s="5" t="n">
        <v>332.349001299258</v>
      </c>
      <c r="F52" s="5" t="n">
        <v>0</v>
      </c>
      <c r="G52" s="5" t="n">
        <v>0</v>
      </c>
      <c r="H52" s="5" t="n">
        <v>0</v>
      </c>
      <c r="I52" s="5" t="n">
        <v>332.349001299258</v>
      </c>
      <c r="J52" s="10" t="s">
        <v>4</v>
      </c>
    </row>
    <row r="53" customFormat="false" ht="14.25" hidden="false" customHeight="false" outlineLevel="0" collapsed="false">
      <c r="A53" s="0" t="s">
        <v>64</v>
      </c>
      <c r="B53" s="0" t="s">
        <v>55</v>
      </c>
      <c r="C53" s="0" t="s">
        <v>76</v>
      </c>
      <c r="D53" s="0" t="n">
        <v>2024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10" t="s">
        <v>4</v>
      </c>
    </row>
    <row r="54" customFormat="false" ht="14.25" hidden="false" customHeight="false" outlineLevel="0" collapsed="false">
      <c r="A54" s="0" t="s">
        <v>64</v>
      </c>
      <c r="B54" s="0" t="s">
        <v>55</v>
      </c>
      <c r="C54" s="0" t="s">
        <v>76</v>
      </c>
      <c r="D54" s="0" t="n">
        <v>2025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10" t="s">
        <v>4</v>
      </c>
    </row>
    <row r="55" customFormat="false" ht="14.25" hidden="false" customHeight="false" outlineLevel="0" collapsed="false">
      <c r="A55" s="0" t="s">
        <v>64</v>
      </c>
      <c r="B55" s="0" t="s">
        <v>55</v>
      </c>
      <c r="C55" s="0" t="s">
        <v>76</v>
      </c>
      <c r="D55" s="0" t="n">
        <v>2026</v>
      </c>
      <c r="E55" s="5" t="n">
        <v>0.33288</v>
      </c>
      <c r="F55" s="5" t="n">
        <v>0</v>
      </c>
      <c r="G55" s="5" t="n">
        <v>0</v>
      </c>
      <c r="H55" s="5" t="n">
        <v>0</v>
      </c>
      <c r="I55" s="5" t="n">
        <v>0.33288</v>
      </c>
      <c r="J55" s="10" t="s">
        <v>4</v>
      </c>
    </row>
    <row r="56" customFormat="false" ht="14.25" hidden="false" customHeight="false" outlineLevel="0" collapsed="false">
      <c r="A56" s="0" t="s">
        <v>64</v>
      </c>
      <c r="B56" s="0" t="s">
        <v>55</v>
      </c>
      <c r="C56" s="0" t="s">
        <v>76</v>
      </c>
      <c r="D56" s="0" t="n">
        <v>2027</v>
      </c>
      <c r="E56" s="5" t="n">
        <v>0.68328</v>
      </c>
      <c r="F56" s="5" t="n">
        <v>0</v>
      </c>
      <c r="G56" s="5" t="n">
        <v>0</v>
      </c>
      <c r="H56" s="5" t="n">
        <v>0</v>
      </c>
      <c r="I56" s="5" t="n">
        <v>0.68328</v>
      </c>
      <c r="J56" s="10" t="s">
        <v>4</v>
      </c>
    </row>
    <row r="57" customFormat="false" ht="14.25" hidden="false" customHeight="false" outlineLevel="0" collapsed="false">
      <c r="A57" s="0" t="s">
        <v>64</v>
      </c>
      <c r="B57" s="0" t="s">
        <v>55</v>
      </c>
      <c r="C57" s="0" t="s">
        <v>76</v>
      </c>
      <c r="D57" s="0" t="n">
        <v>2028</v>
      </c>
      <c r="E57" s="5" t="n">
        <v>1.36656</v>
      </c>
      <c r="F57" s="5" t="n">
        <v>0</v>
      </c>
      <c r="G57" s="5" t="n">
        <v>0</v>
      </c>
      <c r="H57" s="5" t="n">
        <v>0</v>
      </c>
      <c r="I57" s="5" t="n">
        <v>1.36656</v>
      </c>
      <c r="J57" s="10" t="s">
        <v>4</v>
      </c>
    </row>
    <row r="58" customFormat="false" ht="14.25" hidden="false" customHeight="false" outlineLevel="0" collapsed="false">
      <c r="A58" s="0" t="s">
        <v>64</v>
      </c>
      <c r="B58" s="0" t="s">
        <v>55</v>
      </c>
      <c r="C58" s="0" t="s">
        <v>76</v>
      </c>
      <c r="D58" s="0" t="n">
        <v>2029</v>
      </c>
      <c r="E58" s="5" t="n">
        <v>2.39148</v>
      </c>
      <c r="F58" s="5" t="n">
        <v>0</v>
      </c>
      <c r="G58" s="5" t="n">
        <v>0</v>
      </c>
      <c r="H58" s="5" t="n">
        <v>0</v>
      </c>
      <c r="I58" s="5" t="n">
        <v>2.39148</v>
      </c>
      <c r="J58" s="10" t="s">
        <v>4</v>
      </c>
    </row>
    <row r="59" customFormat="false" ht="14.25" hidden="false" customHeight="false" outlineLevel="0" collapsed="false">
      <c r="A59" s="0" t="s">
        <v>64</v>
      </c>
      <c r="B59" s="0" t="s">
        <v>55</v>
      </c>
      <c r="C59" s="0" t="s">
        <v>76</v>
      </c>
      <c r="D59" s="0" t="n">
        <v>2030</v>
      </c>
      <c r="E59" s="5" t="n">
        <v>2.5404</v>
      </c>
      <c r="F59" s="5" t="n">
        <v>0</v>
      </c>
      <c r="G59" s="5" t="n">
        <v>0</v>
      </c>
      <c r="H59" s="5" t="n">
        <v>0</v>
      </c>
      <c r="I59" s="5" t="n">
        <v>2.5404</v>
      </c>
      <c r="J59" s="10" t="s">
        <v>4</v>
      </c>
    </row>
    <row r="60" customFormat="false" ht="14.25" hidden="false" customHeight="false" outlineLevel="0" collapsed="false">
      <c r="A60" s="0" t="s">
        <v>64</v>
      </c>
      <c r="B60" s="0" t="s">
        <v>55</v>
      </c>
      <c r="C60" s="0" t="s">
        <v>76</v>
      </c>
      <c r="D60" s="0" t="n">
        <v>2031</v>
      </c>
      <c r="E60" s="5" t="n">
        <v>2.99592</v>
      </c>
      <c r="F60" s="5" t="n">
        <v>0</v>
      </c>
      <c r="G60" s="5" t="n">
        <v>0</v>
      </c>
      <c r="H60" s="5" t="n">
        <v>0</v>
      </c>
      <c r="I60" s="5" t="n">
        <v>2.99592</v>
      </c>
      <c r="J60" s="10" t="s">
        <v>4</v>
      </c>
    </row>
    <row r="61" customFormat="false" ht="14.25" hidden="false" customHeight="false" outlineLevel="0" collapsed="false">
      <c r="A61" s="0" t="s">
        <v>64</v>
      </c>
      <c r="B61" s="0" t="s">
        <v>55</v>
      </c>
      <c r="C61" s="0" t="s">
        <v>76</v>
      </c>
      <c r="D61" s="0" t="n">
        <v>2032</v>
      </c>
      <c r="E61" s="5" t="n">
        <v>3.49524</v>
      </c>
      <c r="F61" s="5" t="n">
        <v>0</v>
      </c>
      <c r="G61" s="5" t="n">
        <v>0</v>
      </c>
      <c r="H61" s="5" t="n">
        <v>0</v>
      </c>
      <c r="I61" s="5" t="n">
        <v>3.49524</v>
      </c>
      <c r="J61" s="10" t="s">
        <v>4</v>
      </c>
    </row>
    <row r="62" customFormat="false" ht="14.25" hidden="false" customHeight="false" outlineLevel="0" collapsed="false">
      <c r="A62" s="0" t="s">
        <v>64</v>
      </c>
      <c r="B62" s="0" t="s">
        <v>55</v>
      </c>
      <c r="C62" s="0" t="s">
        <v>76</v>
      </c>
      <c r="D62" s="0" t="n">
        <v>2033</v>
      </c>
      <c r="E62" s="5" t="n">
        <v>4.06464</v>
      </c>
      <c r="F62" s="5" t="n">
        <v>0</v>
      </c>
      <c r="G62" s="5" t="n">
        <v>0</v>
      </c>
      <c r="H62" s="5" t="n">
        <v>0</v>
      </c>
      <c r="I62" s="5" t="n">
        <v>4.06464</v>
      </c>
      <c r="J62" s="10" t="s">
        <v>4</v>
      </c>
    </row>
    <row r="63" customFormat="false" ht="14.25" hidden="false" customHeight="false" outlineLevel="0" collapsed="false">
      <c r="A63" s="0" t="s">
        <v>64</v>
      </c>
      <c r="B63" s="0" t="s">
        <v>55</v>
      </c>
      <c r="C63" s="0" t="s">
        <v>76</v>
      </c>
      <c r="D63" s="0" t="n">
        <v>2034</v>
      </c>
      <c r="E63" s="5" t="n">
        <v>4.65156</v>
      </c>
      <c r="F63" s="5" t="n">
        <v>0</v>
      </c>
      <c r="G63" s="5" t="n">
        <v>0</v>
      </c>
      <c r="H63" s="5" t="n">
        <v>0</v>
      </c>
      <c r="I63" s="5" t="n">
        <v>4.65156</v>
      </c>
      <c r="J63" s="10" t="s">
        <v>4</v>
      </c>
    </row>
    <row r="64" customFormat="false" ht="14.25" hidden="false" customHeight="false" outlineLevel="0" collapsed="false">
      <c r="A64" s="0" t="s">
        <v>64</v>
      </c>
      <c r="B64" s="0" t="s">
        <v>55</v>
      </c>
      <c r="C64" s="0" t="s">
        <v>76</v>
      </c>
      <c r="D64" s="0" t="n">
        <v>2035</v>
      </c>
      <c r="E64" s="5" t="n">
        <v>5.256</v>
      </c>
      <c r="F64" s="5" t="n">
        <v>0</v>
      </c>
      <c r="G64" s="5" t="n">
        <v>0</v>
      </c>
      <c r="H64" s="5" t="n">
        <v>0</v>
      </c>
      <c r="I64" s="5" t="n">
        <v>5.256</v>
      </c>
      <c r="J64" s="10" t="s">
        <v>4</v>
      </c>
    </row>
    <row r="65" customFormat="false" ht="14.25" hidden="false" customHeight="false" outlineLevel="0" collapsed="false">
      <c r="A65" s="0" t="s">
        <v>64</v>
      </c>
      <c r="B65" s="0" t="s">
        <v>55</v>
      </c>
      <c r="C65" s="0" t="s">
        <v>76</v>
      </c>
      <c r="D65" s="0" t="n">
        <v>2036</v>
      </c>
      <c r="E65" s="5" t="n">
        <v>5.87796</v>
      </c>
      <c r="F65" s="5" t="n">
        <v>0</v>
      </c>
      <c r="G65" s="5" t="n">
        <v>0</v>
      </c>
      <c r="H65" s="5" t="n">
        <v>0</v>
      </c>
      <c r="I65" s="5" t="n">
        <v>5.87796</v>
      </c>
      <c r="J65" s="10" t="s">
        <v>4</v>
      </c>
    </row>
    <row r="66" customFormat="false" ht="14.25" hidden="false" customHeight="false" outlineLevel="0" collapsed="false">
      <c r="A66" s="0" t="s">
        <v>64</v>
      </c>
      <c r="B66" s="0" t="s">
        <v>55</v>
      </c>
      <c r="C66" s="0" t="s">
        <v>76</v>
      </c>
      <c r="D66" s="0" t="n">
        <v>2037</v>
      </c>
      <c r="E66" s="5" t="n">
        <v>6.51744</v>
      </c>
      <c r="F66" s="5" t="n">
        <v>0</v>
      </c>
      <c r="G66" s="5" t="n">
        <v>0</v>
      </c>
      <c r="H66" s="5" t="n">
        <v>0</v>
      </c>
      <c r="I66" s="5" t="n">
        <v>6.51744</v>
      </c>
      <c r="J66" s="10" t="s">
        <v>4</v>
      </c>
    </row>
    <row r="67" customFormat="false" ht="14.25" hidden="false" customHeight="false" outlineLevel="0" collapsed="false">
      <c r="A67" s="0" t="s">
        <v>64</v>
      </c>
      <c r="B67" s="0" t="s">
        <v>55</v>
      </c>
      <c r="C67" s="0" t="s">
        <v>76</v>
      </c>
      <c r="D67" s="0" t="n">
        <v>2038</v>
      </c>
      <c r="E67" s="5" t="n">
        <v>7.17444</v>
      </c>
      <c r="F67" s="5" t="n">
        <v>0</v>
      </c>
      <c r="G67" s="5" t="n">
        <v>0</v>
      </c>
      <c r="H67" s="5" t="n">
        <v>0</v>
      </c>
      <c r="I67" s="5" t="n">
        <v>7.17444</v>
      </c>
      <c r="J67" s="10" t="s">
        <v>4</v>
      </c>
    </row>
    <row r="68" customFormat="false" ht="14.25" hidden="false" customHeight="false" outlineLevel="0" collapsed="false">
      <c r="A68" s="0" t="s">
        <v>64</v>
      </c>
      <c r="B68" s="0" t="s">
        <v>55</v>
      </c>
      <c r="C68" s="0" t="s">
        <v>76</v>
      </c>
      <c r="D68" s="0" t="n">
        <v>2039</v>
      </c>
      <c r="E68" s="5" t="n">
        <v>7.84896</v>
      </c>
      <c r="F68" s="5" t="n">
        <v>0</v>
      </c>
      <c r="G68" s="5" t="n">
        <v>0</v>
      </c>
      <c r="H68" s="5" t="n">
        <v>0</v>
      </c>
      <c r="I68" s="5" t="n">
        <v>7.84896</v>
      </c>
      <c r="J68" s="10" t="s">
        <v>4</v>
      </c>
    </row>
    <row r="69" customFormat="false" ht="14.25" hidden="false" customHeight="false" outlineLevel="0" collapsed="false">
      <c r="A69" s="0" t="s">
        <v>64</v>
      </c>
      <c r="B69" s="0" t="s">
        <v>55</v>
      </c>
      <c r="C69" s="0" t="s">
        <v>76</v>
      </c>
      <c r="D69" s="0" t="n">
        <v>2040</v>
      </c>
      <c r="E69" s="5" t="n">
        <v>8.541</v>
      </c>
      <c r="F69" s="5" t="n">
        <v>0</v>
      </c>
      <c r="G69" s="5" t="n">
        <v>0</v>
      </c>
      <c r="H69" s="5" t="n">
        <v>0</v>
      </c>
      <c r="I69" s="5" t="n">
        <v>8.541</v>
      </c>
      <c r="J69" s="10" t="s">
        <v>4</v>
      </c>
    </row>
    <row r="70" customFormat="false" ht="14.25" hidden="false" customHeight="false" outlineLevel="0" collapsed="false">
      <c r="A70" s="0" t="s">
        <v>64</v>
      </c>
      <c r="B70" s="0" t="s">
        <v>55</v>
      </c>
      <c r="C70" s="0" t="s">
        <v>79</v>
      </c>
      <c r="D70" s="0" t="n">
        <v>2024</v>
      </c>
      <c r="E70" s="5" t="n">
        <v>226.85030037</v>
      </c>
      <c r="F70" s="5" t="n">
        <v>0</v>
      </c>
      <c r="G70" s="5" t="n">
        <v>0</v>
      </c>
      <c r="H70" s="5" t="n">
        <v>0</v>
      </c>
      <c r="I70" s="5" t="n">
        <v>226.85030037</v>
      </c>
      <c r="J70" s="10" t="s">
        <v>4</v>
      </c>
    </row>
    <row r="71" customFormat="false" ht="14.25" hidden="false" customHeight="false" outlineLevel="0" collapsed="false">
      <c r="A71" s="0" t="s">
        <v>64</v>
      </c>
      <c r="B71" s="0" t="s">
        <v>55</v>
      </c>
      <c r="C71" s="0" t="s">
        <v>79</v>
      </c>
      <c r="D71" s="0" t="n">
        <v>2025</v>
      </c>
      <c r="E71" s="5" t="n">
        <v>225.58987127</v>
      </c>
      <c r="F71" s="5" t="n">
        <v>0</v>
      </c>
      <c r="G71" s="5" t="n">
        <v>0</v>
      </c>
      <c r="H71" s="5" t="n">
        <v>0</v>
      </c>
      <c r="I71" s="5" t="n">
        <v>225.58987127</v>
      </c>
      <c r="J71" s="10" t="s">
        <v>4</v>
      </c>
    </row>
    <row r="72" customFormat="false" ht="14.25" hidden="false" customHeight="false" outlineLevel="0" collapsed="false">
      <c r="A72" s="0" t="s">
        <v>64</v>
      </c>
      <c r="B72" s="0" t="s">
        <v>55</v>
      </c>
      <c r="C72" s="0" t="s">
        <v>79</v>
      </c>
      <c r="D72" s="0" t="n">
        <v>2026</v>
      </c>
      <c r="E72" s="5" t="n">
        <v>221.79596384</v>
      </c>
      <c r="F72" s="5" t="n">
        <v>0</v>
      </c>
      <c r="G72" s="5" t="n">
        <v>0</v>
      </c>
      <c r="H72" s="5" t="n">
        <v>0</v>
      </c>
      <c r="I72" s="5" t="n">
        <v>221.79596384</v>
      </c>
      <c r="J72" s="10" t="s">
        <v>4</v>
      </c>
    </row>
    <row r="73" customFormat="false" ht="14.25" hidden="false" customHeight="false" outlineLevel="0" collapsed="false">
      <c r="A73" s="0" t="s">
        <v>64</v>
      </c>
      <c r="B73" s="0" t="s">
        <v>55</v>
      </c>
      <c r="C73" s="0" t="s">
        <v>79</v>
      </c>
      <c r="D73" s="0" t="n">
        <v>2027</v>
      </c>
      <c r="E73" s="5" t="n">
        <v>226.46275799</v>
      </c>
      <c r="F73" s="5" t="n">
        <v>0</v>
      </c>
      <c r="G73" s="5" t="n">
        <v>0</v>
      </c>
      <c r="H73" s="5" t="n">
        <v>0</v>
      </c>
      <c r="I73" s="5" t="n">
        <v>226.46275799</v>
      </c>
      <c r="J73" s="10" t="s">
        <v>4</v>
      </c>
    </row>
    <row r="74" customFormat="false" ht="14.25" hidden="false" customHeight="false" outlineLevel="0" collapsed="false">
      <c r="A74" s="0" t="s">
        <v>64</v>
      </c>
      <c r="B74" s="0" t="s">
        <v>55</v>
      </c>
      <c r="C74" s="0" t="s">
        <v>79</v>
      </c>
      <c r="D74" s="0" t="n">
        <v>2028</v>
      </c>
      <c r="E74" s="5" t="n">
        <v>229.8244407</v>
      </c>
      <c r="F74" s="5" t="n">
        <v>0</v>
      </c>
      <c r="G74" s="5" t="n">
        <v>0</v>
      </c>
      <c r="H74" s="5" t="n">
        <v>0</v>
      </c>
      <c r="I74" s="5" t="n">
        <v>229.8244407</v>
      </c>
      <c r="J74" s="10" t="s">
        <v>4</v>
      </c>
    </row>
    <row r="75" customFormat="false" ht="14.25" hidden="false" customHeight="false" outlineLevel="0" collapsed="false">
      <c r="A75" s="0" t="s">
        <v>64</v>
      </c>
      <c r="B75" s="0" t="s">
        <v>55</v>
      </c>
      <c r="C75" s="0" t="s">
        <v>79</v>
      </c>
      <c r="D75" s="0" t="n">
        <v>2029</v>
      </c>
      <c r="E75" s="5" t="n">
        <v>230.5022294</v>
      </c>
      <c r="F75" s="5" t="n">
        <v>0</v>
      </c>
      <c r="G75" s="5" t="n">
        <v>0</v>
      </c>
      <c r="H75" s="5" t="n">
        <v>0</v>
      </c>
      <c r="I75" s="5" t="n">
        <v>230.5022294</v>
      </c>
      <c r="J75" s="10" t="s">
        <v>4</v>
      </c>
    </row>
    <row r="76" customFormat="false" ht="14.25" hidden="false" customHeight="false" outlineLevel="0" collapsed="false">
      <c r="A76" s="0" t="s">
        <v>64</v>
      </c>
      <c r="B76" s="0" t="s">
        <v>55</v>
      </c>
      <c r="C76" s="0" t="s">
        <v>79</v>
      </c>
      <c r="D76" s="0" t="n">
        <v>2030</v>
      </c>
      <c r="E76" s="5" t="n">
        <v>231.45831154</v>
      </c>
      <c r="F76" s="5" t="n">
        <v>0</v>
      </c>
      <c r="G76" s="5" t="n">
        <v>0</v>
      </c>
      <c r="H76" s="5" t="n">
        <v>0</v>
      </c>
      <c r="I76" s="5" t="n">
        <v>231.45831154</v>
      </c>
      <c r="J76" s="10" t="s">
        <v>4</v>
      </c>
    </row>
    <row r="77" customFormat="false" ht="14.25" hidden="false" customHeight="false" outlineLevel="0" collapsed="false">
      <c r="A77" s="0" t="s">
        <v>64</v>
      </c>
      <c r="B77" s="0" t="s">
        <v>55</v>
      </c>
      <c r="C77" s="0" t="s">
        <v>79</v>
      </c>
      <c r="D77" s="0" t="n">
        <v>2031</v>
      </c>
      <c r="E77" s="5" t="n">
        <v>232.40532514</v>
      </c>
      <c r="F77" s="5" t="n">
        <v>0</v>
      </c>
      <c r="G77" s="5" t="n">
        <v>0</v>
      </c>
      <c r="H77" s="5" t="n">
        <v>0</v>
      </c>
      <c r="I77" s="5" t="n">
        <v>232.40532514</v>
      </c>
      <c r="J77" s="10" t="s">
        <v>4</v>
      </c>
    </row>
    <row r="78" customFormat="false" ht="14.25" hidden="false" customHeight="false" outlineLevel="0" collapsed="false">
      <c r="A78" s="0" t="s">
        <v>64</v>
      </c>
      <c r="B78" s="0" t="s">
        <v>55</v>
      </c>
      <c r="C78" s="0" t="s">
        <v>79</v>
      </c>
      <c r="D78" s="0" t="n">
        <v>2032</v>
      </c>
      <c r="E78" s="5" t="n">
        <v>233.90130096</v>
      </c>
      <c r="F78" s="5" t="n">
        <v>0</v>
      </c>
      <c r="G78" s="5" t="n">
        <v>0</v>
      </c>
      <c r="H78" s="5" t="n">
        <v>0</v>
      </c>
      <c r="I78" s="5" t="n">
        <v>233.90130096</v>
      </c>
      <c r="J78" s="10" t="s">
        <v>4</v>
      </c>
    </row>
    <row r="79" customFormat="false" ht="14.25" hidden="false" customHeight="false" outlineLevel="0" collapsed="false">
      <c r="A79" s="0" t="s">
        <v>64</v>
      </c>
      <c r="B79" s="0" t="s">
        <v>55</v>
      </c>
      <c r="C79" s="0" t="s">
        <v>79</v>
      </c>
      <c r="D79" s="0" t="n">
        <v>2033</v>
      </c>
      <c r="E79" s="5" t="n">
        <v>234.96095968</v>
      </c>
      <c r="F79" s="5" t="n">
        <v>0</v>
      </c>
      <c r="G79" s="5" t="n">
        <v>0</v>
      </c>
      <c r="H79" s="5" t="n">
        <v>0</v>
      </c>
      <c r="I79" s="5" t="n">
        <v>234.96095968</v>
      </c>
      <c r="J79" s="10" t="s">
        <v>4</v>
      </c>
    </row>
    <row r="80" customFormat="false" ht="14.25" hidden="false" customHeight="false" outlineLevel="0" collapsed="false">
      <c r="A80" s="0" t="s">
        <v>64</v>
      </c>
      <c r="B80" s="0" t="s">
        <v>55</v>
      </c>
      <c r="C80" s="0" t="s">
        <v>79</v>
      </c>
      <c r="D80" s="0" t="n">
        <v>2034</v>
      </c>
      <c r="E80" s="5" t="n">
        <v>235.63486444</v>
      </c>
      <c r="F80" s="5" t="n">
        <v>0</v>
      </c>
      <c r="G80" s="5" t="n">
        <v>0</v>
      </c>
      <c r="H80" s="5" t="n">
        <v>0</v>
      </c>
      <c r="I80" s="5" t="n">
        <v>235.63486444</v>
      </c>
      <c r="J80" s="10" t="s">
        <v>4</v>
      </c>
    </row>
    <row r="81" customFormat="false" ht="14.25" hidden="false" customHeight="false" outlineLevel="0" collapsed="false">
      <c r="A81" s="0" t="s">
        <v>64</v>
      </c>
      <c r="B81" s="0" t="s">
        <v>55</v>
      </c>
      <c r="C81" s="0" t="s">
        <v>79</v>
      </c>
      <c r="D81" s="0" t="n">
        <v>2035</v>
      </c>
      <c r="E81" s="5" t="n">
        <v>236.10444844</v>
      </c>
      <c r="F81" s="5" t="n">
        <v>0</v>
      </c>
      <c r="G81" s="5" t="n">
        <v>0</v>
      </c>
      <c r="H81" s="5" t="n">
        <v>0</v>
      </c>
      <c r="I81" s="5" t="n">
        <v>236.10444844</v>
      </c>
      <c r="J81" s="10" t="s">
        <v>4</v>
      </c>
    </row>
    <row r="82" customFormat="false" ht="14.25" hidden="false" customHeight="false" outlineLevel="0" collapsed="false">
      <c r="A82" s="0" t="s">
        <v>64</v>
      </c>
      <c r="B82" s="0" t="s">
        <v>55</v>
      </c>
      <c r="C82" s="0" t="s">
        <v>79</v>
      </c>
      <c r="D82" s="0" t="n">
        <v>2036</v>
      </c>
      <c r="E82" s="5" t="n">
        <v>236.72578886</v>
      </c>
      <c r="F82" s="5" t="n">
        <v>0</v>
      </c>
      <c r="G82" s="5" t="n">
        <v>0</v>
      </c>
      <c r="H82" s="5" t="n">
        <v>0</v>
      </c>
      <c r="I82" s="5" t="n">
        <v>236.72578886</v>
      </c>
      <c r="J82" s="10" t="s">
        <v>4</v>
      </c>
    </row>
    <row r="83" customFormat="false" ht="14.25" hidden="false" customHeight="false" outlineLevel="0" collapsed="false">
      <c r="A83" s="0" t="s">
        <v>64</v>
      </c>
      <c r="B83" s="0" t="s">
        <v>55</v>
      </c>
      <c r="C83" s="0" t="s">
        <v>79</v>
      </c>
      <c r="D83" s="0" t="n">
        <v>2037</v>
      </c>
      <c r="E83" s="5" t="n">
        <v>237.15211</v>
      </c>
      <c r="F83" s="5" t="n">
        <v>0</v>
      </c>
      <c r="G83" s="5" t="n">
        <v>0</v>
      </c>
      <c r="H83" s="5" t="n">
        <v>0</v>
      </c>
      <c r="I83" s="5" t="n">
        <v>237.15211</v>
      </c>
      <c r="J83" s="10" t="s">
        <v>4</v>
      </c>
    </row>
    <row r="84" customFormat="false" ht="14.25" hidden="false" customHeight="false" outlineLevel="0" collapsed="false">
      <c r="A84" s="0" t="s">
        <v>64</v>
      </c>
      <c r="B84" s="0" t="s">
        <v>55</v>
      </c>
      <c r="C84" s="0" t="s">
        <v>79</v>
      </c>
      <c r="D84" s="0" t="n">
        <v>2038</v>
      </c>
      <c r="E84" s="5" t="n">
        <v>237.80753789</v>
      </c>
      <c r="F84" s="5" t="n">
        <v>0</v>
      </c>
      <c r="G84" s="5" t="n">
        <v>0</v>
      </c>
      <c r="H84" s="5" t="n">
        <v>0</v>
      </c>
      <c r="I84" s="5" t="n">
        <v>237.80753789</v>
      </c>
      <c r="J84" s="10" t="s">
        <v>4</v>
      </c>
    </row>
    <row r="85" customFormat="false" ht="14.25" hidden="false" customHeight="false" outlineLevel="0" collapsed="false">
      <c r="A85" s="0" t="s">
        <v>64</v>
      </c>
      <c r="B85" s="0" t="s">
        <v>55</v>
      </c>
      <c r="C85" s="0" t="s">
        <v>79</v>
      </c>
      <c r="D85" s="0" t="n">
        <v>2039</v>
      </c>
      <c r="E85" s="5" t="n">
        <v>238.35614884</v>
      </c>
      <c r="F85" s="5" t="n">
        <v>0</v>
      </c>
      <c r="G85" s="5" t="n">
        <v>0</v>
      </c>
      <c r="H85" s="5" t="n">
        <v>0</v>
      </c>
      <c r="I85" s="5" t="n">
        <v>238.35614884</v>
      </c>
      <c r="J85" s="10" t="s">
        <v>4</v>
      </c>
    </row>
    <row r="86" customFormat="false" ht="14.25" hidden="false" customHeight="false" outlineLevel="0" collapsed="false">
      <c r="A86" s="0" t="s">
        <v>64</v>
      </c>
      <c r="B86" s="0" t="s">
        <v>55</v>
      </c>
      <c r="C86" s="0" t="s">
        <v>79</v>
      </c>
      <c r="D86" s="0" t="n">
        <v>2040</v>
      </c>
      <c r="E86" s="5" t="n">
        <v>238.9862568</v>
      </c>
      <c r="F86" s="5" t="n">
        <v>0</v>
      </c>
      <c r="G86" s="5" t="n">
        <v>0</v>
      </c>
      <c r="H86" s="5" t="n">
        <v>0</v>
      </c>
      <c r="I86" s="5" t="n">
        <v>238.9862568</v>
      </c>
      <c r="J86" s="10" t="s">
        <v>4</v>
      </c>
    </row>
    <row r="87" customFormat="false" ht="14.25" hidden="false" customHeight="false" outlineLevel="0" collapsed="false">
      <c r="A87" s="0" t="s">
        <v>64</v>
      </c>
      <c r="B87" s="0" t="s">
        <v>55</v>
      </c>
      <c r="C87" s="0" t="s">
        <v>84</v>
      </c>
      <c r="D87" s="0" t="n">
        <v>2024</v>
      </c>
      <c r="E87" s="5" t="n">
        <v>9.27906792224849</v>
      </c>
      <c r="F87" s="5" t="n">
        <v>0</v>
      </c>
      <c r="G87" s="5" t="n">
        <v>0</v>
      </c>
      <c r="H87" s="5" t="n">
        <v>0</v>
      </c>
      <c r="I87" s="5" t="n">
        <v>9.27906792224849</v>
      </c>
      <c r="J87" s="10" t="s">
        <v>4</v>
      </c>
    </row>
    <row r="88" customFormat="false" ht="14.25" hidden="false" customHeight="false" outlineLevel="0" collapsed="false">
      <c r="A88" s="0" t="s">
        <v>64</v>
      </c>
      <c r="B88" s="0" t="s">
        <v>55</v>
      </c>
      <c r="C88" s="0" t="s">
        <v>84</v>
      </c>
      <c r="D88" s="0" t="n">
        <v>2025</v>
      </c>
      <c r="E88" s="5" t="n">
        <v>9.99687866058994</v>
      </c>
      <c r="F88" s="5" t="n">
        <v>0</v>
      </c>
      <c r="G88" s="5" t="n">
        <v>0</v>
      </c>
      <c r="H88" s="5" t="n">
        <v>0</v>
      </c>
      <c r="I88" s="5" t="n">
        <v>9.99687866058994</v>
      </c>
      <c r="J88" s="10" t="s">
        <v>4</v>
      </c>
    </row>
    <row r="89" customFormat="false" ht="14.25" hidden="false" customHeight="false" outlineLevel="0" collapsed="false">
      <c r="A89" s="0" t="s">
        <v>64</v>
      </c>
      <c r="B89" s="0" t="s">
        <v>55</v>
      </c>
      <c r="C89" s="0" t="s">
        <v>84</v>
      </c>
      <c r="D89" s="0" t="n">
        <v>2026</v>
      </c>
      <c r="E89" s="5" t="n">
        <v>11.1588296605486</v>
      </c>
      <c r="F89" s="5" t="n">
        <v>0</v>
      </c>
      <c r="G89" s="5" t="n">
        <v>0</v>
      </c>
      <c r="H89" s="5" t="n">
        <v>0</v>
      </c>
      <c r="I89" s="5" t="n">
        <v>11.1588296605486</v>
      </c>
      <c r="J89" s="10" t="s">
        <v>4</v>
      </c>
    </row>
    <row r="90" customFormat="false" ht="14.25" hidden="false" customHeight="false" outlineLevel="0" collapsed="false">
      <c r="A90" s="0" t="s">
        <v>64</v>
      </c>
      <c r="B90" s="0" t="s">
        <v>55</v>
      </c>
      <c r="C90" s="0" t="s">
        <v>84</v>
      </c>
      <c r="D90" s="0" t="n">
        <v>2027</v>
      </c>
      <c r="E90" s="5" t="n">
        <v>12.8246979452936</v>
      </c>
      <c r="F90" s="5" t="n">
        <v>0</v>
      </c>
      <c r="G90" s="5" t="n">
        <v>0</v>
      </c>
      <c r="H90" s="5" t="n">
        <v>0</v>
      </c>
      <c r="I90" s="5" t="n">
        <v>12.8246979452936</v>
      </c>
      <c r="J90" s="10" t="s">
        <v>4</v>
      </c>
    </row>
    <row r="91" customFormat="false" ht="14.25" hidden="false" customHeight="false" outlineLevel="0" collapsed="false">
      <c r="A91" s="0" t="s">
        <v>64</v>
      </c>
      <c r="B91" s="0" t="s">
        <v>55</v>
      </c>
      <c r="C91" s="0" t="s">
        <v>84</v>
      </c>
      <c r="D91" s="0" t="n">
        <v>2028</v>
      </c>
      <c r="E91" s="5" t="n">
        <v>14.9547799233039</v>
      </c>
      <c r="F91" s="5" t="n">
        <v>0</v>
      </c>
      <c r="G91" s="5" t="n">
        <v>0</v>
      </c>
      <c r="H91" s="5" t="n">
        <v>0</v>
      </c>
      <c r="I91" s="5" t="n">
        <v>14.9547799233039</v>
      </c>
      <c r="J91" s="10" t="s">
        <v>4</v>
      </c>
    </row>
    <row r="92" customFormat="false" ht="14.25" hidden="false" customHeight="false" outlineLevel="0" collapsed="false">
      <c r="A92" s="0" t="s">
        <v>64</v>
      </c>
      <c r="B92" s="0" t="s">
        <v>55</v>
      </c>
      <c r="C92" s="0" t="s">
        <v>84</v>
      </c>
      <c r="D92" s="0" t="n">
        <v>2029</v>
      </c>
      <c r="E92" s="5" t="n">
        <v>17.5331199884351</v>
      </c>
      <c r="F92" s="5" t="n">
        <v>0</v>
      </c>
      <c r="G92" s="5" t="n">
        <v>0</v>
      </c>
      <c r="H92" s="5" t="n">
        <v>0</v>
      </c>
      <c r="I92" s="5" t="n">
        <v>17.5331199884351</v>
      </c>
      <c r="J92" s="10" t="s">
        <v>4</v>
      </c>
    </row>
    <row r="93" customFormat="false" ht="14.25" hidden="false" customHeight="false" outlineLevel="0" collapsed="false">
      <c r="A93" s="0" t="s">
        <v>64</v>
      </c>
      <c r="B93" s="0" t="s">
        <v>55</v>
      </c>
      <c r="C93" s="0" t="s">
        <v>84</v>
      </c>
      <c r="D93" s="0" t="n">
        <v>2030</v>
      </c>
      <c r="E93" s="5" t="n">
        <v>20.7149897772202</v>
      </c>
      <c r="F93" s="5" t="n">
        <v>0</v>
      </c>
      <c r="G93" s="5" t="n">
        <v>0</v>
      </c>
      <c r="H93" s="5" t="n">
        <v>0</v>
      </c>
      <c r="I93" s="5" t="n">
        <v>20.7149897772202</v>
      </c>
      <c r="J93" s="10" t="s">
        <v>4</v>
      </c>
    </row>
    <row r="94" customFormat="false" ht="14.25" hidden="false" customHeight="false" outlineLevel="0" collapsed="false">
      <c r="A94" s="0" t="s">
        <v>64</v>
      </c>
      <c r="B94" s="0" t="s">
        <v>55</v>
      </c>
      <c r="C94" s="0" t="s">
        <v>84</v>
      </c>
      <c r="D94" s="0" t="n">
        <v>2031</v>
      </c>
      <c r="E94" s="5" t="n">
        <v>24.2241716023306</v>
      </c>
      <c r="F94" s="5" t="n">
        <v>0</v>
      </c>
      <c r="G94" s="5" t="n">
        <v>0</v>
      </c>
      <c r="H94" s="5" t="n">
        <v>0</v>
      </c>
      <c r="I94" s="5" t="n">
        <v>24.2241716023306</v>
      </c>
      <c r="J94" s="10" t="s">
        <v>4</v>
      </c>
    </row>
    <row r="95" customFormat="false" ht="14.25" hidden="false" customHeight="false" outlineLevel="0" collapsed="false">
      <c r="A95" s="0" t="s">
        <v>64</v>
      </c>
      <c r="B95" s="0" t="s">
        <v>55</v>
      </c>
      <c r="C95" s="0" t="s">
        <v>84</v>
      </c>
      <c r="D95" s="0" t="n">
        <v>2032</v>
      </c>
      <c r="E95" s="5" t="n">
        <v>28.1058593128524</v>
      </c>
      <c r="F95" s="5" t="n">
        <v>0</v>
      </c>
      <c r="G95" s="5" t="n">
        <v>0</v>
      </c>
      <c r="H95" s="5" t="n">
        <v>0</v>
      </c>
      <c r="I95" s="5" t="n">
        <v>28.1058593128524</v>
      </c>
      <c r="J95" s="10" t="s">
        <v>4</v>
      </c>
    </row>
    <row r="96" customFormat="false" ht="14.25" hidden="false" customHeight="false" outlineLevel="0" collapsed="false">
      <c r="A96" s="0" t="s">
        <v>64</v>
      </c>
      <c r="B96" s="0" t="s">
        <v>55</v>
      </c>
      <c r="C96" s="0" t="s">
        <v>84</v>
      </c>
      <c r="D96" s="0" t="n">
        <v>2033</v>
      </c>
      <c r="E96" s="5" t="n">
        <v>32.5681108035686</v>
      </c>
      <c r="F96" s="5" t="n">
        <v>0</v>
      </c>
      <c r="G96" s="5" t="n">
        <v>0</v>
      </c>
      <c r="H96" s="5" t="n">
        <v>0</v>
      </c>
      <c r="I96" s="5" t="n">
        <v>32.5681108035686</v>
      </c>
      <c r="J96" s="10" t="s">
        <v>4</v>
      </c>
    </row>
    <row r="97" customFormat="false" ht="14.25" hidden="false" customHeight="false" outlineLevel="0" collapsed="false">
      <c r="A97" s="0" t="s">
        <v>64</v>
      </c>
      <c r="B97" s="0" t="s">
        <v>55</v>
      </c>
      <c r="C97" s="0" t="s">
        <v>84</v>
      </c>
      <c r="D97" s="0" t="n">
        <v>2034</v>
      </c>
      <c r="E97" s="5" t="n">
        <v>37.1324057156463</v>
      </c>
      <c r="F97" s="5" t="n">
        <v>0</v>
      </c>
      <c r="G97" s="5" t="n">
        <v>0</v>
      </c>
      <c r="H97" s="5" t="n">
        <v>0</v>
      </c>
      <c r="I97" s="5" t="n">
        <v>37.1324057156463</v>
      </c>
      <c r="J97" s="10" t="s">
        <v>4</v>
      </c>
    </row>
    <row r="98" customFormat="false" ht="14.25" hidden="false" customHeight="false" outlineLevel="0" collapsed="false">
      <c r="A98" s="0" t="s">
        <v>64</v>
      </c>
      <c r="B98" s="0" t="s">
        <v>55</v>
      </c>
      <c r="C98" s="0" t="s">
        <v>84</v>
      </c>
      <c r="D98" s="0" t="n">
        <v>2035</v>
      </c>
      <c r="E98" s="5" t="n">
        <v>42.393288162145</v>
      </c>
      <c r="F98" s="5" t="n">
        <v>0</v>
      </c>
      <c r="G98" s="5" t="n">
        <v>0</v>
      </c>
      <c r="H98" s="5" t="n">
        <v>0</v>
      </c>
      <c r="I98" s="5" t="n">
        <v>42.393288162145</v>
      </c>
      <c r="J98" s="10" t="s">
        <v>4</v>
      </c>
    </row>
    <row r="99" customFormat="false" ht="14.25" hidden="false" customHeight="false" outlineLevel="0" collapsed="false">
      <c r="A99" s="0" t="s">
        <v>64</v>
      </c>
      <c r="B99" s="0" t="s">
        <v>55</v>
      </c>
      <c r="C99" s="0" t="s">
        <v>84</v>
      </c>
      <c r="D99" s="0" t="n">
        <v>2036</v>
      </c>
      <c r="E99" s="5" t="n">
        <v>47.2718239978055</v>
      </c>
      <c r="F99" s="5" t="n">
        <v>0</v>
      </c>
      <c r="G99" s="5" t="n">
        <v>0</v>
      </c>
      <c r="H99" s="5" t="n">
        <v>0</v>
      </c>
      <c r="I99" s="5" t="n">
        <v>47.2718239978055</v>
      </c>
      <c r="J99" s="10" t="s">
        <v>4</v>
      </c>
    </row>
    <row r="100" customFormat="false" ht="14.25" hidden="false" customHeight="false" outlineLevel="0" collapsed="false">
      <c r="A100" s="0" t="s">
        <v>64</v>
      </c>
      <c r="B100" s="0" t="s">
        <v>55</v>
      </c>
      <c r="C100" s="0" t="s">
        <v>84</v>
      </c>
      <c r="D100" s="0" t="n">
        <v>2037</v>
      </c>
      <c r="E100" s="5" t="n">
        <v>52.049974183035</v>
      </c>
      <c r="F100" s="5" t="n">
        <v>0</v>
      </c>
      <c r="G100" s="5" t="n">
        <v>0</v>
      </c>
      <c r="H100" s="5" t="n">
        <v>0</v>
      </c>
      <c r="I100" s="5" t="n">
        <v>52.049974183035</v>
      </c>
      <c r="J100" s="10" t="s">
        <v>4</v>
      </c>
    </row>
    <row r="101" customFormat="false" ht="14.25" hidden="false" customHeight="false" outlineLevel="0" collapsed="false">
      <c r="A101" s="0" t="s">
        <v>64</v>
      </c>
      <c r="B101" s="0" t="s">
        <v>55</v>
      </c>
      <c r="C101" s="0" t="s">
        <v>84</v>
      </c>
      <c r="D101" s="0" t="n">
        <v>2038</v>
      </c>
      <c r="E101" s="5" t="n">
        <v>56.7534942464525</v>
      </c>
      <c r="F101" s="5" t="n">
        <v>0</v>
      </c>
      <c r="G101" s="5" t="n">
        <v>0</v>
      </c>
      <c r="H101" s="5" t="n">
        <v>0</v>
      </c>
      <c r="I101" s="5" t="n">
        <v>56.7534942464525</v>
      </c>
      <c r="J101" s="10" t="s">
        <v>4</v>
      </c>
    </row>
    <row r="102" customFormat="false" ht="14.25" hidden="false" customHeight="false" outlineLevel="0" collapsed="false">
      <c r="A102" s="0" t="s">
        <v>64</v>
      </c>
      <c r="B102" s="0" t="s">
        <v>55</v>
      </c>
      <c r="C102" s="0" t="s">
        <v>84</v>
      </c>
      <c r="D102" s="0" t="n">
        <v>2039</v>
      </c>
      <c r="E102" s="5" t="n">
        <v>61.9412155264349</v>
      </c>
      <c r="F102" s="5" t="n">
        <v>0</v>
      </c>
      <c r="G102" s="5" t="n">
        <v>0</v>
      </c>
      <c r="H102" s="5" t="n">
        <v>0</v>
      </c>
      <c r="I102" s="5" t="n">
        <v>61.9412155264349</v>
      </c>
      <c r="J102" s="10" t="s">
        <v>4</v>
      </c>
    </row>
    <row r="103" customFormat="false" ht="14.25" hidden="false" customHeight="false" outlineLevel="0" collapsed="false">
      <c r="A103" s="0" t="s">
        <v>64</v>
      </c>
      <c r="B103" s="0" t="s">
        <v>55</v>
      </c>
      <c r="C103" s="0" t="s">
        <v>84</v>
      </c>
      <c r="D103" s="0" t="n">
        <v>2040</v>
      </c>
      <c r="E103" s="5" t="n">
        <v>67.6801629235716</v>
      </c>
      <c r="F103" s="5" t="n">
        <v>0</v>
      </c>
      <c r="G103" s="5" t="n">
        <v>0</v>
      </c>
      <c r="H103" s="5" t="n">
        <v>0</v>
      </c>
      <c r="I103" s="5" t="n">
        <v>67.6801629235716</v>
      </c>
      <c r="J103" s="10" t="s">
        <v>4</v>
      </c>
    </row>
    <row r="104" customFormat="false" ht="14.25" hidden="false" customHeight="false" outlineLevel="0" collapsed="false">
      <c r="A104" s="0" t="s">
        <v>93</v>
      </c>
      <c r="B104" s="0" t="s">
        <v>42</v>
      </c>
      <c r="C104" s="0" t="s">
        <v>65</v>
      </c>
      <c r="D104" s="0" t="n">
        <v>2024</v>
      </c>
      <c r="E104" s="5" t="n">
        <v>253.286605826631</v>
      </c>
      <c r="F104" s="5" t="n">
        <v>0</v>
      </c>
      <c r="G104" s="5" t="n">
        <v>0</v>
      </c>
      <c r="H104" s="5" t="n">
        <v>0</v>
      </c>
      <c r="I104" s="5" t="n">
        <v>253.286605826631</v>
      </c>
      <c r="J104" s="10" t="s">
        <v>4</v>
      </c>
    </row>
    <row r="105" customFormat="false" ht="14.25" hidden="false" customHeight="false" outlineLevel="0" collapsed="false">
      <c r="A105" s="0" t="s">
        <v>93</v>
      </c>
      <c r="B105" s="0" t="s">
        <v>42</v>
      </c>
      <c r="C105" s="0" t="s">
        <v>65</v>
      </c>
      <c r="D105" s="0" t="n">
        <v>2025</v>
      </c>
      <c r="E105" s="5" t="n">
        <v>254.892521674955</v>
      </c>
      <c r="F105" s="5" t="n">
        <v>0</v>
      </c>
      <c r="G105" s="5" t="n">
        <v>0</v>
      </c>
      <c r="H105" s="5" t="n">
        <v>0</v>
      </c>
      <c r="I105" s="5" t="n">
        <v>254.892521674955</v>
      </c>
      <c r="J105" s="10" t="s">
        <v>4</v>
      </c>
    </row>
    <row r="106" customFormat="false" ht="14.25" hidden="false" customHeight="false" outlineLevel="0" collapsed="false">
      <c r="A106" s="0" t="s">
        <v>93</v>
      </c>
      <c r="B106" s="0" t="s">
        <v>42</v>
      </c>
      <c r="C106" s="0" t="s">
        <v>65</v>
      </c>
      <c r="D106" s="0" t="n">
        <v>2026</v>
      </c>
      <c r="E106" s="5" t="n">
        <v>256.729964808558</v>
      </c>
      <c r="F106" s="5" t="n">
        <v>0</v>
      </c>
      <c r="G106" s="5" t="n">
        <v>0</v>
      </c>
      <c r="H106" s="5" t="n">
        <v>0</v>
      </c>
      <c r="I106" s="5" t="n">
        <v>256.729964808558</v>
      </c>
      <c r="J106" s="10" t="s">
        <v>4</v>
      </c>
    </row>
    <row r="107" customFormat="false" ht="14.25" hidden="false" customHeight="false" outlineLevel="0" collapsed="false">
      <c r="A107" s="0" t="s">
        <v>93</v>
      </c>
      <c r="B107" s="0" t="s">
        <v>42</v>
      </c>
      <c r="C107" s="0" t="s">
        <v>65</v>
      </c>
      <c r="D107" s="0" t="n">
        <v>2027</v>
      </c>
      <c r="E107" s="5" t="n">
        <v>258.355990092611</v>
      </c>
      <c r="F107" s="5" t="n">
        <v>0</v>
      </c>
      <c r="G107" s="5" t="n">
        <v>0</v>
      </c>
      <c r="H107" s="5" t="n">
        <v>0</v>
      </c>
      <c r="I107" s="5" t="n">
        <v>258.355990092611</v>
      </c>
      <c r="J107" s="10" t="s">
        <v>4</v>
      </c>
    </row>
    <row r="108" customFormat="false" ht="14.25" hidden="false" customHeight="false" outlineLevel="0" collapsed="false">
      <c r="A108" s="0" t="s">
        <v>93</v>
      </c>
      <c r="B108" s="0" t="s">
        <v>42</v>
      </c>
      <c r="C108" s="0" t="s">
        <v>65</v>
      </c>
      <c r="D108" s="0" t="n">
        <v>2028</v>
      </c>
      <c r="E108" s="5" t="n">
        <v>260.131618376652</v>
      </c>
      <c r="F108" s="5" t="n">
        <v>0</v>
      </c>
      <c r="G108" s="5" t="n">
        <v>0</v>
      </c>
      <c r="H108" s="5" t="n">
        <v>0</v>
      </c>
      <c r="I108" s="5" t="n">
        <v>260.131618376652</v>
      </c>
      <c r="J108" s="10" t="s">
        <v>4</v>
      </c>
    </row>
    <row r="109" customFormat="false" ht="14.25" hidden="false" customHeight="false" outlineLevel="0" collapsed="false">
      <c r="A109" s="0" t="s">
        <v>93</v>
      </c>
      <c r="B109" s="0" t="s">
        <v>42</v>
      </c>
      <c r="C109" s="0" t="s">
        <v>65</v>
      </c>
      <c r="D109" s="0" t="n">
        <v>2029</v>
      </c>
      <c r="E109" s="5" t="n">
        <v>261.96653793313</v>
      </c>
      <c r="F109" s="5" t="n">
        <v>0</v>
      </c>
      <c r="G109" s="5" t="n">
        <v>0</v>
      </c>
      <c r="H109" s="5" t="n">
        <v>0</v>
      </c>
      <c r="I109" s="5" t="n">
        <v>261.96653793313</v>
      </c>
      <c r="J109" s="10" t="s">
        <v>4</v>
      </c>
    </row>
    <row r="110" customFormat="false" ht="14.25" hidden="false" customHeight="false" outlineLevel="0" collapsed="false">
      <c r="A110" s="0" t="s">
        <v>93</v>
      </c>
      <c r="B110" s="0" t="s">
        <v>42</v>
      </c>
      <c r="C110" s="0" t="s">
        <v>65</v>
      </c>
      <c r="D110" s="0" t="n">
        <v>2030</v>
      </c>
      <c r="E110" s="5" t="n">
        <v>267.746917460802</v>
      </c>
      <c r="F110" s="5" t="n">
        <v>0</v>
      </c>
      <c r="G110" s="5" t="n">
        <v>0</v>
      </c>
      <c r="H110" s="5" t="n">
        <v>0</v>
      </c>
      <c r="I110" s="5" t="n">
        <v>267.746917460802</v>
      </c>
      <c r="J110" s="10" t="s">
        <v>4</v>
      </c>
    </row>
    <row r="111" customFormat="false" ht="14.25" hidden="false" customHeight="false" outlineLevel="0" collapsed="false">
      <c r="A111" s="0" t="s">
        <v>93</v>
      </c>
      <c r="B111" s="0" t="s">
        <v>42</v>
      </c>
      <c r="C111" s="0" t="s">
        <v>65</v>
      </c>
      <c r="D111" s="0" t="n">
        <v>2031</v>
      </c>
      <c r="E111" s="5" t="n">
        <v>270.509276840777</v>
      </c>
      <c r="F111" s="5" t="n">
        <v>0</v>
      </c>
      <c r="G111" s="5" t="n">
        <v>0</v>
      </c>
      <c r="H111" s="5" t="n">
        <v>0</v>
      </c>
      <c r="I111" s="5" t="n">
        <v>270.509276840777</v>
      </c>
      <c r="J111" s="10" t="s">
        <v>4</v>
      </c>
    </row>
    <row r="112" customFormat="false" ht="14.25" hidden="false" customHeight="false" outlineLevel="0" collapsed="false">
      <c r="A112" s="0" t="s">
        <v>93</v>
      </c>
      <c r="B112" s="0" t="s">
        <v>42</v>
      </c>
      <c r="C112" s="0" t="s">
        <v>65</v>
      </c>
      <c r="D112" s="0" t="n">
        <v>2032</v>
      </c>
      <c r="E112" s="5" t="n">
        <v>272.714939618659</v>
      </c>
      <c r="F112" s="5" t="n">
        <v>0</v>
      </c>
      <c r="G112" s="5" t="n">
        <v>0</v>
      </c>
      <c r="H112" s="5" t="n">
        <v>0</v>
      </c>
      <c r="I112" s="5" t="n">
        <v>272.714939618659</v>
      </c>
      <c r="J112" s="10" t="s">
        <v>4</v>
      </c>
    </row>
    <row r="113" customFormat="false" ht="14.25" hidden="false" customHeight="false" outlineLevel="0" collapsed="false">
      <c r="A113" s="0" t="s">
        <v>93</v>
      </c>
      <c r="B113" s="0" t="s">
        <v>42</v>
      </c>
      <c r="C113" s="0" t="s">
        <v>65</v>
      </c>
      <c r="D113" s="0" t="n">
        <v>2033</v>
      </c>
      <c r="E113" s="5" t="n">
        <v>275.54347079606</v>
      </c>
      <c r="F113" s="5" t="n">
        <v>0</v>
      </c>
      <c r="G113" s="5" t="n">
        <v>0</v>
      </c>
      <c r="H113" s="5" t="n">
        <v>0</v>
      </c>
      <c r="I113" s="5" t="n">
        <v>275.54347079606</v>
      </c>
      <c r="J113" s="10" t="s">
        <v>4</v>
      </c>
    </row>
    <row r="114" customFormat="false" ht="14.25" hidden="false" customHeight="false" outlineLevel="0" collapsed="false">
      <c r="A114" s="0" t="s">
        <v>93</v>
      </c>
      <c r="B114" s="0" t="s">
        <v>42</v>
      </c>
      <c r="C114" s="0" t="s">
        <v>65</v>
      </c>
      <c r="D114" s="0" t="n">
        <v>2034</v>
      </c>
      <c r="E114" s="5" t="n">
        <v>278.724426337072</v>
      </c>
      <c r="F114" s="5" t="n">
        <v>0</v>
      </c>
      <c r="G114" s="5" t="n">
        <v>0</v>
      </c>
      <c r="H114" s="5" t="n">
        <v>0</v>
      </c>
      <c r="I114" s="5" t="n">
        <v>278.724426337072</v>
      </c>
      <c r="J114" s="10" t="s">
        <v>4</v>
      </c>
    </row>
    <row r="115" customFormat="false" ht="14.25" hidden="false" customHeight="false" outlineLevel="0" collapsed="false">
      <c r="A115" s="0" t="s">
        <v>93</v>
      </c>
      <c r="B115" s="0" t="s">
        <v>42</v>
      </c>
      <c r="C115" s="0" t="s">
        <v>65</v>
      </c>
      <c r="D115" s="0" t="n">
        <v>2035</v>
      </c>
      <c r="E115" s="5" t="n">
        <v>282.267288990313</v>
      </c>
      <c r="F115" s="5" t="n">
        <v>0</v>
      </c>
      <c r="G115" s="5" t="n">
        <v>0</v>
      </c>
      <c r="H115" s="5" t="n">
        <v>0</v>
      </c>
      <c r="I115" s="5" t="n">
        <v>282.267288990313</v>
      </c>
      <c r="J115" s="10" t="s">
        <v>4</v>
      </c>
    </row>
    <row r="116" customFormat="false" ht="14.25" hidden="false" customHeight="false" outlineLevel="0" collapsed="false">
      <c r="A116" s="0" t="s">
        <v>93</v>
      </c>
      <c r="B116" s="0" t="s">
        <v>42</v>
      </c>
      <c r="C116" s="0" t="s">
        <v>65</v>
      </c>
      <c r="D116" s="0" t="n">
        <v>2036</v>
      </c>
      <c r="E116" s="5" t="n">
        <v>284.986553340939</v>
      </c>
      <c r="F116" s="5" t="n">
        <v>0</v>
      </c>
      <c r="G116" s="5" t="n">
        <v>0</v>
      </c>
      <c r="H116" s="5" t="n">
        <v>0</v>
      </c>
      <c r="I116" s="5" t="n">
        <v>284.986553340939</v>
      </c>
      <c r="J116" s="10" t="s">
        <v>4</v>
      </c>
    </row>
    <row r="117" customFormat="false" ht="14.25" hidden="false" customHeight="false" outlineLevel="0" collapsed="false">
      <c r="A117" s="0" t="s">
        <v>93</v>
      </c>
      <c r="B117" s="0" t="s">
        <v>42</v>
      </c>
      <c r="C117" s="0" t="s">
        <v>65</v>
      </c>
      <c r="D117" s="0" t="n">
        <v>2037</v>
      </c>
      <c r="E117" s="5" t="n">
        <v>287.557817524628</v>
      </c>
      <c r="F117" s="5" t="n">
        <v>0</v>
      </c>
      <c r="G117" s="5" t="n">
        <v>0</v>
      </c>
      <c r="H117" s="5" t="n">
        <v>0</v>
      </c>
      <c r="I117" s="5" t="n">
        <v>287.557817524628</v>
      </c>
      <c r="J117" s="10" t="s">
        <v>4</v>
      </c>
    </row>
    <row r="118" customFormat="false" ht="14.25" hidden="false" customHeight="false" outlineLevel="0" collapsed="false">
      <c r="A118" s="0" t="s">
        <v>93</v>
      </c>
      <c r="B118" s="0" t="s">
        <v>42</v>
      </c>
      <c r="C118" s="0" t="s">
        <v>65</v>
      </c>
      <c r="D118" s="0" t="n">
        <v>2038</v>
      </c>
      <c r="E118" s="5" t="n">
        <v>290.179137789113</v>
      </c>
      <c r="F118" s="5" t="n">
        <v>0</v>
      </c>
      <c r="G118" s="5" t="n">
        <v>0</v>
      </c>
      <c r="H118" s="5" t="n">
        <v>0</v>
      </c>
      <c r="I118" s="5" t="n">
        <v>290.179137789113</v>
      </c>
      <c r="J118" s="10" t="s">
        <v>4</v>
      </c>
    </row>
    <row r="119" customFormat="false" ht="14.25" hidden="false" customHeight="false" outlineLevel="0" collapsed="false">
      <c r="A119" s="0" t="s">
        <v>93</v>
      </c>
      <c r="B119" s="0" t="s">
        <v>42</v>
      </c>
      <c r="C119" s="0" t="s">
        <v>65</v>
      </c>
      <c r="D119" s="0" t="n">
        <v>2039</v>
      </c>
      <c r="E119" s="5" t="n">
        <v>291.864259650544</v>
      </c>
      <c r="F119" s="5" t="n">
        <v>0</v>
      </c>
      <c r="G119" s="5" t="n">
        <v>0</v>
      </c>
      <c r="H119" s="5" t="n">
        <v>0</v>
      </c>
      <c r="I119" s="5" t="n">
        <v>291.864259650544</v>
      </c>
      <c r="J119" s="10" t="s">
        <v>4</v>
      </c>
    </row>
    <row r="120" customFormat="false" ht="14.25" hidden="false" customHeight="false" outlineLevel="0" collapsed="false">
      <c r="A120" s="0" t="s">
        <v>93</v>
      </c>
      <c r="B120" s="0" t="s">
        <v>42</v>
      </c>
      <c r="C120" s="0" t="s">
        <v>65</v>
      </c>
      <c r="D120" s="0" t="n">
        <v>2040</v>
      </c>
      <c r="E120" s="5" t="n">
        <v>293.543261454876</v>
      </c>
      <c r="F120" s="5" t="n">
        <v>0</v>
      </c>
      <c r="G120" s="5" t="n">
        <v>0</v>
      </c>
      <c r="H120" s="5" t="n">
        <v>0</v>
      </c>
      <c r="I120" s="5" t="n">
        <v>293.543261454876</v>
      </c>
      <c r="J120" s="10" t="s">
        <v>4</v>
      </c>
    </row>
    <row r="121" customFormat="false" ht="14.25" hidden="false" customHeight="false" outlineLevel="0" collapsed="false">
      <c r="A121" s="0" t="s">
        <v>93</v>
      </c>
      <c r="B121" s="0" t="s">
        <v>42</v>
      </c>
      <c r="C121" s="0" t="s">
        <v>75</v>
      </c>
      <c r="D121" s="0" t="n">
        <v>2024</v>
      </c>
      <c r="E121" s="5" t="n">
        <v>19.99887</v>
      </c>
      <c r="F121" s="5" t="n">
        <v>0</v>
      </c>
      <c r="G121" s="5" t="n">
        <v>0</v>
      </c>
      <c r="H121" s="5" t="n">
        <v>0</v>
      </c>
      <c r="I121" s="5" t="n">
        <v>19.99887</v>
      </c>
      <c r="J121" s="10" t="s">
        <v>4</v>
      </c>
    </row>
    <row r="122" customFormat="false" ht="14.25" hidden="false" customHeight="false" outlineLevel="0" collapsed="false">
      <c r="A122" s="0" t="s">
        <v>93</v>
      </c>
      <c r="B122" s="0" t="s">
        <v>42</v>
      </c>
      <c r="C122" s="0" t="s">
        <v>75</v>
      </c>
      <c r="D122" s="0" t="n">
        <v>2025</v>
      </c>
      <c r="E122" s="5" t="n">
        <v>21.2952441525862</v>
      </c>
      <c r="F122" s="5" t="n">
        <v>0</v>
      </c>
      <c r="G122" s="5" t="n">
        <v>0</v>
      </c>
      <c r="H122" s="5" t="n">
        <v>0</v>
      </c>
      <c r="I122" s="5" t="n">
        <v>21.2952441525862</v>
      </c>
      <c r="J122" s="10" t="s">
        <v>4</v>
      </c>
    </row>
    <row r="123" customFormat="false" ht="14.25" hidden="false" customHeight="false" outlineLevel="0" collapsed="false">
      <c r="A123" s="0" t="s">
        <v>93</v>
      </c>
      <c r="B123" s="0" t="s">
        <v>42</v>
      </c>
      <c r="C123" s="0" t="s">
        <v>75</v>
      </c>
      <c r="D123" s="0" t="n">
        <v>2026</v>
      </c>
      <c r="E123" s="5" t="n">
        <v>24.1367816215722</v>
      </c>
      <c r="F123" s="5" t="n">
        <v>0</v>
      </c>
      <c r="G123" s="5" t="n">
        <v>0</v>
      </c>
      <c r="H123" s="5" t="n">
        <v>0</v>
      </c>
      <c r="I123" s="5" t="n">
        <v>24.1367816215722</v>
      </c>
      <c r="J123" s="10" t="s">
        <v>4</v>
      </c>
    </row>
    <row r="124" customFormat="false" ht="14.25" hidden="false" customHeight="false" outlineLevel="0" collapsed="false">
      <c r="A124" s="0" t="s">
        <v>93</v>
      </c>
      <c r="B124" s="0" t="s">
        <v>42</v>
      </c>
      <c r="C124" s="0" t="s">
        <v>75</v>
      </c>
      <c r="D124" s="0" t="n">
        <v>2027</v>
      </c>
      <c r="E124" s="5" t="n">
        <v>27.2017155652529</v>
      </c>
      <c r="F124" s="5" t="n">
        <v>0</v>
      </c>
      <c r="G124" s="5" t="n">
        <v>0</v>
      </c>
      <c r="H124" s="5" t="n">
        <v>0</v>
      </c>
      <c r="I124" s="5" t="n">
        <v>27.2017155652529</v>
      </c>
      <c r="J124" s="10" t="s">
        <v>4</v>
      </c>
    </row>
    <row r="125" customFormat="false" ht="14.25" hidden="false" customHeight="false" outlineLevel="0" collapsed="false">
      <c r="A125" s="0" t="s">
        <v>93</v>
      </c>
      <c r="B125" s="0" t="s">
        <v>42</v>
      </c>
      <c r="C125" s="0" t="s">
        <v>75</v>
      </c>
      <c r="D125" s="0" t="n">
        <v>2028</v>
      </c>
      <c r="E125" s="5" t="n">
        <v>30.6459503973836</v>
      </c>
      <c r="F125" s="5" t="n">
        <v>0</v>
      </c>
      <c r="G125" s="5" t="n">
        <v>0</v>
      </c>
      <c r="H125" s="5" t="n">
        <v>0</v>
      </c>
      <c r="I125" s="5" t="n">
        <v>30.6459503973836</v>
      </c>
      <c r="J125" s="10" t="s">
        <v>4</v>
      </c>
    </row>
    <row r="126" customFormat="false" ht="14.25" hidden="false" customHeight="false" outlineLevel="0" collapsed="false">
      <c r="A126" s="0" t="s">
        <v>93</v>
      </c>
      <c r="B126" s="0" t="s">
        <v>42</v>
      </c>
      <c r="C126" s="0" t="s">
        <v>75</v>
      </c>
      <c r="D126" s="0" t="n">
        <v>2029</v>
      </c>
      <c r="E126" s="5" t="n">
        <v>33.8332319287243</v>
      </c>
      <c r="F126" s="5" t="n">
        <v>0</v>
      </c>
      <c r="G126" s="5" t="n">
        <v>0</v>
      </c>
      <c r="H126" s="5" t="n">
        <v>0</v>
      </c>
      <c r="I126" s="5" t="n">
        <v>33.8332319287243</v>
      </c>
      <c r="J126" s="10" t="s">
        <v>4</v>
      </c>
    </row>
    <row r="127" customFormat="false" ht="14.25" hidden="false" customHeight="false" outlineLevel="0" collapsed="false">
      <c r="A127" s="0" t="s">
        <v>93</v>
      </c>
      <c r="B127" s="0" t="s">
        <v>42</v>
      </c>
      <c r="C127" s="0" t="s">
        <v>75</v>
      </c>
      <c r="D127" s="0" t="n">
        <v>2030</v>
      </c>
      <c r="E127" s="5" t="n">
        <v>36.2033103472311</v>
      </c>
      <c r="F127" s="5" t="n">
        <v>0</v>
      </c>
      <c r="G127" s="5" t="n">
        <v>0</v>
      </c>
      <c r="H127" s="5" t="n">
        <v>0</v>
      </c>
      <c r="I127" s="5" t="n">
        <v>36.2033103472311</v>
      </c>
      <c r="J127" s="10" t="s">
        <v>4</v>
      </c>
    </row>
    <row r="128" customFormat="false" ht="14.25" hidden="false" customHeight="false" outlineLevel="0" collapsed="false">
      <c r="A128" s="0" t="s">
        <v>93</v>
      </c>
      <c r="B128" s="0" t="s">
        <v>42</v>
      </c>
      <c r="C128" s="0" t="s">
        <v>75</v>
      </c>
      <c r="D128" s="0" t="n">
        <v>2031</v>
      </c>
      <c r="E128" s="5" t="n">
        <v>38.5893435555123</v>
      </c>
      <c r="F128" s="5" t="n">
        <v>0</v>
      </c>
      <c r="G128" s="5" t="n">
        <v>0</v>
      </c>
      <c r="H128" s="5" t="n">
        <v>0</v>
      </c>
      <c r="I128" s="5" t="n">
        <v>38.5893435555123</v>
      </c>
      <c r="J128" s="10" t="s">
        <v>4</v>
      </c>
    </row>
    <row r="129" customFormat="false" ht="14.25" hidden="false" customHeight="false" outlineLevel="0" collapsed="false">
      <c r="A129" s="0" t="s">
        <v>93</v>
      </c>
      <c r="B129" s="0" t="s">
        <v>42</v>
      </c>
      <c r="C129" s="0" t="s">
        <v>75</v>
      </c>
      <c r="D129" s="0" t="n">
        <v>2032</v>
      </c>
      <c r="E129" s="5" t="n">
        <v>42.2028041154909</v>
      </c>
      <c r="F129" s="5" t="n">
        <v>0</v>
      </c>
      <c r="G129" s="5" t="n">
        <v>0</v>
      </c>
      <c r="H129" s="5" t="n">
        <v>0</v>
      </c>
      <c r="I129" s="5" t="n">
        <v>42.2028041154909</v>
      </c>
      <c r="J129" s="10" t="s">
        <v>4</v>
      </c>
    </row>
    <row r="130" customFormat="false" ht="14.25" hidden="false" customHeight="false" outlineLevel="0" collapsed="false">
      <c r="A130" s="0" t="s">
        <v>93</v>
      </c>
      <c r="B130" s="0" t="s">
        <v>42</v>
      </c>
      <c r="C130" s="0" t="s">
        <v>75</v>
      </c>
      <c r="D130" s="0" t="n">
        <v>2033</v>
      </c>
      <c r="E130" s="5" t="n">
        <v>45.8028420431457</v>
      </c>
      <c r="F130" s="5" t="n">
        <v>0</v>
      </c>
      <c r="G130" s="5" t="n">
        <v>0</v>
      </c>
      <c r="H130" s="5" t="n">
        <v>0</v>
      </c>
      <c r="I130" s="5" t="n">
        <v>45.8028420431457</v>
      </c>
      <c r="J130" s="10" t="s">
        <v>4</v>
      </c>
    </row>
    <row r="131" customFormat="false" ht="14.25" hidden="false" customHeight="false" outlineLevel="0" collapsed="false">
      <c r="A131" s="0" t="s">
        <v>93</v>
      </c>
      <c r="B131" s="0" t="s">
        <v>42</v>
      </c>
      <c r="C131" s="0" t="s">
        <v>75</v>
      </c>
      <c r="D131" s="0" t="n">
        <v>2034</v>
      </c>
      <c r="E131" s="5" t="n">
        <v>49.2946740879206</v>
      </c>
      <c r="F131" s="5" t="n">
        <v>0</v>
      </c>
      <c r="G131" s="5" t="n">
        <v>0</v>
      </c>
      <c r="H131" s="5" t="n">
        <v>0</v>
      </c>
      <c r="I131" s="5" t="n">
        <v>49.2946740879206</v>
      </c>
      <c r="J131" s="10" t="s">
        <v>4</v>
      </c>
    </row>
    <row r="132" customFormat="false" ht="14.25" hidden="false" customHeight="false" outlineLevel="0" collapsed="false">
      <c r="A132" s="0" t="s">
        <v>93</v>
      </c>
      <c r="B132" s="0" t="s">
        <v>42</v>
      </c>
      <c r="C132" s="0" t="s">
        <v>75</v>
      </c>
      <c r="D132" s="0" t="n">
        <v>2035</v>
      </c>
      <c r="E132" s="5" t="n">
        <v>52.5764890301098</v>
      </c>
      <c r="F132" s="5" t="n">
        <v>0</v>
      </c>
      <c r="G132" s="5" t="n">
        <v>0</v>
      </c>
      <c r="H132" s="5" t="n">
        <v>0</v>
      </c>
      <c r="I132" s="5" t="n">
        <v>52.5764890301098</v>
      </c>
      <c r="J132" s="10" t="s">
        <v>4</v>
      </c>
    </row>
    <row r="133" customFormat="false" ht="14.25" hidden="false" customHeight="false" outlineLevel="0" collapsed="false">
      <c r="A133" s="0" t="s">
        <v>93</v>
      </c>
      <c r="B133" s="0" t="s">
        <v>42</v>
      </c>
      <c r="C133" s="0" t="s">
        <v>75</v>
      </c>
      <c r="D133" s="0" t="n">
        <v>2036</v>
      </c>
      <c r="E133" s="5" t="n">
        <v>55.5438861367149</v>
      </c>
      <c r="F133" s="5" t="n">
        <v>0</v>
      </c>
      <c r="G133" s="5" t="n">
        <v>0</v>
      </c>
      <c r="H133" s="5" t="n">
        <v>0</v>
      </c>
      <c r="I133" s="5" t="n">
        <v>55.5438861367149</v>
      </c>
      <c r="J133" s="10" t="s">
        <v>4</v>
      </c>
    </row>
    <row r="134" customFormat="false" ht="14.25" hidden="false" customHeight="false" outlineLevel="0" collapsed="false">
      <c r="A134" s="0" t="s">
        <v>93</v>
      </c>
      <c r="B134" s="0" t="s">
        <v>42</v>
      </c>
      <c r="C134" s="0" t="s">
        <v>75</v>
      </c>
      <c r="D134" s="0" t="n">
        <v>2037</v>
      </c>
      <c r="E134" s="5" t="n">
        <v>58.0950070554247</v>
      </c>
      <c r="F134" s="5" t="n">
        <v>0</v>
      </c>
      <c r="G134" s="5" t="n">
        <v>0</v>
      </c>
      <c r="H134" s="5" t="n">
        <v>0</v>
      </c>
      <c r="I134" s="5" t="n">
        <v>58.0950070554247</v>
      </c>
      <c r="J134" s="10" t="s">
        <v>4</v>
      </c>
    </row>
    <row r="135" customFormat="false" ht="14.25" hidden="false" customHeight="false" outlineLevel="0" collapsed="false">
      <c r="A135" s="0" t="s">
        <v>93</v>
      </c>
      <c r="B135" s="0" t="s">
        <v>42</v>
      </c>
      <c r="C135" s="0" t="s">
        <v>75</v>
      </c>
      <c r="D135" s="0" t="n">
        <v>2038</v>
      </c>
      <c r="E135" s="5" t="n">
        <v>60.1360447600703</v>
      </c>
      <c r="F135" s="5" t="n">
        <v>0</v>
      </c>
      <c r="G135" s="5" t="n">
        <v>0</v>
      </c>
      <c r="H135" s="5" t="n">
        <v>0</v>
      </c>
      <c r="I135" s="5" t="n">
        <v>60.1360447600703</v>
      </c>
      <c r="J135" s="10" t="s">
        <v>4</v>
      </c>
    </row>
    <row r="136" customFormat="false" ht="14.25" hidden="false" customHeight="false" outlineLevel="0" collapsed="false">
      <c r="A136" s="0" t="s">
        <v>93</v>
      </c>
      <c r="B136" s="0" t="s">
        <v>42</v>
      </c>
      <c r="C136" s="0" t="s">
        <v>75</v>
      </c>
      <c r="D136" s="0" t="n">
        <v>2039</v>
      </c>
      <c r="E136" s="5" t="n">
        <v>61.5867415143493</v>
      </c>
      <c r="F136" s="5" t="n">
        <v>0</v>
      </c>
      <c r="G136" s="5" t="n">
        <v>0</v>
      </c>
      <c r="H136" s="5" t="n">
        <v>0</v>
      </c>
      <c r="I136" s="5" t="n">
        <v>61.5867415143493</v>
      </c>
      <c r="J136" s="10" t="s">
        <v>4</v>
      </c>
    </row>
    <row r="137" customFormat="false" ht="14.25" hidden="false" customHeight="false" outlineLevel="0" collapsed="false">
      <c r="A137" s="0" t="s">
        <v>93</v>
      </c>
      <c r="B137" s="0" t="s">
        <v>42</v>
      </c>
      <c r="C137" s="0" t="s">
        <v>75</v>
      </c>
      <c r="D137" s="0" t="n">
        <v>2040</v>
      </c>
      <c r="E137" s="5" t="n">
        <v>62.3854478651585</v>
      </c>
      <c r="F137" s="5" t="n">
        <v>0</v>
      </c>
      <c r="G137" s="5" t="n">
        <v>0</v>
      </c>
      <c r="H137" s="5" t="n">
        <v>0</v>
      </c>
      <c r="I137" s="5" t="n">
        <v>62.3854478651585</v>
      </c>
      <c r="J137" s="10" t="s">
        <v>4</v>
      </c>
    </row>
    <row r="138" customFormat="false" ht="14.25" hidden="false" customHeight="false" outlineLevel="0" collapsed="false">
      <c r="A138" s="0" t="s">
        <v>93</v>
      </c>
      <c r="B138" s="0" t="s">
        <v>42</v>
      </c>
      <c r="C138" s="0" t="s">
        <v>76</v>
      </c>
      <c r="D138" s="0" t="n">
        <v>2024</v>
      </c>
      <c r="E138" s="5" t="n">
        <v>0.33</v>
      </c>
      <c r="F138" s="5" t="n">
        <v>0</v>
      </c>
      <c r="G138" s="5" t="n">
        <v>0</v>
      </c>
      <c r="H138" s="5" t="n">
        <v>0</v>
      </c>
      <c r="I138" s="5" t="n">
        <v>0.33</v>
      </c>
      <c r="J138" s="10" t="s">
        <v>4</v>
      </c>
    </row>
    <row r="139" customFormat="false" ht="14.25" hidden="false" customHeight="false" outlineLevel="0" collapsed="false">
      <c r="A139" s="0" t="s">
        <v>93</v>
      </c>
      <c r="B139" s="0" t="s">
        <v>42</v>
      </c>
      <c r="C139" s="0" t="s">
        <v>76</v>
      </c>
      <c r="D139" s="0" t="n">
        <v>2025</v>
      </c>
      <c r="E139" s="5" t="n">
        <v>0.51</v>
      </c>
      <c r="F139" s="5" t="n">
        <v>0</v>
      </c>
      <c r="G139" s="5" t="n">
        <v>0</v>
      </c>
      <c r="H139" s="5" t="n">
        <v>0</v>
      </c>
      <c r="I139" s="5" t="n">
        <v>0.51</v>
      </c>
      <c r="J139" s="10" t="s">
        <v>4</v>
      </c>
    </row>
    <row r="140" customFormat="false" ht="14.25" hidden="false" customHeight="false" outlineLevel="0" collapsed="false">
      <c r="A140" s="0" t="s">
        <v>93</v>
      </c>
      <c r="B140" s="0" t="s">
        <v>42</v>
      </c>
      <c r="C140" s="0" t="s">
        <v>76</v>
      </c>
      <c r="D140" s="0" t="n">
        <v>2026</v>
      </c>
      <c r="E140" s="5" t="n">
        <v>3.435668</v>
      </c>
      <c r="F140" s="5" t="n">
        <v>0</v>
      </c>
      <c r="G140" s="5" t="n">
        <v>0</v>
      </c>
      <c r="H140" s="5" t="n">
        <v>0</v>
      </c>
      <c r="I140" s="5" t="n">
        <v>3.435668</v>
      </c>
      <c r="J140" s="10" t="s">
        <v>4</v>
      </c>
    </row>
    <row r="141" customFormat="false" ht="14.25" hidden="false" customHeight="false" outlineLevel="0" collapsed="false">
      <c r="A141" s="0" t="s">
        <v>93</v>
      </c>
      <c r="B141" s="0" t="s">
        <v>42</v>
      </c>
      <c r="C141" s="0" t="s">
        <v>76</v>
      </c>
      <c r="D141" s="0" t="n">
        <v>2027</v>
      </c>
      <c r="E141" s="5" t="n">
        <v>6.361337</v>
      </c>
      <c r="F141" s="5" t="n">
        <v>0</v>
      </c>
      <c r="G141" s="5" t="n">
        <v>0</v>
      </c>
      <c r="H141" s="5" t="n">
        <v>0</v>
      </c>
      <c r="I141" s="5" t="n">
        <v>6.361337</v>
      </c>
      <c r="J141" s="10" t="s">
        <v>4</v>
      </c>
    </row>
    <row r="142" customFormat="false" ht="14.25" hidden="false" customHeight="false" outlineLevel="0" collapsed="false">
      <c r="A142" s="0" t="s">
        <v>93</v>
      </c>
      <c r="B142" s="0" t="s">
        <v>42</v>
      </c>
      <c r="C142" s="0" t="s">
        <v>76</v>
      </c>
      <c r="D142" s="0" t="n">
        <v>2028</v>
      </c>
      <c r="E142" s="5" t="n">
        <v>6.996787</v>
      </c>
      <c r="F142" s="5" t="n">
        <v>0</v>
      </c>
      <c r="G142" s="5" t="n">
        <v>0</v>
      </c>
      <c r="H142" s="5" t="n">
        <v>0</v>
      </c>
      <c r="I142" s="5" t="n">
        <v>6.996787</v>
      </c>
      <c r="J142" s="10" t="s">
        <v>4</v>
      </c>
    </row>
    <row r="143" customFormat="false" ht="14.25" hidden="false" customHeight="false" outlineLevel="0" collapsed="false">
      <c r="A143" s="0" t="s">
        <v>93</v>
      </c>
      <c r="B143" s="0" t="s">
        <v>42</v>
      </c>
      <c r="C143" s="0" t="s">
        <v>76</v>
      </c>
      <c r="D143" s="0" t="n">
        <v>2029</v>
      </c>
      <c r="E143" s="5" t="n">
        <v>7.447752</v>
      </c>
      <c r="F143" s="5" t="n">
        <v>0</v>
      </c>
      <c r="G143" s="5" t="n">
        <v>0</v>
      </c>
      <c r="H143" s="5" t="n">
        <v>0</v>
      </c>
      <c r="I143" s="5" t="n">
        <v>7.447752</v>
      </c>
      <c r="J143" s="10" t="s">
        <v>4</v>
      </c>
    </row>
    <row r="144" customFormat="false" ht="14.25" hidden="false" customHeight="false" outlineLevel="0" collapsed="false">
      <c r="A144" s="0" t="s">
        <v>93</v>
      </c>
      <c r="B144" s="0" t="s">
        <v>42</v>
      </c>
      <c r="C144" s="0" t="s">
        <v>76</v>
      </c>
      <c r="D144" s="0" t="n">
        <v>2030</v>
      </c>
      <c r="E144" s="5" t="n">
        <v>5.7159</v>
      </c>
      <c r="F144" s="5" t="n">
        <v>0</v>
      </c>
      <c r="G144" s="5" t="n">
        <v>0</v>
      </c>
      <c r="H144" s="5" t="n">
        <v>0</v>
      </c>
      <c r="I144" s="5" t="n">
        <v>5.7159</v>
      </c>
      <c r="J144" s="10" t="s">
        <v>4</v>
      </c>
    </row>
    <row r="145" customFormat="false" ht="14.25" hidden="false" customHeight="false" outlineLevel="0" collapsed="false">
      <c r="A145" s="0" t="s">
        <v>93</v>
      </c>
      <c r="B145" s="0" t="s">
        <v>42</v>
      </c>
      <c r="C145" s="0" t="s">
        <v>76</v>
      </c>
      <c r="D145" s="0" t="n">
        <v>2031</v>
      </c>
      <c r="E145" s="5" t="n">
        <v>6.606004</v>
      </c>
      <c r="F145" s="5" t="n">
        <v>0</v>
      </c>
      <c r="G145" s="5" t="n">
        <v>0</v>
      </c>
      <c r="H145" s="5" t="n">
        <v>0</v>
      </c>
      <c r="I145" s="5" t="n">
        <v>6.606004</v>
      </c>
      <c r="J145" s="10" t="s">
        <v>4</v>
      </c>
    </row>
    <row r="146" customFormat="false" ht="14.25" hidden="false" customHeight="false" outlineLevel="0" collapsed="false">
      <c r="A146" s="0" t="s">
        <v>93</v>
      </c>
      <c r="B146" s="0" t="s">
        <v>42</v>
      </c>
      <c r="C146" s="0" t="s">
        <v>76</v>
      </c>
      <c r="D146" s="0" t="n">
        <v>2032</v>
      </c>
      <c r="E146" s="5" t="n">
        <v>7.549718</v>
      </c>
      <c r="F146" s="5" t="n">
        <v>0</v>
      </c>
      <c r="G146" s="5" t="n">
        <v>0</v>
      </c>
      <c r="H146" s="5" t="n">
        <v>0</v>
      </c>
      <c r="I146" s="5" t="n">
        <v>7.549718</v>
      </c>
      <c r="J146" s="10" t="s">
        <v>4</v>
      </c>
    </row>
    <row r="147" customFormat="false" ht="14.25" hidden="false" customHeight="false" outlineLevel="0" collapsed="false">
      <c r="A147" s="0" t="s">
        <v>93</v>
      </c>
      <c r="B147" s="0" t="s">
        <v>42</v>
      </c>
      <c r="C147" s="0" t="s">
        <v>76</v>
      </c>
      <c r="D147" s="0" t="n">
        <v>2033</v>
      </c>
      <c r="E147" s="5" t="n">
        <v>8.596714</v>
      </c>
      <c r="F147" s="5" t="n">
        <v>0</v>
      </c>
      <c r="G147" s="5" t="n">
        <v>0</v>
      </c>
      <c r="H147" s="5" t="n">
        <v>0</v>
      </c>
      <c r="I147" s="5" t="n">
        <v>8.596714</v>
      </c>
      <c r="J147" s="10" t="s">
        <v>4</v>
      </c>
    </row>
    <row r="148" customFormat="false" ht="14.25" hidden="false" customHeight="false" outlineLevel="0" collapsed="false">
      <c r="A148" s="0" t="s">
        <v>93</v>
      </c>
      <c r="B148" s="0" t="s">
        <v>42</v>
      </c>
      <c r="C148" s="0" t="s">
        <v>76</v>
      </c>
      <c r="D148" s="0" t="n">
        <v>2034</v>
      </c>
      <c r="E148" s="5" t="n">
        <v>9.628729</v>
      </c>
      <c r="F148" s="5" t="n">
        <v>0</v>
      </c>
      <c r="G148" s="5" t="n">
        <v>0</v>
      </c>
      <c r="H148" s="5" t="n">
        <v>0</v>
      </c>
      <c r="I148" s="5" t="n">
        <v>9.628729</v>
      </c>
      <c r="J148" s="10" t="s">
        <v>4</v>
      </c>
    </row>
    <row r="149" customFormat="false" ht="14.25" hidden="false" customHeight="false" outlineLevel="0" collapsed="false">
      <c r="A149" s="0" t="s">
        <v>93</v>
      </c>
      <c r="B149" s="0" t="s">
        <v>42</v>
      </c>
      <c r="C149" s="0" t="s">
        <v>76</v>
      </c>
      <c r="D149" s="0" t="n">
        <v>2035</v>
      </c>
      <c r="E149" s="5" t="n">
        <v>10.6434</v>
      </c>
      <c r="F149" s="5" t="n">
        <v>0</v>
      </c>
      <c r="G149" s="5" t="n">
        <v>0</v>
      </c>
      <c r="H149" s="5" t="n">
        <v>0</v>
      </c>
      <c r="I149" s="5" t="n">
        <v>10.6434</v>
      </c>
      <c r="J149" s="10" t="s">
        <v>4</v>
      </c>
    </row>
    <row r="150" customFormat="false" ht="14.25" hidden="false" customHeight="false" outlineLevel="0" collapsed="false">
      <c r="A150" s="0" t="s">
        <v>93</v>
      </c>
      <c r="B150" s="0" t="s">
        <v>42</v>
      </c>
      <c r="C150" s="0" t="s">
        <v>76</v>
      </c>
      <c r="D150" s="0" t="n">
        <v>2036</v>
      </c>
      <c r="E150" s="5" t="n">
        <v>11.638361</v>
      </c>
      <c r="F150" s="5" t="n">
        <v>0</v>
      </c>
      <c r="G150" s="5" t="n">
        <v>0</v>
      </c>
      <c r="H150" s="5" t="n">
        <v>0</v>
      </c>
      <c r="I150" s="5" t="n">
        <v>11.638361</v>
      </c>
      <c r="J150" s="10" t="s">
        <v>4</v>
      </c>
    </row>
    <row r="151" customFormat="false" ht="14.25" hidden="false" customHeight="false" outlineLevel="0" collapsed="false">
      <c r="A151" s="0" t="s">
        <v>93</v>
      </c>
      <c r="B151" s="0" t="s">
        <v>42</v>
      </c>
      <c r="C151" s="0" t="s">
        <v>76</v>
      </c>
      <c r="D151" s="0" t="n">
        <v>2037</v>
      </c>
      <c r="E151" s="5" t="n">
        <v>12.260934</v>
      </c>
      <c r="F151" s="5" t="n">
        <v>0</v>
      </c>
      <c r="G151" s="5" t="n">
        <v>0</v>
      </c>
      <c r="H151" s="5" t="n">
        <v>0</v>
      </c>
      <c r="I151" s="5" t="n">
        <v>12.260934</v>
      </c>
      <c r="J151" s="10" t="s">
        <v>4</v>
      </c>
    </row>
    <row r="152" customFormat="false" ht="14.25" hidden="false" customHeight="false" outlineLevel="0" collapsed="false">
      <c r="A152" s="0" t="s">
        <v>93</v>
      </c>
      <c r="B152" s="0" t="s">
        <v>42</v>
      </c>
      <c r="C152" s="0" t="s">
        <v>76</v>
      </c>
      <c r="D152" s="0" t="n">
        <v>2038</v>
      </c>
      <c r="E152" s="5" t="n">
        <v>12.864323</v>
      </c>
      <c r="F152" s="5" t="n">
        <v>0</v>
      </c>
      <c r="G152" s="5" t="n">
        <v>0</v>
      </c>
      <c r="H152" s="5" t="n">
        <v>0</v>
      </c>
      <c r="I152" s="5" t="n">
        <v>12.864323</v>
      </c>
      <c r="J152" s="10" t="s">
        <v>4</v>
      </c>
    </row>
    <row r="153" customFormat="false" ht="14.25" hidden="false" customHeight="false" outlineLevel="0" collapsed="false">
      <c r="A153" s="0" t="s">
        <v>93</v>
      </c>
      <c r="B153" s="0" t="s">
        <v>42</v>
      </c>
      <c r="C153" s="0" t="s">
        <v>76</v>
      </c>
      <c r="D153" s="0" t="n">
        <v>2039</v>
      </c>
      <c r="E153" s="5" t="n">
        <v>13.44695</v>
      </c>
      <c r="F153" s="5" t="n">
        <v>0</v>
      </c>
      <c r="G153" s="5" t="n">
        <v>0</v>
      </c>
      <c r="H153" s="5" t="n">
        <v>0</v>
      </c>
      <c r="I153" s="5" t="n">
        <v>13.44695</v>
      </c>
      <c r="J153" s="10" t="s">
        <v>4</v>
      </c>
    </row>
    <row r="154" customFormat="false" ht="14.25" hidden="false" customHeight="false" outlineLevel="0" collapsed="false">
      <c r="A154" s="0" t="s">
        <v>93</v>
      </c>
      <c r="B154" s="0" t="s">
        <v>42</v>
      </c>
      <c r="C154" s="0" t="s">
        <v>76</v>
      </c>
      <c r="D154" s="0" t="n">
        <v>2040</v>
      </c>
      <c r="E154" s="5" t="n">
        <v>13.6656</v>
      </c>
      <c r="F154" s="5" t="n">
        <v>0</v>
      </c>
      <c r="G154" s="5" t="n">
        <v>0</v>
      </c>
      <c r="H154" s="5" t="n">
        <v>0</v>
      </c>
      <c r="I154" s="5" t="n">
        <v>13.6656</v>
      </c>
      <c r="J154" s="10" t="s">
        <v>4</v>
      </c>
    </row>
    <row r="155" customFormat="false" ht="14.25" hidden="false" customHeight="false" outlineLevel="0" collapsed="false">
      <c r="A155" s="0" t="s">
        <v>93</v>
      </c>
      <c r="B155" s="0" t="s">
        <v>42</v>
      </c>
      <c r="C155" s="0" t="s">
        <v>79</v>
      </c>
      <c r="D155" s="0" t="n">
        <v>2024</v>
      </c>
      <c r="E155" s="5" t="n">
        <v>181.898422676296</v>
      </c>
      <c r="F155" s="5" t="n">
        <v>0</v>
      </c>
      <c r="G155" s="5" t="n">
        <v>0</v>
      </c>
      <c r="H155" s="5" t="n">
        <v>0</v>
      </c>
      <c r="I155" s="5" t="n">
        <v>181.898422676296</v>
      </c>
      <c r="J155" s="10" t="s">
        <v>4</v>
      </c>
    </row>
    <row r="156" customFormat="false" ht="14.25" hidden="false" customHeight="false" outlineLevel="0" collapsed="false">
      <c r="A156" s="0" t="s">
        <v>93</v>
      </c>
      <c r="B156" s="0" t="s">
        <v>42</v>
      </c>
      <c r="C156" s="0" t="s">
        <v>79</v>
      </c>
      <c r="D156" s="0" t="n">
        <v>2025</v>
      </c>
      <c r="E156" s="5" t="n">
        <v>183.475956381725</v>
      </c>
      <c r="F156" s="5" t="n">
        <v>0</v>
      </c>
      <c r="G156" s="5" t="n">
        <v>0</v>
      </c>
      <c r="H156" s="5" t="n">
        <v>0</v>
      </c>
      <c r="I156" s="5" t="n">
        <v>183.475956381725</v>
      </c>
      <c r="J156" s="10" t="s">
        <v>4</v>
      </c>
    </row>
    <row r="157" customFormat="false" ht="14.25" hidden="false" customHeight="false" outlineLevel="0" collapsed="false">
      <c r="A157" s="0" t="s">
        <v>93</v>
      </c>
      <c r="B157" s="0" t="s">
        <v>42</v>
      </c>
      <c r="C157" s="0" t="s">
        <v>79</v>
      </c>
      <c r="D157" s="0" t="n">
        <v>2026</v>
      </c>
      <c r="E157" s="5" t="n">
        <v>185.226824926587</v>
      </c>
      <c r="F157" s="5" t="n">
        <v>0</v>
      </c>
      <c r="G157" s="5" t="n">
        <v>0</v>
      </c>
      <c r="H157" s="5" t="n">
        <v>0</v>
      </c>
      <c r="I157" s="5" t="n">
        <v>185.226824926587</v>
      </c>
      <c r="J157" s="10" t="s">
        <v>4</v>
      </c>
    </row>
    <row r="158" customFormat="false" ht="14.25" hidden="false" customHeight="false" outlineLevel="0" collapsed="false">
      <c r="A158" s="0" t="s">
        <v>93</v>
      </c>
      <c r="B158" s="0" t="s">
        <v>42</v>
      </c>
      <c r="C158" s="0" t="s">
        <v>79</v>
      </c>
      <c r="D158" s="0" t="n">
        <v>2027</v>
      </c>
      <c r="E158" s="5" t="n">
        <v>189.371521476397</v>
      </c>
      <c r="F158" s="5" t="n">
        <v>0</v>
      </c>
      <c r="G158" s="5" t="n">
        <v>0</v>
      </c>
      <c r="H158" s="5" t="n">
        <v>0</v>
      </c>
      <c r="I158" s="5" t="n">
        <v>189.371521476397</v>
      </c>
      <c r="J158" s="10" t="s">
        <v>4</v>
      </c>
    </row>
    <row r="159" customFormat="false" ht="14.25" hidden="false" customHeight="false" outlineLevel="0" collapsed="false">
      <c r="A159" s="0" t="s">
        <v>93</v>
      </c>
      <c r="B159" s="0" t="s">
        <v>42</v>
      </c>
      <c r="C159" s="0" t="s">
        <v>79</v>
      </c>
      <c r="D159" s="0" t="n">
        <v>2028</v>
      </c>
      <c r="E159" s="5" t="n">
        <v>192.019580160574</v>
      </c>
      <c r="F159" s="5" t="n">
        <v>0</v>
      </c>
      <c r="G159" s="5" t="n">
        <v>0</v>
      </c>
      <c r="H159" s="5" t="n">
        <v>0</v>
      </c>
      <c r="I159" s="5" t="n">
        <v>192.019580160574</v>
      </c>
      <c r="J159" s="10" t="s">
        <v>4</v>
      </c>
    </row>
    <row r="160" customFormat="false" ht="14.25" hidden="false" customHeight="false" outlineLevel="0" collapsed="false">
      <c r="A160" s="0" t="s">
        <v>93</v>
      </c>
      <c r="B160" s="0" t="s">
        <v>42</v>
      </c>
      <c r="C160" s="0" t="s">
        <v>79</v>
      </c>
      <c r="D160" s="0" t="n">
        <v>2029</v>
      </c>
      <c r="E160" s="5" t="n">
        <v>195.359847454357</v>
      </c>
      <c r="F160" s="5" t="n">
        <v>0</v>
      </c>
      <c r="G160" s="5" t="n">
        <v>0</v>
      </c>
      <c r="H160" s="5" t="n">
        <v>0</v>
      </c>
      <c r="I160" s="5" t="n">
        <v>195.359847454357</v>
      </c>
      <c r="J160" s="10" t="s">
        <v>4</v>
      </c>
    </row>
    <row r="161" customFormat="false" ht="14.25" hidden="false" customHeight="false" outlineLevel="0" collapsed="false">
      <c r="A161" s="0" t="s">
        <v>93</v>
      </c>
      <c r="B161" s="0" t="s">
        <v>42</v>
      </c>
      <c r="C161" s="0" t="s">
        <v>79</v>
      </c>
      <c r="D161" s="0" t="n">
        <v>2030</v>
      </c>
      <c r="E161" s="5" t="n">
        <v>198.885466228554</v>
      </c>
      <c r="F161" s="5" t="n">
        <v>0</v>
      </c>
      <c r="G161" s="5" t="n">
        <v>0</v>
      </c>
      <c r="H161" s="5" t="n">
        <v>0</v>
      </c>
      <c r="I161" s="5" t="n">
        <v>198.885466228554</v>
      </c>
      <c r="J161" s="10" t="s">
        <v>4</v>
      </c>
    </row>
    <row r="162" customFormat="false" ht="14.25" hidden="false" customHeight="false" outlineLevel="0" collapsed="false">
      <c r="A162" s="0" t="s">
        <v>93</v>
      </c>
      <c r="B162" s="0" t="s">
        <v>42</v>
      </c>
      <c r="C162" s="0" t="s">
        <v>79</v>
      </c>
      <c r="D162" s="0" t="n">
        <v>2031</v>
      </c>
      <c r="E162" s="5" t="n">
        <v>203.527208155806</v>
      </c>
      <c r="F162" s="5" t="n">
        <v>0</v>
      </c>
      <c r="G162" s="5" t="n">
        <v>0</v>
      </c>
      <c r="H162" s="5" t="n">
        <v>0</v>
      </c>
      <c r="I162" s="5" t="n">
        <v>203.527208155806</v>
      </c>
      <c r="J162" s="10" t="s">
        <v>4</v>
      </c>
    </row>
    <row r="163" customFormat="false" ht="14.25" hidden="false" customHeight="false" outlineLevel="0" collapsed="false">
      <c r="A163" s="0" t="s">
        <v>93</v>
      </c>
      <c r="B163" s="0" t="s">
        <v>42</v>
      </c>
      <c r="C163" s="0" t="s">
        <v>79</v>
      </c>
      <c r="D163" s="0" t="n">
        <v>2032</v>
      </c>
      <c r="E163" s="5" t="n">
        <v>208.682912661791</v>
      </c>
      <c r="F163" s="5" t="n">
        <v>0</v>
      </c>
      <c r="G163" s="5" t="n">
        <v>0</v>
      </c>
      <c r="H163" s="5" t="n">
        <v>0</v>
      </c>
      <c r="I163" s="5" t="n">
        <v>208.682912661791</v>
      </c>
      <c r="J163" s="10" t="s">
        <v>4</v>
      </c>
    </row>
    <row r="164" customFormat="false" ht="14.25" hidden="false" customHeight="false" outlineLevel="0" collapsed="false">
      <c r="A164" s="0" t="s">
        <v>93</v>
      </c>
      <c r="B164" s="0" t="s">
        <v>42</v>
      </c>
      <c r="C164" s="0" t="s">
        <v>79</v>
      </c>
      <c r="D164" s="0" t="n">
        <v>2033</v>
      </c>
      <c r="E164" s="5" t="n">
        <v>213.637438537941</v>
      </c>
      <c r="F164" s="5" t="n">
        <v>0</v>
      </c>
      <c r="G164" s="5" t="n">
        <v>0</v>
      </c>
      <c r="H164" s="5" t="n">
        <v>0</v>
      </c>
      <c r="I164" s="5" t="n">
        <v>213.637438537941</v>
      </c>
      <c r="J164" s="10" t="s">
        <v>4</v>
      </c>
    </row>
    <row r="165" customFormat="false" ht="14.25" hidden="false" customHeight="false" outlineLevel="0" collapsed="false">
      <c r="A165" s="0" t="s">
        <v>93</v>
      </c>
      <c r="B165" s="0" t="s">
        <v>42</v>
      </c>
      <c r="C165" s="0" t="s">
        <v>79</v>
      </c>
      <c r="D165" s="0" t="n">
        <v>2034</v>
      </c>
      <c r="E165" s="5" t="n">
        <v>218.708797991874</v>
      </c>
      <c r="F165" s="5" t="n">
        <v>0</v>
      </c>
      <c r="G165" s="5" t="n">
        <v>0</v>
      </c>
      <c r="H165" s="5" t="n">
        <v>0</v>
      </c>
      <c r="I165" s="5" t="n">
        <v>218.708797991874</v>
      </c>
      <c r="J165" s="10" t="s">
        <v>4</v>
      </c>
    </row>
    <row r="166" customFormat="false" ht="14.25" hidden="false" customHeight="false" outlineLevel="0" collapsed="false">
      <c r="A166" s="0" t="s">
        <v>93</v>
      </c>
      <c r="B166" s="0" t="s">
        <v>42</v>
      </c>
      <c r="C166" s="0" t="s">
        <v>79</v>
      </c>
      <c r="D166" s="0" t="n">
        <v>2035</v>
      </c>
      <c r="E166" s="5" t="n">
        <v>223.931158670682</v>
      </c>
      <c r="F166" s="5" t="n">
        <v>0</v>
      </c>
      <c r="G166" s="5" t="n">
        <v>0</v>
      </c>
      <c r="H166" s="5" t="n">
        <v>0</v>
      </c>
      <c r="I166" s="5" t="n">
        <v>223.931158670682</v>
      </c>
      <c r="J166" s="10" t="s">
        <v>4</v>
      </c>
    </row>
    <row r="167" customFormat="false" ht="14.25" hidden="false" customHeight="false" outlineLevel="0" collapsed="false">
      <c r="A167" s="0" t="s">
        <v>93</v>
      </c>
      <c r="B167" s="0" t="s">
        <v>42</v>
      </c>
      <c r="C167" s="0" t="s">
        <v>79</v>
      </c>
      <c r="D167" s="0" t="n">
        <v>2036</v>
      </c>
      <c r="E167" s="5" t="n">
        <v>225.73092195218</v>
      </c>
      <c r="F167" s="5" t="n">
        <v>0</v>
      </c>
      <c r="G167" s="5" t="n">
        <v>0</v>
      </c>
      <c r="H167" s="5" t="n">
        <v>0</v>
      </c>
      <c r="I167" s="5" t="n">
        <v>225.73092195218</v>
      </c>
      <c r="J167" s="10" t="s">
        <v>4</v>
      </c>
    </row>
    <row r="168" customFormat="false" ht="14.25" hidden="false" customHeight="false" outlineLevel="0" collapsed="false">
      <c r="A168" s="0" t="s">
        <v>93</v>
      </c>
      <c r="B168" s="0" t="s">
        <v>42</v>
      </c>
      <c r="C168" s="0" t="s">
        <v>79</v>
      </c>
      <c r="D168" s="0" t="n">
        <v>2037</v>
      </c>
      <c r="E168" s="5" t="n">
        <v>227.529727246965</v>
      </c>
      <c r="F168" s="5" t="n">
        <v>0</v>
      </c>
      <c r="G168" s="5" t="n">
        <v>0</v>
      </c>
      <c r="H168" s="5" t="n">
        <v>0</v>
      </c>
      <c r="I168" s="5" t="n">
        <v>227.529727246965</v>
      </c>
      <c r="J168" s="10" t="s">
        <v>4</v>
      </c>
    </row>
    <row r="169" customFormat="false" ht="14.25" hidden="false" customHeight="false" outlineLevel="0" collapsed="false">
      <c r="A169" s="0" t="s">
        <v>93</v>
      </c>
      <c r="B169" s="0" t="s">
        <v>42</v>
      </c>
      <c r="C169" s="0" t="s">
        <v>79</v>
      </c>
      <c r="D169" s="0" t="n">
        <v>2038</v>
      </c>
      <c r="E169" s="5" t="n">
        <v>229.194985522748</v>
      </c>
      <c r="F169" s="5" t="n">
        <v>0</v>
      </c>
      <c r="G169" s="5" t="n">
        <v>0</v>
      </c>
      <c r="H169" s="5" t="n">
        <v>0</v>
      </c>
      <c r="I169" s="5" t="n">
        <v>229.194985522748</v>
      </c>
      <c r="J169" s="10" t="s">
        <v>4</v>
      </c>
    </row>
    <row r="170" customFormat="false" ht="14.25" hidden="false" customHeight="false" outlineLevel="0" collapsed="false">
      <c r="A170" s="0" t="s">
        <v>93</v>
      </c>
      <c r="B170" s="0" t="s">
        <v>42</v>
      </c>
      <c r="C170" s="0" t="s">
        <v>79</v>
      </c>
      <c r="D170" s="0" t="n">
        <v>2039</v>
      </c>
      <c r="E170" s="5" t="n">
        <v>231.262943631924</v>
      </c>
      <c r="F170" s="5" t="n">
        <v>0</v>
      </c>
      <c r="G170" s="5" t="n">
        <v>0</v>
      </c>
      <c r="H170" s="5" t="n">
        <v>0</v>
      </c>
      <c r="I170" s="5" t="n">
        <v>231.262943631924</v>
      </c>
      <c r="J170" s="10" t="s">
        <v>4</v>
      </c>
    </row>
    <row r="171" customFormat="false" ht="14.25" hidden="false" customHeight="false" outlineLevel="0" collapsed="false">
      <c r="A171" s="0" t="s">
        <v>93</v>
      </c>
      <c r="B171" s="0" t="s">
        <v>42</v>
      </c>
      <c r="C171" s="0" t="s">
        <v>79</v>
      </c>
      <c r="D171" s="0" t="n">
        <v>2040</v>
      </c>
      <c r="E171" s="5" t="n">
        <v>232.336386426251</v>
      </c>
      <c r="F171" s="5" t="n">
        <v>0</v>
      </c>
      <c r="G171" s="5" t="n">
        <v>0</v>
      </c>
      <c r="H171" s="5" t="n">
        <v>0</v>
      </c>
      <c r="I171" s="5" t="n">
        <v>232.336386426251</v>
      </c>
      <c r="J171" s="10" t="s">
        <v>4</v>
      </c>
    </row>
    <row r="172" customFormat="false" ht="14.25" hidden="false" customHeight="false" outlineLevel="0" collapsed="false">
      <c r="A172" s="0" t="s">
        <v>93</v>
      </c>
      <c r="B172" s="0" t="s">
        <v>42</v>
      </c>
      <c r="C172" s="0" t="s">
        <v>84</v>
      </c>
      <c r="D172" s="0" t="n">
        <v>2024</v>
      </c>
      <c r="E172" s="5" t="n">
        <v>19.9976956183492</v>
      </c>
      <c r="F172" s="5" t="n">
        <v>0</v>
      </c>
      <c r="G172" s="5" t="n">
        <v>0</v>
      </c>
      <c r="H172" s="5" t="n">
        <v>0</v>
      </c>
      <c r="I172" s="5" t="n">
        <v>19.9976956183492</v>
      </c>
      <c r="J172" s="10" t="s">
        <v>4</v>
      </c>
    </row>
    <row r="173" customFormat="false" ht="14.25" hidden="false" customHeight="false" outlineLevel="0" collapsed="false">
      <c r="A173" s="0" t="s">
        <v>93</v>
      </c>
      <c r="B173" s="0" t="s">
        <v>42</v>
      </c>
      <c r="C173" s="0" t="s">
        <v>84</v>
      </c>
      <c r="D173" s="0" t="n">
        <v>2025</v>
      </c>
      <c r="E173" s="5" t="n">
        <v>21.9318348464029</v>
      </c>
      <c r="F173" s="5" t="n">
        <v>0</v>
      </c>
      <c r="G173" s="5" t="n">
        <v>0</v>
      </c>
      <c r="H173" s="5" t="n">
        <v>0</v>
      </c>
      <c r="I173" s="5" t="n">
        <v>21.9318348464029</v>
      </c>
      <c r="J173" s="10" t="s">
        <v>4</v>
      </c>
    </row>
    <row r="174" customFormat="false" ht="14.25" hidden="false" customHeight="false" outlineLevel="0" collapsed="false">
      <c r="A174" s="0" t="s">
        <v>93</v>
      </c>
      <c r="B174" s="0" t="s">
        <v>42</v>
      </c>
      <c r="C174" s="0" t="s">
        <v>84</v>
      </c>
      <c r="D174" s="0" t="n">
        <v>2026</v>
      </c>
      <c r="E174" s="5" t="n">
        <v>24.3773798528271</v>
      </c>
      <c r="F174" s="5" t="n">
        <v>0</v>
      </c>
      <c r="G174" s="5" t="n">
        <v>0</v>
      </c>
      <c r="H174" s="5" t="n">
        <v>0</v>
      </c>
      <c r="I174" s="5" t="n">
        <v>24.3773798528271</v>
      </c>
      <c r="J174" s="10" t="s">
        <v>4</v>
      </c>
    </row>
    <row r="175" customFormat="false" ht="14.25" hidden="false" customHeight="false" outlineLevel="0" collapsed="false">
      <c r="A175" s="0" t="s">
        <v>93</v>
      </c>
      <c r="B175" s="0" t="s">
        <v>42</v>
      </c>
      <c r="C175" s="0" t="s">
        <v>84</v>
      </c>
      <c r="D175" s="0" t="n">
        <v>2027</v>
      </c>
      <c r="E175" s="5" t="n">
        <v>27.7163009389964</v>
      </c>
      <c r="F175" s="5" t="n">
        <v>0</v>
      </c>
      <c r="G175" s="5" t="n">
        <v>0</v>
      </c>
      <c r="H175" s="5" t="n">
        <v>0</v>
      </c>
      <c r="I175" s="5" t="n">
        <v>27.7163009389964</v>
      </c>
      <c r="J175" s="10" t="s">
        <v>4</v>
      </c>
    </row>
    <row r="176" customFormat="false" ht="14.25" hidden="false" customHeight="false" outlineLevel="0" collapsed="false">
      <c r="A176" s="0" t="s">
        <v>93</v>
      </c>
      <c r="B176" s="0" t="s">
        <v>42</v>
      </c>
      <c r="C176" s="0" t="s">
        <v>84</v>
      </c>
      <c r="D176" s="0" t="n">
        <v>2028</v>
      </c>
      <c r="E176" s="5" t="n">
        <v>31.8340369507798</v>
      </c>
      <c r="F176" s="5" t="n">
        <v>0</v>
      </c>
      <c r="G176" s="5" t="n">
        <v>0</v>
      </c>
      <c r="H176" s="5" t="n">
        <v>0</v>
      </c>
      <c r="I176" s="5" t="n">
        <v>31.8340369507798</v>
      </c>
      <c r="J176" s="10" t="s">
        <v>4</v>
      </c>
    </row>
    <row r="177" customFormat="false" ht="14.25" hidden="false" customHeight="false" outlineLevel="0" collapsed="false">
      <c r="A177" s="0" t="s">
        <v>93</v>
      </c>
      <c r="B177" s="0" t="s">
        <v>42</v>
      </c>
      <c r="C177" s="0" t="s">
        <v>84</v>
      </c>
      <c r="D177" s="0" t="n">
        <v>2029</v>
      </c>
      <c r="E177" s="5" t="n">
        <v>36.8651386170246</v>
      </c>
      <c r="F177" s="5" t="n">
        <v>0</v>
      </c>
      <c r="G177" s="5" t="n">
        <v>0</v>
      </c>
      <c r="H177" s="5" t="n">
        <v>0</v>
      </c>
      <c r="I177" s="5" t="n">
        <v>36.8651386170246</v>
      </c>
      <c r="J177" s="10" t="s">
        <v>4</v>
      </c>
    </row>
    <row r="178" customFormat="false" ht="14.25" hidden="false" customHeight="false" outlineLevel="0" collapsed="false">
      <c r="A178" s="0" t="s">
        <v>93</v>
      </c>
      <c r="B178" s="0" t="s">
        <v>42</v>
      </c>
      <c r="C178" s="0" t="s">
        <v>84</v>
      </c>
      <c r="D178" s="0" t="n">
        <v>2030</v>
      </c>
      <c r="E178" s="5" t="n">
        <v>42.6849681654625</v>
      </c>
      <c r="F178" s="5" t="n">
        <v>0</v>
      </c>
      <c r="G178" s="5" t="n">
        <v>0</v>
      </c>
      <c r="H178" s="5" t="n">
        <v>0</v>
      </c>
      <c r="I178" s="5" t="n">
        <v>42.6849681654625</v>
      </c>
      <c r="J178" s="10" t="s">
        <v>4</v>
      </c>
    </row>
    <row r="179" customFormat="false" ht="14.25" hidden="false" customHeight="false" outlineLevel="0" collapsed="false">
      <c r="A179" s="0" t="s">
        <v>93</v>
      </c>
      <c r="B179" s="0" t="s">
        <v>42</v>
      </c>
      <c r="C179" s="0" t="s">
        <v>84</v>
      </c>
      <c r="D179" s="0" t="n">
        <v>2031</v>
      </c>
      <c r="E179" s="5" t="n">
        <v>48.9341699514935</v>
      </c>
      <c r="F179" s="5" t="n">
        <v>0</v>
      </c>
      <c r="G179" s="5" t="n">
        <v>0</v>
      </c>
      <c r="H179" s="5" t="n">
        <v>0</v>
      </c>
      <c r="I179" s="5" t="n">
        <v>48.9341699514935</v>
      </c>
      <c r="J179" s="10" t="s">
        <v>4</v>
      </c>
    </row>
    <row r="180" customFormat="false" ht="14.25" hidden="false" customHeight="false" outlineLevel="0" collapsed="false">
      <c r="A180" s="0" t="s">
        <v>93</v>
      </c>
      <c r="B180" s="0" t="s">
        <v>42</v>
      </c>
      <c r="C180" s="0" t="s">
        <v>84</v>
      </c>
      <c r="D180" s="0" t="n">
        <v>2032</v>
      </c>
      <c r="E180" s="5" t="n">
        <v>55.8325178728211</v>
      </c>
      <c r="F180" s="5" t="n">
        <v>0</v>
      </c>
      <c r="G180" s="5" t="n">
        <v>0</v>
      </c>
      <c r="H180" s="5" t="n">
        <v>0</v>
      </c>
      <c r="I180" s="5" t="n">
        <v>55.8325178728211</v>
      </c>
      <c r="J180" s="10" t="s">
        <v>4</v>
      </c>
    </row>
    <row r="181" customFormat="false" ht="14.25" hidden="false" customHeight="false" outlineLevel="0" collapsed="false">
      <c r="A181" s="0" t="s">
        <v>93</v>
      </c>
      <c r="B181" s="0" t="s">
        <v>42</v>
      </c>
      <c r="C181" s="0" t="s">
        <v>84</v>
      </c>
      <c r="D181" s="0" t="n">
        <v>2033</v>
      </c>
      <c r="E181" s="5" t="n">
        <v>63.2409014365135</v>
      </c>
      <c r="F181" s="5" t="n">
        <v>0</v>
      </c>
      <c r="G181" s="5" t="n">
        <v>0</v>
      </c>
      <c r="H181" s="5" t="n">
        <v>0</v>
      </c>
      <c r="I181" s="5" t="n">
        <v>63.2409014365135</v>
      </c>
      <c r="J181" s="10" t="s">
        <v>4</v>
      </c>
    </row>
    <row r="182" customFormat="false" ht="14.25" hidden="false" customHeight="false" outlineLevel="0" collapsed="false">
      <c r="A182" s="0" t="s">
        <v>93</v>
      </c>
      <c r="B182" s="0" t="s">
        <v>42</v>
      </c>
      <c r="C182" s="0" t="s">
        <v>84</v>
      </c>
      <c r="D182" s="0" t="n">
        <v>2034</v>
      </c>
      <c r="E182" s="5" t="n">
        <v>70.5314035835465</v>
      </c>
      <c r="F182" s="5" t="n">
        <v>0</v>
      </c>
      <c r="G182" s="5" t="n">
        <v>0</v>
      </c>
      <c r="H182" s="5" t="n">
        <v>0</v>
      </c>
      <c r="I182" s="5" t="n">
        <v>70.5314035835465</v>
      </c>
      <c r="J182" s="10" t="s">
        <v>4</v>
      </c>
    </row>
    <row r="183" customFormat="false" ht="14.25" hidden="false" customHeight="false" outlineLevel="0" collapsed="false">
      <c r="A183" s="0" t="s">
        <v>93</v>
      </c>
      <c r="B183" s="0" t="s">
        <v>42</v>
      </c>
      <c r="C183" s="0" t="s">
        <v>84</v>
      </c>
      <c r="D183" s="0" t="n">
        <v>2035</v>
      </c>
      <c r="E183" s="5" t="n">
        <v>77.8729133420324</v>
      </c>
      <c r="F183" s="5" t="n">
        <v>0</v>
      </c>
      <c r="G183" s="5" t="n">
        <v>0</v>
      </c>
      <c r="H183" s="5" t="n">
        <v>0</v>
      </c>
      <c r="I183" s="5" t="n">
        <v>77.8729133420324</v>
      </c>
      <c r="J183" s="10" t="s">
        <v>4</v>
      </c>
    </row>
    <row r="184" customFormat="false" ht="14.25" hidden="false" customHeight="false" outlineLevel="0" collapsed="false">
      <c r="A184" s="0" t="s">
        <v>93</v>
      </c>
      <c r="B184" s="0" t="s">
        <v>42</v>
      </c>
      <c r="C184" s="0" t="s">
        <v>84</v>
      </c>
      <c r="D184" s="0" t="n">
        <v>2036</v>
      </c>
      <c r="E184" s="5" t="n">
        <v>85.0675417238482</v>
      </c>
      <c r="F184" s="5" t="n">
        <v>0</v>
      </c>
      <c r="G184" s="5" t="n">
        <v>0</v>
      </c>
      <c r="H184" s="5" t="n">
        <v>0</v>
      </c>
      <c r="I184" s="5" t="n">
        <v>85.0675417238482</v>
      </c>
      <c r="J184" s="10" t="s">
        <v>4</v>
      </c>
    </row>
    <row r="185" customFormat="false" ht="14.25" hidden="false" customHeight="false" outlineLevel="0" collapsed="false">
      <c r="A185" s="0" t="s">
        <v>93</v>
      </c>
      <c r="B185" s="0" t="s">
        <v>42</v>
      </c>
      <c r="C185" s="0" t="s">
        <v>84</v>
      </c>
      <c r="D185" s="0" t="n">
        <v>2037</v>
      </c>
      <c r="E185" s="5" t="n">
        <v>91.8910279865088</v>
      </c>
      <c r="F185" s="5" t="n">
        <v>0</v>
      </c>
      <c r="G185" s="5" t="n">
        <v>0</v>
      </c>
      <c r="H185" s="5" t="n">
        <v>0</v>
      </c>
      <c r="I185" s="5" t="n">
        <v>91.8910279865088</v>
      </c>
      <c r="J185" s="10" t="s">
        <v>4</v>
      </c>
    </row>
    <row r="186" customFormat="false" ht="14.25" hidden="false" customHeight="false" outlineLevel="0" collapsed="false">
      <c r="A186" s="0" t="s">
        <v>93</v>
      </c>
      <c r="B186" s="0" t="s">
        <v>42</v>
      </c>
      <c r="C186" s="0" t="s">
        <v>84</v>
      </c>
      <c r="D186" s="0" t="n">
        <v>2038</v>
      </c>
      <c r="E186" s="5" t="n">
        <v>98.5844372690618</v>
      </c>
      <c r="F186" s="5" t="n">
        <v>0</v>
      </c>
      <c r="G186" s="5" t="n">
        <v>0</v>
      </c>
      <c r="H186" s="5" t="n">
        <v>0</v>
      </c>
      <c r="I186" s="5" t="n">
        <v>98.5844372690618</v>
      </c>
      <c r="J186" s="10" t="s">
        <v>4</v>
      </c>
    </row>
    <row r="187" customFormat="false" ht="14.25" hidden="false" customHeight="false" outlineLevel="0" collapsed="false">
      <c r="A187" s="0" t="s">
        <v>93</v>
      </c>
      <c r="B187" s="0" t="s">
        <v>42</v>
      </c>
      <c r="C187" s="0" t="s">
        <v>84</v>
      </c>
      <c r="D187" s="0" t="n">
        <v>2039</v>
      </c>
      <c r="E187" s="5" t="n">
        <v>105.420562632903</v>
      </c>
      <c r="F187" s="5" t="n">
        <v>0</v>
      </c>
      <c r="G187" s="5" t="n">
        <v>0</v>
      </c>
      <c r="H187" s="5" t="n">
        <v>0</v>
      </c>
      <c r="I187" s="5" t="n">
        <v>105.420562632903</v>
      </c>
      <c r="J187" s="10" t="s">
        <v>4</v>
      </c>
    </row>
    <row r="188" customFormat="false" ht="14.25" hidden="false" customHeight="false" outlineLevel="0" collapsed="false">
      <c r="A188" s="0" t="s">
        <v>93</v>
      </c>
      <c r="B188" s="0" t="s">
        <v>42</v>
      </c>
      <c r="C188" s="0" t="s">
        <v>84</v>
      </c>
      <c r="D188" s="0" t="n">
        <v>2040</v>
      </c>
      <c r="E188" s="5" t="n">
        <v>110.963246764436</v>
      </c>
      <c r="F188" s="5" t="n">
        <v>0</v>
      </c>
      <c r="G188" s="5" t="n">
        <v>0</v>
      </c>
      <c r="H188" s="5" t="n">
        <v>0</v>
      </c>
      <c r="I188" s="5" t="n">
        <v>110.963246764436</v>
      </c>
      <c r="J188" s="10" t="s">
        <v>4</v>
      </c>
    </row>
    <row r="189" customFormat="false" ht="14.25" hidden="false" customHeight="false" outlineLevel="0" collapsed="false">
      <c r="A189" s="0" t="s">
        <v>95</v>
      </c>
      <c r="B189" s="0" t="s">
        <v>52</v>
      </c>
      <c r="C189" s="0" t="s">
        <v>65</v>
      </c>
      <c r="D189" s="0" t="n">
        <v>2024</v>
      </c>
      <c r="E189" s="5" t="n">
        <v>151.261157155565</v>
      </c>
      <c r="F189" s="5" t="n">
        <v>0</v>
      </c>
      <c r="G189" s="5" t="n">
        <v>0</v>
      </c>
      <c r="H189" s="5" t="n">
        <v>0</v>
      </c>
      <c r="I189" s="5" t="n">
        <v>151.261157155565</v>
      </c>
      <c r="J189" s="10" t="s">
        <v>4</v>
      </c>
    </row>
    <row r="190" customFormat="false" ht="14.25" hidden="false" customHeight="false" outlineLevel="0" collapsed="false">
      <c r="A190" s="0" t="s">
        <v>95</v>
      </c>
      <c r="B190" s="0" t="s">
        <v>52</v>
      </c>
      <c r="C190" s="0" t="s">
        <v>65</v>
      </c>
      <c r="D190" s="0" t="n">
        <v>2025</v>
      </c>
      <c r="E190" s="5" t="n">
        <v>153.005128009783</v>
      </c>
      <c r="F190" s="5" t="n">
        <v>0</v>
      </c>
      <c r="G190" s="5" t="n">
        <v>0</v>
      </c>
      <c r="H190" s="5" t="n">
        <v>0</v>
      </c>
      <c r="I190" s="5" t="n">
        <v>153.005128009783</v>
      </c>
      <c r="J190" s="10" t="s">
        <v>4</v>
      </c>
    </row>
    <row r="191" customFormat="false" ht="14.25" hidden="false" customHeight="false" outlineLevel="0" collapsed="false">
      <c r="A191" s="0" t="s">
        <v>95</v>
      </c>
      <c r="B191" s="0" t="s">
        <v>52</v>
      </c>
      <c r="C191" s="0" t="s">
        <v>65</v>
      </c>
      <c r="D191" s="0" t="n">
        <v>2026</v>
      </c>
      <c r="E191" s="5" t="n">
        <v>154.616521879033</v>
      </c>
      <c r="F191" s="5" t="n">
        <v>0</v>
      </c>
      <c r="G191" s="5" t="n">
        <v>0</v>
      </c>
      <c r="H191" s="5" t="n">
        <v>0</v>
      </c>
      <c r="I191" s="5" t="n">
        <v>154.616521879033</v>
      </c>
      <c r="J191" s="10" t="s">
        <v>4</v>
      </c>
    </row>
    <row r="192" customFormat="false" ht="14.25" hidden="false" customHeight="false" outlineLevel="0" collapsed="false">
      <c r="A192" s="0" t="s">
        <v>95</v>
      </c>
      <c r="B192" s="0" t="s">
        <v>52</v>
      </c>
      <c r="C192" s="0" t="s">
        <v>65</v>
      </c>
      <c r="D192" s="0" t="n">
        <v>2027</v>
      </c>
      <c r="E192" s="5" t="n">
        <v>155.983547934778</v>
      </c>
      <c r="F192" s="5" t="n">
        <v>0</v>
      </c>
      <c r="G192" s="5" t="n">
        <v>0</v>
      </c>
      <c r="H192" s="5" t="n">
        <v>0</v>
      </c>
      <c r="I192" s="5" t="n">
        <v>155.983547934778</v>
      </c>
      <c r="J192" s="10" t="s">
        <v>4</v>
      </c>
    </row>
    <row r="193" customFormat="false" ht="14.25" hidden="false" customHeight="false" outlineLevel="0" collapsed="false">
      <c r="A193" s="0" t="s">
        <v>95</v>
      </c>
      <c r="B193" s="0" t="s">
        <v>52</v>
      </c>
      <c r="C193" s="0" t="s">
        <v>65</v>
      </c>
      <c r="D193" s="0" t="n">
        <v>2028</v>
      </c>
      <c r="E193" s="5" t="n">
        <v>157.568627159429</v>
      </c>
      <c r="F193" s="5" t="n">
        <v>0</v>
      </c>
      <c r="G193" s="5" t="n">
        <v>0</v>
      </c>
      <c r="H193" s="5" t="n">
        <v>0</v>
      </c>
      <c r="I193" s="5" t="n">
        <v>157.568627159429</v>
      </c>
      <c r="J193" s="10" t="s">
        <v>4</v>
      </c>
    </row>
    <row r="194" customFormat="false" ht="14.25" hidden="false" customHeight="false" outlineLevel="0" collapsed="false">
      <c r="A194" s="0" t="s">
        <v>95</v>
      </c>
      <c r="B194" s="0" t="s">
        <v>52</v>
      </c>
      <c r="C194" s="0" t="s">
        <v>65</v>
      </c>
      <c r="D194" s="0" t="n">
        <v>2029</v>
      </c>
      <c r="E194" s="5" t="n">
        <v>159.341826024529</v>
      </c>
      <c r="F194" s="5" t="n">
        <v>0</v>
      </c>
      <c r="G194" s="5" t="n">
        <v>0</v>
      </c>
      <c r="H194" s="5" t="n">
        <v>0</v>
      </c>
      <c r="I194" s="5" t="n">
        <v>159.341826024529</v>
      </c>
      <c r="J194" s="10" t="s">
        <v>4</v>
      </c>
    </row>
    <row r="195" customFormat="false" ht="14.25" hidden="false" customHeight="false" outlineLevel="0" collapsed="false">
      <c r="A195" s="0" t="s">
        <v>95</v>
      </c>
      <c r="B195" s="0" t="s">
        <v>52</v>
      </c>
      <c r="C195" s="0" t="s">
        <v>65</v>
      </c>
      <c r="D195" s="0" t="n">
        <v>2030</v>
      </c>
      <c r="E195" s="5" t="n">
        <v>161.236934938615</v>
      </c>
      <c r="F195" s="5" t="n">
        <v>0</v>
      </c>
      <c r="G195" s="5" t="n">
        <v>0</v>
      </c>
      <c r="H195" s="5" t="n">
        <v>0</v>
      </c>
      <c r="I195" s="5" t="n">
        <v>161.236934938615</v>
      </c>
      <c r="J195" s="10" t="s">
        <v>4</v>
      </c>
    </row>
    <row r="196" customFormat="false" ht="14.25" hidden="false" customHeight="false" outlineLevel="0" collapsed="false">
      <c r="A196" s="0" t="s">
        <v>95</v>
      </c>
      <c r="B196" s="0" t="s">
        <v>52</v>
      </c>
      <c r="C196" s="0" t="s">
        <v>65</v>
      </c>
      <c r="D196" s="0" t="n">
        <v>2031</v>
      </c>
      <c r="E196" s="5" t="n">
        <v>162.610060773227</v>
      </c>
      <c r="F196" s="5" t="n">
        <v>0</v>
      </c>
      <c r="G196" s="5" t="n">
        <v>0</v>
      </c>
      <c r="H196" s="5" t="n">
        <v>0</v>
      </c>
      <c r="I196" s="5" t="n">
        <v>162.610060773227</v>
      </c>
      <c r="J196" s="10" t="s">
        <v>4</v>
      </c>
    </row>
    <row r="197" customFormat="false" ht="14.25" hidden="false" customHeight="false" outlineLevel="0" collapsed="false">
      <c r="A197" s="0" t="s">
        <v>95</v>
      </c>
      <c r="B197" s="0" t="s">
        <v>52</v>
      </c>
      <c r="C197" s="0" t="s">
        <v>65</v>
      </c>
      <c r="D197" s="0" t="n">
        <v>2032</v>
      </c>
      <c r="E197" s="5" t="n">
        <v>164.201040647355</v>
      </c>
      <c r="F197" s="5" t="n">
        <v>0</v>
      </c>
      <c r="G197" s="5" t="n">
        <v>0</v>
      </c>
      <c r="H197" s="5" t="n">
        <v>0</v>
      </c>
      <c r="I197" s="5" t="n">
        <v>164.201040647355</v>
      </c>
      <c r="J197" s="10" t="s">
        <v>4</v>
      </c>
    </row>
    <row r="198" customFormat="false" ht="14.25" hidden="false" customHeight="false" outlineLevel="0" collapsed="false">
      <c r="A198" s="0" t="s">
        <v>95</v>
      </c>
      <c r="B198" s="0" t="s">
        <v>52</v>
      </c>
      <c r="C198" s="0" t="s">
        <v>65</v>
      </c>
      <c r="D198" s="0" t="n">
        <v>2033</v>
      </c>
      <c r="E198" s="5" t="n">
        <v>165.819340559418</v>
      </c>
      <c r="F198" s="5" t="n">
        <v>0</v>
      </c>
      <c r="G198" s="5" t="n">
        <v>0</v>
      </c>
      <c r="H198" s="5" t="n">
        <v>0</v>
      </c>
      <c r="I198" s="5" t="n">
        <v>165.819340559418</v>
      </c>
      <c r="J198" s="10" t="s">
        <v>4</v>
      </c>
    </row>
    <row r="199" customFormat="false" ht="14.25" hidden="false" customHeight="false" outlineLevel="0" collapsed="false">
      <c r="A199" s="0" t="s">
        <v>95</v>
      </c>
      <c r="B199" s="0" t="s">
        <v>52</v>
      </c>
      <c r="C199" s="0" t="s">
        <v>65</v>
      </c>
      <c r="D199" s="0" t="n">
        <v>2034</v>
      </c>
      <c r="E199" s="5" t="n">
        <v>167.532313010965</v>
      </c>
      <c r="F199" s="5" t="n">
        <v>0</v>
      </c>
      <c r="G199" s="5" t="n">
        <v>0</v>
      </c>
      <c r="H199" s="5" t="n">
        <v>0</v>
      </c>
      <c r="I199" s="5" t="n">
        <v>167.532313010965</v>
      </c>
      <c r="J199" s="10" t="s">
        <v>4</v>
      </c>
    </row>
    <row r="200" customFormat="false" ht="14.25" hidden="false" customHeight="false" outlineLevel="0" collapsed="false">
      <c r="A200" s="0" t="s">
        <v>95</v>
      </c>
      <c r="B200" s="0" t="s">
        <v>52</v>
      </c>
      <c r="C200" s="0" t="s">
        <v>65</v>
      </c>
      <c r="D200" s="0" t="n">
        <v>2035</v>
      </c>
      <c r="E200" s="5" t="n">
        <v>169.24213725381</v>
      </c>
      <c r="F200" s="5" t="n">
        <v>0</v>
      </c>
      <c r="G200" s="5" t="n">
        <v>0</v>
      </c>
      <c r="H200" s="5" t="n">
        <v>0</v>
      </c>
      <c r="I200" s="5" t="n">
        <v>169.24213725381</v>
      </c>
      <c r="J200" s="10" t="s">
        <v>4</v>
      </c>
    </row>
    <row r="201" customFormat="false" ht="14.25" hidden="false" customHeight="false" outlineLevel="0" collapsed="false">
      <c r="A201" s="0" t="s">
        <v>95</v>
      </c>
      <c r="B201" s="0" t="s">
        <v>52</v>
      </c>
      <c r="C201" s="0" t="s">
        <v>65</v>
      </c>
      <c r="D201" s="0" t="n">
        <v>2036</v>
      </c>
      <c r="E201" s="5" t="n">
        <v>170.943929330851</v>
      </c>
      <c r="F201" s="5" t="n">
        <v>0</v>
      </c>
      <c r="G201" s="5" t="n">
        <v>0</v>
      </c>
      <c r="H201" s="5" t="n">
        <v>0</v>
      </c>
      <c r="I201" s="5" t="n">
        <v>170.943929330851</v>
      </c>
      <c r="J201" s="10" t="s">
        <v>4</v>
      </c>
    </row>
    <row r="202" customFormat="false" ht="14.25" hidden="false" customHeight="false" outlineLevel="0" collapsed="false">
      <c r="A202" s="0" t="s">
        <v>95</v>
      </c>
      <c r="B202" s="0" t="s">
        <v>52</v>
      </c>
      <c r="C202" s="0" t="s">
        <v>65</v>
      </c>
      <c r="D202" s="0" t="n">
        <v>2037</v>
      </c>
      <c r="E202" s="5" t="n">
        <v>172.574124241811</v>
      </c>
      <c r="F202" s="5" t="n">
        <v>0</v>
      </c>
      <c r="G202" s="5" t="n">
        <v>0</v>
      </c>
      <c r="H202" s="5" t="n">
        <v>0</v>
      </c>
      <c r="I202" s="5" t="n">
        <v>172.574124241811</v>
      </c>
      <c r="J202" s="10" t="s">
        <v>4</v>
      </c>
    </row>
    <row r="203" customFormat="false" ht="14.25" hidden="false" customHeight="false" outlineLevel="0" collapsed="false">
      <c r="A203" s="0" t="s">
        <v>95</v>
      </c>
      <c r="B203" s="0" t="s">
        <v>52</v>
      </c>
      <c r="C203" s="0" t="s">
        <v>65</v>
      </c>
      <c r="D203" s="0" t="n">
        <v>2038</v>
      </c>
      <c r="E203" s="5" t="n">
        <v>174.102896620242</v>
      </c>
      <c r="F203" s="5" t="n">
        <v>0</v>
      </c>
      <c r="G203" s="5" t="n">
        <v>0</v>
      </c>
      <c r="H203" s="5" t="n">
        <v>0</v>
      </c>
      <c r="I203" s="5" t="n">
        <v>174.102896620242</v>
      </c>
      <c r="J203" s="10" t="s">
        <v>4</v>
      </c>
    </row>
    <row r="204" customFormat="false" ht="14.25" hidden="false" customHeight="false" outlineLevel="0" collapsed="false">
      <c r="A204" s="0" t="s">
        <v>95</v>
      </c>
      <c r="B204" s="0" t="s">
        <v>52</v>
      </c>
      <c r="C204" s="0" t="s">
        <v>65</v>
      </c>
      <c r="D204" s="0" t="n">
        <v>2039</v>
      </c>
      <c r="E204" s="5" t="n">
        <v>175.794825609344</v>
      </c>
      <c r="F204" s="5" t="n">
        <v>0</v>
      </c>
      <c r="G204" s="5" t="n">
        <v>0</v>
      </c>
      <c r="H204" s="5" t="n">
        <v>0</v>
      </c>
      <c r="I204" s="5" t="n">
        <v>175.794825609344</v>
      </c>
      <c r="J204" s="10" t="s">
        <v>4</v>
      </c>
    </row>
    <row r="205" customFormat="false" ht="14.25" hidden="false" customHeight="false" outlineLevel="0" collapsed="false">
      <c r="A205" s="0" t="s">
        <v>95</v>
      </c>
      <c r="B205" s="0" t="s">
        <v>52</v>
      </c>
      <c r="C205" s="0" t="s">
        <v>65</v>
      </c>
      <c r="D205" s="0" t="n">
        <v>2040</v>
      </c>
      <c r="E205" s="5" t="n">
        <v>177.436902516964</v>
      </c>
      <c r="F205" s="5" t="n">
        <v>0</v>
      </c>
      <c r="G205" s="5" t="n">
        <v>0</v>
      </c>
      <c r="H205" s="5" t="n">
        <v>0</v>
      </c>
      <c r="I205" s="5" t="n">
        <v>177.436902516964</v>
      </c>
      <c r="J205" s="10" t="s">
        <v>4</v>
      </c>
    </row>
    <row r="206" customFormat="false" ht="14.25" hidden="false" customHeight="false" outlineLevel="0" collapsed="false">
      <c r="A206" s="0" t="s">
        <v>95</v>
      </c>
      <c r="B206" s="0" t="s">
        <v>52</v>
      </c>
      <c r="C206" s="0" t="s">
        <v>75</v>
      </c>
      <c r="D206" s="0" t="n">
        <v>2024</v>
      </c>
      <c r="E206" s="5" t="n">
        <v>2.445135</v>
      </c>
      <c r="F206" s="5" t="n">
        <v>0</v>
      </c>
      <c r="G206" s="5" t="n">
        <v>0</v>
      </c>
      <c r="H206" s="5" t="n">
        <v>0</v>
      </c>
      <c r="I206" s="5" t="n">
        <v>2.445135</v>
      </c>
      <c r="J206" s="10" t="s">
        <v>4</v>
      </c>
    </row>
    <row r="207" customFormat="false" ht="14.25" hidden="false" customHeight="false" outlineLevel="0" collapsed="false">
      <c r="A207" s="0" t="s">
        <v>95</v>
      </c>
      <c r="B207" s="0" t="s">
        <v>52</v>
      </c>
      <c r="C207" s="0" t="s">
        <v>75</v>
      </c>
      <c r="D207" s="0" t="n">
        <v>2025</v>
      </c>
      <c r="E207" s="5" t="n">
        <v>3.08173606786779</v>
      </c>
      <c r="F207" s="5" t="n">
        <v>0</v>
      </c>
      <c r="G207" s="5" t="n">
        <v>0</v>
      </c>
      <c r="H207" s="5" t="n">
        <v>0</v>
      </c>
      <c r="I207" s="5" t="n">
        <v>3.08173606786779</v>
      </c>
      <c r="J207" s="10" t="s">
        <v>4</v>
      </c>
    </row>
    <row r="208" customFormat="false" ht="14.25" hidden="false" customHeight="false" outlineLevel="0" collapsed="false">
      <c r="A208" s="0" t="s">
        <v>95</v>
      </c>
      <c r="B208" s="0" t="s">
        <v>52</v>
      </c>
      <c r="C208" s="0" t="s">
        <v>75</v>
      </c>
      <c r="D208" s="0" t="n">
        <v>2026</v>
      </c>
      <c r="E208" s="5" t="n">
        <v>4.58442317930972</v>
      </c>
      <c r="F208" s="5" t="n">
        <v>0</v>
      </c>
      <c r="G208" s="5" t="n">
        <v>0</v>
      </c>
      <c r="H208" s="5" t="n">
        <v>0</v>
      </c>
      <c r="I208" s="5" t="n">
        <v>4.58442317930972</v>
      </c>
      <c r="J208" s="10" t="s">
        <v>4</v>
      </c>
    </row>
    <row r="209" customFormat="false" ht="14.25" hidden="false" customHeight="false" outlineLevel="0" collapsed="false">
      <c r="A209" s="0" t="s">
        <v>95</v>
      </c>
      <c r="B209" s="0" t="s">
        <v>52</v>
      </c>
      <c r="C209" s="0" t="s">
        <v>75</v>
      </c>
      <c r="D209" s="0" t="n">
        <v>2027</v>
      </c>
      <c r="E209" s="5" t="n">
        <v>6.93216800633316</v>
      </c>
      <c r="F209" s="5" t="n">
        <v>0</v>
      </c>
      <c r="G209" s="5" t="n">
        <v>0</v>
      </c>
      <c r="H209" s="5" t="n">
        <v>0</v>
      </c>
      <c r="I209" s="5" t="n">
        <v>6.93216800633316</v>
      </c>
      <c r="J209" s="10" t="s">
        <v>4</v>
      </c>
    </row>
    <row r="210" customFormat="false" ht="14.25" hidden="false" customHeight="false" outlineLevel="0" collapsed="false">
      <c r="A210" s="0" t="s">
        <v>95</v>
      </c>
      <c r="B210" s="0" t="s">
        <v>52</v>
      </c>
      <c r="C210" s="0" t="s">
        <v>75</v>
      </c>
      <c r="D210" s="0" t="n">
        <v>2028</v>
      </c>
      <c r="E210" s="5" t="n">
        <v>8.89346950913338</v>
      </c>
      <c r="F210" s="5" t="n">
        <v>0</v>
      </c>
      <c r="G210" s="5" t="n">
        <v>0</v>
      </c>
      <c r="H210" s="5" t="n">
        <v>0</v>
      </c>
      <c r="I210" s="5" t="n">
        <v>8.89346950913338</v>
      </c>
      <c r="J210" s="10" t="s">
        <v>4</v>
      </c>
    </row>
    <row r="211" customFormat="false" ht="14.25" hidden="false" customHeight="false" outlineLevel="0" collapsed="false">
      <c r="A211" s="0" t="s">
        <v>95</v>
      </c>
      <c r="B211" s="0" t="s">
        <v>52</v>
      </c>
      <c r="C211" s="0" t="s">
        <v>75</v>
      </c>
      <c r="D211" s="0" t="n">
        <v>2029</v>
      </c>
      <c r="E211" s="5" t="n">
        <v>13.5301360680403</v>
      </c>
      <c r="F211" s="5" t="n">
        <v>0</v>
      </c>
      <c r="G211" s="5" t="n">
        <v>0</v>
      </c>
      <c r="H211" s="5" t="n">
        <v>0</v>
      </c>
      <c r="I211" s="5" t="n">
        <v>13.5301360680403</v>
      </c>
      <c r="J211" s="10" t="s">
        <v>4</v>
      </c>
    </row>
    <row r="212" customFormat="false" ht="14.25" hidden="false" customHeight="false" outlineLevel="0" collapsed="false">
      <c r="A212" s="0" t="s">
        <v>95</v>
      </c>
      <c r="B212" s="0" t="s">
        <v>52</v>
      </c>
      <c r="C212" s="0" t="s">
        <v>75</v>
      </c>
      <c r="D212" s="0" t="n">
        <v>2030</v>
      </c>
      <c r="E212" s="5" t="n">
        <v>16.9110690569527</v>
      </c>
      <c r="F212" s="5" t="n">
        <v>0</v>
      </c>
      <c r="G212" s="5" t="n">
        <v>0</v>
      </c>
      <c r="H212" s="5" t="n">
        <v>0</v>
      </c>
      <c r="I212" s="5" t="n">
        <v>16.9110690569527</v>
      </c>
      <c r="J212" s="10" t="s">
        <v>4</v>
      </c>
    </row>
    <row r="213" customFormat="false" ht="14.25" hidden="false" customHeight="false" outlineLevel="0" collapsed="false">
      <c r="A213" s="0" t="s">
        <v>95</v>
      </c>
      <c r="B213" s="0" t="s">
        <v>52</v>
      </c>
      <c r="C213" s="0" t="s">
        <v>75</v>
      </c>
      <c r="D213" s="0" t="n">
        <v>2031</v>
      </c>
      <c r="E213" s="5" t="n">
        <v>19.1867877007258</v>
      </c>
      <c r="F213" s="5" t="n">
        <v>0</v>
      </c>
      <c r="G213" s="5" t="n">
        <v>0</v>
      </c>
      <c r="H213" s="5" t="n">
        <v>0</v>
      </c>
      <c r="I213" s="5" t="n">
        <v>19.1867877007258</v>
      </c>
      <c r="J213" s="10" t="s">
        <v>4</v>
      </c>
    </row>
    <row r="214" customFormat="false" ht="14.25" hidden="false" customHeight="false" outlineLevel="0" collapsed="false">
      <c r="A214" s="0" t="s">
        <v>95</v>
      </c>
      <c r="B214" s="0" t="s">
        <v>52</v>
      </c>
      <c r="C214" s="0" t="s">
        <v>75</v>
      </c>
      <c r="D214" s="0" t="n">
        <v>2032</v>
      </c>
      <c r="E214" s="5" t="n">
        <v>21.4599743515487</v>
      </c>
      <c r="F214" s="5" t="n">
        <v>0</v>
      </c>
      <c r="G214" s="5" t="n">
        <v>0</v>
      </c>
      <c r="H214" s="5" t="n">
        <v>0</v>
      </c>
      <c r="I214" s="5" t="n">
        <v>21.4599743515487</v>
      </c>
      <c r="J214" s="10" t="s">
        <v>4</v>
      </c>
    </row>
    <row r="215" customFormat="false" ht="14.25" hidden="false" customHeight="false" outlineLevel="0" collapsed="false">
      <c r="A215" s="0" t="s">
        <v>95</v>
      </c>
      <c r="B215" s="0" t="s">
        <v>52</v>
      </c>
      <c r="C215" s="0" t="s">
        <v>75</v>
      </c>
      <c r="D215" s="0" t="n">
        <v>2033</v>
      </c>
      <c r="E215" s="5" t="n">
        <v>23.7247169781155</v>
      </c>
      <c r="F215" s="5" t="n">
        <v>0</v>
      </c>
      <c r="G215" s="5" t="n">
        <v>0</v>
      </c>
      <c r="H215" s="5" t="n">
        <v>0</v>
      </c>
      <c r="I215" s="5" t="n">
        <v>23.7247169781155</v>
      </c>
      <c r="J215" s="10" t="s">
        <v>4</v>
      </c>
    </row>
    <row r="216" customFormat="false" ht="14.25" hidden="false" customHeight="false" outlineLevel="0" collapsed="false">
      <c r="A216" s="0" t="s">
        <v>95</v>
      </c>
      <c r="B216" s="0" t="s">
        <v>52</v>
      </c>
      <c r="C216" s="0" t="s">
        <v>75</v>
      </c>
      <c r="D216" s="0" t="n">
        <v>2034</v>
      </c>
      <c r="E216" s="5" t="n">
        <v>25.9213885231192</v>
      </c>
      <c r="F216" s="5" t="n">
        <v>0</v>
      </c>
      <c r="G216" s="5" t="n">
        <v>0</v>
      </c>
      <c r="H216" s="5" t="n">
        <v>0</v>
      </c>
      <c r="I216" s="5" t="n">
        <v>25.9213885231192</v>
      </c>
      <c r="J216" s="10" t="s">
        <v>4</v>
      </c>
    </row>
    <row r="217" customFormat="false" ht="14.25" hidden="false" customHeight="false" outlineLevel="0" collapsed="false">
      <c r="A217" s="0" t="s">
        <v>95</v>
      </c>
      <c r="B217" s="0" t="s">
        <v>52</v>
      </c>
      <c r="C217" s="0" t="s">
        <v>75</v>
      </c>
      <c r="D217" s="0" t="n">
        <v>2035</v>
      </c>
      <c r="E217" s="5" t="n">
        <v>27.9859407143573</v>
      </c>
      <c r="F217" s="5" t="n">
        <v>0</v>
      </c>
      <c r="G217" s="5" t="n">
        <v>0</v>
      </c>
      <c r="H217" s="5" t="n">
        <v>0</v>
      </c>
      <c r="I217" s="5" t="n">
        <v>27.9859407143573</v>
      </c>
      <c r="J217" s="10" t="s">
        <v>4</v>
      </c>
    </row>
    <row r="218" customFormat="false" ht="14.25" hidden="false" customHeight="false" outlineLevel="0" collapsed="false">
      <c r="A218" s="0" t="s">
        <v>95</v>
      </c>
      <c r="B218" s="0" t="s">
        <v>52</v>
      </c>
      <c r="C218" s="0" t="s">
        <v>75</v>
      </c>
      <c r="D218" s="0" t="n">
        <v>2036</v>
      </c>
      <c r="E218" s="5" t="n">
        <v>29.852696246474</v>
      </c>
      <c r="F218" s="5" t="n">
        <v>0</v>
      </c>
      <c r="G218" s="5" t="n">
        <v>0</v>
      </c>
      <c r="H218" s="5" t="n">
        <v>0</v>
      </c>
      <c r="I218" s="5" t="n">
        <v>29.852696246474</v>
      </c>
      <c r="J218" s="10" t="s">
        <v>4</v>
      </c>
    </row>
    <row r="219" customFormat="false" ht="14.25" hidden="false" customHeight="false" outlineLevel="0" collapsed="false">
      <c r="A219" s="0" t="s">
        <v>95</v>
      </c>
      <c r="B219" s="0" t="s">
        <v>52</v>
      </c>
      <c r="C219" s="0" t="s">
        <v>75</v>
      </c>
      <c r="D219" s="0" t="n">
        <v>2037</v>
      </c>
      <c r="E219" s="5" t="n">
        <v>31.4575771966844</v>
      </c>
      <c r="F219" s="5" t="n">
        <v>0</v>
      </c>
      <c r="G219" s="5" t="n">
        <v>0</v>
      </c>
      <c r="H219" s="5" t="n">
        <v>0</v>
      </c>
      <c r="I219" s="5" t="n">
        <v>31.4575771966844</v>
      </c>
      <c r="J219" s="10" t="s">
        <v>4</v>
      </c>
    </row>
    <row r="220" customFormat="false" ht="14.25" hidden="false" customHeight="false" outlineLevel="0" collapsed="false">
      <c r="A220" s="0" t="s">
        <v>95</v>
      </c>
      <c r="B220" s="0" t="s">
        <v>52</v>
      </c>
      <c r="C220" s="0" t="s">
        <v>75</v>
      </c>
      <c r="D220" s="0" t="n">
        <v>2038</v>
      </c>
      <c r="E220" s="5" t="n">
        <v>32.7415706392624</v>
      </c>
      <c r="F220" s="5" t="n">
        <v>0</v>
      </c>
      <c r="G220" s="5" t="n">
        <v>0</v>
      </c>
      <c r="H220" s="5" t="n">
        <v>0</v>
      </c>
      <c r="I220" s="5" t="n">
        <v>32.7415706392624</v>
      </c>
      <c r="J220" s="10" t="s">
        <v>4</v>
      </c>
    </row>
    <row r="221" customFormat="false" ht="14.25" hidden="false" customHeight="false" outlineLevel="0" collapsed="false">
      <c r="A221" s="0" t="s">
        <v>95</v>
      </c>
      <c r="B221" s="0" t="s">
        <v>52</v>
      </c>
      <c r="C221" s="0" t="s">
        <v>75</v>
      </c>
      <c r="D221" s="0" t="n">
        <v>2039</v>
      </c>
      <c r="E221" s="5" t="n">
        <v>33.6541873515474</v>
      </c>
      <c r="F221" s="5" t="n">
        <v>0</v>
      </c>
      <c r="G221" s="5" t="n">
        <v>0</v>
      </c>
      <c r="H221" s="5" t="n">
        <v>0</v>
      </c>
      <c r="I221" s="5" t="n">
        <v>33.6541873515474</v>
      </c>
      <c r="J221" s="10" t="s">
        <v>4</v>
      </c>
    </row>
    <row r="222" customFormat="false" ht="14.25" hidden="false" customHeight="false" outlineLevel="0" collapsed="false">
      <c r="A222" s="0" t="s">
        <v>95</v>
      </c>
      <c r="B222" s="0" t="s">
        <v>52</v>
      </c>
      <c r="C222" s="0" t="s">
        <v>75</v>
      </c>
      <c r="D222" s="0" t="n">
        <v>2040</v>
      </c>
      <c r="E222" s="5" t="n">
        <v>34.156644368706</v>
      </c>
      <c r="F222" s="5" t="n">
        <v>0</v>
      </c>
      <c r="G222" s="5" t="n">
        <v>0</v>
      </c>
      <c r="H222" s="5" t="n">
        <v>0</v>
      </c>
      <c r="I222" s="5" t="n">
        <v>34.156644368706</v>
      </c>
      <c r="J222" s="10" t="s">
        <v>4</v>
      </c>
    </row>
    <row r="223" customFormat="false" ht="14.25" hidden="false" customHeight="false" outlineLevel="0" collapsed="false">
      <c r="A223" s="0" t="s">
        <v>95</v>
      </c>
      <c r="B223" s="0" t="s">
        <v>52</v>
      </c>
      <c r="C223" s="0" t="s">
        <v>76</v>
      </c>
      <c r="D223" s="0" t="n">
        <v>2024</v>
      </c>
      <c r="E223" s="5" t="n">
        <v>0.105</v>
      </c>
      <c r="F223" s="5" t="n">
        <v>0</v>
      </c>
      <c r="G223" s="5" t="n">
        <v>0</v>
      </c>
      <c r="H223" s="5" t="n">
        <v>0</v>
      </c>
      <c r="I223" s="5" t="n">
        <v>0.105</v>
      </c>
      <c r="J223" s="10" t="s">
        <v>4</v>
      </c>
    </row>
    <row r="224" customFormat="false" ht="14.25" hidden="false" customHeight="false" outlineLevel="0" collapsed="false">
      <c r="A224" s="0" t="s">
        <v>95</v>
      </c>
      <c r="B224" s="0" t="s">
        <v>52</v>
      </c>
      <c r="C224" s="0" t="s">
        <v>76</v>
      </c>
      <c r="D224" s="0" t="n">
        <v>2025</v>
      </c>
      <c r="E224" s="5" t="n">
        <v>0.115</v>
      </c>
      <c r="F224" s="5" t="n">
        <v>0</v>
      </c>
      <c r="G224" s="5" t="n">
        <v>0</v>
      </c>
      <c r="H224" s="5" t="n">
        <v>0</v>
      </c>
      <c r="I224" s="5" t="n">
        <v>0.115</v>
      </c>
      <c r="J224" s="10" t="s">
        <v>4</v>
      </c>
    </row>
    <row r="225" customFormat="false" ht="14.25" hidden="false" customHeight="false" outlineLevel="0" collapsed="false">
      <c r="A225" s="0" t="s">
        <v>95</v>
      </c>
      <c r="B225" s="0" t="s">
        <v>52</v>
      </c>
      <c r="C225" s="0" t="s">
        <v>76</v>
      </c>
      <c r="D225" s="0" t="n">
        <v>2026</v>
      </c>
      <c r="E225" s="5" t="n">
        <v>1.875025</v>
      </c>
      <c r="F225" s="5" t="n">
        <v>0</v>
      </c>
      <c r="G225" s="5" t="n">
        <v>0</v>
      </c>
      <c r="H225" s="5" t="n">
        <v>0</v>
      </c>
      <c r="I225" s="5" t="n">
        <v>1.875025</v>
      </c>
      <c r="J225" s="10" t="s">
        <v>4</v>
      </c>
    </row>
    <row r="226" customFormat="false" ht="14.25" hidden="false" customHeight="false" outlineLevel="0" collapsed="false">
      <c r="A226" s="0" t="s">
        <v>95</v>
      </c>
      <c r="B226" s="0" t="s">
        <v>52</v>
      </c>
      <c r="C226" s="0" t="s">
        <v>76</v>
      </c>
      <c r="D226" s="0" t="n">
        <v>2027</v>
      </c>
      <c r="E226" s="5" t="n">
        <v>3.63505</v>
      </c>
      <c r="F226" s="5" t="n">
        <v>0</v>
      </c>
      <c r="G226" s="5" t="n">
        <v>0</v>
      </c>
      <c r="H226" s="5" t="n">
        <v>0</v>
      </c>
      <c r="I226" s="5" t="n">
        <v>3.63505</v>
      </c>
      <c r="J226" s="10" t="s">
        <v>4</v>
      </c>
    </row>
    <row r="227" customFormat="false" ht="14.25" hidden="false" customHeight="false" outlineLevel="0" collapsed="false">
      <c r="A227" s="0" t="s">
        <v>95</v>
      </c>
      <c r="B227" s="0" t="s">
        <v>52</v>
      </c>
      <c r="C227" s="0" t="s">
        <v>76</v>
      </c>
      <c r="D227" s="0" t="n">
        <v>2028</v>
      </c>
      <c r="E227" s="5" t="n">
        <v>5.356915</v>
      </c>
      <c r="F227" s="5" t="n">
        <v>0</v>
      </c>
      <c r="G227" s="5" t="n">
        <v>0</v>
      </c>
      <c r="H227" s="5" t="n">
        <v>0</v>
      </c>
      <c r="I227" s="5" t="n">
        <v>5.356915</v>
      </c>
      <c r="J227" s="10" t="s">
        <v>4</v>
      </c>
    </row>
    <row r="228" customFormat="false" ht="14.25" hidden="false" customHeight="false" outlineLevel="0" collapsed="false">
      <c r="A228" s="0" t="s">
        <v>95</v>
      </c>
      <c r="B228" s="0" t="s">
        <v>52</v>
      </c>
      <c r="C228" s="0" t="s">
        <v>76</v>
      </c>
      <c r="D228" s="0" t="n">
        <v>2029</v>
      </c>
      <c r="E228" s="5" t="n">
        <v>7.652736</v>
      </c>
      <c r="F228" s="5" t="n">
        <v>0</v>
      </c>
      <c r="G228" s="5" t="n">
        <v>0</v>
      </c>
      <c r="H228" s="5" t="n">
        <v>0</v>
      </c>
      <c r="I228" s="5" t="n">
        <v>7.652736</v>
      </c>
      <c r="J228" s="10" t="s">
        <v>4</v>
      </c>
    </row>
    <row r="229" customFormat="false" ht="14.25" hidden="false" customHeight="false" outlineLevel="0" collapsed="false">
      <c r="A229" s="0" t="s">
        <v>95</v>
      </c>
      <c r="B229" s="0" t="s">
        <v>52</v>
      </c>
      <c r="C229" s="0" t="s">
        <v>76</v>
      </c>
      <c r="D229" s="0" t="n">
        <v>2030</v>
      </c>
      <c r="E229" s="5" t="n">
        <v>8.00226</v>
      </c>
      <c r="F229" s="5" t="n">
        <v>0</v>
      </c>
      <c r="G229" s="5" t="n">
        <v>0</v>
      </c>
      <c r="H229" s="5" t="n">
        <v>0</v>
      </c>
      <c r="I229" s="5" t="n">
        <v>8.00226</v>
      </c>
      <c r="J229" s="10" t="s">
        <v>4</v>
      </c>
    </row>
    <row r="230" customFormat="false" ht="14.25" hidden="false" customHeight="false" outlineLevel="0" collapsed="false">
      <c r="A230" s="0" t="s">
        <v>95</v>
      </c>
      <c r="B230" s="0" t="s">
        <v>52</v>
      </c>
      <c r="C230" s="0" t="s">
        <v>76</v>
      </c>
      <c r="D230" s="0" t="n">
        <v>2031</v>
      </c>
      <c r="E230" s="5" t="n">
        <v>9.616903</v>
      </c>
      <c r="F230" s="5" t="n">
        <v>0</v>
      </c>
      <c r="G230" s="5" t="n">
        <v>0</v>
      </c>
      <c r="H230" s="5" t="n">
        <v>0</v>
      </c>
      <c r="I230" s="5" t="n">
        <v>9.616903</v>
      </c>
      <c r="J230" s="10" t="s">
        <v>4</v>
      </c>
    </row>
    <row r="231" customFormat="false" ht="14.25" hidden="false" customHeight="false" outlineLevel="0" collapsed="false">
      <c r="A231" s="0" t="s">
        <v>95</v>
      </c>
      <c r="B231" s="0" t="s">
        <v>52</v>
      </c>
      <c r="C231" s="0" t="s">
        <v>76</v>
      </c>
      <c r="D231" s="0" t="n">
        <v>2032</v>
      </c>
      <c r="E231" s="5" t="n">
        <v>11.429435</v>
      </c>
      <c r="F231" s="5" t="n">
        <v>0</v>
      </c>
      <c r="G231" s="5" t="n">
        <v>0</v>
      </c>
      <c r="H231" s="5" t="n">
        <v>0</v>
      </c>
      <c r="I231" s="5" t="n">
        <v>11.429435</v>
      </c>
      <c r="J231" s="10" t="s">
        <v>4</v>
      </c>
    </row>
    <row r="232" customFormat="false" ht="14.25" hidden="false" customHeight="false" outlineLevel="0" collapsed="false">
      <c r="A232" s="0" t="s">
        <v>95</v>
      </c>
      <c r="B232" s="0" t="s">
        <v>52</v>
      </c>
      <c r="C232" s="0" t="s">
        <v>76</v>
      </c>
      <c r="D232" s="0" t="n">
        <v>2033</v>
      </c>
      <c r="E232" s="5" t="n">
        <v>13.535251</v>
      </c>
      <c r="F232" s="5" t="n">
        <v>0</v>
      </c>
      <c r="G232" s="5" t="n">
        <v>0</v>
      </c>
      <c r="H232" s="5" t="n">
        <v>0</v>
      </c>
      <c r="I232" s="5" t="n">
        <v>13.535251</v>
      </c>
      <c r="J232" s="10" t="s">
        <v>4</v>
      </c>
    </row>
    <row r="233" customFormat="false" ht="14.25" hidden="false" customHeight="false" outlineLevel="0" collapsed="false">
      <c r="A233" s="0" t="s">
        <v>95</v>
      </c>
      <c r="B233" s="0" t="s">
        <v>52</v>
      </c>
      <c r="C233" s="0" t="s">
        <v>76</v>
      </c>
      <c r="D233" s="0" t="n">
        <v>2034</v>
      </c>
      <c r="E233" s="5" t="n">
        <v>15.768788</v>
      </c>
      <c r="F233" s="5" t="n">
        <v>0</v>
      </c>
      <c r="G233" s="5" t="n">
        <v>0</v>
      </c>
      <c r="H233" s="5" t="n">
        <v>0</v>
      </c>
      <c r="I233" s="5" t="n">
        <v>15.768788</v>
      </c>
      <c r="J233" s="10" t="s">
        <v>4</v>
      </c>
    </row>
    <row r="234" customFormat="false" ht="14.25" hidden="false" customHeight="false" outlineLevel="0" collapsed="false">
      <c r="A234" s="0" t="s">
        <v>95</v>
      </c>
      <c r="B234" s="0" t="s">
        <v>52</v>
      </c>
      <c r="C234" s="0" t="s">
        <v>76</v>
      </c>
      <c r="D234" s="0" t="n">
        <v>2035</v>
      </c>
      <c r="E234" s="5" t="n">
        <v>18.1332</v>
      </c>
      <c r="F234" s="5" t="n">
        <v>0</v>
      </c>
      <c r="G234" s="5" t="n">
        <v>0</v>
      </c>
      <c r="H234" s="5" t="n">
        <v>0</v>
      </c>
      <c r="I234" s="5" t="n">
        <v>18.1332</v>
      </c>
      <c r="J234" s="10" t="s">
        <v>4</v>
      </c>
    </row>
    <row r="235" customFormat="false" ht="14.25" hidden="false" customHeight="false" outlineLevel="0" collapsed="false">
      <c r="A235" s="0" t="s">
        <v>95</v>
      </c>
      <c r="B235" s="0" t="s">
        <v>52</v>
      </c>
      <c r="C235" s="0" t="s">
        <v>76</v>
      </c>
      <c r="D235" s="0" t="n">
        <v>2036</v>
      </c>
      <c r="E235" s="5" t="n">
        <v>20.63164</v>
      </c>
      <c r="F235" s="5" t="n">
        <v>0</v>
      </c>
      <c r="G235" s="5" t="n">
        <v>0</v>
      </c>
      <c r="H235" s="5" t="n">
        <v>0</v>
      </c>
      <c r="I235" s="5" t="n">
        <v>20.63164</v>
      </c>
      <c r="J235" s="10" t="s">
        <v>4</v>
      </c>
    </row>
    <row r="236" customFormat="false" ht="14.25" hidden="false" customHeight="false" outlineLevel="0" collapsed="false">
      <c r="A236" s="0" t="s">
        <v>95</v>
      </c>
      <c r="B236" s="0" t="s">
        <v>52</v>
      </c>
      <c r="C236" s="0" t="s">
        <v>76</v>
      </c>
      <c r="D236" s="0" t="n">
        <v>2037</v>
      </c>
      <c r="E236" s="5" t="n">
        <v>22.620948</v>
      </c>
      <c r="F236" s="5" t="n">
        <v>0</v>
      </c>
      <c r="G236" s="5" t="n">
        <v>0</v>
      </c>
      <c r="H236" s="5" t="n">
        <v>0</v>
      </c>
      <c r="I236" s="5" t="n">
        <v>22.620948</v>
      </c>
      <c r="J236" s="10" t="s">
        <v>4</v>
      </c>
    </row>
    <row r="237" customFormat="false" ht="14.25" hidden="false" customHeight="false" outlineLevel="0" collapsed="false">
      <c r="A237" s="0" t="s">
        <v>95</v>
      </c>
      <c r="B237" s="0" t="s">
        <v>52</v>
      </c>
      <c r="C237" s="0" t="s">
        <v>76</v>
      </c>
      <c r="D237" s="0" t="n">
        <v>2038</v>
      </c>
      <c r="E237" s="5" t="n">
        <v>24.707668</v>
      </c>
      <c r="F237" s="5" t="n">
        <v>0</v>
      </c>
      <c r="G237" s="5" t="n">
        <v>0</v>
      </c>
      <c r="H237" s="5" t="n">
        <v>0</v>
      </c>
      <c r="I237" s="5" t="n">
        <v>24.707668</v>
      </c>
      <c r="J237" s="10" t="s">
        <v>4</v>
      </c>
    </row>
    <row r="238" customFormat="false" ht="14.25" hidden="false" customHeight="false" outlineLevel="0" collapsed="false">
      <c r="A238" s="0" t="s">
        <v>95</v>
      </c>
      <c r="B238" s="0" t="s">
        <v>52</v>
      </c>
      <c r="C238" s="0" t="s">
        <v>76</v>
      </c>
      <c r="D238" s="0" t="n">
        <v>2039</v>
      </c>
      <c r="E238" s="5" t="n">
        <v>26.893901</v>
      </c>
      <c r="F238" s="5" t="n">
        <v>0</v>
      </c>
      <c r="G238" s="5" t="n">
        <v>0</v>
      </c>
      <c r="H238" s="5" t="n">
        <v>0</v>
      </c>
      <c r="I238" s="5" t="n">
        <v>26.893901</v>
      </c>
      <c r="J238" s="10" t="s">
        <v>4</v>
      </c>
    </row>
    <row r="239" customFormat="false" ht="14.25" hidden="false" customHeight="false" outlineLevel="0" collapsed="false">
      <c r="A239" s="0" t="s">
        <v>95</v>
      </c>
      <c r="B239" s="0" t="s">
        <v>52</v>
      </c>
      <c r="C239" s="0" t="s">
        <v>76</v>
      </c>
      <c r="D239" s="0" t="n">
        <v>2040</v>
      </c>
      <c r="E239" s="5" t="n">
        <v>28.47</v>
      </c>
      <c r="F239" s="5" t="n">
        <v>0</v>
      </c>
      <c r="G239" s="5" t="n">
        <v>0</v>
      </c>
      <c r="H239" s="5" t="n">
        <v>0</v>
      </c>
      <c r="I239" s="5" t="n">
        <v>28.47</v>
      </c>
      <c r="J239" s="10" t="s">
        <v>4</v>
      </c>
    </row>
    <row r="240" customFormat="false" ht="14.25" hidden="false" customHeight="false" outlineLevel="0" collapsed="false">
      <c r="A240" s="0" t="s">
        <v>95</v>
      </c>
      <c r="B240" s="0" t="s">
        <v>52</v>
      </c>
      <c r="C240" s="0" t="s">
        <v>79</v>
      </c>
      <c r="D240" s="0" t="n">
        <v>2024</v>
      </c>
      <c r="E240" s="5" t="n">
        <v>78.4180762946937</v>
      </c>
      <c r="F240" s="5" t="n">
        <v>0</v>
      </c>
      <c r="G240" s="5" t="n">
        <v>0</v>
      </c>
      <c r="H240" s="5" t="n">
        <v>0</v>
      </c>
      <c r="I240" s="5" t="n">
        <v>78.4180762946937</v>
      </c>
      <c r="J240" s="10" t="s">
        <v>4</v>
      </c>
    </row>
    <row r="241" customFormat="false" ht="14.25" hidden="false" customHeight="false" outlineLevel="0" collapsed="false">
      <c r="A241" s="0" t="s">
        <v>95</v>
      </c>
      <c r="B241" s="0" t="s">
        <v>52</v>
      </c>
      <c r="C241" s="0" t="s">
        <v>79</v>
      </c>
      <c r="D241" s="0" t="n">
        <v>2025</v>
      </c>
      <c r="E241" s="5" t="n">
        <v>81.6032274637336</v>
      </c>
      <c r="F241" s="5" t="n">
        <v>0</v>
      </c>
      <c r="G241" s="5" t="n">
        <v>0</v>
      </c>
      <c r="H241" s="5" t="n">
        <v>0</v>
      </c>
      <c r="I241" s="5" t="n">
        <v>81.6032274637336</v>
      </c>
      <c r="J241" s="10" t="s">
        <v>4</v>
      </c>
    </row>
    <row r="242" customFormat="false" ht="14.25" hidden="false" customHeight="false" outlineLevel="0" collapsed="false">
      <c r="A242" s="0" t="s">
        <v>95</v>
      </c>
      <c r="B242" s="0" t="s">
        <v>52</v>
      </c>
      <c r="C242" s="0" t="s">
        <v>79</v>
      </c>
      <c r="D242" s="0" t="n">
        <v>2026</v>
      </c>
      <c r="E242" s="5" t="n">
        <v>82.9782815036224</v>
      </c>
      <c r="F242" s="5" t="n">
        <v>0</v>
      </c>
      <c r="G242" s="5" t="n">
        <v>0</v>
      </c>
      <c r="H242" s="5" t="n">
        <v>0</v>
      </c>
      <c r="I242" s="5" t="n">
        <v>82.9782815036224</v>
      </c>
      <c r="J242" s="10" t="s">
        <v>4</v>
      </c>
    </row>
    <row r="243" customFormat="false" ht="14.25" hidden="false" customHeight="false" outlineLevel="0" collapsed="false">
      <c r="A243" s="0" t="s">
        <v>95</v>
      </c>
      <c r="B243" s="0" t="s">
        <v>52</v>
      </c>
      <c r="C243" s="0" t="s">
        <v>79</v>
      </c>
      <c r="D243" s="0" t="n">
        <v>2027</v>
      </c>
      <c r="E243" s="5" t="n">
        <v>83.4405053390094</v>
      </c>
      <c r="F243" s="5" t="n">
        <v>0</v>
      </c>
      <c r="G243" s="5" t="n">
        <v>0</v>
      </c>
      <c r="H243" s="5" t="n">
        <v>0</v>
      </c>
      <c r="I243" s="5" t="n">
        <v>83.4405053390094</v>
      </c>
      <c r="J243" s="10" t="s">
        <v>4</v>
      </c>
    </row>
    <row r="244" customFormat="false" ht="14.25" hidden="false" customHeight="false" outlineLevel="0" collapsed="false">
      <c r="A244" s="0" t="s">
        <v>95</v>
      </c>
      <c r="B244" s="0" t="s">
        <v>52</v>
      </c>
      <c r="C244" s="0" t="s">
        <v>79</v>
      </c>
      <c r="D244" s="0" t="n">
        <v>2028</v>
      </c>
      <c r="E244" s="5" t="n">
        <v>84.1486497320497</v>
      </c>
      <c r="F244" s="5" t="n">
        <v>0</v>
      </c>
      <c r="G244" s="5" t="n">
        <v>0</v>
      </c>
      <c r="H244" s="5" t="n">
        <v>0</v>
      </c>
      <c r="I244" s="5" t="n">
        <v>84.1486497320497</v>
      </c>
      <c r="J244" s="10" t="s">
        <v>4</v>
      </c>
    </row>
    <row r="245" customFormat="false" ht="14.25" hidden="false" customHeight="false" outlineLevel="0" collapsed="false">
      <c r="A245" s="0" t="s">
        <v>95</v>
      </c>
      <c r="B245" s="0" t="s">
        <v>52</v>
      </c>
      <c r="C245" s="0" t="s">
        <v>79</v>
      </c>
      <c r="D245" s="0" t="n">
        <v>2029</v>
      </c>
      <c r="E245" s="5" t="n">
        <v>83.9138255998943</v>
      </c>
      <c r="F245" s="5" t="n">
        <v>0</v>
      </c>
      <c r="G245" s="5" t="n">
        <v>0</v>
      </c>
      <c r="H245" s="5" t="n">
        <v>0</v>
      </c>
      <c r="I245" s="5" t="n">
        <v>83.9138255998943</v>
      </c>
      <c r="J245" s="10" t="s">
        <v>4</v>
      </c>
    </row>
    <row r="246" customFormat="false" ht="14.25" hidden="false" customHeight="false" outlineLevel="0" collapsed="false">
      <c r="A246" s="0" t="s">
        <v>95</v>
      </c>
      <c r="B246" s="0" t="s">
        <v>52</v>
      </c>
      <c r="C246" s="0" t="s">
        <v>79</v>
      </c>
      <c r="D246" s="0" t="n">
        <v>2030</v>
      </c>
      <c r="E246" s="5" t="n">
        <v>83.7150417646506</v>
      </c>
      <c r="F246" s="5" t="n">
        <v>0</v>
      </c>
      <c r="G246" s="5" t="n">
        <v>0</v>
      </c>
      <c r="H246" s="5" t="n">
        <v>0</v>
      </c>
      <c r="I246" s="5" t="n">
        <v>83.7150417646506</v>
      </c>
      <c r="J246" s="10" t="s">
        <v>4</v>
      </c>
    </row>
    <row r="247" customFormat="false" ht="14.25" hidden="false" customHeight="false" outlineLevel="0" collapsed="false">
      <c r="A247" s="0" t="s">
        <v>95</v>
      </c>
      <c r="B247" s="0" t="s">
        <v>52</v>
      </c>
      <c r="C247" s="0" t="s">
        <v>79</v>
      </c>
      <c r="D247" s="0" t="n">
        <v>2031</v>
      </c>
      <c r="E247" s="5" t="n">
        <v>83.515204181961</v>
      </c>
      <c r="F247" s="5" t="n">
        <v>0</v>
      </c>
      <c r="G247" s="5" t="n">
        <v>0</v>
      </c>
      <c r="H247" s="5" t="n">
        <v>0</v>
      </c>
      <c r="I247" s="5" t="n">
        <v>83.515204181961</v>
      </c>
      <c r="J247" s="10" t="s">
        <v>4</v>
      </c>
    </row>
    <row r="248" customFormat="false" ht="14.25" hidden="false" customHeight="false" outlineLevel="0" collapsed="false">
      <c r="A248" s="0" t="s">
        <v>95</v>
      </c>
      <c r="B248" s="0" t="s">
        <v>52</v>
      </c>
      <c r="C248" s="0" t="s">
        <v>79</v>
      </c>
      <c r="D248" s="0" t="n">
        <v>2032</v>
      </c>
      <c r="E248" s="5" t="n">
        <v>84.5095432103393</v>
      </c>
      <c r="F248" s="5" t="n">
        <v>0</v>
      </c>
      <c r="G248" s="5" t="n">
        <v>0</v>
      </c>
      <c r="H248" s="5" t="n">
        <v>0</v>
      </c>
      <c r="I248" s="5" t="n">
        <v>84.5095432103393</v>
      </c>
      <c r="J248" s="10" t="s">
        <v>4</v>
      </c>
    </row>
    <row r="249" customFormat="false" ht="14.25" hidden="false" customHeight="false" outlineLevel="0" collapsed="false">
      <c r="A249" s="0" t="s">
        <v>95</v>
      </c>
      <c r="B249" s="0" t="s">
        <v>52</v>
      </c>
      <c r="C249" s="0" t="s">
        <v>79</v>
      </c>
      <c r="D249" s="0" t="n">
        <v>2033</v>
      </c>
      <c r="E249" s="5" t="n">
        <v>86.0191945967891</v>
      </c>
      <c r="F249" s="5" t="n">
        <v>0</v>
      </c>
      <c r="G249" s="5" t="n">
        <v>0</v>
      </c>
      <c r="H249" s="5" t="n">
        <v>0</v>
      </c>
      <c r="I249" s="5" t="n">
        <v>86.0191945967891</v>
      </c>
      <c r="J249" s="10" t="s">
        <v>4</v>
      </c>
    </row>
    <row r="250" customFormat="false" ht="14.25" hidden="false" customHeight="false" outlineLevel="0" collapsed="false">
      <c r="A250" s="0" t="s">
        <v>95</v>
      </c>
      <c r="B250" s="0" t="s">
        <v>52</v>
      </c>
      <c r="C250" s="0" t="s">
        <v>79</v>
      </c>
      <c r="D250" s="0" t="n">
        <v>2034</v>
      </c>
      <c r="E250" s="5" t="n">
        <v>87.4491852797561</v>
      </c>
      <c r="F250" s="5" t="n">
        <v>0</v>
      </c>
      <c r="G250" s="5" t="n">
        <v>0</v>
      </c>
      <c r="H250" s="5" t="n">
        <v>0</v>
      </c>
      <c r="I250" s="5" t="n">
        <v>87.4491852797561</v>
      </c>
      <c r="J250" s="10" t="s">
        <v>4</v>
      </c>
    </row>
    <row r="251" customFormat="false" ht="14.25" hidden="false" customHeight="false" outlineLevel="0" collapsed="false">
      <c r="A251" s="0" t="s">
        <v>95</v>
      </c>
      <c r="B251" s="0" t="s">
        <v>52</v>
      </c>
      <c r="C251" s="0" t="s">
        <v>79</v>
      </c>
      <c r="D251" s="0" t="n">
        <v>2035</v>
      </c>
      <c r="E251" s="5" t="n">
        <v>88.9443254838151</v>
      </c>
      <c r="F251" s="5" t="n">
        <v>0</v>
      </c>
      <c r="G251" s="5" t="n">
        <v>0</v>
      </c>
      <c r="H251" s="5" t="n">
        <v>0</v>
      </c>
      <c r="I251" s="5" t="n">
        <v>88.9443254838151</v>
      </c>
      <c r="J251" s="10" t="s">
        <v>4</v>
      </c>
    </row>
    <row r="252" customFormat="false" ht="14.25" hidden="false" customHeight="false" outlineLevel="0" collapsed="false">
      <c r="A252" s="0" t="s">
        <v>95</v>
      </c>
      <c r="B252" s="0" t="s">
        <v>52</v>
      </c>
      <c r="C252" s="0" t="s">
        <v>79</v>
      </c>
      <c r="D252" s="0" t="n">
        <v>2036</v>
      </c>
      <c r="E252" s="5" t="n">
        <v>90.1533804748537</v>
      </c>
      <c r="F252" s="5" t="n">
        <v>0</v>
      </c>
      <c r="G252" s="5" t="n">
        <v>0</v>
      </c>
      <c r="H252" s="5" t="n">
        <v>0</v>
      </c>
      <c r="I252" s="5" t="n">
        <v>90.1533804748537</v>
      </c>
      <c r="J252" s="10" t="s">
        <v>4</v>
      </c>
    </row>
    <row r="253" customFormat="false" ht="14.25" hidden="false" customHeight="false" outlineLevel="0" collapsed="false">
      <c r="A253" s="0" t="s">
        <v>95</v>
      </c>
      <c r="B253" s="0" t="s">
        <v>52</v>
      </c>
      <c r="C253" s="0" t="s">
        <v>79</v>
      </c>
      <c r="D253" s="0" t="n">
        <v>2037</v>
      </c>
      <c r="E253" s="5" t="n">
        <v>91.3113455575777</v>
      </c>
      <c r="F253" s="5" t="n">
        <v>0</v>
      </c>
      <c r="G253" s="5" t="n">
        <v>0</v>
      </c>
      <c r="H253" s="5" t="n">
        <v>0</v>
      </c>
      <c r="I253" s="5" t="n">
        <v>91.3113455575777</v>
      </c>
      <c r="J253" s="10" t="s">
        <v>4</v>
      </c>
    </row>
    <row r="254" customFormat="false" ht="14.25" hidden="false" customHeight="false" outlineLevel="0" collapsed="false">
      <c r="A254" s="0" t="s">
        <v>95</v>
      </c>
      <c r="B254" s="0" t="s">
        <v>52</v>
      </c>
      <c r="C254" s="0" t="s">
        <v>79</v>
      </c>
      <c r="D254" s="0" t="n">
        <v>2038</v>
      </c>
      <c r="E254" s="5" t="n">
        <v>92.4151862458509</v>
      </c>
      <c r="F254" s="5" t="n">
        <v>0</v>
      </c>
      <c r="G254" s="5" t="n">
        <v>0</v>
      </c>
      <c r="H254" s="5" t="n">
        <v>0</v>
      </c>
      <c r="I254" s="5" t="n">
        <v>92.4151862458509</v>
      </c>
      <c r="J254" s="10" t="s">
        <v>4</v>
      </c>
    </row>
    <row r="255" customFormat="false" ht="14.25" hidden="false" customHeight="false" outlineLevel="0" collapsed="false">
      <c r="A255" s="0" t="s">
        <v>95</v>
      </c>
      <c r="B255" s="0" t="s">
        <v>52</v>
      </c>
      <c r="C255" s="0" t="s">
        <v>79</v>
      </c>
      <c r="D255" s="0" t="n">
        <v>2039</v>
      </c>
      <c r="E255" s="5" t="n">
        <v>93.507722859008</v>
      </c>
      <c r="F255" s="5" t="n">
        <v>0</v>
      </c>
      <c r="G255" s="5" t="n">
        <v>0</v>
      </c>
      <c r="H255" s="5" t="n">
        <v>0</v>
      </c>
      <c r="I255" s="5" t="n">
        <v>93.507722859008</v>
      </c>
      <c r="J255" s="10" t="s">
        <v>4</v>
      </c>
    </row>
    <row r="256" customFormat="false" ht="14.25" hidden="false" customHeight="false" outlineLevel="0" collapsed="false">
      <c r="A256" s="0" t="s">
        <v>95</v>
      </c>
      <c r="B256" s="0" t="s">
        <v>52</v>
      </c>
      <c r="C256" s="0" t="s">
        <v>79</v>
      </c>
      <c r="D256" s="0" t="n">
        <v>2040</v>
      </c>
      <c r="E256" s="5" t="n">
        <v>94.4796600094731</v>
      </c>
      <c r="F256" s="5" t="n">
        <v>0</v>
      </c>
      <c r="G256" s="5" t="n">
        <v>0</v>
      </c>
      <c r="H256" s="5" t="n">
        <v>0</v>
      </c>
      <c r="I256" s="5" t="n">
        <v>94.4796600094731</v>
      </c>
      <c r="J256" s="10" t="s">
        <v>4</v>
      </c>
    </row>
    <row r="257" customFormat="false" ht="14.25" hidden="false" customHeight="false" outlineLevel="0" collapsed="false">
      <c r="A257" s="0" t="s">
        <v>95</v>
      </c>
      <c r="B257" s="0" t="s">
        <v>52</v>
      </c>
      <c r="C257" s="0" t="s">
        <v>84</v>
      </c>
      <c r="D257" s="0" t="n">
        <v>2024</v>
      </c>
      <c r="E257" s="5" t="n">
        <v>4.39000137877857</v>
      </c>
      <c r="F257" s="5" t="n">
        <v>0</v>
      </c>
      <c r="G257" s="5" t="n">
        <v>0</v>
      </c>
      <c r="H257" s="5" t="n">
        <v>0</v>
      </c>
      <c r="I257" s="5" t="n">
        <v>4.39000137877857</v>
      </c>
      <c r="J257" s="10" t="s">
        <v>4</v>
      </c>
    </row>
    <row r="258" customFormat="false" ht="14.25" hidden="false" customHeight="false" outlineLevel="0" collapsed="false">
      <c r="A258" s="0" t="s">
        <v>95</v>
      </c>
      <c r="B258" s="0" t="s">
        <v>52</v>
      </c>
      <c r="C258" s="0" t="s">
        <v>84</v>
      </c>
      <c r="D258" s="0" t="n">
        <v>2025</v>
      </c>
      <c r="E258" s="5" t="n">
        <v>5.01519203301857</v>
      </c>
      <c r="F258" s="5" t="n">
        <v>0</v>
      </c>
      <c r="G258" s="5" t="n">
        <v>0</v>
      </c>
      <c r="H258" s="5" t="n">
        <v>0</v>
      </c>
      <c r="I258" s="5" t="n">
        <v>5.01519203301857</v>
      </c>
      <c r="J258" s="10" t="s">
        <v>4</v>
      </c>
    </row>
    <row r="259" customFormat="false" ht="14.25" hidden="false" customHeight="false" outlineLevel="0" collapsed="false">
      <c r="A259" s="0" t="s">
        <v>95</v>
      </c>
      <c r="B259" s="0" t="s">
        <v>52</v>
      </c>
      <c r="C259" s="0" t="s">
        <v>84</v>
      </c>
      <c r="D259" s="0" t="n">
        <v>2026</v>
      </c>
      <c r="E259" s="5" t="n">
        <v>5.90379877982695</v>
      </c>
      <c r="F259" s="5" t="n">
        <v>0</v>
      </c>
      <c r="G259" s="5" t="n">
        <v>0</v>
      </c>
      <c r="H259" s="5" t="n">
        <v>0</v>
      </c>
      <c r="I259" s="5" t="n">
        <v>5.90379877982695</v>
      </c>
      <c r="J259" s="10" t="s">
        <v>4</v>
      </c>
    </row>
    <row r="260" customFormat="false" ht="14.25" hidden="false" customHeight="false" outlineLevel="0" collapsed="false">
      <c r="A260" s="0" t="s">
        <v>95</v>
      </c>
      <c r="B260" s="0" t="s">
        <v>52</v>
      </c>
      <c r="C260" s="0" t="s">
        <v>84</v>
      </c>
      <c r="D260" s="0" t="n">
        <v>2027</v>
      </c>
      <c r="E260" s="5" t="n">
        <v>7.10117522911065</v>
      </c>
      <c r="F260" s="5" t="n">
        <v>0</v>
      </c>
      <c r="G260" s="5" t="n">
        <v>0</v>
      </c>
      <c r="H260" s="5" t="n">
        <v>0</v>
      </c>
      <c r="I260" s="5" t="n">
        <v>7.10117522911065</v>
      </c>
      <c r="J260" s="10" t="s">
        <v>4</v>
      </c>
    </row>
    <row r="261" customFormat="false" ht="14.25" hidden="false" customHeight="false" outlineLevel="0" collapsed="false">
      <c r="A261" s="0" t="s">
        <v>95</v>
      </c>
      <c r="B261" s="0" t="s">
        <v>52</v>
      </c>
      <c r="C261" s="0" t="s">
        <v>84</v>
      </c>
      <c r="D261" s="0" t="n">
        <v>2028</v>
      </c>
      <c r="E261" s="5" t="n">
        <v>8.53645996442991</v>
      </c>
      <c r="F261" s="5" t="n">
        <v>0</v>
      </c>
      <c r="G261" s="5" t="n">
        <v>0</v>
      </c>
      <c r="H261" s="5" t="n">
        <v>0</v>
      </c>
      <c r="I261" s="5" t="n">
        <v>8.53645996442991</v>
      </c>
      <c r="J261" s="10" t="s">
        <v>4</v>
      </c>
    </row>
    <row r="262" customFormat="false" ht="14.25" hidden="false" customHeight="false" outlineLevel="0" collapsed="false">
      <c r="A262" s="0" t="s">
        <v>95</v>
      </c>
      <c r="B262" s="0" t="s">
        <v>52</v>
      </c>
      <c r="C262" s="0" t="s">
        <v>84</v>
      </c>
      <c r="D262" s="0" t="n">
        <v>2029</v>
      </c>
      <c r="E262" s="5" t="n">
        <v>10.1800100119702</v>
      </c>
      <c r="F262" s="5" t="n">
        <v>0</v>
      </c>
      <c r="G262" s="5" t="n">
        <v>0</v>
      </c>
      <c r="H262" s="5" t="n">
        <v>0</v>
      </c>
      <c r="I262" s="5" t="n">
        <v>10.1800100119702</v>
      </c>
      <c r="J262" s="10" t="s">
        <v>4</v>
      </c>
    </row>
    <row r="263" customFormat="false" ht="14.25" hidden="false" customHeight="false" outlineLevel="0" collapsed="false">
      <c r="A263" s="0" t="s">
        <v>95</v>
      </c>
      <c r="B263" s="0" t="s">
        <v>52</v>
      </c>
      <c r="C263" s="0" t="s">
        <v>84</v>
      </c>
      <c r="D263" s="0" t="n">
        <v>2030</v>
      </c>
      <c r="E263" s="5" t="n">
        <v>12.1245889167812</v>
      </c>
      <c r="F263" s="5" t="n">
        <v>0</v>
      </c>
      <c r="G263" s="5" t="n">
        <v>0</v>
      </c>
      <c r="H263" s="5" t="n">
        <v>0</v>
      </c>
      <c r="I263" s="5" t="n">
        <v>12.1245889167812</v>
      </c>
      <c r="J263" s="10" t="s">
        <v>4</v>
      </c>
    </row>
    <row r="264" customFormat="false" ht="14.25" hidden="false" customHeight="false" outlineLevel="0" collapsed="false">
      <c r="A264" s="0" t="s">
        <v>95</v>
      </c>
      <c r="B264" s="0" t="s">
        <v>52</v>
      </c>
      <c r="C264" s="0" t="s">
        <v>84</v>
      </c>
      <c r="D264" s="0" t="n">
        <v>2031</v>
      </c>
      <c r="E264" s="5" t="n">
        <v>14.2064626843156</v>
      </c>
      <c r="F264" s="5" t="n">
        <v>0</v>
      </c>
      <c r="G264" s="5" t="n">
        <v>0</v>
      </c>
      <c r="H264" s="5" t="n">
        <v>0</v>
      </c>
      <c r="I264" s="5" t="n">
        <v>14.2064626843156</v>
      </c>
      <c r="J264" s="10" t="s">
        <v>4</v>
      </c>
    </row>
    <row r="265" customFormat="false" ht="14.25" hidden="false" customHeight="false" outlineLevel="0" collapsed="false">
      <c r="A265" s="0" t="s">
        <v>95</v>
      </c>
      <c r="B265" s="0" t="s">
        <v>52</v>
      </c>
      <c r="C265" s="0" t="s">
        <v>84</v>
      </c>
      <c r="D265" s="0" t="n">
        <v>2032</v>
      </c>
      <c r="E265" s="5" t="n">
        <v>16.5595872456905</v>
      </c>
      <c r="F265" s="5" t="n">
        <v>0</v>
      </c>
      <c r="G265" s="5" t="n">
        <v>0</v>
      </c>
      <c r="H265" s="5" t="n">
        <v>0</v>
      </c>
      <c r="I265" s="5" t="n">
        <v>16.5595872456905</v>
      </c>
      <c r="J265" s="10" t="s">
        <v>4</v>
      </c>
    </row>
    <row r="266" customFormat="false" ht="14.25" hidden="false" customHeight="false" outlineLevel="0" collapsed="false">
      <c r="A266" s="0" t="s">
        <v>95</v>
      </c>
      <c r="B266" s="0" t="s">
        <v>52</v>
      </c>
      <c r="C266" s="0" t="s">
        <v>84</v>
      </c>
      <c r="D266" s="0" t="n">
        <v>2033</v>
      </c>
      <c r="E266" s="5" t="n">
        <v>19.0218920219335</v>
      </c>
      <c r="F266" s="5" t="n">
        <v>0</v>
      </c>
      <c r="G266" s="5" t="n">
        <v>0</v>
      </c>
      <c r="H266" s="5" t="n">
        <v>0</v>
      </c>
      <c r="I266" s="5" t="n">
        <v>19.0218920219335</v>
      </c>
      <c r="J266" s="10" t="s">
        <v>4</v>
      </c>
    </row>
    <row r="267" customFormat="false" ht="14.25" hidden="false" customHeight="false" outlineLevel="0" collapsed="false">
      <c r="A267" s="0" t="s">
        <v>95</v>
      </c>
      <c r="B267" s="0" t="s">
        <v>52</v>
      </c>
      <c r="C267" s="0" t="s">
        <v>84</v>
      </c>
      <c r="D267" s="0" t="n">
        <v>2034</v>
      </c>
      <c r="E267" s="5" t="n">
        <v>21.7755050383548</v>
      </c>
      <c r="F267" s="5" t="n">
        <v>0</v>
      </c>
      <c r="G267" s="5" t="n">
        <v>0</v>
      </c>
      <c r="H267" s="5" t="n">
        <v>0</v>
      </c>
      <c r="I267" s="5" t="n">
        <v>21.7755050383548</v>
      </c>
      <c r="J267" s="10" t="s">
        <v>4</v>
      </c>
    </row>
    <row r="268" customFormat="false" ht="14.25" hidden="false" customHeight="false" outlineLevel="0" collapsed="false">
      <c r="A268" s="0" t="s">
        <v>95</v>
      </c>
      <c r="B268" s="0" t="s">
        <v>52</v>
      </c>
      <c r="C268" s="0" t="s">
        <v>84</v>
      </c>
      <c r="D268" s="0" t="n">
        <v>2035</v>
      </c>
      <c r="E268" s="5" t="n">
        <v>24.5867601219909</v>
      </c>
      <c r="F268" s="5" t="n">
        <v>0</v>
      </c>
      <c r="G268" s="5" t="n">
        <v>0</v>
      </c>
      <c r="H268" s="5" t="n">
        <v>0</v>
      </c>
      <c r="I268" s="5" t="n">
        <v>24.5867601219909</v>
      </c>
      <c r="J268" s="10" t="s">
        <v>4</v>
      </c>
    </row>
    <row r="269" customFormat="false" ht="14.25" hidden="false" customHeight="false" outlineLevel="0" collapsed="false">
      <c r="A269" s="0" t="s">
        <v>95</v>
      </c>
      <c r="B269" s="0" t="s">
        <v>52</v>
      </c>
      <c r="C269" s="0" t="s">
        <v>84</v>
      </c>
      <c r="D269" s="0" t="n">
        <v>2036</v>
      </c>
      <c r="E269" s="5" t="n">
        <v>27.3385147700199</v>
      </c>
      <c r="F269" s="5" t="n">
        <v>0</v>
      </c>
      <c r="G269" s="5" t="n">
        <v>0</v>
      </c>
      <c r="H269" s="5" t="n">
        <v>0</v>
      </c>
      <c r="I269" s="5" t="n">
        <v>27.3385147700199</v>
      </c>
      <c r="J269" s="10" t="s">
        <v>4</v>
      </c>
    </row>
    <row r="270" customFormat="false" ht="14.25" hidden="false" customHeight="false" outlineLevel="0" collapsed="false">
      <c r="A270" s="0" t="s">
        <v>95</v>
      </c>
      <c r="B270" s="0" t="s">
        <v>52</v>
      </c>
      <c r="C270" s="0" t="s">
        <v>84</v>
      </c>
      <c r="D270" s="0" t="n">
        <v>2037</v>
      </c>
      <c r="E270" s="5" t="n">
        <v>30.2470666116943</v>
      </c>
      <c r="F270" s="5" t="n">
        <v>0</v>
      </c>
      <c r="G270" s="5" t="n">
        <v>0</v>
      </c>
      <c r="H270" s="5" t="n">
        <v>0</v>
      </c>
      <c r="I270" s="5" t="n">
        <v>30.2470666116943</v>
      </c>
      <c r="J270" s="10" t="s">
        <v>4</v>
      </c>
    </row>
    <row r="271" customFormat="false" ht="14.25" hidden="false" customHeight="false" outlineLevel="0" collapsed="false">
      <c r="A271" s="0" t="s">
        <v>95</v>
      </c>
      <c r="B271" s="0" t="s">
        <v>52</v>
      </c>
      <c r="C271" s="0" t="s">
        <v>84</v>
      </c>
      <c r="D271" s="0" t="n">
        <v>2038</v>
      </c>
      <c r="E271" s="5" t="n">
        <v>33.763953196825</v>
      </c>
      <c r="F271" s="5" t="n">
        <v>0</v>
      </c>
      <c r="G271" s="5" t="n">
        <v>0</v>
      </c>
      <c r="H271" s="5" t="n">
        <v>0</v>
      </c>
      <c r="I271" s="5" t="n">
        <v>33.763953196825</v>
      </c>
      <c r="J271" s="10" t="s">
        <v>4</v>
      </c>
    </row>
    <row r="272" customFormat="false" ht="14.25" hidden="false" customHeight="false" outlineLevel="0" collapsed="false">
      <c r="A272" s="0" t="s">
        <v>95</v>
      </c>
      <c r="B272" s="0" t="s">
        <v>52</v>
      </c>
      <c r="C272" s="0" t="s">
        <v>84</v>
      </c>
      <c r="D272" s="0" t="n">
        <v>2039</v>
      </c>
      <c r="E272" s="5" t="n">
        <v>37.4053820861904</v>
      </c>
      <c r="F272" s="5" t="n">
        <v>0</v>
      </c>
      <c r="G272" s="5" t="n">
        <v>0</v>
      </c>
      <c r="H272" s="5" t="n">
        <v>0</v>
      </c>
      <c r="I272" s="5" t="n">
        <v>37.4053820861904</v>
      </c>
      <c r="J272" s="10" t="s">
        <v>4</v>
      </c>
    </row>
    <row r="273" customFormat="false" ht="14.25" hidden="false" customHeight="false" outlineLevel="0" collapsed="false">
      <c r="A273" s="0" t="s">
        <v>95</v>
      </c>
      <c r="B273" s="0" t="s">
        <v>52</v>
      </c>
      <c r="C273" s="0" t="s">
        <v>84</v>
      </c>
      <c r="D273" s="0" t="n">
        <v>2040</v>
      </c>
      <c r="E273" s="5" t="n">
        <v>41.151473996967</v>
      </c>
      <c r="F273" s="5" t="n">
        <v>0</v>
      </c>
      <c r="G273" s="5" t="n">
        <v>0</v>
      </c>
      <c r="H273" s="5" t="n">
        <v>0</v>
      </c>
      <c r="I273" s="5" t="n">
        <v>41.151473996967</v>
      </c>
      <c r="J273" s="10" t="s">
        <v>4</v>
      </c>
    </row>
    <row r="274" customFormat="false" ht="14.25" hidden="false" customHeight="false" outlineLevel="0" collapsed="false">
      <c r="A274" s="0" t="s">
        <v>96</v>
      </c>
      <c r="B274" s="0" t="s">
        <v>97</v>
      </c>
      <c r="C274" s="0" t="s">
        <v>65</v>
      </c>
      <c r="D274" s="0" t="n">
        <v>2024</v>
      </c>
      <c r="E274" s="5" t="n">
        <v>505.78953736</v>
      </c>
      <c r="F274" s="5" t="n">
        <v>0</v>
      </c>
      <c r="G274" s="5" t="n">
        <v>0</v>
      </c>
      <c r="H274" s="5" t="n">
        <v>0</v>
      </c>
      <c r="I274" s="5" t="n">
        <v>505.78953736</v>
      </c>
      <c r="J274" s="10" t="s">
        <v>4</v>
      </c>
    </row>
    <row r="275" customFormat="false" ht="14.25" hidden="false" customHeight="false" outlineLevel="0" collapsed="false">
      <c r="A275" s="0" t="s">
        <v>96</v>
      </c>
      <c r="B275" s="0" t="s">
        <v>97</v>
      </c>
      <c r="C275" s="0" t="s">
        <v>65</v>
      </c>
      <c r="D275" s="0" t="n">
        <v>2025</v>
      </c>
      <c r="E275" s="5" t="n">
        <v>504.894818733456</v>
      </c>
      <c r="F275" s="5" t="n">
        <v>0</v>
      </c>
      <c r="G275" s="5" t="n">
        <v>0</v>
      </c>
      <c r="H275" s="5" t="n">
        <v>0</v>
      </c>
      <c r="I275" s="5" t="n">
        <v>504.894818733456</v>
      </c>
      <c r="J275" s="10" t="s">
        <v>4</v>
      </c>
    </row>
    <row r="276" customFormat="false" ht="14.25" hidden="false" customHeight="false" outlineLevel="0" collapsed="false">
      <c r="A276" s="0" t="s">
        <v>96</v>
      </c>
      <c r="B276" s="0" t="s">
        <v>97</v>
      </c>
      <c r="C276" s="0" t="s">
        <v>65</v>
      </c>
      <c r="D276" s="0" t="n">
        <v>2026</v>
      </c>
      <c r="E276" s="5" t="n">
        <v>503.331644417386</v>
      </c>
      <c r="F276" s="5" t="n">
        <v>0</v>
      </c>
      <c r="G276" s="5" t="n">
        <v>0</v>
      </c>
      <c r="H276" s="5" t="n">
        <v>0</v>
      </c>
      <c r="I276" s="5" t="n">
        <v>503.331644417386</v>
      </c>
      <c r="J276" s="10" t="s">
        <v>4</v>
      </c>
    </row>
    <row r="277" customFormat="false" ht="14.25" hidden="false" customHeight="false" outlineLevel="0" collapsed="false">
      <c r="A277" s="0" t="s">
        <v>96</v>
      </c>
      <c r="B277" s="0" t="s">
        <v>97</v>
      </c>
      <c r="C277" s="0" t="s">
        <v>65</v>
      </c>
      <c r="D277" s="0" t="n">
        <v>2027</v>
      </c>
      <c r="E277" s="5" t="n">
        <v>502.796120826644</v>
      </c>
      <c r="F277" s="5" t="n">
        <v>0</v>
      </c>
      <c r="G277" s="5" t="n">
        <v>0</v>
      </c>
      <c r="H277" s="5" t="n">
        <v>0</v>
      </c>
      <c r="I277" s="5" t="n">
        <v>502.796120826644</v>
      </c>
      <c r="J277" s="10" t="s">
        <v>4</v>
      </c>
    </row>
    <row r="278" customFormat="false" ht="14.25" hidden="false" customHeight="false" outlineLevel="0" collapsed="false">
      <c r="A278" s="0" t="s">
        <v>96</v>
      </c>
      <c r="B278" s="0" t="s">
        <v>97</v>
      </c>
      <c r="C278" s="0" t="s">
        <v>65</v>
      </c>
      <c r="D278" s="0" t="n">
        <v>2028</v>
      </c>
      <c r="E278" s="5" t="n">
        <v>501.643058686243</v>
      </c>
      <c r="F278" s="5" t="n">
        <v>0</v>
      </c>
      <c r="G278" s="5" t="n">
        <v>0</v>
      </c>
      <c r="H278" s="5" t="n">
        <v>0</v>
      </c>
      <c r="I278" s="5" t="n">
        <v>501.643058686243</v>
      </c>
      <c r="J278" s="10" t="s">
        <v>4</v>
      </c>
    </row>
    <row r="279" customFormat="false" ht="14.25" hidden="false" customHeight="false" outlineLevel="0" collapsed="false">
      <c r="A279" s="0" t="s">
        <v>96</v>
      </c>
      <c r="B279" s="0" t="s">
        <v>97</v>
      </c>
      <c r="C279" s="0" t="s">
        <v>65</v>
      </c>
      <c r="D279" s="0" t="n">
        <v>2029</v>
      </c>
      <c r="E279" s="5" t="n">
        <v>501.191096452973</v>
      </c>
      <c r="F279" s="5" t="n">
        <v>0</v>
      </c>
      <c r="G279" s="5" t="n">
        <v>0</v>
      </c>
      <c r="H279" s="5" t="n">
        <v>0</v>
      </c>
      <c r="I279" s="5" t="n">
        <v>501.191096452973</v>
      </c>
      <c r="J279" s="10" t="s">
        <v>4</v>
      </c>
    </row>
    <row r="280" customFormat="false" ht="14.25" hidden="false" customHeight="false" outlineLevel="0" collapsed="false">
      <c r="A280" s="0" t="s">
        <v>96</v>
      </c>
      <c r="B280" s="0" t="s">
        <v>97</v>
      </c>
      <c r="C280" s="0" t="s">
        <v>65</v>
      </c>
      <c r="D280" s="0" t="n">
        <v>2030</v>
      </c>
      <c r="E280" s="5" t="n">
        <v>500.606584799395</v>
      </c>
      <c r="F280" s="5" t="n">
        <v>0</v>
      </c>
      <c r="G280" s="5" t="n">
        <v>0</v>
      </c>
      <c r="H280" s="5" t="n">
        <v>0</v>
      </c>
      <c r="I280" s="5" t="n">
        <v>500.606584799395</v>
      </c>
      <c r="J280" s="10" t="s">
        <v>4</v>
      </c>
    </row>
    <row r="281" customFormat="false" ht="14.25" hidden="false" customHeight="false" outlineLevel="0" collapsed="false">
      <c r="A281" s="0" t="s">
        <v>96</v>
      </c>
      <c r="B281" s="0" t="s">
        <v>97</v>
      </c>
      <c r="C281" s="0" t="s">
        <v>65</v>
      </c>
      <c r="D281" s="0" t="n">
        <v>2031</v>
      </c>
      <c r="E281" s="5" t="n">
        <v>500.318612257244</v>
      </c>
      <c r="F281" s="5" t="n">
        <v>0</v>
      </c>
      <c r="G281" s="5" t="n">
        <v>0</v>
      </c>
      <c r="H281" s="5" t="n">
        <v>0</v>
      </c>
      <c r="I281" s="5" t="n">
        <v>500.318612257244</v>
      </c>
      <c r="J281" s="10" t="s">
        <v>4</v>
      </c>
    </row>
    <row r="282" customFormat="false" ht="14.25" hidden="false" customHeight="false" outlineLevel="0" collapsed="false">
      <c r="A282" s="0" t="s">
        <v>96</v>
      </c>
      <c r="B282" s="0" t="s">
        <v>97</v>
      </c>
      <c r="C282" s="0" t="s">
        <v>65</v>
      </c>
      <c r="D282" s="0" t="n">
        <v>2032</v>
      </c>
      <c r="E282" s="5" t="n">
        <v>501.370206114843</v>
      </c>
      <c r="F282" s="5" t="n">
        <v>0</v>
      </c>
      <c r="G282" s="5" t="n">
        <v>0</v>
      </c>
      <c r="H282" s="5" t="n">
        <v>0</v>
      </c>
      <c r="I282" s="5" t="n">
        <v>501.370206114843</v>
      </c>
      <c r="J282" s="10" t="s">
        <v>4</v>
      </c>
    </row>
    <row r="283" customFormat="false" ht="14.25" hidden="false" customHeight="false" outlineLevel="0" collapsed="false">
      <c r="A283" s="0" t="s">
        <v>96</v>
      </c>
      <c r="B283" s="0" t="s">
        <v>97</v>
      </c>
      <c r="C283" s="0" t="s">
        <v>65</v>
      </c>
      <c r="D283" s="0" t="n">
        <v>2033</v>
      </c>
      <c r="E283" s="5" t="n">
        <v>501.841469617688</v>
      </c>
      <c r="F283" s="5" t="n">
        <v>0</v>
      </c>
      <c r="G283" s="5" t="n">
        <v>0</v>
      </c>
      <c r="H283" s="5" t="n">
        <v>0</v>
      </c>
      <c r="I283" s="5" t="n">
        <v>501.841469617688</v>
      </c>
      <c r="J283" s="10" t="s">
        <v>4</v>
      </c>
    </row>
    <row r="284" customFormat="false" ht="14.25" hidden="false" customHeight="false" outlineLevel="0" collapsed="false">
      <c r="A284" s="0" t="s">
        <v>96</v>
      </c>
      <c r="B284" s="0" t="s">
        <v>97</v>
      </c>
      <c r="C284" s="0" t="s">
        <v>65</v>
      </c>
      <c r="D284" s="0" t="n">
        <v>2034</v>
      </c>
      <c r="E284" s="5" t="n">
        <v>501.5776828654</v>
      </c>
      <c r="F284" s="5" t="n">
        <v>0</v>
      </c>
      <c r="G284" s="5" t="n">
        <v>0</v>
      </c>
      <c r="H284" s="5" t="n">
        <v>0</v>
      </c>
      <c r="I284" s="5" t="n">
        <v>501.5776828654</v>
      </c>
      <c r="J284" s="10" t="s">
        <v>4</v>
      </c>
    </row>
    <row r="285" customFormat="false" ht="14.25" hidden="false" customHeight="false" outlineLevel="0" collapsed="false">
      <c r="A285" s="0" t="s">
        <v>96</v>
      </c>
      <c r="B285" s="0" t="s">
        <v>97</v>
      </c>
      <c r="C285" s="0" t="s">
        <v>65</v>
      </c>
      <c r="D285" s="0" t="n">
        <v>2035</v>
      </c>
      <c r="E285" s="5" t="n">
        <v>501.389463998505</v>
      </c>
      <c r="F285" s="5" t="n">
        <v>0</v>
      </c>
      <c r="G285" s="5" t="n">
        <v>0</v>
      </c>
      <c r="H285" s="5" t="n">
        <v>0</v>
      </c>
      <c r="I285" s="5" t="n">
        <v>501.389463998505</v>
      </c>
      <c r="J285" s="10" t="s">
        <v>4</v>
      </c>
    </row>
    <row r="286" customFormat="false" ht="14.25" hidden="false" customHeight="false" outlineLevel="0" collapsed="false">
      <c r="A286" s="0" t="s">
        <v>96</v>
      </c>
      <c r="B286" s="0" t="s">
        <v>97</v>
      </c>
      <c r="C286" s="0" t="s">
        <v>65</v>
      </c>
      <c r="D286" s="0" t="n">
        <v>2036</v>
      </c>
      <c r="E286" s="5" t="n">
        <v>501.615917572483</v>
      </c>
      <c r="F286" s="5" t="n">
        <v>0</v>
      </c>
      <c r="G286" s="5" t="n">
        <v>0</v>
      </c>
      <c r="H286" s="5" t="n">
        <v>0</v>
      </c>
      <c r="I286" s="5" t="n">
        <v>501.615917572483</v>
      </c>
      <c r="J286" s="10" t="s">
        <v>4</v>
      </c>
    </row>
    <row r="287" customFormat="false" ht="14.25" hidden="false" customHeight="false" outlineLevel="0" collapsed="false">
      <c r="A287" s="0" t="s">
        <v>96</v>
      </c>
      <c r="B287" s="0" t="s">
        <v>97</v>
      </c>
      <c r="C287" s="0" t="s">
        <v>65</v>
      </c>
      <c r="D287" s="0" t="n">
        <v>2037</v>
      </c>
      <c r="E287" s="5" t="n">
        <v>502.910300726286</v>
      </c>
      <c r="F287" s="5" t="n">
        <v>0</v>
      </c>
      <c r="G287" s="5" t="n">
        <v>0</v>
      </c>
      <c r="H287" s="5" t="n">
        <v>0</v>
      </c>
      <c r="I287" s="5" t="n">
        <v>502.910300726286</v>
      </c>
      <c r="J287" s="10" t="s">
        <v>4</v>
      </c>
    </row>
    <row r="288" customFormat="false" ht="14.25" hidden="false" customHeight="false" outlineLevel="0" collapsed="false">
      <c r="A288" s="0" t="s">
        <v>96</v>
      </c>
      <c r="B288" s="0" t="s">
        <v>97</v>
      </c>
      <c r="C288" s="0" t="s">
        <v>65</v>
      </c>
      <c r="D288" s="0" t="n">
        <v>2038</v>
      </c>
      <c r="E288" s="5" t="n">
        <v>503.855025520933</v>
      </c>
      <c r="F288" s="5" t="n">
        <v>0</v>
      </c>
      <c r="G288" s="5" t="n">
        <v>0</v>
      </c>
      <c r="H288" s="5" t="n">
        <v>0</v>
      </c>
      <c r="I288" s="5" t="n">
        <v>503.855025520933</v>
      </c>
      <c r="J288" s="10" t="s">
        <v>4</v>
      </c>
    </row>
    <row r="289" customFormat="false" ht="14.25" hidden="false" customHeight="false" outlineLevel="0" collapsed="false">
      <c r="A289" s="0" t="s">
        <v>96</v>
      </c>
      <c r="B289" s="0" t="s">
        <v>97</v>
      </c>
      <c r="C289" s="0" t="s">
        <v>65</v>
      </c>
      <c r="D289" s="0" t="n">
        <v>2039</v>
      </c>
      <c r="E289" s="5" t="n">
        <v>504.919566490061</v>
      </c>
      <c r="F289" s="5" t="n">
        <v>0</v>
      </c>
      <c r="G289" s="5" t="n">
        <v>0</v>
      </c>
      <c r="H289" s="5" t="n">
        <v>0</v>
      </c>
      <c r="I289" s="5" t="n">
        <v>504.919566490061</v>
      </c>
      <c r="J289" s="10" t="s">
        <v>4</v>
      </c>
    </row>
    <row r="290" customFormat="false" ht="14.25" hidden="false" customHeight="false" outlineLevel="0" collapsed="false">
      <c r="A290" s="0" t="s">
        <v>96</v>
      </c>
      <c r="B290" s="0" t="s">
        <v>97</v>
      </c>
      <c r="C290" s="0" t="s">
        <v>65</v>
      </c>
      <c r="D290" s="0" t="n">
        <v>2040</v>
      </c>
      <c r="E290" s="5" t="n">
        <v>510.573901296785</v>
      </c>
      <c r="F290" s="5" t="n">
        <v>0</v>
      </c>
      <c r="G290" s="5" t="n">
        <v>0</v>
      </c>
      <c r="H290" s="5" t="n">
        <v>0</v>
      </c>
      <c r="I290" s="5" t="n">
        <v>510.573901296785</v>
      </c>
      <c r="J290" s="10" t="s">
        <v>4</v>
      </c>
    </row>
    <row r="291" customFormat="false" ht="14.25" hidden="false" customHeight="false" outlineLevel="0" collapsed="false">
      <c r="A291" s="0" t="s">
        <v>96</v>
      </c>
      <c r="B291" s="0" t="s">
        <v>97</v>
      </c>
      <c r="C291" s="0" t="s">
        <v>75</v>
      </c>
      <c r="D291" s="0" t="n">
        <v>2024</v>
      </c>
      <c r="E291" s="5" t="n">
        <v>36.73068</v>
      </c>
      <c r="F291" s="5" t="n">
        <v>0</v>
      </c>
      <c r="G291" s="5" t="n">
        <v>0</v>
      </c>
      <c r="H291" s="5" t="n">
        <v>0</v>
      </c>
      <c r="I291" s="5" t="n">
        <v>36.73068</v>
      </c>
      <c r="J291" s="10" t="s">
        <v>4</v>
      </c>
    </row>
    <row r="292" customFormat="false" ht="14.25" hidden="false" customHeight="false" outlineLevel="0" collapsed="false">
      <c r="A292" s="0" t="s">
        <v>96</v>
      </c>
      <c r="B292" s="0" t="s">
        <v>97</v>
      </c>
      <c r="C292" s="0" t="s">
        <v>75</v>
      </c>
      <c r="D292" s="0" t="n">
        <v>2025</v>
      </c>
      <c r="E292" s="5" t="n">
        <v>39.3411619433384</v>
      </c>
      <c r="F292" s="5" t="n">
        <v>0</v>
      </c>
      <c r="G292" s="5" t="n">
        <v>0</v>
      </c>
      <c r="H292" s="5" t="n">
        <v>0</v>
      </c>
      <c r="I292" s="5" t="n">
        <v>39.3411619433384</v>
      </c>
      <c r="J292" s="10" t="s">
        <v>4</v>
      </c>
    </row>
    <row r="293" customFormat="false" ht="14.25" hidden="false" customHeight="false" outlineLevel="0" collapsed="false">
      <c r="A293" s="0" t="s">
        <v>96</v>
      </c>
      <c r="B293" s="0" t="s">
        <v>97</v>
      </c>
      <c r="C293" s="0" t="s">
        <v>75</v>
      </c>
      <c r="D293" s="0" t="n">
        <v>2026</v>
      </c>
      <c r="E293" s="5" t="n">
        <v>43.6487606533119</v>
      </c>
      <c r="F293" s="5" t="n">
        <v>0</v>
      </c>
      <c r="G293" s="5" t="n">
        <v>0</v>
      </c>
      <c r="H293" s="5" t="n">
        <v>0</v>
      </c>
      <c r="I293" s="5" t="n">
        <v>43.6487606533119</v>
      </c>
      <c r="J293" s="10" t="s">
        <v>4</v>
      </c>
    </row>
    <row r="294" customFormat="false" ht="14.25" hidden="false" customHeight="false" outlineLevel="0" collapsed="false">
      <c r="A294" s="0" t="s">
        <v>96</v>
      </c>
      <c r="B294" s="0" t="s">
        <v>97</v>
      </c>
      <c r="C294" s="0" t="s">
        <v>75</v>
      </c>
      <c r="D294" s="0" t="n">
        <v>2027</v>
      </c>
      <c r="E294" s="5" t="n">
        <v>51.5894233847552</v>
      </c>
      <c r="F294" s="5" t="n">
        <v>0</v>
      </c>
      <c r="G294" s="5" t="n">
        <v>0</v>
      </c>
      <c r="H294" s="5" t="n">
        <v>0</v>
      </c>
      <c r="I294" s="5" t="n">
        <v>51.5894233847552</v>
      </c>
      <c r="J294" s="10" t="s">
        <v>4</v>
      </c>
    </row>
    <row r="295" customFormat="false" ht="14.25" hidden="false" customHeight="false" outlineLevel="0" collapsed="false">
      <c r="A295" s="0" t="s">
        <v>96</v>
      </c>
      <c r="B295" s="0" t="s">
        <v>97</v>
      </c>
      <c r="C295" s="0" t="s">
        <v>75</v>
      </c>
      <c r="D295" s="0" t="n">
        <v>2028</v>
      </c>
      <c r="E295" s="5" t="n">
        <v>59.5084386744594</v>
      </c>
      <c r="F295" s="5" t="n">
        <v>0</v>
      </c>
      <c r="G295" s="5" t="n">
        <v>0</v>
      </c>
      <c r="H295" s="5" t="n">
        <v>0</v>
      </c>
      <c r="I295" s="5" t="n">
        <v>59.5084386744594</v>
      </c>
      <c r="J295" s="10" t="s">
        <v>4</v>
      </c>
    </row>
    <row r="296" customFormat="false" ht="14.25" hidden="false" customHeight="false" outlineLevel="0" collapsed="false">
      <c r="A296" s="0" t="s">
        <v>96</v>
      </c>
      <c r="B296" s="0" t="s">
        <v>97</v>
      </c>
      <c r="C296" s="0" t="s">
        <v>75</v>
      </c>
      <c r="D296" s="0" t="n">
        <v>2029</v>
      </c>
      <c r="E296" s="5" t="n">
        <v>69.014350003226</v>
      </c>
      <c r="F296" s="5" t="n">
        <v>0</v>
      </c>
      <c r="G296" s="5" t="n">
        <v>0</v>
      </c>
      <c r="H296" s="5" t="n">
        <v>0</v>
      </c>
      <c r="I296" s="5" t="n">
        <v>69.014350003226</v>
      </c>
      <c r="J296" s="10" t="s">
        <v>4</v>
      </c>
    </row>
    <row r="297" customFormat="false" ht="14.25" hidden="false" customHeight="false" outlineLevel="0" collapsed="false">
      <c r="A297" s="0" t="s">
        <v>96</v>
      </c>
      <c r="B297" s="0" t="s">
        <v>97</v>
      </c>
      <c r="C297" s="0" t="s">
        <v>75</v>
      </c>
      <c r="D297" s="0" t="n">
        <v>2030</v>
      </c>
      <c r="E297" s="5" t="n">
        <v>76.9425769144616</v>
      </c>
      <c r="F297" s="5" t="n">
        <v>0</v>
      </c>
      <c r="G297" s="5" t="n">
        <v>0</v>
      </c>
      <c r="H297" s="5" t="n">
        <v>0</v>
      </c>
      <c r="I297" s="5" t="n">
        <v>76.9425769144616</v>
      </c>
      <c r="J297" s="10" t="s">
        <v>4</v>
      </c>
    </row>
    <row r="298" customFormat="false" ht="14.25" hidden="false" customHeight="false" outlineLevel="0" collapsed="false">
      <c r="A298" s="0" t="s">
        <v>96</v>
      </c>
      <c r="B298" s="0" t="s">
        <v>97</v>
      </c>
      <c r="C298" s="0" t="s">
        <v>75</v>
      </c>
      <c r="D298" s="0" t="n">
        <v>2031</v>
      </c>
      <c r="E298" s="5" t="n">
        <v>85.5524924604461</v>
      </c>
      <c r="F298" s="5" t="n">
        <v>0</v>
      </c>
      <c r="G298" s="5" t="n">
        <v>0</v>
      </c>
      <c r="H298" s="5" t="n">
        <v>0</v>
      </c>
      <c r="I298" s="5" t="n">
        <v>85.5524924604461</v>
      </c>
      <c r="J298" s="10" t="s">
        <v>4</v>
      </c>
    </row>
    <row r="299" customFormat="false" ht="14.25" hidden="false" customHeight="false" outlineLevel="0" collapsed="false">
      <c r="A299" s="0" t="s">
        <v>96</v>
      </c>
      <c r="B299" s="0" t="s">
        <v>97</v>
      </c>
      <c r="C299" s="0" t="s">
        <v>75</v>
      </c>
      <c r="D299" s="0" t="n">
        <v>2032</v>
      </c>
      <c r="E299" s="5" t="n">
        <v>95.6884665921849</v>
      </c>
      <c r="F299" s="5" t="n">
        <v>0</v>
      </c>
      <c r="G299" s="5" t="n">
        <v>0</v>
      </c>
      <c r="H299" s="5" t="n">
        <v>0</v>
      </c>
      <c r="I299" s="5" t="n">
        <v>95.6884665921849</v>
      </c>
      <c r="J299" s="10" t="s">
        <v>4</v>
      </c>
    </row>
    <row r="300" customFormat="false" ht="14.25" hidden="false" customHeight="false" outlineLevel="0" collapsed="false">
      <c r="A300" s="0" t="s">
        <v>96</v>
      </c>
      <c r="B300" s="0" t="s">
        <v>97</v>
      </c>
      <c r="C300" s="0" t="s">
        <v>75</v>
      </c>
      <c r="D300" s="0" t="n">
        <v>2033</v>
      </c>
      <c r="E300" s="5" t="n">
        <v>105.786789433213</v>
      </c>
      <c r="F300" s="5" t="n">
        <v>0</v>
      </c>
      <c r="G300" s="5" t="n">
        <v>0</v>
      </c>
      <c r="H300" s="5" t="n">
        <v>0</v>
      </c>
      <c r="I300" s="5" t="n">
        <v>105.786789433213</v>
      </c>
      <c r="J300" s="10" t="s">
        <v>4</v>
      </c>
    </row>
    <row r="301" customFormat="false" ht="14.25" hidden="false" customHeight="false" outlineLevel="0" collapsed="false">
      <c r="A301" s="0" t="s">
        <v>96</v>
      </c>
      <c r="B301" s="0" t="s">
        <v>97</v>
      </c>
      <c r="C301" s="0" t="s">
        <v>75</v>
      </c>
      <c r="D301" s="0" t="n">
        <v>2034</v>
      </c>
      <c r="E301" s="5" t="n">
        <v>115.581588266835</v>
      </c>
      <c r="F301" s="5" t="n">
        <v>0</v>
      </c>
      <c r="G301" s="5" t="n">
        <v>0</v>
      </c>
      <c r="H301" s="5" t="n">
        <v>0</v>
      </c>
      <c r="I301" s="5" t="n">
        <v>115.581588266835</v>
      </c>
      <c r="J301" s="10" t="s">
        <v>4</v>
      </c>
    </row>
    <row r="302" customFormat="false" ht="14.25" hidden="false" customHeight="false" outlineLevel="0" collapsed="false">
      <c r="A302" s="0" t="s">
        <v>96</v>
      </c>
      <c r="B302" s="0" t="s">
        <v>97</v>
      </c>
      <c r="C302" s="0" t="s">
        <v>75</v>
      </c>
      <c r="D302" s="0" t="n">
        <v>2035</v>
      </c>
      <c r="E302" s="5" t="n">
        <v>124.787276500327</v>
      </c>
      <c r="F302" s="5" t="n">
        <v>0</v>
      </c>
      <c r="G302" s="5" t="n">
        <v>0</v>
      </c>
      <c r="H302" s="5" t="n">
        <v>0</v>
      </c>
      <c r="I302" s="5" t="n">
        <v>124.787276500327</v>
      </c>
      <c r="J302" s="10" t="s">
        <v>4</v>
      </c>
    </row>
    <row r="303" customFormat="false" ht="14.25" hidden="false" customHeight="false" outlineLevel="0" collapsed="false">
      <c r="A303" s="0" t="s">
        <v>96</v>
      </c>
      <c r="B303" s="0" t="s">
        <v>97</v>
      </c>
      <c r="C303" s="0" t="s">
        <v>75</v>
      </c>
      <c r="D303" s="0" t="n">
        <v>2036</v>
      </c>
      <c r="E303" s="5" t="n">
        <v>133.111003800487</v>
      </c>
      <c r="F303" s="5" t="n">
        <v>0</v>
      </c>
      <c r="G303" s="5" t="n">
        <v>0</v>
      </c>
      <c r="H303" s="5" t="n">
        <v>0</v>
      </c>
      <c r="I303" s="5" t="n">
        <v>133.111003800487</v>
      </c>
      <c r="J303" s="10" t="s">
        <v>4</v>
      </c>
    </row>
    <row r="304" customFormat="false" ht="14.25" hidden="false" customHeight="false" outlineLevel="0" collapsed="false">
      <c r="A304" s="0" t="s">
        <v>96</v>
      </c>
      <c r="B304" s="0" t="s">
        <v>97</v>
      </c>
      <c r="C304" s="0" t="s">
        <v>75</v>
      </c>
      <c r="D304" s="0" t="n">
        <v>2037</v>
      </c>
      <c r="E304" s="5" t="n">
        <v>140.267051364802</v>
      </c>
      <c r="F304" s="5" t="n">
        <v>0</v>
      </c>
      <c r="G304" s="5" t="n">
        <v>0</v>
      </c>
      <c r="H304" s="5" t="n">
        <v>0</v>
      </c>
      <c r="I304" s="5" t="n">
        <v>140.267051364802</v>
      </c>
      <c r="J304" s="10" t="s">
        <v>4</v>
      </c>
    </row>
    <row r="305" customFormat="false" ht="14.25" hidden="false" customHeight="false" outlineLevel="0" collapsed="false">
      <c r="A305" s="0" t="s">
        <v>96</v>
      </c>
      <c r="B305" s="0" t="s">
        <v>97</v>
      </c>
      <c r="C305" s="0" t="s">
        <v>75</v>
      </c>
      <c r="D305" s="0" t="n">
        <v>2038</v>
      </c>
      <c r="E305" s="5" t="n">
        <v>145.992284844675</v>
      </c>
      <c r="F305" s="5" t="n">
        <v>0</v>
      </c>
      <c r="G305" s="5" t="n">
        <v>0</v>
      </c>
      <c r="H305" s="5" t="n">
        <v>0</v>
      </c>
      <c r="I305" s="5" t="n">
        <v>145.992284844675</v>
      </c>
      <c r="J305" s="10" t="s">
        <v>4</v>
      </c>
    </row>
    <row r="306" customFormat="false" ht="14.25" hidden="false" customHeight="false" outlineLevel="0" collapsed="false">
      <c r="A306" s="0" t="s">
        <v>96</v>
      </c>
      <c r="B306" s="0" t="s">
        <v>97</v>
      </c>
      <c r="C306" s="0" t="s">
        <v>75</v>
      </c>
      <c r="D306" s="0" t="n">
        <v>2039</v>
      </c>
      <c r="E306" s="5" t="n">
        <v>150.061576464245</v>
      </c>
      <c r="F306" s="5" t="n">
        <v>0</v>
      </c>
      <c r="G306" s="5" t="n">
        <v>0</v>
      </c>
      <c r="H306" s="5" t="n">
        <v>0</v>
      </c>
      <c r="I306" s="5" t="n">
        <v>150.061576464245</v>
      </c>
      <c r="J306" s="10" t="s">
        <v>4</v>
      </c>
    </row>
    <row r="307" customFormat="false" ht="14.25" hidden="false" customHeight="false" outlineLevel="0" collapsed="false">
      <c r="A307" s="0" t="s">
        <v>96</v>
      </c>
      <c r="B307" s="0" t="s">
        <v>97</v>
      </c>
      <c r="C307" s="0" t="s">
        <v>75</v>
      </c>
      <c r="D307" s="0" t="n">
        <v>2040</v>
      </c>
      <c r="E307" s="5" t="n">
        <v>152.301995800857</v>
      </c>
      <c r="F307" s="5" t="n">
        <v>0</v>
      </c>
      <c r="G307" s="5" t="n">
        <v>0</v>
      </c>
      <c r="H307" s="5" t="n">
        <v>0</v>
      </c>
      <c r="I307" s="5" t="n">
        <v>152.301995800857</v>
      </c>
      <c r="J307" s="10" t="s">
        <v>4</v>
      </c>
    </row>
    <row r="308" customFormat="false" ht="14.25" hidden="false" customHeight="false" outlineLevel="0" collapsed="false">
      <c r="A308" s="0" t="s">
        <v>96</v>
      </c>
      <c r="B308" s="0" t="s">
        <v>97</v>
      </c>
      <c r="C308" s="0" t="s">
        <v>76</v>
      </c>
      <c r="D308" s="0" t="n">
        <v>2024</v>
      </c>
      <c r="E308" s="5" t="n">
        <v>0.325</v>
      </c>
      <c r="F308" s="5" t="n">
        <v>0</v>
      </c>
      <c r="G308" s="5" t="n">
        <v>0</v>
      </c>
      <c r="H308" s="5" t="n">
        <v>0</v>
      </c>
      <c r="I308" s="5" t="n">
        <v>0.325</v>
      </c>
      <c r="J308" s="10" t="s">
        <v>4</v>
      </c>
    </row>
    <row r="309" customFormat="false" ht="14.25" hidden="false" customHeight="false" outlineLevel="0" collapsed="false">
      <c r="A309" s="0" t="s">
        <v>96</v>
      </c>
      <c r="B309" s="0" t="s">
        <v>97</v>
      </c>
      <c r="C309" s="0" t="s">
        <v>76</v>
      </c>
      <c r="D309" s="0" t="n">
        <v>2025</v>
      </c>
      <c r="E309" s="5" t="n">
        <v>1.255</v>
      </c>
      <c r="F309" s="5" t="n">
        <v>0</v>
      </c>
      <c r="G309" s="5" t="n">
        <v>0</v>
      </c>
      <c r="H309" s="5" t="n">
        <v>0</v>
      </c>
      <c r="I309" s="5" t="n">
        <v>1.255</v>
      </c>
      <c r="J309" s="10" t="s">
        <v>4</v>
      </c>
    </row>
    <row r="310" customFormat="false" ht="14.25" hidden="false" customHeight="false" outlineLevel="0" collapsed="false">
      <c r="A310" s="0" t="s">
        <v>96</v>
      </c>
      <c r="B310" s="0" t="s">
        <v>97</v>
      </c>
      <c r="C310" s="0" t="s">
        <v>76</v>
      </c>
      <c r="D310" s="0" t="n">
        <v>2026</v>
      </c>
      <c r="E310" s="5" t="n">
        <v>6.859014</v>
      </c>
      <c r="F310" s="5" t="n">
        <v>0</v>
      </c>
      <c r="G310" s="5" t="n">
        <v>0</v>
      </c>
      <c r="H310" s="5" t="n">
        <v>0</v>
      </c>
      <c r="I310" s="5" t="n">
        <v>6.859014</v>
      </c>
      <c r="J310" s="10" t="s">
        <v>4</v>
      </c>
    </row>
    <row r="311" customFormat="false" ht="14.25" hidden="false" customHeight="false" outlineLevel="0" collapsed="false">
      <c r="A311" s="0" t="s">
        <v>96</v>
      </c>
      <c r="B311" s="0" t="s">
        <v>97</v>
      </c>
      <c r="C311" s="0" t="s">
        <v>76</v>
      </c>
      <c r="D311" s="0" t="n">
        <v>2027</v>
      </c>
      <c r="E311" s="5" t="n">
        <v>12.463027</v>
      </c>
      <c r="F311" s="5" t="n">
        <v>0</v>
      </c>
      <c r="G311" s="5" t="n">
        <v>0</v>
      </c>
      <c r="H311" s="5" t="n">
        <v>0</v>
      </c>
      <c r="I311" s="5" t="n">
        <v>12.463027</v>
      </c>
      <c r="J311" s="10" t="s">
        <v>4</v>
      </c>
    </row>
    <row r="312" customFormat="false" ht="14.25" hidden="false" customHeight="false" outlineLevel="0" collapsed="false">
      <c r="A312" s="0" t="s">
        <v>96</v>
      </c>
      <c r="B312" s="0" t="s">
        <v>97</v>
      </c>
      <c r="C312" s="0" t="s">
        <v>76</v>
      </c>
      <c r="D312" s="0" t="n">
        <v>2028</v>
      </c>
      <c r="E312" s="5" t="n">
        <v>15.305472</v>
      </c>
      <c r="F312" s="5" t="n">
        <v>0</v>
      </c>
      <c r="G312" s="5" t="n">
        <v>0</v>
      </c>
      <c r="H312" s="5" t="n">
        <v>0</v>
      </c>
      <c r="I312" s="5" t="n">
        <v>15.305472</v>
      </c>
      <c r="J312" s="10" t="s">
        <v>4</v>
      </c>
    </row>
    <row r="313" customFormat="false" ht="14.25" hidden="false" customHeight="false" outlineLevel="0" collapsed="false">
      <c r="A313" s="0" t="s">
        <v>96</v>
      </c>
      <c r="B313" s="0" t="s">
        <v>97</v>
      </c>
      <c r="C313" s="0" t="s">
        <v>76</v>
      </c>
      <c r="D313" s="0" t="n">
        <v>2029</v>
      </c>
      <c r="E313" s="5" t="n">
        <v>18.585216</v>
      </c>
      <c r="F313" s="5" t="n">
        <v>0</v>
      </c>
      <c r="G313" s="5" t="n">
        <v>0</v>
      </c>
      <c r="H313" s="5" t="n">
        <v>0</v>
      </c>
      <c r="I313" s="5" t="n">
        <v>18.585216</v>
      </c>
      <c r="J313" s="10" t="s">
        <v>4</v>
      </c>
    </row>
    <row r="314" customFormat="false" ht="14.25" hidden="false" customHeight="false" outlineLevel="0" collapsed="false">
      <c r="A314" s="0" t="s">
        <v>96</v>
      </c>
      <c r="B314" s="0" t="s">
        <v>97</v>
      </c>
      <c r="C314" s="0" t="s">
        <v>76</v>
      </c>
      <c r="D314" s="0" t="n">
        <v>2030</v>
      </c>
      <c r="E314" s="5" t="n">
        <v>16.76664</v>
      </c>
      <c r="F314" s="5" t="n">
        <v>0</v>
      </c>
      <c r="G314" s="5" t="n">
        <v>0</v>
      </c>
      <c r="H314" s="5" t="n">
        <v>0</v>
      </c>
      <c r="I314" s="5" t="n">
        <v>16.76664</v>
      </c>
      <c r="J314" s="10" t="s">
        <v>4</v>
      </c>
    </row>
    <row r="315" customFormat="false" ht="14.25" hidden="false" customHeight="false" outlineLevel="0" collapsed="false">
      <c r="A315" s="0" t="s">
        <v>96</v>
      </c>
      <c r="B315" s="0" t="s">
        <v>97</v>
      </c>
      <c r="C315" s="0" t="s">
        <v>76</v>
      </c>
      <c r="D315" s="0" t="n">
        <v>2031</v>
      </c>
      <c r="E315" s="5" t="n">
        <v>19.413562</v>
      </c>
      <c r="F315" s="5" t="n">
        <v>0</v>
      </c>
      <c r="G315" s="5" t="n">
        <v>0</v>
      </c>
      <c r="H315" s="5" t="n">
        <v>0</v>
      </c>
      <c r="I315" s="5" t="n">
        <v>19.413562</v>
      </c>
      <c r="J315" s="10" t="s">
        <v>4</v>
      </c>
    </row>
    <row r="316" customFormat="false" ht="14.25" hidden="false" customHeight="false" outlineLevel="0" collapsed="false">
      <c r="A316" s="0" t="s">
        <v>96</v>
      </c>
      <c r="B316" s="0" t="s">
        <v>97</v>
      </c>
      <c r="C316" s="0" t="s">
        <v>76</v>
      </c>
      <c r="D316" s="0" t="n">
        <v>2032</v>
      </c>
      <c r="E316" s="5" t="n">
        <v>22.229726</v>
      </c>
      <c r="F316" s="5" t="n">
        <v>0</v>
      </c>
      <c r="G316" s="5" t="n">
        <v>0</v>
      </c>
      <c r="H316" s="5" t="n">
        <v>0</v>
      </c>
      <c r="I316" s="5" t="n">
        <v>22.229726</v>
      </c>
      <c r="J316" s="10" t="s">
        <v>4</v>
      </c>
    </row>
    <row r="317" customFormat="false" ht="14.25" hidden="false" customHeight="false" outlineLevel="0" collapsed="false">
      <c r="A317" s="0" t="s">
        <v>96</v>
      </c>
      <c r="B317" s="0" t="s">
        <v>97</v>
      </c>
      <c r="C317" s="0" t="s">
        <v>76</v>
      </c>
      <c r="D317" s="0" t="n">
        <v>2033</v>
      </c>
      <c r="E317" s="5" t="n">
        <v>25.363354</v>
      </c>
      <c r="F317" s="5" t="n">
        <v>0</v>
      </c>
      <c r="G317" s="5" t="n">
        <v>0</v>
      </c>
      <c r="H317" s="5" t="n">
        <v>0</v>
      </c>
      <c r="I317" s="5" t="n">
        <v>25.363354</v>
      </c>
      <c r="J317" s="10" t="s">
        <v>4</v>
      </c>
    </row>
    <row r="318" customFormat="false" ht="14.25" hidden="false" customHeight="false" outlineLevel="0" collapsed="false">
      <c r="A318" s="0" t="s">
        <v>96</v>
      </c>
      <c r="B318" s="0" t="s">
        <v>97</v>
      </c>
      <c r="C318" s="0" t="s">
        <v>76</v>
      </c>
      <c r="D318" s="0" t="n">
        <v>2034</v>
      </c>
      <c r="E318" s="5" t="n">
        <v>28.467547</v>
      </c>
      <c r="F318" s="5" t="n">
        <v>0</v>
      </c>
      <c r="G318" s="5" t="n">
        <v>0</v>
      </c>
      <c r="H318" s="5" t="n">
        <v>0</v>
      </c>
      <c r="I318" s="5" t="n">
        <v>28.467547</v>
      </c>
      <c r="J318" s="10" t="s">
        <v>4</v>
      </c>
    </row>
    <row r="319" customFormat="false" ht="14.25" hidden="false" customHeight="false" outlineLevel="0" collapsed="false">
      <c r="A319" s="0" t="s">
        <v>96</v>
      </c>
      <c r="B319" s="0" t="s">
        <v>97</v>
      </c>
      <c r="C319" s="0" t="s">
        <v>76</v>
      </c>
      <c r="D319" s="0" t="n">
        <v>2035</v>
      </c>
      <c r="E319" s="5" t="n">
        <v>31.536</v>
      </c>
      <c r="F319" s="5" t="n">
        <v>0</v>
      </c>
      <c r="G319" s="5" t="n">
        <v>0</v>
      </c>
      <c r="H319" s="5" t="n">
        <v>0</v>
      </c>
      <c r="I319" s="5" t="n">
        <v>31.536</v>
      </c>
      <c r="J319" s="10" t="s">
        <v>4</v>
      </c>
    </row>
    <row r="320" customFormat="false" ht="14.25" hidden="false" customHeight="false" outlineLevel="0" collapsed="false">
      <c r="A320" s="0" t="s">
        <v>96</v>
      </c>
      <c r="B320" s="0" t="s">
        <v>97</v>
      </c>
      <c r="C320" s="0" t="s">
        <v>76</v>
      </c>
      <c r="D320" s="0" t="n">
        <v>2036</v>
      </c>
      <c r="E320" s="5" t="n">
        <v>34.562405</v>
      </c>
      <c r="F320" s="5" t="n">
        <v>0</v>
      </c>
      <c r="G320" s="5" t="n">
        <v>0</v>
      </c>
      <c r="H320" s="5" t="n">
        <v>0</v>
      </c>
      <c r="I320" s="5" t="n">
        <v>34.562405</v>
      </c>
      <c r="J320" s="10" t="s">
        <v>4</v>
      </c>
    </row>
    <row r="321" customFormat="false" ht="14.25" hidden="false" customHeight="false" outlineLevel="0" collapsed="false">
      <c r="A321" s="0" t="s">
        <v>96</v>
      </c>
      <c r="B321" s="0" t="s">
        <v>97</v>
      </c>
      <c r="C321" s="0" t="s">
        <v>76</v>
      </c>
      <c r="D321" s="0" t="n">
        <v>2037</v>
      </c>
      <c r="E321" s="5" t="n">
        <v>36.497664</v>
      </c>
      <c r="F321" s="5" t="n">
        <v>0</v>
      </c>
      <c r="G321" s="5" t="n">
        <v>0</v>
      </c>
      <c r="H321" s="5" t="n">
        <v>0</v>
      </c>
      <c r="I321" s="5" t="n">
        <v>36.497664</v>
      </c>
      <c r="J321" s="10" t="s">
        <v>4</v>
      </c>
    </row>
    <row r="322" customFormat="false" ht="14.25" hidden="false" customHeight="false" outlineLevel="0" collapsed="false">
      <c r="A322" s="0" t="s">
        <v>96</v>
      </c>
      <c r="B322" s="0" t="s">
        <v>97</v>
      </c>
      <c r="C322" s="0" t="s">
        <v>76</v>
      </c>
      <c r="D322" s="0" t="n">
        <v>2038</v>
      </c>
      <c r="E322" s="5" t="n">
        <v>38.388773</v>
      </c>
      <c r="F322" s="5" t="n">
        <v>0</v>
      </c>
      <c r="G322" s="5" t="n">
        <v>0</v>
      </c>
      <c r="H322" s="5" t="n">
        <v>0</v>
      </c>
      <c r="I322" s="5" t="n">
        <v>38.388773</v>
      </c>
      <c r="J322" s="10" t="s">
        <v>4</v>
      </c>
    </row>
    <row r="323" customFormat="false" ht="14.25" hidden="false" customHeight="false" outlineLevel="0" collapsed="false">
      <c r="A323" s="0" t="s">
        <v>96</v>
      </c>
      <c r="B323" s="0" t="s">
        <v>97</v>
      </c>
      <c r="C323" s="0" t="s">
        <v>76</v>
      </c>
      <c r="D323" s="0" t="n">
        <v>2039</v>
      </c>
      <c r="E323" s="5" t="n">
        <v>40.231526</v>
      </c>
      <c r="F323" s="5" t="n">
        <v>0</v>
      </c>
      <c r="G323" s="5" t="n">
        <v>0</v>
      </c>
      <c r="H323" s="5" t="n">
        <v>0</v>
      </c>
      <c r="I323" s="5" t="n">
        <v>40.231526</v>
      </c>
      <c r="J323" s="10" t="s">
        <v>4</v>
      </c>
    </row>
    <row r="324" customFormat="false" ht="14.25" hidden="false" customHeight="false" outlineLevel="0" collapsed="false">
      <c r="A324" s="0" t="s">
        <v>96</v>
      </c>
      <c r="B324" s="0" t="s">
        <v>97</v>
      </c>
      <c r="C324" s="0" t="s">
        <v>76</v>
      </c>
      <c r="D324" s="0" t="n">
        <v>2040</v>
      </c>
      <c r="E324" s="5" t="n">
        <v>40.9968</v>
      </c>
      <c r="F324" s="5" t="n">
        <v>0</v>
      </c>
      <c r="G324" s="5" t="n">
        <v>0</v>
      </c>
      <c r="H324" s="5" t="n">
        <v>0</v>
      </c>
      <c r="I324" s="5" t="n">
        <v>40.9968</v>
      </c>
      <c r="J324" s="10" t="s">
        <v>4</v>
      </c>
    </row>
    <row r="325" customFormat="false" ht="14.25" hidden="false" customHeight="false" outlineLevel="0" collapsed="false">
      <c r="A325" s="0" t="s">
        <v>96</v>
      </c>
      <c r="B325" s="0" t="s">
        <v>97</v>
      </c>
      <c r="C325" s="0" t="s">
        <v>79</v>
      </c>
      <c r="D325" s="0" t="n">
        <v>2024</v>
      </c>
      <c r="E325" s="5" t="n">
        <v>331.0319</v>
      </c>
      <c r="F325" s="5" t="n">
        <v>0</v>
      </c>
      <c r="G325" s="5" t="n">
        <v>0</v>
      </c>
      <c r="H325" s="5" t="n">
        <v>0</v>
      </c>
      <c r="I325" s="5" t="n">
        <v>331.0319</v>
      </c>
      <c r="J325" s="10" t="s">
        <v>4</v>
      </c>
    </row>
    <row r="326" customFormat="false" ht="14.25" hidden="false" customHeight="false" outlineLevel="0" collapsed="false">
      <c r="A326" s="0" t="s">
        <v>96</v>
      </c>
      <c r="B326" s="0" t="s">
        <v>97</v>
      </c>
      <c r="C326" s="0" t="s">
        <v>79</v>
      </c>
      <c r="D326" s="0" t="n">
        <v>2025</v>
      </c>
      <c r="E326" s="5" t="n">
        <v>336.828012551426</v>
      </c>
      <c r="F326" s="5" t="n">
        <v>0</v>
      </c>
      <c r="G326" s="5" t="n">
        <v>0</v>
      </c>
      <c r="H326" s="5" t="n">
        <v>0</v>
      </c>
      <c r="I326" s="5" t="n">
        <v>336.828012551426</v>
      </c>
      <c r="J326" s="10" t="s">
        <v>4</v>
      </c>
    </row>
    <row r="327" customFormat="false" ht="14.25" hidden="false" customHeight="false" outlineLevel="0" collapsed="false">
      <c r="A327" s="0" t="s">
        <v>96</v>
      </c>
      <c r="B327" s="0" t="s">
        <v>97</v>
      </c>
      <c r="C327" s="0" t="s">
        <v>79</v>
      </c>
      <c r="D327" s="0" t="n">
        <v>2026</v>
      </c>
      <c r="E327" s="5" t="n">
        <v>338.5848812</v>
      </c>
      <c r="F327" s="5" t="n">
        <v>0</v>
      </c>
      <c r="G327" s="5" t="n">
        <v>0</v>
      </c>
      <c r="H327" s="5" t="n">
        <v>0</v>
      </c>
      <c r="I327" s="5" t="n">
        <v>338.5848812</v>
      </c>
      <c r="J327" s="10" t="s">
        <v>4</v>
      </c>
    </row>
    <row r="328" customFormat="false" ht="14.25" hidden="false" customHeight="false" outlineLevel="0" collapsed="false">
      <c r="A328" s="0" t="s">
        <v>96</v>
      </c>
      <c r="B328" s="0" t="s">
        <v>97</v>
      </c>
      <c r="C328" s="0" t="s">
        <v>79</v>
      </c>
      <c r="D328" s="0" t="n">
        <v>2027</v>
      </c>
      <c r="E328" s="5" t="n">
        <v>340.116166436058</v>
      </c>
      <c r="F328" s="5" t="n">
        <v>0</v>
      </c>
      <c r="G328" s="5" t="n">
        <v>0</v>
      </c>
      <c r="H328" s="5" t="n">
        <v>0</v>
      </c>
      <c r="I328" s="5" t="n">
        <v>340.116166436058</v>
      </c>
      <c r="J328" s="10" t="s">
        <v>4</v>
      </c>
    </row>
    <row r="329" customFormat="false" ht="14.25" hidden="false" customHeight="false" outlineLevel="0" collapsed="false">
      <c r="A329" s="0" t="s">
        <v>96</v>
      </c>
      <c r="B329" s="0" t="s">
        <v>97</v>
      </c>
      <c r="C329" s="0" t="s">
        <v>79</v>
      </c>
      <c r="D329" s="0" t="n">
        <v>2028</v>
      </c>
      <c r="E329" s="5" t="n">
        <v>341.962674244624</v>
      </c>
      <c r="F329" s="5" t="n">
        <v>0</v>
      </c>
      <c r="G329" s="5" t="n">
        <v>0</v>
      </c>
      <c r="H329" s="5" t="n">
        <v>0</v>
      </c>
      <c r="I329" s="5" t="n">
        <v>341.962674244624</v>
      </c>
      <c r="J329" s="10" t="s">
        <v>4</v>
      </c>
    </row>
    <row r="330" customFormat="false" ht="14.25" hidden="false" customHeight="false" outlineLevel="0" collapsed="false">
      <c r="A330" s="0" t="s">
        <v>96</v>
      </c>
      <c r="B330" s="0" t="s">
        <v>97</v>
      </c>
      <c r="C330" s="0" t="s">
        <v>79</v>
      </c>
      <c r="D330" s="0" t="n">
        <v>2029</v>
      </c>
      <c r="E330" s="5" t="n">
        <v>346.151383692346</v>
      </c>
      <c r="F330" s="5" t="n">
        <v>0</v>
      </c>
      <c r="G330" s="5" t="n">
        <v>0</v>
      </c>
      <c r="H330" s="5" t="n">
        <v>0</v>
      </c>
      <c r="I330" s="5" t="n">
        <v>346.151383692346</v>
      </c>
      <c r="J330" s="10" t="s">
        <v>4</v>
      </c>
    </row>
    <row r="331" customFormat="false" ht="14.25" hidden="false" customHeight="false" outlineLevel="0" collapsed="false">
      <c r="A331" s="0" t="s">
        <v>96</v>
      </c>
      <c r="B331" s="0" t="s">
        <v>97</v>
      </c>
      <c r="C331" s="0" t="s">
        <v>79</v>
      </c>
      <c r="D331" s="0" t="n">
        <v>2030</v>
      </c>
      <c r="E331" s="5" t="n">
        <v>349.989426235425</v>
      </c>
      <c r="F331" s="5" t="n">
        <v>0</v>
      </c>
      <c r="G331" s="5" t="n">
        <v>0</v>
      </c>
      <c r="H331" s="5" t="n">
        <v>0</v>
      </c>
      <c r="I331" s="5" t="n">
        <v>349.989426235425</v>
      </c>
      <c r="J331" s="10" t="s">
        <v>4</v>
      </c>
    </row>
    <row r="332" customFormat="false" ht="14.25" hidden="false" customHeight="false" outlineLevel="0" collapsed="false">
      <c r="A332" s="0" t="s">
        <v>96</v>
      </c>
      <c r="B332" s="0" t="s">
        <v>97</v>
      </c>
      <c r="C332" s="0" t="s">
        <v>79</v>
      </c>
      <c r="D332" s="0" t="n">
        <v>2031</v>
      </c>
      <c r="E332" s="5" t="n">
        <v>354.170053859961</v>
      </c>
      <c r="F332" s="5" t="n">
        <v>0</v>
      </c>
      <c r="G332" s="5" t="n">
        <v>0</v>
      </c>
      <c r="H332" s="5" t="n">
        <v>0</v>
      </c>
      <c r="I332" s="5" t="n">
        <v>354.170053859961</v>
      </c>
      <c r="J332" s="10" t="s">
        <v>4</v>
      </c>
    </row>
    <row r="333" customFormat="false" ht="14.25" hidden="false" customHeight="false" outlineLevel="0" collapsed="false">
      <c r="A333" s="0" t="s">
        <v>96</v>
      </c>
      <c r="B333" s="0" t="s">
        <v>97</v>
      </c>
      <c r="C333" s="0" t="s">
        <v>79</v>
      </c>
      <c r="D333" s="0" t="n">
        <v>2032</v>
      </c>
      <c r="E333" s="5" t="n">
        <v>360.066733634653</v>
      </c>
      <c r="F333" s="5" t="n">
        <v>0</v>
      </c>
      <c r="G333" s="5" t="n">
        <v>0</v>
      </c>
      <c r="H333" s="5" t="n">
        <v>0</v>
      </c>
      <c r="I333" s="5" t="n">
        <v>360.066733634653</v>
      </c>
      <c r="J333" s="10" t="s">
        <v>4</v>
      </c>
    </row>
    <row r="334" customFormat="false" ht="14.25" hidden="false" customHeight="false" outlineLevel="0" collapsed="false">
      <c r="A334" s="0" t="s">
        <v>96</v>
      </c>
      <c r="B334" s="0" t="s">
        <v>97</v>
      </c>
      <c r="C334" s="0" t="s">
        <v>79</v>
      </c>
      <c r="D334" s="0" t="n">
        <v>2033</v>
      </c>
      <c r="E334" s="5" t="n">
        <v>366.736088750804</v>
      </c>
      <c r="F334" s="5" t="n">
        <v>0</v>
      </c>
      <c r="G334" s="5" t="n">
        <v>0</v>
      </c>
      <c r="H334" s="5" t="n">
        <v>0</v>
      </c>
      <c r="I334" s="5" t="n">
        <v>366.736088750804</v>
      </c>
      <c r="J334" s="10" t="s">
        <v>4</v>
      </c>
    </row>
    <row r="335" customFormat="false" ht="14.25" hidden="false" customHeight="false" outlineLevel="0" collapsed="false">
      <c r="A335" s="0" t="s">
        <v>96</v>
      </c>
      <c r="B335" s="0" t="s">
        <v>97</v>
      </c>
      <c r="C335" s="0" t="s">
        <v>79</v>
      </c>
      <c r="D335" s="0" t="n">
        <v>2034</v>
      </c>
      <c r="E335" s="5" t="n">
        <v>373.787149344476</v>
      </c>
      <c r="F335" s="5" t="n">
        <v>0</v>
      </c>
      <c r="G335" s="5" t="n">
        <v>0</v>
      </c>
      <c r="H335" s="5" t="n">
        <v>0</v>
      </c>
      <c r="I335" s="5" t="n">
        <v>373.787149344476</v>
      </c>
      <c r="J335" s="10" t="s">
        <v>4</v>
      </c>
    </row>
    <row r="336" customFormat="false" ht="14.25" hidden="false" customHeight="false" outlineLevel="0" collapsed="false">
      <c r="A336" s="0" t="s">
        <v>96</v>
      </c>
      <c r="B336" s="0" t="s">
        <v>97</v>
      </c>
      <c r="C336" s="0" t="s">
        <v>79</v>
      </c>
      <c r="D336" s="0" t="n">
        <v>2035</v>
      </c>
      <c r="E336" s="5" t="n">
        <v>380.994363859197</v>
      </c>
      <c r="F336" s="5" t="n">
        <v>0</v>
      </c>
      <c r="G336" s="5" t="n">
        <v>0</v>
      </c>
      <c r="H336" s="5" t="n">
        <v>0</v>
      </c>
      <c r="I336" s="5" t="n">
        <v>380.994363859197</v>
      </c>
      <c r="J336" s="10" t="s">
        <v>4</v>
      </c>
    </row>
    <row r="337" customFormat="false" ht="14.25" hidden="false" customHeight="false" outlineLevel="0" collapsed="false">
      <c r="A337" s="0" t="s">
        <v>96</v>
      </c>
      <c r="B337" s="0" t="s">
        <v>97</v>
      </c>
      <c r="C337" s="0" t="s">
        <v>79</v>
      </c>
      <c r="D337" s="0" t="n">
        <v>2036</v>
      </c>
      <c r="E337" s="5" t="n">
        <v>387.067718911135</v>
      </c>
      <c r="F337" s="5" t="n">
        <v>0</v>
      </c>
      <c r="G337" s="5" t="n">
        <v>0</v>
      </c>
      <c r="H337" s="5" t="n">
        <v>0</v>
      </c>
      <c r="I337" s="5" t="n">
        <v>387.067718911135</v>
      </c>
      <c r="J337" s="10" t="s">
        <v>4</v>
      </c>
    </row>
    <row r="338" customFormat="false" ht="14.25" hidden="false" customHeight="false" outlineLevel="0" collapsed="false">
      <c r="A338" s="0" t="s">
        <v>96</v>
      </c>
      <c r="B338" s="0" t="s">
        <v>97</v>
      </c>
      <c r="C338" s="0" t="s">
        <v>79</v>
      </c>
      <c r="D338" s="0" t="n">
        <v>2037</v>
      </c>
      <c r="E338" s="5" t="n">
        <v>392.953246503511</v>
      </c>
      <c r="F338" s="5" t="n">
        <v>0</v>
      </c>
      <c r="G338" s="5" t="n">
        <v>0</v>
      </c>
      <c r="H338" s="5" t="n">
        <v>0</v>
      </c>
      <c r="I338" s="5" t="n">
        <v>392.953246503511</v>
      </c>
      <c r="J338" s="10" t="s">
        <v>4</v>
      </c>
    </row>
    <row r="339" customFormat="false" ht="14.25" hidden="false" customHeight="false" outlineLevel="0" collapsed="false">
      <c r="A339" s="0" t="s">
        <v>96</v>
      </c>
      <c r="B339" s="0" t="s">
        <v>97</v>
      </c>
      <c r="C339" s="0" t="s">
        <v>79</v>
      </c>
      <c r="D339" s="0" t="n">
        <v>2038</v>
      </c>
      <c r="E339" s="5" t="n">
        <v>398.837340123548</v>
      </c>
      <c r="F339" s="5" t="n">
        <v>0</v>
      </c>
      <c r="G339" s="5" t="n">
        <v>0</v>
      </c>
      <c r="H339" s="5" t="n">
        <v>0</v>
      </c>
      <c r="I339" s="5" t="n">
        <v>398.837340123548</v>
      </c>
      <c r="J339" s="10" t="s">
        <v>4</v>
      </c>
    </row>
    <row r="340" customFormat="false" ht="14.25" hidden="false" customHeight="false" outlineLevel="0" collapsed="false">
      <c r="A340" s="0" t="s">
        <v>96</v>
      </c>
      <c r="B340" s="0" t="s">
        <v>97</v>
      </c>
      <c r="C340" s="0" t="s">
        <v>79</v>
      </c>
      <c r="D340" s="0" t="n">
        <v>2039</v>
      </c>
      <c r="E340" s="5" t="n">
        <v>404.867822474659</v>
      </c>
      <c r="F340" s="5" t="n">
        <v>0</v>
      </c>
      <c r="G340" s="5" t="n">
        <v>0</v>
      </c>
      <c r="H340" s="5" t="n">
        <v>0</v>
      </c>
      <c r="I340" s="5" t="n">
        <v>404.867822474659</v>
      </c>
      <c r="J340" s="10" t="s">
        <v>4</v>
      </c>
    </row>
    <row r="341" customFormat="false" ht="14.25" hidden="false" customHeight="false" outlineLevel="0" collapsed="false">
      <c r="A341" s="0" t="s">
        <v>96</v>
      </c>
      <c r="B341" s="0" t="s">
        <v>97</v>
      </c>
      <c r="C341" s="0" t="s">
        <v>79</v>
      </c>
      <c r="D341" s="0" t="n">
        <v>2040</v>
      </c>
      <c r="E341" s="5" t="n">
        <v>411.044343948285</v>
      </c>
      <c r="F341" s="5" t="n">
        <v>0</v>
      </c>
      <c r="G341" s="5" t="n">
        <v>0</v>
      </c>
      <c r="H341" s="5" t="n">
        <v>0</v>
      </c>
      <c r="I341" s="5" t="n">
        <v>411.044343948285</v>
      </c>
      <c r="J341" s="10" t="s">
        <v>4</v>
      </c>
    </row>
    <row r="342" customFormat="false" ht="14.25" hidden="false" customHeight="false" outlineLevel="0" collapsed="false">
      <c r="A342" s="0" t="s">
        <v>96</v>
      </c>
      <c r="B342" s="0" t="s">
        <v>97</v>
      </c>
      <c r="C342" s="0" t="s">
        <v>84</v>
      </c>
      <c r="D342" s="0" t="n">
        <v>2024</v>
      </c>
      <c r="E342" s="5" t="n">
        <v>24.5260430910954</v>
      </c>
      <c r="F342" s="5" t="n">
        <v>0</v>
      </c>
      <c r="G342" s="5" t="n">
        <v>0</v>
      </c>
      <c r="H342" s="5" t="n">
        <v>0</v>
      </c>
      <c r="I342" s="5" t="n">
        <v>24.5260430910954</v>
      </c>
      <c r="J342" s="10" t="s">
        <v>4</v>
      </c>
    </row>
    <row r="343" customFormat="false" ht="14.25" hidden="false" customHeight="false" outlineLevel="0" collapsed="false">
      <c r="A343" s="0" t="s">
        <v>96</v>
      </c>
      <c r="B343" s="0" t="s">
        <v>97</v>
      </c>
      <c r="C343" s="0" t="s">
        <v>84</v>
      </c>
      <c r="D343" s="0" t="n">
        <v>2025</v>
      </c>
      <c r="E343" s="5" t="n">
        <v>27.8436456140294</v>
      </c>
      <c r="F343" s="5" t="n">
        <v>0</v>
      </c>
      <c r="G343" s="5" t="n">
        <v>0</v>
      </c>
      <c r="H343" s="5" t="n">
        <v>0</v>
      </c>
      <c r="I343" s="5" t="n">
        <v>27.8436456140294</v>
      </c>
      <c r="J343" s="10" t="s">
        <v>4</v>
      </c>
    </row>
    <row r="344" customFormat="false" ht="14.25" hidden="false" customHeight="false" outlineLevel="0" collapsed="false">
      <c r="A344" s="0" t="s">
        <v>96</v>
      </c>
      <c r="B344" s="0" t="s">
        <v>97</v>
      </c>
      <c r="C344" s="0" t="s">
        <v>84</v>
      </c>
      <c r="D344" s="0" t="n">
        <v>2026</v>
      </c>
      <c r="E344" s="5" t="n">
        <v>31.3666200095812</v>
      </c>
      <c r="F344" s="5" t="n">
        <v>0</v>
      </c>
      <c r="G344" s="5" t="n">
        <v>0</v>
      </c>
      <c r="H344" s="5" t="n">
        <v>0</v>
      </c>
      <c r="I344" s="5" t="n">
        <v>31.3666200095812</v>
      </c>
      <c r="J344" s="10" t="s">
        <v>4</v>
      </c>
    </row>
    <row r="345" customFormat="false" ht="14.25" hidden="false" customHeight="false" outlineLevel="0" collapsed="false">
      <c r="A345" s="0" t="s">
        <v>96</v>
      </c>
      <c r="B345" s="0" t="s">
        <v>97</v>
      </c>
      <c r="C345" s="0" t="s">
        <v>84</v>
      </c>
      <c r="D345" s="0" t="n">
        <v>2027</v>
      </c>
      <c r="E345" s="5" t="n">
        <v>35.574391751179</v>
      </c>
      <c r="F345" s="5" t="n">
        <v>0</v>
      </c>
      <c r="G345" s="5" t="n">
        <v>0</v>
      </c>
      <c r="H345" s="5" t="n">
        <v>0</v>
      </c>
      <c r="I345" s="5" t="n">
        <v>35.574391751179</v>
      </c>
      <c r="J345" s="10" t="s">
        <v>4</v>
      </c>
    </row>
    <row r="346" customFormat="false" ht="14.25" hidden="false" customHeight="false" outlineLevel="0" collapsed="false">
      <c r="A346" s="0" t="s">
        <v>96</v>
      </c>
      <c r="B346" s="0" t="s">
        <v>97</v>
      </c>
      <c r="C346" s="0" t="s">
        <v>84</v>
      </c>
      <c r="D346" s="0" t="n">
        <v>2028</v>
      </c>
      <c r="E346" s="5" t="n">
        <v>40.5142902323577</v>
      </c>
      <c r="F346" s="5" t="n">
        <v>0</v>
      </c>
      <c r="G346" s="5" t="n">
        <v>0</v>
      </c>
      <c r="H346" s="5" t="n">
        <v>0</v>
      </c>
      <c r="I346" s="5" t="n">
        <v>40.5142902323577</v>
      </c>
      <c r="J346" s="10" t="s">
        <v>4</v>
      </c>
    </row>
    <row r="347" customFormat="false" ht="14.25" hidden="false" customHeight="false" outlineLevel="0" collapsed="false">
      <c r="A347" s="0" t="s">
        <v>96</v>
      </c>
      <c r="B347" s="0" t="s">
        <v>97</v>
      </c>
      <c r="C347" s="0" t="s">
        <v>84</v>
      </c>
      <c r="D347" s="0" t="n">
        <v>2029</v>
      </c>
      <c r="E347" s="5" t="n">
        <v>46.1551136697013</v>
      </c>
      <c r="F347" s="5" t="n">
        <v>0</v>
      </c>
      <c r="G347" s="5" t="n">
        <v>0</v>
      </c>
      <c r="H347" s="5" t="n">
        <v>0</v>
      </c>
      <c r="I347" s="5" t="n">
        <v>46.1551136697013</v>
      </c>
      <c r="J347" s="10" t="s">
        <v>4</v>
      </c>
    </row>
    <row r="348" customFormat="false" ht="14.25" hidden="false" customHeight="false" outlineLevel="0" collapsed="false">
      <c r="A348" s="0" t="s">
        <v>96</v>
      </c>
      <c r="B348" s="0" t="s">
        <v>97</v>
      </c>
      <c r="C348" s="0" t="s">
        <v>84</v>
      </c>
      <c r="D348" s="0" t="n">
        <v>2030</v>
      </c>
      <c r="E348" s="5" t="n">
        <v>52.5608262826359</v>
      </c>
      <c r="F348" s="5" t="n">
        <v>0</v>
      </c>
      <c r="G348" s="5" t="n">
        <v>0</v>
      </c>
      <c r="H348" s="5" t="n">
        <v>0</v>
      </c>
      <c r="I348" s="5" t="n">
        <v>52.5608262826359</v>
      </c>
      <c r="J348" s="10" t="s">
        <v>4</v>
      </c>
    </row>
    <row r="349" customFormat="false" ht="14.25" hidden="false" customHeight="false" outlineLevel="0" collapsed="false">
      <c r="A349" s="0" t="s">
        <v>96</v>
      </c>
      <c r="B349" s="0" t="s">
        <v>97</v>
      </c>
      <c r="C349" s="0" t="s">
        <v>84</v>
      </c>
      <c r="D349" s="0" t="n">
        <v>2031</v>
      </c>
      <c r="E349" s="5" t="n">
        <v>59.3009783740356</v>
      </c>
      <c r="F349" s="5" t="n">
        <v>0</v>
      </c>
      <c r="G349" s="5" t="n">
        <v>0</v>
      </c>
      <c r="H349" s="5" t="n">
        <v>0</v>
      </c>
      <c r="I349" s="5" t="n">
        <v>59.3009783740356</v>
      </c>
      <c r="J349" s="10" t="s">
        <v>4</v>
      </c>
    </row>
    <row r="350" customFormat="false" ht="14.25" hidden="false" customHeight="false" outlineLevel="0" collapsed="false">
      <c r="A350" s="0" t="s">
        <v>96</v>
      </c>
      <c r="B350" s="0" t="s">
        <v>97</v>
      </c>
      <c r="C350" s="0" t="s">
        <v>84</v>
      </c>
      <c r="D350" s="0" t="n">
        <v>2032</v>
      </c>
      <c r="E350" s="5" t="n">
        <v>66.7923336416268</v>
      </c>
      <c r="F350" s="5" t="n">
        <v>0</v>
      </c>
      <c r="G350" s="5" t="n">
        <v>0</v>
      </c>
      <c r="H350" s="5" t="n">
        <v>0</v>
      </c>
      <c r="I350" s="5" t="n">
        <v>66.7923336416268</v>
      </c>
      <c r="J350" s="10" t="s">
        <v>4</v>
      </c>
    </row>
    <row r="351" customFormat="false" ht="14.25" hidden="false" customHeight="false" outlineLevel="0" collapsed="false">
      <c r="A351" s="0" t="s">
        <v>96</v>
      </c>
      <c r="B351" s="0" t="s">
        <v>97</v>
      </c>
      <c r="C351" s="0" t="s">
        <v>84</v>
      </c>
      <c r="D351" s="0" t="n">
        <v>2033</v>
      </c>
      <c r="E351" s="5" t="n">
        <v>74.658725736284</v>
      </c>
      <c r="F351" s="5" t="n">
        <v>0</v>
      </c>
      <c r="G351" s="5" t="n">
        <v>0</v>
      </c>
      <c r="H351" s="5" t="n">
        <v>0</v>
      </c>
      <c r="I351" s="5" t="n">
        <v>74.658725736284</v>
      </c>
      <c r="J351" s="10" t="s">
        <v>4</v>
      </c>
    </row>
    <row r="352" customFormat="false" ht="14.25" hidden="false" customHeight="false" outlineLevel="0" collapsed="false">
      <c r="A352" s="0" t="s">
        <v>96</v>
      </c>
      <c r="B352" s="0" t="s">
        <v>97</v>
      </c>
      <c r="C352" s="0" t="s">
        <v>84</v>
      </c>
      <c r="D352" s="0" t="n">
        <v>2034</v>
      </c>
      <c r="E352" s="5" t="n">
        <v>83.1973583217873</v>
      </c>
      <c r="F352" s="5" t="n">
        <v>0</v>
      </c>
      <c r="G352" s="5" t="n">
        <v>0</v>
      </c>
      <c r="H352" s="5" t="n">
        <v>0</v>
      </c>
      <c r="I352" s="5" t="n">
        <v>83.1973583217873</v>
      </c>
      <c r="J352" s="10" t="s">
        <v>4</v>
      </c>
    </row>
    <row r="353" customFormat="false" ht="14.25" hidden="false" customHeight="false" outlineLevel="0" collapsed="false">
      <c r="A353" s="0" t="s">
        <v>96</v>
      </c>
      <c r="B353" s="0" t="s">
        <v>97</v>
      </c>
      <c r="C353" s="0" t="s">
        <v>84</v>
      </c>
      <c r="D353" s="0" t="n">
        <v>2035</v>
      </c>
      <c r="E353" s="5" t="n">
        <v>92.4188309680868</v>
      </c>
      <c r="F353" s="5" t="n">
        <v>0</v>
      </c>
      <c r="G353" s="5" t="n">
        <v>0</v>
      </c>
      <c r="H353" s="5" t="n">
        <v>0</v>
      </c>
      <c r="I353" s="5" t="n">
        <v>92.4188309680868</v>
      </c>
      <c r="J353" s="10" t="s">
        <v>4</v>
      </c>
    </row>
    <row r="354" customFormat="false" ht="14.25" hidden="false" customHeight="false" outlineLevel="0" collapsed="false">
      <c r="A354" s="0" t="s">
        <v>96</v>
      </c>
      <c r="B354" s="0" t="s">
        <v>97</v>
      </c>
      <c r="C354" s="0" t="s">
        <v>84</v>
      </c>
      <c r="D354" s="0" t="n">
        <v>2036</v>
      </c>
      <c r="E354" s="5" t="n">
        <v>101.806187749749</v>
      </c>
      <c r="F354" s="5" t="n">
        <v>0</v>
      </c>
      <c r="G354" s="5" t="n">
        <v>0</v>
      </c>
      <c r="H354" s="5" t="n">
        <v>0</v>
      </c>
      <c r="I354" s="5" t="n">
        <v>101.806187749749</v>
      </c>
      <c r="J354" s="10" t="s">
        <v>4</v>
      </c>
    </row>
    <row r="355" customFormat="false" ht="14.25" hidden="false" customHeight="false" outlineLevel="0" collapsed="false">
      <c r="A355" s="0" t="s">
        <v>96</v>
      </c>
      <c r="B355" s="0" t="s">
        <v>97</v>
      </c>
      <c r="C355" s="0" t="s">
        <v>84</v>
      </c>
      <c r="D355" s="0" t="n">
        <v>2037</v>
      </c>
      <c r="E355" s="5" t="n">
        <v>111.24115021482</v>
      </c>
      <c r="F355" s="5" t="n">
        <v>0</v>
      </c>
      <c r="G355" s="5" t="n">
        <v>0</v>
      </c>
      <c r="H355" s="5" t="n">
        <v>0</v>
      </c>
      <c r="I355" s="5" t="n">
        <v>111.24115021482</v>
      </c>
      <c r="J355" s="10" t="s">
        <v>4</v>
      </c>
    </row>
    <row r="356" customFormat="false" ht="14.25" hidden="false" customHeight="false" outlineLevel="0" collapsed="false">
      <c r="A356" s="0" t="s">
        <v>96</v>
      </c>
      <c r="B356" s="0" t="s">
        <v>97</v>
      </c>
      <c r="C356" s="0" t="s">
        <v>84</v>
      </c>
      <c r="D356" s="0" t="n">
        <v>2038</v>
      </c>
      <c r="E356" s="5" t="n">
        <v>120.732453042222</v>
      </c>
      <c r="F356" s="5" t="n">
        <v>0</v>
      </c>
      <c r="G356" s="5" t="n">
        <v>0</v>
      </c>
      <c r="H356" s="5" t="n">
        <v>0</v>
      </c>
      <c r="I356" s="5" t="n">
        <v>120.732453042222</v>
      </c>
      <c r="J356" s="10" t="s">
        <v>4</v>
      </c>
    </row>
    <row r="357" customFormat="false" ht="14.25" hidden="false" customHeight="false" outlineLevel="0" collapsed="false">
      <c r="A357" s="0" t="s">
        <v>96</v>
      </c>
      <c r="B357" s="0" t="s">
        <v>97</v>
      </c>
      <c r="C357" s="0" t="s">
        <v>84</v>
      </c>
      <c r="D357" s="0" t="n">
        <v>2039</v>
      </c>
      <c r="E357" s="5" t="n">
        <v>130.538909311882</v>
      </c>
      <c r="F357" s="5" t="n">
        <v>0</v>
      </c>
      <c r="G357" s="5" t="n">
        <v>0</v>
      </c>
      <c r="H357" s="5" t="n">
        <v>0</v>
      </c>
      <c r="I357" s="5" t="n">
        <v>130.538909311882</v>
      </c>
      <c r="J357" s="10" t="s">
        <v>4</v>
      </c>
    </row>
    <row r="358" customFormat="false" ht="14.25" hidden="false" customHeight="false" outlineLevel="0" collapsed="false">
      <c r="A358" s="0" t="s">
        <v>96</v>
      </c>
      <c r="B358" s="0" t="s">
        <v>97</v>
      </c>
      <c r="C358" s="0" t="s">
        <v>84</v>
      </c>
      <c r="D358" s="0" t="n">
        <v>2040</v>
      </c>
      <c r="E358" s="5" t="n">
        <v>140.722749094034</v>
      </c>
      <c r="F358" s="5" t="n">
        <v>0</v>
      </c>
      <c r="G358" s="5" t="n">
        <v>0</v>
      </c>
      <c r="H358" s="5" t="n">
        <v>0</v>
      </c>
      <c r="I358" s="5" t="n">
        <v>140.722749094034</v>
      </c>
      <c r="J358" s="10" t="s">
        <v>4</v>
      </c>
    </row>
    <row r="359" customFormat="false" ht="14.25" hidden="false" customHeight="false" outlineLevel="0" collapsed="false">
      <c r="A359" s="0" t="s">
        <v>98</v>
      </c>
      <c r="B359" s="0" t="s">
        <v>50</v>
      </c>
      <c r="C359" s="0" t="s">
        <v>65</v>
      </c>
      <c r="D359" s="0" t="n">
        <v>2024</v>
      </c>
      <c r="E359" s="5" t="n">
        <v>276.976273356909</v>
      </c>
      <c r="F359" s="5" t="n">
        <v>0</v>
      </c>
      <c r="G359" s="5" t="n">
        <v>0</v>
      </c>
      <c r="H359" s="5" t="n">
        <v>0</v>
      </c>
      <c r="I359" s="5" t="n">
        <v>276.976273356909</v>
      </c>
      <c r="J359" s="10" t="s">
        <v>4</v>
      </c>
    </row>
    <row r="360" customFormat="false" ht="14.25" hidden="false" customHeight="false" outlineLevel="0" collapsed="false">
      <c r="A360" s="0" t="s">
        <v>98</v>
      </c>
      <c r="B360" s="0" t="s">
        <v>50</v>
      </c>
      <c r="C360" s="0" t="s">
        <v>65</v>
      </c>
      <c r="D360" s="0" t="n">
        <v>2025</v>
      </c>
      <c r="E360" s="5" t="n">
        <v>280.709928645299</v>
      </c>
      <c r="F360" s="5" t="n">
        <v>0</v>
      </c>
      <c r="G360" s="5" t="n">
        <v>0</v>
      </c>
      <c r="H360" s="5" t="n">
        <v>0</v>
      </c>
      <c r="I360" s="5" t="n">
        <v>280.709928645299</v>
      </c>
      <c r="J360" s="10" t="s">
        <v>4</v>
      </c>
    </row>
    <row r="361" customFormat="false" ht="14.25" hidden="false" customHeight="false" outlineLevel="0" collapsed="false">
      <c r="A361" s="0" t="s">
        <v>98</v>
      </c>
      <c r="B361" s="0" t="s">
        <v>50</v>
      </c>
      <c r="C361" s="0" t="s">
        <v>65</v>
      </c>
      <c r="D361" s="0" t="n">
        <v>2026</v>
      </c>
      <c r="E361" s="5" t="n">
        <v>284.224131962205</v>
      </c>
      <c r="F361" s="5" t="n">
        <v>0</v>
      </c>
      <c r="G361" s="5" t="n">
        <v>0</v>
      </c>
      <c r="H361" s="5" t="n">
        <v>0</v>
      </c>
      <c r="I361" s="5" t="n">
        <v>284.224131962205</v>
      </c>
      <c r="J361" s="10" t="s">
        <v>4</v>
      </c>
    </row>
    <row r="362" customFormat="false" ht="14.25" hidden="false" customHeight="false" outlineLevel="0" collapsed="false">
      <c r="A362" s="0" t="s">
        <v>98</v>
      </c>
      <c r="B362" s="0" t="s">
        <v>50</v>
      </c>
      <c r="C362" s="0" t="s">
        <v>65</v>
      </c>
      <c r="D362" s="0" t="n">
        <v>2027</v>
      </c>
      <c r="E362" s="5" t="n">
        <v>287.807796879606</v>
      </c>
      <c r="F362" s="5" t="n">
        <v>0</v>
      </c>
      <c r="G362" s="5" t="n">
        <v>0</v>
      </c>
      <c r="H362" s="5" t="n">
        <v>0</v>
      </c>
      <c r="I362" s="5" t="n">
        <v>287.807796879606</v>
      </c>
      <c r="J362" s="10" t="s">
        <v>4</v>
      </c>
    </row>
    <row r="363" customFormat="false" ht="14.25" hidden="false" customHeight="false" outlineLevel="0" collapsed="false">
      <c r="A363" s="0" t="s">
        <v>98</v>
      </c>
      <c r="B363" s="0" t="s">
        <v>50</v>
      </c>
      <c r="C363" s="0" t="s">
        <v>65</v>
      </c>
      <c r="D363" s="0" t="n">
        <v>2028</v>
      </c>
      <c r="E363" s="5" t="n">
        <v>292.354884048323</v>
      </c>
      <c r="F363" s="5" t="n">
        <v>0</v>
      </c>
      <c r="G363" s="5" t="n">
        <v>0</v>
      </c>
      <c r="H363" s="5" t="n">
        <v>0</v>
      </c>
      <c r="I363" s="5" t="n">
        <v>292.354884048323</v>
      </c>
      <c r="J363" s="10" t="s">
        <v>4</v>
      </c>
    </row>
    <row r="364" customFormat="false" ht="14.25" hidden="false" customHeight="false" outlineLevel="0" collapsed="false">
      <c r="A364" s="0" t="s">
        <v>98</v>
      </c>
      <c r="B364" s="0" t="s">
        <v>50</v>
      </c>
      <c r="C364" s="0" t="s">
        <v>65</v>
      </c>
      <c r="D364" s="0" t="n">
        <v>2029</v>
      </c>
      <c r="E364" s="5" t="n">
        <v>297.416946126538</v>
      </c>
      <c r="F364" s="5" t="n">
        <v>0</v>
      </c>
      <c r="G364" s="5" t="n">
        <v>0</v>
      </c>
      <c r="H364" s="5" t="n">
        <v>0</v>
      </c>
      <c r="I364" s="5" t="n">
        <v>297.416946126538</v>
      </c>
      <c r="J364" s="10" t="s">
        <v>4</v>
      </c>
    </row>
    <row r="365" customFormat="false" ht="14.25" hidden="false" customHeight="false" outlineLevel="0" collapsed="false">
      <c r="A365" s="0" t="s">
        <v>98</v>
      </c>
      <c r="B365" s="0" t="s">
        <v>50</v>
      </c>
      <c r="C365" s="0" t="s">
        <v>65</v>
      </c>
      <c r="D365" s="0" t="n">
        <v>2030</v>
      </c>
      <c r="E365" s="5" t="n">
        <v>303.025077956236</v>
      </c>
      <c r="F365" s="5" t="n">
        <v>0</v>
      </c>
      <c r="G365" s="5" t="n">
        <v>0</v>
      </c>
      <c r="H365" s="5" t="n">
        <v>0</v>
      </c>
      <c r="I365" s="5" t="n">
        <v>303.025077956236</v>
      </c>
      <c r="J365" s="10" t="s">
        <v>4</v>
      </c>
    </row>
    <row r="366" customFormat="false" ht="14.25" hidden="false" customHeight="false" outlineLevel="0" collapsed="false">
      <c r="A366" s="0" t="s">
        <v>98</v>
      </c>
      <c r="B366" s="0" t="s">
        <v>50</v>
      </c>
      <c r="C366" s="0" t="s">
        <v>65</v>
      </c>
      <c r="D366" s="0" t="n">
        <v>2031</v>
      </c>
      <c r="E366" s="5" t="n">
        <v>307.872374956917</v>
      </c>
      <c r="F366" s="5" t="n">
        <v>0</v>
      </c>
      <c r="G366" s="5" t="n">
        <v>0</v>
      </c>
      <c r="H366" s="5" t="n">
        <v>0</v>
      </c>
      <c r="I366" s="5" t="n">
        <v>307.872374956917</v>
      </c>
      <c r="J366" s="10" t="s">
        <v>4</v>
      </c>
    </row>
    <row r="367" customFormat="false" ht="14.25" hidden="false" customHeight="false" outlineLevel="0" collapsed="false">
      <c r="A367" s="0" t="s">
        <v>98</v>
      </c>
      <c r="B367" s="0" t="s">
        <v>50</v>
      </c>
      <c r="C367" s="0" t="s">
        <v>65</v>
      </c>
      <c r="D367" s="0" t="n">
        <v>2032</v>
      </c>
      <c r="E367" s="5" t="n">
        <v>312.992313540636</v>
      </c>
      <c r="F367" s="5" t="n">
        <v>0</v>
      </c>
      <c r="G367" s="5" t="n">
        <v>0</v>
      </c>
      <c r="H367" s="5" t="n">
        <v>0</v>
      </c>
      <c r="I367" s="5" t="n">
        <v>312.992313540636</v>
      </c>
      <c r="J367" s="10" t="s">
        <v>4</v>
      </c>
    </row>
    <row r="368" customFormat="false" ht="14.25" hidden="false" customHeight="false" outlineLevel="0" collapsed="false">
      <c r="A368" s="0" t="s">
        <v>98</v>
      </c>
      <c r="B368" s="0" t="s">
        <v>50</v>
      </c>
      <c r="C368" s="0" t="s">
        <v>65</v>
      </c>
      <c r="D368" s="0" t="n">
        <v>2033</v>
      </c>
      <c r="E368" s="5" t="n">
        <v>318.585637985245</v>
      </c>
      <c r="F368" s="5" t="n">
        <v>0</v>
      </c>
      <c r="G368" s="5" t="n">
        <v>0</v>
      </c>
      <c r="H368" s="5" t="n">
        <v>0</v>
      </c>
      <c r="I368" s="5" t="n">
        <v>318.585637985245</v>
      </c>
      <c r="J368" s="10" t="s">
        <v>4</v>
      </c>
    </row>
    <row r="369" customFormat="false" ht="14.25" hidden="false" customHeight="false" outlineLevel="0" collapsed="false">
      <c r="A369" s="0" t="s">
        <v>98</v>
      </c>
      <c r="B369" s="0" t="s">
        <v>50</v>
      </c>
      <c r="C369" s="0" t="s">
        <v>65</v>
      </c>
      <c r="D369" s="0" t="n">
        <v>2034</v>
      </c>
      <c r="E369" s="5" t="n">
        <v>324.966654063997</v>
      </c>
      <c r="F369" s="5" t="n">
        <v>0</v>
      </c>
      <c r="G369" s="5" t="n">
        <v>0</v>
      </c>
      <c r="H369" s="5" t="n">
        <v>0</v>
      </c>
      <c r="I369" s="5" t="n">
        <v>324.966654063997</v>
      </c>
      <c r="J369" s="10" t="s">
        <v>4</v>
      </c>
    </row>
    <row r="370" customFormat="false" ht="14.25" hidden="false" customHeight="false" outlineLevel="0" collapsed="false">
      <c r="A370" s="0" t="s">
        <v>98</v>
      </c>
      <c r="B370" s="0" t="s">
        <v>50</v>
      </c>
      <c r="C370" s="0" t="s">
        <v>65</v>
      </c>
      <c r="D370" s="0" t="n">
        <v>2035</v>
      </c>
      <c r="E370" s="5" t="n">
        <v>331.324751445795</v>
      </c>
      <c r="F370" s="5" t="n">
        <v>0</v>
      </c>
      <c r="G370" s="5" t="n">
        <v>0</v>
      </c>
      <c r="H370" s="5" t="n">
        <v>0</v>
      </c>
      <c r="I370" s="5" t="n">
        <v>331.324751445795</v>
      </c>
      <c r="J370" s="10" t="s">
        <v>4</v>
      </c>
    </row>
    <row r="371" customFormat="false" ht="14.25" hidden="false" customHeight="false" outlineLevel="0" collapsed="false">
      <c r="A371" s="0" t="s">
        <v>98</v>
      </c>
      <c r="B371" s="0" t="s">
        <v>50</v>
      </c>
      <c r="C371" s="0" t="s">
        <v>65</v>
      </c>
      <c r="D371" s="0" t="n">
        <v>2036</v>
      </c>
      <c r="E371" s="5" t="n">
        <v>336.68283499659</v>
      </c>
      <c r="F371" s="5" t="n">
        <v>0</v>
      </c>
      <c r="G371" s="5" t="n">
        <v>0</v>
      </c>
      <c r="H371" s="5" t="n">
        <v>0</v>
      </c>
      <c r="I371" s="5" t="n">
        <v>336.68283499659</v>
      </c>
      <c r="J371" s="10" t="s">
        <v>4</v>
      </c>
    </row>
    <row r="372" customFormat="false" ht="14.25" hidden="false" customHeight="false" outlineLevel="0" collapsed="false">
      <c r="A372" s="0" t="s">
        <v>98</v>
      </c>
      <c r="B372" s="0" t="s">
        <v>50</v>
      </c>
      <c r="C372" s="0" t="s">
        <v>65</v>
      </c>
      <c r="D372" s="0" t="n">
        <v>2037</v>
      </c>
      <c r="E372" s="5" t="n">
        <v>341.411633067195</v>
      </c>
      <c r="F372" s="5" t="n">
        <v>0</v>
      </c>
      <c r="G372" s="5" t="n">
        <v>0</v>
      </c>
      <c r="H372" s="5" t="n">
        <v>0</v>
      </c>
      <c r="I372" s="5" t="n">
        <v>341.411633067195</v>
      </c>
      <c r="J372" s="10" t="s">
        <v>4</v>
      </c>
    </row>
    <row r="373" customFormat="false" ht="14.25" hidden="false" customHeight="false" outlineLevel="0" collapsed="false">
      <c r="A373" s="0" t="s">
        <v>98</v>
      </c>
      <c r="B373" s="0" t="s">
        <v>50</v>
      </c>
      <c r="C373" s="0" t="s">
        <v>65</v>
      </c>
      <c r="D373" s="0" t="n">
        <v>2038</v>
      </c>
      <c r="E373" s="5" t="n">
        <v>346.870189770875</v>
      </c>
      <c r="F373" s="5" t="n">
        <v>0</v>
      </c>
      <c r="G373" s="5" t="n">
        <v>0</v>
      </c>
      <c r="H373" s="5" t="n">
        <v>0</v>
      </c>
      <c r="I373" s="5" t="n">
        <v>346.870189770875</v>
      </c>
      <c r="J373" s="10" t="s">
        <v>4</v>
      </c>
    </row>
    <row r="374" customFormat="false" ht="14.25" hidden="false" customHeight="false" outlineLevel="0" collapsed="false">
      <c r="A374" s="0" t="s">
        <v>98</v>
      </c>
      <c r="B374" s="0" t="s">
        <v>50</v>
      </c>
      <c r="C374" s="0" t="s">
        <v>65</v>
      </c>
      <c r="D374" s="0" t="n">
        <v>2039</v>
      </c>
      <c r="E374" s="5" t="n">
        <v>352.756714768313</v>
      </c>
      <c r="F374" s="5" t="n">
        <v>0</v>
      </c>
      <c r="G374" s="5" t="n">
        <v>0</v>
      </c>
      <c r="H374" s="5" t="n">
        <v>0</v>
      </c>
      <c r="I374" s="5" t="n">
        <v>352.756714768313</v>
      </c>
      <c r="J374" s="10" t="s">
        <v>4</v>
      </c>
    </row>
    <row r="375" customFormat="false" ht="14.25" hidden="false" customHeight="false" outlineLevel="0" collapsed="false">
      <c r="A375" s="0" t="s">
        <v>98</v>
      </c>
      <c r="B375" s="0" t="s">
        <v>50</v>
      </c>
      <c r="C375" s="0" t="s">
        <v>65</v>
      </c>
      <c r="D375" s="0" t="n">
        <v>2040</v>
      </c>
      <c r="E375" s="5" t="n">
        <v>357.924010070491</v>
      </c>
      <c r="F375" s="5" t="n">
        <v>0</v>
      </c>
      <c r="G375" s="5" t="n">
        <v>0</v>
      </c>
      <c r="H375" s="5" t="n">
        <v>0</v>
      </c>
      <c r="I375" s="5" t="n">
        <v>357.924010070491</v>
      </c>
      <c r="J375" s="10" t="s">
        <v>4</v>
      </c>
    </row>
    <row r="376" customFormat="false" ht="14.25" hidden="false" customHeight="false" outlineLevel="0" collapsed="false">
      <c r="A376" s="0" t="s">
        <v>98</v>
      </c>
      <c r="B376" s="0" t="s">
        <v>50</v>
      </c>
      <c r="C376" s="0" t="s">
        <v>75</v>
      </c>
      <c r="D376" s="0" t="n">
        <v>2024</v>
      </c>
      <c r="E376" s="5" t="n">
        <v>5.8254</v>
      </c>
      <c r="F376" s="5" t="n">
        <v>0</v>
      </c>
      <c r="G376" s="5" t="n">
        <v>0</v>
      </c>
      <c r="H376" s="5" t="n">
        <v>0</v>
      </c>
      <c r="I376" s="5" t="n">
        <v>5.8254</v>
      </c>
      <c r="J376" s="10" t="s">
        <v>4</v>
      </c>
    </row>
    <row r="377" customFormat="false" ht="14.25" hidden="false" customHeight="false" outlineLevel="0" collapsed="false">
      <c r="A377" s="0" t="s">
        <v>98</v>
      </c>
      <c r="B377" s="0" t="s">
        <v>50</v>
      </c>
      <c r="C377" s="0" t="s">
        <v>75</v>
      </c>
      <c r="D377" s="0" t="n">
        <v>2025</v>
      </c>
      <c r="E377" s="5" t="n">
        <v>6.15109469231396</v>
      </c>
      <c r="F377" s="5" t="n">
        <v>0</v>
      </c>
      <c r="G377" s="5" t="n">
        <v>0</v>
      </c>
      <c r="H377" s="5" t="n">
        <v>0</v>
      </c>
      <c r="I377" s="5" t="n">
        <v>6.15109469231396</v>
      </c>
      <c r="J377" s="10" t="s">
        <v>4</v>
      </c>
    </row>
    <row r="378" customFormat="false" ht="14.25" hidden="false" customHeight="false" outlineLevel="0" collapsed="false">
      <c r="A378" s="0" t="s">
        <v>98</v>
      </c>
      <c r="B378" s="0" t="s">
        <v>50</v>
      </c>
      <c r="C378" s="0" t="s">
        <v>75</v>
      </c>
      <c r="D378" s="0" t="n">
        <v>2026</v>
      </c>
      <c r="E378" s="5" t="n">
        <v>6.47141969830902</v>
      </c>
      <c r="F378" s="5" t="n">
        <v>0</v>
      </c>
      <c r="G378" s="5" t="n">
        <v>0</v>
      </c>
      <c r="H378" s="5" t="n">
        <v>0</v>
      </c>
      <c r="I378" s="5" t="n">
        <v>6.47141969830902</v>
      </c>
      <c r="J378" s="10" t="s">
        <v>4</v>
      </c>
    </row>
    <row r="379" customFormat="false" ht="14.25" hidden="false" customHeight="false" outlineLevel="0" collapsed="false">
      <c r="A379" s="0" t="s">
        <v>98</v>
      </c>
      <c r="B379" s="0" t="s">
        <v>50</v>
      </c>
      <c r="C379" s="0" t="s">
        <v>75</v>
      </c>
      <c r="D379" s="0" t="n">
        <v>2027</v>
      </c>
      <c r="E379" s="5" t="n">
        <v>7.41391435795472</v>
      </c>
      <c r="F379" s="5" t="n">
        <v>0</v>
      </c>
      <c r="G379" s="5" t="n">
        <v>0</v>
      </c>
      <c r="H379" s="5" t="n">
        <v>0</v>
      </c>
      <c r="I379" s="5" t="n">
        <v>7.41391435795472</v>
      </c>
      <c r="J379" s="10" t="s">
        <v>4</v>
      </c>
    </row>
    <row r="380" customFormat="false" ht="14.25" hidden="false" customHeight="false" outlineLevel="0" collapsed="false">
      <c r="A380" s="0" t="s">
        <v>98</v>
      </c>
      <c r="B380" s="0" t="s">
        <v>50</v>
      </c>
      <c r="C380" s="0" t="s">
        <v>75</v>
      </c>
      <c r="D380" s="0" t="n">
        <v>2028</v>
      </c>
      <c r="E380" s="5" t="n">
        <v>8.61688443646906</v>
      </c>
      <c r="F380" s="5" t="n">
        <v>0</v>
      </c>
      <c r="G380" s="5" t="n">
        <v>0</v>
      </c>
      <c r="H380" s="5" t="n">
        <v>0</v>
      </c>
      <c r="I380" s="5" t="n">
        <v>8.61688443646906</v>
      </c>
      <c r="J380" s="10" t="s">
        <v>4</v>
      </c>
    </row>
    <row r="381" customFormat="false" ht="14.25" hidden="false" customHeight="false" outlineLevel="0" collapsed="false">
      <c r="A381" s="0" t="s">
        <v>98</v>
      </c>
      <c r="B381" s="0" t="s">
        <v>50</v>
      </c>
      <c r="C381" s="0" t="s">
        <v>75</v>
      </c>
      <c r="D381" s="0" t="n">
        <v>2029</v>
      </c>
      <c r="E381" s="5" t="n">
        <v>9.89985173533113</v>
      </c>
      <c r="F381" s="5" t="n">
        <v>0</v>
      </c>
      <c r="G381" s="5" t="n">
        <v>0</v>
      </c>
      <c r="H381" s="5" t="n">
        <v>0</v>
      </c>
      <c r="I381" s="5" t="n">
        <v>9.89985173533113</v>
      </c>
      <c r="J381" s="10" t="s">
        <v>4</v>
      </c>
    </row>
    <row r="382" customFormat="false" ht="14.25" hidden="false" customHeight="false" outlineLevel="0" collapsed="false">
      <c r="A382" s="0" t="s">
        <v>98</v>
      </c>
      <c r="B382" s="0" t="s">
        <v>50</v>
      </c>
      <c r="C382" s="0" t="s">
        <v>75</v>
      </c>
      <c r="D382" s="0" t="n">
        <v>2030</v>
      </c>
      <c r="E382" s="5" t="n">
        <v>11.1238939187897</v>
      </c>
      <c r="F382" s="5" t="n">
        <v>0</v>
      </c>
      <c r="G382" s="5" t="n">
        <v>0</v>
      </c>
      <c r="H382" s="5" t="n">
        <v>0</v>
      </c>
      <c r="I382" s="5" t="n">
        <v>11.1238939187897</v>
      </c>
      <c r="J382" s="10" t="s">
        <v>4</v>
      </c>
    </row>
    <row r="383" customFormat="false" ht="14.25" hidden="false" customHeight="false" outlineLevel="0" collapsed="false">
      <c r="A383" s="0" t="s">
        <v>98</v>
      </c>
      <c r="B383" s="0" t="s">
        <v>50</v>
      </c>
      <c r="C383" s="0" t="s">
        <v>75</v>
      </c>
      <c r="D383" s="0" t="n">
        <v>2031</v>
      </c>
      <c r="E383" s="5" t="n">
        <v>12.3398368596576</v>
      </c>
      <c r="F383" s="5" t="n">
        <v>0</v>
      </c>
      <c r="G383" s="5" t="n">
        <v>0</v>
      </c>
      <c r="H383" s="5" t="n">
        <v>0</v>
      </c>
      <c r="I383" s="5" t="n">
        <v>12.3398368596576</v>
      </c>
      <c r="J383" s="10" t="s">
        <v>4</v>
      </c>
    </row>
    <row r="384" customFormat="false" ht="14.25" hidden="false" customHeight="false" outlineLevel="0" collapsed="false">
      <c r="A384" s="0" t="s">
        <v>98</v>
      </c>
      <c r="B384" s="0" t="s">
        <v>50</v>
      </c>
      <c r="C384" s="0" t="s">
        <v>75</v>
      </c>
      <c r="D384" s="0" t="n">
        <v>2032</v>
      </c>
      <c r="E384" s="5" t="n">
        <v>13.8018195980003</v>
      </c>
      <c r="F384" s="5" t="n">
        <v>0</v>
      </c>
      <c r="G384" s="5" t="n">
        <v>0</v>
      </c>
      <c r="H384" s="5" t="n">
        <v>0</v>
      </c>
      <c r="I384" s="5" t="n">
        <v>13.8018195980003</v>
      </c>
      <c r="J384" s="10" t="s">
        <v>4</v>
      </c>
    </row>
    <row r="385" customFormat="false" ht="14.25" hidden="false" customHeight="false" outlineLevel="0" collapsed="false">
      <c r="A385" s="0" t="s">
        <v>98</v>
      </c>
      <c r="B385" s="0" t="s">
        <v>50</v>
      </c>
      <c r="C385" s="0" t="s">
        <v>75</v>
      </c>
      <c r="D385" s="0" t="n">
        <v>2033</v>
      </c>
      <c r="E385" s="5" t="n">
        <v>15.2583716262426</v>
      </c>
      <c r="F385" s="5" t="n">
        <v>0</v>
      </c>
      <c r="G385" s="5" t="n">
        <v>0</v>
      </c>
      <c r="H385" s="5" t="n">
        <v>0</v>
      </c>
      <c r="I385" s="5" t="n">
        <v>15.2583716262426</v>
      </c>
      <c r="J385" s="10" t="s">
        <v>4</v>
      </c>
    </row>
    <row r="386" customFormat="false" ht="14.25" hidden="false" customHeight="false" outlineLevel="0" collapsed="false">
      <c r="A386" s="0" t="s">
        <v>98</v>
      </c>
      <c r="B386" s="0" t="s">
        <v>50</v>
      </c>
      <c r="C386" s="0" t="s">
        <v>75</v>
      </c>
      <c r="D386" s="0" t="n">
        <v>2034</v>
      </c>
      <c r="E386" s="5" t="n">
        <v>16.6711442551164</v>
      </c>
      <c r="F386" s="5" t="n">
        <v>0</v>
      </c>
      <c r="G386" s="5" t="n">
        <v>0</v>
      </c>
      <c r="H386" s="5" t="n">
        <v>0</v>
      </c>
      <c r="I386" s="5" t="n">
        <v>16.6711442551164</v>
      </c>
      <c r="J386" s="10" t="s">
        <v>4</v>
      </c>
    </row>
    <row r="387" customFormat="false" ht="14.25" hidden="false" customHeight="false" outlineLevel="0" collapsed="false">
      <c r="A387" s="0" t="s">
        <v>98</v>
      </c>
      <c r="B387" s="0" t="s">
        <v>50</v>
      </c>
      <c r="C387" s="0" t="s">
        <v>75</v>
      </c>
      <c r="D387" s="0" t="n">
        <v>2035</v>
      </c>
      <c r="E387" s="5" t="n">
        <v>17.9989453245556</v>
      </c>
      <c r="F387" s="5" t="n">
        <v>0</v>
      </c>
      <c r="G387" s="5" t="n">
        <v>0</v>
      </c>
      <c r="H387" s="5" t="n">
        <v>0</v>
      </c>
      <c r="I387" s="5" t="n">
        <v>17.9989453245556</v>
      </c>
      <c r="J387" s="10" t="s">
        <v>4</v>
      </c>
    </row>
    <row r="388" customFormat="false" ht="14.25" hidden="false" customHeight="false" outlineLevel="0" collapsed="false">
      <c r="A388" s="0" t="s">
        <v>98</v>
      </c>
      <c r="B388" s="0" t="s">
        <v>50</v>
      </c>
      <c r="C388" s="0" t="s">
        <v>75</v>
      </c>
      <c r="D388" s="0" t="n">
        <v>2036</v>
      </c>
      <c r="E388" s="5" t="n">
        <v>19.1995349741878</v>
      </c>
      <c r="F388" s="5" t="n">
        <v>0</v>
      </c>
      <c r="G388" s="5" t="n">
        <v>0</v>
      </c>
      <c r="H388" s="5" t="n">
        <v>0</v>
      </c>
      <c r="I388" s="5" t="n">
        <v>19.1995349741878</v>
      </c>
      <c r="J388" s="10" t="s">
        <v>4</v>
      </c>
    </row>
    <row r="389" customFormat="false" ht="14.25" hidden="false" customHeight="false" outlineLevel="0" collapsed="false">
      <c r="A389" s="0" t="s">
        <v>98</v>
      </c>
      <c r="B389" s="0" t="s">
        <v>50</v>
      </c>
      <c r="C389" s="0" t="s">
        <v>75</v>
      </c>
      <c r="D389" s="0" t="n">
        <v>2037</v>
      </c>
      <c r="E389" s="5" t="n">
        <v>20.2317019744002</v>
      </c>
      <c r="F389" s="5" t="n">
        <v>0</v>
      </c>
      <c r="G389" s="5" t="n">
        <v>0</v>
      </c>
      <c r="H389" s="5" t="n">
        <v>0</v>
      </c>
      <c r="I389" s="5" t="n">
        <v>20.2317019744002</v>
      </c>
      <c r="J389" s="10" t="s">
        <v>4</v>
      </c>
    </row>
    <row r="390" customFormat="false" ht="14.25" hidden="false" customHeight="false" outlineLevel="0" collapsed="false">
      <c r="A390" s="0" t="s">
        <v>98</v>
      </c>
      <c r="B390" s="0" t="s">
        <v>50</v>
      </c>
      <c r="C390" s="0" t="s">
        <v>75</v>
      </c>
      <c r="D390" s="0" t="n">
        <v>2038</v>
      </c>
      <c r="E390" s="5" t="n">
        <v>21.0574926099886</v>
      </c>
      <c r="F390" s="5" t="n">
        <v>0</v>
      </c>
      <c r="G390" s="5" t="n">
        <v>0</v>
      </c>
      <c r="H390" s="5" t="n">
        <v>0</v>
      </c>
      <c r="I390" s="5" t="n">
        <v>21.0574926099886</v>
      </c>
      <c r="J390" s="10" t="s">
        <v>4</v>
      </c>
    </row>
    <row r="391" customFormat="false" ht="14.25" hidden="false" customHeight="false" outlineLevel="0" collapsed="false">
      <c r="A391" s="0" t="s">
        <v>98</v>
      </c>
      <c r="B391" s="0" t="s">
        <v>50</v>
      </c>
      <c r="C391" s="0" t="s">
        <v>75</v>
      </c>
      <c r="D391" s="0" t="n">
        <v>2039</v>
      </c>
      <c r="E391" s="5" t="n">
        <v>21.644435120671</v>
      </c>
      <c r="F391" s="5" t="n">
        <v>0</v>
      </c>
      <c r="G391" s="5" t="n">
        <v>0</v>
      </c>
      <c r="H391" s="5" t="n">
        <v>0</v>
      </c>
      <c r="I391" s="5" t="n">
        <v>21.644435120671</v>
      </c>
      <c r="J391" s="10" t="s">
        <v>4</v>
      </c>
    </row>
    <row r="392" customFormat="false" ht="14.25" hidden="false" customHeight="false" outlineLevel="0" collapsed="false">
      <c r="A392" s="0" t="s">
        <v>98</v>
      </c>
      <c r="B392" s="0" t="s">
        <v>50</v>
      </c>
      <c r="C392" s="0" t="s">
        <v>75</v>
      </c>
      <c r="D392" s="0" t="n">
        <v>2040</v>
      </c>
      <c r="E392" s="5" t="n">
        <v>21.9675865370227</v>
      </c>
      <c r="F392" s="5" t="n">
        <v>0</v>
      </c>
      <c r="G392" s="5" t="n">
        <v>0</v>
      </c>
      <c r="H392" s="5" t="n">
        <v>0</v>
      </c>
      <c r="I392" s="5" t="n">
        <v>21.9675865370227</v>
      </c>
      <c r="J392" s="10" t="s">
        <v>4</v>
      </c>
    </row>
    <row r="393" customFormat="false" ht="14.25" hidden="false" customHeight="false" outlineLevel="0" collapsed="false">
      <c r="A393" s="0" t="s">
        <v>98</v>
      </c>
      <c r="B393" s="0" t="s">
        <v>50</v>
      </c>
      <c r="C393" s="0" t="s">
        <v>76</v>
      </c>
      <c r="D393" s="0" t="n">
        <v>2024</v>
      </c>
      <c r="E393" s="5" t="n">
        <v>0.06</v>
      </c>
      <c r="F393" s="5" t="n">
        <v>0</v>
      </c>
      <c r="G393" s="5" t="n">
        <v>0</v>
      </c>
      <c r="H393" s="5" t="n">
        <v>0</v>
      </c>
      <c r="I393" s="5" t="n">
        <v>0.06</v>
      </c>
      <c r="J393" s="10" t="s">
        <v>4</v>
      </c>
    </row>
    <row r="394" customFormat="false" ht="14.25" hidden="false" customHeight="false" outlineLevel="0" collapsed="false">
      <c r="A394" s="0" t="s">
        <v>98</v>
      </c>
      <c r="B394" s="0" t="s">
        <v>50</v>
      </c>
      <c r="C394" s="0" t="s">
        <v>76</v>
      </c>
      <c r="D394" s="0" t="n">
        <v>2025</v>
      </c>
      <c r="E394" s="5" t="n">
        <v>0.075</v>
      </c>
      <c r="F394" s="5" t="n">
        <v>0</v>
      </c>
      <c r="G394" s="5" t="n">
        <v>0</v>
      </c>
      <c r="H394" s="5" t="n">
        <v>0</v>
      </c>
      <c r="I394" s="5" t="n">
        <v>0.075</v>
      </c>
      <c r="J394" s="10" t="s">
        <v>4</v>
      </c>
    </row>
    <row r="395" customFormat="false" ht="14.25" hidden="false" customHeight="false" outlineLevel="0" collapsed="false">
      <c r="A395" s="0" t="s">
        <v>98</v>
      </c>
      <c r="B395" s="0" t="s">
        <v>50</v>
      </c>
      <c r="C395" s="0" t="s">
        <v>76</v>
      </c>
      <c r="D395" s="0" t="n">
        <v>2026</v>
      </c>
      <c r="E395" s="5" t="n">
        <v>0.946262</v>
      </c>
      <c r="F395" s="5" t="n">
        <v>0</v>
      </c>
      <c r="G395" s="5" t="n">
        <v>0</v>
      </c>
      <c r="H395" s="5" t="n">
        <v>0</v>
      </c>
      <c r="I395" s="5" t="n">
        <v>0.946262</v>
      </c>
      <c r="J395" s="10" t="s">
        <v>4</v>
      </c>
    </row>
    <row r="396" customFormat="false" ht="14.25" hidden="false" customHeight="false" outlineLevel="0" collapsed="false">
      <c r="A396" s="0" t="s">
        <v>98</v>
      </c>
      <c r="B396" s="0" t="s">
        <v>50</v>
      </c>
      <c r="C396" s="0" t="s">
        <v>76</v>
      </c>
      <c r="D396" s="0" t="n">
        <v>2027</v>
      </c>
      <c r="E396" s="5" t="n">
        <v>1.817525</v>
      </c>
      <c r="F396" s="5" t="n">
        <v>0</v>
      </c>
      <c r="G396" s="5" t="n">
        <v>0</v>
      </c>
      <c r="H396" s="5" t="n">
        <v>0</v>
      </c>
      <c r="I396" s="5" t="n">
        <v>1.817525</v>
      </c>
      <c r="J396" s="10" t="s">
        <v>4</v>
      </c>
    </row>
    <row r="397" customFormat="false" ht="14.25" hidden="false" customHeight="false" outlineLevel="0" collapsed="false">
      <c r="A397" s="0" t="s">
        <v>98</v>
      </c>
      <c r="B397" s="0" t="s">
        <v>50</v>
      </c>
      <c r="C397" s="0" t="s">
        <v>76</v>
      </c>
      <c r="D397" s="0" t="n">
        <v>2028</v>
      </c>
      <c r="E397" s="5" t="n">
        <v>2.623795</v>
      </c>
      <c r="F397" s="5" t="n">
        <v>0</v>
      </c>
      <c r="G397" s="5" t="n">
        <v>0</v>
      </c>
      <c r="H397" s="5" t="n">
        <v>0</v>
      </c>
      <c r="I397" s="5" t="n">
        <v>2.623795</v>
      </c>
      <c r="J397" s="10" t="s">
        <v>4</v>
      </c>
    </row>
    <row r="398" customFormat="false" ht="14.25" hidden="false" customHeight="false" outlineLevel="0" collapsed="false">
      <c r="A398" s="0" t="s">
        <v>98</v>
      </c>
      <c r="B398" s="0" t="s">
        <v>50</v>
      </c>
      <c r="C398" s="0" t="s">
        <v>76</v>
      </c>
      <c r="D398" s="0" t="n">
        <v>2029</v>
      </c>
      <c r="E398" s="5" t="n">
        <v>3.689712</v>
      </c>
      <c r="F398" s="5" t="n">
        <v>0</v>
      </c>
      <c r="G398" s="5" t="n">
        <v>0</v>
      </c>
      <c r="H398" s="5" t="n">
        <v>0</v>
      </c>
      <c r="I398" s="5" t="n">
        <v>3.689712</v>
      </c>
      <c r="J398" s="10" t="s">
        <v>4</v>
      </c>
    </row>
    <row r="399" customFormat="false" ht="14.25" hidden="false" customHeight="false" outlineLevel="0" collapsed="false">
      <c r="A399" s="0" t="s">
        <v>98</v>
      </c>
      <c r="B399" s="0" t="s">
        <v>50</v>
      </c>
      <c r="C399" s="0" t="s">
        <v>76</v>
      </c>
      <c r="D399" s="0" t="n">
        <v>2030</v>
      </c>
      <c r="E399" s="5" t="n">
        <v>3.8106</v>
      </c>
      <c r="F399" s="5" t="n">
        <v>0</v>
      </c>
      <c r="G399" s="5" t="n">
        <v>0</v>
      </c>
      <c r="H399" s="5" t="n">
        <v>0</v>
      </c>
      <c r="I399" s="5" t="n">
        <v>3.8106</v>
      </c>
      <c r="J399" s="10" t="s">
        <v>4</v>
      </c>
    </row>
    <row r="400" customFormat="false" ht="14.25" hidden="false" customHeight="false" outlineLevel="0" collapsed="false">
      <c r="A400" s="0" t="s">
        <v>98</v>
      </c>
      <c r="B400" s="0" t="s">
        <v>50</v>
      </c>
      <c r="C400" s="0" t="s">
        <v>76</v>
      </c>
      <c r="D400" s="0" t="n">
        <v>2031</v>
      </c>
      <c r="E400" s="5" t="n">
        <v>4.49388</v>
      </c>
      <c r="F400" s="5" t="n">
        <v>0</v>
      </c>
      <c r="G400" s="5" t="n">
        <v>0</v>
      </c>
      <c r="H400" s="5" t="n">
        <v>0</v>
      </c>
      <c r="I400" s="5" t="n">
        <v>4.49388</v>
      </c>
      <c r="J400" s="10" t="s">
        <v>4</v>
      </c>
    </row>
    <row r="401" customFormat="false" ht="14.25" hidden="false" customHeight="false" outlineLevel="0" collapsed="false">
      <c r="A401" s="0" t="s">
        <v>98</v>
      </c>
      <c r="B401" s="0" t="s">
        <v>50</v>
      </c>
      <c r="C401" s="0" t="s">
        <v>76</v>
      </c>
      <c r="D401" s="0" t="n">
        <v>2032</v>
      </c>
      <c r="E401" s="5" t="n">
        <v>5.24286</v>
      </c>
      <c r="F401" s="5" t="n">
        <v>0</v>
      </c>
      <c r="G401" s="5" t="n">
        <v>0</v>
      </c>
      <c r="H401" s="5" t="n">
        <v>0</v>
      </c>
      <c r="I401" s="5" t="n">
        <v>5.24286</v>
      </c>
      <c r="J401" s="10" t="s">
        <v>4</v>
      </c>
    </row>
    <row r="402" customFormat="false" ht="14.25" hidden="false" customHeight="false" outlineLevel="0" collapsed="false">
      <c r="A402" s="0" t="s">
        <v>98</v>
      </c>
      <c r="B402" s="0" t="s">
        <v>50</v>
      </c>
      <c r="C402" s="0" t="s">
        <v>76</v>
      </c>
      <c r="D402" s="0" t="n">
        <v>2033</v>
      </c>
      <c r="E402" s="5" t="n">
        <v>6.09696</v>
      </c>
      <c r="F402" s="5" t="n">
        <v>0</v>
      </c>
      <c r="G402" s="5" t="n">
        <v>0</v>
      </c>
      <c r="H402" s="5" t="n">
        <v>0</v>
      </c>
      <c r="I402" s="5" t="n">
        <v>6.09696</v>
      </c>
      <c r="J402" s="10" t="s">
        <v>4</v>
      </c>
    </row>
    <row r="403" customFormat="false" ht="14.25" hidden="false" customHeight="false" outlineLevel="0" collapsed="false">
      <c r="A403" s="0" t="s">
        <v>98</v>
      </c>
      <c r="B403" s="0" t="s">
        <v>50</v>
      </c>
      <c r="C403" s="0" t="s">
        <v>76</v>
      </c>
      <c r="D403" s="0" t="n">
        <v>2034</v>
      </c>
      <c r="E403" s="5" t="n">
        <v>6.97734</v>
      </c>
      <c r="F403" s="5" t="n">
        <v>0</v>
      </c>
      <c r="G403" s="5" t="n">
        <v>0</v>
      </c>
      <c r="H403" s="5" t="n">
        <v>0</v>
      </c>
      <c r="I403" s="5" t="n">
        <v>6.97734</v>
      </c>
      <c r="J403" s="10" t="s">
        <v>4</v>
      </c>
    </row>
    <row r="404" customFormat="false" ht="14.25" hidden="false" customHeight="false" outlineLevel="0" collapsed="false">
      <c r="A404" s="0" t="s">
        <v>98</v>
      </c>
      <c r="B404" s="0" t="s">
        <v>50</v>
      </c>
      <c r="C404" s="0" t="s">
        <v>76</v>
      </c>
      <c r="D404" s="0" t="n">
        <v>2035</v>
      </c>
      <c r="E404" s="5" t="n">
        <v>7.884</v>
      </c>
      <c r="F404" s="5" t="n">
        <v>0</v>
      </c>
      <c r="G404" s="5" t="n">
        <v>0</v>
      </c>
      <c r="H404" s="5" t="n">
        <v>0</v>
      </c>
      <c r="I404" s="5" t="n">
        <v>7.884</v>
      </c>
      <c r="J404" s="10" t="s">
        <v>4</v>
      </c>
    </row>
    <row r="405" customFormat="false" ht="14.25" hidden="false" customHeight="false" outlineLevel="0" collapsed="false">
      <c r="A405" s="0" t="s">
        <v>98</v>
      </c>
      <c r="B405" s="0" t="s">
        <v>50</v>
      </c>
      <c r="C405" s="0" t="s">
        <v>76</v>
      </c>
      <c r="D405" s="0" t="n">
        <v>2036</v>
      </c>
      <c r="E405" s="5" t="n">
        <v>8.81694</v>
      </c>
      <c r="F405" s="5" t="n">
        <v>0</v>
      </c>
      <c r="G405" s="5" t="n">
        <v>0</v>
      </c>
      <c r="H405" s="5" t="n">
        <v>0</v>
      </c>
      <c r="I405" s="5" t="n">
        <v>8.81694</v>
      </c>
      <c r="J405" s="10" t="s">
        <v>4</v>
      </c>
    </row>
    <row r="406" customFormat="false" ht="14.25" hidden="false" customHeight="false" outlineLevel="0" collapsed="false">
      <c r="A406" s="0" t="s">
        <v>98</v>
      </c>
      <c r="B406" s="0" t="s">
        <v>50</v>
      </c>
      <c r="C406" s="0" t="s">
        <v>76</v>
      </c>
      <c r="D406" s="0" t="n">
        <v>2037</v>
      </c>
      <c r="E406" s="5" t="n">
        <v>9.5046</v>
      </c>
      <c r="F406" s="5" t="n">
        <v>0</v>
      </c>
      <c r="G406" s="5" t="n">
        <v>0</v>
      </c>
      <c r="H406" s="5" t="n">
        <v>0</v>
      </c>
      <c r="I406" s="5" t="n">
        <v>9.5046</v>
      </c>
      <c r="J406" s="10" t="s">
        <v>4</v>
      </c>
    </row>
    <row r="407" customFormat="false" ht="14.25" hidden="false" customHeight="false" outlineLevel="0" collapsed="false">
      <c r="A407" s="0" t="s">
        <v>98</v>
      </c>
      <c r="B407" s="0" t="s">
        <v>50</v>
      </c>
      <c r="C407" s="0" t="s">
        <v>76</v>
      </c>
      <c r="D407" s="0" t="n">
        <v>2038</v>
      </c>
      <c r="E407" s="5" t="n">
        <v>10.20978</v>
      </c>
      <c r="F407" s="5" t="n">
        <v>0</v>
      </c>
      <c r="G407" s="5" t="n">
        <v>0</v>
      </c>
      <c r="H407" s="5" t="n">
        <v>0</v>
      </c>
      <c r="I407" s="5" t="n">
        <v>10.20978</v>
      </c>
      <c r="J407" s="10" t="s">
        <v>4</v>
      </c>
    </row>
    <row r="408" customFormat="false" ht="14.25" hidden="false" customHeight="false" outlineLevel="0" collapsed="false">
      <c r="A408" s="0" t="s">
        <v>98</v>
      </c>
      <c r="B408" s="0" t="s">
        <v>50</v>
      </c>
      <c r="C408" s="0" t="s">
        <v>76</v>
      </c>
      <c r="D408" s="0" t="n">
        <v>2039</v>
      </c>
      <c r="E408" s="5" t="n">
        <v>10.93248</v>
      </c>
      <c r="F408" s="5" t="n">
        <v>0</v>
      </c>
      <c r="G408" s="5" t="n">
        <v>0</v>
      </c>
      <c r="H408" s="5" t="n">
        <v>0</v>
      </c>
      <c r="I408" s="5" t="n">
        <v>10.93248</v>
      </c>
      <c r="J408" s="10" t="s">
        <v>4</v>
      </c>
    </row>
    <row r="409" customFormat="false" ht="14.25" hidden="false" customHeight="false" outlineLevel="0" collapsed="false">
      <c r="A409" s="0" t="s">
        <v>98</v>
      </c>
      <c r="B409" s="0" t="s">
        <v>50</v>
      </c>
      <c r="C409" s="0" t="s">
        <v>76</v>
      </c>
      <c r="D409" s="0" t="n">
        <v>2040</v>
      </c>
      <c r="E409" s="5" t="n">
        <v>11.388</v>
      </c>
      <c r="F409" s="5" t="n">
        <v>0</v>
      </c>
      <c r="G409" s="5" t="n">
        <v>0</v>
      </c>
      <c r="H409" s="5" t="n">
        <v>0</v>
      </c>
      <c r="I409" s="5" t="n">
        <v>11.388</v>
      </c>
      <c r="J409" s="10" t="s">
        <v>4</v>
      </c>
    </row>
    <row r="410" customFormat="false" ht="14.25" hidden="false" customHeight="false" outlineLevel="0" collapsed="false">
      <c r="A410" s="0" t="s">
        <v>98</v>
      </c>
      <c r="B410" s="0" t="s">
        <v>50</v>
      </c>
      <c r="C410" s="0" t="s">
        <v>79</v>
      </c>
      <c r="D410" s="0" t="n">
        <v>2024</v>
      </c>
      <c r="E410" s="5" t="n">
        <v>113.687857318344</v>
      </c>
      <c r="F410" s="5" t="n">
        <v>0</v>
      </c>
      <c r="G410" s="5" t="n">
        <v>0</v>
      </c>
      <c r="H410" s="5" t="n">
        <v>0</v>
      </c>
      <c r="I410" s="5" t="n">
        <v>113.687857318344</v>
      </c>
      <c r="J410" s="10" t="s">
        <v>4</v>
      </c>
    </row>
    <row r="411" customFormat="false" ht="14.25" hidden="false" customHeight="false" outlineLevel="0" collapsed="false">
      <c r="A411" s="0" t="s">
        <v>98</v>
      </c>
      <c r="B411" s="0" t="s">
        <v>50</v>
      </c>
      <c r="C411" s="0" t="s">
        <v>79</v>
      </c>
      <c r="D411" s="0" t="n">
        <v>2025</v>
      </c>
      <c r="E411" s="5" t="n">
        <v>113.747304895137</v>
      </c>
      <c r="F411" s="5" t="n">
        <v>0</v>
      </c>
      <c r="G411" s="5" t="n">
        <v>0</v>
      </c>
      <c r="H411" s="5" t="n">
        <v>0</v>
      </c>
      <c r="I411" s="5" t="n">
        <v>113.747304895137</v>
      </c>
      <c r="J411" s="10" t="s">
        <v>4</v>
      </c>
    </row>
    <row r="412" customFormat="false" ht="14.25" hidden="false" customHeight="false" outlineLevel="0" collapsed="false">
      <c r="A412" s="0" t="s">
        <v>98</v>
      </c>
      <c r="B412" s="0" t="s">
        <v>50</v>
      </c>
      <c r="C412" s="0" t="s">
        <v>79</v>
      </c>
      <c r="D412" s="0" t="n">
        <v>2026</v>
      </c>
      <c r="E412" s="5" t="n">
        <v>113.753778384924</v>
      </c>
      <c r="F412" s="5" t="n">
        <v>0</v>
      </c>
      <c r="G412" s="5" t="n">
        <v>0</v>
      </c>
      <c r="H412" s="5" t="n">
        <v>0</v>
      </c>
      <c r="I412" s="5" t="n">
        <v>113.753778384924</v>
      </c>
      <c r="J412" s="10" t="s">
        <v>4</v>
      </c>
    </row>
    <row r="413" customFormat="false" ht="14.25" hidden="false" customHeight="false" outlineLevel="0" collapsed="false">
      <c r="A413" s="0" t="s">
        <v>98</v>
      </c>
      <c r="B413" s="0" t="s">
        <v>50</v>
      </c>
      <c r="C413" s="0" t="s">
        <v>79</v>
      </c>
      <c r="D413" s="0" t="n">
        <v>2027</v>
      </c>
      <c r="E413" s="5" t="n">
        <v>113.546809070026</v>
      </c>
      <c r="F413" s="5" t="n">
        <v>0</v>
      </c>
      <c r="G413" s="5" t="n">
        <v>0</v>
      </c>
      <c r="H413" s="5" t="n">
        <v>0</v>
      </c>
      <c r="I413" s="5" t="n">
        <v>113.546809070026</v>
      </c>
      <c r="J413" s="10" t="s">
        <v>4</v>
      </c>
    </row>
    <row r="414" customFormat="false" ht="14.25" hidden="false" customHeight="false" outlineLevel="0" collapsed="false">
      <c r="A414" s="0" t="s">
        <v>98</v>
      </c>
      <c r="B414" s="0" t="s">
        <v>50</v>
      </c>
      <c r="C414" s="0" t="s">
        <v>79</v>
      </c>
      <c r="D414" s="0" t="n">
        <v>2028</v>
      </c>
      <c r="E414" s="5" t="n">
        <v>113.647805165538</v>
      </c>
      <c r="F414" s="5" t="n">
        <v>0</v>
      </c>
      <c r="G414" s="5" t="n">
        <v>0</v>
      </c>
      <c r="H414" s="5" t="n">
        <v>0</v>
      </c>
      <c r="I414" s="5" t="n">
        <v>113.647805165538</v>
      </c>
      <c r="J414" s="10" t="s">
        <v>4</v>
      </c>
    </row>
    <row r="415" customFormat="false" ht="14.25" hidden="false" customHeight="false" outlineLevel="0" collapsed="false">
      <c r="A415" s="0" t="s">
        <v>98</v>
      </c>
      <c r="B415" s="0" t="s">
        <v>50</v>
      </c>
      <c r="C415" s="0" t="s">
        <v>79</v>
      </c>
      <c r="D415" s="0" t="n">
        <v>2029</v>
      </c>
      <c r="E415" s="5" t="n">
        <v>113.563794844921</v>
      </c>
      <c r="F415" s="5" t="n">
        <v>0</v>
      </c>
      <c r="G415" s="5" t="n">
        <v>0</v>
      </c>
      <c r="H415" s="5" t="n">
        <v>0</v>
      </c>
      <c r="I415" s="5" t="n">
        <v>113.563794844921</v>
      </c>
      <c r="J415" s="10" t="s">
        <v>4</v>
      </c>
    </row>
    <row r="416" customFormat="false" ht="14.25" hidden="false" customHeight="false" outlineLevel="0" collapsed="false">
      <c r="A416" s="0" t="s">
        <v>98</v>
      </c>
      <c r="B416" s="0" t="s">
        <v>50</v>
      </c>
      <c r="C416" s="0" t="s">
        <v>79</v>
      </c>
      <c r="D416" s="0" t="n">
        <v>2030</v>
      </c>
      <c r="E416" s="5" t="n">
        <v>116.1525780985</v>
      </c>
      <c r="F416" s="5" t="n">
        <v>0</v>
      </c>
      <c r="G416" s="5" t="n">
        <v>0</v>
      </c>
      <c r="H416" s="5" t="n">
        <v>0</v>
      </c>
      <c r="I416" s="5" t="n">
        <v>116.1525780985</v>
      </c>
      <c r="J416" s="10" t="s">
        <v>4</v>
      </c>
    </row>
    <row r="417" customFormat="false" ht="14.25" hidden="false" customHeight="false" outlineLevel="0" collapsed="false">
      <c r="A417" s="0" t="s">
        <v>98</v>
      </c>
      <c r="B417" s="0" t="s">
        <v>50</v>
      </c>
      <c r="C417" s="0" t="s">
        <v>79</v>
      </c>
      <c r="D417" s="0" t="n">
        <v>2031</v>
      </c>
      <c r="E417" s="5" t="n">
        <v>117.545176131368</v>
      </c>
      <c r="F417" s="5" t="n">
        <v>0</v>
      </c>
      <c r="G417" s="5" t="n">
        <v>0</v>
      </c>
      <c r="H417" s="5" t="n">
        <v>0</v>
      </c>
      <c r="I417" s="5" t="n">
        <v>117.545176131368</v>
      </c>
      <c r="J417" s="10" t="s">
        <v>4</v>
      </c>
    </row>
    <row r="418" customFormat="false" ht="14.25" hidden="false" customHeight="false" outlineLevel="0" collapsed="false">
      <c r="A418" s="0" t="s">
        <v>98</v>
      </c>
      <c r="B418" s="0" t="s">
        <v>50</v>
      </c>
      <c r="C418" s="0" t="s">
        <v>79</v>
      </c>
      <c r="D418" s="0" t="n">
        <v>2032</v>
      </c>
      <c r="E418" s="5" t="n">
        <v>119.907969056615</v>
      </c>
      <c r="F418" s="5" t="n">
        <v>0</v>
      </c>
      <c r="G418" s="5" t="n">
        <v>0</v>
      </c>
      <c r="H418" s="5" t="n">
        <v>0</v>
      </c>
      <c r="I418" s="5" t="n">
        <v>119.907969056615</v>
      </c>
      <c r="J418" s="10" t="s">
        <v>4</v>
      </c>
    </row>
    <row r="419" customFormat="false" ht="14.25" hidden="false" customHeight="false" outlineLevel="0" collapsed="false">
      <c r="A419" s="0" t="s">
        <v>98</v>
      </c>
      <c r="B419" s="0" t="s">
        <v>50</v>
      </c>
      <c r="C419" s="0" t="s">
        <v>79</v>
      </c>
      <c r="D419" s="0" t="n">
        <v>2033</v>
      </c>
      <c r="E419" s="5" t="n">
        <v>122.019315590978</v>
      </c>
      <c r="F419" s="5" t="n">
        <v>0</v>
      </c>
      <c r="G419" s="5" t="n">
        <v>0</v>
      </c>
      <c r="H419" s="5" t="n">
        <v>0</v>
      </c>
      <c r="I419" s="5" t="n">
        <v>122.019315590978</v>
      </c>
      <c r="J419" s="10" t="s">
        <v>4</v>
      </c>
    </row>
    <row r="420" customFormat="false" ht="14.25" hidden="false" customHeight="false" outlineLevel="0" collapsed="false">
      <c r="A420" s="0" t="s">
        <v>98</v>
      </c>
      <c r="B420" s="0" t="s">
        <v>50</v>
      </c>
      <c r="C420" s="0" t="s">
        <v>79</v>
      </c>
      <c r="D420" s="0" t="n">
        <v>2034</v>
      </c>
      <c r="E420" s="5" t="n">
        <v>124.426449585232</v>
      </c>
      <c r="F420" s="5" t="n">
        <v>0</v>
      </c>
      <c r="G420" s="5" t="n">
        <v>0</v>
      </c>
      <c r="H420" s="5" t="n">
        <v>0</v>
      </c>
      <c r="I420" s="5" t="n">
        <v>124.426449585232</v>
      </c>
      <c r="J420" s="10" t="s">
        <v>4</v>
      </c>
    </row>
    <row r="421" customFormat="false" ht="14.25" hidden="false" customHeight="false" outlineLevel="0" collapsed="false">
      <c r="A421" s="0" t="s">
        <v>98</v>
      </c>
      <c r="B421" s="0" t="s">
        <v>50</v>
      </c>
      <c r="C421" s="0" t="s">
        <v>79</v>
      </c>
      <c r="D421" s="0" t="n">
        <v>2035</v>
      </c>
      <c r="E421" s="5" t="n">
        <v>126.873821377354</v>
      </c>
      <c r="F421" s="5" t="n">
        <v>0</v>
      </c>
      <c r="G421" s="5" t="n">
        <v>0</v>
      </c>
      <c r="H421" s="5" t="n">
        <v>0</v>
      </c>
      <c r="I421" s="5" t="n">
        <v>126.873821377354</v>
      </c>
      <c r="J421" s="10" t="s">
        <v>4</v>
      </c>
    </row>
    <row r="422" customFormat="false" ht="14.25" hidden="false" customHeight="false" outlineLevel="0" collapsed="false">
      <c r="A422" s="0" t="s">
        <v>98</v>
      </c>
      <c r="B422" s="0" t="s">
        <v>50</v>
      </c>
      <c r="C422" s="0" t="s">
        <v>79</v>
      </c>
      <c r="D422" s="0" t="n">
        <v>2036</v>
      </c>
      <c r="E422" s="5" t="n">
        <v>129.566431403069</v>
      </c>
      <c r="F422" s="5" t="n">
        <v>0</v>
      </c>
      <c r="G422" s="5" t="n">
        <v>0</v>
      </c>
      <c r="H422" s="5" t="n">
        <v>0</v>
      </c>
      <c r="I422" s="5" t="n">
        <v>129.566431403069</v>
      </c>
      <c r="J422" s="10" t="s">
        <v>4</v>
      </c>
    </row>
    <row r="423" customFormat="false" ht="14.25" hidden="false" customHeight="false" outlineLevel="0" collapsed="false">
      <c r="A423" s="0" t="s">
        <v>98</v>
      </c>
      <c r="B423" s="0" t="s">
        <v>50</v>
      </c>
      <c r="C423" s="0" t="s">
        <v>79</v>
      </c>
      <c r="D423" s="0" t="n">
        <v>2037</v>
      </c>
      <c r="E423" s="5" t="n">
        <v>132.46104205729</v>
      </c>
      <c r="F423" s="5" t="n">
        <v>0</v>
      </c>
      <c r="G423" s="5" t="n">
        <v>0</v>
      </c>
      <c r="H423" s="5" t="n">
        <v>0</v>
      </c>
      <c r="I423" s="5" t="n">
        <v>132.46104205729</v>
      </c>
      <c r="J423" s="10" t="s">
        <v>4</v>
      </c>
    </row>
    <row r="424" customFormat="false" ht="14.25" hidden="false" customHeight="false" outlineLevel="0" collapsed="false">
      <c r="A424" s="0" t="s">
        <v>98</v>
      </c>
      <c r="B424" s="0" t="s">
        <v>50</v>
      </c>
      <c r="C424" s="0" t="s">
        <v>79</v>
      </c>
      <c r="D424" s="0" t="n">
        <v>2038</v>
      </c>
      <c r="E424" s="5" t="n">
        <v>135.380434162742</v>
      </c>
      <c r="F424" s="5" t="n">
        <v>0</v>
      </c>
      <c r="G424" s="5" t="n">
        <v>0</v>
      </c>
      <c r="H424" s="5" t="n">
        <v>0</v>
      </c>
      <c r="I424" s="5" t="n">
        <v>135.380434162742</v>
      </c>
      <c r="J424" s="10" t="s">
        <v>4</v>
      </c>
    </row>
    <row r="425" customFormat="false" ht="14.25" hidden="false" customHeight="false" outlineLevel="0" collapsed="false">
      <c r="A425" s="0" t="s">
        <v>98</v>
      </c>
      <c r="B425" s="0" t="s">
        <v>50</v>
      </c>
      <c r="C425" s="0" t="s">
        <v>79</v>
      </c>
      <c r="D425" s="0" t="n">
        <v>2039</v>
      </c>
      <c r="E425" s="5" t="n">
        <v>138.370936398086</v>
      </c>
      <c r="F425" s="5" t="n">
        <v>0</v>
      </c>
      <c r="G425" s="5" t="n">
        <v>0</v>
      </c>
      <c r="H425" s="5" t="n">
        <v>0</v>
      </c>
      <c r="I425" s="5" t="n">
        <v>138.370936398086</v>
      </c>
      <c r="J425" s="10" t="s">
        <v>4</v>
      </c>
    </row>
    <row r="426" customFormat="false" ht="14.25" hidden="false" customHeight="false" outlineLevel="0" collapsed="false">
      <c r="A426" s="0" t="s">
        <v>98</v>
      </c>
      <c r="B426" s="0" t="s">
        <v>50</v>
      </c>
      <c r="C426" s="0" t="s">
        <v>79</v>
      </c>
      <c r="D426" s="0" t="n">
        <v>2040</v>
      </c>
      <c r="E426" s="5" t="n">
        <v>141.531918794595</v>
      </c>
      <c r="F426" s="5" t="n">
        <v>0</v>
      </c>
      <c r="G426" s="5" t="n">
        <v>0</v>
      </c>
      <c r="H426" s="5" t="n">
        <v>0</v>
      </c>
      <c r="I426" s="5" t="n">
        <v>141.531918794595</v>
      </c>
      <c r="J426" s="10" t="s">
        <v>4</v>
      </c>
    </row>
    <row r="427" customFormat="false" ht="14.25" hidden="false" customHeight="false" outlineLevel="0" collapsed="false">
      <c r="A427" s="0" t="s">
        <v>98</v>
      </c>
      <c r="B427" s="0" t="s">
        <v>50</v>
      </c>
      <c r="C427" s="0" t="s">
        <v>84</v>
      </c>
      <c r="D427" s="0" t="n">
        <v>2024</v>
      </c>
      <c r="E427" s="5" t="n">
        <v>12.1753402725042</v>
      </c>
      <c r="F427" s="5" t="n">
        <v>0</v>
      </c>
      <c r="G427" s="5" t="n">
        <v>0</v>
      </c>
      <c r="H427" s="5" t="n">
        <v>0</v>
      </c>
      <c r="I427" s="5" t="n">
        <v>12.1753402725042</v>
      </c>
      <c r="J427" s="10" t="s">
        <v>4</v>
      </c>
    </row>
    <row r="428" customFormat="false" ht="14.25" hidden="false" customHeight="false" outlineLevel="0" collapsed="false">
      <c r="A428" s="0" t="s">
        <v>98</v>
      </c>
      <c r="B428" s="0" t="s">
        <v>50</v>
      </c>
      <c r="C428" s="0" t="s">
        <v>84</v>
      </c>
      <c r="D428" s="0" t="n">
        <v>2025</v>
      </c>
      <c r="E428" s="5" t="n">
        <v>13.4731194836701</v>
      </c>
      <c r="F428" s="5" t="n">
        <v>0</v>
      </c>
      <c r="G428" s="5" t="n">
        <v>0</v>
      </c>
      <c r="H428" s="5" t="n">
        <v>0</v>
      </c>
      <c r="I428" s="5" t="n">
        <v>13.4731194836701</v>
      </c>
      <c r="J428" s="10" t="s">
        <v>4</v>
      </c>
    </row>
    <row r="429" customFormat="false" ht="14.25" hidden="false" customHeight="false" outlineLevel="0" collapsed="false">
      <c r="A429" s="0" t="s">
        <v>98</v>
      </c>
      <c r="B429" s="0" t="s">
        <v>50</v>
      </c>
      <c r="C429" s="0" t="s">
        <v>84</v>
      </c>
      <c r="D429" s="0" t="n">
        <v>2026</v>
      </c>
      <c r="E429" s="5" t="n">
        <v>15.0606016063067</v>
      </c>
      <c r="F429" s="5" t="n">
        <v>0</v>
      </c>
      <c r="G429" s="5" t="n">
        <v>0</v>
      </c>
      <c r="H429" s="5" t="n">
        <v>0</v>
      </c>
      <c r="I429" s="5" t="n">
        <v>15.0606016063067</v>
      </c>
      <c r="J429" s="10" t="s">
        <v>4</v>
      </c>
    </row>
    <row r="430" customFormat="false" ht="14.25" hidden="false" customHeight="false" outlineLevel="0" collapsed="false">
      <c r="A430" s="0" t="s">
        <v>98</v>
      </c>
      <c r="B430" s="0" t="s">
        <v>50</v>
      </c>
      <c r="C430" s="0" t="s">
        <v>84</v>
      </c>
      <c r="D430" s="0" t="n">
        <v>2027</v>
      </c>
      <c r="E430" s="5" t="n">
        <v>17.1536974939596</v>
      </c>
      <c r="F430" s="5" t="n">
        <v>0</v>
      </c>
      <c r="G430" s="5" t="n">
        <v>0</v>
      </c>
      <c r="H430" s="5" t="n">
        <v>0</v>
      </c>
      <c r="I430" s="5" t="n">
        <v>17.1536974939596</v>
      </c>
      <c r="J430" s="10" t="s">
        <v>4</v>
      </c>
    </row>
    <row r="431" customFormat="false" ht="14.25" hidden="false" customHeight="false" outlineLevel="0" collapsed="false">
      <c r="A431" s="0" t="s">
        <v>98</v>
      </c>
      <c r="B431" s="0" t="s">
        <v>50</v>
      </c>
      <c r="C431" s="0" t="s">
        <v>84</v>
      </c>
      <c r="D431" s="0" t="n">
        <v>2028</v>
      </c>
      <c r="E431" s="5" t="n">
        <v>19.9480871753152</v>
      </c>
      <c r="F431" s="5" t="n">
        <v>0</v>
      </c>
      <c r="G431" s="5" t="n">
        <v>0</v>
      </c>
      <c r="H431" s="5" t="n">
        <v>0</v>
      </c>
      <c r="I431" s="5" t="n">
        <v>19.9480871753152</v>
      </c>
      <c r="J431" s="10" t="s">
        <v>4</v>
      </c>
    </row>
    <row r="432" customFormat="false" ht="14.25" hidden="false" customHeight="false" outlineLevel="0" collapsed="false">
      <c r="A432" s="0" t="s">
        <v>98</v>
      </c>
      <c r="B432" s="0" t="s">
        <v>50</v>
      </c>
      <c r="C432" s="0" t="s">
        <v>84</v>
      </c>
      <c r="D432" s="0" t="n">
        <v>2029</v>
      </c>
      <c r="E432" s="5" t="n">
        <v>23.2958119196846</v>
      </c>
      <c r="F432" s="5" t="n">
        <v>0</v>
      </c>
      <c r="G432" s="5" t="n">
        <v>0</v>
      </c>
      <c r="H432" s="5" t="n">
        <v>0</v>
      </c>
      <c r="I432" s="5" t="n">
        <v>23.2958119196846</v>
      </c>
      <c r="J432" s="10" t="s">
        <v>4</v>
      </c>
    </row>
    <row r="433" customFormat="false" ht="14.25" hidden="false" customHeight="false" outlineLevel="0" collapsed="false">
      <c r="A433" s="0" t="s">
        <v>98</v>
      </c>
      <c r="B433" s="0" t="s">
        <v>50</v>
      </c>
      <c r="C433" s="0" t="s">
        <v>84</v>
      </c>
      <c r="D433" s="0" t="n">
        <v>2030</v>
      </c>
      <c r="E433" s="5" t="n">
        <v>27.0510308834021</v>
      </c>
      <c r="F433" s="5" t="n">
        <v>0</v>
      </c>
      <c r="G433" s="5" t="n">
        <v>0</v>
      </c>
      <c r="H433" s="5" t="n">
        <v>0</v>
      </c>
      <c r="I433" s="5" t="n">
        <v>27.0510308834021</v>
      </c>
      <c r="J433" s="10" t="s">
        <v>4</v>
      </c>
    </row>
    <row r="434" customFormat="false" ht="14.25" hidden="false" customHeight="false" outlineLevel="0" collapsed="false">
      <c r="A434" s="0" t="s">
        <v>98</v>
      </c>
      <c r="B434" s="0" t="s">
        <v>50</v>
      </c>
      <c r="C434" s="0" t="s">
        <v>84</v>
      </c>
      <c r="D434" s="0" t="n">
        <v>2031</v>
      </c>
      <c r="E434" s="5" t="n">
        <v>30.9599838349521</v>
      </c>
      <c r="F434" s="5" t="n">
        <v>0</v>
      </c>
      <c r="G434" s="5" t="n">
        <v>0</v>
      </c>
      <c r="H434" s="5" t="n">
        <v>0</v>
      </c>
      <c r="I434" s="5" t="n">
        <v>30.9599838349521</v>
      </c>
      <c r="J434" s="10" t="s">
        <v>4</v>
      </c>
    </row>
    <row r="435" customFormat="false" ht="14.25" hidden="false" customHeight="false" outlineLevel="0" collapsed="false">
      <c r="A435" s="0" t="s">
        <v>98</v>
      </c>
      <c r="B435" s="0" t="s">
        <v>50</v>
      </c>
      <c r="C435" s="0" t="s">
        <v>84</v>
      </c>
      <c r="D435" s="0" t="n">
        <v>2032</v>
      </c>
      <c r="E435" s="5" t="n">
        <v>35.1553816169623</v>
      </c>
      <c r="F435" s="5" t="n">
        <v>0</v>
      </c>
      <c r="G435" s="5" t="n">
        <v>0</v>
      </c>
      <c r="H435" s="5" t="n">
        <v>0</v>
      </c>
      <c r="I435" s="5" t="n">
        <v>35.1553816169623</v>
      </c>
      <c r="J435" s="10" t="s">
        <v>4</v>
      </c>
    </row>
    <row r="436" customFormat="false" ht="14.25" hidden="false" customHeight="false" outlineLevel="0" collapsed="false">
      <c r="A436" s="0" t="s">
        <v>98</v>
      </c>
      <c r="B436" s="0" t="s">
        <v>50</v>
      </c>
      <c r="C436" s="0" t="s">
        <v>84</v>
      </c>
      <c r="D436" s="0" t="n">
        <v>2033</v>
      </c>
      <c r="E436" s="5" t="n">
        <v>39.5263014485532</v>
      </c>
      <c r="F436" s="5" t="n">
        <v>0</v>
      </c>
      <c r="G436" s="5" t="n">
        <v>0</v>
      </c>
      <c r="H436" s="5" t="n">
        <v>0</v>
      </c>
      <c r="I436" s="5" t="n">
        <v>39.5263014485532</v>
      </c>
      <c r="J436" s="10" t="s">
        <v>4</v>
      </c>
    </row>
    <row r="437" customFormat="false" ht="14.25" hidden="false" customHeight="false" outlineLevel="0" collapsed="false">
      <c r="A437" s="0" t="s">
        <v>98</v>
      </c>
      <c r="B437" s="0" t="s">
        <v>50</v>
      </c>
      <c r="C437" s="0" t="s">
        <v>84</v>
      </c>
      <c r="D437" s="0" t="n">
        <v>2034</v>
      </c>
      <c r="E437" s="5" t="n">
        <v>44.0180186010888</v>
      </c>
      <c r="F437" s="5" t="n">
        <v>0</v>
      </c>
      <c r="G437" s="5" t="n">
        <v>0</v>
      </c>
      <c r="H437" s="5" t="n">
        <v>0</v>
      </c>
      <c r="I437" s="5" t="n">
        <v>44.0180186010888</v>
      </c>
      <c r="J437" s="10" t="s">
        <v>4</v>
      </c>
    </row>
    <row r="438" customFormat="false" ht="14.25" hidden="false" customHeight="false" outlineLevel="0" collapsed="false">
      <c r="A438" s="0" t="s">
        <v>98</v>
      </c>
      <c r="B438" s="0" t="s">
        <v>50</v>
      </c>
      <c r="C438" s="0" t="s">
        <v>84</v>
      </c>
      <c r="D438" s="0" t="n">
        <v>2035</v>
      </c>
      <c r="E438" s="5" t="n">
        <v>48.6453950076379</v>
      </c>
      <c r="F438" s="5" t="n">
        <v>0</v>
      </c>
      <c r="G438" s="5" t="n">
        <v>0</v>
      </c>
      <c r="H438" s="5" t="n">
        <v>0</v>
      </c>
      <c r="I438" s="5" t="n">
        <v>48.6453950076379</v>
      </c>
      <c r="J438" s="10" t="s">
        <v>4</v>
      </c>
    </row>
    <row r="439" customFormat="false" ht="14.25" hidden="false" customHeight="false" outlineLevel="0" collapsed="false">
      <c r="A439" s="0" t="s">
        <v>98</v>
      </c>
      <c r="B439" s="0" t="s">
        <v>50</v>
      </c>
      <c r="C439" s="0" t="s">
        <v>84</v>
      </c>
      <c r="D439" s="0" t="n">
        <v>2036</v>
      </c>
      <c r="E439" s="5" t="n">
        <v>53.1880906623152</v>
      </c>
      <c r="F439" s="5" t="n">
        <v>0</v>
      </c>
      <c r="G439" s="5" t="n">
        <v>0</v>
      </c>
      <c r="H439" s="5" t="n">
        <v>0</v>
      </c>
      <c r="I439" s="5" t="n">
        <v>53.1880906623152</v>
      </c>
      <c r="J439" s="10" t="s">
        <v>4</v>
      </c>
    </row>
    <row r="440" customFormat="false" ht="14.25" hidden="false" customHeight="false" outlineLevel="0" collapsed="false">
      <c r="A440" s="0" t="s">
        <v>98</v>
      </c>
      <c r="B440" s="0" t="s">
        <v>50</v>
      </c>
      <c r="C440" s="0" t="s">
        <v>84</v>
      </c>
      <c r="D440" s="0" t="n">
        <v>2037</v>
      </c>
      <c r="E440" s="5" t="n">
        <v>57.6425842022612</v>
      </c>
      <c r="F440" s="5" t="n">
        <v>0</v>
      </c>
      <c r="G440" s="5" t="n">
        <v>0</v>
      </c>
      <c r="H440" s="5" t="n">
        <v>0</v>
      </c>
      <c r="I440" s="5" t="n">
        <v>57.6425842022612</v>
      </c>
      <c r="J440" s="10" t="s">
        <v>4</v>
      </c>
    </row>
    <row r="441" customFormat="false" ht="14.25" hidden="false" customHeight="false" outlineLevel="0" collapsed="false">
      <c r="A441" s="0" t="s">
        <v>98</v>
      </c>
      <c r="B441" s="0" t="s">
        <v>50</v>
      </c>
      <c r="C441" s="0" t="s">
        <v>84</v>
      </c>
      <c r="D441" s="0" t="n">
        <v>2038</v>
      </c>
      <c r="E441" s="5" t="n">
        <v>62.0975511133821</v>
      </c>
      <c r="F441" s="5" t="n">
        <v>0</v>
      </c>
      <c r="G441" s="5" t="n">
        <v>0</v>
      </c>
      <c r="H441" s="5" t="n">
        <v>0</v>
      </c>
      <c r="I441" s="5" t="n">
        <v>62.0975511133821</v>
      </c>
      <c r="J441" s="10" t="s">
        <v>4</v>
      </c>
    </row>
    <row r="442" customFormat="false" ht="14.25" hidden="false" customHeight="false" outlineLevel="0" collapsed="false">
      <c r="A442" s="0" t="s">
        <v>98</v>
      </c>
      <c r="B442" s="0" t="s">
        <v>50</v>
      </c>
      <c r="C442" s="0" t="s">
        <v>84</v>
      </c>
      <c r="D442" s="0" t="n">
        <v>2039</v>
      </c>
      <c r="E442" s="5" t="n">
        <v>66.0802163111237</v>
      </c>
      <c r="F442" s="5" t="n">
        <v>0</v>
      </c>
      <c r="G442" s="5" t="n">
        <v>0</v>
      </c>
      <c r="H442" s="5" t="n">
        <v>0</v>
      </c>
      <c r="I442" s="5" t="n">
        <v>66.0802163111237</v>
      </c>
      <c r="J442" s="10" t="s">
        <v>4</v>
      </c>
    </row>
    <row r="443" customFormat="false" ht="14.25" hidden="false" customHeight="false" outlineLevel="0" collapsed="false">
      <c r="A443" s="0" t="s">
        <v>98</v>
      </c>
      <c r="B443" s="0" t="s">
        <v>50</v>
      </c>
      <c r="C443" s="0" t="s">
        <v>84</v>
      </c>
      <c r="D443" s="0" t="n">
        <v>2040</v>
      </c>
      <c r="E443" s="5" t="n">
        <v>70.7720275392311</v>
      </c>
      <c r="F443" s="5" t="n">
        <v>0</v>
      </c>
      <c r="G443" s="5" t="n">
        <v>0</v>
      </c>
      <c r="H443" s="5" t="n">
        <v>0</v>
      </c>
      <c r="I443" s="5" t="n">
        <v>70.7720275392311</v>
      </c>
      <c r="J443" s="10" t="s">
        <v>4</v>
      </c>
    </row>
    <row r="444" customFormat="false" ht="14.25" hidden="false" customHeight="false" outlineLevel="0" collapsed="false">
      <c r="A444" s="0" t="s">
        <v>99</v>
      </c>
      <c r="B444" s="0" t="s">
        <v>51</v>
      </c>
      <c r="C444" s="0" t="s">
        <v>65</v>
      </c>
      <c r="D444" s="0" t="n">
        <v>2024</v>
      </c>
      <c r="E444" s="5" t="n">
        <v>161.57879187645</v>
      </c>
      <c r="F444" s="5" t="n">
        <v>0</v>
      </c>
      <c r="G444" s="5" t="n">
        <v>0</v>
      </c>
      <c r="H444" s="5" t="n">
        <v>0</v>
      </c>
      <c r="I444" s="5" t="n">
        <v>161.57879187645</v>
      </c>
      <c r="J444" s="10" t="s">
        <v>4</v>
      </c>
    </row>
    <row r="445" customFormat="false" ht="14.25" hidden="false" customHeight="false" outlineLevel="0" collapsed="false">
      <c r="A445" s="0" t="s">
        <v>99</v>
      </c>
      <c r="B445" s="0" t="s">
        <v>51</v>
      </c>
      <c r="C445" s="0" t="s">
        <v>65</v>
      </c>
      <c r="D445" s="0" t="n">
        <v>2025</v>
      </c>
      <c r="E445" s="5" t="n">
        <v>165.592652407029</v>
      </c>
      <c r="F445" s="5" t="n">
        <v>0</v>
      </c>
      <c r="G445" s="5" t="n">
        <v>0</v>
      </c>
      <c r="H445" s="5" t="n">
        <v>0</v>
      </c>
      <c r="I445" s="5" t="n">
        <v>165.592652407029</v>
      </c>
      <c r="J445" s="10" t="s">
        <v>4</v>
      </c>
    </row>
    <row r="446" customFormat="false" ht="14.25" hidden="false" customHeight="false" outlineLevel="0" collapsed="false">
      <c r="A446" s="0" t="s">
        <v>99</v>
      </c>
      <c r="B446" s="0" t="s">
        <v>51</v>
      </c>
      <c r="C446" s="0" t="s">
        <v>65</v>
      </c>
      <c r="D446" s="0" t="n">
        <v>2026</v>
      </c>
      <c r="E446" s="5" t="n">
        <v>169.450818141372</v>
      </c>
      <c r="F446" s="5" t="n">
        <v>0</v>
      </c>
      <c r="G446" s="5" t="n">
        <v>0</v>
      </c>
      <c r="H446" s="5" t="n">
        <v>0</v>
      </c>
      <c r="I446" s="5" t="n">
        <v>169.450818141372</v>
      </c>
      <c r="J446" s="10" t="s">
        <v>4</v>
      </c>
    </row>
    <row r="447" customFormat="false" ht="14.25" hidden="false" customHeight="false" outlineLevel="0" collapsed="false">
      <c r="A447" s="0" t="s">
        <v>99</v>
      </c>
      <c r="B447" s="0" t="s">
        <v>51</v>
      </c>
      <c r="C447" s="0" t="s">
        <v>65</v>
      </c>
      <c r="D447" s="0" t="n">
        <v>2027</v>
      </c>
      <c r="E447" s="5" t="n">
        <v>173.150608070538</v>
      </c>
      <c r="F447" s="5" t="n">
        <v>0</v>
      </c>
      <c r="G447" s="5" t="n">
        <v>0</v>
      </c>
      <c r="H447" s="5" t="n">
        <v>0</v>
      </c>
      <c r="I447" s="5" t="n">
        <v>173.150608070538</v>
      </c>
      <c r="J447" s="10" t="s">
        <v>4</v>
      </c>
    </row>
    <row r="448" customFormat="false" ht="14.25" hidden="false" customHeight="false" outlineLevel="0" collapsed="false">
      <c r="A448" s="0" t="s">
        <v>99</v>
      </c>
      <c r="B448" s="0" t="s">
        <v>51</v>
      </c>
      <c r="C448" s="0" t="s">
        <v>65</v>
      </c>
      <c r="D448" s="0" t="n">
        <v>2028</v>
      </c>
      <c r="E448" s="5" t="n">
        <v>178.274748790635</v>
      </c>
      <c r="F448" s="5" t="n">
        <v>0</v>
      </c>
      <c r="G448" s="5" t="n">
        <v>0</v>
      </c>
      <c r="H448" s="5" t="n">
        <v>0</v>
      </c>
      <c r="I448" s="5" t="n">
        <v>178.274748790635</v>
      </c>
      <c r="J448" s="10" t="s">
        <v>4</v>
      </c>
    </row>
    <row r="449" customFormat="false" ht="14.25" hidden="false" customHeight="false" outlineLevel="0" collapsed="false">
      <c r="A449" s="0" t="s">
        <v>99</v>
      </c>
      <c r="B449" s="0" t="s">
        <v>51</v>
      </c>
      <c r="C449" s="0" t="s">
        <v>65</v>
      </c>
      <c r="D449" s="0" t="n">
        <v>2029</v>
      </c>
      <c r="E449" s="5" t="n">
        <v>183.866818468853</v>
      </c>
      <c r="F449" s="5" t="n">
        <v>0</v>
      </c>
      <c r="G449" s="5" t="n">
        <v>0</v>
      </c>
      <c r="H449" s="5" t="n">
        <v>0</v>
      </c>
      <c r="I449" s="5" t="n">
        <v>183.866818468853</v>
      </c>
      <c r="J449" s="10" t="s">
        <v>4</v>
      </c>
    </row>
    <row r="450" customFormat="false" ht="14.25" hidden="false" customHeight="false" outlineLevel="0" collapsed="false">
      <c r="A450" s="0" t="s">
        <v>99</v>
      </c>
      <c r="B450" s="0" t="s">
        <v>51</v>
      </c>
      <c r="C450" s="0" t="s">
        <v>65</v>
      </c>
      <c r="D450" s="0" t="n">
        <v>2030</v>
      </c>
      <c r="E450" s="5" t="n">
        <v>189.917310463659</v>
      </c>
      <c r="F450" s="5" t="n">
        <v>0</v>
      </c>
      <c r="G450" s="5" t="n">
        <v>0</v>
      </c>
      <c r="H450" s="5" t="n">
        <v>0</v>
      </c>
      <c r="I450" s="5" t="n">
        <v>189.917310463659</v>
      </c>
      <c r="J450" s="10" t="s">
        <v>4</v>
      </c>
    </row>
    <row r="451" customFormat="false" ht="14.25" hidden="false" customHeight="false" outlineLevel="0" collapsed="false">
      <c r="A451" s="0" t="s">
        <v>99</v>
      </c>
      <c r="B451" s="0" t="s">
        <v>51</v>
      </c>
      <c r="C451" s="0" t="s">
        <v>65</v>
      </c>
      <c r="D451" s="0" t="n">
        <v>2031</v>
      </c>
      <c r="E451" s="5" t="n">
        <v>189.214794717509</v>
      </c>
      <c r="F451" s="5" t="n">
        <v>0</v>
      </c>
      <c r="G451" s="5" t="n">
        <v>0</v>
      </c>
      <c r="H451" s="5" t="n">
        <v>0</v>
      </c>
      <c r="I451" s="5" t="n">
        <v>189.214794717509</v>
      </c>
      <c r="J451" s="10" t="s">
        <v>4</v>
      </c>
    </row>
    <row r="452" customFormat="false" ht="14.25" hidden="false" customHeight="false" outlineLevel="0" collapsed="false">
      <c r="A452" s="0" t="s">
        <v>99</v>
      </c>
      <c r="B452" s="0" t="s">
        <v>51</v>
      </c>
      <c r="C452" s="0" t="s">
        <v>65</v>
      </c>
      <c r="D452" s="0" t="n">
        <v>2032</v>
      </c>
      <c r="E452" s="5" t="n">
        <v>190.092593393056</v>
      </c>
      <c r="F452" s="5" t="n">
        <v>0</v>
      </c>
      <c r="G452" s="5" t="n">
        <v>0</v>
      </c>
      <c r="H452" s="5" t="n">
        <v>0</v>
      </c>
      <c r="I452" s="5" t="n">
        <v>190.092593393056</v>
      </c>
      <c r="J452" s="10" t="s">
        <v>4</v>
      </c>
    </row>
    <row r="453" customFormat="false" ht="14.25" hidden="false" customHeight="false" outlineLevel="0" collapsed="false">
      <c r="A453" s="0" t="s">
        <v>99</v>
      </c>
      <c r="B453" s="0" t="s">
        <v>51</v>
      </c>
      <c r="C453" s="0" t="s">
        <v>65</v>
      </c>
      <c r="D453" s="0" t="n">
        <v>2033</v>
      </c>
      <c r="E453" s="5" t="n">
        <v>191.567004624816</v>
      </c>
      <c r="F453" s="5" t="n">
        <v>0</v>
      </c>
      <c r="G453" s="5" t="n">
        <v>0</v>
      </c>
      <c r="H453" s="5" t="n">
        <v>0</v>
      </c>
      <c r="I453" s="5" t="n">
        <v>191.567004624816</v>
      </c>
      <c r="J453" s="10" t="s">
        <v>4</v>
      </c>
    </row>
    <row r="454" customFormat="false" ht="14.25" hidden="false" customHeight="false" outlineLevel="0" collapsed="false">
      <c r="A454" s="0" t="s">
        <v>99</v>
      </c>
      <c r="B454" s="0" t="s">
        <v>51</v>
      </c>
      <c r="C454" s="0" t="s">
        <v>65</v>
      </c>
      <c r="D454" s="0" t="n">
        <v>2034</v>
      </c>
      <c r="E454" s="5" t="n">
        <v>194.067313082677</v>
      </c>
      <c r="F454" s="5" t="n">
        <v>0</v>
      </c>
      <c r="G454" s="5" t="n">
        <v>0</v>
      </c>
      <c r="H454" s="5" t="n">
        <v>0</v>
      </c>
      <c r="I454" s="5" t="n">
        <v>194.067313082677</v>
      </c>
      <c r="J454" s="10" t="s">
        <v>4</v>
      </c>
    </row>
    <row r="455" customFormat="false" ht="14.25" hidden="false" customHeight="false" outlineLevel="0" collapsed="false">
      <c r="A455" s="0" t="s">
        <v>99</v>
      </c>
      <c r="B455" s="0" t="s">
        <v>51</v>
      </c>
      <c r="C455" s="0" t="s">
        <v>65</v>
      </c>
      <c r="D455" s="0" t="n">
        <v>2035</v>
      </c>
      <c r="E455" s="5" t="n">
        <v>196.435470333584</v>
      </c>
      <c r="F455" s="5" t="n">
        <v>0</v>
      </c>
      <c r="G455" s="5" t="n">
        <v>0</v>
      </c>
      <c r="H455" s="5" t="n">
        <v>0</v>
      </c>
      <c r="I455" s="5" t="n">
        <v>196.435470333584</v>
      </c>
      <c r="J455" s="10" t="s">
        <v>4</v>
      </c>
    </row>
    <row r="456" customFormat="false" ht="14.25" hidden="false" customHeight="false" outlineLevel="0" collapsed="false">
      <c r="A456" s="0" t="s">
        <v>99</v>
      </c>
      <c r="B456" s="0" t="s">
        <v>51</v>
      </c>
      <c r="C456" s="0" t="s">
        <v>65</v>
      </c>
      <c r="D456" s="0" t="n">
        <v>2036</v>
      </c>
      <c r="E456" s="5" t="n">
        <v>198.180282634098</v>
      </c>
      <c r="F456" s="5" t="n">
        <v>0</v>
      </c>
      <c r="G456" s="5" t="n">
        <v>0</v>
      </c>
      <c r="H456" s="5" t="n">
        <v>0</v>
      </c>
      <c r="I456" s="5" t="n">
        <v>198.180282634098</v>
      </c>
      <c r="J456" s="10" t="s">
        <v>4</v>
      </c>
    </row>
    <row r="457" customFormat="false" ht="14.25" hidden="false" customHeight="false" outlineLevel="0" collapsed="false">
      <c r="A457" s="0" t="s">
        <v>99</v>
      </c>
      <c r="B457" s="0" t="s">
        <v>51</v>
      </c>
      <c r="C457" s="0" t="s">
        <v>65</v>
      </c>
      <c r="D457" s="0" t="n">
        <v>2037</v>
      </c>
      <c r="E457" s="5" t="n">
        <v>197.218048775668</v>
      </c>
      <c r="F457" s="5" t="n">
        <v>0</v>
      </c>
      <c r="G457" s="5" t="n">
        <v>0</v>
      </c>
      <c r="H457" s="5" t="n">
        <v>0</v>
      </c>
      <c r="I457" s="5" t="n">
        <v>197.218048775668</v>
      </c>
      <c r="J457" s="10" t="s">
        <v>4</v>
      </c>
    </row>
    <row r="458" customFormat="false" ht="14.25" hidden="false" customHeight="false" outlineLevel="0" collapsed="false">
      <c r="A458" s="0" t="s">
        <v>99</v>
      </c>
      <c r="B458" s="0" t="s">
        <v>51</v>
      </c>
      <c r="C458" s="0" t="s">
        <v>65</v>
      </c>
      <c r="D458" s="0" t="n">
        <v>2038</v>
      </c>
      <c r="E458" s="5" t="n">
        <v>197.456762692495</v>
      </c>
      <c r="F458" s="5" t="n">
        <v>0</v>
      </c>
      <c r="G458" s="5" t="n">
        <v>0</v>
      </c>
      <c r="H458" s="5" t="n">
        <v>0</v>
      </c>
      <c r="I458" s="5" t="n">
        <v>197.456762692495</v>
      </c>
      <c r="J458" s="10" t="s">
        <v>4</v>
      </c>
    </row>
    <row r="459" customFormat="false" ht="14.25" hidden="false" customHeight="false" outlineLevel="0" collapsed="false">
      <c r="A459" s="0" t="s">
        <v>99</v>
      </c>
      <c r="B459" s="0" t="s">
        <v>51</v>
      </c>
      <c r="C459" s="0" t="s">
        <v>65</v>
      </c>
      <c r="D459" s="0" t="n">
        <v>2039</v>
      </c>
      <c r="E459" s="5" t="n">
        <v>198.783858095477</v>
      </c>
      <c r="F459" s="5" t="n">
        <v>0</v>
      </c>
      <c r="G459" s="5" t="n">
        <v>0</v>
      </c>
      <c r="H459" s="5" t="n">
        <v>0</v>
      </c>
      <c r="I459" s="5" t="n">
        <v>198.783858095477</v>
      </c>
      <c r="J459" s="10" t="s">
        <v>4</v>
      </c>
    </row>
    <row r="460" customFormat="false" ht="14.25" hidden="false" customHeight="false" outlineLevel="0" collapsed="false">
      <c r="A460" s="0" t="s">
        <v>99</v>
      </c>
      <c r="B460" s="0" t="s">
        <v>51</v>
      </c>
      <c r="C460" s="0" t="s">
        <v>65</v>
      </c>
      <c r="D460" s="0" t="n">
        <v>2040</v>
      </c>
      <c r="E460" s="5" t="n">
        <v>199.955149038604</v>
      </c>
      <c r="F460" s="5" t="n">
        <v>0</v>
      </c>
      <c r="G460" s="5" t="n">
        <v>0</v>
      </c>
      <c r="H460" s="5" t="n">
        <v>0</v>
      </c>
      <c r="I460" s="5" t="n">
        <v>199.955149038604</v>
      </c>
      <c r="J460" s="10" t="s">
        <v>4</v>
      </c>
    </row>
    <row r="461" customFormat="false" ht="14.25" hidden="false" customHeight="false" outlineLevel="0" collapsed="false">
      <c r="A461" s="0" t="s">
        <v>99</v>
      </c>
      <c r="B461" s="0" t="s">
        <v>51</v>
      </c>
      <c r="C461" s="0" t="s">
        <v>75</v>
      </c>
      <c r="D461" s="0" t="n">
        <v>2024</v>
      </c>
      <c r="E461" s="5" t="n">
        <v>2.199855</v>
      </c>
      <c r="F461" s="5" t="n">
        <v>0</v>
      </c>
      <c r="G461" s="5" t="n">
        <v>0</v>
      </c>
      <c r="H461" s="5" t="n">
        <v>0</v>
      </c>
      <c r="I461" s="5" t="n">
        <v>2.199855</v>
      </c>
      <c r="J461" s="10" t="s">
        <v>4</v>
      </c>
    </row>
    <row r="462" customFormat="false" ht="14.25" hidden="false" customHeight="false" outlineLevel="0" collapsed="false">
      <c r="A462" s="0" t="s">
        <v>99</v>
      </c>
      <c r="B462" s="0" t="s">
        <v>51</v>
      </c>
      <c r="C462" s="0" t="s">
        <v>75</v>
      </c>
      <c r="D462" s="0" t="n">
        <v>2025</v>
      </c>
      <c r="E462" s="5" t="n">
        <v>2.95861870501303</v>
      </c>
      <c r="F462" s="5" t="n">
        <v>0</v>
      </c>
      <c r="G462" s="5" t="n">
        <v>0</v>
      </c>
      <c r="H462" s="5" t="n">
        <v>0</v>
      </c>
      <c r="I462" s="5" t="n">
        <v>2.95861870501303</v>
      </c>
      <c r="J462" s="10" t="s">
        <v>4</v>
      </c>
    </row>
    <row r="463" customFormat="false" ht="14.25" hidden="false" customHeight="false" outlineLevel="0" collapsed="false">
      <c r="A463" s="0" t="s">
        <v>99</v>
      </c>
      <c r="B463" s="0" t="s">
        <v>51</v>
      </c>
      <c r="C463" s="0" t="s">
        <v>75</v>
      </c>
      <c r="D463" s="0" t="n">
        <v>2026</v>
      </c>
      <c r="E463" s="5" t="n">
        <v>4.65819663905597</v>
      </c>
      <c r="F463" s="5" t="n">
        <v>0</v>
      </c>
      <c r="G463" s="5" t="n">
        <v>0</v>
      </c>
      <c r="H463" s="5" t="n">
        <v>0</v>
      </c>
      <c r="I463" s="5" t="n">
        <v>4.65819663905597</v>
      </c>
      <c r="J463" s="10" t="s">
        <v>4</v>
      </c>
    </row>
    <row r="464" customFormat="false" ht="14.25" hidden="false" customHeight="false" outlineLevel="0" collapsed="false">
      <c r="A464" s="0" t="s">
        <v>99</v>
      </c>
      <c r="B464" s="0" t="s">
        <v>51</v>
      </c>
      <c r="C464" s="0" t="s">
        <v>75</v>
      </c>
      <c r="D464" s="0" t="n">
        <v>2027</v>
      </c>
      <c r="E464" s="5" t="n">
        <v>6.44955160429537</v>
      </c>
      <c r="F464" s="5" t="n">
        <v>0</v>
      </c>
      <c r="G464" s="5" t="n">
        <v>0</v>
      </c>
      <c r="H464" s="5" t="n">
        <v>0</v>
      </c>
      <c r="I464" s="5" t="n">
        <v>6.44955160429537</v>
      </c>
      <c r="J464" s="10" t="s">
        <v>4</v>
      </c>
    </row>
    <row r="465" customFormat="false" ht="14.25" hidden="false" customHeight="false" outlineLevel="0" collapsed="false">
      <c r="A465" s="0" t="s">
        <v>99</v>
      </c>
      <c r="B465" s="0" t="s">
        <v>51</v>
      </c>
      <c r="C465" s="0" t="s">
        <v>75</v>
      </c>
      <c r="D465" s="0" t="n">
        <v>2028</v>
      </c>
      <c r="E465" s="5" t="n">
        <v>8.77581840766302</v>
      </c>
      <c r="F465" s="5" t="n">
        <v>0</v>
      </c>
      <c r="G465" s="5" t="n">
        <v>0</v>
      </c>
      <c r="H465" s="5" t="n">
        <v>0</v>
      </c>
      <c r="I465" s="5" t="n">
        <v>8.77581840766302</v>
      </c>
      <c r="J465" s="10" t="s">
        <v>4</v>
      </c>
    </row>
    <row r="466" customFormat="false" ht="14.25" hidden="false" customHeight="false" outlineLevel="0" collapsed="false">
      <c r="A466" s="0" t="s">
        <v>99</v>
      </c>
      <c r="B466" s="0" t="s">
        <v>51</v>
      </c>
      <c r="C466" s="0" t="s">
        <v>75</v>
      </c>
      <c r="D466" s="0" t="n">
        <v>2029</v>
      </c>
      <c r="E466" s="5" t="n">
        <v>10.7863985234276</v>
      </c>
      <c r="F466" s="5" t="n">
        <v>0</v>
      </c>
      <c r="G466" s="5" t="n">
        <v>0</v>
      </c>
      <c r="H466" s="5" t="n">
        <v>0</v>
      </c>
      <c r="I466" s="5" t="n">
        <v>10.7863985234276</v>
      </c>
      <c r="J466" s="10" t="s">
        <v>4</v>
      </c>
    </row>
    <row r="467" customFormat="false" ht="14.25" hidden="false" customHeight="false" outlineLevel="0" collapsed="false">
      <c r="A467" s="0" t="s">
        <v>99</v>
      </c>
      <c r="B467" s="0" t="s">
        <v>51</v>
      </c>
      <c r="C467" s="0" t="s">
        <v>75</v>
      </c>
      <c r="D467" s="0" t="n">
        <v>2030</v>
      </c>
      <c r="E467" s="5" t="n">
        <v>12.357442457422</v>
      </c>
      <c r="F467" s="5" t="n">
        <v>0</v>
      </c>
      <c r="G467" s="5" t="n">
        <v>0</v>
      </c>
      <c r="H467" s="5" t="n">
        <v>0</v>
      </c>
      <c r="I467" s="5" t="n">
        <v>12.357442457422</v>
      </c>
      <c r="J467" s="10" t="s">
        <v>4</v>
      </c>
    </row>
    <row r="468" customFormat="false" ht="14.25" hidden="false" customHeight="false" outlineLevel="0" collapsed="false">
      <c r="A468" s="0" t="s">
        <v>99</v>
      </c>
      <c r="B468" s="0" t="s">
        <v>51</v>
      </c>
      <c r="C468" s="0" t="s">
        <v>75</v>
      </c>
      <c r="D468" s="0" t="n">
        <v>2031</v>
      </c>
      <c r="E468" s="5" t="n">
        <v>13.9145865335827</v>
      </c>
      <c r="F468" s="5" t="n">
        <v>0</v>
      </c>
      <c r="G468" s="5" t="n">
        <v>0</v>
      </c>
      <c r="H468" s="5" t="n">
        <v>0</v>
      </c>
      <c r="I468" s="5" t="n">
        <v>13.9145865335827</v>
      </c>
      <c r="J468" s="10" t="s">
        <v>4</v>
      </c>
    </row>
    <row r="469" customFormat="false" ht="14.25" hidden="false" customHeight="false" outlineLevel="0" collapsed="false">
      <c r="A469" s="0" t="s">
        <v>99</v>
      </c>
      <c r="B469" s="0" t="s">
        <v>51</v>
      </c>
      <c r="C469" s="0" t="s">
        <v>75</v>
      </c>
      <c r="D469" s="0" t="n">
        <v>2032</v>
      </c>
      <c r="E469" s="5" t="n">
        <v>15.5631403641265</v>
      </c>
      <c r="F469" s="5" t="n">
        <v>0</v>
      </c>
      <c r="G469" s="5" t="n">
        <v>0</v>
      </c>
      <c r="H469" s="5" t="n">
        <v>0</v>
      </c>
      <c r="I469" s="5" t="n">
        <v>15.5631403641265</v>
      </c>
      <c r="J469" s="10" t="s">
        <v>4</v>
      </c>
    </row>
    <row r="470" customFormat="false" ht="14.25" hidden="false" customHeight="false" outlineLevel="0" collapsed="false">
      <c r="A470" s="0" t="s">
        <v>99</v>
      </c>
      <c r="B470" s="0" t="s">
        <v>51</v>
      </c>
      <c r="C470" s="0" t="s">
        <v>75</v>
      </c>
      <c r="D470" s="0" t="n">
        <v>2033</v>
      </c>
      <c r="E470" s="5" t="n">
        <v>17.2055704438873</v>
      </c>
      <c r="F470" s="5" t="n">
        <v>0</v>
      </c>
      <c r="G470" s="5" t="n">
        <v>0</v>
      </c>
      <c r="H470" s="5" t="n">
        <v>0</v>
      </c>
      <c r="I470" s="5" t="n">
        <v>17.2055704438873</v>
      </c>
      <c r="J470" s="10" t="s">
        <v>4</v>
      </c>
    </row>
    <row r="471" customFormat="false" ht="14.25" hidden="false" customHeight="false" outlineLevel="0" collapsed="false">
      <c r="A471" s="0" t="s">
        <v>99</v>
      </c>
      <c r="B471" s="0" t="s">
        <v>51</v>
      </c>
      <c r="C471" s="0" t="s">
        <v>75</v>
      </c>
      <c r="D471" s="0" t="n">
        <v>2034</v>
      </c>
      <c r="E471" s="5" t="n">
        <v>18.7986342112868</v>
      </c>
      <c r="F471" s="5" t="n">
        <v>0</v>
      </c>
      <c r="G471" s="5" t="n">
        <v>0</v>
      </c>
      <c r="H471" s="5" t="n">
        <v>0</v>
      </c>
      <c r="I471" s="5" t="n">
        <v>18.7986342112868</v>
      </c>
      <c r="J471" s="10" t="s">
        <v>4</v>
      </c>
    </row>
    <row r="472" customFormat="false" ht="14.25" hidden="false" customHeight="false" outlineLevel="0" collapsed="false">
      <c r="A472" s="0" t="s">
        <v>99</v>
      </c>
      <c r="B472" s="0" t="s">
        <v>51</v>
      </c>
      <c r="C472" s="0" t="s">
        <v>75</v>
      </c>
      <c r="D472" s="0" t="n">
        <v>2035</v>
      </c>
      <c r="E472" s="5" t="n">
        <v>20.2958827641018</v>
      </c>
      <c r="F472" s="5" t="n">
        <v>0</v>
      </c>
      <c r="G472" s="5" t="n">
        <v>0</v>
      </c>
      <c r="H472" s="5" t="n">
        <v>0</v>
      </c>
      <c r="I472" s="5" t="n">
        <v>20.2958827641018</v>
      </c>
      <c r="J472" s="10" t="s">
        <v>4</v>
      </c>
    </row>
    <row r="473" customFormat="false" ht="14.25" hidden="false" customHeight="false" outlineLevel="0" collapsed="false">
      <c r="A473" s="0" t="s">
        <v>99</v>
      </c>
      <c r="B473" s="0" t="s">
        <v>51</v>
      </c>
      <c r="C473" s="0" t="s">
        <v>75</v>
      </c>
      <c r="D473" s="0" t="n">
        <v>2036</v>
      </c>
      <c r="E473" s="5" t="n">
        <v>21.6496857974099</v>
      </c>
      <c r="F473" s="5" t="n">
        <v>0</v>
      </c>
      <c r="G473" s="5" t="n">
        <v>0</v>
      </c>
      <c r="H473" s="5" t="n">
        <v>0</v>
      </c>
      <c r="I473" s="5" t="n">
        <v>21.6496857974099</v>
      </c>
      <c r="J473" s="10" t="s">
        <v>4</v>
      </c>
    </row>
    <row r="474" customFormat="false" ht="14.25" hidden="false" customHeight="false" outlineLevel="0" collapsed="false">
      <c r="A474" s="0" t="s">
        <v>99</v>
      </c>
      <c r="B474" s="0" t="s">
        <v>51</v>
      </c>
      <c r="C474" s="0" t="s">
        <v>75</v>
      </c>
      <c r="D474" s="0" t="n">
        <v>2037</v>
      </c>
      <c r="E474" s="5" t="n">
        <v>22.8135729058787</v>
      </c>
      <c r="F474" s="5" t="n">
        <v>0</v>
      </c>
      <c r="G474" s="5" t="n">
        <v>0</v>
      </c>
      <c r="H474" s="5" t="n">
        <v>0</v>
      </c>
      <c r="I474" s="5" t="n">
        <v>22.8135729058787</v>
      </c>
      <c r="J474" s="10" t="s">
        <v>4</v>
      </c>
    </row>
    <row r="475" customFormat="false" ht="14.25" hidden="false" customHeight="false" outlineLevel="0" collapsed="false">
      <c r="A475" s="0" t="s">
        <v>99</v>
      </c>
      <c r="B475" s="0" t="s">
        <v>51</v>
      </c>
      <c r="C475" s="0" t="s">
        <v>75</v>
      </c>
      <c r="D475" s="0" t="n">
        <v>2038</v>
      </c>
      <c r="E475" s="5" t="n">
        <v>23.7447469066536</v>
      </c>
      <c r="F475" s="5" t="n">
        <v>0</v>
      </c>
      <c r="G475" s="5" t="n">
        <v>0</v>
      </c>
      <c r="H475" s="5" t="n">
        <v>0</v>
      </c>
      <c r="I475" s="5" t="n">
        <v>23.7447469066536</v>
      </c>
      <c r="J475" s="10" t="s">
        <v>4</v>
      </c>
    </row>
    <row r="476" customFormat="false" ht="14.25" hidden="false" customHeight="false" outlineLevel="0" collapsed="false">
      <c r="A476" s="0" t="s">
        <v>99</v>
      </c>
      <c r="B476" s="0" t="s">
        <v>51</v>
      </c>
      <c r="C476" s="0" t="s">
        <v>75</v>
      </c>
      <c r="D476" s="0" t="n">
        <v>2039</v>
      </c>
      <c r="E476" s="5" t="n">
        <v>24.4065921520984</v>
      </c>
      <c r="F476" s="5" t="n">
        <v>0</v>
      </c>
      <c r="G476" s="5" t="n">
        <v>0</v>
      </c>
      <c r="H476" s="5" t="n">
        <v>0</v>
      </c>
      <c r="I476" s="5" t="n">
        <v>24.4065921520984</v>
      </c>
      <c r="J476" s="10" t="s">
        <v>4</v>
      </c>
    </row>
    <row r="477" customFormat="false" ht="14.25" hidden="false" customHeight="false" outlineLevel="0" collapsed="false">
      <c r="A477" s="0" t="s">
        <v>99</v>
      </c>
      <c r="B477" s="0" t="s">
        <v>51</v>
      </c>
      <c r="C477" s="0" t="s">
        <v>75</v>
      </c>
      <c r="D477" s="0" t="n">
        <v>2040</v>
      </c>
      <c r="E477" s="5" t="n">
        <v>24.7709825729293</v>
      </c>
      <c r="F477" s="5" t="n">
        <v>0</v>
      </c>
      <c r="G477" s="5" t="n">
        <v>0</v>
      </c>
      <c r="H477" s="5" t="n">
        <v>0</v>
      </c>
      <c r="I477" s="5" t="n">
        <v>24.7709825729293</v>
      </c>
      <c r="J477" s="10" t="s">
        <v>4</v>
      </c>
    </row>
    <row r="478" customFormat="false" ht="14.25" hidden="false" customHeight="false" outlineLevel="0" collapsed="false">
      <c r="A478" s="0" t="s">
        <v>99</v>
      </c>
      <c r="B478" s="0" t="s">
        <v>51</v>
      </c>
      <c r="C478" s="0" t="s">
        <v>76</v>
      </c>
      <c r="D478" s="0" t="n">
        <v>2024</v>
      </c>
      <c r="E478" s="5" t="n">
        <v>0.005</v>
      </c>
      <c r="F478" s="5" t="n">
        <v>0</v>
      </c>
      <c r="G478" s="5" t="n">
        <v>0</v>
      </c>
      <c r="H478" s="5" t="n">
        <v>0</v>
      </c>
      <c r="I478" s="5" t="n">
        <v>0.005</v>
      </c>
      <c r="J478" s="10" t="s">
        <v>4</v>
      </c>
    </row>
    <row r="479" customFormat="false" ht="14.25" hidden="false" customHeight="false" outlineLevel="0" collapsed="false">
      <c r="A479" s="0" t="s">
        <v>99</v>
      </c>
      <c r="B479" s="0" t="s">
        <v>51</v>
      </c>
      <c r="C479" s="0" t="s">
        <v>76</v>
      </c>
      <c r="D479" s="0" t="n">
        <v>2025</v>
      </c>
      <c r="E479" s="5" t="n">
        <v>0.005</v>
      </c>
      <c r="F479" s="5" t="n">
        <v>0</v>
      </c>
      <c r="G479" s="5" t="n">
        <v>0</v>
      </c>
      <c r="H479" s="5" t="n">
        <v>0</v>
      </c>
      <c r="I479" s="5" t="n">
        <v>0.005</v>
      </c>
      <c r="J479" s="10" t="s">
        <v>4</v>
      </c>
    </row>
    <row r="480" customFormat="false" ht="14.25" hidden="false" customHeight="false" outlineLevel="0" collapsed="false">
      <c r="A480" s="0" t="s">
        <v>99</v>
      </c>
      <c r="B480" s="0" t="s">
        <v>51</v>
      </c>
      <c r="C480" s="0" t="s">
        <v>76</v>
      </c>
      <c r="D480" s="0" t="n">
        <v>2026</v>
      </c>
      <c r="E480" s="5" t="n">
        <v>0.197235</v>
      </c>
      <c r="F480" s="5" t="n">
        <v>0</v>
      </c>
      <c r="G480" s="5" t="n">
        <v>0</v>
      </c>
      <c r="H480" s="5" t="n">
        <v>0</v>
      </c>
      <c r="I480" s="5" t="n">
        <v>0.197235</v>
      </c>
      <c r="J480" s="10" t="s">
        <v>4</v>
      </c>
    </row>
    <row r="481" customFormat="false" ht="14.25" hidden="false" customHeight="false" outlineLevel="0" collapsed="false">
      <c r="A481" s="0" t="s">
        <v>99</v>
      </c>
      <c r="B481" s="0" t="s">
        <v>51</v>
      </c>
      <c r="C481" s="0" t="s">
        <v>76</v>
      </c>
      <c r="D481" s="0" t="n">
        <v>2027</v>
      </c>
      <c r="E481" s="5" t="n">
        <v>0.38947</v>
      </c>
      <c r="F481" s="5" t="n">
        <v>0</v>
      </c>
      <c r="G481" s="5" t="n">
        <v>0</v>
      </c>
      <c r="H481" s="5" t="n">
        <v>0</v>
      </c>
      <c r="I481" s="5" t="n">
        <v>0.38947</v>
      </c>
      <c r="J481" s="10" t="s">
        <v>4</v>
      </c>
    </row>
    <row r="482" customFormat="false" ht="14.25" hidden="false" customHeight="false" outlineLevel="0" collapsed="false">
      <c r="A482" s="0" t="s">
        <v>99</v>
      </c>
      <c r="B482" s="0" t="s">
        <v>51</v>
      </c>
      <c r="C482" s="0" t="s">
        <v>76</v>
      </c>
      <c r="D482" s="0" t="n">
        <v>2028</v>
      </c>
      <c r="E482" s="5" t="n">
        <v>0.546624</v>
      </c>
      <c r="F482" s="5" t="n">
        <v>0</v>
      </c>
      <c r="G482" s="5" t="n">
        <v>0</v>
      </c>
      <c r="H482" s="5" t="n">
        <v>0</v>
      </c>
      <c r="I482" s="5" t="n">
        <v>0.546624</v>
      </c>
      <c r="J482" s="10" t="s">
        <v>4</v>
      </c>
    </row>
    <row r="483" customFormat="false" ht="14.25" hidden="false" customHeight="false" outlineLevel="0" collapsed="false">
      <c r="A483" s="0" t="s">
        <v>99</v>
      </c>
      <c r="B483" s="0" t="s">
        <v>51</v>
      </c>
      <c r="C483" s="0" t="s">
        <v>76</v>
      </c>
      <c r="D483" s="0" t="n">
        <v>2029</v>
      </c>
      <c r="E483" s="5" t="n">
        <v>0.751608</v>
      </c>
      <c r="F483" s="5" t="n">
        <v>0</v>
      </c>
      <c r="G483" s="5" t="n">
        <v>0</v>
      </c>
      <c r="H483" s="5" t="n">
        <v>0</v>
      </c>
      <c r="I483" s="5" t="n">
        <v>0.751608</v>
      </c>
      <c r="J483" s="10" t="s">
        <v>4</v>
      </c>
    </row>
    <row r="484" customFormat="false" ht="14.25" hidden="false" customHeight="false" outlineLevel="0" collapsed="false">
      <c r="A484" s="0" t="s">
        <v>99</v>
      </c>
      <c r="B484" s="0" t="s">
        <v>51</v>
      </c>
      <c r="C484" s="0" t="s">
        <v>76</v>
      </c>
      <c r="D484" s="0" t="n">
        <v>2030</v>
      </c>
      <c r="E484" s="5" t="n">
        <v>0.76212</v>
      </c>
      <c r="F484" s="5" t="n">
        <v>0</v>
      </c>
      <c r="G484" s="5" t="n">
        <v>0</v>
      </c>
      <c r="H484" s="5" t="n">
        <v>0</v>
      </c>
      <c r="I484" s="5" t="n">
        <v>0.76212</v>
      </c>
      <c r="J484" s="10" t="s">
        <v>4</v>
      </c>
    </row>
    <row r="485" customFormat="false" ht="14.25" hidden="false" customHeight="false" outlineLevel="0" collapsed="false">
      <c r="A485" s="0" t="s">
        <v>99</v>
      </c>
      <c r="B485" s="0" t="s">
        <v>51</v>
      </c>
      <c r="C485" s="0" t="s">
        <v>76</v>
      </c>
      <c r="D485" s="0" t="n">
        <v>2031</v>
      </c>
      <c r="E485" s="5" t="n">
        <v>1.168409</v>
      </c>
      <c r="F485" s="5" t="n">
        <v>0</v>
      </c>
      <c r="G485" s="5" t="n">
        <v>0</v>
      </c>
      <c r="H485" s="5" t="n">
        <v>0</v>
      </c>
      <c r="I485" s="5" t="n">
        <v>1.168409</v>
      </c>
      <c r="J485" s="10" t="s">
        <v>4</v>
      </c>
    </row>
    <row r="486" customFormat="false" ht="14.25" hidden="false" customHeight="false" outlineLevel="0" collapsed="false">
      <c r="A486" s="0" t="s">
        <v>99</v>
      </c>
      <c r="B486" s="0" t="s">
        <v>51</v>
      </c>
      <c r="C486" s="0" t="s">
        <v>76</v>
      </c>
      <c r="D486" s="0" t="n">
        <v>2032</v>
      </c>
      <c r="E486" s="5" t="n">
        <v>1.677715</v>
      </c>
      <c r="F486" s="5" t="n">
        <v>0</v>
      </c>
      <c r="G486" s="5" t="n">
        <v>0</v>
      </c>
      <c r="H486" s="5" t="n">
        <v>0</v>
      </c>
      <c r="I486" s="5" t="n">
        <v>1.677715</v>
      </c>
      <c r="J486" s="10" t="s">
        <v>4</v>
      </c>
    </row>
    <row r="487" customFormat="false" ht="14.25" hidden="false" customHeight="false" outlineLevel="0" collapsed="false">
      <c r="A487" s="0" t="s">
        <v>99</v>
      </c>
      <c r="B487" s="0" t="s">
        <v>51</v>
      </c>
      <c r="C487" s="0" t="s">
        <v>76</v>
      </c>
      <c r="D487" s="0" t="n">
        <v>2033</v>
      </c>
      <c r="E487" s="5" t="n">
        <v>2.316845</v>
      </c>
      <c r="F487" s="5" t="n">
        <v>0</v>
      </c>
      <c r="G487" s="5" t="n">
        <v>0</v>
      </c>
      <c r="H487" s="5" t="n">
        <v>0</v>
      </c>
      <c r="I487" s="5" t="n">
        <v>2.316845</v>
      </c>
      <c r="J487" s="10" t="s">
        <v>4</v>
      </c>
    </row>
    <row r="488" customFormat="false" ht="14.25" hidden="false" customHeight="false" outlineLevel="0" collapsed="false">
      <c r="A488" s="0" t="s">
        <v>99</v>
      </c>
      <c r="B488" s="0" t="s">
        <v>51</v>
      </c>
      <c r="C488" s="0" t="s">
        <v>76</v>
      </c>
      <c r="D488" s="0" t="n">
        <v>2034</v>
      </c>
      <c r="E488" s="5" t="n">
        <v>3.07003</v>
      </c>
      <c r="F488" s="5" t="n">
        <v>0</v>
      </c>
      <c r="G488" s="5" t="n">
        <v>0</v>
      </c>
      <c r="H488" s="5" t="n">
        <v>0</v>
      </c>
      <c r="I488" s="5" t="n">
        <v>3.07003</v>
      </c>
      <c r="J488" s="10" t="s">
        <v>4</v>
      </c>
    </row>
    <row r="489" customFormat="false" ht="14.25" hidden="false" customHeight="false" outlineLevel="0" collapsed="false">
      <c r="A489" s="0" t="s">
        <v>99</v>
      </c>
      <c r="B489" s="0" t="s">
        <v>51</v>
      </c>
      <c r="C489" s="0" t="s">
        <v>76</v>
      </c>
      <c r="D489" s="0" t="n">
        <v>2035</v>
      </c>
      <c r="E489" s="5" t="n">
        <v>3.942</v>
      </c>
      <c r="F489" s="5" t="n">
        <v>0</v>
      </c>
      <c r="G489" s="5" t="n">
        <v>0</v>
      </c>
      <c r="H489" s="5" t="n">
        <v>0</v>
      </c>
      <c r="I489" s="5" t="n">
        <v>3.942</v>
      </c>
      <c r="J489" s="10" t="s">
        <v>4</v>
      </c>
    </row>
    <row r="490" customFormat="false" ht="14.25" hidden="false" customHeight="false" outlineLevel="0" collapsed="false">
      <c r="A490" s="0" t="s">
        <v>99</v>
      </c>
      <c r="B490" s="0" t="s">
        <v>51</v>
      </c>
      <c r="C490" s="0" t="s">
        <v>76</v>
      </c>
      <c r="D490" s="0" t="n">
        <v>2036</v>
      </c>
      <c r="E490" s="5" t="n">
        <v>4.937486</v>
      </c>
      <c r="F490" s="5" t="n">
        <v>0</v>
      </c>
      <c r="G490" s="5" t="n">
        <v>0</v>
      </c>
      <c r="H490" s="5" t="n">
        <v>0</v>
      </c>
      <c r="I490" s="5" t="n">
        <v>4.937486</v>
      </c>
      <c r="J490" s="10" t="s">
        <v>4</v>
      </c>
    </row>
    <row r="491" customFormat="false" ht="14.25" hidden="false" customHeight="false" outlineLevel="0" collapsed="false">
      <c r="A491" s="0" t="s">
        <v>99</v>
      </c>
      <c r="B491" s="0" t="s">
        <v>51</v>
      </c>
      <c r="C491" s="0" t="s">
        <v>76</v>
      </c>
      <c r="D491" s="0" t="n">
        <v>2037</v>
      </c>
      <c r="E491" s="5" t="n">
        <v>5.892852</v>
      </c>
      <c r="F491" s="5" t="n">
        <v>0</v>
      </c>
      <c r="G491" s="5" t="n">
        <v>0</v>
      </c>
      <c r="H491" s="5" t="n">
        <v>0</v>
      </c>
      <c r="I491" s="5" t="n">
        <v>5.892852</v>
      </c>
      <c r="J491" s="10" t="s">
        <v>4</v>
      </c>
    </row>
    <row r="492" customFormat="false" ht="14.25" hidden="false" customHeight="false" outlineLevel="0" collapsed="false">
      <c r="A492" s="0" t="s">
        <v>99</v>
      </c>
      <c r="B492" s="0" t="s">
        <v>51</v>
      </c>
      <c r="C492" s="0" t="s">
        <v>76</v>
      </c>
      <c r="D492" s="0" t="n">
        <v>2038</v>
      </c>
      <c r="E492" s="5" t="n">
        <v>6.94265</v>
      </c>
      <c r="F492" s="5" t="n">
        <v>0</v>
      </c>
      <c r="G492" s="5" t="n">
        <v>0</v>
      </c>
      <c r="H492" s="5" t="n">
        <v>0</v>
      </c>
      <c r="I492" s="5" t="n">
        <v>6.94265</v>
      </c>
      <c r="J492" s="10" t="s">
        <v>4</v>
      </c>
    </row>
    <row r="493" customFormat="false" ht="14.25" hidden="false" customHeight="false" outlineLevel="0" collapsed="false">
      <c r="A493" s="0" t="s">
        <v>99</v>
      </c>
      <c r="B493" s="0" t="s">
        <v>51</v>
      </c>
      <c r="C493" s="0" t="s">
        <v>76</v>
      </c>
      <c r="D493" s="0" t="n">
        <v>2039</v>
      </c>
      <c r="E493" s="5" t="n">
        <v>8.090035</v>
      </c>
      <c r="F493" s="5" t="n">
        <v>0</v>
      </c>
      <c r="G493" s="5" t="n">
        <v>0</v>
      </c>
      <c r="H493" s="5" t="n">
        <v>0</v>
      </c>
      <c r="I493" s="5" t="n">
        <v>8.090035</v>
      </c>
      <c r="J493" s="10" t="s">
        <v>4</v>
      </c>
    </row>
    <row r="494" customFormat="false" ht="14.25" hidden="false" customHeight="false" outlineLevel="0" collapsed="false">
      <c r="A494" s="0" t="s">
        <v>99</v>
      </c>
      <c r="B494" s="0" t="s">
        <v>51</v>
      </c>
      <c r="C494" s="0" t="s">
        <v>76</v>
      </c>
      <c r="D494" s="0" t="n">
        <v>2040</v>
      </c>
      <c r="E494" s="5" t="n">
        <v>9.1104</v>
      </c>
      <c r="F494" s="5" t="n">
        <v>0</v>
      </c>
      <c r="G494" s="5" t="n">
        <v>0</v>
      </c>
      <c r="H494" s="5" t="n">
        <v>0</v>
      </c>
      <c r="I494" s="5" t="n">
        <v>9.1104</v>
      </c>
      <c r="J494" s="10" t="s">
        <v>4</v>
      </c>
    </row>
    <row r="495" customFormat="false" ht="14.25" hidden="false" customHeight="false" outlineLevel="0" collapsed="false">
      <c r="A495" s="0" t="s">
        <v>99</v>
      </c>
      <c r="B495" s="0" t="s">
        <v>51</v>
      </c>
      <c r="C495" s="0" t="s">
        <v>79</v>
      </c>
      <c r="D495" s="0" t="n">
        <v>2024</v>
      </c>
      <c r="E495" s="5" t="n">
        <v>126.41462426757</v>
      </c>
      <c r="F495" s="5" t="n">
        <v>0</v>
      </c>
      <c r="G495" s="5" t="n">
        <v>0</v>
      </c>
      <c r="H495" s="5" t="n">
        <v>0</v>
      </c>
      <c r="I495" s="5" t="n">
        <v>126.41462426757</v>
      </c>
      <c r="J495" s="10" t="s">
        <v>4</v>
      </c>
    </row>
    <row r="496" customFormat="false" ht="14.25" hidden="false" customHeight="false" outlineLevel="0" collapsed="false">
      <c r="A496" s="0" t="s">
        <v>99</v>
      </c>
      <c r="B496" s="0" t="s">
        <v>51</v>
      </c>
      <c r="C496" s="0" t="s">
        <v>79</v>
      </c>
      <c r="D496" s="0" t="n">
        <v>2025</v>
      </c>
      <c r="E496" s="5" t="n">
        <v>125.693630266379</v>
      </c>
      <c r="F496" s="5" t="n">
        <v>0</v>
      </c>
      <c r="G496" s="5" t="n">
        <v>0</v>
      </c>
      <c r="H496" s="5" t="n">
        <v>0</v>
      </c>
      <c r="I496" s="5" t="n">
        <v>125.693630266379</v>
      </c>
      <c r="J496" s="10" t="s">
        <v>4</v>
      </c>
    </row>
    <row r="497" customFormat="false" ht="14.25" hidden="false" customHeight="false" outlineLevel="0" collapsed="false">
      <c r="A497" s="0" t="s">
        <v>99</v>
      </c>
      <c r="B497" s="0" t="s">
        <v>51</v>
      </c>
      <c r="C497" s="0" t="s">
        <v>79</v>
      </c>
      <c r="D497" s="0" t="n">
        <v>2026</v>
      </c>
      <c r="E497" s="5" t="n">
        <v>125.153385939514</v>
      </c>
      <c r="F497" s="5" t="n">
        <v>0</v>
      </c>
      <c r="G497" s="5" t="n">
        <v>0</v>
      </c>
      <c r="H497" s="5" t="n">
        <v>0</v>
      </c>
      <c r="I497" s="5" t="n">
        <v>125.153385939514</v>
      </c>
      <c r="J497" s="10" t="s">
        <v>4</v>
      </c>
    </row>
    <row r="498" customFormat="false" ht="14.25" hidden="false" customHeight="false" outlineLevel="0" collapsed="false">
      <c r="A498" s="0" t="s">
        <v>99</v>
      </c>
      <c r="B498" s="0" t="s">
        <v>51</v>
      </c>
      <c r="C498" s="0" t="s">
        <v>79</v>
      </c>
      <c r="D498" s="0" t="n">
        <v>2027</v>
      </c>
      <c r="E498" s="5" t="n">
        <v>124.016038645893</v>
      </c>
      <c r="F498" s="5" t="n">
        <v>0</v>
      </c>
      <c r="G498" s="5" t="n">
        <v>0</v>
      </c>
      <c r="H498" s="5" t="n">
        <v>0</v>
      </c>
      <c r="I498" s="5" t="n">
        <v>124.016038645893</v>
      </c>
      <c r="J498" s="10" t="s">
        <v>4</v>
      </c>
    </row>
    <row r="499" customFormat="false" ht="14.25" hidden="false" customHeight="false" outlineLevel="0" collapsed="false">
      <c r="A499" s="0" t="s">
        <v>99</v>
      </c>
      <c r="B499" s="0" t="s">
        <v>51</v>
      </c>
      <c r="C499" s="0" t="s">
        <v>79</v>
      </c>
      <c r="D499" s="0" t="n">
        <v>2028</v>
      </c>
      <c r="E499" s="5" t="n">
        <v>123.349844884177</v>
      </c>
      <c r="F499" s="5" t="n">
        <v>0</v>
      </c>
      <c r="G499" s="5" t="n">
        <v>0</v>
      </c>
      <c r="H499" s="5" t="n">
        <v>0</v>
      </c>
      <c r="I499" s="5" t="n">
        <v>123.349844884177</v>
      </c>
      <c r="J499" s="10" t="s">
        <v>4</v>
      </c>
    </row>
    <row r="500" customFormat="false" ht="14.25" hidden="false" customHeight="false" outlineLevel="0" collapsed="false">
      <c r="A500" s="0" t="s">
        <v>99</v>
      </c>
      <c r="B500" s="0" t="s">
        <v>51</v>
      </c>
      <c r="C500" s="0" t="s">
        <v>79</v>
      </c>
      <c r="D500" s="0" t="n">
        <v>2029</v>
      </c>
      <c r="E500" s="5" t="n">
        <v>121.878116650248</v>
      </c>
      <c r="F500" s="5" t="n">
        <v>0</v>
      </c>
      <c r="G500" s="5" t="n">
        <v>0</v>
      </c>
      <c r="H500" s="5" t="n">
        <v>0</v>
      </c>
      <c r="I500" s="5" t="n">
        <v>121.878116650248</v>
      </c>
      <c r="J500" s="10" t="s">
        <v>4</v>
      </c>
    </row>
    <row r="501" customFormat="false" ht="14.25" hidden="false" customHeight="false" outlineLevel="0" collapsed="false">
      <c r="A501" s="0" t="s">
        <v>99</v>
      </c>
      <c r="B501" s="0" t="s">
        <v>51</v>
      </c>
      <c r="C501" s="0" t="s">
        <v>79</v>
      </c>
      <c r="D501" s="0" t="n">
        <v>2030</v>
      </c>
      <c r="E501" s="5" t="n">
        <v>120.562936469695</v>
      </c>
      <c r="F501" s="5" t="n">
        <v>0</v>
      </c>
      <c r="G501" s="5" t="n">
        <v>0</v>
      </c>
      <c r="H501" s="5" t="n">
        <v>0</v>
      </c>
      <c r="I501" s="5" t="n">
        <v>120.562936469695</v>
      </c>
      <c r="J501" s="10" t="s">
        <v>4</v>
      </c>
    </row>
    <row r="502" customFormat="false" ht="14.25" hidden="false" customHeight="false" outlineLevel="0" collapsed="false">
      <c r="A502" s="0" t="s">
        <v>99</v>
      </c>
      <c r="B502" s="0" t="s">
        <v>51</v>
      </c>
      <c r="C502" s="0" t="s">
        <v>79</v>
      </c>
      <c r="D502" s="0" t="n">
        <v>2031</v>
      </c>
      <c r="E502" s="5" t="n">
        <v>119.409197125706</v>
      </c>
      <c r="F502" s="5" t="n">
        <v>0</v>
      </c>
      <c r="G502" s="5" t="n">
        <v>0</v>
      </c>
      <c r="H502" s="5" t="n">
        <v>0</v>
      </c>
      <c r="I502" s="5" t="n">
        <v>119.409197125706</v>
      </c>
      <c r="J502" s="10" t="s">
        <v>4</v>
      </c>
    </row>
    <row r="503" customFormat="false" ht="14.25" hidden="false" customHeight="false" outlineLevel="0" collapsed="false">
      <c r="A503" s="0" t="s">
        <v>99</v>
      </c>
      <c r="B503" s="0" t="s">
        <v>51</v>
      </c>
      <c r="C503" s="0" t="s">
        <v>79</v>
      </c>
      <c r="D503" s="0" t="n">
        <v>2032</v>
      </c>
      <c r="E503" s="5" t="n">
        <v>119.500288459003</v>
      </c>
      <c r="F503" s="5" t="n">
        <v>0</v>
      </c>
      <c r="G503" s="5" t="n">
        <v>0</v>
      </c>
      <c r="H503" s="5" t="n">
        <v>0</v>
      </c>
      <c r="I503" s="5" t="n">
        <v>119.500288459003</v>
      </c>
      <c r="J503" s="10" t="s">
        <v>4</v>
      </c>
    </row>
    <row r="504" customFormat="false" ht="14.25" hidden="false" customHeight="false" outlineLevel="0" collapsed="false">
      <c r="A504" s="0" t="s">
        <v>99</v>
      </c>
      <c r="B504" s="0" t="s">
        <v>51</v>
      </c>
      <c r="C504" s="0" t="s">
        <v>79</v>
      </c>
      <c r="D504" s="0" t="n">
        <v>2033</v>
      </c>
      <c r="E504" s="5" t="n">
        <v>120.051707993734</v>
      </c>
      <c r="F504" s="5" t="n">
        <v>0</v>
      </c>
      <c r="G504" s="5" t="n">
        <v>0</v>
      </c>
      <c r="H504" s="5" t="n">
        <v>0</v>
      </c>
      <c r="I504" s="5" t="n">
        <v>120.051707993734</v>
      </c>
      <c r="J504" s="10" t="s">
        <v>4</v>
      </c>
    </row>
    <row r="505" customFormat="false" ht="14.25" hidden="false" customHeight="false" outlineLevel="0" collapsed="false">
      <c r="A505" s="0" t="s">
        <v>99</v>
      </c>
      <c r="B505" s="0" t="s">
        <v>51</v>
      </c>
      <c r="C505" s="0" t="s">
        <v>79</v>
      </c>
      <c r="D505" s="0" t="n">
        <v>2034</v>
      </c>
      <c r="E505" s="5" t="n">
        <v>121.124348422849</v>
      </c>
      <c r="F505" s="5" t="n">
        <v>0</v>
      </c>
      <c r="G505" s="5" t="n">
        <v>0</v>
      </c>
      <c r="H505" s="5" t="n">
        <v>0</v>
      </c>
      <c r="I505" s="5" t="n">
        <v>121.124348422849</v>
      </c>
      <c r="J505" s="10" t="s">
        <v>4</v>
      </c>
    </row>
    <row r="506" customFormat="false" ht="14.25" hidden="false" customHeight="false" outlineLevel="0" collapsed="false">
      <c r="A506" s="0" t="s">
        <v>99</v>
      </c>
      <c r="B506" s="0" t="s">
        <v>51</v>
      </c>
      <c r="C506" s="0" t="s">
        <v>79</v>
      </c>
      <c r="D506" s="0" t="n">
        <v>2035</v>
      </c>
      <c r="E506" s="5" t="n">
        <v>122.265515184915</v>
      </c>
      <c r="F506" s="5" t="n">
        <v>0</v>
      </c>
      <c r="G506" s="5" t="n">
        <v>0</v>
      </c>
      <c r="H506" s="5" t="n">
        <v>0</v>
      </c>
      <c r="I506" s="5" t="n">
        <v>122.265515184915</v>
      </c>
      <c r="J506" s="10" t="s">
        <v>4</v>
      </c>
    </row>
    <row r="507" customFormat="false" ht="14.25" hidden="false" customHeight="false" outlineLevel="0" collapsed="false">
      <c r="A507" s="0" t="s">
        <v>99</v>
      </c>
      <c r="B507" s="0" t="s">
        <v>51</v>
      </c>
      <c r="C507" s="0" t="s">
        <v>79</v>
      </c>
      <c r="D507" s="0" t="n">
        <v>2036</v>
      </c>
      <c r="E507" s="5" t="n">
        <v>123.315236188048</v>
      </c>
      <c r="F507" s="5" t="n">
        <v>0</v>
      </c>
      <c r="G507" s="5" t="n">
        <v>0</v>
      </c>
      <c r="H507" s="5" t="n">
        <v>0</v>
      </c>
      <c r="I507" s="5" t="n">
        <v>123.315236188048</v>
      </c>
      <c r="J507" s="10" t="s">
        <v>4</v>
      </c>
    </row>
    <row r="508" customFormat="false" ht="14.25" hidden="false" customHeight="false" outlineLevel="0" collapsed="false">
      <c r="A508" s="0" t="s">
        <v>99</v>
      </c>
      <c r="B508" s="0" t="s">
        <v>51</v>
      </c>
      <c r="C508" s="0" t="s">
        <v>79</v>
      </c>
      <c r="D508" s="0" t="n">
        <v>2037</v>
      </c>
      <c r="E508" s="5" t="n">
        <v>124.211242673006</v>
      </c>
      <c r="F508" s="5" t="n">
        <v>0</v>
      </c>
      <c r="G508" s="5" t="n">
        <v>0</v>
      </c>
      <c r="H508" s="5" t="n">
        <v>0</v>
      </c>
      <c r="I508" s="5" t="n">
        <v>124.211242673006</v>
      </c>
      <c r="J508" s="10" t="s">
        <v>4</v>
      </c>
    </row>
    <row r="509" customFormat="false" ht="14.25" hidden="false" customHeight="false" outlineLevel="0" collapsed="false">
      <c r="A509" s="0" t="s">
        <v>99</v>
      </c>
      <c r="B509" s="0" t="s">
        <v>51</v>
      </c>
      <c r="C509" s="0" t="s">
        <v>79</v>
      </c>
      <c r="D509" s="0" t="n">
        <v>2038</v>
      </c>
      <c r="E509" s="5" t="n">
        <v>125.277769829454</v>
      </c>
      <c r="F509" s="5" t="n">
        <v>0</v>
      </c>
      <c r="G509" s="5" t="n">
        <v>0</v>
      </c>
      <c r="H509" s="5" t="n">
        <v>0</v>
      </c>
      <c r="I509" s="5" t="n">
        <v>125.277769829454</v>
      </c>
      <c r="J509" s="10" t="s">
        <v>4</v>
      </c>
    </row>
    <row r="510" customFormat="false" ht="14.25" hidden="false" customHeight="false" outlineLevel="0" collapsed="false">
      <c r="A510" s="0" t="s">
        <v>99</v>
      </c>
      <c r="B510" s="0" t="s">
        <v>51</v>
      </c>
      <c r="C510" s="0" t="s">
        <v>79</v>
      </c>
      <c r="D510" s="0" t="n">
        <v>2039</v>
      </c>
      <c r="E510" s="5" t="n">
        <v>126.433375046076</v>
      </c>
      <c r="F510" s="5" t="n">
        <v>0</v>
      </c>
      <c r="G510" s="5" t="n">
        <v>0</v>
      </c>
      <c r="H510" s="5" t="n">
        <v>0</v>
      </c>
      <c r="I510" s="5" t="n">
        <v>126.433375046076</v>
      </c>
      <c r="J510" s="10" t="s">
        <v>4</v>
      </c>
    </row>
    <row r="511" customFormat="false" ht="14.25" hidden="false" customHeight="false" outlineLevel="0" collapsed="false">
      <c r="A511" s="0" t="s">
        <v>99</v>
      </c>
      <c r="B511" s="0" t="s">
        <v>51</v>
      </c>
      <c r="C511" s="0" t="s">
        <v>79</v>
      </c>
      <c r="D511" s="0" t="n">
        <v>2040</v>
      </c>
      <c r="E511" s="5" t="n">
        <v>127.615612706534</v>
      </c>
      <c r="F511" s="5" t="n">
        <v>0</v>
      </c>
      <c r="G511" s="5" t="n">
        <v>0</v>
      </c>
      <c r="H511" s="5" t="n">
        <v>0</v>
      </c>
      <c r="I511" s="5" t="n">
        <v>127.615612706534</v>
      </c>
      <c r="J511" s="10" t="s">
        <v>4</v>
      </c>
    </row>
    <row r="512" customFormat="false" ht="14.25" hidden="false" customHeight="false" outlineLevel="0" collapsed="false">
      <c r="A512" s="0" t="s">
        <v>99</v>
      </c>
      <c r="B512" s="0" t="s">
        <v>51</v>
      </c>
      <c r="C512" s="0" t="s">
        <v>84</v>
      </c>
      <c r="D512" s="0" t="n">
        <v>2024</v>
      </c>
      <c r="E512" s="5" t="n">
        <v>6.99185537289405</v>
      </c>
      <c r="F512" s="5" t="n">
        <v>0</v>
      </c>
      <c r="G512" s="5" t="n">
        <v>0</v>
      </c>
      <c r="H512" s="5" t="n">
        <v>0</v>
      </c>
      <c r="I512" s="5" t="n">
        <v>6.99185537289405</v>
      </c>
      <c r="J512" s="10" t="s">
        <v>4</v>
      </c>
    </row>
    <row r="513" customFormat="false" ht="14.25" hidden="false" customHeight="false" outlineLevel="0" collapsed="false">
      <c r="A513" s="0" t="s">
        <v>99</v>
      </c>
      <c r="B513" s="0" t="s">
        <v>51</v>
      </c>
      <c r="C513" s="0" t="s">
        <v>84</v>
      </c>
      <c r="D513" s="0" t="n">
        <v>2025</v>
      </c>
      <c r="E513" s="5" t="n">
        <v>7.75666902354495</v>
      </c>
      <c r="F513" s="5" t="n">
        <v>0</v>
      </c>
      <c r="G513" s="5" t="n">
        <v>0</v>
      </c>
      <c r="H513" s="5" t="n">
        <v>0</v>
      </c>
      <c r="I513" s="5" t="n">
        <v>7.75666902354495</v>
      </c>
      <c r="J513" s="10" t="s">
        <v>4</v>
      </c>
    </row>
    <row r="514" customFormat="false" ht="14.25" hidden="false" customHeight="false" outlineLevel="0" collapsed="false">
      <c r="A514" s="0" t="s">
        <v>99</v>
      </c>
      <c r="B514" s="0" t="s">
        <v>51</v>
      </c>
      <c r="C514" s="0" t="s">
        <v>84</v>
      </c>
      <c r="D514" s="0" t="n">
        <v>2026</v>
      </c>
      <c r="E514" s="5" t="n">
        <v>8.71724993970882</v>
      </c>
      <c r="F514" s="5" t="n">
        <v>0</v>
      </c>
      <c r="G514" s="5" t="n">
        <v>0</v>
      </c>
      <c r="H514" s="5" t="n">
        <v>0</v>
      </c>
      <c r="I514" s="5" t="n">
        <v>8.71724993970882</v>
      </c>
      <c r="J514" s="10" t="s">
        <v>4</v>
      </c>
    </row>
    <row r="515" customFormat="false" ht="14.25" hidden="false" customHeight="false" outlineLevel="0" collapsed="false">
      <c r="A515" s="0" t="s">
        <v>99</v>
      </c>
      <c r="B515" s="0" t="s">
        <v>51</v>
      </c>
      <c r="C515" s="0" t="s">
        <v>84</v>
      </c>
      <c r="D515" s="0" t="n">
        <v>2027</v>
      </c>
      <c r="E515" s="5" t="n">
        <v>10.0699278384413</v>
      </c>
      <c r="F515" s="5" t="n">
        <v>0</v>
      </c>
      <c r="G515" s="5" t="n">
        <v>0</v>
      </c>
      <c r="H515" s="5" t="n">
        <v>0</v>
      </c>
      <c r="I515" s="5" t="n">
        <v>10.0699278384413</v>
      </c>
      <c r="J515" s="10" t="s">
        <v>4</v>
      </c>
    </row>
    <row r="516" customFormat="false" ht="14.25" hidden="false" customHeight="false" outlineLevel="0" collapsed="false">
      <c r="A516" s="0" t="s">
        <v>99</v>
      </c>
      <c r="B516" s="0" t="s">
        <v>51</v>
      </c>
      <c r="C516" s="0" t="s">
        <v>84</v>
      </c>
      <c r="D516" s="0" t="n">
        <v>2028</v>
      </c>
      <c r="E516" s="5" t="n">
        <v>11.7848531293819</v>
      </c>
      <c r="F516" s="5" t="n">
        <v>0</v>
      </c>
      <c r="G516" s="5" t="n">
        <v>0</v>
      </c>
      <c r="H516" s="5" t="n">
        <v>0</v>
      </c>
      <c r="I516" s="5" t="n">
        <v>11.7848531293819</v>
      </c>
      <c r="J516" s="10" t="s">
        <v>4</v>
      </c>
    </row>
    <row r="517" customFormat="false" ht="14.25" hidden="false" customHeight="false" outlineLevel="0" collapsed="false">
      <c r="A517" s="0" t="s">
        <v>99</v>
      </c>
      <c r="B517" s="0" t="s">
        <v>51</v>
      </c>
      <c r="C517" s="0" t="s">
        <v>84</v>
      </c>
      <c r="D517" s="0" t="n">
        <v>2029</v>
      </c>
      <c r="E517" s="5" t="n">
        <v>13.8150432017204</v>
      </c>
      <c r="F517" s="5" t="n">
        <v>0</v>
      </c>
      <c r="G517" s="5" t="n">
        <v>0</v>
      </c>
      <c r="H517" s="5" t="n">
        <v>0</v>
      </c>
      <c r="I517" s="5" t="n">
        <v>13.8150432017204</v>
      </c>
      <c r="J517" s="10" t="s">
        <v>4</v>
      </c>
    </row>
    <row r="518" customFormat="false" ht="14.25" hidden="false" customHeight="false" outlineLevel="0" collapsed="false">
      <c r="A518" s="0" t="s">
        <v>99</v>
      </c>
      <c r="B518" s="0" t="s">
        <v>51</v>
      </c>
      <c r="C518" s="0" t="s">
        <v>84</v>
      </c>
      <c r="D518" s="0" t="n">
        <v>2030</v>
      </c>
      <c r="E518" s="5" t="n">
        <v>16.3730092837328</v>
      </c>
      <c r="F518" s="5" t="n">
        <v>0</v>
      </c>
      <c r="G518" s="5" t="n">
        <v>0</v>
      </c>
      <c r="H518" s="5" t="n">
        <v>0</v>
      </c>
      <c r="I518" s="5" t="n">
        <v>16.3730092837328</v>
      </c>
      <c r="J518" s="10" t="s">
        <v>4</v>
      </c>
    </row>
    <row r="519" customFormat="false" ht="14.25" hidden="false" customHeight="false" outlineLevel="0" collapsed="false">
      <c r="A519" s="0" t="s">
        <v>99</v>
      </c>
      <c r="B519" s="0" t="s">
        <v>51</v>
      </c>
      <c r="C519" s="0" t="s">
        <v>84</v>
      </c>
      <c r="D519" s="0" t="n">
        <v>2031</v>
      </c>
      <c r="E519" s="5" t="n">
        <v>19.1189573288733</v>
      </c>
      <c r="F519" s="5" t="n">
        <v>0</v>
      </c>
      <c r="G519" s="5" t="n">
        <v>0</v>
      </c>
      <c r="H519" s="5" t="n">
        <v>0</v>
      </c>
      <c r="I519" s="5" t="n">
        <v>19.1189573288733</v>
      </c>
      <c r="J519" s="10" t="s">
        <v>4</v>
      </c>
    </row>
    <row r="520" customFormat="false" ht="14.25" hidden="false" customHeight="false" outlineLevel="0" collapsed="false">
      <c r="A520" s="0" t="s">
        <v>99</v>
      </c>
      <c r="B520" s="0" t="s">
        <v>51</v>
      </c>
      <c r="C520" s="0" t="s">
        <v>84</v>
      </c>
      <c r="D520" s="0" t="n">
        <v>2032</v>
      </c>
      <c r="E520" s="5" t="n">
        <v>22.2216425075566</v>
      </c>
      <c r="F520" s="5" t="n">
        <v>0</v>
      </c>
      <c r="G520" s="5" t="n">
        <v>0</v>
      </c>
      <c r="H520" s="5" t="n">
        <v>0</v>
      </c>
      <c r="I520" s="5" t="n">
        <v>22.2216425075566</v>
      </c>
      <c r="J520" s="10" t="s">
        <v>4</v>
      </c>
    </row>
    <row r="521" customFormat="false" ht="14.25" hidden="false" customHeight="false" outlineLevel="0" collapsed="false">
      <c r="A521" s="0" t="s">
        <v>99</v>
      </c>
      <c r="B521" s="0" t="s">
        <v>51</v>
      </c>
      <c r="C521" s="0" t="s">
        <v>84</v>
      </c>
      <c r="D521" s="0" t="n">
        <v>2033</v>
      </c>
      <c r="E521" s="5" t="n">
        <v>25.6697894062715</v>
      </c>
      <c r="F521" s="5" t="n">
        <v>0</v>
      </c>
      <c r="G521" s="5" t="n">
        <v>0</v>
      </c>
      <c r="H521" s="5" t="n">
        <v>0</v>
      </c>
      <c r="I521" s="5" t="n">
        <v>25.6697894062715</v>
      </c>
      <c r="J521" s="10" t="s">
        <v>4</v>
      </c>
    </row>
    <row r="522" customFormat="false" ht="14.25" hidden="false" customHeight="false" outlineLevel="0" collapsed="false">
      <c r="A522" s="0" t="s">
        <v>99</v>
      </c>
      <c r="B522" s="0" t="s">
        <v>51</v>
      </c>
      <c r="C522" s="0" t="s">
        <v>84</v>
      </c>
      <c r="D522" s="0" t="n">
        <v>2034</v>
      </c>
      <c r="E522" s="5" t="n">
        <v>29.2890934307395</v>
      </c>
      <c r="F522" s="5" t="n">
        <v>0</v>
      </c>
      <c r="G522" s="5" t="n">
        <v>0</v>
      </c>
      <c r="H522" s="5" t="n">
        <v>0</v>
      </c>
      <c r="I522" s="5" t="n">
        <v>29.2890934307395</v>
      </c>
      <c r="J522" s="10" t="s">
        <v>4</v>
      </c>
    </row>
    <row r="523" customFormat="false" ht="14.25" hidden="false" customHeight="false" outlineLevel="0" collapsed="false">
      <c r="A523" s="0" t="s">
        <v>99</v>
      </c>
      <c r="B523" s="0" t="s">
        <v>51</v>
      </c>
      <c r="C523" s="0" t="s">
        <v>84</v>
      </c>
      <c r="D523" s="0" t="n">
        <v>2035</v>
      </c>
      <c r="E523" s="5" t="n">
        <v>33.0267492787127</v>
      </c>
      <c r="F523" s="5" t="n">
        <v>0</v>
      </c>
      <c r="G523" s="5" t="n">
        <v>0</v>
      </c>
      <c r="H523" s="5" t="n">
        <v>0</v>
      </c>
      <c r="I523" s="5" t="n">
        <v>33.0267492787127</v>
      </c>
      <c r="J523" s="10" t="s">
        <v>4</v>
      </c>
    </row>
    <row r="524" customFormat="false" ht="14.25" hidden="false" customHeight="false" outlineLevel="0" collapsed="false">
      <c r="A524" s="0" t="s">
        <v>99</v>
      </c>
      <c r="B524" s="0" t="s">
        <v>51</v>
      </c>
      <c r="C524" s="0" t="s">
        <v>84</v>
      </c>
      <c r="D524" s="0" t="n">
        <v>2036</v>
      </c>
      <c r="E524" s="5" t="n">
        <v>36.6940654633437</v>
      </c>
      <c r="F524" s="5" t="n">
        <v>0</v>
      </c>
      <c r="G524" s="5" t="n">
        <v>0</v>
      </c>
      <c r="H524" s="5" t="n">
        <v>0</v>
      </c>
      <c r="I524" s="5" t="n">
        <v>36.6940654633437</v>
      </c>
      <c r="J524" s="10" t="s">
        <v>4</v>
      </c>
    </row>
    <row r="525" customFormat="false" ht="14.25" hidden="false" customHeight="false" outlineLevel="0" collapsed="false">
      <c r="A525" s="0" t="s">
        <v>99</v>
      </c>
      <c r="B525" s="0" t="s">
        <v>51</v>
      </c>
      <c r="C525" s="0" t="s">
        <v>84</v>
      </c>
      <c r="D525" s="0" t="n">
        <v>2037</v>
      </c>
      <c r="E525" s="5" t="n">
        <v>40.2546578065423</v>
      </c>
      <c r="F525" s="5" t="n">
        <v>0</v>
      </c>
      <c r="G525" s="5" t="n">
        <v>0</v>
      </c>
      <c r="H525" s="5" t="n">
        <v>0</v>
      </c>
      <c r="I525" s="5" t="n">
        <v>40.2546578065423</v>
      </c>
      <c r="J525" s="10" t="s">
        <v>4</v>
      </c>
    </row>
    <row r="526" customFormat="false" ht="14.25" hidden="false" customHeight="false" outlineLevel="0" collapsed="false">
      <c r="A526" s="0" t="s">
        <v>99</v>
      </c>
      <c r="B526" s="0" t="s">
        <v>51</v>
      </c>
      <c r="C526" s="0" t="s">
        <v>84</v>
      </c>
      <c r="D526" s="0" t="n">
        <v>2038</v>
      </c>
      <c r="E526" s="5" t="n">
        <v>43.8323810900066</v>
      </c>
      <c r="F526" s="5" t="n">
        <v>0</v>
      </c>
      <c r="G526" s="5" t="n">
        <v>0</v>
      </c>
      <c r="H526" s="5" t="n">
        <v>0</v>
      </c>
      <c r="I526" s="5" t="n">
        <v>43.8323810900066</v>
      </c>
      <c r="J526" s="10" t="s">
        <v>4</v>
      </c>
    </row>
    <row r="527" customFormat="false" ht="14.25" hidden="false" customHeight="false" outlineLevel="0" collapsed="false">
      <c r="A527" s="0" t="s">
        <v>99</v>
      </c>
      <c r="B527" s="0" t="s">
        <v>51</v>
      </c>
      <c r="C527" s="0" t="s">
        <v>84</v>
      </c>
      <c r="D527" s="0" t="n">
        <v>2039</v>
      </c>
      <c r="E527" s="5" t="n">
        <v>47.4367938069889</v>
      </c>
      <c r="F527" s="5" t="n">
        <v>0</v>
      </c>
      <c r="G527" s="5" t="n">
        <v>0</v>
      </c>
      <c r="H527" s="5" t="n">
        <v>0</v>
      </c>
      <c r="I527" s="5" t="n">
        <v>47.4367938069889</v>
      </c>
      <c r="J527" s="10" t="s">
        <v>4</v>
      </c>
    </row>
    <row r="528" customFormat="false" ht="14.25" hidden="false" customHeight="false" outlineLevel="0" collapsed="false">
      <c r="A528" s="0" t="s">
        <v>99</v>
      </c>
      <c r="B528" s="0" t="s">
        <v>51</v>
      </c>
      <c r="C528" s="0" t="s">
        <v>84</v>
      </c>
      <c r="D528" s="0" t="n">
        <v>2040</v>
      </c>
      <c r="E528" s="5" t="n">
        <v>51.0760174038972</v>
      </c>
      <c r="F528" s="5" t="n">
        <v>0</v>
      </c>
      <c r="G528" s="5" t="n">
        <v>0</v>
      </c>
      <c r="H528" s="5" t="n">
        <v>0</v>
      </c>
      <c r="I528" s="5" t="n">
        <v>51.0760174038972</v>
      </c>
      <c r="J528" s="10" t="s">
        <v>4</v>
      </c>
    </row>
    <row r="529" customFormat="false" ht="14.25" hidden="false" customHeight="false" outlineLevel="0" collapsed="false">
      <c r="A529" s="0" t="s">
        <v>100</v>
      </c>
      <c r="B529" s="0" t="s">
        <v>54</v>
      </c>
      <c r="C529" s="0" t="s">
        <v>65</v>
      </c>
      <c r="D529" s="0" t="n">
        <v>2024</v>
      </c>
      <c r="E529" s="5" t="n">
        <v>81.8785806967931</v>
      </c>
      <c r="F529" s="5" t="n">
        <v>0</v>
      </c>
      <c r="G529" s="5" t="n">
        <v>0</v>
      </c>
      <c r="H529" s="5" t="n">
        <v>0</v>
      </c>
      <c r="I529" s="5" t="n">
        <v>81.8785806967931</v>
      </c>
      <c r="J529" s="10" t="s">
        <v>4</v>
      </c>
    </row>
    <row r="530" customFormat="false" ht="14.25" hidden="false" customHeight="false" outlineLevel="0" collapsed="false">
      <c r="A530" s="0" t="s">
        <v>100</v>
      </c>
      <c r="B530" s="0" t="s">
        <v>54</v>
      </c>
      <c r="C530" s="0" t="s">
        <v>65</v>
      </c>
      <c r="D530" s="0" t="n">
        <v>2025</v>
      </c>
      <c r="E530" s="5" t="n">
        <v>82.6775078244655</v>
      </c>
      <c r="F530" s="5" t="n">
        <v>0</v>
      </c>
      <c r="G530" s="5" t="n">
        <v>0</v>
      </c>
      <c r="H530" s="5" t="n">
        <v>0</v>
      </c>
      <c r="I530" s="5" t="n">
        <v>82.6775078244655</v>
      </c>
      <c r="J530" s="10" t="s">
        <v>4</v>
      </c>
    </row>
    <row r="531" customFormat="false" ht="14.25" hidden="false" customHeight="false" outlineLevel="0" collapsed="false">
      <c r="A531" s="0" t="s">
        <v>100</v>
      </c>
      <c r="B531" s="0" t="s">
        <v>54</v>
      </c>
      <c r="C531" s="0" t="s">
        <v>65</v>
      </c>
      <c r="D531" s="0" t="n">
        <v>2026</v>
      </c>
      <c r="E531" s="5" t="n">
        <v>84.1195390532277</v>
      </c>
      <c r="F531" s="5" t="n">
        <v>0</v>
      </c>
      <c r="G531" s="5" t="n">
        <v>0</v>
      </c>
      <c r="H531" s="5" t="n">
        <v>0</v>
      </c>
      <c r="I531" s="5" t="n">
        <v>84.1195390532277</v>
      </c>
      <c r="J531" s="10" t="s">
        <v>4</v>
      </c>
    </row>
    <row r="532" customFormat="false" ht="14.25" hidden="false" customHeight="false" outlineLevel="0" collapsed="false">
      <c r="A532" s="0" t="s">
        <v>100</v>
      </c>
      <c r="B532" s="0" t="s">
        <v>54</v>
      </c>
      <c r="C532" s="0" t="s">
        <v>65</v>
      </c>
      <c r="D532" s="0" t="n">
        <v>2027</v>
      </c>
      <c r="E532" s="5" t="n">
        <v>85.8523443980091</v>
      </c>
      <c r="F532" s="5" t="n">
        <v>0</v>
      </c>
      <c r="G532" s="5" t="n">
        <v>0</v>
      </c>
      <c r="H532" s="5" t="n">
        <v>0</v>
      </c>
      <c r="I532" s="5" t="n">
        <v>85.8523443980091</v>
      </c>
      <c r="J532" s="10" t="s">
        <v>4</v>
      </c>
    </row>
    <row r="533" customFormat="false" ht="14.25" hidden="false" customHeight="false" outlineLevel="0" collapsed="false">
      <c r="A533" s="0" t="s">
        <v>100</v>
      </c>
      <c r="B533" s="0" t="s">
        <v>54</v>
      </c>
      <c r="C533" s="0" t="s">
        <v>65</v>
      </c>
      <c r="D533" s="0" t="n">
        <v>2028</v>
      </c>
      <c r="E533" s="5" t="n">
        <v>89.2934596839449</v>
      </c>
      <c r="F533" s="5" t="n">
        <v>0</v>
      </c>
      <c r="G533" s="5" t="n">
        <v>0</v>
      </c>
      <c r="H533" s="5" t="n">
        <v>0</v>
      </c>
      <c r="I533" s="5" t="n">
        <v>89.2934596839449</v>
      </c>
      <c r="J533" s="10" t="s">
        <v>4</v>
      </c>
    </row>
    <row r="534" customFormat="false" ht="14.25" hidden="false" customHeight="false" outlineLevel="0" collapsed="false">
      <c r="A534" s="0" t="s">
        <v>100</v>
      </c>
      <c r="B534" s="0" t="s">
        <v>54</v>
      </c>
      <c r="C534" s="0" t="s">
        <v>65</v>
      </c>
      <c r="D534" s="0" t="n">
        <v>2029</v>
      </c>
      <c r="E534" s="5" t="n">
        <v>92.777139045599</v>
      </c>
      <c r="F534" s="5" t="n">
        <v>0</v>
      </c>
      <c r="G534" s="5" t="n">
        <v>0</v>
      </c>
      <c r="H534" s="5" t="n">
        <v>0</v>
      </c>
      <c r="I534" s="5" t="n">
        <v>92.777139045599</v>
      </c>
      <c r="J534" s="10" t="s">
        <v>4</v>
      </c>
    </row>
    <row r="535" customFormat="false" ht="14.25" hidden="false" customHeight="false" outlineLevel="0" collapsed="false">
      <c r="A535" s="0" t="s">
        <v>100</v>
      </c>
      <c r="B535" s="0" t="s">
        <v>54</v>
      </c>
      <c r="C535" s="0" t="s">
        <v>65</v>
      </c>
      <c r="D535" s="0" t="n">
        <v>2030</v>
      </c>
      <c r="E535" s="5" t="n">
        <v>96.3387208393873</v>
      </c>
      <c r="F535" s="5" t="n">
        <v>0</v>
      </c>
      <c r="G535" s="5" t="n">
        <v>0</v>
      </c>
      <c r="H535" s="5" t="n">
        <v>0</v>
      </c>
      <c r="I535" s="5" t="n">
        <v>96.3387208393873</v>
      </c>
      <c r="J535" s="10" t="s">
        <v>4</v>
      </c>
    </row>
    <row r="536" customFormat="false" ht="14.25" hidden="false" customHeight="false" outlineLevel="0" collapsed="false">
      <c r="A536" s="0" t="s">
        <v>100</v>
      </c>
      <c r="B536" s="0" t="s">
        <v>54</v>
      </c>
      <c r="C536" s="0" t="s">
        <v>65</v>
      </c>
      <c r="D536" s="0" t="n">
        <v>2031</v>
      </c>
      <c r="E536" s="5" t="n">
        <v>99.8584193136562</v>
      </c>
      <c r="F536" s="5" t="n">
        <v>0</v>
      </c>
      <c r="G536" s="5" t="n">
        <v>0</v>
      </c>
      <c r="H536" s="5" t="n">
        <v>0</v>
      </c>
      <c r="I536" s="5" t="n">
        <v>99.8584193136562</v>
      </c>
      <c r="J536" s="10" t="s">
        <v>4</v>
      </c>
    </row>
    <row r="537" customFormat="false" ht="14.25" hidden="false" customHeight="false" outlineLevel="0" collapsed="false">
      <c r="A537" s="0" t="s">
        <v>100</v>
      </c>
      <c r="B537" s="0" t="s">
        <v>54</v>
      </c>
      <c r="C537" s="0" t="s">
        <v>65</v>
      </c>
      <c r="D537" s="0" t="n">
        <v>2032</v>
      </c>
      <c r="E537" s="5" t="n">
        <v>103.368430737517</v>
      </c>
      <c r="F537" s="5" t="n">
        <v>0</v>
      </c>
      <c r="G537" s="5" t="n">
        <v>0</v>
      </c>
      <c r="H537" s="5" t="n">
        <v>0</v>
      </c>
      <c r="I537" s="5" t="n">
        <v>103.368430737517</v>
      </c>
      <c r="J537" s="10" t="s">
        <v>4</v>
      </c>
    </row>
    <row r="538" customFormat="false" ht="14.25" hidden="false" customHeight="false" outlineLevel="0" collapsed="false">
      <c r="A538" s="0" t="s">
        <v>100</v>
      </c>
      <c r="B538" s="0" t="s">
        <v>54</v>
      </c>
      <c r="C538" s="0" t="s">
        <v>65</v>
      </c>
      <c r="D538" s="0" t="n">
        <v>2033</v>
      </c>
      <c r="E538" s="5" t="n">
        <v>106.884276105525</v>
      </c>
      <c r="F538" s="5" t="n">
        <v>0</v>
      </c>
      <c r="G538" s="5" t="n">
        <v>0</v>
      </c>
      <c r="H538" s="5" t="n">
        <v>0</v>
      </c>
      <c r="I538" s="5" t="n">
        <v>106.884276105525</v>
      </c>
      <c r="J538" s="10" t="s">
        <v>4</v>
      </c>
    </row>
    <row r="539" customFormat="false" ht="14.25" hidden="false" customHeight="false" outlineLevel="0" collapsed="false">
      <c r="A539" s="0" t="s">
        <v>100</v>
      </c>
      <c r="B539" s="0" t="s">
        <v>54</v>
      </c>
      <c r="C539" s="0" t="s">
        <v>65</v>
      </c>
      <c r="D539" s="0" t="n">
        <v>2034</v>
      </c>
      <c r="E539" s="5" t="n">
        <v>110.40209645099</v>
      </c>
      <c r="F539" s="5" t="n">
        <v>0</v>
      </c>
      <c r="G539" s="5" t="n">
        <v>0</v>
      </c>
      <c r="H539" s="5" t="n">
        <v>0</v>
      </c>
      <c r="I539" s="5" t="n">
        <v>110.40209645099</v>
      </c>
      <c r="J539" s="10" t="s">
        <v>4</v>
      </c>
    </row>
    <row r="540" customFormat="false" ht="14.25" hidden="false" customHeight="false" outlineLevel="0" collapsed="false">
      <c r="A540" s="0" t="s">
        <v>100</v>
      </c>
      <c r="B540" s="0" t="s">
        <v>54</v>
      </c>
      <c r="C540" s="0" t="s">
        <v>65</v>
      </c>
      <c r="D540" s="0" t="n">
        <v>2035</v>
      </c>
      <c r="E540" s="5" t="n">
        <v>113.921376548677</v>
      </c>
      <c r="F540" s="5" t="n">
        <v>0</v>
      </c>
      <c r="G540" s="5" t="n">
        <v>0</v>
      </c>
      <c r="H540" s="5" t="n">
        <v>0</v>
      </c>
      <c r="I540" s="5" t="n">
        <v>113.921376548677</v>
      </c>
      <c r="J540" s="10" t="s">
        <v>4</v>
      </c>
    </row>
    <row r="541" customFormat="false" ht="14.25" hidden="false" customHeight="false" outlineLevel="0" collapsed="false">
      <c r="A541" s="0" t="s">
        <v>100</v>
      </c>
      <c r="B541" s="0" t="s">
        <v>54</v>
      </c>
      <c r="C541" s="0" t="s">
        <v>65</v>
      </c>
      <c r="D541" s="0" t="n">
        <v>2036</v>
      </c>
      <c r="E541" s="5" t="n">
        <v>116.746053561827</v>
      </c>
      <c r="F541" s="5" t="n">
        <v>0</v>
      </c>
      <c r="G541" s="5" t="n">
        <v>0</v>
      </c>
      <c r="H541" s="5" t="n">
        <v>0</v>
      </c>
      <c r="I541" s="5" t="n">
        <v>116.746053561827</v>
      </c>
      <c r="J541" s="10" t="s">
        <v>4</v>
      </c>
    </row>
    <row r="542" customFormat="false" ht="14.25" hidden="false" customHeight="false" outlineLevel="0" collapsed="false">
      <c r="A542" s="0" t="s">
        <v>100</v>
      </c>
      <c r="B542" s="0" t="s">
        <v>54</v>
      </c>
      <c r="C542" s="0" t="s">
        <v>65</v>
      </c>
      <c r="D542" s="0" t="n">
        <v>2037</v>
      </c>
      <c r="E542" s="5" t="n">
        <v>119.448025075341</v>
      </c>
      <c r="F542" s="5" t="n">
        <v>0</v>
      </c>
      <c r="G542" s="5" t="n">
        <v>0</v>
      </c>
      <c r="H542" s="5" t="n">
        <v>0</v>
      </c>
      <c r="I542" s="5" t="n">
        <v>119.448025075341</v>
      </c>
      <c r="J542" s="10" t="s">
        <v>4</v>
      </c>
    </row>
    <row r="543" customFormat="false" ht="14.25" hidden="false" customHeight="false" outlineLevel="0" collapsed="false">
      <c r="A543" s="0" t="s">
        <v>100</v>
      </c>
      <c r="B543" s="0" t="s">
        <v>54</v>
      </c>
      <c r="C543" s="0" t="s">
        <v>65</v>
      </c>
      <c r="D543" s="0" t="n">
        <v>2038</v>
      </c>
      <c r="E543" s="5" t="n">
        <v>122.113836265429</v>
      </c>
      <c r="F543" s="5" t="n">
        <v>0</v>
      </c>
      <c r="G543" s="5" t="n">
        <v>0</v>
      </c>
      <c r="H543" s="5" t="n">
        <v>0</v>
      </c>
      <c r="I543" s="5" t="n">
        <v>122.113836265429</v>
      </c>
      <c r="J543" s="10" t="s">
        <v>4</v>
      </c>
    </row>
    <row r="544" customFormat="false" ht="14.25" hidden="false" customHeight="false" outlineLevel="0" collapsed="false">
      <c r="A544" s="0" t="s">
        <v>100</v>
      </c>
      <c r="B544" s="0" t="s">
        <v>54</v>
      </c>
      <c r="C544" s="0" t="s">
        <v>65</v>
      </c>
      <c r="D544" s="0" t="n">
        <v>2039</v>
      </c>
      <c r="E544" s="5" t="n">
        <v>124.760169520416</v>
      </c>
      <c r="F544" s="5" t="n">
        <v>0</v>
      </c>
      <c r="G544" s="5" t="n">
        <v>0</v>
      </c>
      <c r="H544" s="5" t="n">
        <v>0</v>
      </c>
      <c r="I544" s="5" t="n">
        <v>124.760169520416</v>
      </c>
      <c r="J544" s="10" t="s">
        <v>4</v>
      </c>
    </row>
    <row r="545" customFormat="false" ht="14.25" hidden="false" customHeight="false" outlineLevel="0" collapsed="false">
      <c r="A545" s="0" t="s">
        <v>100</v>
      </c>
      <c r="B545" s="0" t="s">
        <v>54</v>
      </c>
      <c r="C545" s="0" t="s">
        <v>65</v>
      </c>
      <c r="D545" s="0" t="n">
        <v>2040</v>
      </c>
      <c r="E545" s="5" t="n">
        <v>126.608507244208</v>
      </c>
      <c r="F545" s="5" t="n">
        <v>0</v>
      </c>
      <c r="G545" s="5" t="n">
        <v>0</v>
      </c>
      <c r="H545" s="5" t="n">
        <v>0</v>
      </c>
      <c r="I545" s="5" t="n">
        <v>126.608507244208</v>
      </c>
      <c r="J545" s="10" t="s">
        <v>4</v>
      </c>
    </row>
    <row r="546" customFormat="false" ht="14.25" hidden="false" customHeight="false" outlineLevel="0" collapsed="false">
      <c r="A546" s="0" t="s">
        <v>100</v>
      </c>
      <c r="B546" s="0" t="s">
        <v>54</v>
      </c>
      <c r="C546" s="0" t="s">
        <v>75</v>
      </c>
      <c r="D546" s="0" t="n">
        <v>2024</v>
      </c>
      <c r="E546" s="5" t="n">
        <v>1.62498</v>
      </c>
      <c r="F546" s="5" t="n">
        <v>0</v>
      </c>
      <c r="G546" s="5" t="n">
        <v>0</v>
      </c>
      <c r="H546" s="5" t="n">
        <v>0</v>
      </c>
      <c r="I546" s="5" t="n">
        <v>1.62498</v>
      </c>
      <c r="J546" s="10" t="s">
        <v>4</v>
      </c>
    </row>
    <row r="547" customFormat="false" ht="14.25" hidden="false" customHeight="false" outlineLevel="0" collapsed="false">
      <c r="A547" s="0" t="s">
        <v>100</v>
      </c>
      <c r="B547" s="0" t="s">
        <v>54</v>
      </c>
      <c r="C547" s="0" t="s">
        <v>75</v>
      </c>
      <c r="D547" s="0" t="n">
        <v>2025</v>
      </c>
      <c r="E547" s="5" t="n">
        <v>1.83040043965879</v>
      </c>
      <c r="F547" s="5" t="n">
        <v>0</v>
      </c>
      <c r="G547" s="5" t="n">
        <v>0</v>
      </c>
      <c r="H547" s="5" t="n">
        <v>0</v>
      </c>
      <c r="I547" s="5" t="n">
        <v>1.83040043965879</v>
      </c>
      <c r="J547" s="10" t="s">
        <v>4</v>
      </c>
    </row>
    <row r="548" customFormat="false" ht="14.25" hidden="false" customHeight="false" outlineLevel="0" collapsed="false">
      <c r="A548" s="0" t="s">
        <v>100</v>
      </c>
      <c r="B548" s="0" t="s">
        <v>54</v>
      </c>
      <c r="C548" s="0" t="s">
        <v>75</v>
      </c>
      <c r="D548" s="0" t="n">
        <v>2026</v>
      </c>
      <c r="E548" s="5" t="n">
        <v>2.24857621638292</v>
      </c>
      <c r="F548" s="5" t="n">
        <v>0</v>
      </c>
      <c r="G548" s="5" t="n">
        <v>0</v>
      </c>
      <c r="H548" s="5" t="n">
        <v>0</v>
      </c>
      <c r="I548" s="5" t="n">
        <v>2.24857621638292</v>
      </c>
      <c r="J548" s="10" t="s">
        <v>4</v>
      </c>
    </row>
    <row r="549" customFormat="false" ht="14.25" hidden="false" customHeight="false" outlineLevel="0" collapsed="false">
      <c r="A549" s="0" t="s">
        <v>100</v>
      </c>
      <c r="B549" s="0" t="s">
        <v>54</v>
      </c>
      <c r="C549" s="0" t="s">
        <v>75</v>
      </c>
      <c r="D549" s="0" t="n">
        <v>2027</v>
      </c>
      <c r="E549" s="5" t="n">
        <v>2.76858629501414</v>
      </c>
      <c r="F549" s="5" t="n">
        <v>0</v>
      </c>
      <c r="G549" s="5" t="n">
        <v>0</v>
      </c>
      <c r="H549" s="5" t="n">
        <v>0</v>
      </c>
      <c r="I549" s="5" t="n">
        <v>2.76858629501414</v>
      </c>
      <c r="J549" s="10" t="s">
        <v>4</v>
      </c>
    </row>
    <row r="550" customFormat="false" ht="14.25" hidden="false" customHeight="false" outlineLevel="0" collapsed="false">
      <c r="A550" s="0" t="s">
        <v>100</v>
      </c>
      <c r="B550" s="0" t="s">
        <v>54</v>
      </c>
      <c r="C550" s="0" t="s">
        <v>75</v>
      </c>
      <c r="D550" s="0" t="n">
        <v>2028</v>
      </c>
      <c r="E550" s="5" t="n">
        <v>2.87823378868993</v>
      </c>
      <c r="F550" s="5" t="n">
        <v>0</v>
      </c>
      <c r="G550" s="5" t="n">
        <v>0</v>
      </c>
      <c r="H550" s="5" t="n">
        <v>0</v>
      </c>
      <c r="I550" s="5" t="n">
        <v>2.87823378868993</v>
      </c>
      <c r="J550" s="10" t="s">
        <v>4</v>
      </c>
    </row>
    <row r="551" customFormat="false" ht="14.25" hidden="false" customHeight="false" outlineLevel="0" collapsed="false">
      <c r="A551" s="0" t="s">
        <v>100</v>
      </c>
      <c r="B551" s="0" t="s">
        <v>54</v>
      </c>
      <c r="C551" s="0" t="s">
        <v>75</v>
      </c>
      <c r="D551" s="0" t="n">
        <v>2029</v>
      </c>
      <c r="E551" s="5" t="n">
        <v>3.29161423689875</v>
      </c>
      <c r="F551" s="5" t="n">
        <v>0</v>
      </c>
      <c r="G551" s="5" t="n">
        <v>0</v>
      </c>
      <c r="H551" s="5" t="n">
        <v>0</v>
      </c>
      <c r="I551" s="5" t="n">
        <v>3.29161423689875</v>
      </c>
      <c r="J551" s="10" t="s">
        <v>4</v>
      </c>
    </row>
    <row r="552" customFormat="false" ht="14.25" hidden="false" customHeight="false" outlineLevel="0" collapsed="false">
      <c r="A552" s="0" t="s">
        <v>100</v>
      </c>
      <c r="B552" s="0" t="s">
        <v>54</v>
      </c>
      <c r="C552" s="0" t="s">
        <v>75</v>
      </c>
      <c r="D552" s="0" t="n">
        <v>2030</v>
      </c>
      <c r="E552" s="5" t="n">
        <v>3.50944576662858</v>
      </c>
      <c r="F552" s="5" t="n">
        <v>0</v>
      </c>
      <c r="G552" s="5" t="n">
        <v>0</v>
      </c>
      <c r="H552" s="5" t="n">
        <v>0</v>
      </c>
      <c r="I552" s="5" t="n">
        <v>3.50944576662858</v>
      </c>
      <c r="J552" s="10" t="s">
        <v>4</v>
      </c>
    </row>
    <row r="553" customFormat="false" ht="14.25" hidden="false" customHeight="false" outlineLevel="0" collapsed="false">
      <c r="A553" s="0" t="s">
        <v>100</v>
      </c>
      <c r="B553" s="0" t="s">
        <v>54</v>
      </c>
      <c r="C553" s="0" t="s">
        <v>75</v>
      </c>
      <c r="D553" s="0" t="n">
        <v>2031</v>
      </c>
      <c r="E553" s="5" t="n">
        <v>3.783004065792</v>
      </c>
      <c r="F553" s="5" t="n">
        <v>0</v>
      </c>
      <c r="G553" s="5" t="n">
        <v>0</v>
      </c>
      <c r="H553" s="5" t="n">
        <v>0</v>
      </c>
      <c r="I553" s="5" t="n">
        <v>3.783004065792</v>
      </c>
      <c r="J553" s="10" t="s">
        <v>4</v>
      </c>
    </row>
    <row r="554" customFormat="false" ht="14.25" hidden="false" customHeight="false" outlineLevel="0" collapsed="false">
      <c r="A554" s="0" t="s">
        <v>100</v>
      </c>
      <c r="B554" s="0" t="s">
        <v>54</v>
      </c>
      <c r="C554" s="0" t="s">
        <v>75</v>
      </c>
      <c r="D554" s="0" t="n">
        <v>2032</v>
      </c>
      <c r="E554" s="5" t="n">
        <v>4.23120177749348</v>
      </c>
      <c r="F554" s="5" t="n">
        <v>0</v>
      </c>
      <c r="G554" s="5" t="n">
        <v>0</v>
      </c>
      <c r="H554" s="5" t="n">
        <v>0</v>
      </c>
      <c r="I554" s="5" t="n">
        <v>4.23120177749348</v>
      </c>
      <c r="J554" s="10" t="s">
        <v>4</v>
      </c>
    </row>
    <row r="555" customFormat="false" ht="14.25" hidden="false" customHeight="false" outlineLevel="0" collapsed="false">
      <c r="A555" s="0" t="s">
        <v>100</v>
      </c>
      <c r="B555" s="0" t="s">
        <v>54</v>
      </c>
      <c r="C555" s="0" t="s">
        <v>75</v>
      </c>
      <c r="D555" s="0" t="n">
        <v>2033</v>
      </c>
      <c r="E555" s="5" t="n">
        <v>4.6777346050783</v>
      </c>
      <c r="F555" s="5" t="n">
        <v>0</v>
      </c>
      <c r="G555" s="5" t="n">
        <v>0</v>
      </c>
      <c r="H555" s="5" t="n">
        <v>0</v>
      </c>
      <c r="I555" s="5" t="n">
        <v>4.6777346050783</v>
      </c>
      <c r="J555" s="10" t="s">
        <v>4</v>
      </c>
    </row>
    <row r="556" customFormat="false" ht="14.25" hidden="false" customHeight="false" outlineLevel="0" collapsed="false">
      <c r="A556" s="0" t="s">
        <v>100</v>
      </c>
      <c r="B556" s="0" t="s">
        <v>54</v>
      </c>
      <c r="C556" s="0" t="s">
        <v>75</v>
      </c>
      <c r="D556" s="0" t="n">
        <v>2034</v>
      </c>
      <c r="E556" s="5" t="n">
        <v>5.11084605216249</v>
      </c>
      <c r="F556" s="5" t="n">
        <v>0</v>
      </c>
      <c r="G556" s="5" t="n">
        <v>0</v>
      </c>
      <c r="H556" s="5" t="n">
        <v>0</v>
      </c>
      <c r="I556" s="5" t="n">
        <v>5.11084605216249</v>
      </c>
      <c r="J556" s="10" t="s">
        <v>4</v>
      </c>
    </row>
    <row r="557" customFormat="false" ht="14.25" hidden="false" customHeight="false" outlineLevel="0" collapsed="false">
      <c r="A557" s="0" t="s">
        <v>100</v>
      </c>
      <c r="B557" s="0" t="s">
        <v>54</v>
      </c>
      <c r="C557" s="0" t="s">
        <v>75</v>
      </c>
      <c r="D557" s="0" t="n">
        <v>2035</v>
      </c>
      <c r="E557" s="5" t="n">
        <v>5.51790790406373</v>
      </c>
      <c r="F557" s="5" t="n">
        <v>0</v>
      </c>
      <c r="G557" s="5" t="n">
        <v>0</v>
      </c>
      <c r="H557" s="5" t="n">
        <v>0</v>
      </c>
      <c r="I557" s="5" t="n">
        <v>5.51790790406373</v>
      </c>
      <c r="J557" s="10" t="s">
        <v>4</v>
      </c>
    </row>
    <row r="558" customFormat="false" ht="14.25" hidden="false" customHeight="false" outlineLevel="0" collapsed="false">
      <c r="A558" s="0" t="s">
        <v>100</v>
      </c>
      <c r="B558" s="0" t="s">
        <v>54</v>
      </c>
      <c r="C558" s="0" t="s">
        <v>75</v>
      </c>
      <c r="D558" s="0" t="n">
        <v>2036</v>
      </c>
      <c r="E558" s="5" t="n">
        <v>5.88597075429113</v>
      </c>
      <c r="F558" s="5" t="n">
        <v>0</v>
      </c>
      <c r="G558" s="5" t="n">
        <v>0</v>
      </c>
      <c r="H558" s="5" t="n">
        <v>0</v>
      </c>
      <c r="I558" s="5" t="n">
        <v>5.88597075429113</v>
      </c>
      <c r="J558" s="10" t="s">
        <v>4</v>
      </c>
    </row>
    <row r="559" customFormat="false" ht="14.25" hidden="false" customHeight="false" outlineLevel="0" collapsed="false">
      <c r="A559" s="0" t="s">
        <v>100</v>
      </c>
      <c r="B559" s="0" t="s">
        <v>54</v>
      </c>
      <c r="C559" s="0" t="s">
        <v>75</v>
      </c>
      <c r="D559" s="0" t="n">
        <v>2037</v>
      </c>
      <c r="E559" s="5" t="n">
        <v>6.20240054204182</v>
      </c>
      <c r="F559" s="5" t="n">
        <v>0</v>
      </c>
      <c r="G559" s="5" t="n">
        <v>0</v>
      </c>
      <c r="H559" s="5" t="n">
        <v>0</v>
      </c>
      <c r="I559" s="5" t="n">
        <v>6.20240054204182</v>
      </c>
      <c r="J559" s="10" t="s">
        <v>4</v>
      </c>
    </row>
    <row r="560" customFormat="false" ht="14.25" hidden="false" customHeight="false" outlineLevel="0" collapsed="false">
      <c r="A560" s="0" t="s">
        <v>100</v>
      </c>
      <c r="B560" s="0" t="s">
        <v>54</v>
      </c>
      <c r="C560" s="0" t="s">
        <v>75</v>
      </c>
      <c r="D560" s="0" t="n">
        <v>2038</v>
      </c>
      <c r="E560" s="5" t="n">
        <v>6.45556185749949</v>
      </c>
      <c r="F560" s="5" t="n">
        <v>0</v>
      </c>
      <c r="G560" s="5" t="n">
        <v>0</v>
      </c>
      <c r="H560" s="5" t="n">
        <v>0</v>
      </c>
      <c r="I560" s="5" t="n">
        <v>6.45556185749949</v>
      </c>
      <c r="J560" s="10" t="s">
        <v>4</v>
      </c>
    </row>
    <row r="561" customFormat="false" ht="14.25" hidden="false" customHeight="false" outlineLevel="0" collapsed="false">
      <c r="A561" s="0" t="s">
        <v>100</v>
      </c>
      <c r="B561" s="0" t="s">
        <v>54</v>
      </c>
      <c r="C561" s="0" t="s">
        <v>75</v>
      </c>
      <c r="D561" s="0" t="n">
        <v>2039</v>
      </c>
      <c r="E561" s="5" t="n">
        <v>6.63549988500753</v>
      </c>
      <c r="F561" s="5" t="n">
        <v>0</v>
      </c>
      <c r="G561" s="5" t="n">
        <v>0</v>
      </c>
      <c r="H561" s="5" t="n">
        <v>0</v>
      </c>
      <c r="I561" s="5" t="n">
        <v>6.63549988500753</v>
      </c>
      <c r="J561" s="10" t="s">
        <v>4</v>
      </c>
    </row>
    <row r="562" customFormat="false" ht="14.25" hidden="false" customHeight="false" outlineLevel="0" collapsed="false">
      <c r="A562" s="0" t="s">
        <v>100</v>
      </c>
      <c r="B562" s="0" t="s">
        <v>54</v>
      </c>
      <c r="C562" s="0" t="s">
        <v>75</v>
      </c>
      <c r="D562" s="0" t="n">
        <v>2040</v>
      </c>
      <c r="E562" s="5" t="n">
        <v>6.73456789829069</v>
      </c>
      <c r="F562" s="5" t="n">
        <v>0</v>
      </c>
      <c r="G562" s="5" t="n">
        <v>0</v>
      </c>
      <c r="H562" s="5" t="n">
        <v>0</v>
      </c>
      <c r="I562" s="5" t="n">
        <v>6.73456789829069</v>
      </c>
      <c r="J562" s="10" t="s">
        <v>4</v>
      </c>
    </row>
    <row r="563" customFormat="false" ht="14.25" hidden="false" customHeight="false" outlineLevel="0" collapsed="false">
      <c r="A563" s="0" t="s">
        <v>100</v>
      </c>
      <c r="B563" s="0" t="s">
        <v>54</v>
      </c>
      <c r="C563" s="0" t="s">
        <v>76</v>
      </c>
      <c r="D563" s="0" t="n">
        <v>2024</v>
      </c>
      <c r="E563" s="5" t="n">
        <v>0.02</v>
      </c>
      <c r="F563" s="5" t="n">
        <v>0</v>
      </c>
      <c r="G563" s="5" t="n">
        <v>0</v>
      </c>
      <c r="H563" s="5" t="n">
        <v>0</v>
      </c>
      <c r="I563" s="5" t="n">
        <v>0.02</v>
      </c>
      <c r="J563" s="10" t="s">
        <v>4</v>
      </c>
    </row>
    <row r="564" customFormat="false" ht="14.25" hidden="false" customHeight="false" outlineLevel="0" collapsed="false">
      <c r="A564" s="0" t="s">
        <v>100</v>
      </c>
      <c r="B564" s="0" t="s">
        <v>54</v>
      </c>
      <c r="C564" s="0" t="s">
        <v>76</v>
      </c>
      <c r="D564" s="0" t="n">
        <v>2025</v>
      </c>
      <c r="E564" s="5" t="n">
        <v>0.025</v>
      </c>
      <c r="F564" s="5" t="n">
        <v>0</v>
      </c>
      <c r="G564" s="5" t="n">
        <v>0</v>
      </c>
      <c r="H564" s="5" t="n">
        <v>0</v>
      </c>
      <c r="I564" s="5" t="n">
        <v>0.025</v>
      </c>
      <c r="J564" s="10" t="s">
        <v>4</v>
      </c>
    </row>
    <row r="565" customFormat="false" ht="14.25" hidden="false" customHeight="false" outlineLevel="0" collapsed="false">
      <c r="A565" s="0" t="s">
        <v>100</v>
      </c>
      <c r="B565" s="0" t="s">
        <v>54</v>
      </c>
      <c r="C565" s="0" t="s">
        <v>76</v>
      </c>
      <c r="D565" s="0" t="n">
        <v>2026</v>
      </c>
      <c r="E565" s="5" t="n">
        <v>0.077412</v>
      </c>
      <c r="F565" s="5" t="n">
        <v>0</v>
      </c>
      <c r="G565" s="5" t="n">
        <v>0</v>
      </c>
      <c r="H565" s="5" t="n">
        <v>0</v>
      </c>
      <c r="I565" s="5" t="n">
        <v>0.077412</v>
      </c>
      <c r="J565" s="10" t="s">
        <v>4</v>
      </c>
    </row>
    <row r="566" customFormat="false" ht="14.25" hidden="false" customHeight="false" outlineLevel="0" collapsed="false">
      <c r="A566" s="0" t="s">
        <v>100</v>
      </c>
      <c r="B566" s="0" t="s">
        <v>54</v>
      </c>
      <c r="C566" s="0" t="s">
        <v>76</v>
      </c>
      <c r="D566" s="0" t="n">
        <v>2027</v>
      </c>
      <c r="E566" s="5" t="n">
        <v>0.129823</v>
      </c>
      <c r="F566" s="5" t="n">
        <v>0</v>
      </c>
      <c r="G566" s="5" t="n">
        <v>0</v>
      </c>
      <c r="H566" s="5" t="n">
        <v>0</v>
      </c>
      <c r="I566" s="5" t="n">
        <v>0.129823</v>
      </c>
      <c r="J566" s="10" t="s">
        <v>4</v>
      </c>
    </row>
    <row r="567" customFormat="false" ht="14.25" hidden="false" customHeight="false" outlineLevel="0" collapsed="false">
      <c r="A567" s="0" t="s">
        <v>100</v>
      </c>
      <c r="B567" s="0" t="s">
        <v>54</v>
      </c>
      <c r="C567" s="0" t="s">
        <v>76</v>
      </c>
      <c r="D567" s="0" t="n">
        <v>2028</v>
      </c>
      <c r="E567" s="5" t="n">
        <v>0.21865</v>
      </c>
      <c r="F567" s="5" t="n">
        <v>0</v>
      </c>
      <c r="G567" s="5" t="n">
        <v>0</v>
      </c>
      <c r="H567" s="5" t="n">
        <v>0</v>
      </c>
      <c r="I567" s="5" t="n">
        <v>0.21865</v>
      </c>
      <c r="J567" s="10" t="s">
        <v>4</v>
      </c>
    </row>
    <row r="568" customFormat="false" ht="14.25" hidden="false" customHeight="false" outlineLevel="0" collapsed="false">
      <c r="A568" s="0" t="s">
        <v>100</v>
      </c>
      <c r="B568" s="0" t="s">
        <v>54</v>
      </c>
      <c r="C568" s="0" t="s">
        <v>76</v>
      </c>
      <c r="D568" s="0" t="n">
        <v>2029</v>
      </c>
      <c r="E568" s="5" t="n">
        <v>0.34164</v>
      </c>
      <c r="F568" s="5" t="n">
        <v>0</v>
      </c>
      <c r="G568" s="5" t="n">
        <v>0</v>
      </c>
      <c r="H568" s="5" t="n">
        <v>0</v>
      </c>
      <c r="I568" s="5" t="n">
        <v>0.34164</v>
      </c>
      <c r="J568" s="10" t="s">
        <v>4</v>
      </c>
    </row>
    <row r="569" customFormat="false" ht="14.25" hidden="false" customHeight="false" outlineLevel="0" collapsed="false">
      <c r="A569" s="0" t="s">
        <v>100</v>
      </c>
      <c r="B569" s="0" t="s">
        <v>54</v>
      </c>
      <c r="C569" s="0" t="s">
        <v>76</v>
      </c>
      <c r="D569" s="0" t="n">
        <v>2030</v>
      </c>
      <c r="E569" s="5" t="n">
        <v>0.38106</v>
      </c>
      <c r="F569" s="5" t="n">
        <v>0</v>
      </c>
      <c r="G569" s="5" t="n">
        <v>0</v>
      </c>
      <c r="H569" s="5" t="n">
        <v>0</v>
      </c>
      <c r="I569" s="5" t="n">
        <v>0.38106</v>
      </c>
      <c r="J569" s="10" t="s">
        <v>4</v>
      </c>
    </row>
    <row r="570" customFormat="false" ht="14.25" hidden="false" customHeight="false" outlineLevel="0" collapsed="false">
      <c r="A570" s="0" t="s">
        <v>100</v>
      </c>
      <c r="B570" s="0" t="s">
        <v>54</v>
      </c>
      <c r="C570" s="0" t="s">
        <v>76</v>
      </c>
      <c r="D570" s="0" t="n">
        <v>2031</v>
      </c>
      <c r="E570" s="5" t="n">
        <v>0.494327</v>
      </c>
      <c r="F570" s="5" t="n">
        <v>0</v>
      </c>
      <c r="G570" s="5" t="n">
        <v>0</v>
      </c>
      <c r="H570" s="5" t="n">
        <v>0</v>
      </c>
      <c r="I570" s="5" t="n">
        <v>0.494327</v>
      </c>
      <c r="J570" s="10" t="s">
        <v>4</v>
      </c>
    </row>
    <row r="571" customFormat="false" ht="14.25" hidden="false" customHeight="false" outlineLevel="0" collapsed="false">
      <c r="A571" s="0" t="s">
        <v>100</v>
      </c>
      <c r="B571" s="0" t="s">
        <v>54</v>
      </c>
      <c r="C571" s="0" t="s">
        <v>76</v>
      </c>
      <c r="D571" s="0" t="n">
        <v>2032</v>
      </c>
      <c r="E571" s="5" t="n">
        <v>0.629143</v>
      </c>
      <c r="F571" s="5" t="n">
        <v>0</v>
      </c>
      <c r="G571" s="5" t="n">
        <v>0</v>
      </c>
      <c r="H571" s="5" t="n">
        <v>0</v>
      </c>
      <c r="I571" s="5" t="n">
        <v>0.629143</v>
      </c>
      <c r="J571" s="10" t="s">
        <v>4</v>
      </c>
    </row>
    <row r="572" customFormat="false" ht="14.25" hidden="false" customHeight="false" outlineLevel="0" collapsed="false">
      <c r="A572" s="0" t="s">
        <v>100</v>
      </c>
      <c r="B572" s="0" t="s">
        <v>54</v>
      </c>
      <c r="C572" s="0" t="s">
        <v>76</v>
      </c>
      <c r="D572" s="0" t="n">
        <v>2033</v>
      </c>
      <c r="E572" s="5" t="n">
        <v>0.792605</v>
      </c>
      <c r="F572" s="5" t="n">
        <v>0</v>
      </c>
      <c r="G572" s="5" t="n">
        <v>0</v>
      </c>
      <c r="H572" s="5" t="n">
        <v>0</v>
      </c>
      <c r="I572" s="5" t="n">
        <v>0.792605</v>
      </c>
      <c r="J572" s="10" t="s">
        <v>4</v>
      </c>
    </row>
    <row r="573" customFormat="false" ht="14.25" hidden="false" customHeight="false" outlineLevel="0" collapsed="false">
      <c r="A573" s="0" t="s">
        <v>100</v>
      </c>
      <c r="B573" s="0" t="s">
        <v>54</v>
      </c>
      <c r="C573" s="0" t="s">
        <v>76</v>
      </c>
      <c r="D573" s="0" t="n">
        <v>2034</v>
      </c>
      <c r="E573" s="5" t="n">
        <v>0.976828</v>
      </c>
      <c r="F573" s="5" t="n">
        <v>0</v>
      </c>
      <c r="G573" s="5" t="n">
        <v>0</v>
      </c>
      <c r="H573" s="5" t="n">
        <v>0</v>
      </c>
      <c r="I573" s="5" t="n">
        <v>0.976828</v>
      </c>
      <c r="J573" s="10" t="s">
        <v>4</v>
      </c>
    </row>
    <row r="574" customFormat="false" ht="14.25" hidden="false" customHeight="false" outlineLevel="0" collapsed="false">
      <c r="A574" s="0" t="s">
        <v>100</v>
      </c>
      <c r="B574" s="0" t="s">
        <v>54</v>
      </c>
      <c r="C574" s="0" t="s">
        <v>76</v>
      </c>
      <c r="D574" s="0" t="n">
        <v>2035</v>
      </c>
      <c r="E574" s="5" t="n">
        <v>1.1826</v>
      </c>
      <c r="F574" s="5" t="n">
        <v>0</v>
      </c>
      <c r="G574" s="5" t="n">
        <v>0</v>
      </c>
      <c r="H574" s="5" t="n">
        <v>0</v>
      </c>
      <c r="I574" s="5" t="n">
        <v>1.1826</v>
      </c>
      <c r="J574" s="10" t="s">
        <v>4</v>
      </c>
    </row>
    <row r="575" customFormat="false" ht="14.25" hidden="false" customHeight="false" outlineLevel="0" collapsed="false">
      <c r="A575" s="0" t="s">
        <v>100</v>
      </c>
      <c r="B575" s="0" t="s">
        <v>54</v>
      </c>
      <c r="C575" s="0" t="s">
        <v>76</v>
      </c>
      <c r="D575" s="0" t="n">
        <v>2036</v>
      </c>
      <c r="E575" s="5" t="n">
        <v>1.41071</v>
      </c>
      <c r="F575" s="5" t="n">
        <v>0</v>
      </c>
      <c r="G575" s="5" t="n">
        <v>0</v>
      </c>
      <c r="H575" s="5" t="n">
        <v>0</v>
      </c>
      <c r="I575" s="5" t="n">
        <v>1.41071</v>
      </c>
      <c r="J575" s="10" t="s">
        <v>4</v>
      </c>
    </row>
    <row r="576" customFormat="false" ht="14.25" hidden="false" customHeight="false" outlineLevel="0" collapsed="false">
      <c r="A576" s="0" t="s">
        <v>100</v>
      </c>
      <c r="B576" s="0" t="s">
        <v>54</v>
      </c>
      <c r="C576" s="0" t="s">
        <v>76</v>
      </c>
      <c r="D576" s="0" t="n">
        <v>2037</v>
      </c>
      <c r="E576" s="5" t="n">
        <v>1.615782</v>
      </c>
      <c r="F576" s="5" t="n">
        <v>0</v>
      </c>
      <c r="G576" s="5" t="n">
        <v>0</v>
      </c>
      <c r="H576" s="5" t="n">
        <v>0</v>
      </c>
      <c r="I576" s="5" t="n">
        <v>1.615782</v>
      </c>
      <c r="J576" s="10" t="s">
        <v>4</v>
      </c>
    </row>
    <row r="577" customFormat="false" ht="14.25" hidden="false" customHeight="false" outlineLevel="0" collapsed="false">
      <c r="A577" s="0" t="s">
        <v>100</v>
      </c>
      <c r="B577" s="0" t="s">
        <v>54</v>
      </c>
      <c r="C577" s="0" t="s">
        <v>76</v>
      </c>
      <c r="D577" s="0" t="n">
        <v>2038</v>
      </c>
      <c r="E577" s="5" t="n">
        <v>1.83776</v>
      </c>
      <c r="F577" s="5" t="n">
        <v>0</v>
      </c>
      <c r="G577" s="5" t="n">
        <v>0</v>
      </c>
      <c r="H577" s="5" t="n">
        <v>0</v>
      </c>
      <c r="I577" s="5" t="n">
        <v>1.83776</v>
      </c>
      <c r="J577" s="10" t="s">
        <v>4</v>
      </c>
    </row>
    <row r="578" customFormat="false" ht="14.25" hidden="false" customHeight="false" outlineLevel="0" collapsed="false">
      <c r="A578" s="0" t="s">
        <v>100</v>
      </c>
      <c r="B578" s="0" t="s">
        <v>54</v>
      </c>
      <c r="C578" s="0" t="s">
        <v>76</v>
      </c>
      <c r="D578" s="0" t="n">
        <v>2039</v>
      </c>
      <c r="E578" s="5" t="n">
        <v>2.077171</v>
      </c>
      <c r="F578" s="5" t="n">
        <v>0</v>
      </c>
      <c r="G578" s="5" t="n">
        <v>0</v>
      </c>
      <c r="H578" s="5" t="n">
        <v>0</v>
      </c>
      <c r="I578" s="5" t="n">
        <v>2.077171</v>
      </c>
      <c r="J578" s="10" t="s">
        <v>4</v>
      </c>
    </row>
    <row r="579" customFormat="false" ht="14.25" hidden="false" customHeight="false" outlineLevel="0" collapsed="false">
      <c r="A579" s="0" t="s">
        <v>100</v>
      </c>
      <c r="B579" s="0" t="s">
        <v>54</v>
      </c>
      <c r="C579" s="0" t="s">
        <v>76</v>
      </c>
      <c r="D579" s="0" t="n">
        <v>2040</v>
      </c>
      <c r="E579" s="5" t="n">
        <v>2.2776</v>
      </c>
      <c r="F579" s="5" t="n">
        <v>0</v>
      </c>
      <c r="G579" s="5" t="n">
        <v>0</v>
      </c>
      <c r="H579" s="5" t="n">
        <v>0</v>
      </c>
      <c r="I579" s="5" t="n">
        <v>2.2776</v>
      </c>
      <c r="J579" s="10" t="s">
        <v>4</v>
      </c>
    </row>
    <row r="580" customFormat="false" ht="14.25" hidden="false" customHeight="false" outlineLevel="0" collapsed="false">
      <c r="A580" s="0" t="s">
        <v>100</v>
      </c>
      <c r="B580" s="0" t="s">
        <v>54</v>
      </c>
      <c r="C580" s="0" t="s">
        <v>79</v>
      </c>
      <c r="D580" s="0" t="n">
        <v>2024</v>
      </c>
      <c r="E580" s="5" t="n">
        <v>67.2453</v>
      </c>
      <c r="F580" s="5" t="n">
        <v>0</v>
      </c>
      <c r="G580" s="5" t="n">
        <v>0</v>
      </c>
      <c r="H580" s="5" t="n">
        <v>0</v>
      </c>
      <c r="I580" s="5" t="n">
        <v>67.2453</v>
      </c>
      <c r="J580" s="10" t="s">
        <v>4</v>
      </c>
    </row>
    <row r="581" customFormat="false" ht="14.25" hidden="false" customHeight="false" outlineLevel="0" collapsed="false">
      <c r="A581" s="0" t="s">
        <v>100</v>
      </c>
      <c r="B581" s="0" t="s">
        <v>54</v>
      </c>
      <c r="C581" s="0" t="s">
        <v>79</v>
      </c>
      <c r="D581" s="0" t="n">
        <v>2025</v>
      </c>
      <c r="E581" s="5" t="n">
        <v>68.0852929275362</v>
      </c>
      <c r="F581" s="5" t="n">
        <v>0</v>
      </c>
      <c r="G581" s="5" t="n">
        <v>0</v>
      </c>
      <c r="H581" s="5" t="n">
        <v>0</v>
      </c>
      <c r="I581" s="5" t="n">
        <v>68.0852929275362</v>
      </c>
      <c r="J581" s="10" t="s">
        <v>4</v>
      </c>
    </row>
    <row r="582" customFormat="false" ht="14.25" hidden="false" customHeight="false" outlineLevel="0" collapsed="false">
      <c r="A582" s="0" t="s">
        <v>100</v>
      </c>
      <c r="B582" s="0" t="s">
        <v>54</v>
      </c>
      <c r="C582" s="0" t="s">
        <v>79</v>
      </c>
      <c r="D582" s="0" t="n">
        <v>2026</v>
      </c>
      <c r="E582" s="5" t="n">
        <v>68.6462597536232</v>
      </c>
      <c r="F582" s="5" t="n">
        <v>0</v>
      </c>
      <c r="G582" s="5" t="n">
        <v>0</v>
      </c>
      <c r="H582" s="5" t="n">
        <v>0</v>
      </c>
      <c r="I582" s="5" t="n">
        <v>68.6462597536232</v>
      </c>
      <c r="J582" s="10" t="s">
        <v>4</v>
      </c>
    </row>
    <row r="583" customFormat="false" ht="14.25" hidden="false" customHeight="false" outlineLevel="0" collapsed="false">
      <c r="A583" s="0" t="s">
        <v>100</v>
      </c>
      <c r="B583" s="0" t="s">
        <v>54</v>
      </c>
      <c r="C583" s="0" t="s">
        <v>79</v>
      </c>
      <c r="D583" s="0" t="n">
        <v>2027</v>
      </c>
      <c r="E583" s="5" t="n">
        <v>69.0401883019558</v>
      </c>
      <c r="F583" s="5" t="n">
        <v>0</v>
      </c>
      <c r="G583" s="5" t="n">
        <v>0</v>
      </c>
      <c r="H583" s="5" t="n">
        <v>0</v>
      </c>
      <c r="I583" s="5" t="n">
        <v>69.0401883019558</v>
      </c>
      <c r="J583" s="10" t="s">
        <v>4</v>
      </c>
    </row>
    <row r="584" customFormat="false" ht="14.25" hidden="false" customHeight="false" outlineLevel="0" collapsed="false">
      <c r="A584" s="0" t="s">
        <v>100</v>
      </c>
      <c r="B584" s="0" t="s">
        <v>54</v>
      </c>
      <c r="C584" s="0" t="s">
        <v>79</v>
      </c>
      <c r="D584" s="0" t="n">
        <v>2028</v>
      </c>
      <c r="E584" s="5" t="n">
        <v>69.6262111739855</v>
      </c>
      <c r="F584" s="5" t="n">
        <v>0</v>
      </c>
      <c r="G584" s="5" t="n">
        <v>0</v>
      </c>
      <c r="H584" s="5" t="n">
        <v>0</v>
      </c>
      <c r="I584" s="5" t="n">
        <v>69.6262111739855</v>
      </c>
      <c r="J584" s="10" t="s">
        <v>4</v>
      </c>
    </row>
    <row r="585" customFormat="false" ht="14.25" hidden="false" customHeight="false" outlineLevel="0" collapsed="false">
      <c r="A585" s="0" t="s">
        <v>100</v>
      </c>
      <c r="B585" s="0" t="s">
        <v>54</v>
      </c>
      <c r="C585" s="0" t="s">
        <v>79</v>
      </c>
      <c r="D585" s="0" t="n">
        <v>2029</v>
      </c>
      <c r="E585" s="5" t="n">
        <v>70.7086244281795</v>
      </c>
      <c r="F585" s="5" t="n">
        <v>0</v>
      </c>
      <c r="G585" s="5" t="n">
        <v>0</v>
      </c>
      <c r="H585" s="5" t="n">
        <v>0</v>
      </c>
      <c r="I585" s="5" t="n">
        <v>70.7086244281795</v>
      </c>
      <c r="J585" s="10" t="s">
        <v>4</v>
      </c>
    </row>
    <row r="586" customFormat="false" ht="14.25" hidden="false" customHeight="false" outlineLevel="0" collapsed="false">
      <c r="A586" s="0" t="s">
        <v>100</v>
      </c>
      <c r="B586" s="0" t="s">
        <v>54</v>
      </c>
      <c r="C586" s="0" t="s">
        <v>79</v>
      </c>
      <c r="D586" s="0" t="n">
        <v>2030</v>
      </c>
      <c r="E586" s="5" t="n">
        <v>71.7148628450869</v>
      </c>
      <c r="F586" s="5" t="n">
        <v>0</v>
      </c>
      <c r="G586" s="5" t="n">
        <v>0</v>
      </c>
      <c r="H586" s="5" t="n">
        <v>0</v>
      </c>
      <c r="I586" s="5" t="n">
        <v>71.7148628450869</v>
      </c>
      <c r="J586" s="10" t="s">
        <v>4</v>
      </c>
    </row>
    <row r="587" customFormat="false" ht="14.25" hidden="false" customHeight="false" outlineLevel="0" collapsed="false">
      <c r="A587" s="0" t="s">
        <v>100</v>
      </c>
      <c r="B587" s="0" t="s">
        <v>54</v>
      </c>
      <c r="C587" s="0" t="s">
        <v>79</v>
      </c>
      <c r="D587" s="0" t="n">
        <v>2031</v>
      </c>
      <c r="E587" s="5" t="n">
        <v>72.4468763077851</v>
      </c>
      <c r="F587" s="5" t="n">
        <v>0</v>
      </c>
      <c r="G587" s="5" t="n">
        <v>0</v>
      </c>
      <c r="H587" s="5" t="n">
        <v>0</v>
      </c>
      <c r="I587" s="5" t="n">
        <v>72.4468763077851</v>
      </c>
      <c r="J587" s="10" t="s">
        <v>4</v>
      </c>
    </row>
    <row r="588" customFormat="false" ht="14.25" hidden="false" customHeight="false" outlineLevel="0" collapsed="false">
      <c r="A588" s="0" t="s">
        <v>100</v>
      </c>
      <c r="B588" s="0" t="s">
        <v>54</v>
      </c>
      <c r="C588" s="0" t="s">
        <v>79</v>
      </c>
      <c r="D588" s="0" t="n">
        <v>2032</v>
      </c>
      <c r="E588" s="5" t="n">
        <v>73.4722988003593</v>
      </c>
      <c r="F588" s="5" t="n">
        <v>0</v>
      </c>
      <c r="G588" s="5" t="n">
        <v>0</v>
      </c>
      <c r="H588" s="5" t="n">
        <v>0</v>
      </c>
      <c r="I588" s="5" t="n">
        <v>73.4722988003593</v>
      </c>
      <c r="J588" s="10" t="s">
        <v>4</v>
      </c>
    </row>
    <row r="589" customFormat="false" ht="14.25" hidden="false" customHeight="false" outlineLevel="0" collapsed="false">
      <c r="A589" s="0" t="s">
        <v>100</v>
      </c>
      <c r="B589" s="0" t="s">
        <v>54</v>
      </c>
      <c r="C589" s="0" t="s">
        <v>79</v>
      </c>
      <c r="D589" s="0" t="n">
        <v>2033</v>
      </c>
      <c r="E589" s="5" t="n">
        <v>74.6281489631916</v>
      </c>
      <c r="F589" s="5" t="n">
        <v>0</v>
      </c>
      <c r="G589" s="5" t="n">
        <v>0</v>
      </c>
      <c r="H589" s="5" t="n">
        <v>0</v>
      </c>
      <c r="I589" s="5" t="n">
        <v>74.6281489631916</v>
      </c>
      <c r="J589" s="10" t="s">
        <v>4</v>
      </c>
    </row>
    <row r="590" customFormat="false" ht="14.25" hidden="false" customHeight="false" outlineLevel="0" collapsed="false">
      <c r="A590" s="0" t="s">
        <v>100</v>
      </c>
      <c r="B590" s="0" t="s">
        <v>54</v>
      </c>
      <c r="C590" s="0" t="s">
        <v>79</v>
      </c>
      <c r="D590" s="0" t="n">
        <v>2034</v>
      </c>
      <c r="E590" s="5" t="n">
        <v>75.8622946991604</v>
      </c>
      <c r="F590" s="5" t="n">
        <v>0</v>
      </c>
      <c r="G590" s="5" t="n">
        <v>0</v>
      </c>
      <c r="H590" s="5" t="n">
        <v>0</v>
      </c>
      <c r="I590" s="5" t="n">
        <v>75.8622946991604</v>
      </c>
      <c r="J590" s="10" t="s">
        <v>4</v>
      </c>
    </row>
    <row r="591" customFormat="false" ht="14.25" hidden="false" customHeight="false" outlineLevel="0" collapsed="false">
      <c r="A591" s="0" t="s">
        <v>100</v>
      </c>
      <c r="B591" s="0" t="s">
        <v>54</v>
      </c>
      <c r="C591" s="0" t="s">
        <v>79</v>
      </c>
      <c r="D591" s="0" t="n">
        <v>2035</v>
      </c>
      <c r="E591" s="5" t="n">
        <v>77.1285984393023</v>
      </c>
      <c r="F591" s="5" t="n">
        <v>0</v>
      </c>
      <c r="G591" s="5" t="n">
        <v>0</v>
      </c>
      <c r="H591" s="5" t="n">
        <v>0</v>
      </c>
      <c r="I591" s="5" t="n">
        <v>77.1285984393023</v>
      </c>
      <c r="J591" s="10" t="s">
        <v>4</v>
      </c>
    </row>
    <row r="592" customFormat="false" ht="14.25" hidden="false" customHeight="false" outlineLevel="0" collapsed="false">
      <c r="A592" s="0" t="s">
        <v>100</v>
      </c>
      <c r="B592" s="0" t="s">
        <v>54</v>
      </c>
      <c r="C592" s="0" t="s">
        <v>79</v>
      </c>
      <c r="D592" s="0" t="n">
        <v>2036</v>
      </c>
      <c r="E592" s="5" t="n">
        <v>78.191293123169</v>
      </c>
      <c r="F592" s="5" t="n">
        <v>0</v>
      </c>
      <c r="G592" s="5" t="n">
        <v>0</v>
      </c>
      <c r="H592" s="5" t="n">
        <v>0</v>
      </c>
      <c r="I592" s="5" t="n">
        <v>78.191293123169</v>
      </c>
      <c r="J592" s="10" t="s">
        <v>4</v>
      </c>
    </row>
    <row r="593" customFormat="false" ht="14.25" hidden="false" customHeight="false" outlineLevel="0" collapsed="false">
      <c r="A593" s="0" t="s">
        <v>100</v>
      </c>
      <c r="B593" s="0" t="s">
        <v>54</v>
      </c>
      <c r="C593" s="0" t="s">
        <v>79</v>
      </c>
      <c r="D593" s="0" t="n">
        <v>2037</v>
      </c>
      <c r="E593" s="5" t="n">
        <v>79.2198210044252</v>
      </c>
      <c r="F593" s="5" t="n">
        <v>0</v>
      </c>
      <c r="G593" s="5" t="n">
        <v>0</v>
      </c>
      <c r="H593" s="5" t="n">
        <v>0</v>
      </c>
      <c r="I593" s="5" t="n">
        <v>79.2198210044252</v>
      </c>
      <c r="J593" s="10" t="s">
        <v>4</v>
      </c>
    </row>
    <row r="594" customFormat="false" ht="14.25" hidden="false" customHeight="false" outlineLevel="0" collapsed="false">
      <c r="A594" s="0" t="s">
        <v>100</v>
      </c>
      <c r="B594" s="0" t="s">
        <v>54</v>
      </c>
      <c r="C594" s="0" t="s">
        <v>79</v>
      </c>
      <c r="D594" s="0" t="n">
        <v>2038</v>
      </c>
      <c r="E594" s="5" t="n">
        <v>80.2399931371263</v>
      </c>
      <c r="F594" s="5" t="n">
        <v>0</v>
      </c>
      <c r="G594" s="5" t="n">
        <v>0</v>
      </c>
      <c r="H594" s="5" t="n">
        <v>0</v>
      </c>
      <c r="I594" s="5" t="n">
        <v>80.2399931371263</v>
      </c>
      <c r="J594" s="10" t="s">
        <v>4</v>
      </c>
    </row>
    <row r="595" customFormat="false" ht="14.25" hidden="false" customHeight="false" outlineLevel="0" collapsed="false">
      <c r="A595" s="0" t="s">
        <v>100</v>
      </c>
      <c r="B595" s="0" t="s">
        <v>54</v>
      </c>
      <c r="C595" s="0" t="s">
        <v>79</v>
      </c>
      <c r="D595" s="0" t="n">
        <v>2039</v>
      </c>
      <c r="E595" s="5" t="n">
        <v>81.2752235278347</v>
      </c>
      <c r="F595" s="5" t="n">
        <v>0</v>
      </c>
      <c r="G595" s="5" t="n">
        <v>0</v>
      </c>
      <c r="H595" s="5" t="n">
        <v>0</v>
      </c>
      <c r="I595" s="5" t="n">
        <v>81.2752235278347</v>
      </c>
      <c r="J595" s="10" t="s">
        <v>4</v>
      </c>
    </row>
    <row r="596" customFormat="false" ht="14.25" hidden="false" customHeight="false" outlineLevel="0" collapsed="false">
      <c r="A596" s="0" t="s">
        <v>100</v>
      </c>
      <c r="B596" s="0" t="s">
        <v>54</v>
      </c>
      <c r="C596" s="0" t="s">
        <v>79</v>
      </c>
      <c r="D596" s="0" t="n">
        <v>2040</v>
      </c>
      <c r="E596" s="5" t="n">
        <v>82.3647940132089</v>
      </c>
      <c r="F596" s="5" t="n">
        <v>0</v>
      </c>
      <c r="G596" s="5" t="n">
        <v>0</v>
      </c>
      <c r="H596" s="5" t="n">
        <v>0</v>
      </c>
      <c r="I596" s="5" t="n">
        <v>82.3647940132089</v>
      </c>
      <c r="J596" s="10" t="s">
        <v>4</v>
      </c>
    </row>
    <row r="597" customFormat="false" ht="14.25" hidden="false" customHeight="false" outlineLevel="0" collapsed="false">
      <c r="A597" s="0" t="s">
        <v>100</v>
      </c>
      <c r="B597" s="0" t="s">
        <v>54</v>
      </c>
      <c r="C597" s="0" t="s">
        <v>84</v>
      </c>
      <c r="D597" s="0" t="n">
        <v>2024</v>
      </c>
      <c r="E597" s="5" t="n">
        <v>3.09105704117192</v>
      </c>
      <c r="F597" s="5" t="n">
        <v>0</v>
      </c>
      <c r="G597" s="5" t="n">
        <v>0</v>
      </c>
      <c r="H597" s="5" t="n">
        <v>0</v>
      </c>
      <c r="I597" s="5" t="n">
        <v>3.09105704117192</v>
      </c>
      <c r="J597" s="10" t="s">
        <v>4</v>
      </c>
    </row>
    <row r="598" customFormat="false" ht="14.25" hidden="false" customHeight="false" outlineLevel="0" collapsed="false">
      <c r="A598" s="0" t="s">
        <v>100</v>
      </c>
      <c r="B598" s="0" t="s">
        <v>54</v>
      </c>
      <c r="C598" s="0" t="s">
        <v>84</v>
      </c>
      <c r="D598" s="0" t="n">
        <v>2025</v>
      </c>
      <c r="E598" s="5" t="n">
        <v>3.27435793580245</v>
      </c>
      <c r="F598" s="5" t="n">
        <v>0</v>
      </c>
      <c r="G598" s="5" t="n">
        <v>0</v>
      </c>
      <c r="H598" s="5" t="n">
        <v>0</v>
      </c>
      <c r="I598" s="5" t="n">
        <v>3.27435793580245</v>
      </c>
      <c r="J598" s="10" t="s">
        <v>4</v>
      </c>
    </row>
    <row r="599" customFormat="false" ht="14.25" hidden="false" customHeight="false" outlineLevel="0" collapsed="false">
      <c r="A599" s="0" t="s">
        <v>100</v>
      </c>
      <c r="B599" s="0" t="s">
        <v>54</v>
      </c>
      <c r="C599" s="0" t="s">
        <v>84</v>
      </c>
      <c r="D599" s="0" t="n">
        <v>2026</v>
      </c>
      <c r="E599" s="5" t="n">
        <v>3.5989661724801</v>
      </c>
      <c r="F599" s="5" t="n">
        <v>0</v>
      </c>
      <c r="G599" s="5" t="n">
        <v>0</v>
      </c>
      <c r="H599" s="5" t="n">
        <v>0</v>
      </c>
      <c r="I599" s="5" t="n">
        <v>3.5989661724801</v>
      </c>
      <c r="J599" s="10" t="s">
        <v>4</v>
      </c>
    </row>
    <row r="600" customFormat="false" ht="14.25" hidden="false" customHeight="false" outlineLevel="0" collapsed="false">
      <c r="A600" s="0" t="s">
        <v>100</v>
      </c>
      <c r="B600" s="0" t="s">
        <v>54</v>
      </c>
      <c r="C600" s="0" t="s">
        <v>84</v>
      </c>
      <c r="D600" s="0" t="n">
        <v>2027</v>
      </c>
      <c r="E600" s="5" t="n">
        <v>4.01847777236463</v>
      </c>
      <c r="F600" s="5" t="n">
        <v>0</v>
      </c>
      <c r="G600" s="5" t="n">
        <v>0</v>
      </c>
      <c r="H600" s="5" t="n">
        <v>0</v>
      </c>
      <c r="I600" s="5" t="n">
        <v>4.01847777236463</v>
      </c>
      <c r="J600" s="10" t="s">
        <v>4</v>
      </c>
    </row>
    <row r="601" customFormat="false" ht="14.25" hidden="false" customHeight="false" outlineLevel="0" collapsed="false">
      <c r="A601" s="0" t="s">
        <v>100</v>
      </c>
      <c r="B601" s="0" t="s">
        <v>54</v>
      </c>
      <c r="C601" s="0" t="s">
        <v>84</v>
      </c>
      <c r="D601" s="0" t="n">
        <v>2028</v>
      </c>
      <c r="E601" s="5" t="n">
        <v>4.52615427333165</v>
      </c>
      <c r="F601" s="5" t="n">
        <v>0</v>
      </c>
      <c r="G601" s="5" t="n">
        <v>0</v>
      </c>
      <c r="H601" s="5" t="n">
        <v>0</v>
      </c>
      <c r="I601" s="5" t="n">
        <v>4.52615427333165</v>
      </c>
      <c r="J601" s="10" t="s">
        <v>4</v>
      </c>
    </row>
    <row r="602" customFormat="false" ht="14.25" hidden="false" customHeight="false" outlineLevel="0" collapsed="false">
      <c r="A602" s="0" t="s">
        <v>100</v>
      </c>
      <c r="B602" s="0" t="s">
        <v>54</v>
      </c>
      <c r="C602" s="0" t="s">
        <v>84</v>
      </c>
      <c r="D602" s="0" t="n">
        <v>2029</v>
      </c>
      <c r="E602" s="5" t="n">
        <v>5.08349737227037</v>
      </c>
      <c r="F602" s="5" t="n">
        <v>0</v>
      </c>
      <c r="G602" s="5" t="n">
        <v>0</v>
      </c>
      <c r="H602" s="5" t="n">
        <v>0</v>
      </c>
      <c r="I602" s="5" t="n">
        <v>5.08349737227037</v>
      </c>
      <c r="J602" s="10" t="s">
        <v>4</v>
      </c>
    </row>
    <row r="603" customFormat="false" ht="14.25" hidden="false" customHeight="false" outlineLevel="0" collapsed="false">
      <c r="A603" s="0" t="s">
        <v>100</v>
      </c>
      <c r="B603" s="0" t="s">
        <v>54</v>
      </c>
      <c r="C603" s="0" t="s">
        <v>84</v>
      </c>
      <c r="D603" s="0" t="n">
        <v>2030</v>
      </c>
      <c r="E603" s="5" t="n">
        <v>5.75715753851895</v>
      </c>
      <c r="F603" s="5" t="n">
        <v>0</v>
      </c>
      <c r="G603" s="5" t="n">
        <v>0</v>
      </c>
      <c r="H603" s="5" t="n">
        <v>0</v>
      </c>
      <c r="I603" s="5" t="n">
        <v>5.75715753851895</v>
      </c>
      <c r="J603" s="10" t="s">
        <v>4</v>
      </c>
    </row>
    <row r="604" customFormat="false" ht="14.25" hidden="false" customHeight="false" outlineLevel="0" collapsed="false">
      <c r="A604" s="0" t="s">
        <v>100</v>
      </c>
      <c r="B604" s="0" t="s">
        <v>54</v>
      </c>
      <c r="C604" s="0" t="s">
        <v>84</v>
      </c>
      <c r="D604" s="0" t="n">
        <v>2031</v>
      </c>
      <c r="E604" s="5" t="n">
        <v>6.47002320860049</v>
      </c>
      <c r="F604" s="5" t="n">
        <v>0</v>
      </c>
      <c r="G604" s="5" t="n">
        <v>0</v>
      </c>
      <c r="H604" s="5" t="n">
        <v>0</v>
      </c>
      <c r="I604" s="5" t="n">
        <v>6.47002320860049</v>
      </c>
      <c r="J604" s="10" t="s">
        <v>4</v>
      </c>
    </row>
    <row r="605" customFormat="false" ht="14.25" hidden="false" customHeight="false" outlineLevel="0" collapsed="false">
      <c r="A605" s="0" t="s">
        <v>100</v>
      </c>
      <c r="B605" s="0" t="s">
        <v>54</v>
      </c>
      <c r="C605" s="0" t="s">
        <v>84</v>
      </c>
      <c r="D605" s="0" t="n">
        <v>2032</v>
      </c>
      <c r="E605" s="5" t="n">
        <v>7.27875393109724</v>
      </c>
      <c r="F605" s="5" t="n">
        <v>0</v>
      </c>
      <c r="G605" s="5" t="n">
        <v>0</v>
      </c>
      <c r="H605" s="5" t="n">
        <v>0</v>
      </c>
      <c r="I605" s="5" t="n">
        <v>7.27875393109724</v>
      </c>
      <c r="J605" s="10" t="s">
        <v>4</v>
      </c>
    </row>
    <row r="606" customFormat="false" ht="14.25" hidden="false" customHeight="false" outlineLevel="0" collapsed="false">
      <c r="A606" s="0" t="s">
        <v>100</v>
      </c>
      <c r="B606" s="0" t="s">
        <v>54</v>
      </c>
      <c r="C606" s="0" t="s">
        <v>84</v>
      </c>
      <c r="D606" s="0" t="n">
        <v>2033</v>
      </c>
      <c r="E606" s="5" t="n">
        <v>8.13964737142121</v>
      </c>
      <c r="F606" s="5" t="n">
        <v>0</v>
      </c>
      <c r="G606" s="5" t="n">
        <v>0</v>
      </c>
      <c r="H606" s="5" t="n">
        <v>0</v>
      </c>
      <c r="I606" s="5" t="n">
        <v>8.13964737142121</v>
      </c>
      <c r="J606" s="10" t="s">
        <v>4</v>
      </c>
    </row>
    <row r="607" customFormat="false" ht="14.25" hidden="false" customHeight="false" outlineLevel="0" collapsed="false">
      <c r="A607" s="0" t="s">
        <v>100</v>
      </c>
      <c r="B607" s="0" t="s">
        <v>54</v>
      </c>
      <c r="C607" s="0" t="s">
        <v>84</v>
      </c>
      <c r="D607" s="0" t="n">
        <v>2034</v>
      </c>
      <c r="E607" s="5" t="n">
        <v>9.1101648399899</v>
      </c>
      <c r="F607" s="5" t="n">
        <v>0</v>
      </c>
      <c r="G607" s="5" t="n">
        <v>0</v>
      </c>
      <c r="H607" s="5" t="n">
        <v>0</v>
      </c>
      <c r="I607" s="5" t="n">
        <v>9.1101648399899</v>
      </c>
      <c r="J607" s="10" t="s">
        <v>4</v>
      </c>
    </row>
    <row r="608" customFormat="false" ht="14.25" hidden="false" customHeight="false" outlineLevel="0" collapsed="false">
      <c r="A608" s="0" t="s">
        <v>100</v>
      </c>
      <c r="B608" s="0" t="s">
        <v>54</v>
      </c>
      <c r="C608" s="0" t="s">
        <v>84</v>
      </c>
      <c r="D608" s="0" t="n">
        <v>2035</v>
      </c>
      <c r="E608" s="5" t="n">
        <v>10.1672238185407</v>
      </c>
      <c r="F608" s="5" t="n">
        <v>0</v>
      </c>
      <c r="G608" s="5" t="n">
        <v>0</v>
      </c>
      <c r="H608" s="5" t="n">
        <v>0</v>
      </c>
      <c r="I608" s="5" t="n">
        <v>10.1672238185407</v>
      </c>
      <c r="J608" s="10" t="s">
        <v>4</v>
      </c>
    </row>
    <row r="609" customFormat="false" ht="14.25" hidden="false" customHeight="false" outlineLevel="0" collapsed="false">
      <c r="A609" s="0" t="s">
        <v>100</v>
      </c>
      <c r="B609" s="0" t="s">
        <v>54</v>
      </c>
      <c r="C609" s="0" t="s">
        <v>84</v>
      </c>
      <c r="D609" s="0" t="n">
        <v>2036</v>
      </c>
      <c r="E609" s="5" t="n">
        <v>11.3803868969402</v>
      </c>
      <c r="F609" s="5" t="n">
        <v>0</v>
      </c>
      <c r="G609" s="5" t="n">
        <v>0</v>
      </c>
      <c r="H609" s="5" t="n">
        <v>0</v>
      </c>
      <c r="I609" s="5" t="n">
        <v>11.3803868969402</v>
      </c>
      <c r="J609" s="10" t="s">
        <v>4</v>
      </c>
    </row>
    <row r="610" customFormat="false" ht="14.25" hidden="false" customHeight="false" outlineLevel="0" collapsed="false">
      <c r="A610" s="0" t="s">
        <v>100</v>
      </c>
      <c r="B610" s="0" t="s">
        <v>54</v>
      </c>
      <c r="C610" s="0" t="s">
        <v>84</v>
      </c>
      <c r="D610" s="0" t="n">
        <v>2037</v>
      </c>
      <c r="E610" s="5" t="n">
        <v>12.6401997682713</v>
      </c>
      <c r="F610" s="5" t="n">
        <v>0</v>
      </c>
      <c r="G610" s="5" t="n">
        <v>0</v>
      </c>
      <c r="H610" s="5" t="n">
        <v>0</v>
      </c>
      <c r="I610" s="5" t="n">
        <v>12.6401997682713</v>
      </c>
      <c r="J610" s="10" t="s">
        <v>4</v>
      </c>
    </row>
    <row r="611" customFormat="false" ht="14.25" hidden="false" customHeight="false" outlineLevel="0" collapsed="false">
      <c r="A611" s="0" t="s">
        <v>100</v>
      </c>
      <c r="B611" s="0" t="s">
        <v>54</v>
      </c>
      <c r="C611" s="0" t="s">
        <v>84</v>
      </c>
      <c r="D611" s="0" t="n">
        <v>2038</v>
      </c>
      <c r="E611" s="5" t="n">
        <v>13.9439969145661</v>
      </c>
      <c r="F611" s="5" t="n">
        <v>0</v>
      </c>
      <c r="G611" s="5" t="n">
        <v>0</v>
      </c>
      <c r="H611" s="5" t="n">
        <v>0</v>
      </c>
      <c r="I611" s="5" t="n">
        <v>13.9439969145661</v>
      </c>
      <c r="J611" s="10" t="s">
        <v>4</v>
      </c>
    </row>
    <row r="612" customFormat="false" ht="14.25" hidden="false" customHeight="false" outlineLevel="0" collapsed="false">
      <c r="A612" s="0" t="s">
        <v>100</v>
      </c>
      <c r="B612" s="0" t="s">
        <v>54</v>
      </c>
      <c r="C612" s="0" t="s">
        <v>84</v>
      </c>
      <c r="D612" s="0" t="n">
        <v>2039</v>
      </c>
      <c r="E612" s="5" t="n">
        <v>15.3590062955655</v>
      </c>
      <c r="F612" s="5" t="n">
        <v>0</v>
      </c>
      <c r="G612" s="5" t="n">
        <v>0</v>
      </c>
      <c r="H612" s="5" t="n">
        <v>0</v>
      </c>
      <c r="I612" s="5" t="n">
        <v>15.3590062955655</v>
      </c>
      <c r="J612" s="10" t="s">
        <v>4</v>
      </c>
    </row>
    <row r="613" customFormat="false" ht="14.25" hidden="false" customHeight="false" outlineLevel="0" collapsed="false">
      <c r="A613" s="0" t="s">
        <v>100</v>
      </c>
      <c r="B613" s="0" t="s">
        <v>54</v>
      </c>
      <c r="C613" s="0" t="s">
        <v>84</v>
      </c>
      <c r="D613" s="0" t="n">
        <v>2040</v>
      </c>
      <c r="E613" s="5" t="n">
        <v>16.804962508793</v>
      </c>
      <c r="F613" s="5" t="n">
        <v>0</v>
      </c>
      <c r="G613" s="5" t="n">
        <v>0</v>
      </c>
      <c r="H613" s="5" t="n">
        <v>0</v>
      </c>
      <c r="I613" s="5" t="n">
        <v>16.804962508793</v>
      </c>
      <c r="J613" s="10" t="s">
        <v>4</v>
      </c>
    </row>
    <row r="614" customFormat="false" ht="14.25" hidden="false" customHeight="false" outlineLevel="0" collapsed="false">
      <c r="A614" s="0" t="s">
        <v>101</v>
      </c>
      <c r="B614" s="0" t="s">
        <v>53</v>
      </c>
      <c r="C614" s="0" t="s">
        <v>65</v>
      </c>
      <c r="D614" s="0" t="n">
        <v>2024</v>
      </c>
      <c r="E614" s="5" t="n">
        <v>193.704563490641</v>
      </c>
      <c r="F614" s="5" t="n">
        <v>0</v>
      </c>
      <c r="G614" s="5" t="n">
        <v>0</v>
      </c>
      <c r="H614" s="5" t="n">
        <v>0</v>
      </c>
      <c r="I614" s="5" t="n">
        <v>193.704563490641</v>
      </c>
      <c r="J614" s="10" t="s">
        <v>4</v>
      </c>
    </row>
    <row r="615" customFormat="false" ht="14.25" hidden="false" customHeight="false" outlineLevel="0" collapsed="false">
      <c r="A615" s="0" t="s">
        <v>101</v>
      </c>
      <c r="B615" s="0" t="s">
        <v>53</v>
      </c>
      <c r="C615" s="0" t="s">
        <v>65</v>
      </c>
      <c r="D615" s="0" t="n">
        <v>2025</v>
      </c>
      <c r="E615" s="5" t="n">
        <v>194.548153109043</v>
      </c>
      <c r="F615" s="5" t="n">
        <v>0</v>
      </c>
      <c r="G615" s="5" t="n">
        <v>0</v>
      </c>
      <c r="H615" s="5" t="n">
        <v>0</v>
      </c>
      <c r="I615" s="5" t="n">
        <v>194.548153109043</v>
      </c>
      <c r="J615" s="10" t="s">
        <v>4</v>
      </c>
    </row>
    <row r="616" customFormat="false" ht="14.25" hidden="false" customHeight="false" outlineLevel="0" collapsed="false">
      <c r="A616" s="0" t="s">
        <v>101</v>
      </c>
      <c r="B616" s="0" t="s">
        <v>53</v>
      </c>
      <c r="C616" s="0" t="s">
        <v>65</v>
      </c>
      <c r="D616" s="0" t="n">
        <v>2026</v>
      </c>
      <c r="E616" s="5" t="n">
        <v>195.281763155036</v>
      </c>
      <c r="F616" s="5" t="n">
        <v>0</v>
      </c>
      <c r="G616" s="5" t="n">
        <v>0</v>
      </c>
      <c r="H616" s="5" t="n">
        <v>0</v>
      </c>
      <c r="I616" s="5" t="n">
        <v>195.281763155036</v>
      </c>
      <c r="J616" s="10" t="s">
        <v>4</v>
      </c>
    </row>
    <row r="617" customFormat="false" ht="14.25" hidden="false" customHeight="false" outlineLevel="0" collapsed="false">
      <c r="A617" s="0" t="s">
        <v>101</v>
      </c>
      <c r="B617" s="0" t="s">
        <v>53</v>
      </c>
      <c r="C617" s="0" t="s">
        <v>65</v>
      </c>
      <c r="D617" s="0" t="n">
        <v>2027</v>
      </c>
      <c r="E617" s="5" t="n">
        <v>196.071414113354</v>
      </c>
      <c r="F617" s="5" t="n">
        <v>0</v>
      </c>
      <c r="G617" s="5" t="n">
        <v>0</v>
      </c>
      <c r="H617" s="5" t="n">
        <v>0</v>
      </c>
      <c r="I617" s="5" t="n">
        <v>196.071414113354</v>
      </c>
      <c r="J617" s="10" t="s">
        <v>4</v>
      </c>
    </row>
    <row r="618" customFormat="false" ht="14.25" hidden="false" customHeight="false" outlineLevel="0" collapsed="false">
      <c r="A618" s="0" t="s">
        <v>101</v>
      </c>
      <c r="B618" s="0" t="s">
        <v>53</v>
      </c>
      <c r="C618" s="0" t="s">
        <v>65</v>
      </c>
      <c r="D618" s="0" t="n">
        <v>2028</v>
      </c>
      <c r="E618" s="5" t="n">
        <v>197.057291586435</v>
      </c>
      <c r="F618" s="5" t="n">
        <v>0</v>
      </c>
      <c r="G618" s="5" t="n">
        <v>0</v>
      </c>
      <c r="H618" s="5" t="n">
        <v>0</v>
      </c>
      <c r="I618" s="5" t="n">
        <v>197.057291586435</v>
      </c>
      <c r="J618" s="10" t="s">
        <v>4</v>
      </c>
    </row>
    <row r="619" customFormat="false" ht="14.25" hidden="false" customHeight="false" outlineLevel="0" collapsed="false">
      <c r="A619" s="0" t="s">
        <v>101</v>
      </c>
      <c r="B619" s="0" t="s">
        <v>53</v>
      </c>
      <c r="C619" s="0" t="s">
        <v>65</v>
      </c>
      <c r="D619" s="0" t="n">
        <v>2029</v>
      </c>
      <c r="E619" s="5" t="n">
        <v>198.185298746996</v>
      </c>
      <c r="F619" s="5" t="n">
        <v>0</v>
      </c>
      <c r="G619" s="5" t="n">
        <v>0</v>
      </c>
      <c r="H619" s="5" t="n">
        <v>0</v>
      </c>
      <c r="I619" s="5" t="n">
        <v>198.185298746996</v>
      </c>
      <c r="J619" s="10" t="s">
        <v>4</v>
      </c>
    </row>
    <row r="620" customFormat="false" ht="14.25" hidden="false" customHeight="false" outlineLevel="0" collapsed="false">
      <c r="A620" s="0" t="s">
        <v>101</v>
      </c>
      <c r="B620" s="0" t="s">
        <v>53</v>
      </c>
      <c r="C620" s="0" t="s">
        <v>65</v>
      </c>
      <c r="D620" s="0" t="n">
        <v>2030</v>
      </c>
      <c r="E620" s="5" t="n">
        <v>199.40462207456</v>
      </c>
      <c r="F620" s="5" t="n">
        <v>0</v>
      </c>
      <c r="G620" s="5" t="n">
        <v>0</v>
      </c>
      <c r="H620" s="5" t="n">
        <v>0</v>
      </c>
      <c r="I620" s="5" t="n">
        <v>199.40462207456</v>
      </c>
      <c r="J620" s="10" t="s">
        <v>4</v>
      </c>
    </row>
    <row r="621" customFormat="false" ht="14.25" hidden="false" customHeight="false" outlineLevel="0" collapsed="false">
      <c r="A621" s="0" t="s">
        <v>101</v>
      </c>
      <c r="B621" s="0" t="s">
        <v>53</v>
      </c>
      <c r="C621" s="0" t="s">
        <v>65</v>
      </c>
      <c r="D621" s="0" t="n">
        <v>2031</v>
      </c>
      <c r="E621" s="5" t="n">
        <v>200.633471209404</v>
      </c>
      <c r="F621" s="5" t="n">
        <v>0</v>
      </c>
      <c r="G621" s="5" t="n">
        <v>0</v>
      </c>
      <c r="H621" s="5" t="n">
        <v>0</v>
      </c>
      <c r="I621" s="5" t="n">
        <v>200.633471209404</v>
      </c>
      <c r="J621" s="10" t="s">
        <v>4</v>
      </c>
    </row>
    <row r="622" customFormat="false" ht="14.25" hidden="false" customHeight="false" outlineLevel="0" collapsed="false">
      <c r="A622" s="0" t="s">
        <v>101</v>
      </c>
      <c r="B622" s="0" t="s">
        <v>53</v>
      </c>
      <c r="C622" s="0" t="s">
        <v>65</v>
      </c>
      <c r="D622" s="0" t="n">
        <v>2032</v>
      </c>
      <c r="E622" s="5" t="n">
        <v>201.876614311982</v>
      </c>
      <c r="F622" s="5" t="n">
        <v>0</v>
      </c>
      <c r="G622" s="5" t="n">
        <v>0</v>
      </c>
      <c r="H622" s="5" t="n">
        <v>0</v>
      </c>
      <c r="I622" s="5" t="n">
        <v>201.876614311982</v>
      </c>
      <c r="J622" s="10" t="s">
        <v>4</v>
      </c>
    </row>
    <row r="623" customFormat="false" ht="14.25" hidden="false" customHeight="false" outlineLevel="0" collapsed="false">
      <c r="A623" s="0" t="s">
        <v>101</v>
      </c>
      <c r="B623" s="0" t="s">
        <v>53</v>
      </c>
      <c r="C623" s="0" t="s">
        <v>65</v>
      </c>
      <c r="D623" s="0" t="n">
        <v>2033</v>
      </c>
      <c r="E623" s="5" t="n">
        <v>203.140767404959</v>
      </c>
      <c r="F623" s="5" t="n">
        <v>0</v>
      </c>
      <c r="G623" s="5" t="n">
        <v>0</v>
      </c>
      <c r="H623" s="5" t="n">
        <v>0</v>
      </c>
      <c r="I623" s="5" t="n">
        <v>203.140767404959</v>
      </c>
      <c r="J623" s="10" t="s">
        <v>4</v>
      </c>
    </row>
    <row r="624" customFormat="false" ht="14.25" hidden="false" customHeight="false" outlineLevel="0" collapsed="false">
      <c r="A624" s="0" t="s">
        <v>101</v>
      </c>
      <c r="B624" s="0" t="s">
        <v>53</v>
      </c>
      <c r="C624" s="0" t="s">
        <v>65</v>
      </c>
      <c r="D624" s="0" t="n">
        <v>2034</v>
      </c>
      <c r="E624" s="5" t="n">
        <v>204.462735573681</v>
      </c>
      <c r="F624" s="5" t="n">
        <v>0</v>
      </c>
      <c r="G624" s="5" t="n">
        <v>0</v>
      </c>
      <c r="H624" s="5" t="n">
        <v>0</v>
      </c>
      <c r="I624" s="5" t="n">
        <v>204.462735573681</v>
      </c>
      <c r="J624" s="10" t="s">
        <v>4</v>
      </c>
    </row>
    <row r="625" customFormat="false" ht="14.25" hidden="false" customHeight="false" outlineLevel="0" collapsed="false">
      <c r="A625" s="0" t="s">
        <v>101</v>
      </c>
      <c r="B625" s="0" t="s">
        <v>53</v>
      </c>
      <c r="C625" s="0" t="s">
        <v>65</v>
      </c>
      <c r="D625" s="0" t="n">
        <v>2035</v>
      </c>
      <c r="E625" s="5" t="n">
        <v>205.747357487831</v>
      </c>
      <c r="F625" s="5" t="n">
        <v>0</v>
      </c>
      <c r="G625" s="5" t="n">
        <v>0</v>
      </c>
      <c r="H625" s="5" t="n">
        <v>0</v>
      </c>
      <c r="I625" s="5" t="n">
        <v>205.747357487831</v>
      </c>
      <c r="J625" s="10" t="s">
        <v>4</v>
      </c>
    </row>
    <row r="626" customFormat="false" ht="14.25" hidden="false" customHeight="false" outlineLevel="0" collapsed="false">
      <c r="A626" s="0" t="s">
        <v>101</v>
      </c>
      <c r="B626" s="0" t="s">
        <v>53</v>
      </c>
      <c r="C626" s="0" t="s">
        <v>65</v>
      </c>
      <c r="D626" s="0" t="n">
        <v>2036</v>
      </c>
      <c r="E626" s="5" t="n">
        <v>207.043063539064</v>
      </c>
      <c r="F626" s="5" t="n">
        <v>0</v>
      </c>
      <c r="G626" s="5" t="n">
        <v>0</v>
      </c>
      <c r="H626" s="5" t="n">
        <v>0</v>
      </c>
      <c r="I626" s="5" t="n">
        <v>207.043063539064</v>
      </c>
      <c r="J626" s="10" t="s">
        <v>4</v>
      </c>
    </row>
    <row r="627" customFormat="false" ht="14.25" hidden="false" customHeight="false" outlineLevel="0" collapsed="false">
      <c r="A627" s="0" t="s">
        <v>101</v>
      </c>
      <c r="B627" s="0" t="s">
        <v>53</v>
      </c>
      <c r="C627" s="0" t="s">
        <v>65</v>
      </c>
      <c r="D627" s="0" t="n">
        <v>2037</v>
      </c>
      <c r="E627" s="5" t="n">
        <v>208.122570280159</v>
      </c>
      <c r="F627" s="5" t="n">
        <v>0</v>
      </c>
      <c r="G627" s="5" t="n">
        <v>0</v>
      </c>
      <c r="H627" s="5" t="n">
        <v>0</v>
      </c>
      <c r="I627" s="5" t="n">
        <v>208.122570280159</v>
      </c>
      <c r="J627" s="10" t="s">
        <v>4</v>
      </c>
    </row>
    <row r="628" customFormat="false" ht="14.25" hidden="false" customHeight="false" outlineLevel="0" collapsed="false">
      <c r="A628" s="0" t="s">
        <v>101</v>
      </c>
      <c r="B628" s="0" t="s">
        <v>53</v>
      </c>
      <c r="C628" s="0" t="s">
        <v>65</v>
      </c>
      <c r="D628" s="0" t="n">
        <v>2038</v>
      </c>
      <c r="E628" s="5" t="n">
        <v>209.278087544973</v>
      </c>
      <c r="F628" s="5" t="n">
        <v>0</v>
      </c>
      <c r="G628" s="5" t="n">
        <v>0</v>
      </c>
      <c r="H628" s="5" t="n">
        <v>0</v>
      </c>
      <c r="I628" s="5" t="n">
        <v>209.278087544973</v>
      </c>
      <c r="J628" s="10" t="s">
        <v>4</v>
      </c>
    </row>
    <row r="629" customFormat="false" ht="14.25" hidden="false" customHeight="false" outlineLevel="0" collapsed="false">
      <c r="A629" s="0" t="s">
        <v>101</v>
      </c>
      <c r="B629" s="0" t="s">
        <v>53</v>
      </c>
      <c r="C629" s="0" t="s">
        <v>65</v>
      </c>
      <c r="D629" s="0" t="n">
        <v>2039</v>
      </c>
      <c r="E629" s="5" t="n">
        <v>210.470455597437</v>
      </c>
      <c r="F629" s="5" t="n">
        <v>0</v>
      </c>
      <c r="G629" s="5" t="n">
        <v>0</v>
      </c>
      <c r="H629" s="5" t="n">
        <v>0</v>
      </c>
      <c r="I629" s="5" t="n">
        <v>210.470455597437</v>
      </c>
      <c r="J629" s="10" t="s">
        <v>4</v>
      </c>
    </row>
    <row r="630" customFormat="false" ht="14.25" hidden="false" customHeight="false" outlineLevel="0" collapsed="false">
      <c r="A630" s="0" t="s">
        <v>101</v>
      </c>
      <c r="B630" s="0" t="s">
        <v>53</v>
      </c>
      <c r="C630" s="0" t="s">
        <v>65</v>
      </c>
      <c r="D630" s="0" t="n">
        <v>2040</v>
      </c>
      <c r="E630" s="5" t="n">
        <v>211.656423003238</v>
      </c>
      <c r="F630" s="5" t="n">
        <v>0</v>
      </c>
      <c r="G630" s="5" t="n">
        <v>0</v>
      </c>
      <c r="H630" s="5" t="n">
        <v>0</v>
      </c>
      <c r="I630" s="5" t="n">
        <v>211.656423003238</v>
      </c>
      <c r="J630" s="10" t="s">
        <v>4</v>
      </c>
    </row>
    <row r="631" customFormat="false" ht="14.25" hidden="false" customHeight="false" outlineLevel="0" collapsed="false">
      <c r="A631" s="0" t="s">
        <v>101</v>
      </c>
      <c r="B631" s="0" t="s">
        <v>53</v>
      </c>
      <c r="C631" s="0" t="s">
        <v>75</v>
      </c>
      <c r="D631" s="0" t="n">
        <v>2024</v>
      </c>
      <c r="E631" s="5" t="n">
        <v>12.95385</v>
      </c>
      <c r="F631" s="5" t="n">
        <v>0</v>
      </c>
      <c r="G631" s="5" t="n">
        <v>0</v>
      </c>
      <c r="H631" s="5" t="n">
        <v>0</v>
      </c>
      <c r="I631" s="5" t="n">
        <v>12.95385</v>
      </c>
      <c r="J631" s="10" t="s">
        <v>4</v>
      </c>
    </row>
    <row r="632" customFormat="false" ht="14.25" hidden="false" customHeight="false" outlineLevel="0" collapsed="false">
      <c r="A632" s="0" t="s">
        <v>101</v>
      </c>
      <c r="B632" s="0" t="s">
        <v>53</v>
      </c>
      <c r="C632" s="0" t="s">
        <v>75</v>
      </c>
      <c r="D632" s="0" t="n">
        <v>2025</v>
      </c>
      <c r="E632" s="5" t="n">
        <v>14.0465082475666</v>
      </c>
      <c r="F632" s="5" t="n">
        <v>0</v>
      </c>
      <c r="G632" s="5" t="n">
        <v>0</v>
      </c>
      <c r="H632" s="5" t="n">
        <v>0</v>
      </c>
      <c r="I632" s="5" t="n">
        <v>14.0465082475666</v>
      </c>
      <c r="J632" s="10" t="s">
        <v>4</v>
      </c>
    </row>
    <row r="633" customFormat="false" ht="14.25" hidden="false" customHeight="false" outlineLevel="0" collapsed="false">
      <c r="A633" s="0" t="s">
        <v>101</v>
      </c>
      <c r="B633" s="0" t="s">
        <v>53</v>
      </c>
      <c r="C633" s="0" t="s">
        <v>75</v>
      </c>
      <c r="D633" s="0" t="n">
        <v>2026</v>
      </c>
      <c r="E633" s="5" t="n">
        <v>15.6110816994599</v>
      </c>
      <c r="F633" s="5" t="n">
        <v>0</v>
      </c>
      <c r="G633" s="5" t="n">
        <v>0</v>
      </c>
      <c r="H633" s="5" t="n">
        <v>0</v>
      </c>
      <c r="I633" s="5" t="n">
        <v>15.6110816994599</v>
      </c>
      <c r="J633" s="10" t="s">
        <v>4</v>
      </c>
    </row>
    <row r="634" customFormat="false" ht="14.25" hidden="false" customHeight="false" outlineLevel="0" collapsed="false">
      <c r="A634" s="0" t="s">
        <v>101</v>
      </c>
      <c r="B634" s="0" t="s">
        <v>53</v>
      </c>
      <c r="C634" s="0" t="s">
        <v>75</v>
      </c>
      <c r="D634" s="0" t="n">
        <v>2027</v>
      </c>
      <c r="E634" s="5" t="n">
        <v>17.3877852471568</v>
      </c>
      <c r="F634" s="5" t="n">
        <v>0</v>
      </c>
      <c r="G634" s="5" t="n">
        <v>0</v>
      </c>
      <c r="H634" s="5" t="n">
        <v>0</v>
      </c>
      <c r="I634" s="5" t="n">
        <v>17.3877852471568</v>
      </c>
      <c r="J634" s="10" t="s">
        <v>4</v>
      </c>
    </row>
    <row r="635" customFormat="false" ht="14.25" hidden="false" customHeight="false" outlineLevel="0" collapsed="false">
      <c r="A635" s="0" t="s">
        <v>101</v>
      </c>
      <c r="B635" s="0" t="s">
        <v>53</v>
      </c>
      <c r="C635" s="0" t="s">
        <v>75</v>
      </c>
      <c r="D635" s="0" t="n">
        <v>2028</v>
      </c>
      <c r="E635" s="5" t="n">
        <v>19.0354907610844</v>
      </c>
      <c r="F635" s="5" t="n">
        <v>0</v>
      </c>
      <c r="G635" s="5" t="n">
        <v>0</v>
      </c>
      <c r="H635" s="5" t="n">
        <v>0</v>
      </c>
      <c r="I635" s="5" t="n">
        <v>19.0354907610844</v>
      </c>
      <c r="J635" s="10" t="s">
        <v>4</v>
      </c>
    </row>
    <row r="636" customFormat="false" ht="14.25" hidden="false" customHeight="false" outlineLevel="0" collapsed="false">
      <c r="A636" s="0" t="s">
        <v>101</v>
      </c>
      <c r="B636" s="0" t="s">
        <v>53</v>
      </c>
      <c r="C636" s="0" t="s">
        <v>75</v>
      </c>
      <c r="D636" s="0" t="n">
        <v>2029</v>
      </c>
      <c r="E636" s="5" t="n">
        <v>20.9430515714221</v>
      </c>
      <c r="F636" s="5" t="n">
        <v>0</v>
      </c>
      <c r="G636" s="5" t="n">
        <v>0</v>
      </c>
      <c r="H636" s="5" t="n">
        <v>0</v>
      </c>
      <c r="I636" s="5" t="n">
        <v>20.9430515714221</v>
      </c>
      <c r="J636" s="10" t="s">
        <v>4</v>
      </c>
    </row>
    <row r="637" customFormat="false" ht="14.25" hidden="false" customHeight="false" outlineLevel="0" collapsed="false">
      <c r="A637" s="0" t="s">
        <v>101</v>
      </c>
      <c r="B637" s="0" t="s">
        <v>53</v>
      </c>
      <c r="C637" s="0" t="s">
        <v>75</v>
      </c>
      <c r="D637" s="0" t="n">
        <v>2030</v>
      </c>
      <c r="E637" s="5" t="n">
        <v>23.036860616542</v>
      </c>
      <c r="F637" s="5" t="n">
        <v>0</v>
      </c>
      <c r="G637" s="5" t="n">
        <v>0</v>
      </c>
      <c r="H637" s="5" t="n">
        <v>0</v>
      </c>
      <c r="I637" s="5" t="n">
        <v>23.036860616542</v>
      </c>
      <c r="J637" s="10" t="s">
        <v>4</v>
      </c>
    </row>
    <row r="638" customFormat="false" ht="14.25" hidden="false" customHeight="false" outlineLevel="0" collapsed="false">
      <c r="A638" s="0" t="s">
        <v>101</v>
      </c>
      <c r="B638" s="0" t="s">
        <v>53</v>
      </c>
      <c r="C638" s="0" t="s">
        <v>75</v>
      </c>
      <c r="D638" s="0" t="n">
        <v>2031</v>
      </c>
      <c r="E638" s="5" t="n">
        <v>25.1318474998099</v>
      </c>
      <c r="F638" s="5" t="n">
        <v>0</v>
      </c>
      <c r="G638" s="5" t="n">
        <v>0</v>
      </c>
      <c r="H638" s="5" t="n">
        <v>0</v>
      </c>
      <c r="I638" s="5" t="n">
        <v>25.1318474998099</v>
      </c>
      <c r="J638" s="10" t="s">
        <v>4</v>
      </c>
    </row>
    <row r="639" customFormat="false" ht="14.25" hidden="false" customHeight="false" outlineLevel="0" collapsed="false">
      <c r="A639" s="0" t="s">
        <v>101</v>
      </c>
      <c r="B639" s="0" t="s">
        <v>53</v>
      </c>
      <c r="C639" s="0" t="s">
        <v>75</v>
      </c>
      <c r="D639" s="0" t="n">
        <v>2032</v>
      </c>
      <c r="E639" s="5" t="n">
        <v>28.1093850187624</v>
      </c>
      <c r="F639" s="5" t="n">
        <v>0</v>
      </c>
      <c r="G639" s="5" t="n">
        <v>0</v>
      </c>
      <c r="H639" s="5" t="n">
        <v>0</v>
      </c>
      <c r="I639" s="5" t="n">
        <v>28.1093850187624</v>
      </c>
      <c r="J639" s="10" t="s">
        <v>4</v>
      </c>
    </row>
    <row r="640" customFormat="false" ht="14.25" hidden="false" customHeight="false" outlineLevel="0" collapsed="false">
      <c r="A640" s="0" t="s">
        <v>101</v>
      </c>
      <c r="B640" s="0" t="s">
        <v>53</v>
      </c>
      <c r="C640" s="0" t="s">
        <v>75</v>
      </c>
      <c r="D640" s="0" t="n">
        <v>2033</v>
      </c>
      <c r="E640" s="5" t="n">
        <v>31.0758621177425</v>
      </c>
      <c r="F640" s="5" t="n">
        <v>0</v>
      </c>
      <c r="G640" s="5" t="n">
        <v>0</v>
      </c>
      <c r="H640" s="5" t="n">
        <v>0</v>
      </c>
      <c r="I640" s="5" t="n">
        <v>31.0758621177425</v>
      </c>
      <c r="J640" s="10" t="s">
        <v>4</v>
      </c>
    </row>
    <row r="641" customFormat="false" ht="14.25" hidden="false" customHeight="false" outlineLevel="0" collapsed="false">
      <c r="A641" s="0" t="s">
        <v>101</v>
      </c>
      <c r="B641" s="0" t="s">
        <v>53</v>
      </c>
      <c r="C641" s="0" t="s">
        <v>75</v>
      </c>
      <c r="D641" s="0" t="n">
        <v>2034</v>
      </c>
      <c r="E641" s="5" t="n">
        <v>33.9531761912242</v>
      </c>
      <c r="F641" s="5" t="n">
        <v>0</v>
      </c>
      <c r="G641" s="5" t="n">
        <v>0</v>
      </c>
      <c r="H641" s="5" t="n">
        <v>0</v>
      </c>
      <c r="I641" s="5" t="n">
        <v>33.9531761912242</v>
      </c>
      <c r="J641" s="10" t="s">
        <v>4</v>
      </c>
    </row>
    <row r="642" customFormat="false" ht="14.25" hidden="false" customHeight="false" outlineLevel="0" collapsed="false">
      <c r="A642" s="0" t="s">
        <v>101</v>
      </c>
      <c r="B642" s="0" t="s">
        <v>53</v>
      </c>
      <c r="C642" s="0" t="s">
        <v>75</v>
      </c>
      <c r="D642" s="0" t="n">
        <v>2035</v>
      </c>
      <c r="E642" s="5" t="n">
        <v>36.6574334976013</v>
      </c>
      <c r="F642" s="5" t="n">
        <v>0</v>
      </c>
      <c r="G642" s="5" t="n">
        <v>0</v>
      </c>
      <c r="H642" s="5" t="n">
        <v>0</v>
      </c>
      <c r="I642" s="5" t="n">
        <v>36.6574334976013</v>
      </c>
      <c r="J642" s="10" t="s">
        <v>4</v>
      </c>
    </row>
    <row r="643" customFormat="false" ht="14.25" hidden="false" customHeight="false" outlineLevel="0" collapsed="false">
      <c r="A643" s="0" t="s">
        <v>101</v>
      </c>
      <c r="B643" s="0" t="s">
        <v>53</v>
      </c>
      <c r="C643" s="0" t="s">
        <v>75</v>
      </c>
      <c r="D643" s="0" t="n">
        <v>2036</v>
      </c>
      <c r="E643" s="5" t="n">
        <v>39.1026065033363</v>
      </c>
      <c r="F643" s="5" t="n">
        <v>0</v>
      </c>
      <c r="G643" s="5" t="n">
        <v>0</v>
      </c>
      <c r="H643" s="5" t="n">
        <v>0</v>
      </c>
      <c r="I643" s="5" t="n">
        <v>39.1026065033363</v>
      </c>
      <c r="J643" s="10" t="s">
        <v>4</v>
      </c>
    </row>
    <row r="644" customFormat="false" ht="14.25" hidden="false" customHeight="false" outlineLevel="0" collapsed="false">
      <c r="A644" s="0" t="s">
        <v>101</v>
      </c>
      <c r="B644" s="0" t="s">
        <v>53</v>
      </c>
      <c r="C644" s="0" t="s">
        <v>75</v>
      </c>
      <c r="D644" s="0" t="n">
        <v>2037</v>
      </c>
      <c r="E644" s="5" t="n">
        <v>41.2047626289556</v>
      </c>
      <c r="F644" s="5" t="n">
        <v>0</v>
      </c>
      <c r="G644" s="5" t="n">
        <v>0</v>
      </c>
      <c r="H644" s="5" t="n">
        <v>0</v>
      </c>
      <c r="I644" s="5" t="n">
        <v>41.2047626289556</v>
      </c>
      <c r="J644" s="10" t="s">
        <v>4</v>
      </c>
    </row>
    <row r="645" customFormat="false" ht="14.25" hidden="false" customHeight="false" outlineLevel="0" collapsed="false">
      <c r="A645" s="0" t="s">
        <v>101</v>
      </c>
      <c r="B645" s="0" t="s">
        <v>53</v>
      </c>
      <c r="C645" s="0" t="s">
        <v>75</v>
      </c>
      <c r="D645" s="0" t="n">
        <v>2038</v>
      </c>
      <c r="E645" s="5" t="n">
        <v>42.8866036902608</v>
      </c>
      <c r="F645" s="5" t="n">
        <v>0</v>
      </c>
      <c r="G645" s="5" t="n">
        <v>0</v>
      </c>
      <c r="H645" s="5" t="n">
        <v>0</v>
      </c>
      <c r="I645" s="5" t="n">
        <v>42.8866036902608</v>
      </c>
      <c r="J645" s="10" t="s">
        <v>4</v>
      </c>
    </row>
    <row r="646" customFormat="false" ht="14.25" hidden="false" customHeight="false" outlineLevel="0" collapsed="false">
      <c r="A646" s="0" t="s">
        <v>101</v>
      </c>
      <c r="B646" s="0" t="s">
        <v>53</v>
      </c>
      <c r="C646" s="0" t="s">
        <v>75</v>
      </c>
      <c r="D646" s="0" t="n">
        <v>2039</v>
      </c>
      <c r="E646" s="5" t="n">
        <v>44.081996290454</v>
      </c>
      <c r="F646" s="5" t="n">
        <v>0</v>
      </c>
      <c r="G646" s="5" t="n">
        <v>0</v>
      </c>
      <c r="H646" s="5" t="n">
        <v>0</v>
      </c>
      <c r="I646" s="5" t="n">
        <v>44.081996290454</v>
      </c>
      <c r="J646" s="10" t="s">
        <v>4</v>
      </c>
    </row>
    <row r="647" customFormat="false" ht="14.25" hidden="false" customHeight="false" outlineLevel="0" collapsed="false">
      <c r="A647" s="0" t="s">
        <v>101</v>
      </c>
      <c r="B647" s="0" t="s">
        <v>53</v>
      </c>
      <c r="C647" s="0" t="s">
        <v>75</v>
      </c>
      <c r="D647" s="0" t="n">
        <v>2040</v>
      </c>
      <c r="E647" s="5" t="n">
        <v>44.7401404950705</v>
      </c>
      <c r="F647" s="5" t="n">
        <v>0</v>
      </c>
      <c r="G647" s="5" t="n">
        <v>0</v>
      </c>
      <c r="H647" s="5" t="n">
        <v>0</v>
      </c>
      <c r="I647" s="5" t="n">
        <v>44.7401404950705</v>
      </c>
      <c r="J647" s="10" t="s">
        <v>4</v>
      </c>
    </row>
    <row r="648" customFormat="false" ht="14.25" hidden="false" customHeight="false" outlineLevel="0" collapsed="false">
      <c r="A648" s="0" t="s">
        <v>101</v>
      </c>
      <c r="B648" s="0" t="s">
        <v>53</v>
      </c>
      <c r="C648" s="0" t="s">
        <v>76</v>
      </c>
      <c r="D648" s="0" t="n">
        <v>2024</v>
      </c>
      <c r="E648" s="5" t="n">
        <v>0.055</v>
      </c>
      <c r="F648" s="5" t="n">
        <v>0</v>
      </c>
      <c r="G648" s="5" t="n">
        <v>0</v>
      </c>
      <c r="H648" s="5" t="n">
        <v>0</v>
      </c>
      <c r="I648" s="5" t="n">
        <v>0.055</v>
      </c>
      <c r="J648" s="10" t="s">
        <v>4</v>
      </c>
    </row>
    <row r="649" customFormat="false" ht="14.25" hidden="false" customHeight="false" outlineLevel="0" collapsed="false">
      <c r="A649" s="0" t="s">
        <v>101</v>
      </c>
      <c r="B649" s="0" t="s">
        <v>53</v>
      </c>
      <c r="C649" s="0" t="s">
        <v>76</v>
      </c>
      <c r="D649" s="0" t="n">
        <v>2025</v>
      </c>
      <c r="E649" s="5" t="n">
        <v>0.07</v>
      </c>
      <c r="F649" s="5" t="n">
        <v>0</v>
      </c>
      <c r="G649" s="5" t="n">
        <v>0</v>
      </c>
      <c r="H649" s="5" t="n">
        <v>0</v>
      </c>
      <c r="I649" s="5" t="n">
        <v>0.07</v>
      </c>
      <c r="J649" s="10" t="s">
        <v>4</v>
      </c>
    </row>
    <row r="650" customFormat="false" ht="14.25" hidden="false" customHeight="false" outlineLevel="0" collapsed="false">
      <c r="A650" s="0" t="s">
        <v>101</v>
      </c>
      <c r="B650" s="0" t="s">
        <v>53</v>
      </c>
      <c r="C650" s="0" t="s">
        <v>76</v>
      </c>
      <c r="D650" s="0" t="n">
        <v>2026</v>
      </c>
      <c r="E650" s="5" t="n">
        <v>0.619204</v>
      </c>
      <c r="F650" s="5" t="n">
        <v>0</v>
      </c>
      <c r="G650" s="5" t="n">
        <v>0</v>
      </c>
      <c r="H650" s="5" t="n">
        <v>0</v>
      </c>
      <c r="I650" s="5" t="n">
        <v>0.619204</v>
      </c>
      <c r="J650" s="10" t="s">
        <v>4</v>
      </c>
    </row>
    <row r="651" customFormat="false" ht="14.25" hidden="false" customHeight="false" outlineLevel="0" collapsed="false">
      <c r="A651" s="0" t="s">
        <v>101</v>
      </c>
      <c r="B651" s="0" t="s">
        <v>53</v>
      </c>
      <c r="C651" s="0" t="s">
        <v>76</v>
      </c>
      <c r="D651" s="0" t="n">
        <v>2027</v>
      </c>
      <c r="E651" s="5" t="n">
        <v>1.168409</v>
      </c>
      <c r="F651" s="5" t="n">
        <v>0</v>
      </c>
      <c r="G651" s="5" t="n">
        <v>0</v>
      </c>
      <c r="H651" s="5" t="n">
        <v>0</v>
      </c>
      <c r="I651" s="5" t="n">
        <v>1.168409</v>
      </c>
      <c r="J651" s="10" t="s">
        <v>4</v>
      </c>
    </row>
    <row r="652" customFormat="false" ht="14.25" hidden="false" customHeight="false" outlineLevel="0" collapsed="false">
      <c r="A652" s="0" t="s">
        <v>101</v>
      </c>
      <c r="B652" s="0" t="s">
        <v>53</v>
      </c>
      <c r="C652" s="0" t="s">
        <v>76</v>
      </c>
      <c r="D652" s="0" t="n">
        <v>2028</v>
      </c>
      <c r="E652" s="5" t="n">
        <v>1.749197</v>
      </c>
      <c r="F652" s="5" t="n">
        <v>0</v>
      </c>
      <c r="G652" s="5" t="n">
        <v>0</v>
      </c>
      <c r="H652" s="5" t="n">
        <v>0</v>
      </c>
      <c r="I652" s="5" t="n">
        <v>1.749197</v>
      </c>
      <c r="J652" s="10" t="s">
        <v>4</v>
      </c>
    </row>
    <row r="653" customFormat="false" ht="14.25" hidden="false" customHeight="false" outlineLevel="0" collapsed="false">
      <c r="A653" s="0" t="s">
        <v>101</v>
      </c>
      <c r="B653" s="0" t="s">
        <v>53</v>
      </c>
      <c r="C653" s="0" t="s">
        <v>76</v>
      </c>
      <c r="D653" s="0" t="n">
        <v>2029</v>
      </c>
      <c r="E653" s="5" t="n">
        <v>2.528136</v>
      </c>
      <c r="F653" s="5" t="n">
        <v>0</v>
      </c>
      <c r="G653" s="5" t="n">
        <v>0</v>
      </c>
      <c r="H653" s="5" t="n">
        <v>0</v>
      </c>
      <c r="I653" s="5" t="n">
        <v>2.528136</v>
      </c>
      <c r="J653" s="10" t="s">
        <v>4</v>
      </c>
    </row>
    <row r="654" customFormat="false" ht="14.25" hidden="false" customHeight="false" outlineLevel="0" collapsed="false">
      <c r="A654" s="0" t="s">
        <v>101</v>
      </c>
      <c r="B654" s="0" t="s">
        <v>53</v>
      </c>
      <c r="C654" s="0" t="s">
        <v>76</v>
      </c>
      <c r="D654" s="0" t="n">
        <v>2030</v>
      </c>
      <c r="E654" s="5" t="n">
        <v>2.66742</v>
      </c>
      <c r="F654" s="5" t="n">
        <v>0</v>
      </c>
      <c r="G654" s="5" t="n">
        <v>0</v>
      </c>
      <c r="H654" s="5" t="n">
        <v>0</v>
      </c>
      <c r="I654" s="5" t="n">
        <v>2.66742</v>
      </c>
      <c r="J654" s="10" t="s">
        <v>4</v>
      </c>
    </row>
    <row r="655" customFormat="false" ht="14.25" hidden="false" customHeight="false" outlineLevel="0" collapsed="false">
      <c r="A655" s="0" t="s">
        <v>101</v>
      </c>
      <c r="B655" s="0" t="s">
        <v>53</v>
      </c>
      <c r="C655" s="0" t="s">
        <v>76</v>
      </c>
      <c r="D655" s="0" t="n">
        <v>2031</v>
      </c>
      <c r="E655" s="5" t="n">
        <v>3.145716</v>
      </c>
      <c r="F655" s="5" t="n">
        <v>0</v>
      </c>
      <c r="G655" s="5" t="n">
        <v>0</v>
      </c>
      <c r="H655" s="5" t="n">
        <v>0</v>
      </c>
      <c r="I655" s="5" t="n">
        <v>3.145716</v>
      </c>
      <c r="J655" s="10" t="s">
        <v>4</v>
      </c>
    </row>
    <row r="656" customFormat="false" ht="14.25" hidden="false" customHeight="false" outlineLevel="0" collapsed="false">
      <c r="A656" s="0" t="s">
        <v>101</v>
      </c>
      <c r="B656" s="0" t="s">
        <v>53</v>
      </c>
      <c r="C656" s="0" t="s">
        <v>76</v>
      </c>
      <c r="D656" s="0" t="n">
        <v>2032</v>
      </c>
      <c r="E656" s="5" t="n">
        <v>3.670002</v>
      </c>
      <c r="F656" s="5" t="n">
        <v>0</v>
      </c>
      <c r="G656" s="5" t="n">
        <v>0</v>
      </c>
      <c r="H656" s="5" t="n">
        <v>0</v>
      </c>
      <c r="I656" s="5" t="n">
        <v>3.670002</v>
      </c>
      <c r="J656" s="10" t="s">
        <v>4</v>
      </c>
    </row>
    <row r="657" customFormat="false" ht="14.25" hidden="false" customHeight="false" outlineLevel="0" collapsed="false">
      <c r="A657" s="0" t="s">
        <v>101</v>
      </c>
      <c r="B657" s="0" t="s">
        <v>53</v>
      </c>
      <c r="C657" s="0" t="s">
        <v>76</v>
      </c>
      <c r="D657" s="0" t="n">
        <v>2033</v>
      </c>
      <c r="E657" s="5" t="n">
        <v>4.267872</v>
      </c>
      <c r="F657" s="5" t="n">
        <v>0</v>
      </c>
      <c r="G657" s="5" t="n">
        <v>0</v>
      </c>
      <c r="H657" s="5" t="n">
        <v>0</v>
      </c>
      <c r="I657" s="5" t="n">
        <v>4.267872</v>
      </c>
      <c r="J657" s="10" t="s">
        <v>4</v>
      </c>
    </row>
    <row r="658" customFormat="false" ht="14.25" hidden="false" customHeight="false" outlineLevel="0" collapsed="false">
      <c r="A658" s="0" t="s">
        <v>101</v>
      </c>
      <c r="B658" s="0" t="s">
        <v>53</v>
      </c>
      <c r="C658" s="0" t="s">
        <v>76</v>
      </c>
      <c r="D658" s="0" t="n">
        <v>2034</v>
      </c>
      <c r="E658" s="5" t="n">
        <v>4.884138</v>
      </c>
      <c r="F658" s="5" t="n">
        <v>0</v>
      </c>
      <c r="G658" s="5" t="n">
        <v>0</v>
      </c>
      <c r="H658" s="5" t="n">
        <v>0</v>
      </c>
      <c r="I658" s="5" t="n">
        <v>4.884138</v>
      </c>
      <c r="J658" s="10" t="s">
        <v>4</v>
      </c>
    </row>
    <row r="659" customFormat="false" ht="14.25" hidden="false" customHeight="false" outlineLevel="0" collapsed="false">
      <c r="A659" s="0" t="s">
        <v>101</v>
      </c>
      <c r="B659" s="0" t="s">
        <v>53</v>
      </c>
      <c r="C659" s="0" t="s">
        <v>76</v>
      </c>
      <c r="D659" s="0" t="n">
        <v>2035</v>
      </c>
      <c r="E659" s="5" t="n">
        <v>5.5188</v>
      </c>
      <c r="F659" s="5" t="n">
        <v>0</v>
      </c>
      <c r="G659" s="5" t="n">
        <v>0</v>
      </c>
      <c r="H659" s="5" t="n">
        <v>0</v>
      </c>
      <c r="I659" s="5" t="n">
        <v>5.5188</v>
      </c>
      <c r="J659" s="10" t="s">
        <v>4</v>
      </c>
    </row>
    <row r="660" customFormat="false" ht="14.25" hidden="false" customHeight="false" outlineLevel="0" collapsed="false">
      <c r="A660" s="0" t="s">
        <v>101</v>
      </c>
      <c r="B660" s="0" t="s">
        <v>53</v>
      </c>
      <c r="C660" s="0" t="s">
        <v>76</v>
      </c>
      <c r="D660" s="0" t="n">
        <v>2036</v>
      </c>
      <c r="E660" s="5" t="n">
        <v>6.171858</v>
      </c>
      <c r="F660" s="5" t="n">
        <v>0</v>
      </c>
      <c r="G660" s="5" t="n">
        <v>0</v>
      </c>
      <c r="H660" s="5" t="n">
        <v>0</v>
      </c>
      <c r="I660" s="5" t="n">
        <v>6.171858</v>
      </c>
      <c r="J660" s="10" t="s">
        <v>4</v>
      </c>
    </row>
    <row r="661" customFormat="false" ht="14.25" hidden="false" customHeight="false" outlineLevel="0" collapsed="false">
      <c r="A661" s="0" t="s">
        <v>101</v>
      </c>
      <c r="B661" s="0" t="s">
        <v>53</v>
      </c>
      <c r="C661" s="0" t="s">
        <v>76</v>
      </c>
      <c r="D661" s="0" t="n">
        <v>2037</v>
      </c>
      <c r="E661" s="5" t="n">
        <v>6.65322</v>
      </c>
      <c r="F661" s="5" t="n">
        <v>0</v>
      </c>
      <c r="G661" s="5" t="n">
        <v>0</v>
      </c>
      <c r="H661" s="5" t="n">
        <v>0</v>
      </c>
      <c r="I661" s="5" t="n">
        <v>6.65322</v>
      </c>
      <c r="J661" s="10" t="s">
        <v>4</v>
      </c>
    </row>
    <row r="662" customFormat="false" ht="14.25" hidden="false" customHeight="false" outlineLevel="0" collapsed="false">
      <c r="A662" s="0" t="s">
        <v>101</v>
      </c>
      <c r="B662" s="0" t="s">
        <v>53</v>
      </c>
      <c r="C662" s="0" t="s">
        <v>76</v>
      </c>
      <c r="D662" s="0" t="n">
        <v>2038</v>
      </c>
      <c r="E662" s="5" t="n">
        <v>7.146846</v>
      </c>
      <c r="F662" s="5" t="n">
        <v>0</v>
      </c>
      <c r="G662" s="5" t="n">
        <v>0</v>
      </c>
      <c r="H662" s="5" t="n">
        <v>0</v>
      </c>
      <c r="I662" s="5" t="n">
        <v>7.146846</v>
      </c>
      <c r="J662" s="10" t="s">
        <v>4</v>
      </c>
    </row>
    <row r="663" customFormat="false" ht="14.25" hidden="false" customHeight="false" outlineLevel="0" collapsed="false">
      <c r="A663" s="0" t="s">
        <v>101</v>
      </c>
      <c r="B663" s="0" t="s">
        <v>53</v>
      </c>
      <c r="C663" s="0" t="s">
        <v>76</v>
      </c>
      <c r="D663" s="0" t="n">
        <v>2039</v>
      </c>
      <c r="E663" s="5" t="n">
        <v>7.652736</v>
      </c>
      <c r="F663" s="5" t="n">
        <v>0</v>
      </c>
      <c r="G663" s="5" t="n">
        <v>0</v>
      </c>
      <c r="H663" s="5" t="n">
        <v>0</v>
      </c>
      <c r="I663" s="5" t="n">
        <v>7.652736</v>
      </c>
      <c r="J663" s="10" t="s">
        <v>4</v>
      </c>
    </row>
    <row r="664" customFormat="false" ht="14.25" hidden="false" customHeight="false" outlineLevel="0" collapsed="false">
      <c r="A664" s="0" t="s">
        <v>101</v>
      </c>
      <c r="B664" s="0" t="s">
        <v>53</v>
      </c>
      <c r="C664" s="0" t="s">
        <v>76</v>
      </c>
      <c r="D664" s="0" t="n">
        <v>2040</v>
      </c>
      <c r="E664" s="5" t="n">
        <v>7.9716</v>
      </c>
      <c r="F664" s="5" t="n">
        <v>0</v>
      </c>
      <c r="G664" s="5" t="n">
        <v>0</v>
      </c>
      <c r="H664" s="5" t="n">
        <v>0</v>
      </c>
      <c r="I664" s="5" t="n">
        <v>7.9716</v>
      </c>
      <c r="J664" s="10" t="s">
        <v>4</v>
      </c>
    </row>
    <row r="665" customFormat="false" ht="14.25" hidden="false" customHeight="false" outlineLevel="0" collapsed="false">
      <c r="A665" s="0" t="s">
        <v>101</v>
      </c>
      <c r="B665" s="0" t="s">
        <v>53</v>
      </c>
      <c r="C665" s="0" t="s">
        <v>79</v>
      </c>
      <c r="D665" s="0" t="n">
        <v>2024</v>
      </c>
      <c r="E665" s="5" t="n">
        <v>71.0310628125815</v>
      </c>
      <c r="F665" s="5" t="n">
        <v>0</v>
      </c>
      <c r="G665" s="5" t="n">
        <v>0</v>
      </c>
      <c r="H665" s="5" t="n">
        <v>0</v>
      </c>
      <c r="I665" s="5" t="n">
        <v>71.0310628125815</v>
      </c>
      <c r="J665" s="10" t="s">
        <v>4</v>
      </c>
    </row>
    <row r="666" customFormat="false" ht="14.25" hidden="false" customHeight="false" outlineLevel="0" collapsed="false">
      <c r="A666" s="0" t="s">
        <v>101</v>
      </c>
      <c r="B666" s="0" t="s">
        <v>53</v>
      </c>
      <c r="C666" s="0" t="s">
        <v>79</v>
      </c>
      <c r="D666" s="0" t="n">
        <v>2025</v>
      </c>
      <c r="E666" s="5" t="n">
        <v>71.7785126666873</v>
      </c>
      <c r="F666" s="5" t="n">
        <v>0</v>
      </c>
      <c r="G666" s="5" t="n">
        <v>0</v>
      </c>
      <c r="H666" s="5" t="n">
        <v>0</v>
      </c>
      <c r="I666" s="5" t="n">
        <v>71.7785126666873</v>
      </c>
      <c r="J666" s="10" t="s">
        <v>4</v>
      </c>
    </row>
    <row r="667" customFormat="false" ht="14.25" hidden="false" customHeight="false" outlineLevel="0" collapsed="false">
      <c r="A667" s="0" t="s">
        <v>101</v>
      </c>
      <c r="B667" s="0" t="s">
        <v>53</v>
      </c>
      <c r="C667" s="0" t="s">
        <v>79</v>
      </c>
      <c r="D667" s="0" t="n">
        <v>2026</v>
      </c>
      <c r="E667" s="5" t="n">
        <v>72.0050446626842</v>
      </c>
      <c r="F667" s="5" t="n">
        <v>0</v>
      </c>
      <c r="G667" s="5" t="n">
        <v>0</v>
      </c>
      <c r="H667" s="5" t="n">
        <v>0</v>
      </c>
      <c r="I667" s="5" t="n">
        <v>72.0050446626842</v>
      </c>
      <c r="J667" s="10" t="s">
        <v>4</v>
      </c>
    </row>
    <row r="668" customFormat="false" ht="14.25" hidden="false" customHeight="false" outlineLevel="0" collapsed="false">
      <c r="A668" s="0" t="s">
        <v>101</v>
      </c>
      <c r="B668" s="0" t="s">
        <v>53</v>
      </c>
      <c r="C668" s="0" t="s">
        <v>79</v>
      </c>
      <c r="D668" s="0" t="n">
        <v>2027</v>
      </c>
      <c r="E668" s="5" t="n">
        <v>72.5359483925443</v>
      </c>
      <c r="F668" s="5" t="n">
        <v>0</v>
      </c>
      <c r="G668" s="5" t="n">
        <v>0</v>
      </c>
      <c r="H668" s="5" t="n">
        <v>0</v>
      </c>
      <c r="I668" s="5" t="n">
        <v>72.5359483925443</v>
      </c>
      <c r="J668" s="10" t="s">
        <v>4</v>
      </c>
    </row>
    <row r="669" customFormat="false" ht="14.25" hidden="false" customHeight="false" outlineLevel="0" collapsed="false">
      <c r="A669" s="0" t="s">
        <v>101</v>
      </c>
      <c r="B669" s="0" t="s">
        <v>53</v>
      </c>
      <c r="C669" s="0" t="s">
        <v>79</v>
      </c>
      <c r="D669" s="0" t="n">
        <v>2028</v>
      </c>
      <c r="E669" s="5" t="n">
        <v>73.169224201507</v>
      </c>
      <c r="F669" s="5" t="n">
        <v>0</v>
      </c>
      <c r="G669" s="5" t="n">
        <v>0</v>
      </c>
      <c r="H669" s="5" t="n">
        <v>0</v>
      </c>
      <c r="I669" s="5" t="n">
        <v>73.169224201507</v>
      </c>
      <c r="J669" s="10" t="s">
        <v>4</v>
      </c>
    </row>
    <row r="670" customFormat="false" ht="14.25" hidden="false" customHeight="false" outlineLevel="0" collapsed="false">
      <c r="A670" s="0" t="s">
        <v>101</v>
      </c>
      <c r="B670" s="0" t="s">
        <v>53</v>
      </c>
      <c r="C670" s="0" t="s">
        <v>79</v>
      </c>
      <c r="D670" s="0" t="n">
        <v>2029</v>
      </c>
      <c r="E670" s="5" t="n">
        <v>75.2171222569867</v>
      </c>
      <c r="F670" s="5" t="n">
        <v>0</v>
      </c>
      <c r="G670" s="5" t="n">
        <v>0</v>
      </c>
      <c r="H670" s="5" t="n">
        <v>0</v>
      </c>
      <c r="I670" s="5" t="n">
        <v>75.2171222569867</v>
      </c>
      <c r="J670" s="10" t="s">
        <v>4</v>
      </c>
    </row>
    <row r="671" customFormat="false" ht="14.25" hidden="false" customHeight="false" outlineLevel="0" collapsed="false">
      <c r="A671" s="0" t="s">
        <v>101</v>
      </c>
      <c r="B671" s="0" t="s">
        <v>53</v>
      </c>
      <c r="C671" s="0" t="s">
        <v>79</v>
      </c>
      <c r="D671" s="0" t="n">
        <v>2030</v>
      </c>
      <c r="E671" s="5" t="n">
        <v>76.1907063746666</v>
      </c>
      <c r="F671" s="5" t="n">
        <v>0</v>
      </c>
      <c r="G671" s="5" t="n">
        <v>0</v>
      </c>
      <c r="H671" s="5" t="n">
        <v>0</v>
      </c>
      <c r="I671" s="5" t="n">
        <v>76.1907063746666</v>
      </c>
      <c r="J671" s="10" t="s">
        <v>4</v>
      </c>
    </row>
    <row r="672" customFormat="false" ht="14.25" hidden="false" customHeight="false" outlineLevel="0" collapsed="false">
      <c r="A672" s="0" t="s">
        <v>101</v>
      </c>
      <c r="B672" s="0" t="s">
        <v>53</v>
      </c>
      <c r="C672" s="0" t="s">
        <v>79</v>
      </c>
      <c r="D672" s="0" t="n">
        <v>2031</v>
      </c>
      <c r="E672" s="5" t="n">
        <v>77.5543634701944</v>
      </c>
      <c r="F672" s="5" t="n">
        <v>0</v>
      </c>
      <c r="G672" s="5" t="n">
        <v>0</v>
      </c>
      <c r="H672" s="5" t="n">
        <v>0</v>
      </c>
      <c r="I672" s="5" t="n">
        <v>77.5543634701944</v>
      </c>
      <c r="J672" s="10" t="s">
        <v>4</v>
      </c>
    </row>
    <row r="673" customFormat="false" ht="14.25" hidden="false" customHeight="false" outlineLevel="0" collapsed="false">
      <c r="A673" s="0" t="s">
        <v>101</v>
      </c>
      <c r="B673" s="0" t="s">
        <v>53</v>
      </c>
      <c r="C673" s="0" t="s">
        <v>79</v>
      </c>
      <c r="D673" s="0" t="n">
        <v>2032</v>
      </c>
      <c r="E673" s="5" t="n">
        <v>79.0774192463022</v>
      </c>
      <c r="F673" s="5" t="n">
        <v>0</v>
      </c>
      <c r="G673" s="5" t="n">
        <v>0</v>
      </c>
      <c r="H673" s="5" t="n">
        <v>0</v>
      </c>
      <c r="I673" s="5" t="n">
        <v>79.0774192463022</v>
      </c>
      <c r="J673" s="10" t="s">
        <v>4</v>
      </c>
    </row>
    <row r="674" customFormat="false" ht="14.25" hidden="false" customHeight="false" outlineLevel="0" collapsed="false">
      <c r="A674" s="0" t="s">
        <v>101</v>
      </c>
      <c r="B674" s="0" t="s">
        <v>53</v>
      </c>
      <c r="C674" s="0" t="s">
        <v>79</v>
      </c>
      <c r="D674" s="0" t="n">
        <v>2033</v>
      </c>
      <c r="E674" s="5" t="n">
        <v>80.8499565901373</v>
      </c>
      <c r="F674" s="5" t="n">
        <v>0</v>
      </c>
      <c r="G674" s="5" t="n">
        <v>0</v>
      </c>
      <c r="H674" s="5" t="n">
        <v>0</v>
      </c>
      <c r="I674" s="5" t="n">
        <v>80.8499565901373</v>
      </c>
      <c r="J674" s="10" t="s">
        <v>4</v>
      </c>
    </row>
    <row r="675" customFormat="false" ht="14.25" hidden="false" customHeight="false" outlineLevel="0" collapsed="false">
      <c r="A675" s="0" t="s">
        <v>101</v>
      </c>
      <c r="B675" s="0" t="s">
        <v>53</v>
      </c>
      <c r="C675" s="0" t="s">
        <v>79</v>
      </c>
      <c r="D675" s="0" t="n">
        <v>2034</v>
      </c>
      <c r="E675" s="5" t="n">
        <v>82.5428188057209</v>
      </c>
      <c r="F675" s="5" t="n">
        <v>0</v>
      </c>
      <c r="G675" s="5" t="n">
        <v>0</v>
      </c>
      <c r="H675" s="5" t="n">
        <v>0</v>
      </c>
      <c r="I675" s="5" t="n">
        <v>82.5428188057209</v>
      </c>
      <c r="J675" s="10" t="s">
        <v>4</v>
      </c>
    </row>
    <row r="676" customFormat="false" ht="14.25" hidden="false" customHeight="false" outlineLevel="0" collapsed="false">
      <c r="A676" s="0" t="s">
        <v>101</v>
      </c>
      <c r="B676" s="0" t="s">
        <v>53</v>
      </c>
      <c r="C676" s="0" t="s">
        <v>79</v>
      </c>
      <c r="D676" s="0" t="n">
        <v>2035</v>
      </c>
      <c r="E676" s="5" t="n">
        <v>84.2531904394989</v>
      </c>
      <c r="F676" s="5" t="n">
        <v>0</v>
      </c>
      <c r="G676" s="5" t="n">
        <v>0</v>
      </c>
      <c r="H676" s="5" t="n">
        <v>0</v>
      </c>
      <c r="I676" s="5" t="n">
        <v>84.2531904394989</v>
      </c>
      <c r="J676" s="10" t="s">
        <v>4</v>
      </c>
    </row>
    <row r="677" customFormat="false" ht="14.25" hidden="false" customHeight="false" outlineLevel="0" collapsed="false">
      <c r="A677" s="0" t="s">
        <v>101</v>
      </c>
      <c r="B677" s="0" t="s">
        <v>53</v>
      </c>
      <c r="C677" s="0" t="s">
        <v>79</v>
      </c>
      <c r="D677" s="0" t="n">
        <v>2036</v>
      </c>
      <c r="E677" s="5" t="n">
        <v>86.1746745083565</v>
      </c>
      <c r="F677" s="5" t="n">
        <v>0</v>
      </c>
      <c r="G677" s="5" t="n">
        <v>0</v>
      </c>
      <c r="H677" s="5" t="n">
        <v>0</v>
      </c>
      <c r="I677" s="5" t="n">
        <v>86.1746745083565</v>
      </c>
      <c r="J677" s="10" t="s">
        <v>4</v>
      </c>
    </row>
    <row r="678" customFormat="false" ht="14.25" hidden="false" customHeight="false" outlineLevel="0" collapsed="false">
      <c r="A678" s="0" t="s">
        <v>101</v>
      </c>
      <c r="B678" s="0" t="s">
        <v>53</v>
      </c>
      <c r="C678" s="0" t="s">
        <v>79</v>
      </c>
      <c r="D678" s="0" t="n">
        <v>2037</v>
      </c>
      <c r="E678" s="5" t="n">
        <v>87.89565011847</v>
      </c>
      <c r="F678" s="5" t="n">
        <v>0</v>
      </c>
      <c r="G678" s="5" t="n">
        <v>0</v>
      </c>
      <c r="H678" s="5" t="n">
        <v>0</v>
      </c>
      <c r="I678" s="5" t="n">
        <v>87.89565011847</v>
      </c>
      <c r="J678" s="10" t="s">
        <v>4</v>
      </c>
    </row>
    <row r="679" customFormat="false" ht="14.25" hidden="false" customHeight="false" outlineLevel="0" collapsed="false">
      <c r="A679" s="0" t="s">
        <v>101</v>
      </c>
      <c r="B679" s="0" t="s">
        <v>53</v>
      </c>
      <c r="C679" s="0" t="s">
        <v>79</v>
      </c>
      <c r="D679" s="0" t="n">
        <v>2038</v>
      </c>
      <c r="E679" s="5" t="n">
        <v>89.5669313423812</v>
      </c>
      <c r="F679" s="5" t="n">
        <v>0</v>
      </c>
      <c r="G679" s="5" t="n">
        <v>0</v>
      </c>
      <c r="H679" s="5" t="n">
        <v>0</v>
      </c>
      <c r="I679" s="5" t="n">
        <v>89.5669313423812</v>
      </c>
      <c r="J679" s="10" t="s">
        <v>4</v>
      </c>
    </row>
    <row r="680" customFormat="false" ht="14.25" hidden="false" customHeight="false" outlineLevel="0" collapsed="false">
      <c r="A680" s="0" t="s">
        <v>101</v>
      </c>
      <c r="B680" s="0" t="s">
        <v>53</v>
      </c>
      <c r="C680" s="0" t="s">
        <v>79</v>
      </c>
      <c r="D680" s="0" t="n">
        <v>2039</v>
      </c>
      <c r="E680" s="5" t="n">
        <v>91.0752406310045</v>
      </c>
      <c r="F680" s="5" t="n">
        <v>0</v>
      </c>
      <c r="G680" s="5" t="n">
        <v>0</v>
      </c>
      <c r="H680" s="5" t="n">
        <v>0</v>
      </c>
      <c r="I680" s="5" t="n">
        <v>91.0752406310045</v>
      </c>
      <c r="J680" s="10" t="s">
        <v>4</v>
      </c>
    </row>
    <row r="681" customFormat="false" ht="14.25" hidden="false" customHeight="false" outlineLevel="0" collapsed="false">
      <c r="A681" s="0" t="s">
        <v>101</v>
      </c>
      <c r="B681" s="0" t="s">
        <v>53</v>
      </c>
      <c r="C681" s="0" t="s">
        <v>79</v>
      </c>
      <c r="D681" s="0" t="n">
        <v>2040</v>
      </c>
      <c r="E681" s="5" t="n">
        <v>93.3222094313547</v>
      </c>
      <c r="F681" s="5" t="n">
        <v>0</v>
      </c>
      <c r="G681" s="5" t="n">
        <v>0</v>
      </c>
      <c r="H681" s="5" t="n">
        <v>0</v>
      </c>
      <c r="I681" s="5" t="n">
        <v>93.3222094313547</v>
      </c>
      <c r="J681" s="10" t="s">
        <v>4</v>
      </c>
    </row>
    <row r="682" customFormat="false" ht="14.25" hidden="false" customHeight="false" outlineLevel="0" collapsed="false">
      <c r="A682" s="0" t="s">
        <v>101</v>
      </c>
      <c r="B682" s="0" t="s">
        <v>53</v>
      </c>
      <c r="C682" s="0" t="s">
        <v>84</v>
      </c>
      <c r="D682" s="0" t="n">
        <v>2024</v>
      </c>
      <c r="E682" s="5" t="n">
        <v>9.90637469529662</v>
      </c>
      <c r="F682" s="5" t="n">
        <v>0</v>
      </c>
      <c r="G682" s="5" t="n">
        <v>0</v>
      </c>
      <c r="H682" s="5" t="n">
        <v>0</v>
      </c>
      <c r="I682" s="5" t="n">
        <v>9.90637469529662</v>
      </c>
      <c r="J682" s="10" t="s">
        <v>4</v>
      </c>
    </row>
    <row r="683" customFormat="false" ht="14.25" hidden="false" customHeight="false" outlineLevel="0" collapsed="false">
      <c r="A683" s="0" t="s">
        <v>101</v>
      </c>
      <c r="B683" s="0" t="s">
        <v>53</v>
      </c>
      <c r="C683" s="0" t="s">
        <v>84</v>
      </c>
      <c r="D683" s="0" t="n">
        <v>2025</v>
      </c>
      <c r="E683" s="5" t="n">
        <v>12.0145497266892</v>
      </c>
      <c r="F683" s="5" t="n">
        <v>0</v>
      </c>
      <c r="G683" s="5" t="n">
        <v>0</v>
      </c>
      <c r="H683" s="5" t="n">
        <v>0</v>
      </c>
      <c r="I683" s="5" t="n">
        <v>12.0145497266892</v>
      </c>
      <c r="J683" s="10" t="s">
        <v>4</v>
      </c>
    </row>
    <row r="684" customFormat="false" ht="14.25" hidden="false" customHeight="false" outlineLevel="0" collapsed="false">
      <c r="A684" s="0" t="s">
        <v>101</v>
      </c>
      <c r="B684" s="0" t="s">
        <v>53</v>
      </c>
      <c r="C684" s="0" t="s">
        <v>84</v>
      </c>
      <c r="D684" s="0" t="n">
        <v>2026</v>
      </c>
      <c r="E684" s="5" t="n">
        <v>14.5310513278711</v>
      </c>
      <c r="F684" s="5" t="n">
        <v>0</v>
      </c>
      <c r="G684" s="5" t="n">
        <v>0</v>
      </c>
      <c r="H684" s="5" t="n">
        <v>0</v>
      </c>
      <c r="I684" s="5" t="n">
        <v>14.5310513278711</v>
      </c>
      <c r="J684" s="10" t="s">
        <v>4</v>
      </c>
    </row>
    <row r="685" customFormat="false" ht="14.25" hidden="false" customHeight="false" outlineLevel="0" collapsed="false">
      <c r="A685" s="0" t="s">
        <v>101</v>
      </c>
      <c r="B685" s="0" t="s">
        <v>53</v>
      </c>
      <c r="C685" s="0" t="s">
        <v>84</v>
      </c>
      <c r="D685" s="0" t="n">
        <v>2027</v>
      </c>
      <c r="E685" s="5" t="n">
        <v>17.7376017322867</v>
      </c>
      <c r="F685" s="5" t="n">
        <v>0</v>
      </c>
      <c r="G685" s="5" t="n">
        <v>0</v>
      </c>
      <c r="H685" s="5" t="n">
        <v>0</v>
      </c>
      <c r="I685" s="5" t="n">
        <v>17.7376017322867</v>
      </c>
      <c r="J685" s="10" t="s">
        <v>4</v>
      </c>
    </row>
    <row r="686" customFormat="false" ht="14.25" hidden="false" customHeight="false" outlineLevel="0" collapsed="false">
      <c r="A686" s="0" t="s">
        <v>101</v>
      </c>
      <c r="B686" s="0" t="s">
        <v>53</v>
      </c>
      <c r="C686" s="0" t="s">
        <v>84</v>
      </c>
      <c r="D686" s="0" t="n">
        <v>2028</v>
      </c>
      <c r="E686" s="5" t="n">
        <v>22.0150850450491</v>
      </c>
      <c r="F686" s="5" t="n">
        <v>0</v>
      </c>
      <c r="G686" s="5" t="n">
        <v>0</v>
      </c>
      <c r="H686" s="5" t="n">
        <v>0</v>
      </c>
      <c r="I686" s="5" t="n">
        <v>22.0150850450491</v>
      </c>
      <c r="J686" s="10" t="s">
        <v>4</v>
      </c>
    </row>
    <row r="687" customFormat="false" ht="14.25" hidden="false" customHeight="false" outlineLevel="0" collapsed="false">
      <c r="A687" s="0" t="s">
        <v>101</v>
      </c>
      <c r="B687" s="0" t="s">
        <v>53</v>
      </c>
      <c r="C687" s="0" t="s">
        <v>84</v>
      </c>
      <c r="D687" s="0" t="n">
        <v>2029</v>
      </c>
      <c r="E687" s="5" t="n">
        <v>27.0403526733417</v>
      </c>
      <c r="F687" s="5" t="n">
        <v>0</v>
      </c>
      <c r="G687" s="5" t="n">
        <v>0</v>
      </c>
      <c r="H687" s="5" t="n">
        <v>0</v>
      </c>
      <c r="I687" s="5" t="n">
        <v>27.0403526733417</v>
      </c>
      <c r="J687" s="10" t="s">
        <v>4</v>
      </c>
    </row>
    <row r="688" customFormat="false" ht="14.25" hidden="false" customHeight="false" outlineLevel="0" collapsed="false">
      <c r="A688" s="0" t="s">
        <v>101</v>
      </c>
      <c r="B688" s="0" t="s">
        <v>53</v>
      </c>
      <c r="C688" s="0" t="s">
        <v>84</v>
      </c>
      <c r="D688" s="0" t="n">
        <v>2030</v>
      </c>
      <c r="E688" s="5" t="n">
        <v>32.7275183112434</v>
      </c>
      <c r="F688" s="5" t="n">
        <v>0</v>
      </c>
      <c r="G688" s="5" t="n">
        <v>0</v>
      </c>
      <c r="H688" s="5" t="n">
        <v>0</v>
      </c>
      <c r="I688" s="5" t="n">
        <v>32.7275183112434</v>
      </c>
      <c r="J688" s="10" t="s">
        <v>4</v>
      </c>
    </row>
    <row r="689" customFormat="false" ht="14.25" hidden="false" customHeight="false" outlineLevel="0" collapsed="false">
      <c r="A689" s="0" t="s">
        <v>101</v>
      </c>
      <c r="B689" s="0" t="s">
        <v>53</v>
      </c>
      <c r="C689" s="0" t="s">
        <v>84</v>
      </c>
      <c r="D689" s="0" t="n">
        <v>2031</v>
      </c>
      <c r="E689" s="5" t="n">
        <v>38.991953177864</v>
      </c>
      <c r="F689" s="5" t="n">
        <v>0</v>
      </c>
      <c r="G689" s="5" t="n">
        <v>0</v>
      </c>
      <c r="H689" s="5" t="n">
        <v>0</v>
      </c>
      <c r="I689" s="5" t="n">
        <v>38.991953177864</v>
      </c>
      <c r="J689" s="10" t="s">
        <v>4</v>
      </c>
    </row>
    <row r="690" customFormat="false" ht="14.25" hidden="false" customHeight="false" outlineLevel="0" collapsed="false">
      <c r="A690" s="0" t="s">
        <v>101</v>
      </c>
      <c r="B690" s="0" t="s">
        <v>53</v>
      </c>
      <c r="C690" s="0" t="s">
        <v>84</v>
      </c>
      <c r="D690" s="0" t="n">
        <v>2032</v>
      </c>
      <c r="E690" s="5" t="n">
        <v>45.7329003338669</v>
      </c>
      <c r="F690" s="5" t="n">
        <v>0</v>
      </c>
      <c r="G690" s="5" t="n">
        <v>0</v>
      </c>
      <c r="H690" s="5" t="n">
        <v>0</v>
      </c>
      <c r="I690" s="5" t="n">
        <v>45.7329003338669</v>
      </c>
      <c r="J690" s="10" t="s">
        <v>4</v>
      </c>
    </row>
    <row r="691" customFormat="false" ht="14.25" hidden="false" customHeight="false" outlineLevel="0" collapsed="false">
      <c r="A691" s="0" t="s">
        <v>101</v>
      </c>
      <c r="B691" s="0" t="s">
        <v>53</v>
      </c>
      <c r="C691" s="0" t="s">
        <v>84</v>
      </c>
      <c r="D691" s="0" t="n">
        <v>2033</v>
      </c>
      <c r="E691" s="5" t="n">
        <v>53.2500461369819</v>
      </c>
      <c r="F691" s="5" t="n">
        <v>0</v>
      </c>
      <c r="G691" s="5" t="n">
        <v>0</v>
      </c>
      <c r="H691" s="5" t="n">
        <v>0</v>
      </c>
      <c r="I691" s="5" t="n">
        <v>53.2500461369819</v>
      </c>
      <c r="J691" s="10" t="s">
        <v>4</v>
      </c>
    </row>
    <row r="692" customFormat="false" ht="14.25" hidden="false" customHeight="false" outlineLevel="0" collapsed="false">
      <c r="A692" s="0" t="s">
        <v>101</v>
      </c>
      <c r="B692" s="0" t="s">
        <v>53</v>
      </c>
      <c r="C692" s="0" t="s">
        <v>84</v>
      </c>
      <c r="D692" s="0" t="n">
        <v>2034</v>
      </c>
      <c r="E692" s="5" t="n">
        <v>61.8034931026446</v>
      </c>
      <c r="F692" s="5" t="n">
        <v>0</v>
      </c>
      <c r="G692" s="5" t="n">
        <v>0</v>
      </c>
      <c r="H692" s="5" t="n">
        <v>0</v>
      </c>
      <c r="I692" s="5" t="n">
        <v>61.8034931026446</v>
      </c>
      <c r="J692" s="10" t="s">
        <v>4</v>
      </c>
    </row>
    <row r="693" customFormat="false" ht="14.25" hidden="false" customHeight="false" outlineLevel="0" collapsed="false">
      <c r="A693" s="0" t="s">
        <v>101</v>
      </c>
      <c r="B693" s="0" t="s">
        <v>53</v>
      </c>
      <c r="C693" s="0" t="s">
        <v>84</v>
      </c>
      <c r="D693" s="0" t="n">
        <v>2035</v>
      </c>
      <c r="E693" s="5" t="n">
        <v>70.8292329201653</v>
      </c>
      <c r="F693" s="5" t="n">
        <v>0</v>
      </c>
      <c r="G693" s="5" t="n">
        <v>0</v>
      </c>
      <c r="H693" s="5" t="n">
        <v>0</v>
      </c>
      <c r="I693" s="5" t="n">
        <v>70.8292329201653</v>
      </c>
      <c r="J693" s="10" t="s">
        <v>4</v>
      </c>
    </row>
    <row r="694" customFormat="false" ht="14.25" hidden="false" customHeight="false" outlineLevel="0" collapsed="false">
      <c r="A694" s="0" t="s">
        <v>101</v>
      </c>
      <c r="B694" s="0" t="s">
        <v>53</v>
      </c>
      <c r="C694" s="0" t="s">
        <v>84</v>
      </c>
      <c r="D694" s="0" t="n">
        <v>2036</v>
      </c>
      <c r="E694" s="5" t="n">
        <v>80.1405617014961</v>
      </c>
      <c r="F694" s="5" t="n">
        <v>0</v>
      </c>
      <c r="G694" s="5" t="n">
        <v>0</v>
      </c>
      <c r="H694" s="5" t="n">
        <v>0</v>
      </c>
      <c r="I694" s="5" t="n">
        <v>80.1405617014961</v>
      </c>
      <c r="J694" s="10" t="s">
        <v>4</v>
      </c>
    </row>
    <row r="695" customFormat="false" ht="14.25" hidden="false" customHeight="false" outlineLevel="0" collapsed="false">
      <c r="A695" s="0" t="s">
        <v>101</v>
      </c>
      <c r="B695" s="0" t="s">
        <v>53</v>
      </c>
      <c r="C695" s="0" t="s">
        <v>84</v>
      </c>
      <c r="D695" s="0" t="n">
        <v>2037</v>
      </c>
      <c r="E695" s="5" t="n">
        <v>89.592985924243</v>
      </c>
      <c r="F695" s="5" t="n">
        <v>0</v>
      </c>
      <c r="G695" s="5" t="n">
        <v>0</v>
      </c>
      <c r="H695" s="5" t="n">
        <v>0</v>
      </c>
      <c r="I695" s="5" t="n">
        <v>89.592985924243</v>
      </c>
      <c r="J695" s="10" t="s">
        <v>4</v>
      </c>
    </row>
    <row r="696" customFormat="false" ht="14.25" hidden="false" customHeight="false" outlineLevel="0" collapsed="false">
      <c r="A696" s="0" t="s">
        <v>101</v>
      </c>
      <c r="B696" s="0" t="s">
        <v>53</v>
      </c>
      <c r="C696" s="0" t="s">
        <v>84</v>
      </c>
      <c r="D696" s="0" t="n">
        <v>2038</v>
      </c>
      <c r="E696" s="5" t="n">
        <v>98.6742335065178</v>
      </c>
      <c r="F696" s="5" t="n">
        <v>0</v>
      </c>
      <c r="G696" s="5" t="n">
        <v>0</v>
      </c>
      <c r="H696" s="5" t="n">
        <v>0</v>
      </c>
      <c r="I696" s="5" t="n">
        <v>98.6742335065178</v>
      </c>
      <c r="J696" s="10" t="s">
        <v>4</v>
      </c>
    </row>
    <row r="697" customFormat="false" ht="14.25" hidden="false" customHeight="false" outlineLevel="0" collapsed="false">
      <c r="A697" s="0" t="s">
        <v>101</v>
      </c>
      <c r="B697" s="0" t="s">
        <v>53</v>
      </c>
      <c r="C697" s="0" t="s">
        <v>84</v>
      </c>
      <c r="D697" s="0" t="n">
        <v>2039</v>
      </c>
      <c r="E697" s="5" t="n">
        <v>107.787027747018</v>
      </c>
      <c r="F697" s="5" t="n">
        <v>0</v>
      </c>
      <c r="G697" s="5" t="n">
        <v>0</v>
      </c>
      <c r="H697" s="5" t="n">
        <v>0</v>
      </c>
      <c r="I697" s="5" t="n">
        <v>107.787027747018</v>
      </c>
      <c r="J697" s="10" t="s">
        <v>4</v>
      </c>
    </row>
    <row r="698" customFormat="false" ht="14.25" hidden="false" customHeight="false" outlineLevel="0" collapsed="false">
      <c r="A698" s="0" t="s">
        <v>101</v>
      </c>
      <c r="B698" s="0" t="s">
        <v>53</v>
      </c>
      <c r="C698" s="0" t="s">
        <v>84</v>
      </c>
      <c r="D698" s="0" t="n">
        <v>2040</v>
      </c>
      <c r="E698" s="5" t="n">
        <v>117.016080991632</v>
      </c>
      <c r="F698" s="5" t="n">
        <v>0</v>
      </c>
      <c r="G698" s="5" t="n">
        <v>0</v>
      </c>
      <c r="H698" s="5" t="n">
        <v>0</v>
      </c>
      <c r="I698" s="5" t="n">
        <v>117.016080991632</v>
      </c>
      <c r="J698" s="10" t="s">
        <v>4</v>
      </c>
    </row>
    <row r="699" customFormat="false" ht="14.25" hidden="false" customHeight="false" outlineLevel="0" collapsed="false">
      <c r="A699" s="0" t="s">
        <v>102</v>
      </c>
      <c r="B699" s="0" t="s">
        <v>40</v>
      </c>
      <c r="C699" s="0" t="s">
        <v>65</v>
      </c>
      <c r="D699" s="0" t="n">
        <v>2024</v>
      </c>
      <c r="E699" s="5" t="n">
        <v>2398.71428555042</v>
      </c>
      <c r="F699" s="5" t="n">
        <v>0</v>
      </c>
      <c r="G699" s="5" t="n">
        <v>0</v>
      </c>
      <c r="H699" s="5" t="n">
        <v>0</v>
      </c>
      <c r="I699" s="5" t="n">
        <v>2398.71428555042</v>
      </c>
      <c r="J699" s="10" t="s">
        <v>4</v>
      </c>
    </row>
    <row r="700" customFormat="false" ht="14.25" hidden="false" customHeight="false" outlineLevel="0" collapsed="false">
      <c r="A700" s="0" t="s">
        <v>102</v>
      </c>
      <c r="B700" s="0" t="s">
        <v>40</v>
      </c>
      <c r="C700" s="0" t="s">
        <v>65</v>
      </c>
      <c r="D700" s="0" t="n">
        <v>2025</v>
      </c>
      <c r="E700" s="5" t="n">
        <v>2417.51698879446</v>
      </c>
      <c r="F700" s="5" t="n">
        <v>0</v>
      </c>
      <c r="G700" s="5" t="n">
        <v>0</v>
      </c>
      <c r="H700" s="5" t="n">
        <v>0</v>
      </c>
      <c r="I700" s="5" t="n">
        <v>2417.51698879446</v>
      </c>
      <c r="J700" s="10" t="s">
        <v>4</v>
      </c>
    </row>
    <row r="701" customFormat="false" ht="14.25" hidden="false" customHeight="false" outlineLevel="0" collapsed="false">
      <c r="A701" s="0" t="s">
        <v>102</v>
      </c>
      <c r="B701" s="0" t="s">
        <v>40</v>
      </c>
      <c r="C701" s="0" t="s">
        <v>65</v>
      </c>
      <c r="D701" s="0" t="n">
        <v>2026</v>
      </c>
      <c r="E701" s="5" t="n">
        <v>2441.06963475998</v>
      </c>
      <c r="F701" s="5" t="n">
        <v>0</v>
      </c>
      <c r="G701" s="5" t="n">
        <v>0</v>
      </c>
      <c r="H701" s="5" t="n">
        <v>0</v>
      </c>
      <c r="I701" s="5" t="n">
        <v>2441.06963475998</v>
      </c>
      <c r="J701" s="10" t="s">
        <v>4</v>
      </c>
    </row>
    <row r="702" customFormat="false" ht="14.25" hidden="false" customHeight="false" outlineLevel="0" collapsed="false">
      <c r="A702" s="0" t="s">
        <v>102</v>
      </c>
      <c r="B702" s="0" t="s">
        <v>40</v>
      </c>
      <c r="C702" s="0" t="s">
        <v>65</v>
      </c>
      <c r="D702" s="0" t="n">
        <v>2027</v>
      </c>
      <c r="E702" s="5" t="n">
        <v>2465.92788170068</v>
      </c>
      <c r="F702" s="5" t="n">
        <v>0</v>
      </c>
      <c r="G702" s="5" t="n">
        <v>0</v>
      </c>
      <c r="H702" s="5" t="n">
        <v>0</v>
      </c>
      <c r="I702" s="5" t="n">
        <v>2465.92788170068</v>
      </c>
      <c r="J702" s="10" t="s">
        <v>4</v>
      </c>
    </row>
    <row r="703" customFormat="false" ht="14.25" hidden="false" customHeight="false" outlineLevel="0" collapsed="false">
      <c r="A703" s="0" t="s">
        <v>102</v>
      </c>
      <c r="B703" s="0" t="s">
        <v>40</v>
      </c>
      <c r="C703" s="0" t="s">
        <v>65</v>
      </c>
      <c r="D703" s="0" t="n">
        <v>2028</v>
      </c>
      <c r="E703" s="5" t="n">
        <v>2490.71009205504</v>
      </c>
      <c r="F703" s="5" t="n">
        <v>0</v>
      </c>
      <c r="G703" s="5" t="n">
        <v>0</v>
      </c>
      <c r="H703" s="5" t="n">
        <v>0</v>
      </c>
      <c r="I703" s="5" t="n">
        <v>2490.71009205504</v>
      </c>
      <c r="J703" s="10" t="s">
        <v>4</v>
      </c>
    </row>
    <row r="704" customFormat="false" ht="14.25" hidden="false" customHeight="false" outlineLevel="0" collapsed="false">
      <c r="A704" s="0" t="s">
        <v>102</v>
      </c>
      <c r="B704" s="0" t="s">
        <v>40</v>
      </c>
      <c r="C704" s="0" t="s">
        <v>65</v>
      </c>
      <c r="D704" s="0" t="n">
        <v>2029</v>
      </c>
      <c r="E704" s="5" t="n">
        <v>2516.22449473276</v>
      </c>
      <c r="F704" s="5" t="n">
        <v>0</v>
      </c>
      <c r="G704" s="5" t="n">
        <v>0</v>
      </c>
      <c r="H704" s="5" t="n">
        <v>0</v>
      </c>
      <c r="I704" s="5" t="n">
        <v>2516.22449473276</v>
      </c>
      <c r="J704" s="10" t="s">
        <v>4</v>
      </c>
    </row>
    <row r="705" customFormat="false" ht="14.25" hidden="false" customHeight="false" outlineLevel="0" collapsed="false">
      <c r="A705" s="0" t="s">
        <v>102</v>
      </c>
      <c r="B705" s="0" t="s">
        <v>40</v>
      </c>
      <c r="C705" s="0" t="s">
        <v>65</v>
      </c>
      <c r="D705" s="0" t="n">
        <v>2030</v>
      </c>
      <c r="E705" s="5" t="n">
        <v>2538.98933418261</v>
      </c>
      <c r="F705" s="5" t="n">
        <v>0</v>
      </c>
      <c r="G705" s="5" t="n">
        <v>0</v>
      </c>
      <c r="H705" s="5" t="n">
        <v>0</v>
      </c>
      <c r="I705" s="5" t="n">
        <v>2538.98933418261</v>
      </c>
      <c r="J705" s="10" t="s">
        <v>4</v>
      </c>
    </row>
    <row r="706" customFormat="false" ht="14.25" hidden="false" customHeight="false" outlineLevel="0" collapsed="false">
      <c r="A706" s="0" t="s">
        <v>102</v>
      </c>
      <c r="B706" s="0" t="s">
        <v>40</v>
      </c>
      <c r="C706" s="0" t="s">
        <v>65</v>
      </c>
      <c r="D706" s="0" t="n">
        <v>2031</v>
      </c>
      <c r="E706" s="5" t="n">
        <v>2570.33814035965</v>
      </c>
      <c r="F706" s="5" t="n">
        <v>0</v>
      </c>
      <c r="G706" s="5" t="n">
        <v>0</v>
      </c>
      <c r="H706" s="5" t="n">
        <v>0</v>
      </c>
      <c r="I706" s="5" t="n">
        <v>2570.33814035965</v>
      </c>
      <c r="J706" s="10" t="s">
        <v>4</v>
      </c>
    </row>
    <row r="707" customFormat="false" ht="14.25" hidden="false" customHeight="false" outlineLevel="0" collapsed="false">
      <c r="A707" s="0" t="s">
        <v>102</v>
      </c>
      <c r="B707" s="0" t="s">
        <v>40</v>
      </c>
      <c r="C707" s="0" t="s">
        <v>65</v>
      </c>
      <c r="D707" s="0" t="n">
        <v>2032</v>
      </c>
      <c r="E707" s="5" t="n">
        <v>2602.18023892308</v>
      </c>
      <c r="F707" s="5" t="n">
        <v>0</v>
      </c>
      <c r="G707" s="5" t="n">
        <v>0</v>
      </c>
      <c r="H707" s="5" t="n">
        <v>0</v>
      </c>
      <c r="I707" s="5" t="n">
        <v>2602.18023892308</v>
      </c>
      <c r="J707" s="10" t="s">
        <v>4</v>
      </c>
    </row>
    <row r="708" customFormat="false" ht="14.25" hidden="false" customHeight="false" outlineLevel="0" collapsed="false">
      <c r="A708" s="0" t="s">
        <v>102</v>
      </c>
      <c r="B708" s="0" t="s">
        <v>40</v>
      </c>
      <c r="C708" s="0" t="s">
        <v>65</v>
      </c>
      <c r="D708" s="0" t="n">
        <v>2033</v>
      </c>
      <c r="E708" s="5" t="n">
        <v>2635.10302301283</v>
      </c>
      <c r="F708" s="5" t="n">
        <v>0</v>
      </c>
      <c r="G708" s="5" t="n">
        <v>0</v>
      </c>
      <c r="H708" s="5" t="n">
        <v>0</v>
      </c>
      <c r="I708" s="5" t="n">
        <v>2635.10302301283</v>
      </c>
      <c r="J708" s="10" t="s">
        <v>4</v>
      </c>
    </row>
    <row r="709" customFormat="false" ht="14.25" hidden="false" customHeight="false" outlineLevel="0" collapsed="false">
      <c r="A709" s="0" t="s">
        <v>102</v>
      </c>
      <c r="B709" s="0" t="s">
        <v>40</v>
      </c>
      <c r="C709" s="0" t="s">
        <v>65</v>
      </c>
      <c r="D709" s="0" t="n">
        <v>2034</v>
      </c>
      <c r="E709" s="5" t="n">
        <v>2664.99637184088</v>
      </c>
      <c r="F709" s="5" t="n">
        <v>0</v>
      </c>
      <c r="G709" s="5" t="n">
        <v>0</v>
      </c>
      <c r="H709" s="5" t="n">
        <v>0</v>
      </c>
      <c r="I709" s="5" t="n">
        <v>2664.99637184088</v>
      </c>
      <c r="J709" s="10" t="s">
        <v>4</v>
      </c>
    </row>
    <row r="710" customFormat="false" ht="14.25" hidden="false" customHeight="false" outlineLevel="0" collapsed="false">
      <c r="A710" s="0" t="s">
        <v>102</v>
      </c>
      <c r="B710" s="0" t="s">
        <v>40</v>
      </c>
      <c r="C710" s="0" t="s">
        <v>65</v>
      </c>
      <c r="D710" s="0" t="n">
        <v>2035</v>
      </c>
      <c r="E710" s="5" t="n">
        <v>2696.98486598924</v>
      </c>
      <c r="F710" s="5" t="n">
        <v>0</v>
      </c>
      <c r="G710" s="5" t="n">
        <v>0</v>
      </c>
      <c r="H710" s="5" t="n">
        <v>0</v>
      </c>
      <c r="I710" s="5" t="n">
        <v>2696.98486598924</v>
      </c>
      <c r="J710" s="10" t="s">
        <v>4</v>
      </c>
    </row>
    <row r="711" customFormat="false" ht="14.25" hidden="false" customHeight="false" outlineLevel="0" collapsed="false">
      <c r="A711" s="0" t="s">
        <v>102</v>
      </c>
      <c r="B711" s="0" t="s">
        <v>40</v>
      </c>
      <c r="C711" s="0" t="s">
        <v>65</v>
      </c>
      <c r="D711" s="0" t="n">
        <v>2036</v>
      </c>
      <c r="E711" s="5" t="n">
        <v>2729.54866956768</v>
      </c>
      <c r="F711" s="5" t="n">
        <v>0</v>
      </c>
      <c r="G711" s="5" t="n">
        <v>0</v>
      </c>
      <c r="H711" s="5" t="n">
        <v>0</v>
      </c>
      <c r="I711" s="5" t="n">
        <v>2729.54866956768</v>
      </c>
      <c r="J711" s="10" t="s">
        <v>4</v>
      </c>
    </row>
    <row r="712" customFormat="false" ht="14.25" hidden="false" customHeight="false" outlineLevel="0" collapsed="false">
      <c r="A712" s="0" t="s">
        <v>102</v>
      </c>
      <c r="B712" s="0" t="s">
        <v>40</v>
      </c>
      <c r="C712" s="0" t="s">
        <v>65</v>
      </c>
      <c r="D712" s="0" t="n">
        <v>2037</v>
      </c>
      <c r="E712" s="5" t="n">
        <v>2761.36061440616</v>
      </c>
      <c r="F712" s="5" t="n">
        <v>0</v>
      </c>
      <c r="G712" s="5" t="n">
        <v>0</v>
      </c>
      <c r="H712" s="5" t="n">
        <v>0</v>
      </c>
      <c r="I712" s="5" t="n">
        <v>2761.36061440616</v>
      </c>
      <c r="J712" s="10" t="s">
        <v>4</v>
      </c>
    </row>
    <row r="713" customFormat="false" ht="14.25" hidden="false" customHeight="false" outlineLevel="0" collapsed="false">
      <c r="A713" s="0" t="s">
        <v>102</v>
      </c>
      <c r="B713" s="0" t="s">
        <v>40</v>
      </c>
      <c r="C713" s="0" t="s">
        <v>65</v>
      </c>
      <c r="D713" s="0" t="n">
        <v>2038</v>
      </c>
      <c r="E713" s="5" t="n">
        <v>2793.25589592024</v>
      </c>
      <c r="F713" s="5" t="n">
        <v>0</v>
      </c>
      <c r="G713" s="5" t="n">
        <v>0</v>
      </c>
      <c r="H713" s="5" t="n">
        <v>0</v>
      </c>
      <c r="I713" s="5" t="n">
        <v>2793.25589592024</v>
      </c>
      <c r="J713" s="10" t="s">
        <v>4</v>
      </c>
    </row>
    <row r="714" customFormat="false" ht="14.25" hidden="false" customHeight="false" outlineLevel="0" collapsed="false">
      <c r="A714" s="0" t="s">
        <v>102</v>
      </c>
      <c r="B714" s="0" t="s">
        <v>40</v>
      </c>
      <c r="C714" s="0" t="s">
        <v>65</v>
      </c>
      <c r="D714" s="0" t="n">
        <v>2039</v>
      </c>
      <c r="E714" s="5" t="n">
        <v>2825.78847200736</v>
      </c>
      <c r="F714" s="5" t="n">
        <v>0</v>
      </c>
      <c r="G714" s="5" t="n">
        <v>0</v>
      </c>
      <c r="H714" s="5" t="n">
        <v>0</v>
      </c>
      <c r="I714" s="5" t="n">
        <v>2825.78847200736</v>
      </c>
      <c r="J714" s="10" t="s">
        <v>4</v>
      </c>
    </row>
    <row r="715" customFormat="false" ht="14.25" hidden="false" customHeight="false" outlineLevel="0" collapsed="false">
      <c r="A715" s="0" t="s">
        <v>102</v>
      </c>
      <c r="B715" s="0" t="s">
        <v>40</v>
      </c>
      <c r="C715" s="0" t="s">
        <v>65</v>
      </c>
      <c r="D715" s="0" t="n">
        <v>2040</v>
      </c>
      <c r="E715" s="5" t="n">
        <v>2862.44708290301</v>
      </c>
      <c r="F715" s="5" t="n">
        <v>0</v>
      </c>
      <c r="G715" s="5" t="n">
        <v>0</v>
      </c>
      <c r="H715" s="5" t="n">
        <v>0</v>
      </c>
      <c r="I715" s="5" t="n">
        <v>2862.44708290301</v>
      </c>
      <c r="J715" s="10" t="s">
        <v>4</v>
      </c>
    </row>
    <row r="716" customFormat="false" ht="14.25" hidden="false" customHeight="false" outlineLevel="0" collapsed="false">
      <c r="A716" s="0" t="s">
        <v>102</v>
      </c>
      <c r="B716" s="0" t="s">
        <v>40</v>
      </c>
      <c r="C716" s="0" t="s">
        <v>72</v>
      </c>
      <c r="D716" s="0" t="n">
        <v>2024</v>
      </c>
      <c r="E716" s="5" t="n">
        <v>404.906941863284</v>
      </c>
      <c r="F716" s="5" t="n">
        <v>0</v>
      </c>
      <c r="G716" s="5" t="n">
        <v>0</v>
      </c>
      <c r="H716" s="5" t="n">
        <v>0</v>
      </c>
      <c r="I716" s="5" t="n">
        <v>404.906941863284</v>
      </c>
      <c r="J716" s="10" t="s">
        <v>4</v>
      </c>
    </row>
    <row r="717" customFormat="false" ht="14.25" hidden="false" customHeight="false" outlineLevel="0" collapsed="false">
      <c r="A717" s="0" t="s">
        <v>102</v>
      </c>
      <c r="B717" s="0" t="s">
        <v>40</v>
      </c>
      <c r="C717" s="0" t="s">
        <v>72</v>
      </c>
      <c r="D717" s="0" t="n">
        <v>2025</v>
      </c>
      <c r="E717" s="5" t="n">
        <v>411.155937233932</v>
      </c>
      <c r="F717" s="5" t="n">
        <v>0</v>
      </c>
      <c r="G717" s="5" t="n">
        <v>0</v>
      </c>
      <c r="H717" s="5" t="n">
        <v>0</v>
      </c>
      <c r="I717" s="5" t="n">
        <v>411.155937233932</v>
      </c>
      <c r="J717" s="10" t="s">
        <v>4</v>
      </c>
    </row>
    <row r="718" customFormat="false" ht="14.25" hidden="false" customHeight="false" outlineLevel="0" collapsed="false">
      <c r="A718" s="0" t="s">
        <v>102</v>
      </c>
      <c r="B718" s="0" t="s">
        <v>40</v>
      </c>
      <c r="C718" s="0" t="s">
        <v>72</v>
      </c>
      <c r="D718" s="0" t="n">
        <v>2026</v>
      </c>
      <c r="E718" s="5" t="n">
        <v>424.840828824646</v>
      </c>
      <c r="F718" s="5" t="n">
        <v>0</v>
      </c>
      <c r="G718" s="5" t="n">
        <v>0</v>
      </c>
      <c r="H718" s="5" t="n">
        <v>0</v>
      </c>
      <c r="I718" s="5" t="n">
        <v>424.840828824646</v>
      </c>
      <c r="J718" s="10" t="s">
        <v>4</v>
      </c>
    </row>
    <row r="719" customFormat="false" ht="14.25" hidden="false" customHeight="false" outlineLevel="0" collapsed="false">
      <c r="A719" s="0" t="s">
        <v>102</v>
      </c>
      <c r="B719" s="0" t="s">
        <v>40</v>
      </c>
      <c r="C719" s="0" t="s">
        <v>72</v>
      </c>
      <c r="D719" s="0" t="n">
        <v>2027</v>
      </c>
      <c r="E719" s="5" t="n">
        <v>432.955315187668</v>
      </c>
      <c r="F719" s="5" t="n">
        <v>0</v>
      </c>
      <c r="G719" s="5" t="n">
        <v>0</v>
      </c>
      <c r="H719" s="5" t="n">
        <v>0</v>
      </c>
      <c r="I719" s="5" t="n">
        <v>432.955315187668</v>
      </c>
      <c r="J719" s="10" t="s">
        <v>4</v>
      </c>
    </row>
    <row r="720" customFormat="false" ht="14.25" hidden="false" customHeight="false" outlineLevel="0" collapsed="false">
      <c r="A720" s="0" t="s">
        <v>102</v>
      </c>
      <c r="B720" s="0" t="s">
        <v>40</v>
      </c>
      <c r="C720" s="0" t="s">
        <v>72</v>
      </c>
      <c r="D720" s="0" t="n">
        <v>2028</v>
      </c>
      <c r="E720" s="5" t="n">
        <v>450.080981976404</v>
      </c>
      <c r="F720" s="5" t="n">
        <v>0</v>
      </c>
      <c r="G720" s="5" t="n">
        <v>0</v>
      </c>
      <c r="H720" s="5" t="n">
        <v>0</v>
      </c>
      <c r="I720" s="5" t="n">
        <v>450.080981976404</v>
      </c>
      <c r="J720" s="10" t="s">
        <v>4</v>
      </c>
    </row>
    <row r="721" customFormat="false" ht="14.25" hidden="false" customHeight="false" outlineLevel="0" collapsed="false">
      <c r="A721" s="0" t="s">
        <v>102</v>
      </c>
      <c r="B721" s="0" t="s">
        <v>40</v>
      </c>
      <c r="C721" s="0" t="s">
        <v>72</v>
      </c>
      <c r="D721" s="0" t="n">
        <v>2029</v>
      </c>
      <c r="E721" s="5" t="n">
        <v>459.548733117498</v>
      </c>
      <c r="F721" s="5" t="n">
        <v>0</v>
      </c>
      <c r="G721" s="5" t="n">
        <v>0</v>
      </c>
      <c r="H721" s="5" t="n">
        <v>0</v>
      </c>
      <c r="I721" s="5" t="n">
        <v>459.548733117498</v>
      </c>
      <c r="J721" s="10" t="s">
        <v>4</v>
      </c>
    </row>
    <row r="722" customFormat="false" ht="14.25" hidden="false" customHeight="false" outlineLevel="0" collapsed="false">
      <c r="A722" s="0" t="s">
        <v>102</v>
      </c>
      <c r="B722" s="0" t="s">
        <v>40</v>
      </c>
      <c r="C722" s="0" t="s">
        <v>72</v>
      </c>
      <c r="D722" s="0" t="n">
        <v>2030</v>
      </c>
      <c r="E722" s="5" t="n">
        <v>472.285236727262</v>
      </c>
      <c r="F722" s="5" t="n">
        <v>0</v>
      </c>
      <c r="G722" s="5" t="n">
        <v>0</v>
      </c>
      <c r="H722" s="5" t="n">
        <v>0</v>
      </c>
      <c r="I722" s="5" t="n">
        <v>472.285236727262</v>
      </c>
      <c r="J722" s="10" t="s">
        <v>4</v>
      </c>
    </row>
    <row r="723" customFormat="false" ht="14.25" hidden="false" customHeight="false" outlineLevel="0" collapsed="false">
      <c r="A723" s="0" t="s">
        <v>102</v>
      </c>
      <c r="B723" s="0" t="s">
        <v>40</v>
      </c>
      <c r="C723" s="0" t="s">
        <v>72</v>
      </c>
      <c r="D723" s="0" t="n">
        <v>2031</v>
      </c>
      <c r="E723" s="5" t="n">
        <v>472.695517691287</v>
      </c>
      <c r="F723" s="5" t="n">
        <v>0</v>
      </c>
      <c r="G723" s="5" t="n">
        <v>0</v>
      </c>
      <c r="H723" s="5" t="n">
        <v>0</v>
      </c>
      <c r="I723" s="5" t="n">
        <v>472.695517691287</v>
      </c>
      <c r="J723" s="10" t="s">
        <v>4</v>
      </c>
    </row>
    <row r="724" customFormat="false" ht="14.25" hidden="false" customHeight="false" outlineLevel="0" collapsed="false">
      <c r="A724" s="0" t="s">
        <v>102</v>
      </c>
      <c r="B724" s="0" t="s">
        <v>40</v>
      </c>
      <c r="C724" s="0" t="s">
        <v>72</v>
      </c>
      <c r="D724" s="0" t="n">
        <v>2032</v>
      </c>
      <c r="E724" s="5" t="n">
        <v>487.911244795707</v>
      </c>
      <c r="F724" s="5" t="n">
        <v>0</v>
      </c>
      <c r="G724" s="5" t="n">
        <v>0</v>
      </c>
      <c r="H724" s="5" t="n">
        <v>0</v>
      </c>
      <c r="I724" s="5" t="n">
        <v>487.911244795707</v>
      </c>
      <c r="J724" s="10" t="s">
        <v>4</v>
      </c>
    </row>
    <row r="725" customFormat="false" ht="14.25" hidden="false" customHeight="false" outlineLevel="0" collapsed="false">
      <c r="A725" s="0" t="s">
        <v>102</v>
      </c>
      <c r="B725" s="0" t="s">
        <v>40</v>
      </c>
      <c r="C725" s="0" t="s">
        <v>72</v>
      </c>
      <c r="D725" s="0" t="n">
        <v>2033</v>
      </c>
      <c r="E725" s="5" t="n">
        <v>498.310240056116</v>
      </c>
      <c r="F725" s="5" t="n">
        <v>0</v>
      </c>
      <c r="G725" s="5" t="n">
        <v>0</v>
      </c>
      <c r="H725" s="5" t="n">
        <v>0</v>
      </c>
      <c r="I725" s="5" t="n">
        <v>498.310240056116</v>
      </c>
      <c r="J725" s="10" t="s">
        <v>4</v>
      </c>
    </row>
    <row r="726" customFormat="false" ht="14.25" hidden="false" customHeight="false" outlineLevel="0" collapsed="false">
      <c r="A726" s="0" t="s">
        <v>102</v>
      </c>
      <c r="B726" s="0" t="s">
        <v>40</v>
      </c>
      <c r="C726" s="0" t="s">
        <v>72</v>
      </c>
      <c r="D726" s="0" t="n">
        <v>2034</v>
      </c>
      <c r="E726" s="5" t="n">
        <v>510.065468449784</v>
      </c>
      <c r="F726" s="5" t="n">
        <v>0</v>
      </c>
      <c r="G726" s="5" t="n">
        <v>0</v>
      </c>
      <c r="H726" s="5" t="n">
        <v>0</v>
      </c>
      <c r="I726" s="5" t="n">
        <v>510.065468449784</v>
      </c>
      <c r="J726" s="10" t="s">
        <v>4</v>
      </c>
    </row>
    <row r="727" customFormat="false" ht="14.25" hidden="false" customHeight="false" outlineLevel="0" collapsed="false">
      <c r="A727" s="0" t="s">
        <v>102</v>
      </c>
      <c r="B727" s="0" t="s">
        <v>40</v>
      </c>
      <c r="C727" s="0" t="s">
        <v>72</v>
      </c>
      <c r="D727" s="0" t="n">
        <v>2035</v>
      </c>
      <c r="E727" s="5" t="n">
        <v>515.502128969876</v>
      </c>
      <c r="F727" s="5" t="n">
        <v>0</v>
      </c>
      <c r="G727" s="5" t="n">
        <v>0</v>
      </c>
      <c r="H727" s="5" t="n">
        <v>0</v>
      </c>
      <c r="I727" s="5" t="n">
        <v>515.502128969876</v>
      </c>
      <c r="J727" s="10" t="s">
        <v>4</v>
      </c>
    </row>
    <row r="728" customFormat="false" ht="14.25" hidden="false" customHeight="false" outlineLevel="0" collapsed="false">
      <c r="A728" s="0" t="s">
        <v>102</v>
      </c>
      <c r="B728" s="0" t="s">
        <v>40</v>
      </c>
      <c r="C728" s="0" t="s">
        <v>72</v>
      </c>
      <c r="D728" s="0" t="n">
        <v>2036</v>
      </c>
      <c r="E728" s="5" t="n">
        <v>520.794663153127</v>
      </c>
      <c r="F728" s="5" t="n">
        <v>0</v>
      </c>
      <c r="G728" s="5" t="n">
        <v>0</v>
      </c>
      <c r="H728" s="5" t="n">
        <v>0</v>
      </c>
      <c r="I728" s="5" t="n">
        <v>520.794663153127</v>
      </c>
      <c r="J728" s="10" t="s">
        <v>4</v>
      </c>
    </row>
    <row r="729" customFormat="false" ht="14.25" hidden="false" customHeight="false" outlineLevel="0" collapsed="false">
      <c r="A729" s="0" t="s">
        <v>102</v>
      </c>
      <c r="B729" s="0" t="s">
        <v>40</v>
      </c>
      <c r="C729" s="0" t="s">
        <v>72</v>
      </c>
      <c r="D729" s="0" t="n">
        <v>2037</v>
      </c>
      <c r="E729" s="5" t="n">
        <v>533.870149314791</v>
      </c>
      <c r="F729" s="5" t="n">
        <v>0</v>
      </c>
      <c r="G729" s="5" t="n">
        <v>0</v>
      </c>
      <c r="H729" s="5" t="n">
        <v>0</v>
      </c>
      <c r="I729" s="5" t="n">
        <v>533.870149314791</v>
      </c>
      <c r="J729" s="10" t="s">
        <v>4</v>
      </c>
    </row>
    <row r="730" customFormat="false" ht="14.25" hidden="false" customHeight="false" outlineLevel="0" collapsed="false">
      <c r="A730" s="0" t="s">
        <v>102</v>
      </c>
      <c r="B730" s="0" t="s">
        <v>40</v>
      </c>
      <c r="C730" s="0" t="s">
        <v>72</v>
      </c>
      <c r="D730" s="0" t="n">
        <v>2038</v>
      </c>
      <c r="E730" s="5" t="n">
        <v>540.53217642019</v>
      </c>
      <c r="F730" s="5" t="n">
        <v>0</v>
      </c>
      <c r="G730" s="5" t="n">
        <v>0</v>
      </c>
      <c r="H730" s="5" t="n">
        <v>0</v>
      </c>
      <c r="I730" s="5" t="n">
        <v>540.53217642019</v>
      </c>
      <c r="J730" s="10" t="s">
        <v>4</v>
      </c>
    </row>
    <row r="731" customFormat="false" ht="14.25" hidden="false" customHeight="false" outlineLevel="0" collapsed="false">
      <c r="A731" s="0" t="s">
        <v>102</v>
      </c>
      <c r="B731" s="0" t="s">
        <v>40</v>
      </c>
      <c r="C731" s="0" t="s">
        <v>72</v>
      </c>
      <c r="D731" s="0" t="n">
        <v>2039</v>
      </c>
      <c r="E731" s="5" t="n">
        <v>556.215304160487</v>
      </c>
      <c r="F731" s="5" t="n">
        <v>0</v>
      </c>
      <c r="G731" s="5" t="n">
        <v>0</v>
      </c>
      <c r="H731" s="5" t="n">
        <v>0</v>
      </c>
      <c r="I731" s="5" t="n">
        <v>556.215304160487</v>
      </c>
      <c r="J731" s="10" t="s">
        <v>4</v>
      </c>
    </row>
    <row r="732" customFormat="false" ht="14.25" hidden="false" customHeight="false" outlineLevel="0" collapsed="false">
      <c r="A732" s="0" t="s">
        <v>102</v>
      </c>
      <c r="B732" s="0" t="s">
        <v>40</v>
      </c>
      <c r="C732" s="0" t="s">
        <v>72</v>
      </c>
      <c r="D732" s="0" t="n">
        <v>2040</v>
      </c>
      <c r="E732" s="5" t="n">
        <v>561.27098864765</v>
      </c>
      <c r="F732" s="5" t="n">
        <v>0</v>
      </c>
      <c r="G732" s="5" t="n">
        <v>0</v>
      </c>
      <c r="H732" s="5" t="n">
        <v>0</v>
      </c>
      <c r="I732" s="5" t="n">
        <v>561.27098864765</v>
      </c>
      <c r="J732" s="10" t="s">
        <v>4</v>
      </c>
    </row>
    <row r="733" customFormat="false" ht="14.25" hidden="false" customHeight="false" outlineLevel="0" collapsed="false">
      <c r="A733" s="0" t="s">
        <v>102</v>
      </c>
      <c r="B733" s="0" t="s">
        <v>40</v>
      </c>
      <c r="C733" s="0" t="s">
        <v>76</v>
      </c>
      <c r="D733" s="0" t="n">
        <v>2024</v>
      </c>
      <c r="E733" s="5" t="n">
        <v>1.82</v>
      </c>
      <c r="F733" s="5" t="n">
        <v>0</v>
      </c>
      <c r="G733" s="5" t="n">
        <v>0</v>
      </c>
      <c r="H733" s="5" t="n">
        <v>0</v>
      </c>
      <c r="I733" s="5" t="n">
        <v>1.82</v>
      </c>
      <c r="J733" s="10" t="s">
        <v>4</v>
      </c>
    </row>
    <row r="734" customFormat="false" ht="14.25" hidden="false" customHeight="false" outlineLevel="0" collapsed="false">
      <c r="A734" s="0" t="s">
        <v>102</v>
      </c>
      <c r="B734" s="0" t="s">
        <v>40</v>
      </c>
      <c r="C734" s="0" t="s">
        <v>76</v>
      </c>
      <c r="D734" s="0" t="n">
        <v>2025</v>
      </c>
      <c r="E734" s="5" t="n">
        <v>1.898</v>
      </c>
      <c r="F734" s="5" t="n">
        <v>0</v>
      </c>
      <c r="G734" s="5" t="n">
        <v>0</v>
      </c>
      <c r="H734" s="5" t="n">
        <v>0</v>
      </c>
      <c r="I734" s="5" t="n">
        <v>1.898</v>
      </c>
      <c r="J734" s="10" t="s">
        <v>4</v>
      </c>
    </row>
    <row r="735" customFormat="false" ht="14.25" hidden="false" customHeight="false" outlineLevel="0" collapsed="false">
      <c r="A735" s="0" t="s">
        <v>102</v>
      </c>
      <c r="B735" s="0" t="s">
        <v>40</v>
      </c>
      <c r="C735" s="0" t="s">
        <v>76</v>
      </c>
      <c r="D735" s="0" t="n">
        <v>2026</v>
      </c>
      <c r="E735" s="5" t="n">
        <v>4.6968</v>
      </c>
      <c r="F735" s="5" t="n">
        <v>0</v>
      </c>
      <c r="G735" s="5" t="n">
        <v>0</v>
      </c>
      <c r="H735" s="5" t="n">
        <v>0</v>
      </c>
      <c r="I735" s="5" t="n">
        <v>4.6968</v>
      </c>
      <c r="J735" s="10" t="s">
        <v>4</v>
      </c>
    </row>
    <row r="736" customFormat="false" ht="14.25" hidden="false" customHeight="false" outlineLevel="0" collapsed="false">
      <c r="A736" s="0" t="s">
        <v>102</v>
      </c>
      <c r="B736" s="0" t="s">
        <v>40</v>
      </c>
      <c r="C736" s="0" t="s">
        <v>76</v>
      </c>
      <c r="D736" s="0" t="n">
        <v>2027</v>
      </c>
      <c r="E736" s="5" t="n">
        <v>7.1604</v>
      </c>
      <c r="F736" s="5" t="n">
        <v>0</v>
      </c>
      <c r="G736" s="5" t="n">
        <v>0</v>
      </c>
      <c r="H736" s="5" t="n">
        <v>0</v>
      </c>
      <c r="I736" s="5" t="n">
        <v>7.1604</v>
      </c>
      <c r="J736" s="10" t="s">
        <v>4</v>
      </c>
    </row>
    <row r="737" customFormat="false" ht="14.25" hidden="false" customHeight="false" outlineLevel="0" collapsed="false">
      <c r="A737" s="0" t="s">
        <v>102</v>
      </c>
      <c r="B737" s="0" t="s">
        <v>40</v>
      </c>
      <c r="C737" s="0" t="s">
        <v>76</v>
      </c>
      <c r="D737" s="0" t="n">
        <v>2028</v>
      </c>
      <c r="E737" s="5" t="n">
        <v>7.878</v>
      </c>
      <c r="F737" s="5" t="n">
        <v>0</v>
      </c>
      <c r="G737" s="5" t="n">
        <v>0</v>
      </c>
      <c r="H737" s="5" t="n">
        <v>0</v>
      </c>
      <c r="I737" s="5" t="n">
        <v>7.878</v>
      </c>
      <c r="J737" s="10" t="s">
        <v>4</v>
      </c>
    </row>
    <row r="738" customFormat="false" ht="14.25" hidden="false" customHeight="false" outlineLevel="0" collapsed="false">
      <c r="A738" s="0" t="s">
        <v>102</v>
      </c>
      <c r="B738" s="0" t="s">
        <v>40</v>
      </c>
      <c r="C738" s="0" t="s">
        <v>76</v>
      </c>
      <c r="D738" s="0" t="n">
        <v>2029</v>
      </c>
      <c r="E738" s="5" t="n">
        <v>7.8</v>
      </c>
      <c r="F738" s="5" t="n">
        <v>0</v>
      </c>
      <c r="G738" s="5" t="n">
        <v>0</v>
      </c>
      <c r="H738" s="5" t="n">
        <v>0</v>
      </c>
      <c r="I738" s="5" t="n">
        <v>7.8</v>
      </c>
      <c r="J738" s="10" t="s">
        <v>4</v>
      </c>
    </row>
    <row r="739" customFormat="false" ht="14.25" hidden="false" customHeight="false" outlineLevel="0" collapsed="false">
      <c r="A739" s="0" t="s">
        <v>102</v>
      </c>
      <c r="B739" s="0" t="s">
        <v>40</v>
      </c>
      <c r="C739" s="0" t="s">
        <v>76</v>
      </c>
      <c r="D739" s="0" t="n">
        <v>2030</v>
      </c>
      <c r="E739" s="5" t="n">
        <v>5.742</v>
      </c>
      <c r="F739" s="5" t="n">
        <v>0</v>
      </c>
      <c r="G739" s="5" t="n">
        <v>0</v>
      </c>
      <c r="H739" s="5" t="n">
        <v>0</v>
      </c>
      <c r="I739" s="5" t="n">
        <v>5.742</v>
      </c>
      <c r="J739" s="10" t="s">
        <v>4</v>
      </c>
    </row>
    <row r="740" customFormat="false" ht="14.25" hidden="false" customHeight="false" outlineLevel="0" collapsed="false">
      <c r="A740" s="0" t="s">
        <v>102</v>
      </c>
      <c r="B740" s="0" t="s">
        <v>40</v>
      </c>
      <c r="C740" s="0" t="s">
        <v>76</v>
      </c>
      <c r="D740" s="0" t="n">
        <v>2031</v>
      </c>
      <c r="E740" s="5" t="n">
        <v>5.586</v>
      </c>
      <c r="F740" s="5" t="n">
        <v>0</v>
      </c>
      <c r="G740" s="5" t="n">
        <v>0</v>
      </c>
      <c r="H740" s="5" t="n">
        <v>0</v>
      </c>
      <c r="I740" s="5" t="n">
        <v>5.586</v>
      </c>
      <c r="J740" s="10" t="s">
        <v>4</v>
      </c>
    </row>
    <row r="741" customFormat="false" ht="14.25" hidden="false" customHeight="false" outlineLevel="0" collapsed="false">
      <c r="A741" s="0" t="s">
        <v>102</v>
      </c>
      <c r="B741" s="0" t="s">
        <v>40</v>
      </c>
      <c r="C741" s="0" t="s">
        <v>76</v>
      </c>
      <c r="D741" s="0" t="n">
        <v>2032</v>
      </c>
      <c r="E741" s="5" t="n">
        <v>5.529</v>
      </c>
      <c r="F741" s="5" t="n">
        <v>0</v>
      </c>
      <c r="G741" s="5" t="n">
        <v>0</v>
      </c>
      <c r="H741" s="5" t="n">
        <v>0</v>
      </c>
      <c r="I741" s="5" t="n">
        <v>5.529</v>
      </c>
      <c r="J741" s="10" t="s">
        <v>4</v>
      </c>
    </row>
    <row r="742" customFormat="false" ht="14.25" hidden="false" customHeight="false" outlineLevel="0" collapsed="false">
      <c r="A742" s="0" t="s">
        <v>102</v>
      </c>
      <c r="B742" s="0" t="s">
        <v>40</v>
      </c>
      <c r="C742" s="0" t="s">
        <v>76</v>
      </c>
      <c r="D742" s="0" t="n">
        <v>2033</v>
      </c>
      <c r="E742" s="5" t="n">
        <v>5.568</v>
      </c>
      <c r="F742" s="5" t="n">
        <v>0</v>
      </c>
      <c r="G742" s="5" t="n">
        <v>0</v>
      </c>
      <c r="H742" s="5" t="n">
        <v>0</v>
      </c>
      <c r="I742" s="5" t="n">
        <v>5.568</v>
      </c>
      <c r="J742" s="10" t="s">
        <v>4</v>
      </c>
    </row>
    <row r="743" customFormat="false" ht="14.25" hidden="false" customHeight="false" outlineLevel="0" collapsed="false">
      <c r="A743" s="0" t="s">
        <v>102</v>
      </c>
      <c r="B743" s="0" t="s">
        <v>40</v>
      </c>
      <c r="C743" s="0" t="s">
        <v>76</v>
      </c>
      <c r="D743" s="0" t="n">
        <v>2034</v>
      </c>
      <c r="E743" s="5" t="n">
        <v>5.6168</v>
      </c>
      <c r="F743" s="5" t="n">
        <v>0</v>
      </c>
      <c r="G743" s="5" t="n">
        <v>0</v>
      </c>
      <c r="H743" s="5" t="n">
        <v>0</v>
      </c>
      <c r="I743" s="5" t="n">
        <v>5.6168</v>
      </c>
      <c r="J743" s="10" t="s">
        <v>4</v>
      </c>
    </row>
    <row r="744" customFormat="false" ht="14.25" hidden="false" customHeight="false" outlineLevel="0" collapsed="false">
      <c r="A744" s="0" t="s">
        <v>102</v>
      </c>
      <c r="B744" s="0" t="s">
        <v>40</v>
      </c>
      <c r="C744" s="0" t="s">
        <v>76</v>
      </c>
      <c r="D744" s="0" t="n">
        <v>2035</v>
      </c>
      <c r="E744" s="5" t="n">
        <v>5.652</v>
      </c>
      <c r="F744" s="5" t="n">
        <v>0</v>
      </c>
      <c r="G744" s="5" t="n">
        <v>0</v>
      </c>
      <c r="H744" s="5" t="n">
        <v>0</v>
      </c>
      <c r="I744" s="5" t="n">
        <v>5.652</v>
      </c>
      <c r="J744" s="10" t="s">
        <v>4</v>
      </c>
    </row>
    <row r="745" customFormat="false" ht="14.25" hidden="false" customHeight="false" outlineLevel="0" collapsed="false">
      <c r="A745" s="0" t="s">
        <v>102</v>
      </c>
      <c r="B745" s="0" t="s">
        <v>40</v>
      </c>
      <c r="C745" s="0" t="s">
        <v>76</v>
      </c>
      <c r="D745" s="0" t="n">
        <v>2036</v>
      </c>
      <c r="E745" s="5" t="n">
        <v>5.6852</v>
      </c>
      <c r="F745" s="5" t="n">
        <v>0</v>
      </c>
      <c r="G745" s="5" t="n">
        <v>0</v>
      </c>
      <c r="H745" s="5" t="n">
        <v>0</v>
      </c>
      <c r="I745" s="5" t="n">
        <v>5.6852</v>
      </c>
      <c r="J745" s="10" t="s">
        <v>4</v>
      </c>
    </row>
    <row r="746" customFormat="false" ht="14.25" hidden="false" customHeight="false" outlineLevel="0" collapsed="false">
      <c r="A746" s="0" t="s">
        <v>102</v>
      </c>
      <c r="B746" s="0" t="s">
        <v>40</v>
      </c>
      <c r="C746" s="0" t="s">
        <v>76</v>
      </c>
      <c r="D746" s="0" t="n">
        <v>2037</v>
      </c>
      <c r="E746" s="5" t="n">
        <v>5.7288</v>
      </c>
      <c r="F746" s="5" t="n">
        <v>0</v>
      </c>
      <c r="G746" s="5" t="n">
        <v>0</v>
      </c>
      <c r="H746" s="5" t="n">
        <v>0</v>
      </c>
      <c r="I746" s="5" t="n">
        <v>5.7288</v>
      </c>
      <c r="J746" s="10" t="s">
        <v>4</v>
      </c>
    </row>
    <row r="747" customFormat="false" ht="14.25" hidden="false" customHeight="false" outlineLevel="0" collapsed="false">
      <c r="A747" s="0" t="s">
        <v>102</v>
      </c>
      <c r="B747" s="0" t="s">
        <v>40</v>
      </c>
      <c r="C747" s="0" t="s">
        <v>76</v>
      </c>
      <c r="D747" s="0" t="n">
        <v>2038</v>
      </c>
      <c r="E747" s="5" t="n">
        <v>5.7582</v>
      </c>
      <c r="F747" s="5" t="n">
        <v>0</v>
      </c>
      <c r="G747" s="5" t="n">
        <v>0</v>
      </c>
      <c r="H747" s="5" t="n">
        <v>0</v>
      </c>
      <c r="I747" s="5" t="n">
        <v>5.7582</v>
      </c>
      <c r="J747" s="10" t="s">
        <v>4</v>
      </c>
    </row>
    <row r="748" customFormat="false" ht="14.25" hidden="false" customHeight="false" outlineLevel="0" collapsed="false">
      <c r="A748" s="0" t="s">
        <v>102</v>
      </c>
      <c r="B748" s="0" t="s">
        <v>40</v>
      </c>
      <c r="C748" s="0" t="s">
        <v>76</v>
      </c>
      <c r="D748" s="0" t="n">
        <v>2039</v>
      </c>
      <c r="E748" s="5" t="n">
        <v>5.7984</v>
      </c>
      <c r="F748" s="5" t="n">
        <v>0</v>
      </c>
      <c r="G748" s="5" t="n">
        <v>0</v>
      </c>
      <c r="H748" s="5" t="n">
        <v>0</v>
      </c>
      <c r="I748" s="5" t="n">
        <v>5.7984</v>
      </c>
      <c r="J748" s="10" t="s">
        <v>4</v>
      </c>
    </row>
    <row r="749" customFormat="false" ht="14.25" hidden="false" customHeight="false" outlineLevel="0" collapsed="false">
      <c r="A749" s="0" t="s">
        <v>102</v>
      </c>
      <c r="B749" s="0" t="s">
        <v>40</v>
      </c>
      <c r="C749" s="0" t="s">
        <v>76</v>
      </c>
      <c r="D749" s="0" t="n">
        <v>2040</v>
      </c>
      <c r="E749" s="5" t="n">
        <v>5.824</v>
      </c>
      <c r="F749" s="5" t="n">
        <v>0</v>
      </c>
      <c r="G749" s="5" t="n">
        <v>0</v>
      </c>
      <c r="H749" s="5" t="n">
        <v>0</v>
      </c>
      <c r="I749" s="5" t="n">
        <v>5.824</v>
      </c>
      <c r="J749" s="10" t="s">
        <v>4</v>
      </c>
    </row>
    <row r="750" customFormat="false" ht="14.25" hidden="false" customHeight="false" outlineLevel="0" collapsed="false">
      <c r="A750" s="0" t="s">
        <v>102</v>
      </c>
      <c r="B750" s="0" t="s">
        <v>40</v>
      </c>
      <c r="C750" s="0" t="s">
        <v>79</v>
      </c>
      <c r="D750" s="0" t="n">
        <v>2024</v>
      </c>
      <c r="E750" s="5" t="n">
        <v>1199.18661974832</v>
      </c>
      <c r="F750" s="5" t="n">
        <v>0</v>
      </c>
      <c r="G750" s="5" t="n">
        <v>0</v>
      </c>
      <c r="H750" s="5" t="n">
        <v>0</v>
      </c>
      <c r="I750" s="5" t="n">
        <v>1199.18661974832</v>
      </c>
      <c r="J750" s="10" t="s">
        <v>4</v>
      </c>
    </row>
    <row r="751" customFormat="false" ht="14.25" hidden="false" customHeight="false" outlineLevel="0" collapsed="false">
      <c r="A751" s="0" t="s">
        <v>102</v>
      </c>
      <c r="B751" s="0" t="s">
        <v>40</v>
      </c>
      <c r="C751" s="0" t="s">
        <v>79</v>
      </c>
      <c r="D751" s="0" t="n">
        <v>2025</v>
      </c>
      <c r="E751" s="5" t="n">
        <v>1221.23041754491</v>
      </c>
      <c r="F751" s="5" t="n">
        <v>0</v>
      </c>
      <c r="G751" s="5" t="n">
        <v>0</v>
      </c>
      <c r="H751" s="5" t="n">
        <v>0</v>
      </c>
      <c r="I751" s="5" t="n">
        <v>1221.23041754491</v>
      </c>
      <c r="J751" s="10" t="s">
        <v>4</v>
      </c>
    </row>
    <row r="752" customFormat="false" ht="14.25" hidden="false" customHeight="false" outlineLevel="0" collapsed="false">
      <c r="A752" s="0" t="s">
        <v>102</v>
      </c>
      <c r="B752" s="0" t="s">
        <v>40</v>
      </c>
      <c r="C752" s="0" t="s">
        <v>79</v>
      </c>
      <c r="D752" s="0" t="n">
        <v>2026</v>
      </c>
      <c r="E752" s="5" t="n">
        <v>1246.12303843314</v>
      </c>
      <c r="F752" s="5" t="n">
        <v>0</v>
      </c>
      <c r="G752" s="5" t="n">
        <v>0</v>
      </c>
      <c r="H752" s="5" t="n">
        <v>0</v>
      </c>
      <c r="I752" s="5" t="n">
        <v>1246.12303843314</v>
      </c>
      <c r="J752" s="10" t="s">
        <v>4</v>
      </c>
    </row>
    <row r="753" customFormat="false" ht="14.25" hidden="false" customHeight="false" outlineLevel="0" collapsed="false">
      <c r="A753" s="0" t="s">
        <v>102</v>
      </c>
      <c r="B753" s="0" t="s">
        <v>40</v>
      </c>
      <c r="C753" s="0" t="s">
        <v>79</v>
      </c>
      <c r="D753" s="0" t="n">
        <v>2027</v>
      </c>
      <c r="E753" s="5" t="n">
        <v>1282.89421809574</v>
      </c>
      <c r="F753" s="5" t="n">
        <v>0</v>
      </c>
      <c r="G753" s="5" t="n">
        <v>0</v>
      </c>
      <c r="H753" s="5" t="n">
        <v>0</v>
      </c>
      <c r="I753" s="5" t="n">
        <v>1282.89421809574</v>
      </c>
      <c r="J753" s="10" t="s">
        <v>4</v>
      </c>
    </row>
    <row r="754" customFormat="false" ht="14.25" hidden="false" customHeight="false" outlineLevel="0" collapsed="false">
      <c r="A754" s="0" t="s">
        <v>102</v>
      </c>
      <c r="B754" s="0" t="s">
        <v>40</v>
      </c>
      <c r="C754" s="0" t="s">
        <v>79</v>
      </c>
      <c r="D754" s="0" t="n">
        <v>2028</v>
      </c>
      <c r="E754" s="5" t="n">
        <v>1319.12087297951</v>
      </c>
      <c r="F754" s="5" t="n">
        <v>0</v>
      </c>
      <c r="G754" s="5" t="n">
        <v>0</v>
      </c>
      <c r="H754" s="5" t="n">
        <v>0</v>
      </c>
      <c r="I754" s="5" t="n">
        <v>1319.12087297951</v>
      </c>
      <c r="J754" s="10" t="s">
        <v>4</v>
      </c>
    </row>
    <row r="755" customFormat="false" ht="14.25" hidden="false" customHeight="false" outlineLevel="0" collapsed="false">
      <c r="A755" s="0" t="s">
        <v>102</v>
      </c>
      <c r="B755" s="0" t="s">
        <v>40</v>
      </c>
      <c r="C755" s="0" t="s">
        <v>79</v>
      </c>
      <c r="D755" s="0" t="n">
        <v>2029</v>
      </c>
      <c r="E755" s="5" t="n">
        <v>1367.18362368408</v>
      </c>
      <c r="F755" s="5" t="n">
        <v>0</v>
      </c>
      <c r="G755" s="5" t="n">
        <v>0</v>
      </c>
      <c r="H755" s="5" t="n">
        <v>0</v>
      </c>
      <c r="I755" s="5" t="n">
        <v>1367.18362368408</v>
      </c>
      <c r="J755" s="10" t="s">
        <v>4</v>
      </c>
    </row>
    <row r="756" customFormat="false" ht="14.25" hidden="false" customHeight="false" outlineLevel="0" collapsed="false">
      <c r="A756" s="0" t="s">
        <v>102</v>
      </c>
      <c r="B756" s="0" t="s">
        <v>40</v>
      </c>
      <c r="C756" s="0" t="s">
        <v>79</v>
      </c>
      <c r="D756" s="0" t="n">
        <v>2030</v>
      </c>
      <c r="E756" s="5" t="n">
        <v>1406.02384667793</v>
      </c>
      <c r="F756" s="5" t="n">
        <v>0</v>
      </c>
      <c r="G756" s="5" t="n">
        <v>0</v>
      </c>
      <c r="H756" s="5" t="n">
        <v>0</v>
      </c>
      <c r="I756" s="5" t="n">
        <v>1406.02384667793</v>
      </c>
      <c r="J756" s="10" t="s">
        <v>4</v>
      </c>
    </row>
    <row r="757" customFormat="false" ht="14.25" hidden="false" customHeight="false" outlineLevel="0" collapsed="false">
      <c r="A757" s="0" t="s">
        <v>102</v>
      </c>
      <c r="B757" s="0" t="s">
        <v>40</v>
      </c>
      <c r="C757" s="0" t="s">
        <v>79</v>
      </c>
      <c r="D757" s="0" t="n">
        <v>2031</v>
      </c>
      <c r="E757" s="5" t="n">
        <v>1445.09097537919</v>
      </c>
      <c r="F757" s="5" t="n">
        <v>0</v>
      </c>
      <c r="G757" s="5" t="n">
        <v>0</v>
      </c>
      <c r="H757" s="5" t="n">
        <v>0</v>
      </c>
      <c r="I757" s="5" t="n">
        <v>1445.09097537919</v>
      </c>
      <c r="J757" s="10" t="s">
        <v>4</v>
      </c>
    </row>
    <row r="758" customFormat="false" ht="14.25" hidden="false" customHeight="false" outlineLevel="0" collapsed="false">
      <c r="A758" s="0" t="s">
        <v>102</v>
      </c>
      <c r="B758" s="0" t="s">
        <v>40</v>
      </c>
      <c r="C758" s="0" t="s">
        <v>79</v>
      </c>
      <c r="D758" s="0" t="n">
        <v>2032</v>
      </c>
      <c r="E758" s="5" t="n">
        <v>1490.95056102359</v>
      </c>
      <c r="F758" s="5" t="n">
        <v>0</v>
      </c>
      <c r="G758" s="5" t="n">
        <v>0</v>
      </c>
      <c r="H758" s="5" t="n">
        <v>0</v>
      </c>
      <c r="I758" s="5" t="n">
        <v>1490.95056102359</v>
      </c>
      <c r="J758" s="10" t="s">
        <v>4</v>
      </c>
    </row>
    <row r="759" customFormat="false" ht="14.25" hidden="false" customHeight="false" outlineLevel="0" collapsed="false">
      <c r="A759" s="0" t="s">
        <v>102</v>
      </c>
      <c r="B759" s="0" t="s">
        <v>40</v>
      </c>
      <c r="C759" s="0" t="s">
        <v>79</v>
      </c>
      <c r="D759" s="0" t="n">
        <v>2033</v>
      </c>
      <c r="E759" s="5" t="n">
        <v>1535.20356102684</v>
      </c>
      <c r="F759" s="5" t="n">
        <v>0</v>
      </c>
      <c r="G759" s="5" t="n">
        <v>0</v>
      </c>
      <c r="H759" s="5" t="n">
        <v>0</v>
      </c>
      <c r="I759" s="5" t="n">
        <v>1535.20356102684</v>
      </c>
      <c r="J759" s="10" t="s">
        <v>4</v>
      </c>
    </row>
    <row r="760" customFormat="false" ht="14.25" hidden="false" customHeight="false" outlineLevel="0" collapsed="false">
      <c r="A760" s="0" t="s">
        <v>102</v>
      </c>
      <c r="B760" s="0" t="s">
        <v>40</v>
      </c>
      <c r="C760" s="0" t="s">
        <v>79</v>
      </c>
      <c r="D760" s="0" t="n">
        <v>2034</v>
      </c>
      <c r="E760" s="5" t="n">
        <v>1577.74974032565</v>
      </c>
      <c r="F760" s="5" t="n">
        <v>0</v>
      </c>
      <c r="G760" s="5" t="n">
        <v>0</v>
      </c>
      <c r="H760" s="5" t="n">
        <v>0</v>
      </c>
      <c r="I760" s="5" t="n">
        <v>1577.74974032565</v>
      </c>
      <c r="J760" s="10" t="s">
        <v>4</v>
      </c>
    </row>
    <row r="761" customFormat="false" ht="14.25" hidden="false" customHeight="false" outlineLevel="0" collapsed="false">
      <c r="A761" s="0" t="s">
        <v>102</v>
      </c>
      <c r="B761" s="0" t="s">
        <v>40</v>
      </c>
      <c r="C761" s="0" t="s">
        <v>79</v>
      </c>
      <c r="D761" s="0" t="n">
        <v>2035</v>
      </c>
      <c r="E761" s="5" t="n">
        <v>1624.16054605584</v>
      </c>
      <c r="F761" s="5" t="n">
        <v>0</v>
      </c>
      <c r="G761" s="5" t="n">
        <v>0</v>
      </c>
      <c r="H761" s="5" t="n">
        <v>0</v>
      </c>
      <c r="I761" s="5" t="n">
        <v>1624.16054605584</v>
      </c>
      <c r="J761" s="10" t="s">
        <v>4</v>
      </c>
    </row>
    <row r="762" customFormat="false" ht="14.25" hidden="false" customHeight="false" outlineLevel="0" collapsed="false">
      <c r="A762" s="0" t="s">
        <v>102</v>
      </c>
      <c r="B762" s="0" t="s">
        <v>40</v>
      </c>
      <c r="C762" s="0" t="s">
        <v>79</v>
      </c>
      <c r="D762" s="0" t="n">
        <v>2036</v>
      </c>
      <c r="E762" s="5" t="n">
        <v>1659.40286205997</v>
      </c>
      <c r="F762" s="5" t="n">
        <v>0</v>
      </c>
      <c r="G762" s="5" t="n">
        <v>0</v>
      </c>
      <c r="H762" s="5" t="n">
        <v>0</v>
      </c>
      <c r="I762" s="5" t="n">
        <v>1659.40286205997</v>
      </c>
      <c r="J762" s="10" t="s">
        <v>4</v>
      </c>
    </row>
    <row r="763" customFormat="false" ht="14.25" hidden="false" customHeight="false" outlineLevel="0" collapsed="false">
      <c r="A763" s="0" t="s">
        <v>102</v>
      </c>
      <c r="B763" s="0" t="s">
        <v>40</v>
      </c>
      <c r="C763" s="0" t="s">
        <v>79</v>
      </c>
      <c r="D763" s="0" t="n">
        <v>2037</v>
      </c>
      <c r="E763" s="5" t="n">
        <v>1701.04703268247</v>
      </c>
      <c r="F763" s="5" t="n">
        <v>0</v>
      </c>
      <c r="G763" s="5" t="n">
        <v>0</v>
      </c>
      <c r="H763" s="5" t="n">
        <v>0</v>
      </c>
      <c r="I763" s="5" t="n">
        <v>1701.04703268247</v>
      </c>
      <c r="J763" s="10" t="s">
        <v>4</v>
      </c>
    </row>
    <row r="764" customFormat="false" ht="14.25" hidden="false" customHeight="false" outlineLevel="0" collapsed="false">
      <c r="A764" s="0" t="s">
        <v>102</v>
      </c>
      <c r="B764" s="0" t="s">
        <v>40</v>
      </c>
      <c r="C764" s="0" t="s">
        <v>79</v>
      </c>
      <c r="D764" s="0" t="n">
        <v>2038</v>
      </c>
      <c r="E764" s="5" t="n">
        <v>1741.63236204204</v>
      </c>
      <c r="F764" s="5" t="n">
        <v>0</v>
      </c>
      <c r="G764" s="5" t="n">
        <v>0</v>
      </c>
      <c r="H764" s="5" t="n">
        <v>0</v>
      </c>
      <c r="I764" s="5" t="n">
        <v>1741.63236204204</v>
      </c>
      <c r="J764" s="10" t="s">
        <v>4</v>
      </c>
    </row>
    <row r="765" customFormat="false" ht="14.25" hidden="false" customHeight="false" outlineLevel="0" collapsed="false">
      <c r="A765" s="0" t="s">
        <v>102</v>
      </c>
      <c r="B765" s="0" t="s">
        <v>40</v>
      </c>
      <c r="C765" s="0" t="s">
        <v>79</v>
      </c>
      <c r="D765" s="0" t="n">
        <v>2039</v>
      </c>
      <c r="E765" s="5" t="n">
        <v>1782.65659562955</v>
      </c>
      <c r="F765" s="5" t="n">
        <v>0</v>
      </c>
      <c r="G765" s="5" t="n">
        <v>0</v>
      </c>
      <c r="H765" s="5" t="n">
        <v>0</v>
      </c>
      <c r="I765" s="5" t="n">
        <v>1782.65659562955</v>
      </c>
      <c r="J765" s="10" t="s">
        <v>4</v>
      </c>
    </row>
    <row r="766" customFormat="false" ht="14.25" hidden="false" customHeight="false" outlineLevel="0" collapsed="false">
      <c r="A766" s="0" t="s">
        <v>102</v>
      </c>
      <c r="B766" s="0" t="s">
        <v>40</v>
      </c>
      <c r="C766" s="0" t="s">
        <v>79</v>
      </c>
      <c r="D766" s="0" t="n">
        <v>2040</v>
      </c>
      <c r="E766" s="5" t="n">
        <v>1819.69209555957</v>
      </c>
      <c r="F766" s="5" t="n">
        <v>0</v>
      </c>
      <c r="G766" s="5" t="n">
        <v>0</v>
      </c>
      <c r="H766" s="5" t="n">
        <v>0</v>
      </c>
      <c r="I766" s="5" t="n">
        <v>1819.69209555957</v>
      </c>
      <c r="J766" s="10" t="s">
        <v>4</v>
      </c>
    </row>
    <row r="767" customFormat="false" ht="14.25" hidden="false" customHeight="false" outlineLevel="0" collapsed="false">
      <c r="A767" s="0" t="s">
        <v>102</v>
      </c>
      <c r="B767" s="0" t="s">
        <v>40</v>
      </c>
      <c r="C767" s="0" t="s">
        <v>84</v>
      </c>
      <c r="D767" s="0" t="n">
        <v>2024</v>
      </c>
      <c r="E767" s="5" t="n">
        <v>23.5348974855528</v>
      </c>
      <c r="F767" s="5" t="n">
        <v>0</v>
      </c>
      <c r="G767" s="5" t="n">
        <v>0</v>
      </c>
      <c r="H767" s="5" t="n">
        <v>0</v>
      </c>
      <c r="I767" s="5" t="n">
        <v>23.5348974855528</v>
      </c>
      <c r="J767" s="10" t="s">
        <v>4</v>
      </c>
    </row>
    <row r="768" customFormat="false" ht="14.25" hidden="false" customHeight="false" outlineLevel="0" collapsed="false">
      <c r="A768" s="0" t="s">
        <v>102</v>
      </c>
      <c r="B768" s="0" t="s">
        <v>40</v>
      </c>
      <c r="C768" s="0" t="s">
        <v>84</v>
      </c>
      <c r="D768" s="0" t="n">
        <v>2025</v>
      </c>
      <c r="E768" s="5" t="n">
        <v>44.3487797659107</v>
      </c>
      <c r="F768" s="5" t="n">
        <v>0</v>
      </c>
      <c r="G768" s="5" t="n">
        <v>0</v>
      </c>
      <c r="H768" s="5" t="n">
        <v>0</v>
      </c>
      <c r="I768" s="5" t="n">
        <v>44.3487797659107</v>
      </c>
      <c r="J768" s="10" t="s">
        <v>4</v>
      </c>
    </row>
    <row r="769" customFormat="false" ht="14.25" hidden="false" customHeight="false" outlineLevel="0" collapsed="false">
      <c r="A769" s="0" t="s">
        <v>102</v>
      </c>
      <c r="B769" s="0" t="s">
        <v>40</v>
      </c>
      <c r="C769" s="0" t="s">
        <v>84</v>
      </c>
      <c r="D769" s="0" t="n">
        <v>2026</v>
      </c>
      <c r="E769" s="5" t="n">
        <v>52.3236622253071</v>
      </c>
      <c r="F769" s="5" t="n">
        <v>0</v>
      </c>
      <c r="G769" s="5" t="n">
        <v>0</v>
      </c>
      <c r="H769" s="5" t="n">
        <v>0</v>
      </c>
      <c r="I769" s="5" t="n">
        <v>52.3236622253071</v>
      </c>
      <c r="J769" s="10" t="s">
        <v>4</v>
      </c>
    </row>
    <row r="770" customFormat="false" ht="14.25" hidden="false" customHeight="false" outlineLevel="0" collapsed="false">
      <c r="A770" s="0" t="s">
        <v>102</v>
      </c>
      <c r="B770" s="0" t="s">
        <v>40</v>
      </c>
      <c r="C770" s="0" t="s">
        <v>84</v>
      </c>
      <c r="D770" s="0" t="n">
        <v>2027</v>
      </c>
      <c r="E770" s="5" t="n">
        <v>62.7346414373422</v>
      </c>
      <c r="F770" s="5" t="n">
        <v>0</v>
      </c>
      <c r="G770" s="5" t="n">
        <v>0</v>
      </c>
      <c r="H770" s="5" t="n">
        <v>0</v>
      </c>
      <c r="I770" s="5" t="n">
        <v>62.7346414373422</v>
      </c>
      <c r="J770" s="10" t="s">
        <v>4</v>
      </c>
    </row>
    <row r="771" customFormat="false" ht="14.25" hidden="false" customHeight="false" outlineLevel="0" collapsed="false">
      <c r="A771" s="0" t="s">
        <v>102</v>
      </c>
      <c r="B771" s="0" t="s">
        <v>40</v>
      </c>
      <c r="C771" s="0" t="s">
        <v>84</v>
      </c>
      <c r="D771" s="0" t="n">
        <v>2028</v>
      </c>
      <c r="E771" s="5" t="n">
        <v>75.9032178680251</v>
      </c>
      <c r="F771" s="5" t="n">
        <v>0</v>
      </c>
      <c r="G771" s="5" t="n">
        <v>0</v>
      </c>
      <c r="H771" s="5" t="n">
        <v>0</v>
      </c>
      <c r="I771" s="5" t="n">
        <v>75.9032178680251</v>
      </c>
      <c r="J771" s="10" t="s">
        <v>4</v>
      </c>
    </row>
    <row r="772" customFormat="false" ht="14.25" hidden="false" customHeight="false" outlineLevel="0" collapsed="false">
      <c r="A772" s="0" t="s">
        <v>102</v>
      </c>
      <c r="B772" s="0" t="s">
        <v>40</v>
      </c>
      <c r="C772" s="0" t="s">
        <v>84</v>
      </c>
      <c r="D772" s="0" t="n">
        <v>2029</v>
      </c>
      <c r="E772" s="5" t="n">
        <v>91.991511530364</v>
      </c>
      <c r="F772" s="5" t="n">
        <v>0</v>
      </c>
      <c r="G772" s="5" t="n">
        <v>0</v>
      </c>
      <c r="H772" s="5" t="n">
        <v>0</v>
      </c>
      <c r="I772" s="5" t="n">
        <v>91.991511530364</v>
      </c>
      <c r="J772" s="10" t="s">
        <v>4</v>
      </c>
    </row>
    <row r="773" customFormat="false" ht="14.25" hidden="false" customHeight="false" outlineLevel="0" collapsed="false">
      <c r="A773" s="0" t="s">
        <v>102</v>
      </c>
      <c r="B773" s="0" t="s">
        <v>40</v>
      </c>
      <c r="C773" s="0" t="s">
        <v>84</v>
      </c>
      <c r="D773" s="0" t="n">
        <v>2030</v>
      </c>
      <c r="E773" s="5" t="n">
        <v>112.130505269267</v>
      </c>
      <c r="F773" s="5" t="n">
        <v>0</v>
      </c>
      <c r="G773" s="5" t="n">
        <v>0</v>
      </c>
      <c r="H773" s="5" t="n">
        <v>0</v>
      </c>
      <c r="I773" s="5" t="n">
        <v>112.130505269267</v>
      </c>
      <c r="J773" s="10" t="s">
        <v>4</v>
      </c>
    </row>
    <row r="774" customFormat="false" ht="14.25" hidden="false" customHeight="false" outlineLevel="0" collapsed="false">
      <c r="A774" s="0" t="s">
        <v>102</v>
      </c>
      <c r="B774" s="0" t="s">
        <v>40</v>
      </c>
      <c r="C774" s="0" t="s">
        <v>84</v>
      </c>
      <c r="D774" s="0" t="n">
        <v>2031</v>
      </c>
      <c r="E774" s="5" t="n">
        <v>137.024563963785</v>
      </c>
      <c r="F774" s="5" t="n">
        <v>0</v>
      </c>
      <c r="G774" s="5" t="n">
        <v>0</v>
      </c>
      <c r="H774" s="5" t="n">
        <v>0</v>
      </c>
      <c r="I774" s="5" t="n">
        <v>137.024563963785</v>
      </c>
      <c r="J774" s="10" t="s">
        <v>4</v>
      </c>
    </row>
    <row r="775" customFormat="false" ht="14.25" hidden="false" customHeight="false" outlineLevel="0" collapsed="false">
      <c r="A775" s="0" t="s">
        <v>102</v>
      </c>
      <c r="B775" s="0" t="s">
        <v>40</v>
      </c>
      <c r="C775" s="0" t="s">
        <v>84</v>
      </c>
      <c r="D775" s="0" t="n">
        <v>2032</v>
      </c>
      <c r="E775" s="5" t="n">
        <v>165.677939968837</v>
      </c>
      <c r="F775" s="5" t="n">
        <v>0</v>
      </c>
      <c r="G775" s="5" t="n">
        <v>0</v>
      </c>
      <c r="H775" s="5" t="n">
        <v>0</v>
      </c>
      <c r="I775" s="5" t="n">
        <v>165.677939968837</v>
      </c>
      <c r="J775" s="10" t="s">
        <v>4</v>
      </c>
    </row>
    <row r="776" customFormat="false" ht="14.25" hidden="false" customHeight="false" outlineLevel="0" collapsed="false">
      <c r="A776" s="0" t="s">
        <v>102</v>
      </c>
      <c r="B776" s="0" t="s">
        <v>40</v>
      </c>
      <c r="C776" s="0" t="s">
        <v>84</v>
      </c>
      <c r="D776" s="0" t="n">
        <v>2033</v>
      </c>
      <c r="E776" s="5" t="n">
        <v>201.477178104271</v>
      </c>
      <c r="F776" s="5" t="n">
        <v>0</v>
      </c>
      <c r="G776" s="5" t="n">
        <v>0</v>
      </c>
      <c r="H776" s="5" t="n">
        <v>0</v>
      </c>
      <c r="I776" s="5" t="n">
        <v>201.477178104271</v>
      </c>
      <c r="J776" s="10" t="s">
        <v>4</v>
      </c>
    </row>
    <row r="777" customFormat="false" ht="14.25" hidden="false" customHeight="false" outlineLevel="0" collapsed="false">
      <c r="A777" s="0" t="s">
        <v>102</v>
      </c>
      <c r="B777" s="0" t="s">
        <v>40</v>
      </c>
      <c r="C777" s="0" t="s">
        <v>84</v>
      </c>
      <c r="D777" s="0" t="n">
        <v>2034</v>
      </c>
      <c r="E777" s="5" t="n">
        <v>238.659878690264</v>
      </c>
      <c r="F777" s="5" t="n">
        <v>0</v>
      </c>
      <c r="G777" s="5" t="n">
        <v>0</v>
      </c>
      <c r="H777" s="5" t="n">
        <v>0</v>
      </c>
      <c r="I777" s="5" t="n">
        <v>238.659878690264</v>
      </c>
      <c r="J777" s="10" t="s">
        <v>4</v>
      </c>
    </row>
    <row r="778" customFormat="false" ht="14.25" hidden="false" customHeight="false" outlineLevel="0" collapsed="false">
      <c r="A778" s="0" t="s">
        <v>102</v>
      </c>
      <c r="B778" s="0" t="s">
        <v>40</v>
      </c>
      <c r="C778" s="0" t="s">
        <v>84</v>
      </c>
      <c r="D778" s="0" t="n">
        <v>2035</v>
      </c>
      <c r="E778" s="5" t="n">
        <v>280.287226568468</v>
      </c>
      <c r="F778" s="5" t="n">
        <v>0</v>
      </c>
      <c r="G778" s="5" t="n">
        <v>0</v>
      </c>
      <c r="H778" s="5" t="n">
        <v>0</v>
      </c>
      <c r="I778" s="5" t="n">
        <v>280.287226568468</v>
      </c>
      <c r="J778" s="10" t="s">
        <v>4</v>
      </c>
    </row>
    <row r="779" customFormat="false" ht="14.25" hidden="false" customHeight="false" outlineLevel="0" collapsed="false">
      <c r="A779" s="0" t="s">
        <v>102</v>
      </c>
      <c r="B779" s="0" t="s">
        <v>40</v>
      </c>
      <c r="C779" s="0" t="s">
        <v>84</v>
      </c>
      <c r="D779" s="0" t="n">
        <v>2036</v>
      </c>
      <c r="E779" s="5" t="n">
        <v>326.277983129153</v>
      </c>
      <c r="F779" s="5" t="n">
        <v>0</v>
      </c>
      <c r="G779" s="5" t="n">
        <v>0</v>
      </c>
      <c r="H779" s="5" t="n">
        <v>0</v>
      </c>
      <c r="I779" s="5" t="n">
        <v>326.277983129153</v>
      </c>
      <c r="J779" s="10" t="s">
        <v>4</v>
      </c>
    </row>
    <row r="780" customFormat="false" ht="14.25" hidden="false" customHeight="false" outlineLevel="0" collapsed="false">
      <c r="A780" s="0" t="s">
        <v>102</v>
      </c>
      <c r="B780" s="0" t="s">
        <v>40</v>
      </c>
      <c r="C780" s="0" t="s">
        <v>84</v>
      </c>
      <c r="D780" s="0" t="n">
        <v>2037</v>
      </c>
      <c r="E780" s="5" t="n">
        <v>372.503977082377</v>
      </c>
      <c r="F780" s="5" t="n">
        <v>0</v>
      </c>
      <c r="G780" s="5" t="n">
        <v>0</v>
      </c>
      <c r="H780" s="5" t="n">
        <v>0</v>
      </c>
      <c r="I780" s="5" t="n">
        <v>372.503977082377</v>
      </c>
      <c r="J780" s="10" t="s">
        <v>4</v>
      </c>
    </row>
    <row r="781" customFormat="false" ht="14.25" hidden="false" customHeight="false" outlineLevel="0" collapsed="false">
      <c r="A781" s="0" t="s">
        <v>102</v>
      </c>
      <c r="B781" s="0" t="s">
        <v>40</v>
      </c>
      <c r="C781" s="0" t="s">
        <v>84</v>
      </c>
      <c r="D781" s="0" t="n">
        <v>2038</v>
      </c>
      <c r="E781" s="5" t="n">
        <v>421.94942628161</v>
      </c>
      <c r="F781" s="5" t="n">
        <v>0</v>
      </c>
      <c r="G781" s="5" t="n">
        <v>0</v>
      </c>
      <c r="H781" s="5" t="n">
        <v>0</v>
      </c>
      <c r="I781" s="5" t="n">
        <v>421.94942628161</v>
      </c>
      <c r="J781" s="10" t="s">
        <v>4</v>
      </c>
    </row>
    <row r="782" customFormat="false" ht="14.25" hidden="false" customHeight="false" outlineLevel="0" collapsed="false">
      <c r="A782" s="0" t="s">
        <v>102</v>
      </c>
      <c r="B782" s="0" t="s">
        <v>40</v>
      </c>
      <c r="C782" s="0" t="s">
        <v>84</v>
      </c>
      <c r="D782" s="0" t="n">
        <v>2039</v>
      </c>
      <c r="E782" s="5" t="n">
        <v>474.553521557805</v>
      </c>
      <c r="F782" s="5" t="n">
        <v>0</v>
      </c>
      <c r="G782" s="5" t="n">
        <v>0</v>
      </c>
      <c r="H782" s="5" t="n">
        <v>0</v>
      </c>
      <c r="I782" s="5" t="n">
        <v>474.553521557805</v>
      </c>
      <c r="J782" s="10" t="s">
        <v>4</v>
      </c>
    </row>
    <row r="783" customFormat="false" ht="14.25" hidden="false" customHeight="false" outlineLevel="0" collapsed="false">
      <c r="A783" s="0" t="s">
        <v>102</v>
      </c>
      <c r="B783" s="0" t="s">
        <v>40</v>
      </c>
      <c r="C783" s="0" t="s">
        <v>84</v>
      </c>
      <c r="D783" s="0" t="n">
        <v>2040</v>
      </c>
      <c r="E783" s="5" t="n">
        <v>531.331308698031</v>
      </c>
      <c r="F783" s="5" t="n">
        <v>0</v>
      </c>
      <c r="G783" s="5" t="n">
        <v>0</v>
      </c>
      <c r="H783" s="5" t="n">
        <v>0</v>
      </c>
      <c r="I783" s="5" t="n">
        <v>531.331308698031</v>
      </c>
      <c r="J783" s="10" t="s">
        <v>4</v>
      </c>
    </row>
    <row r="784" customFormat="false" ht="14.25" hidden="false" customHeight="false" outlineLevel="0" collapsed="false">
      <c r="A784" s="0" t="s">
        <v>103</v>
      </c>
      <c r="B784" s="0" t="s">
        <v>104</v>
      </c>
      <c r="C784" s="0" t="s">
        <v>65</v>
      </c>
      <c r="D784" s="0" t="n">
        <v>2024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s="10" t="s">
        <v>4</v>
      </c>
    </row>
    <row r="785" customFormat="false" ht="14.25" hidden="false" customHeight="false" outlineLevel="0" collapsed="false">
      <c r="A785" s="0" t="s">
        <v>103</v>
      </c>
      <c r="B785" s="0" t="s">
        <v>104</v>
      </c>
      <c r="C785" s="0" t="s">
        <v>65</v>
      </c>
      <c r="D785" s="0" t="n">
        <v>2025</v>
      </c>
      <c r="E785" s="5" t="n">
        <v>178.30405412602</v>
      </c>
      <c r="F785" s="5" t="n">
        <v>0</v>
      </c>
      <c r="G785" s="5" t="n">
        <v>0</v>
      </c>
      <c r="H785" s="5" t="n">
        <v>0</v>
      </c>
      <c r="I785" s="5" t="n">
        <v>178.30405412602</v>
      </c>
      <c r="J785" s="10" t="s">
        <v>4</v>
      </c>
    </row>
    <row r="786" customFormat="false" ht="14.25" hidden="false" customHeight="false" outlineLevel="0" collapsed="false">
      <c r="A786" s="0" t="s">
        <v>103</v>
      </c>
      <c r="B786" s="0" t="s">
        <v>104</v>
      </c>
      <c r="C786" s="0" t="s">
        <v>65</v>
      </c>
      <c r="D786" s="0" t="n">
        <v>2026</v>
      </c>
      <c r="E786" s="5" t="n">
        <v>174.501658476588</v>
      </c>
      <c r="F786" s="5" t="n">
        <v>0</v>
      </c>
      <c r="G786" s="5" t="n">
        <v>0</v>
      </c>
      <c r="H786" s="5" t="n">
        <v>0</v>
      </c>
      <c r="I786" s="5" t="n">
        <v>174.501658476588</v>
      </c>
      <c r="J786" s="10" t="s">
        <v>4</v>
      </c>
    </row>
    <row r="787" customFormat="false" ht="14.25" hidden="false" customHeight="false" outlineLevel="0" collapsed="false">
      <c r="A787" s="0" t="s">
        <v>103</v>
      </c>
      <c r="B787" s="0" t="s">
        <v>104</v>
      </c>
      <c r="C787" s="0" t="s">
        <v>65</v>
      </c>
      <c r="D787" s="0" t="n">
        <v>2027</v>
      </c>
      <c r="E787" s="5" t="n">
        <v>173.027754096735</v>
      </c>
      <c r="F787" s="5" t="n">
        <v>0</v>
      </c>
      <c r="G787" s="5" t="n">
        <v>0</v>
      </c>
      <c r="H787" s="5" t="n">
        <v>0</v>
      </c>
      <c r="I787" s="5" t="n">
        <v>173.027754096735</v>
      </c>
      <c r="J787" s="10" t="s">
        <v>4</v>
      </c>
    </row>
    <row r="788" customFormat="false" ht="14.25" hidden="false" customHeight="false" outlineLevel="0" collapsed="false">
      <c r="A788" s="0" t="s">
        <v>103</v>
      </c>
      <c r="B788" s="0" t="s">
        <v>104</v>
      </c>
      <c r="C788" s="0" t="s">
        <v>65</v>
      </c>
      <c r="D788" s="0" t="n">
        <v>2028</v>
      </c>
      <c r="E788" s="5" t="n">
        <v>173.786362659827</v>
      </c>
      <c r="F788" s="5" t="n">
        <v>0</v>
      </c>
      <c r="G788" s="5" t="n">
        <v>0</v>
      </c>
      <c r="H788" s="5" t="n">
        <v>0</v>
      </c>
      <c r="I788" s="5" t="n">
        <v>173.786362659827</v>
      </c>
      <c r="J788" s="10" t="s">
        <v>4</v>
      </c>
    </row>
    <row r="789" customFormat="false" ht="14.25" hidden="false" customHeight="false" outlineLevel="0" collapsed="false">
      <c r="A789" s="0" t="s">
        <v>103</v>
      </c>
      <c r="B789" s="0" t="s">
        <v>104</v>
      </c>
      <c r="C789" s="0" t="s">
        <v>65</v>
      </c>
      <c r="D789" s="0" t="n">
        <v>2029</v>
      </c>
      <c r="E789" s="5" t="n">
        <v>175.744789718698</v>
      </c>
      <c r="F789" s="5" t="n">
        <v>0</v>
      </c>
      <c r="G789" s="5" t="n">
        <v>0</v>
      </c>
      <c r="H789" s="5" t="n">
        <v>0</v>
      </c>
      <c r="I789" s="5" t="n">
        <v>175.744789718698</v>
      </c>
      <c r="J789" s="10" t="s">
        <v>4</v>
      </c>
    </row>
    <row r="790" customFormat="false" ht="14.25" hidden="false" customHeight="false" outlineLevel="0" collapsed="false">
      <c r="A790" s="0" t="s">
        <v>103</v>
      </c>
      <c r="B790" s="0" t="s">
        <v>104</v>
      </c>
      <c r="C790" s="0" t="s">
        <v>65</v>
      </c>
      <c r="D790" s="0" t="n">
        <v>2030</v>
      </c>
      <c r="E790" s="5" t="n">
        <v>177.48663012298</v>
      </c>
      <c r="F790" s="5" t="n">
        <v>0</v>
      </c>
      <c r="G790" s="5" t="n">
        <v>0</v>
      </c>
      <c r="H790" s="5" t="n">
        <v>0</v>
      </c>
      <c r="I790" s="5" t="n">
        <v>177.48663012298</v>
      </c>
      <c r="J790" s="10" t="s">
        <v>4</v>
      </c>
    </row>
    <row r="791" customFormat="false" ht="14.25" hidden="false" customHeight="false" outlineLevel="0" collapsed="false">
      <c r="A791" s="0" t="s">
        <v>103</v>
      </c>
      <c r="B791" s="0" t="s">
        <v>104</v>
      </c>
      <c r="C791" s="0" t="s">
        <v>65</v>
      </c>
      <c r="D791" s="0" t="n">
        <v>2031</v>
      </c>
      <c r="E791" s="5" t="n">
        <v>179.735485479968</v>
      </c>
      <c r="F791" s="5" t="n">
        <v>0</v>
      </c>
      <c r="G791" s="5" t="n">
        <v>0</v>
      </c>
      <c r="H791" s="5" t="n">
        <v>0</v>
      </c>
      <c r="I791" s="5" t="n">
        <v>179.735485479968</v>
      </c>
      <c r="J791" s="10" t="s">
        <v>4</v>
      </c>
    </row>
    <row r="792" customFormat="false" ht="14.25" hidden="false" customHeight="false" outlineLevel="0" collapsed="false">
      <c r="A792" s="0" t="s">
        <v>103</v>
      </c>
      <c r="B792" s="0" t="s">
        <v>104</v>
      </c>
      <c r="C792" s="0" t="s">
        <v>65</v>
      </c>
      <c r="D792" s="0" t="n">
        <v>2032</v>
      </c>
      <c r="E792" s="5" t="n">
        <v>182.947467030323</v>
      </c>
      <c r="F792" s="5" t="n">
        <v>0</v>
      </c>
      <c r="G792" s="5" t="n">
        <v>0</v>
      </c>
      <c r="H792" s="5" t="n">
        <v>0</v>
      </c>
      <c r="I792" s="5" t="n">
        <v>182.947467030323</v>
      </c>
      <c r="J792" s="10" t="s">
        <v>4</v>
      </c>
    </row>
    <row r="793" customFormat="false" ht="14.25" hidden="false" customHeight="false" outlineLevel="0" collapsed="false">
      <c r="A793" s="0" t="s">
        <v>103</v>
      </c>
      <c r="B793" s="0" t="s">
        <v>104</v>
      </c>
      <c r="C793" s="0" t="s">
        <v>65</v>
      </c>
      <c r="D793" s="0" t="n">
        <v>2033</v>
      </c>
      <c r="E793" s="5" t="n">
        <v>187.189538571312</v>
      </c>
      <c r="F793" s="5" t="n">
        <v>0</v>
      </c>
      <c r="G793" s="5" t="n">
        <v>0</v>
      </c>
      <c r="H793" s="5" t="n">
        <v>0</v>
      </c>
      <c r="I793" s="5" t="n">
        <v>187.189538571312</v>
      </c>
      <c r="J793" s="10" t="s">
        <v>4</v>
      </c>
    </row>
    <row r="794" customFormat="false" ht="14.25" hidden="false" customHeight="false" outlineLevel="0" collapsed="false">
      <c r="A794" s="0" t="s">
        <v>103</v>
      </c>
      <c r="B794" s="0" t="s">
        <v>104</v>
      </c>
      <c r="C794" s="0" t="s">
        <v>65</v>
      </c>
      <c r="D794" s="0" t="n">
        <v>2034</v>
      </c>
      <c r="E794" s="5" t="n">
        <v>191.182035795746</v>
      </c>
      <c r="F794" s="5" t="n">
        <v>0</v>
      </c>
      <c r="G794" s="5" t="n">
        <v>0</v>
      </c>
      <c r="H794" s="5" t="n">
        <v>0</v>
      </c>
      <c r="I794" s="5" t="n">
        <v>191.182035795746</v>
      </c>
      <c r="J794" s="10" t="s">
        <v>4</v>
      </c>
    </row>
    <row r="795" customFormat="false" ht="14.25" hidden="false" customHeight="false" outlineLevel="0" collapsed="false">
      <c r="A795" s="0" t="s">
        <v>103</v>
      </c>
      <c r="B795" s="0" t="s">
        <v>104</v>
      </c>
      <c r="C795" s="0" t="s">
        <v>65</v>
      </c>
      <c r="D795" s="0" t="n">
        <v>2035</v>
      </c>
      <c r="E795" s="5" t="n">
        <v>195.561013793477</v>
      </c>
      <c r="F795" s="5" t="n">
        <v>0</v>
      </c>
      <c r="G795" s="5" t="n">
        <v>0</v>
      </c>
      <c r="H795" s="5" t="n">
        <v>0</v>
      </c>
      <c r="I795" s="5" t="n">
        <v>195.561013793477</v>
      </c>
      <c r="J795" s="10" t="s">
        <v>4</v>
      </c>
    </row>
    <row r="796" customFormat="false" ht="14.25" hidden="false" customHeight="false" outlineLevel="0" collapsed="false">
      <c r="A796" s="0" t="s">
        <v>103</v>
      </c>
      <c r="B796" s="0" t="s">
        <v>104</v>
      </c>
      <c r="C796" s="0" t="s">
        <v>65</v>
      </c>
      <c r="D796" s="0" t="n">
        <v>2036</v>
      </c>
      <c r="E796" s="5" t="n">
        <v>197.850980158683</v>
      </c>
      <c r="F796" s="5" t="n">
        <v>0</v>
      </c>
      <c r="G796" s="5" t="n">
        <v>0</v>
      </c>
      <c r="H796" s="5" t="n">
        <v>0</v>
      </c>
      <c r="I796" s="5" t="n">
        <v>197.850980158683</v>
      </c>
      <c r="J796" s="10" t="s">
        <v>4</v>
      </c>
    </row>
    <row r="797" customFormat="false" ht="14.25" hidden="false" customHeight="false" outlineLevel="0" collapsed="false">
      <c r="A797" s="0" t="s">
        <v>103</v>
      </c>
      <c r="B797" s="0" t="s">
        <v>104</v>
      </c>
      <c r="C797" s="0" t="s">
        <v>65</v>
      </c>
      <c r="D797" s="0" t="n">
        <v>2037</v>
      </c>
      <c r="E797" s="5" t="n">
        <v>200.086540268688</v>
      </c>
      <c r="F797" s="5" t="n">
        <v>0</v>
      </c>
      <c r="G797" s="5" t="n">
        <v>0</v>
      </c>
      <c r="H797" s="5" t="n">
        <v>0</v>
      </c>
      <c r="I797" s="5" t="n">
        <v>200.086540268688</v>
      </c>
      <c r="J797" s="10" t="s">
        <v>4</v>
      </c>
    </row>
    <row r="798" customFormat="false" ht="14.25" hidden="false" customHeight="false" outlineLevel="0" collapsed="false">
      <c r="A798" s="0" t="s">
        <v>103</v>
      </c>
      <c r="B798" s="0" t="s">
        <v>104</v>
      </c>
      <c r="C798" s="0" t="s">
        <v>65</v>
      </c>
      <c r="D798" s="0" t="n">
        <v>2038</v>
      </c>
      <c r="E798" s="5" t="n">
        <v>202.316968477391</v>
      </c>
      <c r="F798" s="5" t="n">
        <v>0</v>
      </c>
      <c r="G798" s="5" t="n">
        <v>0</v>
      </c>
      <c r="H798" s="5" t="n">
        <v>0</v>
      </c>
      <c r="I798" s="5" t="n">
        <v>202.316968477391</v>
      </c>
      <c r="J798" s="10" t="s">
        <v>4</v>
      </c>
    </row>
    <row r="799" customFormat="false" ht="14.25" hidden="false" customHeight="false" outlineLevel="0" collapsed="false">
      <c r="A799" s="0" t="s">
        <v>103</v>
      </c>
      <c r="B799" s="0" t="s">
        <v>104</v>
      </c>
      <c r="C799" s="0" t="s">
        <v>65</v>
      </c>
      <c r="D799" s="0" t="n">
        <v>2039</v>
      </c>
      <c r="E799" s="5" t="n">
        <v>204.602088044417</v>
      </c>
      <c r="F799" s="5" t="n">
        <v>0</v>
      </c>
      <c r="G799" s="5" t="n">
        <v>0</v>
      </c>
      <c r="H799" s="5" t="n">
        <v>0</v>
      </c>
      <c r="I799" s="5" t="n">
        <v>204.602088044417</v>
      </c>
      <c r="J799" s="10" t="s">
        <v>4</v>
      </c>
    </row>
    <row r="800" customFormat="false" ht="14.25" hidden="false" customHeight="false" outlineLevel="0" collapsed="false">
      <c r="A800" s="0" t="s">
        <v>103</v>
      </c>
      <c r="B800" s="0" t="s">
        <v>104</v>
      </c>
      <c r="C800" s="0" t="s">
        <v>65</v>
      </c>
      <c r="D800" s="0" t="n">
        <v>2040</v>
      </c>
      <c r="E800" s="5" t="n">
        <v>207.179963739268</v>
      </c>
      <c r="F800" s="5" t="n">
        <v>0</v>
      </c>
      <c r="G800" s="5" t="n">
        <v>0</v>
      </c>
      <c r="H800" s="5" t="n">
        <v>0</v>
      </c>
      <c r="I800" s="5" t="n">
        <v>207.179963739268</v>
      </c>
      <c r="J800" s="10" t="s">
        <v>4</v>
      </c>
    </row>
    <row r="801" customFormat="false" ht="14.25" hidden="false" customHeight="false" outlineLevel="0" collapsed="false">
      <c r="A801" s="0" t="s">
        <v>103</v>
      </c>
      <c r="B801" s="0" t="s">
        <v>104</v>
      </c>
      <c r="C801" s="0" t="s">
        <v>72</v>
      </c>
      <c r="D801" s="0" t="n">
        <v>2024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0</v>
      </c>
      <c r="J801" s="10" t="s">
        <v>4</v>
      </c>
    </row>
    <row r="802" customFormat="false" ht="14.25" hidden="false" customHeight="false" outlineLevel="0" collapsed="false">
      <c r="A802" s="0" t="s">
        <v>103</v>
      </c>
      <c r="B802" s="0" t="s">
        <v>104</v>
      </c>
      <c r="C802" s="0" t="s">
        <v>72</v>
      </c>
      <c r="D802" s="0" t="n">
        <v>2025</v>
      </c>
      <c r="E802" s="5" t="n">
        <v>19.9797602001037</v>
      </c>
      <c r="F802" s="5" t="n">
        <v>0</v>
      </c>
      <c r="G802" s="5" t="n">
        <v>0</v>
      </c>
      <c r="H802" s="5" t="n">
        <v>0</v>
      </c>
      <c r="I802" s="5" t="n">
        <v>19.9797602001037</v>
      </c>
      <c r="J802" s="10" t="s">
        <v>4</v>
      </c>
    </row>
    <row r="803" customFormat="false" ht="14.25" hidden="false" customHeight="false" outlineLevel="0" collapsed="false">
      <c r="A803" s="0" t="s">
        <v>103</v>
      </c>
      <c r="B803" s="0" t="s">
        <v>104</v>
      </c>
      <c r="C803" s="0" t="s">
        <v>72</v>
      </c>
      <c r="D803" s="0" t="n">
        <v>2026</v>
      </c>
      <c r="E803" s="5" t="n">
        <v>19.9121998977465</v>
      </c>
      <c r="F803" s="5" t="n">
        <v>0</v>
      </c>
      <c r="G803" s="5" t="n">
        <v>0</v>
      </c>
      <c r="H803" s="5" t="n">
        <v>0</v>
      </c>
      <c r="I803" s="5" t="n">
        <v>19.9121998977465</v>
      </c>
      <c r="J803" s="10" t="s">
        <v>4</v>
      </c>
    </row>
    <row r="804" customFormat="false" ht="14.25" hidden="false" customHeight="false" outlineLevel="0" collapsed="false">
      <c r="A804" s="0" t="s">
        <v>103</v>
      </c>
      <c r="B804" s="0" t="s">
        <v>104</v>
      </c>
      <c r="C804" s="0" t="s">
        <v>72</v>
      </c>
      <c r="D804" s="0" t="n">
        <v>2027</v>
      </c>
      <c r="E804" s="5" t="n">
        <v>19.4995740344257</v>
      </c>
      <c r="F804" s="5" t="n">
        <v>0</v>
      </c>
      <c r="G804" s="5" t="n">
        <v>0</v>
      </c>
      <c r="H804" s="5" t="n">
        <v>0</v>
      </c>
      <c r="I804" s="5" t="n">
        <v>19.4995740344257</v>
      </c>
      <c r="J804" s="10" t="s">
        <v>4</v>
      </c>
    </row>
    <row r="805" customFormat="false" ht="14.25" hidden="false" customHeight="false" outlineLevel="0" collapsed="false">
      <c r="A805" s="0" t="s">
        <v>103</v>
      </c>
      <c r="B805" s="0" t="s">
        <v>104</v>
      </c>
      <c r="C805" s="0" t="s">
        <v>72</v>
      </c>
      <c r="D805" s="0" t="n">
        <v>2028</v>
      </c>
      <c r="E805" s="5" t="n">
        <v>20.0798848645884</v>
      </c>
      <c r="F805" s="5" t="n">
        <v>0</v>
      </c>
      <c r="G805" s="5" t="n">
        <v>0</v>
      </c>
      <c r="H805" s="5" t="n">
        <v>0</v>
      </c>
      <c r="I805" s="5" t="n">
        <v>20.0798848645884</v>
      </c>
      <c r="J805" s="10" t="s">
        <v>4</v>
      </c>
    </row>
    <row r="806" customFormat="false" ht="14.25" hidden="false" customHeight="false" outlineLevel="0" collapsed="false">
      <c r="A806" s="0" t="s">
        <v>103</v>
      </c>
      <c r="B806" s="0" t="s">
        <v>104</v>
      </c>
      <c r="C806" s="0" t="s">
        <v>72</v>
      </c>
      <c r="D806" s="0" t="n">
        <v>2029</v>
      </c>
      <c r="E806" s="5" t="n">
        <v>20.2022006704496</v>
      </c>
      <c r="F806" s="5" t="n">
        <v>0</v>
      </c>
      <c r="G806" s="5" t="n">
        <v>0</v>
      </c>
      <c r="H806" s="5" t="n">
        <v>0</v>
      </c>
      <c r="I806" s="5" t="n">
        <v>20.2022006704496</v>
      </c>
      <c r="J806" s="10" t="s">
        <v>4</v>
      </c>
    </row>
    <row r="807" customFormat="false" ht="14.25" hidden="false" customHeight="false" outlineLevel="0" collapsed="false">
      <c r="A807" s="0" t="s">
        <v>103</v>
      </c>
      <c r="B807" s="0" t="s">
        <v>104</v>
      </c>
      <c r="C807" s="0" t="s">
        <v>72</v>
      </c>
      <c r="D807" s="0" t="n">
        <v>2030</v>
      </c>
      <c r="E807" s="5" t="n">
        <v>20.5823281815049</v>
      </c>
      <c r="F807" s="5" t="n">
        <v>0</v>
      </c>
      <c r="G807" s="5" t="n">
        <v>0</v>
      </c>
      <c r="H807" s="5" t="n">
        <v>0</v>
      </c>
      <c r="I807" s="5" t="n">
        <v>20.5823281815049</v>
      </c>
      <c r="J807" s="10" t="s">
        <v>4</v>
      </c>
    </row>
    <row r="808" customFormat="false" ht="14.25" hidden="false" customHeight="false" outlineLevel="0" collapsed="false">
      <c r="A808" s="0" t="s">
        <v>103</v>
      </c>
      <c r="B808" s="0" t="s">
        <v>104</v>
      </c>
      <c r="C808" s="0" t="s">
        <v>72</v>
      </c>
      <c r="D808" s="0" t="n">
        <v>2031</v>
      </c>
      <c r="E808" s="5" t="n">
        <v>20.5243460000092</v>
      </c>
      <c r="F808" s="5" t="n">
        <v>0</v>
      </c>
      <c r="G808" s="5" t="n">
        <v>0</v>
      </c>
      <c r="H808" s="5" t="n">
        <v>0</v>
      </c>
      <c r="I808" s="5" t="n">
        <v>20.5243460000092</v>
      </c>
      <c r="J808" s="10" t="s">
        <v>4</v>
      </c>
    </row>
    <row r="809" customFormat="false" ht="14.25" hidden="false" customHeight="false" outlineLevel="0" collapsed="false">
      <c r="A809" s="0" t="s">
        <v>103</v>
      </c>
      <c r="B809" s="0" t="s">
        <v>104</v>
      </c>
      <c r="C809" s="0" t="s">
        <v>72</v>
      </c>
      <c r="D809" s="0" t="n">
        <v>2032</v>
      </c>
      <c r="E809" s="5" t="n">
        <v>21.6809823344814</v>
      </c>
      <c r="F809" s="5" t="n">
        <v>0</v>
      </c>
      <c r="G809" s="5" t="n">
        <v>0</v>
      </c>
      <c r="H809" s="5" t="n">
        <v>0</v>
      </c>
      <c r="I809" s="5" t="n">
        <v>21.6809823344814</v>
      </c>
      <c r="J809" s="10" t="s">
        <v>4</v>
      </c>
    </row>
    <row r="810" customFormat="false" ht="14.25" hidden="false" customHeight="false" outlineLevel="0" collapsed="false">
      <c r="A810" s="0" t="s">
        <v>103</v>
      </c>
      <c r="B810" s="0" t="s">
        <v>104</v>
      </c>
      <c r="C810" s="0" t="s">
        <v>72</v>
      </c>
      <c r="D810" s="0" t="n">
        <v>2033</v>
      </c>
      <c r="E810" s="5" t="n">
        <v>22.618402708536</v>
      </c>
      <c r="F810" s="5" t="n">
        <v>0</v>
      </c>
      <c r="G810" s="5" t="n">
        <v>0</v>
      </c>
      <c r="H810" s="5" t="n">
        <v>0</v>
      </c>
      <c r="I810" s="5" t="n">
        <v>22.618402708536</v>
      </c>
      <c r="J810" s="10" t="s">
        <v>4</v>
      </c>
    </row>
    <row r="811" customFormat="false" ht="14.25" hidden="false" customHeight="false" outlineLevel="0" collapsed="false">
      <c r="A811" s="0" t="s">
        <v>103</v>
      </c>
      <c r="B811" s="0" t="s">
        <v>104</v>
      </c>
      <c r="C811" s="0" t="s">
        <v>72</v>
      </c>
      <c r="D811" s="0" t="n">
        <v>2034</v>
      </c>
      <c r="E811" s="5" t="n">
        <v>23.6749936168185</v>
      </c>
      <c r="F811" s="5" t="n">
        <v>0</v>
      </c>
      <c r="G811" s="5" t="n">
        <v>0</v>
      </c>
      <c r="H811" s="5" t="n">
        <v>0</v>
      </c>
      <c r="I811" s="5" t="n">
        <v>23.6749936168185</v>
      </c>
      <c r="J811" s="10" t="s">
        <v>4</v>
      </c>
    </row>
    <row r="812" customFormat="false" ht="14.25" hidden="false" customHeight="false" outlineLevel="0" collapsed="false">
      <c r="A812" s="0" t="s">
        <v>103</v>
      </c>
      <c r="B812" s="0" t="s">
        <v>104</v>
      </c>
      <c r="C812" s="0" t="s">
        <v>72</v>
      </c>
      <c r="D812" s="0" t="n">
        <v>2035</v>
      </c>
      <c r="E812" s="5" t="n">
        <v>24.274126578095</v>
      </c>
      <c r="F812" s="5" t="n">
        <v>0</v>
      </c>
      <c r="G812" s="5" t="n">
        <v>0</v>
      </c>
      <c r="H812" s="5" t="n">
        <v>0</v>
      </c>
      <c r="I812" s="5" t="n">
        <v>24.274126578095</v>
      </c>
      <c r="J812" s="10" t="s">
        <v>4</v>
      </c>
    </row>
    <row r="813" customFormat="false" ht="14.25" hidden="false" customHeight="false" outlineLevel="0" collapsed="false">
      <c r="A813" s="0" t="s">
        <v>103</v>
      </c>
      <c r="B813" s="0" t="s">
        <v>104</v>
      </c>
      <c r="C813" s="0" t="s">
        <v>72</v>
      </c>
      <c r="D813" s="0" t="n">
        <v>2036</v>
      </c>
      <c r="E813" s="5" t="n">
        <v>24.5596039574142</v>
      </c>
      <c r="F813" s="5" t="n">
        <v>0</v>
      </c>
      <c r="G813" s="5" t="n">
        <v>0</v>
      </c>
      <c r="H813" s="5" t="n">
        <v>0</v>
      </c>
      <c r="I813" s="5" t="n">
        <v>24.5596039574142</v>
      </c>
      <c r="J813" s="10" t="s">
        <v>4</v>
      </c>
    </row>
    <row r="814" customFormat="false" ht="14.25" hidden="false" customHeight="false" outlineLevel="0" collapsed="false">
      <c r="A814" s="0" t="s">
        <v>103</v>
      </c>
      <c r="B814" s="0" t="s">
        <v>104</v>
      </c>
      <c r="C814" s="0" t="s">
        <v>72</v>
      </c>
      <c r="D814" s="0" t="n">
        <v>2037</v>
      </c>
      <c r="E814" s="5" t="n">
        <v>25.4724910624126</v>
      </c>
      <c r="F814" s="5" t="n">
        <v>0</v>
      </c>
      <c r="G814" s="5" t="n">
        <v>0</v>
      </c>
      <c r="H814" s="5" t="n">
        <v>0</v>
      </c>
      <c r="I814" s="5" t="n">
        <v>25.4724910624126</v>
      </c>
      <c r="J814" s="10" t="s">
        <v>4</v>
      </c>
    </row>
    <row r="815" customFormat="false" ht="14.25" hidden="false" customHeight="false" outlineLevel="0" collapsed="false">
      <c r="A815" s="0" t="s">
        <v>103</v>
      </c>
      <c r="B815" s="0" t="s">
        <v>104</v>
      </c>
      <c r="C815" s="0" t="s">
        <v>72</v>
      </c>
      <c r="D815" s="0" t="n">
        <v>2038</v>
      </c>
      <c r="E815" s="5" t="n">
        <v>25.8797637129092</v>
      </c>
      <c r="F815" s="5" t="n">
        <v>0</v>
      </c>
      <c r="G815" s="5" t="n">
        <v>0</v>
      </c>
      <c r="H815" s="5" t="n">
        <v>0</v>
      </c>
      <c r="I815" s="5" t="n">
        <v>25.8797637129092</v>
      </c>
      <c r="J815" s="10" t="s">
        <v>4</v>
      </c>
    </row>
    <row r="816" customFormat="false" ht="14.25" hidden="false" customHeight="false" outlineLevel="0" collapsed="false">
      <c r="A816" s="0" t="s">
        <v>103</v>
      </c>
      <c r="B816" s="0" t="s">
        <v>104</v>
      </c>
      <c r="C816" s="0" t="s">
        <v>72</v>
      </c>
      <c r="D816" s="0" t="n">
        <v>2039</v>
      </c>
      <c r="E816" s="5" t="n">
        <v>27.0067853129361</v>
      </c>
      <c r="F816" s="5" t="n">
        <v>0</v>
      </c>
      <c r="G816" s="5" t="n">
        <v>0</v>
      </c>
      <c r="H816" s="5" t="n">
        <v>0</v>
      </c>
      <c r="I816" s="5" t="n">
        <v>27.0067853129361</v>
      </c>
      <c r="J816" s="10" t="s">
        <v>4</v>
      </c>
    </row>
    <row r="817" customFormat="false" ht="14.25" hidden="false" customHeight="false" outlineLevel="0" collapsed="false">
      <c r="A817" s="0" t="s">
        <v>103</v>
      </c>
      <c r="B817" s="0" t="s">
        <v>104</v>
      </c>
      <c r="C817" s="0" t="s">
        <v>72</v>
      </c>
      <c r="D817" s="0" t="n">
        <v>2040</v>
      </c>
      <c r="E817" s="5" t="n">
        <v>27.2611794518363</v>
      </c>
      <c r="F817" s="5" t="n">
        <v>0</v>
      </c>
      <c r="G817" s="5" t="n">
        <v>0</v>
      </c>
      <c r="H817" s="5" t="n">
        <v>0</v>
      </c>
      <c r="I817" s="5" t="n">
        <v>27.2611794518363</v>
      </c>
      <c r="J817" s="10" t="s">
        <v>4</v>
      </c>
    </row>
    <row r="818" customFormat="false" ht="14.25" hidden="false" customHeight="false" outlineLevel="0" collapsed="false">
      <c r="A818" s="0" t="s">
        <v>103</v>
      </c>
      <c r="B818" s="0" t="s">
        <v>104</v>
      </c>
      <c r="C818" s="0" t="s">
        <v>75</v>
      </c>
      <c r="D818" s="0" t="n">
        <v>2024</v>
      </c>
      <c r="E818" s="5" t="n">
        <v>4.4431596</v>
      </c>
      <c r="F818" s="5" t="n">
        <v>0</v>
      </c>
      <c r="G818" s="5" t="n">
        <v>0</v>
      </c>
      <c r="H818" s="5" t="n">
        <v>0</v>
      </c>
      <c r="I818" s="5" t="n">
        <v>4.4431596</v>
      </c>
      <c r="J818" s="10" t="s">
        <v>4</v>
      </c>
    </row>
    <row r="819" customFormat="false" ht="14.25" hidden="false" customHeight="false" outlineLevel="0" collapsed="false">
      <c r="A819" s="0" t="s">
        <v>103</v>
      </c>
      <c r="B819" s="0" t="s">
        <v>104</v>
      </c>
      <c r="C819" s="0" t="s">
        <v>75</v>
      </c>
      <c r="D819" s="0" t="n">
        <v>2025</v>
      </c>
      <c r="E819" s="5" t="n">
        <v>4.474359216</v>
      </c>
      <c r="F819" s="5" t="n">
        <v>0</v>
      </c>
      <c r="G819" s="5" t="n">
        <v>0</v>
      </c>
      <c r="H819" s="5" t="n">
        <v>0</v>
      </c>
      <c r="I819" s="5" t="n">
        <v>4.474359216</v>
      </c>
      <c r="J819" s="10" t="s">
        <v>4</v>
      </c>
    </row>
    <row r="820" customFormat="false" ht="14.25" hidden="false" customHeight="false" outlineLevel="0" collapsed="false">
      <c r="A820" s="0" t="s">
        <v>103</v>
      </c>
      <c r="B820" s="0" t="s">
        <v>104</v>
      </c>
      <c r="C820" s="0" t="s">
        <v>75</v>
      </c>
      <c r="D820" s="0" t="n">
        <v>2026</v>
      </c>
      <c r="E820" s="5" t="n">
        <v>5.17395533134123</v>
      </c>
      <c r="F820" s="5" t="n">
        <v>0</v>
      </c>
      <c r="G820" s="5" t="n">
        <v>0</v>
      </c>
      <c r="H820" s="5" t="n">
        <v>0</v>
      </c>
      <c r="I820" s="5" t="n">
        <v>5.17395533134123</v>
      </c>
      <c r="J820" s="10" t="s">
        <v>4</v>
      </c>
    </row>
    <row r="821" customFormat="false" ht="14.25" hidden="false" customHeight="false" outlineLevel="0" collapsed="false">
      <c r="A821" s="0" t="s">
        <v>103</v>
      </c>
      <c r="B821" s="0" t="s">
        <v>104</v>
      </c>
      <c r="C821" s="0" t="s">
        <v>75</v>
      </c>
      <c r="D821" s="0" t="n">
        <v>2027</v>
      </c>
      <c r="E821" s="5" t="n">
        <v>6.41128136753477</v>
      </c>
      <c r="F821" s="5" t="n">
        <v>0</v>
      </c>
      <c r="G821" s="5" t="n">
        <v>0</v>
      </c>
      <c r="H821" s="5" t="n">
        <v>0</v>
      </c>
      <c r="I821" s="5" t="n">
        <v>6.41128136753477</v>
      </c>
      <c r="J821" s="10" t="s">
        <v>4</v>
      </c>
    </row>
    <row r="822" customFormat="false" ht="14.25" hidden="false" customHeight="false" outlineLevel="0" collapsed="false">
      <c r="A822" s="0" t="s">
        <v>103</v>
      </c>
      <c r="B822" s="0" t="s">
        <v>104</v>
      </c>
      <c r="C822" s="0" t="s">
        <v>75</v>
      </c>
      <c r="D822" s="0" t="n">
        <v>2028</v>
      </c>
      <c r="E822" s="5" t="n">
        <v>9.23078721927287</v>
      </c>
      <c r="F822" s="5" t="n">
        <v>0</v>
      </c>
      <c r="G822" s="5" t="n">
        <v>0</v>
      </c>
      <c r="H822" s="5" t="n">
        <v>0</v>
      </c>
      <c r="I822" s="5" t="n">
        <v>9.23078721927287</v>
      </c>
      <c r="J822" s="10" t="s">
        <v>4</v>
      </c>
    </row>
    <row r="823" customFormat="false" ht="14.25" hidden="false" customHeight="false" outlineLevel="0" collapsed="false">
      <c r="A823" s="0" t="s">
        <v>103</v>
      </c>
      <c r="B823" s="0" t="s">
        <v>104</v>
      </c>
      <c r="C823" s="0" t="s">
        <v>75</v>
      </c>
      <c r="D823" s="0" t="n">
        <v>2029</v>
      </c>
      <c r="E823" s="5" t="n">
        <v>10.9594332054898</v>
      </c>
      <c r="F823" s="5" t="n">
        <v>0</v>
      </c>
      <c r="G823" s="5" t="n">
        <v>0</v>
      </c>
      <c r="H823" s="5" t="n">
        <v>0</v>
      </c>
      <c r="I823" s="5" t="n">
        <v>10.9594332054898</v>
      </c>
      <c r="J823" s="10" t="s">
        <v>4</v>
      </c>
    </row>
    <row r="824" customFormat="false" ht="14.25" hidden="false" customHeight="false" outlineLevel="0" collapsed="false">
      <c r="A824" s="0" t="s">
        <v>103</v>
      </c>
      <c r="B824" s="0" t="s">
        <v>104</v>
      </c>
      <c r="C824" s="0" t="s">
        <v>75</v>
      </c>
      <c r="D824" s="0" t="n">
        <v>2030</v>
      </c>
      <c r="E824" s="5" t="n">
        <v>11.6551739798745</v>
      </c>
      <c r="F824" s="5" t="n">
        <v>0</v>
      </c>
      <c r="G824" s="5" t="n">
        <v>0</v>
      </c>
      <c r="H824" s="5" t="n">
        <v>0</v>
      </c>
      <c r="I824" s="5" t="n">
        <v>11.6551739798745</v>
      </c>
      <c r="J824" s="10" t="s">
        <v>4</v>
      </c>
    </row>
    <row r="825" customFormat="false" ht="14.25" hidden="false" customHeight="false" outlineLevel="0" collapsed="false">
      <c r="A825" s="0" t="s">
        <v>103</v>
      </c>
      <c r="B825" s="0" t="s">
        <v>104</v>
      </c>
      <c r="C825" s="0" t="s">
        <v>75</v>
      </c>
      <c r="D825" s="0" t="n">
        <v>2031</v>
      </c>
      <c r="E825" s="5" t="n">
        <v>15.2934723685699</v>
      </c>
      <c r="F825" s="5" t="n">
        <v>0</v>
      </c>
      <c r="G825" s="5" t="n">
        <v>0</v>
      </c>
      <c r="H825" s="5" t="n">
        <v>0</v>
      </c>
      <c r="I825" s="5" t="n">
        <v>15.2934723685699</v>
      </c>
      <c r="J825" s="10" t="s">
        <v>4</v>
      </c>
    </row>
    <row r="826" customFormat="false" ht="14.25" hidden="false" customHeight="false" outlineLevel="0" collapsed="false">
      <c r="A826" s="0" t="s">
        <v>103</v>
      </c>
      <c r="B826" s="0" t="s">
        <v>104</v>
      </c>
      <c r="C826" s="0" t="s">
        <v>75</v>
      </c>
      <c r="D826" s="0" t="n">
        <v>2032</v>
      </c>
      <c r="E826" s="5" t="n">
        <v>18.3527528295844</v>
      </c>
      <c r="F826" s="5" t="n">
        <v>0</v>
      </c>
      <c r="G826" s="5" t="n">
        <v>0</v>
      </c>
      <c r="H826" s="5" t="n">
        <v>0</v>
      </c>
      <c r="I826" s="5" t="n">
        <v>18.3527528295844</v>
      </c>
      <c r="J826" s="10" t="s">
        <v>4</v>
      </c>
    </row>
    <row r="827" customFormat="false" ht="14.25" hidden="false" customHeight="false" outlineLevel="0" collapsed="false">
      <c r="A827" s="0" t="s">
        <v>103</v>
      </c>
      <c r="B827" s="0" t="s">
        <v>104</v>
      </c>
      <c r="C827" s="0" t="s">
        <v>75</v>
      </c>
      <c r="D827" s="0" t="n">
        <v>2033</v>
      </c>
      <c r="E827" s="5" t="n">
        <v>20.9553909950266</v>
      </c>
      <c r="F827" s="5" t="n">
        <v>0</v>
      </c>
      <c r="G827" s="5" t="n">
        <v>0</v>
      </c>
      <c r="H827" s="5" t="n">
        <v>0</v>
      </c>
      <c r="I827" s="5" t="n">
        <v>20.9553909950266</v>
      </c>
      <c r="J827" s="10" t="s">
        <v>4</v>
      </c>
    </row>
    <row r="828" customFormat="false" ht="14.25" hidden="false" customHeight="false" outlineLevel="0" collapsed="false">
      <c r="A828" s="0" t="s">
        <v>103</v>
      </c>
      <c r="B828" s="0" t="s">
        <v>104</v>
      </c>
      <c r="C828" s="0" t="s">
        <v>75</v>
      </c>
      <c r="D828" s="0" t="n">
        <v>2034</v>
      </c>
      <c r="E828" s="5" t="n">
        <v>23.7303833582623</v>
      </c>
      <c r="F828" s="5" t="n">
        <v>0</v>
      </c>
      <c r="G828" s="5" t="n">
        <v>0</v>
      </c>
      <c r="H828" s="5" t="n">
        <v>0</v>
      </c>
      <c r="I828" s="5" t="n">
        <v>23.7303833582623</v>
      </c>
      <c r="J828" s="10" t="s">
        <v>4</v>
      </c>
    </row>
    <row r="829" customFormat="false" ht="14.25" hidden="false" customHeight="false" outlineLevel="0" collapsed="false">
      <c r="A829" s="0" t="s">
        <v>103</v>
      </c>
      <c r="B829" s="0" t="s">
        <v>104</v>
      </c>
      <c r="C829" s="0" t="s">
        <v>75</v>
      </c>
      <c r="D829" s="0" t="n">
        <v>2035</v>
      </c>
      <c r="E829" s="5" t="n">
        <v>25.8987955501991</v>
      </c>
      <c r="F829" s="5" t="n">
        <v>0</v>
      </c>
      <c r="G829" s="5" t="n">
        <v>0</v>
      </c>
      <c r="H829" s="5" t="n">
        <v>0</v>
      </c>
      <c r="I829" s="5" t="n">
        <v>25.8987955501991</v>
      </c>
      <c r="J829" s="10" t="s">
        <v>4</v>
      </c>
    </row>
    <row r="830" customFormat="false" ht="14.25" hidden="false" customHeight="false" outlineLevel="0" collapsed="false">
      <c r="A830" s="0" t="s">
        <v>103</v>
      </c>
      <c r="B830" s="0" t="s">
        <v>104</v>
      </c>
      <c r="C830" s="0" t="s">
        <v>75</v>
      </c>
      <c r="D830" s="0" t="n">
        <v>2036</v>
      </c>
      <c r="E830" s="5" t="n">
        <v>28.1316417094198</v>
      </c>
      <c r="F830" s="5" t="n">
        <v>0</v>
      </c>
      <c r="G830" s="5" t="n">
        <v>0</v>
      </c>
      <c r="H830" s="5" t="n">
        <v>0</v>
      </c>
      <c r="I830" s="5" t="n">
        <v>28.1316417094198</v>
      </c>
      <c r="J830" s="10" t="s">
        <v>4</v>
      </c>
    </row>
    <row r="831" customFormat="false" ht="14.25" hidden="false" customHeight="false" outlineLevel="0" collapsed="false">
      <c r="A831" s="0" t="s">
        <v>103</v>
      </c>
      <c r="B831" s="0" t="s">
        <v>104</v>
      </c>
      <c r="C831" s="0" t="s">
        <v>75</v>
      </c>
      <c r="D831" s="0" t="n">
        <v>2037</v>
      </c>
      <c r="E831" s="5" t="n">
        <v>30.2214208078339</v>
      </c>
      <c r="F831" s="5" t="n">
        <v>0</v>
      </c>
      <c r="G831" s="5" t="n">
        <v>0</v>
      </c>
      <c r="H831" s="5" t="n">
        <v>0</v>
      </c>
      <c r="I831" s="5" t="n">
        <v>30.2214208078339</v>
      </c>
      <c r="J831" s="10" t="s">
        <v>4</v>
      </c>
    </row>
    <row r="832" customFormat="false" ht="14.25" hidden="false" customHeight="false" outlineLevel="0" collapsed="false">
      <c r="A832" s="0" t="s">
        <v>103</v>
      </c>
      <c r="B832" s="0" t="s">
        <v>104</v>
      </c>
      <c r="C832" s="0" t="s">
        <v>75</v>
      </c>
      <c r="D832" s="0" t="n">
        <v>2038</v>
      </c>
      <c r="E832" s="5" t="n">
        <v>32.1059422624938</v>
      </c>
      <c r="F832" s="5" t="n">
        <v>0</v>
      </c>
      <c r="G832" s="5" t="n">
        <v>0</v>
      </c>
      <c r="H832" s="5" t="n">
        <v>0</v>
      </c>
      <c r="I832" s="5" t="n">
        <v>32.1059422624938</v>
      </c>
      <c r="J832" s="10" t="s">
        <v>4</v>
      </c>
    </row>
    <row r="833" customFormat="false" ht="14.25" hidden="false" customHeight="false" outlineLevel="0" collapsed="false">
      <c r="A833" s="0" t="s">
        <v>103</v>
      </c>
      <c r="B833" s="0" t="s">
        <v>104</v>
      </c>
      <c r="C833" s="0" t="s">
        <v>75</v>
      </c>
      <c r="D833" s="0" t="n">
        <v>2039</v>
      </c>
      <c r="E833" s="5" t="n">
        <v>33.7249990651596</v>
      </c>
      <c r="F833" s="5" t="n">
        <v>0</v>
      </c>
      <c r="G833" s="5" t="n">
        <v>0</v>
      </c>
      <c r="H833" s="5" t="n">
        <v>0</v>
      </c>
      <c r="I833" s="5" t="n">
        <v>33.7249990651596</v>
      </c>
      <c r="J833" s="10" t="s">
        <v>4</v>
      </c>
    </row>
    <row r="834" customFormat="false" ht="14.25" hidden="false" customHeight="false" outlineLevel="0" collapsed="false">
      <c r="A834" s="0" t="s">
        <v>103</v>
      </c>
      <c r="B834" s="0" t="s">
        <v>104</v>
      </c>
      <c r="C834" s="0" t="s">
        <v>75</v>
      </c>
      <c r="D834" s="0" t="n">
        <v>2040</v>
      </c>
      <c r="E834" s="5" t="n">
        <v>35.0234115291682</v>
      </c>
      <c r="F834" s="5" t="n">
        <v>0</v>
      </c>
      <c r="G834" s="5" t="n">
        <v>0</v>
      </c>
      <c r="H834" s="5" t="n">
        <v>0</v>
      </c>
      <c r="I834" s="5" t="n">
        <v>35.0234115291682</v>
      </c>
      <c r="J834" s="10" t="s">
        <v>4</v>
      </c>
    </row>
    <row r="835" customFormat="false" ht="14.25" hidden="false" customHeight="false" outlineLevel="0" collapsed="false">
      <c r="A835" s="0" t="s">
        <v>103</v>
      </c>
      <c r="B835" s="0" t="s">
        <v>104</v>
      </c>
      <c r="C835" s="0" t="s">
        <v>76</v>
      </c>
      <c r="D835" s="0" t="n">
        <v>2024</v>
      </c>
      <c r="E835" s="5" t="n">
        <v>0.07877142</v>
      </c>
      <c r="F835" s="5" t="n">
        <v>0</v>
      </c>
      <c r="G835" s="5" t="n">
        <v>0</v>
      </c>
      <c r="H835" s="5" t="n">
        <v>0</v>
      </c>
      <c r="I835" s="5" t="n">
        <v>0.07877142</v>
      </c>
      <c r="J835" s="10" t="s">
        <v>4</v>
      </c>
    </row>
    <row r="836" customFormat="false" ht="14.25" hidden="false" customHeight="false" outlineLevel="0" collapsed="false">
      <c r="A836" s="0" t="s">
        <v>103</v>
      </c>
      <c r="B836" s="0" t="s">
        <v>104</v>
      </c>
      <c r="C836" s="0" t="s">
        <v>76</v>
      </c>
      <c r="D836" s="0" t="n">
        <v>2025</v>
      </c>
      <c r="E836" s="5" t="n">
        <v>0.082147338</v>
      </c>
      <c r="F836" s="5" t="n">
        <v>0</v>
      </c>
      <c r="G836" s="5" t="n">
        <v>0</v>
      </c>
      <c r="H836" s="5" t="n">
        <v>0</v>
      </c>
      <c r="I836" s="5" t="n">
        <v>0.082147338</v>
      </c>
      <c r="J836" s="10" t="s">
        <v>4</v>
      </c>
    </row>
    <row r="837" customFormat="false" ht="14.25" hidden="false" customHeight="false" outlineLevel="0" collapsed="false">
      <c r="A837" s="0" t="s">
        <v>103</v>
      </c>
      <c r="B837" s="0" t="s">
        <v>104</v>
      </c>
      <c r="C837" s="0" t="s">
        <v>76</v>
      </c>
      <c r="D837" s="0" t="n">
        <v>2026</v>
      </c>
      <c r="E837" s="5" t="n">
        <v>0.1946494824</v>
      </c>
      <c r="F837" s="5" t="n">
        <v>0</v>
      </c>
      <c r="G837" s="5" t="n">
        <v>0</v>
      </c>
      <c r="H837" s="5" t="n">
        <v>0</v>
      </c>
      <c r="I837" s="5" t="n">
        <v>0.1946494824</v>
      </c>
      <c r="J837" s="10" t="s">
        <v>4</v>
      </c>
    </row>
    <row r="838" customFormat="false" ht="14.25" hidden="false" customHeight="false" outlineLevel="0" collapsed="false">
      <c r="A838" s="0" t="s">
        <v>103</v>
      </c>
      <c r="B838" s="0" t="s">
        <v>104</v>
      </c>
      <c r="C838" s="0" t="s">
        <v>76</v>
      </c>
      <c r="D838" s="0" t="n">
        <v>2027</v>
      </c>
      <c r="E838" s="5" t="n">
        <v>0.2891584332</v>
      </c>
      <c r="F838" s="5" t="n">
        <v>0</v>
      </c>
      <c r="G838" s="5" t="n">
        <v>0</v>
      </c>
      <c r="H838" s="5" t="n">
        <v>0</v>
      </c>
      <c r="I838" s="5" t="n">
        <v>0.2891584332</v>
      </c>
      <c r="J838" s="10" t="s">
        <v>4</v>
      </c>
    </row>
    <row r="839" customFormat="false" ht="14.25" hidden="false" customHeight="false" outlineLevel="0" collapsed="false">
      <c r="A839" s="0" t="s">
        <v>103</v>
      </c>
      <c r="B839" s="0" t="s">
        <v>104</v>
      </c>
      <c r="C839" s="0" t="s">
        <v>76</v>
      </c>
      <c r="D839" s="0" t="n">
        <v>2028</v>
      </c>
      <c r="E839" s="5" t="n">
        <v>0.314505516</v>
      </c>
      <c r="F839" s="5" t="n">
        <v>0</v>
      </c>
      <c r="G839" s="5" t="n">
        <v>0</v>
      </c>
      <c r="H839" s="5" t="n">
        <v>0</v>
      </c>
      <c r="I839" s="5" t="n">
        <v>0.314505516</v>
      </c>
      <c r="J839" s="10" t="s">
        <v>4</v>
      </c>
    </row>
    <row r="840" customFormat="false" ht="14.25" hidden="false" customHeight="false" outlineLevel="0" collapsed="false">
      <c r="A840" s="0" t="s">
        <v>103</v>
      </c>
      <c r="B840" s="0" t="s">
        <v>104</v>
      </c>
      <c r="C840" s="0" t="s">
        <v>76</v>
      </c>
      <c r="D840" s="0" t="n">
        <v>2029</v>
      </c>
      <c r="E840" s="5" t="n">
        <v>0.3101982</v>
      </c>
      <c r="F840" s="5" t="n">
        <v>0</v>
      </c>
      <c r="G840" s="5" t="n">
        <v>0</v>
      </c>
      <c r="H840" s="5" t="n">
        <v>0</v>
      </c>
      <c r="I840" s="5" t="n">
        <v>0.3101982</v>
      </c>
      <c r="J840" s="10" t="s">
        <v>4</v>
      </c>
    </row>
    <row r="841" customFormat="false" ht="14.25" hidden="false" customHeight="false" outlineLevel="0" collapsed="false">
      <c r="A841" s="0" t="s">
        <v>103</v>
      </c>
      <c r="B841" s="0" t="s">
        <v>104</v>
      </c>
      <c r="C841" s="0" t="s">
        <v>76</v>
      </c>
      <c r="D841" s="0" t="n">
        <v>2030</v>
      </c>
      <c r="E841" s="5" t="n">
        <v>0.227739204</v>
      </c>
      <c r="F841" s="5" t="n">
        <v>0</v>
      </c>
      <c r="G841" s="5" t="n">
        <v>0</v>
      </c>
      <c r="H841" s="5" t="n">
        <v>0</v>
      </c>
      <c r="I841" s="5" t="n">
        <v>0.227739204</v>
      </c>
      <c r="J841" s="10" t="s">
        <v>4</v>
      </c>
    </row>
    <row r="842" customFormat="false" ht="14.25" hidden="false" customHeight="false" outlineLevel="0" collapsed="false">
      <c r="A842" s="0" t="s">
        <v>103</v>
      </c>
      <c r="B842" s="0" t="s">
        <v>104</v>
      </c>
      <c r="C842" s="0" t="s">
        <v>76</v>
      </c>
      <c r="D842" s="0" t="n">
        <v>2031</v>
      </c>
      <c r="E842" s="5" t="n">
        <v>0.221613378</v>
      </c>
      <c r="F842" s="5" t="n">
        <v>0</v>
      </c>
      <c r="G842" s="5" t="n">
        <v>0</v>
      </c>
      <c r="H842" s="5" t="n">
        <v>0</v>
      </c>
      <c r="I842" s="5" t="n">
        <v>0.221613378</v>
      </c>
      <c r="J842" s="10" t="s">
        <v>4</v>
      </c>
    </row>
    <row r="843" customFormat="false" ht="14.25" hidden="false" customHeight="false" outlineLevel="0" collapsed="false">
      <c r="A843" s="0" t="s">
        <v>103</v>
      </c>
      <c r="B843" s="0" t="s">
        <v>104</v>
      </c>
      <c r="C843" s="0" t="s">
        <v>76</v>
      </c>
      <c r="D843" s="0" t="n">
        <v>2032</v>
      </c>
      <c r="E843" s="5" t="n">
        <v>0.220424643</v>
      </c>
      <c r="F843" s="5" t="n">
        <v>0</v>
      </c>
      <c r="G843" s="5" t="n">
        <v>0</v>
      </c>
      <c r="H843" s="5" t="n">
        <v>0</v>
      </c>
      <c r="I843" s="5" t="n">
        <v>0.220424643</v>
      </c>
      <c r="J843" s="10" t="s">
        <v>4</v>
      </c>
    </row>
    <row r="844" customFormat="false" ht="14.25" hidden="false" customHeight="false" outlineLevel="0" collapsed="false">
      <c r="A844" s="0" t="s">
        <v>103</v>
      </c>
      <c r="B844" s="0" t="s">
        <v>104</v>
      </c>
      <c r="C844" s="0" t="s">
        <v>76</v>
      </c>
      <c r="D844" s="0" t="n">
        <v>2033</v>
      </c>
      <c r="E844" s="5" t="n">
        <v>0.22416768</v>
      </c>
      <c r="F844" s="5" t="n">
        <v>0</v>
      </c>
      <c r="G844" s="5" t="n">
        <v>0</v>
      </c>
      <c r="H844" s="5" t="n">
        <v>0</v>
      </c>
      <c r="I844" s="5" t="n">
        <v>0.22416768</v>
      </c>
      <c r="J844" s="10" t="s">
        <v>4</v>
      </c>
    </row>
    <row r="845" customFormat="false" ht="14.25" hidden="false" customHeight="false" outlineLevel="0" collapsed="false">
      <c r="A845" s="0" t="s">
        <v>103</v>
      </c>
      <c r="B845" s="0" t="s">
        <v>104</v>
      </c>
      <c r="C845" s="0" t="s">
        <v>76</v>
      </c>
      <c r="D845" s="0" t="n">
        <v>2034</v>
      </c>
      <c r="E845" s="5" t="n">
        <v>0.2283622376</v>
      </c>
      <c r="F845" s="5" t="n">
        <v>0</v>
      </c>
      <c r="G845" s="5" t="n">
        <v>0</v>
      </c>
      <c r="H845" s="5" t="n">
        <v>0</v>
      </c>
      <c r="I845" s="5" t="n">
        <v>0.2283622376</v>
      </c>
      <c r="J845" s="10" t="s">
        <v>4</v>
      </c>
    </row>
    <row r="846" customFormat="false" ht="14.25" hidden="false" customHeight="false" outlineLevel="0" collapsed="false">
      <c r="A846" s="0" t="s">
        <v>103</v>
      </c>
      <c r="B846" s="0" t="s">
        <v>104</v>
      </c>
      <c r="C846" s="0" t="s">
        <v>76</v>
      </c>
      <c r="D846" s="0" t="n">
        <v>2035</v>
      </c>
      <c r="E846" s="5" t="n">
        <v>0.232172856</v>
      </c>
      <c r="F846" s="5" t="n">
        <v>0</v>
      </c>
      <c r="G846" s="5" t="n">
        <v>0</v>
      </c>
      <c r="H846" s="5" t="n">
        <v>0</v>
      </c>
      <c r="I846" s="5" t="n">
        <v>0.232172856</v>
      </c>
      <c r="J846" s="10" t="s">
        <v>4</v>
      </c>
    </row>
    <row r="847" customFormat="false" ht="14.25" hidden="false" customHeight="false" outlineLevel="0" collapsed="false">
      <c r="A847" s="0" t="s">
        <v>103</v>
      </c>
      <c r="B847" s="0" t="s">
        <v>104</v>
      </c>
      <c r="C847" s="0" t="s">
        <v>76</v>
      </c>
      <c r="D847" s="0" t="n">
        <v>2036</v>
      </c>
      <c r="E847" s="5" t="n">
        <v>0.2335366456</v>
      </c>
      <c r="F847" s="5" t="n">
        <v>0</v>
      </c>
      <c r="G847" s="5" t="n">
        <v>0</v>
      </c>
      <c r="H847" s="5" t="n">
        <v>0</v>
      </c>
      <c r="I847" s="5" t="n">
        <v>0.2335366456</v>
      </c>
      <c r="J847" s="10" t="s">
        <v>4</v>
      </c>
    </row>
    <row r="848" customFormat="false" ht="14.25" hidden="false" customHeight="false" outlineLevel="0" collapsed="false">
      <c r="A848" s="0" t="s">
        <v>103</v>
      </c>
      <c r="B848" s="0" t="s">
        <v>104</v>
      </c>
      <c r="C848" s="0" t="s">
        <v>76</v>
      </c>
      <c r="D848" s="0" t="n">
        <v>2037</v>
      </c>
      <c r="E848" s="5" t="n">
        <v>0.2353276464</v>
      </c>
      <c r="F848" s="5" t="n">
        <v>0</v>
      </c>
      <c r="G848" s="5" t="n">
        <v>0</v>
      </c>
      <c r="H848" s="5" t="n">
        <v>0</v>
      </c>
      <c r="I848" s="5" t="n">
        <v>0.2353276464</v>
      </c>
      <c r="J848" s="10" t="s">
        <v>4</v>
      </c>
    </row>
    <row r="849" customFormat="false" ht="14.25" hidden="false" customHeight="false" outlineLevel="0" collapsed="false">
      <c r="A849" s="0" t="s">
        <v>103</v>
      </c>
      <c r="B849" s="0" t="s">
        <v>104</v>
      </c>
      <c r="C849" s="0" t="s">
        <v>76</v>
      </c>
      <c r="D849" s="0" t="n">
        <v>2038</v>
      </c>
      <c r="E849" s="5" t="n">
        <v>0.2365353396</v>
      </c>
      <c r="F849" s="5" t="n">
        <v>0</v>
      </c>
      <c r="G849" s="5" t="n">
        <v>0</v>
      </c>
      <c r="H849" s="5" t="n">
        <v>0</v>
      </c>
      <c r="I849" s="5" t="n">
        <v>0.2365353396</v>
      </c>
      <c r="J849" s="10" t="s">
        <v>4</v>
      </c>
    </row>
    <row r="850" customFormat="false" ht="14.25" hidden="false" customHeight="false" outlineLevel="0" collapsed="false">
      <c r="A850" s="0" t="s">
        <v>103</v>
      </c>
      <c r="B850" s="0" t="s">
        <v>104</v>
      </c>
      <c r="C850" s="0" t="s">
        <v>76</v>
      </c>
      <c r="D850" s="0" t="n">
        <v>2039</v>
      </c>
      <c r="E850" s="5" t="n">
        <v>0.2381866752</v>
      </c>
      <c r="F850" s="5" t="n">
        <v>0</v>
      </c>
      <c r="G850" s="5" t="n">
        <v>0</v>
      </c>
      <c r="H850" s="5" t="n">
        <v>0</v>
      </c>
      <c r="I850" s="5" t="n">
        <v>0.2381866752</v>
      </c>
      <c r="J850" s="10" t="s">
        <v>4</v>
      </c>
    </row>
    <row r="851" customFormat="false" ht="14.25" hidden="false" customHeight="false" outlineLevel="0" collapsed="false">
      <c r="A851" s="0" t="s">
        <v>103</v>
      </c>
      <c r="B851" s="0" t="s">
        <v>104</v>
      </c>
      <c r="C851" s="0" t="s">
        <v>76</v>
      </c>
      <c r="D851" s="0" t="n">
        <v>2040</v>
      </c>
      <c r="E851" s="5" t="n">
        <v>0.239238272</v>
      </c>
      <c r="F851" s="5" t="n">
        <v>0</v>
      </c>
      <c r="G851" s="5" t="n">
        <v>0</v>
      </c>
      <c r="H851" s="5" t="n">
        <v>0</v>
      </c>
      <c r="I851" s="5" t="n">
        <v>0.239238272</v>
      </c>
      <c r="J851" s="10" t="s">
        <v>4</v>
      </c>
    </row>
    <row r="852" customFormat="false" ht="14.25" hidden="false" customHeight="false" outlineLevel="0" collapsed="false">
      <c r="A852" s="0" t="s">
        <v>103</v>
      </c>
      <c r="B852" s="0" t="s">
        <v>104</v>
      </c>
      <c r="C852" s="0" t="s">
        <v>79</v>
      </c>
      <c r="D852" s="0" t="n">
        <v>2024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0</v>
      </c>
      <c r="J852" s="10" t="s">
        <v>4</v>
      </c>
    </row>
    <row r="853" customFormat="false" ht="14.25" hidden="false" customHeight="false" outlineLevel="0" collapsed="false">
      <c r="A853" s="0" t="s">
        <v>103</v>
      </c>
      <c r="B853" s="0" t="s">
        <v>104</v>
      </c>
      <c r="C853" s="0" t="s">
        <v>79</v>
      </c>
      <c r="D853" s="0" t="n">
        <v>2025</v>
      </c>
      <c r="E853" s="5" t="n">
        <v>52.8560737017613</v>
      </c>
      <c r="F853" s="5" t="n">
        <v>0</v>
      </c>
      <c r="G853" s="5" t="n">
        <v>0</v>
      </c>
      <c r="H853" s="5" t="n">
        <v>0</v>
      </c>
      <c r="I853" s="5" t="n">
        <v>52.8560737017613</v>
      </c>
      <c r="J853" s="10" t="s">
        <v>4</v>
      </c>
    </row>
    <row r="854" customFormat="false" ht="14.25" hidden="false" customHeight="false" outlineLevel="0" collapsed="false">
      <c r="A854" s="0" t="s">
        <v>103</v>
      </c>
      <c r="B854" s="0" t="s">
        <v>104</v>
      </c>
      <c r="C854" s="0" t="s">
        <v>79</v>
      </c>
      <c r="D854" s="0" t="n">
        <v>2026</v>
      </c>
      <c r="E854" s="5" t="n">
        <v>51.6430770817844</v>
      </c>
      <c r="F854" s="5" t="n">
        <v>0</v>
      </c>
      <c r="G854" s="5" t="n">
        <v>0</v>
      </c>
      <c r="H854" s="5" t="n">
        <v>0</v>
      </c>
      <c r="I854" s="5" t="n">
        <v>51.6430770817844</v>
      </c>
      <c r="J854" s="10" t="s">
        <v>4</v>
      </c>
    </row>
    <row r="855" customFormat="false" ht="14.25" hidden="false" customHeight="false" outlineLevel="0" collapsed="false">
      <c r="A855" s="0" t="s">
        <v>103</v>
      </c>
      <c r="B855" s="0" t="s">
        <v>104</v>
      </c>
      <c r="C855" s="0" t="s">
        <v>79</v>
      </c>
      <c r="D855" s="0" t="n">
        <v>2027</v>
      </c>
      <c r="E855" s="5" t="n">
        <v>51.8071172093604</v>
      </c>
      <c r="F855" s="5" t="n">
        <v>0</v>
      </c>
      <c r="G855" s="5" t="n">
        <v>0</v>
      </c>
      <c r="H855" s="5" t="n">
        <v>0</v>
      </c>
      <c r="I855" s="5" t="n">
        <v>51.8071172093604</v>
      </c>
      <c r="J855" s="10" t="s">
        <v>4</v>
      </c>
    </row>
    <row r="856" customFormat="false" ht="14.25" hidden="false" customHeight="false" outlineLevel="0" collapsed="false">
      <c r="A856" s="0" t="s">
        <v>103</v>
      </c>
      <c r="B856" s="0" t="s">
        <v>104</v>
      </c>
      <c r="C856" s="0" t="s">
        <v>79</v>
      </c>
      <c r="D856" s="0" t="n">
        <v>2028</v>
      </c>
      <c r="E856" s="5" t="n">
        <v>52.6619434910881</v>
      </c>
      <c r="F856" s="5" t="n">
        <v>0</v>
      </c>
      <c r="G856" s="5" t="n">
        <v>0</v>
      </c>
      <c r="H856" s="5" t="n">
        <v>0</v>
      </c>
      <c r="I856" s="5" t="n">
        <v>52.6619434910881</v>
      </c>
      <c r="J856" s="10" t="s">
        <v>4</v>
      </c>
    </row>
    <row r="857" customFormat="false" ht="14.25" hidden="false" customHeight="false" outlineLevel="0" collapsed="false">
      <c r="A857" s="0" t="s">
        <v>103</v>
      </c>
      <c r="B857" s="0" t="s">
        <v>104</v>
      </c>
      <c r="C857" s="0" t="s">
        <v>79</v>
      </c>
      <c r="D857" s="0" t="n">
        <v>2029</v>
      </c>
      <c r="E857" s="5" t="n">
        <v>54.3715255302923</v>
      </c>
      <c r="F857" s="5" t="n">
        <v>0</v>
      </c>
      <c r="G857" s="5" t="n">
        <v>0</v>
      </c>
      <c r="H857" s="5" t="n">
        <v>0</v>
      </c>
      <c r="I857" s="5" t="n">
        <v>54.3715255302923</v>
      </c>
      <c r="J857" s="10" t="s">
        <v>4</v>
      </c>
    </row>
    <row r="858" customFormat="false" ht="14.25" hidden="false" customHeight="false" outlineLevel="0" collapsed="false">
      <c r="A858" s="0" t="s">
        <v>103</v>
      </c>
      <c r="B858" s="0" t="s">
        <v>104</v>
      </c>
      <c r="C858" s="0" t="s">
        <v>79</v>
      </c>
      <c r="D858" s="0" t="n">
        <v>2030</v>
      </c>
      <c r="E858" s="5" t="n">
        <v>55.7657178069401</v>
      </c>
      <c r="F858" s="5" t="n">
        <v>0</v>
      </c>
      <c r="G858" s="5" t="n">
        <v>0</v>
      </c>
      <c r="H858" s="5" t="n">
        <v>0</v>
      </c>
      <c r="I858" s="5" t="n">
        <v>55.7657178069401</v>
      </c>
      <c r="J858" s="10" t="s">
        <v>4</v>
      </c>
    </row>
    <row r="859" customFormat="false" ht="14.25" hidden="false" customHeight="false" outlineLevel="0" collapsed="false">
      <c r="A859" s="0" t="s">
        <v>103</v>
      </c>
      <c r="B859" s="0" t="s">
        <v>104</v>
      </c>
      <c r="C859" s="0" t="s">
        <v>79</v>
      </c>
      <c r="D859" s="0" t="n">
        <v>2031</v>
      </c>
      <c r="E859" s="5" t="n">
        <v>57.3310942662186</v>
      </c>
      <c r="F859" s="5" t="n">
        <v>0</v>
      </c>
      <c r="G859" s="5" t="n">
        <v>0</v>
      </c>
      <c r="H859" s="5" t="n">
        <v>0</v>
      </c>
      <c r="I859" s="5" t="n">
        <v>57.3310942662186</v>
      </c>
      <c r="J859" s="10" t="s">
        <v>4</v>
      </c>
    </row>
    <row r="860" customFormat="false" ht="14.25" hidden="false" customHeight="false" outlineLevel="0" collapsed="false">
      <c r="A860" s="0" t="s">
        <v>103</v>
      </c>
      <c r="B860" s="0" t="s">
        <v>104</v>
      </c>
      <c r="C860" s="0" t="s">
        <v>79</v>
      </c>
      <c r="D860" s="0" t="n">
        <v>2032</v>
      </c>
      <c r="E860" s="5" t="n">
        <v>59.4397260163276</v>
      </c>
      <c r="F860" s="5" t="n">
        <v>0</v>
      </c>
      <c r="G860" s="5" t="n">
        <v>0</v>
      </c>
      <c r="H860" s="5" t="n">
        <v>0</v>
      </c>
      <c r="I860" s="5" t="n">
        <v>59.4397260163276</v>
      </c>
      <c r="J860" s="10" t="s">
        <v>4</v>
      </c>
    </row>
    <row r="861" customFormat="false" ht="14.25" hidden="false" customHeight="false" outlineLevel="0" collapsed="false">
      <c r="A861" s="0" t="s">
        <v>103</v>
      </c>
      <c r="B861" s="0" t="s">
        <v>104</v>
      </c>
      <c r="C861" s="0" t="s">
        <v>79</v>
      </c>
      <c r="D861" s="0" t="n">
        <v>2033</v>
      </c>
      <c r="E861" s="5" t="n">
        <v>61.8072953669406</v>
      </c>
      <c r="F861" s="5" t="n">
        <v>0</v>
      </c>
      <c r="G861" s="5" t="n">
        <v>0</v>
      </c>
      <c r="H861" s="5" t="n">
        <v>0</v>
      </c>
      <c r="I861" s="5" t="n">
        <v>61.8072953669406</v>
      </c>
      <c r="J861" s="10" t="s">
        <v>4</v>
      </c>
    </row>
    <row r="862" customFormat="false" ht="14.25" hidden="false" customHeight="false" outlineLevel="0" collapsed="false">
      <c r="A862" s="0" t="s">
        <v>103</v>
      </c>
      <c r="B862" s="0" t="s">
        <v>104</v>
      </c>
      <c r="C862" s="0" t="s">
        <v>79</v>
      </c>
      <c r="D862" s="0" t="n">
        <v>2034</v>
      </c>
      <c r="E862" s="5" t="n">
        <v>64.1465711924199</v>
      </c>
      <c r="F862" s="5" t="n">
        <v>0</v>
      </c>
      <c r="G862" s="5" t="n">
        <v>0</v>
      </c>
      <c r="H862" s="5" t="n">
        <v>0</v>
      </c>
      <c r="I862" s="5" t="n">
        <v>64.1465711924199</v>
      </c>
      <c r="J862" s="10" t="s">
        <v>4</v>
      </c>
    </row>
    <row r="863" customFormat="false" ht="14.25" hidden="false" customHeight="false" outlineLevel="0" collapsed="false">
      <c r="A863" s="0" t="s">
        <v>103</v>
      </c>
      <c r="B863" s="0" t="s">
        <v>104</v>
      </c>
      <c r="C863" s="0" t="s">
        <v>79</v>
      </c>
      <c r="D863" s="0" t="n">
        <v>2035</v>
      </c>
      <c r="E863" s="5" t="n">
        <v>66.7172669108818</v>
      </c>
      <c r="F863" s="5" t="n">
        <v>0</v>
      </c>
      <c r="G863" s="5" t="n">
        <v>0</v>
      </c>
      <c r="H863" s="5" t="n">
        <v>0</v>
      </c>
      <c r="I863" s="5" t="n">
        <v>66.7172669108818</v>
      </c>
      <c r="J863" s="10" t="s">
        <v>4</v>
      </c>
    </row>
    <row r="864" customFormat="false" ht="14.25" hidden="false" customHeight="false" outlineLevel="0" collapsed="false">
      <c r="A864" s="0" t="s">
        <v>103</v>
      </c>
      <c r="B864" s="0" t="s">
        <v>104</v>
      </c>
      <c r="C864" s="0" t="s">
        <v>79</v>
      </c>
      <c r="D864" s="0" t="n">
        <v>2036</v>
      </c>
      <c r="E864" s="5" t="n">
        <v>68.1649507676994</v>
      </c>
      <c r="F864" s="5" t="n">
        <v>0</v>
      </c>
      <c r="G864" s="5" t="n">
        <v>0</v>
      </c>
      <c r="H864" s="5" t="n">
        <v>0</v>
      </c>
      <c r="I864" s="5" t="n">
        <v>68.1649507676994</v>
      </c>
      <c r="J864" s="10" t="s">
        <v>4</v>
      </c>
    </row>
    <row r="865" customFormat="false" ht="14.25" hidden="false" customHeight="false" outlineLevel="0" collapsed="false">
      <c r="A865" s="0" t="s">
        <v>103</v>
      </c>
      <c r="B865" s="0" t="s">
        <v>104</v>
      </c>
      <c r="C865" s="0" t="s">
        <v>79</v>
      </c>
      <c r="D865" s="0" t="n">
        <v>2037</v>
      </c>
      <c r="E865" s="5" t="n">
        <v>69.8756100085306</v>
      </c>
      <c r="F865" s="5" t="n">
        <v>0</v>
      </c>
      <c r="G865" s="5" t="n">
        <v>0</v>
      </c>
      <c r="H865" s="5" t="n">
        <v>0</v>
      </c>
      <c r="I865" s="5" t="n">
        <v>69.8756100085306</v>
      </c>
      <c r="J865" s="10" t="s">
        <v>4</v>
      </c>
    </row>
    <row r="866" customFormat="false" ht="14.25" hidden="false" customHeight="false" outlineLevel="0" collapsed="false">
      <c r="A866" s="0" t="s">
        <v>103</v>
      </c>
      <c r="B866" s="0" t="s">
        <v>104</v>
      </c>
      <c r="C866" s="0" t="s">
        <v>79</v>
      </c>
      <c r="D866" s="0" t="n">
        <v>2038</v>
      </c>
      <c r="E866" s="5" t="n">
        <v>71.542774167963</v>
      </c>
      <c r="F866" s="5" t="n">
        <v>0</v>
      </c>
      <c r="G866" s="5" t="n">
        <v>0</v>
      </c>
      <c r="H866" s="5" t="n">
        <v>0</v>
      </c>
      <c r="I866" s="5" t="n">
        <v>71.542774167963</v>
      </c>
      <c r="J866" s="10" t="s">
        <v>4</v>
      </c>
    </row>
    <row r="867" customFormat="false" ht="14.25" hidden="false" customHeight="false" outlineLevel="0" collapsed="false">
      <c r="A867" s="0" t="s">
        <v>103</v>
      </c>
      <c r="B867" s="0" t="s">
        <v>104</v>
      </c>
      <c r="C867" s="0" t="s">
        <v>79</v>
      </c>
      <c r="D867" s="0" t="n">
        <v>2039</v>
      </c>
      <c r="E867" s="5" t="n">
        <v>73.2279676352705</v>
      </c>
      <c r="F867" s="5" t="n">
        <v>0</v>
      </c>
      <c r="G867" s="5" t="n">
        <v>0</v>
      </c>
      <c r="H867" s="5" t="n">
        <v>0</v>
      </c>
      <c r="I867" s="5" t="n">
        <v>73.2279676352705</v>
      </c>
      <c r="J867" s="10" t="s">
        <v>4</v>
      </c>
    </row>
    <row r="868" customFormat="false" ht="14.25" hidden="false" customHeight="false" outlineLevel="0" collapsed="false">
      <c r="A868" s="0" t="s">
        <v>103</v>
      </c>
      <c r="B868" s="0" t="s">
        <v>104</v>
      </c>
      <c r="C868" s="0" t="s">
        <v>79</v>
      </c>
      <c r="D868" s="0" t="n">
        <v>2040</v>
      </c>
      <c r="E868" s="5" t="n">
        <v>74.7493119013959</v>
      </c>
      <c r="F868" s="5" t="n">
        <v>0</v>
      </c>
      <c r="G868" s="5" t="n">
        <v>0</v>
      </c>
      <c r="H868" s="5" t="n">
        <v>0</v>
      </c>
      <c r="I868" s="5" t="n">
        <v>74.7493119013959</v>
      </c>
      <c r="J868" s="10" t="s">
        <v>4</v>
      </c>
    </row>
    <row r="869" customFormat="false" ht="14.25" hidden="false" customHeight="false" outlineLevel="0" collapsed="false">
      <c r="A869" s="0" t="s">
        <v>103</v>
      </c>
      <c r="B869" s="0" t="s">
        <v>104</v>
      </c>
      <c r="C869" s="0" t="s">
        <v>84</v>
      </c>
      <c r="D869" s="0" t="n">
        <v>2024</v>
      </c>
      <c r="E869" s="5" t="n">
        <v>7.91598233258881</v>
      </c>
      <c r="F869" s="5" t="n">
        <v>0</v>
      </c>
      <c r="G869" s="5" t="n">
        <v>0</v>
      </c>
      <c r="H869" s="5" t="n">
        <v>0</v>
      </c>
      <c r="I869" s="5" t="n">
        <v>7.91598233258881</v>
      </c>
      <c r="J869" s="10" t="s">
        <v>4</v>
      </c>
    </row>
    <row r="870" customFormat="false" ht="14.25" hidden="false" customHeight="false" outlineLevel="0" collapsed="false">
      <c r="A870" s="0" t="s">
        <v>103</v>
      </c>
      <c r="B870" s="0" t="s">
        <v>104</v>
      </c>
      <c r="C870" s="0" t="s">
        <v>84</v>
      </c>
      <c r="D870" s="0" t="n">
        <v>2025</v>
      </c>
      <c r="E870" s="5" t="n">
        <v>9.87777997152813</v>
      </c>
      <c r="F870" s="5" t="n">
        <v>0</v>
      </c>
      <c r="G870" s="5" t="n">
        <v>0</v>
      </c>
      <c r="H870" s="5" t="n">
        <v>0</v>
      </c>
      <c r="I870" s="5" t="n">
        <v>9.87777997152813</v>
      </c>
      <c r="J870" s="10" t="s">
        <v>4</v>
      </c>
    </row>
    <row r="871" customFormat="false" ht="14.25" hidden="false" customHeight="false" outlineLevel="0" collapsed="false">
      <c r="A871" s="0" t="s">
        <v>103</v>
      </c>
      <c r="B871" s="0" t="s">
        <v>104</v>
      </c>
      <c r="C871" s="0" t="s">
        <v>84</v>
      </c>
      <c r="D871" s="0" t="n">
        <v>2026</v>
      </c>
      <c r="E871" s="5" t="n">
        <v>10.6685299032369</v>
      </c>
      <c r="F871" s="5" t="n">
        <v>0</v>
      </c>
      <c r="G871" s="5" t="n">
        <v>0</v>
      </c>
      <c r="H871" s="5" t="n">
        <v>0</v>
      </c>
      <c r="I871" s="5" t="n">
        <v>10.6685299032369</v>
      </c>
      <c r="J871" s="10" t="s">
        <v>4</v>
      </c>
    </row>
    <row r="872" customFormat="false" ht="14.25" hidden="false" customHeight="false" outlineLevel="0" collapsed="false">
      <c r="A872" s="0" t="s">
        <v>103</v>
      </c>
      <c r="B872" s="0" t="s">
        <v>104</v>
      </c>
      <c r="C872" s="0" t="s">
        <v>84</v>
      </c>
      <c r="D872" s="0" t="n">
        <v>2027</v>
      </c>
      <c r="E872" s="5" t="n">
        <v>11.7568173439601</v>
      </c>
      <c r="F872" s="5" t="n">
        <v>0</v>
      </c>
      <c r="G872" s="5" t="n">
        <v>0</v>
      </c>
      <c r="H872" s="5" t="n">
        <v>0</v>
      </c>
      <c r="I872" s="5" t="n">
        <v>11.7568173439601</v>
      </c>
      <c r="J872" s="10" t="s">
        <v>4</v>
      </c>
    </row>
    <row r="873" customFormat="false" ht="14.25" hidden="false" customHeight="false" outlineLevel="0" collapsed="false">
      <c r="A873" s="0" t="s">
        <v>103</v>
      </c>
      <c r="B873" s="0" t="s">
        <v>104</v>
      </c>
      <c r="C873" s="0" t="s">
        <v>84</v>
      </c>
      <c r="D873" s="0" t="n">
        <v>2028</v>
      </c>
      <c r="E873" s="5" t="n">
        <v>13.1915681574042</v>
      </c>
      <c r="F873" s="5" t="n">
        <v>0</v>
      </c>
      <c r="G873" s="5" t="n">
        <v>0</v>
      </c>
      <c r="H873" s="5" t="n">
        <v>0</v>
      </c>
      <c r="I873" s="5" t="n">
        <v>13.1915681574042</v>
      </c>
      <c r="J873" s="10" t="s">
        <v>4</v>
      </c>
    </row>
    <row r="874" customFormat="false" ht="14.25" hidden="false" customHeight="false" outlineLevel="0" collapsed="false">
      <c r="A874" s="0" t="s">
        <v>103</v>
      </c>
      <c r="B874" s="0" t="s">
        <v>104</v>
      </c>
      <c r="C874" s="0" t="s">
        <v>84</v>
      </c>
      <c r="D874" s="0" t="n">
        <v>2029</v>
      </c>
      <c r="E874" s="5" t="n">
        <v>15.0582038064867</v>
      </c>
      <c r="F874" s="5" t="n">
        <v>0</v>
      </c>
      <c r="G874" s="5" t="n">
        <v>0</v>
      </c>
      <c r="H874" s="5" t="n">
        <v>0</v>
      </c>
      <c r="I874" s="5" t="n">
        <v>15.0582038064867</v>
      </c>
      <c r="J874" s="10" t="s">
        <v>4</v>
      </c>
    </row>
    <row r="875" customFormat="false" ht="14.25" hidden="false" customHeight="false" outlineLevel="0" collapsed="false">
      <c r="A875" s="0" t="s">
        <v>103</v>
      </c>
      <c r="B875" s="0" t="s">
        <v>104</v>
      </c>
      <c r="C875" s="0" t="s">
        <v>84</v>
      </c>
      <c r="D875" s="0" t="n">
        <v>2030</v>
      </c>
      <c r="E875" s="5" t="n">
        <v>17.4583678826265</v>
      </c>
      <c r="F875" s="5" t="n">
        <v>0</v>
      </c>
      <c r="G875" s="5" t="n">
        <v>0</v>
      </c>
      <c r="H875" s="5" t="n">
        <v>0</v>
      </c>
      <c r="I875" s="5" t="n">
        <v>17.4583678826265</v>
      </c>
      <c r="J875" s="10" t="s">
        <v>4</v>
      </c>
    </row>
    <row r="876" customFormat="false" ht="14.25" hidden="false" customHeight="false" outlineLevel="0" collapsed="false">
      <c r="A876" s="0" t="s">
        <v>103</v>
      </c>
      <c r="B876" s="0" t="s">
        <v>104</v>
      </c>
      <c r="C876" s="0" t="s">
        <v>84</v>
      </c>
      <c r="D876" s="0" t="n">
        <v>2031</v>
      </c>
      <c r="E876" s="5" t="n">
        <v>20.5090068936461</v>
      </c>
      <c r="F876" s="5" t="n">
        <v>0</v>
      </c>
      <c r="G876" s="5" t="n">
        <v>0</v>
      </c>
      <c r="H876" s="5" t="n">
        <v>0</v>
      </c>
      <c r="I876" s="5" t="n">
        <v>20.5090068936461</v>
      </c>
      <c r="J876" s="10" t="s">
        <v>4</v>
      </c>
    </row>
    <row r="877" customFormat="false" ht="14.25" hidden="false" customHeight="false" outlineLevel="0" collapsed="false">
      <c r="A877" s="0" t="s">
        <v>103</v>
      </c>
      <c r="B877" s="0" t="s">
        <v>104</v>
      </c>
      <c r="C877" s="0" t="s">
        <v>84</v>
      </c>
      <c r="D877" s="0" t="n">
        <v>2032</v>
      </c>
      <c r="E877" s="5" t="n">
        <v>23.9205144023193</v>
      </c>
      <c r="F877" s="5" t="n">
        <v>0</v>
      </c>
      <c r="G877" s="5" t="n">
        <v>0</v>
      </c>
      <c r="H877" s="5" t="n">
        <v>0</v>
      </c>
      <c r="I877" s="5" t="n">
        <v>23.9205144023193</v>
      </c>
      <c r="J877" s="10" t="s">
        <v>4</v>
      </c>
    </row>
    <row r="878" customFormat="false" ht="14.25" hidden="false" customHeight="false" outlineLevel="0" collapsed="false">
      <c r="A878" s="0" t="s">
        <v>103</v>
      </c>
      <c r="B878" s="0" t="s">
        <v>104</v>
      </c>
      <c r="C878" s="0" t="s">
        <v>84</v>
      </c>
      <c r="D878" s="0" t="n">
        <v>2033</v>
      </c>
      <c r="E878" s="5" t="n">
        <v>28.015339141189</v>
      </c>
      <c r="F878" s="5" t="n">
        <v>0</v>
      </c>
      <c r="G878" s="5" t="n">
        <v>0</v>
      </c>
      <c r="H878" s="5" t="n">
        <v>0</v>
      </c>
      <c r="I878" s="5" t="n">
        <v>28.015339141189</v>
      </c>
      <c r="J878" s="10" t="s">
        <v>4</v>
      </c>
    </row>
    <row r="879" customFormat="false" ht="14.25" hidden="false" customHeight="false" outlineLevel="0" collapsed="false">
      <c r="A879" s="0" t="s">
        <v>103</v>
      </c>
      <c r="B879" s="0" t="s">
        <v>104</v>
      </c>
      <c r="C879" s="0" t="s">
        <v>84</v>
      </c>
      <c r="D879" s="0" t="n">
        <v>2034</v>
      </c>
      <c r="E879" s="5" t="n">
        <v>32.3116561719273</v>
      </c>
      <c r="F879" s="5" t="n">
        <v>0</v>
      </c>
      <c r="G879" s="5" t="n">
        <v>0</v>
      </c>
      <c r="H879" s="5" t="n">
        <v>0</v>
      </c>
      <c r="I879" s="5" t="n">
        <v>32.3116561719273</v>
      </c>
      <c r="J879" s="10" t="s">
        <v>4</v>
      </c>
    </row>
    <row r="880" customFormat="false" ht="14.25" hidden="false" customHeight="false" outlineLevel="0" collapsed="false">
      <c r="A880" s="0" t="s">
        <v>103</v>
      </c>
      <c r="B880" s="0" t="s">
        <v>104</v>
      </c>
      <c r="C880" s="0" t="s">
        <v>84</v>
      </c>
      <c r="D880" s="0" t="n">
        <v>2035</v>
      </c>
      <c r="E880" s="5" t="n">
        <v>37.0895081648711</v>
      </c>
      <c r="F880" s="5" t="n">
        <v>0</v>
      </c>
      <c r="G880" s="5" t="n">
        <v>0</v>
      </c>
      <c r="H880" s="5" t="n">
        <v>0</v>
      </c>
      <c r="I880" s="5" t="n">
        <v>37.0895081648711</v>
      </c>
      <c r="J880" s="10" t="s">
        <v>4</v>
      </c>
    </row>
    <row r="881" customFormat="false" ht="14.25" hidden="false" customHeight="false" outlineLevel="0" collapsed="false">
      <c r="A881" s="0" t="s">
        <v>103</v>
      </c>
      <c r="B881" s="0" t="s">
        <v>104</v>
      </c>
      <c r="C881" s="0" t="s">
        <v>84</v>
      </c>
      <c r="D881" s="0" t="n">
        <v>2036</v>
      </c>
      <c r="E881" s="5" t="n">
        <v>42.4304577677435</v>
      </c>
      <c r="F881" s="5" t="n">
        <v>0</v>
      </c>
      <c r="G881" s="5" t="n">
        <v>0</v>
      </c>
      <c r="H881" s="5" t="n">
        <v>0</v>
      </c>
      <c r="I881" s="5" t="n">
        <v>42.4304577677435</v>
      </c>
      <c r="J881" s="10" t="s">
        <v>4</v>
      </c>
    </row>
    <row r="882" customFormat="false" ht="14.25" hidden="false" customHeight="false" outlineLevel="0" collapsed="false">
      <c r="A882" s="0" t="s">
        <v>103</v>
      </c>
      <c r="B882" s="0" t="s">
        <v>104</v>
      </c>
      <c r="C882" s="0" t="s">
        <v>84</v>
      </c>
      <c r="D882" s="0" t="n">
        <v>2037</v>
      </c>
      <c r="E882" s="5" t="n">
        <v>47.8882493532524</v>
      </c>
      <c r="F882" s="5" t="n">
        <v>0</v>
      </c>
      <c r="G882" s="5" t="n">
        <v>0</v>
      </c>
      <c r="H882" s="5" t="n">
        <v>0</v>
      </c>
      <c r="I882" s="5" t="n">
        <v>47.8882493532524</v>
      </c>
      <c r="J882" s="10" t="s">
        <v>4</v>
      </c>
    </row>
    <row r="883" customFormat="false" ht="14.25" hidden="false" customHeight="false" outlineLevel="0" collapsed="false">
      <c r="A883" s="0" t="s">
        <v>103</v>
      </c>
      <c r="B883" s="0" t="s">
        <v>104</v>
      </c>
      <c r="C883" s="0" t="s">
        <v>84</v>
      </c>
      <c r="D883" s="0" t="n">
        <v>2038</v>
      </c>
      <c r="E883" s="5" t="n">
        <v>52.8361662233064</v>
      </c>
      <c r="F883" s="5" t="n">
        <v>0</v>
      </c>
      <c r="G883" s="5" t="n">
        <v>0</v>
      </c>
      <c r="H883" s="5" t="n">
        <v>0</v>
      </c>
      <c r="I883" s="5" t="n">
        <v>52.8361662233064</v>
      </c>
      <c r="J883" s="10" t="s">
        <v>4</v>
      </c>
    </row>
    <row r="884" customFormat="false" ht="14.25" hidden="false" customHeight="false" outlineLevel="0" collapsed="false">
      <c r="A884" s="0" t="s">
        <v>103</v>
      </c>
      <c r="B884" s="0" t="s">
        <v>104</v>
      </c>
      <c r="C884" s="0" t="s">
        <v>84</v>
      </c>
      <c r="D884" s="0" t="n">
        <v>2039</v>
      </c>
      <c r="E884" s="5" t="n">
        <v>57.4991615297031</v>
      </c>
      <c r="F884" s="5" t="n">
        <v>0</v>
      </c>
      <c r="G884" s="5" t="n">
        <v>0</v>
      </c>
      <c r="H884" s="5" t="n">
        <v>0</v>
      </c>
      <c r="I884" s="5" t="n">
        <v>57.4991615297031</v>
      </c>
      <c r="J884" s="10" t="s">
        <v>4</v>
      </c>
    </row>
    <row r="885" customFormat="false" ht="14.25" hidden="false" customHeight="false" outlineLevel="0" collapsed="false">
      <c r="A885" s="0" t="s">
        <v>103</v>
      </c>
      <c r="B885" s="0" t="s">
        <v>104</v>
      </c>
      <c r="C885" s="0" t="s">
        <v>84</v>
      </c>
      <c r="D885" s="0" t="n">
        <v>2040</v>
      </c>
      <c r="E885" s="5" t="n">
        <v>62.100941563787</v>
      </c>
      <c r="F885" s="5" t="n">
        <v>0</v>
      </c>
      <c r="G885" s="5" t="n">
        <v>0</v>
      </c>
      <c r="H885" s="5" t="n">
        <v>0</v>
      </c>
      <c r="I885" s="5" t="n">
        <v>62.100941563787</v>
      </c>
      <c r="J885" s="10" t="s">
        <v>4</v>
      </c>
    </row>
    <row r="886" customFormat="false" ht="14.25" hidden="false" customHeight="false" outlineLevel="0" collapsed="false">
      <c r="A886" s="0" t="s">
        <v>105</v>
      </c>
      <c r="B886" s="0" t="s">
        <v>106</v>
      </c>
      <c r="C886" s="0" t="s">
        <v>65</v>
      </c>
      <c r="D886" s="0" t="n">
        <v>2024</v>
      </c>
      <c r="E886" s="5" t="n">
        <v>0</v>
      </c>
      <c r="F886" s="5" t="n">
        <v>0</v>
      </c>
      <c r="G886" s="5" t="n">
        <v>0</v>
      </c>
      <c r="H886" s="5" t="n">
        <v>0</v>
      </c>
      <c r="I886" s="5" t="n">
        <v>0</v>
      </c>
      <c r="J886" s="10" t="s">
        <v>4</v>
      </c>
    </row>
    <row r="887" customFormat="false" ht="14.25" hidden="false" customHeight="false" outlineLevel="0" collapsed="false">
      <c r="A887" s="0" t="s">
        <v>105</v>
      </c>
      <c r="B887" s="0" t="s">
        <v>106</v>
      </c>
      <c r="C887" s="0" t="s">
        <v>65</v>
      </c>
      <c r="D887" s="0" t="n">
        <v>2025</v>
      </c>
      <c r="E887" s="5" t="n">
        <v>218.30666290608</v>
      </c>
      <c r="F887" s="5" t="n">
        <v>0</v>
      </c>
      <c r="G887" s="5" t="n">
        <v>0</v>
      </c>
      <c r="H887" s="5" t="n">
        <v>0</v>
      </c>
      <c r="I887" s="5" t="n">
        <v>218.30666290608</v>
      </c>
      <c r="J887" s="10" t="s">
        <v>4</v>
      </c>
    </row>
    <row r="888" customFormat="false" ht="14.25" hidden="false" customHeight="false" outlineLevel="0" collapsed="false">
      <c r="A888" s="0" t="s">
        <v>105</v>
      </c>
      <c r="B888" s="0" t="s">
        <v>106</v>
      </c>
      <c r="C888" s="0" t="s">
        <v>65</v>
      </c>
      <c r="D888" s="0" t="n">
        <v>2026</v>
      </c>
      <c r="E888" s="5" t="n">
        <v>226.760659140092</v>
      </c>
      <c r="F888" s="5" t="n">
        <v>0</v>
      </c>
      <c r="G888" s="5" t="n">
        <v>0</v>
      </c>
      <c r="H888" s="5" t="n">
        <v>0</v>
      </c>
      <c r="I888" s="5" t="n">
        <v>226.760659140092</v>
      </c>
      <c r="J888" s="10" t="s">
        <v>4</v>
      </c>
    </row>
    <row r="889" customFormat="false" ht="14.25" hidden="false" customHeight="false" outlineLevel="0" collapsed="false">
      <c r="A889" s="0" t="s">
        <v>105</v>
      </c>
      <c r="B889" s="0" t="s">
        <v>106</v>
      </c>
      <c r="C889" s="0" t="s">
        <v>65</v>
      </c>
      <c r="D889" s="0" t="n">
        <v>2027</v>
      </c>
      <c r="E889" s="5" t="n">
        <v>245.102945356934</v>
      </c>
      <c r="F889" s="5" t="n">
        <v>0</v>
      </c>
      <c r="G889" s="5" t="n">
        <v>0</v>
      </c>
      <c r="H889" s="5" t="n">
        <v>0</v>
      </c>
      <c r="I889" s="5" t="n">
        <v>245.102945356934</v>
      </c>
      <c r="J889" s="10" t="s">
        <v>4</v>
      </c>
    </row>
    <row r="890" customFormat="false" ht="14.25" hidden="false" customHeight="false" outlineLevel="0" collapsed="false">
      <c r="A890" s="0" t="s">
        <v>105</v>
      </c>
      <c r="B890" s="0" t="s">
        <v>106</v>
      </c>
      <c r="C890" s="0" t="s">
        <v>65</v>
      </c>
      <c r="D890" s="0" t="n">
        <v>2028</v>
      </c>
      <c r="E890" s="5" t="n">
        <v>257.488952287478</v>
      </c>
      <c r="F890" s="5" t="n">
        <v>0</v>
      </c>
      <c r="G890" s="5" t="n">
        <v>0</v>
      </c>
      <c r="H890" s="5" t="n">
        <v>0</v>
      </c>
      <c r="I890" s="5" t="n">
        <v>257.488952287478</v>
      </c>
      <c r="J890" s="10" t="s">
        <v>4</v>
      </c>
    </row>
    <row r="891" customFormat="false" ht="14.25" hidden="false" customHeight="false" outlineLevel="0" collapsed="false">
      <c r="A891" s="0" t="s">
        <v>105</v>
      </c>
      <c r="B891" s="0" t="s">
        <v>106</v>
      </c>
      <c r="C891" s="0" t="s">
        <v>65</v>
      </c>
      <c r="D891" s="0" t="n">
        <v>2029</v>
      </c>
      <c r="E891" s="5" t="n">
        <v>262.899573775867</v>
      </c>
      <c r="F891" s="5" t="n">
        <v>0</v>
      </c>
      <c r="G891" s="5" t="n">
        <v>0</v>
      </c>
      <c r="H891" s="5" t="n">
        <v>0</v>
      </c>
      <c r="I891" s="5" t="n">
        <v>262.899573775867</v>
      </c>
      <c r="J891" s="10" t="s">
        <v>4</v>
      </c>
    </row>
    <row r="892" customFormat="false" ht="14.25" hidden="false" customHeight="false" outlineLevel="0" collapsed="false">
      <c r="A892" s="0" t="s">
        <v>105</v>
      </c>
      <c r="B892" s="0" t="s">
        <v>106</v>
      </c>
      <c r="C892" s="0" t="s">
        <v>65</v>
      </c>
      <c r="D892" s="0" t="n">
        <v>2030</v>
      </c>
      <c r="E892" s="5" t="n">
        <v>265.598746075985</v>
      </c>
      <c r="F892" s="5" t="n">
        <v>0</v>
      </c>
      <c r="G892" s="5" t="n">
        <v>0</v>
      </c>
      <c r="H892" s="5" t="n">
        <v>0</v>
      </c>
      <c r="I892" s="5" t="n">
        <v>265.598746075985</v>
      </c>
      <c r="J892" s="10" t="s">
        <v>4</v>
      </c>
    </row>
    <row r="893" customFormat="false" ht="14.25" hidden="false" customHeight="false" outlineLevel="0" collapsed="false">
      <c r="A893" s="0" t="s">
        <v>105</v>
      </c>
      <c r="B893" s="0" t="s">
        <v>106</v>
      </c>
      <c r="C893" s="0" t="s">
        <v>65</v>
      </c>
      <c r="D893" s="0" t="n">
        <v>2031</v>
      </c>
      <c r="E893" s="5" t="n">
        <v>271.782742656228</v>
      </c>
      <c r="F893" s="5" t="n">
        <v>0</v>
      </c>
      <c r="G893" s="5" t="n">
        <v>0</v>
      </c>
      <c r="H893" s="5" t="n">
        <v>0</v>
      </c>
      <c r="I893" s="5" t="n">
        <v>271.782742656228</v>
      </c>
      <c r="J893" s="10" t="s">
        <v>4</v>
      </c>
    </row>
    <row r="894" customFormat="false" ht="14.25" hidden="false" customHeight="false" outlineLevel="0" collapsed="false">
      <c r="A894" s="0" t="s">
        <v>105</v>
      </c>
      <c r="B894" s="0" t="s">
        <v>106</v>
      </c>
      <c r="C894" s="0" t="s">
        <v>65</v>
      </c>
      <c r="D894" s="0" t="n">
        <v>2032</v>
      </c>
      <c r="E894" s="5" t="n">
        <v>278.599835197533</v>
      </c>
      <c r="F894" s="5" t="n">
        <v>0</v>
      </c>
      <c r="G894" s="5" t="n">
        <v>0</v>
      </c>
      <c r="H894" s="5" t="n">
        <v>0</v>
      </c>
      <c r="I894" s="5" t="n">
        <v>278.599835197533</v>
      </c>
      <c r="J894" s="10" t="s">
        <v>4</v>
      </c>
    </row>
    <row r="895" customFormat="false" ht="14.25" hidden="false" customHeight="false" outlineLevel="0" collapsed="false">
      <c r="A895" s="0" t="s">
        <v>105</v>
      </c>
      <c r="B895" s="0" t="s">
        <v>106</v>
      </c>
      <c r="C895" s="0" t="s">
        <v>65</v>
      </c>
      <c r="D895" s="0" t="n">
        <v>2033</v>
      </c>
      <c r="E895" s="5" t="n">
        <v>284.13586244898</v>
      </c>
      <c r="F895" s="5" t="n">
        <v>0</v>
      </c>
      <c r="G895" s="5" t="n">
        <v>0</v>
      </c>
      <c r="H895" s="5" t="n">
        <v>0</v>
      </c>
      <c r="I895" s="5" t="n">
        <v>284.13586244898</v>
      </c>
      <c r="J895" s="10" t="s">
        <v>4</v>
      </c>
    </row>
    <row r="896" customFormat="false" ht="14.25" hidden="false" customHeight="false" outlineLevel="0" collapsed="false">
      <c r="A896" s="0" t="s">
        <v>105</v>
      </c>
      <c r="B896" s="0" t="s">
        <v>106</v>
      </c>
      <c r="C896" s="0" t="s">
        <v>65</v>
      </c>
      <c r="D896" s="0" t="n">
        <v>2034</v>
      </c>
      <c r="E896" s="5" t="n">
        <v>289.140354071879</v>
      </c>
      <c r="F896" s="5" t="n">
        <v>0</v>
      </c>
      <c r="G896" s="5" t="n">
        <v>0</v>
      </c>
      <c r="H896" s="5" t="n">
        <v>0</v>
      </c>
      <c r="I896" s="5" t="n">
        <v>289.140354071879</v>
      </c>
      <c r="J896" s="10" t="s">
        <v>4</v>
      </c>
    </row>
    <row r="897" customFormat="false" ht="14.25" hidden="false" customHeight="false" outlineLevel="0" collapsed="false">
      <c r="A897" s="0" t="s">
        <v>105</v>
      </c>
      <c r="B897" s="0" t="s">
        <v>106</v>
      </c>
      <c r="C897" s="0" t="s">
        <v>65</v>
      </c>
      <c r="D897" s="0" t="n">
        <v>2035</v>
      </c>
      <c r="E897" s="5" t="n">
        <v>294.341340104794</v>
      </c>
      <c r="F897" s="5" t="n">
        <v>0</v>
      </c>
      <c r="G897" s="5" t="n">
        <v>0</v>
      </c>
      <c r="H897" s="5" t="n">
        <v>0</v>
      </c>
      <c r="I897" s="5" t="n">
        <v>294.341340104794</v>
      </c>
      <c r="J897" s="10" t="s">
        <v>4</v>
      </c>
    </row>
    <row r="898" customFormat="false" ht="14.25" hidden="false" customHeight="false" outlineLevel="0" collapsed="false">
      <c r="A898" s="0" t="s">
        <v>105</v>
      </c>
      <c r="B898" s="0" t="s">
        <v>106</v>
      </c>
      <c r="C898" s="0" t="s">
        <v>65</v>
      </c>
      <c r="D898" s="0" t="n">
        <v>2036</v>
      </c>
      <c r="E898" s="5" t="n">
        <v>298.168310437148</v>
      </c>
      <c r="F898" s="5" t="n">
        <v>0</v>
      </c>
      <c r="G898" s="5" t="n">
        <v>0</v>
      </c>
      <c r="H898" s="5" t="n">
        <v>0</v>
      </c>
      <c r="I898" s="5" t="n">
        <v>298.168310437148</v>
      </c>
      <c r="J898" s="10" t="s">
        <v>4</v>
      </c>
    </row>
    <row r="899" customFormat="false" ht="14.25" hidden="false" customHeight="false" outlineLevel="0" collapsed="false">
      <c r="A899" s="0" t="s">
        <v>105</v>
      </c>
      <c r="B899" s="0" t="s">
        <v>106</v>
      </c>
      <c r="C899" s="0" t="s">
        <v>65</v>
      </c>
      <c r="D899" s="0" t="n">
        <v>2037</v>
      </c>
      <c r="E899" s="5" t="n">
        <v>301.852031818917</v>
      </c>
      <c r="F899" s="5" t="n">
        <v>0</v>
      </c>
      <c r="G899" s="5" t="n">
        <v>0</v>
      </c>
      <c r="H899" s="5" t="n">
        <v>0</v>
      </c>
      <c r="I899" s="5" t="n">
        <v>301.852031818917</v>
      </c>
      <c r="J899" s="10" t="s">
        <v>4</v>
      </c>
    </row>
    <row r="900" customFormat="false" ht="14.25" hidden="false" customHeight="false" outlineLevel="0" collapsed="false">
      <c r="A900" s="0" t="s">
        <v>105</v>
      </c>
      <c r="B900" s="0" t="s">
        <v>106</v>
      </c>
      <c r="C900" s="0" t="s">
        <v>65</v>
      </c>
      <c r="D900" s="0" t="n">
        <v>2038</v>
      </c>
      <c r="E900" s="5" t="n">
        <v>305.635496086771</v>
      </c>
      <c r="F900" s="5" t="n">
        <v>0</v>
      </c>
      <c r="G900" s="5" t="n">
        <v>0</v>
      </c>
      <c r="H900" s="5" t="n">
        <v>0</v>
      </c>
      <c r="I900" s="5" t="n">
        <v>305.635496086771</v>
      </c>
      <c r="J900" s="10" t="s">
        <v>4</v>
      </c>
    </row>
    <row r="901" customFormat="false" ht="14.25" hidden="false" customHeight="false" outlineLevel="0" collapsed="false">
      <c r="A901" s="0" t="s">
        <v>105</v>
      </c>
      <c r="B901" s="0" t="s">
        <v>106</v>
      </c>
      <c r="C901" s="0" t="s">
        <v>65</v>
      </c>
      <c r="D901" s="0" t="n">
        <v>2039</v>
      </c>
      <c r="E901" s="5" t="n">
        <v>309.404185666352</v>
      </c>
      <c r="F901" s="5" t="n">
        <v>0</v>
      </c>
      <c r="G901" s="5" t="n">
        <v>0</v>
      </c>
      <c r="H901" s="5" t="n">
        <v>0</v>
      </c>
      <c r="I901" s="5" t="n">
        <v>309.404185666352</v>
      </c>
      <c r="J901" s="10" t="s">
        <v>4</v>
      </c>
    </row>
    <row r="902" customFormat="false" ht="14.25" hidden="false" customHeight="false" outlineLevel="0" collapsed="false">
      <c r="A902" s="0" t="s">
        <v>105</v>
      </c>
      <c r="B902" s="0" t="s">
        <v>106</v>
      </c>
      <c r="C902" s="0" t="s">
        <v>65</v>
      </c>
      <c r="D902" s="0" t="n">
        <v>2040</v>
      </c>
      <c r="E902" s="5" t="n">
        <v>313.728588344815</v>
      </c>
      <c r="F902" s="5" t="n">
        <v>0</v>
      </c>
      <c r="G902" s="5" t="n">
        <v>0</v>
      </c>
      <c r="H902" s="5" t="n">
        <v>0</v>
      </c>
      <c r="I902" s="5" t="n">
        <v>313.728588344815</v>
      </c>
      <c r="J902" s="10" t="s">
        <v>4</v>
      </c>
    </row>
    <row r="903" customFormat="false" ht="14.25" hidden="false" customHeight="false" outlineLevel="0" collapsed="false">
      <c r="A903" s="0" t="s">
        <v>105</v>
      </c>
      <c r="B903" s="0" t="s">
        <v>106</v>
      </c>
      <c r="C903" s="0" t="s">
        <v>72</v>
      </c>
      <c r="D903" s="0" t="n">
        <v>2024</v>
      </c>
      <c r="E903" s="5" t="n">
        <v>0</v>
      </c>
      <c r="F903" s="5" t="n">
        <v>0</v>
      </c>
      <c r="G903" s="5" t="n">
        <v>0</v>
      </c>
      <c r="H903" s="5" t="n">
        <v>0</v>
      </c>
      <c r="I903" s="5" t="n">
        <v>0</v>
      </c>
      <c r="J903" s="10" t="s">
        <v>4</v>
      </c>
    </row>
    <row r="904" customFormat="false" ht="14.25" hidden="false" customHeight="false" outlineLevel="0" collapsed="false">
      <c r="A904" s="0" t="s">
        <v>105</v>
      </c>
      <c r="B904" s="0" t="s">
        <v>106</v>
      </c>
      <c r="C904" s="0" t="s">
        <v>72</v>
      </c>
      <c r="D904" s="0" t="n">
        <v>2025</v>
      </c>
      <c r="E904" s="5" t="n">
        <v>74.0301036989395</v>
      </c>
      <c r="F904" s="5" t="n">
        <v>0</v>
      </c>
      <c r="G904" s="5" t="n">
        <v>0</v>
      </c>
      <c r="H904" s="5" t="n">
        <v>0</v>
      </c>
      <c r="I904" s="5" t="n">
        <v>74.0301036989395</v>
      </c>
      <c r="J904" s="10" t="s">
        <v>4</v>
      </c>
    </row>
    <row r="905" customFormat="false" ht="14.25" hidden="false" customHeight="false" outlineLevel="0" collapsed="false">
      <c r="A905" s="0" t="s">
        <v>105</v>
      </c>
      <c r="B905" s="0" t="s">
        <v>106</v>
      </c>
      <c r="C905" s="0" t="s">
        <v>72</v>
      </c>
      <c r="D905" s="0" t="n">
        <v>2026</v>
      </c>
      <c r="E905" s="5" t="n">
        <v>81.6400095072916</v>
      </c>
      <c r="F905" s="5" t="n">
        <v>0</v>
      </c>
      <c r="G905" s="5" t="n">
        <v>0</v>
      </c>
      <c r="H905" s="5" t="n">
        <v>0</v>
      </c>
      <c r="I905" s="5" t="n">
        <v>81.6400095072916</v>
      </c>
      <c r="J905" s="10" t="s">
        <v>4</v>
      </c>
    </row>
    <row r="906" customFormat="false" ht="14.25" hidden="false" customHeight="false" outlineLevel="0" collapsed="false">
      <c r="A906" s="0" t="s">
        <v>105</v>
      </c>
      <c r="B906" s="0" t="s">
        <v>106</v>
      </c>
      <c r="C906" s="0" t="s">
        <v>72</v>
      </c>
      <c r="D906" s="0" t="n">
        <v>2027</v>
      </c>
      <c r="E906" s="5" t="n">
        <v>92.2035200419045</v>
      </c>
      <c r="F906" s="5" t="n">
        <v>0</v>
      </c>
      <c r="G906" s="5" t="n">
        <v>0</v>
      </c>
      <c r="H906" s="5" t="n">
        <v>0</v>
      </c>
      <c r="I906" s="5" t="n">
        <v>92.2035200419045</v>
      </c>
      <c r="J906" s="10" t="s">
        <v>4</v>
      </c>
    </row>
    <row r="907" customFormat="false" ht="14.25" hidden="false" customHeight="false" outlineLevel="0" collapsed="false">
      <c r="A907" s="0" t="s">
        <v>105</v>
      </c>
      <c r="B907" s="0" t="s">
        <v>106</v>
      </c>
      <c r="C907" s="0" t="s">
        <v>72</v>
      </c>
      <c r="D907" s="0" t="n">
        <v>2028</v>
      </c>
      <c r="E907" s="5" t="n">
        <v>103.875729774095</v>
      </c>
      <c r="F907" s="5" t="n">
        <v>0</v>
      </c>
      <c r="G907" s="5" t="n">
        <v>0</v>
      </c>
      <c r="H907" s="5" t="n">
        <v>0</v>
      </c>
      <c r="I907" s="5" t="n">
        <v>103.875729774095</v>
      </c>
      <c r="J907" s="10" t="s">
        <v>4</v>
      </c>
    </row>
    <row r="908" customFormat="false" ht="14.25" hidden="false" customHeight="false" outlineLevel="0" collapsed="false">
      <c r="A908" s="0" t="s">
        <v>105</v>
      </c>
      <c r="B908" s="0" t="s">
        <v>106</v>
      </c>
      <c r="C908" s="0" t="s">
        <v>72</v>
      </c>
      <c r="D908" s="0" t="n">
        <v>2029</v>
      </c>
      <c r="E908" s="5" t="n">
        <v>112.339877886171</v>
      </c>
      <c r="F908" s="5" t="n">
        <v>0</v>
      </c>
      <c r="G908" s="5" t="n">
        <v>0</v>
      </c>
      <c r="H908" s="5" t="n">
        <v>0</v>
      </c>
      <c r="I908" s="5" t="n">
        <v>112.339877886171</v>
      </c>
      <c r="J908" s="10" t="s">
        <v>4</v>
      </c>
    </row>
    <row r="909" customFormat="false" ht="14.25" hidden="false" customHeight="false" outlineLevel="0" collapsed="false">
      <c r="A909" s="0" t="s">
        <v>105</v>
      </c>
      <c r="B909" s="0" t="s">
        <v>106</v>
      </c>
      <c r="C909" s="0" t="s">
        <v>72</v>
      </c>
      <c r="D909" s="0" t="n">
        <v>2030</v>
      </c>
      <c r="E909" s="5" t="n">
        <v>121.737096292477</v>
      </c>
      <c r="F909" s="5" t="n">
        <v>0</v>
      </c>
      <c r="G909" s="5" t="n">
        <v>0</v>
      </c>
      <c r="H909" s="5" t="n">
        <v>0</v>
      </c>
      <c r="I909" s="5" t="n">
        <v>121.737096292477</v>
      </c>
      <c r="J909" s="10" t="s">
        <v>4</v>
      </c>
    </row>
    <row r="910" customFormat="false" ht="14.25" hidden="false" customHeight="false" outlineLevel="0" collapsed="false">
      <c r="A910" s="0" t="s">
        <v>105</v>
      </c>
      <c r="B910" s="0" t="s">
        <v>106</v>
      </c>
      <c r="C910" s="0" t="s">
        <v>72</v>
      </c>
      <c r="D910" s="0" t="n">
        <v>2031</v>
      </c>
      <c r="E910" s="5" t="n">
        <v>122.984274692356</v>
      </c>
      <c r="F910" s="5" t="n">
        <v>0</v>
      </c>
      <c r="G910" s="5" t="n">
        <v>0</v>
      </c>
      <c r="H910" s="5" t="n">
        <v>0</v>
      </c>
      <c r="I910" s="5" t="n">
        <v>122.984274692356</v>
      </c>
      <c r="J910" s="10" t="s">
        <v>4</v>
      </c>
    </row>
    <row r="911" customFormat="false" ht="14.25" hidden="false" customHeight="false" outlineLevel="0" collapsed="false">
      <c r="A911" s="0" t="s">
        <v>105</v>
      </c>
      <c r="B911" s="0" t="s">
        <v>106</v>
      </c>
      <c r="C911" s="0" t="s">
        <v>72</v>
      </c>
      <c r="D911" s="0" t="n">
        <v>2032</v>
      </c>
      <c r="E911" s="5" t="n">
        <v>128.390199067841</v>
      </c>
      <c r="F911" s="5" t="n">
        <v>0</v>
      </c>
      <c r="G911" s="5" t="n">
        <v>0</v>
      </c>
      <c r="H911" s="5" t="n">
        <v>0</v>
      </c>
      <c r="I911" s="5" t="n">
        <v>128.390199067841</v>
      </c>
      <c r="J911" s="10" t="s">
        <v>4</v>
      </c>
    </row>
    <row r="912" customFormat="false" ht="14.25" hidden="false" customHeight="false" outlineLevel="0" collapsed="false">
      <c r="A912" s="0" t="s">
        <v>105</v>
      </c>
      <c r="B912" s="0" t="s">
        <v>106</v>
      </c>
      <c r="C912" s="0" t="s">
        <v>72</v>
      </c>
      <c r="D912" s="0" t="n">
        <v>2033</v>
      </c>
      <c r="E912" s="5" t="n">
        <v>132.009051574833</v>
      </c>
      <c r="F912" s="5" t="n">
        <v>0</v>
      </c>
      <c r="G912" s="5" t="n">
        <v>0</v>
      </c>
      <c r="H912" s="5" t="n">
        <v>0</v>
      </c>
      <c r="I912" s="5" t="n">
        <v>132.009051574833</v>
      </c>
      <c r="J912" s="10" t="s">
        <v>4</v>
      </c>
    </row>
    <row r="913" customFormat="false" ht="14.25" hidden="false" customHeight="false" outlineLevel="0" collapsed="false">
      <c r="A913" s="0" t="s">
        <v>105</v>
      </c>
      <c r="B913" s="0" t="s">
        <v>106</v>
      </c>
      <c r="C913" s="0" t="s">
        <v>72</v>
      </c>
      <c r="D913" s="0" t="n">
        <v>2034</v>
      </c>
      <c r="E913" s="5" t="n">
        <v>135.900095401027</v>
      </c>
      <c r="F913" s="5" t="n">
        <v>0</v>
      </c>
      <c r="G913" s="5" t="n">
        <v>0</v>
      </c>
      <c r="H913" s="5" t="n">
        <v>0</v>
      </c>
      <c r="I913" s="5" t="n">
        <v>135.900095401027</v>
      </c>
      <c r="J913" s="10" t="s">
        <v>4</v>
      </c>
    </row>
    <row r="914" customFormat="false" ht="14.25" hidden="false" customHeight="false" outlineLevel="0" collapsed="false">
      <c r="A914" s="0" t="s">
        <v>105</v>
      </c>
      <c r="B914" s="0" t="s">
        <v>106</v>
      </c>
      <c r="C914" s="0" t="s">
        <v>72</v>
      </c>
      <c r="D914" s="0" t="n">
        <v>2035</v>
      </c>
      <c r="E914" s="5" t="n">
        <v>138.131666358063</v>
      </c>
      <c r="F914" s="5" t="n">
        <v>0</v>
      </c>
      <c r="G914" s="5" t="n">
        <v>0</v>
      </c>
      <c r="H914" s="5" t="n">
        <v>0</v>
      </c>
      <c r="I914" s="5" t="n">
        <v>138.131666358063</v>
      </c>
      <c r="J914" s="10" t="s">
        <v>4</v>
      </c>
    </row>
    <row r="915" customFormat="false" ht="14.25" hidden="false" customHeight="false" outlineLevel="0" collapsed="false">
      <c r="A915" s="0" t="s">
        <v>105</v>
      </c>
      <c r="B915" s="0" t="s">
        <v>106</v>
      </c>
      <c r="C915" s="0" t="s">
        <v>72</v>
      </c>
      <c r="D915" s="0" t="n">
        <v>2036</v>
      </c>
      <c r="E915" s="5" t="n">
        <v>139.400356530561</v>
      </c>
      <c r="F915" s="5" t="n">
        <v>0</v>
      </c>
      <c r="G915" s="5" t="n">
        <v>0</v>
      </c>
      <c r="H915" s="5" t="n">
        <v>0</v>
      </c>
      <c r="I915" s="5" t="n">
        <v>139.400356530561</v>
      </c>
      <c r="J915" s="10" t="s">
        <v>4</v>
      </c>
    </row>
    <row r="916" customFormat="false" ht="14.25" hidden="false" customHeight="false" outlineLevel="0" collapsed="false">
      <c r="A916" s="0" t="s">
        <v>105</v>
      </c>
      <c r="B916" s="0" t="s">
        <v>106</v>
      </c>
      <c r="C916" s="0" t="s">
        <v>72</v>
      </c>
      <c r="D916" s="0" t="n">
        <v>2037</v>
      </c>
      <c r="E916" s="5" t="n">
        <v>142.738807040732</v>
      </c>
      <c r="F916" s="5" t="n">
        <v>0</v>
      </c>
      <c r="G916" s="5" t="n">
        <v>0</v>
      </c>
      <c r="H916" s="5" t="n">
        <v>0</v>
      </c>
      <c r="I916" s="5" t="n">
        <v>142.738807040732</v>
      </c>
      <c r="J916" s="10" t="s">
        <v>4</v>
      </c>
    </row>
    <row r="917" customFormat="false" ht="14.25" hidden="false" customHeight="false" outlineLevel="0" collapsed="false">
      <c r="A917" s="0" t="s">
        <v>105</v>
      </c>
      <c r="B917" s="0" t="s">
        <v>106</v>
      </c>
      <c r="C917" s="0" t="s">
        <v>72</v>
      </c>
      <c r="D917" s="0" t="n">
        <v>2038</v>
      </c>
      <c r="E917" s="5" t="n">
        <v>144.367647388716</v>
      </c>
      <c r="F917" s="5" t="n">
        <v>0</v>
      </c>
      <c r="G917" s="5" t="n">
        <v>0</v>
      </c>
      <c r="H917" s="5" t="n">
        <v>0</v>
      </c>
      <c r="I917" s="5" t="n">
        <v>144.367647388716</v>
      </c>
      <c r="J917" s="10" t="s">
        <v>4</v>
      </c>
    </row>
    <row r="918" customFormat="false" ht="14.25" hidden="false" customHeight="false" outlineLevel="0" collapsed="false">
      <c r="A918" s="0" t="s">
        <v>105</v>
      </c>
      <c r="B918" s="0" t="s">
        <v>106</v>
      </c>
      <c r="C918" s="0" t="s">
        <v>72</v>
      </c>
      <c r="D918" s="0" t="n">
        <v>2039</v>
      </c>
      <c r="E918" s="5" t="n">
        <v>148.36821900973</v>
      </c>
      <c r="F918" s="5" t="n">
        <v>0</v>
      </c>
      <c r="G918" s="5" t="n">
        <v>0</v>
      </c>
      <c r="H918" s="5" t="n">
        <v>0</v>
      </c>
      <c r="I918" s="5" t="n">
        <v>148.36821900973</v>
      </c>
      <c r="J918" s="10" t="s">
        <v>4</v>
      </c>
    </row>
    <row r="919" customFormat="false" ht="14.25" hidden="false" customHeight="false" outlineLevel="0" collapsed="false">
      <c r="A919" s="0" t="s">
        <v>105</v>
      </c>
      <c r="B919" s="0" t="s">
        <v>106</v>
      </c>
      <c r="C919" s="0" t="s">
        <v>72</v>
      </c>
      <c r="D919" s="0" t="n">
        <v>2040</v>
      </c>
      <c r="E919" s="5" t="n">
        <v>149.558676503003</v>
      </c>
      <c r="F919" s="5" t="n">
        <v>0</v>
      </c>
      <c r="G919" s="5" t="n">
        <v>0</v>
      </c>
      <c r="H919" s="5" t="n">
        <v>0</v>
      </c>
      <c r="I919" s="5" t="n">
        <v>149.558676503003</v>
      </c>
      <c r="J919" s="10" t="s">
        <v>4</v>
      </c>
    </row>
    <row r="920" customFormat="false" ht="14.25" hidden="false" customHeight="false" outlineLevel="0" collapsed="false">
      <c r="A920" s="0" t="s">
        <v>105</v>
      </c>
      <c r="B920" s="0" t="s">
        <v>106</v>
      </c>
      <c r="C920" s="0" t="s">
        <v>75</v>
      </c>
      <c r="D920" s="0" t="n">
        <v>2024</v>
      </c>
      <c r="E920" s="5" t="n">
        <v>14.82399612</v>
      </c>
      <c r="F920" s="5" t="n">
        <v>0</v>
      </c>
      <c r="G920" s="5" t="n">
        <v>0</v>
      </c>
      <c r="H920" s="5" t="n">
        <v>0</v>
      </c>
      <c r="I920" s="5" t="n">
        <v>14.82399612</v>
      </c>
      <c r="J920" s="10" t="s">
        <v>4</v>
      </c>
    </row>
    <row r="921" customFormat="false" ht="14.25" hidden="false" customHeight="false" outlineLevel="0" collapsed="false">
      <c r="A921" s="0" t="s">
        <v>105</v>
      </c>
      <c r="B921" s="0" t="s">
        <v>106</v>
      </c>
      <c r="C921" s="0" t="s">
        <v>75</v>
      </c>
      <c r="D921" s="0" t="n">
        <v>2025</v>
      </c>
      <c r="E921" s="5" t="n">
        <v>15.311304408</v>
      </c>
      <c r="F921" s="5" t="n">
        <v>0</v>
      </c>
      <c r="G921" s="5" t="n">
        <v>0</v>
      </c>
      <c r="H921" s="5" t="n">
        <v>0</v>
      </c>
      <c r="I921" s="5" t="n">
        <v>15.311304408</v>
      </c>
      <c r="J921" s="10" t="s">
        <v>4</v>
      </c>
    </row>
    <row r="922" customFormat="false" ht="14.25" hidden="false" customHeight="false" outlineLevel="0" collapsed="false">
      <c r="A922" s="0" t="s">
        <v>105</v>
      </c>
      <c r="B922" s="0" t="s">
        <v>106</v>
      </c>
      <c r="C922" s="0" t="s">
        <v>75</v>
      </c>
      <c r="D922" s="0" t="n">
        <v>2026</v>
      </c>
      <c r="E922" s="5" t="n">
        <v>37.3894954268236</v>
      </c>
      <c r="F922" s="5" t="n">
        <v>0</v>
      </c>
      <c r="G922" s="5" t="n">
        <v>0</v>
      </c>
      <c r="H922" s="5" t="n">
        <v>0</v>
      </c>
      <c r="I922" s="5" t="n">
        <v>37.3894954268236</v>
      </c>
      <c r="J922" s="10" t="s">
        <v>4</v>
      </c>
    </row>
    <row r="923" customFormat="false" ht="14.25" hidden="false" customHeight="false" outlineLevel="0" collapsed="false">
      <c r="A923" s="0" t="s">
        <v>105</v>
      </c>
      <c r="B923" s="0" t="s">
        <v>106</v>
      </c>
      <c r="C923" s="0" t="s">
        <v>75</v>
      </c>
      <c r="D923" s="0" t="n">
        <v>2027</v>
      </c>
      <c r="E923" s="5" t="n">
        <v>100.527650783673</v>
      </c>
      <c r="F923" s="5" t="n">
        <v>0</v>
      </c>
      <c r="G923" s="5" t="n">
        <v>0</v>
      </c>
      <c r="H923" s="5" t="n">
        <v>0</v>
      </c>
      <c r="I923" s="5" t="n">
        <v>100.527650783673</v>
      </c>
      <c r="J923" s="10" t="s">
        <v>4</v>
      </c>
    </row>
    <row r="924" customFormat="false" ht="14.25" hidden="false" customHeight="false" outlineLevel="0" collapsed="false">
      <c r="A924" s="0" t="s">
        <v>105</v>
      </c>
      <c r="B924" s="0" t="s">
        <v>106</v>
      </c>
      <c r="C924" s="0" t="s">
        <v>75</v>
      </c>
      <c r="D924" s="0" t="n">
        <v>2028</v>
      </c>
      <c r="E924" s="5" t="n">
        <v>169.255054048701</v>
      </c>
      <c r="F924" s="5" t="n">
        <v>0</v>
      </c>
      <c r="G924" s="5" t="n">
        <v>0</v>
      </c>
      <c r="H924" s="5" t="n">
        <v>0</v>
      </c>
      <c r="I924" s="5" t="n">
        <v>169.255054048701</v>
      </c>
      <c r="J924" s="10" t="s">
        <v>4</v>
      </c>
    </row>
    <row r="925" customFormat="false" ht="14.25" hidden="false" customHeight="false" outlineLevel="0" collapsed="false">
      <c r="A925" s="0" t="s">
        <v>105</v>
      </c>
      <c r="B925" s="0" t="s">
        <v>106</v>
      </c>
      <c r="C925" s="0" t="s">
        <v>75</v>
      </c>
      <c r="D925" s="0" t="n">
        <v>2029</v>
      </c>
      <c r="E925" s="5" t="n">
        <v>236.737995354989</v>
      </c>
      <c r="F925" s="5" t="n">
        <v>0</v>
      </c>
      <c r="G925" s="5" t="n">
        <v>0</v>
      </c>
      <c r="H925" s="5" t="n">
        <v>0</v>
      </c>
      <c r="I925" s="5" t="n">
        <v>236.737995354989</v>
      </c>
      <c r="J925" s="10" t="s">
        <v>4</v>
      </c>
    </row>
    <row r="926" customFormat="false" ht="14.25" hidden="false" customHeight="false" outlineLevel="0" collapsed="false">
      <c r="A926" s="0" t="s">
        <v>105</v>
      </c>
      <c r="B926" s="0" t="s">
        <v>106</v>
      </c>
      <c r="C926" s="0" t="s">
        <v>75</v>
      </c>
      <c r="D926" s="0" t="n">
        <v>2030</v>
      </c>
      <c r="E926" s="5" t="n">
        <v>301.728453925767</v>
      </c>
      <c r="F926" s="5" t="n">
        <v>0</v>
      </c>
      <c r="G926" s="5" t="n">
        <v>0</v>
      </c>
      <c r="H926" s="5" t="n">
        <v>0</v>
      </c>
      <c r="I926" s="5" t="n">
        <v>301.728453925767</v>
      </c>
      <c r="J926" s="10" t="s">
        <v>4</v>
      </c>
    </row>
    <row r="927" customFormat="false" ht="14.25" hidden="false" customHeight="false" outlineLevel="0" collapsed="false">
      <c r="A927" s="0" t="s">
        <v>105</v>
      </c>
      <c r="B927" s="0" t="s">
        <v>106</v>
      </c>
      <c r="C927" s="0" t="s">
        <v>75</v>
      </c>
      <c r="D927" s="0" t="n">
        <v>2031</v>
      </c>
      <c r="E927" s="5" t="n">
        <v>361.839026912942</v>
      </c>
      <c r="F927" s="5" t="n">
        <v>0</v>
      </c>
      <c r="G927" s="5" t="n">
        <v>0</v>
      </c>
      <c r="H927" s="5" t="n">
        <v>0</v>
      </c>
      <c r="I927" s="5" t="n">
        <v>361.839026912942</v>
      </c>
      <c r="J927" s="10" t="s">
        <v>4</v>
      </c>
    </row>
    <row r="928" customFormat="false" ht="14.25" hidden="false" customHeight="false" outlineLevel="0" collapsed="false">
      <c r="A928" s="0" t="s">
        <v>105</v>
      </c>
      <c r="B928" s="0" t="s">
        <v>106</v>
      </c>
      <c r="C928" s="0" t="s">
        <v>75</v>
      </c>
      <c r="D928" s="0" t="n">
        <v>2032</v>
      </c>
      <c r="E928" s="5" t="n">
        <v>417.351836707032</v>
      </c>
      <c r="F928" s="5" t="n">
        <v>0</v>
      </c>
      <c r="G928" s="5" t="n">
        <v>0</v>
      </c>
      <c r="H928" s="5" t="n">
        <v>0</v>
      </c>
      <c r="I928" s="5" t="n">
        <v>417.351836707032</v>
      </c>
      <c r="J928" s="10" t="s">
        <v>4</v>
      </c>
    </row>
    <row r="929" customFormat="false" ht="14.25" hidden="false" customHeight="false" outlineLevel="0" collapsed="false">
      <c r="A929" s="0" t="s">
        <v>105</v>
      </c>
      <c r="B929" s="0" t="s">
        <v>106</v>
      </c>
      <c r="C929" s="0" t="s">
        <v>75</v>
      </c>
      <c r="D929" s="0" t="n">
        <v>2033</v>
      </c>
      <c r="E929" s="5" t="n">
        <v>456.729460515102</v>
      </c>
      <c r="F929" s="5" t="n">
        <v>0</v>
      </c>
      <c r="G929" s="5" t="n">
        <v>0</v>
      </c>
      <c r="H929" s="5" t="n">
        <v>0</v>
      </c>
      <c r="I929" s="5" t="n">
        <v>456.729460515102</v>
      </c>
      <c r="J929" s="10" t="s">
        <v>4</v>
      </c>
    </row>
    <row r="930" customFormat="false" ht="14.25" hidden="false" customHeight="false" outlineLevel="0" collapsed="false">
      <c r="A930" s="0" t="s">
        <v>105</v>
      </c>
      <c r="B930" s="0" t="s">
        <v>106</v>
      </c>
      <c r="C930" s="0" t="s">
        <v>75</v>
      </c>
      <c r="D930" s="0" t="n">
        <v>2034</v>
      </c>
      <c r="E930" s="5" t="n">
        <v>509.919361986211</v>
      </c>
      <c r="F930" s="5" t="n">
        <v>0</v>
      </c>
      <c r="G930" s="5" t="n">
        <v>0</v>
      </c>
      <c r="H930" s="5" t="n">
        <v>0</v>
      </c>
      <c r="I930" s="5" t="n">
        <v>509.919361986211</v>
      </c>
      <c r="J930" s="10" t="s">
        <v>4</v>
      </c>
    </row>
    <row r="931" customFormat="false" ht="14.25" hidden="false" customHeight="false" outlineLevel="0" collapsed="false">
      <c r="A931" s="0" t="s">
        <v>105</v>
      </c>
      <c r="B931" s="0" t="s">
        <v>106</v>
      </c>
      <c r="C931" s="0" t="s">
        <v>75</v>
      </c>
      <c r="D931" s="0" t="n">
        <v>2035</v>
      </c>
      <c r="E931" s="5" t="n">
        <v>556.74211564379</v>
      </c>
      <c r="F931" s="5" t="n">
        <v>0</v>
      </c>
      <c r="G931" s="5" t="n">
        <v>0</v>
      </c>
      <c r="H931" s="5" t="n">
        <v>0</v>
      </c>
      <c r="I931" s="5" t="n">
        <v>556.74211564379</v>
      </c>
      <c r="J931" s="10" t="s">
        <v>4</v>
      </c>
    </row>
    <row r="932" customFormat="false" ht="14.25" hidden="false" customHeight="false" outlineLevel="0" collapsed="false">
      <c r="A932" s="0" t="s">
        <v>105</v>
      </c>
      <c r="B932" s="0" t="s">
        <v>106</v>
      </c>
      <c r="C932" s="0" t="s">
        <v>75</v>
      </c>
      <c r="D932" s="0" t="n">
        <v>2036</v>
      </c>
      <c r="E932" s="5" t="n">
        <v>604.74123947108</v>
      </c>
      <c r="F932" s="5" t="n">
        <v>0</v>
      </c>
      <c r="G932" s="5" t="n">
        <v>0</v>
      </c>
      <c r="H932" s="5" t="n">
        <v>0</v>
      </c>
      <c r="I932" s="5" t="n">
        <v>604.74123947108</v>
      </c>
      <c r="J932" s="10" t="s">
        <v>4</v>
      </c>
    </row>
    <row r="933" customFormat="false" ht="14.25" hidden="false" customHeight="false" outlineLevel="0" collapsed="false">
      <c r="A933" s="0" t="s">
        <v>105</v>
      </c>
      <c r="B933" s="0" t="s">
        <v>106</v>
      </c>
      <c r="C933" s="0" t="s">
        <v>75</v>
      </c>
      <c r="D933" s="0" t="n">
        <v>2037</v>
      </c>
      <c r="E933" s="5" t="n">
        <v>649.664874403218</v>
      </c>
      <c r="F933" s="5" t="n">
        <v>0</v>
      </c>
      <c r="G933" s="5" t="n">
        <v>0</v>
      </c>
      <c r="H933" s="5" t="n">
        <v>0</v>
      </c>
      <c r="I933" s="5" t="n">
        <v>649.664874403218</v>
      </c>
      <c r="J933" s="10" t="s">
        <v>4</v>
      </c>
    </row>
    <row r="934" customFormat="false" ht="14.25" hidden="false" customHeight="false" outlineLevel="0" collapsed="false">
      <c r="A934" s="0" t="s">
        <v>105</v>
      </c>
      <c r="B934" s="0" t="s">
        <v>106</v>
      </c>
      <c r="C934" s="0" t="s">
        <v>75</v>
      </c>
      <c r="D934" s="0" t="n">
        <v>2038</v>
      </c>
      <c r="E934" s="5" t="n">
        <v>690.176119785647</v>
      </c>
      <c r="F934" s="5" t="n">
        <v>0</v>
      </c>
      <c r="G934" s="5" t="n">
        <v>0</v>
      </c>
      <c r="H934" s="5" t="n">
        <v>0</v>
      </c>
      <c r="I934" s="5" t="n">
        <v>690.176119785647</v>
      </c>
      <c r="J934" s="10" t="s">
        <v>4</v>
      </c>
    </row>
    <row r="935" customFormat="false" ht="14.25" hidden="false" customHeight="false" outlineLevel="0" collapsed="false">
      <c r="A935" s="0" t="s">
        <v>105</v>
      </c>
      <c r="B935" s="0" t="s">
        <v>106</v>
      </c>
      <c r="C935" s="0" t="s">
        <v>75</v>
      </c>
      <c r="D935" s="0" t="n">
        <v>2039</v>
      </c>
      <c r="E935" s="5" t="n">
        <v>724.980715540551</v>
      </c>
      <c r="F935" s="5" t="n">
        <v>0</v>
      </c>
      <c r="G935" s="5" t="n">
        <v>0</v>
      </c>
      <c r="H935" s="5" t="n">
        <v>0</v>
      </c>
      <c r="I935" s="5" t="n">
        <v>724.980715540551</v>
      </c>
      <c r="J935" s="10" t="s">
        <v>4</v>
      </c>
    </row>
    <row r="936" customFormat="false" ht="14.25" hidden="false" customHeight="false" outlineLevel="0" collapsed="false">
      <c r="A936" s="0" t="s">
        <v>105</v>
      </c>
      <c r="B936" s="0" t="s">
        <v>106</v>
      </c>
      <c r="C936" s="0" t="s">
        <v>75</v>
      </c>
      <c r="D936" s="0" t="n">
        <v>2040</v>
      </c>
      <c r="E936" s="5" t="n">
        <v>752.892473088863</v>
      </c>
      <c r="F936" s="5" t="n">
        <v>0</v>
      </c>
      <c r="G936" s="5" t="n">
        <v>0</v>
      </c>
      <c r="H936" s="5" t="n">
        <v>0</v>
      </c>
      <c r="I936" s="5" t="n">
        <v>752.892473088863</v>
      </c>
      <c r="J936" s="10" t="s">
        <v>4</v>
      </c>
    </row>
    <row r="937" customFormat="false" ht="14.25" hidden="false" customHeight="false" outlineLevel="0" collapsed="false">
      <c r="A937" s="0" t="s">
        <v>105</v>
      </c>
      <c r="B937" s="0" t="s">
        <v>106</v>
      </c>
      <c r="C937" s="0" t="s">
        <v>76</v>
      </c>
      <c r="D937" s="0" t="n">
        <v>2024</v>
      </c>
      <c r="E937" s="5" t="n">
        <v>0.27575548</v>
      </c>
      <c r="F937" s="5" t="n">
        <v>0</v>
      </c>
      <c r="G937" s="5" t="n">
        <v>0</v>
      </c>
      <c r="H937" s="5" t="n">
        <v>0</v>
      </c>
      <c r="I937" s="5" t="n">
        <v>0.27575548</v>
      </c>
      <c r="J937" s="10" t="s">
        <v>4</v>
      </c>
    </row>
    <row r="938" customFormat="false" ht="14.25" hidden="false" customHeight="false" outlineLevel="0" collapsed="false">
      <c r="A938" s="0" t="s">
        <v>105</v>
      </c>
      <c r="B938" s="0" t="s">
        <v>106</v>
      </c>
      <c r="C938" s="0" t="s">
        <v>76</v>
      </c>
      <c r="D938" s="0" t="n">
        <v>2025</v>
      </c>
      <c r="E938" s="5" t="n">
        <v>0.287573572</v>
      </c>
      <c r="F938" s="5" t="n">
        <v>0</v>
      </c>
      <c r="G938" s="5" t="n">
        <v>0</v>
      </c>
      <c r="H938" s="5" t="n">
        <v>0</v>
      </c>
      <c r="I938" s="5" t="n">
        <v>0.287573572</v>
      </c>
      <c r="J938" s="10" t="s">
        <v>4</v>
      </c>
    </row>
    <row r="939" customFormat="false" ht="14.25" hidden="false" customHeight="false" outlineLevel="0" collapsed="false">
      <c r="A939" s="0" t="s">
        <v>105</v>
      </c>
      <c r="B939" s="0" t="s">
        <v>106</v>
      </c>
      <c r="C939" s="0" t="s">
        <v>76</v>
      </c>
      <c r="D939" s="0" t="n">
        <v>2026</v>
      </c>
      <c r="E939" s="5" t="n">
        <v>0.7320479448</v>
      </c>
      <c r="F939" s="5" t="n">
        <v>0</v>
      </c>
      <c r="G939" s="5" t="n">
        <v>0</v>
      </c>
      <c r="H939" s="5" t="n">
        <v>0</v>
      </c>
      <c r="I939" s="5" t="n">
        <v>0.7320479448</v>
      </c>
      <c r="J939" s="10" t="s">
        <v>4</v>
      </c>
    </row>
    <row r="940" customFormat="false" ht="14.25" hidden="false" customHeight="false" outlineLevel="0" collapsed="false">
      <c r="A940" s="0" t="s">
        <v>105</v>
      </c>
      <c r="B940" s="0" t="s">
        <v>106</v>
      </c>
      <c r="C940" s="0" t="s">
        <v>76</v>
      </c>
      <c r="D940" s="0" t="n">
        <v>2027</v>
      </c>
      <c r="E940" s="5" t="n">
        <v>1.2008778444</v>
      </c>
      <c r="F940" s="5" t="n">
        <v>0</v>
      </c>
      <c r="G940" s="5" t="n">
        <v>0</v>
      </c>
      <c r="H940" s="5" t="n">
        <v>0</v>
      </c>
      <c r="I940" s="5" t="n">
        <v>1.2008778444</v>
      </c>
      <c r="J940" s="10" t="s">
        <v>4</v>
      </c>
    </row>
    <row r="941" customFormat="false" ht="14.25" hidden="false" customHeight="false" outlineLevel="0" collapsed="false">
      <c r="A941" s="0" t="s">
        <v>105</v>
      </c>
      <c r="B941" s="0" t="s">
        <v>106</v>
      </c>
      <c r="C941" s="0" t="s">
        <v>76</v>
      </c>
      <c r="D941" s="0" t="n">
        <v>2028</v>
      </c>
      <c r="E941" s="5" t="n">
        <v>1.386984924</v>
      </c>
      <c r="F941" s="5" t="n">
        <v>0</v>
      </c>
      <c r="G941" s="5" t="n">
        <v>0</v>
      </c>
      <c r="H941" s="5" t="n">
        <v>0</v>
      </c>
      <c r="I941" s="5" t="n">
        <v>1.386984924</v>
      </c>
      <c r="J941" s="10" t="s">
        <v>4</v>
      </c>
    </row>
    <row r="942" customFormat="false" ht="14.25" hidden="false" customHeight="false" outlineLevel="0" collapsed="false">
      <c r="A942" s="0" t="s">
        <v>105</v>
      </c>
      <c r="B942" s="0" t="s">
        <v>106</v>
      </c>
      <c r="C942" s="0" t="s">
        <v>76</v>
      </c>
      <c r="D942" s="0" t="n">
        <v>2029</v>
      </c>
      <c r="E942" s="5" t="n">
        <v>1.4050686</v>
      </c>
      <c r="F942" s="5" t="n">
        <v>0</v>
      </c>
      <c r="G942" s="5" t="n">
        <v>0</v>
      </c>
      <c r="H942" s="5" t="n">
        <v>0</v>
      </c>
      <c r="I942" s="5" t="n">
        <v>1.4050686</v>
      </c>
      <c r="J942" s="10" t="s">
        <v>4</v>
      </c>
    </row>
    <row r="943" customFormat="false" ht="14.25" hidden="false" customHeight="false" outlineLevel="0" collapsed="false">
      <c r="A943" s="0" t="s">
        <v>105</v>
      </c>
      <c r="B943" s="0" t="s">
        <v>106</v>
      </c>
      <c r="C943" s="0" t="s">
        <v>76</v>
      </c>
      <c r="D943" s="0" t="n">
        <v>2030</v>
      </c>
      <c r="E943" s="5" t="n">
        <v>1.052118144</v>
      </c>
      <c r="F943" s="5" t="n">
        <v>0</v>
      </c>
      <c r="G943" s="5" t="n">
        <v>0</v>
      </c>
      <c r="H943" s="5" t="n">
        <v>0</v>
      </c>
      <c r="I943" s="5" t="n">
        <v>1.052118144</v>
      </c>
      <c r="J943" s="10" t="s">
        <v>4</v>
      </c>
    </row>
    <row r="944" customFormat="false" ht="14.25" hidden="false" customHeight="false" outlineLevel="0" collapsed="false">
      <c r="A944" s="0" t="s">
        <v>105</v>
      </c>
      <c r="B944" s="0" t="s">
        <v>106</v>
      </c>
      <c r="C944" s="0" t="s">
        <v>76</v>
      </c>
      <c r="D944" s="0" t="n">
        <v>2031</v>
      </c>
      <c r="E944" s="5" t="n">
        <v>1.033125114</v>
      </c>
      <c r="F944" s="5" t="n">
        <v>0</v>
      </c>
      <c r="G944" s="5" t="n">
        <v>0</v>
      </c>
      <c r="H944" s="5" t="n">
        <v>0</v>
      </c>
      <c r="I944" s="5" t="n">
        <v>1.033125114</v>
      </c>
      <c r="J944" s="10" t="s">
        <v>4</v>
      </c>
    </row>
    <row r="945" customFormat="false" ht="14.25" hidden="false" customHeight="false" outlineLevel="0" collapsed="false">
      <c r="A945" s="0" t="s">
        <v>105</v>
      </c>
      <c r="B945" s="0" t="s">
        <v>106</v>
      </c>
      <c r="C945" s="0" t="s">
        <v>76</v>
      </c>
      <c r="D945" s="0" t="n">
        <v>2032</v>
      </c>
      <c r="E945" s="5" t="n">
        <v>1.034188392</v>
      </c>
      <c r="F945" s="5" t="n">
        <v>0</v>
      </c>
      <c r="G945" s="5" t="n">
        <v>0</v>
      </c>
      <c r="H945" s="5" t="n">
        <v>0</v>
      </c>
      <c r="I945" s="5" t="n">
        <v>1.034188392</v>
      </c>
      <c r="J945" s="10" t="s">
        <v>4</v>
      </c>
    </row>
    <row r="946" customFormat="false" ht="14.25" hidden="false" customHeight="false" outlineLevel="0" collapsed="false">
      <c r="A946" s="0" t="s">
        <v>105</v>
      </c>
      <c r="B946" s="0" t="s">
        <v>106</v>
      </c>
      <c r="C946" s="0" t="s">
        <v>76</v>
      </c>
      <c r="D946" s="0" t="n">
        <v>2033</v>
      </c>
      <c r="E946" s="5" t="n">
        <v>1.047574656</v>
      </c>
      <c r="F946" s="5" t="n">
        <v>0</v>
      </c>
      <c r="G946" s="5" t="n">
        <v>0</v>
      </c>
      <c r="H946" s="5" t="n">
        <v>0</v>
      </c>
      <c r="I946" s="5" t="n">
        <v>1.047574656</v>
      </c>
      <c r="J946" s="10" t="s">
        <v>4</v>
      </c>
    </row>
    <row r="947" customFormat="false" ht="14.25" hidden="false" customHeight="false" outlineLevel="0" collapsed="false">
      <c r="A947" s="0" t="s">
        <v>105</v>
      </c>
      <c r="B947" s="0" t="s">
        <v>106</v>
      </c>
      <c r="C947" s="0" t="s">
        <v>76</v>
      </c>
      <c r="D947" s="0" t="n">
        <v>2034</v>
      </c>
      <c r="E947" s="5" t="n">
        <v>1.0625412896</v>
      </c>
      <c r="F947" s="5" t="n">
        <v>0</v>
      </c>
      <c r="G947" s="5" t="n">
        <v>0</v>
      </c>
      <c r="H947" s="5" t="n">
        <v>0</v>
      </c>
      <c r="I947" s="5" t="n">
        <v>1.0625412896</v>
      </c>
      <c r="J947" s="10" t="s">
        <v>4</v>
      </c>
    </row>
    <row r="948" customFormat="false" ht="14.25" hidden="false" customHeight="false" outlineLevel="0" collapsed="false">
      <c r="A948" s="0" t="s">
        <v>105</v>
      </c>
      <c r="B948" s="0" t="s">
        <v>106</v>
      </c>
      <c r="C948" s="0" t="s">
        <v>76</v>
      </c>
      <c r="D948" s="0" t="n">
        <v>2035</v>
      </c>
      <c r="E948" s="5" t="n">
        <v>1.074089124</v>
      </c>
      <c r="F948" s="5" t="n">
        <v>0</v>
      </c>
      <c r="G948" s="5" t="n">
        <v>0</v>
      </c>
      <c r="H948" s="5" t="n">
        <v>0</v>
      </c>
      <c r="I948" s="5" t="n">
        <v>1.074089124</v>
      </c>
      <c r="J948" s="10" t="s">
        <v>4</v>
      </c>
    </row>
    <row r="949" customFormat="false" ht="14.25" hidden="false" customHeight="false" outlineLevel="0" collapsed="false">
      <c r="A949" s="0" t="s">
        <v>105</v>
      </c>
      <c r="B949" s="0" t="s">
        <v>106</v>
      </c>
      <c r="C949" s="0" t="s">
        <v>76</v>
      </c>
      <c r="D949" s="0" t="n">
        <v>2036</v>
      </c>
      <c r="E949" s="5" t="n">
        <v>1.0803983524</v>
      </c>
      <c r="F949" s="5" t="n">
        <v>0</v>
      </c>
      <c r="G949" s="5" t="n">
        <v>0</v>
      </c>
      <c r="H949" s="5" t="n">
        <v>0</v>
      </c>
      <c r="I949" s="5" t="n">
        <v>1.0803983524</v>
      </c>
      <c r="J949" s="10" t="s">
        <v>4</v>
      </c>
    </row>
    <row r="950" customFormat="false" ht="14.25" hidden="false" customHeight="false" outlineLevel="0" collapsed="false">
      <c r="A950" s="0" t="s">
        <v>105</v>
      </c>
      <c r="B950" s="0" t="s">
        <v>106</v>
      </c>
      <c r="C950" s="0" t="s">
        <v>76</v>
      </c>
      <c r="D950" s="0" t="n">
        <v>2037</v>
      </c>
      <c r="E950" s="5" t="n">
        <v>1.0886839656</v>
      </c>
      <c r="F950" s="5" t="n">
        <v>0</v>
      </c>
      <c r="G950" s="5" t="n">
        <v>0</v>
      </c>
      <c r="H950" s="5" t="n">
        <v>0</v>
      </c>
      <c r="I950" s="5" t="n">
        <v>1.0886839656</v>
      </c>
      <c r="J950" s="10" t="s">
        <v>4</v>
      </c>
    </row>
    <row r="951" customFormat="false" ht="14.25" hidden="false" customHeight="false" outlineLevel="0" collapsed="false">
      <c r="A951" s="0" t="s">
        <v>105</v>
      </c>
      <c r="B951" s="0" t="s">
        <v>106</v>
      </c>
      <c r="C951" s="0" t="s">
        <v>76</v>
      </c>
      <c r="D951" s="0" t="n">
        <v>2038</v>
      </c>
      <c r="E951" s="5" t="n">
        <v>1.0942710534</v>
      </c>
      <c r="F951" s="5" t="n">
        <v>0</v>
      </c>
      <c r="G951" s="5" t="n">
        <v>0</v>
      </c>
      <c r="H951" s="5" t="n">
        <v>0</v>
      </c>
      <c r="I951" s="5" t="n">
        <v>1.0942710534</v>
      </c>
      <c r="J951" s="10" t="s">
        <v>4</v>
      </c>
    </row>
    <row r="952" customFormat="false" ht="14.25" hidden="false" customHeight="false" outlineLevel="0" collapsed="false">
      <c r="A952" s="0" t="s">
        <v>105</v>
      </c>
      <c r="B952" s="0" t="s">
        <v>106</v>
      </c>
      <c r="C952" s="0" t="s">
        <v>76</v>
      </c>
      <c r="D952" s="0" t="n">
        <v>2039</v>
      </c>
      <c r="E952" s="5" t="n">
        <v>1.1019105408</v>
      </c>
      <c r="F952" s="5" t="n">
        <v>0</v>
      </c>
      <c r="G952" s="5" t="n">
        <v>0</v>
      </c>
      <c r="H952" s="5" t="n">
        <v>0</v>
      </c>
      <c r="I952" s="5" t="n">
        <v>1.1019105408</v>
      </c>
      <c r="J952" s="10" t="s">
        <v>4</v>
      </c>
    </row>
    <row r="953" customFormat="false" ht="14.25" hidden="false" customHeight="false" outlineLevel="0" collapsed="false">
      <c r="A953" s="0" t="s">
        <v>105</v>
      </c>
      <c r="B953" s="0" t="s">
        <v>106</v>
      </c>
      <c r="C953" s="0" t="s">
        <v>76</v>
      </c>
      <c r="D953" s="0" t="n">
        <v>2040</v>
      </c>
      <c r="E953" s="5" t="n">
        <v>1.106775488</v>
      </c>
      <c r="F953" s="5" t="n">
        <v>0</v>
      </c>
      <c r="G953" s="5" t="n">
        <v>0</v>
      </c>
      <c r="H953" s="5" t="n">
        <v>0</v>
      </c>
      <c r="I953" s="5" t="n">
        <v>1.106775488</v>
      </c>
      <c r="J953" s="10" t="s">
        <v>4</v>
      </c>
    </row>
    <row r="954" customFormat="false" ht="14.25" hidden="false" customHeight="false" outlineLevel="0" collapsed="false">
      <c r="A954" s="0" t="s">
        <v>105</v>
      </c>
      <c r="B954" s="0" t="s">
        <v>106</v>
      </c>
      <c r="C954" s="0" t="s">
        <v>79</v>
      </c>
      <c r="D954" s="0" t="n">
        <v>2024</v>
      </c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0</v>
      </c>
      <c r="J954" s="10" t="s">
        <v>4</v>
      </c>
    </row>
    <row r="955" customFormat="false" ht="14.25" hidden="false" customHeight="false" outlineLevel="0" collapsed="false">
      <c r="A955" s="0" t="s">
        <v>105</v>
      </c>
      <c r="B955" s="0" t="s">
        <v>106</v>
      </c>
      <c r="C955" s="0" t="s">
        <v>79</v>
      </c>
      <c r="D955" s="0" t="n">
        <v>2025</v>
      </c>
      <c r="E955" s="5" t="n">
        <v>185.0335054839</v>
      </c>
      <c r="F955" s="5" t="n">
        <v>0</v>
      </c>
      <c r="G955" s="5" t="n">
        <v>0</v>
      </c>
      <c r="H955" s="5" t="n">
        <v>0</v>
      </c>
      <c r="I955" s="5" t="n">
        <v>185.0335054839</v>
      </c>
      <c r="J955" s="10" t="s">
        <v>4</v>
      </c>
    </row>
    <row r="956" customFormat="false" ht="14.25" hidden="false" customHeight="false" outlineLevel="0" collapsed="false">
      <c r="A956" s="0" t="s">
        <v>105</v>
      </c>
      <c r="B956" s="0" t="s">
        <v>106</v>
      </c>
      <c r="C956" s="0" t="s">
        <v>79</v>
      </c>
      <c r="D956" s="0" t="n">
        <v>2026</v>
      </c>
      <c r="E956" s="5" t="n">
        <v>194.221982893227</v>
      </c>
      <c r="F956" s="5" t="n">
        <v>0</v>
      </c>
      <c r="G956" s="5" t="n">
        <v>0</v>
      </c>
      <c r="H956" s="5" t="n">
        <v>0</v>
      </c>
      <c r="I956" s="5" t="n">
        <v>194.221982893227</v>
      </c>
      <c r="J956" s="10" t="s">
        <v>4</v>
      </c>
    </row>
    <row r="957" customFormat="false" ht="14.25" hidden="false" customHeight="false" outlineLevel="0" collapsed="false">
      <c r="A957" s="0" t="s">
        <v>105</v>
      </c>
      <c r="B957" s="0" t="s">
        <v>106</v>
      </c>
      <c r="C957" s="0" t="s">
        <v>79</v>
      </c>
      <c r="D957" s="0" t="n">
        <v>2027</v>
      </c>
      <c r="E957" s="5" t="n">
        <v>215.155472211055</v>
      </c>
      <c r="F957" s="5" t="n">
        <v>0</v>
      </c>
      <c r="G957" s="5" t="n">
        <v>0</v>
      </c>
      <c r="H957" s="5" t="n">
        <v>0</v>
      </c>
      <c r="I957" s="5" t="n">
        <v>215.155472211055</v>
      </c>
      <c r="J957" s="10" t="s">
        <v>4</v>
      </c>
    </row>
    <row r="958" customFormat="false" ht="14.25" hidden="false" customHeight="false" outlineLevel="0" collapsed="false">
      <c r="A958" s="0" t="s">
        <v>105</v>
      </c>
      <c r="B958" s="0" t="s">
        <v>106</v>
      </c>
      <c r="C958" s="0" t="s">
        <v>79</v>
      </c>
      <c r="D958" s="0" t="n">
        <v>2028</v>
      </c>
      <c r="E958" s="5" t="n">
        <v>232.241782655027</v>
      </c>
      <c r="F958" s="5" t="n">
        <v>0</v>
      </c>
      <c r="G958" s="5" t="n">
        <v>0</v>
      </c>
      <c r="H958" s="5" t="n">
        <v>0</v>
      </c>
      <c r="I958" s="5" t="n">
        <v>232.241782655027</v>
      </c>
      <c r="J958" s="10" t="s">
        <v>4</v>
      </c>
    </row>
    <row r="959" customFormat="false" ht="14.25" hidden="false" customHeight="false" outlineLevel="0" collapsed="false">
      <c r="A959" s="0" t="s">
        <v>105</v>
      </c>
      <c r="B959" s="0" t="s">
        <v>106</v>
      </c>
      <c r="C959" s="0" t="s">
        <v>79</v>
      </c>
      <c r="D959" s="0" t="n">
        <v>2029</v>
      </c>
      <c r="E959" s="5" t="n">
        <v>246.28035641958</v>
      </c>
      <c r="F959" s="5" t="n">
        <v>0</v>
      </c>
      <c r="G959" s="5" t="n">
        <v>0</v>
      </c>
      <c r="H959" s="5" t="n">
        <v>0</v>
      </c>
      <c r="I959" s="5" t="n">
        <v>246.28035641958</v>
      </c>
      <c r="J959" s="10" t="s">
        <v>4</v>
      </c>
    </row>
    <row r="960" customFormat="false" ht="14.25" hidden="false" customHeight="false" outlineLevel="0" collapsed="false">
      <c r="A960" s="0" t="s">
        <v>105</v>
      </c>
      <c r="B960" s="0" t="s">
        <v>106</v>
      </c>
      <c r="C960" s="0" t="s">
        <v>79</v>
      </c>
      <c r="D960" s="0" t="n">
        <v>2030</v>
      </c>
      <c r="E960" s="5" t="n">
        <v>257.62856147449</v>
      </c>
      <c r="F960" s="5" t="n">
        <v>0</v>
      </c>
      <c r="G960" s="5" t="n">
        <v>0</v>
      </c>
      <c r="H960" s="5" t="n">
        <v>0</v>
      </c>
      <c r="I960" s="5" t="n">
        <v>257.62856147449</v>
      </c>
      <c r="J960" s="10" t="s">
        <v>4</v>
      </c>
    </row>
    <row r="961" customFormat="false" ht="14.25" hidden="false" customHeight="false" outlineLevel="0" collapsed="false">
      <c r="A961" s="0" t="s">
        <v>105</v>
      </c>
      <c r="B961" s="0" t="s">
        <v>106</v>
      </c>
      <c r="C961" s="0" t="s">
        <v>79</v>
      </c>
      <c r="D961" s="0" t="n">
        <v>2031</v>
      </c>
      <c r="E961" s="5" t="n">
        <v>267.268130805406</v>
      </c>
      <c r="F961" s="5" t="n">
        <v>0</v>
      </c>
      <c r="G961" s="5" t="n">
        <v>0</v>
      </c>
      <c r="H961" s="5" t="n">
        <v>0</v>
      </c>
      <c r="I961" s="5" t="n">
        <v>267.268130805406</v>
      </c>
      <c r="J961" s="10" t="s">
        <v>4</v>
      </c>
    </row>
    <row r="962" customFormat="false" ht="14.25" hidden="false" customHeight="false" outlineLevel="0" collapsed="false">
      <c r="A962" s="0" t="s">
        <v>105</v>
      </c>
      <c r="B962" s="0" t="s">
        <v>106</v>
      </c>
      <c r="C962" s="0" t="s">
        <v>79</v>
      </c>
      <c r="D962" s="0" t="n">
        <v>2032</v>
      </c>
      <c r="E962" s="5" t="n">
        <v>278.879320538341</v>
      </c>
      <c r="F962" s="5" t="n">
        <v>0</v>
      </c>
      <c r="G962" s="5" t="n">
        <v>0</v>
      </c>
      <c r="H962" s="5" t="n">
        <v>0</v>
      </c>
      <c r="I962" s="5" t="n">
        <v>278.879320538341</v>
      </c>
      <c r="J962" s="10" t="s">
        <v>4</v>
      </c>
    </row>
    <row r="963" customFormat="false" ht="14.25" hidden="false" customHeight="false" outlineLevel="0" collapsed="false">
      <c r="A963" s="0" t="s">
        <v>105</v>
      </c>
      <c r="B963" s="0" t="s">
        <v>106</v>
      </c>
      <c r="C963" s="0" t="s">
        <v>79</v>
      </c>
      <c r="D963" s="0" t="n">
        <v>2033</v>
      </c>
      <c r="E963" s="5" t="n">
        <v>288.836268378712</v>
      </c>
      <c r="F963" s="5" t="n">
        <v>0</v>
      </c>
      <c r="G963" s="5" t="n">
        <v>0</v>
      </c>
      <c r="H963" s="5" t="n">
        <v>0</v>
      </c>
      <c r="I963" s="5" t="n">
        <v>288.836268378712</v>
      </c>
      <c r="J963" s="10" t="s">
        <v>4</v>
      </c>
    </row>
    <row r="964" customFormat="false" ht="14.25" hidden="false" customHeight="false" outlineLevel="0" collapsed="false">
      <c r="A964" s="0" t="s">
        <v>105</v>
      </c>
      <c r="B964" s="0" t="s">
        <v>106</v>
      </c>
      <c r="C964" s="0" t="s">
        <v>79</v>
      </c>
      <c r="D964" s="0" t="n">
        <v>2034</v>
      </c>
      <c r="E964" s="5" t="n">
        <v>298.466073876884</v>
      </c>
      <c r="F964" s="5" t="n">
        <v>0</v>
      </c>
      <c r="G964" s="5" t="n">
        <v>0</v>
      </c>
      <c r="H964" s="5" t="n">
        <v>0</v>
      </c>
      <c r="I964" s="5" t="n">
        <v>298.466073876884</v>
      </c>
      <c r="J964" s="10" t="s">
        <v>4</v>
      </c>
    </row>
    <row r="965" customFormat="false" ht="14.25" hidden="false" customHeight="false" outlineLevel="0" collapsed="false">
      <c r="A965" s="0" t="s">
        <v>105</v>
      </c>
      <c r="B965" s="0" t="s">
        <v>106</v>
      </c>
      <c r="C965" s="0" t="s">
        <v>79</v>
      </c>
      <c r="D965" s="0" t="n">
        <v>2035</v>
      </c>
      <c r="E965" s="5" t="n">
        <v>308.650597690814</v>
      </c>
      <c r="F965" s="5" t="n">
        <v>0</v>
      </c>
      <c r="G965" s="5" t="n">
        <v>0</v>
      </c>
      <c r="H965" s="5" t="n">
        <v>0</v>
      </c>
      <c r="I965" s="5" t="n">
        <v>308.650597690814</v>
      </c>
      <c r="J965" s="10" t="s">
        <v>4</v>
      </c>
    </row>
    <row r="966" customFormat="false" ht="14.25" hidden="false" customHeight="false" outlineLevel="0" collapsed="false">
      <c r="A966" s="0" t="s">
        <v>105</v>
      </c>
      <c r="B966" s="0" t="s">
        <v>106</v>
      </c>
      <c r="C966" s="0" t="s">
        <v>79</v>
      </c>
      <c r="D966" s="0" t="n">
        <v>2036</v>
      </c>
      <c r="E966" s="5" t="n">
        <v>315.34794169729</v>
      </c>
      <c r="F966" s="5" t="n">
        <v>0</v>
      </c>
      <c r="G966" s="5" t="n">
        <v>0</v>
      </c>
      <c r="H966" s="5" t="n">
        <v>0</v>
      </c>
      <c r="I966" s="5" t="n">
        <v>315.34794169729</v>
      </c>
      <c r="J966" s="10" t="s">
        <v>4</v>
      </c>
    </row>
    <row r="967" customFormat="false" ht="14.25" hidden="false" customHeight="false" outlineLevel="0" collapsed="false">
      <c r="A967" s="0" t="s">
        <v>105</v>
      </c>
      <c r="B967" s="0" t="s">
        <v>106</v>
      </c>
      <c r="C967" s="0" t="s">
        <v>79</v>
      </c>
      <c r="D967" s="0" t="n">
        <v>2037</v>
      </c>
      <c r="E967" s="5" t="n">
        <v>323.261874949879</v>
      </c>
      <c r="F967" s="5" t="n">
        <v>0</v>
      </c>
      <c r="G967" s="5" t="n">
        <v>0</v>
      </c>
      <c r="H967" s="5" t="n">
        <v>0</v>
      </c>
      <c r="I967" s="5" t="n">
        <v>323.261874949879</v>
      </c>
      <c r="J967" s="10" t="s">
        <v>4</v>
      </c>
    </row>
    <row r="968" customFormat="false" ht="14.25" hidden="false" customHeight="false" outlineLevel="0" collapsed="false">
      <c r="A968" s="0" t="s">
        <v>105</v>
      </c>
      <c r="B968" s="0" t="s">
        <v>106</v>
      </c>
      <c r="C968" s="0" t="s">
        <v>79</v>
      </c>
      <c r="D968" s="0" t="n">
        <v>2038</v>
      </c>
      <c r="E968" s="5" t="n">
        <v>330.974589185384</v>
      </c>
      <c r="F968" s="5" t="n">
        <v>0</v>
      </c>
      <c r="G968" s="5" t="n">
        <v>0</v>
      </c>
      <c r="H968" s="5" t="n">
        <v>0</v>
      </c>
      <c r="I968" s="5" t="n">
        <v>330.974589185384</v>
      </c>
      <c r="J968" s="10" t="s">
        <v>4</v>
      </c>
    </row>
    <row r="969" customFormat="false" ht="14.25" hidden="false" customHeight="false" outlineLevel="0" collapsed="false">
      <c r="A969" s="0" t="s">
        <v>105</v>
      </c>
      <c r="B969" s="0" t="s">
        <v>106</v>
      </c>
      <c r="C969" s="0" t="s">
        <v>79</v>
      </c>
      <c r="D969" s="0" t="n">
        <v>2039</v>
      </c>
      <c r="E969" s="5" t="n">
        <v>338.770711463652</v>
      </c>
      <c r="F969" s="5" t="n">
        <v>0</v>
      </c>
      <c r="G969" s="5" t="n">
        <v>0</v>
      </c>
      <c r="H969" s="5" t="n">
        <v>0</v>
      </c>
      <c r="I969" s="5" t="n">
        <v>338.770711463652</v>
      </c>
      <c r="J969" s="10" t="s">
        <v>4</v>
      </c>
    </row>
    <row r="970" customFormat="false" ht="14.25" hidden="false" customHeight="false" outlineLevel="0" collapsed="false">
      <c r="A970" s="0" t="s">
        <v>105</v>
      </c>
      <c r="B970" s="0" t="s">
        <v>106</v>
      </c>
      <c r="C970" s="0" t="s">
        <v>79</v>
      </c>
      <c r="D970" s="0" t="n">
        <v>2040</v>
      </c>
      <c r="E970" s="5" t="n">
        <v>345.808826763853</v>
      </c>
      <c r="F970" s="5" t="n">
        <v>0</v>
      </c>
      <c r="G970" s="5" t="n">
        <v>0</v>
      </c>
      <c r="H970" s="5" t="n">
        <v>0</v>
      </c>
      <c r="I970" s="5" t="n">
        <v>345.808826763853</v>
      </c>
      <c r="J970" s="10" t="s">
        <v>4</v>
      </c>
    </row>
    <row r="971" customFormat="false" ht="14.25" hidden="false" customHeight="false" outlineLevel="0" collapsed="false">
      <c r="A971" s="0" t="s">
        <v>105</v>
      </c>
      <c r="B971" s="0" t="s">
        <v>106</v>
      </c>
      <c r="C971" s="0" t="s">
        <v>84</v>
      </c>
      <c r="D971" s="0" t="n">
        <v>2024</v>
      </c>
      <c r="E971" s="5" t="n">
        <v>0.0234084997084601</v>
      </c>
      <c r="F971" s="5" t="n">
        <v>0</v>
      </c>
      <c r="G971" s="5" t="n">
        <v>0</v>
      </c>
      <c r="H971" s="5" t="n">
        <v>0</v>
      </c>
      <c r="I971" s="5" t="n">
        <v>0.0234084997084601</v>
      </c>
      <c r="J971" s="10" t="s">
        <v>4</v>
      </c>
    </row>
    <row r="972" customFormat="false" ht="14.25" hidden="false" customHeight="false" outlineLevel="0" collapsed="false">
      <c r="A972" s="0" t="s">
        <v>105</v>
      </c>
      <c r="B972" s="0" t="s">
        <v>106</v>
      </c>
      <c r="C972" s="0" t="s">
        <v>84</v>
      </c>
      <c r="D972" s="0" t="n">
        <v>2025</v>
      </c>
      <c r="E972" s="5" t="n">
        <v>0.0273814891296076</v>
      </c>
      <c r="F972" s="5" t="n">
        <v>0</v>
      </c>
      <c r="G972" s="5" t="n">
        <v>0</v>
      </c>
      <c r="H972" s="5" t="n">
        <v>0</v>
      </c>
      <c r="I972" s="5" t="n">
        <v>0.0273814891296076</v>
      </c>
      <c r="J972" s="10" t="s">
        <v>4</v>
      </c>
    </row>
    <row r="973" customFormat="false" ht="14.25" hidden="false" customHeight="false" outlineLevel="0" collapsed="false">
      <c r="A973" s="0" t="s">
        <v>105</v>
      </c>
      <c r="B973" s="0" t="s">
        <v>106</v>
      </c>
      <c r="C973" s="0" t="s">
        <v>84</v>
      </c>
      <c r="D973" s="0" t="n">
        <v>2026</v>
      </c>
      <c r="E973" s="5" t="n">
        <v>2.26575856442996</v>
      </c>
      <c r="F973" s="5" t="n">
        <v>0</v>
      </c>
      <c r="G973" s="5" t="n">
        <v>0</v>
      </c>
      <c r="H973" s="5" t="n">
        <v>0</v>
      </c>
      <c r="I973" s="5" t="n">
        <v>2.26575856442996</v>
      </c>
      <c r="J973" s="10" t="s">
        <v>4</v>
      </c>
    </row>
    <row r="974" customFormat="false" ht="14.25" hidden="false" customHeight="false" outlineLevel="0" collapsed="false">
      <c r="A974" s="0" t="s">
        <v>105</v>
      </c>
      <c r="B974" s="0" t="s">
        <v>106</v>
      </c>
      <c r="C974" s="0" t="s">
        <v>84</v>
      </c>
      <c r="D974" s="0" t="n">
        <v>2027</v>
      </c>
      <c r="E974" s="5" t="n">
        <v>2.02618586836514</v>
      </c>
      <c r="F974" s="5" t="n">
        <v>0</v>
      </c>
      <c r="G974" s="5" t="n">
        <v>0</v>
      </c>
      <c r="H974" s="5" t="n">
        <v>0</v>
      </c>
      <c r="I974" s="5" t="n">
        <v>2.02618586836514</v>
      </c>
      <c r="J974" s="10" t="s">
        <v>4</v>
      </c>
    </row>
    <row r="975" customFormat="false" ht="14.25" hidden="false" customHeight="false" outlineLevel="0" collapsed="false">
      <c r="A975" s="0" t="s">
        <v>105</v>
      </c>
      <c r="B975" s="0" t="s">
        <v>106</v>
      </c>
      <c r="C975" s="0" t="s">
        <v>84</v>
      </c>
      <c r="D975" s="0" t="n">
        <v>2028</v>
      </c>
      <c r="E975" s="5" t="n">
        <v>4.19338689470898</v>
      </c>
      <c r="F975" s="5" t="n">
        <v>0</v>
      </c>
      <c r="G975" s="5" t="n">
        <v>0</v>
      </c>
      <c r="H975" s="5" t="n">
        <v>0</v>
      </c>
      <c r="I975" s="5" t="n">
        <v>4.19338689470898</v>
      </c>
      <c r="J975" s="10" t="s">
        <v>4</v>
      </c>
    </row>
    <row r="976" customFormat="false" ht="14.25" hidden="false" customHeight="false" outlineLevel="0" collapsed="false">
      <c r="A976" s="0" t="s">
        <v>105</v>
      </c>
      <c r="B976" s="0" t="s">
        <v>106</v>
      </c>
      <c r="C976" s="0" t="s">
        <v>84</v>
      </c>
      <c r="D976" s="0" t="n">
        <v>2029</v>
      </c>
      <c r="E976" s="5" t="n">
        <v>5.87264423482392</v>
      </c>
      <c r="F976" s="5" t="n">
        <v>0</v>
      </c>
      <c r="G976" s="5" t="n">
        <v>0</v>
      </c>
      <c r="H976" s="5" t="n">
        <v>0</v>
      </c>
      <c r="I976" s="5" t="n">
        <v>5.87264423482392</v>
      </c>
      <c r="J976" s="10" t="s">
        <v>4</v>
      </c>
    </row>
    <row r="977" customFormat="false" ht="14.25" hidden="false" customHeight="false" outlineLevel="0" collapsed="false">
      <c r="A977" s="0" t="s">
        <v>105</v>
      </c>
      <c r="B977" s="0" t="s">
        <v>106</v>
      </c>
      <c r="C977" s="0" t="s">
        <v>84</v>
      </c>
      <c r="D977" s="0" t="n">
        <v>2030</v>
      </c>
      <c r="E977" s="5" t="n">
        <v>5.76063964283225</v>
      </c>
      <c r="F977" s="5" t="n">
        <v>0</v>
      </c>
      <c r="G977" s="5" t="n">
        <v>0</v>
      </c>
      <c r="H977" s="5" t="n">
        <v>0</v>
      </c>
      <c r="I977" s="5" t="n">
        <v>5.76063964283225</v>
      </c>
      <c r="J977" s="10" t="s">
        <v>4</v>
      </c>
    </row>
    <row r="978" customFormat="false" ht="14.25" hidden="false" customHeight="false" outlineLevel="0" collapsed="false">
      <c r="A978" s="0" t="s">
        <v>105</v>
      </c>
      <c r="B978" s="0" t="s">
        <v>106</v>
      </c>
      <c r="C978" s="0" t="s">
        <v>84</v>
      </c>
      <c r="D978" s="0" t="n">
        <v>2031</v>
      </c>
      <c r="E978" s="5" t="n">
        <v>8.25281918588873</v>
      </c>
      <c r="F978" s="5" t="n">
        <v>0</v>
      </c>
      <c r="G978" s="5" t="n">
        <v>0</v>
      </c>
      <c r="H978" s="5" t="n">
        <v>0</v>
      </c>
      <c r="I978" s="5" t="n">
        <v>8.25281918588873</v>
      </c>
      <c r="J978" s="10" t="s">
        <v>4</v>
      </c>
    </row>
    <row r="979" customFormat="false" ht="14.25" hidden="false" customHeight="false" outlineLevel="0" collapsed="false">
      <c r="A979" s="0" t="s">
        <v>105</v>
      </c>
      <c r="B979" s="0" t="s">
        <v>106</v>
      </c>
      <c r="C979" s="0" t="s">
        <v>84</v>
      </c>
      <c r="D979" s="0" t="n">
        <v>2032</v>
      </c>
      <c r="E979" s="5" t="n">
        <v>10.4383914934256</v>
      </c>
      <c r="F979" s="5" t="n">
        <v>0</v>
      </c>
      <c r="G979" s="5" t="n">
        <v>0</v>
      </c>
      <c r="H979" s="5" t="n">
        <v>0</v>
      </c>
      <c r="I979" s="5" t="n">
        <v>10.4383914934256</v>
      </c>
      <c r="J979" s="10" t="s">
        <v>4</v>
      </c>
    </row>
    <row r="980" customFormat="false" ht="14.25" hidden="false" customHeight="false" outlineLevel="0" collapsed="false">
      <c r="A980" s="0" t="s">
        <v>105</v>
      </c>
      <c r="B980" s="0" t="s">
        <v>106</v>
      </c>
      <c r="C980" s="0" t="s">
        <v>84</v>
      </c>
      <c r="D980" s="0" t="n">
        <v>2033</v>
      </c>
      <c r="E980" s="5" t="n">
        <v>13.3210552373356</v>
      </c>
      <c r="F980" s="5" t="n">
        <v>0</v>
      </c>
      <c r="G980" s="5" t="n">
        <v>0</v>
      </c>
      <c r="H980" s="5" t="n">
        <v>0</v>
      </c>
      <c r="I980" s="5" t="n">
        <v>13.3210552373356</v>
      </c>
      <c r="J980" s="10" t="s">
        <v>4</v>
      </c>
    </row>
    <row r="981" customFormat="false" ht="14.25" hidden="false" customHeight="false" outlineLevel="0" collapsed="false">
      <c r="A981" s="0" t="s">
        <v>105</v>
      </c>
      <c r="B981" s="0" t="s">
        <v>106</v>
      </c>
      <c r="C981" s="0" t="s">
        <v>84</v>
      </c>
      <c r="D981" s="0" t="n">
        <v>2034</v>
      </c>
      <c r="E981" s="5" t="n">
        <v>20.0198691025603</v>
      </c>
      <c r="F981" s="5" t="n">
        <v>0</v>
      </c>
      <c r="G981" s="5" t="n">
        <v>0</v>
      </c>
      <c r="H981" s="5" t="n">
        <v>0</v>
      </c>
      <c r="I981" s="5" t="n">
        <v>20.0198691025603</v>
      </c>
      <c r="J981" s="10" t="s">
        <v>4</v>
      </c>
    </row>
    <row r="982" customFormat="false" ht="14.25" hidden="false" customHeight="false" outlineLevel="0" collapsed="false">
      <c r="A982" s="0" t="s">
        <v>105</v>
      </c>
      <c r="B982" s="0" t="s">
        <v>106</v>
      </c>
      <c r="C982" s="0" t="s">
        <v>84</v>
      </c>
      <c r="D982" s="0" t="n">
        <v>2035</v>
      </c>
      <c r="E982" s="5" t="n">
        <v>25.0308943273099</v>
      </c>
      <c r="F982" s="5" t="n">
        <v>0</v>
      </c>
      <c r="G982" s="5" t="n">
        <v>0</v>
      </c>
      <c r="H982" s="5" t="n">
        <v>0</v>
      </c>
      <c r="I982" s="5" t="n">
        <v>25.0308943273099</v>
      </c>
      <c r="J982" s="10" t="s">
        <v>4</v>
      </c>
    </row>
    <row r="983" customFormat="false" ht="14.25" hidden="false" customHeight="false" outlineLevel="0" collapsed="false">
      <c r="A983" s="0" t="s">
        <v>105</v>
      </c>
      <c r="B983" s="0" t="s">
        <v>106</v>
      </c>
      <c r="C983" s="0" t="s">
        <v>84</v>
      </c>
      <c r="D983" s="0" t="n">
        <v>2036</v>
      </c>
      <c r="E983" s="5" t="n">
        <v>29.953069437282</v>
      </c>
      <c r="F983" s="5" t="n">
        <v>0</v>
      </c>
      <c r="G983" s="5" t="n">
        <v>0</v>
      </c>
      <c r="H983" s="5" t="n">
        <v>0</v>
      </c>
      <c r="I983" s="5" t="n">
        <v>29.953069437282</v>
      </c>
      <c r="J983" s="10" t="s">
        <v>4</v>
      </c>
    </row>
    <row r="984" customFormat="false" ht="14.25" hidden="false" customHeight="false" outlineLevel="0" collapsed="false">
      <c r="A984" s="0" t="s">
        <v>105</v>
      </c>
      <c r="B984" s="0" t="s">
        <v>106</v>
      </c>
      <c r="C984" s="0" t="s">
        <v>84</v>
      </c>
      <c r="D984" s="0" t="n">
        <v>2037</v>
      </c>
      <c r="E984" s="5" t="n">
        <v>34.9438435611847</v>
      </c>
      <c r="F984" s="5" t="n">
        <v>0</v>
      </c>
      <c r="G984" s="5" t="n">
        <v>0</v>
      </c>
      <c r="H984" s="5" t="n">
        <v>0</v>
      </c>
      <c r="I984" s="5" t="n">
        <v>34.9438435611847</v>
      </c>
      <c r="J984" s="10" t="s">
        <v>4</v>
      </c>
    </row>
    <row r="985" customFormat="false" ht="14.25" hidden="false" customHeight="false" outlineLevel="0" collapsed="false">
      <c r="A985" s="0" t="s">
        <v>105</v>
      </c>
      <c r="B985" s="0" t="s">
        <v>106</v>
      </c>
      <c r="C985" s="0" t="s">
        <v>84</v>
      </c>
      <c r="D985" s="0" t="n">
        <v>2038</v>
      </c>
      <c r="E985" s="5" t="n">
        <v>40.4763846750433</v>
      </c>
      <c r="F985" s="5" t="n">
        <v>0</v>
      </c>
      <c r="G985" s="5" t="n">
        <v>0</v>
      </c>
      <c r="H985" s="5" t="n">
        <v>0</v>
      </c>
      <c r="I985" s="5" t="n">
        <v>40.4763846750433</v>
      </c>
      <c r="J985" s="10" t="s">
        <v>4</v>
      </c>
    </row>
    <row r="986" customFormat="false" ht="14.25" hidden="false" customHeight="false" outlineLevel="0" collapsed="false">
      <c r="A986" s="0" t="s">
        <v>105</v>
      </c>
      <c r="B986" s="0" t="s">
        <v>106</v>
      </c>
      <c r="C986" s="0" t="s">
        <v>84</v>
      </c>
      <c r="D986" s="0" t="n">
        <v>2039</v>
      </c>
      <c r="E986" s="5" t="n">
        <v>46.5600982153699</v>
      </c>
      <c r="F986" s="5" t="n">
        <v>0</v>
      </c>
      <c r="G986" s="5" t="n">
        <v>0</v>
      </c>
      <c r="H986" s="5" t="n">
        <v>0</v>
      </c>
      <c r="I986" s="5" t="n">
        <v>46.5600982153699</v>
      </c>
      <c r="J986" s="10" t="s">
        <v>4</v>
      </c>
    </row>
    <row r="987" customFormat="false" ht="14.25" hidden="false" customHeight="false" outlineLevel="0" collapsed="false">
      <c r="A987" s="0" t="s">
        <v>105</v>
      </c>
      <c r="B987" s="0" t="s">
        <v>106</v>
      </c>
      <c r="C987" s="0" t="s">
        <v>84</v>
      </c>
      <c r="D987" s="0" t="n">
        <v>2040</v>
      </c>
      <c r="E987" s="5" t="n">
        <v>53.257912730789</v>
      </c>
      <c r="F987" s="5" t="n">
        <v>0</v>
      </c>
      <c r="G987" s="5" t="n">
        <v>0</v>
      </c>
      <c r="H987" s="5" t="n">
        <v>0</v>
      </c>
      <c r="I987" s="5" t="n">
        <v>53.257912730789</v>
      </c>
      <c r="J987" s="10" t="s">
        <v>4</v>
      </c>
    </row>
    <row r="988" customFormat="false" ht="14.25" hidden="false" customHeight="false" outlineLevel="0" collapsed="false">
      <c r="A988" s="0" t="s">
        <v>107</v>
      </c>
      <c r="B988" s="0" t="s">
        <v>108</v>
      </c>
      <c r="C988" s="0" t="s">
        <v>65</v>
      </c>
      <c r="D988" s="0" t="n">
        <v>2024</v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0</v>
      </c>
      <c r="J988" s="10" t="s">
        <v>4</v>
      </c>
    </row>
    <row r="989" customFormat="false" ht="14.25" hidden="false" customHeight="false" outlineLevel="0" collapsed="false">
      <c r="A989" s="0" t="s">
        <v>107</v>
      </c>
      <c r="B989" s="0" t="s">
        <v>108</v>
      </c>
      <c r="C989" s="0" t="s">
        <v>65</v>
      </c>
      <c r="D989" s="0" t="n">
        <v>2025</v>
      </c>
      <c r="E989" s="5" t="n">
        <v>86.756333444558</v>
      </c>
      <c r="F989" s="5" t="n">
        <v>0</v>
      </c>
      <c r="G989" s="5" t="n">
        <v>0</v>
      </c>
      <c r="H989" s="5" t="n">
        <v>0</v>
      </c>
      <c r="I989" s="5" t="n">
        <v>86.756333444558</v>
      </c>
      <c r="J989" s="10" t="s">
        <v>4</v>
      </c>
    </row>
    <row r="990" customFormat="false" ht="14.25" hidden="false" customHeight="false" outlineLevel="0" collapsed="false">
      <c r="A990" s="0" t="s">
        <v>107</v>
      </c>
      <c r="B990" s="0" t="s">
        <v>108</v>
      </c>
      <c r="C990" s="0" t="s">
        <v>65</v>
      </c>
      <c r="D990" s="0" t="n">
        <v>2026</v>
      </c>
      <c r="E990" s="5" t="n">
        <v>85.4780031647141</v>
      </c>
      <c r="F990" s="5" t="n">
        <v>0</v>
      </c>
      <c r="G990" s="5" t="n">
        <v>0</v>
      </c>
      <c r="H990" s="5" t="n">
        <v>0</v>
      </c>
      <c r="I990" s="5" t="n">
        <v>85.4780031647141</v>
      </c>
      <c r="J990" s="10" t="s">
        <v>4</v>
      </c>
    </row>
    <row r="991" customFormat="false" ht="14.25" hidden="false" customHeight="false" outlineLevel="0" collapsed="false">
      <c r="A991" s="0" t="s">
        <v>107</v>
      </c>
      <c r="B991" s="0" t="s">
        <v>108</v>
      </c>
      <c r="C991" s="0" t="s">
        <v>65</v>
      </c>
      <c r="D991" s="0" t="n">
        <v>2027</v>
      </c>
      <c r="E991" s="5" t="n">
        <v>84.3257342791684</v>
      </c>
      <c r="F991" s="5" t="n">
        <v>0</v>
      </c>
      <c r="G991" s="5" t="n">
        <v>0</v>
      </c>
      <c r="H991" s="5" t="n">
        <v>0</v>
      </c>
      <c r="I991" s="5" t="n">
        <v>84.3257342791684</v>
      </c>
      <c r="J991" s="10" t="s">
        <v>4</v>
      </c>
    </row>
    <row r="992" customFormat="false" ht="14.25" hidden="false" customHeight="false" outlineLevel="0" collapsed="false">
      <c r="A992" s="0" t="s">
        <v>107</v>
      </c>
      <c r="B992" s="0" t="s">
        <v>108</v>
      </c>
      <c r="C992" s="0" t="s">
        <v>65</v>
      </c>
      <c r="D992" s="0" t="n">
        <v>2028</v>
      </c>
      <c r="E992" s="5" t="n">
        <v>83.0707814134254</v>
      </c>
      <c r="F992" s="5" t="n">
        <v>0</v>
      </c>
      <c r="G992" s="5" t="n">
        <v>0</v>
      </c>
      <c r="H992" s="5" t="n">
        <v>0</v>
      </c>
      <c r="I992" s="5" t="n">
        <v>83.0707814134254</v>
      </c>
      <c r="J992" s="10" t="s">
        <v>4</v>
      </c>
    </row>
    <row r="993" customFormat="false" ht="14.25" hidden="false" customHeight="false" outlineLevel="0" collapsed="false">
      <c r="A993" s="0" t="s">
        <v>107</v>
      </c>
      <c r="B993" s="0" t="s">
        <v>108</v>
      </c>
      <c r="C993" s="0" t="s">
        <v>65</v>
      </c>
      <c r="D993" s="0" t="n">
        <v>2029</v>
      </c>
      <c r="E993" s="5" t="n">
        <v>82.1384371973446</v>
      </c>
      <c r="F993" s="5" t="n">
        <v>0</v>
      </c>
      <c r="G993" s="5" t="n">
        <v>0</v>
      </c>
      <c r="H993" s="5" t="n">
        <v>0</v>
      </c>
      <c r="I993" s="5" t="n">
        <v>82.1384371973446</v>
      </c>
      <c r="J993" s="10" t="s">
        <v>4</v>
      </c>
    </row>
    <row r="994" customFormat="false" ht="14.25" hidden="false" customHeight="false" outlineLevel="0" collapsed="false">
      <c r="A994" s="0" t="s">
        <v>107</v>
      </c>
      <c r="B994" s="0" t="s">
        <v>108</v>
      </c>
      <c r="C994" s="0" t="s">
        <v>65</v>
      </c>
      <c r="D994" s="0" t="n">
        <v>2030</v>
      </c>
      <c r="E994" s="5" t="n">
        <v>81.3898377239908</v>
      </c>
      <c r="F994" s="5" t="n">
        <v>0</v>
      </c>
      <c r="G994" s="5" t="n">
        <v>0</v>
      </c>
      <c r="H994" s="5" t="n">
        <v>0</v>
      </c>
      <c r="I994" s="5" t="n">
        <v>81.3898377239908</v>
      </c>
      <c r="J994" s="10" t="s">
        <v>4</v>
      </c>
    </row>
    <row r="995" customFormat="false" ht="14.25" hidden="false" customHeight="false" outlineLevel="0" collapsed="false">
      <c r="A995" s="0" t="s">
        <v>107</v>
      </c>
      <c r="B995" s="0" t="s">
        <v>108</v>
      </c>
      <c r="C995" s="0" t="s">
        <v>65</v>
      </c>
      <c r="D995" s="0" t="n">
        <v>2031</v>
      </c>
      <c r="E995" s="5" t="n">
        <v>80.9167333962832</v>
      </c>
      <c r="F995" s="5" t="n">
        <v>0</v>
      </c>
      <c r="G995" s="5" t="n">
        <v>0</v>
      </c>
      <c r="H995" s="5" t="n">
        <v>0</v>
      </c>
      <c r="I995" s="5" t="n">
        <v>80.9167333962832</v>
      </c>
      <c r="J995" s="10" t="s">
        <v>4</v>
      </c>
    </row>
    <row r="996" customFormat="false" ht="14.25" hidden="false" customHeight="false" outlineLevel="0" collapsed="false">
      <c r="A996" s="0" t="s">
        <v>107</v>
      </c>
      <c r="B996" s="0" t="s">
        <v>108</v>
      </c>
      <c r="C996" s="0" t="s">
        <v>65</v>
      </c>
      <c r="D996" s="0" t="n">
        <v>2032</v>
      </c>
      <c r="E996" s="5" t="n">
        <v>80.7427745702785</v>
      </c>
      <c r="F996" s="5" t="n">
        <v>0</v>
      </c>
      <c r="G996" s="5" t="n">
        <v>0</v>
      </c>
      <c r="H996" s="5" t="n">
        <v>0</v>
      </c>
      <c r="I996" s="5" t="n">
        <v>80.7427745702785</v>
      </c>
      <c r="J996" s="10" t="s">
        <v>4</v>
      </c>
    </row>
    <row r="997" customFormat="false" ht="14.25" hidden="false" customHeight="false" outlineLevel="0" collapsed="false">
      <c r="A997" s="0" t="s">
        <v>107</v>
      </c>
      <c r="B997" s="0" t="s">
        <v>108</v>
      </c>
      <c r="C997" s="0" t="s">
        <v>65</v>
      </c>
      <c r="D997" s="0" t="n">
        <v>2033</v>
      </c>
      <c r="E997" s="5" t="n">
        <v>81.369815669022</v>
      </c>
      <c r="F997" s="5" t="n">
        <v>0</v>
      </c>
      <c r="G997" s="5" t="n">
        <v>0</v>
      </c>
      <c r="H997" s="5" t="n">
        <v>0</v>
      </c>
      <c r="I997" s="5" t="n">
        <v>81.369815669022</v>
      </c>
      <c r="J997" s="10" t="s">
        <v>4</v>
      </c>
    </row>
    <row r="998" customFormat="false" ht="14.25" hidden="false" customHeight="false" outlineLevel="0" collapsed="false">
      <c r="A998" s="0" t="s">
        <v>107</v>
      </c>
      <c r="B998" s="0" t="s">
        <v>108</v>
      </c>
      <c r="C998" s="0" t="s">
        <v>65</v>
      </c>
      <c r="D998" s="0" t="n">
        <v>2034</v>
      </c>
      <c r="E998" s="5" t="n">
        <v>82.2483330170322</v>
      </c>
      <c r="F998" s="5" t="n">
        <v>0</v>
      </c>
      <c r="G998" s="5" t="n">
        <v>0</v>
      </c>
      <c r="H998" s="5" t="n">
        <v>0</v>
      </c>
      <c r="I998" s="5" t="n">
        <v>82.2483330170322</v>
      </c>
      <c r="J998" s="10" t="s">
        <v>4</v>
      </c>
    </row>
    <row r="999" customFormat="false" ht="14.25" hidden="false" customHeight="false" outlineLevel="0" collapsed="false">
      <c r="A999" s="0" t="s">
        <v>107</v>
      </c>
      <c r="B999" s="0" t="s">
        <v>108</v>
      </c>
      <c r="C999" s="0" t="s">
        <v>65</v>
      </c>
      <c r="D999" s="0" t="n">
        <v>2035</v>
      </c>
      <c r="E999" s="5" t="n">
        <v>82.6344794941823</v>
      </c>
      <c r="F999" s="5" t="n">
        <v>0</v>
      </c>
      <c r="G999" s="5" t="n">
        <v>0</v>
      </c>
      <c r="H999" s="5" t="n">
        <v>0</v>
      </c>
      <c r="I999" s="5" t="n">
        <v>82.6344794941823</v>
      </c>
      <c r="J999" s="10" t="s">
        <v>4</v>
      </c>
    </row>
    <row r="1000" customFormat="false" ht="14.25" hidden="false" customHeight="false" outlineLevel="0" collapsed="false">
      <c r="A1000" s="0" t="s">
        <v>107</v>
      </c>
      <c r="B1000" s="0" t="s">
        <v>108</v>
      </c>
      <c r="C1000" s="0" t="s">
        <v>65</v>
      </c>
      <c r="D1000" s="0" t="n">
        <v>2036</v>
      </c>
      <c r="E1000" s="5" t="n">
        <v>83.5615995536373</v>
      </c>
      <c r="F1000" s="5" t="n">
        <v>0</v>
      </c>
      <c r="G1000" s="5" t="n">
        <v>0</v>
      </c>
      <c r="H1000" s="5" t="n">
        <v>0</v>
      </c>
      <c r="I1000" s="5" t="n">
        <v>83.5615995536373</v>
      </c>
      <c r="J1000" s="10" t="s">
        <v>4</v>
      </c>
    </row>
    <row r="1001" customFormat="false" ht="14.25" hidden="false" customHeight="false" outlineLevel="0" collapsed="false">
      <c r="A1001" s="0" t="s">
        <v>107</v>
      </c>
      <c r="B1001" s="0" t="s">
        <v>108</v>
      </c>
      <c r="C1001" s="0" t="s">
        <v>65</v>
      </c>
      <c r="D1001" s="0" t="n">
        <v>2037</v>
      </c>
      <c r="E1001" s="5" t="n">
        <v>84.4552920946626</v>
      </c>
      <c r="F1001" s="5" t="n">
        <v>0</v>
      </c>
      <c r="G1001" s="5" t="n">
        <v>0</v>
      </c>
      <c r="H1001" s="5" t="n">
        <v>0</v>
      </c>
      <c r="I1001" s="5" t="n">
        <v>84.4552920946626</v>
      </c>
      <c r="J1001" s="10" t="s">
        <v>4</v>
      </c>
    </row>
    <row r="1002" customFormat="false" ht="14.25" hidden="false" customHeight="false" outlineLevel="0" collapsed="false">
      <c r="A1002" s="0" t="s">
        <v>107</v>
      </c>
      <c r="B1002" s="0" t="s">
        <v>108</v>
      </c>
      <c r="C1002" s="0" t="s">
        <v>65</v>
      </c>
      <c r="D1002" s="0" t="n">
        <v>2038</v>
      </c>
      <c r="E1002" s="5" t="n">
        <v>85.3342008232052</v>
      </c>
      <c r="F1002" s="5" t="n">
        <v>0</v>
      </c>
      <c r="G1002" s="5" t="n">
        <v>0</v>
      </c>
      <c r="H1002" s="5" t="n">
        <v>0</v>
      </c>
      <c r="I1002" s="5" t="n">
        <v>85.3342008232052</v>
      </c>
      <c r="J1002" s="10" t="s">
        <v>4</v>
      </c>
    </row>
    <row r="1003" customFormat="false" ht="14.25" hidden="false" customHeight="false" outlineLevel="0" collapsed="false">
      <c r="A1003" s="0" t="s">
        <v>107</v>
      </c>
      <c r="B1003" s="0" t="s">
        <v>108</v>
      </c>
      <c r="C1003" s="0" t="s">
        <v>65</v>
      </c>
      <c r="D1003" s="0" t="n">
        <v>2039</v>
      </c>
      <c r="E1003" s="5" t="n">
        <v>86.2455682344244</v>
      </c>
      <c r="F1003" s="5" t="n">
        <v>0</v>
      </c>
      <c r="G1003" s="5" t="n">
        <v>0</v>
      </c>
      <c r="H1003" s="5" t="n">
        <v>0</v>
      </c>
      <c r="I1003" s="5" t="n">
        <v>86.2455682344244</v>
      </c>
      <c r="J1003" s="10" t="s">
        <v>4</v>
      </c>
    </row>
    <row r="1004" customFormat="false" ht="14.25" hidden="false" customHeight="false" outlineLevel="0" collapsed="false">
      <c r="A1004" s="0" t="s">
        <v>107</v>
      </c>
      <c r="B1004" s="0" t="s">
        <v>108</v>
      </c>
      <c r="C1004" s="0" t="s">
        <v>65</v>
      </c>
      <c r="D1004" s="0" t="n">
        <v>2040</v>
      </c>
      <c r="E1004" s="5" t="n">
        <v>87.2927694646864</v>
      </c>
      <c r="F1004" s="5" t="n">
        <v>0</v>
      </c>
      <c r="G1004" s="5" t="n">
        <v>0</v>
      </c>
      <c r="H1004" s="5" t="n">
        <v>0</v>
      </c>
      <c r="I1004" s="5" t="n">
        <v>87.2927694646864</v>
      </c>
      <c r="J1004" s="10" t="s">
        <v>4</v>
      </c>
    </row>
    <row r="1005" customFormat="false" ht="14.25" hidden="false" customHeight="false" outlineLevel="0" collapsed="false">
      <c r="A1005" s="0" t="s">
        <v>107</v>
      </c>
      <c r="B1005" s="0" t="s">
        <v>108</v>
      </c>
      <c r="C1005" s="0" t="s">
        <v>72</v>
      </c>
      <c r="D1005" s="0" t="n">
        <v>2024</v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0</v>
      </c>
      <c r="J1005" s="10" t="s">
        <v>4</v>
      </c>
    </row>
    <row r="1006" customFormat="false" ht="14.25" hidden="false" customHeight="false" outlineLevel="0" collapsed="false">
      <c r="A1006" s="0" t="s">
        <v>107</v>
      </c>
      <c r="B1006" s="0" t="s">
        <v>108</v>
      </c>
      <c r="C1006" s="0" t="s">
        <v>72</v>
      </c>
      <c r="D1006" s="0" t="n">
        <v>2025</v>
      </c>
      <c r="E1006" s="5" t="n">
        <v>4.72462717925322</v>
      </c>
      <c r="F1006" s="5" t="n">
        <v>0</v>
      </c>
      <c r="G1006" s="5" t="n">
        <v>0</v>
      </c>
      <c r="H1006" s="5" t="n">
        <v>0</v>
      </c>
      <c r="I1006" s="5" t="n">
        <v>4.72462717925322</v>
      </c>
      <c r="J1006" s="10" t="s">
        <v>4</v>
      </c>
    </row>
    <row r="1007" customFormat="false" ht="14.25" hidden="false" customHeight="false" outlineLevel="0" collapsed="false">
      <c r="A1007" s="0" t="s">
        <v>107</v>
      </c>
      <c r="B1007" s="0" t="s">
        <v>108</v>
      </c>
      <c r="C1007" s="0" t="s">
        <v>72</v>
      </c>
      <c r="D1007" s="0" t="n">
        <v>2026</v>
      </c>
      <c r="E1007" s="5" t="n">
        <v>4.71613774846349</v>
      </c>
      <c r="F1007" s="5" t="n">
        <v>0</v>
      </c>
      <c r="G1007" s="5" t="n">
        <v>0</v>
      </c>
      <c r="H1007" s="5" t="n">
        <v>0</v>
      </c>
      <c r="I1007" s="5" t="n">
        <v>4.71613774846349</v>
      </c>
      <c r="J1007" s="10" t="s">
        <v>4</v>
      </c>
    </row>
    <row r="1008" customFormat="false" ht="14.25" hidden="false" customHeight="false" outlineLevel="0" collapsed="false">
      <c r="A1008" s="0" t="s">
        <v>107</v>
      </c>
      <c r="B1008" s="0" t="s">
        <v>108</v>
      </c>
      <c r="C1008" s="0" t="s">
        <v>72</v>
      </c>
      <c r="D1008" s="0" t="n">
        <v>2027</v>
      </c>
      <c r="E1008" s="5" t="n">
        <v>4.56991613972921</v>
      </c>
      <c r="F1008" s="5" t="n">
        <v>0</v>
      </c>
      <c r="G1008" s="5" t="n">
        <v>0</v>
      </c>
      <c r="H1008" s="5" t="n">
        <v>0</v>
      </c>
      <c r="I1008" s="5" t="n">
        <v>4.56991613972921</v>
      </c>
      <c r="J1008" s="10" t="s">
        <v>4</v>
      </c>
    </row>
    <row r="1009" customFormat="false" ht="14.25" hidden="false" customHeight="false" outlineLevel="0" collapsed="false">
      <c r="A1009" s="0" t="s">
        <v>107</v>
      </c>
      <c r="B1009" s="0" t="s">
        <v>108</v>
      </c>
      <c r="C1009" s="0" t="s">
        <v>72</v>
      </c>
      <c r="D1009" s="0" t="n">
        <v>2028</v>
      </c>
      <c r="E1009" s="5" t="n">
        <v>4.58884415020628</v>
      </c>
      <c r="F1009" s="5" t="n">
        <v>0</v>
      </c>
      <c r="G1009" s="5" t="n">
        <v>0</v>
      </c>
      <c r="H1009" s="5" t="n">
        <v>0</v>
      </c>
      <c r="I1009" s="5" t="n">
        <v>4.58884415020628</v>
      </c>
      <c r="J1009" s="10" t="s">
        <v>4</v>
      </c>
    </row>
    <row r="1010" customFormat="false" ht="14.25" hidden="false" customHeight="false" outlineLevel="0" collapsed="false">
      <c r="A1010" s="0" t="s">
        <v>107</v>
      </c>
      <c r="B1010" s="0" t="s">
        <v>108</v>
      </c>
      <c r="C1010" s="0" t="s">
        <v>72</v>
      </c>
      <c r="D1010" s="0" t="n">
        <v>2029</v>
      </c>
      <c r="E1010" s="5" t="n">
        <v>4.4891248107468</v>
      </c>
      <c r="F1010" s="5" t="n">
        <v>0</v>
      </c>
      <c r="G1010" s="5" t="n">
        <v>0</v>
      </c>
      <c r="H1010" s="5" t="n">
        <v>0</v>
      </c>
      <c r="I1010" s="5" t="n">
        <v>4.4891248107468</v>
      </c>
      <c r="J1010" s="10" t="s">
        <v>4</v>
      </c>
    </row>
    <row r="1011" customFormat="false" ht="14.25" hidden="false" customHeight="false" outlineLevel="0" collapsed="false">
      <c r="A1011" s="0" t="s">
        <v>107</v>
      </c>
      <c r="B1011" s="0" t="s">
        <v>108</v>
      </c>
      <c r="C1011" s="0" t="s">
        <v>72</v>
      </c>
      <c r="D1011" s="0" t="n">
        <v>2030</v>
      </c>
      <c r="E1011" s="5" t="n">
        <v>4.46234671771502</v>
      </c>
      <c r="F1011" s="5" t="n">
        <v>0</v>
      </c>
      <c r="G1011" s="5" t="n">
        <v>0</v>
      </c>
      <c r="H1011" s="5" t="n">
        <v>0</v>
      </c>
      <c r="I1011" s="5" t="n">
        <v>4.46234671771502</v>
      </c>
      <c r="J1011" s="10" t="s">
        <v>4</v>
      </c>
    </row>
    <row r="1012" customFormat="false" ht="14.25" hidden="false" customHeight="false" outlineLevel="0" collapsed="false">
      <c r="A1012" s="0" t="s">
        <v>107</v>
      </c>
      <c r="B1012" s="0" t="s">
        <v>108</v>
      </c>
      <c r="C1012" s="0" t="s">
        <v>72</v>
      </c>
      <c r="D1012" s="0" t="n">
        <v>2031</v>
      </c>
      <c r="E1012" s="5" t="n">
        <v>4.38446665880506</v>
      </c>
      <c r="F1012" s="5" t="n">
        <v>0</v>
      </c>
      <c r="G1012" s="5" t="n">
        <v>0</v>
      </c>
      <c r="H1012" s="5" t="n">
        <v>0</v>
      </c>
      <c r="I1012" s="5" t="n">
        <v>4.38446665880506</v>
      </c>
      <c r="J1012" s="10" t="s">
        <v>4</v>
      </c>
    </row>
    <row r="1013" customFormat="false" ht="14.25" hidden="false" customHeight="false" outlineLevel="0" collapsed="false">
      <c r="A1013" s="0" t="s">
        <v>107</v>
      </c>
      <c r="B1013" s="0" t="s">
        <v>108</v>
      </c>
      <c r="C1013" s="0" t="s">
        <v>72</v>
      </c>
      <c r="D1013" s="0" t="n">
        <v>2032</v>
      </c>
      <c r="E1013" s="5" t="n">
        <v>4.55276702572363</v>
      </c>
      <c r="F1013" s="5" t="n">
        <v>0</v>
      </c>
      <c r="G1013" s="5" t="n">
        <v>0</v>
      </c>
      <c r="H1013" s="5" t="n">
        <v>0</v>
      </c>
      <c r="I1013" s="5" t="n">
        <v>4.55276702572363</v>
      </c>
      <c r="J1013" s="10" t="s">
        <v>4</v>
      </c>
    </row>
    <row r="1014" customFormat="false" ht="14.25" hidden="false" customHeight="false" outlineLevel="0" collapsed="false">
      <c r="A1014" s="0" t="s">
        <v>107</v>
      </c>
      <c r="B1014" s="0" t="s">
        <v>108</v>
      </c>
      <c r="C1014" s="0" t="s">
        <v>72</v>
      </c>
      <c r="D1014" s="0" t="n">
        <v>2033</v>
      </c>
      <c r="E1014" s="5" t="n">
        <v>4.69214419500489</v>
      </c>
      <c r="F1014" s="5" t="n">
        <v>0</v>
      </c>
      <c r="G1014" s="5" t="n">
        <v>0</v>
      </c>
      <c r="H1014" s="5" t="n">
        <v>0</v>
      </c>
      <c r="I1014" s="5" t="n">
        <v>4.69214419500489</v>
      </c>
      <c r="J1014" s="10" t="s">
        <v>4</v>
      </c>
    </row>
    <row r="1015" customFormat="false" ht="14.25" hidden="false" customHeight="false" outlineLevel="0" collapsed="false">
      <c r="A1015" s="0" t="s">
        <v>107</v>
      </c>
      <c r="B1015" s="0" t="s">
        <v>108</v>
      </c>
      <c r="C1015" s="0" t="s">
        <v>72</v>
      </c>
      <c r="D1015" s="0" t="n">
        <v>2034</v>
      </c>
      <c r="E1015" s="5" t="n">
        <v>4.8758711567518</v>
      </c>
      <c r="F1015" s="5" t="n">
        <v>0</v>
      </c>
      <c r="G1015" s="5" t="n">
        <v>0</v>
      </c>
      <c r="H1015" s="5" t="n">
        <v>0</v>
      </c>
      <c r="I1015" s="5" t="n">
        <v>4.8758711567518</v>
      </c>
      <c r="J1015" s="10" t="s">
        <v>4</v>
      </c>
    </row>
    <row r="1016" customFormat="false" ht="14.25" hidden="false" customHeight="false" outlineLevel="0" collapsed="false">
      <c r="A1016" s="0" t="s">
        <v>107</v>
      </c>
      <c r="B1016" s="0" t="s">
        <v>108</v>
      </c>
      <c r="C1016" s="0" t="s">
        <v>72</v>
      </c>
      <c r="D1016" s="0" t="n">
        <v>2035</v>
      </c>
      <c r="E1016" s="5" t="n">
        <v>4.9276517479507</v>
      </c>
      <c r="F1016" s="5" t="n">
        <v>0</v>
      </c>
      <c r="G1016" s="5" t="n">
        <v>0</v>
      </c>
      <c r="H1016" s="5" t="n">
        <v>0</v>
      </c>
      <c r="I1016" s="5" t="n">
        <v>4.9276517479507</v>
      </c>
      <c r="J1016" s="10" t="s">
        <v>4</v>
      </c>
    </row>
    <row r="1017" customFormat="false" ht="14.25" hidden="false" customHeight="false" outlineLevel="0" collapsed="false">
      <c r="A1017" s="0" t="s">
        <v>107</v>
      </c>
      <c r="B1017" s="0" t="s">
        <v>108</v>
      </c>
      <c r="C1017" s="0" t="s">
        <v>72</v>
      </c>
      <c r="D1017" s="0" t="n">
        <v>2036</v>
      </c>
      <c r="E1017" s="5" t="n">
        <v>5.00030978643326</v>
      </c>
      <c r="F1017" s="5" t="n">
        <v>0</v>
      </c>
      <c r="G1017" s="5" t="n">
        <v>0</v>
      </c>
      <c r="H1017" s="5" t="n">
        <v>0</v>
      </c>
      <c r="I1017" s="5" t="n">
        <v>5.00030978643326</v>
      </c>
      <c r="J1017" s="10" t="s">
        <v>4</v>
      </c>
    </row>
    <row r="1018" customFormat="false" ht="14.25" hidden="false" customHeight="false" outlineLevel="0" collapsed="false">
      <c r="A1018" s="0" t="s">
        <v>107</v>
      </c>
      <c r="B1018" s="0" t="s">
        <v>108</v>
      </c>
      <c r="C1018" s="0" t="s">
        <v>72</v>
      </c>
      <c r="D1018" s="0" t="n">
        <v>2037</v>
      </c>
      <c r="E1018" s="5" t="n">
        <v>5.1991569092556</v>
      </c>
      <c r="F1018" s="5" t="n">
        <v>0</v>
      </c>
      <c r="G1018" s="5" t="n">
        <v>0</v>
      </c>
      <c r="H1018" s="5" t="n">
        <v>0</v>
      </c>
      <c r="I1018" s="5" t="n">
        <v>5.1991569092556</v>
      </c>
      <c r="J1018" s="10" t="s">
        <v>4</v>
      </c>
    </row>
    <row r="1019" customFormat="false" ht="14.25" hidden="false" customHeight="false" outlineLevel="0" collapsed="false">
      <c r="A1019" s="0" t="s">
        <v>107</v>
      </c>
      <c r="B1019" s="0" t="s">
        <v>108</v>
      </c>
      <c r="C1019" s="0" t="s">
        <v>72</v>
      </c>
      <c r="D1019" s="0" t="n">
        <v>2038</v>
      </c>
      <c r="E1019" s="5" t="n">
        <v>5.29720616126112</v>
      </c>
      <c r="F1019" s="5" t="n">
        <v>0</v>
      </c>
      <c r="G1019" s="5" t="n">
        <v>0</v>
      </c>
      <c r="H1019" s="5" t="n">
        <v>0</v>
      </c>
      <c r="I1019" s="5" t="n">
        <v>5.29720616126112</v>
      </c>
      <c r="J1019" s="10" t="s">
        <v>4</v>
      </c>
    </row>
    <row r="1020" customFormat="false" ht="14.25" hidden="false" customHeight="false" outlineLevel="0" collapsed="false">
      <c r="A1020" s="0" t="s">
        <v>107</v>
      </c>
      <c r="B1020" s="0" t="s">
        <v>108</v>
      </c>
      <c r="C1020" s="0" t="s">
        <v>72</v>
      </c>
      <c r="D1020" s="0" t="n">
        <v>2039</v>
      </c>
      <c r="E1020" s="5" t="n">
        <v>5.54128316087822</v>
      </c>
      <c r="F1020" s="5" t="n">
        <v>0</v>
      </c>
      <c r="G1020" s="5" t="n">
        <v>0</v>
      </c>
      <c r="H1020" s="5" t="n">
        <v>0</v>
      </c>
      <c r="I1020" s="5" t="n">
        <v>5.54128316087822</v>
      </c>
      <c r="J1020" s="10" t="s">
        <v>4</v>
      </c>
    </row>
    <row r="1021" customFormat="false" ht="14.25" hidden="false" customHeight="false" outlineLevel="0" collapsed="false">
      <c r="A1021" s="0" t="s">
        <v>107</v>
      </c>
      <c r="B1021" s="0" t="s">
        <v>108</v>
      </c>
      <c r="C1021" s="0" t="s">
        <v>72</v>
      </c>
      <c r="D1021" s="0" t="n">
        <v>2040</v>
      </c>
      <c r="E1021" s="5" t="n">
        <v>5.61114480562569</v>
      </c>
      <c r="F1021" s="5" t="n">
        <v>0</v>
      </c>
      <c r="G1021" s="5" t="n">
        <v>0</v>
      </c>
      <c r="H1021" s="5" t="n">
        <v>0</v>
      </c>
      <c r="I1021" s="5" t="n">
        <v>5.61114480562569</v>
      </c>
      <c r="J1021" s="10" t="s">
        <v>4</v>
      </c>
    </row>
    <row r="1022" customFormat="false" ht="14.25" hidden="false" customHeight="false" outlineLevel="0" collapsed="false">
      <c r="A1022" s="0" t="s">
        <v>107</v>
      </c>
      <c r="B1022" s="0" t="s">
        <v>108</v>
      </c>
      <c r="C1022" s="0" t="s">
        <v>75</v>
      </c>
      <c r="D1022" s="0" t="n">
        <v>2024</v>
      </c>
      <c r="E1022" s="5" t="n">
        <v>0.6398149824</v>
      </c>
      <c r="F1022" s="5" t="n">
        <v>0</v>
      </c>
      <c r="G1022" s="5" t="n">
        <v>0</v>
      </c>
      <c r="H1022" s="5" t="n">
        <v>0</v>
      </c>
      <c r="I1022" s="5" t="n">
        <v>0.6398149824</v>
      </c>
      <c r="J1022" s="10" t="s">
        <v>4</v>
      </c>
    </row>
    <row r="1023" customFormat="false" ht="14.25" hidden="false" customHeight="false" outlineLevel="0" collapsed="false">
      <c r="A1023" s="0" t="s">
        <v>107</v>
      </c>
      <c r="B1023" s="0" t="s">
        <v>108</v>
      </c>
      <c r="C1023" s="0" t="s">
        <v>75</v>
      </c>
      <c r="D1023" s="0" t="n">
        <v>2025</v>
      </c>
      <c r="E1023" s="5" t="n">
        <v>0.6524433984</v>
      </c>
      <c r="F1023" s="5" t="n">
        <v>0</v>
      </c>
      <c r="G1023" s="5" t="n">
        <v>0</v>
      </c>
      <c r="H1023" s="5" t="n">
        <v>0</v>
      </c>
      <c r="I1023" s="5" t="n">
        <v>0.6524433984</v>
      </c>
      <c r="J1023" s="10" t="s">
        <v>4</v>
      </c>
    </row>
    <row r="1024" customFormat="false" ht="14.25" hidden="false" customHeight="false" outlineLevel="0" collapsed="false">
      <c r="A1024" s="0" t="s">
        <v>107</v>
      </c>
      <c r="B1024" s="0" t="s">
        <v>108</v>
      </c>
      <c r="C1024" s="0" t="s">
        <v>75</v>
      </c>
      <c r="D1024" s="0" t="n">
        <v>2026</v>
      </c>
      <c r="E1024" s="5" t="n">
        <v>0.765613551753982</v>
      </c>
      <c r="F1024" s="5" t="n">
        <v>0</v>
      </c>
      <c r="G1024" s="5" t="n">
        <v>0</v>
      </c>
      <c r="H1024" s="5" t="n">
        <v>0</v>
      </c>
      <c r="I1024" s="5" t="n">
        <v>0.765613551753982</v>
      </c>
      <c r="J1024" s="10" t="s">
        <v>4</v>
      </c>
    </row>
    <row r="1025" customFormat="false" ht="14.25" hidden="false" customHeight="false" outlineLevel="0" collapsed="false">
      <c r="A1025" s="0" t="s">
        <v>107</v>
      </c>
      <c r="B1025" s="0" t="s">
        <v>108</v>
      </c>
      <c r="C1025" s="0" t="s">
        <v>75</v>
      </c>
      <c r="D1025" s="0" t="n">
        <v>2027</v>
      </c>
      <c r="E1025" s="5" t="n">
        <v>1.03924199938248</v>
      </c>
      <c r="F1025" s="5" t="n">
        <v>0</v>
      </c>
      <c r="G1025" s="5" t="n">
        <v>0</v>
      </c>
      <c r="H1025" s="5" t="n">
        <v>0</v>
      </c>
      <c r="I1025" s="5" t="n">
        <v>1.03924199938248</v>
      </c>
      <c r="J1025" s="10" t="s">
        <v>4</v>
      </c>
    </row>
    <row r="1026" customFormat="false" ht="14.25" hidden="false" customHeight="false" outlineLevel="0" collapsed="false">
      <c r="A1026" s="0" t="s">
        <v>107</v>
      </c>
      <c r="B1026" s="0" t="s">
        <v>108</v>
      </c>
      <c r="C1026" s="0" t="s">
        <v>75</v>
      </c>
      <c r="D1026" s="0" t="n">
        <v>2028</v>
      </c>
      <c r="E1026" s="5" t="n">
        <v>1.41782055832009</v>
      </c>
      <c r="F1026" s="5" t="n">
        <v>0</v>
      </c>
      <c r="G1026" s="5" t="n">
        <v>0</v>
      </c>
      <c r="H1026" s="5" t="n">
        <v>0</v>
      </c>
      <c r="I1026" s="5" t="n">
        <v>1.41782055832009</v>
      </c>
      <c r="J1026" s="10" t="s">
        <v>4</v>
      </c>
    </row>
    <row r="1027" customFormat="false" ht="14.25" hidden="false" customHeight="false" outlineLevel="0" collapsed="false">
      <c r="A1027" s="0" t="s">
        <v>107</v>
      </c>
      <c r="B1027" s="0" t="s">
        <v>108</v>
      </c>
      <c r="C1027" s="0" t="s">
        <v>75</v>
      </c>
      <c r="D1027" s="0" t="n">
        <v>2029</v>
      </c>
      <c r="E1027" s="5" t="n">
        <v>1.64127596964645</v>
      </c>
      <c r="F1027" s="5" t="n">
        <v>0</v>
      </c>
      <c r="G1027" s="5" t="n">
        <v>0</v>
      </c>
      <c r="H1027" s="5" t="n">
        <v>0</v>
      </c>
      <c r="I1027" s="5" t="n">
        <v>1.64127596964645</v>
      </c>
      <c r="J1027" s="10" t="s">
        <v>4</v>
      </c>
    </row>
    <row r="1028" customFormat="false" ht="14.25" hidden="false" customHeight="false" outlineLevel="0" collapsed="false">
      <c r="A1028" s="0" t="s">
        <v>107</v>
      </c>
      <c r="B1028" s="0" t="s">
        <v>108</v>
      </c>
      <c r="C1028" s="0" t="s">
        <v>75</v>
      </c>
      <c r="D1028" s="0" t="n">
        <v>2030</v>
      </c>
      <c r="E1028" s="5" t="n">
        <v>1.8460111343067</v>
      </c>
      <c r="F1028" s="5" t="n">
        <v>0</v>
      </c>
      <c r="G1028" s="5" t="n">
        <v>0</v>
      </c>
      <c r="H1028" s="5" t="n">
        <v>0</v>
      </c>
      <c r="I1028" s="5" t="n">
        <v>1.8460111343067</v>
      </c>
      <c r="J1028" s="10" t="s">
        <v>4</v>
      </c>
    </row>
    <row r="1029" customFormat="false" ht="14.25" hidden="false" customHeight="false" outlineLevel="0" collapsed="false">
      <c r="A1029" s="0" t="s">
        <v>107</v>
      </c>
      <c r="B1029" s="0" t="s">
        <v>108</v>
      </c>
      <c r="C1029" s="0" t="s">
        <v>75</v>
      </c>
      <c r="D1029" s="0" t="n">
        <v>2031</v>
      </c>
      <c r="E1029" s="5" t="n">
        <v>2.34101125544591</v>
      </c>
      <c r="F1029" s="5" t="n">
        <v>0</v>
      </c>
      <c r="G1029" s="5" t="n">
        <v>0</v>
      </c>
      <c r="H1029" s="5" t="n">
        <v>0</v>
      </c>
      <c r="I1029" s="5" t="n">
        <v>2.34101125544591</v>
      </c>
      <c r="J1029" s="10" t="s">
        <v>4</v>
      </c>
    </row>
    <row r="1030" customFormat="false" ht="14.25" hidden="false" customHeight="false" outlineLevel="0" collapsed="false">
      <c r="A1030" s="0" t="s">
        <v>107</v>
      </c>
      <c r="B1030" s="0" t="s">
        <v>108</v>
      </c>
      <c r="C1030" s="0" t="s">
        <v>75</v>
      </c>
      <c r="D1030" s="0" t="n">
        <v>2032</v>
      </c>
      <c r="E1030" s="5" t="n">
        <v>2.83770641996222</v>
      </c>
      <c r="F1030" s="5" t="n">
        <v>0</v>
      </c>
      <c r="G1030" s="5" t="n">
        <v>0</v>
      </c>
      <c r="H1030" s="5" t="n">
        <v>0</v>
      </c>
      <c r="I1030" s="5" t="n">
        <v>2.83770641996222</v>
      </c>
      <c r="J1030" s="10" t="s">
        <v>4</v>
      </c>
    </row>
    <row r="1031" customFormat="false" ht="14.25" hidden="false" customHeight="false" outlineLevel="0" collapsed="false">
      <c r="A1031" s="0" t="s">
        <v>107</v>
      </c>
      <c r="B1031" s="0" t="s">
        <v>108</v>
      </c>
      <c r="C1031" s="0" t="s">
        <v>75</v>
      </c>
      <c r="D1031" s="0" t="n">
        <v>2033</v>
      </c>
      <c r="E1031" s="5" t="n">
        <v>3.17004406463045</v>
      </c>
      <c r="F1031" s="5" t="n">
        <v>0</v>
      </c>
      <c r="G1031" s="5" t="n">
        <v>0</v>
      </c>
      <c r="H1031" s="5" t="n">
        <v>0</v>
      </c>
      <c r="I1031" s="5" t="n">
        <v>3.17004406463045</v>
      </c>
      <c r="J1031" s="10" t="s">
        <v>4</v>
      </c>
    </row>
    <row r="1032" customFormat="false" ht="14.25" hidden="false" customHeight="false" outlineLevel="0" collapsed="false">
      <c r="A1032" s="0" t="s">
        <v>107</v>
      </c>
      <c r="B1032" s="0" t="s">
        <v>108</v>
      </c>
      <c r="C1032" s="0" t="s">
        <v>75</v>
      </c>
      <c r="D1032" s="0" t="n">
        <v>2034</v>
      </c>
      <c r="E1032" s="5" t="n">
        <v>3.50429165936537</v>
      </c>
      <c r="F1032" s="5" t="n">
        <v>0</v>
      </c>
      <c r="G1032" s="5" t="n">
        <v>0</v>
      </c>
      <c r="H1032" s="5" t="n">
        <v>0</v>
      </c>
      <c r="I1032" s="5" t="n">
        <v>3.50429165936537</v>
      </c>
      <c r="J1032" s="10" t="s">
        <v>4</v>
      </c>
    </row>
    <row r="1033" customFormat="false" ht="14.25" hidden="false" customHeight="false" outlineLevel="0" collapsed="false">
      <c r="A1033" s="0" t="s">
        <v>107</v>
      </c>
      <c r="B1033" s="0" t="s">
        <v>108</v>
      </c>
      <c r="C1033" s="0" t="s">
        <v>75</v>
      </c>
      <c r="D1033" s="0" t="n">
        <v>2035</v>
      </c>
      <c r="E1033" s="5" t="n">
        <v>3.70942088833496</v>
      </c>
      <c r="F1033" s="5" t="n">
        <v>0</v>
      </c>
      <c r="G1033" s="5" t="n">
        <v>0</v>
      </c>
      <c r="H1033" s="5" t="n">
        <v>0</v>
      </c>
      <c r="I1033" s="5" t="n">
        <v>3.70942088833496</v>
      </c>
      <c r="J1033" s="10" t="s">
        <v>4</v>
      </c>
    </row>
    <row r="1034" customFormat="false" ht="14.25" hidden="false" customHeight="false" outlineLevel="0" collapsed="false">
      <c r="A1034" s="0" t="s">
        <v>107</v>
      </c>
      <c r="B1034" s="0" t="s">
        <v>108</v>
      </c>
      <c r="C1034" s="0" t="s">
        <v>75</v>
      </c>
      <c r="D1034" s="0" t="n">
        <v>2036</v>
      </c>
      <c r="E1034" s="5" t="n">
        <v>4.02922596063641</v>
      </c>
      <c r="F1034" s="5" t="n">
        <v>0</v>
      </c>
      <c r="G1034" s="5" t="n">
        <v>0</v>
      </c>
      <c r="H1034" s="5" t="n">
        <v>0</v>
      </c>
      <c r="I1034" s="5" t="n">
        <v>4.02922596063641</v>
      </c>
      <c r="J1034" s="10" t="s">
        <v>4</v>
      </c>
    </row>
    <row r="1035" customFormat="false" ht="14.25" hidden="false" customHeight="false" outlineLevel="0" collapsed="false">
      <c r="A1035" s="0" t="s">
        <v>107</v>
      </c>
      <c r="B1035" s="0" t="s">
        <v>108</v>
      </c>
      <c r="C1035" s="0" t="s">
        <v>75</v>
      </c>
      <c r="D1035" s="0" t="n">
        <v>2037</v>
      </c>
      <c r="E1035" s="5" t="n">
        <v>4.32853988914082</v>
      </c>
      <c r="F1035" s="5" t="n">
        <v>0</v>
      </c>
      <c r="G1035" s="5" t="n">
        <v>0</v>
      </c>
      <c r="H1035" s="5" t="n">
        <v>0</v>
      </c>
      <c r="I1035" s="5" t="n">
        <v>4.32853988914082</v>
      </c>
      <c r="J1035" s="10" t="s">
        <v>4</v>
      </c>
    </row>
    <row r="1036" customFormat="false" ht="14.25" hidden="false" customHeight="false" outlineLevel="0" collapsed="false">
      <c r="A1036" s="0" t="s">
        <v>107</v>
      </c>
      <c r="B1036" s="0" t="s">
        <v>108</v>
      </c>
      <c r="C1036" s="0" t="s">
        <v>75</v>
      </c>
      <c r="D1036" s="0" t="n">
        <v>2038</v>
      </c>
      <c r="E1036" s="5" t="n">
        <v>4.59845526937082</v>
      </c>
      <c r="F1036" s="5" t="n">
        <v>0</v>
      </c>
      <c r="G1036" s="5" t="n">
        <v>0</v>
      </c>
      <c r="H1036" s="5" t="n">
        <v>0</v>
      </c>
      <c r="I1036" s="5" t="n">
        <v>4.59845526937082</v>
      </c>
      <c r="J1036" s="10" t="s">
        <v>4</v>
      </c>
    </row>
    <row r="1037" customFormat="false" ht="14.25" hidden="false" customHeight="false" outlineLevel="0" collapsed="false">
      <c r="A1037" s="0" t="s">
        <v>107</v>
      </c>
      <c r="B1037" s="0" t="s">
        <v>108</v>
      </c>
      <c r="C1037" s="0" t="s">
        <v>75</v>
      </c>
      <c r="D1037" s="0" t="n">
        <v>2039</v>
      </c>
      <c r="E1037" s="5" t="n">
        <v>4.83034879938338</v>
      </c>
      <c r="F1037" s="5" t="n">
        <v>0</v>
      </c>
      <c r="G1037" s="5" t="n">
        <v>0</v>
      </c>
      <c r="H1037" s="5" t="n">
        <v>0</v>
      </c>
      <c r="I1037" s="5" t="n">
        <v>4.83034879938338</v>
      </c>
      <c r="J1037" s="10" t="s">
        <v>4</v>
      </c>
    </row>
    <row r="1038" customFormat="false" ht="14.25" hidden="false" customHeight="false" outlineLevel="0" collapsed="false">
      <c r="A1038" s="0" t="s">
        <v>107</v>
      </c>
      <c r="B1038" s="0" t="s">
        <v>108</v>
      </c>
      <c r="C1038" s="0" t="s">
        <v>75</v>
      </c>
      <c r="D1038" s="0" t="n">
        <v>2040</v>
      </c>
      <c r="E1038" s="5" t="n">
        <v>5.01631722815964</v>
      </c>
      <c r="F1038" s="5" t="n">
        <v>0</v>
      </c>
      <c r="G1038" s="5" t="n">
        <v>0</v>
      </c>
      <c r="H1038" s="5" t="n">
        <v>0</v>
      </c>
      <c r="I1038" s="5" t="n">
        <v>5.01631722815964</v>
      </c>
      <c r="J1038" s="10" t="s">
        <v>4</v>
      </c>
    </row>
    <row r="1039" customFormat="false" ht="14.25" hidden="false" customHeight="false" outlineLevel="0" collapsed="false">
      <c r="A1039" s="0" t="s">
        <v>107</v>
      </c>
      <c r="B1039" s="0" t="s">
        <v>108</v>
      </c>
      <c r="C1039" s="0" t="s">
        <v>76</v>
      </c>
      <c r="D1039" s="0" t="n">
        <v>2024</v>
      </c>
      <c r="E1039" s="5" t="n">
        <v>0.02495038</v>
      </c>
      <c r="F1039" s="5" t="n">
        <v>0</v>
      </c>
      <c r="G1039" s="5" t="n">
        <v>0</v>
      </c>
      <c r="H1039" s="5" t="n">
        <v>0</v>
      </c>
      <c r="I1039" s="5" t="n">
        <v>0.02495038</v>
      </c>
      <c r="J1039" s="10" t="s">
        <v>4</v>
      </c>
    </row>
    <row r="1040" customFormat="false" ht="14.25" hidden="false" customHeight="false" outlineLevel="0" collapsed="false">
      <c r="A1040" s="0" t="s">
        <v>107</v>
      </c>
      <c r="B1040" s="0" t="s">
        <v>108</v>
      </c>
      <c r="C1040" s="0" t="s">
        <v>76</v>
      </c>
      <c r="D1040" s="0" t="n">
        <v>2025</v>
      </c>
      <c r="E1040" s="5" t="n">
        <v>0.026019682</v>
      </c>
      <c r="F1040" s="5" t="n">
        <v>0</v>
      </c>
      <c r="G1040" s="5" t="n">
        <v>0</v>
      </c>
      <c r="H1040" s="5" t="n">
        <v>0</v>
      </c>
      <c r="I1040" s="5" t="n">
        <v>0.026019682</v>
      </c>
      <c r="J1040" s="10" t="s">
        <v>4</v>
      </c>
    </row>
    <row r="1041" customFormat="false" ht="14.25" hidden="false" customHeight="false" outlineLevel="0" collapsed="false">
      <c r="A1041" s="0" t="s">
        <v>107</v>
      </c>
      <c r="B1041" s="0" t="s">
        <v>108</v>
      </c>
      <c r="C1041" s="0" t="s">
        <v>76</v>
      </c>
      <c r="D1041" s="0" t="n">
        <v>2026</v>
      </c>
      <c r="E1041" s="5" t="n">
        <v>0.0621245736</v>
      </c>
      <c r="F1041" s="5" t="n">
        <v>0</v>
      </c>
      <c r="G1041" s="5" t="n">
        <v>0</v>
      </c>
      <c r="H1041" s="5" t="n">
        <v>0</v>
      </c>
      <c r="I1041" s="5" t="n">
        <v>0.0621245736</v>
      </c>
      <c r="J1041" s="10" t="s">
        <v>4</v>
      </c>
    </row>
    <row r="1042" customFormat="false" ht="14.25" hidden="false" customHeight="false" outlineLevel="0" collapsed="false">
      <c r="A1042" s="0" t="s">
        <v>107</v>
      </c>
      <c r="B1042" s="0" t="s">
        <v>108</v>
      </c>
      <c r="C1042" s="0" t="s">
        <v>76</v>
      </c>
      <c r="D1042" s="0" t="n">
        <v>2027</v>
      </c>
      <c r="E1042" s="5" t="n">
        <v>0.091867932</v>
      </c>
      <c r="F1042" s="5" t="n">
        <v>0</v>
      </c>
      <c r="G1042" s="5" t="n">
        <v>0</v>
      </c>
      <c r="H1042" s="5" t="n">
        <v>0</v>
      </c>
      <c r="I1042" s="5" t="n">
        <v>0.091867932</v>
      </c>
      <c r="J1042" s="10" t="s">
        <v>4</v>
      </c>
    </row>
    <row r="1043" customFormat="false" ht="14.25" hidden="false" customHeight="false" outlineLevel="0" collapsed="false">
      <c r="A1043" s="0" t="s">
        <v>107</v>
      </c>
      <c r="B1043" s="0" t="s">
        <v>108</v>
      </c>
      <c r="C1043" s="0" t="s">
        <v>76</v>
      </c>
      <c r="D1043" s="0" t="n">
        <v>2028</v>
      </c>
      <c r="E1043" s="5" t="n">
        <v>0.098025954</v>
      </c>
      <c r="F1043" s="5" t="n">
        <v>0</v>
      </c>
      <c r="G1043" s="5" t="n">
        <v>0</v>
      </c>
      <c r="H1043" s="5" t="n">
        <v>0</v>
      </c>
      <c r="I1043" s="5" t="n">
        <v>0.098025954</v>
      </c>
      <c r="J1043" s="10" t="s">
        <v>4</v>
      </c>
    </row>
    <row r="1044" customFormat="false" ht="14.25" hidden="false" customHeight="false" outlineLevel="0" collapsed="false">
      <c r="A1044" s="0" t="s">
        <v>107</v>
      </c>
      <c r="B1044" s="0" t="s">
        <v>108</v>
      </c>
      <c r="C1044" s="0" t="s">
        <v>76</v>
      </c>
      <c r="D1044" s="0" t="n">
        <v>2029</v>
      </c>
      <c r="E1044" s="5" t="n">
        <v>0.094536</v>
      </c>
      <c r="F1044" s="5" t="n">
        <v>0</v>
      </c>
      <c r="G1044" s="5" t="n">
        <v>0</v>
      </c>
      <c r="H1044" s="5" t="n">
        <v>0</v>
      </c>
      <c r="I1044" s="5" t="n">
        <v>0.094536</v>
      </c>
      <c r="J1044" s="10" t="s">
        <v>4</v>
      </c>
    </row>
    <row r="1045" customFormat="false" ht="14.25" hidden="false" customHeight="false" outlineLevel="0" collapsed="false">
      <c r="A1045" s="0" t="s">
        <v>107</v>
      </c>
      <c r="B1045" s="0" t="s">
        <v>108</v>
      </c>
      <c r="C1045" s="0" t="s">
        <v>76</v>
      </c>
      <c r="D1045" s="0" t="n">
        <v>2030</v>
      </c>
      <c r="E1045" s="5" t="n">
        <v>0.068117346</v>
      </c>
      <c r="F1045" s="5" t="n">
        <v>0</v>
      </c>
      <c r="G1045" s="5" t="n">
        <v>0</v>
      </c>
      <c r="H1045" s="5" t="n">
        <v>0</v>
      </c>
      <c r="I1045" s="5" t="n">
        <v>0.068117346</v>
      </c>
      <c r="J1045" s="10" t="s">
        <v>4</v>
      </c>
    </row>
    <row r="1046" customFormat="false" ht="14.25" hidden="false" customHeight="false" outlineLevel="0" collapsed="false">
      <c r="A1046" s="0" t="s">
        <v>107</v>
      </c>
      <c r="B1046" s="0" t="s">
        <v>108</v>
      </c>
      <c r="C1046" s="0" t="s">
        <v>76</v>
      </c>
      <c r="D1046" s="0" t="n">
        <v>2031</v>
      </c>
      <c r="E1046" s="5" t="n">
        <v>0.065093658</v>
      </c>
      <c r="F1046" s="5" t="n">
        <v>0</v>
      </c>
      <c r="G1046" s="5" t="n">
        <v>0</v>
      </c>
      <c r="H1046" s="5" t="n">
        <v>0</v>
      </c>
      <c r="I1046" s="5" t="n">
        <v>0.065093658</v>
      </c>
      <c r="J1046" s="10" t="s">
        <v>4</v>
      </c>
    </row>
    <row r="1047" customFormat="false" ht="14.25" hidden="false" customHeight="false" outlineLevel="0" collapsed="false">
      <c r="A1047" s="0" t="s">
        <v>107</v>
      </c>
      <c r="B1047" s="0" t="s">
        <v>108</v>
      </c>
      <c r="C1047" s="0" t="s">
        <v>76</v>
      </c>
      <c r="D1047" s="0" t="n">
        <v>2032</v>
      </c>
      <c r="E1047" s="5" t="n">
        <v>0.063467391</v>
      </c>
      <c r="F1047" s="5" t="n">
        <v>0</v>
      </c>
      <c r="G1047" s="5" t="n">
        <v>0</v>
      </c>
      <c r="H1047" s="5" t="n">
        <v>0</v>
      </c>
      <c r="I1047" s="5" t="n">
        <v>0.063467391</v>
      </c>
      <c r="J1047" s="10" t="s">
        <v>4</v>
      </c>
    </row>
    <row r="1048" customFormat="false" ht="14.25" hidden="false" customHeight="false" outlineLevel="0" collapsed="false">
      <c r="A1048" s="0" t="s">
        <v>107</v>
      </c>
      <c r="B1048" s="0" t="s">
        <v>108</v>
      </c>
      <c r="C1048" s="0" t="s">
        <v>76</v>
      </c>
      <c r="D1048" s="0" t="n">
        <v>2033</v>
      </c>
      <c r="E1048" s="5" t="n">
        <v>0.063569856</v>
      </c>
      <c r="F1048" s="5" t="n">
        <v>0</v>
      </c>
      <c r="G1048" s="5" t="n">
        <v>0</v>
      </c>
      <c r="H1048" s="5" t="n">
        <v>0</v>
      </c>
      <c r="I1048" s="5" t="n">
        <v>0.063569856</v>
      </c>
      <c r="J1048" s="10" t="s">
        <v>4</v>
      </c>
    </row>
    <row r="1049" customFormat="false" ht="14.25" hidden="false" customHeight="false" outlineLevel="0" collapsed="false">
      <c r="A1049" s="0" t="s">
        <v>107</v>
      </c>
      <c r="B1049" s="0" t="s">
        <v>108</v>
      </c>
      <c r="C1049" s="0" t="s">
        <v>76</v>
      </c>
      <c r="D1049" s="0" t="n">
        <v>2034</v>
      </c>
      <c r="E1049" s="5" t="n">
        <v>0.0641270056</v>
      </c>
      <c r="F1049" s="5" t="n">
        <v>0</v>
      </c>
      <c r="G1049" s="5" t="n">
        <v>0</v>
      </c>
      <c r="H1049" s="5" t="n">
        <v>0</v>
      </c>
      <c r="I1049" s="5" t="n">
        <v>0.0641270056</v>
      </c>
      <c r="J1049" s="10" t="s">
        <v>4</v>
      </c>
    </row>
    <row r="1050" customFormat="false" ht="14.25" hidden="false" customHeight="false" outlineLevel="0" collapsed="false">
      <c r="A1050" s="0" t="s">
        <v>107</v>
      </c>
      <c r="B1050" s="0" t="s">
        <v>108</v>
      </c>
      <c r="C1050" s="0" t="s">
        <v>76</v>
      </c>
      <c r="D1050" s="0" t="n">
        <v>2035</v>
      </c>
      <c r="E1050" s="5" t="n">
        <v>0.064071072</v>
      </c>
      <c r="F1050" s="5" t="n">
        <v>0</v>
      </c>
      <c r="G1050" s="5" t="n">
        <v>0</v>
      </c>
      <c r="H1050" s="5" t="n">
        <v>0</v>
      </c>
      <c r="I1050" s="5" t="n">
        <v>0.064071072</v>
      </c>
      <c r="J1050" s="10" t="s">
        <v>4</v>
      </c>
    </row>
    <row r="1051" customFormat="false" ht="14.25" hidden="false" customHeight="false" outlineLevel="0" collapsed="false">
      <c r="A1051" s="0" t="s">
        <v>107</v>
      </c>
      <c r="B1051" s="0" t="s">
        <v>108</v>
      </c>
      <c r="C1051" s="0" t="s">
        <v>76</v>
      </c>
      <c r="D1051" s="0" t="n">
        <v>2036</v>
      </c>
      <c r="E1051" s="5" t="n">
        <v>0.0644474272</v>
      </c>
      <c r="F1051" s="5" t="n">
        <v>0</v>
      </c>
      <c r="G1051" s="5" t="n">
        <v>0</v>
      </c>
      <c r="H1051" s="5" t="n">
        <v>0</v>
      </c>
      <c r="I1051" s="5" t="n">
        <v>0.0644474272</v>
      </c>
      <c r="J1051" s="10" t="s">
        <v>4</v>
      </c>
    </row>
    <row r="1052" customFormat="false" ht="14.25" hidden="false" customHeight="false" outlineLevel="0" collapsed="false">
      <c r="A1052" s="0" t="s">
        <v>107</v>
      </c>
      <c r="B1052" s="0" t="s">
        <v>108</v>
      </c>
      <c r="C1052" s="0" t="s">
        <v>76</v>
      </c>
      <c r="D1052" s="0" t="n">
        <v>2037</v>
      </c>
      <c r="E1052" s="5" t="n">
        <v>0.0649416768</v>
      </c>
      <c r="F1052" s="5" t="n">
        <v>0</v>
      </c>
      <c r="G1052" s="5" t="n">
        <v>0</v>
      </c>
      <c r="H1052" s="5" t="n">
        <v>0</v>
      </c>
      <c r="I1052" s="5" t="n">
        <v>0.0649416768</v>
      </c>
      <c r="J1052" s="10" t="s">
        <v>4</v>
      </c>
    </row>
    <row r="1053" customFormat="false" ht="14.25" hidden="false" customHeight="false" outlineLevel="0" collapsed="false">
      <c r="A1053" s="0" t="s">
        <v>107</v>
      </c>
      <c r="B1053" s="0" t="s">
        <v>108</v>
      </c>
      <c r="C1053" s="0" t="s">
        <v>76</v>
      </c>
      <c r="D1053" s="0" t="n">
        <v>2038</v>
      </c>
      <c r="E1053" s="5" t="n">
        <v>0.0652749552</v>
      </c>
      <c r="F1053" s="5" t="n">
        <v>0</v>
      </c>
      <c r="G1053" s="5" t="n">
        <v>0</v>
      </c>
      <c r="H1053" s="5" t="n">
        <v>0</v>
      </c>
      <c r="I1053" s="5" t="n">
        <v>0.0652749552</v>
      </c>
      <c r="J1053" s="10" t="s">
        <v>4</v>
      </c>
    </row>
    <row r="1054" customFormat="false" ht="14.25" hidden="false" customHeight="false" outlineLevel="0" collapsed="false">
      <c r="A1054" s="0" t="s">
        <v>107</v>
      </c>
      <c r="B1054" s="0" t="s">
        <v>108</v>
      </c>
      <c r="C1054" s="0" t="s">
        <v>76</v>
      </c>
      <c r="D1054" s="0" t="n">
        <v>2039</v>
      </c>
      <c r="E1054" s="5" t="n">
        <v>0.0657306624</v>
      </c>
      <c r="F1054" s="5" t="n">
        <v>0</v>
      </c>
      <c r="G1054" s="5" t="n">
        <v>0</v>
      </c>
      <c r="H1054" s="5" t="n">
        <v>0</v>
      </c>
      <c r="I1054" s="5" t="n">
        <v>0.0657306624</v>
      </c>
      <c r="J1054" s="10" t="s">
        <v>4</v>
      </c>
    </row>
    <row r="1055" customFormat="false" ht="14.25" hidden="false" customHeight="false" outlineLevel="0" collapsed="false">
      <c r="A1055" s="0" t="s">
        <v>107</v>
      </c>
      <c r="B1055" s="0" t="s">
        <v>108</v>
      </c>
      <c r="C1055" s="0" t="s">
        <v>76</v>
      </c>
      <c r="D1055" s="0" t="n">
        <v>2040</v>
      </c>
      <c r="E1055" s="5" t="n">
        <v>0.066020864</v>
      </c>
      <c r="F1055" s="5" t="n">
        <v>0</v>
      </c>
      <c r="G1055" s="5" t="n">
        <v>0</v>
      </c>
      <c r="H1055" s="5" t="n">
        <v>0</v>
      </c>
      <c r="I1055" s="5" t="n">
        <v>0.066020864</v>
      </c>
      <c r="J1055" s="10" t="s">
        <v>4</v>
      </c>
    </row>
    <row r="1056" customFormat="false" ht="14.25" hidden="false" customHeight="false" outlineLevel="0" collapsed="false">
      <c r="A1056" s="0" t="s">
        <v>107</v>
      </c>
      <c r="B1056" s="0" t="s">
        <v>108</v>
      </c>
      <c r="C1056" s="0" t="s">
        <v>79</v>
      </c>
      <c r="D1056" s="0" t="n">
        <v>2024</v>
      </c>
      <c r="E1056" s="5" t="n">
        <v>0</v>
      </c>
      <c r="F1056" s="5" t="n">
        <v>0</v>
      </c>
      <c r="G1056" s="5" t="n">
        <v>0</v>
      </c>
      <c r="H1056" s="5" t="n">
        <v>0</v>
      </c>
      <c r="I1056" s="5" t="n">
        <v>0</v>
      </c>
      <c r="J1056" s="10" t="s">
        <v>4</v>
      </c>
    </row>
    <row r="1057" customFormat="false" ht="14.25" hidden="false" customHeight="false" outlineLevel="0" collapsed="false">
      <c r="A1057" s="0" t="s">
        <v>107</v>
      </c>
      <c r="B1057" s="0" t="s">
        <v>108</v>
      </c>
      <c r="C1057" s="0" t="s">
        <v>79</v>
      </c>
      <c r="D1057" s="0" t="n">
        <v>2025</v>
      </c>
      <c r="E1057" s="5" t="n">
        <v>16.7418477941232</v>
      </c>
      <c r="F1057" s="5" t="n">
        <v>0</v>
      </c>
      <c r="G1057" s="5" t="n">
        <v>0</v>
      </c>
      <c r="H1057" s="5" t="n">
        <v>0</v>
      </c>
      <c r="I1057" s="5" t="n">
        <v>16.7418477941232</v>
      </c>
      <c r="J1057" s="10" t="s">
        <v>4</v>
      </c>
    </row>
    <row r="1058" customFormat="false" ht="14.25" hidden="false" customHeight="false" outlineLevel="0" collapsed="false">
      <c r="A1058" s="0" t="s">
        <v>107</v>
      </c>
      <c r="B1058" s="0" t="s">
        <v>108</v>
      </c>
      <c r="C1058" s="0" t="s">
        <v>79</v>
      </c>
      <c r="D1058" s="0" t="n">
        <v>2026</v>
      </c>
      <c r="E1058" s="5" t="n">
        <v>16.4824694293551</v>
      </c>
      <c r="F1058" s="5" t="n">
        <v>0</v>
      </c>
      <c r="G1058" s="5" t="n">
        <v>0</v>
      </c>
      <c r="H1058" s="5" t="n">
        <v>0</v>
      </c>
      <c r="I1058" s="5" t="n">
        <v>16.4824694293551</v>
      </c>
      <c r="J1058" s="10" t="s">
        <v>4</v>
      </c>
    </row>
    <row r="1059" customFormat="false" ht="14.25" hidden="false" customHeight="false" outlineLevel="0" collapsed="false">
      <c r="A1059" s="0" t="s">
        <v>107</v>
      </c>
      <c r="B1059" s="0" t="s">
        <v>108</v>
      </c>
      <c r="C1059" s="0" t="s">
        <v>79</v>
      </c>
      <c r="D1059" s="0" t="n">
        <v>2027</v>
      </c>
      <c r="E1059" s="5" t="n">
        <v>16.4595328181684</v>
      </c>
      <c r="F1059" s="5" t="n">
        <v>0</v>
      </c>
      <c r="G1059" s="5" t="n">
        <v>0</v>
      </c>
      <c r="H1059" s="5" t="n">
        <v>0</v>
      </c>
      <c r="I1059" s="5" t="n">
        <v>16.4595328181684</v>
      </c>
      <c r="J1059" s="10" t="s">
        <v>4</v>
      </c>
    </row>
    <row r="1060" customFormat="false" ht="14.25" hidden="false" customHeight="false" outlineLevel="0" collapsed="false">
      <c r="A1060" s="0" t="s">
        <v>107</v>
      </c>
      <c r="B1060" s="0" t="s">
        <v>108</v>
      </c>
      <c r="C1060" s="0" t="s">
        <v>79</v>
      </c>
      <c r="D1060" s="0" t="n">
        <v>2028</v>
      </c>
      <c r="E1060" s="5" t="n">
        <v>16.4138210224841</v>
      </c>
      <c r="F1060" s="5" t="n">
        <v>0</v>
      </c>
      <c r="G1060" s="5" t="n">
        <v>0</v>
      </c>
      <c r="H1060" s="5" t="n">
        <v>0</v>
      </c>
      <c r="I1060" s="5" t="n">
        <v>16.4138210224841</v>
      </c>
      <c r="J1060" s="10" t="s">
        <v>4</v>
      </c>
    </row>
    <row r="1061" customFormat="false" ht="14.25" hidden="false" customHeight="false" outlineLevel="0" collapsed="false">
      <c r="A1061" s="0" t="s">
        <v>107</v>
      </c>
      <c r="B1061" s="0" t="s">
        <v>108</v>
      </c>
      <c r="C1061" s="0" t="s">
        <v>79</v>
      </c>
      <c r="D1061" s="0" t="n">
        <v>2029</v>
      </c>
      <c r="E1061" s="5" t="n">
        <v>16.5702655190511</v>
      </c>
      <c r="F1061" s="5" t="n">
        <v>0</v>
      </c>
      <c r="G1061" s="5" t="n">
        <v>0</v>
      </c>
      <c r="H1061" s="5" t="n">
        <v>0</v>
      </c>
      <c r="I1061" s="5" t="n">
        <v>16.5702655190511</v>
      </c>
      <c r="J1061" s="10" t="s">
        <v>4</v>
      </c>
    </row>
    <row r="1062" customFormat="false" ht="14.25" hidden="false" customHeight="false" outlineLevel="0" collapsed="false">
      <c r="A1062" s="0" t="s">
        <v>107</v>
      </c>
      <c r="B1062" s="0" t="s">
        <v>108</v>
      </c>
      <c r="C1062" s="0" t="s">
        <v>79</v>
      </c>
      <c r="D1062" s="0" t="n">
        <v>2030</v>
      </c>
      <c r="E1062" s="5" t="n">
        <v>16.6796608931403</v>
      </c>
      <c r="F1062" s="5" t="n">
        <v>0</v>
      </c>
      <c r="G1062" s="5" t="n">
        <v>0</v>
      </c>
      <c r="H1062" s="5" t="n">
        <v>0</v>
      </c>
      <c r="I1062" s="5" t="n">
        <v>16.6796608931403</v>
      </c>
      <c r="J1062" s="10" t="s">
        <v>4</v>
      </c>
    </row>
    <row r="1063" customFormat="false" ht="14.25" hidden="false" customHeight="false" outlineLevel="0" collapsed="false">
      <c r="A1063" s="0" t="s">
        <v>107</v>
      </c>
      <c r="B1063" s="0" t="s">
        <v>108</v>
      </c>
      <c r="C1063" s="0" t="s">
        <v>79</v>
      </c>
      <c r="D1063" s="0" t="n">
        <v>2031</v>
      </c>
      <c r="E1063" s="5" t="n">
        <v>16.8396451360937</v>
      </c>
      <c r="F1063" s="5" t="n">
        <v>0</v>
      </c>
      <c r="G1063" s="5" t="n">
        <v>0</v>
      </c>
      <c r="H1063" s="5" t="n">
        <v>0</v>
      </c>
      <c r="I1063" s="5" t="n">
        <v>16.8396451360937</v>
      </c>
      <c r="J1063" s="10" t="s">
        <v>4</v>
      </c>
    </row>
    <row r="1064" customFormat="false" ht="14.25" hidden="false" customHeight="false" outlineLevel="0" collapsed="false">
      <c r="A1064" s="0" t="s">
        <v>107</v>
      </c>
      <c r="B1064" s="0" t="s">
        <v>108</v>
      </c>
      <c r="C1064" s="0" t="s">
        <v>79</v>
      </c>
      <c r="D1064" s="0" t="n">
        <v>2032</v>
      </c>
      <c r="E1064" s="5" t="n">
        <v>17.1146214899898</v>
      </c>
      <c r="F1064" s="5" t="n">
        <v>0</v>
      </c>
      <c r="G1064" s="5" t="n">
        <v>0</v>
      </c>
      <c r="H1064" s="5" t="n">
        <v>0</v>
      </c>
      <c r="I1064" s="5" t="n">
        <v>17.1146214899898</v>
      </c>
      <c r="J1064" s="10" t="s">
        <v>4</v>
      </c>
    </row>
    <row r="1065" customFormat="false" ht="14.25" hidden="false" customHeight="false" outlineLevel="0" collapsed="false">
      <c r="A1065" s="0" t="s">
        <v>107</v>
      </c>
      <c r="B1065" s="0" t="s">
        <v>108</v>
      </c>
      <c r="C1065" s="0" t="s">
        <v>79</v>
      </c>
      <c r="D1065" s="0" t="n">
        <v>2033</v>
      </c>
      <c r="E1065" s="5" t="n">
        <v>17.5274190562434</v>
      </c>
      <c r="F1065" s="5" t="n">
        <v>0</v>
      </c>
      <c r="G1065" s="5" t="n">
        <v>0</v>
      </c>
      <c r="H1065" s="5" t="n">
        <v>0</v>
      </c>
      <c r="I1065" s="5" t="n">
        <v>17.5274190562434</v>
      </c>
      <c r="J1065" s="10" t="s">
        <v>4</v>
      </c>
    </row>
    <row r="1066" customFormat="false" ht="14.25" hidden="false" customHeight="false" outlineLevel="0" collapsed="false">
      <c r="A1066" s="0" t="s">
        <v>107</v>
      </c>
      <c r="B1066" s="0" t="s">
        <v>108</v>
      </c>
      <c r="C1066" s="0" t="s">
        <v>79</v>
      </c>
      <c r="D1066" s="0" t="n">
        <v>2034</v>
      </c>
      <c r="E1066" s="5" t="n">
        <v>18.013168785298</v>
      </c>
      <c r="F1066" s="5" t="n">
        <v>0</v>
      </c>
      <c r="G1066" s="5" t="n">
        <v>0</v>
      </c>
      <c r="H1066" s="5" t="n">
        <v>0</v>
      </c>
      <c r="I1066" s="5" t="n">
        <v>18.013168785298</v>
      </c>
      <c r="J1066" s="10" t="s">
        <v>4</v>
      </c>
    </row>
    <row r="1067" customFormat="false" ht="14.25" hidden="false" customHeight="false" outlineLevel="0" collapsed="false">
      <c r="A1067" s="0" t="s">
        <v>107</v>
      </c>
      <c r="B1067" s="0" t="s">
        <v>108</v>
      </c>
      <c r="C1067" s="0" t="s">
        <v>79</v>
      </c>
      <c r="D1067" s="0" t="n">
        <v>2035</v>
      </c>
      <c r="E1067" s="5" t="n">
        <v>18.411483950089</v>
      </c>
      <c r="F1067" s="5" t="n">
        <v>0</v>
      </c>
      <c r="G1067" s="5" t="n">
        <v>0</v>
      </c>
      <c r="H1067" s="5" t="n">
        <v>0</v>
      </c>
      <c r="I1067" s="5" t="n">
        <v>18.411483950089</v>
      </c>
      <c r="J1067" s="10" t="s">
        <v>4</v>
      </c>
    </row>
    <row r="1068" customFormat="false" ht="14.25" hidden="false" customHeight="false" outlineLevel="0" collapsed="false">
      <c r="A1068" s="0" t="s">
        <v>107</v>
      </c>
      <c r="B1068" s="0" t="s">
        <v>108</v>
      </c>
      <c r="C1068" s="0" t="s">
        <v>79</v>
      </c>
      <c r="D1068" s="0" t="n">
        <v>2036</v>
      </c>
      <c r="E1068" s="5" t="n">
        <v>18.8109908443118</v>
      </c>
      <c r="F1068" s="5" t="n">
        <v>0</v>
      </c>
      <c r="G1068" s="5" t="n">
        <v>0</v>
      </c>
      <c r="H1068" s="5" t="n">
        <v>0</v>
      </c>
      <c r="I1068" s="5" t="n">
        <v>18.8109908443118</v>
      </c>
      <c r="J1068" s="10" t="s">
        <v>4</v>
      </c>
    </row>
    <row r="1069" customFormat="false" ht="14.25" hidden="false" customHeight="false" outlineLevel="0" collapsed="false">
      <c r="A1069" s="0" t="s">
        <v>107</v>
      </c>
      <c r="B1069" s="0" t="s">
        <v>108</v>
      </c>
      <c r="C1069" s="0" t="s">
        <v>79</v>
      </c>
      <c r="D1069" s="0" t="n">
        <v>2037</v>
      </c>
      <c r="E1069" s="5" t="n">
        <v>19.2830691624885</v>
      </c>
      <c r="F1069" s="5" t="n">
        <v>0</v>
      </c>
      <c r="G1069" s="5" t="n">
        <v>0</v>
      </c>
      <c r="H1069" s="5" t="n">
        <v>0</v>
      </c>
      <c r="I1069" s="5" t="n">
        <v>19.2830691624885</v>
      </c>
      <c r="J1069" s="10" t="s">
        <v>4</v>
      </c>
    </row>
    <row r="1070" customFormat="false" ht="14.25" hidden="false" customHeight="false" outlineLevel="0" collapsed="false">
      <c r="A1070" s="0" t="s">
        <v>107</v>
      </c>
      <c r="B1070" s="0" t="s">
        <v>108</v>
      </c>
      <c r="C1070" s="0" t="s">
        <v>79</v>
      </c>
      <c r="D1070" s="0" t="n">
        <v>2038</v>
      </c>
      <c r="E1070" s="5" t="n">
        <v>19.7431444561086</v>
      </c>
      <c r="F1070" s="5" t="n">
        <v>0</v>
      </c>
      <c r="G1070" s="5" t="n">
        <v>0</v>
      </c>
      <c r="H1070" s="5" t="n">
        <v>0</v>
      </c>
      <c r="I1070" s="5" t="n">
        <v>19.7431444561086</v>
      </c>
      <c r="J1070" s="10" t="s">
        <v>4</v>
      </c>
    </row>
    <row r="1071" customFormat="false" ht="14.25" hidden="false" customHeight="false" outlineLevel="0" collapsed="false">
      <c r="A1071" s="0" t="s">
        <v>107</v>
      </c>
      <c r="B1071" s="0" t="s">
        <v>108</v>
      </c>
      <c r="C1071" s="0" t="s">
        <v>79</v>
      </c>
      <c r="D1071" s="0" t="n">
        <v>2039</v>
      </c>
      <c r="E1071" s="5" t="n">
        <v>20.2081951680565</v>
      </c>
      <c r="F1071" s="5" t="n">
        <v>0</v>
      </c>
      <c r="G1071" s="5" t="n">
        <v>0</v>
      </c>
      <c r="H1071" s="5" t="n">
        <v>0</v>
      </c>
      <c r="I1071" s="5" t="n">
        <v>20.2081951680565</v>
      </c>
      <c r="J1071" s="10" t="s">
        <v>4</v>
      </c>
    </row>
    <row r="1072" customFormat="false" ht="14.25" hidden="false" customHeight="false" outlineLevel="0" collapsed="false">
      <c r="A1072" s="0" t="s">
        <v>107</v>
      </c>
      <c r="B1072" s="0" t="s">
        <v>108</v>
      </c>
      <c r="C1072" s="0" t="s">
        <v>79</v>
      </c>
      <c r="D1072" s="0" t="n">
        <v>2040</v>
      </c>
      <c r="E1072" s="5" t="n">
        <v>20.6280295952632</v>
      </c>
      <c r="F1072" s="5" t="n">
        <v>0</v>
      </c>
      <c r="G1072" s="5" t="n">
        <v>0</v>
      </c>
      <c r="H1072" s="5" t="n">
        <v>0</v>
      </c>
      <c r="I1072" s="5" t="n">
        <v>20.6280295952632</v>
      </c>
      <c r="J1072" s="10" t="s">
        <v>4</v>
      </c>
    </row>
    <row r="1073" customFormat="false" ht="14.25" hidden="false" customHeight="false" outlineLevel="0" collapsed="false">
      <c r="A1073" s="0" t="s">
        <v>107</v>
      </c>
      <c r="B1073" s="0" t="s">
        <v>108</v>
      </c>
      <c r="C1073" s="0" t="s">
        <v>84</v>
      </c>
      <c r="D1073" s="0" t="n">
        <v>2024</v>
      </c>
      <c r="E1073" s="5" t="n">
        <v>1.1752657386862</v>
      </c>
      <c r="F1073" s="5" t="n">
        <v>0</v>
      </c>
      <c r="G1073" s="5" t="n">
        <v>0</v>
      </c>
      <c r="H1073" s="5" t="n">
        <v>0</v>
      </c>
      <c r="I1073" s="5" t="n">
        <v>1.1752657386862</v>
      </c>
      <c r="J1073" s="10" t="s">
        <v>4</v>
      </c>
    </row>
    <row r="1074" customFormat="false" ht="14.25" hidden="false" customHeight="false" outlineLevel="0" collapsed="false">
      <c r="A1074" s="0" t="s">
        <v>107</v>
      </c>
      <c r="B1074" s="0" t="s">
        <v>108</v>
      </c>
      <c r="C1074" s="0" t="s">
        <v>84</v>
      </c>
      <c r="D1074" s="0" t="n">
        <v>2025</v>
      </c>
      <c r="E1074" s="5" t="n">
        <v>1.37473680282919</v>
      </c>
      <c r="F1074" s="5" t="n">
        <v>0</v>
      </c>
      <c r="G1074" s="5" t="n">
        <v>0</v>
      </c>
      <c r="H1074" s="5" t="n">
        <v>0</v>
      </c>
      <c r="I1074" s="5" t="n">
        <v>1.37473680282919</v>
      </c>
      <c r="J1074" s="10" t="s">
        <v>4</v>
      </c>
    </row>
    <row r="1075" customFormat="false" ht="14.25" hidden="false" customHeight="false" outlineLevel="0" collapsed="false">
      <c r="A1075" s="0" t="s">
        <v>107</v>
      </c>
      <c r="B1075" s="0" t="s">
        <v>108</v>
      </c>
      <c r="C1075" s="0" t="s">
        <v>84</v>
      </c>
      <c r="D1075" s="0" t="n">
        <v>2026</v>
      </c>
      <c r="E1075" s="5" t="n">
        <v>1.62186182995824</v>
      </c>
      <c r="F1075" s="5" t="n">
        <v>0</v>
      </c>
      <c r="G1075" s="5" t="n">
        <v>0</v>
      </c>
      <c r="H1075" s="5" t="n">
        <v>0</v>
      </c>
      <c r="I1075" s="5" t="n">
        <v>1.62186182995824</v>
      </c>
      <c r="J1075" s="10" t="s">
        <v>4</v>
      </c>
    </row>
    <row r="1076" customFormat="false" ht="14.25" hidden="false" customHeight="false" outlineLevel="0" collapsed="false">
      <c r="A1076" s="0" t="s">
        <v>107</v>
      </c>
      <c r="B1076" s="0" t="s">
        <v>108</v>
      </c>
      <c r="C1076" s="0" t="s">
        <v>84</v>
      </c>
      <c r="D1076" s="0" t="n">
        <v>2027</v>
      </c>
      <c r="E1076" s="5" t="n">
        <v>1.89071163975873</v>
      </c>
      <c r="F1076" s="5" t="n">
        <v>0</v>
      </c>
      <c r="G1076" s="5" t="n">
        <v>0</v>
      </c>
      <c r="H1076" s="5" t="n">
        <v>0</v>
      </c>
      <c r="I1076" s="5" t="n">
        <v>1.89071163975873</v>
      </c>
      <c r="J1076" s="10" t="s">
        <v>4</v>
      </c>
    </row>
    <row r="1077" customFormat="false" ht="14.25" hidden="false" customHeight="false" outlineLevel="0" collapsed="false">
      <c r="A1077" s="0" t="s">
        <v>107</v>
      </c>
      <c r="B1077" s="0" t="s">
        <v>108</v>
      </c>
      <c r="C1077" s="0" t="s">
        <v>84</v>
      </c>
      <c r="D1077" s="0" t="n">
        <v>2028</v>
      </c>
      <c r="E1077" s="5" t="n">
        <v>2.22115639407694</v>
      </c>
      <c r="F1077" s="5" t="n">
        <v>0</v>
      </c>
      <c r="G1077" s="5" t="n">
        <v>0</v>
      </c>
      <c r="H1077" s="5" t="n">
        <v>0</v>
      </c>
      <c r="I1077" s="5" t="n">
        <v>2.22115639407694</v>
      </c>
      <c r="J1077" s="10" t="s">
        <v>4</v>
      </c>
    </row>
    <row r="1078" customFormat="false" ht="14.25" hidden="false" customHeight="false" outlineLevel="0" collapsed="false">
      <c r="A1078" s="0" t="s">
        <v>107</v>
      </c>
      <c r="B1078" s="0" t="s">
        <v>108</v>
      </c>
      <c r="C1078" s="0" t="s">
        <v>84</v>
      </c>
      <c r="D1078" s="0" t="n">
        <v>2029</v>
      </c>
      <c r="E1078" s="5" t="n">
        <v>4.51716572805251</v>
      </c>
      <c r="F1078" s="5" t="n">
        <v>0</v>
      </c>
      <c r="G1078" s="5" t="n">
        <v>0</v>
      </c>
      <c r="H1078" s="5" t="n">
        <v>0</v>
      </c>
      <c r="I1078" s="5" t="n">
        <v>4.51716572805251</v>
      </c>
      <c r="J1078" s="10" t="s">
        <v>4</v>
      </c>
    </row>
    <row r="1079" customFormat="false" ht="14.25" hidden="false" customHeight="false" outlineLevel="0" collapsed="false">
      <c r="A1079" s="0" t="s">
        <v>107</v>
      </c>
      <c r="B1079" s="0" t="s">
        <v>108</v>
      </c>
      <c r="C1079" s="0" t="s">
        <v>84</v>
      </c>
      <c r="D1079" s="0" t="n">
        <v>2030</v>
      </c>
      <c r="E1079" s="5" t="n">
        <v>4.87712787718369</v>
      </c>
      <c r="F1079" s="5" t="n">
        <v>0</v>
      </c>
      <c r="G1079" s="5" t="n">
        <v>0</v>
      </c>
      <c r="H1079" s="5" t="n">
        <v>0</v>
      </c>
      <c r="I1079" s="5" t="n">
        <v>4.87712787718369</v>
      </c>
      <c r="J1079" s="10" t="s">
        <v>4</v>
      </c>
    </row>
    <row r="1080" customFormat="false" ht="14.25" hidden="false" customHeight="false" outlineLevel="0" collapsed="false">
      <c r="A1080" s="0" t="s">
        <v>107</v>
      </c>
      <c r="B1080" s="0" t="s">
        <v>108</v>
      </c>
      <c r="C1080" s="0" t="s">
        <v>84</v>
      </c>
      <c r="D1080" s="0" t="n">
        <v>2031</v>
      </c>
      <c r="E1080" s="5" t="n">
        <v>5.42432706995767</v>
      </c>
      <c r="F1080" s="5" t="n">
        <v>0</v>
      </c>
      <c r="G1080" s="5" t="n">
        <v>0</v>
      </c>
      <c r="H1080" s="5" t="n">
        <v>0</v>
      </c>
      <c r="I1080" s="5" t="n">
        <v>5.42432706995767</v>
      </c>
      <c r="J1080" s="10" t="s">
        <v>4</v>
      </c>
    </row>
    <row r="1081" customFormat="false" ht="14.25" hidden="false" customHeight="false" outlineLevel="0" collapsed="false">
      <c r="A1081" s="0" t="s">
        <v>107</v>
      </c>
      <c r="B1081" s="0" t="s">
        <v>108</v>
      </c>
      <c r="C1081" s="0" t="s">
        <v>84</v>
      </c>
      <c r="D1081" s="0" t="n">
        <v>2032</v>
      </c>
      <c r="E1081" s="5" t="n">
        <v>7.95001013152657</v>
      </c>
      <c r="F1081" s="5" t="n">
        <v>0</v>
      </c>
      <c r="G1081" s="5" t="n">
        <v>0</v>
      </c>
      <c r="H1081" s="5" t="n">
        <v>0</v>
      </c>
      <c r="I1081" s="5" t="n">
        <v>7.95001013152657</v>
      </c>
      <c r="J1081" s="10" t="s">
        <v>4</v>
      </c>
    </row>
    <row r="1082" customFormat="false" ht="14.25" hidden="false" customHeight="false" outlineLevel="0" collapsed="false">
      <c r="A1082" s="0" t="s">
        <v>107</v>
      </c>
      <c r="B1082" s="0" t="s">
        <v>108</v>
      </c>
      <c r="C1082" s="0" t="s">
        <v>84</v>
      </c>
      <c r="D1082" s="0" t="n">
        <v>2033</v>
      </c>
      <c r="E1082" s="5" t="n">
        <v>10.8726897706094</v>
      </c>
      <c r="F1082" s="5" t="n">
        <v>0</v>
      </c>
      <c r="G1082" s="5" t="n">
        <v>0</v>
      </c>
      <c r="H1082" s="5" t="n">
        <v>0</v>
      </c>
      <c r="I1082" s="5" t="n">
        <v>10.8726897706094</v>
      </c>
      <c r="J1082" s="10" t="s">
        <v>4</v>
      </c>
    </row>
    <row r="1083" customFormat="false" ht="14.25" hidden="false" customHeight="false" outlineLevel="0" collapsed="false">
      <c r="A1083" s="0" t="s">
        <v>107</v>
      </c>
      <c r="B1083" s="0" t="s">
        <v>108</v>
      </c>
      <c r="C1083" s="0" t="s">
        <v>84</v>
      </c>
      <c r="D1083" s="0" t="n">
        <v>2034</v>
      </c>
      <c r="E1083" s="5" t="n">
        <v>11.340220268102</v>
      </c>
      <c r="F1083" s="5" t="n">
        <v>0</v>
      </c>
      <c r="G1083" s="5" t="n">
        <v>0</v>
      </c>
      <c r="H1083" s="5" t="n">
        <v>0</v>
      </c>
      <c r="I1083" s="5" t="n">
        <v>11.340220268102</v>
      </c>
      <c r="J1083" s="10" t="s">
        <v>4</v>
      </c>
    </row>
    <row r="1084" customFormat="false" ht="14.25" hidden="false" customHeight="false" outlineLevel="0" collapsed="false">
      <c r="A1084" s="0" t="s">
        <v>107</v>
      </c>
      <c r="B1084" s="0" t="s">
        <v>108</v>
      </c>
      <c r="C1084" s="0" t="s">
        <v>84</v>
      </c>
      <c r="D1084" s="0" t="n">
        <v>2035</v>
      </c>
      <c r="E1084" s="5" t="n">
        <v>14.2342897800586</v>
      </c>
      <c r="F1084" s="5" t="n">
        <v>0</v>
      </c>
      <c r="G1084" s="5" t="n">
        <v>0</v>
      </c>
      <c r="H1084" s="5" t="n">
        <v>0</v>
      </c>
      <c r="I1084" s="5" t="n">
        <v>14.2342897800586</v>
      </c>
      <c r="J1084" s="10" t="s">
        <v>4</v>
      </c>
    </row>
    <row r="1085" customFormat="false" ht="14.25" hidden="false" customHeight="false" outlineLevel="0" collapsed="false">
      <c r="A1085" s="0" t="s">
        <v>107</v>
      </c>
      <c r="B1085" s="0" t="s">
        <v>108</v>
      </c>
      <c r="C1085" s="0" t="s">
        <v>84</v>
      </c>
      <c r="D1085" s="0" t="n">
        <v>2036</v>
      </c>
      <c r="E1085" s="5" t="n">
        <v>16.4918211761167</v>
      </c>
      <c r="F1085" s="5" t="n">
        <v>0</v>
      </c>
      <c r="G1085" s="5" t="n">
        <v>0</v>
      </c>
      <c r="H1085" s="5" t="n">
        <v>0</v>
      </c>
      <c r="I1085" s="5" t="n">
        <v>16.4918211761167</v>
      </c>
      <c r="J1085" s="10" t="s">
        <v>4</v>
      </c>
    </row>
    <row r="1086" customFormat="false" ht="14.25" hidden="false" customHeight="false" outlineLevel="0" collapsed="false">
      <c r="A1086" s="0" t="s">
        <v>107</v>
      </c>
      <c r="B1086" s="0" t="s">
        <v>108</v>
      </c>
      <c r="C1086" s="0" t="s">
        <v>84</v>
      </c>
      <c r="D1086" s="0" t="n">
        <v>2037</v>
      </c>
      <c r="E1086" s="5" t="n">
        <v>18.7469843573245</v>
      </c>
      <c r="F1086" s="5" t="n">
        <v>0</v>
      </c>
      <c r="G1086" s="5" t="n">
        <v>0</v>
      </c>
      <c r="H1086" s="5" t="n">
        <v>0</v>
      </c>
      <c r="I1086" s="5" t="n">
        <v>18.7469843573245</v>
      </c>
      <c r="J1086" s="10" t="s">
        <v>4</v>
      </c>
    </row>
    <row r="1087" customFormat="false" ht="14.25" hidden="false" customHeight="false" outlineLevel="0" collapsed="false">
      <c r="A1087" s="0" t="s">
        <v>107</v>
      </c>
      <c r="B1087" s="0" t="s">
        <v>108</v>
      </c>
      <c r="C1087" s="0" t="s">
        <v>84</v>
      </c>
      <c r="D1087" s="0" t="n">
        <v>2038</v>
      </c>
      <c r="E1087" s="5" t="n">
        <v>21.1943946953105</v>
      </c>
      <c r="F1087" s="5" t="n">
        <v>0</v>
      </c>
      <c r="G1087" s="5" t="n">
        <v>0</v>
      </c>
      <c r="H1087" s="5" t="n">
        <v>0</v>
      </c>
      <c r="I1087" s="5" t="n">
        <v>21.1943946953105</v>
      </c>
      <c r="J1087" s="10" t="s">
        <v>4</v>
      </c>
    </row>
    <row r="1088" customFormat="false" ht="14.25" hidden="false" customHeight="false" outlineLevel="0" collapsed="false">
      <c r="A1088" s="0" t="s">
        <v>107</v>
      </c>
      <c r="B1088" s="0" t="s">
        <v>108</v>
      </c>
      <c r="C1088" s="0" t="s">
        <v>84</v>
      </c>
      <c r="D1088" s="0" t="n">
        <v>2039</v>
      </c>
      <c r="E1088" s="5" t="n">
        <v>23.81092886692</v>
      </c>
      <c r="F1088" s="5" t="n">
        <v>0</v>
      </c>
      <c r="G1088" s="5" t="n">
        <v>0</v>
      </c>
      <c r="H1088" s="5" t="n">
        <v>0</v>
      </c>
      <c r="I1088" s="5" t="n">
        <v>23.81092886692</v>
      </c>
      <c r="J1088" s="10" t="s">
        <v>4</v>
      </c>
    </row>
    <row r="1089" customFormat="false" ht="14.25" hidden="false" customHeight="false" outlineLevel="0" collapsed="false">
      <c r="A1089" s="0" t="s">
        <v>107</v>
      </c>
      <c r="B1089" s="0" t="s">
        <v>108</v>
      </c>
      <c r="C1089" s="0" t="s">
        <v>84</v>
      </c>
      <c r="D1089" s="0" t="n">
        <v>2040</v>
      </c>
      <c r="E1089" s="5" t="n">
        <v>26.6459560332658</v>
      </c>
      <c r="F1089" s="5" t="n">
        <v>0</v>
      </c>
      <c r="G1089" s="5" t="n">
        <v>0</v>
      </c>
      <c r="H1089" s="5" t="n">
        <v>0</v>
      </c>
      <c r="I1089" s="5" t="n">
        <v>26.6459560332658</v>
      </c>
      <c r="J1089" s="10" t="s">
        <v>4</v>
      </c>
    </row>
    <row r="1090" customFormat="false" ht="14.25" hidden="false" customHeight="false" outlineLevel="0" collapsed="false">
      <c r="A1090" s="0" t="s">
        <v>109</v>
      </c>
      <c r="B1090" s="0" t="s">
        <v>110</v>
      </c>
      <c r="C1090" s="0" t="s">
        <v>65</v>
      </c>
      <c r="D1090" s="0" t="n">
        <v>2024</v>
      </c>
      <c r="E1090" s="5" t="n">
        <v>0</v>
      </c>
      <c r="F1090" s="5" t="n">
        <v>0</v>
      </c>
      <c r="G1090" s="5" t="n">
        <v>0</v>
      </c>
      <c r="H1090" s="5" t="n">
        <v>0</v>
      </c>
      <c r="I1090" s="5" t="n">
        <v>0</v>
      </c>
      <c r="J1090" s="10" t="s">
        <v>4</v>
      </c>
    </row>
    <row r="1091" customFormat="false" ht="14.25" hidden="false" customHeight="false" outlineLevel="0" collapsed="false">
      <c r="A1091" s="0" t="s">
        <v>109</v>
      </c>
      <c r="B1091" s="0" t="s">
        <v>110</v>
      </c>
      <c r="C1091" s="0" t="s">
        <v>65</v>
      </c>
      <c r="D1091" s="0" t="n">
        <v>2025</v>
      </c>
      <c r="E1091" s="5" t="n">
        <v>338.33233791873</v>
      </c>
      <c r="F1091" s="5" t="n">
        <v>0</v>
      </c>
      <c r="G1091" s="5" t="n">
        <v>0</v>
      </c>
      <c r="H1091" s="5" t="n">
        <v>0</v>
      </c>
      <c r="I1091" s="5" t="n">
        <v>338.33233791873</v>
      </c>
      <c r="J1091" s="10" t="s">
        <v>4</v>
      </c>
    </row>
    <row r="1092" customFormat="false" ht="14.25" hidden="false" customHeight="false" outlineLevel="0" collapsed="false">
      <c r="A1092" s="0" t="s">
        <v>109</v>
      </c>
      <c r="B1092" s="0" t="s">
        <v>110</v>
      </c>
      <c r="C1092" s="0" t="s">
        <v>65</v>
      </c>
      <c r="D1092" s="0" t="n">
        <v>2026</v>
      </c>
      <c r="E1092" s="5" t="n">
        <v>362.279212814395</v>
      </c>
      <c r="F1092" s="5" t="n">
        <v>0</v>
      </c>
      <c r="G1092" s="5" t="n">
        <v>0</v>
      </c>
      <c r="H1092" s="5" t="n">
        <v>0</v>
      </c>
      <c r="I1092" s="5" t="n">
        <v>362.279212814395</v>
      </c>
      <c r="J1092" s="10" t="s">
        <v>4</v>
      </c>
    </row>
    <row r="1093" customFormat="false" ht="14.25" hidden="false" customHeight="false" outlineLevel="0" collapsed="false">
      <c r="A1093" s="0" t="s">
        <v>109</v>
      </c>
      <c r="B1093" s="0" t="s">
        <v>110</v>
      </c>
      <c r="C1093" s="0" t="s">
        <v>65</v>
      </c>
      <c r="D1093" s="0" t="n">
        <v>2027</v>
      </c>
      <c r="E1093" s="5" t="n">
        <v>362.711220601487</v>
      </c>
      <c r="F1093" s="5" t="n">
        <v>0</v>
      </c>
      <c r="G1093" s="5" t="n">
        <v>0</v>
      </c>
      <c r="H1093" s="5" t="n">
        <v>0</v>
      </c>
      <c r="I1093" s="5" t="n">
        <v>362.711220601487</v>
      </c>
      <c r="J1093" s="10" t="s">
        <v>4</v>
      </c>
    </row>
    <row r="1094" customFormat="false" ht="14.25" hidden="false" customHeight="false" outlineLevel="0" collapsed="false">
      <c r="A1094" s="0" t="s">
        <v>109</v>
      </c>
      <c r="B1094" s="0" t="s">
        <v>110</v>
      </c>
      <c r="C1094" s="0" t="s">
        <v>65</v>
      </c>
      <c r="D1094" s="0" t="n">
        <v>2028</v>
      </c>
      <c r="E1094" s="5" t="n">
        <v>362.397283786158</v>
      </c>
      <c r="F1094" s="5" t="n">
        <v>0</v>
      </c>
      <c r="G1094" s="5" t="n">
        <v>0</v>
      </c>
      <c r="H1094" s="5" t="n">
        <v>0</v>
      </c>
      <c r="I1094" s="5" t="n">
        <v>362.397283786158</v>
      </c>
      <c r="J1094" s="10" t="s">
        <v>4</v>
      </c>
    </row>
    <row r="1095" customFormat="false" ht="14.25" hidden="false" customHeight="false" outlineLevel="0" collapsed="false">
      <c r="A1095" s="0" t="s">
        <v>109</v>
      </c>
      <c r="B1095" s="0" t="s">
        <v>110</v>
      </c>
      <c r="C1095" s="0" t="s">
        <v>65</v>
      </c>
      <c r="D1095" s="0" t="n">
        <v>2029</v>
      </c>
      <c r="E1095" s="5" t="n">
        <v>365.488713799906</v>
      </c>
      <c r="F1095" s="5" t="n">
        <v>0</v>
      </c>
      <c r="G1095" s="5" t="n">
        <v>0</v>
      </c>
      <c r="H1095" s="5" t="n">
        <v>0</v>
      </c>
      <c r="I1095" s="5" t="n">
        <v>365.488713799906</v>
      </c>
      <c r="J1095" s="10" t="s">
        <v>4</v>
      </c>
    </row>
    <row r="1096" customFormat="false" ht="14.25" hidden="false" customHeight="false" outlineLevel="0" collapsed="false">
      <c r="A1096" s="0" t="s">
        <v>109</v>
      </c>
      <c r="B1096" s="0" t="s">
        <v>110</v>
      </c>
      <c r="C1096" s="0" t="s">
        <v>65</v>
      </c>
      <c r="D1096" s="0" t="n">
        <v>2030</v>
      </c>
      <c r="E1096" s="5" t="n">
        <v>367.419189496625</v>
      </c>
      <c r="F1096" s="5" t="n">
        <v>0</v>
      </c>
      <c r="G1096" s="5" t="n">
        <v>0</v>
      </c>
      <c r="H1096" s="5" t="n">
        <v>0</v>
      </c>
      <c r="I1096" s="5" t="n">
        <v>367.419189496625</v>
      </c>
      <c r="J1096" s="10" t="s">
        <v>4</v>
      </c>
    </row>
    <row r="1097" customFormat="false" ht="14.25" hidden="false" customHeight="false" outlineLevel="0" collapsed="false">
      <c r="A1097" s="0" t="s">
        <v>109</v>
      </c>
      <c r="B1097" s="0" t="s">
        <v>110</v>
      </c>
      <c r="C1097" s="0" t="s">
        <v>65</v>
      </c>
      <c r="D1097" s="0" t="n">
        <v>2031</v>
      </c>
      <c r="E1097" s="5" t="n">
        <v>371.901456690385</v>
      </c>
      <c r="F1097" s="5" t="n">
        <v>0</v>
      </c>
      <c r="G1097" s="5" t="n">
        <v>0</v>
      </c>
      <c r="H1097" s="5" t="n">
        <v>0</v>
      </c>
      <c r="I1097" s="5" t="n">
        <v>371.901456690385</v>
      </c>
      <c r="J1097" s="10" t="s">
        <v>4</v>
      </c>
    </row>
    <row r="1098" customFormat="false" ht="14.25" hidden="false" customHeight="false" outlineLevel="0" collapsed="false">
      <c r="A1098" s="0" t="s">
        <v>109</v>
      </c>
      <c r="B1098" s="0" t="s">
        <v>110</v>
      </c>
      <c r="C1098" s="0" t="s">
        <v>65</v>
      </c>
      <c r="D1098" s="0" t="n">
        <v>2032</v>
      </c>
      <c r="E1098" s="5" t="n">
        <v>377.227174888935</v>
      </c>
      <c r="F1098" s="5" t="n">
        <v>0</v>
      </c>
      <c r="G1098" s="5" t="n">
        <v>0</v>
      </c>
      <c r="H1098" s="5" t="n">
        <v>0</v>
      </c>
      <c r="I1098" s="5" t="n">
        <v>377.227174888935</v>
      </c>
      <c r="J1098" s="10" t="s">
        <v>4</v>
      </c>
    </row>
    <row r="1099" customFormat="false" ht="14.25" hidden="false" customHeight="false" outlineLevel="0" collapsed="false">
      <c r="A1099" s="0" t="s">
        <v>109</v>
      </c>
      <c r="B1099" s="0" t="s">
        <v>110</v>
      </c>
      <c r="C1099" s="0" t="s">
        <v>65</v>
      </c>
      <c r="D1099" s="0" t="n">
        <v>2033</v>
      </c>
      <c r="E1099" s="5" t="n">
        <v>384.869872769162</v>
      </c>
      <c r="F1099" s="5" t="n">
        <v>0</v>
      </c>
      <c r="G1099" s="5" t="n">
        <v>0</v>
      </c>
      <c r="H1099" s="5" t="n">
        <v>0</v>
      </c>
      <c r="I1099" s="5" t="n">
        <v>384.869872769162</v>
      </c>
      <c r="J1099" s="10" t="s">
        <v>4</v>
      </c>
    </row>
    <row r="1100" customFormat="false" ht="14.25" hidden="false" customHeight="false" outlineLevel="0" collapsed="false">
      <c r="A1100" s="0" t="s">
        <v>109</v>
      </c>
      <c r="B1100" s="0" t="s">
        <v>110</v>
      </c>
      <c r="C1100" s="0" t="s">
        <v>65</v>
      </c>
      <c r="D1100" s="0" t="n">
        <v>2034</v>
      </c>
      <c r="E1100" s="5" t="n">
        <v>392.231630760033</v>
      </c>
      <c r="F1100" s="5" t="n">
        <v>0</v>
      </c>
      <c r="G1100" s="5" t="n">
        <v>0</v>
      </c>
      <c r="H1100" s="5" t="n">
        <v>0</v>
      </c>
      <c r="I1100" s="5" t="n">
        <v>392.231630760033</v>
      </c>
      <c r="J1100" s="10" t="s">
        <v>4</v>
      </c>
    </row>
    <row r="1101" customFormat="false" ht="14.25" hidden="false" customHeight="false" outlineLevel="0" collapsed="false">
      <c r="A1101" s="0" t="s">
        <v>109</v>
      </c>
      <c r="B1101" s="0" t="s">
        <v>110</v>
      </c>
      <c r="C1101" s="0" t="s">
        <v>65</v>
      </c>
      <c r="D1101" s="0" t="n">
        <v>2035</v>
      </c>
      <c r="E1101" s="5" t="n">
        <v>401.683275414218</v>
      </c>
      <c r="F1101" s="5" t="n">
        <v>0</v>
      </c>
      <c r="G1101" s="5" t="n">
        <v>0</v>
      </c>
      <c r="H1101" s="5" t="n">
        <v>0</v>
      </c>
      <c r="I1101" s="5" t="n">
        <v>401.683275414218</v>
      </c>
      <c r="J1101" s="10" t="s">
        <v>4</v>
      </c>
    </row>
    <row r="1102" customFormat="false" ht="14.25" hidden="false" customHeight="false" outlineLevel="0" collapsed="false">
      <c r="A1102" s="0" t="s">
        <v>109</v>
      </c>
      <c r="B1102" s="0" t="s">
        <v>110</v>
      </c>
      <c r="C1102" s="0" t="s">
        <v>65</v>
      </c>
      <c r="D1102" s="0" t="n">
        <v>2036</v>
      </c>
      <c r="E1102" s="5" t="n">
        <v>406.76669210897</v>
      </c>
      <c r="F1102" s="5" t="n">
        <v>0</v>
      </c>
      <c r="G1102" s="5" t="n">
        <v>0</v>
      </c>
      <c r="H1102" s="5" t="n">
        <v>0</v>
      </c>
      <c r="I1102" s="5" t="n">
        <v>406.76669210897</v>
      </c>
      <c r="J1102" s="10" t="s">
        <v>4</v>
      </c>
    </row>
    <row r="1103" customFormat="false" ht="14.25" hidden="false" customHeight="false" outlineLevel="0" collapsed="false">
      <c r="A1103" s="0" t="s">
        <v>109</v>
      </c>
      <c r="B1103" s="0" t="s">
        <v>110</v>
      </c>
      <c r="C1103" s="0" t="s">
        <v>65</v>
      </c>
      <c r="D1103" s="0" t="n">
        <v>2037</v>
      </c>
      <c r="E1103" s="5" t="n">
        <v>411.730675879457</v>
      </c>
      <c r="F1103" s="5" t="n">
        <v>0</v>
      </c>
      <c r="G1103" s="5" t="n">
        <v>0</v>
      </c>
      <c r="H1103" s="5" t="n">
        <v>0</v>
      </c>
      <c r="I1103" s="5" t="n">
        <v>411.730675879457</v>
      </c>
      <c r="J1103" s="10" t="s">
        <v>4</v>
      </c>
    </row>
    <row r="1104" customFormat="false" ht="14.25" hidden="false" customHeight="false" outlineLevel="0" collapsed="false">
      <c r="A1104" s="0" t="s">
        <v>109</v>
      </c>
      <c r="B1104" s="0" t="s">
        <v>110</v>
      </c>
      <c r="C1104" s="0" t="s">
        <v>65</v>
      </c>
      <c r="D1104" s="0" t="n">
        <v>2038</v>
      </c>
      <c r="E1104" s="5" t="n">
        <v>416.689742389436</v>
      </c>
      <c r="F1104" s="5" t="n">
        <v>0</v>
      </c>
      <c r="G1104" s="5" t="n">
        <v>0</v>
      </c>
      <c r="H1104" s="5" t="n">
        <v>0</v>
      </c>
      <c r="I1104" s="5" t="n">
        <v>416.689742389436</v>
      </c>
      <c r="J1104" s="10" t="s">
        <v>4</v>
      </c>
    </row>
    <row r="1105" customFormat="false" ht="14.25" hidden="false" customHeight="false" outlineLevel="0" collapsed="false">
      <c r="A1105" s="0" t="s">
        <v>109</v>
      </c>
      <c r="B1105" s="0" t="s">
        <v>110</v>
      </c>
      <c r="C1105" s="0" t="s">
        <v>65</v>
      </c>
      <c r="D1105" s="0" t="n">
        <v>2039</v>
      </c>
      <c r="E1105" s="5" t="n">
        <v>421.767887965977</v>
      </c>
      <c r="F1105" s="5" t="n">
        <v>0</v>
      </c>
      <c r="G1105" s="5" t="n">
        <v>0</v>
      </c>
      <c r="H1105" s="5" t="n">
        <v>0</v>
      </c>
      <c r="I1105" s="5" t="n">
        <v>421.767887965977</v>
      </c>
      <c r="J1105" s="10" t="s">
        <v>4</v>
      </c>
    </row>
    <row r="1106" customFormat="false" ht="14.25" hidden="false" customHeight="false" outlineLevel="0" collapsed="false">
      <c r="A1106" s="0" t="s">
        <v>109</v>
      </c>
      <c r="B1106" s="0" t="s">
        <v>110</v>
      </c>
      <c r="C1106" s="0" t="s">
        <v>65</v>
      </c>
      <c r="D1106" s="0" t="n">
        <v>2040</v>
      </c>
      <c r="E1106" s="5" t="n">
        <v>427.468588659184</v>
      </c>
      <c r="F1106" s="5" t="n">
        <v>0</v>
      </c>
      <c r="G1106" s="5" t="n">
        <v>0</v>
      </c>
      <c r="H1106" s="5" t="n">
        <v>0</v>
      </c>
      <c r="I1106" s="5" t="n">
        <v>427.468588659184</v>
      </c>
      <c r="J1106" s="10" t="s">
        <v>4</v>
      </c>
    </row>
    <row r="1107" customFormat="false" ht="14.25" hidden="false" customHeight="false" outlineLevel="0" collapsed="false">
      <c r="A1107" s="0" t="s">
        <v>109</v>
      </c>
      <c r="B1107" s="0" t="s">
        <v>110</v>
      </c>
      <c r="C1107" s="0" t="s">
        <v>72</v>
      </c>
      <c r="D1107" s="0" t="n">
        <v>2024</v>
      </c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0</v>
      </c>
      <c r="J1107" s="10" t="s">
        <v>4</v>
      </c>
    </row>
    <row r="1108" customFormat="false" ht="14.25" hidden="false" customHeight="false" outlineLevel="0" collapsed="false">
      <c r="A1108" s="0" t="s">
        <v>109</v>
      </c>
      <c r="B1108" s="0" t="s">
        <v>110</v>
      </c>
      <c r="C1108" s="0" t="s">
        <v>72</v>
      </c>
      <c r="D1108" s="0" t="n">
        <v>2025</v>
      </c>
      <c r="E1108" s="5" t="n">
        <v>38.1361665639458</v>
      </c>
      <c r="F1108" s="5" t="n">
        <v>0</v>
      </c>
      <c r="G1108" s="5" t="n">
        <v>0</v>
      </c>
      <c r="H1108" s="5" t="n">
        <v>0</v>
      </c>
      <c r="I1108" s="5" t="n">
        <v>38.1361665639458</v>
      </c>
      <c r="J1108" s="10" t="s">
        <v>4</v>
      </c>
    </row>
    <row r="1109" customFormat="false" ht="14.25" hidden="false" customHeight="false" outlineLevel="0" collapsed="false">
      <c r="A1109" s="0" t="s">
        <v>109</v>
      </c>
      <c r="B1109" s="0" t="s">
        <v>110</v>
      </c>
      <c r="C1109" s="0" t="s">
        <v>72</v>
      </c>
      <c r="D1109" s="0" t="n">
        <v>2026</v>
      </c>
      <c r="E1109" s="5" t="n">
        <v>42.0754030548533</v>
      </c>
      <c r="F1109" s="5" t="n">
        <v>0</v>
      </c>
      <c r="G1109" s="5" t="n">
        <v>0</v>
      </c>
      <c r="H1109" s="5" t="n">
        <v>0</v>
      </c>
      <c r="I1109" s="5" t="n">
        <v>42.0754030548533</v>
      </c>
      <c r="J1109" s="10" t="s">
        <v>4</v>
      </c>
    </row>
    <row r="1110" customFormat="false" ht="14.25" hidden="false" customHeight="false" outlineLevel="0" collapsed="false">
      <c r="A1110" s="0" t="s">
        <v>109</v>
      </c>
      <c r="B1110" s="0" t="s">
        <v>110</v>
      </c>
      <c r="C1110" s="0" t="s">
        <v>72</v>
      </c>
      <c r="D1110" s="0" t="n">
        <v>2027</v>
      </c>
      <c r="E1110" s="5" t="n">
        <v>42.5433751406541</v>
      </c>
      <c r="F1110" s="5" t="n">
        <v>0</v>
      </c>
      <c r="G1110" s="5" t="n">
        <v>0</v>
      </c>
      <c r="H1110" s="5" t="n">
        <v>0</v>
      </c>
      <c r="I1110" s="5" t="n">
        <v>42.5433751406541</v>
      </c>
      <c r="J1110" s="10" t="s">
        <v>4</v>
      </c>
    </row>
    <row r="1111" customFormat="false" ht="14.25" hidden="false" customHeight="false" outlineLevel="0" collapsed="false">
      <c r="A1111" s="0" t="s">
        <v>109</v>
      </c>
      <c r="B1111" s="0" t="s">
        <v>110</v>
      </c>
      <c r="C1111" s="0" t="s">
        <v>72</v>
      </c>
      <c r="D1111" s="0" t="n">
        <v>2028</v>
      </c>
      <c r="E1111" s="5" t="n">
        <v>44.0002451056965</v>
      </c>
      <c r="F1111" s="5" t="n">
        <v>0</v>
      </c>
      <c r="G1111" s="5" t="n">
        <v>0</v>
      </c>
      <c r="H1111" s="5" t="n">
        <v>0</v>
      </c>
      <c r="I1111" s="5" t="n">
        <v>44.0002451056965</v>
      </c>
      <c r="J1111" s="10" t="s">
        <v>4</v>
      </c>
    </row>
    <row r="1112" customFormat="false" ht="14.25" hidden="false" customHeight="false" outlineLevel="0" collapsed="false">
      <c r="A1112" s="0" t="s">
        <v>109</v>
      </c>
      <c r="B1112" s="0" t="s">
        <v>110</v>
      </c>
      <c r="C1112" s="0" t="s">
        <v>72</v>
      </c>
      <c r="D1112" s="0" t="n">
        <v>2029</v>
      </c>
      <c r="E1112" s="5" t="n">
        <v>45.1961796309658</v>
      </c>
      <c r="F1112" s="5" t="n">
        <v>0</v>
      </c>
      <c r="G1112" s="5" t="n">
        <v>0</v>
      </c>
      <c r="H1112" s="5" t="n">
        <v>0</v>
      </c>
      <c r="I1112" s="5" t="n">
        <v>45.1961796309658</v>
      </c>
      <c r="J1112" s="10" t="s">
        <v>4</v>
      </c>
    </row>
    <row r="1113" customFormat="false" ht="14.25" hidden="false" customHeight="false" outlineLevel="0" collapsed="false">
      <c r="A1113" s="0" t="s">
        <v>109</v>
      </c>
      <c r="B1113" s="0" t="s">
        <v>110</v>
      </c>
      <c r="C1113" s="0" t="s">
        <v>72</v>
      </c>
      <c r="D1113" s="0" t="n">
        <v>2030</v>
      </c>
      <c r="E1113" s="5" t="n">
        <v>46.7035127733513</v>
      </c>
      <c r="F1113" s="5" t="n">
        <v>0</v>
      </c>
      <c r="G1113" s="5" t="n">
        <v>0</v>
      </c>
      <c r="H1113" s="5" t="n">
        <v>0</v>
      </c>
      <c r="I1113" s="5" t="n">
        <v>46.7035127733513</v>
      </c>
      <c r="J1113" s="10" t="s">
        <v>4</v>
      </c>
    </row>
    <row r="1114" customFormat="false" ht="14.25" hidden="false" customHeight="false" outlineLevel="0" collapsed="false">
      <c r="A1114" s="0" t="s">
        <v>109</v>
      </c>
      <c r="B1114" s="0" t="s">
        <v>110</v>
      </c>
      <c r="C1114" s="0" t="s">
        <v>72</v>
      </c>
      <c r="D1114" s="0" t="n">
        <v>2031</v>
      </c>
      <c r="E1114" s="5" t="n">
        <v>46.419346545657</v>
      </c>
      <c r="F1114" s="5" t="n">
        <v>0</v>
      </c>
      <c r="G1114" s="5" t="n">
        <v>0</v>
      </c>
      <c r="H1114" s="5" t="n">
        <v>0</v>
      </c>
      <c r="I1114" s="5" t="n">
        <v>46.419346545657</v>
      </c>
      <c r="J1114" s="10" t="s">
        <v>4</v>
      </c>
    </row>
    <row r="1115" customFormat="false" ht="14.25" hidden="false" customHeight="false" outlineLevel="0" collapsed="false">
      <c r="A1115" s="0" t="s">
        <v>109</v>
      </c>
      <c r="B1115" s="0" t="s">
        <v>110</v>
      </c>
      <c r="C1115" s="0" t="s">
        <v>72</v>
      </c>
      <c r="D1115" s="0" t="n">
        <v>2032</v>
      </c>
      <c r="E1115" s="5" t="n">
        <v>47.7246723297554</v>
      </c>
      <c r="F1115" s="5" t="n">
        <v>0</v>
      </c>
      <c r="G1115" s="5" t="n">
        <v>0</v>
      </c>
      <c r="H1115" s="5" t="n">
        <v>0</v>
      </c>
      <c r="I1115" s="5" t="n">
        <v>47.7246723297554</v>
      </c>
      <c r="J1115" s="10" t="s">
        <v>4</v>
      </c>
    </row>
    <row r="1116" customFormat="false" ht="14.25" hidden="false" customHeight="false" outlineLevel="0" collapsed="false">
      <c r="A1116" s="0" t="s">
        <v>109</v>
      </c>
      <c r="B1116" s="0" t="s">
        <v>110</v>
      </c>
      <c r="C1116" s="0" t="s">
        <v>72</v>
      </c>
      <c r="D1116" s="0" t="n">
        <v>2033</v>
      </c>
      <c r="E1116" s="5" t="n">
        <v>48.8581419549962</v>
      </c>
      <c r="F1116" s="5" t="n">
        <v>0</v>
      </c>
      <c r="G1116" s="5" t="n">
        <v>0</v>
      </c>
      <c r="H1116" s="5" t="n">
        <v>0</v>
      </c>
      <c r="I1116" s="5" t="n">
        <v>48.8581419549962</v>
      </c>
      <c r="J1116" s="10" t="s">
        <v>4</v>
      </c>
    </row>
    <row r="1117" customFormat="false" ht="14.25" hidden="false" customHeight="false" outlineLevel="0" collapsed="false">
      <c r="A1117" s="0" t="s">
        <v>109</v>
      </c>
      <c r="B1117" s="0" t="s">
        <v>110</v>
      </c>
      <c r="C1117" s="0" t="s">
        <v>72</v>
      </c>
      <c r="D1117" s="0" t="n">
        <v>2034</v>
      </c>
      <c r="E1117" s="5" t="n">
        <v>50.127157036551</v>
      </c>
      <c r="F1117" s="5" t="n">
        <v>0</v>
      </c>
      <c r="G1117" s="5" t="n">
        <v>0</v>
      </c>
      <c r="H1117" s="5" t="n">
        <v>0</v>
      </c>
      <c r="I1117" s="5" t="n">
        <v>50.127157036551</v>
      </c>
      <c r="J1117" s="10" t="s">
        <v>4</v>
      </c>
    </row>
    <row r="1118" customFormat="false" ht="14.25" hidden="false" customHeight="false" outlineLevel="0" collapsed="false">
      <c r="A1118" s="0" t="s">
        <v>109</v>
      </c>
      <c r="B1118" s="0" t="s">
        <v>110</v>
      </c>
      <c r="C1118" s="0" t="s">
        <v>72</v>
      </c>
      <c r="D1118" s="0" t="n">
        <v>2035</v>
      </c>
      <c r="E1118" s="5" t="n">
        <v>50.9978523288503</v>
      </c>
      <c r="F1118" s="5" t="n">
        <v>0</v>
      </c>
      <c r="G1118" s="5" t="n">
        <v>0</v>
      </c>
      <c r="H1118" s="5" t="n">
        <v>0</v>
      </c>
      <c r="I1118" s="5" t="n">
        <v>50.9978523288503</v>
      </c>
      <c r="J1118" s="10" t="s">
        <v>4</v>
      </c>
    </row>
    <row r="1119" customFormat="false" ht="14.25" hidden="false" customHeight="false" outlineLevel="0" collapsed="false">
      <c r="A1119" s="0" t="s">
        <v>109</v>
      </c>
      <c r="B1119" s="0" t="s">
        <v>110</v>
      </c>
      <c r="C1119" s="0" t="s">
        <v>72</v>
      </c>
      <c r="D1119" s="0" t="n">
        <v>2036</v>
      </c>
      <c r="E1119" s="5" t="n">
        <v>51.1941131869683</v>
      </c>
      <c r="F1119" s="5" t="n">
        <v>0</v>
      </c>
      <c r="G1119" s="5" t="n">
        <v>0</v>
      </c>
      <c r="H1119" s="5" t="n">
        <v>0</v>
      </c>
      <c r="I1119" s="5" t="n">
        <v>51.1941131869683</v>
      </c>
      <c r="J1119" s="10" t="s">
        <v>4</v>
      </c>
    </row>
    <row r="1120" customFormat="false" ht="14.25" hidden="false" customHeight="false" outlineLevel="0" collapsed="false">
      <c r="A1120" s="0" t="s">
        <v>109</v>
      </c>
      <c r="B1120" s="0" t="s">
        <v>110</v>
      </c>
      <c r="C1120" s="0" t="s">
        <v>72</v>
      </c>
      <c r="D1120" s="0" t="n">
        <v>2037</v>
      </c>
      <c r="E1120" s="5" t="n">
        <v>52.1587757537403</v>
      </c>
      <c r="F1120" s="5" t="n">
        <v>0</v>
      </c>
      <c r="G1120" s="5" t="n">
        <v>0</v>
      </c>
      <c r="H1120" s="5" t="n">
        <v>0</v>
      </c>
      <c r="I1120" s="5" t="n">
        <v>52.1587757537403</v>
      </c>
      <c r="J1120" s="10" t="s">
        <v>4</v>
      </c>
    </row>
    <row r="1121" customFormat="false" ht="14.25" hidden="false" customHeight="false" outlineLevel="0" collapsed="false">
      <c r="A1121" s="0" t="s">
        <v>109</v>
      </c>
      <c r="B1121" s="0" t="s">
        <v>110</v>
      </c>
      <c r="C1121" s="0" t="s">
        <v>72</v>
      </c>
      <c r="D1121" s="0" t="n">
        <v>2038</v>
      </c>
      <c r="E1121" s="5" t="n">
        <v>52.4799101028089</v>
      </c>
      <c r="F1121" s="5" t="n">
        <v>0</v>
      </c>
      <c r="G1121" s="5" t="n">
        <v>0</v>
      </c>
      <c r="H1121" s="5" t="n">
        <v>0</v>
      </c>
      <c r="I1121" s="5" t="n">
        <v>52.4799101028089</v>
      </c>
      <c r="J1121" s="10" t="s">
        <v>4</v>
      </c>
    </row>
    <row r="1122" customFormat="false" ht="14.25" hidden="false" customHeight="false" outlineLevel="0" collapsed="false">
      <c r="A1122" s="0" t="s">
        <v>109</v>
      </c>
      <c r="B1122" s="0" t="s">
        <v>110</v>
      </c>
      <c r="C1122" s="0" t="s">
        <v>72</v>
      </c>
      <c r="D1122" s="0" t="n">
        <v>2039</v>
      </c>
      <c r="E1122" s="5" t="n">
        <v>53.6843751521179</v>
      </c>
      <c r="F1122" s="5" t="n">
        <v>0</v>
      </c>
      <c r="G1122" s="5" t="n">
        <v>0</v>
      </c>
      <c r="H1122" s="5" t="n">
        <v>0</v>
      </c>
      <c r="I1122" s="5" t="n">
        <v>53.6843751521179</v>
      </c>
      <c r="J1122" s="10" t="s">
        <v>4</v>
      </c>
    </row>
    <row r="1123" customFormat="false" ht="14.25" hidden="false" customHeight="false" outlineLevel="0" collapsed="false">
      <c r="A1123" s="0" t="s">
        <v>109</v>
      </c>
      <c r="B1123" s="0" t="s">
        <v>110</v>
      </c>
      <c r="C1123" s="0" t="s">
        <v>72</v>
      </c>
      <c r="D1123" s="0" t="n">
        <v>2040</v>
      </c>
      <c r="E1123" s="5" t="n">
        <v>53.8440524316941</v>
      </c>
      <c r="F1123" s="5" t="n">
        <v>0</v>
      </c>
      <c r="G1123" s="5" t="n">
        <v>0</v>
      </c>
      <c r="H1123" s="5" t="n">
        <v>0</v>
      </c>
      <c r="I1123" s="5" t="n">
        <v>53.8440524316941</v>
      </c>
      <c r="J1123" s="10" t="s">
        <v>4</v>
      </c>
    </row>
    <row r="1124" customFormat="false" ht="14.25" hidden="false" customHeight="false" outlineLevel="0" collapsed="false">
      <c r="A1124" s="0" t="s">
        <v>109</v>
      </c>
      <c r="B1124" s="0" t="s">
        <v>110</v>
      </c>
      <c r="C1124" s="0" t="s">
        <v>75</v>
      </c>
      <c r="D1124" s="0" t="n">
        <v>2024</v>
      </c>
      <c r="E1124" s="5" t="n">
        <v>13.545577926</v>
      </c>
      <c r="F1124" s="5" t="n">
        <v>0</v>
      </c>
      <c r="G1124" s="5" t="n">
        <v>0</v>
      </c>
      <c r="H1124" s="5" t="n">
        <v>0</v>
      </c>
      <c r="I1124" s="5" t="n">
        <v>13.545577926</v>
      </c>
      <c r="J1124" s="10" t="s">
        <v>4</v>
      </c>
    </row>
    <row r="1125" customFormat="false" ht="14.25" hidden="false" customHeight="false" outlineLevel="0" collapsed="false">
      <c r="A1125" s="0" t="s">
        <v>109</v>
      </c>
      <c r="B1125" s="0" t="s">
        <v>110</v>
      </c>
      <c r="C1125" s="0" t="s">
        <v>75</v>
      </c>
      <c r="D1125" s="0" t="n">
        <v>2025</v>
      </c>
      <c r="E1125" s="5" t="n">
        <v>13.634719686</v>
      </c>
      <c r="F1125" s="5" t="n">
        <v>0</v>
      </c>
      <c r="G1125" s="5" t="n">
        <v>0</v>
      </c>
      <c r="H1125" s="5" t="n">
        <v>0</v>
      </c>
      <c r="I1125" s="5" t="n">
        <v>13.634719686</v>
      </c>
      <c r="J1125" s="10" t="s">
        <v>4</v>
      </c>
    </row>
    <row r="1126" customFormat="false" ht="14.25" hidden="false" customHeight="false" outlineLevel="0" collapsed="false">
      <c r="A1126" s="0" t="s">
        <v>109</v>
      </c>
      <c r="B1126" s="0" t="s">
        <v>110</v>
      </c>
      <c r="C1126" s="0" t="s">
        <v>75</v>
      </c>
      <c r="D1126" s="0" t="n">
        <v>2026</v>
      </c>
      <c r="E1126" s="5" t="n">
        <v>16.9832473339067</v>
      </c>
      <c r="F1126" s="5" t="n">
        <v>0</v>
      </c>
      <c r="G1126" s="5" t="n">
        <v>0</v>
      </c>
      <c r="H1126" s="5" t="n">
        <v>0</v>
      </c>
      <c r="I1126" s="5" t="n">
        <v>16.9832473339067</v>
      </c>
      <c r="J1126" s="10" t="s">
        <v>4</v>
      </c>
    </row>
    <row r="1127" customFormat="false" ht="14.25" hidden="false" customHeight="false" outlineLevel="0" collapsed="false">
      <c r="A1127" s="0" t="s">
        <v>109</v>
      </c>
      <c r="B1127" s="0" t="s">
        <v>110</v>
      </c>
      <c r="C1127" s="0" t="s">
        <v>75</v>
      </c>
      <c r="D1127" s="0" t="n">
        <v>2027</v>
      </c>
      <c r="E1127" s="5" t="n">
        <v>26.0129449601686</v>
      </c>
      <c r="F1127" s="5" t="n">
        <v>0</v>
      </c>
      <c r="G1127" s="5" t="n">
        <v>0</v>
      </c>
      <c r="H1127" s="5" t="n">
        <v>0</v>
      </c>
      <c r="I1127" s="5" t="n">
        <v>26.0129449601686</v>
      </c>
      <c r="J1127" s="10" t="s">
        <v>4</v>
      </c>
    </row>
    <row r="1128" customFormat="false" ht="14.25" hidden="false" customHeight="false" outlineLevel="0" collapsed="false">
      <c r="A1128" s="0" t="s">
        <v>109</v>
      </c>
      <c r="B1128" s="0" t="s">
        <v>110</v>
      </c>
      <c r="C1128" s="0" t="s">
        <v>75</v>
      </c>
      <c r="D1128" s="0" t="n">
        <v>2028</v>
      </c>
      <c r="E1128" s="5" t="n">
        <v>34.6896333010205</v>
      </c>
      <c r="F1128" s="5" t="n">
        <v>0</v>
      </c>
      <c r="G1128" s="5" t="n">
        <v>0</v>
      </c>
      <c r="H1128" s="5" t="n">
        <v>0</v>
      </c>
      <c r="I1128" s="5" t="n">
        <v>34.6896333010205</v>
      </c>
      <c r="J1128" s="10" t="s">
        <v>4</v>
      </c>
    </row>
    <row r="1129" customFormat="false" ht="14.25" hidden="false" customHeight="false" outlineLevel="0" collapsed="false">
      <c r="A1129" s="0" t="s">
        <v>109</v>
      </c>
      <c r="B1129" s="0" t="s">
        <v>110</v>
      </c>
      <c r="C1129" s="0" t="s">
        <v>75</v>
      </c>
      <c r="D1129" s="0" t="n">
        <v>2029</v>
      </c>
      <c r="E1129" s="5" t="n">
        <v>44.6156758832618</v>
      </c>
      <c r="F1129" s="5" t="n">
        <v>0</v>
      </c>
      <c r="G1129" s="5" t="n">
        <v>0</v>
      </c>
      <c r="H1129" s="5" t="n">
        <v>0</v>
      </c>
      <c r="I1129" s="5" t="n">
        <v>44.6156758832618</v>
      </c>
      <c r="J1129" s="10" t="s">
        <v>4</v>
      </c>
    </row>
    <row r="1130" customFormat="false" ht="14.25" hidden="false" customHeight="false" outlineLevel="0" collapsed="false">
      <c r="A1130" s="0" t="s">
        <v>109</v>
      </c>
      <c r="B1130" s="0" t="s">
        <v>110</v>
      </c>
      <c r="C1130" s="0" t="s">
        <v>75</v>
      </c>
      <c r="D1130" s="0" t="n">
        <v>2030</v>
      </c>
      <c r="E1130" s="5" t="n">
        <v>59.5279169109206</v>
      </c>
      <c r="F1130" s="5" t="n">
        <v>0</v>
      </c>
      <c r="G1130" s="5" t="n">
        <v>0</v>
      </c>
      <c r="H1130" s="5" t="n">
        <v>0</v>
      </c>
      <c r="I1130" s="5" t="n">
        <v>59.5279169109206</v>
      </c>
      <c r="J1130" s="10" t="s">
        <v>4</v>
      </c>
    </row>
    <row r="1131" customFormat="false" ht="14.25" hidden="false" customHeight="false" outlineLevel="0" collapsed="false">
      <c r="A1131" s="0" t="s">
        <v>109</v>
      </c>
      <c r="B1131" s="0" t="s">
        <v>110</v>
      </c>
      <c r="C1131" s="0" t="s">
        <v>75</v>
      </c>
      <c r="D1131" s="0" t="n">
        <v>2031</v>
      </c>
      <c r="E1131" s="5" t="n">
        <v>74.2283688108887</v>
      </c>
      <c r="F1131" s="5" t="n">
        <v>0</v>
      </c>
      <c r="G1131" s="5" t="n">
        <v>0</v>
      </c>
      <c r="H1131" s="5" t="n">
        <v>0</v>
      </c>
      <c r="I1131" s="5" t="n">
        <v>74.2283688108887</v>
      </c>
      <c r="J1131" s="10" t="s">
        <v>4</v>
      </c>
    </row>
    <row r="1132" customFormat="false" ht="14.25" hidden="false" customHeight="false" outlineLevel="0" collapsed="false">
      <c r="A1132" s="0" t="s">
        <v>109</v>
      </c>
      <c r="B1132" s="0" t="s">
        <v>110</v>
      </c>
      <c r="C1132" s="0" t="s">
        <v>75</v>
      </c>
      <c r="D1132" s="0" t="n">
        <v>2032</v>
      </c>
      <c r="E1132" s="5" t="n">
        <v>88.4563185703457</v>
      </c>
      <c r="F1132" s="5" t="n">
        <v>0</v>
      </c>
      <c r="G1132" s="5" t="n">
        <v>0</v>
      </c>
      <c r="H1132" s="5" t="n">
        <v>0</v>
      </c>
      <c r="I1132" s="5" t="n">
        <v>88.4563185703457</v>
      </c>
      <c r="J1132" s="10" t="s">
        <v>4</v>
      </c>
    </row>
    <row r="1133" customFormat="false" ht="14.25" hidden="false" customHeight="false" outlineLevel="0" collapsed="false">
      <c r="A1133" s="0" t="s">
        <v>109</v>
      </c>
      <c r="B1133" s="0" t="s">
        <v>110</v>
      </c>
      <c r="C1133" s="0" t="s">
        <v>75</v>
      </c>
      <c r="D1133" s="0" t="n">
        <v>2033</v>
      </c>
      <c r="E1133" s="5" t="n">
        <v>101.217937404302</v>
      </c>
      <c r="F1133" s="5" t="n">
        <v>0</v>
      </c>
      <c r="G1133" s="5" t="n">
        <v>0</v>
      </c>
      <c r="H1133" s="5" t="n">
        <v>0</v>
      </c>
      <c r="I1133" s="5" t="n">
        <v>101.217937404302</v>
      </c>
      <c r="J1133" s="10" t="s">
        <v>4</v>
      </c>
    </row>
    <row r="1134" customFormat="false" ht="14.25" hidden="false" customHeight="false" outlineLevel="0" collapsed="false">
      <c r="A1134" s="0" t="s">
        <v>109</v>
      </c>
      <c r="B1134" s="0" t="s">
        <v>110</v>
      </c>
      <c r="C1134" s="0" t="s">
        <v>75</v>
      </c>
      <c r="D1134" s="0" t="n">
        <v>2034</v>
      </c>
      <c r="E1134" s="5" t="n">
        <v>113.011532104761</v>
      </c>
      <c r="F1134" s="5" t="n">
        <v>0</v>
      </c>
      <c r="G1134" s="5" t="n">
        <v>0</v>
      </c>
      <c r="H1134" s="5" t="n">
        <v>0</v>
      </c>
      <c r="I1134" s="5" t="n">
        <v>113.011532104761</v>
      </c>
      <c r="J1134" s="10" t="s">
        <v>4</v>
      </c>
    </row>
    <row r="1135" customFormat="false" ht="14.25" hidden="false" customHeight="false" outlineLevel="0" collapsed="false">
      <c r="A1135" s="0" t="s">
        <v>109</v>
      </c>
      <c r="B1135" s="0" t="s">
        <v>110</v>
      </c>
      <c r="C1135" s="0" t="s">
        <v>75</v>
      </c>
      <c r="D1135" s="0" t="n">
        <v>2035</v>
      </c>
      <c r="E1135" s="5" t="n">
        <v>123.54489874428</v>
      </c>
      <c r="F1135" s="5" t="n">
        <v>0</v>
      </c>
      <c r="G1135" s="5" t="n">
        <v>0</v>
      </c>
      <c r="H1135" s="5" t="n">
        <v>0</v>
      </c>
      <c r="I1135" s="5" t="n">
        <v>123.54489874428</v>
      </c>
      <c r="J1135" s="10" t="s">
        <v>4</v>
      </c>
    </row>
    <row r="1136" customFormat="false" ht="14.25" hidden="false" customHeight="false" outlineLevel="0" collapsed="false">
      <c r="A1136" s="0" t="s">
        <v>109</v>
      </c>
      <c r="B1136" s="0" t="s">
        <v>110</v>
      </c>
      <c r="C1136" s="0" t="s">
        <v>75</v>
      </c>
      <c r="D1136" s="0" t="n">
        <v>2036</v>
      </c>
      <c r="E1136" s="5" t="n">
        <v>134.196233943162</v>
      </c>
      <c r="F1136" s="5" t="n">
        <v>0</v>
      </c>
      <c r="G1136" s="5" t="n">
        <v>0</v>
      </c>
      <c r="H1136" s="5" t="n">
        <v>0</v>
      </c>
      <c r="I1136" s="5" t="n">
        <v>134.196233943162</v>
      </c>
      <c r="J1136" s="10" t="s">
        <v>4</v>
      </c>
    </row>
    <row r="1137" customFormat="false" ht="14.25" hidden="false" customHeight="false" outlineLevel="0" collapsed="false">
      <c r="A1137" s="0" t="s">
        <v>109</v>
      </c>
      <c r="B1137" s="0" t="s">
        <v>110</v>
      </c>
      <c r="C1137" s="0" t="s">
        <v>75</v>
      </c>
      <c r="D1137" s="0" t="n">
        <v>2037</v>
      </c>
      <c r="E1137" s="5" t="n">
        <v>144.165097036083</v>
      </c>
      <c r="F1137" s="5" t="n">
        <v>0</v>
      </c>
      <c r="G1137" s="5" t="n">
        <v>0</v>
      </c>
      <c r="H1137" s="5" t="n">
        <v>0</v>
      </c>
      <c r="I1137" s="5" t="n">
        <v>144.165097036083</v>
      </c>
      <c r="J1137" s="10" t="s">
        <v>4</v>
      </c>
    </row>
    <row r="1138" customFormat="false" ht="14.25" hidden="false" customHeight="false" outlineLevel="0" collapsed="false">
      <c r="A1138" s="0" t="s">
        <v>109</v>
      </c>
      <c r="B1138" s="0" t="s">
        <v>110</v>
      </c>
      <c r="C1138" s="0" t="s">
        <v>75</v>
      </c>
      <c r="D1138" s="0" t="n">
        <v>2038</v>
      </c>
      <c r="E1138" s="5" t="n">
        <v>153.154820586976</v>
      </c>
      <c r="F1138" s="5" t="n">
        <v>0</v>
      </c>
      <c r="G1138" s="5" t="n">
        <v>0</v>
      </c>
      <c r="H1138" s="5" t="n">
        <v>0</v>
      </c>
      <c r="I1138" s="5" t="n">
        <v>153.154820586976</v>
      </c>
      <c r="J1138" s="10" t="s">
        <v>4</v>
      </c>
    </row>
    <row r="1139" customFormat="false" ht="14.25" hidden="false" customHeight="false" outlineLevel="0" collapsed="false">
      <c r="A1139" s="0" t="s">
        <v>109</v>
      </c>
      <c r="B1139" s="0" t="s">
        <v>110</v>
      </c>
      <c r="C1139" s="0" t="s">
        <v>75</v>
      </c>
      <c r="D1139" s="0" t="n">
        <v>2039</v>
      </c>
      <c r="E1139" s="5" t="n">
        <v>160.878199396576</v>
      </c>
      <c r="F1139" s="5" t="n">
        <v>0</v>
      </c>
      <c r="G1139" s="5" t="n">
        <v>0</v>
      </c>
      <c r="H1139" s="5" t="n">
        <v>0</v>
      </c>
      <c r="I1139" s="5" t="n">
        <v>160.878199396576</v>
      </c>
      <c r="J1139" s="10" t="s">
        <v>4</v>
      </c>
    </row>
    <row r="1140" customFormat="false" ht="14.25" hidden="false" customHeight="false" outlineLevel="0" collapsed="false">
      <c r="A1140" s="0" t="s">
        <v>109</v>
      </c>
      <c r="B1140" s="0" t="s">
        <v>110</v>
      </c>
      <c r="C1140" s="0" t="s">
        <v>75</v>
      </c>
      <c r="D1140" s="0" t="n">
        <v>2040</v>
      </c>
      <c r="E1140" s="5" t="n">
        <v>167.072010073344</v>
      </c>
      <c r="F1140" s="5" t="n">
        <v>0</v>
      </c>
      <c r="G1140" s="5" t="n">
        <v>0</v>
      </c>
      <c r="H1140" s="5" t="n">
        <v>0</v>
      </c>
      <c r="I1140" s="5" t="n">
        <v>167.072010073344</v>
      </c>
      <c r="J1140" s="10" t="s">
        <v>4</v>
      </c>
    </row>
    <row r="1141" customFormat="false" ht="14.25" hidden="false" customHeight="false" outlineLevel="0" collapsed="false">
      <c r="A1141" s="0" t="s">
        <v>109</v>
      </c>
      <c r="B1141" s="0" t="s">
        <v>110</v>
      </c>
      <c r="C1141" s="0" t="s">
        <v>76</v>
      </c>
      <c r="D1141" s="0" t="n">
        <v>2024</v>
      </c>
      <c r="E1141" s="5" t="n">
        <v>0.39480714</v>
      </c>
      <c r="F1141" s="5" t="n">
        <v>0</v>
      </c>
      <c r="G1141" s="5" t="n">
        <v>0</v>
      </c>
      <c r="H1141" s="5" t="n">
        <v>0</v>
      </c>
      <c r="I1141" s="5" t="n">
        <v>0.39480714</v>
      </c>
      <c r="J1141" s="10" t="s">
        <v>4</v>
      </c>
    </row>
    <row r="1142" customFormat="false" ht="14.25" hidden="false" customHeight="false" outlineLevel="0" collapsed="false">
      <c r="A1142" s="0" t="s">
        <v>109</v>
      </c>
      <c r="B1142" s="0" t="s">
        <v>110</v>
      </c>
      <c r="C1142" s="0" t="s">
        <v>76</v>
      </c>
      <c r="D1142" s="0" t="n">
        <v>2025</v>
      </c>
      <c r="E1142" s="5" t="n">
        <v>0.411727446</v>
      </c>
      <c r="F1142" s="5" t="n">
        <v>0</v>
      </c>
      <c r="G1142" s="5" t="n">
        <v>0</v>
      </c>
      <c r="H1142" s="5" t="n">
        <v>0</v>
      </c>
      <c r="I1142" s="5" t="n">
        <v>0.411727446</v>
      </c>
      <c r="J1142" s="10" t="s">
        <v>4</v>
      </c>
    </row>
    <row r="1143" customFormat="false" ht="14.25" hidden="false" customHeight="false" outlineLevel="0" collapsed="false">
      <c r="A1143" s="0" t="s">
        <v>109</v>
      </c>
      <c r="B1143" s="0" t="s">
        <v>110</v>
      </c>
      <c r="C1143" s="0" t="s">
        <v>76</v>
      </c>
      <c r="D1143" s="0" t="n">
        <v>2026</v>
      </c>
      <c r="E1143" s="5" t="n">
        <v>1.0698230136</v>
      </c>
      <c r="F1143" s="5" t="n">
        <v>0</v>
      </c>
      <c r="G1143" s="5" t="n">
        <v>0</v>
      </c>
      <c r="H1143" s="5" t="n">
        <v>0</v>
      </c>
      <c r="I1143" s="5" t="n">
        <v>1.0698230136</v>
      </c>
      <c r="J1143" s="10" t="s">
        <v>4</v>
      </c>
    </row>
    <row r="1144" customFormat="false" ht="14.25" hidden="false" customHeight="false" outlineLevel="0" collapsed="false">
      <c r="A1144" s="0" t="s">
        <v>109</v>
      </c>
      <c r="B1144" s="0" t="s">
        <v>110</v>
      </c>
      <c r="C1144" s="0" t="s">
        <v>76</v>
      </c>
      <c r="D1144" s="0" t="n">
        <v>2027</v>
      </c>
      <c r="E1144" s="5" t="n">
        <v>1.608297444</v>
      </c>
      <c r="F1144" s="5" t="n">
        <v>0</v>
      </c>
      <c r="G1144" s="5" t="n">
        <v>0</v>
      </c>
      <c r="H1144" s="5" t="n">
        <v>0</v>
      </c>
      <c r="I1144" s="5" t="n">
        <v>1.608297444</v>
      </c>
      <c r="J1144" s="10" t="s">
        <v>4</v>
      </c>
    </row>
    <row r="1145" customFormat="false" ht="14.25" hidden="false" customHeight="false" outlineLevel="0" collapsed="false">
      <c r="A1145" s="0" t="s">
        <v>109</v>
      </c>
      <c r="B1145" s="0" t="s">
        <v>110</v>
      </c>
      <c r="C1145" s="0" t="s">
        <v>76</v>
      </c>
      <c r="D1145" s="0" t="n">
        <v>2028</v>
      </c>
      <c r="E1145" s="5" t="n">
        <v>1.744338882</v>
      </c>
      <c r="F1145" s="5" t="n">
        <v>0</v>
      </c>
      <c r="G1145" s="5" t="n">
        <v>0</v>
      </c>
      <c r="H1145" s="5" t="n">
        <v>0</v>
      </c>
      <c r="I1145" s="5" t="n">
        <v>1.744338882</v>
      </c>
      <c r="J1145" s="10" t="s">
        <v>4</v>
      </c>
    </row>
    <row r="1146" customFormat="false" ht="14.25" hidden="false" customHeight="false" outlineLevel="0" collapsed="false">
      <c r="A1146" s="0" t="s">
        <v>109</v>
      </c>
      <c r="B1146" s="0" t="s">
        <v>110</v>
      </c>
      <c r="C1146" s="0" t="s">
        <v>76</v>
      </c>
      <c r="D1146" s="0" t="n">
        <v>2029</v>
      </c>
      <c r="E1146" s="5" t="n">
        <v>1.7200482</v>
      </c>
      <c r="F1146" s="5" t="n">
        <v>0</v>
      </c>
      <c r="G1146" s="5" t="n">
        <v>0</v>
      </c>
      <c r="H1146" s="5" t="n">
        <v>0</v>
      </c>
      <c r="I1146" s="5" t="n">
        <v>1.7200482</v>
      </c>
      <c r="J1146" s="10" t="s">
        <v>4</v>
      </c>
    </row>
    <row r="1147" customFormat="false" ht="14.25" hidden="false" customHeight="false" outlineLevel="0" collapsed="false">
      <c r="A1147" s="0" t="s">
        <v>109</v>
      </c>
      <c r="B1147" s="0" t="s">
        <v>110</v>
      </c>
      <c r="C1147" s="0" t="s">
        <v>76</v>
      </c>
      <c r="D1147" s="0" t="n">
        <v>2030</v>
      </c>
      <c r="E1147" s="5" t="n">
        <v>1.260420678</v>
      </c>
      <c r="F1147" s="5" t="n">
        <v>0</v>
      </c>
      <c r="G1147" s="5" t="n">
        <v>0</v>
      </c>
      <c r="H1147" s="5" t="n">
        <v>0</v>
      </c>
      <c r="I1147" s="5" t="n">
        <v>1.260420678</v>
      </c>
      <c r="J1147" s="10" t="s">
        <v>4</v>
      </c>
    </row>
    <row r="1148" customFormat="false" ht="14.25" hidden="false" customHeight="false" outlineLevel="0" collapsed="false">
      <c r="A1148" s="0" t="s">
        <v>109</v>
      </c>
      <c r="B1148" s="0" t="s">
        <v>110</v>
      </c>
      <c r="C1148" s="0" t="s">
        <v>76</v>
      </c>
      <c r="D1148" s="0" t="n">
        <v>2031</v>
      </c>
      <c r="E1148" s="5" t="n">
        <v>1.22467464</v>
      </c>
      <c r="F1148" s="5" t="n">
        <v>0</v>
      </c>
      <c r="G1148" s="5" t="n">
        <v>0</v>
      </c>
      <c r="H1148" s="5" t="n">
        <v>0</v>
      </c>
      <c r="I1148" s="5" t="n">
        <v>1.22467464</v>
      </c>
      <c r="J1148" s="10" t="s">
        <v>4</v>
      </c>
    </row>
    <row r="1149" customFormat="false" ht="14.25" hidden="false" customHeight="false" outlineLevel="0" collapsed="false">
      <c r="A1149" s="0" t="s">
        <v>109</v>
      </c>
      <c r="B1149" s="0" t="s">
        <v>110</v>
      </c>
      <c r="C1149" s="0" t="s">
        <v>76</v>
      </c>
      <c r="D1149" s="0" t="n">
        <v>2032</v>
      </c>
      <c r="E1149" s="5" t="n">
        <v>1.212670041</v>
      </c>
      <c r="F1149" s="5" t="n">
        <v>0</v>
      </c>
      <c r="G1149" s="5" t="n">
        <v>0</v>
      </c>
      <c r="H1149" s="5" t="n">
        <v>0</v>
      </c>
      <c r="I1149" s="5" t="n">
        <v>1.212670041</v>
      </c>
      <c r="J1149" s="10" t="s">
        <v>4</v>
      </c>
    </row>
    <row r="1150" customFormat="false" ht="14.25" hidden="false" customHeight="false" outlineLevel="0" collapsed="false">
      <c r="A1150" s="0" t="s">
        <v>109</v>
      </c>
      <c r="B1150" s="0" t="s">
        <v>110</v>
      </c>
      <c r="C1150" s="0" t="s">
        <v>76</v>
      </c>
      <c r="D1150" s="0" t="n">
        <v>2033</v>
      </c>
      <c r="E1150" s="5" t="n">
        <v>1.228517952</v>
      </c>
      <c r="F1150" s="5" t="n">
        <v>0</v>
      </c>
      <c r="G1150" s="5" t="n">
        <v>0</v>
      </c>
      <c r="H1150" s="5" t="n">
        <v>0</v>
      </c>
      <c r="I1150" s="5" t="n">
        <v>1.228517952</v>
      </c>
      <c r="J1150" s="10" t="s">
        <v>4</v>
      </c>
    </row>
    <row r="1151" customFormat="false" ht="14.25" hidden="false" customHeight="false" outlineLevel="0" collapsed="false">
      <c r="A1151" s="0" t="s">
        <v>109</v>
      </c>
      <c r="B1151" s="0" t="s">
        <v>110</v>
      </c>
      <c r="C1151" s="0" t="s">
        <v>76</v>
      </c>
      <c r="D1151" s="0" t="n">
        <v>2034</v>
      </c>
      <c r="E1151" s="5" t="n">
        <v>1.2477608864</v>
      </c>
      <c r="F1151" s="5" t="n">
        <v>0</v>
      </c>
      <c r="G1151" s="5" t="n">
        <v>0</v>
      </c>
      <c r="H1151" s="5" t="n">
        <v>0</v>
      </c>
      <c r="I1151" s="5" t="n">
        <v>1.2477608864</v>
      </c>
      <c r="J1151" s="10" t="s">
        <v>4</v>
      </c>
    </row>
    <row r="1152" customFormat="false" ht="14.25" hidden="false" customHeight="false" outlineLevel="0" collapsed="false">
      <c r="A1152" s="0" t="s">
        <v>109</v>
      </c>
      <c r="B1152" s="0" t="s">
        <v>110</v>
      </c>
      <c r="C1152" s="0" t="s">
        <v>76</v>
      </c>
      <c r="D1152" s="0" t="n">
        <v>2035</v>
      </c>
      <c r="E1152" s="5" t="n">
        <v>1.268913564</v>
      </c>
      <c r="F1152" s="5" t="n">
        <v>0</v>
      </c>
      <c r="G1152" s="5" t="n">
        <v>0</v>
      </c>
      <c r="H1152" s="5" t="n">
        <v>0</v>
      </c>
      <c r="I1152" s="5" t="n">
        <v>1.268913564</v>
      </c>
      <c r="J1152" s="10" t="s">
        <v>4</v>
      </c>
    </row>
    <row r="1153" customFormat="false" ht="14.25" hidden="false" customHeight="false" outlineLevel="0" collapsed="false">
      <c r="A1153" s="0" t="s">
        <v>109</v>
      </c>
      <c r="B1153" s="0" t="s">
        <v>110</v>
      </c>
      <c r="C1153" s="0" t="s">
        <v>76</v>
      </c>
      <c r="D1153" s="0" t="n">
        <v>2036</v>
      </c>
      <c r="E1153" s="5" t="n">
        <v>1.2763671964</v>
      </c>
      <c r="F1153" s="5" t="n">
        <v>0</v>
      </c>
      <c r="G1153" s="5" t="n">
        <v>0</v>
      </c>
      <c r="H1153" s="5" t="n">
        <v>0</v>
      </c>
      <c r="I1153" s="5" t="n">
        <v>1.2763671964</v>
      </c>
      <c r="J1153" s="10" t="s">
        <v>4</v>
      </c>
    </row>
    <row r="1154" customFormat="false" ht="14.25" hidden="false" customHeight="false" outlineLevel="0" collapsed="false">
      <c r="A1154" s="0" t="s">
        <v>109</v>
      </c>
      <c r="B1154" s="0" t="s">
        <v>110</v>
      </c>
      <c r="C1154" s="0" t="s">
        <v>76</v>
      </c>
      <c r="D1154" s="0" t="n">
        <v>2037</v>
      </c>
      <c r="E1154" s="5" t="n">
        <v>1.2861557016</v>
      </c>
      <c r="F1154" s="5" t="n">
        <v>0</v>
      </c>
      <c r="G1154" s="5" t="n">
        <v>0</v>
      </c>
      <c r="H1154" s="5" t="n">
        <v>0</v>
      </c>
      <c r="I1154" s="5" t="n">
        <v>1.2861557016</v>
      </c>
      <c r="J1154" s="10" t="s">
        <v>4</v>
      </c>
    </row>
    <row r="1155" customFormat="false" ht="14.25" hidden="false" customHeight="false" outlineLevel="0" collapsed="false">
      <c r="A1155" s="0" t="s">
        <v>109</v>
      </c>
      <c r="B1155" s="0" t="s">
        <v>110</v>
      </c>
      <c r="C1155" s="0" t="s">
        <v>76</v>
      </c>
      <c r="D1155" s="0" t="n">
        <v>2038</v>
      </c>
      <c r="E1155" s="5" t="n">
        <v>1.2927562074</v>
      </c>
      <c r="F1155" s="5" t="n">
        <v>0</v>
      </c>
      <c r="G1155" s="5" t="n">
        <v>0</v>
      </c>
      <c r="H1155" s="5" t="n">
        <v>0</v>
      </c>
      <c r="I1155" s="5" t="n">
        <v>1.2927562074</v>
      </c>
      <c r="J1155" s="10" t="s">
        <v>4</v>
      </c>
    </row>
    <row r="1156" customFormat="false" ht="14.25" hidden="false" customHeight="false" outlineLevel="0" collapsed="false">
      <c r="A1156" s="0" t="s">
        <v>109</v>
      </c>
      <c r="B1156" s="0" t="s">
        <v>110</v>
      </c>
      <c r="C1156" s="0" t="s">
        <v>76</v>
      </c>
      <c r="D1156" s="0" t="n">
        <v>2039</v>
      </c>
      <c r="E1156" s="5" t="n">
        <v>1.3017813888</v>
      </c>
      <c r="F1156" s="5" t="n">
        <v>0</v>
      </c>
      <c r="G1156" s="5" t="n">
        <v>0</v>
      </c>
      <c r="H1156" s="5" t="n">
        <v>0</v>
      </c>
      <c r="I1156" s="5" t="n">
        <v>1.3017813888</v>
      </c>
      <c r="J1156" s="10" t="s">
        <v>4</v>
      </c>
    </row>
    <row r="1157" customFormat="false" ht="14.25" hidden="false" customHeight="false" outlineLevel="0" collapsed="false">
      <c r="A1157" s="0" t="s">
        <v>109</v>
      </c>
      <c r="B1157" s="0" t="s">
        <v>110</v>
      </c>
      <c r="C1157" s="0" t="s">
        <v>76</v>
      </c>
      <c r="D1157" s="0" t="n">
        <v>2040</v>
      </c>
      <c r="E1157" s="5" t="n">
        <v>1.307528768</v>
      </c>
      <c r="F1157" s="5" t="n">
        <v>0</v>
      </c>
      <c r="G1157" s="5" t="n">
        <v>0</v>
      </c>
      <c r="H1157" s="5" t="n">
        <v>0</v>
      </c>
      <c r="I1157" s="5" t="n">
        <v>1.307528768</v>
      </c>
      <c r="J1157" s="10" t="s">
        <v>4</v>
      </c>
    </row>
    <row r="1158" customFormat="false" ht="14.25" hidden="false" customHeight="false" outlineLevel="0" collapsed="false">
      <c r="A1158" s="0" t="s">
        <v>109</v>
      </c>
      <c r="B1158" s="0" t="s">
        <v>110</v>
      </c>
      <c r="C1158" s="0" t="s">
        <v>79</v>
      </c>
      <c r="D1158" s="0" t="n">
        <v>2024</v>
      </c>
      <c r="E1158" s="5" t="n">
        <v>0</v>
      </c>
      <c r="F1158" s="5" t="n">
        <v>0</v>
      </c>
      <c r="G1158" s="5" t="n">
        <v>0</v>
      </c>
      <c r="H1158" s="5" t="n">
        <v>0</v>
      </c>
      <c r="I1158" s="5" t="n">
        <v>0</v>
      </c>
      <c r="J1158" s="10" t="s">
        <v>4</v>
      </c>
    </row>
    <row r="1159" customFormat="false" ht="14.25" hidden="false" customHeight="false" outlineLevel="0" collapsed="false">
      <c r="A1159" s="0" t="s">
        <v>109</v>
      </c>
      <c r="B1159" s="0" t="s">
        <v>110</v>
      </c>
      <c r="C1159" s="0" t="s">
        <v>79</v>
      </c>
      <c r="D1159" s="0" t="n">
        <v>2025</v>
      </c>
      <c r="E1159" s="5" t="n">
        <v>264.917850786765</v>
      </c>
      <c r="F1159" s="5" t="n">
        <v>0</v>
      </c>
      <c r="G1159" s="5" t="n">
        <v>0</v>
      </c>
      <c r="H1159" s="5" t="n">
        <v>0</v>
      </c>
      <c r="I1159" s="5" t="n">
        <v>264.917850786765</v>
      </c>
      <c r="J1159" s="10" t="s">
        <v>4</v>
      </c>
    </row>
    <row r="1160" customFormat="false" ht="14.25" hidden="false" customHeight="false" outlineLevel="0" collapsed="false">
      <c r="A1160" s="0" t="s">
        <v>109</v>
      </c>
      <c r="B1160" s="0" t="s">
        <v>110</v>
      </c>
      <c r="C1160" s="0" t="s">
        <v>79</v>
      </c>
      <c r="D1160" s="0" t="n">
        <v>2026</v>
      </c>
      <c r="E1160" s="5" t="n">
        <v>283.838167325184</v>
      </c>
      <c r="F1160" s="5" t="n">
        <v>0</v>
      </c>
      <c r="G1160" s="5" t="n">
        <v>0</v>
      </c>
      <c r="H1160" s="5" t="n">
        <v>0</v>
      </c>
      <c r="I1160" s="5" t="n">
        <v>283.838167325184</v>
      </c>
      <c r="J1160" s="10" t="s">
        <v>4</v>
      </c>
    </row>
    <row r="1161" customFormat="false" ht="14.25" hidden="false" customHeight="false" outlineLevel="0" collapsed="false">
      <c r="A1161" s="0" t="s">
        <v>109</v>
      </c>
      <c r="B1161" s="0" t="s">
        <v>110</v>
      </c>
      <c r="C1161" s="0" t="s">
        <v>79</v>
      </c>
      <c r="D1161" s="0" t="n">
        <v>2027</v>
      </c>
      <c r="E1161" s="5" t="n">
        <v>288.150870326485</v>
      </c>
      <c r="F1161" s="5" t="n">
        <v>0</v>
      </c>
      <c r="G1161" s="5" t="n">
        <v>0</v>
      </c>
      <c r="H1161" s="5" t="n">
        <v>0</v>
      </c>
      <c r="I1161" s="5" t="n">
        <v>288.150870326485</v>
      </c>
      <c r="J1161" s="10" t="s">
        <v>4</v>
      </c>
    </row>
    <row r="1162" customFormat="false" ht="14.25" hidden="false" customHeight="false" outlineLevel="0" collapsed="false">
      <c r="A1162" s="0" t="s">
        <v>109</v>
      </c>
      <c r="B1162" s="0" t="s">
        <v>110</v>
      </c>
      <c r="C1162" s="0" t="s">
        <v>79</v>
      </c>
      <c r="D1162" s="0" t="n">
        <v>2028</v>
      </c>
      <c r="E1162" s="5" t="n">
        <v>292.078424574251</v>
      </c>
      <c r="F1162" s="5" t="n">
        <v>0</v>
      </c>
      <c r="G1162" s="5" t="n">
        <v>0</v>
      </c>
      <c r="H1162" s="5" t="n">
        <v>0</v>
      </c>
      <c r="I1162" s="5" t="n">
        <v>292.078424574251</v>
      </c>
      <c r="J1162" s="10" t="s">
        <v>4</v>
      </c>
    </row>
    <row r="1163" customFormat="false" ht="14.25" hidden="false" customHeight="false" outlineLevel="0" collapsed="false">
      <c r="A1163" s="0" t="s">
        <v>109</v>
      </c>
      <c r="B1163" s="0" t="s">
        <v>110</v>
      </c>
      <c r="C1163" s="0" t="s">
        <v>79</v>
      </c>
      <c r="D1163" s="0" t="n">
        <v>2029</v>
      </c>
      <c r="E1163" s="5" t="n">
        <v>301.489965511191</v>
      </c>
      <c r="F1163" s="5" t="n">
        <v>0</v>
      </c>
      <c r="G1163" s="5" t="n">
        <v>0</v>
      </c>
      <c r="H1163" s="5" t="n">
        <v>0</v>
      </c>
      <c r="I1163" s="5" t="n">
        <v>301.489965511191</v>
      </c>
      <c r="J1163" s="10" t="s">
        <v>4</v>
      </c>
    </row>
    <row r="1164" customFormat="false" ht="14.25" hidden="false" customHeight="false" outlineLevel="0" collapsed="false">
      <c r="A1164" s="0" t="s">
        <v>109</v>
      </c>
      <c r="B1164" s="0" t="s">
        <v>110</v>
      </c>
      <c r="C1164" s="0" t="s">
        <v>79</v>
      </c>
      <c r="D1164" s="0" t="n">
        <v>2030</v>
      </c>
      <c r="E1164" s="5" t="n">
        <v>308.634888560426</v>
      </c>
      <c r="F1164" s="5" t="n">
        <v>0</v>
      </c>
      <c r="G1164" s="5" t="n">
        <v>0</v>
      </c>
      <c r="H1164" s="5" t="n">
        <v>0</v>
      </c>
      <c r="I1164" s="5" t="n">
        <v>308.634888560426</v>
      </c>
      <c r="J1164" s="10" t="s">
        <v>4</v>
      </c>
    </row>
    <row r="1165" customFormat="false" ht="14.25" hidden="false" customHeight="false" outlineLevel="0" collapsed="false">
      <c r="A1165" s="0" t="s">
        <v>109</v>
      </c>
      <c r="B1165" s="0" t="s">
        <v>110</v>
      </c>
      <c r="C1165" s="0" t="s">
        <v>79</v>
      </c>
      <c r="D1165" s="0" t="n">
        <v>2031</v>
      </c>
      <c r="E1165" s="5" t="n">
        <v>316.821745442134</v>
      </c>
      <c r="F1165" s="5" t="n">
        <v>0</v>
      </c>
      <c r="G1165" s="5" t="n">
        <v>0</v>
      </c>
      <c r="H1165" s="5" t="n">
        <v>0</v>
      </c>
      <c r="I1165" s="5" t="n">
        <v>316.821745442134</v>
      </c>
      <c r="J1165" s="10" t="s">
        <v>4</v>
      </c>
    </row>
    <row r="1166" customFormat="false" ht="14.25" hidden="false" customHeight="false" outlineLevel="0" collapsed="false">
      <c r="A1166" s="0" t="s">
        <v>109</v>
      </c>
      <c r="B1166" s="0" t="s">
        <v>110</v>
      </c>
      <c r="C1166" s="0" t="s">
        <v>79</v>
      </c>
      <c r="D1166" s="0" t="n">
        <v>2032</v>
      </c>
      <c r="E1166" s="5" t="n">
        <v>327.008695598744</v>
      </c>
      <c r="F1166" s="5" t="n">
        <v>0</v>
      </c>
      <c r="G1166" s="5" t="n">
        <v>0</v>
      </c>
      <c r="H1166" s="5" t="n">
        <v>0</v>
      </c>
      <c r="I1166" s="5" t="n">
        <v>327.008695598744</v>
      </c>
      <c r="J1166" s="10" t="s">
        <v>4</v>
      </c>
    </row>
    <row r="1167" customFormat="false" ht="14.25" hidden="false" customHeight="false" outlineLevel="0" collapsed="false">
      <c r="A1167" s="0" t="s">
        <v>109</v>
      </c>
      <c r="B1167" s="0" t="s">
        <v>110</v>
      </c>
      <c r="C1167" s="0" t="s">
        <v>79</v>
      </c>
      <c r="D1167" s="0" t="n">
        <v>2033</v>
      </c>
      <c r="E1167" s="5" t="n">
        <v>338.725778501401</v>
      </c>
      <c r="F1167" s="5" t="n">
        <v>0</v>
      </c>
      <c r="G1167" s="5" t="n">
        <v>0</v>
      </c>
      <c r="H1167" s="5" t="n">
        <v>0</v>
      </c>
      <c r="I1167" s="5" t="n">
        <v>338.725778501401</v>
      </c>
      <c r="J1167" s="10" t="s">
        <v>4</v>
      </c>
    </row>
    <row r="1168" customFormat="false" ht="14.25" hidden="false" customHeight="false" outlineLevel="0" collapsed="false">
      <c r="A1168" s="0" t="s">
        <v>109</v>
      </c>
      <c r="B1168" s="0" t="s">
        <v>110</v>
      </c>
      <c r="C1168" s="0" t="s">
        <v>79</v>
      </c>
      <c r="D1168" s="0" t="n">
        <v>2034</v>
      </c>
      <c r="E1168" s="5" t="n">
        <v>350.493949313863</v>
      </c>
      <c r="F1168" s="5" t="n">
        <v>0</v>
      </c>
      <c r="G1168" s="5" t="n">
        <v>0</v>
      </c>
      <c r="H1168" s="5" t="n">
        <v>0</v>
      </c>
      <c r="I1168" s="5" t="n">
        <v>350.493949313863</v>
      </c>
      <c r="J1168" s="10" t="s">
        <v>4</v>
      </c>
    </row>
    <row r="1169" customFormat="false" ht="14.25" hidden="false" customHeight="false" outlineLevel="0" collapsed="false">
      <c r="A1169" s="0" t="s">
        <v>109</v>
      </c>
      <c r="B1169" s="0" t="s">
        <v>110</v>
      </c>
      <c r="C1169" s="0" t="s">
        <v>79</v>
      </c>
      <c r="D1169" s="0" t="n">
        <v>2035</v>
      </c>
      <c r="E1169" s="5" t="n">
        <v>364.635411713358</v>
      </c>
      <c r="F1169" s="5" t="n">
        <v>0</v>
      </c>
      <c r="G1169" s="5" t="n">
        <v>0</v>
      </c>
      <c r="H1169" s="5" t="n">
        <v>0</v>
      </c>
      <c r="I1169" s="5" t="n">
        <v>364.635411713358</v>
      </c>
      <c r="J1169" s="10" t="s">
        <v>4</v>
      </c>
    </row>
    <row r="1170" customFormat="false" ht="14.25" hidden="false" customHeight="false" outlineLevel="0" collapsed="false">
      <c r="A1170" s="0" t="s">
        <v>109</v>
      </c>
      <c r="B1170" s="0" t="s">
        <v>110</v>
      </c>
      <c r="C1170" s="0" t="s">
        <v>79</v>
      </c>
      <c r="D1170" s="0" t="n">
        <v>2036</v>
      </c>
      <c r="E1170" s="5" t="n">
        <v>372.547558352497</v>
      </c>
      <c r="F1170" s="5" t="n">
        <v>0</v>
      </c>
      <c r="G1170" s="5" t="n">
        <v>0</v>
      </c>
      <c r="H1170" s="5" t="n">
        <v>0</v>
      </c>
      <c r="I1170" s="5" t="n">
        <v>372.547558352497</v>
      </c>
      <c r="J1170" s="10" t="s">
        <v>4</v>
      </c>
    </row>
    <row r="1171" customFormat="false" ht="14.25" hidden="false" customHeight="false" outlineLevel="0" collapsed="false">
      <c r="A1171" s="0" t="s">
        <v>109</v>
      </c>
      <c r="B1171" s="0" t="s">
        <v>110</v>
      </c>
      <c r="C1171" s="0" t="s">
        <v>79</v>
      </c>
      <c r="D1171" s="0" t="n">
        <v>2037</v>
      </c>
      <c r="E1171" s="5" t="n">
        <v>381.896966166444</v>
      </c>
      <c r="F1171" s="5" t="n">
        <v>0</v>
      </c>
      <c r="G1171" s="5" t="n">
        <v>0</v>
      </c>
      <c r="H1171" s="5" t="n">
        <v>0</v>
      </c>
      <c r="I1171" s="5" t="n">
        <v>381.896966166444</v>
      </c>
      <c r="J1171" s="10" t="s">
        <v>4</v>
      </c>
    </row>
    <row r="1172" customFormat="false" ht="14.25" hidden="false" customHeight="false" outlineLevel="0" collapsed="false">
      <c r="A1172" s="0" t="s">
        <v>109</v>
      </c>
      <c r="B1172" s="0" t="s">
        <v>110</v>
      </c>
      <c r="C1172" s="0" t="s">
        <v>79</v>
      </c>
      <c r="D1172" s="0" t="n">
        <v>2038</v>
      </c>
      <c r="E1172" s="5" t="n">
        <v>391.008656704973</v>
      </c>
      <c r="F1172" s="5" t="n">
        <v>0</v>
      </c>
      <c r="G1172" s="5" t="n">
        <v>0</v>
      </c>
      <c r="H1172" s="5" t="n">
        <v>0</v>
      </c>
      <c r="I1172" s="5" t="n">
        <v>391.008656704973</v>
      </c>
      <c r="J1172" s="10" t="s">
        <v>4</v>
      </c>
    </row>
    <row r="1173" customFormat="false" ht="14.25" hidden="false" customHeight="false" outlineLevel="0" collapsed="false">
      <c r="A1173" s="0" t="s">
        <v>109</v>
      </c>
      <c r="B1173" s="0" t="s">
        <v>110</v>
      </c>
      <c r="C1173" s="0" t="s">
        <v>79</v>
      </c>
      <c r="D1173" s="0" t="n">
        <v>2039</v>
      </c>
      <c r="E1173" s="5" t="n">
        <v>400.218884315002</v>
      </c>
      <c r="F1173" s="5" t="n">
        <v>0</v>
      </c>
      <c r="G1173" s="5" t="n">
        <v>0</v>
      </c>
      <c r="H1173" s="5" t="n">
        <v>0</v>
      </c>
      <c r="I1173" s="5" t="n">
        <v>400.218884315002</v>
      </c>
      <c r="J1173" s="10" t="s">
        <v>4</v>
      </c>
    </row>
    <row r="1174" customFormat="false" ht="14.25" hidden="false" customHeight="false" outlineLevel="0" collapsed="false">
      <c r="A1174" s="0" t="s">
        <v>109</v>
      </c>
      <c r="B1174" s="0" t="s">
        <v>110</v>
      </c>
      <c r="C1174" s="0" t="s">
        <v>79</v>
      </c>
      <c r="D1174" s="0" t="n">
        <v>2040</v>
      </c>
      <c r="E1174" s="5" t="n">
        <v>408.533613297792</v>
      </c>
      <c r="F1174" s="5" t="n">
        <v>0</v>
      </c>
      <c r="G1174" s="5" t="n">
        <v>0</v>
      </c>
      <c r="H1174" s="5" t="n">
        <v>0</v>
      </c>
      <c r="I1174" s="5" t="n">
        <v>408.533613297792</v>
      </c>
      <c r="J1174" s="10" t="s">
        <v>4</v>
      </c>
    </row>
    <row r="1175" customFormat="false" ht="14.25" hidden="false" customHeight="false" outlineLevel="0" collapsed="false">
      <c r="A1175" s="0" t="s">
        <v>109</v>
      </c>
      <c r="B1175" s="0" t="s">
        <v>110</v>
      </c>
      <c r="C1175" s="0" t="s">
        <v>84</v>
      </c>
      <c r="D1175" s="0" t="n">
        <v>2024</v>
      </c>
      <c r="E1175" s="5" t="n">
        <v>0.700664458038751</v>
      </c>
      <c r="F1175" s="5" t="n">
        <v>0</v>
      </c>
      <c r="G1175" s="5" t="n">
        <v>0</v>
      </c>
      <c r="H1175" s="5" t="n">
        <v>0</v>
      </c>
      <c r="I1175" s="5" t="n">
        <v>0.700664458038751</v>
      </c>
      <c r="J1175" s="10" t="s">
        <v>4</v>
      </c>
    </row>
    <row r="1176" customFormat="false" ht="14.25" hidden="false" customHeight="false" outlineLevel="0" collapsed="false">
      <c r="A1176" s="0" t="s">
        <v>109</v>
      </c>
      <c r="B1176" s="0" t="s">
        <v>110</v>
      </c>
      <c r="C1176" s="0" t="s">
        <v>84</v>
      </c>
      <c r="D1176" s="0" t="n">
        <v>2025</v>
      </c>
      <c r="E1176" s="5" t="n">
        <v>3.13403796084388</v>
      </c>
      <c r="F1176" s="5" t="n">
        <v>0</v>
      </c>
      <c r="G1176" s="5" t="n">
        <v>0</v>
      </c>
      <c r="H1176" s="5" t="n">
        <v>0</v>
      </c>
      <c r="I1176" s="5" t="n">
        <v>3.13403796084388</v>
      </c>
      <c r="J1176" s="10" t="s">
        <v>4</v>
      </c>
    </row>
    <row r="1177" customFormat="false" ht="14.25" hidden="false" customHeight="false" outlineLevel="0" collapsed="false">
      <c r="A1177" s="0" t="s">
        <v>109</v>
      </c>
      <c r="B1177" s="0" t="s">
        <v>110</v>
      </c>
      <c r="C1177" s="0" t="s">
        <v>84</v>
      </c>
      <c r="D1177" s="0" t="n">
        <v>2026</v>
      </c>
      <c r="E1177" s="5" t="n">
        <v>3.2003689693547</v>
      </c>
      <c r="F1177" s="5" t="n">
        <v>0</v>
      </c>
      <c r="G1177" s="5" t="n">
        <v>0</v>
      </c>
      <c r="H1177" s="5" t="n">
        <v>0</v>
      </c>
      <c r="I1177" s="5" t="n">
        <v>3.2003689693547</v>
      </c>
      <c r="J1177" s="10" t="s">
        <v>4</v>
      </c>
    </row>
    <row r="1178" customFormat="false" ht="14.25" hidden="false" customHeight="false" outlineLevel="0" collapsed="false">
      <c r="A1178" s="0" t="s">
        <v>109</v>
      </c>
      <c r="B1178" s="0" t="s">
        <v>110</v>
      </c>
      <c r="C1178" s="0" t="s">
        <v>84</v>
      </c>
      <c r="D1178" s="0" t="n">
        <v>2027</v>
      </c>
      <c r="E1178" s="5" t="n">
        <v>5.10425043952043</v>
      </c>
      <c r="F1178" s="5" t="n">
        <v>0</v>
      </c>
      <c r="G1178" s="5" t="n">
        <v>0</v>
      </c>
      <c r="H1178" s="5" t="n">
        <v>0</v>
      </c>
      <c r="I1178" s="5" t="n">
        <v>5.10425043952043</v>
      </c>
      <c r="J1178" s="10" t="s">
        <v>4</v>
      </c>
    </row>
    <row r="1179" customFormat="false" ht="14.25" hidden="false" customHeight="false" outlineLevel="0" collapsed="false">
      <c r="A1179" s="0" t="s">
        <v>109</v>
      </c>
      <c r="B1179" s="0" t="s">
        <v>110</v>
      </c>
      <c r="C1179" s="0" t="s">
        <v>84</v>
      </c>
      <c r="D1179" s="0" t="n">
        <v>2028</v>
      </c>
      <c r="E1179" s="5" t="n">
        <v>5.47334542047495</v>
      </c>
      <c r="F1179" s="5" t="n">
        <v>0</v>
      </c>
      <c r="G1179" s="5" t="n">
        <v>0</v>
      </c>
      <c r="H1179" s="5" t="n">
        <v>0</v>
      </c>
      <c r="I1179" s="5" t="n">
        <v>5.47334542047495</v>
      </c>
      <c r="J1179" s="10" t="s">
        <v>4</v>
      </c>
    </row>
    <row r="1180" customFormat="false" ht="14.25" hidden="false" customHeight="false" outlineLevel="0" collapsed="false">
      <c r="A1180" s="0" t="s">
        <v>109</v>
      </c>
      <c r="B1180" s="0" t="s">
        <v>110</v>
      </c>
      <c r="C1180" s="0" t="s">
        <v>84</v>
      </c>
      <c r="D1180" s="0" t="n">
        <v>2029</v>
      </c>
      <c r="E1180" s="5" t="n">
        <v>9.29790599787283</v>
      </c>
      <c r="F1180" s="5" t="n">
        <v>0</v>
      </c>
      <c r="G1180" s="5" t="n">
        <v>0</v>
      </c>
      <c r="H1180" s="5" t="n">
        <v>0</v>
      </c>
      <c r="I1180" s="5" t="n">
        <v>9.29790599787283</v>
      </c>
      <c r="J1180" s="10" t="s">
        <v>4</v>
      </c>
    </row>
    <row r="1181" customFormat="false" ht="14.25" hidden="false" customHeight="false" outlineLevel="0" collapsed="false">
      <c r="A1181" s="0" t="s">
        <v>109</v>
      </c>
      <c r="B1181" s="0" t="s">
        <v>110</v>
      </c>
      <c r="C1181" s="0" t="s">
        <v>84</v>
      </c>
      <c r="D1181" s="0" t="n">
        <v>2030</v>
      </c>
      <c r="E1181" s="5" t="n">
        <v>11.2769002074793</v>
      </c>
      <c r="F1181" s="5" t="n">
        <v>0</v>
      </c>
      <c r="G1181" s="5" t="n">
        <v>0</v>
      </c>
      <c r="H1181" s="5" t="n">
        <v>0</v>
      </c>
      <c r="I1181" s="5" t="n">
        <v>11.2769002074793</v>
      </c>
      <c r="J1181" s="10" t="s">
        <v>4</v>
      </c>
    </row>
    <row r="1182" customFormat="false" ht="14.25" hidden="false" customHeight="false" outlineLevel="0" collapsed="false">
      <c r="A1182" s="0" t="s">
        <v>109</v>
      </c>
      <c r="B1182" s="0" t="s">
        <v>110</v>
      </c>
      <c r="C1182" s="0" t="s">
        <v>84</v>
      </c>
      <c r="D1182" s="0" t="n">
        <v>2031</v>
      </c>
      <c r="E1182" s="5" t="n">
        <v>14.2921742753556</v>
      </c>
      <c r="F1182" s="5" t="n">
        <v>0</v>
      </c>
      <c r="G1182" s="5" t="n">
        <v>0</v>
      </c>
      <c r="H1182" s="5" t="n">
        <v>0</v>
      </c>
      <c r="I1182" s="5" t="n">
        <v>14.2921742753556</v>
      </c>
      <c r="J1182" s="10" t="s">
        <v>4</v>
      </c>
    </row>
    <row r="1183" customFormat="false" ht="14.25" hidden="false" customHeight="false" outlineLevel="0" collapsed="false">
      <c r="A1183" s="0" t="s">
        <v>109</v>
      </c>
      <c r="B1183" s="0" t="s">
        <v>110</v>
      </c>
      <c r="C1183" s="0" t="s">
        <v>84</v>
      </c>
      <c r="D1183" s="0" t="n">
        <v>2032</v>
      </c>
      <c r="E1183" s="5" t="n">
        <v>16.7760992335526</v>
      </c>
      <c r="F1183" s="5" t="n">
        <v>0</v>
      </c>
      <c r="G1183" s="5" t="n">
        <v>0</v>
      </c>
      <c r="H1183" s="5" t="n">
        <v>0</v>
      </c>
      <c r="I1183" s="5" t="n">
        <v>16.7760992335526</v>
      </c>
      <c r="J1183" s="10" t="s">
        <v>4</v>
      </c>
    </row>
    <row r="1184" customFormat="false" ht="14.25" hidden="false" customHeight="false" outlineLevel="0" collapsed="false">
      <c r="A1184" s="0" t="s">
        <v>109</v>
      </c>
      <c r="B1184" s="0" t="s">
        <v>110</v>
      </c>
      <c r="C1184" s="0" t="s">
        <v>84</v>
      </c>
      <c r="D1184" s="0" t="n">
        <v>2033</v>
      </c>
      <c r="E1184" s="5" t="n">
        <v>22.3908029097203</v>
      </c>
      <c r="F1184" s="5" t="n">
        <v>0</v>
      </c>
      <c r="G1184" s="5" t="n">
        <v>0</v>
      </c>
      <c r="H1184" s="5" t="n">
        <v>0</v>
      </c>
      <c r="I1184" s="5" t="n">
        <v>22.3908029097203</v>
      </c>
      <c r="J1184" s="10" t="s">
        <v>4</v>
      </c>
    </row>
    <row r="1185" customFormat="false" ht="14.25" hidden="false" customHeight="false" outlineLevel="0" collapsed="false">
      <c r="A1185" s="0" t="s">
        <v>109</v>
      </c>
      <c r="B1185" s="0" t="s">
        <v>110</v>
      </c>
      <c r="C1185" s="0" t="s">
        <v>84</v>
      </c>
      <c r="D1185" s="0" t="n">
        <v>2034</v>
      </c>
      <c r="E1185" s="5" t="n">
        <v>24.9411350945408</v>
      </c>
      <c r="F1185" s="5" t="n">
        <v>0</v>
      </c>
      <c r="G1185" s="5" t="n">
        <v>0</v>
      </c>
      <c r="H1185" s="5" t="n">
        <v>0</v>
      </c>
      <c r="I1185" s="5" t="n">
        <v>24.9411350945408</v>
      </c>
      <c r="J1185" s="10" t="s">
        <v>4</v>
      </c>
    </row>
    <row r="1186" customFormat="false" ht="14.25" hidden="false" customHeight="false" outlineLevel="0" collapsed="false">
      <c r="A1186" s="0" t="s">
        <v>109</v>
      </c>
      <c r="B1186" s="0" t="s">
        <v>110</v>
      </c>
      <c r="C1186" s="0" t="s">
        <v>84</v>
      </c>
      <c r="D1186" s="0" t="n">
        <v>2035</v>
      </c>
      <c r="E1186" s="5" t="n">
        <v>30.276084957217</v>
      </c>
      <c r="F1186" s="5" t="n">
        <v>0</v>
      </c>
      <c r="G1186" s="5" t="n">
        <v>0</v>
      </c>
      <c r="H1186" s="5" t="n">
        <v>0</v>
      </c>
      <c r="I1186" s="5" t="n">
        <v>30.276084957217</v>
      </c>
      <c r="J1186" s="10" t="s">
        <v>4</v>
      </c>
    </row>
    <row r="1187" customFormat="false" ht="14.25" hidden="false" customHeight="false" outlineLevel="0" collapsed="false">
      <c r="A1187" s="0" t="s">
        <v>109</v>
      </c>
      <c r="B1187" s="0" t="s">
        <v>110</v>
      </c>
      <c r="C1187" s="0" t="s">
        <v>84</v>
      </c>
      <c r="D1187" s="0" t="n">
        <v>2036</v>
      </c>
      <c r="E1187" s="5" t="n">
        <v>35.9163303122905</v>
      </c>
      <c r="F1187" s="5" t="n">
        <v>0</v>
      </c>
      <c r="G1187" s="5" t="n">
        <v>0</v>
      </c>
      <c r="H1187" s="5" t="n">
        <v>0</v>
      </c>
      <c r="I1187" s="5" t="n">
        <v>35.9163303122905</v>
      </c>
      <c r="J1187" s="10" t="s">
        <v>4</v>
      </c>
    </row>
    <row r="1188" customFormat="false" ht="14.25" hidden="false" customHeight="false" outlineLevel="0" collapsed="false">
      <c r="A1188" s="0" t="s">
        <v>109</v>
      </c>
      <c r="B1188" s="0" t="s">
        <v>110</v>
      </c>
      <c r="C1188" s="0" t="s">
        <v>84</v>
      </c>
      <c r="D1188" s="0" t="n">
        <v>2037</v>
      </c>
      <c r="E1188" s="5" t="n">
        <v>41.6156064364834</v>
      </c>
      <c r="F1188" s="5" t="n">
        <v>0</v>
      </c>
      <c r="G1188" s="5" t="n">
        <v>0</v>
      </c>
      <c r="H1188" s="5" t="n">
        <v>0</v>
      </c>
      <c r="I1188" s="5" t="n">
        <v>41.6156064364834</v>
      </c>
      <c r="J1188" s="10" t="s">
        <v>4</v>
      </c>
    </row>
    <row r="1189" customFormat="false" ht="14.25" hidden="false" customHeight="false" outlineLevel="0" collapsed="false">
      <c r="A1189" s="0" t="s">
        <v>109</v>
      </c>
      <c r="B1189" s="0" t="s">
        <v>110</v>
      </c>
      <c r="C1189" s="0" t="s">
        <v>84</v>
      </c>
      <c r="D1189" s="0" t="n">
        <v>2038</v>
      </c>
      <c r="E1189" s="5" t="n">
        <v>47.9031473446857</v>
      </c>
      <c r="F1189" s="5" t="n">
        <v>0</v>
      </c>
      <c r="G1189" s="5" t="n">
        <v>0</v>
      </c>
      <c r="H1189" s="5" t="n">
        <v>0</v>
      </c>
      <c r="I1189" s="5" t="n">
        <v>47.9031473446857</v>
      </c>
      <c r="J1189" s="10" t="s">
        <v>4</v>
      </c>
    </row>
    <row r="1190" customFormat="false" ht="14.25" hidden="false" customHeight="false" outlineLevel="0" collapsed="false">
      <c r="A1190" s="0" t="s">
        <v>109</v>
      </c>
      <c r="B1190" s="0" t="s">
        <v>110</v>
      </c>
      <c r="C1190" s="0" t="s">
        <v>84</v>
      </c>
      <c r="D1190" s="0" t="n">
        <v>2039</v>
      </c>
      <c r="E1190" s="5" t="n">
        <v>54.7738544465441</v>
      </c>
      <c r="F1190" s="5" t="n">
        <v>0</v>
      </c>
      <c r="G1190" s="5" t="n">
        <v>0</v>
      </c>
      <c r="H1190" s="5" t="n">
        <v>0</v>
      </c>
      <c r="I1190" s="5" t="n">
        <v>54.7738544465441</v>
      </c>
      <c r="J1190" s="10" t="s">
        <v>4</v>
      </c>
    </row>
    <row r="1191" customFormat="false" ht="14.25" hidden="false" customHeight="false" outlineLevel="0" collapsed="false">
      <c r="A1191" s="0" t="s">
        <v>109</v>
      </c>
      <c r="B1191" s="0" t="s">
        <v>110</v>
      </c>
      <c r="C1191" s="0" t="s">
        <v>84</v>
      </c>
      <c r="D1191" s="0" t="n">
        <v>2040</v>
      </c>
      <c r="E1191" s="5" t="n">
        <v>62.3117029035681</v>
      </c>
      <c r="F1191" s="5" t="n">
        <v>0</v>
      </c>
      <c r="G1191" s="5" t="n">
        <v>0</v>
      </c>
      <c r="H1191" s="5" t="n">
        <v>0</v>
      </c>
      <c r="I1191" s="5" t="n">
        <v>62.3117029035681</v>
      </c>
      <c r="J1191" s="10" t="s">
        <v>4</v>
      </c>
    </row>
    <row r="1192" customFormat="false" ht="14.25" hidden="false" customHeight="false" outlineLevel="0" collapsed="false">
      <c r="A1192" s="0" t="s">
        <v>111</v>
      </c>
      <c r="B1192" s="0" t="s">
        <v>112</v>
      </c>
      <c r="C1192" s="0" t="s">
        <v>65</v>
      </c>
      <c r="D1192" s="0" t="n">
        <v>2024</v>
      </c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0</v>
      </c>
      <c r="J1192" s="10" t="s">
        <v>4</v>
      </c>
    </row>
    <row r="1193" customFormat="false" ht="14.25" hidden="false" customHeight="false" outlineLevel="0" collapsed="false">
      <c r="A1193" s="0" t="s">
        <v>111</v>
      </c>
      <c r="B1193" s="0" t="s">
        <v>112</v>
      </c>
      <c r="C1193" s="0" t="s">
        <v>65</v>
      </c>
      <c r="D1193" s="0" t="n">
        <v>2025</v>
      </c>
      <c r="E1193" s="5" t="n">
        <v>107.752017194655</v>
      </c>
      <c r="F1193" s="5" t="n">
        <v>0</v>
      </c>
      <c r="G1193" s="5" t="n">
        <v>0</v>
      </c>
      <c r="H1193" s="5" t="n">
        <v>0</v>
      </c>
      <c r="I1193" s="5" t="n">
        <v>107.752017194655</v>
      </c>
      <c r="J1193" s="10" t="s">
        <v>4</v>
      </c>
    </row>
    <row r="1194" customFormat="false" ht="14.25" hidden="false" customHeight="false" outlineLevel="0" collapsed="false">
      <c r="A1194" s="0" t="s">
        <v>111</v>
      </c>
      <c r="B1194" s="0" t="s">
        <v>112</v>
      </c>
      <c r="C1194" s="0" t="s">
        <v>65</v>
      </c>
      <c r="D1194" s="0" t="n">
        <v>2026</v>
      </c>
      <c r="E1194" s="5" t="n">
        <v>105.482486792182</v>
      </c>
      <c r="F1194" s="5" t="n">
        <v>0</v>
      </c>
      <c r="G1194" s="5" t="n">
        <v>0</v>
      </c>
      <c r="H1194" s="5" t="n">
        <v>0</v>
      </c>
      <c r="I1194" s="5" t="n">
        <v>105.482486792182</v>
      </c>
      <c r="J1194" s="10" t="s">
        <v>4</v>
      </c>
    </row>
    <row r="1195" customFormat="false" ht="14.25" hidden="false" customHeight="false" outlineLevel="0" collapsed="false">
      <c r="A1195" s="0" t="s">
        <v>111</v>
      </c>
      <c r="B1195" s="0" t="s">
        <v>112</v>
      </c>
      <c r="C1195" s="0" t="s">
        <v>65</v>
      </c>
      <c r="D1195" s="0" t="n">
        <v>2027</v>
      </c>
      <c r="E1195" s="5" t="n">
        <v>103.572439404046</v>
      </c>
      <c r="F1195" s="5" t="n">
        <v>0</v>
      </c>
      <c r="G1195" s="5" t="n">
        <v>0</v>
      </c>
      <c r="H1195" s="5" t="n">
        <v>0</v>
      </c>
      <c r="I1195" s="5" t="n">
        <v>103.572439404046</v>
      </c>
      <c r="J1195" s="10" t="s">
        <v>4</v>
      </c>
    </row>
    <row r="1196" customFormat="false" ht="14.25" hidden="false" customHeight="false" outlineLevel="0" collapsed="false">
      <c r="A1196" s="0" t="s">
        <v>111</v>
      </c>
      <c r="B1196" s="0" t="s">
        <v>112</v>
      </c>
      <c r="C1196" s="0" t="s">
        <v>65</v>
      </c>
      <c r="D1196" s="0" t="n">
        <v>2028</v>
      </c>
      <c r="E1196" s="5" t="n">
        <v>103.497347230747</v>
      </c>
      <c r="F1196" s="5" t="n">
        <v>0</v>
      </c>
      <c r="G1196" s="5" t="n">
        <v>0</v>
      </c>
      <c r="H1196" s="5" t="n">
        <v>0</v>
      </c>
      <c r="I1196" s="5" t="n">
        <v>103.497347230747</v>
      </c>
      <c r="J1196" s="10" t="s">
        <v>4</v>
      </c>
    </row>
    <row r="1197" customFormat="false" ht="14.25" hidden="false" customHeight="false" outlineLevel="0" collapsed="false">
      <c r="A1197" s="0" t="s">
        <v>111</v>
      </c>
      <c r="B1197" s="0" t="s">
        <v>112</v>
      </c>
      <c r="C1197" s="0" t="s">
        <v>65</v>
      </c>
      <c r="D1197" s="0" t="n">
        <v>2029</v>
      </c>
      <c r="E1197" s="5" t="n">
        <v>102.711569901334</v>
      </c>
      <c r="F1197" s="5" t="n">
        <v>0</v>
      </c>
      <c r="G1197" s="5" t="n">
        <v>0</v>
      </c>
      <c r="H1197" s="5" t="n">
        <v>0</v>
      </c>
      <c r="I1197" s="5" t="n">
        <v>102.711569901334</v>
      </c>
      <c r="J1197" s="10" t="s">
        <v>4</v>
      </c>
    </row>
    <row r="1198" customFormat="false" ht="14.25" hidden="false" customHeight="false" outlineLevel="0" collapsed="false">
      <c r="A1198" s="0" t="s">
        <v>111</v>
      </c>
      <c r="B1198" s="0" t="s">
        <v>112</v>
      </c>
      <c r="C1198" s="0" t="s">
        <v>65</v>
      </c>
      <c r="D1198" s="0" t="n">
        <v>2030</v>
      </c>
      <c r="E1198" s="5" t="n">
        <v>101.987610141179</v>
      </c>
      <c r="F1198" s="5" t="n">
        <v>0</v>
      </c>
      <c r="G1198" s="5" t="n">
        <v>0</v>
      </c>
      <c r="H1198" s="5" t="n">
        <v>0</v>
      </c>
      <c r="I1198" s="5" t="n">
        <v>101.987610141179</v>
      </c>
      <c r="J1198" s="10" t="s">
        <v>4</v>
      </c>
    </row>
    <row r="1199" customFormat="false" ht="14.25" hidden="false" customHeight="false" outlineLevel="0" collapsed="false">
      <c r="A1199" s="0" t="s">
        <v>111</v>
      </c>
      <c r="B1199" s="0" t="s">
        <v>112</v>
      </c>
      <c r="C1199" s="0" t="s">
        <v>65</v>
      </c>
      <c r="D1199" s="0" t="n">
        <v>2031</v>
      </c>
      <c r="E1199" s="5" t="n">
        <v>102.738010338811</v>
      </c>
      <c r="F1199" s="5" t="n">
        <v>0</v>
      </c>
      <c r="G1199" s="5" t="n">
        <v>0</v>
      </c>
      <c r="H1199" s="5" t="n">
        <v>0</v>
      </c>
      <c r="I1199" s="5" t="n">
        <v>102.738010338811</v>
      </c>
      <c r="J1199" s="10" t="s">
        <v>4</v>
      </c>
    </row>
    <row r="1200" customFormat="false" ht="14.25" hidden="false" customHeight="false" outlineLevel="0" collapsed="false">
      <c r="A1200" s="0" t="s">
        <v>111</v>
      </c>
      <c r="B1200" s="0" t="s">
        <v>112</v>
      </c>
      <c r="C1200" s="0" t="s">
        <v>65</v>
      </c>
      <c r="D1200" s="0" t="n">
        <v>2032</v>
      </c>
      <c r="E1200" s="5" t="n">
        <v>103.995065426368</v>
      </c>
      <c r="F1200" s="5" t="n">
        <v>0</v>
      </c>
      <c r="G1200" s="5" t="n">
        <v>0</v>
      </c>
      <c r="H1200" s="5" t="n">
        <v>0</v>
      </c>
      <c r="I1200" s="5" t="n">
        <v>103.995065426368</v>
      </c>
      <c r="J1200" s="10" t="s">
        <v>4</v>
      </c>
    </row>
    <row r="1201" customFormat="false" ht="14.25" hidden="false" customHeight="false" outlineLevel="0" collapsed="false">
      <c r="A1201" s="0" t="s">
        <v>111</v>
      </c>
      <c r="B1201" s="0" t="s">
        <v>112</v>
      </c>
      <c r="C1201" s="0" t="s">
        <v>65</v>
      </c>
      <c r="D1201" s="0" t="n">
        <v>2033</v>
      </c>
      <c r="E1201" s="5" t="n">
        <v>106.102245862728</v>
      </c>
      <c r="F1201" s="5" t="n">
        <v>0</v>
      </c>
      <c r="G1201" s="5" t="n">
        <v>0</v>
      </c>
      <c r="H1201" s="5" t="n">
        <v>0</v>
      </c>
      <c r="I1201" s="5" t="n">
        <v>106.102245862728</v>
      </c>
      <c r="J1201" s="10" t="s">
        <v>4</v>
      </c>
    </row>
    <row r="1202" customFormat="false" ht="14.25" hidden="false" customHeight="false" outlineLevel="0" collapsed="false">
      <c r="A1202" s="0" t="s">
        <v>111</v>
      </c>
      <c r="B1202" s="0" t="s">
        <v>112</v>
      </c>
      <c r="C1202" s="0" t="s">
        <v>65</v>
      </c>
      <c r="D1202" s="0" t="n">
        <v>2034</v>
      </c>
      <c r="E1202" s="5" t="n">
        <v>108.843190896398</v>
      </c>
      <c r="F1202" s="5" t="n">
        <v>0</v>
      </c>
      <c r="G1202" s="5" t="n">
        <v>0</v>
      </c>
      <c r="H1202" s="5" t="n">
        <v>0</v>
      </c>
      <c r="I1202" s="5" t="n">
        <v>108.843190896398</v>
      </c>
      <c r="J1202" s="10" t="s">
        <v>4</v>
      </c>
    </row>
    <row r="1203" customFormat="false" ht="14.25" hidden="false" customHeight="false" outlineLevel="0" collapsed="false">
      <c r="A1203" s="0" t="s">
        <v>111</v>
      </c>
      <c r="B1203" s="0" t="s">
        <v>112</v>
      </c>
      <c r="C1203" s="0" t="s">
        <v>65</v>
      </c>
      <c r="D1203" s="0" t="n">
        <v>2035</v>
      </c>
      <c r="E1203" s="5" t="n">
        <v>111.795062773793</v>
      </c>
      <c r="F1203" s="5" t="n">
        <v>0</v>
      </c>
      <c r="G1203" s="5" t="n">
        <v>0</v>
      </c>
      <c r="H1203" s="5" t="n">
        <v>0</v>
      </c>
      <c r="I1203" s="5" t="n">
        <v>111.795062773793</v>
      </c>
      <c r="J1203" s="10" t="s">
        <v>4</v>
      </c>
    </row>
    <row r="1204" customFormat="false" ht="14.25" hidden="false" customHeight="false" outlineLevel="0" collapsed="false">
      <c r="A1204" s="0" t="s">
        <v>111</v>
      </c>
      <c r="B1204" s="0" t="s">
        <v>112</v>
      </c>
      <c r="C1204" s="0" t="s">
        <v>65</v>
      </c>
      <c r="D1204" s="0" t="n">
        <v>2036</v>
      </c>
      <c r="E1204" s="5" t="n">
        <v>113.04692704271</v>
      </c>
      <c r="F1204" s="5" t="n">
        <v>0</v>
      </c>
      <c r="G1204" s="5" t="n">
        <v>0</v>
      </c>
      <c r="H1204" s="5" t="n">
        <v>0</v>
      </c>
      <c r="I1204" s="5" t="n">
        <v>113.04692704271</v>
      </c>
      <c r="J1204" s="10" t="s">
        <v>4</v>
      </c>
    </row>
    <row r="1205" customFormat="false" ht="14.25" hidden="false" customHeight="false" outlineLevel="0" collapsed="false">
      <c r="A1205" s="0" t="s">
        <v>111</v>
      </c>
      <c r="B1205" s="0" t="s">
        <v>112</v>
      </c>
      <c r="C1205" s="0" t="s">
        <v>65</v>
      </c>
      <c r="D1205" s="0" t="n">
        <v>2037</v>
      </c>
      <c r="E1205" s="5" t="n">
        <v>114.259066228147</v>
      </c>
      <c r="F1205" s="5" t="n">
        <v>0</v>
      </c>
      <c r="G1205" s="5" t="n">
        <v>0</v>
      </c>
      <c r="H1205" s="5" t="n">
        <v>0</v>
      </c>
      <c r="I1205" s="5" t="n">
        <v>114.259066228147</v>
      </c>
      <c r="J1205" s="10" t="s">
        <v>4</v>
      </c>
    </row>
    <row r="1206" customFormat="false" ht="14.25" hidden="false" customHeight="false" outlineLevel="0" collapsed="false">
      <c r="A1206" s="0" t="s">
        <v>111</v>
      </c>
      <c r="B1206" s="0" t="s">
        <v>112</v>
      </c>
      <c r="C1206" s="0" t="s">
        <v>65</v>
      </c>
      <c r="D1206" s="0" t="n">
        <v>2038</v>
      </c>
      <c r="E1206" s="5" t="n">
        <v>115.452985308547</v>
      </c>
      <c r="F1206" s="5" t="n">
        <v>0</v>
      </c>
      <c r="G1206" s="5" t="n">
        <v>0</v>
      </c>
      <c r="H1206" s="5" t="n">
        <v>0</v>
      </c>
      <c r="I1206" s="5" t="n">
        <v>115.452985308547</v>
      </c>
      <c r="J1206" s="10" t="s">
        <v>4</v>
      </c>
    </row>
    <row r="1207" customFormat="false" ht="14.25" hidden="false" customHeight="false" outlineLevel="0" collapsed="false">
      <c r="A1207" s="0" t="s">
        <v>111</v>
      </c>
      <c r="B1207" s="0" t="s">
        <v>112</v>
      </c>
      <c r="C1207" s="0" t="s">
        <v>65</v>
      </c>
      <c r="D1207" s="0" t="n">
        <v>2039</v>
      </c>
      <c r="E1207" s="5" t="n">
        <v>116.688703264655</v>
      </c>
      <c r="F1207" s="5" t="n">
        <v>0</v>
      </c>
      <c r="G1207" s="5" t="n">
        <v>0</v>
      </c>
      <c r="H1207" s="5" t="n">
        <v>0</v>
      </c>
      <c r="I1207" s="5" t="n">
        <v>116.688703264655</v>
      </c>
      <c r="J1207" s="10" t="s">
        <v>4</v>
      </c>
    </row>
    <row r="1208" customFormat="false" ht="14.25" hidden="false" customHeight="false" outlineLevel="0" collapsed="false">
      <c r="A1208" s="0" t="s">
        <v>111</v>
      </c>
      <c r="B1208" s="0" t="s">
        <v>112</v>
      </c>
      <c r="C1208" s="0" t="s">
        <v>65</v>
      </c>
      <c r="D1208" s="0" t="n">
        <v>2040</v>
      </c>
      <c r="E1208" s="5" t="n">
        <v>118.09952274774</v>
      </c>
      <c r="F1208" s="5" t="n">
        <v>0</v>
      </c>
      <c r="G1208" s="5" t="n">
        <v>0</v>
      </c>
      <c r="H1208" s="5" t="n">
        <v>0</v>
      </c>
      <c r="I1208" s="5" t="n">
        <v>118.09952274774</v>
      </c>
      <c r="J1208" s="10" t="s">
        <v>4</v>
      </c>
    </row>
    <row r="1209" customFormat="false" ht="14.25" hidden="false" customHeight="false" outlineLevel="0" collapsed="false">
      <c r="A1209" s="0" t="s">
        <v>111</v>
      </c>
      <c r="B1209" s="0" t="s">
        <v>112</v>
      </c>
      <c r="C1209" s="0" t="s">
        <v>72</v>
      </c>
      <c r="D1209" s="0" t="n">
        <v>2024</v>
      </c>
      <c r="E1209" s="5" t="n">
        <v>0</v>
      </c>
      <c r="F1209" s="5" t="n">
        <v>0</v>
      </c>
      <c r="G1209" s="5" t="n">
        <v>0</v>
      </c>
      <c r="H1209" s="5" t="n">
        <v>0</v>
      </c>
      <c r="I1209" s="5" t="n">
        <v>0</v>
      </c>
      <c r="J1209" s="10" t="s">
        <v>4</v>
      </c>
    </row>
    <row r="1210" customFormat="false" ht="14.25" hidden="false" customHeight="false" outlineLevel="0" collapsed="false">
      <c r="A1210" s="0" t="s">
        <v>111</v>
      </c>
      <c r="B1210" s="0" t="s">
        <v>112</v>
      </c>
      <c r="C1210" s="0" t="s">
        <v>72</v>
      </c>
      <c r="D1210" s="0" t="n">
        <v>2025</v>
      </c>
      <c r="E1210" s="5" t="n">
        <v>7.41030465122379</v>
      </c>
      <c r="F1210" s="5" t="n">
        <v>0</v>
      </c>
      <c r="G1210" s="5" t="n">
        <v>0</v>
      </c>
      <c r="H1210" s="5" t="n">
        <v>0</v>
      </c>
      <c r="I1210" s="5" t="n">
        <v>7.41030465122379</v>
      </c>
      <c r="J1210" s="10" t="s">
        <v>4</v>
      </c>
    </row>
    <row r="1211" customFormat="false" ht="14.25" hidden="false" customHeight="false" outlineLevel="0" collapsed="false">
      <c r="A1211" s="0" t="s">
        <v>111</v>
      </c>
      <c r="B1211" s="0" t="s">
        <v>112</v>
      </c>
      <c r="C1211" s="0" t="s">
        <v>72</v>
      </c>
      <c r="D1211" s="0" t="n">
        <v>2026</v>
      </c>
      <c r="E1211" s="5" t="n">
        <v>7.32107015522442</v>
      </c>
      <c r="F1211" s="5" t="n">
        <v>0</v>
      </c>
      <c r="G1211" s="5" t="n">
        <v>0</v>
      </c>
      <c r="H1211" s="5" t="n">
        <v>0</v>
      </c>
      <c r="I1211" s="5" t="n">
        <v>7.32107015522442</v>
      </c>
      <c r="J1211" s="10" t="s">
        <v>4</v>
      </c>
    </row>
    <row r="1212" customFormat="false" ht="14.25" hidden="false" customHeight="false" outlineLevel="0" collapsed="false">
      <c r="A1212" s="0" t="s">
        <v>111</v>
      </c>
      <c r="B1212" s="0" t="s">
        <v>112</v>
      </c>
      <c r="C1212" s="0" t="s">
        <v>72</v>
      </c>
      <c r="D1212" s="0" t="n">
        <v>2027</v>
      </c>
      <c r="E1212" s="5" t="n">
        <v>7.04760799469114</v>
      </c>
      <c r="F1212" s="5" t="n">
        <v>0</v>
      </c>
      <c r="G1212" s="5" t="n">
        <v>0</v>
      </c>
      <c r="H1212" s="5" t="n">
        <v>0</v>
      </c>
      <c r="I1212" s="5" t="n">
        <v>7.04760799469114</v>
      </c>
      <c r="J1212" s="10" t="s">
        <v>4</v>
      </c>
    </row>
    <row r="1213" customFormat="false" ht="14.25" hidden="false" customHeight="false" outlineLevel="0" collapsed="false">
      <c r="A1213" s="0" t="s">
        <v>111</v>
      </c>
      <c r="B1213" s="0" t="s">
        <v>112</v>
      </c>
      <c r="C1213" s="0" t="s">
        <v>72</v>
      </c>
      <c r="D1213" s="0" t="n">
        <v>2028</v>
      </c>
      <c r="E1213" s="5" t="n">
        <v>7.14841716806825</v>
      </c>
      <c r="F1213" s="5" t="n">
        <v>0</v>
      </c>
      <c r="G1213" s="5" t="n">
        <v>0</v>
      </c>
      <c r="H1213" s="5" t="n">
        <v>0</v>
      </c>
      <c r="I1213" s="5" t="n">
        <v>7.14841716806825</v>
      </c>
      <c r="J1213" s="10" t="s">
        <v>4</v>
      </c>
    </row>
    <row r="1214" customFormat="false" ht="14.25" hidden="false" customHeight="false" outlineLevel="0" collapsed="false">
      <c r="A1214" s="0" t="s">
        <v>111</v>
      </c>
      <c r="B1214" s="0" t="s">
        <v>112</v>
      </c>
      <c r="C1214" s="0" t="s">
        <v>72</v>
      </c>
      <c r="D1214" s="0" t="n">
        <v>2029</v>
      </c>
      <c r="E1214" s="5" t="n">
        <v>7.00572483859803</v>
      </c>
      <c r="F1214" s="5" t="n">
        <v>0</v>
      </c>
      <c r="G1214" s="5" t="n">
        <v>0</v>
      </c>
      <c r="H1214" s="5" t="n">
        <v>0</v>
      </c>
      <c r="I1214" s="5" t="n">
        <v>7.00572483859803</v>
      </c>
      <c r="J1214" s="10" t="s">
        <v>4</v>
      </c>
    </row>
    <row r="1215" customFormat="false" ht="14.25" hidden="false" customHeight="false" outlineLevel="0" collapsed="false">
      <c r="A1215" s="0" t="s">
        <v>111</v>
      </c>
      <c r="B1215" s="0" t="s">
        <v>112</v>
      </c>
      <c r="C1215" s="0" t="s">
        <v>72</v>
      </c>
      <c r="D1215" s="0" t="n">
        <v>2030</v>
      </c>
      <c r="E1215" s="5" t="n">
        <v>6.95915561765238</v>
      </c>
      <c r="F1215" s="5" t="n">
        <v>0</v>
      </c>
      <c r="G1215" s="5" t="n">
        <v>0</v>
      </c>
      <c r="H1215" s="5" t="n">
        <v>0</v>
      </c>
      <c r="I1215" s="5" t="n">
        <v>6.95915561765238</v>
      </c>
      <c r="J1215" s="10" t="s">
        <v>4</v>
      </c>
    </row>
    <row r="1216" customFormat="false" ht="14.25" hidden="false" customHeight="false" outlineLevel="0" collapsed="false">
      <c r="A1216" s="0" t="s">
        <v>111</v>
      </c>
      <c r="B1216" s="0" t="s">
        <v>112</v>
      </c>
      <c r="C1216" s="0" t="s">
        <v>72</v>
      </c>
      <c r="D1216" s="0" t="n">
        <v>2031</v>
      </c>
      <c r="E1216" s="5" t="n">
        <v>6.94202712080652</v>
      </c>
      <c r="F1216" s="5" t="n">
        <v>0</v>
      </c>
      <c r="G1216" s="5" t="n">
        <v>0</v>
      </c>
      <c r="H1216" s="5" t="n">
        <v>0</v>
      </c>
      <c r="I1216" s="5" t="n">
        <v>6.94202712080652</v>
      </c>
      <c r="J1216" s="10" t="s">
        <v>4</v>
      </c>
    </row>
    <row r="1217" customFormat="false" ht="14.25" hidden="false" customHeight="false" outlineLevel="0" collapsed="false">
      <c r="A1217" s="0" t="s">
        <v>111</v>
      </c>
      <c r="B1217" s="0" t="s">
        <v>112</v>
      </c>
      <c r="C1217" s="0" t="s">
        <v>72</v>
      </c>
      <c r="D1217" s="0" t="n">
        <v>2032</v>
      </c>
      <c r="E1217" s="5" t="n">
        <v>7.30137800498059</v>
      </c>
      <c r="F1217" s="5" t="n">
        <v>0</v>
      </c>
      <c r="G1217" s="5" t="n">
        <v>0</v>
      </c>
      <c r="H1217" s="5" t="n">
        <v>0</v>
      </c>
      <c r="I1217" s="5" t="n">
        <v>7.30137800498059</v>
      </c>
      <c r="J1217" s="10" t="s">
        <v>4</v>
      </c>
    </row>
    <row r="1218" customFormat="false" ht="14.25" hidden="false" customHeight="false" outlineLevel="0" collapsed="false">
      <c r="A1218" s="0" t="s">
        <v>111</v>
      </c>
      <c r="B1218" s="0" t="s">
        <v>112</v>
      </c>
      <c r="C1218" s="0" t="s">
        <v>72</v>
      </c>
      <c r="D1218" s="0" t="n">
        <v>2033</v>
      </c>
      <c r="E1218" s="5" t="n">
        <v>7.6166777487009</v>
      </c>
      <c r="F1218" s="5" t="n">
        <v>0</v>
      </c>
      <c r="G1218" s="5" t="n">
        <v>0</v>
      </c>
      <c r="H1218" s="5" t="n">
        <v>0</v>
      </c>
      <c r="I1218" s="5" t="n">
        <v>7.6166777487009</v>
      </c>
      <c r="J1218" s="10" t="s">
        <v>4</v>
      </c>
    </row>
    <row r="1219" customFormat="false" ht="14.25" hidden="false" customHeight="false" outlineLevel="0" collapsed="false">
      <c r="A1219" s="0" t="s">
        <v>111</v>
      </c>
      <c r="B1219" s="0" t="s">
        <v>112</v>
      </c>
      <c r="C1219" s="0" t="s">
        <v>72</v>
      </c>
      <c r="D1219" s="0" t="n">
        <v>2034</v>
      </c>
      <c r="E1219" s="5" t="n">
        <v>8.02809427849484</v>
      </c>
      <c r="F1219" s="5" t="n">
        <v>0</v>
      </c>
      <c r="G1219" s="5" t="n">
        <v>0</v>
      </c>
      <c r="H1219" s="5" t="n">
        <v>0</v>
      </c>
      <c r="I1219" s="5" t="n">
        <v>8.02809427849484</v>
      </c>
      <c r="J1219" s="10" t="s">
        <v>4</v>
      </c>
    </row>
    <row r="1220" customFormat="false" ht="14.25" hidden="false" customHeight="false" outlineLevel="0" collapsed="false">
      <c r="A1220" s="0" t="s">
        <v>111</v>
      </c>
      <c r="B1220" s="0" t="s">
        <v>112</v>
      </c>
      <c r="C1220" s="0" t="s">
        <v>72</v>
      </c>
      <c r="D1220" s="0" t="n">
        <v>2035</v>
      </c>
      <c r="E1220" s="5" t="n">
        <v>8.30202655467427</v>
      </c>
      <c r="F1220" s="5" t="n">
        <v>0</v>
      </c>
      <c r="G1220" s="5" t="n">
        <v>0</v>
      </c>
      <c r="H1220" s="5" t="n">
        <v>0</v>
      </c>
      <c r="I1220" s="5" t="n">
        <v>8.30202655467427</v>
      </c>
      <c r="J1220" s="10" t="s">
        <v>4</v>
      </c>
    </row>
    <row r="1221" customFormat="false" ht="14.25" hidden="false" customHeight="false" outlineLevel="0" collapsed="false">
      <c r="A1221" s="0" t="s">
        <v>111</v>
      </c>
      <c r="B1221" s="0" t="s">
        <v>112</v>
      </c>
      <c r="C1221" s="0" t="s">
        <v>72</v>
      </c>
      <c r="D1221" s="0" t="n">
        <v>2036</v>
      </c>
      <c r="E1221" s="5" t="n">
        <v>8.43214694872385</v>
      </c>
      <c r="F1221" s="5" t="n">
        <v>0</v>
      </c>
      <c r="G1221" s="5" t="n">
        <v>0</v>
      </c>
      <c r="H1221" s="5" t="n">
        <v>0</v>
      </c>
      <c r="I1221" s="5" t="n">
        <v>8.43214694872385</v>
      </c>
      <c r="J1221" s="10" t="s">
        <v>4</v>
      </c>
    </row>
    <row r="1222" customFormat="false" ht="14.25" hidden="false" customHeight="false" outlineLevel="0" collapsed="false">
      <c r="A1222" s="0" t="s">
        <v>111</v>
      </c>
      <c r="B1222" s="0" t="s">
        <v>112</v>
      </c>
      <c r="C1222" s="0" t="s">
        <v>72</v>
      </c>
      <c r="D1222" s="0" t="n">
        <v>2037</v>
      </c>
      <c r="E1222" s="5" t="n">
        <v>8.76199686372355</v>
      </c>
      <c r="F1222" s="5" t="n">
        <v>0</v>
      </c>
      <c r="G1222" s="5" t="n">
        <v>0</v>
      </c>
      <c r="H1222" s="5" t="n">
        <v>0</v>
      </c>
      <c r="I1222" s="5" t="n">
        <v>8.76199686372355</v>
      </c>
      <c r="J1222" s="10" t="s">
        <v>4</v>
      </c>
    </row>
    <row r="1223" customFormat="false" ht="14.25" hidden="false" customHeight="false" outlineLevel="0" collapsed="false">
      <c r="A1223" s="0" t="s">
        <v>111</v>
      </c>
      <c r="B1223" s="0" t="s">
        <v>112</v>
      </c>
      <c r="C1223" s="0" t="s">
        <v>72</v>
      </c>
      <c r="D1223" s="0" t="n">
        <v>2038</v>
      </c>
      <c r="E1223" s="5" t="n">
        <v>8.93287512854146</v>
      </c>
      <c r="F1223" s="5" t="n">
        <v>0</v>
      </c>
      <c r="G1223" s="5" t="n">
        <v>0</v>
      </c>
      <c r="H1223" s="5" t="n">
        <v>0</v>
      </c>
      <c r="I1223" s="5" t="n">
        <v>8.93287512854146</v>
      </c>
      <c r="J1223" s="10" t="s">
        <v>4</v>
      </c>
    </row>
    <row r="1224" customFormat="false" ht="14.25" hidden="false" customHeight="false" outlineLevel="0" collapsed="false">
      <c r="A1224" s="0" t="s">
        <v>111</v>
      </c>
      <c r="B1224" s="0" t="s">
        <v>112</v>
      </c>
      <c r="C1224" s="0" t="s">
        <v>72</v>
      </c>
      <c r="D1224" s="0" t="n">
        <v>2039</v>
      </c>
      <c r="E1224" s="5" t="n">
        <v>9.33558558410185</v>
      </c>
      <c r="F1224" s="5" t="n">
        <v>0</v>
      </c>
      <c r="G1224" s="5" t="n">
        <v>0</v>
      </c>
      <c r="H1224" s="5" t="n">
        <v>0</v>
      </c>
      <c r="I1224" s="5" t="n">
        <v>9.33558558410185</v>
      </c>
      <c r="J1224" s="10" t="s">
        <v>4</v>
      </c>
    </row>
    <row r="1225" customFormat="false" ht="14.25" hidden="false" customHeight="false" outlineLevel="0" collapsed="false">
      <c r="A1225" s="0" t="s">
        <v>111</v>
      </c>
      <c r="B1225" s="0" t="s">
        <v>112</v>
      </c>
      <c r="C1225" s="0" t="s">
        <v>72</v>
      </c>
      <c r="D1225" s="0" t="n">
        <v>2040</v>
      </c>
      <c r="E1225" s="5" t="n">
        <v>9.46358484413896</v>
      </c>
      <c r="F1225" s="5" t="n">
        <v>0</v>
      </c>
      <c r="G1225" s="5" t="n">
        <v>0</v>
      </c>
      <c r="H1225" s="5" t="n">
        <v>0</v>
      </c>
      <c r="I1225" s="5" t="n">
        <v>9.46358484413896</v>
      </c>
      <c r="J1225" s="10" t="s">
        <v>4</v>
      </c>
    </row>
    <row r="1226" customFormat="false" ht="14.25" hidden="false" customHeight="false" outlineLevel="0" collapsed="false">
      <c r="A1226" s="0" t="s">
        <v>111</v>
      </c>
      <c r="B1226" s="0" t="s">
        <v>112</v>
      </c>
      <c r="C1226" s="0" t="s">
        <v>75</v>
      </c>
      <c r="D1226" s="0" t="n">
        <v>2024</v>
      </c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0</v>
      </c>
      <c r="J1226" s="10" t="s">
        <v>4</v>
      </c>
    </row>
    <row r="1227" customFormat="false" ht="14.25" hidden="false" customHeight="false" outlineLevel="0" collapsed="false">
      <c r="A1227" s="0" t="s">
        <v>111</v>
      </c>
      <c r="B1227" s="0" t="s">
        <v>112</v>
      </c>
      <c r="C1227" s="0" t="s">
        <v>75</v>
      </c>
      <c r="D1227" s="0" t="n">
        <v>2025</v>
      </c>
      <c r="E1227" s="5" t="n">
        <v>0.015599808</v>
      </c>
      <c r="F1227" s="5" t="n">
        <v>0</v>
      </c>
      <c r="G1227" s="5" t="n">
        <v>0</v>
      </c>
      <c r="H1227" s="5" t="n">
        <v>0</v>
      </c>
      <c r="I1227" s="5" t="n">
        <v>0.015599808</v>
      </c>
      <c r="J1227" s="10" t="s">
        <v>4</v>
      </c>
    </row>
    <row r="1228" customFormat="false" ht="14.25" hidden="false" customHeight="false" outlineLevel="0" collapsed="false">
      <c r="A1228" s="0" t="s">
        <v>111</v>
      </c>
      <c r="B1228" s="0" t="s">
        <v>112</v>
      </c>
      <c r="C1228" s="0" t="s">
        <v>75</v>
      </c>
      <c r="D1228" s="0" t="n">
        <v>2026</v>
      </c>
      <c r="E1228" s="5" t="n">
        <v>1.22102254252992</v>
      </c>
      <c r="F1228" s="5" t="n">
        <v>0</v>
      </c>
      <c r="G1228" s="5" t="n">
        <v>0</v>
      </c>
      <c r="H1228" s="5" t="n">
        <v>0</v>
      </c>
      <c r="I1228" s="5" t="n">
        <v>1.22102254252992</v>
      </c>
      <c r="J1228" s="10" t="s">
        <v>4</v>
      </c>
    </row>
    <row r="1229" customFormat="false" ht="14.25" hidden="false" customHeight="false" outlineLevel="0" collapsed="false">
      <c r="A1229" s="0" t="s">
        <v>111</v>
      </c>
      <c r="B1229" s="0" t="s">
        <v>112</v>
      </c>
      <c r="C1229" s="0" t="s">
        <v>75</v>
      </c>
      <c r="D1229" s="0" t="n">
        <v>2027</v>
      </c>
      <c r="E1229" s="5" t="n">
        <v>2.48961061105461</v>
      </c>
      <c r="F1229" s="5" t="n">
        <v>0</v>
      </c>
      <c r="G1229" s="5" t="n">
        <v>0</v>
      </c>
      <c r="H1229" s="5" t="n">
        <v>0</v>
      </c>
      <c r="I1229" s="5" t="n">
        <v>2.48961061105461</v>
      </c>
      <c r="J1229" s="10" t="s">
        <v>4</v>
      </c>
    </row>
    <row r="1230" customFormat="false" ht="14.25" hidden="false" customHeight="false" outlineLevel="0" collapsed="false">
      <c r="A1230" s="0" t="s">
        <v>111</v>
      </c>
      <c r="B1230" s="0" t="s">
        <v>112</v>
      </c>
      <c r="C1230" s="0" t="s">
        <v>75</v>
      </c>
      <c r="D1230" s="0" t="n">
        <v>2028</v>
      </c>
      <c r="E1230" s="5" t="n">
        <v>3.76827661430959</v>
      </c>
      <c r="F1230" s="5" t="n">
        <v>0</v>
      </c>
      <c r="G1230" s="5" t="n">
        <v>0</v>
      </c>
      <c r="H1230" s="5" t="n">
        <v>0</v>
      </c>
      <c r="I1230" s="5" t="n">
        <v>3.76827661430959</v>
      </c>
      <c r="J1230" s="10" t="s">
        <v>4</v>
      </c>
    </row>
    <row r="1231" customFormat="false" ht="14.25" hidden="false" customHeight="false" outlineLevel="0" collapsed="false">
      <c r="A1231" s="0" t="s">
        <v>111</v>
      </c>
      <c r="B1231" s="0" t="s">
        <v>112</v>
      </c>
      <c r="C1231" s="0" t="s">
        <v>75</v>
      </c>
      <c r="D1231" s="0" t="n">
        <v>2029</v>
      </c>
      <c r="E1231" s="5" t="n">
        <v>5.17829556803448</v>
      </c>
      <c r="F1231" s="5" t="n">
        <v>0</v>
      </c>
      <c r="G1231" s="5" t="n">
        <v>0</v>
      </c>
      <c r="H1231" s="5" t="n">
        <v>0</v>
      </c>
      <c r="I1231" s="5" t="n">
        <v>5.17829556803448</v>
      </c>
      <c r="J1231" s="10" t="s">
        <v>4</v>
      </c>
    </row>
    <row r="1232" customFormat="false" ht="14.25" hidden="false" customHeight="false" outlineLevel="0" collapsed="false">
      <c r="A1232" s="0" t="s">
        <v>111</v>
      </c>
      <c r="B1232" s="0" t="s">
        <v>112</v>
      </c>
      <c r="C1232" s="0" t="s">
        <v>75</v>
      </c>
      <c r="D1232" s="0" t="n">
        <v>2030</v>
      </c>
      <c r="E1232" s="5" t="n">
        <v>6.65735645227542</v>
      </c>
      <c r="F1232" s="5" t="n">
        <v>0</v>
      </c>
      <c r="G1232" s="5" t="n">
        <v>0</v>
      </c>
      <c r="H1232" s="5" t="n">
        <v>0</v>
      </c>
      <c r="I1232" s="5" t="n">
        <v>6.65735645227542</v>
      </c>
      <c r="J1232" s="10" t="s">
        <v>4</v>
      </c>
    </row>
    <row r="1233" customFormat="false" ht="14.25" hidden="false" customHeight="false" outlineLevel="0" collapsed="false">
      <c r="A1233" s="0" t="s">
        <v>111</v>
      </c>
      <c r="B1233" s="0" t="s">
        <v>112</v>
      </c>
      <c r="C1233" s="0" t="s">
        <v>75</v>
      </c>
      <c r="D1233" s="0" t="n">
        <v>2031</v>
      </c>
      <c r="E1233" s="5" t="n">
        <v>8.07074205476675</v>
      </c>
      <c r="F1233" s="5" t="n">
        <v>0</v>
      </c>
      <c r="G1233" s="5" t="n">
        <v>0</v>
      </c>
      <c r="H1233" s="5" t="n">
        <v>0</v>
      </c>
      <c r="I1233" s="5" t="n">
        <v>8.07074205476675</v>
      </c>
      <c r="J1233" s="10" t="s">
        <v>4</v>
      </c>
    </row>
    <row r="1234" customFormat="false" ht="14.25" hidden="false" customHeight="false" outlineLevel="0" collapsed="false">
      <c r="A1234" s="0" t="s">
        <v>111</v>
      </c>
      <c r="B1234" s="0" t="s">
        <v>112</v>
      </c>
      <c r="C1234" s="0" t="s">
        <v>75</v>
      </c>
      <c r="D1234" s="0" t="n">
        <v>2032</v>
      </c>
      <c r="E1234" s="5" t="n">
        <v>9.38873818786857</v>
      </c>
      <c r="F1234" s="5" t="n">
        <v>0</v>
      </c>
      <c r="G1234" s="5" t="n">
        <v>0</v>
      </c>
      <c r="H1234" s="5" t="n">
        <v>0</v>
      </c>
      <c r="I1234" s="5" t="n">
        <v>9.38873818786857</v>
      </c>
      <c r="J1234" s="10" t="s">
        <v>4</v>
      </c>
    </row>
    <row r="1235" customFormat="false" ht="14.25" hidden="false" customHeight="false" outlineLevel="0" collapsed="false">
      <c r="A1235" s="0" t="s">
        <v>111</v>
      </c>
      <c r="B1235" s="0" t="s">
        <v>112</v>
      </c>
      <c r="C1235" s="0" t="s">
        <v>75</v>
      </c>
      <c r="D1235" s="0" t="n">
        <v>2033</v>
      </c>
      <c r="E1235" s="5" t="n">
        <v>10.3889692630292</v>
      </c>
      <c r="F1235" s="5" t="n">
        <v>0</v>
      </c>
      <c r="G1235" s="5" t="n">
        <v>0</v>
      </c>
      <c r="H1235" s="5" t="n">
        <v>0</v>
      </c>
      <c r="I1235" s="5" t="n">
        <v>10.3889692630292</v>
      </c>
      <c r="J1235" s="10" t="s">
        <v>4</v>
      </c>
    </row>
    <row r="1236" customFormat="false" ht="14.25" hidden="false" customHeight="false" outlineLevel="0" collapsed="false">
      <c r="A1236" s="0" t="s">
        <v>111</v>
      </c>
      <c r="B1236" s="0" t="s">
        <v>112</v>
      </c>
      <c r="C1236" s="0" t="s">
        <v>75</v>
      </c>
      <c r="D1236" s="0" t="n">
        <v>2034</v>
      </c>
      <c r="E1236" s="5" t="n">
        <v>11.6354885218036</v>
      </c>
      <c r="F1236" s="5" t="n">
        <v>0</v>
      </c>
      <c r="G1236" s="5" t="n">
        <v>0</v>
      </c>
      <c r="H1236" s="5" t="n">
        <v>0</v>
      </c>
      <c r="I1236" s="5" t="n">
        <v>11.6354885218036</v>
      </c>
      <c r="J1236" s="10" t="s">
        <v>4</v>
      </c>
    </row>
    <row r="1237" customFormat="false" ht="14.25" hidden="false" customHeight="false" outlineLevel="0" collapsed="false">
      <c r="A1237" s="0" t="s">
        <v>111</v>
      </c>
      <c r="B1237" s="0" t="s">
        <v>112</v>
      </c>
      <c r="C1237" s="0" t="s">
        <v>75</v>
      </c>
      <c r="D1237" s="0" t="n">
        <v>2035</v>
      </c>
      <c r="E1237" s="5" t="n">
        <v>12.678818878579</v>
      </c>
      <c r="F1237" s="5" t="n">
        <v>0</v>
      </c>
      <c r="G1237" s="5" t="n">
        <v>0</v>
      </c>
      <c r="H1237" s="5" t="n">
        <v>0</v>
      </c>
      <c r="I1237" s="5" t="n">
        <v>12.678818878579</v>
      </c>
      <c r="J1237" s="10" t="s">
        <v>4</v>
      </c>
    </row>
    <row r="1238" customFormat="false" ht="14.25" hidden="false" customHeight="false" outlineLevel="0" collapsed="false">
      <c r="A1238" s="0" t="s">
        <v>111</v>
      </c>
      <c r="B1238" s="0" t="s">
        <v>112</v>
      </c>
      <c r="C1238" s="0" t="s">
        <v>75</v>
      </c>
      <c r="D1238" s="0" t="n">
        <v>2036</v>
      </c>
      <c r="E1238" s="5" t="n">
        <v>13.7719141918965</v>
      </c>
      <c r="F1238" s="5" t="n">
        <v>0</v>
      </c>
      <c r="G1238" s="5" t="n">
        <v>0</v>
      </c>
      <c r="H1238" s="5" t="n">
        <v>0</v>
      </c>
      <c r="I1238" s="5" t="n">
        <v>13.7719141918965</v>
      </c>
      <c r="J1238" s="10" t="s">
        <v>4</v>
      </c>
    </row>
    <row r="1239" customFormat="false" ht="14.25" hidden="false" customHeight="false" outlineLevel="0" collapsed="false">
      <c r="A1239" s="0" t="s">
        <v>111</v>
      </c>
      <c r="B1239" s="0" t="s">
        <v>112</v>
      </c>
      <c r="C1239" s="0" t="s">
        <v>75</v>
      </c>
      <c r="D1239" s="0" t="n">
        <v>2037</v>
      </c>
      <c r="E1239" s="5" t="n">
        <v>14.7949706747231</v>
      </c>
      <c r="F1239" s="5" t="n">
        <v>0</v>
      </c>
      <c r="G1239" s="5" t="n">
        <v>0</v>
      </c>
      <c r="H1239" s="5" t="n">
        <v>0</v>
      </c>
      <c r="I1239" s="5" t="n">
        <v>14.7949706747231</v>
      </c>
      <c r="J1239" s="10" t="s">
        <v>4</v>
      </c>
    </row>
    <row r="1240" customFormat="false" ht="14.25" hidden="false" customHeight="false" outlineLevel="0" collapsed="false">
      <c r="A1240" s="0" t="s">
        <v>111</v>
      </c>
      <c r="B1240" s="0" t="s">
        <v>112</v>
      </c>
      <c r="C1240" s="0" t="s">
        <v>75</v>
      </c>
      <c r="D1240" s="0" t="n">
        <v>2038</v>
      </c>
      <c r="E1240" s="5" t="n">
        <v>15.717542774654</v>
      </c>
      <c r="F1240" s="5" t="n">
        <v>0</v>
      </c>
      <c r="G1240" s="5" t="n">
        <v>0</v>
      </c>
      <c r="H1240" s="5" t="n">
        <v>0</v>
      </c>
      <c r="I1240" s="5" t="n">
        <v>15.717542774654</v>
      </c>
      <c r="J1240" s="10" t="s">
        <v>4</v>
      </c>
    </row>
    <row r="1241" customFormat="false" ht="14.25" hidden="false" customHeight="false" outlineLevel="0" collapsed="false">
      <c r="A1241" s="0" t="s">
        <v>111</v>
      </c>
      <c r="B1241" s="0" t="s">
        <v>112</v>
      </c>
      <c r="C1241" s="0" t="s">
        <v>75</v>
      </c>
      <c r="D1241" s="0" t="n">
        <v>2039</v>
      </c>
      <c r="E1241" s="5" t="n">
        <v>16.5101560031473</v>
      </c>
      <c r="F1241" s="5" t="n">
        <v>0</v>
      </c>
      <c r="G1241" s="5" t="n">
        <v>0</v>
      </c>
      <c r="H1241" s="5" t="n">
        <v>0</v>
      </c>
      <c r="I1241" s="5" t="n">
        <v>16.5101560031473</v>
      </c>
      <c r="J1241" s="10" t="s">
        <v>4</v>
      </c>
    </row>
    <row r="1242" customFormat="false" ht="14.25" hidden="false" customHeight="false" outlineLevel="0" collapsed="false">
      <c r="A1242" s="0" t="s">
        <v>111</v>
      </c>
      <c r="B1242" s="0" t="s">
        <v>112</v>
      </c>
      <c r="C1242" s="0" t="s">
        <v>75</v>
      </c>
      <c r="D1242" s="0" t="n">
        <v>2040</v>
      </c>
      <c r="E1242" s="5" t="n">
        <v>17.1457970092685</v>
      </c>
      <c r="F1242" s="5" t="n">
        <v>0</v>
      </c>
      <c r="G1242" s="5" t="n">
        <v>0</v>
      </c>
      <c r="H1242" s="5" t="n">
        <v>0</v>
      </c>
      <c r="I1242" s="5" t="n">
        <v>17.1457970092685</v>
      </c>
      <c r="J1242" s="10" t="s">
        <v>4</v>
      </c>
    </row>
    <row r="1243" customFormat="false" ht="14.25" hidden="false" customHeight="false" outlineLevel="0" collapsed="false">
      <c r="A1243" s="0" t="s">
        <v>111</v>
      </c>
      <c r="B1243" s="0" t="s">
        <v>112</v>
      </c>
      <c r="C1243" s="0" t="s">
        <v>76</v>
      </c>
      <c r="D1243" s="0" t="n">
        <v>2024</v>
      </c>
      <c r="E1243" s="5" t="n">
        <v>0.02802436</v>
      </c>
      <c r="F1243" s="5" t="n">
        <v>0</v>
      </c>
      <c r="G1243" s="5" t="n">
        <v>0</v>
      </c>
      <c r="H1243" s="5" t="n">
        <v>0</v>
      </c>
      <c r="I1243" s="5" t="n">
        <v>0.02802436</v>
      </c>
      <c r="J1243" s="10" t="s">
        <v>4</v>
      </c>
    </row>
    <row r="1244" customFormat="false" ht="14.25" hidden="false" customHeight="false" outlineLevel="0" collapsed="false">
      <c r="A1244" s="0" t="s">
        <v>111</v>
      </c>
      <c r="B1244" s="0" t="s">
        <v>112</v>
      </c>
      <c r="C1244" s="0" t="s">
        <v>76</v>
      </c>
      <c r="D1244" s="0" t="n">
        <v>2025</v>
      </c>
      <c r="E1244" s="5" t="n">
        <v>0.029225404</v>
      </c>
      <c r="F1244" s="5" t="n">
        <v>0</v>
      </c>
      <c r="G1244" s="5" t="n">
        <v>0</v>
      </c>
      <c r="H1244" s="5" t="n">
        <v>0</v>
      </c>
      <c r="I1244" s="5" t="n">
        <v>0.029225404</v>
      </c>
      <c r="J1244" s="10" t="s">
        <v>4</v>
      </c>
    </row>
    <row r="1245" customFormat="false" ht="14.25" hidden="false" customHeight="false" outlineLevel="0" collapsed="false">
      <c r="A1245" s="0" t="s">
        <v>111</v>
      </c>
      <c r="B1245" s="0" t="s">
        <v>112</v>
      </c>
      <c r="C1245" s="0" t="s">
        <v>76</v>
      </c>
      <c r="D1245" s="0" t="n">
        <v>2026</v>
      </c>
      <c r="E1245" s="5" t="n">
        <v>0.0692918904</v>
      </c>
      <c r="F1245" s="5" t="n">
        <v>0</v>
      </c>
      <c r="G1245" s="5" t="n">
        <v>0</v>
      </c>
      <c r="H1245" s="5" t="n">
        <v>0</v>
      </c>
      <c r="I1245" s="5" t="n">
        <v>0.0692918904</v>
      </c>
      <c r="J1245" s="10" t="s">
        <v>4</v>
      </c>
    </row>
    <row r="1246" customFormat="false" ht="14.25" hidden="false" customHeight="false" outlineLevel="0" collapsed="false">
      <c r="A1246" s="0" t="s">
        <v>111</v>
      </c>
      <c r="B1246" s="0" t="s">
        <v>112</v>
      </c>
      <c r="C1246" s="0" t="s">
        <v>76</v>
      </c>
      <c r="D1246" s="0" t="n">
        <v>2027</v>
      </c>
      <c r="E1246" s="5" t="n">
        <v>0.1019426148</v>
      </c>
      <c r="F1246" s="5" t="n">
        <v>0</v>
      </c>
      <c r="G1246" s="5" t="n">
        <v>0</v>
      </c>
      <c r="H1246" s="5" t="n">
        <v>0</v>
      </c>
      <c r="I1246" s="5" t="n">
        <v>0.1019426148</v>
      </c>
      <c r="J1246" s="10" t="s">
        <v>4</v>
      </c>
    </row>
    <row r="1247" customFormat="false" ht="14.25" hidden="false" customHeight="false" outlineLevel="0" collapsed="false">
      <c r="A1247" s="0" t="s">
        <v>111</v>
      </c>
      <c r="B1247" s="0" t="s">
        <v>112</v>
      </c>
      <c r="C1247" s="0" t="s">
        <v>76</v>
      </c>
      <c r="D1247" s="0" t="n">
        <v>2028</v>
      </c>
      <c r="E1247" s="5" t="n">
        <v>0.110299878</v>
      </c>
      <c r="F1247" s="5" t="n">
        <v>0</v>
      </c>
      <c r="G1247" s="5" t="n">
        <v>0</v>
      </c>
      <c r="H1247" s="5" t="n">
        <v>0</v>
      </c>
      <c r="I1247" s="5" t="n">
        <v>0.110299878</v>
      </c>
      <c r="J1247" s="10" t="s">
        <v>4</v>
      </c>
    </row>
    <row r="1248" customFormat="false" ht="14.25" hidden="false" customHeight="false" outlineLevel="0" collapsed="false">
      <c r="A1248" s="0" t="s">
        <v>111</v>
      </c>
      <c r="B1248" s="0" t="s">
        <v>112</v>
      </c>
      <c r="C1248" s="0" t="s">
        <v>76</v>
      </c>
      <c r="D1248" s="0" t="n">
        <v>2029</v>
      </c>
      <c r="E1248" s="5" t="n">
        <v>0.1067352</v>
      </c>
      <c r="F1248" s="5" t="n">
        <v>0</v>
      </c>
      <c r="G1248" s="5" t="n">
        <v>0</v>
      </c>
      <c r="H1248" s="5" t="n">
        <v>0</v>
      </c>
      <c r="I1248" s="5" t="n">
        <v>0.1067352</v>
      </c>
      <c r="J1248" s="10" t="s">
        <v>4</v>
      </c>
    </row>
    <row r="1249" customFormat="false" ht="14.25" hidden="false" customHeight="false" outlineLevel="0" collapsed="false">
      <c r="A1249" s="0" t="s">
        <v>111</v>
      </c>
      <c r="B1249" s="0" t="s">
        <v>112</v>
      </c>
      <c r="C1249" s="0" t="s">
        <v>76</v>
      </c>
      <c r="D1249" s="0" t="n">
        <v>2030</v>
      </c>
      <c r="E1249" s="5" t="n">
        <v>0.077034672</v>
      </c>
      <c r="F1249" s="5" t="n">
        <v>0</v>
      </c>
      <c r="G1249" s="5" t="n">
        <v>0</v>
      </c>
      <c r="H1249" s="5" t="n">
        <v>0</v>
      </c>
      <c r="I1249" s="5" t="n">
        <v>0.077034672</v>
      </c>
      <c r="J1249" s="10" t="s">
        <v>4</v>
      </c>
    </row>
    <row r="1250" customFormat="false" ht="14.25" hidden="false" customHeight="false" outlineLevel="0" collapsed="false">
      <c r="A1250" s="0" t="s">
        <v>111</v>
      </c>
      <c r="B1250" s="0" t="s">
        <v>112</v>
      </c>
      <c r="C1250" s="0" t="s">
        <v>76</v>
      </c>
      <c r="D1250" s="0" t="n">
        <v>2031</v>
      </c>
      <c r="E1250" s="5" t="n">
        <v>0.07460103</v>
      </c>
      <c r="F1250" s="5" t="n">
        <v>0</v>
      </c>
      <c r="G1250" s="5" t="n">
        <v>0</v>
      </c>
      <c r="H1250" s="5" t="n">
        <v>0</v>
      </c>
      <c r="I1250" s="5" t="n">
        <v>0.07460103</v>
      </c>
      <c r="J1250" s="10" t="s">
        <v>4</v>
      </c>
    </row>
    <row r="1251" customFormat="false" ht="14.25" hidden="false" customHeight="false" outlineLevel="0" collapsed="false">
      <c r="A1251" s="0" t="s">
        <v>111</v>
      </c>
      <c r="B1251" s="0" t="s">
        <v>112</v>
      </c>
      <c r="C1251" s="0" t="s">
        <v>76</v>
      </c>
      <c r="D1251" s="0" t="n">
        <v>2032</v>
      </c>
      <c r="E1251" s="5" t="n">
        <v>0.073795563</v>
      </c>
      <c r="F1251" s="5" t="n">
        <v>0</v>
      </c>
      <c r="G1251" s="5" t="n">
        <v>0</v>
      </c>
      <c r="H1251" s="5" t="n">
        <v>0</v>
      </c>
      <c r="I1251" s="5" t="n">
        <v>0.073795563</v>
      </c>
      <c r="J1251" s="10" t="s">
        <v>4</v>
      </c>
    </row>
    <row r="1252" customFormat="false" ht="14.25" hidden="false" customHeight="false" outlineLevel="0" collapsed="false">
      <c r="A1252" s="0" t="s">
        <v>111</v>
      </c>
      <c r="B1252" s="0" t="s">
        <v>112</v>
      </c>
      <c r="C1252" s="0" t="s">
        <v>76</v>
      </c>
      <c r="D1252" s="0" t="n">
        <v>2033</v>
      </c>
      <c r="E1252" s="5" t="n">
        <v>0.074839488</v>
      </c>
      <c r="F1252" s="5" t="n">
        <v>0</v>
      </c>
      <c r="G1252" s="5" t="n">
        <v>0</v>
      </c>
      <c r="H1252" s="5" t="n">
        <v>0</v>
      </c>
      <c r="I1252" s="5" t="n">
        <v>0.074839488</v>
      </c>
      <c r="J1252" s="10" t="s">
        <v>4</v>
      </c>
    </row>
    <row r="1253" customFormat="false" ht="14.25" hidden="false" customHeight="false" outlineLevel="0" collapsed="false">
      <c r="A1253" s="0" t="s">
        <v>111</v>
      </c>
      <c r="B1253" s="0" t="s">
        <v>112</v>
      </c>
      <c r="C1253" s="0" t="s">
        <v>76</v>
      </c>
      <c r="D1253" s="0" t="n">
        <v>2034</v>
      </c>
      <c r="E1253" s="5" t="n">
        <v>0.0766187688</v>
      </c>
      <c r="F1253" s="5" t="n">
        <v>0</v>
      </c>
      <c r="G1253" s="5" t="n">
        <v>0</v>
      </c>
      <c r="H1253" s="5" t="n">
        <v>0</v>
      </c>
      <c r="I1253" s="5" t="n">
        <v>0.0766187688</v>
      </c>
      <c r="J1253" s="10" t="s">
        <v>4</v>
      </c>
    </row>
    <row r="1254" customFormat="false" ht="14.25" hidden="false" customHeight="false" outlineLevel="0" collapsed="false">
      <c r="A1254" s="0" t="s">
        <v>111</v>
      </c>
      <c r="B1254" s="0" t="s">
        <v>112</v>
      </c>
      <c r="C1254" s="0" t="s">
        <v>76</v>
      </c>
      <c r="D1254" s="0" t="n">
        <v>2035</v>
      </c>
      <c r="E1254" s="5" t="n">
        <v>0.078263244</v>
      </c>
      <c r="F1254" s="5" t="n">
        <v>0</v>
      </c>
      <c r="G1254" s="5" t="n">
        <v>0</v>
      </c>
      <c r="H1254" s="5" t="n">
        <v>0</v>
      </c>
      <c r="I1254" s="5" t="n">
        <v>0.078263244</v>
      </c>
      <c r="J1254" s="10" t="s">
        <v>4</v>
      </c>
    </row>
    <row r="1255" customFormat="false" ht="14.25" hidden="false" customHeight="false" outlineLevel="0" collapsed="false">
      <c r="A1255" s="0" t="s">
        <v>111</v>
      </c>
      <c r="B1255" s="0" t="s">
        <v>112</v>
      </c>
      <c r="C1255" s="0" t="s">
        <v>76</v>
      </c>
      <c r="D1255" s="0" t="n">
        <v>2036</v>
      </c>
      <c r="E1255" s="5" t="n">
        <v>0.0787229644</v>
      </c>
      <c r="F1255" s="5" t="n">
        <v>0</v>
      </c>
      <c r="G1255" s="5" t="n">
        <v>0</v>
      </c>
      <c r="H1255" s="5" t="n">
        <v>0</v>
      </c>
      <c r="I1255" s="5" t="n">
        <v>0.0787229644</v>
      </c>
      <c r="J1255" s="10" t="s">
        <v>4</v>
      </c>
    </row>
    <row r="1256" customFormat="false" ht="14.25" hidden="false" customHeight="false" outlineLevel="0" collapsed="false">
      <c r="A1256" s="0" t="s">
        <v>111</v>
      </c>
      <c r="B1256" s="0" t="s">
        <v>112</v>
      </c>
      <c r="C1256" s="0" t="s">
        <v>76</v>
      </c>
      <c r="D1256" s="0" t="n">
        <v>2037</v>
      </c>
      <c r="E1256" s="5" t="n">
        <v>0.0793266936</v>
      </c>
      <c r="F1256" s="5" t="n">
        <v>0</v>
      </c>
      <c r="G1256" s="5" t="n">
        <v>0</v>
      </c>
      <c r="H1256" s="5" t="n">
        <v>0</v>
      </c>
      <c r="I1256" s="5" t="n">
        <v>0.0793266936</v>
      </c>
      <c r="J1256" s="10" t="s">
        <v>4</v>
      </c>
    </row>
    <row r="1257" customFormat="false" ht="14.25" hidden="false" customHeight="false" outlineLevel="0" collapsed="false">
      <c r="A1257" s="0" t="s">
        <v>111</v>
      </c>
      <c r="B1257" s="0" t="s">
        <v>112</v>
      </c>
      <c r="C1257" s="0" t="s">
        <v>76</v>
      </c>
      <c r="D1257" s="0" t="n">
        <v>2038</v>
      </c>
      <c r="E1257" s="5" t="n">
        <v>0.0797337954</v>
      </c>
      <c r="F1257" s="5" t="n">
        <v>0</v>
      </c>
      <c r="G1257" s="5" t="n">
        <v>0</v>
      </c>
      <c r="H1257" s="5" t="n">
        <v>0</v>
      </c>
      <c r="I1257" s="5" t="n">
        <v>0.0797337954</v>
      </c>
      <c r="J1257" s="10" t="s">
        <v>4</v>
      </c>
    </row>
    <row r="1258" customFormat="false" ht="14.25" hidden="false" customHeight="false" outlineLevel="0" collapsed="false">
      <c r="A1258" s="0" t="s">
        <v>111</v>
      </c>
      <c r="B1258" s="0" t="s">
        <v>112</v>
      </c>
      <c r="C1258" s="0" t="s">
        <v>76</v>
      </c>
      <c r="D1258" s="0" t="n">
        <v>2039</v>
      </c>
      <c r="E1258" s="5" t="n">
        <v>0.0802904448</v>
      </c>
      <c r="F1258" s="5" t="n">
        <v>0</v>
      </c>
      <c r="G1258" s="5" t="n">
        <v>0</v>
      </c>
      <c r="H1258" s="5" t="n">
        <v>0</v>
      </c>
      <c r="I1258" s="5" t="n">
        <v>0.0802904448</v>
      </c>
      <c r="J1258" s="10" t="s">
        <v>4</v>
      </c>
    </row>
    <row r="1259" customFormat="false" ht="14.25" hidden="false" customHeight="false" outlineLevel="0" collapsed="false">
      <c r="A1259" s="0" t="s">
        <v>111</v>
      </c>
      <c r="B1259" s="0" t="s">
        <v>112</v>
      </c>
      <c r="C1259" s="0" t="s">
        <v>76</v>
      </c>
      <c r="D1259" s="0" t="n">
        <v>2040</v>
      </c>
      <c r="E1259" s="5" t="n">
        <v>0.080644928</v>
      </c>
      <c r="F1259" s="5" t="n">
        <v>0</v>
      </c>
      <c r="G1259" s="5" t="n">
        <v>0</v>
      </c>
      <c r="H1259" s="5" t="n">
        <v>0</v>
      </c>
      <c r="I1259" s="5" t="n">
        <v>0.080644928</v>
      </c>
      <c r="J1259" s="10" t="s">
        <v>4</v>
      </c>
    </row>
    <row r="1260" customFormat="false" ht="14.25" hidden="false" customHeight="false" outlineLevel="0" collapsed="false">
      <c r="A1260" s="0" t="s">
        <v>111</v>
      </c>
      <c r="B1260" s="0" t="s">
        <v>112</v>
      </c>
      <c r="C1260" s="0" t="s">
        <v>79</v>
      </c>
      <c r="D1260" s="0" t="n">
        <v>2024</v>
      </c>
      <c r="E1260" s="5" t="n">
        <v>0</v>
      </c>
      <c r="F1260" s="5" t="n">
        <v>0</v>
      </c>
      <c r="G1260" s="5" t="n">
        <v>0</v>
      </c>
      <c r="H1260" s="5" t="n">
        <v>0</v>
      </c>
      <c r="I1260" s="5" t="n">
        <v>0</v>
      </c>
      <c r="J1260" s="10" t="s">
        <v>4</v>
      </c>
    </row>
    <row r="1261" customFormat="false" ht="14.25" hidden="false" customHeight="false" outlineLevel="0" collapsed="false">
      <c r="A1261" s="0" t="s">
        <v>111</v>
      </c>
      <c r="B1261" s="0" t="s">
        <v>112</v>
      </c>
      <c r="C1261" s="0" t="s">
        <v>79</v>
      </c>
      <c r="D1261" s="0" t="n">
        <v>2025</v>
      </c>
      <c r="E1261" s="5" t="n">
        <v>18.8045059693565</v>
      </c>
      <c r="F1261" s="5" t="n">
        <v>0</v>
      </c>
      <c r="G1261" s="5" t="n">
        <v>0</v>
      </c>
      <c r="H1261" s="5" t="n">
        <v>0</v>
      </c>
      <c r="I1261" s="5" t="n">
        <v>18.8045059693565</v>
      </c>
      <c r="J1261" s="10" t="s">
        <v>4</v>
      </c>
    </row>
    <row r="1262" customFormat="false" ht="14.25" hidden="false" customHeight="false" outlineLevel="0" collapsed="false">
      <c r="A1262" s="0" t="s">
        <v>111</v>
      </c>
      <c r="B1262" s="0" t="s">
        <v>112</v>
      </c>
      <c r="C1262" s="0" t="s">
        <v>79</v>
      </c>
      <c r="D1262" s="0" t="n">
        <v>2026</v>
      </c>
      <c r="E1262" s="5" t="n">
        <v>18.384053186004</v>
      </c>
      <c r="F1262" s="5" t="n">
        <v>0</v>
      </c>
      <c r="G1262" s="5" t="n">
        <v>0</v>
      </c>
      <c r="H1262" s="5" t="n">
        <v>0</v>
      </c>
      <c r="I1262" s="5" t="n">
        <v>18.384053186004</v>
      </c>
      <c r="J1262" s="10" t="s">
        <v>4</v>
      </c>
    </row>
    <row r="1263" customFormat="false" ht="14.25" hidden="false" customHeight="false" outlineLevel="0" collapsed="false">
      <c r="A1263" s="0" t="s">
        <v>111</v>
      </c>
      <c r="B1263" s="0" t="s">
        <v>112</v>
      </c>
      <c r="C1263" s="0" t="s">
        <v>79</v>
      </c>
      <c r="D1263" s="0" t="n">
        <v>2027</v>
      </c>
      <c r="E1263" s="5" t="n">
        <v>18.2645649830291</v>
      </c>
      <c r="F1263" s="5" t="n">
        <v>0</v>
      </c>
      <c r="G1263" s="5" t="n">
        <v>0</v>
      </c>
      <c r="H1263" s="5" t="n">
        <v>0</v>
      </c>
      <c r="I1263" s="5" t="n">
        <v>18.2645649830291</v>
      </c>
      <c r="J1263" s="10" t="s">
        <v>4</v>
      </c>
    </row>
    <row r="1264" customFormat="false" ht="14.25" hidden="false" customHeight="false" outlineLevel="0" collapsed="false">
      <c r="A1264" s="0" t="s">
        <v>111</v>
      </c>
      <c r="B1264" s="0" t="s">
        <v>112</v>
      </c>
      <c r="C1264" s="0" t="s">
        <v>79</v>
      </c>
      <c r="D1264" s="0" t="n">
        <v>2028</v>
      </c>
      <c r="E1264" s="5" t="n">
        <v>18.4690113425862</v>
      </c>
      <c r="F1264" s="5" t="n">
        <v>0</v>
      </c>
      <c r="G1264" s="5" t="n">
        <v>0</v>
      </c>
      <c r="H1264" s="5" t="n">
        <v>0</v>
      </c>
      <c r="I1264" s="5" t="n">
        <v>18.4690113425862</v>
      </c>
      <c r="J1264" s="10" t="s">
        <v>4</v>
      </c>
    </row>
    <row r="1265" customFormat="false" ht="14.25" hidden="false" customHeight="false" outlineLevel="0" collapsed="false">
      <c r="A1265" s="0" t="s">
        <v>111</v>
      </c>
      <c r="B1265" s="0" t="s">
        <v>112</v>
      </c>
      <c r="C1265" s="0" t="s">
        <v>79</v>
      </c>
      <c r="D1265" s="0" t="n">
        <v>2029</v>
      </c>
      <c r="E1265" s="5" t="n">
        <v>18.708540706493</v>
      </c>
      <c r="F1265" s="5" t="n">
        <v>0</v>
      </c>
      <c r="G1265" s="5" t="n">
        <v>0</v>
      </c>
      <c r="H1265" s="5" t="n">
        <v>0</v>
      </c>
      <c r="I1265" s="5" t="n">
        <v>18.708540706493</v>
      </c>
      <c r="J1265" s="10" t="s">
        <v>4</v>
      </c>
    </row>
    <row r="1266" customFormat="false" ht="14.25" hidden="false" customHeight="false" outlineLevel="0" collapsed="false">
      <c r="A1266" s="0" t="s">
        <v>111</v>
      </c>
      <c r="B1266" s="0" t="s">
        <v>112</v>
      </c>
      <c r="C1266" s="0" t="s">
        <v>79</v>
      </c>
      <c r="D1266" s="0" t="n">
        <v>2030</v>
      </c>
      <c r="E1266" s="5" t="n">
        <v>18.8632159270311</v>
      </c>
      <c r="F1266" s="5" t="n">
        <v>0</v>
      </c>
      <c r="G1266" s="5" t="n">
        <v>0</v>
      </c>
      <c r="H1266" s="5" t="n">
        <v>0</v>
      </c>
      <c r="I1266" s="5" t="n">
        <v>18.8632159270311</v>
      </c>
      <c r="J1266" s="10" t="s">
        <v>4</v>
      </c>
    </row>
    <row r="1267" customFormat="false" ht="14.25" hidden="false" customHeight="false" outlineLevel="0" collapsed="false">
      <c r="A1267" s="0" t="s">
        <v>111</v>
      </c>
      <c r="B1267" s="0" t="s">
        <v>112</v>
      </c>
      <c r="C1267" s="0" t="s">
        <v>79</v>
      </c>
      <c r="D1267" s="0" t="n">
        <v>2031</v>
      </c>
      <c r="E1267" s="5" t="n">
        <v>19.2991899761891</v>
      </c>
      <c r="F1267" s="5" t="n">
        <v>0</v>
      </c>
      <c r="G1267" s="5" t="n">
        <v>0</v>
      </c>
      <c r="H1267" s="5" t="n">
        <v>0</v>
      </c>
      <c r="I1267" s="5" t="n">
        <v>19.2991899761891</v>
      </c>
      <c r="J1267" s="10" t="s">
        <v>4</v>
      </c>
    </row>
    <row r="1268" customFormat="false" ht="14.25" hidden="false" customHeight="false" outlineLevel="0" collapsed="false">
      <c r="A1268" s="0" t="s">
        <v>111</v>
      </c>
      <c r="B1268" s="0" t="s">
        <v>112</v>
      </c>
      <c r="C1268" s="0" t="s">
        <v>79</v>
      </c>
      <c r="D1268" s="0" t="n">
        <v>2032</v>
      </c>
      <c r="E1268" s="5" t="n">
        <v>19.8997171379819</v>
      </c>
      <c r="F1268" s="5" t="n">
        <v>0</v>
      </c>
      <c r="G1268" s="5" t="n">
        <v>0</v>
      </c>
      <c r="H1268" s="5" t="n">
        <v>0</v>
      </c>
      <c r="I1268" s="5" t="n">
        <v>19.8997171379819</v>
      </c>
      <c r="J1268" s="10" t="s">
        <v>4</v>
      </c>
    </row>
    <row r="1269" customFormat="false" ht="14.25" hidden="false" customHeight="false" outlineLevel="0" collapsed="false">
      <c r="A1269" s="0" t="s">
        <v>111</v>
      </c>
      <c r="B1269" s="0" t="s">
        <v>112</v>
      </c>
      <c r="C1269" s="0" t="s">
        <v>79</v>
      </c>
      <c r="D1269" s="0" t="n">
        <v>2033</v>
      </c>
      <c r="E1269" s="5" t="n">
        <v>20.6346710637618</v>
      </c>
      <c r="F1269" s="5" t="n">
        <v>0</v>
      </c>
      <c r="G1269" s="5" t="n">
        <v>0</v>
      </c>
      <c r="H1269" s="5" t="n">
        <v>0</v>
      </c>
      <c r="I1269" s="5" t="n">
        <v>20.6346710637618</v>
      </c>
      <c r="J1269" s="10" t="s">
        <v>4</v>
      </c>
    </row>
    <row r="1270" customFormat="false" ht="14.25" hidden="false" customHeight="false" outlineLevel="0" collapsed="false">
      <c r="A1270" s="0" t="s">
        <v>111</v>
      </c>
      <c r="B1270" s="0" t="s">
        <v>112</v>
      </c>
      <c r="C1270" s="0" t="s">
        <v>79</v>
      </c>
      <c r="D1270" s="0" t="n">
        <v>2034</v>
      </c>
      <c r="E1270" s="5" t="n">
        <v>21.5220842077822</v>
      </c>
      <c r="F1270" s="5" t="n">
        <v>0</v>
      </c>
      <c r="G1270" s="5" t="n">
        <v>0</v>
      </c>
      <c r="H1270" s="5" t="n">
        <v>0</v>
      </c>
      <c r="I1270" s="5" t="n">
        <v>21.5220842077822</v>
      </c>
      <c r="J1270" s="10" t="s">
        <v>4</v>
      </c>
    </row>
    <row r="1271" customFormat="false" ht="14.25" hidden="false" customHeight="false" outlineLevel="0" collapsed="false">
      <c r="A1271" s="0" t="s">
        <v>111</v>
      </c>
      <c r="B1271" s="0" t="s">
        <v>112</v>
      </c>
      <c r="C1271" s="0" t="s">
        <v>79</v>
      </c>
      <c r="D1271" s="0" t="n">
        <v>2035</v>
      </c>
      <c r="E1271" s="5" t="n">
        <v>22.4897510812352</v>
      </c>
      <c r="F1271" s="5" t="n">
        <v>0</v>
      </c>
      <c r="G1271" s="5" t="n">
        <v>0</v>
      </c>
      <c r="H1271" s="5" t="n">
        <v>0</v>
      </c>
      <c r="I1271" s="5" t="n">
        <v>22.4897510812352</v>
      </c>
      <c r="J1271" s="10" t="s">
        <v>4</v>
      </c>
    </row>
    <row r="1272" customFormat="false" ht="14.25" hidden="false" customHeight="false" outlineLevel="0" collapsed="false">
      <c r="A1272" s="0" t="s">
        <v>111</v>
      </c>
      <c r="B1272" s="0" t="s">
        <v>112</v>
      </c>
      <c r="C1272" s="0" t="s">
        <v>79</v>
      </c>
      <c r="D1272" s="0" t="n">
        <v>2036</v>
      </c>
      <c r="E1272" s="5" t="n">
        <v>22.9777514309444</v>
      </c>
      <c r="F1272" s="5" t="n">
        <v>0</v>
      </c>
      <c r="G1272" s="5" t="n">
        <v>0</v>
      </c>
      <c r="H1272" s="5" t="n">
        <v>0</v>
      </c>
      <c r="I1272" s="5" t="n">
        <v>22.9777514309444</v>
      </c>
      <c r="J1272" s="10" t="s">
        <v>4</v>
      </c>
    </row>
    <row r="1273" customFormat="false" ht="14.25" hidden="false" customHeight="false" outlineLevel="0" collapsed="false">
      <c r="A1273" s="0" t="s">
        <v>111</v>
      </c>
      <c r="B1273" s="0" t="s">
        <v>112</v>
      </c>
      <c r="C1273" s="0" t="s">
        <v>79</v>
      </c>
      <c r="D1273" s="0" t="n">
        <v>2037</v>
      </c>
      <c r="E1273" s="5" t="n">
        <v>23.5543982615542</v>
      </c>
      <c r="F1273" s="5" t="n">
        <v>0</v>
      </c>
      <c r="G1273" s="5" t="n">
        <v>0</v>
      </c>
      <c r="H1273" s="5" t="n">
        <v>0</v>
      </c>
      <c r="I1273" s="5" t="n">
        <v>23.5543982615542</v>
      </c>
      <c r="J1273" s="10" t="s">
        <v>4</v>
      </c>
    </row>
    <row r="1274" customFormat="false" ht="14.25" hidden="false" customHeight="false" outlineLevel="0" collapsed="false">
      <c r="A1274" s="0" t="s">
        <v>111</v>
      </c>
      <c r="B1274" s="0" t="s">
        <v>112</v>
      </c>
      <c r="C1274" s="0" t="s">
        <v>79</v>
      </c>
      <c r="D1274" s="0" t="n">
        <v>2038</v>
      </c>
      <c r="E1274" s="5" t="n">
        <v>24.1163833171962</v>
      </c>
      <c r="F1274" s="5" t="n">
        <v>0</v>
      </c>
      <c r="G1274" s="5" t="n">
        <v>0</v>
      </c>
      <c r="H1274" s="5" t="n">
        <v>0</v>
      </c>
      <c r="I1274" s="5" t="n">
        <v>24.1163833171962</v>
      </c>
      <c r="J1274" s="10" t="s">
        <v>4</v>
      </c>
    </row>
    <row r="1275" customFormat="false" ht="14.25" hidden="false" customHeight="false" outlineLevel="0" collapsed="false">
      <c r="A1275" s="0" t="s">
        <v>111</v>
      </c>
      <c r="B1275" s="0" t="s">
        <v>112</v>
      </c>
      <c r="C1275" s="0" t="s">
        <v>79</v>
      </c>
      <c r="D1275" s="0" t="n">
        <v>2039</v>
      </c>
      <c r="E1275" s="5" t="n">
        <v>24.6844458796823</v>
      </c>
      <c r="F1275" s="5" t="n">
        <v>0</v>
      </c>
      <c r="G1275" s="5" t="n">
        <v>0</v>
      </c>
      <c r="H1275" s="5" t="n">
        <v>0</v>
      </c>
      <c r="I1275" s="5" t="n">
        <v>24.6844458796823</v>
      </c>
      <c r="J1275" s="10" t="s">
        <v>4</v>
      </c>
    </row>
    <row r="1276" customFormat="false" ht="14.25" hidden="false" customHeight="false" outlineLevel="0" collapsed="false">
      <c r="A1276" s="0" t="s">
        <v>111</v>
      </c>
      <c r="B1276" s="0" t="s">
        <v>112</v>
      </c>
      <c r="C1276" s="0" t="s">
        <v>79</v>
      </c>
      <c r="D1276" s="0" t="n">
        <v>2040</v>
      </c>
      <c r="E1276" s="5" t="n">
        <v>25.1972764472133</v>
      </c>
      <c r="F1276" s="5" t="n">
        <v>0</v>
      </c>
      <c r="G1276" s="5" t="n">
        <v>0</v>
      </c>
      <c r="H1276" s="5" t="n">
        <v>0</v>
      </c>
      <c r="I1276" s="5" t="n">
        <v>25.1972764472133</v>
      </c>
      <c r="J1276" s="10" t="s">
        <v>4</v>
      </c>
    </row>
    <row r="1277" customFormat="false" ht="14.25" hidden="false" customHeight="false" outlineLevel="0" collapsed="false">
      <c r="A1277" s="0" t="s">
        <v>111</v>
      </c>
      <c r="B1277" s="0" t="s">
        <v>112</v>
      </c>
      <c r="C1277" s="0" t="s">
        <v>84</v>
      </c>
      <c r="D1277" s="0" t="n">
        <v>2024</v>
      </c>
      <c r="E1277" s="5" t="n">
        <v>6.92860472242297</v>
      </c>
      <c r="F1277" s="5" t="n">
        <v>0</v>
      </c>
      <c r="G1277" s="5" t="n">
        <v>0</v>
      </c>
      <c r="H1277" s="5" t="n">
        <v>0</v>
      </c>
      <c r="I1277" s="5" t="n">
        <v>6.92860472242297</v>
      </c>
      <c r="J1277" s="10" t="s">
        <v>4</v>
      </c>
    </row>
    <row r="1278" customFormat="false" ht="14.25" hidden="false" customHeight="false" outlineLevel="0" collapsed="false">
      <c r="A1278" s="0" t="s">
        <v>111</v>
      </c>
      <c r="B1278" s="0" t="s">
        <v>112</v>
      </c>
      <c r="C1278" s="0" t="s">
        <v>84</v>
      </c>
      <c r="D1278" s="0" t="n">
        <v>2025</v>
      </c>
      <c r="E1278" s="5" t="n">
        <v>10.4190105465688</v>
      </c>
      <c r="F1278" s="5" t="n">
        <v>0</v>
      </c>
      <c r="G1278" s="5" t="n">
        <v>0</v>
      </c>
      <c r="H1278" s="5" t="n">
        <v>0</v>
      </c>
      <c r="I1278" s="5" t="n">
        <v>10.4190105465688</v>
      </c>
      <c r="J1278" s="10" t="s">
        <v>4</v>
      </c>
    </row>
    <row r="1279" customFormat="false" ht="14.25" hidden="false" customHeight="false" outlineLevel="0" collapsed="false">
      <c r="A1279" s="0" t="s">
        <v>111</v>
      </c>
      <c r="B1279" s="0" t="s">
        <v>112</v>
      </c>
      <c r="C1279" s="0" t="s">
        <v>84</v>
      </c>
      <c r="D1279" s="0" t="n">
        <v>2026</v>
      </c>
      <c r="E1279" s="5" t="n">
        <v>11.7949006242605</v>
      </c>
      <c r="F1279" s="5" t="n">
        <v>0</v>
      </c>
      <c r="G1279" s="5" t="n">
        <v>0</v>
      </c>
      <c r="H1279" s="5" t="n">
        <v>0</v>
      </c>
      <c r="I1279" s="5" t="n">
        <v>11.7949006242605</v>
      </c>
      <c r="J1279" s="10" t="s">
        <v>4</v>
      </c>
    </row>
    <row r="1280" customFormat="false" ht="14.25" hidden="false" customHeight="false" outlineLevel="0" collapsed="false">
      <c r="A1280" s="0" t="s">
        <v>111</v>
      </c>
      <c r="B1280" s="0" t="s">
        <v>112</v>
      </c>
      <c r="C1280" s="0" t="s">
        <v>84</v>
      </c>
      <c r="D1280" s="0" t="n">
        <v>2027</v>
      </c>
      <c r="E1280" s="5" t="n">
        <v>13.1349372284609</v>
      </c>
      <c r="F1280" s="5" t="n">
        <v>0</v>
      </c>
      <c r="G1280" s="5" t="n">
        <v>0</v>
      </c>
      <c r="H1280" s="5" t="n">
        <v>0</v>
      </c>
      <c r="I1280" s="5" t="n">
        <v>13.1349372284609</v>
      </c>
      <c r="J1280" s="10" t="s">
        <v>4</v>
      </c>
    </row>
    <row r="1281" customFormat="false" ht="14.25" hidden="false" customHeight="false" outlineLevel="0" collapsed="false">
      <c r="A1281" s="0" t="s">
        <v>111</v>
      </c>
      <c r="B1281" s="0" t="s">
        <v>112</v>
      </c>
      <c r="C1281" s="0" t="s">
        <v>84</v>
      </c>
      <c r="D1281" s="0" t="n">
        <v>2028</v>
      </c>
      <c r="E1281" s="5" t="n">
        <v>15.1690712136071</v>
      </c>
      <c r="F1281" s="5" t="n">
        <v>0</v>
      </c>
      <c r="G1281" s="5" t="n">
        <v>0</v>
      </c>
      <c r="H1281" s="5" t="n">
        <v>0</v>
      </c>
      <c r="I1281" s="5" t="n">
        <v>15.1690712136071</v>
      </c>
      <c r="J1281" s="10" t="s">
        <v>4</v>
      </c>
    </row>
    <row r="1282" customFormat="false" ht="14.25" hidden="false" customHeight="false" outlineLevel="0" collapsed="false">
      <c r="A1282" s="0" t="s">
        <v>111</v>
      </c>
      <c r="B1282" s="0" t="s">
        <v>112</v>
      </c>
      <c r="C1282" s="0" t="s">
        <v>84</v>
      </c>
      <c r="D1282" s="0" t="n">
        <v>2029</v>
      </c>
      <c r="E1282" s="5" t="n">
        <v>17.1310706923709</v>
      </c>
      <c r="F1282" s="5" t="n">
        <v>0</v>
      </c>
      <c r="G1282" s="5" t="n">
        <v>0</v>
      </c>
      <c r="H1282" s="5" t="n">
        <v>0</v>
      </c>
      <c r="I1282" s="5" t="n">
        <v>17.1310706923709</v>
      </c>
      <c r="J1282" s="10" t="s">
        <v>4</v>
      </c>
    </row>
    <row r="1283" customFormat="false" ht="14.25" hidden="false" customHeight="false" outlineLevel="0" collapsed="false">
      <c r="A1283" s="0" t="s">
        <v>111</v>
      </c>
      <c r="B1283" s="0" t="s">
        <v>112</v>
      </c>
      <c r="C1283" s="0" t="s">
        <v>84</v>
      </c>
      <c r="D1283" s="0" t="n">
        <v>2030</v>
      </c>
      <c r="E1283" s="5" t="n">
        <v>21.349388874954</v>
      </c>
      <c r="F1283" s="5" t="n">
        <v>0</v>
      </c>
      <c r="G1283" s="5" t="n">
        <v>0</v>
      </c>
      <c r="H1283" s="5" t="n">
        <v>0</v>
      </c>
      <c r="I1283" s="5" t="n">
        <v>21.349388874954</v>
      </c>
      <c r="J1283" s="10" t="s">
        <v>4</v>
      </c>
    </row>
    <row r="1284" customFormat="false" ht="14.25" hidden="false" customHeight="false" outlineLevel="0" collapsed="false">
      <c r="A1284" s="0" t="s">
        <v>111</v>
      </c>
      <c r="B1284" s="0" t="s">
        <v>112</v>
      </c>
      <c r="C1284" s="0" t="s">
        <v>84</v>
      </c>
      <c r="D1284" s="0" t="n">
        <v>2031</v>
      </c>
      <c r="E1284" s="5" t="n">
        <v>24.007139279886</v>
      </c>
      <c r="F1284" s="5" t="n">
        <v>0</v>
      </c>
      <c r="G1284" s="5" t="n">
        <v>0</v>
      </c>
      <c r="H1284" s="5" t="n">
        <v>0</v>
      </c>
      <c r="I1284" s="5" t="n">
        <v>24.007139279886</v>
      </c>
      <c r="J1284" s="10" t="s">
        <v>4</v>
      </c>
    </row>
    <row r="1285" customFormat="false" ht="14.25" hidden="false" customHeight="false" outlineLevel="0" collapsed="false">
      <c r="A1285" s="0" t="s">
        <v>111</v>
      </c>
      <c r="B1285" s="0" t="s">
        <v>112</v>
      </c>
      <c r="C1285" s="0" t="s">
        <v>84</v>
      </c>
      <c r="D1285" s="0" t="n">
        <v>2032</v>
      </c>
      <c r="E1285" s="5" t="n">
        <v>26.5763957325913</v>
      </c>
      <c r="F1285" s="5" t="n">
        <v>0</v>
      </c>
      <c r="G1285" s="5" t="n">
        <v>0</v>
      </c>
      <c r="H1285" s="5" t="n">
        <v>0</v>
      </c>
      <c r="I1285" s="5" t="n">
        <v>26.5763957325913</v>
      </c>
      <c r="J1285" s="10" t="s">
        <v>4</v>
      </c>
    </row>
    <row r="1286" customFormat="false" ht="14.25" hidden="false" customHeight="false" outlineLevel="0" collapsed="false">
      <c r="A1286" s="0" t="s">
        <v>111</v>
      </c>
      <c r="B1286" s="0" t="s">
        <v>112</v>
      </c>
      <c r="C1286" s="0" t="s">
        <v>84</v>
      </c>
      <c r="D1286" s="0" t="n">
        <v>2033</v>
      </c>
      <c r="E1286" s="5" t="n">
        <v>31.7001208494027</v>
      </c>
      <c r="F1286" s="5" t="n">
        <v>0</v>
      </c>
      <c r="G1286" s="5" t="n">
        <v>0</v>
      </c>
      <c r="H1286" s="5" t="n">
        <v>0</v>
      </c>
      <c r="I1286" s="5" t="n">
        <v>31.7001208494027</v>
      </c>
      <c r="J1286" s="10" t="s">
        <v>4</v>
      </c>
    </row>
    <row r="1287" customFormat="false" ht="14.25" hidden="false" customHeight="false" outlineLevel="0" collapsed="false">
      <c r="A1287" s="0" t="s">
        <v>111</v>
      </c>
      <c r="B1287" s="0" t="s">
        <v>112</v>
      </c>
      <c r="C1287" s="0" t="s">
        <v>84</v>
      </c>
      <c r="D1287" s="0" t="n">
        <v>2034</v>
      </c>
      <c r="E1287" s="5" t="n">
        <v>34.3391810415863</v>
      </c>
      <c r="F1287" s="5" t="n">
        <v>0</v>
      </c>
      <c r="G1287" s="5" t="n">
        <v>0</v>
      </c>
      <c r="H1287" s="5" t="n">
        <v>0</v>
      </c>
      <c r="I1287" s="5" t="n">
        <v>34.3391810415863</v>
      </c>
      <c r="J1287" s="10" t="s">
        <v>4</v>
      </c>
    </row>
    <row r="1288" customFormat="false" ht="14.25" hidden="false" customHeight="false" outlineLevel="0" collapsed="false">
      <c r="A1288" s="0" t="s">
        <v>111</v>
      </c>
      <c r="B1288" s="0" t="s">
        <v>112</v>
      </c>
      <c r="C1288" s="0" t="s">
        <v>84</v>
      </c>
      <c r="D1288" s="0" t="n">
        <v>2035</v>
      </c>
      <c r="E1288" s="5" t="n">
        <v>41.8074184821351</v>
      </c>
      <c r="F1288" s="5" t="n">
        <v>0</v>
      </c>
      <c r="G1288" s="5" t="n">
        <v>0</v>
      </c>
      <c r="H1288" s="5" t="n">
        <v>0</v>
      </c>
      <c r="I1288" s="5" t="n">
        <v>41.8074184821351</v>
      </c>
      <c r="J1288" s="10" t="s">
        <v>4</v>
      </c>
    </row>
    <row r="1289" customFormat="false" ht="14.25" hidden="false" customHeight="false" outlineLevel="0" collapsed="false">
      <c r="A1289" s="0" t="s">
        <v>111</v>
      </c>
      <c r="B1289" s="0" t="s">
        <v>112</v>
      </c>
      <c r="C1289" s="0" t="s">
        <v>84</v>
      </c>
      <c r="D1289" s="0" t="n">
        <v>2036</v>
      </c>
      <c r="E1289" s="5" t="n">
        <v>46.8175782070608</v>
      </c>
      <c r="F1289" s="5" t="n">
        <v>0</v>
      </c>
      <c r="G1289" s="5" t="n">
        <v>0</v>
      </c>
      <c r="H1289" s="5" t="n">
        <v>0</v>
      </c>
      <c r="I1289" s="5" t="n">
        <v>46.8175782070608</v>
      </c>
      <c r="J1289" s="10" t="s">
        <v>4</v>
      </c>
    </row>
    <row r="1290" customFormat="false" ht="14.25" hidden="false" customHeight="false" outlineLevel="0" collapsed="false">
      <c r="A1290" s="0" t="s">
        <v>111</v>
      </c>
      <c r="B1290" s="0" t="s">
        <v>112</v>
      </c>
      <c r="C1290" s="0" t="s">
        <v>84</v>
      </c>
      <c r="D1290" s="0" t="n">
        <v>2037</v>
      </c>
      <c r="E1290" s="5" t="n">
        <v>51.6969720651903</v>
      </c>
      <c r="F1290" s="5" t="n">
        <v>0</v>
      </c>
      <c r="G1290" s="5" t="n">
        <v>0</v>
      </c>
      <c r="H1290" s="5" t="n">
        <v>0</v>
      </c>
      <c r="I1290" s="5" t="n">
        <v>51.6969720651903</v>
      </c>
      <c r="J1290" s="10" t="s">
        <v>4</v>
      </c>
    </row>
    <row r="1291" customFormat="false" ht="14.25" hidden="false" customHeight="false" outlineLevel="0" collapsed="false">
      <c r="A1291" s="0" t="s">
        <v>111</v>
      </c>
      <c r="B1291" s="0" t="s">
        <v>112</v>
      </c>
      <c r="C1291" s="0" t="s">
        <v>84</v>
      </c>
      <c r="D1291" s="0" t="n">
        <v>2038</v>
      </c>
      <c r="E1291" s="5" t="n">
        <v>56.7944062553076</v>
      </c>
      <c r="F1291" s="5" t="n">
        <v>0</v>
      </c>
      <c r="G1291" s="5" t="n">
        <v>0</v>
      </c>
      <c r="H1291" s="5" t="n">
        <v>0</v>
      </c>
      <c r="I1291" s="5" t="n">
        <v>56.7944062553076</v>
      </c>
      <c r="J1291" s="10" t="s">
        <v>4</v>
      </c>
    </row>
    <row r="1292" customFormat="false" ht="14.25" hidden="false" customHeight="false" outlineLevel="0" collapsed="false">
      <c r="A1292" s="0" t="s">
        <v>111</v>
      </c>
      <c r="B1292" s="0" t="s">
        <v>112</v>
      </c>
      <c r="C1292" s="0" t="s">
        <v>84</v>
      </c>
      <c r="D1292" s="0" t="n">
        <v>2039</v>
      </c>
      <c r="E1292" s="5" t="n">
        <v>61.956773241337</v>
      </c>
      <c r="F1292" s="5" t="n">
        <v>0</v>
      </c>
      <c r="G1292" s="5" t="n">
        <v>0</v>
      </c>
      <c r="H1292" s="5" t="n">
        <v>0</v>
      </c>
      <c r="I1292" s="5" t="n">
        <v>61.956773241337</v>
      </c>
      <c r="J1292" s="10" t="s">
        <v>4</v>
      </c>
    </row>
    <row r="1293" customFormat="false" ht="14.25" hidden="false" customHeight="false" outlineLevel="0" collapsed="false">
      <c r="A1293" s="0" t="s">
        <v>111</v>
      </c>
      <c r="B1293" s="0" t="s">
        <v>112</v>
      </c>
      <c r="C1293" s="0" t="s">
        <v>84</v>
      </c>
      <c r="D1293" s="0" t="n">
        <v>2040</v>
      </c>
      <c r="E1293" s="5" t="n">
        <v>67.3697191308932</v>
      </c>
      <c r="F1293" s="5" t="n">
        <v>0</v>
      </c>
      <c r="G1293" s="5" t="n">
        <v>0</v>
      </c>
      <c r="H1293" s="5" t="n">
        <v>0</v>
      </c>
      <c r="I1293" s="5" t="n">
        <v>67.3697191308932</v>
      </c>
      <c r="J1293" s="10" t="s">
        <v>4</v>
      </c>
    </row>
    <row r="1294" customFormat="false" ht="14.25" hidden="false" customHeight="false" outlineLevel="0" collapsed="false">
      <c r="A1294" s="0" t="s">
        <v>113</v>
      </c>
      <c r="B1294" s="0" t="s">
        <v>114</v>
      </c>
      <c r="C1294" s="0" t="s">
        <v>76</v>
      </c>
      <c r="D1294" s="0" t="n">
        <v>2024</v>
      </c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0</v>
      </c>
      <c r="J1294" s="10" t="s">
        <v>4</v>
      </c>
    </row>
    <row r="1295" customFormat="false" ht="14.25" hidden="false" customHeight="false" outlineLevel="0" collapsed="false">
      <c r="A1295" s="0" t="s">
        <v>113</v>
      </c>
      <c r="B1295" s="0" t="s">
        <v>114</v>
      </c>
      <c r="C1295" s="0" t="s">
        <v>76</v>
      </c>
      <c r="D1295" s="0" t="n">
        <v>2025</v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0</v>
      </c>
      <c r="J1295" s="10" t="s">
        <v>4</v>
      </c>
    </row>
    <row r="1296" customFormat="false" ht="14.25" hidden="false" customHeight="false" outlineLevel="0" collapsed="false">
      <c r="A1296" s="0" t="s">
        <v>113</v>
      </c>
      <c r="B1296" s="0" t="s">
        <v>114</v>
      </c>
      <c r="C1296" s="0" t="s">
        <v>76</v>
      </c>
      <c r="D1296" s="0" t="n">
        <v>2026</v>
      </c>
      <c r="E1296" s="5" t="n">
        <v>4.69679999959283E-006</v>
      </c>
      <c r="F1296" s="5" t="n">
        <v>0</v>
      </c>
      <c r="G1296" s="5" t="n">
        <v>0</v>
      </c>
      <c r="H1296" s="5" t="n">
        <v>0</v>
      </c>
      <c r="I1296" s="5" t="n">
        <v>4.69679999959283E-006</v>
      </c>
      <c r="J1296" s="10" t="s">
        <v>4</v>
      </c>
    </row>
    <row r="1297" customFormat="false" ht="14.25" hidden="false" customHeight="false" outlineLevel="0" collapsed="false">
      <c r="A1297" s="0" t="s">
        <v>113</v>
      </c>
      <c r="B1297" s="0" t="s">
        <v>114</v>
      </c>
      <c r="C1297" s="0" t="s">
        <v>76</v>
      </c>
      <c r="D1297" s="0" t="n">
        <v>2027</v>
      </c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0</v>
      </c>
      <c r="J1297" s="10" t="s">
        <v>4</v>
      </c>
    </row>
    <row r="1298" customFormat="false" ht="14.25" hidden="false" customHeight="false" outlineLevel="0" collapsed="false">
      <c r="A1298" s="0" t="s">
        <v>113</v>
      </c>
      <c r="B1298" s="0" t="s">
        <v>114</v>
      </c>
      <c r="C1298" s="0" t="s">
        <v>76</v>
      </c>
      <c r="D1298" s="0" t="n">
        <v>2028</v>
      </c>
      <c r="E1298" s="5" t="n">
        <v>0</v>
      </c>
      <c r="F1298" s="5" t="n">
        <v>0</v>
      </c>
      <c r="G1298" s="5" t="n">
        <v>0</v>
      </c>
      <c r="H1298" s="5" t="n">
        <v>0</v>
      </c>
      <c r="I1298" s="5" t="n">
        <v>0</v>
      </c>
      <c r="J1298" s="10" t="s">
        <v>4</v>
      </c>
    </row>
    <row r="1299" customFormat="false" ht="14.25" hidden="false" customHeight="false" outlineLevel="0" collapsed="false">
      <c r="A1299" s="0" t="s">
        <v>113</v>
      </c>
      <c r="B1299" s="0" t="s">
        <v>114</v>
      </c>
      <c r="C1299" s="0" t="s">
        <v>76</v>
      </c>
      <c r="D1299" s="0" t="n">
        <v>2029</v>
      </c>
      <c r="E1299" s="5" t="n">
        <v>0</v>
      </c>
      <c r="F1299" s="5" t="n">
        <v>0</v>
      </c>
      <c r="G1299" s="5" t="n">
        <v>0</v>
      </c>
      <c r="H1299" s="5" t="n">
        <v>0</v>
      </c>
      <c r="I1299" s="5" t="n">
        <v>0</v>
      </c>
      <c r="J1299" s="10" t="s">
        <v>4</v>
      </c>
    </row>
    <row r="1300" customFormat="false" ht="14.25" hidden="false" customHeight="false" outlineLevel="0" collapsed="false">
      <c r="A1300" s="0" t="s">
        <v>113</v>
      </c>
      <c r="B1300" s="0" t="s">
        <v>114</v>
      </c>
      <c r="C1300" s="0" t="s">
        <v>76</v>
      </c>
      <c r="D1300" s="0" t="n">
        <v>2030</v>
      </c>
      <c r="E1300" s="5" t="n">
        <v>0</v>
      </c>
      <c r="F1300" s="5" t="n">
        <v>0</v>
      </c>
      <c r="G1300" s="5" t="n">
        <v>0</v>
      </c>
      <c r="H1300" s="5" t="n">
        <v>0</v>
      </c>
      <c r="I1300" s="5" t="n">
        <v>0</v>
      </c>
      <c r="J1300" s="10" t="s">
        <v>4</v>
      </c>
    </row>
    <row r="1301" customFormat="false" ht="14.25" hidden="false" customHeight="false" outlineLevel="0" collapsed="false">
      <c r="A1301" s="0" t="s">
        <v>113</v>
      </c>
      <c r="B1301" s="0" t="s">
        <v>114</v>
      </c>
      <c r="C1301" s="0" t="s">
        <v>76</v>
      </c>
      <c r="D1301" s="0" t="n">
        <v>2031</v>
      </c>
      <c r="E1301" s="5" t="n">
        <v>0</v>
      </c>
      <c r="F1301" s="5" t="n">
        <v>0</v>
      </c>
      <c r="G1301" s="5" t="n">
        <v>0</v>
      </c>
      <c r="H1301" s="5" t="n">
        <v>0</v>
      </c>
      <c r="I1301" s="5" t="n">
        <v>0</v>
      </c>
      <c r="J1301" s="10" t="s">
        <v>4</v>
      </c>
    </row>
    <row r="1302" customFormat="false" ht="14.25" hidden="false" customHeight="false" outlineLevel="0" collapsed="false">
      <c r="A1302" s="0" t="s">
        <v>113</v>
      </c>
      <c r="B1302" s="0" t="s">
        <v>114</v>
      </c>
      <c r="C1302" s="0" t="s">
        <v>76</v>
      </c>
      <c r="D1302" s="0" t="n">
        <v>2032</v>
      </c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0</v>
      </c>
      <c r="J1302" s="10" t="s">
        <v>4</v>
      </c>
    </row>
    <row r="1303" customFormat="false" ht="14.25" hidden="false" customHeight="false" outlineLevel="0" collapsed="false">
      <c r="A1303" s="0" t="s">
        <v>113</v>
      </c>
      <c r="B1303" s="0" t="s">
        <v>114</v>
      </c>
      <c r="C1303" s="0" t="s">
        <v>76</v>
      </c>
      <c r="D1303" s="0" t="n">
        <v>2033</v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0</v>
      </c>
      <c r="J1303" s="10" t="s">
        <v>4</v>
      </c>
    </row>
    <row r="1304" customFormat="false" ht="14.25" hidden="false" customHeight="false" outlineLevel="0" collapsed="false">
      <c r="A1304" s="0" t="s">
        <v>113</v>
      </c>
      <c r="B1304" s="0" t="s">
        <v>114</v>
      </c>
      <c r="C1304" s="0" t="s">
        <v>76</v>
      </c>
      <c r="D1304" s="0" t="n">
        <v>2034</v>
      </c>
      <c r="E1304" s="5" t="n">
        <v>5.61679999933062E-006</v>
      </c>
      <c r="F1304" s="5" t="n">
        <v>0</v>
      </c>
      <c r="G1304" s="5" t="n">
        <v>0</v>
      </c>
      <c r="H1304" s="5" t="n">
        <v>0</v>
      </c>
      <c r="I1304" s="5" t="n">
        <v>5.61679999933062E-006</v>
      </c>
      <c r="J1304" s="10" t="s">
        <v>4</v>
      </c>
    </row>
    <row r="1305" customFormat="false" ht="14.25" hidden="false" customHeight="false" outlineLevel="0" collapsed="false">
      <c r="A1305" s="0" t="s">
        <v>113</v>
      </c>
      <c r="B1305" s="0" t="s">
        <v>114</v>
      </c>
      <c r="C1305" s="0" t="s">
        <v>76</v>
      </c>
      <c r="D1305" s="0" t="n">
        <v>2035</v>
      </c>
      <c r="E1305" s="5" t="n">
        <v>5.65200000046673E-006</v>
      </c>
      <c r="F1305" s="5" t="n">
        <v>0</v>
      </c>
      <c r="G1305" s="5" t="n">
        <v>0</v>
      </c>
      <c r="H1305" s="5" t="n">
        <v>0</v>
      </c>
      <c r="I1305" s="5" t="n">
        <v>5.65200000046673E-006</v>
      </c>
      <c r="J1305" s="10" t="s">
        <v>4</v>
      </c>
    </row>
    <row r="1306" customFormat="false" ht="14.25" hidden="false" customHeight="false" outlineLevel="0" collapsed="false">
      <c r="A1306" s="0" t="s">
        <v>113</v>
      </c>
      <c r="B1306" s="0" t="s">
        <v>114</v>
      </c>
      <c r="C1306" s="0" t="s">
        <v>76</v>
      </c>
      <c r="D1306" s="0" t="n">
        <v>2036</v>
      </c>
      <c r="E1306" s="5" t="n">
        <v>5.685199999661E-006</v>
      </c>
      <c r="F1306" s="5" t="n">
        <v>0</v>
      </c>
      <c r="G1306" s="5" t="n">
        <v>0</v>
      </c>
      <c r="H1306" s="5" t="n">
        <v>0</v>
      </c>
      <c r="I1306" s="5" t="n">
        <v>5.685199999661E-006</v>
      </c>
      <c r="J1306" s="10" t="s">
        <v>4</v>
      </c>
    </row>
    <row r="1307" customFormat="false" ht="14.25" hidden="false" customHeight="false" outlineLevel="0" collapsed="false">
      <c r="A1307" s="0" t="s">
        <v>113</v>
      </c>
      <c r="B1307" s="0" t="s">
        <v>114</v>
      </c>
      <c r="C1307" s="0" t="s">
        <v>76</v>
      </c>
      <c r="D1307" s="0" t="n">
        <v>2037</v>
      </c>
      <c r="E1307" s="5" t="n">
        <v>5.72879999971576E-006</v>
      </c>
      <c r="F1307" s="5" t="n">
        <v>0</v>
      </c>
      <c r="G1307" s="5" t="n">
        <v>0</v>
      </c>
      <c r="H1307" s="5" t="n">
        <v>0</v>
      </c>
      <c r="I1307" s="5" t="n">
        <v>5.72879999971576E-006</v>
      </c>
      <c r="J1307" s="10" t="s">
        <v>4</v>
      </c>
    </row>
    <row r="1308" customFormat="false" ht="14.25" hidden="false" customHeight="false" outlineLevel="0" collapsed="false">
      <c r="A1308" s="0" t="s">
        <v>113</v>
      </c>
      <c r="B1308" s="0" t="s">
        <v>114</v>
      </c>
      <c r="C1308" s="0" t="s">
        <v>76</v>
      </c>
      <c r="D1308" s="0" t="n">
        <v>2038</v>
      </c>
      <c r="E1308" s="5" t="n">
        <v>5.75819999948379E-006</v>
      </c>
      <c r="F1308" s="5" t="n">
        <v>0</v>
      </c>
      <c r="G1308" s="5" t="n">
        <v>0</v>
      </c>
      <c r="H1308" s="5" t="n">
        <v>0</v>
      </c>
      <c r="I1308" s="5" t="n">
        <v>5.75819999948379E-006</v>
      </c>
      <c r="J1308" s="10" t="s">
        <v>4</v>
      </c>
    </row>
    <row r="1309" customFormat="false" ht="14.25" hidden="false" customHeight="false" outlineLevel="0" collapsed="false">
      <c r="A1309" s="0" t="s">
        <v>113</v>
      </c>
      <c r="B1309" s="0" t="s">
        <v>114</v>
      </c>
      <c r="C1309" s="0" t="s">
        <v>76</v>
      </c>
      <c r="D1309" s="0" t="n">
        <v>2039</v>
      </c>
      <c r="E1309" s="5" t="n">
        <v>5.79839999925724E-006</v>
      </c>
      <c r="F1309" s="5" t="n">
        <v>0</v>
      </c>
      <c r="G1309" s="5" t="n">
        <v>0</v>
      </c>
      <c r="H1309" s="5" t="n">
        <v>0</v>
      </c>
      <c r="I1309" s="5" t="n">
        <v>5.79839999925724E-006</v>
      </c>
      <c r="J1309" s="10" t="s">
        <v>4</v>
      </c>
    </row>
    <row r="1310" customFormat="false" ht="14.25" hidden="false" customHeight="false" outlineLevel="0" collapsed="false">
      <c r="A1310" s="0" t="s">
        <v>113</v>
      </c>
      <c r="B1310" s="0" t="s">
        <v>114</v>
      </c>
      <c r="C1310" s="0" t="s">
        <v>76</v>
      </c>
      <c r="D1310" s="0" t="n">
        <v>2040</v>
      </c>
      <c r="E1310" s="5" t="n">
        <v>5.82400000048722E-006</v>
      </c>
      <c r="F1310" s="5" t="n">
        <v>0</v>
      </c>
      <c r="G1310" s="5" t="n">
        <v>0</v>
      </c>
      <c r="H1310" s="5" t="n">
        <v>0</v>
      </c>
      <c r="I1310" s="5" t="n">
        <v>5.82400000048722E-006</v>
      </c>
      <c r="J1310" s="10" t="s">
        <v>4</v>
      </c>
    </row>
    <row r="1311" customFormat="false" ht="14.25" hidden="false" customHeight="false" outlineLevel="0" collapsed="false">
      <c r="A1311" s="0" t="s">
        <v>115</v>
      </c>
      <c r="B1311" s="0" t="s">
        <v>116</v>
      </c>
      <c r="C1311" s="0" t="s">
        <v>65</v>
      </c>
      <c r="D1311" s="0" t="n">
        <v>2024</v>
      </c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0</v>
      </c>
      <c r="J1311" s="10" t="s">
        <v>4</v>
      </c>
    </row>
    <row r="1312" customFormat="false" ht="14.25" hidden="false" customHeight="false" outlineLevel="0" collapsed="false">
      <c r="A1312" s="0" t="s">
        <v>115</v>
      </c>
      <c r="B1312" s="0" t="s">
        <v>116</v>
      </c>
      <c r="C1312" s="0" t="s">
        <v>65</v>
      </c>
      <c r="D1312" s="0" t="n">
        <v>2025</v>
      </c>
      <c r="E1312" s="5" t="n">
        <v>497.813546029254</v>
      </c>
      <c r="F1312" s="5" t="n">
        <v>0</v>
      </c>
      <c r="G1312" s="5" t="n">
        <v>0</v>
      </c>
      <c r="H1312" s="5" t="n">
        <v>0</v>
      </c>
      <c r="I1312" s="5" t="n">
        <v>497.813546029254</v>
      </c>
      <c r="J1312" s="10" t="s">
        <v>4</v>
      </c>
    </row>
    <row r="1313" customFormat="false" ht="14.25" hidden="false" customHeight="false" outlineLevel="0" collapsed="false">
      <c r="A1313" s="0" t="s">
        <v>115</v>
      </c>
      <c r="B1313" s="0" t="s">
        <v>116</v>
      </c>
      <c r="C1313" s="0" t="s">
        <v>65</v>
      </c>
      <c r="D1313" s="0" t="n">
        <v>2026</v>
      </c>
      <c r="E1313" s="5" t="n">
        <v>489.983812663914</v>
      </c>
      <c r="F1313" s="5" t="n">
        <v>0</v>
      </c>
      <c r="G1313" s="5" t="n">
        <v>0</v>
      </c>
      <c r="H1313" s="5" t="n">
        <v>0</v>
      </c>
      <c r="I1313" s="5" t="n">
        <v>489.983812663914</v>
      </c>
      <c r="J1313" s="10" t="s">
        <v>4</v>
      </c>
    </row>
    <row r="1314" customFormat="false" ht="14.25" hidden="false" customHeight="false" outlineLevel="0" collapsed="false">
      <c r="A1314" s="0" t="s">
        <v>115</v>
      </c>
      <c r="B1314" s="0" t="s">
        <v>116</v>
      </c>
      <c r="C1314" s="0" t="s">
        <v>65</v>
      </c>
      <c r="D1314" s="0" t="n">
        <v>2027</v>
      </c>
      <c r="E1314" s="5" t="n">
        <v>496.826077546273</v>
      </c>
      <c r="F1314" s="5" t="n">
        <v>0</v>
      </c>
      <c r="G1314" s="5" t="n">
        <v>0</v>
      </c>
      <c r="H1314" s="5" t="n">
        <v>0</v>
      </c>
      <c r="I1314" s="5" t="n">
        <v>496.826077546273</v>
      </c>
      <c r="J1314" s="10" t="s">
        <v>4</v>
      </c>
    </row>
    <row r="1315" customFormat="false" ht="14.25" hidden="false" customHeight="false" outlineLevel="0" collapsed="false">
      <c r="A1315" s="0" t="s">
        <v>115</v>
      </c>
      <c r="B1315" s="0" t="s">
        <v>116</v>
      </c>
      <c r="C1315" s="0" t="s">
        <v>65</v>
      </c>
      <c r="D1315" s="0" t="n">
        <v>2028</v>
      </c>
      <c r="E1315" s="5" t="n">
        <v>500.815850110008</v>
      </c>
      <c r="F1315" s="5" t="n">
        <v>0</v>
      </c>
      <c r="G1315" s="5" t="n">
        <v>0</v>
      </c>
      <c r="H1315" s="5" t="n">
        <v>0</v>
      </c>
      <c r="I1315" s="5" t="n">
        <v>500.815850110008</v>
      </c>
      <c r="J1315" s="10" t="s">
        <v>4</v>
      </c>
    </row>
    <row r="1316" customFormat="false" ht="14.25" hidden="false" customHeight="false" outlineLevel="0" collapsed="false">
      <c r="A1316" s="0" t="s">
        <v>115</v>
      </c>
      <c r="B1316" s="0" t="s">
        <v>116</v>
      </c>
      <c r="C1316" s="0" t="s">
        <v>65</v>
      </c>
      <c r="D1316" s="0" t="n">
        <v>2029</v>
      </c>
      <c r="E1316" s="5" t="n">
        <v>505.240883910494</v>
      </c>
      <c r="F1316" s="5" t="n">
        <v>0</v>
      </c>
      <c r="G1316" s="5" t="n">
        <v>0</v>
      </c>
      <c r="H1316" s="5" t="n">
        <v>0</v>
      </c>
      <c r="I1316" s="5" t="n">
        <v>505.240883910494</v>
      </c>
      <c r="J1316" s="10" t="s">
        <v>4</v>
      </c>
    </row>
    <row r="1317" customFormat="false" ht="14.25" hidden="false" customHeight="false" outlineLevel="0" collapsed="false">
      <c r="A1317" s="0" t="s">
        <v>115</v>
      </c>
      <c r="B1317" s="0" t="s">
        <v>116</v>
      </c>
      <c r="C1317" s="0" t="s">
        <v>65</v>
      </c>
      <c r="D1317" s="0" t="n">
        <v>2030</v>
      </c>
      <c r="E1317" s="5" t="n">
        <v>512.99831571933</v>
      </c>
      <c r="F1317" s="5" t="n">
        <v>0</v>
      </c>
      <c r="G1317" s="5" t="n">
        <v>0</v>
      </c>
      <c r="H1317" s="5" t="n">
        <v>0</v>
      </c>
      <c r="I1317" s="5" t="n">
        <v>512.99831571933</v>
      </c>
      <c r="J1317" s="10" t="s">
        <v>4</v>
      </c>
    </row>
    <row r="1318" customFormat="false" ht="14.25" hidden="false" customHeight="false" outlineLevel="0" collapsed="false">
      <c r="A1318" s="0" t="s">
        <v>115</v>
      </c>
      <c r="B1318" s="0" t="s">
        <v>116</v>
      </c>
      <c r="C1318" s="0" t="s">
        <v>65</v>
      </c>
      <c r="D1318" s="0" t="n">
        <v>2031</v>
      </c>
      <c r="E1318" s="5" t="n">
        <v>530.966790837482</v>
      </c>
      <c r="F1318" s="5" t="n">
        <v>0</v>
      </c>
      <c r="G1318" s="5" t="n">
        <v>0</v>
      </c>
      <c r="H1318" s="5" t="n">
        <v>0</v>
      </c>
      <c r="I1318" s="5" t="n">
        <v>530.966790837482</v>
      </c>
      <c r="J1318" s="10" t="s">
        <v>4</v>
      </c>
    </row>
    <row r="1319" customFormat="false" ht="14.25" hidden="false" customHeight="false" outlineLevel="0" collapsed="false">
      <c r="A1319" s="0" t="s">
        <v>115</v>
      </c>
      <c r="B1319" s="0" t="s">
        <v>116</v>
      </c>
      <c r="C1319" s="0" t="s">
        <v>65</v>
      </c>
      <c r="D1319" s="0" t="n">
        <v>2032</v>
      </c>
      <c r="E1319" s="5" t="n">
        <v>546.207797247454</v>
      </c>
      <c r="F1319" s="5" t="n">
        <v>0</v>
      </c>
      <c r="G1319" s="5" t="n">
        <v>0</v>
      </c>
      <c r="H1319" s="5" t="n">
        <v>0</v>
      </c>
      <c r="I1319" s="5" t="n">
        <v>546.207797247454</v>
      </c>
      <c r="J1319" s="10" t="s">
        <v>4</v>
      </c>
    </row>
    <row r="1320" customFormat="false" ht="14.25" hidden="false" customHeight="false" outlineLevel="0" collapsed="false">
      <c r="A1320" s="0" t="s">
        <v>115</v>
      </c>
      <c r="B1320" s="0" t="s">
        <v>116</v>
      </c>
      <c r="C1320" s="0" t="s">
        <v>65</v>
      </c>
      <c r="D1320" s="0" t="n">
        <v>2033</v>
      </c>
      <c r="E1320" s="5" t="n">
        <v>556.210898862152</v>
      </c>
      <c r="F1320" s="5" t="n">
        <v>0</v>
      </c>
      <c r="G1320" s="5" t="n">
        <v>0</v>
      </c>
      <c r="H1320" s="5" t="n">
        <v>0</v>
      </c>
      <c r="I1320" s="5" t="n">
        <v>556.210898862152</v>
      </c>
      <c r="J1320" s="10" t="s">
        <v>4</v>
      </c>
    </row>
    <row r="1321" customFormat="false" ht="14.25" hidden="false" customHeight="false" outlineLevel="0" collapsed="false">
      <c r="A1321" s="0" t="s">
        <v>115</v>
      </c>
      <c r="B1321" s="0" t="s">
        <v>116</v>
      </c>
      <c r="C1321" s="0" t="s">
        <v>65</v>
      </c>
      <c r="D1321" s="0" t="n">
        <v>2034</v>
      </c>
      <c r="E1321" s="5" t="n">
        <v>564.785217974601</v>
      </c>
      <c r="F1321" s="5" t="n">
        <v>0</v>
      </c>
      <c r="G1321" s="5" t="n">
        <v>0</v>
      </c>
      <c r="H1321" s="5" t="n">
        <v>0</v>
      </c>
      <c r="I1321" s="5" t="n">
        <v>564.785217974601</v>
      </c>
      <c r="J1321" s="10" t="s">
        <v>4</v>
      </c>
    </row>
    <row r="1322" customFormat="false" ht="14.25" hidden="false" customHeight="false" outlineLevel="0" collapsed="false">
      <c r="A1322" s="0" t="s">
        <v>115</v>
      </c>
      <c r="B1322" s="0" t="s">
        <v>116</v>
      </c>
      <c r="C1322" s="0" t="s">
        <v>65</v>
      </c>
      <c r="D1322" s="0" t="n">
        <v>2035</v>
      </c>
      <c r="E1322" s="5" t="n">
        <v>573.444480701403</v>
      </c>
      <c r="F1322" s="5" t="n">
        <v>0</v>
      </c>
      <c r="G1322" s="5" t="n">
        <v>0</v>
      </c>
      <c r="H1322" s="5" t="n">
        <v>0</v>
      </c>
      <c r="I1322" s="5" t="n">
        <v>573.444480701403</v>
      </c>
      <c r="J1322" s="10" t="s">
        <v>4</v>
      </c>
    </row>
    <row r="1323" customFormat="false" ht="14.25" hidden="false" customHeight="false" outlineLevel="0" collapsed="false">
      <c r="A1323" s="0" t="s">
        <v>115</v>
      </c>
      <c r="B1323" s="0" t="s">
        <v>116</v>
      </c>
      <c r="C1323" s="0" t="s">
        <v>65</v>
      </c>
      <c r="D1323" s="0" t="n">
        <v>2036</v>
      </c>
      <c r="E1323" s="5" t="n">
        <v>580.094352456239</v>
      </c>
      <c r="F1323" s="5" t="n">
        <v>0</v>
      </c>
      <c r="G1323" s="5" t="n">
        <v>0</v>
      </c>
      <c r="H1323" s="5" t="n">
        <v>0</v>
      </c>
      <c r="I1323" s="5" t="n">
        <v>580.094352456239</v>
      </c>
      <c r="J1323" s="10" t="s">
        <v>4</v>
      </c>
    </row>
    <row r="1324" customFormat="false" ht="14.25" hidden="false" customHeight="false" outlineLevel="0" collapsed="false">
      <c r="A1324" s="0" t="s">
        <v>115</v>
      </c>
      <c r="B1324" s="0" t="s">
        <v>116</v>
      </c>
      <c r="C1324" s="0" t="s">
        <v>65</v>
      </c>
      <c r="D1324" s="0" t="n">
        <v>2037</v>
      </c>
      <c r="E1324" s="5" t="n">
        <v>586.542547820271</v>
      </c>
      <c r="F1324" s="5" t="n">
        <v>0</v>
      </c>
      <c r="G1324" s="5" t="n">
        <v>0</v>
      </c>
      <c r="H1324" s="5" t="n">
        <v>0</v>
      </c>
      <c r="I1324" s="5" t="n">
        <v>586.542547820271</v>
      </c>
      <c r="J1324" s="10" t="s">
        <v>4</v>
      </c>
    </row>
    <row r="1325" customFormat="false" ht="14.25" hidden="false" customHeight="false" outlineLevel="0" collapsed="false">
      <c r="A1325" s="0" t="s">
        <v>115</v>
      </c>
      <c r="B1325" s="0" t="s">
        <v>116</v>
      </c>
      <c r="C1325" s="0" t="s">
        <v>65</v>
      </c>
      <c r="D1325" s="0" t="n">
        <v>2038</v>
      </c>
      <c r="E1325" s="5" t="n">
        <v>592.991859519372</v>
      </c>
      <c r="F1325" s="5" t="n">
        <v>0</v>
      </c>
      <c r="G1325" s="5" t="n">
        <v>0</v>
      </c>
      <c r="H1325" s="5" t="n">
        <v>0</v>
      </c>
      <c r="I1325" s="5" t="n">
        <v>592.991859519372</v>
      </c>
      <c r="J1325" s="10" t="s">
        <v>4</v>
      </c>
    </row>
    <row r="1326" customFormat="false" ht="14.25" hidden="false" customHeight="false" outlineLevel="0" collapsed="false">
      <c r="A1326" s="0" t="s">
        <v>115</v>
      </c>
      <c r="B1326" s="0" t="s">
        <v>116</v>
      </c>
      <c r="C1326" s="0" t="s">
        <v>65</v>
      </c>
      <c r="D1326" s="0" t="n">
        <v>2039</v>
      </c>
      <c r="E1326" s="5" t="n">
        <v>599.574306116069</v>
      </c>
      <c r="F1326" s="5" t="n">
        <v>0</v>
      </c>
      <c r="G1326" s="5" t="n">
        <v>0</v>
      </c>
      <c r="H1326" s="5" t="n">
        <v>0</v>
      </c>
      <c r="I1326" s="5" t="n">
        <v>599.574306116069</v>
      </c>
      <c r="J1326" s="10" t="s">
        <v>4</v>
      </c>
    </row>
    <row r="1327" customFormat="false" ht="14.25" hidden="false" customHeight="false" outlineLevel="0" collapsed="false">
      <c r="A1327" s="0" t="s">
        <v>115</v>
      </c>
      <c r="B1327" s="0" t="s">
        <v>116</v>
      </c>
      <c r="C1327" s="0" t="s">
        <v>65</v>
      </c>
      <c r="D1327" s="0" t="n">
        <v>2040</v>
      </c>
      <c r="E1327" s="5" t="n">
        <v>607.065934245293</v>
      </c>
      <c r="F1327" s="5" t="n">
        <v>0</v>
      </c>
      <c r="G1327" s="5" t="n">
        <v>0</v>
      </c>
      <c r="H1327" s="5" t="n">
        <v>0</v>
      </c>
      <c r="I1327" s="5" t="n">
        <v>607.065934245293</v>
      </c>
      <c r="J1327" s="10" t="s">
        <v>4</v>
      </c>
    </row>
    <row r="1328" customFormat="false" ht="14.25" hidden="false" customHeight="false" outlineLevel="0" collapsed="false">
      <c r="A1328" s="0" t="s">
        <v>115</v>
      </c>
      <c r="B1328" s="0" t="s">
        <v>116</v>
      </c>
      <c r="C1328" s="0" t="s">
        <v>72</v>
      </c>
      <c r="D1328" s="0" t="n">
        <v>2024</v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  <c r="J1328" s="10" t="s">
        <v>4</v>
      </c>
    </row>
    <row r="1329" customFormat="false" ht="14.25" hidden="false" customHeight="false" outlineLevel="0" collapsed="false">
      <c r="A1329" s="0" t="s">
        <v>115</v>
      </c>
      <c r="B1329" s="0" t="s">
        <v>116</v>
      </c>
      <c r="C1329" s="0" t="s">
        <v>72</v>
      </c>
      <c r="D1329" s="0" t="n">
        <v>2025</v>
      </c>
      <c r="E1329" s="5" t="n">
        <v>49.2475420354333</v>
      </c>
      <c r="F1329" s="5" t="n">
        <v>0</v>
      </c>
      <c r="G1329" s="5" t="n">
        <v>0</v>
      </c>
      <c r="H1329" s="5" t="n">
        <v>0</v>
      </c>
      <c r="I1329" s="5" t="n">
        <v>49.2475420354333</v>
      </c>
      <c r="J1329" s="10" t="s">
        <v>4</v>
      </c>
    </row>
    <row r="1330" customFormat="false" ht="14.25" hidden="false" customHeight="false" outlineLevel="0" collapsed="false">
      <c r="A1330" s="0" t="s">
        <v>115</v>
      </c>
      <c r="B1330" s="0" t="s">
        <v>116</v>
      </c>
      <c r="C1330" s="0" t="s">
        <v>72</v>
      </c>
      <c r="D1330" s="0" t="n">
        <v>2026</v>
      </c>
      <c r="E1330" s="5" t="n">
        <v>49.1071562549958</v>
      </c>
      <c r="F1330" s="5" t="n">
        <v>0</v>
      </c>
      <c r="G1330" s="5" t="n">
        <v>0</v>
      </c>
      <c r="H1330" s="5" t="n">
        <v>0</v>
      </c>
      <c r="I1330" s="5" t="n">
        <v>49.1071562549958</v>
      </c>
      <c r="J1330" s="10" t="s">
        <v>4</v>
      </c>
    </row>
    <row r="1331" customFormat="false" ht="14.25" hidden="false" customHeight="false" outlineLevel="0" collapsed="false">
      <c r="A1331" s="0" t="s">
        <v>115</v>
      </c>
      <c r="B1331" s="0" t="s">
        <v>116</v>
      </c>
      <c r="C1331" s="0" t="s">
        <v>72</v>
      </c>
      <c r="D1331" s="0" t="n">
        <v>2027</v>
      </c>
      <c r="E1331" s="5" t="n">
        <v>49.1983977569941</v>
      </c>
      <c r="F1331" s="5" t="n">
        <v>0</v>
      </c>
      <c r="G1331" s="5" t="n">
        <v>0</v>
      </c>
      <c r="H1331" s="5" t="n">
        <v>0</v>
      </c>
      <c r="I1331" s="5" t="n">
        <v>49.1983977569941</v>
      </c>
      <c r="J1331" s="10" t="s">
        <v>4</v>
      </c>
    </row>
    <row r="1332" customFormat="false" ht="14.25" hidden="false" customHeight="false" outlineLevel="0" collapsed="false">
      <c r="A1332" s="0" t="s">
        <v>115</v>
      </c>
      <c r="B1332" s="0" t="s">
        <v>116</v>
      </c>
      <c r="C1332" s="0" t="s">
        <v>72</v>
      </c>
      <c r="D1332" s="0" t="n">
        <v>2028</v>
      </c>
      <c r="E1332" s="5" t="n">
        <v>50.4916592366551</v>
      </c>
      <c r="F1332" s="5" t="n">
        <v>0</v>
      </c>
      <c r="G1332" s="5" t="n">
        <v>0</v>
      </c>
      <c r="H1332" s="5" t="n">
        <v>0</v>
      </c>
      <c r="I1332" s="5" t="n">
        <v>50.4916592366551</v>
      </c>
      <c r="J1332" s="10" t="s">
        <v>4</v>
      </c>
    </row>
    <row r="1333" customFormat="false" ht="14.25" hidden="false" customHeight="false" outlineLevel="0" collapsed="false">
      <c r="A1333" s="0" t="s">
        <v>115</v>
      </c>
      <c r="B1333" s="0" t="s">
        <v>116</v>
      </c>
      <c r="C1333" s="0" t="s">
        <v>72</v>
      </c>
      <c r="D1333" s="0" t="n">
        <v>2029</v>
      </c>
      <c r="E1333" s="5" t="n">
        <v>50.720688830038</v>
      </c>
      <c r="F1333" s="5" t="n">
        <v>0</v>
      </c>
      <c r="G1333" s="5" t="n">
        <v>0</v>
      </c>
      <c r="H1333" s="5" t="n">
        <v>0</v>
      </c>
      <c r="I1333" s="5" t="n">
        <v>50.720688830038</v>
      </c>
      <c r="J1333" s="10" t="s">
        <v>4</v>
      </c>
    </row>
    <row r="1334" customFormat="false" ht="14.25" hidden="false" customHeight="false" outlineLevel="0" collapsed="false">
      <c r="A1334" s="0" t="s">
        <v>115</v>
      </c>
      <c r="B1334" s="0" t="s">
        <v>116</v>
      </c>
      <c r="C1334" s="0" t="s">
        <v>72</v>
      </c>
      <c r="D1334" s="0" t="n">
        <v>2030</v>
      </c>
      <c r="E1334" s="5" t="n">
        <v>51.8428633393515</v>
      </c>
      <c r="F1334" s="5" t="n">
        <v>0</v>
      </c>
      <c r="G1334" s="5" t="n">
        <v>0</v>
      </c>
      <c r="H1334" s="5" t="n">
        <v>0</v>
      </c>
      <c r="I1334" s="5" t="n">
        <v>51.8428633393515</v>
      </c>
      <c r="J1334" s="10" t="s">
        <v>4</v>
      </c>
    </row>
    <row r="1335" customFormat="false" ht="14.25" hidden="false" customHeight="false" outlineLevel="0" collapsed="false">
      <c r="A1335" s="0" t="s">
        <v>115</v>
      </c>
      <c r="B1335" s="0" t="s">
        <v>116</v>
      </c>
      <c r="C1335" s="0" t="s">
        <v>72</v>
      </c>
      <c r="D1335" s="0" t="n">
        <v>2031</v>
      </c>
      <c r="E1335" s="5" t="n">
        <v>53.0793572328066</v>
      </c>
      <c r="F1335" s="5" t="n">
        <v>0</v>
      </c>
      <c r="G1335" s="5" t="n">
        <v>0</v>
      </c>
      <c r="H1335" s="5" t="n">
        <v>0</v>
      </c>
      <c r="I1335" s="5" t="n">
        <v>53.0793572328066</v>
      </c>
      <c r="J1335" s="10" t="s">
        <v>4</v>
      </c>
    </row>
    <row r="1336" customFormat="false" ht="14.25" hidden="false" customHeight="false" outlineLevel="0" collapsed="false">
      <c r="A1336" s="0" t="s">
        <v>115</v>
      </c>
      <c r="B1336" s="0" t="s">
        <v>116</v>
      </c>
      <c r="C1336" s="0" t="s">
        <v>72</v>
      </c>
      <c r="D1336" s="0" t="n">
        <v>2032</v>
      </c>
      <c r="E1336" s="5" t="n">
        <v>56.2270009468893</v>
      </c>
      <c r="F1336" s="5" t="n">
        <v>0</v>
      </c>
      <c r="G1336" s="5" t="n">
        <v>0</v>
      </c>
      <c r="H1336" s="5" t="n">
        <v>0</v>
      </c>
      <c r="I1336" s="5" t="n">
        <v>56.2270009468893</v>
      </c>
      <c r="J1336" s="10" t="s">
        <v>4</v>
      </c>
    </row>
    <row r="1337" customFormat="false" ht="14.25" hidden="false" customHeight="false" outlineLevel="0" collapsed="false">
      <c r="A1337" s="0" t="s">
        <v>115</v>
      </c>
      <c r="B1337" s="0" t="s">
        <v>116</v>
      </c>
      <c r="C1337" s="0" t="s">
        <v>72</v>
      </c>
      <c r="D1337" s="0" t="n">
        <v>2033</v>
      </c>
      <c r="E1337" s="5" t="n">
        <v>58.1867343639512</v>
      </c>
      <c r="F1337" s="5" t="n">
        <v>0</v>
      </c>
      <c r="G1337" s="5" t="n">
        <v>0</v>
      </c>
      <c r="H1337" s="5" t="n">
        <v>0</v>
      </c>
      <c r="I1337" s="5" t="n">
        <v>58.1867343639512</v>
      </c>
      <c r="J1337" s="10" t="s">
        <v>4</v>
      </c>
    </row>
    <row r="1338" customFormat="false" ht="14.25" hidden="false" customHeight="false" outlineLevel="0" collapsed="false">
      <c r="A1338" s="0" t="s">
        <v>115</v>
      </c>
      <c r="B1338" s="0" t="s">
        <v>116</v>
      </c>
      <c r="C1338" s="0" t="s">
        <v>72</v>
      </c>
      <c r="D1338" s="0" t="n">
        <v>2034</v>
      </c>
      <c r="E1338" s="5" t="n">
        <v>60.2782024501517</v>
      </c>
      <c r="F1338" s="5" t="n">
        <v>0</v>
      </c>
      <c r="G1338" s="5" t="n">
        <v>0</v>
      </c>
      <c r="H1338" s="5" t="n">
        <v>0</v>
      </c>
      <c r="I1338" s="5" t="n">
        <v>60.2782024501517</v>
      </c>
      <c r="J1338" s="10" t="s">
        <v>4</v>
      </c>
    </row>
    <row r="1339" customFormat="false" ht="14.25" hidden="false" customHeight="false" outlineLevel="0" collapsed="false">
      <c r="A1339" s="0" t="s">
        <v>115</v>
      </c>
      <c r="B1339" s="0" t="s">
        <v>116</v>
      </c>
      <c r="C1339" s="0" t="s">
        <v>72</v>
      </c>
      <c r="D1339" s="0" t="n">
        <v>2035</v>
      </c>
      <c r="E1339" s="5" t="n">
        <v>61.3922837709209</v>
      </c>
      <c r="F1339" s="5" t="n">
        <v>0</v>
      </c>
      <c r="G1339" s="5" t="n">
        <v>0</v>
      </c>
      <c r="H1339" s="5" t="n">
        <v>0</v>
      </c>
      <c r="I1339" s="5" t="n">
        <v>61.3922837709209</v>
      </c>
      <c r="J1339" s="10" t="s">
        <v>4</v>
      </c>
    </row>
    <row r="1340" customFormat="false" ht="14.25" hidden="false" customHeight="false" outlineLevel="0" collapsed="false">
      <c r="A1340" s="0" t="s">
        <v>115</v>
      </c>
      <c r="B1340" s="0" t="s">
        <v>116</v>
      </c>
      <c r="C1340" s="0" t="s">
        <v>72</v>
      </c>
      <c r="D1340" s="0" t="n">
        <v>2036</v>
      </c>
      <c r="E1340" s="5" t="n">
        <v>62.1462768647102</v>
      </c>
      <c r="F1340" s="5" t="n">
        <v>0</v>
      </c>
      <c r="G1340" s="5" t="n">
        <v>0</v>
      </c>
      <c r="H1340" s="5" t="n">
        <v>0</v>
      </c>
      <c r="I1340" s="5" t="n">
        <v>62.1462768647102</v>
      </c>
      <c r="J1340" s="10" t="s">
        <v>4</v>
      </c>
    </row>
    <row r="1341" customFormat="false" ht="14.25" hidden="false" customHeight="false" outlineLevel="0" collapsed="false">
      <c r="A1341" s="0" t="s">
        <v>115</v>
      </c>
      <c r="B1341" s="0" t="s">
        <v>116</v>
      </c>
      <c r="C1341" s="0" t="s">
        <v>72</v>
      </c>
      <c r="D1341" s="0" t="n">
        <v>2037</v>
      </c>
      <c r="E1341" s="5" t="n">
        <v>64.1101696705546</v>
      </c>
      <c r="F1341" s="5" t="n">
        <v>0</v>
      </c>
      <c r="G1341" s="5" t="n">
        <v>0</v>
      </c>
      <c r="H1341" s="5" t="n">
        <v>0</v>
      </c>
      <c r="I1341" s="5" t="n">
        <v>64.1101696705546</v>
      </c>
      <c r="J1341" s="10" t="s">
        <v>4</v>
      </c>
    </row>
    <row r="1342" customFormat="false" ht="14.25" hidden="false" customHeight="false" outlineLevel="0" collapsed="false">
      <c r="A1342" s="0" t="s">
        <v>115</v>
      </c>
      <c r="B1342" s="0" t="s">
        <v>116</v>
      </c>
      <c r="C1342" s="0" t="s">
        <v>72</v>
      </c>
      <c r="D1342" s="0" t="n">
        <v>2038</v>
      </c>
      <c r="E1342" s="5" t="n">
        <v>65.0897673345573</v>
      </c>
      <c r="F1342" s="5" t="n">
        <v>0</v>
      </c>
      <c r="G1342" s="5" t="n">
        <v>0</v>
      </c>
      <c r="H1342" s="5" t="n">
        <v>0</v>
      </c>
      <c r="I1342" s="5" t="n">
        <v>65.0897673345573</v>
      </c>
      <c r="J1342" s="10" t="s">
        <v>4</v>
      </c>
    </row>
    <row r="1343" customFormat="false" ht="14.25" hidden="false" customHeight="false" outlineLevel="0" collapsed="false">
      <c r="A1343" s="0" t="s">
        <v>115</v>
      </c>
      <c r="B1343" s="0" t="s">
        <v>116</v>
      </c>
      <c r="C1343" s="0" t="s">
        <v>72</v>
      </c>
      <c r="D1343" s="0" t="n">
        <v>2039</v>
      </c>
      <c r="E1343" s="5" t="n">
        <v>67.4700967271764</v>
      </c>
      <c r="F1343" s="5" t="n">
        <v>0</v>
      </c>
      <c r="G1343" s="5" t="n">
        <v>0</v>
      </c>
      <c r="H1343" s="5" t="n">
        <v>0</v>
      </c>
      <c r="I1343" s="5" t="n">
        <v>67.4700967271764</v>
      </c>
      <c r="J1343" s="10" t="s">
        <v>4</v>
      </c>
    </row>
    <row r="1344" customFormat="false" ht="14.25" hidden="false" customHeight="false" outlineLevel="0" collapsed="false">
      <c r="A1344" s="0" t="s">
        <v>115</v>
      </c>
      <c r="B1344" s="0" t="s">
        <v>116</v>
      </c>
      <c r="C1344" s="0" t="s">
        <v>72</v>
      </c>
      <c r="D1344" s="0" t="n">
        <v>2040</v>
      </c>
      <c r="E1344" s="5" t="n">
        <v>68.1874346479618</v>
      </c>
      <c r="F1344" s="5" t="n">
        <v>0</v>
      </c>
      <c r="G1344" s="5" t="n">
        <v>0</v>
      </c>
      <c r="H1344" s="5" t="n">
        <v>0</v>
      </c>
      <c r="I1344" s="5" t="n">
        <v>68.1874346479618</v>
      </c>
      <c r="J1344" s="10" t="s">
        <v>4</v>
      </c>
    </row>
    <row r="1345" customFormat="false" ht="14.25" hidden="false" customHeight="false" outlineLevel="0" collapsed="false">
      <c r="A1345" s="0" t="s">
        <v>115</v>
      </c>
      <c r="B1345" s="0" t="s">
        <v>116</v>
      </c>
      <c r="C1345" s="0" t="s">
        <v>75</v>
      </c>
      <c r="D1345" s="0" t="n">
        <v>2024</v>
      </c>
      <c r="E1345" s="5" t="n">
        <v>44.18924184</v>
      </c>
      <c r="F1345" s="5" t="n">
        <v>0</v>
      </c>
      <c r="G1345" s="5" t="n">
        <v>0</v>
      </c>
      <c r="H1345" s="5" t="n">
        <v>0</v>
      </c>
      <c r="I1345" s="5" t="n">
        <v>44.18924184</v>
      </c>
      <c r="J1345" s="10" t="s">
        <v>4</v>
      </c>
    </row>
    <row r="1346" customFormat="false" ht="14.25" hidden="false" customHeight="false" outlineLevel="0" collapsed="false">
      <c r="A1346" s="0" t="s">
        <v>115</v>
      </c>
      <c r="B1346" s="0" t="s">
        <v>116</v>
      </c>
      <c r="C1346" s="0" t="s">
        <v>75</v>
      </c>
      <c r="D1346" s="0" t="n">
        <v>2025</v>
      </c>
      <c r="E1346" s="5" t="n">
        <v>44.499752304</v>
      </c>
      <c r="F1346" s="5" t="n">
        <v>0</v>
      </c>
      <c r="G1346" s="5" t="n">
        <v>0</v>
      </c>
      <c r="H1346" s="5" t="n">
        <v>0</v>
      </c>
      <c r="I1346" s="5" t="n">
        <v>44.499752304</v>
      </c>
      <c r="J1346" s="10" t="s">
        <v>4</v>
      </c>
    </row>
    <row r="1347" customFormat="false" ht="14.25" hidden="false" customHeight="false" outlineLevel="0" collapsed="false">
      <c r="A1347" s="0" t="s">
        <v>115</v>
      </c>
      <c r="B1347" s="0" t="s">
        <v>116</v>
      </c>
      <c r="C1347" s="0" t="s">
        <v>75</v>
      </c>
      <c r="D1347" s="0" t="n">
        <v>2026</v>
      </c>
      <c r="E1347" s="5" t="n">
        <v>63.1148558763637</v>
      </c>
      <c r="F1347" s="5" t="n">
        <v>0</v>
      </c>
      <c r="G1347" s="5" t="n">
        <v>0</v>
      </c>
      <c r="H1347" s="5" t="n">
        <v>0</v>
      </c>
      <c r="I1347" s="5" t="n">
        <v>63.1148558763637</v>
      </c>
      <c r="J1347" s="10" t="s">
        <v>4</v>
      </c>
    </row>
    <row r="1348" customFormat="false" ht="14.25" hidden="false" customHeight="false" outlineLevel="0" collapsed="false">
      <c r="A1348" s="0" t="s">
        <v>115</v>
      </c>
      <c r="B1348" s="0" t="s">
        <v>116</v>
      </c>
      <c r="C1348" s="0" t="s">
        <v>75</v>
      </c>
      <c r="D1348" s="0" t="n">
        <v>2027</v>
      </c>
      <c r="E1348" s="5" t="n">
        <v>95.2373192239918</v>
      </c>
      <c r="F1348" s="5" t="n">
        <v>0</v>
      </c>
      <c r="G1348" s="5" t="n">
        <v>0</v>
      </c>
      <c r="H1348" s="5" t="n">
        <v>0</v>
      </c>
      <c r="I1348" s="5" t="n">
        <v>95.2373192239918</v>
      </c>
      <c r="J1348" s="10" t="s">
        <v>4</v>
      </c>
    </row>
    <row r="1349" customFormat="false" ht="14.25" hidden="false" customHeight="false" outlineLevel="0" collapsed="false">
      <c r="A1349" s="0" t="s">
        <v>115</v>
      </c>
      <c r="B1349" s="0" t="s">
        <v>116</v>
      </c>
      <c r="C1349" s="0" t="s">
        <v>75</v>
      </c>
      <c r="D1349" s="0" t="n">
        <v>2028</v>
      </c>
      <c r="E1349" s="5" t="n">
        <v>127.132486906965</v>
      </c>
      <c r="F1349" s="5" t="n">
        <v>0</v>
      </c>
      <c r="G1349" s="5" t="n">
        <v>0</v>
      </c>
      <c r="H1349" s="5" t="n">
        <v>0</v>
      </c>
      <c r="I1349" s="5" t="n">
        <v>127.132486906965</v>
      </c>
      <c r="J1349" s="10" t="s">
        <v>4</v>
      </c>
    </row>
    <row r="1350" customFormat="false" ht="14.25" hidden="false" customHeight="false" outlineLevel="0" collapsed="false">
      <c r="A1350" s="0" t="s">
        <v>115</v>
      </c>
      <c r="B1350" s="0" t="s">
        <v>116</v>
      </c>
      <c r="C1350" s="0" t="s">
        <v>75</v>
      </c>
      <c r="D1350" s="0" t="n">
        <v>2029</v>
      </c>
      <c r="E1350" s="5" t="n">
        <v>167.226558706585</v>
      </c>
      <c r="F1350" s="5" t="n">
        <v>0</v>
      </c>
      <c r="G1350" s="5" t="n">
        <v>0</v>
      </c>
      <c r="H1350" s="5" t="n">
        <v>0</v>
      </c>
      <c r="I1350" s="5" t="n">
        <v>167.226558706585</v>
      </c>
      <c r="J1350" s="10" t="s">
        <v>4</v>
      </c>
    </row>
    <row r="1351" customFormat="false" ht="14.25" hidden="false" customHeight="false" outlineLevel="0" collapsed="false">
      <c r="A1351" s="0" t="s">
        <v>115</v>
      </c>
      <c r="B1351" s="0" t="s">
        <v>116</v>
      </c>
      <c r="C1351" s="0" t="s">
        <v>75</v>
      </c>
      <c r="D1351" s="0" t="n">
        <v>2030</v>
      </c>
      <c r="E1351" s="5" t="n">
        <v>224.741896937019</v>
      </c>
      <c r="F1351" s="5" t="n">
        <v>0</v>
      </c>
      <c r="G1351" s="5" t="n">
        <v>0</v>
      </c>
      <c r="H1351" s="5" t="n">
        <v>0</v>
      </c>
      <c r="I1351" s="5" t="n">
        <v>224.741896937019</v>
      </c>
      <c r="J1351" s="10" t="s">
        <v>4</v>
      </c>
    </row>
    <row r="1352" customFormat="false" ht="14.25" hidden="false" customHeight="false" outlineLevel="0" collapsed="false">
      <c r="A1352" s="0" t="s">
        <v>115</v>
      </c>
      <c r="B1352" s="0" t="s">
        <v>116</v>
      </c>
      <c r="C1352" s="0" t="s">
        <v>75</v>
      </c>
      <c r="D1352" s="0" t="n">
        <v>2031</v>
      </c>
      <c r="E1352" s="5" t="n">
        <v>277.948054980436</v>
      </c>
      <c r="F1352" s="5" t="n">
        <v>0</v>
      </c>
      <c r="G1352" s="5" t="n">
        <v>0</v>
      </c>
      <c r="H1352" s="5" t="n">
        <v>0</v>
      </c>
      <c r="I1352" s="5" t="n">
        <v>277.948054980436</v>
      </c>
      <c r="J1352" s="10" t="s">
        <v>4</v>
      </c>
    </row>
    <row r="1353" customFormat="false" ht="14.25" hidden="false" customHeight="false" outlineLevel="0" collapsed="false">
      <c r="A1353" s="0" t="s">
        <v>115</v>
      </c>
      <c r="B1353" s="0" t="s">
        <v>116</v>
      </c>
      <c r="C1353" s="0" t="s">
        <v>75</v>
      </c>
      <c r="D1353" s="0" t="n">
        <v>2032</v>
      </c>
      <c r="E1353" s="5" t="n">
        <v>329.513564442194</v>
      </c>
      <c r="F1353" s="5" t="n">
        <v>0</v>
      </c>
      <c r="G1353" s="5" t="n">
        <v>0</v>
      </c>
      <c r="H1353" s="5" t="n">
        <v>0</v>
      </c>
      <c r="I1353" s="5" t="n">
        <v>329.513564442194</v>
      </c>
      <c r="J1353" s="10" t="s">
        <v>4</v>
      </c>
    </row>
    <row r="1354" customFormat="false" ht="14.25" hidden="false" customHeight="false" outlineLevel="0" collapsed="false">
      <c r="A1354" s="0" t="s">
        <v>115</v>
      </c>
      <c r="B1354" s="0" t="s">
        <v>116</v>
      </c>
      <c r="C1354" s="0" t="s">
        <v>75</v>
      </c>
      <c r="D1354" s="0" t="n">
        <v>2033</v>
      </c>
      <c r="E1354" s="5" t="n">
        <v>372.462703879713</v>
      </c>
      <c r="F1354" s="5" t="n">
        <v>0</v>
      </c>
      <c r="G1354" s="5" t="n">
        <v>0</v>
      </c>
      <c r="H1354" s="5" t="n">
        <v>0</v>
      </c>
      <c r="I1354" s="5" t="n">
        <v>372.462703879713</v>
      </c>
      <c r="J1354" s="10" t="s">
        <v>4</v>
      </c>
    </row>
    <row r="1355" customFormat="false" ht="14.25" hidden="false" customHeight="false" outlineLevel="0" collapsed="false">
      <c r="A1355" s="0" t="s">
        <v>115</v>
      </c>
      <c r="B1355" s="0" t="s">
        <v>116</v>
      </c>
      <c r="C1355" s="0" t="s">
        <v>75</v>
      </c>
      <c r="D1355" s="0" t="n">
        <v>2034</v>
      </c>
      <c r="E1355" s="5" t="n">
        <v>418.860188147982</v>
      </c>
      <c r="F1355" s="5" t="n">
        <v>0</v>
      </c>
      <c r="G1355" s="5" t="n">
        <v>0</v>
      </c>
      <c r="H1355" s="5" t="n">
        <v>0</v>
      </c>
      <c r="I1355" s="5" t="n">
        <v>418.860188147982</v>
      </c>
      <c r="J1355" s="10" t="s">
        <v>4</v>
      </c>
    </row>
    <row r="1356" customFormat="false" ht="14.25" hidden="false" customHeight="false" outlineLevel="0" collapsed="false">
      <c r="A1356" s="0" t="s">
        <v>115</v>
      </c>
      <c r="B1356" s="0" t="s">
        <v>116</v>
      </c>
      <c r="C1356" s="0" t="s">
        <v>75</v>
      </c>
      <c r="D1356" s="0" t="n">
        <v>2035</v>
      </c>
      <c r="E1356" s="5" t="n">
        <v>460.363775899409</v>
      </c>
      <c r="F1356" s="5" t="n">
        <v>0</v>
      </c>
      <c r="G1356" s="5" t="n">
        <v>0</v>
      </c>
      <c r="H1356" s="5" t="n">
        <v>0</v>
      </c>
      <c r="I1356" s="5" t="n">
        <v>460.363775899409</v>
      </c>
      <c r="J1356" s="10" t="s">
        <v>4</v>
      </c>
    </row>
    <row r="1357" customFormat="false" ht="14.25" hidden="false" customHeight="false" outlineLevel="0" collapsed="false">
      <c r="A1357" s="0" t="s">
        <v>115</v>
      </c>
      <c r="B1357" s="0" t="s">
        <v>116</v>
      </c>
      <c r="C1357" s="0" t="s">
        <v>75</v>
      </c>
      <c r="D1357" s="0" t="n">
        <v>2036</v>
      </c>
      <c r="E1357" s="5" t="n">
        <v>500.053710007308</v>
      </c>
      <c r="F1357" s="5" t="n">
        <v>0</v>
      </c>
      <c r="G1357" s="5" t="n">
        <v>0</v>
      </c>
      <c r="H1357" s="5" t="n">
        <v>0</v>
      </c>
      <c r="I1357" s="5" t="n">
        <v>500.053710007308</v>
      </c>
      <c r="J1357" s="10" t="s">
        <v>4</v>
      </c>
    </row>
    <row r="1358" customFormat="false" ht="14.25" hidden="false" customHeight="false" outlineLevel="0" collapsed="false">
      <c r="A1358" s="0" t="s">
        <v>115</v>
      </c>
      <c r="B1358" s="0" t="s">
        <v>116</v>
      </c>
      <c r="C1358" s="0" t="s">
        <v>75</v>
      </c>
      <c r="D1358" s="0" t="n">
        <v>2037</v>
      </c>
      <c r="E1358" s="5" t="n">
        <v>537.200557036422</v>
      </c>
      <c r="F1358" s="5" t="n">
        <v>0</v>
      </c>
      <c r="G1358" s="5" t="n">
        <v>0</v>
      </c>
      <c r="H1358" s="5" t="n">
        <v>0</v>
      </c>
      <c r="I1358" s="5" t="n">
        <v>537.200557036422</v>
      </c>
      <c r="J1358" s="10" t="s">
        <v>4</v>
      </c>
    </row>
    <row r="1359" customFormat="false" ht="14.25" hidden="false" customHeight="false" outlineLevel="0" collapsed="false">
      <c r="A1359" s="0" t="s">
        <v>115</v>
      </c>
      <c r="B1359" s="0" t="s">
        <v>116</v>
      </c>
      <c r="C1359" s="0" t="s">
        <v>75</v>
      </c>
      <c r="D1359" s="0" t="n">
        <v>2038</v>
      </c>
      <c r="E1359" s="5" t="n">
        <v>570.698848914479</v>
      </c>
      <c r="F1359" s="5" t="n">
        <v>0</v>
      </c>
      <c r="G1359" s="5" t="n">
        <v>0</v>
      </c>
      <c r="H1359" s="5" t="n">
        <v>0</v>
      </c>
      <c r="I1359" s="5" t="n">
        <v>570.698848914479</v>
      </c>
      <c r="J1359" s="10" t="s">
        <v>4</v>
      </c>
    </row>
    <row r="1360" customFormat="false" ht="14.25" hidden="false" customHeight="false" outlineLevel="0" collapsed="false">
      <c r="A1360" s="0" t="s">
        <v>115</v>
      </c>
      <c r="B1360" s="0" t="s">
        <v>116</v>
      </c>
      <c r="C1360" s="0" t="s">
        <v>75</v>
      </c>
      <c r="D1360" s="0" t="n">
        <v>2039</v>
      </c>
      <c r="E1360" s="5" t="n">
        <v>599.478376581166</v>
      </c>
      <c r="F1360" s="5" t="n">
        <v>0</v>
      </c>
      <c r="G1360" s="5" t="n">
        <v>0</v>
      </c>
      <c r="H1360" s="5" t="n">
        <v>0</v>
      </c>
      <c r="I1360" s="5" t="n">
        <v>599.478376581166</v>
      </c>
      <c r="J1360" s="10" t="s">
        <v>4</v>
      </c>
    </row>
    <row r="1361" customFormat="false" ht="14.25" hidden="false" customHeight="false" outlineLevel="0" collapsed="false">
      <c r="A1361" s="0" t="s">
        <v>115</v>
      </c>
      <c r="B1361" s="0" t="s">
        <v>116</v>
      </c>
      <c r="C1361" s="0" t="s">
        <v>75</v>
      </c>
      <c r="D1361" s="0" t="n">
        <v>2040</v>
      </c>
      <c r="E1361" s="5" t="n">
        <v>622.558294079541</v>
      </c>
      <c r="F1361" s="5" t="n">
        <v>0</v>
      </c>
      <c r="G1361" s="5" t="n">
        <v>0</v>
      </c>
      <c r="H1361" s="5" t="n">
        <v>0</v>
      </c>
      <c r="I1361" s="5" t="n">
        <v>622.558294079541</v>
      </c>
      <c r="J1361" s="10" t="s">
        <v>4</v>
      </c>
    </row>
    <row r="1362" customFormat="false" ht="14.25" hidden="false" customHeight="false" outlineLevel="0" collapsed="false">
      <c r="A1362" s="0" t="s">
        <v>115</v>
      </c>
      <c r="B1362" s="0" t="s">
        <v>116</v>
      </c>
      <c r="C1362" s="0" t="s">
        <v>76</v>
      </c>
      <c r="D1362" s="0" t="n">
        <v>2024</v>
      </c>
      <c r="E1362" s="5" t="n">
        <v>0.3164889</v>
      </c>
      <c r="F1362" s="5" t="n">
        <v>0</v>
      </c>
      <c r="G1362" s="5" t="n">
        <v>0</v>
      </c>
      <c r="H1362" s="5" t="n">
        <v>0</v>
      </c>
      <c r="I1362" s="5" t="n">
        <v>0.3164889</v>
      </c>
      <c r="J1362" s="10" t="s">
        <v>4</v>
      </c>
    </row>
    <row r="1363" customFormat="false" ht="14.25" hidden="false" customHeight="false" outlineLevel="0" collapsed="false">
      <c r="A1363" s="0" t="s">
        <v>115</v>
      </c>
      <c r="B1363" s="0" t="s">
        <v>116</v>
      </c>
      <c r="C1363" s="0" t="s">
        <v>76</v>
      </c>
      <c r="D1363" s="0" t="n">
        <v>2025</v>
      </c>
      <c r="E1363" s="5" t="n">
        <v>0.33005271</v>
      </c>
      <c r="F1363" s="5" t="n">
        <v>0</v>
      </c>
      <c r="G1363" s="5" t="n">
        <v>0</v>
      </c>
      <c r="H1363" s="5" t="n">
        <v>0</v>
      </c>
      <c r="I1363" s="5" t="n">
        <v>0.33005271</v>
      </c>
      <c r="J1363" s="10" t="s">
        <v>4</v>
      </c>
    </row>
    <row r="1364" customFormat="false" ht="14.25" hidden="false" customHeight="false" outlineLevel="0" collapsed="false">
      <c r="A1364" s="0" t="s">
        <v>115</v>
      </c>
      <c r="B1364" s="0" t="s">
        <v>116</v>
      </c>
      <c r="C1364" s="0" t="s">
        <v>76</v>
      </c>
      <c r="D1364" s="0" t="n">
        <v>2026</v>
      </c>
      <c r="E1364" s="5" t="n">
        <v>0.7867562712</v>
      </c>
      <c r="F1364" s="5" t="n">
        <v>0</v>
      </c>
      <c r="G1364" s="5" t="n">
        <v>0</v>
      </c>
      <c r="H1364" s="5" t="n">
        <v>0</v>
      </c>
      <c r="I1364" s="5" t="n">
        <v>0.7867562712</v>
      </c>
      <c r="J1364" s="10" t="s">
        <v>4</v>
      </c>
    </row>
    <row r="1365" customFormat="false" ht="14.25" hidden="false" customHeight="false" outlineLevel="0" collapsed="false">
      <c r="A1365" s="0" t="s">
        <v>115</v>
      </c>
      <c r="B1365" s="0" t="s">
        <v>116</v>
      </c>
      <c r="C1365" s="0" t="s">
        <v>76</v>
      </c>
      <c r="D1365" s="0" t="n">
        <v>2027</v>
      </c>
      <c r="E1365" s="5" t="n">
        <v>1.1953356948</v>
      </c>
      <c r="F1365" s="5" t="n">
        <v>0</v>
      </c>
      <c r="G1365" s="5" t="n">
        <v>0</v>
      </c>
      <c r="H1365" s="5" t="n">
        <v>0</v>
      </c>
      <c r="I1365" s="5" t="n">
        <v>1.1953356948</v>
      </c>
      <c r="J1365" s="10" t="s">
        <v>4</v>
      </c>
    </row>
    <row r="1366" customFormat="false" ht="14.25" hidden="false" customHeight="false" outlineLevel="0" collapsed="false">
      <c r="A1366" s="0" t="s">
        <v>115</v>
      </c>
      <c r="B1366" s="0" t="s">
        <v>116</v>
      </c>
      <c r="C1366" s="0" t="s">
        <v>76</v>
      </c>
      <c r="D1366" s="0" t="n">
        <v>2028</v>
      </c>
      <c r="E1366" s="5" t="n">
        <v>1.305132504</v>
      </c>
      <c r="F1366" s="5" t="n">
        <v>0</v>
      </c>
      <c r="G1366" s="5" t="n">
        <v>0</v>
      </c>
      <c r="H1366" s="5" t="n">
        <v>0</v>
      </c>
      <c r="I1366" s="5" t="n">
        <v>1.305132504</v>
      </c>
      <c r="J1366" s="10" t="s">
        <v>4</v>
      </c>
    </row>
    <row r="1367" customFormat="false" ht="14.25" hidden="false" customHeight="false" outlineLevel="0" collapsed="false">
      <c r="A1367" s="0" t="s">
        <v>115</v>
      </c>
      <c r="B1367" s="0" t="s">
        <v>116</v>
      </c>
      <c r="C1367" s="0" t="s">
        <v>76</v>
      </c>
      <c r="D1367" s="0" t="n">
        <v>2029</v>
      </c>
      <c r="E1367" s="5" t="n">
        <v>1.2842934</v>
      </c>
      <c r="F1367" s="5" t="n">
        <v>0</v>
      </c>
      <c r="G1367" s="5" t="n">
        <v>0</v>
      </c>
      <c r="H1367" s="5" t="n">
        <v>0</v>
      </c>
      <c r="I1367" s="5" t="n">
        <v>1.2842934</v>
      </c>
      <c r="J1367" s="10" t="s">
        <v>4</v>
      </c>
    </row>
    <row r="1368" customFormat="false" ht="14.25" hidden="false" customHeight="false" outlineLevel="0" collapsed="false">
      <c r="A1368" s="0" t="s">
        <v>115</v>
      </c>
      <c r="B1368" s="0" t="s">
        <v>116</v>
      </c>
      <c r="C1368" s="0" t="s">
        <v>76</v>
      </c>
      <c r="D1368" s="0" t="n">
        <v>2030</v>
      </c>
      <c r="E1368" s="5" t="n">
        <v>0.948142008</v>
      </c>
      <c r="F1368" s="5" t="n">
        <v>0</v>
      </c>
      <c r="G1368" s="5" t="n">
        <v>0</v>
      </c>
      <c r="H1368" s="5" t="n">
        <v>0</v>
      </c>
      <c r="I1368" s="5" t="n">
        <v>0.948142008</v>
      </c>
      <c r="J1368" s="10" t="s">
        <v>4</v>
      </c>
    </row>
    <row r="1369" customFormat="false" ht="14.25" hidden="false" customHeight="false" outlineLevel="0" collapsed="false">
      <c r="A1369" s="0" t="s">
        <v>115</v>
      </c>
      <c r="B1369" s="0" t="s">
        <v>116</v>
      </c>
      <c r="C1369" s="0" t="s">
        <v>76</v>
      </c>
      <c r="D1369" s="0" t="n">
        <v>2031</v>
      </c>
      <c r="E1369" s="5" t="n">
        <v>0.943073208</v>
      </c>
      <c r="F1369" s="5" t="n">
        <v>0</v>
      </c>
      <c r="G1369" s="5" t="n">
        <v>0</v>
      </c>
      <c r="H1369" s="5" t="n">
        <v>0</v>
      </c>
      <c r="I1369" s="5" t="n">
        <v>0.943073208</v>
      </c>
      <c r="J1369" s="10" t="s">
        <v>4</v>
      </c>
    </row>
    <row r="1370" customFormat="false" ht="14.25" hidden="false" customHeight="false" outlineLevel="0" collapsed="false">
      <c r="A1370" s="0" t="s">
        <v>115</v>
      </c>
      <c r="B1370" s="0" t="s">
        <v>116</v>
      </c>
      <c r="C1370" s="0" t="s">
        <v>76</v>
      </c>
      <c r="D1370" s="0" t="n">
        <v>2032</v>
      </c>
      <c r="E1370" s="5" t="n">
        <v>0.948157152</v>
      </c>
      <c r="F1370" s="5" t="n">
        <v>0</v>
      </c>
      <c r="G1370" s="5" t="n">
        <v>0</v>
      </c>
      <c r="H1370" s="5" t="n">
        <v>0</v>
      </c>
      <c r="I1370" s="5" t="n">
        <v>0.948157152</v>
      </c>
      <c r="J1370" s="10" t="s">
        <v>4</v>
      </c>
    </row>
    <row r="1371" customFormat="false" ht="14.25" hidden="false" customHeight="false" outlineLevel="0" collapsed="false">
      <c r="A1371" s="0" t="s">
        <v>115</v>
      </c>
      <c r="B1371" s="0" t="s">
        <v>116</v>
      </c>
      <c r="C1371" s="0" t="s">
        <v>76</v>
      </c>
      <c r="D1371" s="0" t="n">
        <v>2033</v>
      </c>
      <c r="E1371" s="5" t="n">
        <v>0.959767296</v>
      </c>
      <c r="F1371" s="5" t="n">
        <v>0</v>
      </c>
      <c r="G1371" s="5" t="n">
        <v>0</v>
      </c>
      <c r="H1371" s="5" t="n">
        <v>0</v>
      </c>
      <c r="I1371" s="5" t="n">
        <v>0.959767296</v>
      </c>
      <c r="J1371" s="10" t="s">
        <v>4</v>
      </c>
    </row>
    <row r="1372" customFormat="false" ht="14.25" hidden="false" customHeight="false" outlineLevel="0" collapsed="false">
      <c r="A1372" s="0" t="s">
        <v>115</v>
      </c>
      <c r="B1372" s="0" t="s">
        <v>116</v>
      </c>
      <c r="C1372" s="0" t="s">
        <v>76</v>
      </c>
      <c r="D1372" s="0" t="n">
        <v>2034</v>
      </c>
      <c r="E1372" s="5" t="n">
        <v>0.9722568464</v>
      </c>
      <c r="F1372" s="5" t="n">
        <v>0</v>
      </c>
      <c r="G1372" s="5" t="n">
        <v>0</v>
      </c>
      <c r="H1372" s="5" t="n">
        <v>0</v>
      </c>
      <c r="I1372" s="5" t="n">
        <v>0.9722568464</v>
      </c>
      <c r="J1372" s="10" t="s">
        <v>4</v>
      </c>
    </row>
    <row r="1373" customFormat="false" ht="14.25" hidden="false" customHeight="false" outlineLevel="0" collapsed="false">
      <c r="A1373" s="0" t="s">
        <v>115</v>
      </c>
      <c r="B1373" s="0" t="s">
        <v>116</v>
      </c>
      <c r="C1373" s="0" t="s">
        <v>76</v>
      </c>
      <c r="D1373" s="0" t="n">
        <v>2035</v>
      </c>
      <c r="E1373" s="5" t="n">
        <v>0.981283284</v>
      </c>
      <c r="F1373" s="5" t="n">
        <v>0</v>
      </c>
      <c r="G1373" s="5" t="n">
        <v>0</v>
      </c>
      <c r="H1373" s="5" t="n">
        <v>0</v>
      </c>
      <c r="I1373" s="5" t="n">
        <v>0.981283284</v>
      </c>
      <c r="J1373" s="10" t="s">
        <v>4</v>
      </c>
    </row>
    <row r="1374" customFormat="false" ht="14.25" hidden="false" customHeight="false" outlineLevel="0" collapsed="false">
      <c r="A1374" s="0" t="s">
        <v>115</v>
      </c>
      <c r="B1374" s="0" t="s">
        <v>116</v>
      </c>
      <c r="C1374" s="0" t="s">
        <v>76</v>
      </c>
      <c r="D1374" s="0" t="n">
        <v>2036</v>
      </c>
      <c r="E1374" s="5" t="n">
        <v>0.9870473684</v>
      </c>
      <c r="F1374" s="5" t="n">
        <v>0</v>
      </c>
      <c r="G1374" s="5" t="n">
        <v>0</v>
      </c>
      <c r="H1374" s="5" t="n">
        <v>0</v>
      </c>
      <c r="I1374" s="5" t="n">
        <v>0.9870473684</v>
      </c>
      <c r="J1374" s="10" t="s">
        <v>4</v>
      </c>
    </row>
    <row r="1375" customFormat="false" ht="14.25" hidden="false" customHeight="false" outlineLevel="0" collapsed="false">
      <c r="A1375" s="0" t="s">
        <v>115</v>
      </c>
      <c r="B1375" s="0" t="s">
        <v>116</v>
      </c>
      <c r="C1375" s="0" t="s">
        <v>76</v>
      </c>
      <c r="D1375" s="0" t="n">
        <v>2037</v>
      </c>
      <c r="E1375" s="5" t="n">
        <v>0.9946170696</v>
      </c>
      <c r="F1375" s="5" t="n">
        <v>0</v>
      </c>
      <c r="G1375" s="5" t="n">
        <v>0</v>
      </c>
      <c r="H1375" s="5" t="n">
        <v>0</v>
      </c>
      <c r="I1375" s="5" t="n">
        <v>0.9946170696</v>
      </c>
      <c r="J1375" s="10" t="s">
        <v>4</v>
      </c>
    </row>
    <row r="1376" customFormat="false" ht="14.25" hidden="false" customHeight="false" outlineLevel="0" collapsed="false">
      <c r="A1376" s="0" t="s">
        <v>115</v>
      </c>
      <c r="B1376" s="0" t="s">
        <v>116</v>
      </c>
      <c r="C1376" s="0" t="s">
        <v>76</v>
      </c>
      <c r="D1376" s="0" t="n">
        <v>2038</v>
      </c>
      <c r="E1376" s="5" t="n">
        <v>0.9997214094</v>
      </c>
      <c r="F1376" s="5" t="n">
        <v>0</v>
      </c>
      <c r="G1376" s="5" t="n">
        <v>0</v>
      </c>
      <c r="H1376" s="5" t="n">
        <v>0</v>
      </c>
      <c r="I1376" s="5" t="n">
        <v>0.9997214094</v>
      </c>
      <c r="J1376" s="10" t="s">
        <v>4</v>
      </c>
    </row>
    <row r="1377" customFormat="false" ht="14.25" hidden="false" customHeight="false" outlineLevel="0" collapsed="false">
      <c r="A1377" s="0" t="s">
        <v>115</v>
      </c>
      <c r="B1377" s="0" t="s">
        <v>116</v>
      </c>
      <c r="C1377" s="0" t="s">
        <v>76</v>
      </c>
      <c r="D1377" s="0" t="n">
        <v>2039</v>
      </c>
      <c r="E1377" s="5" t="n">
        <v>1.0067008128</v>
      </c>
      <c r="F1377" s="5" t="n">
        <v>0</v>
      </c>
      <c r="G1377" s="5" t="n">
        <v>0</v>
      </c>
      <c r="H1377" s="5" t="n">
        <v>0</v>
      </c>
      <c r="I1377" s="5" t="n">
        <v>1.0067008128</v>
      </c>
      <c r="J1377" s="10" t="s">
        <v>4</v>
      </c>
    </row>
    <row r="1378" customFormat="false" ht="14.25" hidden="false" customHeight="false" outlineLevel="0" collapsed="false">
      <c r="A1378" s="0" t="s">
        <v>115</v>
      </c>
      <c r="B1378" s="0" t="s">
        <v>116</v>
      </c>
      <c r="C1378" s="0" t="s">
        <v>76</v>
      </c>
      <c r="D1378" s="0" t="n">
        <v>2040</v>
      </c>
      <c r="E1378" s="5" t="n">
        <v>1.011145408</v>
      </c>
      <c r="F1378" s="5" t="n">
        <v>0</v>
      </c>
      <c r="G1378" s="5" t="n">
        <v>0</v>
      </c>
      <c r="H1378" s="5" t="n">
        <v>0</v>
      </c>
      <c r="I1378" s="5" t="n">
        <v>1.011145408</v>
      </c>
      <c r="J1378" s="10" t="s">
        <v>4</v>
      </c>
    </row>
    <row r="1379" customFormat="false" ht="14.25" hidden="false" customHeight="false" outlineLevel="0" collapsed="false">
      <c r="A1379" s="0" t="s">
        <v>115</v>
      </c>
      <c r="B1379" s="0" t="s">
        <v>116</v>
      </c>
      <c r="C1379" s="0" t="s">
        <v>79</v>
      </c>
      <c r="D1379" s="0" t="n">
        <v>2024</v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10" t="s">
        <v>4</v>
      </c>
    </row>
    <row r="1380" customFormat="false" ht="14.25" hidden="false" customHeight="false" outlineLevel="0" collapsed="false">
      <c r="A1380" s="0" t="s">
        <v>115</v>
      </c>
      <c r="B1380" s="0" t="s">
        <v>116</v>
      </c>
      <c r="C1380" s="0" t="s">
        <v>79</v>
      </c>
      <c r="D1380" s="0" t="n">
        <v>2025</v>
      </c>
      <c r="E1380" s="5" t="n">
        <v>212.365863458972</v>
      </c>
      <c r="F1380" s="5" t="n">
        <v>0</v>
      </c>
      <c r="G1380" s="5" t="n">
        <v>0</v>
      </c>
      <c r="H1380" s="5" t="n">
        <v>0</v>
      </c>
      <c r="I1380" s="5" t="n">
        <v>212.365863458972</v>
      </c>
      <c r="J1380" s="10" t="s">
        <v>4</v>
      </c>
    </row>
    <row r="1381" customFormat="false" ht="14.25" hidden="false" customHeight="false" outlineLevel="0" collapsed="false">
      <c r="A1381" s="0" t="s">
        <v>115</v>
      </c>
      <c r="B1381" s="0" t="s">
        <v>116</v>
      </c>
      <c r="C1381" s="0" t="s">
        <v>79</v>
      </c>
      <c r="D1381" s="0" t="n">
        <v>2026</v>
      </c>
      <c r="E1381" s="5" t="n">
        <v>208.736824044896</v>
      </c>
      <c r="F1381" s="5" t="n">
        <v>0</v>
      </c>
      <c r="G1381" s="5" t="n">
        <v>0</v>
      </c>
      <c r="H1381" s="5" t="n">
        <v>0</v>
      </c>
      <c r="I1381" s="5" t="n">
        <v>208.736824044896</v>
      </c>
      <c r="J1381" s="10" t="s">
        <v>4</v>
      </c>
    </row>
    <row r="1382" customFormat="false" ht="14.25" hidden="false" customHeight="false" outlineLevel="0" collapsed="false">
      <c r="A1382" s="0" t="s">
        <v>115</v>
      </c>
      <c r="B1382" s="0" t="s">
        <v>116</v>
      </c>
      <c r="C1382" s="0" t="s">
        <v>79</v>
      </c>
      <c r="D1382" s="0" t="n">
        <v>2027</v>
      </c>
      <c r="E1382" s="5" t="n">
        <v>214.162512086249</v>
      </c>
      <c r="F1382" s="5" t="n">
        <v>0</v>
      </c>
      <c r="G1382" s="5" t="n">
        <v>0</v>
      </c>
      <c r="H1382" s="5" t="n">
        <v>0</v>
      </c>
      <c r="I1382" s="5" t="n">
        <v>214.162512086249</v>
      </c>
      <c r="J1382" s="10" t="s">
        <v>4</v>
      </c>
    </row>
    <row r="1383" customFormat="false" ht="14.25" hidden="false" customHeight="false" outlineLevel="0" collapsed="false">
      <c r="A1383" s="0" t="s">
        <v>115</v>
      </c>
      <c r="B1383" s="0" t="s">
        <v>116</v>
      </c>
      <c r="C1383" s="0" t="s">
        <v>79</v>
      </c>
      <c r="D1383" s="0" t="n">
        <v>2028</v>
      </c>
      <c r="E1383" s="5" t="n">
        <v>218.53611678477</v>
      </c>
      <c r="F1383" s="5" t="n">
        <v>0</v>
      </c>
      <c r="G1383" s="5" t="n">
        <v>0</v>
      </c>
      <c r="H1383" s="5" t="n">
        <v>0</v>
      </c>
      <c r="I1383" s="5" t="n">
        <v>218.53611678477</v>
      </c>
      <c r="J1383" s="10" t="s">
        <v>4</v>
      </c>
    </row>
    <row r="1384" customFormat="false" ht="14.25" hidden="false" customHeight="false" outlineLevel="0" collapsed="false">
      <c r="A1384" s="0" t="s">
        <v>115</v>
      </c>
      <c r="B1384" s="0" t="s">
        <v>116</v>
      </c>
      <c r="C1384" s="0" t="s">
        <v>79</v>
      </c>
      <c r="D1384" s="0" t="n">
        <v>2029</v>
      </c>
      <c r="E1384" s="5" t="n">
        <v>225.110885190456</v>
      </c>
      <c r="F1384" s="5" t="n">
        <v>0</v>
      </c>
      <c r="G1384" s="5" t="n">
        <v>0</v>
      </c>
      <c r="H1384" s="5" t="n">
        <v>0</v>
      </c>
      <c r="I1384" s="5" t="n">
        <v>225.110885190456</v>
      </c>
      <c r="J1384" s="10" t="s">
        <v>4</v>
      </c>
    </row>
    <row r="1385" customFormat="false" ht="14.25" hidden="false" customHeight="false" outlineLevel="0" collapsed="false">
      <c r="A1385" s="0" t="s">
        <v>115</v>
      </c>
      <c r="B1385" s="0" t="s">
        <v>116</v>
      </c>
      <c r="C1385" s="0" t="s">
        <v>79</v>
      </c>
      <c r="D1385" s="0" t="n">
        <v>2030</v>
      </c>
      <c r="E1385" s="5" t="n">
        <v>232.168281658846</v>
      </c>
      <c r="F1385" s="5" t="n">
        <v>0</v>
      </c>
      <c r="G1385" s="5" t="n">
        <v>0</v>
      </c>
      <c r="H1385" s="5" t="n">
        <v>0</v>
      </c>
      <c r="I1385" s="5" t="n">
        <v>232.168281658846</v>
      </c>
      <c r="J1385" s="10" t="s">
        <v>4</v>
      </c>
    </row>
    <row r="1386" customFormat="false" ht="14.25" hidden="false" customHeight="false" outlineLevel="0" collapsed="false">
      <c r="A1386" s="0" t="s">
        <v>115</v>
      </c>
      <c r="B1386" s="0" t="s">
        <v>116</v>
      </c>
      <c r="C1386" s="0" t="s">
        <v>79</v>
      </c>
      <c r="D1386" s="0" t="n">
        <v>2031</v>
      </c>
      <c r="E1386" s="5" t="n">
        <v>243.971819191318</v>
      </c>
      <c r="F1386" s="5" t="n">
        <v>0</v>
      </c>
      <c r="G1386" s="5" t="n">
        <v>0</v>
      </c>
      <c r="H1386" s="5" t="n">
        <v>0</v>
      </c>
      <c r="I1386" s="5" t="n">
        <v>243.971819191318</v>
      </c>
      <c r="J1386" s="10" t="s">
        <v>4</v>
      </c>
    </row>
    <row r="1387" customFormat="false" ht="14.25" hidden="false" customHeight="false" outlineLevel="0" collapsed="false">
      <c r="A1387" s="0" t="s">
        <v>115</v>
      </c>
      <c r="B1387" s="0" t="s">
        <v>116</v>
      </c>
      <c r="C1387" s="0" t="s">
        <v>79</v>
      </c>
      <c r="D1387" s="0" t="n">
        <v>2032</v>
      </c>
      <c r="E1387" s="5" t="n">
        <v>255.680129808814</v>
      </c>
      <c r="F1387" s="5" t="n">
        <v>0</v>
      </c>
      <c r="G1387" s="5" t="n">
        <v>0</v>
      </c>
      <c r="H1387" s="5" t="n">
        <v>0</v>
      </c>
      <c r="I1387" s="5" t="n">
        <v>255.680129808814</v>
      </c>
      <c r="J1387" s="10" t="s">
        <v>4</v>
      </c>
    </row>
    <row r="1388" customFormat="false" ht="14.25" hidden="false" customHeight="false" outlineLevel="0" collapsed="false">
      <c r="A1388" s="0" t="s">
        <v>115</v>
      </c>
      <c r="B1388" s="0" t="s">
        <v>116</v>
      </c>
      <c r="C1388" s="0" t="s">
        <v>79</v>
      </c>
      <c r="D1388" s="0" t="n">
        <v>2033</v>
      </c>
      <c r="E1388" s="5" t="n">
        <v>264.626108221319</v>
      </c>
      <c r="F1388" s="5" t="n">
        <v>0</v>
      </c>
      <c r="G1388" s="5" t="n">
        <v>0</v>
      </c>
      <c r="H1388" s="5" t="n">
        <v>0</v>
      </c>
      <c r="I1388" s="5" t="n">
        <v>264.626108221319</v>
      </c>
      <c r="J1388" s="10" t="s">
        <v>4</v>
      </c>
    </row>
    <row r="1389" customFormat="false" ht="14.25" hidden="false" customHeight="false" outlineLevel="0" collapsed="false">
      <c r="A1389" s="0" t="s">
        <v>115</v>
      </c>
      <c r="B1389" s="0" t="s">
        <v>116</v>
      </c>
      <c r="C1389" s="0" t="s">
        <v>79</v>
      </c>
      <c r="D1389" s="0" t="n">
        <v>2034</v>
      </c>
      <c r="E1389" s="5" t="n">
        <v>273.105324550889</v>
      </c>
      <c r="F1389" s="5" t="n">
        <v>0</v>
      </c>
      <c r="G1389" s="5" t="n">
        <v>0</v>
      </c>
      <c r="H1389" s="5" t="n">
        <v>0</v>
      </c>
      <c r="I1389" s="5" t="n">
        <v>273.105324550889</v>
      </c>
      <c r="J1389" s="10" t="s">
        <v>4</v>
      </c>
    </row>
    <row r="1390" customFormat="false" ht="14.25" hidden="false" customHeight="false" outlineLevel="0" collapsed="false">
      <c r="A1390" s="0" t="s">
        <v>115</v>
      </c>
      <c r="B1390" s="0" t="s">
        <v>116</v>
      </c>
      <c r="C1390" s="0" t="s">
        <v>79</v>
      </c>
      <c r="D1390" s="0" t="n">
        <v>2035</v>
      </c>
      <c r="E1390" s="5" t="n">
        <v>281.981881524577</v>
      </c>
      <c r="F1390" s="5" t="n">
        <v>0</v>
      </c>
      <c r="G1390" s="5" t="n">
        <v>0</v>
      </c>
      <c r="H1390" s="5" t="n">
        <v>0</v>
      </c>
      <c r="I1390" s="5" t="n">
        <v>281.981881524577</v>
      </c>
      <c r="J1390" s="10" t="s">
        <v>4</v>
      </c>
    </row>
    <row r="1391" customFormat="false" ht="14.25" hidden="false" customHeight="false" outlineLevel="0" collapsed="false">
      <c r="A1391" s="0" t="s">
        <v>115</v>
      </c>
      <c r="B1391" s="0" t="s">
        <v>116</v>
      </c>
      <c r="C1391" s="0" t="s">
        <v>79</v>
      </c>
      <c r="D1391" s="0" t="n">
        <v>2036</v>
      </c>
      <c r="E1391" s="5" t="n">
        <v>288.100546702265</v>
      </c>
      <c r="F1391" s="5" t="n">
        <v>0</v>
      </c>
      <c r="G1391" s="5" t="n">
        <v>0</v>
      </c>
      <c r="H1391" s="5" t="n">
        <v>0</v>
      </c>
      <c r="I1391" s="5" t="n">
        <v>288.100546702265</v>
      </c>
      <c r="J1391" s="10" t="s">
        <v>4</v>
      </c>
    </row>
    <row r="1392" customFormat="false" ht="14.25" hidden="false" customHeight="false" outlineLevel="0" collapsed="false">
      <c r="A1392" s="0" t="s">
        <v>115</v>
      </c>
      <c r="B1392" s="0" t="s">
        <v>116</v>
      </c>
      <c r="C1392" s="0" t="s">
        <v>79</v>
      </c>
      <c r="D1392" s="0" t="n">
        <v>2037</v>
      </c>
      <c r="E1392" s="5" t="n">
        <v>295.330682673233</v>
      </c>
      <c r="F1392" s="5" t="n">
        <v>0</v>
      </c>
      <c r="G1392" s="5" t="n">
        <v>0</v>
      </c>
      <c r="H1392" s="5" t="n">
        <v>0</v>
      </c>
      <c r="I1392" s="5" t="n">
        <v>295.330682673233</v>
      </c>
      <c r="J1392" s="10" t="s">
        <v>4</v>
      </c>
    </row>
    <row r="1393" customFormat="false" ht="14.25" hidden="false" customHeight="false" outlineLevel="0" collapsed="false">
      <c r="A1393" s="0" t="s">
        <v>115</v>
      </c>
      <c r="B1393" s="0" t="s">
        <v>116</v>
      </c>
      <c r="C1393" s="0" t="s">
        <v>79</v>
      </c>
      <c r="D1393" s="0" t="n">
        <v>2038</v>
      </c>
      <c r="E1393" s="5" t="n">
        <v>302.376985800653</v>
      </c>
      <c r="F1393" s="5" t="n">
        <v>0</v>
      </c>
      <c r="G1393" s="5" t="n">
        <v>0</v>
      </c>
      <c r="H1393" s="5" t="n">
        <v>0</v>
      </c>
      <c r="I1393" s="5" t="n">
        <v>302.376985800653</v>
      </c>
      <c r="J1393" s="10" t="s">
        <v>4</v>
      </c>
    </row>
    <row r="1394" customFormat="false" ht="14.25" hidden="false" customHeight="false" outlineLevel="0" collapsed="false">
      <c r="A1394" s="0" t="s">
        <v>115</v>
      </c>
      <c r="B1394" s="0" t="s">
        <v>116</v>
      </c>
      <c r="C1394" s="0" t="s">
        <v>79</v>
      </c>
      <c r="D1394" s="0" t="n">
        <v>2039</v>
      </c>
      <c r="E1394" s="5" t="n">
        <v>309.499490163415</v>
      </c>
      <c r="F1394" s="5" t="n">
        <v>0</v>
      </c>
      <c r="G1394" s="5" t="n">
        <v>0</v>
      </c>
      <c r="H1394" s="5" t="n">
        <v>0</v>
      </c>
      <c r="I1394" s="5" t="n">
        <v>309.499490163415</v>
      </c>
      <c r="J1394" s="10" t="s">
        <v>4</v>
      </c>
    </row>
    <row r="1395" customFormat="false" ht="14.25" hidden="false" customHeight="false" outlineLevel="0" collapsed="false">
      <c r="A1395" s="0" t="s">
        <v>115</v>
      </c>
      <c r="B1395" s="0" t="s">
        <v>116</v>
      </c>
      <c r="C1395" s="0" t="s">
        <v>79</v>
      </c>
      <c r="D1395" s="0" t="n">
        <v>2040</v>
      </c>
      <c r="E1395" s="5" t="n">
        <v>315.929482554765</v>
      </c>
      <c r="F1395" s="5" t="n">
        <v>0</v>
      </c>
      <c r="G1395" s="5" t="n">
        <v>0</v>
      </c>
      <c r="H1395" s="5" t="n">
        <v>0</v>
      </c>
      <c r="I1395" s="5" t="n">
        <v>315.929482554765</v>
      </c>
      <c r="J1395" s="10" t="s">
        <v>4</v>
      </c>
    </row>
    <row r="1396" customFormat="false" ht="14.25" hidden="false" customHeight="false" outlineLevel="0" collapsed="false">
      <c r="A1396" s="0" t="s">
        <v>115</v>
      </c>
      <c r="B1396" s="0" t="s">
        <v>116</v>
      </c>
      <c r="C1396" s="0" t="s">
        <v>84</v>
      </c>
      <c r="D1396" s="0" t="n">
        <v>2024</v>
      </c>
      <c r="E1396" s="5" t="n">
        <v>5.46330870965322</v>
      </c>
      <c r="F1396" s="5" t="n">
        <v>0</v>
      </c>
      <c r="G1396" s="5" t="n">
        <v>0</v>
      </c>
      <c r="H1396" s="5" t="n">
        <v>0</v>
      </c>
      <c r="I1396" s="5" t="n">
        <v>5.46330870965322</v>
      </c>
      <c r="J1396" s="10" t="s">
        <v>4</v>
      </c>
    </row>
    <row r="1397" customFormat="false" ht="14.25" hidden="false" customHeight="false" outlineLevel="0" collapsed="false">
      <c r="A1397" s="0" t="s">
        <v>115</v>
      </c>
      <c r="B1397" s="0" t="s">
        <v>116</v>
      </c>
      <c r="C1397" s="0" t="s">
        <v>84</v>
      </c>
      <c r="D1397" s="0" t="n">
        <v>2025</v>
      </c>
      <c r="E1397" s="5" t="n">
        <v>11.0194720789683</v>
      </c>
      <c r="F1397" s="5" t="n">
        <v>0</v>
      </c>
      <c r="G1397" s="5" t="n">
        <v>0</v>
      </c>
      <c r="H1397" s="5" t="n">
        <v>0</v>
      </c>
      <c r="I1397" s="5" t="n">
        <v>11.0194720789683</v>
      </c>
      <c r="J1397" s="10" t="s">
        <v>4</v>
      </c>
    </row>
    <row r="1398" customFormat="false" ht="14.25" hidden="false" customHeight="false" outlineLevel="0" collapsed="false">
      <c r="A1398" s="0" t="s">
        <v>115</v>
      </c>
      <c r="B1398" s="0" t="s">
        <v>116</v>
      </c>
      <c r="C1398" s="0" t="s">
        <v>84</v>
      </c>
      <c r="D1398" s="0" t="n">
        <v>2026</v>
      </c>
      <c r="E1398" s="5" t="n">
        <v>12.0062531548908</v>
      </c>
      <c r="F1398" s="5" t="n">
        <v>0</v>
      </c>
      <c r="G1398" s="5" t="n">
        <v>0</v>
      </c>
      <c r="H1398" s="5" t="n">
        <v>0</v>
      </c>
      <c r="I1398" s="5" t="n">
        <v>12.0062531548908</v>
      </c>
      <c r="J1398" s="10" t="s">
        <v>4</v>
      </c>
    </row>
    <row r="1399" customFormat="false" ht="14.25" hidden="false" customHeight="false" outlineLevel="0" collapsed="false">
      <c r="A1399" s="0" t="s">
        <v>115</v>
      </c>
      <c r="B1399" s="0" t="s">
        <v>116</v>
      </c>
      <c r="C1399" s="0" t="s">
        <v>84</v>
      </c>
      <c r="D1399" s="0" t="n">
        <v>2027</v>
      </c>
      <c r="E1399" s="5" t="n">
        <v>14.7546934479824</v>
      </c>
      <c r="F1399" s="5" t="n">
        <v>0</v>
      </c>
      <c r="G1399" s="5" t="n">
        <v>0</v>
      </c>
      <c r="H1399" s="5" t="n">
        <v>0</v>
      </c>
      <c r="I1399" s="5" t="n">
        <v>14.7546934479824</v>
      </c>
      <c r="J1399" s="10" t="s">
        <v>4</v>
      </c>
    </row>
    <row r="1400" customFormat="false" ht="14.25" hidden="false" customHeight="false" outlineLevel="0" collapsed="false">
      <c r="A1400" s="0" t="s">
        <v>115</v>
      </c>
      <c r="B1400" s="0" t="s">
        <v>116</v>
      </c>
      <c r="C1400" s="0" t="s">
        <v>84</v>
      </c>
      <c r="D1400" s="0" t="n">
        <v>2028</v>
      </c>
      <c r="E1400" s="5" t="n">
        <v>18.6235013648386</v>
      </c>
      <c r="F1400" s="5" t="n">
        <v>0</v>
      </c>
      <c r="G1400" s="5" t="n">
        <v>0</v>
      </c>
      <c r="H1400" s="5" t="n">
        <v>0</v>
      </c>
      <c r="I1400" s="5" t="n">
        <v>18.6235013648386</v>
      </c>
      <c r="J1400" s="10" t="s">
        <v>4</v>
      </c>
    </row>
    <row r="1401" customFormat="false" ht="14.25" hidden="false" customHeight="false" outlineLevel="0" collapsed="false">
      <c r="A1401" s="0" t="s">
        <v>115</v>
      </c>
      <c r="B1401" s="0" t="s">
        <v>116</v>
      </c>
      <c r="C1401" s="0" t="s">
        <v>84</v>
      </c>
      <c r="D1401" s="0" t="n">
        <v>2029</v>
      </c>
      <c r="E1401" s="5" t="n">
        <v>19.7397628289305</v>
      </c>
      <c r="F1401" s="5" t="n">
        <v>0</v>
      </c>
      <c r="G1401" s="5" t="n">
        <v>0</v>
      </c>
      <c r="H1401" s="5" t="n">
        <v>0</v>
      </c>
      <c r="I1401" s="5" t="n">
        <v>19.7397628289305</v>
      </c>
      <c r="J1401" s="10" t="s">
        <v>4</v>
      </c>
    </row>
    <row r="1402" customFormat="false" ht="14.25" hidden="false" customHeight="false" outlineLevel="0" collapsed="false">
      <c r="A1402" s="0" t="s">
        <v>115</v>
      </c>
      <c r="B1402" s="0" t="s">
        <v>116</v>
      </c>
      <c r="C1402" s="0" t="s">
        <v>84</v>
      </c>
      <c r="D1402" s="0" t="n">
        <v>2030</v>
      </c>
      <c r="E1402" s="5" t="n">
        <v>27.1403890190318</v>
      </c>
      <c r="F1402" s="5" t="n">
        <v>0</v>
      </c>
      <c r="G1402" s="5" t="n">
        <v>0</v>
      </c>
      <c r="H1402" s="5" t="n">
        <v>0</v>
      </c>
      <c r="I1402" s="5" t="n">
        <v>27.1403890190318</v>
      </c>
      <c r="J1402" s="10" t="s">
        <v>4</v>
      </c>
    </row>
    <row r="1403" customFormat="false" ht="14.25" hidden="false" customHeight="false" outlineLevel="0" collapsed="false">
      <c r="A1403" s="0" t="s">
        <v>115</v>
      </c>
      <c r="B1403" s="0" t="s">
        <v>116</v>
      </c>
      <c r="C1403" s="0" t="s">
        <v>84</v>
      </c>
      <c r="D1403" s="0" t="n">
        <v>2031</v>
      </c>
      <c r="E1403" s="5" t="n">
        <v>32.0737837511624</v>
      </c>
      <c r="F1403" s="5" t="n">
        <v>0</v>
      </c>
      <c r="G1403" s="5" t="n">
        <v>0</v>
      </c>
      <c r="H1403" s="5" t="n">
        <v>0</v>
      </c>
      <c r="I1403" s="5" t="n">
        <v>32.0737837511624</v>
      </c>
      <c r="J1403" s="10" t="s">
        <v>4</v>
      </c>
    </row>
    <row r="1404" customFormat="false" ht="14.25" hidden="false" customHeight="false" outlineLevel="0" collapsed="false">
      <c r="A1404" s="0" t="s">
        <v>115</v>
      </c>
      <c r="B1404" s="0" t="s">
        <v>116</v>
      </c>
      <c r="C1404" s="0" t="s">
        <v>84</v>
      </c>
      <c r="D1404" s="0" t="n">
        <v>2032</v>
      </c>
      <c r="E1404" s="5" t="n">
        <v>36.34012533278</v>
      </c>
      <c r="F1404" s="5" t="n">
        <v>0</v>
      </c>
      <c r="G1404" s="5" t="n">
        <v>0</v>
      </c>
      <c r="H1404" s="5" t="n">
        <v>0</v>
      </c>
      <c r="I1404" s="5" t="n">
        <v>36.34012533278</v>
      </c>
      <c r="J1404" s="10" t="s">
        <v>4</v>
      </c>
    </row>
    <row r="1405" customFormat="false" ht="14.25" hidden="false" customHeight="false" outlineLevel="0" collapsed="false">
      <c r="A1405" s="0" t="s">
        <v>115</v>
      </c>
      <c r="B1405" s="0" t="s">
        <v>116</v>
      </c>
      <c r="C1405" s="0" t="s">
        <v>84</v>
      </c>
      <c r="D1405" s="0" t="n">
        <v>2033</v>
      </c>
      <c r="E1405" s="5" t="n">
        <v>44.0439648535078</v>
      </c>
      <c r="F1405" s="5" t="n">
        <v>0</v>
      </c>
      <c r="G1405" s="5" t="n">
        <v>0</v>
      </c>
      <c r="H1405" s="5" t="n">
        <v>0</v>
      </c>
      <c r="I1405" s="5" t="n">
        <v>44.0439648535078</v>
      </c>
      <c r="J1405" s="10" t="s">
        <v>4</v>
      </c>
    </row>
    <row r="1406" customFormat="false" ht="14.25" hidden="false" customHeight="false" outlineLevel="0" collapsed="false">
      <c r="A1406" s="0" t="s">
        <v>115</v>
      </c>
      <c r="B1406" s="0" t="s">
        <v>116</v>
      </c>
      <c r="C1406" s="0" t="s">
        <v>84</v>
      </c>
      <c r="D1406" s="0" t="n">
        <v>2034</v>
      </c>
      <c r="E1406" s="5" t="n">
        <v>52.8359742025751</v>
      </c>
      <c r="F1406" s="5" t="n">
        <v>0</v>
      </c>
      <c r="G1406" s="5" t="n">
        <v>0</v>
      </c>
      <c r="H1406" s="5" t="n">
        <v>0</v>
      </c>
      <c r="I1406" s="5" t="n">
        <v>52.8359742025751</v>
      </c>
      <c r="J1406" s="10" t="s">
        <v>4</v>
      </c>
    </row>
    <row r="1407" customFormat="false" ht="14.25" hidden="false" customHeight="false" outlineLevel="0" collapsed="false">
      <c r="A1407" s="0" t="s">
        <v>115</v>
      </c>
      <c r="B1407" s="0" t="s">
        <v>116</v>
      </c>
      <c r="C1407" s="0" t="s">
        <v>84</v>
      </c>
      <c r="D1407" s="0" t="n">
        <v>2035</v>
      </c>
      <c r="E1407" s="5" t="n">
        <v>60.2900152351138</v>
      </c>
      <c r="F1407" s="5" t="n">
        <v>0</v>
      </c>
      <c r="G1407" s="5" t="n">
        <v>0</v>
      </c>
      <c r="H1407" s="5" t="n">
        <v>0</v>
      </c>
      <c r="I1407" s="5" t="n">
        <v>60.2900152351138</v>
      </c>
      <c r="J1407" s="10" t="s">
        <v>4</v>
      </c>
    </row>
    <row r="1408" customFormat="false" ht="14.25" hidden="false" customHeight="false" outlineLevel="0" collapsed="false">
      <c r="A1408" s="0" t="s">
        <v>115</v>
      </c>
      <c r="B1408" s="0" t="s">
        <v>116</v>
      </c>
      <c r="C1408" s="0" t="s">
        <v>84</v>
      </c>
      <c r="D1408" s="0" t="n">
        <v>2036</v>
      </c>
      <c r="E1408" s="5" t="n">
        <v>69.6256585294986</v>
      </c>
      <c r="F1408" s="5" t="n">
        <v>0</v>
      </c>
      <c r="G1408" s="5" t="n">
        <v>0</v>
      </c>
      <c r="H1408" s="5" t="n">
        <v>0</v>
      </c>
      <c r="I1408" s="5" t="n">
        <v>69.6256585294986</v>
      </c>
      <c r="J1408" s="10" t="s">
        <v>4</v>
      </c>
    </row>
    <row r="1409" customFormat="false" ht="14.25" hidden="false" customHeight="false" outlineLevel="0" collapsed="false">
      <c r="A1409" s="0" t="s">
        <v>115</v>
      </c>
      <c r="B1409" s="0" t="s">
        <v>116</v>
      </c>
      <c r="C1409" s="0" t="s">
        <v>84</v>
      </c>
      <c r="D1409" s="0" t="n">
        <v>2037</v>
      </c>
      <c r="E1409" s="5" t="n">
        <v>78.9339850461114</v>
      </c>
      <c r="F1409" s="5" t="n">
        <v>0</v>
      </c>
      <c r="G1409" s="5" t="n">
        <v>0</v>
      </c>
      <c r="H1409" s="5" t="n">
        <v>0</v>
      </c>
      <c r="I1409" s="5" t="n">
        <v>78.9339850461114</v>
      </c>
      <c r="J1409" s="10" t="s">
        <v>4</v>
      </c>
    </row>
    <row r="1410" customFormat="false" ht="14.25" hidden="false" customHeight="false" outlineLevel="0" collapsed="false">
      <c r="A1410" s="0" t="s">
        <v>115</v>
      </c>
      <c r="B1410" s="0" t="s">
        <v>116</v>
      </c>
      <c r="C1410" s="0" t="s">
        <v>84</v>
      </c>
      <c r="D1410" s="0" t="n">
        <v>2038</v>
      </c>
      <c r="E1410" s="5" t="n">
        <v>89.0081910980946</v>
      </c>
      <c r="F1410" s="5" t="n">
        <v>0</v>
      </c>
      <c r="G1410" s="5" t="n">
        <v>0</v>
      </c>
      <c r="H1410" s="5" t="n">
        <v>0</v>
      </c>
      <c r="I1410" s="5" t="n">
        <v>89.0081910980946</v>
      </c>
      <c r="J1410" s="10" t="s">
        <v>4</v>
      </c>
    </row>
    <row r="1411" customFormat="false" ht="14.25" hidden="false" customHeight="false" outlineLevel="0" collapsed="false">
      <c r="A1411" s="0" t="s">
        <v>115</v>
      </c>
      <c r="B1411" s="0" t="s">
        <v>116</v>
      </c>
      <c r="C1411" s="0" t="s">
        <v>84</v>
      </c>
      <c r="D1411" s="0" t="n">
        <v>2039</v>
      </c>
      <c r="E1411" s="5" t="n">
        <v>99.7384424074356</v>
      </c>
      <c r="F1411" s="5" t="n">
        <v>0</v>
      </c>
      <c r="G1411" s="5" t="n">
        <v>0</v>
      </c>
      <c r="H1411" s="5" t="n">
        <v>0</v>
      </c>
      <c r="I1411" s="5" t="n">
        <v>99.7384424074356</v>
      </c>
      <c r="J1411" s="10" t="s">
        <v>4</v>
      </c>
    </row>
    <row r="1412" customFormat="false" ht="14.25" hidden="false" customHeight="false" outlineLevel="0" collapsed="false">
      <c r="A1412" s="0" t="s">
        <v>115</v>
      </c>
      <c r="B1412" s="0" t="s">
        <v>116</v>
      </c>
      <c r="C1412" s="0" t="s">
        <v>84</v>
      </c>
      <c r="D1412" s="0" t="n">
        <v>2040</v>
      </c>
      <c r="E1412" s="5" t="n">
        <v>111.339519085097</v>
      </c>
      <c r="F1412" s="5" t="n">
        <v>0</v>
      </c>
      <c r="G1412" s="5" t="n">
        <v>0</v>
      </c>
      <c r="H1412" s="5" t="n">
        <v>0</v>
      </c>
      <c r="I1412" s="5" t="n">
        <v>111.339519085097</v>
      </c>
      <c r="J1412" s="10" t="s">
        <v>4</v>
      </c>
    </row>
    <row r="1413" customFormat="false" ht="14.25" hidden="false" customHeight="false" outlineLevel="0" collapsed="false">
      <c r="A1413" s="0" t="s">
        <v>117</v>
      </c>
      <c r="B1413" s="0" t="s">
        <v>118</v>
      </c>
      <c r="C1413" s="0" t="s">
        <v>65</v>
      </c>
      <c r="D1413" s="0" t="n">
        <v>2024</v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0</v>
      </c>
      <c r="J1413" s="10" t="s">
        <v>4</v>
      </c>
    </row>
    <row r="1414" customFormat="false" ht="14.25" hidden="false" customHeight="false" outlineLevel="0" collapsed="false">
      <c r="A1414" s="0" t="s">
        <v>117</v>
      </c>
      <c r="B1414" s="0" t="s">
        <v>118</v>
      </c>
      <c r="C1414" s="0" t="s">
        <v>65</v>
      </c>
      <c r="D1414" s="0" t="n">
        <v>2025</v>
      </c>
      <c r="E1414" s="5" t="n">
        <v>530.471353040752</v>
      </c>
      <c r="F1414" s="5" t="n">
        <v>0</v>
      </c>
      <c r="G1414" s="5" t="n">
        <v>0</v>
      </c>
      <c r="H1414" s="5" t="n">
        <v>0</v>
      </c>
      <c r="I1414" s="5" t="n">
        <v>530.471353040752</v>
      </c>
      <c r="J1414" s="10" t="s">
        <v>4</v>
      </c>
    </row>
    <row r="1415" customFormat="false" ht="14.25" hidden="false" customHeight="false" outlineLevel="0" collapsed="false">
      <c r="A1415" s="0" t="s">
        <v>117</v>
      </c>
      <c r="B1415" s="0" t="s">
        <v>118</v>
      </c>
      <c r="C1415" s="0" t="s">
        <v>65</v>
      </c>
      <c r="D1415" s="0" t="n">
        <v>2026</v>
      </c>
      <c r="E1415" s="5" t="n">
        <v>533.382629623374</v>
      </c>
      <c r="F1415" s="5" t="n">
        <v>0</v>
      </c>
      <c r="G1415" s="5" t="n">
        <v>0</v>
      </c>
      <c r="H1415" s="5" t="n">
        <v>0</v>
      </c>
      <c r="I1415" s="5" t="n">
        <v>533.382629623374</v>
      </c>
      <c r="J1415" s="10" t="s">
        <v>4</v>
      </c>
    </row>
    <row r="1416" customFormat="false" ht="14.25" hidden="false" customHeight="false" outlineLevel="0" collapsed="false">
      <c r="A1416" s="0" t="s">
        <v>117</v>
      </c>
      <c r="B1416" s="0" t="s">
        <v>118</v>
      </c>
      <c r="C1416" s="0" t="s">
        <v>65</v>
      </c>
      <c r="D1416" s="0" t="n">
        <v>2027</v>
      </c>
      <c r="E1416" s="5" t="n">
        <v>538.009014292956</v>
      </c>
      <c r="F1416" s="5" t="n">
        <v>0</v>
      </c>
      <c r="G1416" s="5" t="n">
        <v>0</v>
      </c>
      <c r="H1416" s="5" t="n">
        <v>0</v>
      </c>
      <c r="I1416" s="5" t="n">
        <v>538.009014292956</v>
      </c>
      <c r="J1416" s="10" t="s">
        <v>4</v>
      </c>
    </row>
    <row r="1417" customFormat="false" ht="14.25" hidden="false" customHeight="false" outlineLevel="0" collapsed="false">
      <c r="A1417" s="0" t="s">
        <v>117</v>
      </c>
      <c r="B1417" s="0" t="s">
        <v>118</v>
      </c>
      <c r="C1417" s="0" t="s">
        <v>65</v>
      </c>
      <c r="D1417" s="0" t="n">
        <v>2028</v>
      </c>
      <c r="E1417" s="5" t="n">
        <v>539.421000206667</v>
      </c>
      <c r="F1417" s="5" t="n">
        <v>0</v>
      </c>
      <c r="G1417" s="5" t="n">
        <v>0</v>
      </c>
      <c r="H1417" s="5" t="n">
        <v>0</v>
      </c>
      <c r="I1417" s="5" t="n">
        <v>539.421000206667</v>
      </c>
      <c r="J1417" s="10" t="s">
        <v>4</v>
      </c>
    </row>
    <row r="1418" customFormat="false" ht="14.25" hidden="false" customHeight="false" outlineLevel="0" collapsed="false">
      <c r="A1418" s="0" t="s">
        <v>117</v>
      </c>
      <c r="B1418" s="0" t="s">
        <v>118</v>
      </c>
      <c r="C1418" s="0" t="s">
        <v>65</v>
      </c>
      <c r="D1418" s="0" t="n">
        <v>2029</v>
      </c>
      <c r="E1418" s="5" t="n">
        <v>543.6739585802</v>
      </c>
      <c r="F1418" s="5" t="n">
        <v>0</v>
      </c>
      <c r="G1418" s="5" t="n">
        <v>0</v>
      </c>
      <c r="H1418" s="5" t="n">
        <v>0</v>
      </c>
      <c r="I1418" s="5" t="n">
        <v>543.6739585802</v>
      </c>
      <c r="J1418" s="10" t="s">
        <v>4</v>
      </c>
    </row>
    <row r="1419" customFormat="false" ht="14.25" hidden="false" customHeight="false" outlineLevel="0" collapsed="false">
      <c r="A1419" s="0" t="s">
        <v>117</v>
      </c>
      <c r="B1419" s="0" t="s">
        <v>118</v>
      </c>
      <c r="C1419" s="0" t="s">
        <v>65</v>
      </c>
      <c r="D1419" s="0" t="n">
        <v>2030</v>
      </c>
      <c r="E1419" s="5" t="n">
        <v>549.420878873462</v>
      </c>
      <c r="F1419" s="5" t="n">
        <v>0</v>
      </c>
      <c r="G1419" s="5" t="n">
        <v>0</v>
      </c>
      <c r="H1419" s="5" t="n">
        <v>0</v>
      </c>
      <c r="I1419" s="5" t="n">
        <v>549.420878873462</v>
      </c>
      <c r="J1419" s="10" t="s">
        <v>4</v>
      </c>
    </row>
    <row r="1420" customFormat="false" ht="14.25" hidden="false" customHeight="false" outlineLevel="0" collapsed="false">
      <c r="A1420" s="0" t="s">
        <v>117</v>
      </c>
      <c r="B1420" s="0" t="s">
        <v>118</v>
      </c>
      <c r="C1420" s="0" t="s">
        <v>65</v>
      </c>
      <c r="D1420" s="0" t="n">
        <v>2031</v>
      </c>
      <c r="E1420" s="5" t="n">
        <v>551.602932042017</v>
      </c>
      <c r="F1420" s="5" t="n">
        <v>0</v>
      </c>
      <c r="G1420" s="5" t="n">
        <v>0</v>
      </c>
      <c r="H1420" s="5" t="n">
        <v>0</v>
      </c>
      <c r="I1420" s="5" t="n">
        <v>551.602932042017</v>
      </c>
      <c r="J1420" s="10" t="s">
        <v>4</v>
      </c>
    </row>
    <row r="1421" customFormat="false" ht="14.25" hidden="false" customHeight="false" outlineLevel="0" collapsed="false">
      <c r="A1421" s="0" t="s">
        <v>117</v>
      </c>
      <c r="B1421" s="0" t="s">
        <v>118</v>
      </c>
      <c r="C1421" s="0" t="s">
        <v>65</v>
      </c>
      <c r="D1421" s="0" t="n">
        <v>2032</v>
      </c>
      <c r="E1421" s="5" t="n">
        <v>552.795629047278</v>
      </c>
      <c r="F1421" s="5" t="n">
        <v>0</v>
      </c>
      <c r="G1421" s="5" t="n">
        <v>0</v>
      </c>
      <c r="H1421" s="5" t="n">
        <v>0</v>
      </c>
      <c r="I1421" s="5" t="n">
        <v>552.795629047278</v>
      </c>
      <c r="J1421" s="10" t="s">
        <v>4</v>
      </c>
    </row>
    <row r="1422" customFormat="false" ht="14.25" hidden="false" customHeight="false" outlineLevel="0" collapsed="false">
      <c r="A1422" s="0" t="s">
        <v>117</v>
      </c>
      <c r="B1422" s="0" t="s">
        <v>118</v>
      </c>
      <c r="C1422" s="0" t="s">
        <v>65</v>
      </c>
      <c r="D1422" s="0" t="n">
        <v>2033</v>
      </c>
      <c r="E1422" s="5" t="n">
        <v>552.865189690528</v>
      </c>
      <c r="F1422" s="5" t="n">
        <v>0</v>
      </c>
      <c r="G1422" s="5" t="n">
        <v>0</v>
      </c>
      <c r="H1422" s="5" t="n">
        <v>0</v>
      </c>
      <c r="I1422" s="5" t="n">
        <v>552.865189690528</v>
      </c>
      <c r="J1422" s="10" t="s">
        <v>4</v>
      </c>
    </row>
    <row r="1423" customFormat="false" ht="14.25" hidden="false" customHeight="false" outlineLevel="0" collapsed="false">
      <c r="A1423" s="0" t="s">
        <v>117</v>
      </c>
      <c r="B1423" s="0" t="s">
        <v>118</v>
      </c>
      <c r="C1423" s="0" t="s">
        <v>65</v>
      </c>
      <c r="D1423" s="0" t="n">
        <v>2034</v>
      </c>
      <c r="E1423" s="5" t="n">
        <v>554.348009937894</v>
      </c>
      <c r="F1423" s="5" t="n">
        <v>0</v>
      </c>
      <c r="G1423" s="5" t="n">
        <v>0</v>
      </c>
      <c r="H1423" s="5" t="n">
        <v>0</v>
      </c>
      <c r="I1423" s="5" t="n">
        <v>554.348009937894</v>
      </c>
      <c r="J1423" s="10" t="s">
        <v>4</v>
      </c>
    </row>
    <row r="1424" customFormat="false" ht="14.25" hidden="false" customHeight="false" outlineLevel="0" collapsed="false">
      <c r="A1424" s="0" t="s">
        <v>117</v>
      </c>
      <c r="B1424" s="0" t="s">
        <v>118</v>
      </c>
      <c r="C1424" s="0" t="s">
        <v>65</v>
      </c>
      <c r="D1424" s="0" t="n">
        <v>2035</v>
      </c>
      <c r="E1424" s="5" t="n">
        <v>554.987414411193</v>
      </c>
      <c r="F1424" s="5" t="n">
        <v>0</v>
      </c>
      <c r="G1424" s="5" t="n">
        <v>0</v>
      </c>
      <c r="H1424" s="5" t="n">
        <v>0</v>
      </c>
      <c r="I1424" s="5" t="n">
        <v>554.987414411193</v>
      </c>
      <c r="J1424" s="10" t="s">
        <v>4</v>
      </c>
    </row>
    <row r="1425" customFormat="false" ht="14.25" hidden="false" customHeight="false" outlineLevel="0" collapsed="false">
      <c r="A1425" s="0" t="s">
        <v>117</v>
      </c>
      <c r="B1425" s="0" t="s">
        <v>118</v>
      </c>
      <c r="C1425" s="0" t="s">
        <v>65</v>
      </c>
      <c r="D1425" s="0" t="n">
        <v>2036</v>
      </c>
      <c r="E1425" s="5" t="n">
        <v>561.568180443527</v>
      </c>
      <c r="F1425" s="5" t="n">
        <v>0</v>
      </c>
      <c r="G1425" s="5" t="n">
        <v>0</v>
      </c>
      <c r="H1425" s="5" t="n">
        <v>0</v>
      </c>
      <c r="I1425" s="5" t="n">
        <v>561.568180443527</v>
      </c>
      <c r="J1425" s="10" t="s">
        <v>4</v>
      </c>
    </row>
    <row r="1426" customFormat="false" ht="14.25" hidden="false" customHeight="false" outlineLevel="0" collapsed="false">
      <c r="A1426" s="0" t="s">
        <v>117</v>
      </c>
      <c r="B1426" s="0" t="s">
        <v>118</v>
      </c>
      <c r="C1426" s="0" t="s">
        <v>65</v>
      </c>
      <c r="D1426" s="0" t="n">
        <v>2037</v>
      </c>
      <c r="E1426" s="5" t="n">
        <v>568.091802831114</v>
      </c>
      <c r="F1426" s="5" t="n">
        <v>0</v>
      </c>
      <c r="G1426" s="5" t="n">
        <v>0</v>
      </c>
      <c r="H1426" s="5" t="n">
        <v>0</v>
      </c>
      <c r="I1426" s="5" t="n">
        <v>568.091802831114</v>
      </c>
      <c r="J1426" s="10" t="s">
        <v>4</v>
      </c>
    </row>
    <row r="1427" customFormat="false" ht="14.25" hidden="false" customHeight="false" outlineLevel="0" collapsed="false">
      <c r="A1427" s="0" t="s">
        <v>117</v>
      </c>
      <c r="B1427" s="0" t="s">
        <v>118</v>
      </c>
      <c r="C1427" s="0" t="s">
        <v>65</v>
      </c>
      <c r="D1427" s="0" t="n">
        <v>2038</v>
      </c>
      <c r="E1427" s="5" t="n">
        <v>574.623026244925</v>
      </c>
      <c r="F1427" s="5" t="n">
        <v>0</v>
      </c>
      <c r="G1427" s="5" t="n">
        <v>0</v>
      </c>
      <c r="H1427" s="5" t="n">
        <v>0</v>
      </c>
      <c r="I1427" s="5" t="n">
        <v>574.623026244925</v>
      </c>
      <c r="J1427" s="10" t="s">
        <v>4</v>
      </c>
    </row>
    <row r="1428" customFormat="false" ht="14.25" hidden="false" customHeight="false" outlineLevel="0" collapsed="false">
      <c r="A1428" s="0" t="s">
        <v>117</v>
      </c>
      <c r="B1428" s="0" t="s">
        <v>118</v>
      </c>
      <c r="C1428" s="0" t="s">
        <v>65</v>
      </c>
      <c r="D1428" s="0" t="n">
        <v>2039</v>
      </c>
      <c r="E1428" s="5" t="n">
        <v>581.3028551986</v>
      </c>
      <c r="F1428" s="5" t="n">
        <v>0</v>
      </c>
      <c r="G1428" s="5" t="n">
        <v>0</v>
      </c>
      <c r="H1428" s="5" t="n">
        <v>0</v>
      </c>
      <c r="I1428" s="5" t="n">
        <v>581.3028551986</v>
      </c>
      <c r="J1428" s="10" t="s">
        <v>4</v>
      </c>
    </row>
    <row r="1429" customFormat="false" ht="14.25" hidden="false" customHeight="false" outlineLevel="0" collapsed="false">
      <c r="A1429" s="0" t="s">
        <v>117</v>
      </c>
      <c r="B1429" s="0" t="s">
        <v>118</v>
      </c>
      <c r="C1429" s="0" t="s">
        <v>65</v>
      </c>
      <c r="D1429" s="0" t="n">
        <v>2040</v>
      </c>
      <c r="E1429" s="5" t="n">
        <v>588.700777570409</v>
      </c>
      <c r="F1429" s="5" t="n">
        <v>0</v>
      </c>
      <c r="G1429" s="5" t="n">
        <v>0</v>
      </c>
      <c r="H1429" s="5" t="n">
        <v>0</v>
      </c>
      <c r="I1429" s="5" t="n">
        <v>588.700777570409</v>
      </c>
      <c r="J1429" s="10" t="s">
        <v>4</v>
      </c>
    </row>
    <row r="1430" customFormat="false" ht="14.25" hidden="false" customHeight="false" outlineLevel="0" collapsed="false">
      <c r="A1430" s="0" t="s">
        <v>117</v>
      </c>
      <c r="B1430" s="0" t="s">
        <v>118</v>
      </c>
      <c r="C1430" s="0" t="s">
        <v>72</v>
      </c>
      <c r="D1430" s="0" t="n">
        <v>2024</v>
      </c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0</v>
      </c>
      <c r="J1430" s="10" t="s">
        <v>4</v>
      </c>
    </row>
    <row r="1431" customFormat="false" ht="14.25" hidden="false" customHeight="false" outlineLevel="0" collapsed="false">
      <c r="A1431" s="0" t="s">
        <v>117</v>
      </c>
      <c r="B1431" s="0" t="s">
        <v>118</v>
      </c>
      <c r="C1431" s="0" t="s">
        <v>72</v>
      </c>
      <c r="D1431" s="0" t="n">
        <v>2025</v>
      </c>
      <c r="E1431" s="5" t="n">
        <v>149.707087633742</v>
      </c>
      <c r="F1431" s="5" t="n">
        <v>0</v>
      </c>
      <c r="G1431" s="5" t="n">
        <v>0</v>
      </c>
      <c r="H1431" s="5" t="n">
        <v>0</v>
      </c>
      <c r="I1431" s="5" t="n">
        <v>149.707087633742</v>
      </c>
      <c r="J1431" s="10" t="s">
        <v>4</v>
      </c>
    </row>
    <row r="1432" customFormat="false" ht="14.25" hidden="false" customHeight="false" outlineLevel="0" collapsed="false">
      <c r="A1432" s="0" t="s">
        <v>117</v>
      </c>
      <c r="B1432" s="0" t="s">
        <v>118</v>
      </c>
      <c r="C1432" s="0" t="s">
        <v>72</v>
      </c>
      <c r="D1432" s="0" t="n">
        <v>2026</v>
      </c>
      <c r="E1432" s="5" t="n">
        <v>151.411434350731</v>
      </c>
      <c r="F1432" s="5" t="n">
        <v>0</v>
      </c>
      <c r="G1432" s="5" t="n">
        <v>0</v>
      </c>
      <c r="H1432" s="5" t="n">
        <v>0</v>
      </c>
      <c r="I1432" s="5" t="n">
        <v>151.411434350731</v>
      </c>
      <c r="J1432" s="10" t="s">
        <v>4</v>
      </c>
    </row>
    <row r="1433" customFormat="false" ht="14.25" hidden="false" customHeight="false" outlineLevel="0" collapsed="false">
      <c r="A1433" s="0" t="s">
        <v>117</v>
      </c>
      <c r="B1433" s="0" t="s">
        <v>118</v>
      </c>
      <c r="C1433" s="0" t="s">
        <v>72</v>
      </c>
      <c r="D1433" s="0" t="n">
        <v>2027</v>
      </c>
      <c r="E1433" s="5" t="n">
        <v>151.253328182488</v>
      </c>
      <c r="F1433" s="5" t="n">
        <v>0</v>
      </c>
      <c r="G1433" s="5" t="n">
        <v>0</v>
      </c>
      <c r="H1433" s="5" t="n">
        <v>0</v>
      </c>
      <c r="I1433" s="5" t="n">
        <v>151.253328182488</v>
      </c>
      <c r="J1433" s="10" t="s">
        <v>4</v>
      </c>
    </row>
    <row r="1434" customFormat="false" ht="14.25" hidden="false" customHeight="false" outlineLevel="0" collapsed="false">
      <c r="A1434" s="0" t="s">
        <v>117</v>
      </c>
      <c r="B1434" s="0" t="s">
        <v>118</v>
      </c>
      <c r="C1434" s="0" t="s">
        <v>72</v>
      </c>
      <c r="D1434" s="0" t="n">
        <v>2028</v>
      </c>
      <c r="E1434" s="5" t="n">
        <v>152.992917444958</v>
      </c>
      <c r="F1434" s="5" t="n">
        <v>0</v>
      </c>
      <c r="G1434" s="5" t="n">
        <v>0</v>
      </c>
      <c r="H1434" s="5" t="n">
        <v>0</v>
      </c>
      <c r="I1434" s="5" t="n">
        <v>152.992917444958</v>
      </c>
      <c r="J1434" s="10" t="s">
        <v>4</v>
      </c>
    </row>
    <row r="1435" customFormat="false" ht="14.25" hidden="false" customHeight="false" outlineLevel="0" collapsed="false">
      <c r="A1435" s="0" t="s">
        <v>117</v>
      </c>
      <c r="B1435" s="0" t="s">
        <v>118</v>
      </c>
      <c r="C1435" s="0" t="s">
        <v>72</v>
      </c>
      <c r="D1435" s="0" t="n">
        <v>2029</v>
      </c>
      <c r="E1435" s="5" t="n">
        <v>153.724317848199</v>
      </c>
      <c r="F1435" s="5" t="n">
        <v>0</v>
      </c>
      <c r="G1435" s="5" t="n">
        <v>0</v>
      </c>
      <c r="H1435" s="5" t="n">
        <v>0</v>
      </c>
      <c r="I1435" s="5" t="n">
        <v>153.724317848199</v>
      </c>
      <c r="J1435" s="10" t="s">
        <v>4</v>
      </c>
    </row>
    <row r="1436" customFormat="false" ht="14.25" hidden="false" customHeight="false" outlineLevel="0" collapsed="false">
      <c r="A1436" s="0" t="s">
        <v>117</v>
      </c>
      <c r="B1436" s="0" t="s">
        <v>118</v>
      </c>
      <c r="C1436" s="0" t="s">
        <v>72</v>
      </c>
      <c r="D1436" s="0" t="n">
        <v>2030</v>
      </c>
      <c r="E1436" s="5" t="n">
        <v>155.883119151302</v>
      </c>
      <c r="F1436" s="5" t="n">
        <v>0</v>
      </c>
      <c r="G1436" s="5" t="n">
        <v>0</v>
      </c>
      <c r="H1436" s="5" t="n">
        <v>0</v>
      </c>
      <c r="I1436" s="5" t="n">
        <v>155.883119151302</v>
      </c>
      <c r="J1436" s="10" t="s">
        <v>4</v>
      </c>
    </row>
    <row r="1437" customFormat="false" ht="14.25" hidden="false" customHeight="false" outlineLevel="0" collapsed="false">
      <c r="A1437" s="0" t="s">
        <v>117</v>
      </c>
      <c r="B1437" s="0" t="s">
        <v>118</v>
      </c>
      <c r="C1437" s="0" t="s">
        <v>72</v>
      </c>
      <c r="D1437" s="0" t="n">
        <v>2031</v>
      </c>
      <c r="E1437" s="5" t="n">
        <v>155.606597424123</v>
      </c>
      <c r="F1437" s="5" t="n">
        <v>0</v>
      </c>
      <c r="G1437" s="5" t="n">
        <v>0</v>
      </c>
      <c r="H1437" s="5" t="n">
        <v>0</v>
      </c>
      <c r="I1437" s="5" t="n">
        <v>155.606597424123</v>
      </c>
      <c r="J1437" s="10" t="s">
        <v>4</v>
      </c>
    </row>
    <row r="1438" customFormat="false" ht="14.25" hidden="false" customHeight="false" outlineLevel="0" collapsed="false">
      <c r="A1438" s="0" t="s">
        <v>117</v>
      </c>
      <c r="B1438" s="0" t="s">
        <v>118</v>
      </c>
      <c r="C1438" s="0" t="s">
        <v>72</v>
      </c>
      <c r="D1438" s="0" t="n">
        <v>2032</v>
      </c>
      <c r="E1438" s="5" t="n">
        <v>158.669003859983</v>
      </c>
      <c r="F1438" s="5" t="n">
        <v>0</v>
      </c>
      <c r="G1438" s="5" t="n">
        <v>0</v>
      </c>
      <c r="H1438" s="5" t="n">
        <v>0</v>
      </c>
      <c r="I1438" s="5" t="n">
        <v>158.669003859983</v>
      </c>
      <c r="J1438" s="10" t="s">
        <v>4</v>
      </c>
    </row>
    <row r="1439" customFormat="false" ht="14.25" hidden="false" customHeight="false" outlineLevel="0" collapsed="false">
      <c r="A1439" s="0" t="s">
        <v>117</v>
      </c>
      <c r="B1439" s="0" t="s">
        <v>118</v>
      </c>
      <c r="C1439" s="0" t="s">
        <v>72</v>
      </c>
      <c r="D1439" s="0" t="n">
        <v>2033</v>
      </c>
      <c r="E1439" s="5" t="n">
        <v>160.304347475706</v>
      </c>
      <c r="F1439" s="5" t="n">
        <v>0</v>
      </c>
      <c r="G1439" s="5" t="n">
        <v>0</v>
      </c>
      <c r="H1439" s="5" t="n">
        <v>0</v>
      </c>
      <c r="I1439" s="5" t="n">
        <v>160.304347475706</v>
      </c>
      <c r="J1439" s="10" t="s">
        <v>4</v>
      </c>
    </row>
    <row r="1440" customFormat="false" ht="14.25" hidden="false" customHeight="false" outlineLevel="0" collapsed="false">
      <c r="A1440" s="0" t="s">
        <v>117</v>
      </c>
      <c r="B1440" s="0" t="s">
        <v>118</v>
      </c>
      <c r="C1440" s="0" t="s">
        <v>72</v>
      </c>
      <c r="D1440" s="0" t="n">
        <v>2034</v>
      </c>
      <c r="E1440" s="5" t="n">
        <v>162.764283263629</v>
      </c>
      <c r="F1440" s="5" t="n">
        <v>0</v>
      </c>
      <c r="G1440" s="5" t="n">
        <v>0</v>
      </c>
      <c r="H1440" s="5" t="n">
        <v>0</v>
      </c>
      <c r="I1440" s="5" t="n">
        <v>162.764283263629</v>
      </c>
      <c r="J1440" s="10" t="s">
        <v>4</v>
      </c>
    </row>
    <row r="1441" customFormat="false" ht="14.25" hidden="false" customHeight="false" outlineLevel="0" collapsed="false">
      <c r="A1441" s="0" t="s">
        <v>117</v>
      </c>
      <c r="B1441" s="0" t="s">
        <v>118</v>
      </c>
      <c r="C1441" s="0" t="s">
        <v>72</v>
      </c>
      <c r="D1441" s="0" t="n">
        <v>2035</v>
      </c>
      <c r="E1441" s="5" t="n">
        <v>163.415895085947</v>
      </c>
      <c r="F1441" s="5" t="n">
        <v>0</v>
      </c>
      <c r="G1441" s="5" t="n">
        <v>0</v>
      </c>
      <c r="H1441" s="5" t="n">
        <v>0</v>
      </c>
      <c r="I1441" s="5" t="n">
        <v>163.415895085947</v>
      </c>
      <c r="J1441" s="10" t="s">
        <v>4</v>
      </c>
    </row>
    <row r="1442" customFormat="false" ht="14.25" hidden="false" customHeight="false" outlineLevel="0" collapsed="false">
      <c r="A1442" s="0" t="s">
        <v>117</v>
      </c>
      <c r="B1442" s="0" t="s">
        <v>118</v>
      </c>
      <c r="C1442" s="0" t="s">
        <v>72</v>
      </c>
      <c r="D1442" s="0" t="n">
        <v>2036</v>
      </c>
      <c r="E1442" s="5" t="n">
        <v>165.48968284374</v>
      </c>
      <c r="F1442" s="5" t="n">
        <v>0</v>
      </c>
      <c r="G1442" s="5" t="n">
        <v>0</v>
      </c>
      <c r="H1442" s="5" t="n">
        <v>0</v>
      </c>
      <c r="I1442" s="5" t="n">
        <v>165.48968284374</v>
      </c>
      <c r="J1442" s="10" t="s">
        <v>4</v>
      </c>
    </row>
    <row r="1443" customFormat="false" ht="14.25" hidden="false" customHeight="false" outlineLevel="0" collapsed="false">
      <c r="A1443" s="0" t="s">
        <v>117</v>
      </c>
      <c r="B1443" s="0" t="s">
        <v>118</v>
      </c>
      <c r="C1443" s="0" t="s">
        <v>72</v>
      </c>
      <c r="D1443" s="0" t="n">
        <v>2037</v>
      </c>
      <c r="E1443" s="5" t="n">
        <v>169.452485716796</v>
      </c>
      <c r="F1443" s="5" t="n">
        <v>0</v>
      </c>
      <c r="G1443" s="5" t="n">
        <v>0</v>
      </c>
      <c r="H1443" s="5" t="n">
        <v>0</v>
      </c>
      <c r="I1443" s="5" t="n">
        <v>169.452485716796</v>
      </c>
      <c r="J1443" s="10" t="s">
        <v>4</v>
      </c>
    </row>
    <row r="1444" customFormat="false" ht="14.25" hidden="false" customHeight="false" outlineLevel="0" collapsed="false">
      <c r="A1444" s="0" t="s">
        <v>117</v>
      </c>
      <c r="B1444" s="0" t="s">
        <v>118</v>
      </c>
      <c r="C1444" s="0" t="s">
        <v>72</v>
      </c>
      <c r="D1444" s="0" t="n">
        <v>2038</v>
      </c>
      <c r="E1444" s="5" t="n">
        <v>171.865269378738</v>
      </c>
      <c r="F1444" s="5" t="n">
        <v>0</v>
      </c>
      <c r="G1444" s="5" t="n">
        <v>0</v>
      </c>
      <c r="H1444" s="5" t="n">
        <v>0</v>
      </c>
      <c r="I1444" s="5" t="n">
        <v>171.865269378738</v>
      </c>
      <c r="J1444" s="10" t="s">
        <v>4</v>
      </c>
    </row>
    <row r="1445" customFormat="false" ht="14.25" hidden="false" customHeight="false" outlineLevel="0" collapsed="false">
      <c r="A1445" s="0" t="s">
        <v>117</v>
      </c>
      <c r="B1445" s="0" t="s">
        <v>118</v>
      </c>
      <c r="C1445" s="0" t="s">
        <v>72</v>
      </c>
      <c r="D1445" s="0" t="n">
        <v>2039</v>
      </c>
      <c r="E1445" s="5" t="n">
        <v>176.499554635694</v>
      </c>
      <c r="F1445" s="5" t="n">
        <v>0</v>
      </c>
      <c r="G1445" s="5" t="n">
        <v>0</v>
      </c>
      <c r="H1445" s="5" t="n">
        <v>0</v>
      </c>
      <c r="I1445" s="5" t="n">
        <v>176.499554635694</v>
      </c>
      <c r="J1445" s="10" t="s">
        <v>4</v>
      </c>
    </row>
    <row r="1446" customFormat="false" ht="14.25" hidden="false" customHeight="false" outlineLevel="0" collapsed="false">
      <c r="A1446" s="0" t="s">
        <v>117</v>
      </c>
      <c r="B1446" s="0" t="s">
        <v>118</v>
      </c>
      <c r="C1446" s="0" t="s">
        <v>72</v>
      </c>
      <c r="D1446" s="0" t="n">
        <v>2040</v>
      </c>
      <c r="E1446" s="5" t="n">
        <v>178.595623713224</v>
      </c>
      <c r="F1446" s="5" t="n">
        <v>0</v>
      </c>
      <c r="G1446" s="5" t="n">
        <v>0</v>
      </c>
      <c r="H1446" s="5" t="n">
        <v>0</v>
      </c>
      <c r="I1446" s="5" t="n">
        <v>178.595623713224</v>
      </c>
      <c r="J1446" s="10" t="s">
        <v>4</v>
      </c>
    </row>
    <row r="1447" customFormat="false" ht="14.25" hidden="false" customHeight="false" outlineLevel="0" collapsed="false">
      <c r="A1447" s="0" t="s">
        <v>117</v>
      </c>
      <c r="B1447" s="0" t="s">
        <v>118</v>
      </c>
      <c r="C1447" s="0" t="s">
        <v>75</v>
      </c>
      <c r="D1447" s="0" t="n">
        <v>2024</v>
      </c>
      <c r="E1447" s="5" t="n">
        <v>12.6254399652</v>
      </c>
      <c r="F1447" s="5" t="n">
        <v>0</v>
      </c>
      <c r="G1447" s="5" t="n">
        <v>0</v>
      </c>
      <c r="H1447" s="5" t="n">
        <v>0</v>
      </c>
      <c r="I1447" s="5" t="n">
        <v>12.6254399652</v>
      </c>
      <c r="J1447" s="10" t="s">
        <v>4</v>
      </c>
    </row>
    <row r="1448" customFormat="false" ht="14.25" hidden="false" customHeight="false" outlineLevel="0" collapsed="false">
      <c r="A1448" s="0" t="s">
        <v>117</v>
      </c>
      <c r="B1448" s="0" t="s">
        <v>118</v>
      </c>
      <c r="C1448" s="0" t="s">
        <v>75</v>
      </c>
      <c r="D1448" s="0" t="n">
        <v>2025</v>
      </c>
      <c r="E1448" s="5" t="n">
        <v>12.8274946212</v>
      </c>
      <c r="F1448" s="5" t="n">
        <v>0</v>
      </c>
      <c r="G1448" s="5" t="n">
        <v>0</v>
      </c>
      <c r="H1448" s="5" t="n">
        <v>0</v>
      </c>
      <c r="I1448" s="5" t="n">
        <v>12.8274946212</v>
      </c>
      <c r="J1448" s="10" t="s">
        <v>4</v>
      </c>
    </row>
    <row r="1449" customFormat="false" ht="14.25" hidden="false" customHeight="false" outlineLevel="0" collapsed="false">
      <c r="A1449" s="0" t="s">
        <v>117</v>
      </c>
      <c r="B1449" s="0" t="s">
        <v>118</v>
      </c>
      <c r="C1449" s="0" t="s">
        <v>75</v>
      </c>
      <c r="D1449" s="0" t="n">
        <v>2026</v>
      </c>
      <c r="E1449" s="5" t="n">
        <v>18.6041171598585</v>
      </c>
      <c r="F1449" s="5" t="n">
        <v>0</v>
      </c>
      <c r="G1449" s="5" t="n">
        <v>0</v>
      </c>
      <c r="H1449" s="5" t="n">
        <v>0</v>
      </c>
      <c r="I1449" s="5" t="n">
        <v>18.6041171598585</v>
      </c>
      <c r="J1449" s="10" t="s">
        <v>4</v>
      </c>
    </row>
    <row r="1450" customFormat="false" ht="14.25" hidden="false" customHeight="false" outlineLevel="0" collapsed="false">
      <c r="A1450" s="0" t="s">
        <v>117</v>
      </c>
      <c r="B1450" s="0" t="s">
        <v>118</v>
      </c>
      <c r="C1450" s="0" t="s">
        <v>75</v>
      </c>
      <c r="D1450" s="0" t="n">
        <v>2027</v>
      </c>
      <c r="E1450" s="5" t="n">
        <v>29.0078678687274</v>
      </c>
      <c r="F1450" s="5" t="n">
        <v>0</v>
      </c>
      <c r="G1450" s="5" t="n">
        <v>0</v>
      </c>
      <c r="H1450" s="5" t="n">
        <v>0</v>
      </c>
      <c r="I1450" s="5" t="n">
        <v>29.0078678687274</v>
      </c>
      <c r="J1450" s="10" t="s">
        <v>4</v>
      </c>
    </row>
    <row r="1451" customFormat="false" ht="14.25" hidden="false" customHeight="false" outlineLevel="0" collapsed="false">
      <c r="A1451" s="0" t="s">
        <v>117</v>
      </c>
      <c r="B1451" s="0" t="s">
        <v>118</v>
      </c>
      <c r="C1451" s="0" t="s">
        <v>75</v>
      </c>
      <c r="D1451" s="0" t="n">
        <v>2028</v>
      </c>
      <c r="E1451" s="5" t="n">
        <v>43.1200047114209</v>
      </c>
      <c r="F1451" s="5" t="n">
        <v>0</v>
      </c>
      <c r="G1451" s="5" t="n">
        <v>0</v>
      </c>
      <c r="H1451" s="5" t="n">
        <v>0</v>
      </c>
      <c r="I1451" s="5" t="n">
        <v>43.1200047114209</v>
      </c>
      <c r="J1451" s="10" t="s">
        <v>4</v>
      </c>
    </row>
    <row r="1452" customFormat="false" ht="14.25" hidden="false" customHeight="false" outlineLevel="0" collapsed="false">
      <c r="A1452" s="0" t="s">
        <v>117</v>
      </c>
      <c r="B1452" s="0" t="s">
        <v>118</v>
      </c>
      <c r="C1452" s="0" t="s">
        <v>75</v>
      </c>
      <c r="D1452" s="0" t="n">
        <v>2029</v>
      </c>
      <c r="E1452" s="5" t="n">
        <v>58.9599040668862</v>
      </c>
      <c r="F1452" s="5" t="n">
        <v>0</v>
      </c>
      <c r="G1452" s="5" t="n">
        <v>0</v>
      </c>
      <c r="H1452" s="5" t="n">
        <v>0</v>
      </c>
      <c r="I1452" s="5" t="n">
        <v>58.9599040668862</v>
      </c>
      <c r="J1452" s="10" t="s">
        <v>4</v>
      </c>
    </row>
    <row r="1453" customFormat="false" ht="14.25" hidden="false" customHeight="false" outlineLevel="0" collapsed="false">
      <c r="A1453" s="0" t="s">
        <v>117</v>
      </c>
      <c r="B1453" s="0" t="s">
        <v>118</v>
      </c>
      <c r="C1453" s="0" t="s">
        <v>75</v>
      </c>
      <c r="D1453" s="0" t="n">
        <v>2030</v>
      </c>
      <c r="E1453" s="5" t="n">
        <v>79.3179979868179</v>
      </c>
      <c r="F1453" s="5" t="n">
        <v>0</v>
      </c>
      <c r="G1453" s="5" t="n">
        <v>0</v>
      </c>
      <c r="H1453" s="5" t="n">
        <v>0</v>
      </c>
      <c r="I1453" s="5" t="n">
        <v>79.3179979868179</v>
      </c>
      <c r="J1453" s="10" t="s">
        <v>4</v>
      </c>
    </row>
    <row r="1454" customFormat="false" ht="14.25" hidden="false" customHeight="false" outlineLevel="0" collapsed="false">
      <c r="A1454" s="0" t="s">
        <v>117</v>
      </c>
      <c r="B1454" s="0" t="s">
        <v>118</v>
      </c>
      <c r="C1454" s="0" t="s">
        <v>75</v>
      </c>
      <c r="D1454" s="0" t="n">
        <v>2031</v>
      </c>
      <c r="E1454" s="5" t="n">
        <v>102.06206994763</v>
      </c>
      <c r="F1454" s="5" t="n">
        <v>0</v>
      </c>
      <c r="G1454" s="5" t="n">
        <v>0</v>
      </c>
      <c r="H1454" s="5" t="n">
        <v>0</v>
      </c>
      <c r="I1454" s="5" t="n">
        <v>102.06206994763</v>
      </c>
      <c r="J1454" s="10" t="s">
        <v>4</v>
      </c>
    </row>
    <row r="1455" customFormat="false" ht="14.25" hidden="false" customHeight="false" outlineLevel="0" collapsed="false">
      <c r="A1455" s="0" t="s">
        <v>117</v>
      </c>
      <c r="B1455" s="0" t="s">
        <v>118</v>
      </c>
      <c r="C1455" s="0" t="s">
        <v>75</v>
      </c>
      <c r="D1455" s="0" t="n">
        <v>2032</v>
      </c>
      <c r="E1455" s="5" t="n">
        <v>121.353667879993</v>
      </c>
      <c r="F1455" s="5" t="n">
        <v>0</v>
      </c>
      <c r="G1455" s="5" t="n">
        <v>0</v>
      </c>
      <c r="H1455" s="5" t="n">
        <v>0</v>
      </c>
      <c r="I1455" s="5" t="n">
        <v>121.353667879993</v>
      </c>
      <c r="J1455" s="10" t="s">
        <v>4</v>
      </c>
    </row>
    <row r="1456" customFormat="false" ht="14.25" hidden="false" customHeight="false" outlineLevel="0" collapsed="false">
      <c r="A1456" s="0" t="s">
        <v>117</v>
      </c>
      <c r="B1456" s="0" t="s">
        <v>118</v>
      </c>
      <c r="C1456" s="0" t="s">
        <v>75</v>
      </c>
      <c r="D1456" s="0" t="n">
        <v>2033</v>
      </c>
      <c r="E1456" s="5" t="n">
        <v>135.681135632986</v>
      </c>
      <c r="F1456" s="5" t="n">
        <v>0</v>
      </c>
      <c r="G1456" s="5" t="n">
        <v>0</v>
      </c>
      <c r="H1456" s="5" t="n">
        <v>0</v>
      </c>
      <c r="I1456" s="5" t="n">
        <v>135.681135632986</v>
      </c>
      <c r="J1456" s="10" t="s">
        <v>4</v>
      </c>
    </row>
    <row r="1457" customFormat="false" ht="14.25" hidden="false" customHeight="false" outlineLevel="0" collapsed="false">
      <c r="A1457" s="0" t="s">
        <v>117</v>
      </c>
      <c r="B1457" s="0" t="s">
        <v>118</v>
      </c>
      <c r="C1457" s="0" t="s">
        <v>75</v>
      </c>
      <c r="D1457" s="0" t="n">
        <v>2034</v>
      </c>
      <c r="E1457" s="5" t="n">
        <v>151.677801800241</v>
      </c>
      <c r="F1457" s="5" t="n">
        <v>0</v>
      </c>
      <c r="G1457" s="5" t="n">
        <v>0</v>
      </c>
      <c r="H1457" s="5" t="n">
        <v>0</v>
      </c>
      <c r="I1457" s="5" t="n">
        <v>151.677801800241</v>
      </c>
      <c r="J1457" s="10" t="s">
        <v>4</v>
      </c>
    </row>
    <row r="1458" customFormat="false" ht="14.25" hidden="false" customHeight="false" outlineLevel="0" collapsed="false">
      <c r="A1458" s="0" t="s">
        <v>117</v>
      </c>
      <c r="B1458" s="0" t="s">
        <v>118</v>
      </c>
      <c r="C1458" s="0" t="s">
        <v>75</v>
      </c>
      <c r="D1458" s="0" t="n">
        <v>2035</v>
      </c>
      <c r="E1458" s="5" t="n">
        <v>164.873396347797</v>
      </c>
      <c r="F1458" s="5" t="n">
        <v>0</v>
      </c>
      <c r="G1458" s="5" t="n">
        <v>0</v>
      </c>
      <c r="H1458" s="5" t="n">
        <v>0</v>
      </c>
      <c r="I1458" s="5" t="n">
        <v>164.873396347797</v>
      </c>
      <c r="J1458" s="10" t="s">
        <v>4</v>
      </c>
    </row>
    <row r="1459" customFormat="false" ht="14.25" hidden="false" customHeight="false" outlineLevel="0" collapsed="false">
      <c r="A1459" s="0" t="s">
        <v>117</v>
      </c>
      <c r="B1459" s="0" t="s">
        <v>118</v>
      </c>
      <c r="C1459" s="0" t="s">
        <v>75</v>
      </c>
      <c r="D1459" s="0" t="n">
        <v>2036</v>
      </c>
      <c r="E1459" s="5" t="n">
        <v>179.087838447211</v>
      </c>
      <c r="F1459" s="5" t="n">
        <v>0</v>
      </c>
      <c r="G1459" s="5" t="n">
        <v>0</v>
      </c>
      <c r="H1459" s="5" t="n">
        <v>0</v>
      </c>
      <c r="I1459" s="5" t="n">
        <v>179.087838447211</v>
      </c>
      <c r="J1459" s="10" t="s">
        <v>4</v>
      </c>
    </row>
    <row r="1460" customFormat="false" ht="14.25" hidden="false" customHeight="false" outlineLevel="0" collapsed="false">
      <c r="A1460" s="0" t="s">
        <v>117</v>
      </c>
      <c r="B1460" s="0" t="s">
        <v>118</v>
      </c>
      <c r="C1460" s="0" t="s">
        <v>75</v>
      </c>
      <c r="D1460" s="0" t="n">
        <v>2037</v>
      </c>
      <c r="E1460" s="5" t="n">
        <v>192.391506446147</v>
      </c>
      <c r="F1460" s="5" t="n">
        <v>0</v>
      </c>
      <c r="G1460" s="5" t="n">
        <v>0</v>
      </c>
      <c r="H1460" s="5" t="n">
        <v>0</v>
      </c>
      <c r="I1460" s="5" t="n">
        <v>192.391506446147</v>
      </c>
      <c r="J1460" s="10" t="s">
        <v>4</v>
      </c>
    </row>
    <row r="1461" customFormat="false" ht="14.25" hidden="false" customHeight="false" outlineLevel="0" collapsed="false">
      <c r="A1461" s="0" t="s">
        <v>117</v>
      </c>
      <c r="B1461" s="0" t="s">
        <v>118</v>
      </c>
      <c r="C1461" s="0" t="s">
        <v>75</v>
      </c>
      <c r="D1461" s="0" t="n">
        <v>2038</v>
      </c>
      <c r="E1461" s="5" t="n">
        <v>204.38849109811</v>
      </c>
      <c r="F1461" s="5" t="n">
        <v>0</v>
      </c>
      <c r="G1461" s="5" t="n">
        <v>0</v>
      </c>
      <c r="H1461" s="5" t="n">
        <v>0</v>
      </c>
      <c r="I1461" s="5" t="n">
        <v>204.38849109811</v>
      </c>
      <c r="J1461" s="10" t="s">
        <v>4</v>
      </c>
    </row>
    <row r="1462" customFormat="false" ht="14.25" hidden="false" customHeight="false" outlineLevel="0" collapsed="false">
      <c r="A1462" s="0" t="s">
        <v>117</v>
      </c>
      <c r="B1462" s="0" t="s">
        <v>118</v>
      </c>
      <c r="C1462" s="0" t="s">
        <v>75</v>
      </c>
      <c r="D1462" s="0" t="n">
        <v>2039</v>
      </c>
      <c r="E1462" s="5" t="n">
        <v>214.695510720629</v>
      </c>
      <c r="F1462" s="5" t="n">
        <v>0</v>
      </c>
      <c r="G1462" s="5" t="n">
        <v>0</v>
      </c>
      <c r="H1462" s="5" t="n">
        <v>0</v>
      </c>
      <c r="I1462" s="5" t="n">
        <v>214.695510720629</v>
      </c>
      <c r="J1462" s="10" t="s">
        <v>4</v>
      </c>
    </row>
    <row r="1463" customFormat="false" ht="14.25" hidden="false" customHeight="false" outlineLevel="0" collapsed="false">
      <c r="A1463" s="0" t="s">
        <v>117</v>
      </c>
      <c r="B1463" s="0" t="s">
        <v>118</v>
      </c>
      <c r="C1463" s="0" t="s">
        <v>75</v>
      </c>
      <c r="D1463" s="0" t="n">
        <v>2040</v>
      </c>
      <c r="E1463" s="5" t="n">
        <v>222.961287883373</v>
      </c>
      <c r="F1463" s="5" t="n">
        <v>0</v>
      </c>
      <c r="G1463" s="5" t="n">
        <v>0</v>
      </c>
      <c r="H1463" s="5" t="n">
        <v>0</v>
      </c>
      <c r="I1463" s="5" t="n">
        <v>222.961287883373</v>
      </c>
      <c r="J1463" s="10" t="s">
        <v>4</v>
      </c>
    </row>
    <row r="1464" customFormat="false" ht="14.25" hidden="false" customHeight="false" outlineLevel="0" collapsed="false">
      <c r="A1464" s="0" t="s">
        <v>117</v>
      </c>
      <c r="B1464" s="0" t="s">
        <v>118</v>
      </c>
      <c r="C1464" s="0" t="s">
        <v>76</v>
      </c>
      <c r="D1464" s="0" t="n">
        <v>2024</v>
      </c>
      <c r="E1464" s="5" t="n">
        <v>0.33171684</v>
      </c>
      <c r="F1464" s="5" t="n">
        <v>0</v>
      </c>
      <c r="G1464" s="5" t="n">
        <v>0</v>
      </c>
      <c r="H1464" s="5" t="n">
        <v>0</v>
      </c>
      <c r="I1464" s="5" t="n">
        <v>0.33171684</v>
      </c>
      <c r="J1464" s="10" t="s">
        <v>4</v>
      </c>
    </row>
    <row r="1465" customFormat="false" ht="14.25" hidden="false" customHeight="false" outlineLevel="0" collapsed="false">
      <c r="A1465" s="0" t="s">
        <v>117</v>
      </c>
      <c r="B1465" s="0" t="s">
        <v>118</v>
      </c>
      <c r="C1465" s="0" t="s">
        <v>76</v>
      </c>
      <c r="D1465" s="0" t="n">
        <v>2025</v>
      </c>
      <c r="E1465" s="5" t="n">
        <v>0.345933276</v>
      </c>
      <c r="F1465" s="5" t="n">
        <v>0</v>
      </c>
      <c r="G1465" s="5" t="n">
        <v>0</v>
      </c>
      <c r="H1465" s="5" t="n">
        <v>0</v>
      </c>
      <c r="I1465" s="5" t="n">
        <v>0.345933276</v>
      </c>
      <c r="J1465" s="10" t="s">
        <v>4</v>
      </c>
    </row>
    <row r="1466" customFormat="false" ht="14.25" hidden="false" customHeight="false" outlineLevel="0" collapsed="false">
      <c r="A1466" s="0" t="s">
        <v>117</v>
      </c>
      <c r="B1466" s="0" t="s">
        <v>118</v>
      </c>
      <c r="C1466" s="0" t="s">
        <v>76</v>
      </c>
      <c r="D1466" s="0" t="n">
        <v>2026</v>
      </c>
      <c r="E1466" s="5" t="n">
        <v>0.8411452152</v>
      </c>
      <c r="F1466" s="5" t="n">
        <v>0</v>
      </c>
      <c r="G1466" s="5" t="n">
        <v>0</v>
      </c>
      <c r="H1466" s="5" t="n">
        <v>0</v>
      </c>
      <c r="I1466" s="5" t="n">
        <v>0.8411452152</v>
      </c>
      <c r="J1466" s="10" t="s">
        <v>4</v>
      </c>
    </row>
    <row r="1467" customFormat="false" ht="14.25" hidden="false" customHeight="false" outlineLevel="0" collapsed="false">
      <c r="A1467" s="0" t="s">
        <v>117</v>
      </c>
      <c r="B1467" s="0" t="s">
        <v>118</v>
      </c>
      <c r="C1467" s="0" t="s">
        <v>76</v>
      </c>
      <c r="D1467" s="0" t="n">
        <v>2027</v>
      </c>
      <c r="E1467" s="5" t="n">
        <v>1.2695532408</v>
      </c>
      <c r="F1467" s="5" t="n">
        <v>0</v>
      </c>
      <c r="G1467" s="5" t="n">
        <v>0</v>
      </c>
      <c r="H1467" s="5" t="n">
        <v>0</v>
      </c>
      <c r="I1467" s="5" t="n">
        <v>1.2695532408</v>
      </c>
      <c r="J1467" s="10" t="s">
        <v>4</v>
      </c>
    </row>
    <row r="1468" customFormat="false" ht="14.25" hidden="false" customHeight="false" outlineLevel="0" collapsed="false">
      <c r="A1468" s="0" t="s">
        <v>117</v>
      </c>
      <c r="B1468" s="0" t="s">
        <v>118</v>
      </c>
      <c r="C1468" s="0" t="s">
        <v>76</v>
      </c>
      <c r="D1468" s="0" t="n">
        <v>2028</v>
      </c>
      <c r="E1468" s="5" t="n">
        <v>1.377287106</v>
      </c>
      <c r="F1468" s="5" t="n">
        <v>0</v>
      </c>
      <c r="G1468" s="5" t="n">
        <v>0</v>
      </c>
      <c r="H1468" s="5" t="n">
        <v>0</v>
      </c>
      <c r="I1468" s="5" t="n">
        <v>1.377287106</v>
      </c>
      <c r="J1468" s="10" t="s">
        <v>4</v>
      </c>
    </row>
    <row r="1469" customFormat="false" ht="14.25" hidden="false" customHeight="false" outlineLevel="0" collapsed="false">
      <c r="A1469" s="0" t="s">
        <v>117</v>
      </c>
      <c r="B1469" s="0" t="s">
        <v>118</v>
      </c>
      <c r="C1469" s="0" t="s">
        <v>76</v>
      </c>
      <c r="D1469" s="0" t="n">
        <v>2029</v>
      </c>
      <c r="E1469" s="5" t="n">
        <v>1.3532922</v>
      </c>
      <c r="F1469" s="5" t="n">
        <v>0</v>
      </c>
      <c r="G1469" s="5" t="n">
        <v>0</v>
      </c>
      <c r="H1469" s="5" t="n">
        <v>0</v>
      </c>
      <c r="I1469" s="5" t="n">
        <v>1.3532922</v>
      </c>
      <c r="J1469" s="10" t="s">
        <v>4</v>
      </c>
    </row>
    <row r="1470" customFormat="false" ht="14.25" hidden="false" customHeight="false" outlineLevel="0" collapsed="false">
      <c r="A1470" s="0" t="s">
        <v>117</v>
      </c>
      <c r="B1470" s="0" t="s">
        <v>118</v>
      </c>
      <c r="C1470" s="0" t="s">
        <v>76</v>
      </c>
      <c r="D1470" s="0" t="n">
        <v>2030</v>
      </c>
      <c r="E1470" s="5" t="n">
        <v>0.9936531</v>
      </c>
      <c r="F1470" s="5" t="n">
        <v>0</v>
      </c>
      <c r="G1470" s="5" t="n">
        <v>0</v>
      </c>
      <c r="H1470" s="5" t="n">
        <v>0</v>
      </c>
      <c r="I1470" s="5" t="n">
        <v>0.9936531</v>
      </c>
      <c r="J1470" s="10" t="s">
        <v>4</v>
      </c>
    </row>
    <row r="1471" customFormat="false" ht="14.25" hidden="false" customHeight="false" outlineLevel="0" collapsed="false">
      <c r="A1471" s="0" t="s">
        <v>117</v>
      </c>
      <c r="B1471" s="0" t="s">
        <v>118</v>
      </c>
      <c r="C1471" s="0" t="s">
        <v>76</v>
      </c>
      <c r="D1471" s="0" t="n">
        <v>2031</v>
      </c>
      <c r="E1471" s="5" t="n">
        <v>0.958630218</v>
      </c>
      <c r="F1471" s="5" t="n">
        <v>0</v>
      </c>
      <c r="G1471" s="5" t="n">
        <v>0</v>
      </c>
      <c r="H1471" s="5" t="n">
        <v>0</v>
      </c>
      <c r="I1471" s="5" t="n">
        <v>0.958630218</v>
      </c>
      <c r="J1471" s="10" t="s">
        <v>4</v>
      </c>
    </row>
    <row r="1472" customFormat="false" ht="14.25" hidden="false" customHeight="false" outlineLevel="0" collapsed="false">
      <c r="A1472" s="0" t="s">
        <v>117</v>
      </c>
      <c r="B1472" s="0" t="s">
        <v>118</v>
      </c>
      <c r="C1472" s="0" t="s">
        <v>76</v>
      </c>
      <c r="D1472" s="0" t="n">
        <v>2032</v>
      </c>
      <c r="E1472" s="5" t="n">
        <v>0.93887949</v>
      </c>
      <c r="F1472" s="5" t="n">
        <v>0</v>
      </c>
      <c r="G1472" s="5" t="n">
        <v>0</v>
      </c>
      <c r="H1472" s="5" t="n">
        <v>0</v>
      </c>
      <c r="I1472" s="5" t="n">
        <v>0.93887949</v>
      </c>
      <c r="J1472" s="10" t="s">
        <v>4</v>
      </c>
    </row>
    <row r="1473" customFormat="false" ht="14.25" hidden="false" customHeight="false" outlineLevel="0" collapsed="false">
      <c r="A1473" s="0" t="s">
        <v>117</v>
      </c>
      <c r="B1473" s="0" t="s">
        <v>118</v>
      </c>
      <c r="C1473" s="0" t="s">
        <v>76</v>
      </c>
      <c r="D1473" s="0" t="n">
        <v>2033</v>
      </c>
      <c r="E1473" s="5" t="n">
        <v>0.933514176</v>
      </c>
      <c r="F1473" s="5" t="n">
        <v>0</v>
      </c>
      <c r="G1473" s="5" t="n">
        <v>0</v>
      </c>
      <c r="H1473" s="5" t="n">
        <v>0</v>
      </c>
      <c r="I1473" s="5" t="n">
        <v>0.933514176</v>
      </c>
      <c r="J1473" s="10" t="s">
        <v>4</v>
      </c>
    </row>
    <row r="1474" customFormat="false" ht="14.25" hidden="false" customHeight="false" outlineLevel="0" collapsed="false">
      <c r="A1474" s="0" t="s">
        <v>117</v>
      </c>
      <c r="B1474" s="0" t="s">
        <v>118</v>
      </c>
      <c r="C1474" s="0" t="s">
        <v>76</v>
      </c>
      <c r="D1474" s="0" t="n">
        <v>2034</v>
      </c>
      <c r="E1474" s="5" t="n">
        <v>0.9334616088</v>
      </c>
      <c r="F1474" s="5" t="n">
        <v>0</v>
      </c>
      <c r="G1474" s="5" t="n">
        <v>0</v>
      </c>
      <c r="H1474" s="5" t="n">
        <v>0</v>
      </c>
      <c r="I1474" s="5" t="n">
        <v>0.9334616088</v>
      </c>
      <c r="J1474" s="10" t="s">
        <v>4</v>
      </c>
    </row>
    <row r="1475" customFormat="false" ht="14.25" hidden="false" customHeight="false" outlineLevel="0" collapsed="false">
      <c r="A1475" s="0" t="s">
        <v>117</v>
      </c>
      <c r="B1475" s="0" t="s">
        <v>118</v>
      </c>
      <c r="C1475" s="0" t="s">
        <v>76</v>
      </c>
      <c r="D1475" s="0" t="n">
        <v>2035</v>
      </c>
      <c r="E1475" s="5" t="n">
        <v>0.928776204</v>
      </c>
      <c r="F1475" s="5" t="n">
        <v>0</v>
      </c>
      <c r="G1475" s="5" t="n">
        <v>0</v>
      </c>
      <c r="H1475" s="5" t="n">
        <v>0</v>
      </c>
      <c r="I1475" s="5" t="n">
        <v>0.928776204</v>
      </c>
      <c r="J1475" s="10" t="s">
        <v>4</v>
      </c>
    </row>
    <row r="1476" customFormat="false" ht="14.25" hidden="false" customHeight="false" outlineLevel="0" collapsed="false">
      <c r="A1476" s="0" t="s">
        <v>117</v>
      </c>
      <c r="B1476" s="0" t="s">
        <v>118</v>
      </c>
      <c r="C1476" s="0" t="s">
        <v>76</v>
      </c>
      <c r="D1476" s="0" t="n">
        <v>2036</v>
      </c>
      <c r="E1476" s="5" t="n">
        <v>0.9342318604</v>
      </c>
      <c r="F1476" s="5" t="n">
        <v>0</v>
      </c>
      <c r="G1476" s="5" t="n">
        <v>0</v>
      </c>
      <c r="H1476" s="5" t="n">
        <v>0</v>
      </c>
      <c r="I1476" s="5" t="n">
        <v>0.9342318604</v>
      </c>
      <c r="J1476" s="10" t="s">
        <v>4</v>
      </c>
    </row>
    <row r="1477" customFormat="false" ht="14.25" hidden="false" customHeight="false" outlineLevel="0" collapsed="false">
      <c r="A1477" s="0" t="s">
        <v>117</v>
      </c>
      <c r="B1477" s="0" t="s">
        <v>118</v>
      </c>
      <c r="C1477" s="0" t="s">
        <v>76</v>
      </c>
      <c r="D1477" s="0" t="n">
        <v>2037</v>
      </c>
      <c r="E1477" s="5" t="n">
        <v>0.9413965176</v>
      </c>
      <c r="F1477" s="5" t="n">
        <v>0</v>
      </c>
      <c r="G1477" s="5" t="n">
        <v>0</v>
      </c>
      <c r="H1477" s="5" t="n">
        <v>0</v>
      </c>
      <c r="I1477" s="5" t="n">
        <v>0.9413965176</v>
      </c>
      <c r="J1477" s="10" t="s">
        <v>4</v>
      </c>
    </row>
    <row r="1478" customFormat="false" ht="14.25" hidden="false" customHeight="false" outlineLevel="0" collapsed="false">
      <c r="A1478" s="0" t="s">
        <v>117</v>
      </c>
      <c r="B1478" s="0" t="s">
        <v>118</v>
      </c>
      <c r="C1478" s="0" t="s">
        <v>76</v>
      </c>
      <c r="D1478" s="0" t="n">
        <v>2038</v>
      </c>
      <c r="E1478" s="5" t="n">
        <v>0.9462277314</v>
      </c>
      <c r="F1478" s="5" t="n">
        <v>0</v>
      </c>
      <c r="G1478" s="5" t="n">
        <v>0</v>
      </c>
      <c r="H1478" s="5" t="n">
        <v>0</v>
      </c>
      <c r="I1478" s="5" t="n">
        <v>0.9462277314</v>
      </c>
      <c r="J1478" s="10" t="s">
        <v>4</v>
      </c>
    </row>
    <row r="1479" customFormat="false" ht="14.25" hidden="false" customHeight="false" outlineLevel="0" collapsed="false">
      <c r="A1479" s="0" t="s">
        <v>117</v>
      </c>
      <c r="B1479" s="0" t="s">
        <v>118</v>
      </c>
      <c r="C1479" s="0" t="s">
        <v>76</v>
      </c>
      <c r="D1479" s="0" t="n">
        <v>2039</v>
      </c>
      <c r="E1479" s="5" t="n">
        <v>0.9528336768</v>
      </c>
      <c r="F1479" s="5" t="n">
        <v>0</v>
      </c>
      <c r="G1479" s="5" t="n">
        <v>0</v>
      </c>
      <c r="H1479" s="5" t="n">
        <v>0</v>
      </c>
      <c r="I1479" s="5" t="n">
        <v>0.9528336768</v>
      </c>
      <c r="J1479" s="10" t="s">
        <v>4</v>
      </c>
    </row>
    <row r="1480" customFormat="false" ht="14.25" hidden="false" customHeight="false" outlineLevel="0" collapsed="false">
      <c r="A1480" s="0" t="s">
        <v>117</v>
      </c>
      <c r="B1480" s="0" t="s">
        <v>118</v>
      </c>
      <c r="C1480" s="0" t="s">
        <v>76</v>
      </c>
      <c r="D1480" s="0" t="n">
        <v>2040</v>
      </c>
      <c r="E1480" s="5" t="n">
        <v>0.957040448</v>
      </c>
      <c r="F1480" s="5" t="n">
        <v>0</v>
      </c>
      <c r="G1480" s="5" t="n">
        <v>0</v>
      </c>
      <c r="H1480" s="5" t="n">
        <v>0</v>
      </c>
      <c r="I1480" s="5" t="n">
        <v>0.957040448</v>
      </c>
      <c r="J1480" s="10" t="s">
        <v>4</v>
      </c>
    </row>
    <row r="1481" customFormat="false" ht="14.25" hidden="false" customHeight="false" outlineLevel="0" collapsed="false">
      <c r="A1481" s="0" t="s">
        <v>117</v>
      </c>
      <c r="B1481" s="0" t="s">
        <v>118</v>
      </c>
      <c r="C1481" s="0" t="s">
        <v>79</v>
      </c>
      <c r="D1481" s="0" t="n">
        <v>2024</v>
      </c>
      <c r="E1481" s="5" t="n">
        <v>0</v>
      </c>
      <c r="F1481" s="5" t="n">
        <v>0</v>
      </c>
      <c r="G1481" s="5" t="n">
        <v>0</v>
      </c>
      <c r="H1481" s="5" t="n">
        <v>0</v>
      </c>
      <c r="I1481" s="5" t="n">
        <v>0</v>
      </c>
      <c r="J1481" s="10" t="s">
        <v>4</v>
      </c>
    </row>
    <row r="1482" customFormat="false" ht="14.25" hidden="false" customHeight="false" outlineLevel="0" collapsed="false">
      <c r="A1482" s="0" t="s">
        <v>117</v>
      </c>
      <c r="B1482" s="0" t="s">
        <v>118</v>
      </c>
      <c r="C1482" s="0" t="s">
        <v>79</v>
      </c>
      <c r="D1482" s="0" t="n">
        <v>2025</v>
      </c>
      <c r="E1482" s="5" t="n">
        <v>222.583898362571</v>
      </c>
      <c r="F1482" s="5" t="n">
        <v>0</v>
      </c>
      <c r="G1482" s="5" t="n">
        <v>0</v>
      </c>
      <c r="H1482" s="5" t="n">
        <v>0</v>
      </c>
      <c r="I1482" s="5" t="n">
        <v>222.583898362571</v>
      </c>
      <c r="J1482" s="10" t="s">
        <v>4</v>
      </c>
    </row>
    <row r="1483" customFormat="false" ht="14.25" hidden="false" customHeight="false" outlineLevel="0" collapsed="false">
      <c r="A1483" s="0" t="s">
        <v>117</v>
      </c>
      <c r="B1483" s="0" t="s">
        <v>118</v>
      </c>
      <c r="C1483" s="0" t="s">
        <v>79</v>
      </c>
      <c r="D1483" s="0" t="n">
        <v>2026</v>
      </c>
      <c r="E1483" s="5" t="n">
        <v>223.166928829952</v>
      </c>
      <c r="F1483" s="5" t="n">
        <v>0</v>
      </c>
      <c r="G1483" s="5" t="n">
        <v>0</v>
      </c>
      <c r="H1483" s="5" t="n">
        <v>0</v>
      </c>
      <c r="I1483" s="5" t="n">
        <v>223.166928829952</v>
      </c>
      <c r="J1483" s="10" t="s">
        <v>4</v>
      </c>
    </row>
    <row r="1484" customFormat="false" ht="14.25" hidden="false" customHeight="false" outlineLevel="0" collapsed="false">
      <c r="A1484" s="0" t="s">
        <v>117</v>
      </c>
      <c r="B1484" s="0" t="s">
        <v>118</v>
      </c>
      <c r="C1484" s="0" t="s">
        <v>79</v>
      </c>
      <c r="D1484" s="0" t="n">
        <v>2027</v>
      </c>
      <c r="E1484" s="5" t="n">
        <v>227.459710656812</v>
      </c>
      <c r="F1484" s="5" t="n">
        <v>0</v>
      </c>
      <c r="G1484" s="5" t="n">
        <v>0</v>
      </c>
      <c r="H1484" s="5" t="n">
        <v>0</v>
      </c>
      <c r="I1484" s="5" t="n">
        <v>227.459710656812</v>
      </c>
      <c r="J1484" s="10" t="s">
        <v>4</v>
      </c>
    </row>
    <row r="1485" customFormat="false" ht="14.25" hidden="false" customHeight="false" outlineLevel="0" collapsed="false">
      <c r="A1485" s="0" t="s">
        <v>117</v>
      </c>
      <c r="B1485" s="0" t="s">
        <v>118</v>
      </c>
      <c r="C1485" s="0" t="s">
        <v>79</v>
      </c>
      <c r="D1485" s="0" t="n">
        <v>2028</v>
      </c>
      <c r="E1485" s="5" t="n">
        <v>230.617944860389</v>
      </c>
      <c r="F1485" s="5" t="n">
        <v>0</v>
      </c>
      <c r="G1485" s="5" t="n">
        <v>0</v>
      </c>
      <c r="H1485" s="5" t="n">
        <v>0</v>
      </c>
      <c r="I1485" s="5" t="n">
        <v>230.617944860389</v>
      </c>
      <c r="J1485" s="10" t="s">
        <v>4</v>
      </c>
    </row>
    <row r="1486" customFormat="false" ht="14.25" hidden="false" customHeight="false" outlineLevel="0" collapsed="false">
      <c r="A1486" s="0" t="s">
        <v>117</v>
      </c>
      <c r="B1486" s="0" t="s">
        <v>118</v>
      </c>
      <c r="C1486" s="0" t="s">
        <v>79</v>
      </c>
      <c r="D1486" s="0" t="n">
        <v>2029</v>
      </c>
      <c r="E1486" s="5" t="n">
        <v>237.204991525565</v>
      </c>
      <c r="F1486" s="5" t="n">
        <v>0</v>
      </c>
      <c r="G1486" s="5" t="n">
        <v>0</v>
      </c>
      <c r="H1486" s="5" t="n">
        <v>0</v>
      </c>
      <c r="I1486" s="5" t="n">
        <v>237.204991525565</v>
      </c>
      <c r="J1486" s="10" t="s">
        <v>4</v>
      </c>
    </row>
    <row r="1487" customFormat="false" ht="14.25" hidden="false" customHeight="false" outlineLevel="0" collapsed="false">
      <c r="A1487" s="0" t="s">
        <v>117</v>
      </c>
      <c r="B1487" s="0" t="s">
        <v>118</v>
      </c>
      <c r="C1487" s="0" t="s">
        <v>79</v>
      </c>
      <c r="D1487" s="0" t="n">
        <v>2030</v>
      </c>
      <c r="E1487" s="5" t="n">
        <v>243.312426667616</v>
      </c>
      <c r="F1487" s="5" t="n">
        <v>0</v>
      </c>
      <c r="G1487" s="5" t="n">
        <v>0</v>
      </c>
      <c r="H1487" s="5" t="n">
        <v>0</v>
      </c>
      <c r="I1487" s="5" t="n">
        <v>243.312426667616</v>
      </c>
      <c r="J1487" s="10" t="s">
        <v>4</v>
      </c>
    </row>
    <row r="1488" customFormat="false" ht="14.25" hidden="false" customHeight="false" outlineLevel="0" collapsed="false">
      <c r="A1488" s="0" t="s">
        <v>117</v>
      </c>
      <c r="B1488" s="0" t="s">
        <v>118</v>
      </c>
      <c r="C1488" s="0" t="s">
        <v>79</v>
      </c>
      <c r="D1488" s="0" t="n">
        <v>2031</v>
      </c>
      <c r="E1488" s="5" t="n">
        <v>247.996397557749</v>
      </c>
      <c r="F1488" s="5" t="n">
        <v>0</v>
      </c>
      <c r="G1488" s="5" t="n">
        <v>0</v>
      </c>
      <c r="H1488" s="5" t="n">
        <v>0</v>
      </c>
      <c r="I1488" s="5" t="n">
        <v>247.996397557749</v>
      </c>
      <c r="J1488" s="10" t="s">
        <v>4</v>
      </c>
    </row>
    <row r="1489" customFormat="false" ht="14.25" hidden="false" customHeight="false" outlineLevel="0" collapsed="false">
      <c r="A1489" s="0" t="s">
        <v>117</v>
      </c>
      <c r="B1489" s="0" t="s">
        <v>118</v>
      </c>
      <c r="C1489" s="0" t="s">
        <v>79</v>
      </c>
      <c r="D1489" s="0" t="n">
        <v>2032</v>
      </c>
      <c r="E1489" s="5" t="n">
        <v>253.178314767416</v>
      </c>
      <c r="F1489" s="5" t="n">
        <v>0</v>
      </c>
      <c r="G1489" s="5" t="n">
        <v>0</v>
      </c>
      <c r="H1489" s="5" t="n">
        <v>0</v>
      </c>
      <c r="I1489" s="5" t="n">
        <v>253.178314767416</v>
      </c>
      <c r="J1489" s="10" t="s">
        <v>4</v>
      </c>
    </row>
    <row r="1490" customFormat="false" ht="14.25" hidden="false" customHeight="false" outlineLevel="0" collapsed="false">
      <c r="A1490" s="0" t="s">
        <v>117</v>
      </c>
      <c r="B1490" s="0" t="s">
        <v>118</v>
      </c>
      <c r="C1490" s="0" t="s">
        <v>79</v>
      </c>
      <c r="D1490" s="0" t="n">
        <v>2033</v>
      </c>
      <c r="E1490" s="5" t="n">
        <v>257.387623431077</v>
      </c>
      <c r="F1490" s="5" t="n">
        <v>0</v>
      </c>
      <c r="G1490" s="5" t="n">
        <v>0</v>
      </c>
      <c r="H1490" s="5" t="n">
        <v>0</v>
      </c>
      <c r="I1490" s="5" t="n">
        <v>257.387623431077</v>
      </c>
      <c r="J1490" s="10" t="s">
        <v>4</v>
      </c>
    </row>
    <row r="1491" customFormat="false" ht="14.25" hidden="false" customHeight="false" outlineLevel="0" collapsed="false">
      <c r="A1491" s="0" t="s">
        <v>117</v>
      </c>
      <c r="B1491" s="0" t="s">
        <v>118</v>
      </c>
      <c r="C1491" s="0" t="s">
        <v>79</v>
      </c>
      <c r="D1491" s="0" t="n">
        <v>2034</v>
      </c>
      <c r="E1491" s="5" t="n">
        <v>262.20780709446</v>
      </c>
      <c r="F1491" s="5" t="n">
        <v>0</v>
      </c>
      <c r="G1491" s="5" t="n">
        <v>0</v>
      </c>
      <c r="H1491" s="5" t="n">
        <v>0</v>
      </c>
      <c r="I1491" s="5" t="n">
        <v>262.20780709446</v>
      </c>
      <c r="J1491" s="10" t="s">
        <v>4</v>
      </c>
    </row>
    <row r="1492" customFormat="false" ht="14.25" hidden="false" customHeight="false" outlineLevel="0" collapsed="false">
      <c r="A1492" s="0" t="s">
        <v>117</v>
      </c>
      <c r="B1492" s="0" t="s">
        <v>118</v>
      </c>
      <c r="C1492" s="0" t="s">
        <v>79</v>
      </c>
      <c r="D1492" s="0" t="n">
        <v>2035</v>
      </c>
      <c r="E1492" s="5" t="n">
        <v>266.893430051718</v>
      </c>
      <c r="F1492" s="5" t="n">
        <v>0</v>
      </c>
      <c r="G1492" s="5" t="n">
        <v>0</v>
      </c>
      <c r="H1492" s="5" t="n">
        <v>0</v>
      </c>
      <c r="I1492" s="5" t="n">
        <v>266.893430051718</v>
      </c>
      <c r="J1492" s="10" t="s">
        <v>4</v>
      </c>
    </row>
    <row r="1493" customFormat="false" ht="14.25" hidden="false" customHeight="false" outlineLevel="0" collapsed="false">
      <c r="A1493" s="0" t="s">
        <v>117</v>
      </c>
      <c r="B1493" s="0" t="s">
        <v>118</v>
      </c>
      <c r="C1493" s="0" t="s">
        <v>79</v>
      </c>
      <c r="D1493" s="0" t="n">
        <v>2036</v>
      </c>
      <c r="E1493" s="5" t="n">
        <v>272.684694113728</v>
      </c>
      <c r="F1493" s="5" t="n">
        <v>0</v>
      </c>
      <c r="G1493" s="5" t="n">
        <v>0</v>
      </c>
      <c r="H1493" s="5" t="n">
        <v>0</v>
      </c>
      <c r="I1493" s="5" t="n">
        <v>272.684694113728</v>
      </c>
      <c r="J1493" s="10" t="s">
        <v>4</v>
      </c>
    </row>
    <row r="1494" customFormat="false" ht="14.25" hidden="false" customHeight="false" outlineLevel="0" collapsed="false">
      <c r="A1494" s="0" t="s">
        <v>117</v>
      </c>
      <c r="B1494" s="0" t="s">
        <v>118</v>
      </c>
      <c r="C1494" s="0" t="s">
        <v>79</v>
      </c>
      <c r="D1494" s="0" t="n">
        <v>2037</v>
      </c>
      <c r="E1494" s="5" t="n">
        <v>279.527955739613</v>
      </c>
      <c r="F1494" s="5" t="n">
        <v>0</v>
      </c>
      <c r="G1494" s="5" t="n">
        <v>0</v>
      </c>
      <c r="H1494" s="5" t="n">
        <v>0</v>
      </c>
      <c r="I1494" s="5" t="n">
        <v>279.527955739613</v>
      </c>
      <c r="J1494" s="10" t="s">
        <v>4</v>
      </c>
    </row>
    <row r="1495" customFormat="false" ht="14.25" hidden="false" customHeight="false" outlineLevel="0" collapsed="false">
      <c r="A1495" s="0" t="s">
        <v>117</v>
      </c>
      <c r="B1495" s="0" t="s">
        <v>118</v>
      </c>
      <c r="C1495" s="0" t="s">
        <v>79</v>
      </c>
      <c r="D1495" s="0" t="n">
        <v>2038</v>
      </c>
      <c r="E1495" s="5" t="n">
        <v>286.197221157283</v>
      </c>
      <c r="F1495" s="5" t="n">
        <v>0</v>
      </c>
      <c r="G1495" s="5" t="n">
        <v>0</v>
      </c>
      <c r="H1495" s="5" t="n">
        <v>0</v>
      </c>
      <c r="I1495" s="5" t="n">
        <v>286.197221157283</v>
      </c>
      <c r="J1495" s="10" t="s">
        <v>4</v>
      </c>
    </row>
    <row r="1496" customFormat="false" ht="14.25" hidden="false" customHeight="false" outlineLevel="0" collapsed="false">
      <c r="A1496" s="0" t="s">
        <v>117</v>
      </c>
      <c r="B1496" s="0" t="s">
        <v>118</v>
      </c>
      <c r="C1496" s="0" t="s">
        <v>79</v>
      </c>
      <c r="D1496" s="0" t="n">
        <v>2039</v>
      </c>
      <c r="E1496" s="5" t="n">
        <v>292.938610390016</v>
      </c>
      <c r="F1496" s="5" t="n">
        <v>0</v>
      </c>
      <c r="G1496" s="5" t="n">
        <v>0</v>
      </c>
      <c r="H1496" s="5" t="n">
        <v>0</v>
      </c>
      <c r="I1496" s="5" t="n">
        <v>292.938610390016</v>
      </c>
      <c r="J1496" s="10" t="s">
        <v>4</v>
      </c>
    </row>
    <row r="1497" customFormat="false" ht="14.25" hidden="false" customHeight="false" outlineLevel="0" collapsed="false">
      <c r="A1497" s="0" t="s">
        <v>117</v>
      </c>
      <c r="B1497" s="0" t="s">
        <v>118</v>
      </c>
      <c r="C1497" s="0" t="s">
        <v>79</v>
      </c>
      <c r="D1497" s="0" t="n">
        <v>2040</v>
      </c>
      <c r="E1497" s="5" t="n">
        <v>299.024542987017</v>
      </c>
      <c r="F1497" s="5" t="n">
        <v>0</v>
      </c>
      <c r="G1497" s="5" t="n">
        <v>0</v>
      </c>
      <c r="H1497" s="5" t="n">
        <v>0</v>
      </c>
      <c r="I1497" s="5" t="n">
        <v>299.024542987017</v>
      </c>
      <c r="J1497" s="10" t="s">
        <v>4</v>
      </c>
    </row>
    <row r="1498" customFormat="false" ht="14.25" hidden="false" customHeight="false" outlineLevel="0" collapsed="false">
      <c r="A1498" s="0" t="s">
        <v>117</v>
      </c>
      <c r="B1498" s="0" t="s">
        <v>118</v>
      </c>
      <c r="C1498" s="0" t="s">
        <v>84</v>
      </c>
      <c r="D1498" s="0" t="n">
        <v>2024</v>
      </c>
      <c r="E1498" s="5" t="n">
        <v>0.611352560332766</v>
      </c>
      <c r="F1498" s="5" t="n">
        <v>0</v>
      </c>
      <c r="G1498" s="5" t="n">
        <v>0</v>
      </c>
      <c r="H1498" s="5" t="n">
        <v>0</v>
      </c>
      <c r="I1498" s="5" t="n">
        <v>0.611352560332766</v>
      </c>
      <c r="J1498" s="10" t="s">
        <v>4</v>
      </c>
    </row>
    <row r="1499" customFormat="false" ht="14.25" hidden="false" customHeight="false" outlineLevel="0" collapsed="false">
      <c r="A1499" s="0" t="s">
        <v>117</v>
      </c>
      <c r="B1499" s="0" t="s">
        <v>118</v>
      </c>
      <c r="C1499" s="0" t="s">
        <v>84</v>
      </c>
      <c r="D1499" s="0" t="n">
        <v>2025</v>
      </c>
      <c r="E1499" s="5" t="n">
        <v>3.02956767070832</v>
      </c>
      <c r="F1499" s="5" t="n">
        <v>0</v>
      </c>
      <c r="G1499" s="5" t="n">
        <v>0</v>
      </c>
      <c r="H1499" s="5" t="n">
        <v>0</v>
      </c>
      <c r="I1499" s="5" t="n">
        <v>3.02956767070832</v>
      </c>
      <c r="J1499" s="10" t="s">
        <v>4</v>
      </c>
    </row>
    <row r="1500" customFormat="false" ht="14.25" hidden="false" customHeight="false" outlineLevel="0" collapsed="false">
      <c r="A1500" s="0" t="s">
        <v>117</v>
      </c>
      <c r="B1500" s="0" t="s">
        <v>118</v>
      </c>
      <c r="C1500" s="0" t="s">
        <v>84</v>
      </c>
      <c r="D1500" s="0" t="n">
        <v>2026</v>
      </c>
      <c r="E1500" s="5" t="n">
        <v>3.0771189220825</v>
      </c>
      <c r="F1500" s="5" t="n">
        <v>0</v>
      </c>
      <c r="G1500" s="5" t="n">
        <v>0</v>
      </c>
      <c r="H1500" s="5" t="n">
        <v>0</v>
      </c>
      <c r="I1500" s="5" t="n">
        <v>3.0771189220825</v>
      </c>
      <c r="J1500" s="10" t="s">
        <v>4</v>
      </c>
    </row>
    <row r="1501" customFormat="false" ht="14.25" hidden="false" customHeight="false" outlineLevel="0" collapsed="false">
      <c r="A1501" s="0" t="s">
        <v>117</v>
      </c>
      <c r="B1501" s="0" t="s">
        <v>118</v>
      </c>
      <c r="C1501" s="0" t="s">
        <v>84</v>
      </c>
      <c r="D1501" s="0" t="n">
        <v>2027</v>
      </c>
      <c r="E1501" s="5" t="n">
        <v>2.97204231798142</v>
      </c>
      <c r="F1501" s="5" t="n">
        <v>0</v>
      </c>
      <c r="G1501" s="5" t="n">
        <v>0</v>
      </c>
      <c r="H1501" s="5" t="n">
        <v>0</v>
      </c>
      <c r="I1501" s="5" t="n">
        <v>2.97204231798142</v>
      </c>
      <c r="J1501" s="10" t="s">
        <v>4</v>
      </c>
    </row>
    <row r="1502" customFormat="false" ht="14.25" hidden="false" customHeight="false" outlineLevel="0" collapsed="false">
      <c r="A1502" s="0" t="s">
        <v>117</v>
      </c>
      <c r="B1502" s="0" t="s">
        <v>118</v>
      </c>
      <c r="C1502" s="0" t="s">
        <v>84</v>
      </c>
      <c r="D1502" s="0" t="n">
        <v>2028</v>
      </c>
      <c r="E1502" s="5" t="n">
        <v>3.22997984818648</v>
      </c>
      <c r="F1502" s="5" t="n">
        <v>0</v>
      </c>
      <c r="G1502" s="5" t="n">
        <v>0</v>
      </c>
      <c r="H1502" s="5" t="n">
        <v>0</v>
      </c>
      <c r="I1502" s="5" t="n">
        <v>3.22997984818648</v>
      </c>
      <c r="J1502" s="10" t="s">
        <v>4</v>
      </c>
    </row>
    <row r="1503" customFormat="false" ht="14.25" hidden="false" customHeight="false" outlineLevel="0" collapsed="false">
      <c r="A1503" s="0" t="s">
        <v>117</v>
      </c>
      <c r="B1503" s="0" t="s">
        <v>118</v>
      </c>
      <c r="C1503" s="0" t="s">
        <v>84</v>
      </c>
      <c r="D1503" s="0" t="n">
        <v>2029</v>
      </c>
      <c r="E1503" s="5" t="n">
        <v>5.2212268841097</v>
      </c>
      <c r="F1503" s="5" t="n">
        <v>0</v>
      </c>
      <c r="G1503" s="5" t="n">
        <v>0</v>
      </c>
      <c r="H1503" s="5" t="n">
        <v>0</v>
      </c>
      <c r="I1503" s="5" t="n">
        <v>5.2212268841097</v>
      </c>
      <c r="J1503" s="10" t="s">
        <v>4</v>
      </c>
    </row>
    <row r="1504" customFormat="false" ht="14.25" hidden="false" customHeight="false" outlineLevel="0" collapsed="false">
      <c r="A1504" s="0" t="s">
        <v>117</v>
      </c>
      <c r="B1504" s="0" t="s">
        <v>118</v>
      </c>
      <c r="C1504" s="0" t="s">
        <v>84</v>
      </c>
      <c r="D1504" s="0" t="n">
        <v>2030</v>
      </c>
      <c r="E1504" s="5" t="n">
        <v>5.34934347267901</v>
      </c>
      <c r="F1504" s="5" t="n">
        <v>0</v>
      </c>
      <c r="G1504" s="5" t="n">
        <v>0</v>
      </c>
      <c r="H1504" s="5" t="n">
        <v>0</v>
      </c>
      <c r="I1504" s="5" t="n">
        <v>5.34934347267901</v>
      </c>
      <c r="J1504" s="10" t="s">
        <v>4</v>
      </c>
    </row>
    <row r="1505" customFormat="false" ht="14.25" hidden="false" customHeight="false" outlineLevel="0" collapsed="false">
      <c r="A1505" s="0" t="s">
        <v>117</v>
      </c>
      <c r="B1505" s="0" t="s">
        <v>118</v>
      </c>
      <c r="C1505" s="0" t="s">
        <v>84</v>
      </c>
      <c r="D1505" s="0" t="n">
        <v>2031</v>
      </c>
      <c r="E1505" s="5" t="n">
        <v>5.84993388176902</v>
      </c>
      <c r="F1505" s="5" t="n">
        <v>0</v>
      </c>
      <c r="G1505" s="5" t="n">
        <v>0</v>
      </c>
      <c r="H1505" s="5" t="n">
        <v>0</v>
      </c>
      <c r="I1505" s="5" t="n">
        <v>5.84993388176902</v>
      </c>
      <c r="J1505" s="10" t="s">
        <v>4</v>
      </c>
    </row>
    <row r="1506" customFormat="false" ht="14.25" hidden="false" customHeight="false" outlineLevel="0" collapsed="false">
      <c r="A1506" s="0" t="s">
        <v>117</v>
      </c>
      <c r="B1506" s="0" t="s">
        <v>118</v>
      </c>
      <c r="C1506" s="0" t="s">
        <v>84</v>
      </c>
      <c r="D1506" s="0" t="n">
        <v>2032</v>
      </c>
      <c r="E1506" s="5" t="n">
        <v>10.2693522485911</v>
      </c>
      <c r="F1506" s="5" t="n">
        <v>0</v>
      </c>
      <c r="G1506" s="5" t="n">
        <v>0</v>
      </c>
      <c r="H1506" s="5" t="n">
        <v>0</v>
      </c>
      <c r="I1506" s="5" t="n">
        <v>10.2693522485911</v>
      </c>
      <c r="J1506" s="10" t="s">
        <v>4</v>
      </c>
    </row>
    <row r="1507" customFormat="false" ht="14.25" hidden="false" customHeight="false" outlineLevel="0" collapsed="false">
      <c r="A1507" s="0" t="s">
        <v>117</v>
      </c>
      <c r="B1507" s="0" t="s">
        <v>118</v>
      </c>
      <c r="C1507" s="0" t="s">
        <v>84</v>
      </c>
      <c r="D1507" s="0" t="n">
        <v>2033</v>
      </c>
      <c r="E1507" s="5" t="n">
        <v>11.0373428634693</v>
      </c>
      <c r="F1507" s="5" t="n">
        <v>0</v>
      </c>
      <c r="G1507" s="5" t="n">
        <v>0</v>
      </c>
      <c r="H1507" s="5" t="n">
        <v>0</v>
      </c>
      <c r="I1507" s="5" t="n">
        <v>11.0373428634693</v>
      </c>
      <c r="J1507" s="10" t="s">
        <v>4</v>
      </c>
    </row>
    <row r="1508" customFormat="false" ht="14.25" hidden="false" customHeight="false" outlineLevel="0" collapsed="false">
      <c r="A1508" s="0" t="s">
        <v>117</v>
      </c>
      <c r="B1508" s="0" t="s">
        <v>118</v>
      </c>
      <c r="C1508" s="0" t="s">
        <v>84</v>
      </c>
      <c r="D1508" s="0" t="n">
        <v>2034</v>
      </c>
      <c r="E1508" s="5" t="n">
        <v>13.5139957857121</v>
      </c>
      <c r="F1508" s="5" t="n">
        <v>0</v>
      </c>
      <c r="G1508" s="5" t="n">
        <v>0</v>
      </c>
      <c r="H1508" s="5" t="n">
        <v>0</v>
      </c>
      <c r="I1508" s="5" t="n">
        <v>13.5139957857121</v>
      </c>
      <c r="J1508" s="10" t="s">
        <v>4</v>
      </c>
    </row>
    <row r="1509" customFormat="false" ht="14.25" hidden="false" customHeight="false" outlineLevel="0" collapsed="false">
      <c r="A1509" s="0" t="s">
        <v>117</v>
      </c>
      <c r="B1509" s="0" t="s">
        <v>118</v>
      </c>
      <c r="C1509" s="0" t="s">
        <v>84</v>
      </c>
      <c r="D1509" s="0" t="n">
        <v>2035</v>
      </c>
      <c r="E1509" s="5" t="n">
        <v>16.2861808687751</v>
      </c>
      <c r="F1509" s="5" t="n">
        <v>0</v>
      </c>
      <c r="G1509" s="5" t="n">
        <v>0</v>
      </c>
      <c r="H1509" s="5" t="n">
        <v>0</v>
      </c>
      <c r="I1509" s="5" t="n">
        <v>16.2861808687751</v>
      </c>
      <c r="J1509" s="10" t="s">
        <v>4</v>
      </c>
    </row>
    <row r="1510" customFormat="false" ht="14.25" hidden="false" customHeight="false" outlineLevel="0" collapsed="false">
      <c r="A1510" s="0" t="s">
        <v>117</v>
      </c>
      <c r="B1510" s="0" t="s">
        <v>118</v>
      </c>
      <c r="C1510" s="0" t="s">
        <v>84</v>
      </c>
      <c r="D1510" s="0" t="n">
        <v>2036</v>
      </c>
      <c r="E1510" s="5" t="n">
        <v>19.2109237864543</v>
      </c>
      <c r="F1510" s="5" t="n">
        <v>0</v>
      </c>
      <c r="G1510" s="5" t="n">
        <v>0</v>
      </c>
      <c r="H1510" s="5" t="n">
        <v>0</v>
      </c>
      <c r="I1510" s="5" t="n">
        <v>19.2109237864543</v>
      </c>
      <c r="J1510" s="10" t="s">
        <v>4</v>
      </c>
    </row>
    <row r="1511" customFormat="false" ht="14.25" hidden="false" customHeight="false" outlineLevel="0" collapsed="false">
      <c r="A1511" s="0" t="s">
        <v>117</v>
      </c>
      <c r="B1511" s="0" t="s">
        <v>118</v>
      </c>
      <c r="C1511" s="0" t="s">
        <v>84</v>
      </c>
      <c r="D1511" s="0" t="n">
        <v>2037</v>
      </c>
      <c r="E1511" s="5" t="n">
        <v>22.1590716899734</v>
      </c>
      <c r="F1511" s="5" t="n">
        <v>0</v>
      </c>
      <c r="G1511" s="5" t="n">
        <v>0</v>
      </c>
      <c r="H1511" s="5" t="n">
        <v>0</v>
      </c>
      <c r="I1511" s="5" t="n">
        <v>22.1590716899734</v>
      </c>
      <c r="J1511" s="10" t="s">
        <v>4</v>
      </c>
    </row>
    <row r="1512" customFormat="false" ht="14.25" hidden="false" customHeight="false" outlineLevel="0" collapsed="false">
      <c r="A1512" s="0" t="s">
        <v>117</v>
      </c>
      <c r="B1512" s="0" t="s">
        <v>118</v>
      </c>
      <c r="C1512" s="0" t="s">
        <v>84</v>
      </c>
      <c r="D1512" s="0" t="n">
        <v>2038</v>
      </c>
      <c r="E1512" s="5" t="n">
        <v>25.4002873207856</v>
      </c>
      <c r="F1512" s="5" t="n">
        <v>0</v>
      </c>
      <c r="G1512" s="5" t="n">
        <v>0</v>
      </c>
      <c r="H1512" s="5" t="n">
        <v>0</v>
      </c>
      <c r="I1512" s="5" t="n">
        <v>25.4002873207856</v>
      </c>
      <c r="J1512" s="10" t="s">
        <v>4</v>
      </c>
    </row>
    <row r="1513" customFormat="false" ht="14.25" hidden="false" customHeight="false" outlineLevel="0" collapsed="false">
      <c r="A1513" s="0" t="s">
        <v>117</v>
      </c>
      <c r="B1513" s="0" t="s">
        <v>118</v>
      </c>
      <c r="C1513" s="0" t="s">
        <v>84</v>
      </c>
      <c r="D1513" s="0" t="n">
        <v>2039</v>
      </c>
      <c r="E1513" s="5" t="n">
        <v>28.9260832073145</v>
      </c>
      <c r="F1513" s="5" t="n">
        <v>0</v>
      </c>
      <c r="G1513" s="5" t="n">
        <v>0</v>
      </c>
      <c r="H1513" s="5" t="n">
        <v>0</v>
      </c>
      <c r="I1513" s="5" t="n">
        <v>28.9260832073145</v>
      </c>
      <c r="J1513" s="10" t="s">
        <v>4</v>
      </c>
    </row>
    <row r="1514" customFormat="false" ht="14.25" hidden="false" customHeight="false" outlineLevel="0" collapsed="false">
      <c r="A1514" s="0" t="s">
        <v>117</v>
      </c>
      <c r="B1514" s="0" t="s">
        <v>118</v>
      </c>
      <c r="C1514" s="0" t="s">
        <v>84</v>
      </c>
      <c r="D1514" s="0" t="n">
        <v>2040</v>
      </c>
      <c r="E1514" s="5" t="n">
        <v>32.7843722589015</v>
      </c>
      <c r="F1514" s="5" t="n">
        <v>0</v>
      </c>
      <c r="G1514" s="5" t="n">
        <v>0</v>
      </c>
      <c r="H1514" s="5" t="n">
        <v>0</v>
      </c>
      <c r="I1514" s="5" t="n">
        <v>32.7843722589015</v>
      </c>
      <c r="J1514" s="10" t="s">
        <v>4</v>
      </c>
    </row>
    <row r="1515" customFormat="false" ht="14.25" hidden="false" customHeight="false" outlineLevel="0" collapsed="false">
      <c r="A1515" s="0" t="s">
        <v>119</v>
      </c>
      <c r="B1515" s="0" t="s">
        <v>120</v>
      </c>
      <c r="C1515" s="0" t="s">
        <v>65</v>
      </c>
      <c r="D1515" s="0" t="n">
        <v>2024</v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10" t="s">
        <v>4</v>
      </c>
    </row>
    <row r="1516" customFormat="false" ht="14.25" hidden="false" customHeight="false" outlineLevel="0" collapsed="false">
      <c r="A1516" s="0" t="s">
        <v>119</v>
      </c>
      <c r="B1516" s="0" t="s">
        <v>120</v>
      </c>
      <c r="C1516" s="0" t="s">
        <v>65</v>
      </c>
      <c r="D1516" s="0" t="n">
        <v>2025</v>
      </c>
      <c r="E1516" s="5" t="n">
        <v>172.017989826199</v>
      </c>
      <c r="F1516" s="5" t="n">
        <v>0</v>
      </c>
      <c r="G1516" s="5" t="n">
        <v>0</v>
      </c>
      <c r="H1516" s="5" t="n">
        <v>0</v>
      </c>
      <c r="I1516" s="5" t="n">
        <v>172.017989826199</v>
      </c>
      <c r="J1516" s="10" t="s">
        <v>4</v>
      </c>
    </row>
    <row r="1517" customFormat="false" ht="14.25" hidden="false" customHeight="false" outlineLevel="0" collapsed="false">
      <c r="A1517" s="0" t="s">
        <v>119</v>
      </c>
      <c r="B1517" s="0" t="s">
        <v>120</v>
      </c>
      <c r="C1517" s="0" t="s">
        <v>65</v>
      </c>
      <c r="D1517" s="0" t="n">
        <v>2026</v>
      </c>
      <c r="E1517" s="5" t="n">
        <v>177.91446612141</v>
      </c>
      <c r="F1517" s="5" t="n">
        <v>0</v>
      </c>
      <c r="G1517" s="5" t="n">
        <v>0</v>
      </c>
      <c r="H1517" s="5" t="n">
        <v>0</v>
      </c>
      <c r="I1517" s="5" t="n">
        <v>177.91446612141</v>
      </c>
      <c r="J1517" s="10" t="s">
        <v>4</v>
      </c>
    </row>
    <row r="1518" customFormat="false" ht="14.25" hidden="false" customHeight="false" outlineLevel="0" collapsed="false">
      <c r="A1518" s="0" t="s">
        <v>119</v>
      </c>
      <c r="B1518" s="0" t="s">
        <v>120</v>
      </c>
      <c r="C1518" s="0" t="s">
        <v>65</v>
      </c>
      <c r="D1518" s="0" t="n">
        <v>2027</v>
      </c>
      <c r="E1518" s="5" t="n">
        <v>176.311726544104</v>
      </c>
      <c r="F1518" s="5" t="n">
        <v>0</v>
      </c>
      <c r="G1518" s="5" t="n">
        <v>0</v>
      </c>
      <c r="H1518" s="5" t="n">
        <v>0</v>
      </c>
      <c r="I1518" s="5" t="n">
        <v>176.311726544104</v>
      </c>
      <c r="J1518" s="10" t="s">
        <v>4</v>
      </c>
    </row>
    <row r="1519" customFormat="false" ht="14.25" hidden="false" customHeight="false" outlineLevel="0" collapsed="false">
      <c r="A1519" s="0" t="s">
        <v>119</v>
      </c>
      <c r="B1519" s="0" t="s">
        <v>120</v>
      </c>
      <c r="C1519" s="0" t="s">
        <v>65</v>
      </c>
      <c r="D1519" s="0" t="n">
        <v>2028</v>
      </c>
      <c r="E1519" s="5" t="n">
        <v>179.385396844928</v>
      </c>
      <c r="F1519" s="5" t="n">
        <v>0</v>
      </c>
      <c r="G1519" s="5" t="n">
        <v>0</v>
      </c>
      <c r="H1519" s="5" t="n">
        <v>0</v>
      </c>
      <c r="I1519" s="5" t="n">
        <v>179.385396844928</v>
      </c>
      <c r="J1519" s="10" t="s">
        <v>4</v>
      </c>
    </row>
    <row r="1520" customFormat="false" ht="14.25" hidden="false" customHeight="false" outlineLevel="0" collapsed="false">
      <c r="A1520" s="0" t="s">
        <v>119</v>
      </c>
      <c r="B1520" s="0" t="s">
        <v>120</v>
      </c>
      <c r="C1520" s="0" t="s">
        <v>65</v>
      </c>
      <c r="D1520" s="0" t="n">
        <v>2029</v>
      </c>
      <c r="E1520" s="5" t="n">
        <v>184.450969512781</v>
      </c>
      <c r="F1520" s="5" t="n">
        <v>0</v>
      </c>
      <c r="G1520" s="5" t="n">
        <v>0</v>
      </c>
      <c r="H1520" s="5" t="n">
        <v>0</v>
      </c>
      <c r="I1520" s="5" t="n">
        <v>184.450969512781</v>
      </c>
      <c r="J1520" s="10" t="s">
        <v>4</v>
      </c>
    </row>
    <row r="1521" customFormat="false" ht="14.25" hidden="false" customHeight="false" outlineLevel="0" collapsed="false">
      <c r="A1521" s="0" t="s">
        <v>119</v>
      </c>
      <c r="B1521" s="0" t="s">
        <v>120</v>
      </c>
      <c r="C1521" s="0" t="s">
        <v>65</v>
      </c>
      <c r="D1521" s="0" t="n">
        <v>2030</v>
      </c>
      <c r="E1521" s="5" t="n">
        <v>186.431798695032</v>
      </c>
      <c r="F1521" s="5" t="n">
        <v>0</v>
      </c>
      <c r="G1521" s="5" t="n">
        <v>0</v>
      </c>
      <c r="H1521" s="5" t="n">
        <v>0</v>
      </c>
      <c r="I1521" s="5" t="n">
        <v>186.431798695032</v>
      </c>
      <c r="J1521" s="10" t="s">
        <v>4</v>
      </c>
    </row>
    <row r="1522" customFormat="false" ht="14.25" hidden="false" customHeight="false" outlineLevel="0" collapsed="false">
      <c r="A1522" s="0" t="s">
        <v>119</v>
      </c>
      <c r="B1522" s="0" t="s">
        <v>120</v>
      </c>
      <c r="C1522" s="0" t="s">
        <v>65</v>
      </c>
      <c r="D1522" s="0" t="n">
        <v>2031</v>
      </c>
      <c r="E1522" s="5" t="n">
        <v>184.946689842942</v>
      </c>
      <c r="F1522" s="5" t="n">
        <v>0</v>
      </c>
      <c r="G1522" s="5" t="n">
        <v>0</v>
      </c>
      <c r="H1522" s="5" t="n">
        <v>0</v>
      </c>
      <c r="I1522" s="5" t="n">
        <v>184.946689842942</v>
      </c>
      <c r="J1522" s="10" t="s">
        <v>4</v>
      </c>
    </row>
    <row r="1523" customFormat="false" ht="14.25" hidden="false" customHeight="false" outlineLevel="0" collapsed="false">
      <c r="A1523" s="0" t="s">
        <v>119</v>
      </c>
      <c r="B1523" s="0" t="s">
        <v>120</v>
      </c>
      <c r="C1523" s="0" t="s">
        <v>65</v>
      </c>
      <c r="D1523" s="0" t="n">
        <v>2032</v>
      </c>
      <c r="E1523" s="5" t="n">
        <v>184.16284357523</v>
      </c>
      <c r="F1523" s="5" t="n">
        <v>0</v>
      </c>
      <c r="G1523" s="5" t="n">
        <v>0</v>
      </c>
      <c r="H1523" s="5" t="n">
        <v>0</v>
      </c>
      <c r="I1523" s="5" t="n">
        <v>184.16284357523</v>
      </c>
      <c r="J1523" s="10" t="s">
        <v>4</v>
      </c>
    </row>
    <row r="1524" customFormat="false" ht="14.25" hidden="false" customHeight="false" outlineLevel="0" collapsed="false">
      <c r="A1524" s="0" t="s">
        <v>119</v>
      </c>
      <c r="B1524" s="0" t="s">
        <v>120</v>
      </c>
      <c r="C1524" s="0" t="s">
        <v>65</v>
      </c>
      <c r="D1524" s="0" t="n">
        <v>2033</v>
      </c>
      <c r="E1524" s="5" t="n">
        <v>185.08728953684</v>
      </c>
      <c r="F1524" s="5" t="n">
        <v>0</v>
      </c>
      <c r="G1524" s="5" t="n">
        <v>0</v>
      </c>
      <c r="H1524" s="5" t="n">
        <v>0</v>
      </c>
      <c r="I1524" s="5" t="n">
        <v>185.08728953684</v>
      </c>
      <c r="J1524" s="10" t="s">
        <v>4</v>
      </c>
    </row>
    <row r="1525" customFormat="false" ht="14.25" hidden="false" customHeight="false" outlineLevel="0" collapsed="false">
      <c r="A1525" s="0" t="s">
        <v>119</v>
      </c>
      <c r="B1525" s="0" t="s">
        <v>120</v>
      </c>
      <c r="C1525" s="0" t="s">
        <v>65</v>
      </c>
      <c r="D1525" s="0" t="n">
        <v>2034</v>
      </c>
      <c r="E1525" s="5" t="n">
        <v>184.375972293108</v>
      </c>
      <c r="F1525" s="5" t="n">
        <v>0</v>
      </c>
      <c r="G1525" s="5" t="n">
        <v>0</v>
      </c>
      <c r="H1525" s="5" t="n">
        <v>0</v>
      </c>
      <c r="I1525" s="5" t="n">
        <v>184.375972293108</v>
      </c>
      <c r="J1525" s="10" t="s">
        <v>4</v>
      </c>
    </row>
    <row r="1526" customFormat="false" ht="14.25" hidden="false" customHeight="false" outlineLevel="0" collapsed="false">
      <c r="A1526" s="0" t="s">
        <v>119</v>
      </c>
      <c r="B1526" s="0" t="s">
        <v>120</v>
      </c>
      <c r="C1526" s="0" t="s">
        <v>65</v>
      </c>
      <c r="D1526" s="0" t="n">
        <v>2035</v>
      </c>
      <c r="E1526" s="5" t="n">
        <v>183.477255218185</v>
      </c>
      <c r="F1526" s="5" t="n">
        <v>0</v>
      </c>
      <c r="G1526" s="5" t="n">
        <v>0</v>
      </c>
      <c r="H1526" s="5" t="n">
        <v>0</v>
      </c>
      <c r="I1526" s="5" t="n">
        <v>183.477255218185</v>
      </c>
      <c r="J1526" s="10" t="s">
        <v>4</v>
      </c>
    </row>
    <row r="1527" customFormat="false" ht="14.25" hidden="false" customHeight="false" outlineLevel="0" collapsed="false">
      <c r="A1527" s="0" t="s">
        <v>119</v>
      </c>
      <c r="B1527" s="0" t="s">
        <v>120</v>
      </c>
      <c r="C1527" s="0" t="s">
        <v>65</v>
      </c>
      <c r="D1527" s="0" t="n">
        <v>2036</v>
      </c>
      <c r="E1527" s="5" t="n">
        <v>185.960678934974</v>
      </c>
      <c r="F1527" s="5" t="n">
        <v>0</v>
      </c>
      <c r="G1527" s="5" t="n">
        <v>0</v>
      </c>
      <c r="H1527" s="5" t="n">
        <v>0</v>
      </c>
      <c r="I1527" s="5" t="n">
        <v>185.960678934974</v>
      </c>
      <c r="J1527" s="10" t="s">
        <v>4</v>
      </c>
    </row>
    <row r="1528" customFormat="false" ht="14.25" hidden="false" customHeight="false" outlineLevel="0" collapsed="false">
      <c r="A1528" s="0" t="s">
        <v>119</v>
      </c>
      <c r="B1528" s="0" t="s">
        <v>120</v>
      </c>
      <c r="C1528" s="0" t="s">
        <v>65</v>
      </c>
      <c r="D1528" s="0" t="n">
        <v>2037</v>
      </c>
      <c r="E1528" s="5" t="n">
        <v>188.394602089423</v>
      </c>
      <c r="F1528" s="5" t="n">
        <v>0</v>
      </c>
      <c r="G1528" s="5" t="n">
        <v>0</v>
      </c>
      <c r="H1528" s="5" t="n">
        <v>0</v>
      </c>
      <c r="I1528" s="5" t="n">
        <v>188.394602089423</v>
      </c>
      <c r="J1528" s="10" t="s">
        <v>4</v>
      </c>
    </row>
    <row r="1529" customFormat="false" ht="14.25" hidden="false" customHeight="false" outlineLevel="0" collapsed="false">
      <c r="A1529" s="0" t="s">
        <v>119</v>
      </c>
      <c r="B1529" s="0" t="s">
        <v>120</v>
      </c>
      <c r="C1529" s="0" t="s">
        <v>65</v>
      </c>
      <c r="D1529" s="0" t="n">
        <v>2038</v>
      </c>
      <c r="E1529" s="5" t="n">
        <v>190.839568780934</v>
      </c>
      <c r="F1529" s="5" t="n">
        <v>0</v>
      </c>
      <c r="G1529" s="5" t="n">
        <v>0</v>
      </c>
      <c r="H1529" s="5" t="n">
        <v>0</v>
      </c>
      <c r="I1529" s="5" t="n">
        <v>190.839568780934</v>
      </c>
      <c r="J1529" s="10" t="s">
        <v>4</v>
      </c>
    </row>
    <row r="1530" customFormat="false" ht="14.25" hidden="false" customHeight="false" outlineLevel="0" collapsed="false">
      <c r="A1530" s="0" t="s">
        <v>119</v>
      </c>
      <c r="B1530" s="0" t="s">
        <v>120</v>
      </c>
      <c r="C1530" s="0" t="s">
        <v>65</v>
      </c>
      <c r="D1530" s="0" t="n">
        <v>2039</v>
      </c>
      <c r="E1530" s="5" t="n">
        <v>193.327212078542</v>
      </c>
      <c r="F1530" s="5" t="n">
        <v>0</v>
      </c>
      <c r="G1530" s="5" t="n">
        <v>0</v>
      </c>
      <c r="H1530" s="5" t="n">
        <v>0</v>
      </c>
      <c r="I1530" s="5" t="n">
        <v>193.327212078542</v>
      </c>
      <c r="J1530" s="10" t="s">
        <v>4</v>
      </c>
    </row>
    <row r="1531" customFormat="false" ht="14.25" hidden="false" customHeight="false" outlineLevel="0" collapsed="false">
      <c r="A1531" s="0" t="s">
        <v>119</v>
      </c>
      <c r="B1531" s="0" t="s">
        <v>120</v>
      </c>
      <c r="C1531" s="0" t="s">
        <v>65</v>
      </c>
      <c r="D1531" s="0" t="n">
        <v>2040</v>
      </c>
      <c r="E1531" s="5" t="n">
        <v>196.093548566148</v>
      </c>
      <c r="F1531" s="5" t="n">
        <v>0</v>
      </c>
      <c r="G1531" s="5" t="n">
        <v>0</v>
      </c>
      <c r="H1531" s="5" t="n">
        <v>0</v>
      </c>
      <c r="I1531" s="5" t="n">
        <v>196.093548566148</v>
      </c>
      <c r="J1531" s="10" t="s">
        <v>4</v>
      </c>
    </row>
    <row r="1532" customFormat="false" ht="14.25" hidden="false" customHeight="false" outlineLevel="0" collapsed="false">
      <c r="A1532" s="0" t="s">
        <v>119</v>
      </c>
      <c r="B1532" s="0" t="s">
        <v>120</v>
      </c>
      <c r="C1532" s="0" t="s">
        <v>72</v>
      </c>
      <c r="D1532" s="0" t="n">
        <v>2024</v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10" t="s">
        <v>4</v>
      </c>
    </row>
    <row r="1533" customFormat="false" ht="14.25" hidden="false" customHeight="false" outlineLevel="0" collapsed="false">
      <c r="A1533" s="0" t="s">
        <v>119</v>
      </c>
      <c r="B1533" s="0" t="s">
        <v>120</v>
      </c>
      <c r="C1533" s="0" t="s">
        <v>72</v>
      </c>
      <c r="D1533" s="0" t="n">
        <v>2025</v>
      </c>
      <c r="E1533" s="5" t="n">
        <v>29.8435739201389</v>
      </c>
      <c r="F1533" s="5" t="n">
        <v>0</v>
      </c>
      <c r="G1533" s="5" t="n">
        <v>0</v>
      </c>
      <c r="H1533" s="5" t="n">
        <v>0</v>
      </c>
      <c r="I1533" s="5" t="n">
        <v>29.8435739201389</v>
      </c>
      <c r="J1533" s="10" t="s">
        <v>4</v>
      </c>
    </row>
    <row r="1534" customFormat="false" ht="14.25" hidden="false" customHeight="false" outlineLevel="0" collapsed="false">
      <c r="A1534" s="0" t="s">
        <v>119</v>
      </c>
      <c r="B1534" s="0" t="s">
        <v>120</v>
      </c>
      <c r="C1534" s="0" t="s">
        <v>72</v>
      </c>
      <c r="D1534" s="0" t="n">
        <v>2026</v>
      </c>
      <c r="E1534" s="5" t="n">
        <v>31.8118413374674</v>
      </c>
      <c r="F1534" s="5" t="n">
        <v>0</v>
      </c>
      <c r="G1534" s="5" t="n">
        <v>0</v>
      </c>
      <c r="H1534" s="5" t="n">
        <v>0</v>
      </c>
      <c r="I1534" s="5" t="n">
        <v>31.8118413374674</v>
      </c>
      <c r="J1534" s="10" t="s">
        <v>4</v>
      </c>
    </row>
    <row r="1535" customFormat="false" ht="14.25" hidden="false" customHeight="false" outlineLevel="0" collapsed="false">
      <c r="A1535" s="0" t="s">
        <v>119</v>
      </c>
      <c r="B1535" s="0" t="s">
        <v>120</v>
      </c>
      <c r="C1535" s="0" t="s">
        <v>72</v>
      </c>
      <c r="D1535" s="0" t="n">
        <v>2027</v>
      </c>
      <c r="E1535" s="5" t="n">
        <v>31.9309865722715</v>
      </c>
      <c r="F1535" s="5" t="n">
        <v>0</v>
      </c>
      <c r="G1535" s="5" t="n">
        <v>0</v>
      </c>
      <c r="H1535" s="5" t="n">
        <v>0</v>
      </c>
      <c r="I1535" s="5" t="n">
        <v>31.9309865722715</v>
      </c>
      <c r="J1535" s="10" t="s">
        <v>4</v>
      </c>
    </row>
    <row r="1536" customFormat="false" ht="14.25" hidden="false" customHeight="false" outlineLevel="0" collapsed="false">
      <c r="A1536" s="0" t="s">
        <v>119</v>
      </c>
      <c r="B1536" s="0" t="s">
        <v>120</v>
      </c>
      <c r="C1536" s="0" t="s">
        <v>72</v>
      </c>
      <c r="D1536" s="0" t="n">
        <v>2028</v>
      </c>
      <c r="E1536" s="5" t="n">
        <v>33.626286422132</v>
      </c>
      <c r="F1536" s="5" t="n">
        <v>0</v>
      </c>
      <c r="G1536" s="5" t="n">
        <v>0</v>
      </c>
      <c r="H1536" s="5" t="n">
        <v>0</v>
      </c>
      <c r="I1536" s="5" t="n">
        <v>33.626286422132</v>
      </c>
      <c r="J1536" s="10" t="s">
        <v>4</v>
      </c>
    </row>
    <row r="1537" customFormat="false" ht="14.25" hidden="false" customHeight="false" outlineLevel="0" collapsed="false">
      <c r="A1537" s="0" t="s">
        <v>119</v>
      </c>
      <c r="B1537" s="0" t="s">
        <v>120</v>
      </c>
      <c r="C1537" s="0" t="s">
        <v>72</v>
      </c>
      <c r="D1537" s="0" t="n">
        <v>2029</v>
      </c>
      <c r="E1537" s="5" t="n">
        <v>35.318160412558</v>
      </c>
      <c r="F1537" s="5" t="n">
        <v>0</v>
      </c>
      <c r="G1537" s="5" t="n">
        <v>0</v>
      </c>
      <c r="H1537" s="5" t="n">
        <v>0</v>
      </c>
      <c r="I1537" s="5" t="n">
        <v>35.318160412558</v>
      </c>
      <c r="J1537" s="10" t="s">
        <v>4</v>
      </c>
    </row>
    <row r="1538" customFormat="false" ht="14.25" hidden="false" customHeight="false" outlineLevel="0" collapsed="false">
      <c r="A1538" s="0" t="s">
        <v>119</v>
      </c>
      <c r="B1538" s="0" t="s">
        <v>120</v>
      </c>
      <c r="C1538" s="0" t="s">
        <v>72</v>
      </c>
      <c r="D1538" s="0" t="n">
        <v>2030</v>
      </c>
      <c r="E1538" s="5" t="n">
        <v>36.7597265862751</v>
      </c>
      <c r="F1538" s="5" t="n">
        <v>0</v>
      </c>
      <c r="G1538" s="5" t="n">
        <v>0</v>
      </c>
      <c r="H1538" s="5" t="n">
        <v>0</v>
      </c>
      <c r="I1538" s="5" t="n">
        <v>36.7597265862751</v>
      </c>
      <c r="J1538" s="10" t="s">
        <v>4</v>
      </c>
    </row>
    <row r="1539" customFormat="false" ht="14.25" hidden="false" customHeight="false" outlineLevel="0" collapsed="false">
      <c r="A1539" s="0" t="s">
        <v>119</v>
      </c>
      <c r="B1539" s="0" t="s">
        <v>120</v>
      </c>
      <c r="C1539" s="0" t="s">
        <v>72</v>
      </c>
      <c r="D1539" s="0" t="n">
        <v>2031</v>
      </c>
      <c r="E1539" s="5" t="n">
        <v>35.7799025426223</v>
      </c>
      <c r="F1539" s="5" t="n">
        <v>0</v>
      </c>
      <c r="G1539" s="5" t="n">
        <v>0</v>
      </c>
      <c r="H1539" s="5" t="n">
        <v>0</v>
      </c>
      <c r="I1539" s="5" t="n">
        <v>35.7799025426223</v>
      </c>
      <c r="J1539" s="10" t="s">
        <v>4</v>
      </c>
    </row>
    <row r="1540" customFormat="false" ht="14.25" hidden="false" customHeight="false" outlineLevel="0" collapsed="false">
      <c r="A1540" s="0" t="s">
        <v>119</v>
      </c>
      <c r="B1540" s="0" t="s">
        <v>120</v>
      </c>
      <c r="C1540" s="0" t="s">
        <v>72</v>
      </c>
      <c r="D1540" s="0" t="n">
        <v>2032</v>
      </c>
      <c r="E1540" s="5" t="n">
        <v>35.9112317795516</v>
      </c>
      <c r="F1540" s="5" t="n">
        <v>0</v>
      </c>
      <c r="G1540" s="5" t="n">
        <v>0</v>
      </c>
      <c r="H1540" s="5" t="n">
        <v>0</v>
      </c>
      <c r="I1540" s="5" t="n">
        <v>35.9112317795516</v>
      </c>
      <c r="J1540" s="10" t="s">
        <v>4</v>
      </c>
    </row>
    <row r="1541" customFormat="false" ht="14.25" hidden="false" customHeight="false" outlineLevel="0" collapsed="false">
      <c r="A1541" s="0" t="s">
        <v>119</v>
      </c>
      <c r="B1541" s="0" t="s">
        <v>120</v>
      </c>
      <c r="C1541" s="0" t="s">
        <v>72</v>
      </c>
      <c r="D1541" s="0" t="n">
        <v>2033</v>
      </c>
      <c r="E1541" s="5" t="n">
        <v>36.0791987923181</v>
      </c>
      <c r="F1541" s="5" t="n">
        <v>0</v>
      </c>
      <c r="G1541" s="5" t="n">
        <v>0</v>
      </c>
      <c r="H1541" s="5" t="n">
        <v>0</v>
      </c>
      <c r="I1541" s="5" t="n">
        <v>36.0791987923181</v>
      </c>
      <c r="J1541" s="10" t="s">
        <v>4</v>
      </c>
    </row>
    <row r="1542" customFormat="false" ht="14.25" hidden="false" customHeight="false" outlineLevel="0" collapsed="false">
      <c r="A1542" s="0" t="s">
        <v>119</v>
      </c>
      <c r="B1542" s="0" t="s">
        <v>120</v>
      </c>
      <c r="C1542" s="0" t="s">
        <v>72</v>
      </c>
      <c r="D1542" s="0" t="n">
        <v>2034</v>
      </c>
      <c r="E1542" s="5" t="n">
        <v>36.028781746311</v>
      </c>
      <c r="F1542" s="5" t="n">
        <v>0</v>
      </c>
      <c r="G1542" s="5" t="n">
        <v>0</v>
      </c>
      <c r="H1542" s="5" t="n">
        <v>0</v>
      </c>
      <c r="I1542" s="5" t="n">
        <v>36.028781746311</v>
      </c>
      <c r="J1542" s="10" t="s">
        <v>4</v>
      </c>
    </row>
    <row r="1543" customFormat="false" ht="14.25" hidden="false" customHeight="false" outlineLevel="0" collapsed="false">
      <c r="A1543" s="0" t="s">
        <v>119</v>
      </c>
      <c r="B1543" s="0" t="s">
        <v>120</v>
      </c>
      <c r="C1543" s="0" t="s">
        <v>72</v>
      </c>
      <c r="D1543" s="0" t="n">
        <v>2035</v>
      </c>
      <c r="E1543" s="5" t="n">
        <v>35.545411128061</v>
      </c>
      <c r="F1543" s="5" t="n">
        <v>0</v>
      </c>
      <c r="G1543" s="5" t="n">
        <v>0</v>
      </c>
      <c r="H1543" s="5" t="n">
        <v>0</v>
      </c>
      <c r="I1543" s="5" t="n">
        <v>35.545411128061</v>
      </c>
      <c r="J1543" s="10" t="s">
        <v>4</v>
      </c>
    </row>
    <row r="1544" customFormat="false" ht="14.25" hidden="false" customHeight="false" outlineLevel="0" collapsed="false">
      <c r="A1544" s="0" t="s">
        <v>119</v>
      </c>
      <c r="B1544" s="0" t="s">
        <v>120</v>
      </c>
      <c r="C1544" s="0" t="s">
        <v>72</v>
      </c>
      <c r="D1544" s="0" t="n">
        <v>2036</v>
      </c>
      <c r="E1544" s="5" t="n">
        <v>35.6419587719472</v>
      </c>
      <c r="F1544" s="5" t="n">
        <v>0</v>
      </c>
      <c r="G1544" s="5" t="n">
        <v>0</v>
      </c>
      <c r="H1544" s="5" t="n">
        <v>0</v>
      </c>
      <c r="I1544" s="5" t="n">
        <v>35.6419587719472</v>
      </c>
      <c r="J1544" s="10" t="s">
        <v>4</v>
      </c>
    </row>
    <row r="1545" customFormat="false" ht="14.25" hidden="false" customHeight="false" outlineLevel="0" collapsed="false">
      <c r="A1545" s="0" t="s">
        <v>119</v>
      </c>
      <c r="B1545" s="0" t="s">
        <v>120</v>
      </c>
      <c r="C1545" s="0" t="s">
        <v>72</v>
      </c>
      <c r="D1545" s="0" t="n">
        <v>2037</v>
      </c>
      <c r="E1545" s="5" t="n">
        <v>36.1944433049712</v>
      </c>
      <c r="F1545" s="5" t="n">
        <v>0</v>
      </c>
      <c r="G1545" s="5" t="n">
        <v>0</v>
      </c>
      <c r="H1545" s="5" t="n">
        <v>0</v>
      </c>
      <c r="I1545" s="5" t="n">
        <v>36.1944433049712</v>
      </c>
      <c r="J1545" s="10" t="s">
        <v>4</v>
      </c>
    </row>
    <row r="1546" customFormat="false" ht="14.25" hidden="false" customHeight="false" outlineLevel="0" collapsed="false">
      <c r="A1546" s="0" t="s">
        <v>119</v>
      </c>
      <c r="B1546" s="0" t="s">
        <v>120</v>
      </c>
      <c r="C1546" s="0" t="s">
        <v>72</v>
      </c>
      <c r="D1546" s="0" t="n">
        <v>2038</v>
      </c>
      <c r="E1546" s="5" t="n">
        <v>36.363560091336</v>
      </c>
      <c r="F1546" s="5" t="n">
        <v>0</v>
      </c>
      <c r="G1546" s="5" t="n">
        <v>0</v>
      </c>
      <c r="H1546" s="5" t="n">
        <v>0</v>
      </c>
      <c r="I1546" s="5" t="n">
        <v>36.363560091336</v>
      </c>
      <c r="J1546" s="10" t="s">
        <v>4</v>
      </c>
    </row>
    <row r="1547" customFormat="false" ht="14.25" hidden="false" customHeight="false" outlineLevel="0" collapsed="false">
      <c r="A1547" s="0" t="s">
        <v>119</v>
      </c>
      <c r="B1547" s="0" t="s">
        <v>120</v>
      </c>
      <c r="C1547" s="0" t="s">
        <v>72</v>
      </c>
      <c r="D1547" s="0" t="n">
        <v>2039</v>
      </c>
      <c r="E1547" s="5" t="n">
        <v>37.0568330644903</v>
      </c>
      <c r="F1547" s="5" t="n">
        <v>0</v>
      </c>
      <c r="G1547" s="5" t="n">
        <v>0</v>
      </c>
      <c r="H1547" s="5" t="n">
        <v>0</v>
      </c>
      <c r="I1547" s="5" t="n">
        <v>37.0568330644903</v>
      </c>
      <c r="J1547" s="10" t="s">
        <v>4</v>
      </c>
    </row>
    <row r="1548" customFormat="false" ht="14.25" hidden="false" customHeight="false" outlineLevel="0" collapsed="false">
      <c r="A1548" s="0" t="s">
        <v>119</v>
      </c>
      <c r="B1548" s="0" t="s">
        <v>120</v>
      </c>
      <c r="C1548" s="0" t="s">
        <v>72</v>
      </c>
      <c r="D1548" s="0" t="n">
        <v>2040</v>
      </c>
      <c r="E1548" s="5" t="n">
        <v>37.1378692965677</v>
      </c>
      <c r="F1548" s="5" t="n">
        <v>0</v>
      </c>
      <c r="G1548" s="5" t="n">
        <v>0</v>
      </c>
      <c r="H1548" s="5" t="n">
        <v>0</v>
      </c>
      <c r="I1548" s="5" t="n">
        <v>37.1378692965677</v>
      </c>
      <c r="J1548" s="10" t="s">
        <v>4</v>
      </c>
    </row>
    <row r="1549" customFormat="false" ht="14.25" hidden="false" customHeight="false" outlineLevel="0" collapsed="false">
      <c r="A1549" s="0" t="s">
        <v>119</v>
      </c>
      <c r="B1549" s="0" t="s">
        <v>120</v>
      </c>
      <c r="C1549" s="0" t="s">
        <v>75</v>
      </c>
      <c r="D1549" s="0" t="n">
        <v>2024</v>
      </c>
      <c r="E1549" s="5" t="n">
        <v>8.728788996</v>
      </c>
      <c r="F1549" s="5" t="n">
        <v>0</v>
      </c>
      <c r="G1549" s="5" t="n">
        <v>0</v>
      </c>
      <c r="H1549" s="5" t="n">
        <v>0</v>
      </c>
      <c r="I1549" s="5" t="n">
        <v>8.728788996</v>
      </c>
      <c r="J1549" s="10" t="s">
        <v>4</v>
      </c>
    </row>
    <row r="1550" customFormat="false" ht="14.25" hidden="false" customHeight="false" outlineLevel="0" collapsed="false">
      <c r="A1550" s="0" t="s">
        <v>119</v>
      </c>
      <c r="B1550" s="0" t="s">
        <v>120</v>
      </c>
      <c r="C1550" s="0" t="s">
        <v>75</v>
      </c>
      <c r="D1550" s="0" t="n">
        <v>2025</v>
      </c>
      <c r="E1550" s="5" t="n">
        <v>8.79973098</v>
      </c>
      <c r="F1550" s="5" t="n">
        <v>0</v>
      </c>
      <c r="G1550" s="5" t="n">
        <v>0</v>
      </c>
      <c r="H1550" s="5" t="n">
        <v>0</v>
      </c>
      <c r="I1550" s="5" t="n">
        <v>8.79973098</v>
      </c>
      <c r="J1550" s="10" t="s">
        <v>4</v>
      </c>
    </row>
    <row r="1551" customFormat="false" ht="14.25" hidden="false" customHeight="false" outlineLevel="0" collapsed="false">
      <c r="A1551" s="0" t="s">
        <v>119</v>
      </c>
      <c r="B1551" s="0" t="s">
        <v>120</v>
      </c>
      <c r="C1551" s="0" t="s">
        <v>75</v>
      </c>
      <c r="D1551" s="0" t="n">
        <v>2026</v>
      </c>
      <c r="E1551" s="5" t="n">
        <v>11.1139586233711</v>
      </c>
      <c r="F1551" s="5" t="n">
        <v>0</v>
      </c>
      <c r="G1551" s="5" t="n">
        <v>0</v>
      </c>
      <c r="H1551" s="5" t="n">
        <v>0</v>
      </c>
      <c r="I1551" s="5" t="n">
        <v>11.1139586233711</v>
      </c>
      <c r="J1551" s="10" t="s">
        <v>4</v>
      </c>
    </row>
    <row r="1552" customFormat="false" ht="14.25" hidden="false" customHeight="false" outlineLevel="0" collapsed="false">
      <c r="A1552" s="0" t="s">
        <v>119</v>
      </c>
      <c r="B1552" s="0" t="s">
        <v>120</v>
      </c>
      <c r="C1552" s="0" t="s">
        <v>75</v>
      </c>
      <c r="D1552" s="0" t="n">
        <v>2027</v>
      </c>
      <c r="E1552" s="5" t="n">
        <v>15.555404041625</v>
      </c>
      <c r="F1552" s="5" t="n">
        <v>0</v>
      </c>
      <c r="G1552" s="5" t="n">
        <v>0</v>
      </c>
      <c r="H1552" s="5" t="n">
        <v>0</v>
      </c>
      <c r="I1552" s="5" t="n">
        <v>15.555404041625</v>
      </c>
      <c r="J1552" s="10" t="s">
        <v>4</v>
      </c>
    </row>
    <row r="1553" customFormat="false" ht="14.25" hidden="false" customHeight="false" outlineLevel="0" collapsed="false">
      <c r="A1553" s="0" t="s">
        <v>119</v>
      </c>
      <c r="B1553" s="0" t="s">
        <v>120</v>
      </c>
      <c r="C1553" s="0" t="s">
        <v>75</v>
      </c>
      <c r="D1553" s="0" t="n">
        <v>2028</v>
      </c>
      <c r="E1553" s="5" t="n">
        <v>29.0972378629931</v>
      </c>
      <c r="F1553" s="5" t="n">
        <v>0</v>
      </c>
      <c r="G1553" s="5" t="n">
        <v>0</v>
      </c>
      <c r="H1553" s="5" t="n">
        <v>0</v>
      </c>
      <c r="I1553" s="5" t="n">
        <v>29.0972378629931</v>
      </c>
      <c r="J1553" s="10" t="s">
        <v>4</v>
      </c>
    </row>
    <row r="1554" customFormat="false" ht="14.25" hidden="false" customHeight="false" outlineLevel="0" collapsed="false">
      <c r="A1554" s="0" t="s">
        <v>119</v>
      </c>
      <c r="B1554" s="0" t="s">
        <v>120</v>
      </c>
      <c r="C1554" s="0" t="s">
        <v>75</v>
      </c>
      <c r="D1554" s="0" t="n">
        <v>2029</v>
      </c>
      <c r="E1554" s="5" t="n">
        <v>49.5029147811418</v>
      </c>
      <c r="F1554" s="5" t="n">
        <v>0</v>
      </c>
      <c r="G1554" s="5" t="n">
        <v>0</v>
      </c>
      <c r="H1554" s="5" t="n">
        <v>0</v>
      </c>
      <c r="I1554" s="5" t="n">
        <v>49.5029147811418</v>
      </c>
      <c r="J1554" s="10" t="s">
        <v>4</v>
      </c>
    </row>
    <row r="1555" customFormat="false" ht="14.25" hidden="false" customHeight="false" outlineLevel="0" collapsed="false">
      <c r="A1555" s="0" t="s">
        <v>119</v>
      </c>
      <c r="B1555" s="0" t="s">
        <v>120</v>
      </c>
      <c r="C1555" s="0" t="s">
        <v>75</v>
      </c>
      <c r="D1555" s="0" t="n">
        <v>2030</v>
      </c>
      <c r="E1555" s="5" t="n">
        <v>76.0814404342814</v>
      </c>
      <c r="F1555" s="5" t="n">
        <v>0</v>
      </c>
      <c r="G1555" s="5" t="n">
        <v>0</v>
      </c>
      <c r="H1555" s="5" t="n">
        <v>0</v>
      </c>
      <c r="I1555" s="5" t="n">
        <v>76.0814404342814</v>
      </c>
      <c r="J1555" s="10" t="s">
        <v>4</v>
      </c>
    </row>
    <row r="1556" customFormat="false" ht="14.25" hidden="false" customHeight="false" outlineLevel="0" collapsed="false">
      <c r="A1556" s="0" t="s">
        <v>119</v>
      </c>
      <c r="B1556" s="0" t="s">
        <v>120</v>
      </c>
      <c r="C1556" s="0" t="s">
        <v>75</v>
      </c>
      <c r="D1556" s="0" t="n">
        <v>2031</v>
      </c>
      <c r="E1556" s="5" t="n">
        <v>89.8830948053738</v>
      </c>
      <c r="F1556" s="5" t="n">
        <v>0</v>
      </c>
      <c r="G1556" s="5" t="n">
        <v>0</v>
      </c>
      <c r="H1556" s="5" t="n">
        <v>0</v>
      </c>
      <c r="I1556" s="5" t="n">
        <v>89.8830948053738</v>
      </c>
      <c r="J1556" s="10" t="s">
        <v>4</v>
      </c>
    </row>
    <row r="1557" customFormat="false" ht="14.25" hidden="false" customHeight="false" outlineLevel="0" collapsed="false">
      <c r="A1557" s="0" t="s">
        <v>119</v>
      </c>
      <c r="B1557" s="0" t="s">
        <v>120</v>
      </c>
      <c r="C1557" s="0" t="s">
        <v>75</v>
      </c>
      <c r="D1557" s="0" t="n">
        <v>2032</v>
      </c>
      <c r="E1557" s="5" t="n">
        <v>102.191151151499</v>
      </c>
      <c r="F1557" s="5" t="n">
        <v>0</v>
      </c>
      <c r="G1557" s="5" t="n">
        <v>0</v>
      </c>
      <c r="H1557" s="5" t="n">
        <v>0</v>
      </c>
      <c r="I1557" s="5" t="n">
        <v>102.191151151499</v>
      </c>
      <c r="J1557" s="10" t="s">
        <v>4</v>
      </c>
    </row>
    <row r="1558" customFormat="false" ht="14.25" hidden="false" customHeight="false" outlineLevel="0" collapsed="false">
      <c r="A1558" s="0" t="s">
        <v>119</v>
      </c>
      <c r="B1558" s="0" t="s">
        <v>120</v>
      </c>
      <c r="C1558" s="0" t="s">
        <v>75</v>
      </c>
      <c r="D1558" s="0" t="n">
        <v>2033</v>
      </c>
      <c r="E1558" s="5" t="n">
        <v>111.925260995116</v>
      </c>
      <c r="F1558" s="5" t="n">
        <v>0</v>
      </c>
      <c r="G1558" s="5" t="n">
        <v>0</v>
      </c>
      <c r="H1558" s="5" t="n">
        <v>0</v>
      </c>
      <c r="I1558" s="5" t="n">
        <v>111.925260995116</v>
      </c>
      <c r="J1558" s="10" t="s">
        <v>4</v>
      </c>
    </row>
    <row r="1559" customFormat="false" ht="14.25" hidden="false" customHeight="false" outlineLevel="0" collapsed="false">
      <c r="A1559" s="0" t="s">
        <v>119</v>
      </c>
      <c r="B1559" s="0" t="s">
        <v>120</v>
      </c>
      <c r="C1559" s="0" t="s">
        <v>75</v>
      </c>
      <c r="D1559" s="0" t="n">
        <v>2034</v>
      </c>
      <c r="E1559" s="5" t="n">
        <v>125.01452275161</v>
      </c>
      <c r="F1559" s="5" t="n">
        <v>0</v>
      </c>
      <c r="G1559" s="5" t="n">
        <v>0</v>
      </c>
      <c r="H1559" s="5" t="n">
        <v>0</v>
      </c>
      <c r="I1559" s="5" t="n">
        <v>125.01452275161</v>
      </c>
      <c r="J1559" s="10" t="s">
        <v>4</v>
      </c>
    </row>
    <row r="1560" customFormat="false" ht="14.25" hidden="false" customHeight="false" outlineLevel="0" collapsed="false">
      <c r="A1560" s="0" t="s">
        <v>119</v>
      </c>
      <c r="B1560" s="0" t="s">
        <v>120</v>
      </c>
      <c r="C1560" s="0" t="s">
        <v>75</v>
      </c>
      <c r="D1560" s="0" t="n">
        <v>2035</v>
      </c>
      <c r="E1560" s="5" t="n">
        <v>137.088005114293</v>
      </c>
      <c r="F1560" s="5" t="n">
        <v>0</v>
      </c>
      <c r="G1560" s="5" t="n">
        <v>0</v>
      </c>
      <c r="H1560" s="5" t="n">
        <v>0</v>
      </c>
      <c r="I1560" s="5" t="n">
        <v>137.088005114293</v>
      </c>
      <c r="J1560" s="10" t="s">
        <v>4</v>
      </c>
    </row>
    <row r="1561" customFormat="false" ht="14.25" hidden="false" customHeight="false" outlineLevel="0" collapsed="false">
      <c r="A1561" s="0" t="s">
        <v>119</v>
      </c>
      <c r="B1561" s="0" t="s">
        <v>120</v>
      </c>
      <c r="C1561" s="0" t="s">
        <v>75</v>
      </c>
      <c r="D1561" s="0" t="n">
        <v>2036</v>
      </c>
      <c r="E1561" s="5" t="n">
        <v>148.906949555218</v>
      </c>
      <c r="F1561" s="5" t="n">
        <v>0</v>
      </c>
      <c r="G1561" s="5" t="n">
        <v>0</v>
      </c>
      <c r="H1561" s="5" t="n">
        <v>0</v>
      </c>
      <c r="I1561" s="5" t="n">
        <v>148.906949555218</v>
      </c>
      <c r="J1561" s="10" t="s">
        <v>4</v>
      </c>
    </row>
    <row r="1562" customFormat="false" ht="14.25" hidden="false" customHeight="false" outlineLevel="0" collapsed="false">
      <c r="A1562" s="0" t="s">
        <v>119</v>
      </c>
      <c r="B1562" s="0" t="s">
        <v>120</v>
      </c>
      <c r="C1562" s="0" t="s">
        <v>75</v>
      </c>
      <c r="D1562" s="0" t="n">
        <v>2037</v>
      </c>
      <c r="E1562" s="5" t="n">
        <v>159.968608665034</v>
      </c>
      <c r="F1562" s="5" t="n">
        <v>0</v>
      </c>
      <c r="G1562" s="5" t="n">
        <v>0</v>
      </c>
      <c r="H1562" s="5" t="n">
        <v>0</v>
      </c>
      <c r="I1562" s="5" t="n">
        <v>159.968608665034</v>
      </c>
      <c r="J1562" s="10" t="s">
        <v>4</v>
      </c>
    </row>
    <row r="1563" customFormat="false" ht="14.25" hidden="false" customHeight="false" outlineLevel="0" collapsed="false">
      <c r="A1563" s="0" t="s">
        <v>119</v>
      </c>
      <c r="B1563" s="0" t="s">
        <v>120</v>
      </c>
      <c r="C1563" s="0" t="s">
        <v>75</v>
      </c>
      <c r="D1563" s="0" t="n">
        <v>2038</v>
      </c>
      <c r="E1563" s="5" t="n">
        <v>169.943794048218</v>
      </c>
      <c r="F1563" s="5" t="n">
        <v>0</v>
      </c>
      <c r="G1563" s="5" t="n">
        <v>0</v>
      </c>
      <c r="H1563" s="5" t="n">
        <v>0</v>
      </c>
      <c r="I1563" s="5" t="n">
        <v>169.943794048218</v>
      </c>
      <c r="J1563" s="10" t="s">
        <v>4</v>
      </c>
    </row>
    <row r="1564" customFormat="false" ht="14.25" hidden="false" customHeight="false" outlineLevel="0" collapsed="false">
      <c r="A1564" s="0" t="s">
        <v>119</v>
      </c>
      <c r="B1564" s="0" t="s">
        <v>120</v>
      </c>
      <c r="C1564" s="0" t="s">
        <v>75</v>
      </c>
      <c r="D1564" s="0" t="n">
        <v>2039</v>
      </c>
      <c r="E1564" s="5" t="n">
        <v>178.513816805221</v>
      </c>
      <c r="F1564" s="5" t="n">
        <v>0</v>
      </c>
      <c r="G1564" s="5" t="n">
        <v>0</v>
      </c>
      <c r="H1564" s="5" t="n">
        <v>0</v>
      </c>
      <c r="I1564" s="5" t="n">
        <v>178.513816805221</v>
      </c>
      <c r="J1564" s="10" t="s">
        <v>4</v>
      </c>
    </row>
    <row r="1565" customFormat="false" ht="14.25" hidden="false" customHeight="false" outlineLevel="0" collapsed="false">
      <c r="A1565" s="0" t="s">
        <v>119</v>
      </c>
      <c r="B1565" s="0" t="s">
        <v>120</v>
      </c>
      <c r="C1565" s="0" t="s">
        <v>75</v>
      </c>
      <c r="D1565" s="0" t="n">
        <v>2040</v>
      </c>
      <c r="E1565" s="5" t="n">
        <v>185.386598752222</v>
      </c>
      <c r="F1565" s="5" t="n">
        <v>0</v>
      </c>
      <c r="G1565" s="5" t="n">
        <v>0</v>
      </c>
      <c r="H1565" s="5" t="n">
        <v>0</v>
      </c>
      <c r="I1565" s="5" t="n">
        <v>185.386598752222</v>
      </c>
      <c r="J1565" s="10" t="s">
        <v>4</v>
      </c>
    </row>
    <row r="1566" customFormat="false" ht="14.25" hidden="false" customHeight="false" outlineLevel="0" collapsed="false">
      <c r="A1566" s="0" t="s">
        <v>119</v>
      </c>
      <c r="B1566" s="0" t="s">
        <v>120</v>
      </c>
      <c r="C1566" s="0" t="s">
        <v>76</v>
      </c>
      <c r="D1566" s="0" t="n">
        <v>2024</v>
      </c>
      <c r="E1566" s="5" t="n">
        <v>0.15785588</v>
      </c>
      <c r="F1566" s="5" t="n">
        <v>0</v>
      </c>
      <c r="G1566" s="5" t="n">
        <v>0</v>
      </c>
      <c r="H1566" s="5" t="n">
        <v>0</v>
      </c>
      <c r="I1566" s="5" t="n">
        <v>0.15785588</v>
      </c>
      <c r="J1566" s="10" t="s">
        <v>4</v>
      </c>
    </row>
    <row r="1567" customFormat="false" ht="14.25" hidden="false" customHeight="false" outlineLevel="0" collapsed="false">
      <c r="A1567" s="0" t="s">
        <v>119</v>
      </c>
      <c r="B1567" s="0" t="s">
        <v>120</v>
      </c>
      <c r="C1567" s="0" t="s">
        <v>76</v>
      </c>
      <c r="D1567" s="0" t="n">
        <v>2025</v>
      </c>
      <c r="E1567" s="5" t="n">
        <v>0.164621132</v>
      </c>
      <c r="F1567" s="5" t="n">
        <v>0</v>
      </c>
      <c r="G1567" s="5" t="n">
        <v>0</v>
      </c>
      <c r="H1567" s="5" t="n">
        <v>0</v>
      </c>
      <c r="I1567" s="5" t="n">
        <v>0.164621132</v>
      </c>
      <c r="J1567" s="10" t="s">
        <v>4</v>
      </c>
    </row>
    <row r="1568" customFormat="false" ht="14.25" hidden="false" customHeight="false" outlineLevel="0" collapsed="false">
      <c r="A1568" s="0" t="s">
        <v>119</v>
      </c>
      <c r="B1568" s="0" t="s">
        <v>120</v>
      </c>
      <c r="C1568" s="0" t="s">
        <v>76</v>
      </c>
      <c r="D1568" s="0" t="n">
        <v>2026</v>
      </c>
      <c r="E1568" s="5" t="n">
        <v>0.4134921816</v>
      </c>
      <c r="F1568" s="5" t="n">
        <v>0</v>
      </c>
      <c r="G1568" s="5" t="n">
        <v>0</v>
      </c>
      <c r="H1568" s="5" t="n">
        <v>0</v>
      </c>
      <c r="I1568" s="5" t="n">
        <v>0.4134921816</v>
      </c>
      <c r="J1568" s="10" t="s">
        <v>4</v>
      </c>
    </row>
    <row r="1569" customFormat="false" ht="14.25" hidden="false" customHeight="false" outlineLevel="0" collapsed="false">
      <c r="A1569" s="0" t="s">
        <v>119</v>
      </c>
      <c r="B1569" s="0" t="s">
        <v>120</v>
      </c>
      <c r="C1569" s="0" t="s">
        <v>76</v>
      </c>
      <c r="D1569" s="0" t="n">
        <v>2027</v>
      </c>
      <c r="E1569" s="5" t="n">
        <v>0.615758598</v>
      </c>
      <c r="F1569" s="5" t="n">
        <v>0</v>
      </c>
      <c r="G1569" s="5" t="n">
        <v>0</v>
      </c>
      <c r="H1569" s="5" t="n">
        <v>0</v>
      </c>
      <c r="I1569" s="5" t="n">
        <v>0.615758598</v>
      </c>
      <c r="J1569" s="10" t="s">
        <v>4</v>
      </c>
    </row>
    <row r="1570" customFormat="false" ht="14.25" hidden="false" customHeight="false" outlineLevel="0" collapsed="false">
      <c r="A1570" s="0" t="s">
        <v>119</v>
      </c>
      <c r="B1570" s="0" t="s">
        <v>120</v>
      </c>
      <c r="C1570" s="0" t="s">
        <v>76</v>
      </c>
      <c r="D1570" s="0" t="n">
        <v>2028</v>
      </c>
      <c r="E1570" s="5" t="n">
        <v>0.680801004</v>
      </c>
      <c r="F1570" s="5" t="n">
        <v>0</v>
      </c>
      <c r="G1570" s="5" t="n">
        <v>0</v>
      </c>
      <c r="H1570" s="5" t="n">
        <v>0</v>
      </c>
      <c r="I1570" s="5" t="n">
        <v>0.680801004</v>
      </c>
      <c r="J1570" s="10" t="s">
        <v>4</v>
      </c>
    </row>
    <row r="1571" customFormat="false" ht="14.25" hidden="false" customHeight="false" outlineLevel="0" collapsed="false">
      <c r="A1571" s="0" t="s">
        <v>119</v>
      </c>
      <c r="B1571" s="0" t="s">
        <v>120</v>
      </c>
      <c r="C1571" s="0" t="s">
        <v>76</v>
      </c>
      <c r="D1571" s="0" t="n">
        <v>2029</v>
      </c>
      <c r="E1571" s="5" t="n">
        <v>0.685308</v>
      </c>
      <c r="F1571" s="5" t="n">
        <v>0</v>
      </c>
      <c r="G1571" s="5" t="n">
        <v>0</v>
      </c>
      <c r="H1571" s="5" t="n">
        <v>0</v>
      </c>
      <c r="I1571" s="5" t="n">
        <v>0.685308</v>
      </c>
      <c r="J1571" s="10" t="s">
        <v>4</v>
      </c>
    </row>
    <row r="1572" customFormat="false" ht="14.25" hidden="false" customHeight="false" outlineLevel="0" collapsed="false">
      <c r="A1572" s="0" t="s">
        <v>119</v>
      </c>
      <c r="B1572" s="0" t="s">
        <v>120</v>
      </c>
      <c r="C1572" s="0" t="s">
        <v>76</v>
      </c>
      <c r="D1572" s="0" t="n">
        <v>2030</v>
      </c>
      <c r="E1572" s="5" t="n">
        <v>0.505542906</v>
      </c>
      <c r="F1572" s="5" t="n">
        <v>0</v>
      </c>
      <c r="G1572" s="5" t="n">
        <v>0</v>
      </c>
      <c r="H1572" s="5" t="n">
        <v>0</v>
      </c>
      <c r="I1572" s="5" t="n">
        <v>0.505542906</v>
      </c>
      <c r="J1572" s="10" t="s">
        <v>4</v>
      </c>
    </row>
    <row r="1573" customFormat="false" ht="14.25" hidden="false" customHeight="false" outlineLevel="0" collapsed="false">
      <c r="A1573" s="0" t="s">
        <v>119</v>
      </c>
      <c r="B1573" s="0" t="s">
        <v>120</v>
      </c>
      <c r="C1573" s="0" t="s">
        <v>76</v>
      </c>
      <c r="D1573" s="0" t="n">
        <v>2031</v>
      </c>
      <c r="E1573" s="5" t="n">
        <v>0.480976944</v>
      </c>
      <c r="F1573" s="5" t="n">
        <v>0</v>
      </c>
      <c r="G1573" s="5" t="n">
        <v>0</v>
      </c>
      <c r="H1573" s="5" t="n">
        <v>0</v>
      </c>
      <c r="I1573" s="5" t="n">
        <v>0.480976944</v>
      </c>
      <c r="J1573" s="10" t="s">
        <v>4</v>
      </c>
    </row>
    <row r="1574" customFormat="false" ht="14.25" hidden="false" customHeight="false" outlineLevel="0" collapsed="false">
      <c r="A1574" s="0" t="s">
        <v>119</v>
      </c>
      <c r="B1574" s="0" t="s">
        <v>120</v>
      </c>
      <c r="C1574" s="0" t="s">
        <v>76</v>
      </c>
      <c r="D1574" s="0" t="n">
        <v>2032</v>
      </c>
      <c r="E1574" s="5" t="n">
        <v>0.4672005</v>
      </c>
      <c r="F1574" s="5" t="n">
        <v>0</v>
      </c>
      <c r="G1574" s="5" t="n">
        <v>0</v>
      </c>
      <c r="H1574" s="5" t="n">
        <v>0</v>
      </c>
      <c r="I1574" s="5" t="n">
        <v>0.4672005</v>
      </c>
      <c r="J1574" s="10" t="s">
        <v>4</v>
      </c>
    </row>
    <row r="1575" customFormat="false" ht="14.25" hidden="false" customHeight="false" outlineLevel="0" collapsed="false">
      <c r="A1575" s="0" t="s">
        <v>119</v>
      </c>
      <c r="B1575" s="0" t="s">
        <v>120</v>
      </c>
      <c r="C1575" s="0" t="s">
        <v>76</v>
      </c>
      <c r="D1575" s="0" t="n">
        <v>2033</v>
      </c>
      <c r="E1575" s="5" t="n">
        <v>0.465919104</v>
      </c>
      <c r="F1575" s="5" t="n">
        <v>0</v>
      </c>
      <c r="G1575" s="5" t="n">
        <v>0</v>
      </c>
      <c r="H1575" s="5" t="n">
        <v>0</v>
      </c>
      <c r="I1575" s="5" t="n">
        <v>0.465919104</v>
      </c>
      <c r="J1575" s="10" t="s">
        <v>4</v>
      </c>
    </row>
    <row r="1576" customFormat="false" ht="14.25" hidden="false" customHeight="false" outlineLevel="0" collapsed="false">
      <c r="A1576" s="0" t="s">
        <v>119</v>
      </c>
      <c r="B1576" s="0" t="s">
        <v>120</v>
      </c>
      <c r="C1576" s="0" t="s">
        <v>76</v>
      </c>
      <c r="D1576" s="0" t="n">
        <v>2034</v>
      </c>
      <c r="E1576" s="5" t="n">
        <v>0.4621334536</v>
      </c>
      <c r="F1576" s="5" t="n">
        <v>0</v>
      </c>
      <c r="G1576" s="5" t="n">
        <v>0</v>
      </c>
      <c r="H1576" s="5" t="n">
        <v>0</v>
      </c>
      <c r="I1576" s="5" t="n">
        <v>0.4621334536</v>
      </c>
      <c r="J1576" s="10" t="s">
        <v>4</v>
      </c>
    </row>
    <row r="1577" customFormat="false" ht="14.25" hidden="false" customHeight="false" outlineLevel="0" collapsed="false">
      <c r="A1577" s="0" t="s">
        <v>119</v>
      </c>
      <c r="B1577" s="0" t="s">
        <v>120</v>
      </c>
      <c r="C1577" s="0" t="s">
        <v>76</v>
      </c>
      <c r="D1577" s="0" t="n">
        <v>2035</v>
      </c>
      <c r="E1577" s="5" t="n">
        <v>0.456280308</v>
      </c>
      <c r="F1577" s="5" t="n">
        <v>0</v>
      </c>
      <c r="G1577" s="5" t="n">
        <v>0</v>
      </c>
      <c r="H1577" s="5" t="n">
        <v>0</v>
      </c>
      <c r="I1577" s="5" t="n">
        <v>0.456280308</v>
      </c>
      <c r="J1577" s="10" t="s">
        <v>4</v>
      </c>
    </row>
    <row r="1578" customFormat="false" ht="14.25" hidden="false" customHeight="false" outlineLevel="0" collapsed="false">
      <c r="A1578" s="0" t="s">
        <v>119</v>
      </c>
      <c r="B1578" s="0" t="s">
        <v>120</v>
      </c>
      <c r="C1578" s="0" t="s">
        <v>76</v>
      </c>
      <c r="D1578" s="0" t="n">
        <v>2036</v>
      </c>
      <c r="E1578" s="5" t="n">
        <v>0.4589605108</v>
      </c>
      <c r="F1578" s="5" t="n">
        <v>0</v>
      </c>
      <c r="G1578" s="5" t="n">
        <v>0</v>
      </c>
      <c r="H1578" s="5" t="n">
        <v>0</v>
      </c>
      <c r="I1578" s="5" t="n">
        <v>0.4589605108</v>
      </c>
      <c r="J1578" s="10" t="s">
        <v>4</v>
      </c>
    </row>
    <row r="1579" customFormat="false" ht="14.25" hidden="false" customHeight="false" outlineLevel="0" collapsed="false">
      <c r="A1579" s="0" t="s">
        <v>119</v>
      </c>
      <c r="B1579" s="0" t="s">
        <v>120</v>
      </c>
      <c r="C1579" s="0" t="s">
        <v>76</v>
      </c>
      <c r="D1579" s="0" t="n">
        <v>2037</v>
      </c>
      <c r="E1579" s="5" t="n">
        <v>0.4624802952</v>
      </c>
      <c r="F1579" s="5" t="n">
        <v>0</v>
      </c>
      <c r="G1579" s="5" t="n">
        <v>0</v>
      </c>
      <c r="H1579" s="5" t="n">
        <v>0</v>
      </c>
      <c r="I1579" s="5" t="n">
        <v>0.4624802952</v>
      </c>
      <c r="J1579" s="10" t="s">
        <v>4</v>
      </c>
    </row>
    <row r="1580" customFormat="false" ht="14.25" hidden="false" customHeight="false" outlineLevel="0" collapsed="false">
      <c r="A1580" s="0" t="s">
        <v>119</v>
      </c>
      <c r="B1580" s="0" t="s">
        <v>120</v>
      </c>
      <c r="C1580" s="0" t="s">
        <v>76</v>
      </c>
      <c r="D1580" s="0" t="n">
        <v>2038</v>
      </c>
      <c r="E1580" s="5" t="n">
        <v>0.4648537278</v>
      </c>
      <c r="F1580" s="5" t="n">
        <v>0</v>
      </c>
      <c r="G1580" s="5" t="n">
        <v>0</v>
      </c>
      <c r="H1580" s="5" t="n">
        <v>0</v>
      </c>
      <c r="I1580" s="5" t="n">
        <v>0.4648537278</v>
      </c>
      <c r="J1580" s="10" t="s">
        <v>4</v>
      </c>
    </row>
    <row r="1581" customFormat="false" ht="14.25" hidden="false" customHeight="false" outlineLevel="0" collapsed="false">
      <c r="A1581" s="0" t="s">
        <v>119</v>
      </c>
      <c r="B1581" s="0" t="s">
        <v>120</v>
      </c>
      <c r="C1581" s="0" t="s">
        <v>76</v>
      </c>
      <c r="D1581" s="0" t="n">
        <v>2039</v>
      </c>
      <c r="E1581" s="5" t="n">
        <v>0.4680990336</v>
      </c>
      <c r="F1581" s="5" t="n">
        <v>0</v>
      </c>
      <c r="G1581" s="5" t="n">
        <v>0</v>
      </c>
      <c r="H1581" s="5" t="n">
        <v>0</v>
      </c>
      <c r="I1581" s="5" t="n">
        <v>0.4680990336</v>
      </c>
      <c r="J1581" s="10" t="s">
        <v>4</v>
      </c>
    </row>
    <row r="1582" customFormat="false" ht="14.25" hidden="false" customHeight="false" outlineLevel="0" collapsed="false">
      <c r="A1582" s="0" t="s">
        <v>119</v>
      </c>
      <c r="B1582" s="0" t="s">
        <v>120</v>
      </c>
      <c r="C1582" s="0" t="s">
        <v>76</v>
      </c>
      <c r="D1582" s="0" t="n">
        <v>2040</v>
      </c>
      <c r="E1582" s="5" t="n">
        <v>0.470165696</v>
      </c>
      <c r="F1582" s="5" t="n">
        <v>0</v>
      </c>
      <c r="G1582" s="5" t="n">
        <v>0</v>
      </c>
      <c r="H1582" s="5" t="n">
        <v>0</v>
      </c>
      <c r="I1582" s="5" t="n">
        <v>0.470165696</v>
      </c>
      <c r="J1582" s="10" t="s">
        <v>4</v>
      </c>
    </row>
    <row r="1583" customFormat="false" ht="14.25" hidden="false" customHeight="false" outlineLevel="0" collapsed="false">
      <c r="A1583" s="0" t="s">
        <v>119</v>
      </c>
      <c r="B1583" s="0" t="s">
        <v>120</v>
      </c>
      <c r="C1583" s="0" t="s">
        <v>79</v>
      </c>
      <c r="D1583" s="0" t="n">
        <v>2024</v>
      </c>
      <c r="E1583" s="5" t="n">
        <v>0</v>
      </c>
      <c r="F1583" s="5" t="n">
        <v>0</v>
      </c>
      <c r="G1583" s="5" t="n">
        <v>0</v>
      </c>
      <c r="H1583" s="5" t="n">
        <v>0</v>
      </c>
      <c r="I1583" s="5" t="n">
        <v>0</v>
      </c>
      <c r="J1583" s="10" t="s">
        <v>4</v>
      </c>
    </row>
    <row r="1584" customFormat="false" ht="14.25" hidden="false" customHeight="false" outlineLevel="0" collapsed="false">
      <c r="A1584" s="0" t="s">
        <v>119</v>
      </c>
      <c r="B1584" s="0" t="s">
        <v>120</v>
      </c>
      <c r="C1584" s="0" t="s">
        <v>79</v>
      </c>
      <c r="D1584" s="0" t="n">
        <v>2025</v>
      </c>
      <c r="E1584" s="5" t="n">
        <v>105.92219903534</v>
      </c>
      <c r="F1584" s="5" t="n">
        <v>0</v>
      </c>
      <c r="G1584" s="5" t="n">
        <v>0</v>
      </c>
      <c r="H1584" s="5" t="n">
        <v>0</v>
      </c>
      <c r="I1584" s="5" t="n">
        <v>105.92219903534</v>
      </c>
      <c r="J1584" s="10" t="s">
        <v>4</v>
      </c>
    </row>
    <row r="1585" customFormat="false" ht="14.25" hidden="false" customHeight="false" outlineLevel="0" collapsed="false">
      <c r="A1585" s="0" t="s">
        <v>119</v>
      </c>
      <c r="B1585" s="0" t="s">
        <v>120</v>
      </c>
      <c r="C1585" s="0" t="s">
        <v>79</v>
      </c>
      <c r="D1585" s="0" t="n">
        <v>2026</v>
      </c>
      <c r="E1585" s="5" t="n">
        <v>109.704933934538</v>
      </c>
      <c r="F1585" s="5" t="n">
        <v>0</v>
      </c>
      <c r="G1585" s="5" t="n">
        <v>0</v>
      </c>
      <c r="H1585" s="5" t="n">
        <v>0</v>
      </c>
      <c r="I1585" s="5" t="n">
        <v>109.704933934538</v>
      </c>
      <c r="J1585" s="10" t="s">
        <v>4</v>
      </c>
    </row>
    <row r="1586" customFormat="false" ht="14.25" hidden="false" customHeight="false" outlineLevel="0" collapsed="false">
      <c r="A1586" s="0" t="s">
        <v>119</v>
      </c>
      <c r="B1586" s="0" t="s">
        <v>120</v>
      </c>
      <c r="C1586" s="0" t="s">
        <v>79</v>
      </c>
      <c r="D1586" s="0" t="n">
        <v>2027</v>
      </c>
      <c r="E1586" s="5" t="n">
        <v>110.322488285144</v>
      </c>
      <c r="F1586" s="5" t="n">
        <v>0</v>
      </c>
      <c r="G1586" s="5" t="n">
        <v>0</v>
      </c>
      <c r="H1586" s="5" t="n">
        <v>0</v>
      </c>
      <c r="I1586" s="5" t="n">
        <v>110.322488285144</v>
      </c>
      <c r="J1586" s="10" t="s">
        <v>4</v>
      </c>
    </row>
    <row r="1587" customFormat="false" ht="14.25" hidden="false" customHeight="false" outlineLevel="0" collapsed="false">
      <c r="A1587" s="0" t="s">
        <v>119</v>
      </c>
      <c r="B1587" s="0" t="s">
        <v>120</v>
      </c>
      <c r="C1587" s="0" t="s">
        <v>79</v>
      </c>
      <c r="D1587" s="0" t="n">
        <v>2028</v>
      </c>
      <c r="E1587" s="5" t="n">
        <v>113.995787601144</v>
      </c>
      <c r="F1587" s="5" t="n">
        <v>0</v>
      </c>
      <c r="G1587" s="5" t="n">
        <v>0</v>
      </c>
      <c r="H1587" s="5" t="n">
        <v>0</v>
      </c>
      <c r="I1587" s="5" t="n">
        <v>113.995787601144</v>
      </c>
      <c r="J1587" s="10" t="s">
        <v>4</v>
      </c>
    </row>
    <row r="1588" customFormat="false" ht="14.25" hidden="false" customHeight="false" outlineLevel="0" collapsed="false">
      <c r="A1588" s="0" t="s">
        <v>119</v>
      </c>
      <c r="B1588" s="0" t="s">
        <v>120</v>
      </c>
      <c r="C1588" s="0" t="s">
        <v>79</v>
      </c>
      <c r="D1588" s="0" t="n">
        <v>2029</v>
      </c>
      <c r="E1588" s="5" t="n">
        <v>120.120753176884</v>
      </c>
      <c r="F1588" s="5" t="n">
        <v>0</v>
      </c>
      <c r="G1588" s="5" t="n">
        <v>0</v>
      </c>
      <c r="H1588" s="5" t="n">
        <v>0</v>
      </c>
      <c r="I1588" s="5" t="n">
        <v>120.120753176884</v>
      </c>
      <c r="J1588" s="10" t="s">
        <v>4</v>
      </c>
    </row>
    <row r="1589" customFormat="false" ht="14.25" hidden="false" customHeight="false" outlineLevel="0" collapsed="false">
      <c r="A1589" s="0" t="s">
        <v>119</v>
      </c>
      <c r="B1589" s="0" t="s">
        <v>120</v>
      </c>
      <c r="C1589" s="0" t="s">
        <v>79</v>
      </c>
      <c r="D1589" s="0" t="n">
        <v>2030</v>
      </c>
      <c r="E1589" s="5" t="n">
        <v>123.790557533065</v>
      </c>
      <c r="F1589" s="5" t="n">
        <v>0</v>
      </c>
      <c r="G1589" s="5" t="n">
        <v>0</v>
      </c>
      <c r="H1589" s="5" t="n">
        <v>0</v>
      </c>
      <c r="I1589" s="5" t="n">
        <v>123.790557533065</v>
      </c>
      <c r="J1589" s="10" t="s">
        <v>4</v>
      </c>
    </row>
    <row r="1590" customFormat="false" ht="14.25" hidden="false" customHeight="false" outlineLevel="0" collapsed="false">
      <c r="A1590" s="0" t="s">
        <v>119</v>
      </c>
      <c r="B1590" s="0" t="s">
        <v>120</v>
      </c>
      <c r="C1590" s="0" t="s">
        <v>79</v>
      </c>
      <c r="D1590" s="0" t="n">
        <v>2031</v>
      </c>
      <c r="E1590" s="5" t="n">
        <v>124.42811334405</v>
      </c>
      <c r="F1590" s="5" t="n">
        <v>0</v>
      </c>
      <c r="G1590" s="5" t="n">
        <v>0</v>
      </c>
      <c r="H1590" s="5" t="n">
        <v>0</v>
      </c>
      <c r="I1590" s="5" t="n">
        <v>124.42811334405</v>
      </c>
      <c r="J1590" s="10" t="s">
        <v>4</v>
      </c>
    </row>
    <row r="1591" customFormat="false" ht="14.25" hidden="false" customHeight="false" outlineLevel="0" collapsed="false">
      <c r="A1591" s="0" t="s">
        <v>119</v>
      </c>
      <c r="B1591" s="0" t="s">
        <v>120</v>
      </c>
      <c r="C1591" s="0" t="s">
        <v>79</v>
      </c>
      <c r="D1591" s="0" t="n">
        <v>2032</v>
      </c>
      <c r="E1591" s="5" t="n">
        <v>125.985322406494</v>
      </c>
      <c r="F1591" s="5" t="n">
        <v>0</v>
      </c>
      <c r="G1591" s="5" t="n">
        <v>0</v>
      </c>
      <c r="H1591" s="5" t="n">
        <v>0</v>
      </c>
      <c r="I1591" s="5" t="n">
        <v>125.985322406494</v>
      </c>
      <c r="J1591" s="10" t="s">
        <v>4</v>
      </c>
    </row>
    <row r="1592" customFormat="false" ht="14.25" hidden="false" customHeight="false" outlineLevel="0" collapsed="false">
      <c r="A1592" s="0" t="s">
        <v>119</v>
      </c>
      <c r="B1592" s="0" t="s">
        <v>120</v>
      </c>
      <c r="C1592" s="0" t="s">
        <v>79</v>
      </c>
      <c r="D1592" s="0" t="n">
        <v>2033</v>
      </c>
      <c r="E1592" s="5" t="n">
        <v>128.462763579604</v>
      </c>
      <c r="F1592" s="5" t="n">
        <v>0</v>
      </c>
      <c r="G1592" s="5" t="n">
        <v>0</v>
      </c>
      <c r="H1592" s="5" t="n">
        <v>0</v>
      </c>
      <c r="I1592" s="5" t="n">
        <v>128.462763579604</v>
      </c>
      <c r="J1592" s="10" t="s">
        <v>4</v>
      </c>
    </row>
    <row r="1593" customFormat="false" ht="14.25" hidden="false" customHeight="false" outlineLevel="0" collapsed="false">
      <c r="A1593" s="0" t="s">
        <v>119</v>
      </c>
      <c r="B1593" s="0" t="s">
        <v>120</v>
      </c>
      <c r="C1593" s="0" t="s">
        <v>79</v>
      </c>
      <c r="D1593" s="0" t="n">
        <v>2034</v>
      </c>
      <c r="E1593" s="5" t="n">
        <v>129.812515384774</v>
      </c>
      <c r="F1593" s="5" t="n">
        <v>0</v>
      </c>
      <c r="G1593" s="5" t="n">
        <v>0</v>
      </c>
      <c r="H1593" s="5" t="n">
        <v>0</v>
      </c>
      <c r="I1593" s="5" t="n">
        <v>129.812515384774</v>
      </c>
      <c r="J1593" s="10" t="s">
        <v>4</v>
      </c>
    </row>
    <row r="1594" customFormat="false" ht="14.25" hidden="false" customHeight="false" outlineLevel="0" collapsed="false">
      <c r="A1594" s="0" t="s">
        <v>119</v>
      </c>
      <c r="B1594" s="0" t="s">
        <v>120</v>
      </c>
      <c r="C1594" s="0" t="s">
        <v>79</v>
      </c>
      <c r="D1594" s="0" t="n">
        <v>2035</v>
      </c>
      <c r="E1594" s="5" t="n">
        <v>131.116856722542</v>
      </c>
      <c r="F1594" s="5" t="n">
        <v>0</v>
      </c>
      <c r="G1594" s="5" t="n">
        <v>0</v>
      </c>
      <c r="H1594" s="5" t="n">
        <v>0</v>
      </c>
      <c r="I1594" s="5" t="n">
        <v>131.116856722542</v>
      </c>
      <c r="J1594" s="10" t="s">
        <v>4</v>
      </c>
    </row>
    <row r="1595" customFormat="false" ht="14.25" hidden="false" customHeight="false" outlineLevel="0" collapsed="false">
      <c r="A1595" s="0" t="s">
        <v>119</v>
      </c>
      <c r="B1595" s="0" t="s">
        <v>120</v>
      </c>
      <c r="C1595" s="0" t="s">
        <v>79</v>
      </c>
      <c r="D1595" s="0" t="n">
        <v>2036</v>
      </c>
      <c r="E1595" s="5" t="n">
        <v>133.961933651239</v>
      </c>
      <c r="F1595" s="5" t="n">
        <v>0</v>
      </c>
      <c r="G1595" s="5" t="n">
        <v>0</v>
      </c>
      <c r="H1595" s="5" t="n">
        <v>0</v>
      </c>
      <c r="I1595" s="5" t="n">
        <v>133.961933651239</v>
      </c>
      <c r="J1595" s="10" t="s">
        <v>4</v>
      </c>
    </row>
    <row r="1596" customFormat="false" ht="14.25" hidden="false" customHeight="false" outlineLevel="0" collapsed="false">
      <c r="A1596" s="0" t="s">
        <v>119</v>
      </c>
      <c r="B1596" s="0" t="s">
        <v>120</v>
      </c>
      <c r="C1596" s="0" t="s">
        <v>79</v>
      </c>
      <c r="D1596" s="0" t="n">
        <v>2037</v>
      </c>
      <c r="E1596" s="5" t="n">
        <v>137.323825901423</v>
      </c>
      <c r="F1596" s="5" t="n">
        <v>0</v>
      </c>
      <c r="G1596" s="5" t="n">
        <v>0</v>
      </c>
      <c r="H1596" s="5" t="n">
        <v>0</v>
      </c>
      <c r="I1596" s="5" t="n">
        <v>137.323825901423</v>
      </c>
      <c r="J1596" s="10" t="s">
        <v>4</v>
      </c>
    </row>
    <row r="1597" customFormat="false" ht="14.25" hidden="false" customHeight="false" outlineLevel="0" collapsed="false">
      <c r="A1597" s="0" t="s">
        <v>119</v>
      </c>
      <c r="B1597" s="0" t="s">
        <v>120</v>
      </c>
      <c r="C1597" s="0" t="s">
        <v>79</v>
      </c>
      <c r="D1597" s="0" t="n">
        <v>2038</v>
      </c>
      <c r="E1597" s="5" t="n">
        <v>140.600238955292</v>
      </c>
      <c r="F1597" s="5" t="n">
        <v>0</v>
      </c>
      <c r="G1597" s="5" t="n">
        <v>0</v>
      </c>
      <c r="H1597" s="5" t="n">
        <v>0</v>
      </c>
      <c r="I1597" s="5" t="n">
        <v>140.600238955292</v>
      </c>
      <c r="J1597" s="10" t="s">
        <v>4</v>
      </c>
    </row>
    <row r="1598" customFormat="false" ht="14.25" hidden="false" customHeight="false" outlineLevel="0" collapsed="false">
      <c r="A1598" s="0" t="s">
        <v>119</v>
      </c>
      <c r="B1598" s="0" t="s">
        <v>120</v>
      </c>
      <c r="C1598" s="0" t="s">
        <v>79</v>
      </c>
      <c r="D1598" s="0" t="n">
        <v>2039</v>
      </c>
      <c r="E1598" s="5" t="n">
        <v>143.912084308578</v>
      </c>
      <c r="F1598" s="5" t="n">
        <v>0</v>
      </c>
      <c r="G1598" s="5" t="n">
        <v>0</v>
      </c>
      <c r="H1598" s="5" t="n">
        <v>0</v>
      </c>
      <c r="I1598" s="5" t="n">
        <v>143.912084308578</v>
      </c>
      <c r="J1598" s="10" t="s">
        <v>4</v>
      </c>
    </row>
    <row r="1599" customFormat="false" ht="14.25" hidden="false" customHeight="false" outlineLevel="0" collapsed="false">
      <c r="A1599" s="0" t="s">
        <v>119</v>
      </c>
      <c r="B1599" s="0" t="s">
        <v>120</v>
      </c>
      <c r="C1599" s="0" t="s">
        <v>79</v>
      </c>
      <c r="D1599" s="0" t="n">
        <v>2040</v>
      </c>
      <c r="E1599" s="5" t="n">
        <v>146.901923182428</v>
      </c>
      <c r="F1599" s="5" t="n">
        <v>0</v>
      </c>
      <c r="G1599" s="5" t="n">
        <v>0</v>
      </c>
      <c r="H1599" s="5" t="n">
        <v>0</v>
      </c>
      <c r="I1599" s="5" t="n">
        <v>146.901923182428</v>
      </c>
      <c r="J1599" s="10" t="s">
        <v>4</v>
      </c>
    </row>
    <row r="1600" customFormat="false" ht="14.25" hidden="false" customHeight="false" outlineLevel="0" collapsed="false">
      <c r="A1600" s="0" t="s">
        <v>119</v>
      </c>
      <c r="B1600" s="0" t="s">
        <v>120</v>
      </c>
      <c r="C1600" s="0" t="s">
        <v>84</v>
      </c>
      <c r="D1600" s="0" t="n">
        <v>2024</v>
      </c>
      <c r="E1600" s="5" t="n">
        <v>0.0518306367252314</v>
      </c>
      <c r="F1600" s="5" t="n">
        <v>0</v>
      </c>
      <c r="G1600" s="5" t="n">
        <v>0</v>
      </c>
      <c r="H1600" s="5" t="n">
        <v>0</v>
      </c>
      <c r="I1600" s="5" t="n">
        <v>0.0518306367252314</v>
      </c>
      <c r="J1600" s="10" t="s">
        <v>4</v>
      </c>
    </row>
    <row r="1601" customFormat="false" ht="14.25" hidden="false" customHeight="false" outlineLevel="0" collapsed="false">
      <c r="A1601" s="0" t="s">
        <v>119</v>
      </c>
      <c r="B1601" s="0" t="s">
        <v>120</v>
      </c>
      <c r="C1601" s="0" t="s">
        <v>84</v>
      </c>
      <c r="D1601" s="0" t="n">
        <v>2025</v>
      </c>
      <c r="E1601" s="5" t="n">
        <v>0.060627551263341</v>
      </c>
      <c r="F1601" s="5" t="n">
        <v>0</v>
      </c>
      <c r="G1601" s="5" t="n">
        <v>0</v>
      </c>
      <c r="H1601" s="5" t="n">
        <v>0</v>
      </c>
      <c r="I1601" s="5" t="n">
        <v>0.060627551263341</v>
      </c>
      <c r="J1601" s="10" t="s">
        <v>4</v>
      </c>
    </row>
    <row r="1602" customFormat="false" ht="14.25" hidden="false" customHeight="false" outlineLevel="0" collapsed="false">
      <c r="A1602" s="0" t="s">
        <v>119</v>
      </c>
      <c r="B1602" s="0" t="s">
        <v>120</v>
      </c>
      <c r="C1602" s="0" t="s">
        <v>84</v>
      </c>
      <c r="D1602" s="0" t="n">
        <v>2026</v>
      </c>
      <c r="E1602" s="5" t="n">
        <v>0.0715260630511151</v>
      </c>
      <c r="F1602" s="5" t="n">
        <v>0</v>
      </c>
      <c r="G1602" s="5" t="n">
        <v>0</v>
      </c>
      <c r="H1602" s="5" t="n">
        <v>0</v>
      </c>
      <c r="I1602" s="5" t="n">
        <v>0.0715260630511151</v>
      </c>
      <c r="J1602" s="10" t="s">
        <v>4</v>
      </c>
    </row>
    <row r="1603" customFormat="false" ht="14.25" hidden="false" customHeight="false" outlineLevel="0" collapsed="false">
      <c r="A1603" s="0" t="s">
        <v>119</v>
      </c>
      <c r="B1603" s="0" t="s">
        <v>120</v>
      </c>
      <c r="C1603" s="0" t="s">
        <v>84</v>
      </c>
      <c r="D1603" s="0" t="n">
        <v>2027</v>
      </c>
      <c r="E1603" s="5" t="n">
        <v>2.07191005100361</v>
      </c>
      <c r="F1603" s="5" t="n">
        <v>0</v>
      </c>
      <c r="G1603" s="5" t="n">
        <v>0</v>
      </c>
      <c r="H1603" s="5" t="n">
        <v>0</v>
      </c>
      <c r="I1603" s="5" t="n">
        <v>2.07191005100361</v>
      </c>
      <c r="J1603" s="10" t="s">
        <v>4</v>
      </c>
    </row>
    <row r="1604" customFormat="false" ht="14.25" hidden="false" customHeight="false" outlineLevel="0" collapsed="false">
      <c r="A1604" s="0" t="s">
        <v>119</v>
      </c>
      <c r="B1604" s="0" t="s">
        <v>120</v>
      </c>
      <c r="C1604" s="0" t="s">
        <v>84</v>
      </c>
      <c r="D1604" s="0" t="n">
        <v>2028</v>
      </c>
      <c r="E1604" s="5" t="n">
        <v>2.17252904592249</v>
      </c>
      <c r="F1604" s="5" t="n">
        <v>0</v>
      </c>
      <c r="G1604" s="5" t="n">
        <v>0</v>
      </c>
      <c r="H1604" s="5" t="n">
        <v>0</v>
      </c>
      <c r="I1604" s="5" t="n">
        <v>2.17252904592249</v>
      </c>
      <c r="J1604" s="10" t="s">
        <v>4</v>
      </c>
    </row>
    <row r="1605" customFormat="false" ht="14.25" hidden="false" customHeight="false" outlineLevel="0" collapsed="false">
      <c r="A1605" s="0" t="s">
        <v>119</v>
      </c>
      <c r="B1605" s="0" t="s">
        <v>120</v>
      </c>
      <c r="C1605" s="0" t="s">
        <v>84</v>
      </c>
      <c r="D1605" s="0" t="n">
        <v>2029</v>
      </c>
      <c r="E1605" s="5" t="n">
        <v>2.05409104224441</v>
      </c>
      <c r="F1605" s="5" t="n">
        <v>0</v>
      </c>
      <c r="G1605" s="5" t="n">
        <v>0</v>
      </c>
      <c r="H1605" s="5" t="n">
        <v>0</v>
      </c>
      <c r="I1605" s="5" t="n">
        <v>2.05409104224441</v>
      </c>
      <c r="J1605" s="10" t="s">
        <v>4</v>
      </c>
    </row>
    <row r="1606" customFormat="false" ht="14.25" hidden="false" customHeight="false" outlineLevel="0" collapsed="false">
      <c r="A1606" s="0" t="s">
        <v>119</v>
      </c>
      <c r="B1606" s="0" t="s">
        <v>120</v>
      </c>
      <c r="C1606" s="0" t="s">
        <v>84</v>
      </c>
      <c r="D1606" s="0" t="n">
        <v>2030</v>
      </c>
      <c r="E1606" s="5" t="n">
        <v>2.03174317879333</v>
      </c>
      <c r="F1606" s="5" t="n">
        <v>0</v>
      </c>
      <c r="G1606" s="5" t="n">
        <v>0</v>
      </c>
      <c r="H1606" s="5" t="n">
        <v>0</v>
      </c>
      <c r="I1606" s="5" t="n">
        <v>2.03174317879333</v>
      </c>
      <c r="J1606" s="10" t="s">
        <v>4</v>
      </c>
    </row>
    <row r="1607" customFormat="false" ht="14.25" hidden="false" customHeight="false" outlineLevel="0" collapsed="false">
      <c r="A1607" s="0" t="s">
        <v>119</v>
      </c>
      <c r="B1607" s="0" t="s">
        <v>120</v>
      </c>
      <c r="C1607" s="0" t="s">
        <v>84</v>
      </c>
      <c r="D1607" s="0" t="n">
        <v>2031</v>
      </c>
      <c r="E1607" s="5" t="n">
        <v>4.24174186552219</v>
      </c>
      <c r="F1607" s="5" t="n">
        <v>0</v>
      </c>
      <c r="G1607" s="5" t="n">
        <v>0</v>
      </c>
      <c r="H1607" s="5" t="n">
        <v>0</v>
      </c>
      <c r="I1607" s="5" t="n">
        <v>4.24174186552219</v>
      </c>
      <c r="J1607" s="10" t="s">
        <v>4</v>
      </c>
    </row>
    <row r="1608" customFormat="false" ht="14.25" hidden="false" customHeight="false" outlineLevel="0" collapsed="false">
      <c r="A1608" s="0" t="s">
        <v>119</v>
      </c>
      <c r="B1608" s="0" t="s">
        <v>120</v>
      </c>
      <c r="C1608" s="0" t="s">
        <v>84</v>
      </c>
      <c r="D1608" s="0" t="n">
        <v>2032</v>
      </c>
      <c r="E1608" s="5" t="n">
        <v>4.31289862705106</v>
      </c>
      <c r="F1608" s="5" t="n">
        <v>0</v>
      </c>
      <c r="G1608" s="5" t="n">
        <v>0</v>
      </c>
      <c r="H1608" s="5" t="n">
        <v>0</v>
      </c>
      <c r="I1608" s="5" t="n">
        <v>4.31289862705106</v>
      </c>
      <c r="J1608" s="10" t="s">
        <v>4</v>
      </c>
    </row>
    <row r="1609" customFormat="false" ht="14.25" hidden="false" customHeight="false" outlineLevel="0" collapsed="false">
      <c r="A1609" s="0" t="s">
        <v>119</v>
      </c>
      <c r="B1609" s="0" t="s">
        <v>120</v>
      </c>
      <c r="C1609" s="0" t="s">
        <v>84</v>
      </c>
      <c r="D1609" s="0" t="n">
        <v>2033</v>
      </c>
      <c r="E1609" s="5" t="n">
        <v>4.59973502656758</v>
      </c>
      <c r="F1609" s="5" t="n">
        <v>0</v>
      </c>
      <c r="G1609" s="5" t="n">
        <v>0</v>
      </c>
      <c r="H1609" s="5" t="n">
        <v>0</v>
      </c>
      <c r="I1609" s="5" t="n">
        <v>4.59973502656758</v>
      </c>
      <c r="J1609" s="10" t="s">
        <v>4</v>
      </c>
    </row>
    <row r="1610" customFormat="false" ht="14.25" hidden="false" customHeight="false" outlineLevel="0" collapsed="false">
      <c r="A1610" s="0" t="s">
        <v>119</v>
      </c>
      <c r="B1610" s="0" t="s">
        <v>120</v>
      </c>
      <c r="C1610" s="0" t="s">
        <v>84</v>
      </c>
      <c r="D1610" s="0" t="n">
        <v>2034</v>
      </c>
      <c r="E1610" s="5" t="n">
        <v>9.06322744413754</v>
      </c>
      <c r="F1610" s="5" t="n">
        <v>0</v>
      </c>
      <c r="G1610" s="5" t="n">
        <v>0</v>
      </c>
      <c r="H1610" s="5" t="n">
        <v>0</v>
      </c>
      <c r="I1610" s="5" t="n">
        <v>9.06322744413754</v>
      </c>
      <c r="J1610" s="10" t="s">
        <v>4</v>
      </c>
    </row>
    <row r="1611" customFormat="false" ht="14.25" hidden="false" customHeight="false" outlineLevel="0" collapsed="false">
      <c r="A1611" s="0" t="s">
        <v>119</v>
      </c>
      <c r="B1611" s="0" t="s">
        <v>120</v>
      </c>
      <c r="C1611" s="0" t="s">
        <v>84</v>
      </c>
      <c r="D1611" s="0" t="n">
        <v>2035</v>
      </c>
      <c r="E1611" s="5" t="n">
        <v>9.29268633127007</v>
      </c>
      <c r="F1611" s="5" t="n">
        <v>0</v>
      </c>
      <c r="G1611" s="5" t="n">
        <v>0</v>
      </c>
      <c r="H1611" s="5" t="n">
        <v>0</v>
      </c>
      <c r="I1611" s="5" t="n">
        <v>9.29268633127007</v>
      </c>
      <c r="J1611" s="10" t="s">
        <v>4</v>
      </c>
    </row>
    <row r="1612" customFormat="false" ht="14.25" hidden="false" customHeight="false" outlineLevel="0" collapsed="false">
      <c r="A1612" s="0" t="s">
        <v>119</v>
      </c>
      <c r="B1612" s="0" t="s">
        <v>120</v>
      </c>
      <c r="C1612" s="0" t="s">
        <v>84</v>
      </c>
      <c r="D1612" s="0" t="n">
        <v>2036</v>
      </c>
      <c r="E1612" s="5" t="n">
        <v>11.0999307724377</v>
      </c>
      <c r="F1612" s="5" t="n">
        <v>0</v>
      </c>
      <c r="G1612" s="5" t="n">
        <v>0</v>
      </c>
      <c r="H1612" s="5" t="n">
        <v>0</v>
      </c>
      <c r="I1612" s="5" t="n">
        <v>11.0999307724377</v>
      </c>
      <c r="J1612" s="10" t="s">
        <v>4</v>
      </c>
    </row>
    <row r="1613" customFormat="false" ht="14.25" hidden="false" customHeight="false" outlineLevel="0" collapsed="false">
      <c r="A1613" s="0" t="s">
        <v>119</v>
      </c>
      <c r="B1613" s="0" t="s">
        <v>120</v>
      </c>
      <c r="C1613" s="0" t="s">
        <v>84</v>
      </c>
      <c r="D1613" s="0" t="n">
        <v>2037</v>
      </c>
      <c r="E1613" s="5" t="n">
        <v>12.9311062390259</v>
      </c>
      <c r="F1613" s="5" t="n">
        <v>0</v>
      </c>
      <c r="G1613" s="5" t="n">
        <v>0</v>
      </c>
      <c r="H1613" s="5" t="n">
        <v>0</v>
      </c>
      <c r="I1613" s="5" t="n">
        <v>12.9311062390259</v>
      </c>
      <c r="J1613" s="10" t="s">
        <v>4</v>
      </c>
    </row>
    <row r="1614" customFormat="false" ht="14.25" hidden="false" customHeight="false" outlineLevel="0" collapsed="false">
      <c r="A1614" s="0" t="s">
        <v>119</v>
      </c>
      <c r="B1614" s="0" t="s">
        <v>120</v>
      </c>
      <c r="C1614" s="0" t="s">
        <v>84</v>
      </c>
      <c r="D1614" s="0" t="n">
        <v>2038</v>
      </c>
      <c r="E1614" s="5" t="n">
        <v>14.9591111939787</v>
      </c>
      <c r="F1614" s="5" t="n">
        <v>0</v>
      </c>
      <c r="G1614" s="5" t="n">
        <v>0</v>
      </c>
      <c r="H1614" s="5" t="n">
        <v>0</v>
      </c>
      <c r="I1614" s="5" t="n">
        <v>14.9591111939787</v>
      </c>
      <c r="J1614" s="10" t="s">
        <v>4</v>
      </c>
    </row>
    <row r="1615" customFormat="false" ht="14.25" hidden="false" customHeight="false" outlineLevel="0" collapsed="false">
      <c r="A1615" s="0" t="s">
        <v>119</v>
      </c>
      <c r="B1615" s="0" t="s">
        <v>120</v>
      </c>
      <c r="C1615" s="0" t="s">
        <v>84</v>
      </c>
      <c r="D1615" s="0" t="n">
        <v>2039</v>
      </c>
      <c r="E1615" s="5" t="n">
        <v>17.1863803071737</v>
      </c>
      <c r="F1615" s="5" t="n">
        <v>0</v>
      </c>
      <c r="G1615" s="5" t="n">
        <v>0</v>
      </c>
      <c r="H1615" s="5" t="n">
        <v>0</v>
      </c>
      <c r="I1615" s="5" t="n">
        <v>17.1863803071737</v>
      </c>
      <c r="J1615" s="10" t="s">
        <v>4</v>
      </c>
    </row>
    <row r="1616" customFormat="false" ht="14.25" hidden="false" customHeight="false" outlineLevel="0" collapsed="false">
      <c r="A1616" s="0" t="s">
        <v>119</v>
      </c>
      <c r="B1616" s="0" t="s">
        <v>120</v>
      </c>
      <c r="C1616" s="0" t="s">
        <v>84</v>
      </c>
      <c r="D1616" s="0" t="n">
        <v>2040</v>
      </c>
      <c r="E1616" s="5" t="n">
        <v>19.6367800438564</v>
      </c>
      <c r="F1616" s="5" t="n">
        <v>0</v>
      </c>
      <c r="G1616" s="5" t="n">
        <v>0</v>
      </c>
      <c r="H1616" s="5" t="n">
        <v>0</v>
      </c>
      <c r="I1616" s="5" t="n">
        <v>19.6367800438564</v>
      </c>
      <c r="J1616" s="10" t="s">
        <v>4</v>
      </c>
    </row>
    <row r="1617" customFormat="false" ht="14.25" hidden="false" customHeight="false" outlineLevel="0" collapsed="false">
      <c r="A1617" s="0" t="s">
        <v>121</v>
      </c>
      <c r="B1617" s="0" t="s">
        <v>122</v>
      </c>
      <c r="C1617" s="0" t="s">
        <v>65</v>
      </c>
      <c r="D1617" s="0" t="n">
        <v>2024</v>
      </c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0</v>
      </c>
      <c r="J1617" s="10" t="s">
        <v>4</v>
      </c>
    </row>
    <row r="1618" customFormat="false" ht="14.25" hidden="false" customHeight="false" outlineLevel="0" collapsed="false">
      <c r="A1618" s="0" t="s">
        <v>121</v>
      </c>
      <c r="B1618" s="0" t="s">
        <v>122</v>
      </c>
      <c r="C1618" s="0" t="s">
        <v>65</v>
      </c>
      <c r="D1618" s="0" t="n">
        <v>2025</v>
      </c>
      <c r="E1618" s="5" t="n">
        <v>293.164775048567</v>
      </c>
      <c r="F1618" s="5" t="n">
        <v>0</v>
      </c>
      <c r="G1618" s="5" t="n">
        <v>0</v>
      </c>
      <c r="H1618" s="5" t="n">
        <v>0</v>
      </c>
      <c r="I1618" s="5" t="n">
        <v>293.164775048567</v>
      </c>
      <c r="J1618" s="10" t="s">
        <v>4</v>
      </c>
    </row>
    <row r="1619" customFormat="false" ht="14.25" hidden="false" customHeight="false" outlineLevel="0" collapsed="false">
      <c r="A1619" s="0" t="s">
        <v>121</v>
      </c>
      <c r="B1619" s="0" t="s">
        <v>122</v>
      </c>
      <c r="C1619" s="0" t="s">
        <v>65</v>
      </c>
      <c r="D1619" s="0" t="n">
        <v>2026</v>
      </c>
      <c r="E1619" s="5" t="n">
        <v>289.482254505409</v>
      </c>
      <c r="F1619" s="5" t="n">
        <v>0</v>
      </c>
      <c r="G1619" s="5" t="n">
        <v>0</v>
      </c>
      <c r="H1619" s="5" t="n">
        <v>0</v>
      </c>
      <c r="I1619" s="5" t="n">
        <v>289.482254505409</v>
      </c>
      <c r="J1619" s="10" t="s">
        <v>4</v>
      </c>
    </row>
    <row r="1620" customFormat="false" ht="14.25" hidden="false" customHeight="false" outlineLevel="0" collapsed="false">
      <c r="A1620" s="0" t="s">
        <v>121</v>
      </c>
      <c r="B1620" s="0" t="s">
        <v>122</v>
      </c>
      <c r="C1620" s="0" t="s">
        <v>65</v>
      </c>
      <c r="D1620" s="0" t="n">
        <v>2027</v>
      </c>
      <c r="E1620" s="5" t="n">
        <v>288.572678424795</v>
      </c>
      <c r="F1620" s="5" t="n">
        <v>0</v>
      </c>
      <c r="G1620" s="5" t="n">
        <v>0</v>
      </c>
      <c r="H1620" s="5" t="n">
        <v>0</v>
      </c>
      <c r="I1620" s="5" t="n">
        <v>288.572678424795</v>
      </c>
      <c r="J1620" s="10" t="s">
        <v>4</v>
      </c>
    </row>
    <row r="1621" customFormat="false" ht="14.25" hidden="false" customHeight="false" outlineLevel="0" collapsed="false">
      <c r="A1621" s="0" t="s">
        <v>121</v>
      </c>
      <c r="B1621" s="0" t="s">
        <v>122</v>
      </c>
      <c r="C1621" s="0" t="s">
        <v>65</v>
      </c>
      <c r="D1621" s="0" t="n">
        <v>2028</v>
      </c>
      <c r="E1621" s="5" t="n">
        <v>291.196788367141</v>
      </c>
      <c r="F1621" s="5" t="n">
        <v>0</v>
      </c>
      <c r="G1621" s="5" t="n">
        <v>0</v>
      </c>
      <c r="H1621" s="5" t="n">
        <v>0</v>
      </c>
      <c r="I1621" s="5" t="n">
        <v>291.196788367141</v>
      </c>
      <c r="J1621" s="10" t="s">
        <v>4</v>
      </c>
    </row>
    <row r="1622" customFormat="false" ht="14.25" hidden="false" customHeight="false" outlineLevel="0" collapsed="false">
      <c r="A1622" s="0" t="s">
        <v>121</v>
      </c>
      <c r="B1622" s="0" t="s">
        <v>122</v>
      </c>
      <c r="C1622" s="0" t="s">
        <v>65</v>
      </c>
      <c r="D1622" s="0" t="n">
        <v>2029</v>
      </c>
      <c r="E1622" s="5" t="n">
        <v>291.606857856082</v>
      </c>
      <c r="F1622" s="5" t="n">
        <v>0</v>
      </c>
      <c r="G1622" s="5" t="n">
        <v>0</v>
      </c>
      <c r="H1622" s="5" t="n">
        <v>0</v>
      </c>
      <c r="I1622" s="5" t="n">
        <v>291.606857856082</v>
      </c>
      <c r="J1622" s="10" t="s">
        <v>4</v>
      </c>
    </row>
    <row r="1623" customFormat="false" ht="14.25" hidden="false" customHeight="false" outlineLevel="0" collapsed="false">
      <c r="A1623" s="0" t="s">
        <v>121</v>
      </c>
      <c r="B1623" s="0" t="s">
        <v>122</v>
      </c>
      <c r="C1623" s="0" t="s">
        <v>65</v>
      </c>
      <c r="D1623" s="0" t="n">
        <v>2030</v>
      </c>
      <c r="E1623" s="5" t="n">
        <v>290.791840446698</v>
      </c>
      <c r="F1623" s="5" t="n">
        <v>0</v>
      </c>
      <c r="G1623" s="5" t="n">
        <v>0</v>
      </c>
      <c r="H1623" s="5" t="n">
        <v>0</v>
      </c>
      <c r="I1623" s="5" t="n">
        <v>290.791840446698</v>
      </c>
      <c r="J1623" s="10" t="s">
        <v>4</v>
      </c>
    </row>
    <row r="1624" customFormat="false" ht="14.25" hidden="false" customHeight="false" outlineLevel="0" collapsed="false">
      <c r="A1624" s="0" t="s">
        <v>121</v>
      </c>
      <c r="B1624" s="0" t="s">
        <v>122</v>
      </c>
      <c r="C1624" s="0" t="s">
        <v>65</v>
      </c>
      <c r="D1624" s="0" t="n">
        <v>2031</v>
      </c>
      <c r="E1624" s="5" t="n">
        <v>290.216705777182</v>
      </c>
      <c r="F1624" s="5" t="n">
        <v>0</v>
      </c>
      <c r="G1624" s="5" t="n">
        <v>0</v>
      </c>
      <c r="H1624" s="5" t="n">
        <v>0</v>
      </c>
      <c r="I1624" s="5" t="n">
        <v>290.216705777182</v>
      </c>
      <c r="J1624" s="10" t="s">
        <v>4</v>
      </c>
    </row>
    <row r="1625" customFormat="false" ht="14.25" hidden="false" customHeight="false" outlineLevel="0" collapsed="false">
      <c r="A1625" s="0" t="s">
        <v>121</v>
      </c>
      <c r="B1625" s="0" t="s">
        <v>122</v>
      </c>
      <c r="C1625" s="0" t="s">
        <v>65</v>
      </c>
      <c r="D1625" s="0" t="n">
        <v>2032</v>
      </c>
      <c r="E1625" s="5" t="n">
        <v>289.821014397445</v>
      </c>
      <c r="F1625" s="5" t="n">
        <v>0</v>
      </c>
      <c r="G1625" s="5" t="n">
        <v>0</v>
      </c>
      <c r="H1625" s="5" t="n">
        <v>0</v>
      </c>
      <c r="I1625" s="5" t="n">
        <v>289.821014397445</v>
      </c>
      <c r="J1625" s="10" t="s">
        <v>4</v>
      </c>
    </row>
    <row r="1626" customFormat="false" ht="14.25" hidden="false" customHeight="false" outlineLevel="0" collapsed="false">
      <c r="A1626" s="0" t="s">
        <v>121</v>
      </c>
      <c r="B1626" s="0" t="s">
        <v>122</v>
      </c>
      <c r="C1626" s="0" t="s">
        <v>65</v>
      </c>
      <c r="D1626" s="0" t="n">
        <v>2033</v>
      </c>
      <c r="E1626" s="5" t="n">
        <v>291.507391029491</v>
      </c>
      <c r="F1626" s="5" t="n">
        <v>0</v>
      </c>
      <c r="G1626" s="5" t="n">
        <v>0</v>
      </c>
      <c r="H1626" s="5" t="n">
        <v>0</v>
      </c>
      <c r="I1626" s="5" t="n">
        <v>291.507391029491</v>
      </c>
      <c r="J1626" s="10" t="s">
        <v>4</v>
      </c>
    </row>
    <row r="1627" customFormat="false" ht="14.25" hidden="false" customHeight="false" outlineLevel="0" collapsed="false">
      <c r="A1627" s="0" t="s">
        <v>121</v>
      </c>
      <c r="B1627" s="0" t="s">
        <v>122</v>
      </c>
      <c r="C1627" s="0" t="s">
        <v>65</v>
      </c>
      <c r="D1627" s="0" t="n">
        <v>2034</v>
      </c>
      <c r="E1627" s="5" t="n">
        <v>291.986162900507</v>
      </c>
      <c r="F1627" s="5" t="n">
        <v>0</v>
      </c>
      <c r="G1627" s="5" t="n">
        <v>0</v>
      </c>
      <c r="H1627" s="5" t="n">
        <v>0</v>
      </c>
      <c r="I1627" s="5" t="n">
        <v>291.986162900507</v>
      </c>
      <c r="J1627" s="10" t="s">
        <v>4</v>
      </c>
    </row>
    <row r="1628" customFormat="false" ht="14.25" hidden="false" customHeight="false" outlineLevel="0" collapsed="false">
      <c r="A1628" s="0" t="s">
        <v>121</v>
      </c>
      <c r="B1628" s="0" t="s">
        <v>122</v>
      </c>
      <c r="C1628" s="0" t="s">
        <v>65</v>
      </c>
      <c r="D1628" s="0" t="n">
        <v>2035</v>
      </c>
      <c r="E1628" s="5" t="n">
        <v>293.115032354071</v>
      </c>
      <c r="F1628" s="5" t="n">
        <v>0</v>
      </c>
      <c r="G1628" s="5" t="n">
        <v>0</v>
      </c>
      <c r="H1628" s="5" t="n">
        <v>0</v>
      </c>
      <c r="I1628" s="5" t="n">
        <v>293.115032354071</v>
      </c>
      <c r="J1628" s="10" t="s">
        <v>4</v>
      </c>
    </row>
    <row r="1629" customFormat="false" ht="14.25" hidden="false" customHeight="false" outlineLevel="0" collapsed="false">
      <c r="A1629" s="0" t="s">
        <v>121</v>
      </c>
      <c r="B1629" s="0" t="s">
        <v>122</v>
      </c>
      <c r="C1629" s="0" t="s">
        <v>65</v>
      </c>
      <c r="D1629" s="0" t="n">
        <v>2036</v>
      </c>
      <c r="E1629" s="5" t="n">
        <v>296.580243407056</v>
      </c>
      <c r="F1629" s="5" t="n">
        <v>0</v>
      </c>
      <c r="G1629" s="5" t="n">
        <v>0</v>
      </c>
      <c r="H1629" s="5" t="n">
        <v>0</v>
      </c>
      <c r="I1629" s="5" t="n">
        <v>296.580243407056</v>
      </c>
      <c r="J1629" s="10" t="s">
        <v>4</v>
      </c>
    </row>
    <row r="1630" customFormat="false" ht="14.25" hidden="false" customHeight="false" outlineLevel="0" collapsed="false">
      <c r="A1630" s="0" t="s">
        <v>121</v>
      </c>
      <c r="B1630" s="0" t="s">
        <v>122</v>
      </c>
      <c r="C1630" s="0" t="s">
        <v>65</v>
      </c>
      <c r="D1630" s="0" t="n">
        <v>2037</v>
      </c>
      <c r="E1630" s="5" t="n">
        <v>299.966164723083</v>
      </c>
      <c r="F1630" s="5" t="n">
        <v>0</v>
      </c>
      <c r="G1630" s="5" t="n">
        <v>0</v>
      </c>
      <c r="H1630" s="5" t="n">
        <v>0</v>
      </c>
      <c r="I1630" s="5" t="n">
        <v>299.966164723083</v>
      </c>
      <c r="J1630" s="10" t="s">
        <v>4</v>
      </c>
    </row>
    <row r="1631" customFormat="false" ht="14.25" hidden="false" customHeight="false" outlineLevel="0" collapsed="false">
      <c r="A1631" s="0" t="s">
        <v>121</v>
      </c>
      <c r="B1631" s="0" t="s">
        <v>122</v>
      </c>
      <c r="C1631" s="0" t="s">
        <v>65</v>
      </c>
      <c r="D1631" s="0" t="n">
        <v>2038</v>
      </c>
      <c r="E1631" s="5" t="n">
        <v>303.367622842497</v>
      </c>
      <c r="F1631" s="5" t="n">
        <v>0</v>
      </c>
      <c r="G1631" s="5" t="n">
        <v>0</v>
      </c>
      <c r="H1631" s="5" t="n">
        <v>0</v>
      </c>
      <c r="I1631" s="5" t="n">
        <v>303.367622842497</v>
      </c>
      <c r="J1631" s="10" t="s">
        <v>4</v>
      </c>
    </row>
    <row r="1632" customFormat="false" ht="14.25" hidden="false" customHeight="false" outlineLevel="0" collapsed="false">
      <c r="A1632" s="0" t="s">
        <v>121</v>
      </c>
      <c r="B1632" s="0" t="s">
        <v>122</v>
      </c>
      <c r="C1632" s="0" t="s">
        <v>65</v>
      </c>
      <c r="D1632" s="0" t="n">
        <v>2039</v>
      </c>
      <c r="E1632" s="5" t="n">
        <v>306.824364999081</v>
      </c>
      <c r="F1632" s="5" t="n">
        <v>0</v>
      </c>
      <c r="G1632" s="5" t="n">
        <v>0</v>
      </c>
      <c r="H1632" s="5" t="n">
        <v>0</v>
      </c>
      <c r="I1632" s="5" t="n">
        <v>306.824364999081</v>
      </c>
      <c r="J1632" s="10" t="s">
        <v>4</v>
      </c>
    </row>
    <row r="1633" customFormat="false" ht="14.25" hidden="false" customHeight="false" outlineLevel="0" collapsed="false">
      <c r="A1633" s="0" t="s">
        <v>121</v>
      </c>
      <c r="B1633" s="0" t="s">
        <v>122</v>
      </c>
      <c r="C1633" s="0" t="s">
        <v>65</v>
      </c>
      <c r="D1633" s="0" t="n">
        <v>2040</v>
      </c>
      <c r="E1633" s="5" t="n">
        <v>310.712789104435</v>
      </c>
      <c r="F1633" s="5" t="n">
        <v>0</v>
      </c>
      <c r="G1633" s="5" t="n">
        <v>0</v>
      </c>
      <c r="H1633" s="5" t="n">
        <v>0</v>
      </c>
      <c r="I1633" s="5" t="n">
        <v>310.712789104435</v>
      </c>
      <c r="J1633" s="10" t="s">
        <v>4</v>
      </c>
    </row>
    <row r="1634" customFormat="false" ht="14.25" hidden="false" customHeight="false" outlineLevel="0" collapsed="false">
      <c r="A1634" s="0" t="s">
        <v>121</v>
      </c>
      <c r="B1634" s="0" t="s">
        <v>122</v>
      </c>
      <c r="C1634" s="0" t="s">
        <v>72</v>
      </c>
      <c r="D1634" s="0" t="n">
        <v>2024</v>
      </c>
      <c r="E1634" s="5" t="n">
        <v>0</v>
      </c>
      <c r="F1634" s="5" t="n">
        <v>0</v>
      </c>
      <c r="G1634" s="5" t="n">
        <v>0</v>
      </c>
      <c r="H1634" s="5" t="n">
        <v>0</v>
      </c>
      <c r="I1634" s="5" t="n">
        <v>0</v>
      </c>
      <c r="J1634" s="10" t="s">
        <v>4</v>
      </c>
    </row>
    <row r="1635" customFormat="false" ht="14.25" hidden="false" customHeight="false" outlineLevel="0" collapsed="false">
      <c r="A1635" s="0" t="s">
        <v>121</v>
      </c>
      <c r="B1635" s="0" t="s">
        <v>122</v>
      </c>
      <c r="C1635" s="0" t="s">
        <v>72</v>
      </c>
      <c r="D1635" s="0" t="n">
        <v>2025</v>
      </c>
      <c r="E1635" s="5" t="n">
        <v>32.6625547974597</v>
      </c>
      <c r="F1635" s="5" t="n">
        <v>0</v>
      </c>
      <c r="G1635" s="5" t="n">
        <v>0</v>
      </c>
      <c r="H1635" s="5" t="n">
        <v>0</v>
      </c>
      <c r="I1635" s="5" t="n">
        <v>32.6625547974597</v>
      </c>
      <c r="J1635" s="10" t="s">
        <v>4</v>
      </c>
    </row>
    <row r="1636" customFormat="false" ht="14.25" hidden="false" customHeight="false" outlineLevel="0" collapsed="false">
      <c r="A1636" s="0" t="s">
        <v>121</v>
      </c>
      <c r="B1636" s="0" t="s">
        <v>122</v>
      </c>
      <c r="C1636" s="0" t="s">
        <v>72</v>
      </c>
      <c r="D1636" s="0" t="n">
        <v>2026</v>
      </c>
      <c r="E1636" s="5" t="n">
        <v>32.5987854069794</v>
      </c>
      <c r="F1636" s="5" t="n">
        <v>0</v>
      </c>
      <c r="G1636" s="5" t="n">
        <v>0</v>
      </c>
      <c r="H1636" s="5" t="n">
        <v>0</v>
      </c>
      <c r="I1636" s="5" t="n">
        <v>32.5987854069794</v>
      </c>
      <c r="J1636" s="10" t="s">
        <v>4</v>
      </c>
    </row>
    <row r="1637" customFormat="false" ht="14.25" hidden="false" customHeight="false" outlineLevel="0" collapsed="false">
      <c r="A1637" s="0" t="s">
        <v>121</v>
      </c>
      <c r="B1637" s="0" t="s">
        <v>122</v>
      </c>
      <c r="C1637" s="0" t="s">
        <v>72</v>
      </c>
      <c r="D1637" s="0" t="n">
        <v>2027</v>
      </c>
      <c r="E1637" s="5" t="n">
        <v>32.153166067184</v>
      </c>
      <c r="F1637" s="5" t="n">
        <v>0</v>
      </c>
      <c r="G1637" s="5" t="n">
        <v>0</v>
      </c>
      <c r="H1637" s="5" t="n">
        <v>0</v>
      </c>
      <c r="I1637" s="5" t="n">
        <v>32.153166067184</v>
      </c>
      <c r="J1637" s="10" t="s">
        <v>4</v>
      </c>
    </row>
    <row r="1638" customFormat="false" ht="14.25" hidden="false" customHeight="false" outlineLevel="0" collapsed="false">
      <c r="A1638" s="0" t="s">
        <v>121</v>
      </c>
      <c r="B1638" s="0" t="s">
        <v>122</v>
      </c>
      <c r="C1638" s="0" t="s">
        <v>72</v>
      </c>
      <c r="D1638" s="0" t="n">
        <v>2028</v>
      </c>
      <c r="E1638" s="5" t="n">
        <v>32.9357716577581</v>
      </c>
      <c r="F1638" s="5" t="n">
        <v>0</v>
      </c>
      <c r="G1638" s="5" t="n">
        <v>0</v>
      </c>
      <c r="H1638" s="5" t="n">
        <v>0</v>
      </c>
      <c r="I1638" s="5" t="n">
        <v>32.9357716577581</v>
      </c>
      <c r="J1638" s="10" t="s">
        <v>4</v>
      </c>
    </row>
    <row r="1639" customFormat="false" ht="14.25" hidden="false" customHeight="false" outlineLevel="0" collapsed="false">
      <c r="A1639" s="0" t="s">
        <v>121</v>
      </c>
      <c r="B1639" s="0" t="s">
        <v>122</v>
      </c>
      <c r="C1639" s="0" t="s">
        <v>72</v>
      </c>
      <c r="D1639" s="0" t="n">
        <v>2029</v>
      </c>
      <c r="E1639" s="5" t="n">
        <v>32.8910814060795</v>
      </c>
      <c r="F1639" s="5" t="n">
        <v>0</v>
      </c>
      <c r="G1639" s="5" t="n">
        <v>0</v>
      </c>
      <c r="H1639" s="5" t="n">
        <v>0</v>
      </c>
      <c r="I1639" s="5" t="n">
        <v>32.8910814060795</v>
      </c>
      <c r="J1639" s="10" t="s">
        <v>4</v>
      </c>
    </row>
    <row r="1640" customFormat="false" ht="14.25" hidden="false" customHeight="false" outlineLevel="0" collapsed="false">
      <c r="A1640" s="0" t="s">
        <v>121</v>
      </c>
      <c r="B1640" s="0" t="s">
        <v>122</v>
      </c>
      <c r="C1640" s="0" t="s">
        <v>72</v>
      </c>
      <c r="D1640" s="0" t="n">
        <v>2030</v>
      </c>
      <c r="E1640" s="5" t="n">
        <v>33.0044149464731</v>
      </c>
      <c r="F1640" s="5" t="n">
        <v>0</v>
      </c>
      <c r="G1640" s="5" t="n">
        <v>0</v>
      </c>
      <c r="H1640" s="5" t="n">
        <v>0</v>
      </c>
      <c r="I1640" s="5" t="n">
        <v>33.0044149464731</v>
      </c>
      <c r="J1640" s="10" t="s">
        <v>4</v>
      </c>
    </row>
    <row r="1641" customFormat="false" ht="14.25" hidden="false" customHeight="false" outlineLevel="0" collapsed="false">
      <c r="A1641" s="0" t="s">
        <v>121</v>
      </c>
      <c r="B1641" s="0" t="s">
        <v>122</v>
      </c>
      <c r="C1641" s="0" t="s">
        <v>72</v>
      </c>
      <c r="D1641" s="0" t="n">
        <v>2031</v>
      </c>
      <c r="E1641" s="5" t="n">
        <v>32.6395040697762</v>
      </c>
      <c r="F1641" s="5" t="n">
        <v>0</v>
      </c>
      <c r="G1641" s="5" t="n">
        <v>0</v>
      </c>
      <c r="H1641" s="5" t="n">
        <v>0</v>
      </c>
      <c r="I1641" s="5" t="n">
        <v>32.6395040697762</v>
      </c>
      <c r="J1641" s="10" t="s">
        <v>4</v>
      </c>
    </row>
    <row r="1642" customFormat="false" ht="14.25" hidden="false" customHeight="false" outlineLevel="0" collapsed="false">
      <c r="A1642" s="0" t="s">
        <v>121</v>
      </c>
      <c r="B1642" s="0" t="s">
        <v>122</v>
      </c>
      <c r="C1642" s="0" t="s">
        <v>72</v>
      </c>
      <c r="D1642" s="0" t="n">
        <v>2032</v>
      </c>
      <c r="E1642" s="5" t="n">
        <v>33.3976748040958</v>
      </c>
      <c r="F1642" s="5" t="n">
        <v>0</v>
      </c>
      <c r="G1642" s="5" t="n">
        <v>0</v>
      </c>
      <c r="H1642" s="5" t="n">
        <v>0</v>
      </c>
      <c r="I1642" s="5" t="n">
        <v>33.3976748040958</v>
      </c>
      <c r="J1642" s="10" t="s">
        <v>4</v>
      </c>
    </row>
    <row r="1643" customFormat="false" ht="14.25" hidden="false" customHeight="false" outlineLevel="0" collapsed="false">
      <c r="A1643" s="0" t="s">
        <v>121</v>
      </c>
      <c r="B1643" s="0" t="s">
        <v>122</v>
      </c>
      <c r="C1643" s="0" t="s">
        <v>72</v>
      </c>
      <c r="D1643" s="0" t="n">
        <v>2033</v>
      </c>
      <c r="E1643" s="5" t="n">
        <v>34.0548109153382</v>
      </c>
      <c r="F1643" s="5" t="n">
        <v>0</v>
      </c>
      <c r="G1643" s="5" t="n">
        <v>0</v>
      </c>
      <c r="H1643" s="5" t="n">
        <v>0</v>
      </c>
      <c r="I1643" s="5" t="n">
        <v>34.0548109153382</v>
      </c>
      <c r="J1643" s="10" t="s">
        <v>4</v>
      </c>
    </row>
    <row r="1644" customFormat="false" ht="14.25" hidden="false" customHeight="false" outlineLevel="0" collapsed="false">
      <c r="A1644" s="0" t="s">
        <v>121</v>
      </c>
      <c r="B1644" s="0" t="s">
        <v>122</v>
      </c>
      <c r="C1644" s="0" t="s">
        <v>72</v>
      </c>
      <c r="D1644" s="0" t="n">
        <v>2034</v>
      </c>
      <c r="E1644" s="5" t="n">
        <v>34.6845229362034</v>
      </c>
      <c r="F1644" s="5" t="n">
        <v>0</v>
      </c>
      <c r="G1644" s="5" t="n">
        <v>0</v>
      </c>
      <c r="H1644" s="5" t="n">
        <v>0</v>
      </c>
      <c r="I1644" s="5" t="n">
        <v>34.6845229362034</v>
      </c>
      <c r="J1644" s="10" t="s">
        <v>4</v>
      </c>
    </row>
    <row r="1645" customFormat="false" ht="14.25" hidden="false" customHeight="false" outlineLevel="0" collapsed="false">
      <c r="A1645" s="0" t="s">
        <v>121</v>
      </c>
      <c r="B1645" s="0" t="s">
        <v>122</v>
      </c>
      <c r="C1645" s="0" t="s">
        <v>72</v>
      </c>
      <c r="D1645" s="0" t="n">
        <v>2035</v>
      </c>
      <c r="E1645" s="5" t="n">
        <v>34.9101842046735</v>
      </c>
      <c r="F1645" s="5" t="n">
        <v>0</v>
      </c>
      <c r="G1645" s="5" t="n">
        <v>0</v>
      </c>
      <c r="H1645" s="5" t="n">
        <v>0</v>
      </c>
      <c r="I1645" s="5" t="n">
        <v>34.9101842046735</v>
      </c>
      <c r="J1645" s="10" t="s">
        <v>4</v>
      </c>
    </row>
    <row r="1646" customFormat="false" ht="14.25" hidden="false" customHeight="false" outlineLevel="0" collapsed="false">
      <c r="A1646" s="0" t="s">
        <v>121</v>
      </c>
      <c r="B1646" s="0" t="s">
        <v>122</v>
      </c>
      <c r="C1646" s="0" t="s">
        <v>72</v>
      </c>
      <c r="D1646" s="0" t="n">
        <v>2036</v>
      </c>
      <c r="E1646" s="5" t="n">
        <v>35.3331629297152</v>
      </c>
      <c r="F1646" s="5" t="n">
        <v>0</v>
      </c>
      <c r="G1646" s="5" t="n">
        <v>0</v>
      </c>
      <c r="H1646" s="5" t="n">
        <v>0</v>
      </c>
      <c r="I1646" s="5" t="n">
        <v>35.3331629297152</v>
      </c>
      <c r="J1646" s="10" t="s">
        <v>4</v>
      </c>
    </row>
    <row r="1647" customFormat="false" ht="14.25" hidden="false" customHeight="false" outlineLevel="0" collapsed="false">
      <c r="A1647" s="0" t="s">
        <v>121</v>
      </c>
      <c r="B1647" s="0" t="s">
        <v>122</v>
      </c>
      <c r="C1647" s="0" t="s">
        <v>72</v>
      </c>
      <c r="D1647" s="0" t="n">
        <v>2037</v>
      </c>
      <c r="E1647" s="5" t="n">
        <v>36.3300336194372</v>
      </c>
      <c r="F1647" s="5" t="n">
        <v>0</v>
      </c>
      <c r="G1647" s="5" t="n">
        <v>0</v>
      </c>
      <c r="H1647" s="5" t="n">
        <v>0</v>
      </c>
      <c r="I1647" s="5" t="n">
        <v>36.3300336194372</v>
      </c>
      <c r="J1647" s="10" t="s">
        <v>4</v>
      </c>
    </row>
    <row r="1648" customFormat="false" ht="14.25" hidden="false" customHeight="false" outlineLevel="0" collapsed="false">
      <c r="A1648" s="0" t="s">
        <v>121</v>
      </c>
      <c r="B1648" s="0" t="s">
        <v>122</v>
      </c>
      <c r="C1648" s="0" t="s">
        <v>72</v>
      </c>
      <c r="D1648" s="0" t="n">
        <v>2038</v>
      </c>
      <c r="E1648" s="5" t="n">
        <v>36.8556154377197</v>
      </c>
      <c r="F1648" s="5" t="n">
        <v>0</v>
      </c>
      <c r="G1648" s="5" t="n">
        <v>0</v>
      </c>
      <c r="H1648" s="5" t="n">
        <v>0</v>
      </c>
      <c r="I1648" s="5" t="n">
        <v>36.8556154377197</v>
      </c>
      <c r="J1648" s="10" t="s">
        <v>4</v>
      </c>
    </row>
    <row r="1649" customFormat="false" ht="14.25" hidden="false" customHeight="false" outlineLevel="0" collapsed="false">
      <c r="A1649" s="0" t="s">
        <v>121</v>
      </c>
      <c r="B1649" s="0" t="s">
        <v>122</v>
      </c>
      <c r="C1649" s="0" t="s">
        <v>72</v>
      </c>
      <c r="D1649" s="0" t="n">
        <v>2039</v>
      </c>
      <c r="E1649" s="5" t="n">
        <v>38.051461798106</v>
      </c>
      <c r="F1649" s="5" t="n">
        <v>0</v>
      </c>
      <c r="G1649" s="5" t="n">
        <v>0</v>
      </c>
      <c r="H1649" s="5" t="n">
        <v>0</v>
      </c>
      <c r="I1649" s="5" t="n">
        <v>38.051461798106</v>
      </c>
      <c r="J1649" s="10" t="s">
        <v>4</v>
      </c>
    </row>
    <row r="1650" customFormat="false" ht="14.25" hidden="false" customHeight="false" outlineLevel="0" collapsed="false">
      <c r="A1650" s="0" t="s">
        <v>121</v>
      </c>
      <c r="B1650" s="0" t="s">
        <v>122</v>
      </c>
      <c r="C1650" s="0" t="s">
        <v>72</v>
      </c>
      <c r="D1650" s="0" t="n">
        <v>2040</v>
      </c>
      <c r="E1650" s="5" t="n">
        <v>38.4613266138163</v>
      </c>
      <c r="F1650" s="5" t="n">
        <v>0</v>
      </c>
      <c r="G1650" s="5" t="n">
        <v>0</v>
      </c>
      <c r="H1650" s="5" t="n">
        <v>0</v>
      </c>
      <c r="I1650" s="5" t="n">
        <v>38.4613266138163</v>
      </c>
      <c r="J1650" s="10" t="s">
        <v>4</v>
      </c>
    </row>
    <row r="1651" customFormat="false" ht="14.25" hidden="false" customHeight="false" outlineLevel="0" collapsed="false">
      <c r="A1651" s="0" t="s">
        <v>121</v>
      </c>
      <c r="B1651" s="0" t="s">
        <v>122</v>
      </c>
      <c r="C1651" s="0" t="s">
        <v>75</v>
      </c>
      <c r="D1651" s="0" t="n">
        <v>2024</v>
      </c>
      <c r="E1651" s="5" t="n">
        <v>27.8763833304</v>
      </c>
      <c r="F1651" s="5" t="n">
        <v>0</v>
      </c>
      <c r="G1651" s="5" t="n">
        <v>0</v>
      </c>
      <c r="H1651" s="5" t="n">
        <v>0</v>
      </c>
      <c r="I1651" s="5" t="n">
        <v>27.8763833304</v>
      </c>
      <c r="J1651" s="10" t="s">
        <v>4</v>
      </c>
    </row>
    <row r="1652" customFormat="false" ht="14.25" hidden="false" customHeight="false" outlineLevel="0" collapsed="false">
      <c r="A1652" s="0" t="s">
        <v>121</v>
      </c>
      <c r="B1652" s="0" t="s">
        <v>122</v>
      </c>
      <c r="C1652" s="0" t="s">
        <v>75</v>
      </c>
      <c r="D1652" s="0" t="n">
        <v>2025</v>
      </c>
      <c r="E1652" s="5" t="n">
        <v>28.0457526744</v>
      </c>
      <c r="F1652" s="5" t="n">
        <v>0</v>
      </c>
      <c r="G1652" s="5" t="n">
        <v>0</v>
      </c>
      <c r="H1652" s="5" t="n">
        <v>0</v>
      </c>
      <c r="I1652" s="5" t="n">
        <v>28.0457526744</v>
      </c>
      <c r="J1652" s="10" t="s">
        <v>4</v>
      </c>
    </row>
    <row r="1653" customFormat="false" ht="14.25" hidden="false" customHeight="false" outlineLevel="0" collapsed="false">
      <c r="A1653" s="0" t="s">
        <v>121</v>
      </c>
      <c r="B1653" s="0" t="s">
        <v>122</v>
      </c>
      <c r="C1653" s="0" t="s">
        <v>75</v>
      </c>
      <c r="D1653" s="0" t="n">
        <v>2026</v>
      </c>
      <c r="E1653" s="5" t="n">
        <v>30.0671755864896</v>
      </c>
      <c r="F1653" s="5" t="n">
        <v>0</v>
      </c>
      <c r="G1653" s="5" t="n">
        <v>0</v>
      </c>
      <c r="H1653" s="5" t="n">
        <v>0</v>
      </c>
      <c r="I1653" s="5" t="n">
        <v>30.0671755864896</v>
      </c>
      <c r="J1653" s="10" t="s">
        <v>4</v>
      </c>
    </row>
    <row r="1654" customFormat="false" ht="14.25" hidden="false" customHeight="false" outlineLevel="0" collapsed="false">
      <c r="A1654" s="0" t="s">
        <v>121</v>
      </c>
      <c r="B1654" s="0" t="s">
        <v>122</v>
      </c>
      <c r="C1654" s="0" t="s">
        <v>75</v>
      </c>
      <c r="D1654" s="0" t="n">
        <v>2027</v>
      </c>
      <c r="E1654" s="5" t="n">
        <v>35.0818053798399</v>
      </c>
      <c r="F1654" s="5" t="n">
        <v>0</v>
      </c>
      <c r="G1654" s="5" t="n">
        <v>0</v>
      </c>
      <c r="H1654" s="5" t="n">
        <v>0</v>
      </c>
      <c r="I1654" s="5" t="n">
        <v>35.0818053798399</v>
      </c>
      <c r="J1654" s="10" t="s">
        <v>4</v>
      </c>
    </row>
    <row r="1655" customFormat="false" ht="14.25" hidden="false" customHeight="false" outlineLevel="0" collapsed="false">
      <c r="A1655" s="0" t="s">
        <v>121</v>
      </c>
      <c r="B1655" s="0" t="s">
        <v>122</v>
      </c>
      <c r="C1655" s="0" t="s">
        <v>75</v>
      </c>
      <c r="D1655" s="0" t="n">
        <v>2028</v>
      </c>
      <c r="E1655" s="5" t="n">
        <v>43.10983215807</v>
      </c>
      <c r="F1655" s="5" t="n">
        <v>0</v>
      </c>
      <c r="G1655" s="5" t="n">
        <v>0</v>
      </c>
      <c r="H1655" s="5" t="n">
        <v>0</v>
      </c>
      <c r="I1655" s="5" t="n">
        <v>43.10983215807</v>
      </c>
      <c r="J1655" s="10" t="s">
        <v>4</v>
      </c>
    </row>
    <row r="1656" customFormat="false" ht="14.25" hidden="false" customHeight="false" outlineLevel="0" collapsed="false">
      <c r="A1656" s="0" t="s">
        <v>121</v>
      </c>
      <c r="B1656" s="0" t="s">
        <v>122</v>
      </c>
      <c r="C1656" s="0" t="s">
        <v>75</v>
      </c>
      <c r="D1656" s="0" t="n">
        <v>2029</v>
      </c>
      <c r="E1656" s="5" t="n">
        <v>49.901856931587</v>
      </c>
      <c r="F1656" s="5" t="n">
        <v>0</v>
      </c>
      <c r="G1656" s="5" t="n">
        <v>0</v>
      </c>
      <c r="H1656" s="5" t="n">
        <v>0</v>
      </c>
      <c r="I1656" s="5" t="n">
        <v>49.901856931587</v>
      </c>
      <c r="J1656" s="10" t="s">
        <v>4</v>
      </c>
    </row>
    <row r="1657" customFormat="false" ht="14.25" hidden="false" customHeight="false" outlineLevel="0" collapsed="false">
      <c r="A1657" s="0" t="s">
        <v>121</v>
      </c>
      <c r="B1657" s="0" t="s">
        <v>122</v>
      </c>
      <c r="C1657" s="0" t="s">
        <v>75</v>
      </c>
      <c r="D1657" s="0" t="n">
        <v>2030</v>
      </c>
      <c r="E1657" s="5" t="n">
        <v>59.3140140188194</v>
      </c>
      <c r="F1657" s="5" t="n">
        <v>0</v>
      </c>
      <c r="G1657" s="5" t="n">
        <v>0</v>
      </c>
      <c r="H1657" s="5" t="n">
        <v>0</v>
      </c>
      <c r="I1657" s="5" t="n">
        <v>59.3140140188194</v>
      </c>
      <c r="J1657" s="10" t="s">
        <v>4</v>
      </c>
    </row>
    <row r="1658" customFormat="false" ht="14.25" hidden="false" customHeight="false" outlineLevel="0" collapsed="false">
      <c r="A1658" s="0" t="s">
        <v>121</v>
      </c>
      <c r="B1658" s="0" t="s">
        <v>122</v>
      </c>
      <c r="C1658" s="0" t="s">
        <v>75</v>
      </c>
      <c r="D1658" s="0" t="n">
        <v>2031</v>
      </c>
      <c r="E1658" s="5" t="n">
        <v>71.9644946109134</v>
      </c>
      <c r="F1658" s="5" t="n">
        <v>0</v>
      </c>
      <c r="G1658" s="5" t="n">
        <v>0</v>
      </c>
      <c r="H1658" s="5" t="n">
        <v>0</v>
      </c>
      <c r="I1658" s="5" t="n">
        <v>71.9644946109134</v>
      </c>
      <c r="J1658" s="10" t="s">
        <v>4</v>
      </c>
    </row>
    <row r="1659" customFormat="false" ht="14.25" hidden="false" customHeight="false" outlineLevel="0" collapsed="false">
      <c r="A1659" s="0" t="s">
        <v>121</v>
      </c>
      <c r="B1659" s="0" t="s">
        <v>122</v>
      </c>
      <c r="C1659" s="0" t="s">
        <v>75</v>
      </c>
      <c r="D1659" s="0" t="n">
        <v>2032</v>
      </c>
      <c r="E1659" s="5" t="n">
        <v>84.3545877960673</v>
      </c>
      <c r="F1659" s="5" t="n">
        <v>0</v>
      </c>
      <c r="G1659" s="5" t="n">
        <v>0</v>
      </c>
      <c r="H1659" s="5" t="n">
        <v>0</v>
      </c>
      <c r="I1659" s="5" t="n">
        <v>84.3545877960673</v>
      </c>
      <c r="J1659" s="10" t="s">
        <v>4</v>
      </c>
    </row>
    <row r="1660" customFormat="false" ht="14.25" hidden="false" customHeight="false" outlineLevel="0" collapsed="false">
      <c r="A1660" s="0" t="s">
        <v>121</v>
      </c>
      <c r="B1660" s="0" t="s">
        <v>122</v>
      </c>
      <c r="C1660" s="0" t="s">
        <v>75</v>
      </c>
      <c r="D1660" s="0" t="n">
        <v>2033</v>
      </c>
      <c r="E1660" s="5" t="n">
        <v>94.0258184906489</v>
      </c>
      <c r="F1660" s="5" t="n">
        <v>0</v>
      </c>
      <c r="G1660" s="5" t="n">
        <v>0</v>
      </c>
      <c r="H1660" s="5" t="n">
        <v>0</v>
      </c>
      <c r="I1660" s="5" t="n">
        <v>94.0258184906489</v>
      </c>
      <c r="J1660" s="10" t="s">
        <v>4</v>
      </c>
    </row>
    <row r="1661" customFormat="false" ht="14.25" hidden="false" customHeight="false" outlineLevel="0" collapsed="false">
      <c r="A1661" s="0" t="s">
        <v>121</v>
      </c>
      <c r="B1661" s="0" t="s">
        <v>122</v>
      </c>
      <c r="C1661" s="0" t="s">
        <v>75</v>
      </c>
      <c r="D1661" s="0" t="n">
        <v>2034</v>
      </c>
      <c r="E1661" s="5" t="n">
        <v>105.24576107843</v>
      </c>
      <c r="F1661" s="5" t="n">
        <v>0</v>
      </c>
      <c r="G1661" s="5" t="n">
        <v>0</v>
      </c>
      <c r="H1661" s="5" t="n">
        <v>0</v>
      </c>
      <c r="I1661" s="5" t="n">
        <v>105.24576107843</v>
      </c>
      <c r="J1661" s="10" t="s">
        <v>4</v>
      </c>
    </row>
    <row r="1662" customFormat="false" ht="14.25" hidden="false" customHeight="false" outlineLevel="0" collapsed="false">
      <c r="A1662" s="0" t="s">
        <v>121</v>
      </c>
      <c r="B1662" s="0" t="s">
        <v>122</v>
      </c>
      <c r="C1662" s="0" t="s">
        <v>75</v>
      </c>
      <c r="D1662" s="0" t="n">
        <v>2035</v>
      </c>
      <c r="E1662" s="5" t="n">
        <v>114.401065715785</v>
      </c>
      <c r="F1662" s="5" t="n">
        <v>0</v>
      </c>
      <c r="G1662" s="5" t="n">
        <v>0</v>
      </c>
      <c r="H1662" s="5" t="n">
        <v>0</v>
      </c>
      <c r="I1662" s="5" t="n">
        <v>114.401065715785</v>
      </c>
      <c r="J1662" s="10" t="s">
        <v>4</v>
      </c>
    </row>
    <row r="1663" customFormat="false" ht="14.25" hidden="false" customHeight="false" outlineLevel="0" collapsed="false">
      <c r="A1663" s="0" t="s">
        <v>121</v>
      </c>
      <c r="B1663" s="0" t="s">
        <v>122</v>
      </c>
      <c r="C1663" s="0" t="s">
        <v>75</v>
      </c>
      <c r="D1663" s="0" t="n">
        <v>2036</v>
      </c>
      <c r="E1663" s="5" t="n">
        <v>124.264071881424</v>
      </c>
      <c r="F1663" s="5" t="n">
        <v>0</v>
      </c>
      <c r="G1663" s="5" t="n">
        <v>0</v>
      </c>
      <c r="H1663" s="5" t="n">
        <v>0</v>
      </c>
      <c r="I1663" s="5" t="n">
        <v>124.264071881424</v>
      </c>
      <c r="J1663" s="10" t="s">
        <v>4</v>
      </c>
    </row>
    <row r="1664" customFormat="false" ht="14.25" hidden="false" customHeight="false" outlineLevel="0" collapsed="false">
      <c r="A1664" s="0" t="s">
        <v>121</v>
      </c>
      <c r="B1664" s="0" t="s">
        <v>122</v>
      </c>
      <c r="C1664" s="0" t="s">
        <v>75</v>
      </c>
      <c r="D1664" s="0" t="n">
        <v>2037</v>
      </c>
      <c r="E1664" s="5" t="n">
        <v>133.495117221187</v>
      </c>
      <c r="F1664" s="5" t="n">
        <v>0</v>
      </c>
      <c r="G1664" s="5" t="n">
        <v>0</v>
      </c>
      <c r="H1664" s="5" t="n">
        <v>0</v>
      </c>
      <c r="I1664" s="5" t="n">
        <v>133.495117221187</v>
      </c>
      <c r="J1664" s="10" t="s">
        <v>4</v>
      </c>
    </row>
    <row r="1665" customFormat="false" ht="14.25" hidden="false" customHeight="false" outlineLevel="0" collapsed="false">
      <c r="A1665" s="0" t="s">
        <v>121</v>
      </c>
      <c r="B1665" s="0" t="s">
        <v>122</v>
      </c>
      <c r="C1665" s="0" t="s">
        <v>75</v>
      </c>
      <c r="D1665" s="0" t="n">
        <v>2038</v>
      </c>
      <c r="E1665" s="5" t="n">
        <v>141.81949131648</v>
      </c>
      <c r="F1665" s="5" t="n">
        <v>0</v>
      </c>
      <c r="G1665" s="5" t="n">
        <v>0</v>
      </c>
      <c r="H1665" s="5" t="n">
        <v>0</v>
      </c>
      <c r="I1665" s="5" t="n">
        <v>141.81949131648</v>
      </c>
      <c r="J1665" s="10" t="s">
        <v>4</v>
      </c>
    </row>
    <row r="1666" customFormat="false" ht="14.25" hidden="false" customHeight="false" outlineLevel="0" collapsed="false">
      <c r="A1666" s="0" t="s">
        <v>121</v>
      </c>
      <c r="B1666" s="0" t="s">
        <v>122</v>
      </c>
      <c r="C1666" s="0" t="s">
        <v>75</v>
      </c>
      <c r="D1666" s="0" t="n">
        <v>2039</v>
      </c>
      <c r="E1666" s="5" t="n">
        <v>148.971245664297</v>
      </c>
      <c r="F1666" s="5" t="n">
        <v>0</v>
      </c>
      <c r="G1666" s="5" t="n">
        <v>0</v>
      </c>
      <c r="H1666" s="5" t="n">
        <v>0</v>
      </c>
      <c r="I1666" s="5" t="n">
        <v>148.971245664297</v>
      </c>
      <c r="J1666" s="10" t="s">
        <v>4</v>
      </c>
    </row>
    <row r="1667" customFormat="false" ht="14.25" hidden="false" customHeight="false" outlineLevel="0" collapsed="false">
      <c r="A1667" s="0" t="s">
        <v>121</v>
      </c>
      <c r="B1667" s="0" t="s">
        <v>122</v>
      </c>
      <c r="C1667" s="0" t="s">
        <v>75</v>
      </c>
      <c r="D1667" s="0" t="n">
        <v>2040</v>
      </c>
      <c r="E1667" s="5" t="n">
        <v>154.706638622372</v>
      </c>
      <c r="F1667" s="5" t="n">
        <v>0</v>
      </c>
      <c r="G1667" s="5" t="n">
        <v>0</v>
      </c>
      <c r="H1667" s="5" t="n">
        <v>0</v>
      </c>
      <c r="I1667" s="5" t="n">
        <v>154.706638622372</v>
      </c>
      <c r="J1667" s="10" t="s">
        <v>4</v>
      </c>
    </row>
    <row r="1668" customFormat="false" ht="14.25" hidden="false" customHeight="false" outlineLevel="0" collapsed="false">
      <c r="A1668" s="0" t="s">
        <v>121</v>
      </c>
      <c r="B1668" s="0" t="s">
        <v>122</v>
      </c>
      <c r="C1668" s="0" t="s">
        <v>76</v>
      </c>
      <c r="D1668" s="0" t="n">
        <v>2024</v>
      </c>
      <c r="E1668" s="5" t="n">
        <v>0.2116296</v>
      </c>
      <c r="F1668" s="5" t="n">
        <v>0</v>
      </c>
      <c r="G1668" s="5" t="n">
        <v>0</v>
      </c>
      <c r="H1668" s="5" t="n">
        <v>0</v>
      </c>
      <c r="I1668" s="5" t="n">
        <v>0.2116296</v>
      </c>
      <c r="J1668" s="10" t="s">
        <v>4</v>
      </c>
    </row>
    <row r="1669" customFormat="false" ht="14.25" hidden="false" customHeight="false" outlineLevel="0" collapsed="false">
      <c r="A1669" s="0" t="s">
        <v>121</v>
      </c>
      <c r="B1669" s="0" t="s">
        <v>122</v>
      </c>
      <c r="C1669" s="0" t="s">
        <v>76</v>
      </c>
      <c r="D1669" s="0" t="n">
        <v>2025</v>
      </c>
      <c r="E1669" s="5" t="n">
        <v>0.22069944</v>
      </c>
      <c r="F1669" s="5" t="n">
        <v>0</v>
      </c>
      <c r="G1669" s="5" t="n">
        <v>0</v>
      </c>
      <c r="H1669" s="5" t="n">
        <v>0</v>
      </c>
      <c r="I1669" s="5" t="n">
        <v>0.22069944</v>
      </c>
      <c r="J1669" s="10" t="s">
        <v>4</v>
      </c>
    </row>
    <row r="1670" customFormat="false" ht="14.25" hidden="false" customHeight="false" outlineLevel="0" collapsed="false">
      <c r="A1670" s="0" t="s">
        <v>121</v>
      </c>
      <c r="B1670" s="0" t="s">
        <v>122</v>
      </c>
      <c r="C1670" s="0" t="s">
        <v>76</v>
      </c>
      <c r="D1670" s="0" t="n">
        <v>2026</v>
      </c>
      <c r="E1670" s="5" t="n">
        <v>0.5274647304</v>
      </c>
      <c r="F1670" s="5" t="n">
        <v>0</v>
      </c>
      <c r="G1670" s="5" t="n">
        <v>0</v>
      </c>
      <c r="H1670" s="5" t="n">
        <v>0</v>
      </c>
      <c r="I1670" s="5" t="n">
        <v>0.5274647304</v>
      </c>
      <c r="J1670" s="10" t="s">
        <v>4</v>
      </c>
    </row>
    <row r="1671" customFormat="false" ht="14.25" hidden="false" customHeight="false" outlineLevel="0" collapsed="false">
      <c r="A1671" s="0" t="s">
        <v>121</v>
      </c>
      <c r="B1671" s="0" t="s">
        <v>122</v>
      </c>
      <c r="C1671" s="0" t="s">
        <v>76</v>
      </c>
      <c r="D1671" s="0" t="n">
        <v>2027</v>
      </c>
      <c r="E1671" s="5" t="n">
        <v>0.7876153584</v>
      </c>
      <c r="F1671" s="5" t="n">
        <v>0</v>
      </c>
      <c r="G1671" s="5" t="n">
        <v>0</v>
      </c>
      <c r="H1671" s="5" t="n">
        <v>0</v>
      </c>
      <c r="I1671" s="5" t="n">
        <v>0.7876153584</v>
      </c>
      <c r="J1671" s="10" t="s">
        <v>4</v>
      </c>
    </row>
    <row r="1672" customFormat="false" ht="14.25" hidden="false" customHeight="false" outlineLevel="0" collapsed="false">
      <c r="A1672" s="0" t="s">
        <v>121</v>
      </c>
      <c r="B1672" s="0" t="s">
        <v>122</v>
      </c>
      <c r="C1672" s="0" t="s">
        <v>76</v>
      </c>
      <c r="D1672" s="0" t="n">
        <v>2028</v>
      </c>
      <c r="E1672" s="5" t="n">
        <v>0.860624232</v>
      </c>
      <c r="F1672" s="5" t="n">
        <v>0</v>
      </c>
      <c r="G1672" s="5" t="n">
        <v>0</v>
      </c>
      <c r="H1672" s="5" t="n">
        <v>0</v>
      </c>
      <c r="I1672" s="5" t="n">
        <v>0.860624232</v>
      </c>
      <c r="J1672" s="10" t="s">
        <v>4</v>
      </c>
    </row>
    <row r="1673" customFormat="false" ht="14.25" hidden="false" customHeight="false" outlineLevel="0" collapsed="false">
      <c r="A1673" s="0" t="s">
        <v>121</v>
      </c>
      <c r="B1673" s="0" t="s">
        <v>122</v>
      </c>
      <c r="C1673" s="0" t="s">
        <v>76</v>
      </c>
      <c r="D1673" s="0" t="n">
        <v>2029</v>
      </c>
      <c r="E1673" s="5" t="n">
        <v>0.8405202</v>
      </c>
      <c r="F1673" s="5" t="n">
        <v>0</v>
      </c>
      <c r="G1673" s="5" t="n">
        <v>0</v>
      </c>
      <c r="H1673" s="5" t="n">
        <v>0</v>
      </c>
      <c r="I1673" s="5" t="n">
        <v>0.8405202</v>
      </c>
      <c r="J1673" s="10" t="s">
        <v>4</v>
      </c>
    </row>
    <row r="1674" customFormat="false" ht="14.25" hidden="false" customHeight="false" outlineLevel="0" collapsed="false">
      <c r="A1674" s="0" t="s">
        <v>121</v>
      </c>
      <c r="B1674" s="0" t="s">
        <v>122</v>
      </c>
      <c r="C1674" s="0" t="s">
        <v>76</v>
      </c>
      <c r="D1674" s="0" t="n">
        <v>2030</v>
      </c>
      <c r="E1674" s="5" t="n">
        <v>0.609231942</v>
      </c>
      <c r="F1674" s="5" t="n">
        <v>0</v>
      </c>
      <c r="G1674" s="5" t="n">
        <v>0</v>
      </c>
      <c r="H1674" s="5" t="n">
        <v>0</v>
      </c>
      <c r="I1674" s="5" t="n">
        <v>0.609231942</v>
      </c>
      <c r="J1674" s="10" t="s">
        <v>4</v>
      </c>
    </row>
    <row r="1675" customFormat="false" ht="14.25" hidden="false" customHeight="false" outlineLevel="0" collapsed="false">
      <c r="A1675" s="0" t="s">
        <v>121</v>
      </c>
      <c r="B1675" s="0" t="s">
        <v>122</v>
      </c>
      <c r="C1675" s="0" t="s">
        <v>76</v>
      </c>
      <c r="D1675" s="0" t="n">
        <v>2031</v>
      </c>
      <c r="E1675" s="5" t="n">
        <v>0.584217396</v>
      </c>
      <c r="F1675" s="5" t="n">
        <v>0</v>
      </c>
      <c r="G1675" s="5" t="n">
        <v>0</v>
      </c>
      <c r="H1675" s="5" t="n">
        <v>0</v>
      </c>
      <c r="I1675" s="5" t="n">
        <v>0.584217396</v>
      </c>
      <c r="J1675" s="10" t="s">
        <v>4</v>
      </c>
    </row>
    <row r="1676" customFormat="false" ht="14.25" hidden="false" customHeight="false" outlineLevel="0" collapsed="false">
      <c r="A1676" s="0" t="s">
        <v>121</v>
      </c>
      <c r="B1676" s="0" t="s">
        <v>122</v>
      </c>
      <c r="C1676" s="0" t="s">
        <v>76</v>
      </c>
      <c r="D1676" s="0" t="n">
        <v>2032</v>
      </c>
      <c r="E1676" s="5" t="n">
        <v>0.570216828</v>
      </c>
      <c r="F1676" s="5" t="n">
        <v>0</v>
      </c>
      <c r="G1676" s="5" t="n">
        <v>0</v>
      </c>
      <c r="H1676" s="5" t="n">
        <v>0</v>
      </c>
      <c r="I1676" s="5" t="n">
        <v>0.570216828</v>
      </c>
      <c r="J1676" s="10" t="s">
        <v>4</v>
      </c>
    </row>
    <row r="1677" customFormat="false" ht="14.25" hidden="false" customHeight="false" outlineLevel="0" collapsed="false">
      <c r="A1677" s="0" t="s">
        <v>121</v>
      </c>
      <c r="B1677" s="0" t="s">
        <v>122</v>
      </c>
      <c r="C1677" s="0" t="s">
        <v>76</v>
      </c>
      <c r="D1677" s="0" t="n">
        <v>2033</v>
      </c>
      <c r="E1677" s="5" t="n">
        <v>0.57013536</v>
      </c>
      <c r="F1677" s="5" t="n">
        <v>0</v>
      </c>
      <c r="G1677" s="5" t="n">
        <v>0</v>
      </c>
      <c r="H1677" s="5" t="n">
        <v>0</v>
      </c>
      <c r="I1677" s="5" t="n">
        <v>0.57013536</v>
      </c>
      <c r="J1677" s="10" t="s">
        <v>4</v>
      </c>
    </row>
    <row r="1678" customFormat="false" ht="14.25" hidden="false" customHeight="false" outlineLevel="0" collapsed="false">
      <c r="A1678" s="0" t="s">
        <v>121</v>
      </c>
      <c r="B1678" s="0" t="s">
        <v>122</v>
      </c>
      <c r="C1678" s="0" t="s">
        <v>76</v>
      </c>
      <c r="D1678" s="0" t="n">
        <v>2034</v>
      </c>
      <c r="E1678" s="5" t="n">
        <v>0.5695322864</v>
      </c>
      <c r="F1678" s="5" t="n">
        <v>0</v>
      </c>
      <c r="G1678" s="5" t="n">
        <v>0</v>
      </c>
      <c r="H1678" s="5" t="n">
        <v>0</v>
      </c>
      <c r="I1678" s="5" t="n">
        <v>0.5695322864</v>
      </c>
      <c r="J1678" s="10" t="s">
        <v>4</v>
      </c>
    </row>
    <row r="1679" customFormat="false" ht="14.25" hidden="false" customHeight="false" outlineLevel="0" collapsed="false">
      <c r="A1679" s="0" t="s">
        <v>121</v>
      </c>
      <c r="B1679" s="0" t="s">
        <v>122</v>
      </c>
      <c r="C1679" s="0" t="s">
        <v>76</v>
      </c>
      <c r="D1679" s="0" t="n">
        <v>2035</v>
      </c>
      <c r="E1679" s="5" t="n">
        <v>0.568144692</v>
      </c>
      <c r="F1679" s="5" t="n">
        <v>0</v>
      </c>
      <c r="G1679" s="5" t="n">
        <v>0</v>
      </c>
      <c r="H1679" s="5" t="n">
        <v>0</v>
      </c>
      <c r="I1679" s="5" t="n">
        <v>0.568144692</v>
      </c>
      <c r="J1679" s="10" t="s">
        <v>4</v>
      </c>
    </row>
    <row r="1680" customFormat="false" ht="14.25" hidden="false" customHeight="false" outlineLevel="0" collapsed="false">
      <c r="A1680" s="0" t="s">
        <v>121</v>
      </c>
      <c r="B1680" s="0" t="s">
        <v>122</v>
      </c>
      <c r="C1680" s="0" t="s">
        <v>76</v>
      </c>
      <c r="D1680" s="0" t="n">
        <v>2036</v>
      </c>
      <c r="E1680" s="5" t="n">
        <v>0.5714819892</v>
      </c>
      <c r="F1680" s="5" t="n">
        <v>0</v>
      </c>
      <c r="G1680" s="5" t="n">
        <v>0</v>
      </c>
      <c r="H1680" s="5" t="n">
        <v>0</v>
      </c>
      <c r="I1680" s="5" t="n">
        <v>0.5714819892</v>
      </c>
      <c r="J1680" s="10" t="s">
        <v>4</v>
      </c>
    </row>
    <row r="1681" customFormat="false" ht="14.25" hidden="false" customHeight="false" outlineLevel="0" collapsed="false">
      <c r="A1681" s="0" t="s">
        <v>121</v>
      </c>
      <c r="B1681" s="0" t="s">
        <v>122</v>
      </c>
      <c r="C1681" s="0" t="s">
        <v>76</v>
      </c>
      <c r="D1681" s="0" t="n">
        <v>2037</v>
      </c>
      <c r="E1681" s="5" t="n">
        <v>0.5758647048</v>
      </c>
      <c r="F1681" s="5" t="n">
        <v>0</v>
      </c>
      <c r="G1681" s="5" t="n">
        <v>0</v>
      </c>
      <c r="H1681" s="5" t="n">
        <v>0</v>
      </c>
      <c r="I1681" s="5" t="n">
        <v>0.5758647048</v>
      </c>
      <c r="J1681" s="10" t="s">
        <v>4</v>
      </c>
    </row>
    <row r="1682" customFormat="false" ht="14.25" hidden="false" customHeight="false" outlineLevel="0" collapsed="false">
      <c r="A1682" s="0" t="s">
        <v>121</v>
      </c>
      <c r="B1682" s="0" t="s">
        <v>122</v>
      </c>
      <c r="C1682" s="0" t="s">
        <v>76</v>
      </c>
      <c r="D1682" s="0" t="n">
        <v>2038</v>
      </c>
      <c r="E1682" s="5" t="n">
        <v>0.5788200222</v>
      </c>
      <c r="F1682" s="5" t="n">
        <v>0</v>
      </c>
      <c r="G1682" s="5" t="n">
        <v>0</v>
      </c>
      <c r="H1682" s="5" t="n">
        <v>0</v>
      </c>
      <c r="I1682" s="5" t="n">
        <v>0.5788200222</v>
      </c>
      <c r="J1682" s="10" t="s">
        <v>4</v>
      </c>
    </row>
    <row r="1683" customFormat="false" ht="14.25" hidden="false" customHeight="false" outlineLevel="0" collapsed="false">
      <c r="A1683" s="0" t="s">
        <v>121</v>
      </c>
      <c r="B1683" s="0" t="s">
        <v>122</v>
      </c>
      <c r="C1683" s="0" t="s">
        <v>76</v>
      </c>
      <c r="D1683" s="0" t="n">
        <v>2039</v>
      </c>
      <c r="E1683" s="5" t="n">
        <v>0.5828609664</v>
      </c>
      <c r="F1683" s="5" t="n">
        <v>0</v>
      </c>
      <c r="G1683" s="5" t="n">
        <v>0</v>
      </c>
      <c r="H1683" s="5" t="n">
        <v>0</v>
      </c>
      <c r="I1683" s="5" t="n">
        <v>0.5828609664</v>
      </c>
      <c r="J1683" s="10" t="s">
        <v>4</v>
      </c>
    </row>
    <row r="1684" customFormat="false" ht="14.25" hidden="false" customHeight="false" outlineLevel="0" collapsed="false">
      <c r="A1684" s="0" t="s">
        <v>121</v>
      </c>
      <c r="B1684" s="0" t="s">
        <v>122</v>
      </c>
      <c r="C1684" s="0" t="s">
        <v>76</v>
      </c>
      <c r="D1684" s="0" t="n">
        <v>2040</v>
      </c>
      <c r="E1684" s="5" t="n">
        <v>0.585434304</v>
      </c>
      <c r="F1684" s="5" t="n">
        <v>0</v>
      </c>
      <c r="G1684" s="5" t="n">
        <v>0</v>
      </c>
      <c r="H1684" s="5" t="n">
        <v>0</v>
      </c>
      <c r="I1684" s="5" t="n">
        <v>0.585434304</v>
      </c>
      <c r="J1684" s="10" t="s">
        <v>4</v>
      </c>
    </row>
    <row r="1685" customFormat="false" ht="14.25" hidden="false" customHeight="false" outlineLevel="0" collapsed="false">
      <c r="A1685" s="0" t="s">
        <v>121</v>
      </c>
      <c r="B1685" s="0" t="s">
        <v>122</v>
      </c>
      <c r="C1685" s="0" t="s">
        <v>79</v>
      </c>
      <c r="D1685" s="0" t="n">
        <v>2024</v>
      </c>
      <c r="E1685" s="5" t="n">
        <v>0</v>
      </c>
      <c r="F1685" s="5" t="n">
        <v>0</v>
      </c>
      <c r="G1685" s="5" t="n">
        <v>0</v>
      </c>
      <c r="H1685" s="5" t="n">
        <v>0</v>
      </c>
      <c r="I1685" s="5" t="n">
        <v>0</v>
      </c>
      <c r="J1685" s="10" t="s">
        <v>4</v>
      </c>
    </row>
    <row r="1686" customFormat="false" ht="14.25" hidden="false" customHeight="false" outlineLevel="0" collapsed="false">
      <c r="A1686" s="0" t="s">
        <v>121</v>
      </c>
      <c r="B1686" s="0" t="s">
        <v>122</v>
      </c>
      <c r="C1686" s="0" t="s">
        <v>79</v>
      </c>
      <c r="D1686" s="0" t="n">
        <v>2025</v>
      </c>
      <c r="E1686" s="5" t="n">
        <v>142.004672952122</v>
      </c>
      <c r="F1686" s="5" t="n">
        <v>0</v>
      </c>
      <c r="G1686" s="5" t="n">
        <v>0</v>
      </c>
      <c r="H1686" s="5" t="n">
        <v>0</v>
      </c>
      <c r="I1686" s="5" t="n">
        <v>142.004672952122</v>
      </c>
      <c r="J1686" s="10" t="s">
        <v>4</v>
      </c>
    </row>
    <row r="1687" customFormat="false" ht="14.25" hidden="false" customHeight="false" outlineLevel="0" collapsed="false">
      <c r="A1687" s="0" t="s">
        <v>121</v>
      </c>
      <c r="B1687" s="0" t="s">
        <v>122</v>
      </c>
      <c r="C1687" s="0" t="s">
        <v>79</v>
      </c>
      <c r="D1687" s="0" t="n">
        <v>2026</v>
      </c>
      <c r="E1687" s="5" t="n">
        <v>139.943355585156</v>
      </c>
      <c r="F1687" s="5" t="n">
        <v>0</v>
      </c>
      <c r="G1687" s="5" t="n">
        <v>0</v>
      </c>
      <c r="H1687" s="5" t="n">
        <v>0</v>
      </c>
      <c r="I1687" s="5" t="n">
        <v>139.943355585156</v>
      </c>
      <c r="J1687" s="10" t="s">
        <v>4</v>
      </c>
    </row>
    <row r="1688" customFormat="false" ht="14.25" hidden="false" customHeight="false" outlineLevel="0" collapsed="false">
      <c r="A1688" s="0" t="s">
        <v>121</v>
      </c>
      <c r="B1688" s="0" t="s">
        <v>122</v>
      </c>
      <c r="C1688" s="0" t="s">
        <v>79</v>
      </c>
      <c r="D1688" s="0" t="n">
        <v>2027</v>
      </c>
      <c r="E1688" s="5" t="n">
        <v>141.113232413659</v>
      </c>
      <c r="F1688" s="5" t="n">
        <v>0</v>
      </c>
      <c r="G1688" s="5" t="n">
        <v>0</v>
      </c>
      <c r="H1688" s="5" t="n">
        <v>0</v>
      </c>
      <c r="I1688" s="5" t="n">
        <v>141.113232413659</v>
      </c>
      <c r="J1688" s="10" t="s">
        <v>4</v>
      </c>
    </row>
    <row r="1689" customFormat="false" ht="14.25" hidden="false" customHeight="false" outlineLevel="0" collapsed="false">
      <c r="A1689" s="0" t="s">
        <v>121</v>
      </c>
      <c r="B1689" s="0" t="s">
        <v>122</v>
      </c>
      <c r="C1689" s="0" t="s">
        <v>79</v>
      </c>
      <c r="D1689" s="0" t="n">
        <v>2028</v>
      </c>
      <c r="E1689" s="5" t="n">
        <v>144.106040647774</v>
      </c>
      <c r="F1689" s="5" t="n">
        <v>0</v>
      </c>
      <c r="G1689" s="5" t="n">
        <v>0</v>
      </c>
      <c r="H1689" s="5" t="n">
        <v>0</v>
      </c>
      <c r="I1689" s="5" t="n">
        <v>144.106040647774</v>
      </c>
      <c r="J1689" s="10" t="s">
        <v>4</v>
      </c>
    </row>
    <row r="1690" customFormat="false" ht="14.25" hidden="false" customHeight="false" outlineLevel="0" collapsed="false">
      <c r="A1690" s="0" t="s">
        <v>121</v>
      </c>
      <c r="B1690" s="0" t="s">
        <v>122</v>
      </c>
      <c r="C1690" s="0" t="s">
        <v>79</v>
      </c>
      <c r="D1690" s="0" t="n">
        <v>2029</v>
      </c>
      <c r="E1690" s="5" t="n">
        <v>147.326340104573</v>
      </c>
      <c r="F1690" s="5" t="n">
        <v>0</v>
      </c>
      <c r="G1690" s="5" t="n">
        <v>0</v>
      </c>
      <c r="H1690" s="5" t="n">
        <v>0</v>
      </c>
      <c r="I1690" s="5" t="n">
        <v>147.326340104573</v>
      </c>
      <c r="J1690" s="10" t="s">
        <v>4</v>
      </c>
    </row>
    <row r="1691" customFormat="false" ht="14.25" hidden="false" customHeight="false" outlineLevel="0" collapsed="false">
      <c r="A1691" s="0" t="s">
        <v>121</v>
      </c>
      <c r="B1691" s="0" t="s">
        <v>122</v>
      </c>
      <c r="C1691" s="0" t="s">
        <v>79</v>
      </c>
      <c r="D1691" s="0" t="n">
        <v>2030</v>
      </c>
      <c r="E1691" s="5" t="n">
        <v>149.180536156375</v>
      </c>
      <c r="F1691" s="5" t="n">
        <v>0</v>
      </c>
      <c r="G1691" s="5" t="n">
        <v>0</v>
      </c>
      <c r="H1691" s="5" t="n">
        <v>0</v>
      </c>
      <c r="I1691" s="5" t="n">
        <v>149.180536156375</v>
      </c>
      <c r="J1691" s="10" t="s">
        <v>4</v>
      </c>
    </row>
    <row r="1692" customFormat="false" ht="14.25" hidden="false" customHeight="false" outlineLevel="0" collapsed="false">
      <c r="A1692" s="0" t="s">
        <v>121</v>
      </c>
      <c r="B1692" s="0" t="s">
        <v>122</v>
      </c>
      <c r="C1692" s="0" t="s">
        <v>79</v>
      </c>
      <c r="D1692" s="0" t="n">
        <v>2031</v>
      </c>
      <c r="E1692" s="5" t="n">
        <v>151.136284751008</v>
      </c>
      <c r="F1692" s="5" t="n">
        <v>0</v>
      </c>
      <c r="G1692" s="5" t="n">
        <v>0</v>
      </c>
      <c r="H1692" s="5" t="n">
        <v>0</v>
      </c>
      <c r="I1692" s="5" t="n">
        <v>151.136284751008</v>
      </c>
      <c r="J1692" s="10" t="s">
        <v>4</v>
      </c>
    </row>
    <row r="1693" customFormat="false" ht="14.25" hidden="false" customHeight="false" outlineLevel="0" collapsed="false">
      <c r="A1693" s="0" t="s">
        <v>121</v>
      </c>
      <c r="B1693" s="0" t="s">
        <v>122</v>
      </c>
      <c r="C1693" s="0" t="s">
        <v>79</v>
      </c>
      <c r="D1693" s="0" t="n">
        <v>2032</v>
      </c>
      <c r="E1693" s="5" t="n">
        <v>153.764713259485</v>
      </c>
      <c r="F1693" s="5" t="n">
        <v>0</v>
      </c>
      <c r="G1693" s="5" t="n">
        <v>0</v>
      </c>
      <c r="H1693" s="5" t="n">
        <v>0</v>
      </c>
      <c r="I1693" s="5" t="n">
        <v>153.764713259485</v>
      </c>
      <c r="J1693" s="10" t="s">
        <v>4</v>
      </c>
    </row>
    <row r="1694" customFormat="false" ht="14.25" hidden="false" customHeight="false" outlineLevel="0" collapsed="false">
      <c r="A1694" s="0" t="s">
        <v>121</v>
      </c>
      <c r="B1694" s="0" t="s">
        <v>122</v>
      </c>
      <c r="C1694" s="0" t="s">
        <v>79</v>
      </c>
      <c r="D1694" s="0" t="n">
        <v>2033</v>
      </c>
      <c r="E1694" s="5" t="n">
        <v>157.197168631343</v>
      </c>
      <c r="F1694" s="5" t="n">
        <v>0</v>
      </c>
      <c r="G1694" s="5" t="n">
        <v>0</v>
      </c>
      <c r="H1694" s="5" t="n">
        <v>0</v>
      </c>
      <c r="I1694" s="5" t="n">
        <v>157.197168631343</v>
      </c>
      <c r="J1694" s="10" t="s">
        <v>4</v>
      </c>
    </row>
    <row r="1695" customFormat="false" ht="14.25" hidden="false" customHeight="false" outlineLevel="0" collapsed="false">
      <c r="A1695" s="0" t="s">
        <v>121</v>
      </c>
      <c r="B1695" s="0" t="s">
        <v>122</v>
      </c>
      <c r="C1695" s="0" t="s">
        <v>79</v>
      </c>
      <c r="D1695" s="0" t="n">
        <v>2034</v>
      </c>
      <c r="E1695" s="5" t="n">
        <v>159.98066816954</v>
      </c>
      <c r="F1695" s="5" t="n">
        <v>0</v>
      </c>
      <c r="G1695" s="5" t="n">
        <v>0</v>
      </c>
      <c r="H1695" s="5" t="n">
        <v>0</v>
      </c>
      <c r="I1695" s="5" t="n">
        <v>159.98066816954</v>
      </c>
      <c r="J1695" s="10" t="s">
        <v>4</v>
      </c>
    </row>
    <row r="1696" customFormat="false" ht="14.25" hidden="false" customHeight="false" outlineLevel="0" collapsed="false">
      <c r="A1696" s="0" t="s">
        <v>121</v>
      </c>
      <c r="B1696" s="0" t="s">
        <v>122</v>
      </c>
      <c r="C1696" s="0" t="s">
        <v>79</v>
      </c>
      <c r="D1696" s="0" t="n">
        <v>2035</v>
      </c>
      <c r="E1696" s="5" t="n">
        <v>163.262242250079</v>
      </c>
      <c r="F1696" s="5" t="n">
        <v>0</v>
      </c>
      <c r="G1696" s="5" t="n">
        <v>0</v>
      </c>
      <c r="H1696" s="5" t="n">
        <v>0</v>
      </c>
      <c r="I1696" s="5" t="n">
        <v>163.262242250079</v>
      </c>
      <c r="J1696" s="10" t="s">
        <v>4</v>
      </c>
    </row>
    <row r="1697" customFormat="false" ht="14.25" hidden="false" customHeight="false" outlineLevel="0" collapsed="false">
      <c r="A1697" s="0" t="s">
        <v>121</v>
      </c>
      <c r="B1697" s="0" t="s">
        <v>122</v>
      </c>
      <c r="C1697" s="0" t="s">
        <v>79</v>
      </c>
      <c r="D1697" s="0" t="n">
        <v>2036</v>
      </c>
      <c r="E1697" s="5" t="n">
        <v>166.80483509713</v>
      </c>
      <c r="F1697" s="5" t="n">
        <v>0</v>
      </c>
      <c r="G1697" s="5" t="n">
        <v>0</v>
      </c>
      <c r="H1697" s="5" t="n">
        <v>0</v>
      </c>
      <c r="I1697" s="5" t="n">
        <v>166.80483509713</v>
      </c>
      <c r="J1697" s="10" t="s">
        <v>4</v>
      </c>
    </row>
    <row r="1698" customFormat="false" ht="14.25" hidden="false" customHeight="false" outlineLevel="0" collapsed="false">
      <c r="A1698" s="0" t="s">
        <v>121</v>
      </c>
      <c r="B1698" s="0" t="s">
        <v>122</v>
      </c>
      <c r="C1698" s="0" t="s">
        <v>79</v>
      </c>
      <c r="D1698" s="0" t="n">
        <v>2037</v>
      </c>
      <c r="E1698" s="5" t="n">
        <v>170.990948772275</v>
      </c>
      <c r="F1698" s="5" t="n">
        <v>0</v>
      </c>
      <c r="G1698" s="5" t="n">
        <v>0</v>
      </c>
      <c r="H1698" s="5" t="n">
        <v>0</v>
      </c>
      <c r="I1698" s="5" t="n">
        <v>170.990948772275</v>
      </c>
      <c r="J1698" s="10" t="s">
        <v>4</v>
      </c>
    </row>
    <row r="1699" customFormat="false" ht="14.25" hidden="false" customHeight="false" outlineLevel="0" collapsed="false">
      <c r="A1699" s="0" t="s">
        <v>121</v>
      </c>
      <c r="B1699" s="0" t="s">
        <v>122</v>
      </c>
      <c r="C1699" s="0" t="s">
        <v>79</v>
      </c>
      <c r="D1699" s="0" t="n">
        <v>2038</v>
      </c>
      <c r="E1699" s="5" t="n">
        <v>175.070626664828</v>
      </c>
      <c r="F1699" s="5" t="n">
        <v>0</v>
      </c>
      <c r="G1699" s="5" t="n">
        <v>0</v>
      </c>
      <c r="H1699" s="5" t="n">
        <v>0</v>
      </c>
      <c r="I1699" s="5" t="n">
        <v>175.070626664828</v>
      </c>
      <c r="J1699" s="10" t="s">
        <v>4</v>
      </c>
    </row>
    <row r="1700" customFormat="false" ht="14.25" hidden="false" customHeight="false" outlineLevel="0" collapsed="false">
      <c r="A1700" s="0" t="s">
        <v>121</v>
      </c>
      <c r="B1700" s="0" t="s">
        <v>122</v>
      </c>
      <c r="C1700" s="0" t="s">
        <v>79</v>
      </c>
      <c r="D1700" s="0" t="n">
        <v>2039</v>
      </c>
      <c r="E1700" s="5" t="n">
        <v>179.194423649278</v>
      </c>
      <c r="F1700" s="5" t="n">
        <v>0</v>
      </c>
      <c r="G1700" s="5" t="n">
        <v>0</v>
      </c>
      <c r="H1700" s="5" t="n">
        <v>0</v>
      </c>
      <c r="I1700" s="5" t="n">
        <v>179.194423649278</v>
      </c>
      <c r="J1700" s="10" t="s">
        <v>4</v>
      </c>
    </row>
    <row r="1701" customFormat="false" ht="14.25" hidden="false" customHeight="false" outlineLevel="0" collapsed="false">
      <c r="A1701" s="0" t="s">
        <v>121</v>
      </c>
      <c r="B1701" s="0" t="s">
        <v>122</v>
      </c>
      <c r="C1701" s="0" t="s">
        <v>79</v>
      </c>
      <c r="D1701" s="0" t="n">
        <v>2040</v>
      </c>
      <c r="E1701" s="5" t="n">
        <v>182.917269137743</v>
      </c>
      <c r="F1701" s="5" t="n">
        <v>0</v>
      </c>
      <c r="G1701" s="5" t="n">
        <v>0</v>
      </c>
      <c r="H1701" s="5" t="n">
        <v>0</v>
      </c>
      <c r="I1701" s="5" t="n">
        <v>182.917269137743</v>
      </c>
      <c r="J1701" s="10" t="s">
        <v>4</v>
      </c>
    </row>
    <row r="1702" customFormat="false" ht="14.25" hidden="false" customHeight="false" outlineLevel="0" collapsed="false">
      <c r="A1702" s="0" t="s">
        <v>121</v>
      </c>
      <c r="B1702" s="0" t="s">
        <v>122</v>
      </c>
      <c r="C1702" s="0" t="s">
        <v>84</v>
      </c>
      <c r="D1702" s="0" t="n">
        <v>2024</v>
      </c>
      <c r="E1702" s="5" t="n">
        <v>0.664479827396353</v>
      </c>
      <c r="F1702" s="5" t="n">
        <v>0</v>
      </c>
      <c r="G1702" s="5" t="n">
        <v>0</v>
      </c>
      <c r="H1702" s="5" t="n">
        <v>0</v>
      </c>
      <c r="I1702" s="5" t="n">
        <v>0.664479827396353</v>
      </c>
      <c r="J1702" s="10" t="s">
        <v>4</v>
      </c>
    </row>
    <row r="1703" customFormat="false" ht="14.25" hidden="false" customHeight="false" outlineLevel="0" collapsed="false">
      <c r="A1703" s="0" t="s">
        <v>121</v>
      </c>
      <c r="B1703" s="0" t="s">
        <v>122</v>
      </c>
      <c r="C1703" s="0" t="s">
        <v>84</v>
      </c>
      <c r="D1703" s="0" t="n">
        <v>2025</v>
      </c>
      <c r="E1703" s="5" t="n">
        <v>5.40616569407106</v>
      </c>
      <c r="F1703" s="5" t="n">
        <v>0</v>
      </c>
      <c r="G1703" s="5" t="n">
        <v>0</v>
      </c>
      <c r="H1703" s="5" t="n">
        <v>0</v>
      </c>
      <c r="I1703" s="5" t="n">
        <v>5.40616569407106</v>
      </c>
      <c r="J1703" s="10" t="s">
        <v>4</v>
      </c>
    </row>
    <row r="1704" customFormat="false" ht="14.25" hidden="false" customHeight="false" outlineLevel="0" collapsed="false">
      <c r="A1704" s="0" t="s">
        <v>121</v>
      </c>
      <c r="B1704" s="0" t="s">
        <v>122</v>
      </c>
      <c r="C1704" s="0" t="s">
        <v>84</v>
      </c>
      <c r="D1704" s="0" t="n">
        <v>2026</v>
      </c>
      <c r="E1704" s="5" t="n">
        <v>7.61734419404237</v>
      </c>
      <c r="F1704" s="5" t="n">
        <v>0</v>
      </c>
      <c r="G1704" s="5" t="n">
        <v>0</v>
      </c>
      <c r="H1704" s="5" t="n">
        <v>0</v>
      </c>
      <c r="I1704" s="5" t="n">
        <v>7.61734419404237</v>
      </c>
      <c r="J1704" s="10" t="s">
        <v>4</v>
      </c>
    </row>
    <row r="1705" customFormat="false" ht="14.25" hidden="false" customHeight="false" outlineLevel="0" collapsed="false">
      <c r="A1705" s="0" t="s">
        <v>121</v>
      </c>
      <c r="B1705" s="0" t="s">
        <v>122</v>
      </c>
      <c r="C1705" s="0" t="s">
        <v>84</v>
      </c>
      <c r="D1705" s="0" t="n">
        <v>2027</v>
      </c>
      <c r="E1705" s="5" t="n">
        <v>9.02309310030952</v>
      </c>
      <c r="F1705" s="5" t="n">
        <v>0</v>
      </c>
      <c r="G1705" s="5" t="n">
        <v>0</v>
      </c>
      <c r="H1705" s="5" t="n">
        <v>0</v>
      </c>
      <c r="I1705" s="5" t="n">
        <v>9.02309310030952</v>
      </c>
      <c r="J1705" s="10" t="s">
        <v>4</v>
      </c>
    </row>
    <row r="1706" customFormat="false" ht="14.25" hidden="false" customHeight="false" outlineLevel="0" collapsed="false">
      <c r="A1706" s="0" t="s">
        <v>121</v>
      </c>
      <c r="B1706" s="0" t="s">
        <v>122</v>
      </c>
      <c r="C1706" s="0" t="s">
        <v>84</v>
      </c>
      <c r="D1706" s="0" t="n">
        <v>2028</v>
      </c>
      <c r="E1706" s="5" t="n">
        <v>11.6286795288054</v>
      </c>
      <c r="F1706" s="5" t="n">
        <v>0</v>
      </c>
      <c r="G1706" s="5" t="n">
        <v>0</v>
      </c>
      <c r="H1706" s="5" t="n">
        <v>0</v>
      </c>
      <c r="I1706" s="5" t="n">
        <v>11.6286795288054</v>
      </c>
      <c r="J1706" s="10" t="s">
        <v>4</v>
      </c>
    </row>
    <row r="1707" customFormat="false" ht="14.25" hidden="false" customHeight="false" outlineLevel="0" collapsed="false">
      <c r="A1707" s="0" t="s">
        <v>121</v>
      </c>
      <c r="B1707" s="0" t="s">
        <v>122</v>
      </c>
      <c r="C1707" s="0" t="s">
        <v>84</v>
      </c>
      <c r="D1707" s="0" t="n">
        <v>2029</v>
      </c>
      <c r="E1707" s="5" t="n">
        <v>13.0994403154727</v>
      </c>
      <c r="F1707" s="5" t="n">
        <v>0</v>
      </c>
      <c r="G1707" s="5" t="n">
        <v>0</v>
      </c>
      <c r="H1707" s="5" t="n">
        <v>0</v>
      </c>
      <c r="I1707" s="5" t="n">
        <v>13.0994403154727</v>
      </c>
      <c r="J1707" s="10" t="s">
        <v>4</v>
      </c>
    </row>
    <row r="1708" customFormat="false" ht="14.25" hidden="false" customHeight="false" outlineLevel="0" collapsed="false">
      <c r="A1708" s="0" t="s">
        <v>121</v>
      </c>
      <c r="B1708" s="0" t="s">
        <v>122</v>
      </c>
      <c r="C1708" s="0" t="s">
        <v>84</v>
      </c>
      <c r="D1708" s="0" t="n">
        <v>2030</v>
      </c>
      <c r="E1708" s="5" t="n">
        <v>16.8866051136867</v>
      </c>
      <c r="F1708" s="5" t="n">
        <v>0</v>
      </c>
      <c r="G1708" s="5" t="n">
        <v>0</v>
      </c>
      <c r="H1708" s="5" t="n">
        <v>0</v>
      </c>
      <c r="I1708" s="5" t="n">
        <v>16.8866051136867</v>
      </c>
      <c r="J1708" s="10" t="s">
        <v>4</v>
      </c>
    </row>
    <row r="1709" customFormat="false" ht="14.25" hidden="false" customHeight="false" outlineLevel="0" collapsed="false">
      <c r="A1709" s="0" t="s">
        <v>121</v>
      </c>
      <c r="B1709" s="0" t="s">
        <v>122</v>
      </c>
      <c r="C1709" s="0" t="s">
        <v>84</v>
      </c>
      <c r="D1709" s="0" t="n">
        <v>2031</v>
      </c>
      <c r="E1709" s="5" t="n">
        <v>22.3736377605969</v>
      </c>
      <c r="F1709" s="5" t="n">
        <v>0</v>
      </c>
      <c r="G1709" s="5" t="n">
        <v>0</v>
      </c>
      <c r="H1709" s="5" t="n">
        <v>0</v>
      </c>
      <c r="I1709" s="5" t="n">
        <v>22.3736377605969</v>
      </c>
      <c r="J1709" s="10" t="s">
        <v>4</v>
      </c>
    </row>
    <row r="1710" customFormat="false" ht="14.25" hidden="false" customHeight="false" outlineLevel="0" collapsed="false">
      <c r="A1710" s="0" t="s">
        <v>121</v>
      </c>
      <c r="B1710" s="0" t="s">
        <v>122</v>
      </c>
      <c r="C1710" s="0" t="s">
        <v>84</v>
      </c>
      <c r="D1710" s="0" t="n">
        <v>2032</v>
      </c>
      <c r="E1710" s="5" t="n">
        <v>29.0941527669993</v>
      </c>
      <c r="F1710" s="5" t="n">
        <v>0</v>
      </c>
      <c r="G1710" s="5" t="n">
        <v>0</v>
      </c>
      <c r="H1710" s="5" t="n">
        <v>0</v>
      </c>
      <c r="I1710" s="5" t="n">
        <v>29.0941527669993</v>
      </c>
      <c r="J1710" s="10" t="s">
        <v>4</v>
      </c>
    </row>
    <row r="1711" customFormat="false" ht="14.25" hidden="false" customHeight="false" outlineLevel="0" collapsed="false">
      <c r="A1711" s="0" t="s">
        <v>121</v>
      </c>
      <c r="B1711" s="0" t="s">
        <v>122</v>
      </c>
      <c r="C1711" s="0" t="s">
        <v>84</v>
      </c>
      <c r="D1711" s="0" t="n">
        <v>2033</v>
      </c>
      <c r="E1711" s="5" t="n">
        <v>35.4961274524696</v>
      </c>
      <c r="F1711" s="5" t="n">
        <v>0</v>
      </c>
      <c r="G1711" s="5" t="n">
        <v>0</v>
      </c>
      <c r="H1711" s="5" t="n">
        <v>0</v>
      </c>
      <c r="I1711" s="5" t="n">
        <v>35.4961274524696</v>
      </c>
      <c r="J1711" s="10" t="s">
        <v>4</v>
      </c>
    </row>
    <row r="1712" customFormat="false" ht="14.25" hidden="false" customHeight="false" outlineLevel="0" collapsed="false">
      <c r="A1712" s="0" t="s">
        <v>121</v>
      </c>
      <c r="B1712" s="0" t="s">
        <v>122</v>
      </c>
      <c r="C1712" s="0" t="s">
        <v>84</v>
      </c>
      <c r="D1712" s="0" t="n">
        <v>2034</v>
      </c>
      <c r="E1712" s="5" t="n">
        <v>40.2946195791227</v>
      </c>
      <c r="F1712" s="5" t="n">
        <v>0</v>
      </c>
      <c r="G1712" s="5" t="n">
        <v>0</v>
      </c>
      <c r="H1712" s="5" t="n">
        <v>0</v>
      </c>
      <c r="I1712" s="5" t="n">
        <v>40.2946195791227</v>
      </c>
      <c r="J1712" s="10" t="s">
        <v>4</v>
      </c>
    </row>
    <row r="1713" customFormat="false" ht="14.25" hidden="false" customHeight="false" outlineLevel="0" collapsed="false">
      <c r="A1713" s="0" t="s">
        <v>121</v>
      </c>
      <c r="B1713" s="0" t="s">
        <v>122</v>
      </c>
      <c r="C1713" s="0" t="s">
        <v>84</v>
      </c>
      <c r="D1713" s="0" t="n">
        <v>2035</v>
      </c>
      <c r="E1713" s="5" t="n">
        <v>45.9801484217172</v>
      </c>
      <c r="F1713" s="5" t="n">
        <v>0</v>
      </c>
      <c r="G1713" s="5" t="n">
        <v>0</v>
      </c>
      <c r="H1713" s="5" t="n">
        <v>0</v>
      </c>
      <c r="I1713" s="5" t="n">
        <v>45.9801484217172</v>
      </c>
      <c r="J1713" s="10" t="s">
        <v>4</v>
      </c>
    </row>
    <row r="1714" customFormat="false" ht="14.25" hidden="false" customHeight="false" outlineLevel="0" collapsed="false">
      <c r="A1714" s="0" t="s">
        <v>121</v>
      </c>
      <c r="B1714" s="0" t="s">
        <v>122</v>
      </c>
      <c r="C1714" s="0" t="s">
        <v>84</v>
      </c>
      <c r="D1714" s="0" t="n">
        <v>2036</v>
      </c>
      <c r="E1714" s="5" t="n">
        <v>54.7322131402683</v>
      </c>
      <c r="F1714" s="5" t="n">
        <v>0</v>
      </c>
      <c r="G1714" s="5" t="n">
        <v>0</v>
      </c>
      <c r="H1714" s="5" t="n">
        <v>0</v>
      </c>
      <c r="I1714" s="5" t="n">
        <v>54.7322131402683</v>
      </c>
      <c r="J1714" s="10" t="s">
        <v>4</v>
      </c>
    </row>
    <row r="1715" customFormat="false" ht="14.25" hidden="false" customHeight="false" outlineLevel="0" collapsed="false">
      <c r="A1715" s="0" t="s">
        <v>121</v>
      </c>
      <c r="B1715" s="0" t="s">
        <v>122</v>
      </c>
      <c r="C1715" s="0" t="s">
        <v>84</v>
      </c>
      <c r="D1715" s="0" t="n">
        <v>2037</v>
      </c>
      <c r="E1715" s="5" t="n">
        <v>63.5881583338305</v>
      </c>
      <c r="F1715" s="5" t="n">
        <v>0</v>
      </c>
      <c r="G1715" s="5" t="n">
        <v>0</v>
      </c>
      <c r="H1715" s="5" t="n">
        <v>0</v>
      </c>
      <c r="I1715" s="5" t="n">
        <v>63.5881583338305</v>
      </c>
      <c r="J1715" s="10" t="s">
        <v>4</v>
      </c>
    </row>
    <row r="1716" customFormat="false" ht="14.25" hidden="false" customHeight="false" outlineLevel="0" collapsed="false">
      <c r="A1716" s="0" t="s">
        <v>121</v>
      </c>
      <c r="B1716" s="0" t="s">
        <v>122</v>
      </c>
      <c r="C1716" s="0" t="s">
        <v>84</v>
      </c>
      <c r="D1716" s="0" t="n">
        <v>2038</v>
      </c>
      <c r="E1716" s="5" t="n">
        <v>73.3773374750978</v>
      </c>
      <c r="F1716" s="5" t="n">
        <v>0</v>
      </c>
      <c r="G1716" s="5" t="n">
        <v>0</v>
      </c>
      <c r="H1716" s="5" t="n">
        <v>0</v>
      </c>
      <c r="I1716" s="5" t="n">
        <v>73.3773374750978</v>
      </c>
      <c r="J1716" s="10" t="s">
        <v>4</v>
      </c>
    </row>
    <row r="1717" customFormat="false" ht="14.25" hidden="false" customHeight="false" outlineLevel="0" collapsed="false">
      <c r="A1717" s="0" t="s">
        <v>121</v>
      </c>
      <c r="B1717" s="0" t="s">
        <v>122</v>
      </c>
      <c r="C1717" s="0" t="s">
        <v>84</v>
      </c>
      <c r="D1717" s="0" t="n">
        <v>2039</v>
      </c>
      <c r="E1717" s="5" t="n">
        <v>84.101799336007</v>
      </c>
      <c r="F1717" s="5" t="n">
        <v>0</v>
      </c>
      <c r="G1717" s="5" t="n">
        <v>0</v>
      </c>
      <c r="H1717" s="5" t="n">
        <v>0</v>
      </c>
      <c r="I1717" s="5" t="n">
        <v>84.101799336007</v>
      </c>
      <c r="J1717" s="10" t="s">
        <v>4</v>
      </c>
    </row>
    <row r="1718" customFormat="false" ht="14.25" hidden="false" customHeight="false" outlineLevel="0" collapsed="false">
      <c r="A1718" s="0" t="s">
        <v>121</v>
      </c>
      <c r="B1718" s="0" t="s">
        <v>122</v>
      </c>
      <c r="C1718" s="0" t="s">
        <v>84</v>
      </c>
      <c r="D1718" s="0" t="n">
        <v>2040</v>
      </c>
      <c r="E1718" s="5" t="n">
        <v>95.8844049478728</v>
      </c>
      <c r="F1718" s="5" t="n">
        <v>0</v>
      </c>
      <c r="G1718" s="5" t="n">
        <v>0</v>
      </c>
      <c r="H1718" s="5" t="n">
        <v>0</v>
      </c>
      <c r="I1718" s="5" t="n">
        <v>95.8844049478728</v>
      </c>
      <c r="J1718" s="1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1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7"/>
  </cols>
  <sheetData>
    <row r="1" customFormat="false" ht="14.25" hidden="false" customHeight="false" outlineLevel="0" collapsed="false">
      <c r="A1" s="9" t="s">
        <v>57</v>
      </c>
      <c r="B1" s="9" t="s">
        <v>58</v>
      </c>
      <c r="C1" s="9" t="s">
        <v>59</v>
      </c>
      <c r="D1" s="9" t="s">
        <v>128</v>
      </c>
      <c r="E1" s="9" t="s">
        <v>61</v>
      </c>
      <c r="F1" s="9" t="s">
        <v>129</v>
      </c>
      <c r="G1" s="9" t="s">
        <v>130</v>
      </c>
    </row>
    <row r="2" customFormat="false" ht="14.25" hidden="false" customHeight="false" outlineLevel="0" collapsed="false">
      <c r="A2" s="0" t="s">
        <v>102</v>
      </c>
      <c r="B2" s="0" t="s">
        <v>40</v>
      </c>
      <c r="C2" s="0" t="s">
        <v>84</v>
      </c>
      <c r="D2" s="0" t="s">
        <v>131</v>
      </c>
      <c r="E2" s="0" t="n">
        <v>2024</v>
      </c>
      <c r="F2" s="0" t="n">
        <v>6.24886148555276</v>
      </c>
      <c r="G2" s="0" t="s">
        <v>132</v>
      </c>
    </row>
    <row r="3" customFormat="false" ht="14.25" hidden="false" customHeight="false" outlineLevel="0" collapsed="false">
      <c r="A3" s="0" t="s">
        <v>102</v>
      </c>
      <c r="B3" s="0" t="s">
        <v>40</v>
      </c>
      <c r="C3" s="0" t="s">
        <v>84</v>
      </c>
      <c r="D3" s="0" t="s">
        <v>133</v>
      </c>
      <c r="E3" s="0" t="n">
        <v>2024</v>
      </c>
      <c r="F3" s="0" t="n">
        <v>17.286036</v>
      </c>
      <c r="G3" s="0" t="s">
        <v>132</v>
      </c>
    </row>
    <row r="4" customFormat="false" ht="14.25" hidden="false" customHeight="false" outlineLevel="0" collapsed="false">
      <c r="A4" s="0" t="s">
        <v>102</v>
      </c>
      <c r="B4" s="0" t="s">
        <v>40</v>
      </c>
      <c r="C4" s="0" t="s">
        <v>84</v>
      </c>
      <c r="D4" s="0" t="s">
        <v>134</v>
      </c>
      <c r="E4" s="0" t="n">
        <v>2024</v>
      </c>
      <c r="F4" s="0" t="n">
        <v>1</v>
      </c>
      <c r="G4" s="0" t="s">
        <v>135</v>
      </c>
    </row>
    <row r="5" customFormat="false" ht="14.25" hidden="false" customHeight="false" outlineLevel="0" collapsed="false">
      <c r="A5" s="0" t="s">
        <v>102</v>
      </c>
      <c r="B5" s="0" t="s">
        <v>40</v>
      </c>
      <c r="C5" s="0" t="s">
        <v>84</v>
      </c>
      <c r="D5" s="0" t="s">
        <v>131</v>
      </c>
      <c r="E5" s="0" t="n">
        <v>2025</v>
      </c>
      <c r="F5" s="0" t="n">
        <v>24.1288847396205</v>
      </c>
      <c r="G5" s="0" t="s">
        <v>132</v>
      </c>
    </row>
    <row r="6" customFormat="false" ht="14.25" hidden="false" customHeight="false" outlineLevel="0" collapsed="false">
      <c r="A6" s="0" t="s">
        <v>102</v>
      </c>
      <c r="B6" s="0" t="s">
        <v>40</v>
      </c>
      <c r="C6" s="0" t="s">
        <v>84</v>
      </c>
      <c r="D6" s="0" t="s">
        <v>133</v>
      </c>
      <c r="E6" s="0" t="n">
        <v>2025</v>
      </c>
      <c r="F6" s="0" t="n">
        <v>20.2198950262902</v>
      </c>
      <c r="G6" s="0" t="s">
        <v>132</v>
      </c>
    </row>
    <row r="7" customFormat="false" ht="14.25" hidden="false" customHeight="false" outlineLevel="0" collapsed="false">
      <c r="A7" s="0" t="s">
        <v>102</v>
      </c>
      <c r="B7" s="0" t="s">
        <v>40</v>
      </c>
      <c r="C7" s="0" t="s">
        <v>84</v>
      </c>
      <c r="D7" s="0" t="s">
        <v>134</v>
      </c>
      <c r="E7" s="0" t="n">
        <v>2025</v>
      </c>
      <c r="F7" s="0" t="n">
        <v>0.997078870496592</v>
      </c>
      <c r="G7" s="0" t="s">
        <v>135</v>
      </c>
    </row>
    <row r="8" customFormat="false" ht="14.25" hidden="false" customHeight="false" outlineLevel="0" collapsed="false">
      <c r="A8" s="0" t="s">
        <v>102</v>
      </c>
      <c r="B8" s="0" t="s">
        <v>40</v>
      </c>
      <c r="C8" s="0" t="s">
        <v>84</v>
      </c>
      <c r="D8" s="0" t="s">
        <v>131</v>
      </c>
      <c r="E8" s="0" t="n">
        <v>2026</v>
      </c>
      <c r="F8" s="0" t="n">
        <v>28.4690044599712</v>
      </c>
      <c r="G8" s="0" t="s">
        <v>132</v>
      </c>
    </row>
    <row r="9" customFormat="false" ht="14.25" hidden="false" customHeight="false" outlineLevel="0" collapsed="false">
      <c r="A9" s="0" t="s">
        <v>102</v>
      </c>
      <c r="B9" s="0" t="s">
        <v>40</v>
      </c>
      <c r="C9" s="0" t="s">
        <v>84</v>
      </c>
      <c r="D9" s="0" t="s">
        <v>133</v>
      </c>
      <c r="E9" s="0" t="n">
        <v>2026</v>
      </c>
      <c r="F9" s="0" t="n">
        <v>23.8546577653359</v>
      </c>
      <c r="G9" s="0" t="s">
        <v>132</v>
      </c>
    </row>
    <row r="10" customFormat="false" ht="14.25" hidden="false" customHeight="false" outlineLevel="0" collapsed="false">
      <c r="A10" s="0" t="s">
        <v>102</v>
      </c>
      <c r="B10" s="0" t="s">
        <v>40</v>
      </c>
      <c r="C10" s="0" t="s">
        <v>84</v>
      </c>
      <c r="D10" s="0" t="s">
        <v>134</v>
      </c>
      <c r="E10" s="0" t="n">
        <v>2026</v>
      </c>
      <c r="F10" s="0" t="n">
        <v>0.998539435248296</v>
      </c>
      <c r="G10" s="0" t="s">
        <v>135</v>
      </c>
    </row>
    <row r="11" customFormat="false" ht="14.25" hidden="false" customHeight="false" outlineLevel="0" collapsed="false">
      <c r="A11" s="0" t="s">
        <v>102</v>
      </c>
      <c r="B11" s="0" t="s">
        <v>40</v>
      </c>
      <c r="C11" s="0" t="s">
        <v>84</v>
      </c>
      <c r="D11" s="0" t="s">
        <v>131</v>
      </c>
      <c r="E11" s="0" t="n">
        <v>2027</v>
      </c>
      <c r="F11" s="0" t="n">
        <v>34.9256886238077</v>
      </c>
      <c r="G11" s="0" t="s">
        <v>132</v>
      </c>
    </row>
    <row r="12" customFormat="false" ht="14.25" hidden="false" customHeight="false" outlineLevel="0" collapsed="false">
      <c r="A12" s="0" t="s">
        <v>102</v>
      </c>
      <c r="B12" s="0" t="s">
        <v>40</v>
      </c>
      <c r="C12" s="0" t="s">
        <v>84</v>
      </c>
      <c r="D12" s="0" t="s">
        <v>133</v>
      </c>
      <c r="E12" s="0" t="n">
        <v>2027</v>
      </c>
      <c r="F12" s="0" t="n">
        <v>27.8089528135346</v>
      </c>
      <c r="G12" s="0" t="s">
        <v>132</v>
      </c>
    </row>
    <row r="13" customFormat="false" ht="14.25" hidden="false" customHeight="false" outlineLevel="0" collapsed="false">
      <c r="A13" s="0" t="s">
        <v>102</v>
      </c>
      <c r="B13" s="0" t="s">
        <v>40</v>
      </c>
      <c r="C13" s="0" t="s">
        <v>84</v>
      </c>
      <c r="D13" s="0" t="s">
        <v>134</v>
      </c>
      <c r="E13" s="0" t="n">
        <v>2027</v>
      </c>
      <c r="F13" s="0" t="n">
        <v>0.998539435248296</v>
      </c>
      <c r="G13" s="0" t="s">
        <v>135</v>
      </c>
    </row>
    <row r="14" customFormat="false" ht="14.25" hidden="false" customHeight="false" outlineLevel="0" collapsed="false">
      <c r="A14" s="0" t="s">
        <v>102</v>
      </c>
      <c r="B14" s="0" t="s">
        <v>40</v>
      </c>
      <c r="C14" s="0" t="s">
        <v>84</v>
      </c>
      <c r="D14" s="0" t="s">
        <v>131</v>
      </c>
      <c r="E14" s="0" t="n">
        <v>2028</v>
      </c>
      <c r="F14" s="0" t="n">
        <v>43.2340196383846</v>
      </c>
      <c r="G14" s="0" t="s">
        <v>132</v>
      </c>
    </row>
    <row r="15" customFormat="false" ht="14.25" hidden="false" customHeight="false" outlineLevel="0" collapsed="false">
      <c r="A15" s="0" t="s">
        <v>102</v>
      </c>
      <c r="B15" s="0" t="s">
        <v>40</v>
      </c>
      <c r="C15" s="0" t="s">
        <v>84</v>
      </c>
      <c r="D15" s="0" t="s">
        <v>133</v>
      </c>
      <c r="E15" s="0" t="n">
        <v>2028</v>
      </c>
      <c r="F15" s="0" t="n">
        <v>32.6691982296404</v>
      </c>
      <c r="G15" s="0" t="s">
        <v>132</v>
      </c>
    </row>
    <row r="16" customFormat="false" ht="14.25" hidden="false" customHeight="false" outlineLevel="0" collapsed="false">
      <c r="A16" s="0" t="s">
        <v>102</v>
      </c>
      <c r="B16" s="0" t="s">
        <v>40</v>
      </c>
      <c r="C16" s="0" t="s">
        <v>84</v>
      </c>
      <c r="D16" s="0" t="s">
        <v>134</v>
      </c>
      <c r="E16" s="0" t="n">
        <v>2028</v>
      </c>
      <c r="F16" s="0" t="n">
        <v>0.998993985909846</v>
      </c>
      <c r="G16" s="0" t="s">
        <v>135</v>
      </c>
    </row>
    <row r="17" customFormat="false" ht="14.25" hidden="false" customHeight="false" outlineLevel="0" collapsed="false">
      <c r="A17" s="0" t="s">
        <v>102</v>
      </c>
      <c r="B17" s="0" t="s">
        <v>40</v>
      </c>
      <c r="C17" s="0" t="s">
        <v>84</v>
      </c>
      <c r="D17" s="0" t="s">
        <v>131</v>
      </c>
      <c r="E17" s="0" t="n">
        <v>2029</v>
      </c>
      <c r="F17" s="0" t="n">
        <v>54.092751187867</v>
      </c>
      <c r="G17" s="0" t="s">
        <v>132</v>
      </c>
    </row>
    <row r="18" customFormat="false" ht="14.25" hidden="false" customHeight="false" outlineLevel="0" collapsed="false">
      <c r="A18" s="0" t="s">
        <v>102</v>
      </c>
      <c r="B18" s="0" t="s">
        <v>40</v>
      </c>
      <c r="C18" s="0" t="s">
        <v>84</v>
      </c>
      <c r="D18" s="0" t="s">
        <v>133</v>
      </c>
      <c r="E18" s="0" t="n">
        <v>2029</v>
      </c>
      <c r="F18" s="0" t="n">
        <v>37.8987603424971</v>
      </c>
      <c r="G18" s="0" t="s">
        <v>132</v>
      </c>
    </row>
    <row r="19" customFormat="false" ht="14.25" hidden="false" customHeight="false" outlineLevel="0" collapsed="false">
      <c r="A19" s="0" t="s">
        <v>102</v>
      </c>
      <c r="B19" s="0" t="s">
        <v>40</v>
      </c>
      <c r="C19" s="0" t="s">
        <v>84</v>
      </c>
      <c r="D19" s="0" t="s">
        <v>134</v>
      </c>
      <c r="E19" s="0" t="n">
        <v>2029</v>
      </c>
      <c r="F19" s="0" t="n">
        <v>0.998900944832983</v>
      </c>
      <c r="G19" s="0" t="s">
        <v>135</v>
      </c>
    </row>
    <row r="20" customFormat="false" ht="14.25" hidden="false" customHeight="false" outlineLevel="0" collapsed="false">
      <c r="A20" s="0" t="s">
        <v>102</v>
      </c>
      <c r="B20" s="0" t="s">
        <v>40</v>
      </c>
      <c r="C20" s="0" t="s">
        <v>84</v>
      </c>
      <c r="D20" s="0" t="s">
        <v>131</v>
      </c>
      <c r="E20" s="0" t="n">
        <v>2030</v>
      </c>
      <c r="F20" s="0" t="n">
        <v>68.349229213025</v>
      </c>
      <c r="G20" s="0" t="s">
        <v>132</v>
      </c>
    </row>
    <row r="21" customFormat="false" ht="14.25" hidden="false" customHeight="false" outlineLevel="0" collapsed="false">
      <c r="A21" s="0" t="s">
        <v>102</v>
      </c>
      <c r="B21" s="0" t="s">
        <v>40</v>
      </c>
      <c r="C21" s="0" t="s">
        <v>84</v>
      </c>
      <c r="D21" s="0" t="s">
        <v>133</v>
      </c>
      <c r="E21" s="0" t="n">
        <v>2030</v>
      </c>
      <c r="F21" s="0" t="n">
        <v>43.7812760562415</v>
      </c>
      <c r="G21" s="0" t="s">
        <v>132</v>
      </c>
    </row>
    <row r="22" customFormat="false" ht="14.25" hidden="false" customHeight="false" outlineLevel="0" collapsed="false">
      <c r="A22" s="0" t="s">
        <v>102</v>
      </c>
      <c r="B22" s="0" t="s">
        <v>40</v>
      </c>
      <c r="C22" s="0" t="s">
        <v>84</v>
      </c>
      <c r="D22" s="0" t="s">
        <v>134</v>
      </c>
      <c r="E22" s="0" t="n">
        <v>2030</v>
      </c>
      <c r="F22" s="0" t="n">
        <v>0.998181234932194</v>
      </c>
      <c r="G22" s="0" t="s">
        <v>135</v>
      </c>
    </row>
    <row r="23" customFormat="false" ht="14.25" hidden="false" customHeight="false" outlineLevel="0" collapsed="false">
      <c r="A23" s="0" t="s">
        <v>102</v>
      </c>
      <c r="B23" s="0" t="s">
        <v>40</v>
      </c>
      <c r="C23" s="0" t="s">
        <v>84</v>
      </c>
      <c r="D23" s="0" t="s">
        <v>131</v>
      </c>
      <c r="E23" s="0" t="n">
        <v>2031</v>
      </c>
      <c r="F23" s="0" t="n">
        <v>87.3406035775342</v>
      </c>
      <c r="G23" s="0" t="s">
        <v>132</v>
      </c>
    </row>
    <row r="24" customFormat="false" ht="14.25" hidden="false" customHeight="false" outlineLevel="0" collapsed="false">
      <c r="A24" s="0" t="s">
        <v>102</v>
      </c>
      <c r="B24" s="0" t="s">
        <v>40</v>
      </c>
      <c r="C24" s="0" t="s">
        <v>84</v>
      </c>
      <c r="D24" s="0" t="s">
        <v>133</v>
      </c>
      <c r="E24" s="0" t="n">
        <v>2031</v>
      </c>
      <c r="F24" s="0" t="n">
        <v>49.6839603862503</v>
      </c>
      <c r="G24" s="0" t="s">
        <v>132</v>
      </c>
    </row>
    <row r="25" customFormat="false" ht="14.25" hidden="false" customHeight="false" outlineLevel="0" collapsed="false">
      <c r="A25" s="0" t="s">
        <v>102</v>
      </c>
      <c r="B25" s="0" t="s">
        <v>40</v>
      </c>
      <c r="C25" s="0" t="s">
        <v>84</v>
      </c>
      <c r="D25" s="0" t="s">
        <v>134</v>
      </c>
      <c r="E25" s="0" t="n">
        <v>2031</v>
      </c>
      <c r="F25" s="0" t="n">
        <v>0.997462563278268</v>
      </c>
      <c r="G25" s="0" t="s">
        <v>135</v>
      </c>
    </row>
    <row r="26" customFormat="false" ht="14.25" hidden="false" customHeight="false" outlineLevel="0" collapsed="false">
      <c r="A26" s="0" t="s">
        <v>102</v>
      </c>
      <c r="B26" s="0" t="s">
        <v>40</v>
      </c>
      <c r="C26" s="0" t="s">
        <v>84</v>
      </c>
      <c r="D26" s="0" t="s">
        <v>131</v>
      </c>
      <c r="E26" s="0" t="n">
        <v>2032</v>
      </c>
      <c r="F26" s="0" t="n">
        <v>109.714546718408</v>
      </c>
      <c r="G26" s="0" t="s">
        <v>132</v>
      </c>
    </row>
    <row r="27" customFormat="false" ht="14.25" hidden="false" customHeight="false" outlineLevel="0" collapsed="false">
      <c r="A27" s="0" t="s">
        <v>102</v>
      </c>
      <c r="B27" s="0" t="s">
        <v>40</v>
      </c>
      <c r="C27" s="0" t="s">
        <v>84</v>
      </c>
      <c r="D27" s="0" t="s">
        <v>133</v>
      </c>
      <c r="E27" s="0" t="n">
        <v>2032</v>
      </c>
      <c r="F27" s="0" t="n">
        <v>55.9633932504293</v>
      </c>
      <c r="G27" s="0" t="s">
        <v>132</v>
      </c>
    </row>
    <row r="28" customFormat="false" ht="14.25" hidden="false" customHeight="false" outlineLevel="0" collapsed="false">
      <c r="A28" s="0" t="s">
        <v>102</v>
      </c>
      <c r="B28" s="0" t="s">
        <v>40</v>
      </c>
      <c r="C28" s="0" t="s">
        <v>84</v>
      </c>
      <c r="D28" s="0" t="s">
        <v>134</v>
      </c>
      <c r="E28" s="0" t="n">
        <v>2032</v>
      </c>
      <c r="F28" s="0" t="n">
        <v>0.996744928373441</v>
      </c>
      <c r="G28" s="0" t="s">
        <v>135</v>
      </c>
    </row>
    <row r="29" customFormat="false" ht="14.25" hidden="false" customHeight="false" outlineLevel="0" collapsed="false">
      <c r="A29" s="0" t="s">
        <v>102</v>
      </c>
      <c r="B29" s="0" t="s">
        <v>40</v>
      </c>
      <c r="C29" s="0" t="s">
        <v>84</v>
      </c>
      <c r="D29" s="0" t="s">
        <v>131</v>
      </c>
      <c r="E29" s="0" t="n">
        <v>2033</v>
      </c>
      <c r="F29" s="0" t="n">
        <v>138.90069435575</v>
      </c>
      <c r="G29" s="0" t="s">
        <v>132</v>
      </c>
    </row>
    <row r="30" customFormat="false" ht="14.25" hidden="false" customHeight="false" outlineLevel="0" collapsed="false">
      <c r="A30" s="0" t="s">
        <v>102</v>
      </c>
      <c r="B30" s="0" t="s">
        <v>40</v>
      </c>
      <c r="C30" s="0" t="s">
        <v>84</v>
      </c>
      <c r="D30" s="0" t="s">
        <v>133</v>
      </c>
      <c r="E30" s="0" t="n">
        <v>2033</v>
      </c>
      <c r="F30" s="0" t="n">
        <v>62.5764837485218</v>
      </c>
      <c r="G30" s="0" t="s">
        <v>132</v>
      </c>
    </row>
    <row r="31" customFormat="false" ht="14.25" hidden="false" customHeight="false" outlineLevel="0" collapsed="false">
      <c r="A31" s="0" t="s">
        <v>102</v>
      </c>
      <c r="B31" s="0" t="s">
        <v>40</v>
      </c>
      <c r="C31" s="0" t="s">
        <v>84</v>
      </c>
      <c r="D31" s="0" t="s">
        <v>134</v>
      </c>
      <c r="E31" s="0" t="n">
        <v>2033</v>
      </c>
      <c r="F31" s="0" t="n">
        <v>0.996028328722107</v>
      </c>
      <c r="G31" s="0" t="s">
        <v>135</v>
      </c>
    </row>
    <row r="32" customFormat="false" ht="14.25" hidden="false" customHeight="false" outlineLevel="0" collapsed="false">
      <c r="A32" s="0" t="s">
        <v>102</v>
      </c>
      <c r="B32" s="0" t="s">
        <v>40</v>
      </c>
      <c r="C32" s="0" t="s">
        <v>84</v>
      </c>
      <c r="D32" s="0" t="s">
        <v>131</v>
      </c>
      <c r="E32" s="0" t="n">
        <v>2034</v>
      </c>
      <c r="F32" s="0" t="n">
        <v>169.558985275702</v>
      </c>
      <c r="G32" s="0" t="s">
        <v>132</v>
      </c>
    </row>
    <row r="33" customFormat="false" ht="14.25" hidden="false" customHeight="false" outlineLevel="0" collapsed="false">
      <c r="A33" s="0" t="s">
        <v>102</v>
      </c>
      <c r="B33" s="0" t="s">
        <v>40</v>
      </c>
      <c r="C33" s="0" t="s">
        <v>84</v>
      </c>
      <c r="D33" s="0" t="s">
        <v>133</v>
      </c>
      <c r="E33" s="0" t="n">
        <v>2034</v>
      </c>
      <c r="F33" s="0" t="n">
        <v>69.1008934145618</v>
      </c>
      <c r="G33" s="0" t="s">
        <v>132</v>
      </c>
    </row>
    <row r="34" customFormat="false" ht="14.25" hidden="false" customHeight="false" outlineLevel="0" collapsed="false">
      <c r="A34" s="0" t="s">
        <v>102</v>
      </c>
      <c r="B34" s="0" t="s">
        <v>40</v>
      </c>
      <c r="C34" s="0" t="s">
        <v>84</v>
      </c>
      <c r="D34" s="0" t="s">
        <v>134</v>
      </c>
      <c r="E34" s="0" t="n">
        <v>2034</v>
      </c>
      <c r="F34" s="0" t="n">
        <v>0.995312762830821</v>
      </c>
      <c r="G34" s="0" t="s">
        <v>135</v>
      </c>
    </row>
    <row r="35" customFormat="false" ht="14.25" hidden="false" customHeight="false" outlineLevel="0" collapsed="false">
      <c r="A35" s="0" t="s">
        <v>102</v>
      </c>
      <c r="B35" s="0" t="s">
        <v>40</v>
      </c>
      <c r="C35" s="0" t="s">
        <v>84</v>
      </c>
      <c r="D35" s="0" t="s">
        <v>131</v>
      </c>
      <c r="E35" s="0" t="n">
        <v>2035</v>
      </c>
      <c r="F35" s="0" t="n">
        <v>204.251917573422</v>
      </c>
      <c r="G35" s="0" t="s">
        <v>132</v>
      </c>
    </row>
    <row r="36" customFormat="false" ht="14.25" hidden="false" customHeight="false" outlineLevel="0" collapsed="false">
      <c r="A36" s="0" t="s">
        <v>102</v>
      </c>
      <c r="B36" s="0" t="s">
        <v>40</v>
      </c>
      <c r="C36" s="0" t="s">
        <v>84</v>
      </c>
      <c r="D36" s="0" t="s">
        <v>133</v>
      </c>
      <c r="E36" s="0" t="n">
        <v>2035</v>
      </c>
      <c r="F36" s="0" t="n">
        <v>76.0353089950459</v>
      </c>
      <c r="G36" s="0" t="s">
        <v>132</v>
      </c>
    </row>
    <row r="37" customFormat="false" ht="14.25" hidden="false" customHeight="false" outlineLevel="0" collapsed="false">
      <c r="A37" s="0" t="s">
        <v>102</v>
      </c>
      <c r="B37" s="0" t="s">
        <v>40</v>
      </c>
      <c r="C37" s="0" t="s">
        <v>84</v>
      </c>
      <c r="D37" s="0" t="s">
        <v>134</v>
      </c>
      <c r="E37" s="0" t="n">
        <v>2035</v>
      </c>
      <c r="F37" s="0" t="n">
        <v>0.994598229208287</v>
      </c>
      <c r="G37" s="0" t="s">
        <v>135</v>
      </c>
    </row>
    <row r="38" customFormat="false" ht="14.25" hidden="false" customHeight="false" outlineLevel="0" collapsed="false">
      <c r="A38" s="0" t="s">
        <v>102</v>
      </c>
      <c r="B38" s="0" t="s">
        <v>40</v>
      </c>
      <c r="C38" s="0" t="s">
        <v>84</v>
      </c>
      <c r="D38" s="0" t="s">
        <v>131</v>
      </c>
      <c r="E38" s="0" t="n">
        <v>2036</v>
      </c>
      <c r="F38" s="0" t="n">
        <v>243.314212935965</v>
      </c>
      <c r="G38" s="0" t="s">
        <v>132</v>
      </c>
    </row>
    <row r="39" customFormat="false" ht="14.25" hidden="false" customHeight="false" outlineLevel="0" collapsed="false">
      <c r="A39" s="0" t="s">
        <v>102</v>
      </c>
      <c r="B39" s="0" t="s">
        <v>40</v>
      </c>
      <c r="C39" s="0" t="s">
        <v>84</v>
      </c>
      <c r="D39" s="0" t="s">
        <v>133</v>
      </c>
      <c r="E39" s="0" t="n">
        <v>2036</v>
      </c>
      <c r="F39" s="0" t="n">
        <v>82.9637701931875</v>
      </c>
      <c r="G39" s="0" t="s">
        <v>132</v>
      </c>
    </row>
    <row r="40" customFormat="false" ht="14.25" hidden="false" customHeight="false" outlineLevel="0" collapsed="false">
      <c r="A40" s="0" t="s">
        <v>102</v>
      </c>
      <c r="B40" s="0" t="s">
        <v>40</v>
      </c>
      <c r="C40" s="0" t="s">
        <v>84</v>
      </c>
      <c r="D40" s="0" t="s">
        <v>134</v>
      </c>
      <c r="E40" s="0" t="n">
        <v>2036</v>
      </c>
      <c r="F40" s="0" t="n">
        <v>0.993884726365367</v>
      </c>
      <c r="G40" s="0" t="s">
        <v>135</v>
      </c>
    </row>
    <row r="41" customFormat="false" ht="14.25" hidden="false" customHeight="false" outlineLevel="0" collapsed="false">
      <c r="A41" s="0" t="s">
        <v>102</v>
      </c>
      <c r="B41" s="0" t="s">
        <v>40</v>
      </c>
      <c r="C41" s="0" t="s">
        <v>84</v>
      </c>
      <c r="D41" s="0" t="s">
        <v>131</v>
      </c>
      <c r="E41" s="0" t="n">
        <v>2037</v>
      </c>
      <c r="F41" s="0" t="n">
        <v>283.016406016599</v>
      </c>
      <c r="G41" s="0" t="s">
        <v>132</v>
      </c>
    </row>
    <row r="42" customFormat="false" ht="14.25" hidden="false" customHeight="false" outlineLevel="0" collapsed="false">
      <c r="A42" s="0" t="s">
        <v>102</v>
      </c>
      <c r="B42" s="0" t="s">
        <v>40</v>
      </c>
      <c r="C42" s="0" t="s">
        <v>84</v>
      </c>
      <c r="D42" s="0" t="s">
        <v>133</v>
      </c>
      <c r="E42" s="0" t="n">
        <v>2037</v>
      </c>
      <c r="F42" s="0" t="n">
        <v>89.4875710657777</v>
      </c>
      <c r="G42" s="0" t="s">
        <v>132</v>
      </c>
    </row>
    <row r="43" customFormat="false" ht="14.25" hidden="false" customHeight="false" outlineLevel="0" collapsed="false">
      <c r="A43" s="0" t="s">
        <v>102</v>
      </c>
      <c r="B43" s="0" t="s">
        <v>40</v>
      </c>
      <c r="C43" s="0" t="s">
        <v>84</v>
      </c>
      <c r="D43" s="0" t="s">
        <v>134</v>
      </c>
      <c r="E43" s="0" t="n">
        <v>2037</v>
      </c>
      <c r="F43" s="0" t="n">
        <v>0.993172252815066</v>
      </c>
      <c r="G43" s="0" t="s">
        <v>135</v>
      </c>
    </row>
    <row r="44" customFormat="false" ht="14.25" hidden="false" customHeight="false" outlineLevel="0" collapsed="false">
      <c r="A44" s="0" t="s">
        <v>102</v>
      </c>
      <c r="B44" s="0" t="s">
        <v>40</v>
      </c>
      <c r="C44" s="0" t="s">
        <v>84</v>
      </c>
      <c r="D44" s="0" t="s">
        <v>131</v>
      </c>
      <c r="E44" s="0" t="n">
        <v>2038</v>
      </c>
      <c r="F44" s="0" t="n">
        <v>326.008561619209</v>
      </c>
      <c r="G44" s="0" t="s">
        <v>132</v>
      </c>
    </row>
    <row r="45" customFormat="false" ht="14.25" hidden="false" customHeight="false" outlineLevel="0" collapsed="false">
      <c r="A45" s="0" t="s">
        <v>102</v>
      </c>
      <c r="B45" s="0" t="s">
        <v>40</v>
      </c>
      <c r="C45" s="0" t="s">
        <v>84</v>
      </c>
      <c r="D45" s="0" t="s">
        <v>133</v>
      </c>
      <c r="E45" s="0" t="n">
        <v>2038</v>
      </c>
      <c r="F45" s="0" t="n">
        <v>95.9408646624005</v>
      </c>
      <c r="G45" s="0" t="s">
        <v>132</v>
      </c>
    </row>
    <row r="46" customFormat="false" ht="14.25" hidden="false" customHeight="false" outlineLevel="0" collapsed="false">
      <c r="A46" s="0" t="s">
        <v>102</v>
      </c>
      <c r="B46" s="0" t="s">
        <v>40</v>
      </c>
      <c r="C46" s="0" t="s">
        <v>84</v>
      </c>
      <c r="D46" s="0" t="s">
        <v>134</v>
      </c>
      <c r="E46" s="0" t="n">
        <v>2038</v>
      </c>
      <c r="F46" s="0" t="n">
        <v>0.992460807072535</v>
      </c>
      <c r="G46" s="0" t="s">
        <v>135</v>
      </c>
    </row>
    <row r="47" customFormat="false" ht="14.25" hidden="false" customHeight="false" outlineLevel="0" collapsed="false">
      <c r="A47" s="0" t="s">
        <v>102</v>
      </c>
      <c r="B47" s="0" t="s">
        <v>40</v>
      </c>
      <c r="C47" s="0" t="s">
        <v>84</v>
      </c>
      <c r="D47" s="0" t="s">
        <v>131</v>
      </c>
      <c r="E47" s="0" t="n">
        <v>2039</v>
      </c>
      <c r="F47" s="0" t="n">
        <v>372.623125500535</v>
      </c>
      <c r="G47" s="0" t="s">
        <v>132</v>
      </c>
    </row>
    <row r="48" customFormat="false" ht="14.25" hidden="false" customHeight="false" outlineLevel="0" collapsed="false">
      <c r="A48" s="0" t="s">
        <v>102</v>
      </c>
      <c r="B48" s="0" t="s">
        <v>40</v>
      </c>
      <c r="C48" s="0" t="s">
        <v>84</v>
      </c>
      <c r="D48" s="0" t="s">
        <v>133</v>
      </c>
      <c r="E48" s="0" t="n">
        <v>2039</v>
      </c>
      <c r="F48" s="0" t="n">
        <v>101.93039605727</v>
      </c>
      <c r="G48" s="0" t="s">
        <v>132</v>
      </c>
    </row>
    <row r="49" customFormat="false" ht="14.25" hidden="false" customHeight="false" outlineLevel="0" collapsed="false">
      <c r="A49" s="0" t="s">
        <v>102</v>
      </c>
      <c r="B49" s="0" t="s">
        <v>40</v>
      </c>
      <c r="C49" s="0" t="s">
        <v>84</v>
      </c>
      <c r="D49" s="0" t="s">
        <v>134</v>
      </c>
      <c r="E49" s="0" t="n">
        <v>2039</v>
      </c>
      <c r="F49" s="0" t="n">
        <v>0.991750387655071</v>
      </c>
      <c r="G49" s="0" t="s">
        <v>135</v>
      </c>
    </row>
    <row r="50" customFormat="false" ht="14.25" hidden="false" customHeight="false" outlineLevel="0" collapsed="false">
      <c r="A50" s="0" t="s">
        <v>102</v>
      </c>
      <c r="B50" s="0" t="s">
        <v>40</v>
      </c>
      <c r="C50" s="0" t="s">
        <v>84</v>
      </c>
      <c r="D50" s="0" t="s">
        <v>131</v>
      </c>
      <c r="E50" s="0" t="n">
        <v>2040</v>
      </c>
      <c r="F50" s="0" t="n">
        <v>423.482739366541</v>
      </c>
      <c r="G50" s="0" t="s">
        <v>132</v>
      </c>
    </row>
    <row r="51" customFormat="false" ht="14.25" hidden="false" customHeight="false" outlineLevel="0" collapsed="false">
      <c r="A51" s="0" t="s">
        <v>102</v>
      </c>
      <c r="B51" s="0" t="s">
        <v>40</v>
      </c>
      <c r="C51" s="0" t="s">
        <v>84</v>
      </c>
      <c r="D51" s="0" t="s">
        <v>133</v>
      </c>
      <c r="E51" s="0" t="n">
        <v>2040</v>
      </c>
      <c r="F51" s="0" t="n">
        <v>107.84856933149</v>
      </c>
      <c r="G51" s="0" t="s">
        <v>132</v>
      </c>
    </row>
    <row r="52" customFormat="false" ht="14.25" hidden="false" customHeight="false" outlineLevel="0" collapsed="false">
      <c r="A52" s="0" t="s">
        <v>102</v>
      </c>
      <c r="B52" s="0" t="s">
        <v>40</v>
      </c>
      <c r="C52" s="0" t="s">
        <v>84</v>
      </c>
      <c r="D52" s="0" t="s">
        <v>134</v>
      </c>
      <c r="E52" s="0" t="n">
        <v>2040</v>
      </c>
      <c r="F52" s="0" t="n">
        <v>0.991040993082104</v>
      </c>
      <c r="G52" s="0" t="s">
        <v>135</v>
      </c>
    </row>
    <row r="53" customFormat="false" ht="14.25" hidden="false" customHeight="false" outlineLevel="0" collapsed="false">
      <c r="A53" s="0" t="s">
        <v>93</v>
      </c>
      <c r="B53" s="0" t="s">
        <v>42</v>
      </c>
      <c r="C53" s="0" t="s">
        <v>84</v>
      </c>
      <c r="D53" s="0" t="s">
        <v>131</v>
      </c>
      <c r="E53" s="0" t="n">
        <v>2024</v>
      </c>
      <c r="F53" s="0" t="n">
        <v>6.14575161834924</v>
      </c>
      <c r="G53" s="0" t="s">
        <v>132</v>
      </c>
    </row>
    <row r="54" customFormat="false" ht="14.25" hidden="false" customHeight="false" outlineLevel="0" collapsed="false">
      <c r="A54" s="0" t="s">
        <v>93</v>
      </c>
      <c r="B54" s="0" t="s">
        <v>42</v>
      </c>
      <c r="C54" s="0" t="s">
        <v>84</v>
      </c>
      <c r="D54" s="0" t="s">
        <v>133</v>
      </c>
      <c r="E54" s="0" t="n">
        <v>2024</v>
      </c>
      <c r="F54" s="0" t="n">
        <v>13.851944</v>
      </c>
      <c r="G54" s="0" t="s">
        <v>132</v>
      </c>
    </row>
    <row r="55" customFormat="false" ht="14.25" hidden="false" customHeight="false" outlineLevel="0" collapsed="false">
      <c r="A55" s="0" t="s">
        <v>93</v>
      </c>
      <c r="B55" s="0" t="s">
        <v>42</v>
      </c>
      <c r="C55" s="0" t="s">
        <v>84</v>
      </c>
      <c r="D55" s="0" t="s">
        <v>134</v>
      </c>
      <c r="E55" s="0" t="n">
        <v>2024</v>
      </c>
      <c r="F55" s="0" t="n">
        <v>1</v>
      </c>
      <c r="G55" s="0" t="s">
        <v>135</v>
      </c>
    </row>
    <row r="56" customFormat="false" ht="14.25" hidden="false" customHeight="false" outlineLevel="0" collapsed="false">
      <c r="A56" s="0" t="s">
        <v>93</v>
      </c>
      <c r="B56" s="0" t="s">
        <v>42</v>
      </c>
      <c r="C56" s="0" t="s">
        <v>84</v>
      </c>
      <c r="D56" s="0" t="s">
        <v>131</v>
      </c>
      <c r="E56" s="0" t="n">
        <v>2025</v>
      </c>
      <c r="F56" s="0" t="n">
        <v>7.58668853284355</v>
      </c>
      <c r="G56" s="0" t="s">
        <v>132</v>
      </c>
    </row>
    <row r="57" customFormat="false" ht="14.25" hidden="false" customHeight="false" outlineLevel="0" collapsed="false">
      <c r="A57" s="0" t="s">
        <v>93</v>
      </c>
      <c r="B57" s="0" t="s">
        <v>42</v>
      </c>
      <c r="C57" s="0" t="s">
        <v>84</v>
      </c>
      <c r="D57" s="0" t="s">
        <v>133</v>
      </c>
      <c r="E57" s="0" t="n">
        <v>2025</v>
      </c>
      <c r="F57" s="0" t="n">
        <v>14.3451463135593</v>
      </c>
      <c r="G57" s="0" t="s">
        <v>132</v>
      </c>
    </row>
    <row r="58" customFormat="false" ht="14.25" hidden="false" customHeight="false" outlineLevel="0" collapsed="false">
      <c r="A58" s="0" t="s">
        <v>93</v>
      </c>
      <c r="B58" s="0" t="s">
        <v>42</v>
      </c>
      <c r="C58" s="0" t="s">
        <v>84</v>
      </c>
      <c r="D58" s="0" t="s">
        <v>134</v>
      </c>
      <c r="E58" s="0" t="n">
        <v>2025</v>
      </c>
      <c r="F58" s="0" t="n">
        <v>0.99950149551346</v>
      </c>
      <c r="G58" s="0" t="s">
        <v>135</v>
      </c>
    </row>
    <row r="59" customFormat="false" ht="14.25" hidden="false" customHeight="false" outlineLevel="0" collapsed="false">
      <c r="A59" s="0" t="s">
        <v>93</v>
      </c>
      <c r="B59" s="0" t="s">
        <v>42</v>
      </c>
      <c r="C59" s="0" t="s">
        <v>84</v>
      </c>
      <c r="D59" s="0" t="s">
        <v>131</v>
      </c>
      <c r="E59" s="0" t="n">
        <v>2026</v>
      </c>
      <c r="F59" s="0" t="n">
        <v>9.81127027459735</v>
      </c>
      <c r="G59" s="0" t="s">
        <v>132</v>
      </c>
    </row>
    <row r="60" customFormat="false" ht="14.25" hidden="false" customHeight="false" outlineLevel="0" collapsed="false">
      <c r="A60" s="0" t="s">
        <v>93</v>
      </c>
      <c r="B60" s="0" t="s">
        <v>42</v>
      </c>
      <c r="C60" s="0" t="s">
        <v>84</v>
      </c>
      <c r="D60" s="0" t="s">
        <v>133</v>
      </c>
      <c r="E60" s="0" t="n">
        <v>2026</v>
      </c>
      <c r="F60" s="0" t="n">
        <v>14.5661095782297</v>
      </c>
      <c r="G60" s="0" t="s">
        <v>132</v>
      </c>
    </row>
    <row r="61" customFormat="false" ht="14.25" hidden="false" customHeight="false" outlineLevel="0" collapsed="false">
      <c r="A61" s="0" t="s">
        <v>93</v>
      </c>
      <c r="B61" s="0" t="s">
        <v>42</v>
      </c>
      <c r="C61" s="0" t="s">
        <v>84</v>
      </c>
      <c r="D61" s="0" t="s">
        <v>134</v>
      </c>
      <c r="E61" s="0" t="n">
        <v>2026</v>
      </c>
      <c r="F61" s="0" t="n">
        <v>0.998019295230037</v>
      </c>
      <c r="G61" s="0" t="s">
        <v>135</v>
      </c>
    </row>
    <row r="62" customFormat="false" ht="14.25" hidden="false" customHeight="false" outlineLevel="0" collapsed="false">
      <c r="A62" s="0" t="s">
        <v>93</v>
      </c>
      <c r="B62" s="0" t="s">
        <v>42</v>
      </c>
      <c r="C62" s="0" t="s">
        <v>84</v>
      </c>
      <c r="D62" s="0" t="s">
        <v>131</v>
      </c>
      <c r="E62" s="0" t="n">
        <v>2027</v>
      </c>
      <c r="F62" s="0" t="n">
        <v>12.9336249274174</v>
      </c>
      <c r="G62" s="0" t="s">
        <v>132</v>
      </c>
    </row>
    <row r="63" customFormat="false" ht="14.25" hidden="false" customHeight="false" outlineLevel="0" collapsed="false">
      <c r="A63" s="0" t="s">
        <v>93</v>
      </c>
      <c r="B63" s="0" t="s">
        <v>42</v>
      </c>
      <c r="C63" s="0" t="s">
        <v>84</v>
      </c>
      <c r="D63" s="0" t="s">
        <v>133</v>
      </c>
      <c r="E63" s="0" t="n">
        <v>2027</v>
      </c>
      <c r="F63" s="0" t="n">
        <v>14.782676011579</v>
      </c>
      <c r="G63" s="0" t="s">
        <v>132</v>
      </c>
    </row>
    <row r="64" customFormat="false" ht="14.25" hidden="false" customHeight="false" outlineLevel="0" collapsed="false">
      <c r="A64" s="0" t="s">
        <v>93</v>
      </c>
      <c r="B64" s="0" t="s">
        <v>42</v>
      </c>
      <c r="C64" s="0" t="s">
        <v>84</v>
      </c>
      <c r="D64" s="0" t="s">
        <v>134</v>
      </c>
      <c r="E64" s="0" t="n">
        <v>2027</v>
      </c>
      <c r="F64" s="0" t="n">
        <v>0.996544410841399</v>
      </c>
      <c r="G64" s="0" t="s">
        <v>135</v>
      </c>
    </row>
    <row r="65" customFormat="false" ht="14.25" hidden="false" customHeight="false" outlineLevel="0" collapsed="false">
      <c r="A65" s="0" t="s">
        <v>93</v>
      </c>
      <c r="B65" s="0" t="s">
        <v>42</v>
      </c>
      <c r="C65" s="0" t="s">
        <v>84</v>
      </c>
      <c r="D65" s="0" t="s">
        <v>131</v>
      </c>
      <c r="E65" s="0" t="n">
        <v>2028</v>
      </c>
      <c r="F65" s="0" t="n">
        <v>16.8384406225761</v>
      </c>
      <c r="G65" s="0" t="s">
        <v>132</v>
      </c>
    </row>
    <row r="66" customFormat="false" ht="14.25" hidden="false" customHeight="false" outlineLevel="0" collapsed="false">
      <c r="A66" s="0" t="s">
        <v>93</v>
      </c>
      <c r="B66" s="0" t="s">
        <v>42</v>
      </c>
      <c r="C66" s="0" t="s">
        <v>84</v>
      </c>
      <c r="D66" s="0" t="s">
        <v>133</v>
      </c>
      <c r="E66" s="0" t="n">
        <v>2028</v>
      </c>
      <c r="F66" s="0" t="n">
        <v>14.9955963282037</v>
      </c>
      <c r="G66" s="0" t="s">
        <v>132</v>
      </c>
    </row>
    <row r="67" customFormat="false" ht="14.25" hidden="false" customHeight="false" outlineLevel="0" collapsed="false">
      <c r="A67" s="0" t="s">
        <v>93</v>
      </c>
      <c r="B67" s="0" t="s">
        <v>42</v>
      </c>
      <c r="C67" s="0" t="s">
        <v>84</v>
      </c>
      <c r="D67" s="0" t="s">
        <v>134</v>
      </c>
      <c r="E67" s="0" t="n">
        <v>2028</v>
      </c>
      <c r="F67" s="0" t="n">
        <v>0.995087160940017</v>
      </c>
      <c r="G67" s="0" t="s">
        <v>135</v>
      </c>
    </row>
    <row r="68" customFormat="false" ht="14.25" hidden="false" customHeight="false" outlineLevel="0" collapsed="false">
      <c r="A68" s="0" t="s">
        <v>93</v>
      </c>
      <c r="B68" s="0" t="s">
        <v>42</v>
      </c>
      <c r="C68" s="0" t="s">
        <v>84</v>
      </c>
      <c r="D68" s="0" t="s">
        <v>131</v>
      </c>
      <c r="E68" s="0" t="n">
        <v>2029</v>
      </c>
      <c r="F68" s="0" t="n">
        <v>21.6563987201393</v>
      </c>
      <c r="G68" s="0" t="s">
        <v>132</v>
      </c>
    </row>
    <row r="69" customFormat="false" ht="14.25" hidden="false" customHeight="false" outlineLevel="0" collapsed="false">
      <c r="A69" s="0" t="s">
        <v>93</v>
      </c>
      <c r="B69" s="0" t="s">
        <v>42</v>
      </c>
      <c r="C69" s="0" t="s">
        <v>84</v>
      </c>
      <c r="D69" s="0" t="s">
        <v>133</v>
      </c>
      <c r="E69" s="0" t="n">
        <v>2029</v>
      </c>
      <c r="F69" s="0" t="n">
        <v>15.2087398968853</v>
      </c>
      <c r="G69" s="0" t="s">
        <v>132</v>
      </c>
    </row>
    <row r="70" customFormat="false" ht="14.25" hidden="false" customHeight="false" outlineLevel="0" collapsed="false">
      <c r="A70" s="0" t="s">
        <v>93</v>
      </c>
      <c r="B70" s="0" t="s">
        <v>42</v>
      </c>
      <c r="C70" s="0" t="s">
        <v>84</v>
      </c>
      <c r="D70" s="0" t="s">
        <v>134</v>
      </c>
      <c r="E70" s="0" t="n">
        <v>2029</v>
      </c>
      <c r="F70" s="0" t="n">
        <v>0.994009819936982</v>
      </c>
      <c r="G70" s="0" t="s">
        <v>135</v>
      </c>
    </row>
    <row r="71" customFormat="false" ht="14.25" hidden="false" customHeight="false" outlineLevel="0" collapsed="false">
      <c r="A71" s="0" t="s">
        <v>93</v>
      </c>
      <c r="B71" s="0" t="s">
        <v>42</v>
      </c>
      <c r="C71" s="0" t="s">
        <v>84</v>
      </c>
      <c r="D71" s="0" t="s">
        <v>131</v>
      </c>
      <c r="E71" s="0" t="n">
        <v>2030</v>
      </c>
      <c r="F71" s="0" t="n">
        <v>27.2835765592698</v>
      </c>
      <c r="G71" s="0" t="s">
        <v>132</v>
      </c>
    </row>
    <row r="72" customFormat="false" ht="14.25" hidden="false" customHeight="false" outlineLevel="0" collapsed="false">
      <c r="A72" s="0" t="s">
        <v>93</v>
      </c>
      <c r="B72" s="0" t="s">
        <v>42</v>
      </c>
      <c r="C72" s="0" t="s">
        <v>84</v>
      </c>
      <c r="D72" s="0" t="s">
        <v>133</v>
      </c>
      <c r="E72" s="0" t="n">
        <v>2030</v>
      </c>
      <c r="F72" s="0" t="n">
        <v>15.4013916061928</v>
      </c>
      <c r="G72" s="0" t="s">
        <v>132</v>
      </c>
    </row>
    <row r="73" customFormat="false" ht="14.25" hidden="false" customHeight="false" outlineLevel="0" collapsed="false">
      <c r="A73" s="0" t="s">
        <v>93</v>
      </c>
      <c r="B73" s="0" t="s">
        <v>42</v>
      </c>
      <c r="C73" s="0" t="s">
        <v>84</v>
      </c>
      <c r="D73" s="0" t="s">
        <v>134</v>
      </c>
      <c r="E73" s="0" t="n">
        <v>2030</v>
      </c>
      <c r="F73" s="0" t="n">
        <v>0.992439749123123</v>
      </c>
      <c r="G73" s="0" t="s">
        <v>135</v>
      </c>
    </row>
    <row r="74" customFormat="false" ht="14.25" hidden="false" customHeight="false" outlineLevel="0" collapsed="false">
      <c r="A74" s="0" t="s">
        <v>93</v>
      </c>
      <c r="B74" s="0" t="s">
        <v>42</v>
      </c>
      <c r="C74" s="0" t="s">
        <v>84</v>
      </c>
      <c r="D74" s="0" t="s">
        <v>131</v>
      </c>
      <c r="E74" s="0" t="n">
        <v>2031</v>
      </c>
      <c r="F74" s="0" t="n">
        <v>33.3558732532065</v>
      </c>
      <c r="G74" s="0" t="s">
        <v>132</v>
      </c>
    </row>
    <row r="75" customFormat="false" ht="14.25" hidden="false" customHeight="false" outlineLevel="0" collapsed="false">
      <c r="A75" s="0" t="s">
        <v>93</v>
      </c>
      <c r="B75" s="0" t="s">
        <v>42</v>
      </c>
      <c r="C75" s="0" t="s">
        <v>84</v>
      </c>
      <c r="D75" s="0" t="s">
        <v>133</v>
      </c>
      <c r="E75" s="0" t="n">
        <v>2031</v>
      </c>
      <c r="F75" s="0" t="n">
        <v>15.578296698287</v>
      </c>
      <c r="G75" s="0" t="s">
        <v>132</v>
      </c>
    </row>
    <row r="76" customFormat="false" ht="14.25" hidden="false" customHeight="false" outlineLevel="0" collapsed="false">
      <c r="A76" s="0" t="s">
        <v>93</v>
      </c>
      <c r="B76" s="0" t="s">
        <v>42</v>
      </c>
      <c r="C76" s="0" t="s">
        <v>84</v>
      </c>
      <c r="D76" s="0" t="s">
        <v>134</v>
      </c>
      <c r="E76" s="0" t="n">
        <v>2031</v>
      </c>
      <c r="F76" s="0" t="n">
        <v>0.990874668336306</v>
      </c>
      <c r="G76" s="0" t="s">
        <v>135</v>
      </c>
    </row>
    <row r="77" customFormat="false" ht="14.25" hidden="false" customHeight="false" outlineLevel="0" collapsed="false">
      <c r="A77" s="0" t="s">
        <v>93</v>
      </c>
      <c r="B77" s="0" t="s">
        <v>42</v>
      </c>
      <c r="C77" s="0" t="s">
        <v>84</v>
      </c>
      <c r="D77" s="0" t="s">
        <v>131</v>
      </c>
      <c r="E77" s="0" t="n">
        <v>2032</v>
      </c>
      <c r="F77" s="0" t="n">
        <v>40.0951567512647</v>
      </c>
      <c r="G77" s="0" t="s">
        <v>132</v>
      </c>
    </row>
    <row r="78" customFormat="false" ht="14.25" hidden="false" customHeight="false" outlineLevel="0" collapsed="false">
      <c r="A78" s="0" t="s">
        <v>93</v>
      </c>
      <c r="B78" s="0" t="s">
        <v>42</v>
      </c>
      <c r="C78" s="0" t="s">
        <v>84</v>
      </c>
      <c r="D78" s="0" t="s">
        <v>133</v>
      </c>
      <c r="E78" s="0" t="n">
        <v>2032</v>
      </c>
      <c r="F78" s="0" t="n">
        <v>15.7373611215564</v>
      </c>
      <c r="G78" s="0" t="s">
        <v>132</v>
      </c>
    </row>
    <row r="79" customFormat="false" ht="14.25" hidden="false" customHeight="false" outlineLevel="0" collapsed="false">
      <c r="A79" s="0" t="s">
        <v>93</v>
      </c>
      <c r="B79" s="0" t="s">
        <v>42</v>
      </c>
      <c r="C79" s="0" t="s">
        <v>84</v>
      </c>
      <c r="D79" s="0" t="s">
        <v>134</v>
      </c>
      <c r="E79" s="0" t="n">
        <v>2032</v>
      </c>
      <c r="F79" s="0" t="n">
        <v>0.989314561717138</v>
      </c>
      <c r="G79" s="0" t="s">
        <v>135</v>
      </c>
    </row>
    <row r="80" customFormat="false" ht="14.25" hidden="false" customHeight="false" outlineLevel="0" collapsed="false">
      <c r="A80" s="0" t="s">
        <v>93</v>
      </c>
      <c r="B80" s="0" t="s">
        <v>42</v>
      </c>
      <c r="C80" s="0" t="s">
        <v>84</v>
      </c>
      <c r="D80" s="0" t="s">
        <v>131</v>
      </c>
      <c r="E80" s="0" t="n">
        <v>2033</v>
      </c>
      <c r="F80" s="0" t="n">
        <v>47.3629029641791</v>
      </c>
      <c r="G80" s="0" t="s">
        <v>132</v>
      </c>
    </row>
    <row r="81" customFormat="false" ht="14.25" hidden="false" customHeight="false" outlineLevel="0" collapsed="false">
      <c r="A81" s="0" t="s">
        <v>93</v>
      </c>
      <c r="B81" s="0" t="s">
        <v>42</v>
      </c>
      <c r="C81" s="0" t="s">
        <v>84</v>
      </c>
      <c r="D81" s="0" t="s">
        <v>133</v>
      </c>
      <c r="E81" s="0" t="n">
        <v>2033</v>
      </c>
      <c r="F81" s="0" t="n">
        <v>15.8779984723344</v>
      </c>
      <c r="G81" s="0" t="s">
        <v>132</v>
      </c>
    </row>
    <row r="82" customFormat="false" ht="14.25" hidden="false" customHeight="false" outlineLevel="0" collapsed="false">
      <c r="A82" s="0" t="s">
        <v>93</v>
      </c>
      <c r="B82" s="0" t="s">
        <v>42</v>
      </c>
      <c r="C82" s="0" t="s">
        <v>84</v>
      </c>
      <c r="D82" s="0" t="s">
        <v>134</v>
      </c>
      <c r="E82" s="0" t="n">
        <v>2033</v>
      </c>
      <c r="F82" s="0" t="n">
        <v>0.987759413456632</v>
      </c>
      <c r="G82" s="0" t="s">
        <v>135</v>
      </c>
    </row>
    <row r="83" customFormat="false" ht="14.25" hidden="false" customHeight="false" outlineLevel="0" collapsed="false">
      <c r="A83" s="0" t="s">
        <v>93</v>
      </c>
      <c r="B83" s="0" t="s">
        <v>42</v>
      </c>
      <c r="C83" s="0" t="s">
        <v>84</v>
      </c>
      <c r="D83" s="0" t="s">
        <v>131</v>
      </c>
      <c r="E83" s="0" t="n">
        <v>2034</v>
      </c>
      <c r="F83" s="0" t="n">
        <v>54.5324629717651</v>
      </c>
      <c r="G83" s="0" t="s">
        <v>132</v>
      </c>
    </row>
    <row r="84" customFormat="false" ht="14.25" hidden="false" customHeight="false" outlineLevel="0" collapsed="false">
      <c r="A84" s="0" t="s">
        <v>93</v>
      </c>
      <c r="B84" s="0" t="s">
        <v>42</v>
      </c>
      <c r="C84" s="0" t="s">
        <v>84</v>
      </c>
      <c r="D84" s="0" t="s">
        <v>133</v>
      </c>
      <c r="E84" s="0" t="n">
        <v>2034</v>
      </c>
      <c r="F84" s="0" t="n">
        <v>15.9989406117814</v>
      </c>
      <c r="G84" s="0" t="s">
        <v>132</v>
      </c>
    </row>
    <row r="85" customFormat="false" ht="14.25" hidden="false" customHeight="false" outlineLevel="0" collapsed="false">
      <c r="A85" s="0" t="s">
        <v>93</v>
      </c>
      <c r="B85" s="0" t="s">
        <v>42</v>
      </c>
      <c r="C85" s="0" t="s">
        <v>84</v>
      </c>
      <c r="D85" s="0" t="s">
        <v>134</v>
      </c>
      <c r="E85" s="0" t="n">
        <v>2034</v>
      </c>
      <c r="F85" s="0" t="n">
        <v>0.986209207796042</v>
      </c>
      <c r="G85" s="0" t="s">
        <v>135</v>
      </c>
    </row>
    <row r="86" customFormat="false" ht="14.25" hidden="false" customHeight="false" outlineLevel="0" collapsed="false">
      <c r="A86" s="0" t="s">
        <v>93</v>
      </c>
      <c r="B86" s="0" t="s">
        <v>42</v>
      </c>
      <c r="C86" s="0" t="s">
        <v>84</v>
      </c>
      <c r="D86" s="0" t="s">
        <v>131</v>
      </c>
      <c r="E86" s="0" t="n">
        <v>2035</v>
      </c>
      <c r="F86" s="0" t="n">
        <v>61.738345099959</v>
      </c>
      <c r="G86" s="0" t="s">
        <v>132</v>
      </c>
    </row>
    <row r="87" customFormat="false" ht="14.25" hidden="false" customHeight="false" outlineLevel="0" collapsed="false">
      <c r="A87" s="0" t="s">
        <v>93</v>
      </c>
      <c r="B87" s="0" t="s">
        <v>42</v>
      </c>
      <c r="C87" s="0" t="s">
        <v>84</v>
      </c>
      <c r="D87" s="0" t="s">
        <v>133</v>
      </c>
      <c r="E87" s="0" t="n">
        <v>2035</v>
      </c>
      <c r="F87" s="0" t="n">
        <v>16.1345682420734</v>
      </c>
      <c r="G87" s="0" t="s">
        <v>132</v>
      </c>
    </row>
    <row r="88" customFormat="false" ht="14.25" hidden="false" customHeight="false" outlineLevel="0" collapsed="false">
      <c r="A88" s="0" t="s">
        <v>93</v>
      </c>
      <c r="B88" s="0" t="s">
        <v>42</v>
      </c>
      <c r="C88" s="0" t="s">
        <v>84</v>
      </c>
      <c r="D88" s="0" t="s">
        <v>134</v>
      </c>
      <c r="E88" s="0" t="n">
        <v>2035</v>
      </c>
      <c r="F88" s="0" t="n">
        <v>0.98466392902671</v>
      </c>
      <c r="G88" s="0" t="s">
        <v>135</v>
      </c>
    </row>
    <row r="89" customFormat="false" ht="14.25" hidden="false" customHeight="false" outlineLevel="0" collapsed="false">
      <c r="A89" s="0" t="s">
        <v>93</v>
      </c>
      <c r="B89" s="0" t="s">
        <v>42</v>
      </c>
      <c r="C89" s="0" t="s">
        <v>84</v>
      </c>
      <c r="D89" s="0" t="s">
        <v>131</v>
      </c>
      <c r="E89" s="0" t="n">
        <v>2036</v>
      </c>
      <c r="F89" s="0" t="n">
        <v>68.8010663475162</v>
      </c>
      <c r="G89" s="0" t="s">
        <v>132</v>
      </c>
    </row>
    <row r="90" customFormat="false" ht="14.25" hidden="false" customHeight="false" outlineLevel="0" collapsed="false">
      <c r="A90" s="0" t="s">
        <v>93</v>
      </c>
      <c r="B90" s="0" t="s">
        <v>42</v>
      </c>
      <c r="C90" s="0" t="s">
        <v>84</v>
      </c>
      <c r="D90" s="0" t="s">
        <v>133</v>
      </c>
      <c r="E90" s="0" t="n">
        <v>2036</v>
      </c>
      <c r="F90" s="0" t="n">
        <v>16.266475376332</v>
      </c>
      <c r="G90" s="0" t="s">
        <v>132</v>
      </c>
    </row>
    <row r="91" customFormat="false" ht="14.25" hidden="false" customHeight="false" outlineLevel="0" collapsed="false">
      <c r="A91" s="0" t="s">
        <v>93</v>
      </c>
      <c r="B91" s="0" t="s">
        <v>42</v>
      </c>
      <c r="C91" s="0" t="s">
        <v>84</v>
      </c>
      <c r="D91" s="0" t="s">
        <v>134</v>
      </c>
      <c r="E91" s="0" t="n">
        <v>2036</v>
      </c>
      <c r="F91" s="0" t="n">
        <v>0.983123561489902</v>
      </c>
      <c r="G91" s="0" t="s">
        <v>135</v>
      </c>
    </row>
    <row r="92" customFormat="false" ht="14.25" hidden="false" customHeight="false" outlineLevel="0" collapsed="false">
      <c r="A92" s="0" t="s">
        <v>93</v>
      </c>
      <c r="B92" s="0" t="s">
        <v>42</v>
      </c>
      <c r="C92" s="0" t="s">
        <v>84</v>
      </c>
      <c r="D92" s="0" t="s">
        <v>131</v>
      </c>
      <c r="E92" s="0" t="n">
        <v>2037</v>
      </c>
      <c r="F92" s="0" t="n">
        <v>75.5073784837323</v>
      </c>
      <c r="G92" s="0" t="s">
        <v>132</v>
      </c>
    </row>
    <row r="93" customFormat="false" ht="14.25" hidden="false" customHeight="false" outlineLevel="0" collapsed="false">
      <c r="A93" s="0" t="s">
        <v>93</v>
      </c>
      <c r="B93" s="0" t="s">
        <v>42</v>
      </c>
      <c r="C93" s="0" t="s">
        <v>84</v>
      </c>
      <c r="D93" s="0" t="s">
        <v>133</v>
      </c>
      <c r="E93" s="0" t="n">
        <v>2037</v>
      </c>
      <c r="F93" s="0" t="n">
        <v>16.3836495027765</v>
      </c>
      <c r="G93" s="0" t="s">
        <v>132</v>
      </c>
    </row>
    <row r="94" customFormat="false" ht="14.25" hidden="false" customHeight="false" outlineLevel="0" collapsed="false">
      <c r="A94" s="0" t="s">
        <v>93</v>
      </c>
      <c r="B94" s="0" t="s">
        <v>42</v>
      </c>
      <c r="C94" s="0" t="s">
        <v>84</v>
      </c>
      <c r="D94" s="0" t="s">
        <v>134</v>
      </c>
      <c r="E94" s="0" t="n">
        <v>2037</v>
      </c>
      <c r="F94" s="0" t="n">
        <v>0.981588089576652</v>
      </c>
      <c r="G94" s="0" t="s">
        <v>135</v>
      </c>
    </row>
    <row r="95" customFormat="false" ht="14.25" hidden="false" customHeight="false" outlineLevel="0" collapsed="false">
      <c r="A95" s="0" t="s">
        <v>93</v>
      </c>
      <c r="B95" s="0" t="s">
        <v>42</v>
      </c>
      <c r="C95" s="0" t="s">
        <v>84</v>
      </c>
      <c r="D95" s="0" t="s">
        <v>131</v>
      </c>
      <c r="E95" s="0" t="n">
        <v>2038</v>
      </c>
      <c r="F95" s="0" t="n">
        <v>82.100335684595</v>
      </c>
      <c r="G95" s="0" t="s">
        <v>132</v>
      </c>
    </row>
    <row r="96" customFormat="false" ht="14.25" hidden="false" customHeight="false" outlineLevel="0" collapsed="false">
      <c r="A96" s="0" t="s">
        <v>93</v>
      </c>
      <c r="B96" s="0" t="s">
        <v>42</v>
      </c>
      <c r="C96" s="0" t="s">
        <v>84</v>
      </c>
      <c r="D96" s="0" t="s">
        <v>133</v>
      </c>
      <c r="E96" s="0" t="n">
        <v>2038</v>
      </c>
      <c r="F96" s="0" t="n">
        <v>16.4841015844668</v>
      </c>
      <c r="G96" s="0" t="s">
        <v>132</v>
      </c>
    </row>
    <row r="97" customFormat="false" ht="14.25" hidden="false" customHeight="false" outlineLevel="0" collapsed="false">
      <c r="A97" s="0" t="s">
        <v>93</v>
      </c>
      <c r="B97" s="0" t="s">
        <v>42</v>
      </c>
      <c r="C97" s="0" t="s">
        <v>84</v>
      </c>
      <c r="D97" s="0" t="s">
        <v>134</v>
      </c>
      <c r="E97" s="0" t="n">
        <v>2038</v>
      </c>
      <c r="F97" s="0" t="n">
        <v>0.980057497727602</v>
      </c>
      <c r="G97" s="0" t="s">
        <v>135</v>
      </c>
    </row>
    <row r="98" customFormat="false" ht="14.25" hidden="false" customHeight="false" outlineLevel="0" collapsed="false">
      <c r="A98" s="0" t="s">
        <v>93</v>
      </c>
      <c r="B98" s="0" t="s">
        <v>42</v>
      </c>
      <c r="C98" s="0" t="s">
        <v>84</v>
      </c>
      <c r="D98" s="0" t="s">
        <v>131</v>
      </c>
      <c r="E98" s="0" t="n">
        <v>2039</v>
      </c>
      <c r="F98" s="0" t="n">
        <v>88.8469371465206</v>
      </c>
      <c r="G98" s="0" t="s">
        <v>132</v>
      </c>
    </row>
    <row r="99" customFormat="false" ht="14.25" hidden="false" customHeight="false" outlineLevel="0" collapsed="false">
      <c r="A99" s="0" t="s">
        <v>93</v>
      </c>
      <c r="B99" s="0" t="s">
        <v>42</v>
      </c>
      <c r="C99" s="0" t="s">
        <v>84</v>
      </c>
      <c r="D99" s="0" t="s">
        <v>133</v>
      </c>
      <c r="E99" s="0" t="n">
        <v>2039</v>
      </c>
      <c r="F99" s="0" t="n">
        <v>16.5736254863824</v>
      </c>
      <c r="G99" s="0" t="s">
        <v>132</v>
      </c>
    </row>
    <row r="100" customFormat="false" ht="14.25" hidden="false" customHeight="false" outlineLevel="0" collapsed="false">
      <c r="A100" s="0" t="s">
        <v>93</v>
      </c>
      <c r="B100" s="0" t="s">
        <v>42</v>
      </c>
      <c r="C100" s="0" t="s">
        <v>84</v>
      </c>
      <c r="D100" s="0" t="s">
        <v>134</v>
      </c>
      <c r="E100" s="0" t="n">
        <v>2039</v>
      </c>
      <c r="F100" s="0" t="n">
        <v>0.978531770432844</v>
      </c>
      <c r="G100" s="0" t="s">
        <v>135</v>
      </c>
    </row>
    <row r="101" customFormat="false" ht="14.25" hidden="false" customHeight="false" outlineLevel="0" collapsed="false">
      <c r="A101" s="0" t="s">
        <v>93</v>
      </c>
      <c r="B101" s="0" t="s">
        <v>42</v>
      </c>
      <c r="C101" s="0" t="s">
        <v>84</v>
      </c>
      <c r="D101" s="0" t="s">
        <v>131</v>
      </c>
      <c r="E101" s="0" t="n">
        <v>2040</v>
      </c>
      <c r="F101" s="0" t="n">
        <v>94.3060913386984</v>
      </c>
      <c r="G101" s="0" t="s">
        <v>132</v>
      </c>
    </row>
    <row r="102" customFormat="false" ht="14.25" hidden="false" customHeight="false" outlineLevel="0" collapsed="false">
      <c r="A102" s="0" t="s">
        <v>93</v>
      </c>
      <c r="B102" s="0" t="s">
        <v>42</v>
      </c>
      <c r="C102" s="0" t="s">
        <v>84</v>
      </c>
      <c r="D102" s="0" t="s">
        <v>133</v>
      </c>
      <c r="E102" s="0" t="n">
        <v>2040</v>
      </c>
      <c r="F102" s="0" t="n">
        <v>16.6571554257377</v>
      </c>
      <c r="G102" s="0" t="s">
        <v>132</v>
      </c>
    </row>
    <row r="103" customFormat="false" ht="14.25" hidden="false" customHeight="false" outlineLevel="0" collapsed="false">
      <c r="A103" s="0" t="s">
        <v>93</v>
      </c>
      <c r="B103" s="0" t="s">
        <v>42</v>
      </c>
      <c r="C103" s="0" t="s">
        <v>84</v>
      </c>
      <c r="D103" s="0" t="s">
        <v>134</v>
      </c>
      <c r="E103" s="0" t="n">
        <v>2040</v>
      </c>
      <c r="F103" s="0" t="n">
        <v>0.977010892231765</v>
      </c>
      <c r="G103" s="0" t="s">
        <v>135</v>
      </c>
    </row>
    <row r="104" customFormat="false" ht="14.25" hidden="false" customHeight="false" outlineLevel="0" collapsed="false">
      <c r="A104" s="0" t="s">
        <v>98</v>
      </c>
      <c r="B104" s="0" t="s">
        <v>50</v>
      </c>
      <c r="C104" s="0" t="s">
        <v>84</v>
      </c>
      <c r="D104" s="0" t="s">
        <v>131</v>
      </c>
      <c r="E104" s="0" t="n">
        <v>2024</v>
      </c>
      <c r="F104" s="0" t="n">
        <v>3.68086527250415</v>
      </c>
      <c r="G104" s="0" t="s">
        <v>132</v>
      </c>
    </row>
    <row r="105" customFormat="false" ht="14.25" hidden="false" customHeight="false" outlineLevel="0" collapsed="false">
      <c r="A105" s="0" t="s">
        <v>98</v>
      </c>
      <c r="B105" s="0" t="s">
        <v>50</v>
      </c>
      <c r="C105" s="0" t="s">
        <v>84</v>
      </c>
      <c r="D105" s="0" t="s">
        <v>133</v>
      </c>
      <c r="E105" s="0" t="n">
        <v>2024</v>
      </c>
      <c r="F105" s="0" t="n">
        <v>8.494475</v>
      </c>
      <c r="G105" s="0" t="s">
        <v>132</v>
      </c>
    </row>
    <row r="106" customFormat="false" ht="14.25" hidden="false" customHeight="false" outlineLevel="0" collapsed="false">
      <c r="A106" s="0" t="s">
        <v>98</v>
      </c>
      <c r="B106" s="0" t="s">
        <v>50</v>
      </c>
      <c r="C106" s="0" t="s">
        <v>84</v>
      </c>
      <c r="D106" s="0" t="s">
        <v>134</v>
      </c>
      <c r="E106" s="0" t="n">
        <v>2024</v>
      </c>
      <c r="F106" s="0" t="n">
        <v>1</v>
      </c>
      <c r="G106" s="0" t="s">
        <v>135</v>
      </c>
    </row>
    <row r="107" customFormat="false" ht="14.25" hidden="false" customHeight="false" outlineLevel="0" collapsed="false">
      <c r="A107" s="0" t="s">
        <v>98</v>
      </c>
      <c r="B107" s="0" t="s">
        <v>50</v>
      </c>
      <c r="C107" s="0" t="s">
        <v>84</v>
      </c>
      <c r="D107" s="0" t="s">
        <v>131</v>
      </c>
      <c r="E107" s="0" t="n">
        <v>2025</v>
      </c>
      <c r="F107" s="0" t="n">
        <v>4.85646848367006</v>
      </c>
      <c r="G107" s="0" t="s">
        <v>132</v>
      </c>
    </row>
    <row r="108" customFormat="false" ht="14.25" hidden="false" customHeight="false" outlineLevel="0" collapsed="false">
      <c r="A108" s="0" t="s">
        <v>98</v>
      </c>
      <c r="B108" s="0" t="s">
        <v>50</v>
      </c>
      <c r="C108" s="0" t="s">
        <v>84</v>
      </c>
      <c r="D108" s="0" t="s">
        <v>133</v>
      </c>
      <c r="E108" s="0" t="n">
        <v>2025</v>
      </c>
      <c r="F108" s="0" t="n">
        <v>8.616651</v>
      </c>
      <c r="G108" s="0" t="s">
        <v>132</v>
      </c>
    </row>
    <row r="109" customFormat="false" ht="14.25" hidden="false" customHeight="false" outlineLevel="0" collapsed="false">
      <c r="A109" s="0" t="s">
        <v>98</v>
      </c>
      <c r="B109" s="0" t="s">
        <v>50</v>
      </c>
      <c r="C109" s="0" t="s">
        <v>84</v>
      </c>
      <c r="D109" s="0" t="s">
        <v>134</v>
      </c>
      <c r="E109" s="0" t="n">
        <v>2025</v>
      </c>
      <c r="F109" s="0" t="n">
        <v>1</v>
      </c>
      <c r="G109" s="0" t="s">
        <v>135</v>
      </c>
    </row>
    <row r="110" customFormat="false" ht="14.25" hidden="false" customHeight="false" outlineLevel="0" collapsed="false">
      <c r="A110" s="0" t="s">
        <v>98</v>
      </c>
      <c r="B110" s="0" t="s">
        <v>50</v>
      </c>
      <c r="C110" s="0" t="s">
        <v>84</v>
      </c>
      <c r="D110" s="0" t="s">
        <v>131</v>
      </c>
      <c r="E110" s="0" t="n">
        <v>2026</v>
      </c>
      <c r="F110" s="0" t="n">
        <v>6.3313813224294</v>
      </c>
      <c r="G110" s="0" t="s">
        <v>132</v>
      </c>
    </row>
    <row r="111" customFormat="false" ht="14.25" hidden="false" customHeight="false" outlineLevel="0" collapsed="false">
      <c r="A111" s="0" t="s">
        <v>98</v>
      </c>
      <c r="B111" s="0" t="s">
        <v>50</v>
      </c>
      <c r="C111" s="0" t="s">
        <v>84</v>
      </c>
      <c r="D111" s="0" t="s">
        <v>133</v>
      </c>
      <c r="E111" s="0" t="n">
        <v>2026</v>
      </c>
      <c r="F111" s="0" t="n">
        <v>8.72922028387735</v>
      </c>
      <c r="G111" s="0" t="s">
        <v>132</v>
      </c>
    </row>
    <row r="112" customFormat="false" ht="14.25" hidden="false" customHeight="false" outlineLevel="0" collapsed="false">
      <c r="A112" s="0" t="s">
        <v>98</v>
      </c>
      <c r="B112" s="0" t="s">
        <v>50</v>
      </c>
      <c r="C112" s="0" t="s">
        <v>84</v>
      </c>
      <c r="D112" s="0" t="s">
        <v>134</v>
      </c>
      <c r="E112" s="0" t="n">
        <v>2026</v>
      </c>
      <c r="F112" s="0" t="n">
        <v>0.998021760633037</v>
      </c>
      <c r="G112" s="0" t="s">
        <v>135</v>
      </c>
    </row>
    <row r="113" customFormat="false" ht="14.25" hidden="false" customHeight="false" outlineLevel="0" collapsed="false">
      <c r="A113" s="0" t="s">
        <v>98</v>
      </c>
      <c r="B113" s="0" t="s">
        <v>50</v>
      </c>
      <c r="C113" s="0" t="s">
        <v>84</v>
      </c>
      <c r="D113" s="0" t="s">
        <v>131</v>
      </c>
      <c r="E113" s="0" t="n">
        <v>2027</v>
      </c>
      <c r="F113" s="0" t="n">
        <v>8.32385533566965</v>
      </c>
      <c r="G113" s="0" t="s">
        <v>132</v>
      </c>
    </row>
    <row r="114" customFormat="false" ht="14.25" hidden="false" customHeight="false" outlineLevel="0" collapsed="false">
      <c r="A114" s="0" t="s">
        <v>98</v>
      </c>
      <c r="B114" s="0" t="s">
        <v>50</v>
      </c>
      <c r="C114" s="0" t="s">
        <v>84</v>
      </c>
      <c r="D114" s="0" t="s">
        <v>133</v>
      </c>
      <c r="E114" s="0" t="n">
        <v>2027</v>
      </c>
      <c r="F114" s="0" t="n">
        <v>8.82984215828994</v>
      </c>
      <c r="G114" s="0" t="s">
        <v>132</v>
      </c>
    </row>
    <row r="115" customFormat="false" ht="14.25" hidden="false" customHeight="false" outlineLevel="0" collapsed="false">
      <c r="A115" s="0" t="s">
        <v>98</v>
      </c>
      <c r="B115" s="0" t="s">
        <v>50</v>
      </c>
      <c r="C115" s="0" t="s">
        <v>84</v>
      </c>
      <c r="D115" s="0" t="s">
        <v>134</v>
      </c>
      <c r="E115" s="0" t="n">
        <v>2027</v>
      </c>
      <c r="F115" s="0" t="n">
        <v>0.995561178811727</v>
      </c>
      <c r="G115" s="0" t="s">
        <v>135</v>
      </c>
    </row>
    <row r="116" customFormat="false" ht="14.25" hidden="false" customHeight="false" outlineLevel="0" collapsed="false">
      <c r="A116" s="0" t="s">
        <v>98</v>
      </c>
      <c r="B116" s="0" t="s">
        <v>50</v>
      </c>
      <c r="C116" s="0" t="s">
        <v>84</v>
      </c>
      <c r="D116" s="0" t="s">
        <v>131</v>
      </c>
      <c r="E116" s="0" t="n">
        <v>2028</v>
      </c>
      <c r="F116" s="0" t="n">
        <v>11.0047459754517</v>
      </c>
      <c r="G116" s="0" t="s">
        <v>132</v>
      </c>
    </row>
    <row r="117" customFormat="false" ht="14.25" hidden="false" customHeight="false" outlineLevel="0" collapsed="false">
      <c r="A117" s="0" t="s">
        <v>98</v>
      </c>
      <c r="B117" s="0" t="s">
        <v>50</v>
      </c>
      <c r="C117" s="0" t="s">
        <v>84</v>
      </c>
      <c r="D117" s="0" t="s">
        <v>133</v>
      </c>
      <c r="E117" s="0" t="n">
        <v>2028</v>
      </c>
      <c r="F117" s="0" t="n">
        <v>8.94334119986348</v>
      </c>
      <c r="G117" s="0" t="s">
        <v>132</v>
      </c>
    </row>
    <row r="118" customFormat="false" ht="14.25" hidden="false" customHeight="false" outlineLevel="0" collapsed="false">
      <c r="A118" s="0" t="s">
        <v>98</v>
      </c>
      <c r="B118" s="0" t="s">
        <v>50</v>
      </c>
      <c r="C118" s="0" t="s">
        <v>84</v>
      </c>
      <c r="D118" s="0" t="s">
        <v>134</v>
      </c>
      <c r="E118" s="0" t="n">
        <v>2028</v>
      </c>
      <c r="F118" s="0" t="n">
        <v>0.99443980025493</v>
      </c>
      <c r="G118" s="0" t="s">
        <v>135</v>
      </c>
    </row>
    <row r="119" customFormat="false" ht="14.25" hidden="false" customHeight="false" outlineLevel="0" collapsed="false">
      <c r="A119" s="0" t="s">
        <v>98</v>
      </c>
      <c r="B119" s="0" t="s">
        <v>50</v>
      </c>
      <c r="C119" s="0" t="s">
        <v>84</v>
      </c>
      <c r="D119" s="0" t="s">
        <v>131</v>
      </c>
      <c r="E119" s="0" t="n">
        <v>2029</v>
      </c>
      <c r="F119" s="0" t="n">
        <v>14.2286094101654</v>
      </c>
      <c r="G119" s="0" t="s">
        <v>132</v>
      </c>
    </row>
    <row r="120" customFormat="false" ht="14.25" hidden="false" customHeight="false" outlineLevel="0" collapsed="false">
      <c r="A120" s="0" t="s">
        <v>98</v>
      </c>
      <c r="B120" s="0" t="s">
        <v>50</v>
      </c>
      <c r="C120" s="0" t="s">
        <v>84</v>
      </c>
      <c r="D120" s="0" t="s">
        <v>133</v>
      </c>
      <c r="E120" s="0" t="n">
        <v>2029</v>
      </c>
      <c r="F120" s="0" t="n">
        <v>9.0672025095192</v>
      </c>
      <c r="G120" s="0" t="s">
        <v>132</v>
      </c>
    </row>
    <row r="121" customFormat="false" ht="14.25" hidden="false" customHeight="false" outlineLevel="0" collapsed="false">
      <c r="A121" s="0" t="s">
        <v>98</v>
      </c>
      <c r="B121" s="0" t="s">
        <v>50</v>
      </c>
      <c r="C121" s="0" t="s">
        <v>84</v>
      </c>
      <c r="D121" s="0" t="s">
        <v>134</v>
      </c>
      <c r="E121" s="0" t="n">
        <v>2029</v>
      </c>
      <c r="F121" s="0" t="n">
        <v>0.994161311434629</v>
      </c>
      <c r="G121" s="0" t="s">
        <v>135</v>
      </c>
    </row>
    <row r="122" customFormat="false" ht="14.25" hidden="false" customHeight="false" outlineLevel="0" collapsed="false">
      <c r="A122" s="0" t="s">
        <v>98</v>
      </c>
      <c r="B122" s="0" t="s">
        <v>50</v>
      </c>
      <c r="C122" s="0" t="s">
        <v>84</v>
      </c>
      <c r="D122" s="0" t="s">
        <v>131</v>
      </c>
      <c r="E122" s="0" t="n">
        <v>2030</v>
      </c>
      <c r="F122" s="0" t="n">
        <v>17.8695833847686</v>
      </c>
      <c r="G122" s="0" t="s">
        <v>132</v>
      </c>
    </row>
    <row r="123" customFormat="false" ht="14.25" hidden="false" customHeight="false" outlineLevel="0" collapsed="false">
      <c r="A123" s="0" t="s">
        <v>98</v>
      </c>
      <c r="B123" s="0" t="s">
        <v>50</v>
      </c>
      <c r="C123" s="0" t="s">
        <v>84</v>
      </c>
      <c r="D123" s="0" t="s">
        <v>133</v>
      </c>
      <c r="E123" s="0" t="n">
        <v>2030</v>
      </c>
      <c r="F123" s="0" t="n">
        <v>9.18144749863356</v>
      </c>
      <c r="G123" s="0" t="s">
        <v>132</v>
      </c>
    </row>
    <row r="124" customFormat="false" ht="14.25" hidden="false" customHeight="false" outlineLevel="0" collapsed="false">
      <c r="A124" s="0" t="s">
        <v>98</v>
      </c>
      <c r="B124" s="0" t="s">
        <v>50</v>
      </c>
      <c r="C124" s="0" t="s">
        <v>84</v>
      </c>
      <c r="D124" s="0" t="s">
        <v>134</v>
      </c>
      <c r="E124" s="0" t="n">
        <v>2030</v>
      </c>
      <c r="F124" s="0" t="n">
        <v>0.994215024620654</v>
      </c>
      <c r="G124" s="0" t="s">
        <v>135</v>
      </c>
    </row>
    <row r="125" customFormat="false" ht="14.25" hidden="false" customHeight="false" outlineLevel="0" collapsed="false">
      <c r="A125" s="0" t="s">
        <v>98</v>
      </c>
      <c r="B125" s="0" t="s">
        <v>50</v>
      </c>
      <c r="C125" s="0" t="s">
        <v>84</v>
      </c>
      <c r="D125" s="0" t="s">
        <v>131</v>
      </c>
      <c r="E125" s="0" t="n">
        <v>2031</v>
      </c>
      <c r="F125" s="0" t="n">
        <v>21.6487534947841</v>
      </c>
      <c r="G125" s="0" t="s">
        <v>132</v>
      </c>
    </row>
    <row r="126" customFormat="false" ht="14.25" hidden="false" customHeight="false" outlineLevel="0" collapsed="false">
      <c r="A126" s="0" t="s">
        <v>98</v>
      </c>
      <c r="B126" s="0" t="s">
        <v>50</v>
      </c>
      <c r="C126" s="0" t="s">
        <v>84</v>
      </c>
      <c r="D126" s="0" t="s">
        <v>133</v>
      </c>
      <c r="E126" s="0" t="n">
        <v>2031</v>
      </c>
      <c r="F126" s="0" t="n">
        <v>9.31123034016794</v>
      </c>
      <c r="G126" s="0" t="s">
        <v>132</v>
      </c>
    </row>
    <row r="127" customFormat="false" ht="14.25" hidden="false" customHeight="false" outlineLevel="0" collapsed="false">
      <c r="A127" s="0" t="s">
        <v>98</v>
      </c>
      <c r="B127" s="0" t="s">
        <v>50</v>
      </c>
      <c r="C127" s="0" t="s">
        <v>84</v>
      </c>
      <c r="D127" s="0" t="s">
        <v>134</v>
      </c>
      <c r="E127" s="0" t="n">
        <v>2031</v>
      </c>
      <c r="F127" s="0" t="n">
        <v>0.994268743645069</v>
      </c>
      <c r="G127" s="0" t="s">
        <v>135</v>
      </c>
    </row>
    <row r="128" customFormat="false" ht="14.25" hidden="false" customHeight="false" outlineLevel="0" collapsed="false">
      <c r="A128" s="0" t="s">
        <v>98</v>
      </c>
      <c r="B128" s="0" t="s">
        <v>50</v>
      </c>
      <c r="C128" s="0" t="s">
        <v>84</v>
      </c>
      <c r="D128" s="0" t="s">
        <v>131</v>
      </c>
      <c r="E128" s="0" t="n">
        <v>2032</v>
      </c>
      <c r="F128" s="0" t="n">
        <v>25.7092833648451</v>
      </c>
      <c r="G128" s="0" t="s">
        <v>132</v>
      </c>
    </row>
    <row r="129" customFormat="false" ht="14.25" hidden="false" customHeight="false" outlineLevel="0" collapsed="false">
      <c r="A129" s="0" t="s">
        <v>98</v>
      </c>
      <c r="B129" s="0" t="s">
        <v>50</v>
      </c>
      <c r="C129" s="0" t="s">
        <v>84</v>
      </c>
      <c r="D129" s="0" t="s">
        <v>133</v>
      </c>
      <c r="E129" s="0" t="n">
        <v>2032</v>
      </c>
      <c r="F129" s="0" t="n">
        <v>9.44609825211723</v>
      </c>
      <c r="G129" s="0" t="s">
        <v>132</v>
      </c>
    </row>
    <row r="130" customFormat="false" ht="14.25" hidden="false" customHeight="false" outlineLevel="0" collapsed="false">
      <c r="A130" s="0" t="s">
        <v>98</v>
      </c>
      <c r="B130" s="0" t="s">
        <v>50</v>
      </c>
      <c r="C130" s="0" t="s">
        <v>84</v>
      </c>
      <c r="D130" s="0" t="s">
        <v>134</v>
      </c>
      <c r="E130" s="0" t="n">
        <v>2032</v>
      </c>
      <c r="F130" s="0" t="n">
        <v>0.994322468508509</v>
      </c>
      <c r="G130" s="0" t="s">
        <v>135</v>
      </c>
    </row>
    <row r="131" customFormat="false" ht="14.25" hidden="false" customHeight="false" outlineLevel="0" collapsed="false">
      <c r="A131" s="0" t="s">
        <v>98</v>
      </c>
      <c r="B131" s="0" t="s">
        <v>50</v>
      </c>
      <c r="C131" s="0" t="s">
        <v>84</v>
      </c>
      <c r="D131" s="0" t="s">
        <v>131</v>
      </c>
      <c r="E131" s="0" t="n">
        <v>2033</v>
      </c>
      <c r="F131" s="0" t="n">
        <v>29.9538285910846</v>
      </c>
      <c r="G131" s="0" t="s">
        <v>132</v>
      </c>
    </row>
    <row r="132" customFormat="false" ht="14.25" hidden="false" customHeight="false" outlineLevel="0" collapsed="false">
      <c r="A132" s="0" t="s">
        <v>98</v>
      </c>
      <c r="B132" s="0" t="s">
        <v>50</v>
      </c>
      <c r="C132" s="0" t="s">
        <v>84</v>
      </c>
      <c r="D132" s="0" t="s">
        <v>133</v>
      </c>
      <c r="E132" s="0" t="n">
        <v>2033</v>
      </c>
      <c r="F132" s="0" t="n">
        <v>9.57247285746866</v>
      </c>
      <c r="G132" s="0" t="s">
        <v>132</v>
      </c>
    </row>
    <row r="133" customFormat="false" ht="14.25" hidden="false" customHeight="false" outlineLevel="0" collapsed="false">
      <c r="A133" s="0" t="s">
        <v>98</v>
      </c>
      <c r="B133" s="0" t="s">
        <v>50</v>
      </c>
      <c r="C133" s="0" t="s">
        <v>84</v>
      </c>
      <c r="D133" s="0" t="s">
        <v>134</v>
      </c>
      <c r="E133" s="0" t="n">
        <v>2033</v>
      </c>
      <c r="F133" s="0" t="n">
        <v>0.994376199211608</v>
      </c>
      <c r="G133" s="0" t="s">
        <v>135</v>
      </c>
    </row>
    <row r="134" customFormat="false" ht="14.25" hidden="false" customHeight="false" outlineLevel="0" collapsed="false">
      <c r="A134" s="0" t="s">
        <v>98</v>
      </c>
      <c r="B134" s="0" t="s">
        <v>50</v>
      </c>
      <c r="C134" s="0" t="s">
        <v>84</v>
      </c>
      <c r="D134" s="0" t="s">
        <v>131</v>
      </c>
      <c r="E134" s="0" t="n">
        <v>2034</v>
      </c>
      <c r="F134" s="0" t="n">
        <v>34.3254194045777</v>
      </c>
      <c r="G134" s="0" t="s">
        <v>132</v>
      </c>
    </row>
    <row r="135" customFormat="false" ht="14.25" hidden="false" customHeight="false" outlineLevel="0" collapsed="false">
      <c r="A135" s="0" t="s">
        <v>98</v>
      </c>
      <c r="B135" s="0" t="s">
        <v>50</v>
      </c>
      <c r="C135" s="0" t="s">
        <v>84</v>
      </c>
      <c r="D135" s="0" t="s">
        <v>133</v>
      </c>
      <c r="E135" s="0" t="n">
        <v>2034</v>
      </c>
      <c r="F135" s="0" t="n">
        <v>9.69259919651106</v>
      </c>
      <c r="G135" s="0" t="s">
        <v>132</v>
      </c>
    </row>
    <row r="136" customFormat="false" ht="14.25" hidden="false" customHeight="false" outlineLevel="0" collapsed="false">
      <c r="A136" s="0" t="s">
        <v>98</v>
      </c>
      <c r="B136" s="0" t="s">
        <v>50</v>
      </c>
      <c r="C136" s="0" t="s">
        <v>84</v>
      </c>
      <c r="D136" s="0" t="s">
        <v>134</v>
      </c>
      <c r="E136" s="0" t="n">
        <v>2034</v>
      </c>
      <c r="F136" s="0" t="n">
        <v>0.994429935755</v>
      </c>
      <c r="G136" s="0" t="s">
        <v>135</v>
      </c>
    </row>
    <row r="137" customFormat="false" ht="14.25" hidden="false" customHeight="false" outlineLevel="0" collapsed="false">
      <c r="A137" s="0" t="s">
        <v>98</v>
      </c>
      <c r="B137" s="0" t="s">
        <v>50</v>
      </c>
      <c r="C137" s="0" t="s">
        <v>84</v>
      </c>
      <c r="D137" s="0" t="s">
        <v>131</v>
      </c>
      <c r="E137" s="0" t="n">
        <v>2035</v>
      </c>
      <c r="F137" s="0" t="n">
        <v>38.7857705602061</v>
      </c>
      <c r="G137" s="0" t="s">
        <v>132</v>
      </c>
    </row>
    <row r="138" customFormat="false" ht="14.25" hidden="false" customHeight="false" outlineLevel="0" collapsed="false">
      <c r="A138" s="0" t="s">
        <v>98</v>
      </c>
      <c r="B138" s="0" t="s">
        <v>50</v>
      </c>
      <c r="C138" s="0" t="s">
        <v>84</v>
      </c>
      <c r="D138" s="0" t="s">
        <v>133</v>
      </c>
      <c r="E138" s="0" t="n">
        <v>2035</v>
      </c>
      <c r="F138" s="0" t="n">
        <v>9.85962444743185</v>
      </c>
      <c r="G138" s="0" t="s">
        <v>132</v>
      </c>
    </row>
    <row r="139" customFormat="false" ht="14.25" hidden="false" customHeight="false" outlineLevel="0" collapsed="false">
      <c r="A139" s="0" t="s">
        <v>98</v>
      </c>
      <c r="B139" s="0" t="s">
        <v>50</v>
      </c>
      <c r="C139" s="0" t="s">
        <v>84</v>
      </c>
      <c r="D139" s="0" t="s">
        <v>134</v>
      </c>
      <c r="E139" s="0" t="n">
        <v>2035</v>
      </c>
      <c r="F139" s="0" t="n">
        <v>0.994483678139322</v>
      </c>
      <c r="G139" s="0" t="s">
        <v>135</v>
      </c>
    </row>
    <row r="140" customFormat="false" ht="14.25" hidden="false" customHeight="false" outlineLevel="0" collapsed="false">
      <c r="A140" s="0" t="s">
        <v>98</v>
      </c>
      <c r="B140" s="0" t="s">
        <v>50</v>
      </c>
      <c r="C140" s="0" t="s">
        <v>84</v>
      </c>
      <c r="D140" s="0" t="s">
        <v>131</v>
      </c>
      <c r="E140" s="0" t="n">
        <v>2036</v>
      </c>
      <c r="F140" s="0" t="n">
        <v>43.1591682930865</v>
      </c>
      <c r="G140" s="0" t="s">
        <v>132</v>
      </c>
    </row>
    <row r="141" customFormat="false" ht="14.25" hidden="false" customHeight="false" outlineLevel="0" collapsed="false">
      <c r="A141" s="0" t="s">
        <v>98</v>
      </c>
      <c r="B141" s="0" t="s">
        <v>50</v>
      </c>
      <c r="C141" s="0" t="s">
        <v>84</v>
      </c>
      <c r="D141" s="0" t="s">
        <v>133</v>
      </c>
      <c r="E141" s="0" t="n">
        <v>2036</v>
      </c>
      <c r="F141" s="0" t="n">
        <v>10.0289223692287</v>
      </c>
      <c r="G141" s="0" t="s">
        <v>132</v>
      </c>
    </row>
    <row r="142" customFormat="false" ht="14.25" hidden="false" customHeight="false" outlineLevel="0" collapsed="false">
      <c r="A142" s="0" t="s">
        <v>98</v>
      </c>
      <c r="B142" s="0" t="s">
        <v>50</v>
      </c>
      <c r="C142" s="0" t="s">
        <v>84</v>
      </c>
      <c r="D142" s="0" t="s">
        <v>134</v>
      </c>
      <c r="E142" s="0" t="n">
        <v>2036</v>
      </c>
      <c r="F142" s="0" t="n">
        <v>0.994537426365206</v>
      </c>
      <c r="G142" s="0" t="s">
        <v>135</v>
      </c>
    </row>
    <row r="143" customFormat="false" ht="14.25" hidden="false" customHeight="false" outlineLevel="0" collapsed="false">
      <c r="A143" s="0" t="s">
        <v>98</v>
      </c>
      <c r="B143" s="0" t="s">
        <v>50</v>
      </c>
      <c r="C143" s="0" t="s">
        <v>84</v>
      </c>
      <c r="D143" s="0" t="s">
        <v>131</v>
      </c>
      <c r="E143" s="0" t="n">
        <v>2037</v>
      </c>
      <c r="F143" s="0" t="n">
        <v>47.4399445440701</v>
      </c>
      <c r="G143" s="0" t="s">
        <v>132</v>
      </c>
    </row>
    <row r="144" customFormat="false" ht="14.25" hidden="false" customHeight="false" outlineLevel="0" collapsed="false">
      <c r="A144" s="0" t="s">
        <v>98</v>
      </c>
      <c r="B144" s="0" t="s">
        <v>50</v>
      </c>
      <c r="C144" s="0" t="s">
        <v>84</v>
      </c>
      <c r="D144" s="0" t="s">
        <v>133</v>
      </c>
      <c r="E144" s="0" t="n">
        <v>2037</v>
      </c>
      <c r="F144" s="0" t="n">
        <v>10.2026396581911</v>
      </c>
      <c r="G144" s="0" t="s">
        <v>132</v>
      </c>
    </row>
    <row r="145" customFormat="false" ht="14.25" hidden="false" customHeight="false" outlineLevel="0" collapsed="false">
      <c r="A145" s="0" t="s">
        <v>98</v>
      </c>
      <c r="B145" s="0" t="s">
        <v>50</v>
      </c>
      <c r="C145" s="0" t="s">
        <v>84</v>
      </c>
      <c r="D145" s="0" t="s">
        <v>134</v>
      </c>
      <c r="E145" s="0" t="n">
        <v>2037</v>
      </c>
      <c r="F145" s="0" t="n">
        <v>0.99459118043329</v>
      </c>
      <c r="G145" s="0" t="s">
        <v>135</v>
      </c>
    </row>
    <row r="146" customFormat="false" ht="14.25" hidden="false" customHeight="false" outlineLevel="0" collapsed="false">
      <c r="A146" s="0" t="s">
        <v>98</v>
      </c>
      <c r="B146" s="0" t="s">
        <v>50</v>
      </c>
      <c r="C146" s="0" t="s">
        <v>84</v>
      </c>
      <c r="D146" s="0" t="s">
        <v>131</v>
      </c>
      <c r="E146" s="0" t="n">
        <v>2038</v>
      </c>
      <c r="F146" s="0" t="n">
        <v>51.7214290207405</v>
      </c>
      <c r="G146" s="0" t="s">
        <v>132</v>
      </c>
    </row>
    <row r="147" customFormat="false" ht="14.25" hidden="false" customHeight="false" outlineLevel="0" collapsed="false">
      <c r="A147" s="0" t="s">
        <v>98</v>
      </c>
      <c r="B147" s="0" t="s">
        <v>50</v>
      </c>
      <c r="C147" s="0" t="s">
        <v>84</v>
      </c>
      <c r="D147" s="0" t="s">
        <v>133</v>
      </c>
      <c r="E147" s="0" t="n">
        <v>2038</v>
      </c>
      <c r="F147" s="0" t="n">
        <v>10.3761220926416</v>
      </c>
      <c r="G147" s="0" t="s">
        <v>132</v>
      </c>
    </row>
    <row r="148" customFormat="false" ht="14.25" hidden="false" customHeight="false" outlineLevel="0" collapsed="false">
      <c r="A148" s="0" t="s">
        <v>98</v>
      </c>
      <c r="B148" s="0" t="s">
        <v>50</v>
      </c>
      <c r="C148" s="0" t="s">
        <v>84</v>
      </c>
      <c r="D148" s="0" t="s">
        <v>134</v>
      </c>
      <c r="E148" s="0" t="n">
        <v>2038</v>
      </c>
      <c r="F148" s="0" t="n">
        <v>0.994644940344206</v>
      </c>
      <c r="G148" s="0" t="s">
        <v>135</v>
      </c>
    </row>
    <row r="149" customFormat="false" ht="14.25" hidden="false" customHeight="false" outlineLevel="0" collapsed="false">
      <c r="A149" s="0" t="s">
        <v>98</v>
      </c>
      <c r="B149" s="0" t="s">
        <v>50</v>
      </c>
      <c r="C149" s="0" t="s">
        <v>84</v>
      </c>
      <c r="D149" s="0" t="s">
        <v>131</v>
      </c>
      <c r="E149" s="0" t="n">
        <v>2039</v>
      </c>
      <c r="F149" s="0" t="n">
        <v>55.5316871970221</v>
      </c>
      <c r="G149" s="0" t="s">
        <v>132</v>
      </c>
    </row>
    <row r="150" customFormat="false" ht="14.25" hidden="false" customHeight="false" outlineLevel="0" collapsed="false">
      <c r="A150" s="0" t="s">
        <v>98</v>
      </c>
      <c r="B150" s="0" t="s">
        <v>50</v>
      </c>
      <c r="C150" s="0" t="s">
        <v>84</v>
      </c>
      <c r="D150" s="0" t="s">
        <v>133</v>
      </c>
      <c r="E150" s="0" t="n">
        <v>2039</v>
      </c>
      <c r="F150" s="0" t="n">
        <v>10.5485291141016</v>
      </c>
      <c r="G150" s="0" t="s">
        <v>132</v>
      </c>
    </row>
    <row r="151" customFormat="false" ht="14.25" hidden="false" customHeight="false" outlineLevel="0" collapsed="false">
      <c r="A151" s="0" t="s">
        <v>98</v>
      </c>
      <c r="B151" s="0" t="s">
        <v>50</v>
      </c>
      <c r="C151" s="0" t="s">
        <v>84</v>
      </c>
      <c r="D151" s="0" t="s">
        <v>134</v>
      </c>
      <c r="E151" s="0" t="n">
        <v>2039</v>
      </c>
      <c r="F151" s="0" t="n">
        <v>0.994698706098592</v>
      </c>
      <c r="G151" s="0" t="s">
        <v>135</v>
      </c>
    </row>
    <row r="152" customFormat="false" ht="14.25" hidden="false" customHeight="false" outlineLevel="0" collapsed="false">
      <c r="A152" s="0" t="s">
        <v>98</v>
      </c>
      <c r="B152" s="0" t="s">
        <v>50</v>
      </c>
      <c r="C152" s="0" t="s">
        <v>84</v>
      </c>
      <c r="D152" s="0" t="s">
        <v>131</v>
      </c>
      <c r="E152" s="0" t="n">
        <v>2040</v>
      </c>
      <c r="F152" s="0" t="n">
        <v>60.0544340319482</v>
      </c>
      <c r="G152" s="0" t="s">
        <v>132</v>
      </c>
    </row>
    <row r="153" customFormat="false" ht="14.25" hidden="false" customHeight="false" outlineLevel="0" collapsed="false">
      <c r="A153" s="0" t="s">
        <v>98</v>
      </c>
      <c r="B153" s="0" t="s">
        <v>50</v>
      </c>
      <c r="C153" s="0" t="s">
        <v>84</v>
      </c>
      <c r="D153" s="0" t="s">
        <v>133</v>
      </c>
      <c r="E153" s="0" t="n">
        <v>2040</v>
      </c>
      <c r="F153" s="0" t="n">
        <v>10.7175935072829</v>
      </c>
      <c r="G153" s="0" t="s">
        <v>132</v>
      </c>
    </row>
    <row r="154" customFormat="false" ht="14.25" hidden="false" customHeight="false" outlineLevel="0" collapsed="false">
      <c r="A154" s="0" t="s">
        <v>98</v>
      </c>
      <c r="B154" s="0" t="s">
        <v>50</v>
      </c>
      <c r="C154" s="0" t="s">
        <v>84</v>
      </c>
      <c r="D154" s="0" t="s">
        <v>134</v>
      </c>
      <c r="E154" s="0" t="n">
        <v>2040</v>
      </c>
      <c r="F154" s="0" t="n">
        <v>0.99475247769708</v>
      </c>
      <c r="G154" s="0" t="s">
        <v>135</v>
      </c>
    </row>
    <row r="155" customFormat="false" ht="14.25" hidden="false" customHeight="false" outlineLevel="0" collapsed="false">
      <c r="A155" s="0" t="s">
        <v>99</v>
      </c>
      <c r="B155" s="0" t="s">
        <v>51</v>
      </c>
      <c r="C155" s="0" t="s">
        <v>84</v>
      </c>
      <c r="D155" s="0" t="s">
        <v>131</v>
      </c>
      <c r="E155" s="0" t="n">
        <v>2024</v>
      </c>
      <c r="F155" s="0" t="n">
        <v>1.22638337289405</v>
      </c>
      <c r="G155" s="0" t="s">
        <v>132</v>
      </c>
    </row>
    <row r="156" customFormat="false" ht="14.25" hidden="false" customHeight="false" outlineLevel="0" collapsed="false">
      <c r="A156" s="0" t="s">
        <v>99</v>
      </c>
      <c r="B156" s="0" t="s">
        <v>51</v>
      </c>
      <c r="C156" s="0" t="s">
        <v>84</v>
      </c>
      <c r="D156" s="0" t="s">
        <v>133</v>
      </c>
      <c r="E156" s="0" t="n">
        <v>2024</v>
      </c>
      <c r="F156" s="0" t="n">
        <v>5.765472</v>
      </c>
      <c r="G156" s="0" t="s">
        <v>132</v>
      </c>
    </row>
    <row r="157" customFormat="false" ht="14.25" hidden="false" customHeight="false" outlineLevel="0" collapsed="false">
      <c r="A157" s="0" t="s">
        <v>99</v>
      </c>
      <c r="B157" s="0" t="s">
        <v>51</v>
      </c>
      <c r="C157" s="0" t="s">
        <v>84</v>
      </c>
      <c r="D157" s="0" t="s">
        <v>134</v>
      </c>
      <c r="E157" s="0" t="n">
        <v>2024</v>
      </c>
      <c r="F157" s="0" t="n">
        <v>1</v>
      </c>
      <c r="G157" s="0" t="s">
        <v>135</v>
      </c>
    </row>
    <row r="158" customFormat="false" ht="14.25" hidden="false" customHeight="false" outlineLevel="0" collapsed="false">
      <c r="A158" s="0" t="s">
        <v>99</v>
      </c>
      <c r="B158" s="0" t="s">
        <v>51</v>
      </c>
      <c r="C158" s="0" t="s">
        <v>84</v>
      </c>
      <c r="D158" s="0" t="s">
        <v>131</v>
      </c>
      <c r="E158" s="0" t="n">
        <v>2025</v>
      </c>
      <c r="F158" s="0" t="n">
        <v>1.59330762533244</v>
      </c>
      <c r="G158" s="0" t="s">
        <v>132</v>
      </c>
    </row>
    <row r="159" customFormat="false" ht="14.25" hidden="false" customHeight="false" outlineLevel="0" collapsed="false">
      <c r="A159" s="0" t="s">
        <v>99</v>
      </c>
      <c r="B159" s="0" t="s">
        <v>51</v>
      </c>
      <c r="C159" s="0" t="s">
        <v>84</v>
      </c>
      <c r="D159" s="0" t="s">
        <v>133</v>
      </c>
      <c r="E159" s="0" t="n">
        <v>2025</v>
      </c>
      <c r="F159" s="0" t="n">
        <v>6.16336139821251</v>
      </c>
      <c r="G159" s="0" t="s">
        <v>132</v>
      </c>
    </row>
    <row r="160" customFormat="false" ht="14.25" hidden="false" customHeight="false" outlineLevel="0" collapsed="false">
      <c r="A160" s="0" t="s">
        <v>99</v>
      </c>
      <c r="B160" s="0" t="s">
        <v>51</v>
      </c>
      <c r="C160" s="0" t="s">
        <v>84</v>
      </c>
      <c r="D160" s="0" t="s">
        <v>134</v>
      </c>
      <c r="E160" s="0" t="n">
        <v>2025</v>
      </c>
      <c r="F160" s="0" t="n">
        <v>0.999006951340616</v>
      </c>
      <c r="G160" s="0" t="s">
        <v>135</v>
      </c>
    </row>
    <row r="161" customFormat="false" ht="14.25" hidden="false" customHeight="false" outlineLevel="0" collapsed="false">
      <c r="A161" s="0" t="s">
        <v>99</v>
      </c>
      <c r="B161" s="0" t="s">
        <v>51</v>
      </c>
      <c r="C161" s="0" t="s">
        <v>84</v>
      </c>
      <c r="D161" s="0" t="s">
        <v>131</v>
      </c>
      <c r="E161" s="0" t="n">
        <v>2026</v>
      </c>
      <c r="F161" s="0" t="n">
        <v>2.41319669390911</v>
      </c>
      <c r="G161" s="0" t="s">
        <v>132</v>
      </c>
    </row>
    <row r="162" customFormat="false" ht="14.25" hidden="false" customHeight="false" outlineLevel="0" collapsed="false">
      <c r="A162" s="0" t="s">
        <v>99</v>
      </c>
      <c r="B162" s="0" t="s">
        <v>51</v>
      </c>
      <c r="C162" s="0" t="s">
        <v>84</v>
      </c>
      <c r="D162" s="0" t="s">
        <v>133</v>
      </c>
      <c r="E162" s="0" t="n">
        <v>2026</v>
      </c>
      <c r="F162" s="0" t="n">
        <v>6.30405324579972</v>
      </c>
      <c r="G162" s="0" t="s">
        <v>132</v>
      </c>
    </row>
    <row r="163" customFormat="false" ht="14.25" hidden="false" customHeight="false" outlineLevel="0" collapsed="false">
      <c r="A163" s="0" t="s">
        <v>99</v>
      </c>
      <c r="B163" s="0" t="s">
        <v>51</v>
      </c>
      <c r="C163" s="0" t="s">
        <v>84</v>
      </c>
      <c r="D163" s="0" t="s">
        <v>134</v>
      </c>
      <c r="E163" s="0" t="n">
        <v>2026</v>
      </c>
      <c r="F163" s="0" t="n">
        <v>0.996534171601564</v>
      </c>
      <c r="G163" s="0" t="s">
        <v>135</v>
      </c>
    </row>
    <row r="164" customFormat="false" ht="14.25" hidden="false" customHeight="false" outlineLevel="0" collapsed="false">
      <c r="A164" s="0" t="s">
        <v>99</v>
      </c>
      <c r="B164" s="0" t="s">
        <v>51</v>
      </c>
      <c r="C164" s="0" t="s">
        <v>84</v>
      </c>
      <c r="D164" s="0" t="s">
        <v>131</v>
      </c>
      <c r="E164" s="0" t="n">
        <v>2027</v>
      </c>
      <c r="F164" s="0" t="n">
        <v>3.63784745515429</v>
      </c>
      <c r="G164" s="0" t="s">
        <v>132</v>
      </c>
    </row>
    <row r="165" customFormat="false" ht="14.25" hidden="false" customHeight="false" outlineLevel="0" collapsed="false">
      <c r="A165" s="0" t="s">
        <v>99</v>
      </c>
      <c r="B165" s="0" t="s">
        <v>51</v>
      </c>
      <c r="C165" s="0" t="s">
        <v>84</v>
      </c>
      <c r="D165" s="0" t="s">
        <v>133</v>
      </c>
      <c r="E165" s="0" t="n">
        <v>2027</v>
      </c>
      <c r="F165" s="0" t="n">
        <v>6.43208038328704</v>
      </c>
      <c r="G165" s="0" t="s">
        <v>132</v>
      </c>
    </row>
    <row r="166" customFormat="false" ht="14.25" hidden="false" customHeight="false" outlineLevel="0" collapsed="false">
      <c r="A166" s="0" t="s">
        <v>99</v>
      </c>
      <c r="B166" s="0" t="s">
        <v>51</v>
      </c>
      <c r="C166" s="0" t="s">
        <v>84</v>
      </c>
      <c r="D166" s="0" t="s">
        <v>134</v>
      </c>
      <c r="E166" s="0" t="n">
        <v>2027</v>
      </c>
      <c r="F166" s="0" t="n">
        <v>0.993089435029502</v>
      </c>
      <c r="G166" s="0" t="s">
        <v>135</v>
      </c>
    </row>
    <row r="167" customFormat="false" ht="14.25" hidden="false" customHeight="false" outlineLevel="0" collapsed="false">
      <c r="A167" s="0" t="s">
        <v>99</v>
      </c>
      <c r="B167" s="0" t="s">
        <v>51</v>
      </c>
      <c r="C167" s="0" t="s">
        <v>84</v>
      </c>
      <c r="D167" s="0" t="s">
        <v>131</v>
      </c>
      <c r="E167" s="0" t="n">
        <v>2028</v>
      </c>
      <c r="F167" s="0" t="n">
        <v>5.20521480160693</v>
      </c>
      <c r="G167" s="0" t="s">
        <v>132</v>
      </c>
    </row>
    <row r="168" customFormat="false" ht="14.25" hidden="false" customHeight="false" outlineLevel="0" collapsed="false">
      <c r="A168" s="0" t="s">
        <v>99</v>
      </c>
      <c r="B168" s="0" t="s">
        <v>51</v>
      </c>
      <c r="C168" s="0" t="s">
        <v>84</v>
      </c>
      <c r="D168" s="0" t="s">
        <v>133</v>
      </c>
      <c r="E168" s="0" t="n">
        <v>2028</v>
      </c>
      <c r="F168" s="0" t="n">
        <v>6.579638327775</v>
      </c>
      <c r="G168" s="0" t="s">
        <v>132</v>
      </c>
    </row>
    <row r="169" customFormat="false" ht="14.25" hidden="false" customHeight="false" outlineLevel="0" collapsed="false">
      <c r="A169" s="0" t="s">
        <v>99</v>
      </c>
      <c r="B169" s="0" t="s">
        <v>51</v>
      </c>
      <c r="C169" s="0" t="s">
        <v>84</v>
      </c>
      <c r="D169" s="0" t="s">
        <v>134</v>
      </c>
      <c r="E169" s="0" t="n">
        <v>2028</v>
      </c>
      <c r="F169" s="0" t="n">
        <v>0.991054462757952</v>
      </c>
      <c r="G169" s="0" t="s">
        <v>135</v>
      </c>
    </row>
    <row r="170" customFormat="false" ht="14.25" hidden="false" customHeight="false" outlineLevel="0" collapsed="false">
      <c r="A170" s="0" t="s">
        <v>99</v>
      </c>
      <c r="B170" s="0" t="s">
        <v>51</v>
      </c>
      <c r="C170" s="0" t="s">
        <v>84</v>
      </c>
      <c r="D170" s="0" t="s">
        <v>131</v>
      </c>
      <c r="E170" s="0" t="n">
        <v>2029</v>
      </c>
      <c r="F170" s="0" t="n">
        <v>7.07489400929024</v>
      </c>
      <c r="G170" s="0" t="s">
        <v>132</v>
      </c>
    </row>
    <row r="171" customFormat="false" ht="14.25" hidden="false" customHeight="false" outlineLevel="0" collapsed="false">
      <c r="A171" s="0" t="s">
        <v>99</v>
      </c>
      <c r="B171" s="0" t="s">
        <v>51</v>
      </c>
      <c r="C171" s="0" t="s">
        <v>84</v>
      </c>
      <c r="D171" s="0" t="s">
        <v>133</v>
      </c>
      <c r="E171" s="0" t="n">
        <v>2029</v>
      </c>
      <c r="F171" s="0" t="n">
        <v>6.74014919243017</v>
      </c>
      <c r="G171" s="0" t="s">
        <v>132</v>
      </c>
    </row>
    <row r="172" customFormat="false" ht="14.25" hidden="false" customHeight="false" outlineLevel="0" collapsed="false">
      <c r="A172" s="0" t="s">
        <v>99</v>
      </c>
      <c r="B172" s="0" t="s">
        <v>51</v>
      </c>
      <c r="C172" s="0" t="s">
        <v>84</v>
      </c>
      <c r="D172" s="0" t="s">
        <v>134</v>
      </c>
      <c r="E172" s="0" t="n">
        <v>2029</v>
      </c>
      <c r="F172" s="0" t="n">
        <v>0.99017270821669</v>
      </c>
      <c r="G172" s="0" t="s">
        <v>135</v>
      </c>
    </row>
    <row r="173" customFormat="false" ht="14.25" hidden="false" customHeight="false" outlineLevel="0" collapsed="false">
      <c r="A173" s="0" t="s">
        <v>99</v>
      </c>
      <c r="B173" s="0" t="s">
        <v>51</v>
      </c>
      <c r="C173" s="0" t="s">
        <v>84</v>
      </c>
      <c r="D173" s="0" t="s">
        <v>131</v>
      </c>
      <c r="E173" s="0" t="n">
        <v>2030</v>
      </c>
      <c r="F173" s="0" t="n">
        <v>9.45589302570666</v>
      </c>
      <c r="G173" s="0" t="s">
        <v>132</v>
      </c>
    </row>
    <row r="174" customFormat="false" ht="14.25" hidden="false" customHeight="false" outlineLevel="0" collapsed="false">
      <c r="A174" s="0" t="s">
        <v>99</v>
      </c>
      <c r="B174" s="0" t="s">
        <v>51</v>
      </c>
      <c r="C174" s="0" t="s">
        <v>84</v>
      </c>
      <c r="D174" s="0" t="s">
        <v>133</v>
      </c>
      <c r="E174" s="0" t="n">
        <v>2030</v>
      </c>
      <c r="F174" s="0" t="n">
        <v>6.91711625802611</v>
      </c>
      <c r="G174" s="0" t="s">
        <v>132</v>
      </c>
    </row>
    <row r="175" customFormat="false" ht="14.25" hidden="false" customHeight="false" outlineLevel="0" collapsed="false">
      <c r="A175" s="0" t="s">
        <v>99</v>
      </c>
      <c r="B175" s="0" t="s">
        <v>51</v>
      </c>
      <c r="C175" s="0" t="s">
        <v>84</v>
      </c>
      <c r="D175" s="0" t="s">
        <v>134</v>
      </c>
      <c r="E175" s="0" t="n">
        <v>2030</v>
      </c>
      <c r="F175" s="0" t="n">
        <v>0.990265193633335</v>
      </c>
      <c r="G175" s="0" t="s">
        <v>135</v>
      </c>
    </row>
    <row r="176" customFormat="false" ht="14.25" hidden="false" customHeight="false" outlineLevel="0" collapsed="false">
      <c r="A176" s="0" t="s">
        <v>99</v>
      </c>
      <c r="B176" s="0" t="s">
        <v>51</v>
      </c>
      <c r="C176" s="0" t="s">
        <v>84</v>
      </c>
      <c r="D176" s="0" t="s">
        <v>131</v>
      </c>
      <c r="E176" s="0" t="n">
        <v>2031</v>
      </c>
      <c r="F176" s="0" t="n">
        <v>12.0215212633132</v>
      </c>
      <c r="G176" s="0" t="s">
        <v>132</v>
      </c>
    </row>
    <row r="177" customFormat="false" ht="14.25" hidden="false" customHeight="false" outlineLevel="0" collapsed="false">
      <c r="A177" s="0" t="s">
        <v>99</v>
      </c>
      <c r="B177" s="0" t="s">
        <v>51</v>
      </c>
      <c r="C177" s="0" t="s">
        <v>84</v>
      </c>
      <c r="D177" s="0" t="s">
        <v>133</v>
      </c>
      <c r="E177" s="0" t="n">
        <v>2031</v>
      </c>
      <c r="F177" s="0" t="n">
        <v>7.09743606556013</v>
      </c>
      <c r="G177" s="0" t="s">
        <v>132</v>
      </c>
    </row>
    <row r="178" customFormat="false" ht="14.25" hidden="false" customHeight="false" outlineLevel="0" collapsed="false">
      <c r="A178" s="0" t="s">
        <v>99</v>
      </c>
      <c r="B178" s="0" t="s">
        <v>51</v>
      </c>
      <c r="C178" s="0" t="s">
        <v>84</v>
      </c>
      <c r="D178" s="0" t="s">
        <v>134</v>
      </c>
      <c r="E178" s="0" t="n">
        <v>2031</v>
      </c>
      <c r="F178" s="0" t="n">
        <v>0.990357696500058</v>
      </c>
      <c r="G178" s="0" t="s">
        <v>135</v>
      </c>
    </row>
    <row r="179" customFormat="false" ht="14.25" hidden="false" customHeight="false" outlineLevel="0" collapsed="false">
      <c r="A179" s="0" t="s">
        <v>99</v>
      </c>
      <c r="B179" s="0" t="s">
        <v>51</v>
      </c>
      <c r="C179" s="0" t="s">
        <v>84</v>
      </c>
      <c r="D179" s="0" t="s">
        <v>131</v>
      </c>
      <c r="E179" s="0" t="n">
        <v>2032</v>
      </c>
      <c r="F179" s="0" t="n">
        <v>14.9508336350487</v>
      </c>
      <c r="G179" s="0" t="s">
        <v>132</v>
      </c>
    </row>
    <row r="180" customFormat="false" ht="14.25" hidden="false" customHeight="false" outlineLevel="0" collapsed="false">
      <c r="A180" s="0" t="s">
        <v>99</v>
      </c>
      <c r="B180" s="0" t="s">
        <v>51</v>
      </c>
      <c r="C180" s="0" t="s">
        <v>84</v>
      </c>
      <c r="D180" s="0" t="s">
        <v>133</v>
      </c>
      <c r="E180" s="0" t="n">
        <v>2032</v>
      </c>
      <c r="F180" s="0" t="n">
        <v>7.27080887250788</v>
      </c>
      <c r="G180" s="0" t="s">
        <v>132</v>
      </c>
    </row>
    <row r="181" customFormat="false" ht="14.25" hidden="false" customHeight="false" outlineLevel="0" collapsed="false">
      <c r="A181" s="0" t="s">
        <v>99</v>
      </c>
      <c r="B181" s="0" t="s">
        <v>51</v>
      </c>
      <c r="C181" s="0" t="s">
        <v>84</v>
      </c>
      <c r="D181" s="0" t="s">
        <v>134</v>
      </c>
      <c r="E181" s="0" t="n">
        <v>2032</v>
      </c>
      <c r="F181" s="0" t="n">
        <v>0.990450216820152</v>
      </c>
      <c r="G181" s="0" t="s">
        <v>135</v>
      </c>
    </row>
    <row r="182" customFormat="false" ht="14.25" hidden="false" customHeight="false" outlineLevel="0" collapsed="false">
      <c r="A182" s="0" t="s">
        <v>99</v>
      </c>
      <c r="B182" s="0" t="s">
        <v>51</v>
      </c>
      <c r="C182" s="0" t="s">
        <v>84</v>
      </c>
      <c r="D182" s="0" t="s">
        <v>131</v>
      </c>
      <c r="E182" s="0" t="n">
        <v>2033</v>
      </c>
      <c r="F182" s="0" t="n">
        <v>18.2278634829255</v>
      </c>
      <c r="G182" s="0" t="s">
        <v>132</v>
      </c>
    </row>
    <row r="183" customFormat="false" ht="14.25" hidden="false" customHeight="false" outlineLevel="0" collapsed="false">
      <c r="A183" s="0" t="s">
        <v>99</v>
      </c>
      <c r="B183" s="0" t="s">
        <v>51</v>
      </c>
      <c r="C183" s="0" t="s">
        <v>84</v>
      </c>
      <c r="D183" s="0" t="s">
        <v>133</v>
      </c>
      <c r="E183" s="0" t="n">
        <v>2033</v>
      </c>
      <c r="F183" s="0" t="n">
        <v>7.44192592334599</v>
      </c>
      <c r="G183" s="0" t="s">
        <v>132</v>
      </c>
    </row>
    <row r="184" customFormat="false" ht="14.25" hidden="false" customHeight="false" outlineLevel="0" collapsed="false">
      <c r="A184" s="0" t="s">
        <v>99</v>
      </c>
      <c r="B184" s="0" t="s">
        <v>51</v>
      </c>
      <c r="C184" s="0" t="s">
        <v>84</v>
      </c>
      <c r="D184" s="0" t="s">
        <v>134</v>
      </c>
      <c r="E184" s="0" t="n">
        <v>2033</v>
      </c>
      <c r="F184" s="0" t="n">
        <v>0.990542754596911</v>
      </c>
      <c r="G184" s="0" t="s">
        <v>135</v>
      </c>
    </row>
    <row r="185" customFormat="false" ht="14.25" hidden="false" customHeight="false" outlineLevel="0" collapsed="false">
      <c r="A185" s="0" t="s">
        <v>99</v>
      </c>
      <c r="B185" s="0" t="s">
        <v>51</v>
      </c>
      <c r="C185" s="0" t="s">
        <v>84</v>
      </c>
      <c r="D185" s="0" t="s">
        <v>131</v>
      </c>
      <c r="E185" s="0" t="n">
        <v>2034</v>
      </c>
      <c r="F185" s="0" t="n">
        <v>21.7602214880503</v>
      </c>
      <c r="G185" s="0" t="s">
        <v>132</v>
      </c>
    </row>
    <row r="186" customFormat="false" ht="14.25" hidden="false" customHeight="false" outlineLevel="0" collapsed="false">
      <c r="A186" s="0" t="s">
        <v>99</v>
      </c>
      <c r="B186" s="0" t="s">
        <v>51</v>
      </c>
      <c r="C186" s="0" t="s">
        <v>84</v>
      </c>
      <c r="D186" s="0" t="s">
        <v>133</v>
      </c>
      <c r="E186" s="0" t="n">
        <v>2034</v>
      </c>
      <c r="F186" s="0" t="n">
        <v>7.5288719426892</v>
      </c>
      <c r="G186" s="0" t="s">
        <v>132</v>
      </c>
    </row>
    <row r="187" customFormat="false" ht="14.25" hidden="false" customHeight="false" outlineLevel="0" collapsed="false">
      <c r="A187" s="0" t="s">
        <v>99</v>
      </c>
      <c r="B187" s="0" t="s">
        <v>51</v>
      </c>
      <c r="C187" s="0" t="s">
        <v>84</v>
      </c>
      <c r="D187" s="0" t="s">
        <v>134</v>
      </c>
      <c r="E187" s="0" t="n">
        <v>2034</v>
      </c>
      <c r="F187" s="0" t="n">
        <v>0.990635309833627</v>
      </c>
      <c r="G187" s="0" t="s">
        <v>135</v>
      </c>
    </row>
    <row r="188" customFormat="false" ht="14.25" hidden="false" customHeight="false" outlineLevel="0" collapsed="false">
      <c r="A188" s="0" t="s">
        <v>99</v>
      </c>
      <c r="B188" s="0" t="s">
        <v>51</v>
      </c>
      <c r="C188" s="0" t="s">
        <v>84</v>
      </c>
      <c r="D188" s="0" t="s">
        <v>131</v>
      </c>
      <c r="E188" s="0" t="n">
        <v>2035</v>
      </c>
      <c r="F188" s="0" t="n">
        <v>25.3920694398283</v>
      </c>
      <c r="G188" s="0" t="s">
        <v>132</v>
      </c>
    </row>
    <row r="189" customFormat="false" ht="14.25" hidden="false" customHeight="false" outlineLevel="0" collapsed="false">
      <c r="A189" s="0" t="s">
        <v>99</v>
      </c>
      <c r="B189" s="0" t="s">
        <v>51</v>
      </c>
      <c r="C189" s="0" t="s">
        <v>84</v>
      </c>
      <c r="D189" s="0" t="s">
        <v>133</v>
      </c>
      <c r="E189" s="0" t="n">
        <v>2035</v>
      </c>
      <c r="F189" s="0" t="n">
        <v>7.63467983888439</v>
      </c>
      <c r="G189" s="0" t="s">
        <v>132</v>
      </c>
    </row>
    <row r="190" customFormat="false" ht="14.25" hidden="false" customHeight="false" outlineLevel="0" collapsed="false">
      <c r="A190" s="0" t="s">
        <v>99</v>
      </c>
      <c r="B190" s="0" t="s">
        <v>51</v>
      </c>
      <c r="C190" s="0" t="s">
        <v>84</v>
      </c>
      <c r="D190" s="0" t="s">
        <v>134</v>
      </c>
      <c r="E190" s="0" t="n">
        <v>2035</v>
      </c>
      <c r="F190" s="0" t="n">
        <v>0.990727882533596</v>
      </c>
      <c r="G190" s="0" t="s">
        <v>135</v>
      </c>
    </row>
    <row r="191" customFormat="false" ht="14.25" hidden="false" customHeight="false" outlineLevel="0" collapsed="false">
      <c r="A191" s="0" t="s">
        <v>99</v>
      </c>
      <c r="B191" s="0" t="s">
        <v>51</v>
      </c>
      <c r="C191" s="0" t="s">
        <v>84</v>
      </c>
      <c r="D191" s="0" t="s">
        <v>131</v>
      </c>
      <c r="E191" s="0" t="n">
        <v>2036</v>
      </c>
      <c r="F191" s="0" t="n">
        <v>28.9514118329626</v>
      </c>
      <c r="G191" s="0" t="s">
        <v>132</v>
      </c>
    </row>
    <row r="192" customFormat="false" ht="14.25" hidden="false" customHeight="false" outlineLevel="0" collapsed="false">
      <c r="A192" s="0" t="s">
        <v>99</v>
      </c>
      <c r="B192" s="0" t="s">
        <v>51</v>
      </c>
      <c r="C192" s="0" t="s">
        <v>84</v>
      </c>
      <c r="D192" s="0" t="s">
        <v>133</v>
      </c>
      <c r="E192" s="0" t="n">
        <v>2036</v>
      </c>
      <c r="F192" s="0" t="n">
        <v>7.74265363038114</v>
      </c>
      <c r="G192" s="0" t="s">
        <v>132</v>
      </c>
    </row>
    <row r="193" customFormat="false" ht="14.25" hidden="false" customHeight="false" outlineLevel="0" collapsed="false">
      <c r="A193" s="0" t="s">
        <v>99</v>
      </c>
      <c r="B193" s="0" t="s">
        <v>51</v>
      </c>
      <c r="C193" s="0" t="s">
        <v>84</v>
      </c>
      <c r="D193" s="0" t="s">
        <v>134</v>
      </c>
      <c r="E193" s="0" t="n">
        <v>2036</v>
      </c>
      <c r="F193" s="0" t="n">
        <v>0.990820472700112</v>
      </c>
      <c r="G193" s="0" t="s">
        <v>135</v>
      </c>
    </row>
    <row r="194" customFormat="false" ht="14.25" hidden="false" customHeight="false" outlineLevel="0" collapsed="false">
      <c r="A194" s="0" t="s">
        <v>99</v>
      </c>
      <c r="B194" s="0" t="s">
        <v>51</v>
      </c>
      <c r="C194" s="0" t="s">
        <v>84</v>
      </c>
      <c r="D194" s="0" t="s">
        <v>131</v>
      </c>
      <c r="E194" s="0" t="n">
        <v>2037</v>
      </c>
      <c r="F194" s="0" t="n">
        <v>32.4034889794651</v>
      </c>
      <c r="G194" s="0" t="s">
        <v>132</v>
      </c>
    </row>
    <row r="195" customFormat="false" ht="14.25" hidden="false" customHeight="false" outlineLevel="0" collapsed="false">
      <c r="A195" s="0" t="s">
        <v>99</v>
      </c>
      <c r="B195" s="0" t="s">
        <v>51</v>
      </c>
      <c r="C195" s="0" t="s">
        <v>84</v>
      </c>
      <c r="D195" s="0" t="s">
        <v>133</v>
      </c>
      <c r="E195" s="0" t="n">
        <v>2037</v>
      </c>
      <c r="F195" s="0" t="n">
        <v>7.85116882707719</v>
      </c>
      <c r="G195" s="0" t="s">
        <v>132</v>
      </c>
    </row>
    <row r="196" customFormat="false" ht="14.25" hidden="false" customHeight="false" outlineLevel="0" collapsed="false">
      <c r="A196" s="0" t="s">
        <v>99</v>
      </c>
      <c r="B196" s="0" t="s">
        <v>51</v>
      </c>
      <c r="C196" s="0" t="s">
        <v>84</v>
      </c>
      <c r="D196" s="0" t="s">
        <v>134</v>
      </c>
      <c r="E196" s="0" t="n">
        <v>2037</v>
      </c>
      <c r="F196" s="0" t="n">
        <v>0.99091308033647</v>
      </c>
      <c r="G196" s="0" t="s">
        <v>135</v>
      </c>
    </row>
    <row r="197" customFormat="false" ht="14.25" hidden="false" customHeight="false" outlineLevel="0" collapsed="false">
      <c r="A197" s="0" t="s">
        <v>99</v>
      </c>
      <c r="B197" s="0" t="s">
        <v>51</v>
      </c>
      <c r="C197" s="0" t="s">
        <v>84</v>
      </c>
      <c r="D197" s="0" t="s">
        <v>131</v>
      </c>
      <c r="E197" s="0" t="n">
        <v>2038</v>
      </c>
      <c r="F197" s="0" t="n">
        <v>35.8800558066554</v>
      </c>
      <c r="G197" s="0" t="s">
        <v>132</v>
      </c>
    </row>
    <row r="198" customFormat="false" ht="14.25" hidden="false" customHeight="false" outlineLevel="0" collapsed="false">
      <c r="A198" s="0" t="s">
        <v>99</v>
      </c>
      <c r="B198" s="0" t="s">
        <v>51</v>
      </c>
      <c r="C198" s="0" t="s">
        <v>84</v>
      </c>
      <c r="D198" s="0" t="s">
        <v>133</v>
      </c>
      <c r="E198" s="0" t="n">
        <v>2038</v>
      </c>
      <c r="F198" s="0" t="n">
        <v>7.95232528335117</v>
      </c>
      <c r="G198" s="0" t="s">
        <v>132</v>
      </c>
    </row>
    <row r="199" customFormat="false" ht="14.25" hidden="false" customHeight="false" outlineLevel="0" collapsed="false">
      <c r="A199" s="0" t="s">
        <v>99</v>
      </c>
      <c r="B199" s="0" t="s">
        <v>51</v>
      </c>
      <c r="C199" s="0" t="s">
        <v>84</v>
      </c>
      <c r="D199" s="0" t="s">
        <v>134</v>
      </c>
      <c r="E199" s="0" t="n">
        <v>2038</v>
      </c>
      <c r="F199" s="0" t="n">
        <v>0.991005705445968</v>
      </c>
      <c r="G199" s="0" t="s">
        <v>135</v>
      </c>
    </row>
    <row r="200" customFormat="false" ht="14.25" hidden="false" customHeight="false" outlineLevel="0" collapsed="false">
      <c r="A200" s="0" t="s">
        <v>99</v>
      </c>
      <c r="B200" s="0" t="s">
        <v>51</v>
      </c>
      <c r="C200" s="0" t="s">
        <v>84</v>
      </c>
      <c r="D200" s="0" t="s">
        <v>131</v>
      </c>
      <c r="E200" s="0" t="n">
        <v>2039</v>
      </c>
      <c r="F200" s="0" t="n">
        <v>39.3919266109172</v>
      </c>
      <c r="G200" s="0" t="s">
        <v>132</v>
      </c>
    </row>
    <row r="201" customFormat="false" ht="14.25" hidden="false" customHeight="false" outlineLevel="0" collapsed="false">
      <c r="A201" s="0" t="s">
        <v>99</v>
      </c>
      <c r="B201" s="0" t="s">
        <v>51</v>
      </c>
      <c r="C201" s="0" t="s">
        <v>84</v>
      </c>
      <c r="D201" s="0" t="s">
        <v>133</v>
      </c>
      <c r="E201" s="0" t="n">
        <v>2039</v>
      </c>
      <c r="F201" s="0" t="n">
        <v>8.04486719607175</v>
      </c>
      <c r="G201" s="0" t="s">
        <v>132</v>
      </c>
    </row>
    <row r="202" customFormat="false" ht="14.25" hidden="false" customHeight="false" outlineLevel="0" collapsed="false">
      <c r="A202" s="0" t="s">
        <v>99</v>
      </c>
      <c r="B202" s="0" t="s">
        <v>51</v>
      </c>
      <c r="C202" s="0" t="s">
        <v>84</v>
      </c>
      <c r="D202" s="0" t="s">
        <v>134</v>
      </c>
      <c r="E202" s="0" t="n">
        <v>2039</v>
      </c>
      <c r="F202" s="0" t="n">
        <v>0.991098348031901</v>
      </c>
      <c r="G202" s="0" t="s">
        <v>135</v>
      </c>
    </row>
    <row r="203" customFormat="false" ht="14.25" hidden="false" customHeight="false" outlineLevel="0" collapsed="false">
      <c r="A203" s="0" t="s">
        <v>99</v>
      </c>
      <c r="B203" s="0" t="s">
        <v>51</v>
      </c>
      <c r="C203" s="0" t="s">
        <v>84</v>
      </c>
      <c r="D203" s="0" t="s">
        <v>131</v>
      </c>
      <c r="E203" s="0" t="n">
        <v>2040</v>
      </c>
      <c r="F203" s="0" t="n">
        <v>42.9441357124315</v>
      </c>
      <c r="G203" s="0" t="s">
        <v>132</v>
      </c>
    </row>
    <row r="204" customFormat="false" ht="14.25" hidden="false" customHeight="false" outlineLevel="0" collapsed="false">
      <c r="A204" s="0" t="s">
        <v>99</v>
      </c>
      <c r="B204" s="0" t="s">
        <v>51</v>
      </c>
      <c r="C204" s="0" t="s">
        <v>84</v>
      </c>
      <c r="D204" s="0" t="s">
        <v>133</v>
      </c>
      <c r="E204" s="0" t="n">
        <v>2040</v>
      </c>
      <c r="F204" s="0" t="n">
        <v>8.13188169146568</v>
      </c>
      <c r="G204" s="0" t="s">
        <v>132</v>
      </c>
    </row>
    <row r="205" customFormat="false" ht="14.25" hidden="false" customHeight="false" outlineLevel="0" collapsed="false">
      <c r="A205" s="0" t="s">
        <v>99</v>
      </c>
      <c r="B205" s="0" t="s">
        <v>51</v>
      </c>
      <c r="C205" s="0" t="s">
        <v>84</v>
      </c>
      <c r="D205" s="0" t="s">
        <v>134</v>
      </c>
      <c r="E205" s="0" t="n">
        <v>2040</v>
      </c>
      <c r="F205" s="0" t="n">
        <v>0.991191008097568</v>
      </c>
      <c r="G205" s="0" t="s">
        <v>135</v>
      </c>
    </row>
    <row r="206" customFormat="false" ht="14.25" hidden="false" customHeight="false" outlineLevel="0" collapsed="false">
      <c r="A206" s="0" t="s">
        <v>95</v>
      </c>
      <c r="B206" s="0" t="s">
        <v>52</v>
      </c>
      <c r="C206" s="0" t="s">
        <v>84</v>
      </c>
      <c r="D206" s="0" t="s">
        <v>131</v>
      </c>
      <c r="E206" s="0" t="n">
        <v>2024</v>
      </c>
      <c r="F206" s="0" t="n">
        <v>1.00461737877857</v>
      </c>
      <c r="G206" s="0" t="s">
        <v>132</v>
      </c>
    </row>
    <row r="207" customFormat="false" ht="14.25" hidden="false" customHeight="false" outlineLevel="0" collapsed="false">
      <c r="A207" s="0" t="s">
        <v>95</v>
      </c>
      <c r="B207" s="0" t="s">
        <v>52</v>
      </c>
      <c r="C207" s="0" t="s">
        <v>84</v>
      </c>
      <c r="D207" s="0" t="s">
        <v>133</v>
      </c>
      <c r="E207" s="0" t="n">
        <v>2024</v>
      </c>
      <c r="F207" s="0" t="n">
        <v>3.385384</v>
      </c>
      <c r="G207" s="0" t="s">
        <v>132</v>
      </c>
    </row>
    <row r="208" customFormat="false" ht="14.25" hidden="false" customHeight="false" outlineLevel="0" collapsed="false">
      <c r="A208" s="0" t="s">
        <v>95</v>
      </c>
      <c r="B208" s="0" t="s">
        <v>52</v>
      </c>
      <c r="C208" s="0" t="s">
        <v>84</v>
      </c>
      <c r="D208" s="0" t="s">
        <v>134</v>
      </c>
      <c r="E208" s="0" t="n">
        <v>2024</v>
      </c>
      <c r="F208" s="0" t="n">
        <v>1</v>
      </c>
      <c r="G208" s="0" t="s">
        <v>135</v>
      </c>
    </row>
    <row r="209" customFormat="false" ht="14.25" hidden="false" customHeight="false" outlineLevel="0" collapsed="false">
      <c r="A209" s="0" t="s">
        <v>95</v>
      </c>
      <c r="B209" s="0" t="s">
        <v>52</v>
      </c>
      <c r="C209" s="0" t="s">
        <v>84</v>
      </c>
      <c r="D209" s="0" t="s">
        <v>131</v>
      </c>
      <c r="E209" s="0" t="n">
        <v>2025</v>
      </c>
      <c r="F209" s="0" t="n">
        <v>1.43119049636168</v>
      </c>
      <c r="G209" s="0" t="s">
        <v>132</v>
      </c>
    </row>
    <row r="210" customFormat="false" ht="14.25" hidden="false" customHeight="false" outlineLevel="0" collapsed="false">
      <c r="A210" s="0" t="s">
        <v>95</v>
      </c>
      <c r="B210" s="0" t="s">
        <v>52</v>
      </c>
      <c r="C210" s="0" t="s">
        <v>84</v>
      </c>
      <c r="D210" s="0" t="s">
        <v>133</v>
      </c>
      <c r="E210" s="0" t="n">
        <v>2025</v>
      </c>
      <c r="F210" s="0" t="n">
        <v>3.58400153665689</v>
      </c>
      <c r="G210" s="0" t="s">
        <v>132</v>
      </c>
    </row>
    <row r="211" customFormat="false" ht="14.25" hidden="false" customHeight="false" outlineLevel="0" collapsed="false">
      <c r="A211" s="0" t="s">
        <v>95</v>
      </c>
      <c r="B211" s="0" t="s">
        <v>52</v>
      </c>
      <c r="C211" s="0" t="s">
        <v>84</v>
      </c>
      <c r="D211" s="0" t="s">
        <v>134</v>
      </c>
      <c r="E211" s="0" t="n">
        <v>2025</v>
      </c>
      <c r="F211" s="0" t="n">
        <v>1.00293255131965</v>
      </c>
      <c r="G211" s="0" t="s">
        <v>135</v>
      </c>
    </row>
    <row r="212" customFormat="false" ht="14.25" hidden="false" customHeight="false" outlineLevel="0" collapsed="false">
      <c r="A212" s="0" t="s">
        <v>95</v>
      </c>
      <c r="B212" s="0" t="s">
        <v>52</v>
      </c>
      <c r="C212" s="0" t="s">
        <v>84</v>
      </c>
      <c r="D212" s="0" t="s">
        <v>131</v>
      </c>
      <c r="E212" s="0" t="n">
        <v>2026</v>
      </c>
      <c r="F212" s="0" t="n">
        <v>2.21799052032784</v>
      </c>
      <c r="G212" s="0" t="s">
        <v>132</v>
      </c>
    </row>
    <row r="213" customFormat="false" ht="14.25" hidden="false" customHeight="false" outlineLevel="0" collapsed="false">
      <c r="A213" s="0" t="s">
        <v>95</v>
      </c>
      <c r="B213" s="0" t="s">
        <v>52</v>
      </c>
      <c r="C213" s="0" t="s">
        <v>84</v>
      </c>
      <c r="D213" s="0" t="s">
        <v>133</v>
      </c>
      <c r="E213" s="0" t="n">
        <v>2026</v>
      </c>
      <c r="F213" s="0" t="n">
        <v>3.6858082594991</v>
      </c>
      <c r="G213" s="0" t="s">
        <v>132</v>
      </c>
    </row>
    <row r="214" customFormat="false" ht="14.25" hidden="false" customHeight="false" outlineLevel="0" collapsed="false">
      <c r="A214" s="0" t="s">
        <v>95</v>
      </c>
      <c r="B214" s="0" t="s">
        <v>52</v>
      </c>
      <c r="C214" s="0" t="s">
        <v>84</v>
      </c>
      <c r="D214" s="0" t="s">
        <v>134</v>
      </c>
      <c r="E214" s="0" t="n">
        <v>2026</v>
      </c>
      <c r="F214" s="0" t="n">
        <v>1.00392063098825</v>
      </c>
      <c r="G214" s="0" t="s">
        <v>135</v>
      </c>
    </row>
    <row r="215" customFormat="false" ht="14.25" hidden="false" customHeight="false" outlineLevel="0" collapsed="false">
      <c r="A215" s="0" t="s">
        <v>95</v>
      </c>
      <c r="B215" s="0" t="s">
        <v>52</v>
      </c>
      <c r="C215" s="0" t="s">
        <v>84</v>
      </c>
      <c r="D215" s="0" t="s">
        <v>131</v>
      </c>
      <c r="E215" s="0" t="n">
        <v>2027</v>
      </c>
      <c r="F215" s="0" t="n">
        <v>3.32127476593014</v>
      </c>
      <c r="G215" s="0" t="s">
        <v>132</v>
      </c>
    </row>
    <row r="216" customFormat="false" ht="14.25" hidden="false" customHeight="false" outlineLevel="0" collapsed="false">
      <c r="A216" s="0" t="s">
        <v>95</v>
      </c>
      <c r="B216" s="0" t="s">
        <v>52</v>
      </c>
      <c r="C216" s="0" t="s">
        <v>84</v>
      </c>
      <c r="D216" s="0" t="s">
        <v>133</v>
      </c>
      <c r="E216" s="0" t="n">
        <v>2027</v>
      </c>
      <c r="F216" s="0" t="n">
        <v>3.77990046318052</v>
      </c>
      <c r="G216" s="0" t="s">
        <v>132</v>
      </c>
    </row>
    <row r="217" customFormat="false" ht="14.25" hidden="false" customHeight="false" outlineLevel="0" collapsed="false">
      <c r="A217" s="0" t="s">
        <v>95</v>
      </c>
      <c r="B217" s="0" t="s">
        <v>52</v>
      </c>
      <c r="C217" s="0" t="s">
        <v>84</v>
      </c>
      <c r="D217" s="0" t="s">
        <v>134</v>
      </c>
      <c r="E217" s="0" t="n">
        <v>2027</v>
      </c>
      <c r="F217" s="0" t="n">
        <v>1.00243413945141</v>
      </c>
      <c r="G217" s="0" t="s">
        <v>135</v>
      </c>
    </row>
    <row r="218" customFormat="false" ht="14.25" hidden="false" customHeight="false" outlineLevel="0" collapsed="false">
      <c r="A218" s="0" t="s">
        <v>95</v>
      </c>
      <c r="B218" s="0" t="s">
        <v>52</v>
      </c>
      <c r="C218" s="0" t="s">
        <v>84</v>
      </c>
      <c r="D218" s="0" t="s">
        <v>131</v>
      </c>
      <c r="E218" s="0" t="n">
        <v>2028</v>
      </c>
      <c r="F218" s="0" t="n">
        <v>4.65760833017727</v>
      </c>
      <c r="G218" s="0" t="s">
        <v>132</v>
      </c>
    </row>
    <row r="219" customFormat="false" ht="14.25" hidden="false" customHeight="false" outlineLevel="0" collapsed="false">
      <c r="A219" s="0" t="s">
        <v>95</v>
      </c>
      <c r="B219" s="0" t="s">
        <v>52</v>
      </c>
      <c r="C219" s="0" t="s">
        <v>84</v>
      </c>
      <c r="D219" s="0" t="s">
        <v>133</v>
      </c>
      <c r="E219" s="0" t="n">
        <v>2028</v>
      </c>
      <c r="F219" s="0" t="n">
        <v>3.87885163425264</v>
      </c>
      <c r="G219" s="0" t="s">
        <v>132</v>
      </c>
    </row>
    <row r="220" customFormat="false" ht="14.25" hidden="false" customHeight="false" outlineLevel="0" collapsed="false">
      <c r="A220" s="0" t="s">
        <v>95</v>
      </c>
      <c r="B220" s="0" t="s">
        <v>52</v>
      </c>
      <c r="C220" s="0" t="s">
        <v>84</v>
      </c>
      <c r="D220" s="0" t="s">
        <v>134</v>
      </c>
      <c r="E220" s="0" t="n">
        <v>2028</v>
      </c>
      <c r="F220" s="0" t="n">
        <v>1.00095057407902</v>
      </c>
      <c r="G220" s="0" t="s">
        <v>135</v>
      </c>
    </row>
    <row r="221" customFormat="false" ht="14.25" hidden="false" customHeight="false" outlineLevel="0" collapsed="false">
      <c r="A221" s="0" t="s">
        <v>95</v>
      </c>
      <c r="B221" s="0" t="s">
        <v>52</v>
      </c>
      <c r="C221" s="0" t="s">
        <v>84</v>
      </c>
      <c r="D221" s="0" t="s">
        <v>131</v>
      </c>
      <c r="E221" s="0" t="n">
        <v>2029</v>
      </c>
      <c r="F221" s="0" t="n">
        <v>6.19090208181083</v>
      </c>
      <c r="G221" s="0" t="s">
        <v>132</v>
      </c>
    </row>
    <row r="222" customFormat="false" ht="14.25" hidden="false" customHeight="false" outlineLevel="0" collapsed="false">
      <c r="A222" s="0" t="s">
        <v>95</v>
      </c>
      <c r="B222" s="0" t="s">
        <v>52</v>
      </c>
      <c r="C222" s="0" t="s">
        <v>84</v>
      </c>
      <c r="D222" s="0" t="s">
        <v>133</v>
      </c>
      <c r="E222" s="0" t="n">
        <v>2029</v>
      </c>
      <c r="F222" s="0" t="n">
        <v>3.98910793015933</v>
      </c>
      <c r="G222" s="0" t="s">
        <v>132</v>
      </c>
    </row>
    <row r="223" customFormat="false" ht="14.25" hidden="false" customHeight="false" outlineLevel="0" collapsed="false">
      <c r="A223" s="0" t="s">
        <v>95</v>
      </c>
      <c r="B223" s="0" t="s">
        <v>52</v>
      </c>
      <c r="C223" s="0" t="s">
        <v>84</v>
      </c>
      <c r="D223" s="0" t="s">
        <v>134</v>
      </c>
      <c r="E223" s="0" t="n">
        <v>2029</v>
      </c>
      <c r="F223" s="0" t="n">
        <v>1.00044765125858</v>
      </c>
      <c r="G223" s="0" t="s">
        <v>135</v>
      </c>
    </row>
    <row r="224" customFormat="false" ht="14.25" hidden="false" customHeight="false" outlineLevel="0" collapsed="false">
      <c r="A224" s="0" t="s">
        <v>95</v>
      </c>
      <c r="B224" s="0" t="s">
        <v>52</v>
      </c>
      <c r="C224" s="0" t="s">
        <v>84</v>
      </c>
      <c r="D224" s="0" t="s">
        <v>131</v>
      </c>
      <c r="E224" s="0" t="n">
        <v>2030</v>
      </c>
      <c r="F224" s="0" t="n">
        <v>8.0153810151785</v>
      </c>
      <c r="G224" s="0" t="s">
        <v>132</v>
      </c>
    </row>
    <row r="225" customFormat="false" ht="14.25" hidden="false" customHeight="false" outlineLevel="0" collapsed="false">
      <c r="A225" s="0" t="s">
        <v>95</v>
      </c>
      <c r="B225" s="0" t="s">
        <v>52</v>
      </c>
      <c r="C225" s="0" t="s">
        <v>84</v>
      </c>
      <c r="D225" s="0" t="s">
        <v>133</v>
      </c>
      <c r="E225" s="0" t="n">
        <v>2030</v>
      </c>
      <c r="F225" s="0" t="n">
        <v>4.10920790160271</v>
      </c>
      <c r="G225" s="0" t="s">
        <v>132</v>
      </c>
    </row>
    <row r="226" customFormat="false" ht="14.25" hidden="false" customHeight="false" outlineLevel="0" collapsed="false">
      <c r="A226" s="0" t="s">
        <v>95</v>
      </c>
      <c r="B226" s="0" t="s">
        <v>52</v>
      </c>
      <c r="C226" s="0" t="s">
        <v>84</v>
      </c>
      <c r="D226" s="0" t="s">
        <v>134</v>
      </c>
      <c r="E226" s="0" t="n">
        <v>2030</v>
      </c>
      <c r="F226" s="0" t="n">
        <v>1.00089632846316</v>
      </c>
      <c r="G226" s="0" t="s">
        <v>135</v>
      </c>
    </row>
    <row r="227" customFormat="false" ht="14.25" hidden="false" customHeight="false" outlineLevel="0" collapsed="false">
      <c r="A227" s="0" t="s">
        <v>95</v>
      </c>
      <c r="B227" s="0" t="s">
        <v>52</v>
      </c>
      <c r="C227" s="0" t="s">
        <v>84</v>
      </c>
      <c r="D227" s="0" t="s">
        <v>131</v>
      </c>
      <c r="E227" s="0" t="n">
        <v>2031</v>
      </c>
      <c r="F227" s="0" t="n">
        <v>9.95200038775436</v>
      </c>
      <c r="G227" s="0" t="s">
        <v>132</v>
      </c>
    </row>
    <row r="228" customFormat="false" ht="14.25" hidden="false" customHeight="false" outlineLevel="0" collapsed="false">
      <c r="A228" s="0" t="s">
        <v>95</v>
      </c>
      <c r="B228" s="0" t="s">
        <v>52</v>
      </c>
      <c r="C228" s="0" t="s">
        <v>84</v>
      </c>
      <c r="D228" s="0" t="s">
        <v>133</v>
      </c>
      <c r="E228" s="0" t="n">
        <v>2031</v>
      </c>
      <c r="F228" s="0" t="n">
        <v>4.25446229656121</v>
      </c>
      <c r="G228" s="0" t="s">
        <v>132</v>
      </c>
    </row>
    <row r="229" customFormat="false" ht="14.25" hidden="false" customHeight="false" outlineLevel="0" collapsed="false">
      <c r="A229" s="0" t="s">
        <v>95</v>
      </c>
      <c r="B229" s="0" t="s">
        <v>52</v>
      </c>
      <c r="C229" s="0" t="s">
        <v>84</v>
      </c>
      <c r="D229" s="0" t="s">
        <v>134</v>
      </c>
      <c r="E229" s="0" t="n">
        <v>2031</v>
      </c>
      <c r="F229" s="0" t="n">
        <v>1.00134540793006</v>
      </c>
      <c r="G229" s="0" t="s">
        <v>135</v>
      </c>
    </row>
    <row r="230" customFormat="false" ht="14.25" hidden="false" customHeight="false" outlineLevel="0" collapsed="false">
      <c r="A230" s="0" t="s">
        <v>95</v>
      </c>
      <c r="B230" s="0" t="s">
        <v>52</v>
      </c>
      <c r="C230" s="0" t="s">
        <v>84</v>
      </c>
      <c r="D230" s="0" t="s">
        <v>131</v>
      </c>
      <c r="E230" s="0" t="n">
        <v>2032</v>
      </c>
      <c r="F230" s="0" t="n">
        <v>12.1503343011166</v>
      </c>
      <c r="G230" s="0" t="s">
        <v>132</v>
      </c>
    </row>
    <row r="231" customFormat="false" ht="14.25" hidden="false" customHeight="false" outlineLevel="0" collapsed="false">
      <c r="A231" s="0" t="s">
        <v>95</v>
      </c>
      <c r="B231" s="0" t="s">
        <v>52</v>
      </c>
      <c r="C231" s="0" t="s">
        <v>84</v>
      </c>
      <c r="D231" s="0" t="s">
        <v>133</v>
      </c>
      <c r="E231" s="0" t="n">
        <v>2032</v>
      </c>
      <c r="F231" s="0" t="n">
        <v>4.40925294457388</v>
      </c>
      <c r="G231" s="0" t="s">
        <v>132</v>
      </c>
    </row>
    <row r="232" customFormat="false" ht="14.25" hidden="false" customHeight="false" outlineLevel="0" collapsed="false">
      <c r="A232" s="0" t="s">
        <v>95</v>
      </c>
      <c r="B232" s="0" t="s">
        <v>52</v>
      </c>
      <c r="C232" s="0" t="s">
        <v>84</v>
      </c>
      <c r="D232" s="0" t="s">
        <v>134</v>
      </c>
      <c r="E232" s="0" t="n">
        <v>2032</v>
      </c>
      <c r="F232" s="0" t="n">
        <v>1.00179489001993</v>
      </c>
      <c r="G232" s="0" t="s">
        <v>135</v>
      </c>
    </row>
    <row r="233" customFormat="false" ht="14.25" hidden="false" customHeight="false" outlineLevel="0" collapsed="false">
      <c r="A233" s="0" t="s">
        <v>95</v>
      </c>
      <c r="B233" s="0" t="s">
        <v>52</v>
      </c>
      <c r="C233" s="0" t="s">
        <v>84</v>
      </c>
      <c r="D233" s="0" t="s">
        <v>131</v>
      </c>
      <c r="E233" s="0" t="n">
        <v>2033</v>
      </c>
      <c r="F233" s="0" t="n">
        <v>14.4552198299263</v>
      </c>
      <c r="G233" s="0" t="s">
        <v>132</v>
      </c>
    </row>
    <row r="234" customFormat="false" ht="14.25" hidden="false" customHeight="false" outlineLevel="0" collapsed="false">
      <c r="A234" s="0" t="s">
        <v>95</v>
      </c>
      <c r="B234" s="0" t="s">
        <v>52</v>
      </c>
      <c r="C234" s="0" t="s">
        <v>84</v>
      </c>
      <c r="D234" s="0" t="s">
        <v>133</v>
      </c>
      <c r="E234" s="0" t="n">
        <v>2033</v>
      </c>
      <c r="F234" s="0" t="n">
        <v>4.56667219200722</v>
      </c>
      <c r="G234" s="0" t="s">
        <v>132</v>
      </c>
    </row>
    <row r="235" customFormat="false" ht="14.25" hidden="false" customHeight="false" outlineLevel="0" collapsed="false">
      <c r="A235" s="0" t="s">
        <v>95</v>
      </c>
      <c r="B235" s="0" t="s">
        <v>52</v>
      </c>
      <c r="C235" s="0" t="s">
        <v>84</v>
      </c>
      <c r="D235" s="0" t="s">
        <v>134</v>
      </c>
      <c r="E235" s="0" t="n">
        <v>2033</v>
      </c>
      <c r="F235" s="0" t="n">
        <v>1.00224477509374</v>
      </c>
      <c r="G235" s="0" t="s">
        <v>135</v>
      </c>
    </row>
    <row r="236" customFormat="false" ht="14.25" hidden="false" customHeight="false" outlineLevel="0" collapsed="false">
      <c r="A236" s="0" t="s">
        <v>95</v>
      </c>
      <c r="B236" s="0" t="s">
        <v>52</v>
      </c>
      <c r="C236" s="0" t="s">
        <v>84</v>
      </c>
      <c r="D236" s="0" t="s">
        <v>131</v>
      </c>
      <c r="E236" s="0" t="n">
        <v>2034</v>
      </c>
      <c r="F236" s="0" t="n">
        <v>17.05423912698</v>
      </c>
      <c r="G236" s="0" t="s">
        <v>132</v>
      </c>
    </row>
    <row r="237" customFormat="false" ht="14.25" hidden="false" customHeight="false" outlineLevel="0" collapsed="false">
      <c r="A237" s="0" t="s">
        <v>95</v>
      </c>
      <c r="B237" s="0" t="s">
        <v>52</v>
      </c>
      <c r="C237" s="0" t="s">
        <v>84</v>
      </c>
      <c r="D237" s="0" t="s">
        <v>133</v>
      </c>
      <c r="E237" s="0" t="n">
        <v>2034</v>
      </c>
      <c r="F237" s="0" t="n">
        <v>4.72126591137479</v>
      </c>
      <c r="G237" s="0" t="s">
        <v>132</v>
      </c>
    </row>
    <row r="238" customFormat="false" ht="14.25" hidden="false" customHeight="false" outlineLevel="0" collapsed="false">
      <c r="A238" s="0" t="s">
        <v>95</v>
      </c>
      <c r="B238" s="0" t="s">
        <v>52</v>
      </c>
      <c r="C238" s="0" t="s">
        <v>84</v>
      </c>
      <c r="D238" s="0" t="s">
        <v>134</v>
      </c>
      <c r="E238" s="0" t="n">
        <v>2034</v>
      </c>
      <c r="F238" s="0" t="n">
        <v>1.00269506351279</v>
      </c>
      <c r="G238" s="0" t="s">
        <v>135</v>
      </c>
    </row>
    <row r="239" customFormat="false" ht="14.25" hidden="false" customHeight="false" outlineLevel="0" collapsed="false">
      <c r="A239" s="0" t="s">
        <v>95</v>
      </c>
      <c r="B239" s="0" t="s">
        <v>52</v>
      </c>
      <c r="C239" s="0" t="s">
        <v>84</v>
      </c>
      <c r="D239" s="0" t="s">
        <v>131</v>
      </c>
      <c r="E239" s="0" t="n">
        <v>2035</v>
      </c>
      <c r="F239" s="0" t="n">
        <v>19.6678018054066</v>
      </c>
      <c r="G239" s="0" t="s">
        <v>132</v>
      </c>
    </row>
    <row r="240" customFormat="false" ht="14.25" hidden="false" customHeight="false" outlineLevel="0" collapsed="false">
      <c r="A240" s="0" t="s">
        <v>95</v>
      </c>
      <c r="B240" s="0" t="s">
        <v>52</v>
      </c>
      <c r="C240" s="0" t="s">
        <v>84</v>
      </c>
      <c r="D240" s="0" t="s">
        <v>133</v>
      </c>
      <c r="E240" s="0" t="n">
        <v>2035</v>
      </c>
      <c r="F240" s="0" t="n">
        <v>4.91895831658428</v>
      </c>
      <c r="G240" s="0" t="s">
        <v>132</v>
      </c>
    </row>
    <row r="241" customFormat="false" ht="14.25" hidden="false" customHeight="false" outlineLevel="0" collapsed="false">
      <c r="A241" s="0" t="s">
        <v>95</v>
      </c>
      <c r="B241" s="0" t="s">
        <v>52</v>
      </c>
      <c r="C241" s="0" t="s">
        <v>84</v>
      </c>
      <c r="D241" s="0" t="s">
        <v>134</v>
      </c>
      <c r="E241" s="0" t="n">
        <v>2035</v>
      </c>
      <c r="F241" s="0" t="n">
        <v>1.0031457556387</v>
      </c>
      <c r="G241" s="0" t="s">
        <v>135</v>
      </c>
    </row>
    <row r="242" customFormat="false" ht="14.25" hidden="false" customHeight="false" outlineLevel="0" collapsed="false">
      <c r="A242" s="0" t="s">
        <v>95</v>
      </c>
      <c r="B242" s="0" t="s">
        <v>52</v>
      </c>
      <c r="C242" s="0" t="s">
        <v>84</v>
      </c>
      <c r="D242" s="0" t="s">
        <v>131</v>
      </c>
      <c r="E242" s="0" t="n">
        <v>2036</v>
      </c>
      <c r="F242" s="0" t="n">
        <v>22.2197764121068</v>
      </c>
      <c r="G242" s="0" t="s">
        <v>132</v>
      </c>
    </row>
    <row r="243" customFormat="false" ht="14.25" hidden="false" customHeight="false" outlineLevel="0" collapsed="false">
      <c r="A243" s="0" t="s">
        <v>95</v>
      </c>
      <c r="B243" s="0" t="s">
        <v>52</v>
      </c>
      <c r="C243" s="0" t="s">
        <v>84</v>
      </c>
      <c r="D243" s="0" t="s">
        <v>133</v>
      </c>
      <c r="E243" s="0" t="n">
        <v>2036</v>
      </c>
      <c r="F243" s="0" t="n">
        <v>5.11873835791315</v>
      </c>
      <c r="G243" s="0" t="s">
        <v>132</v>
      </c>
    </row>
    <row r="244" customFormat="false" ht="14.25" hidden="false" customHeight="false" outlineLevel="0" collapsed="false">
      <c r="A244" s="0" t="s">
        <v>95</v>
      </c>
      <c r="B244" s="0" t="s">
        <v>52</v>
      </c>
      <c r="C244" s="0" t="s">
        <v>84</v>
      </c>
      <c r="D244" s="0" t="s">
        <v>134</v>
      </c>
      <c r="E244" s="0" t="n">
        <v>2036</v>
      </c>
      <c r="F244" s="0" t="n">
        <v>1.00359685183341</v>
      </c>
      <c r="G244" s="0" t="s">
        <v>135</v>
      </c>
    </row>
    <row r="245" customFormat="false" ht="14.25" hidden="false" customHeight="false" outlineLevel="0" collapsed="false">
      <c r="A245" s="0" t="s">
        <v>95</v>
      </c>
      <c r="B245" s="0" t="s">
        <v>52</v>
      </c>
      <c r="C245" s="0" t="s">
        <v>84</v>
      </c>
      <c r="D245" s="0" t="s">
        <v>131</v>
      </c>
      <c r="E245" s="0" t="n">
        <v>2037</v>
      </c>
      <c r="F245" s="0" t="n">
        <v>24.9395334821641</v>
      </c>
      <c r="G245" s="0" t="s">
        <v>132</v>
      </c>
    </row>
    <row r="246" customFormat="false" ht="14.25" hidden="false" customHeight="false" outlineLevel="0" collapsed="false">
      <c r="A246" s="0" t="s">
        <v>95</v>
      </c>
      <c r="B246" s="0" t="s">
        <v>52</v>
      </c>
      <c r="C246" s="0" t="s">
        <v>84</v>
      </c>
      <c r="D246" s="0" t="s">
        <v>133</v>
      </c>
      <c r="E246" s="0" t="n">
        <v>2037</v>
      </c>
      <c r="F246" s="0" t="n">
        <v>5.30753312953015</v>
      </c>
      <c r="G246" s="0" t="s">
        <v>132</v>
      </c>
    </row>
    <row r="247" customFormat="false" ht="14.25" hidden="false" customHeight="false" outlineLevel="0" collapsed="false">
      <c r="A247" s="0" t="s">
        <v>95</v>
      </c>
      <c r="B247" s="0" t="s">
        <v>52</v>
      </c>
      <c r="C247" s="0" t="s">
        <v>84</v>
      </c>
      <c r="D247" s="0" t="s">
        <v>134</v>
      </c>
      <c r="E247" s="0" t="n">
        <v>2037</v>
      </c>
      <c r="F247" s="0" t="n">
        <v>1.00404835245919</v>
      </c>
      <c r="G247" s="0" t="s">
        <v>135</v>
      </c>
    </row>
    <row r="248" customFormat="false" ht="14.25" hidden="false" customHeight="false" outlineLevel="0" collapsed="false">
      <c r="A248" s="0" t="s">
        <v>95</v>
      </c>
      <c r="B248" s="0" t="s">
        <v>52</v>
      </c>
      <c r="C248" s="0" t="s">
        <v>84</v>
      </c>
      <c r="D248" s="0" t="s">
        <v>131</v>
      </c>
      <c r="E248" s="0" t="n">
        <v>2038</v>
      </c>
      <c r="F248" s="0" t="n">
        <v>28.2904373186459</v>
      </c>
      <c r="G248" s="0" t="s">
        <v>132</v>
      </c>
    </row>
    <row r="249" customFormat="false" ht="14.25" hidden="false" customHeight="false" outlineLevel="0" collapsed="false">
      <c r="A249" s="0" t="s">
        <v>95</v>
      </c>
      <c r="B249" s="0" t="s">
        <v>52</v>
      </c>
      <c r="C249" s="0" t="s">
        <v>84</v>
      </c>
      <c r="D249" s="0" t="s">
        <v>133</v>
      </c>
      <c r="E249" s="0" t="n">
        <v>2038</v>
      </c>
      <c r="F249" s="0" t="n">
        <v>5.47351587817914</v>
      </c>
      <c r="G249" s="0" t="s">
        <v>132</v>
      </c>
    </row>
    <row r="250" customFormat="false" ht="14.25" hidden="false" customHeight="false" outlineLevel="0" collapsed="false">
      <c r="A250" s="0" t="s">
        <v>95</v>
      </c>
      <c r="B250" s="0" t="s">
        <v>52</v>
      </c>
      <c r="C250" s="0" t="s">
        <v>84</v>
      </c>
      <c r="D250" s="0" t="s">
        <v>134</v>
      </c>
      <c r="E250" s="0" t="n">
        <v>2038</v>
      </c>
      <c r="F250" s="0" t="n">
        <v>1.00450025787864</v>
      </c>
      <c r="G250" s="0" t="s">
        <v>135</v>
      </c>
    </row>
    <row r="251" customFormat="false" ht="14.25" hidden="false" customHeight="false" outlineLevel="0" collapsed="false">
      <c r="A251" s="0" t="s">
        <v>95</v>
      </c>
      <c r="B251" s="0" t="s">
        <v>52</v>
      </c>
      <c r="C251" s="0" t="s">
        <v>84</v>
      </c>
      <c r="D251" s="0" t="s">
        <v>131</v>
      </c>
      <c r="E251" s="0" t="n">
        <v>2039</v>
      </c>
      <c r="F251" s="0" t="n">
        <v>31.787193747292</v>
      </c>
      <c r="G251" s="0" t="s">
        <v>132</v>
      </c>
    </row>
    <row r="252" customFormat="false" ht="14.25" hidden="false" customHeight="false" outlineLevel="0" collapsed="false">
      <c r="A252" s="0" t="s">
        <v>95</v>
      </c>
      <c r="B252" s="0" t="s">
        <v>52</v>
      </c>
      <c r="C252" s="0" t="s">
        <v>84</v>
      </c>
      <c r="D252" s="0" t="s">
        <v>133</v>
      </c>
      <c r="E252" s="0" t="n">
        <v>2039</v>
      </c>
      <c r="F252" s="0" t="n">
        <v>5.61818833889837</v>
      </c>
      <c r="G252" s="0" t="s">
        <v>132</v>
      </c>
    </row>
    <row r="253" customFormat="false" ht="14.25" hidden="false" customHeight="false" outlineLevel="0" collapsed="false">
      <c r="A253" s="0" t="s">
        <v>95</v>
      </c>
      <c r="B253" s="0" t="s">
        <v>52</v>
      </c>
      <c r="C253" s="0" t="s">
        <v>84</v>
      </c>
      <c r="D253" s="0" t="s">
        <v>134</v>
      </c>
      <c r="E253" s="0" t="n">
        <v>2039</v>
      </c>
      <c r="F253" s="0" t="n">
        <v>1.00495256845466</v>
      </c>
      <c r="G253" s="0" t="s">
        <v>135</v>
      </c>
    </row>
    <row r="254" customFormat="false" ht="14.25" hidden="false" customHeight="false" outlineLevel="0" collapsed="false">
      <c r="A254" s="0" t="s">
        <v>95</v>
      </c>
      <c r="B254" s="0" t="s">
        <v>52</v>
      </c>
      <c r="C254" s="0" t="s">
        <v>84</v>
      </c>
      <c r="D254" s="0" t="s">
        <v>131</v>
      </c>
      <c r="E254" s="0" t="n">
        <v>2040</v>
      </c>
      <c r="F254" s="0" t="n">
        <v>35.4041882986311</v>
      </c>
      <c r="G254" s="0" t="s">
        <v>132</v>
      </c>
    </row>
    <row r="255" customFormat="false" ht="14.25" hidden="false" customHeight="false" outlineLevel="0" collapsed="false">
      <c r="A255" s="0" t="s">
        <v>95</v>
      </c>
      <c r="B255" s="0" t="s">
        <v>52</v>
      </c>
      <c r="C255" s="0" t="s">
        <v>84</v>
      </c>
      <c r="D255" s="0" t="s">
        <v>133</v>
      </c>
      <c r="E255" s="0" t="n">
        <v>2040</v>
      </c>
      <c r="F255" s="0" t="n">
        <v>5.7472856983359</v>
      </c>
      <c r="G255" s="0" t="s">
        <v>132</v>
      </c>
    </row>
    <row r="256" customFormat="false" ht="14.25" hidden="false" customHeight="false" outlineLevel="0" collapsed="false">
      <c r="A256" s="0" t="s">
        <v>95</v>
      </c>
      <c r="B256" s="0" t="s">
        <v>52</v>
      </c>
      <c r="C256" s="0" t="s">
        <v>84</v>
      </c>
      <c r="D256" s="0" t="s">
        <v>134</v>
      </c>
      <c r="E256" s="0" t="n">
        <v>2040</v>
      </c>
      <c r="F256" s="0" t="n">
        <v>1.00540528455052</v>
      </c>
      <c r="G256" s="0" t="s">
        <v>135</v>
      </c>
    </row>
    <row r="257" customFormat="false" ht="14.25" hidden="false" customHeight="false" outlineLevel="0" collapsed="false">
      <c r="A257" s="0" t="s">
        <v>101</v>
      </c>
      <c r="B257" s="0" t="s">
        <v>53</v>
      </c>
      <c r="C257" s="0" t="s">
        <v>84</v>
      </c>
      <c r="D257" s="0" t="s">
        <v>131</v>
      </c>
      <c r="E257" s="0" t="n">
        <v>2024</v>
      </c>
      <c r="F257" s="0" t="n">
        <v>4.07273069529662</v>
      </c>
      <c r="G257" s="0" t="s">
        <v>132</v>
      </c>
    </row>
    <row r="258" customFormat="false" ht="14.25" hidden="false" customHeight="false" outlineLevel="0" collapsed="false">
      <c r="A258" s="0" t="s">
        <v>101</v>
      </c>
      <c r="B258" s="0" t="s">
        <v>53</v>
      </c>
      <c r="C258" s="0" t="s">
        <v>84</v>
      </c>
      <c r="D258" s="0" t="s">
        <v>133</v>
      </c>
      <c r="E258" s="0" t="n">
        <v>2024</v>
      </c>
      <c r="F258" s="0" t="n">
        <v>5.833644</v>
      </c>
      <c r="G258" s="0" t="s">
        <v>132</v>
      </c>
    </row>
    <row r="259" customFormat="false" ht="14.25" hidden="false" customHeight="false" outlineLevel="0" collapsed="false">
      <c r="A259" s="0" t="s">
        <v>101</v>
      </c>
      <c r="B259" s="0" t="s">
        <v>53</v>
      </c>
      <c r="C259" s="0" t="s">
        <v>84</v>
      </c>
      <c r="D259" s="0" t="s">
        <v>134</v>
      </c>
      <c r="E259" s="0" t="n">
        <v>2024</v>
      </c>
      <c r="F259" s="0" t="n">
        <v>1</v>
      </c>
      <c r="G259" s="0" t="s">
        <v>135</v>
      </c>
    </row>
    <row r="260" customFormat="false" ht="14.25" hidden="false" customHeight="false" outlineLevel="0" collapsed="false">
      <c r="A260" s="0" t="s">
        <v>101</v>
      </c>
      <c r="B260" s="0" t="s">
        <v>53</v>
      </c>
      <c r="C260" s="0" t="s">
        <v>84</v>
      </c>
      <c r="D260" s="0" t="s">
        <v>131</v>
      </c>
      <c r="E260" s="0" t="n">
        <v>2025</v>
      </c>
      <c r="F260" s="0" t="n">
        <v>5.75611966763403</v>
      </c>
      <c r="G260" s="0" t="s">
        <v>132</v>
      </c>
    </row>
    <row r="261" customFormat="false" ht="14.25" hidden="false" customHeight="false" outlineLevel="0" collapsed="false">
      <c r="A261" s="0" t="s">
        <v>101</v>
      </c>
      <c r="B261" s="0" t="s">
        <v>53</v>
      </c>
      <c r="C261" s="0" t="s">
        <v>84</v>
      </c>
      <c r="D261" s="0" t="s">
        <v>133</v>
      </c>
      <c r="E261" s="0" t="n">
        <v>2025</v>
      </c>
      <c r="F261" s="0" t="n">
        <v>6.25843005905512</v>
      </c>
      <c r="G261" s="0" t="s">
        <v>132</v>
      </c>
    </row>
    <row r="262" customFormat="false" ht="14.25" hidden="false" customHeight="false" outlineLevel="0" collapsed="false">
      <c r="A262" s="0" t="s">
        <v>101</v>
      </c>
      <c r="B262" s="0" t="s">
        <v>53</v>
      </c>
      <c r="C262" s="0" t="s">
        <v>84</v>
      </c>
      <c r="D262" s="0" t="s">
        <v>134</v>
      </c>
      <c r="E262" s="0" t="n">
        <v>2025</v>
      </c>
      <c r="F262" s="0" t="n">
        <v>0.999015748031496</v>
      </c>
      <c r="G262" s="0" t="s">
        <v>135</v>
      </c>
    </row>
    <row r="263" customFormat="false" ht="14.25" hidden="false" customHeight="false" outlineLevel="0" collapsed="false">
      <c r="A263" s="0" t="s">
        <v>101</v>
      </c>
      <c r="B263" s="0" t="s">
        <v>53</v>
      </c>
      <c r="C263" s="0" t="s">
        <v>84</v>
      </c>
      <c r="D263" s="0" t="s">
        <v>131</v>
      </c>
      <c r="E263" s="0" t="n">
        <v>2026</v>
      </c>
      <c r="F263" s="0" t="n">
        <v>7.92252348988967</v>
      </c>
      <c r="G263" s="0" t="s">
        <v>132</v>
      </c>
    </row>
    <row r="264" customFormat="false" ht="14.25" hidden="false" customHeight="false" outlineLevel="0" collapsed="false">
      <c r="A264" s="0" t="s">
        <v>101</v>
      </c>
      <c r="B264" s="0" t="s">
        <v>53</v>
      </c>
      <c r="C264" s="0" t="s">
        <v>84</v>
      </c>
      <c r="D264" s="0" t="s">
        <v>133</v>
      </c>
      <c r="E264" s="0" t="n">
        <v>2026</v>
      </c>
      <c r="F264" s="0" t="n">
        <v>6.60852783798146</v>
      </c>
      <c r="G264" s="0" t="s">
        <v>132</v>
      </c>
    </row>
    <row r="265" customFormat="false" ht="14.25" hidden="false" customHeight="false" outlineLevel="0" collapsed="false">
      <c r="A265" s="0" t="s">
        <v>101</v>
      </c>
      <c r="B265" s="0" t="s">
        <v>53</v>
      </c>
      <c r="C265" s="0" t="s">
        <v>84</v>
      </c>
      <c r="D265" s="0" t="s">
        <v>134</v>
      </c>
      <c r="E265" s="0" t="n">
        <v>2026</v>
      </c>
      <c r="F265" s="0" t="n">
        <v>0.996557542376169</v>
      </c>
      <c r="G265" s="0" t="s">
        <v>135</v>
      </c>
    </row>
    <row r="266" customFormat="false" ht="14.25" hidden="false" customHeight="false" outlineLevel="0" collapsed="false">
      <c r="A266" s="0" t="s">
        <v>101</v>
      </c>
      <c r="B266" s="0" t="s">
        <v>53</v>
      </c>
      <c r="C266" s="0" t="s">
        <v>84</v>
      </c>
      <c r="D266" s="0" t="s">
        <v>131</v>
      </c>
      <c r="E266" s="0" t="n">
        <v>2027</v>
      </c>
      <c r="F266" s="0" t="n">
        <v>10.7638801144935</v>
      </c>
      <c r="G266" s="0" t="s">
        <v>132</v>
      </c>
    </row>
    <row r="267" customFormat="false" ht="14.25" hidden="false" customHeight="false" outlineLevel="0" collapsed="false">
      <c r="A267" s="0" t="s">
        <v>101</v>
      </c>
      <c r="B267" s="0" t="s">
        <v>53</v>
      </c>
      <c r="C267" s="0" t="s">
        <v>84</v>
      </c>
      <c r="D267" s="0" t="s">
        <v>133</v>
      </c>
      <c r="E267" s="0" t="n">
        <v>2027</v>
      </c>
      <c r="F267" s="0" t="n">
        <v>6.97372161779315</v>
      </c>
      <c r="G267" s="0" t="s">
        <v>132</v>
      </c>
    </row>
    <row r="268" customFormat="false" ht="14.25" hidden="false" customHeight="false" outlineLevel="0" collapsed="false">
      <c r="A268" s="0" t="s">
        <v>101</v>
      </c>
      <c r="B268" s="0" t="s">
        <v>53</v>
      </c>
      <c r="C268" s="0" t="s">
        <v>84</v>
      </c>
      <c r="D268" s="0" t="s">
        <v>134</v>
      </c>
      <c r="E268" s="0" t="n">
        <v>2027</v>
      </c>
      <c r="F268" s="0" t="n">
        <v>0.994111446108306</v>
      </c>
      <c r="G268" s="0" t="s">
        <v>135</v>
      </c>
    </row>
    <row r="269" customFormat="false" ht="14.25" hidden="false" customHeight="false" outlineLevel="0" collapsed="false">
      <c r="A269" s="0" t="s">
        <v>101</v>
      </c>
      <c r="B269" s="0" t="s">
        <v>53</v>
      </c>
      <c r="C269" s="0" t="s">
        <v>84</v>
      </c>
      <c r="D269" s="0" t="s">
        <v>131</v>
      </c>
      <c r="E269" s="0" t="n">
        <v>2028</v>
      </c>
      <c r="F269" s="0" t="n">
        <v>14.6691480893635</v>
      </c>
      <c r="G269" s="0" t="s">
        <v>132</v>
      </c>
    </row>
    <row r="270" customFormat="false" ht="14.25" hidden="false" customHeight="false" outlineLevel="0" collapsed="false">
      <c r="A270" s="0" t="s">
        <v>101</v>
      </c>
      <c r="B270" s="0" t="s">
        <v>53</v>
      </c>
      <c r="C270" s="0" t="s">
        <v>84</v>
      </c>
      <c r="D270" s="0" t="s">
        <v>133</v>
      </c>
      <c r="E270" s="0" t="n">
        <v>2028</v>
      </c>
      <c r="F270" s="0" t="n">
        <v>7.34593695568553</v>
      </c>
      <c r="G270" s="0" t="s">
        <v>132</v>
      </c>
    </row>
    <row r="271" customFormat="false" ht="14.25" hidden="false" customHeight="false" outlineLevel="0" collapsed="false">
      <c r="A271" s="0" t="s">
        <v>101</v>
      </c>
      <c r="B271" s="0" t="s">
        <v>53</v>
      </c>
      <c r="C271" s="0" t="s">
        <v>84</v>
      </c>
      <c r="D271" s="0" t="s">
        <v>134</v>
      </c>
      <c r="E271" s="0" t="n">
        <v>2028</v>
      </c>
      <c r="F271" s="0" t="n">
        <v>0.992839620788441</v>
      </c>
      <c r="G271" s="0" t="s">
        <v>135</v>
      </c>
    </row>
    <row r="272" customFormat="false" ht="14.25" hidden="false" customHeight="false" outlineLevel="0" collapsed="false">
      <c r="A272" s="0" t="s">
        <v>101</v>
      </c>
      <c r="B272" s="0" t="s">
        <v>53</v>
      </c>
      <c r="C272" s="0" t="s">
        <v>84</v>
      </c>
      <c r="D272" s="0" t="s">
        <v>131</v>
      </c>
      <c r="E272" s="0" t="n">
        <v>2029</v>
      </c>
      <c r="F272" s="0" t="n">
        <v>19.3096247236182</v>
      </c>
      <c r="G272" s="0" t="s">
        <v>132</v>
      </c>
    </row>
    <row r="273" customFormat="false" ht="14.25" hidden="false" customHeight="false" outlineLevel="0" collapsed="false">
      <c r="A273" s="0" t="s">
        <v>101</v>
      </c>
      <c r="B273" s="0" t="s">
        <v>53</v>
      </c>
      <c r="C273" s="0" t="s">
        <v>84</v>
      </c>
      <c r="D273" s="0" t="s">
        <v>133</v>
      </c>
      <c r="E273" s="0" t="n">
        <v>2029</v>
      </c>
      <c r="F273" s="0" t="n">
        <v>7.73072794972358</v>
      </c>
      <c r="G273" s="0" t="s">
        <v>132</v>
      </c>
    </row>
    <row r="274" customFormat="false" ht="14.25" hidden="false" customHeight="false" outlineLevel="0" collapsed="false">
      <c r="A274" s="0" t="s">
        <v>101</v>
      </c>
      <c r="B274" s="0" t="s">
        <v>53</v>
      </c>
      <c r="C274" s="0" t="s">
        <v>84</v>
      </c>
      <c r="D274" s="0" t="s">
        <v>134</v>
      </c>
      <c r="E274" s="0" t="n">
        <v>2029</v>
      </c>
      <c r="F274" s="0" t="n">
        <v>0.992509116900733</v>
      </c>
      <c r="G274" s="0" t="s">
        <v>135</v>
      </c>
    </row>
    <row r="275" customFormat="false" ht="14.25" hidden="false" customHeight="false" outlineLevel="0" collapsed="false">
      <c r="A275" s="0" t="s">
        <v>101</v>
      </c>
      <c r="B275" s="0" t="s">
        <v>53</v>
      </c>
      <c r="C275" s="0" t="s">
        <v>84</v>
      </c>
      <c r="D275" s="0" t="s">
        <v>131</v>
      </c>
      <c r="E275" s="0" t="n">
        <v>2030</v>
      </c>
      <c r="F275" s="0" t="n">
        <v>24.6101895305946</v>
      </c>
      <c r="G275" s="0" t="s">
        <v>132</v>
      </c>
    </row>
    <row r="276" customFormat="false" ht="14.25" hidden="false" customHeight="false" outlineLevel="0" collapsed="false">
      <c r="A276" s="0" t="s">
        <v>101</v>
      </c>
      <c r="B276" s="0" t="s">
        <v>53</v>
      </c>
      <c r="C276" s="0" t="s">
        <v>84</v>
      </c>
      <c r="D276" s="0" t="s">
        <v>133</v>
      </c>
      <c r="E276" s="0" t="n">
        <v>2030</v>
      </c>
      <c r="F276" s="0" t="n">
        <v>8.11732878064882</v>
      </c>
      <c r="G276" s="0" t="s">
        <v>132</v>
      </c>
    </row>
    <row r="277" customFormat="false" ht="14.25" hidden="false" customHeight="false" outlineLevel="0" collapsed="false">
      <c r="A277" s="0" t="s">
        <v>101</v>
      </c>
      <c r="B277" s="0" t="s">
        <v>53</v>
      </c>
      <c r="C277" s="0" t="s">
        <v>84</v>
      </c>
      <c r="D277" s="0" t="s">
        <v>134</v>
      </c>
      <c r="E277" s="0" t="n">
        <v>2030</v>
      </c>
      <c r="F277" s="0" t="n">
        <v>0.992717971851687</v>
      </c>
      <c r="G277" s="0" t="s">
        <v>135</v>
      </c>
    </row>
    <row r="278" customFormat="false" ht="14.25" hidden="false" customHeight="false" outlineLevel="0" collapsed="false">
      <c r="A278" s="0" t="s">
        <v>101</v>
      </c>
      <c r="B278" s="0" t="s">
        <v>53</v>
      </c>
      <c r="C278" s="0" t="s">
        <v>84</v>
      </c>
      <c r="D278" s="0" t="s">
        <v>131</v>
      </c>
      <c r="E278" s="0" t="n">
        <v>2031</v>
      </c>
      <c r="F278" s="0" t="n">
        <v>30.4796731453283</v>
      </c>
      <c r="G278" s="0" t="s">
        <v>132</v>
      </c>
    </row>
    <row r="279" customFormat="false" ht="14.25" hidden="false" customHeight="false" outlineLevel="0" collapsed="false">
      <c r="A279" s="0" t="s">
        <v>101</v>
      </c>
      <c r="B279" s="0" t="s">
        <v>53</v>
      </c>
      <c r="C279" s="0" t="s">
        <v>84</v>
      </c>
      <c r="D279" s="0" t="s">
        <v>133</v>
      </c>
      <c r="E279" s="0" t="n">
        <v>2031</v>
      </c>
      <c r="F279" s="0" t="n">
        <v>8.5122800325358</v>
      </c>
      <c r="G279" s="0" t="s">
        <v>132</v>
      </c>
    </row>
    <row r="280" customFormat="false" ht="14.25" hidden="false" customHeight="false" outlineLevel="0" collapsed="false">
      <c r="A280" s="0" t="s">
        <v>101</v>
      </c>
      <c r="B280" s="0" t="s">
        <v>53</v>
      </c>
      <c r="C280" s="0" t="s">
        <v>84</v>
      </c>
      <c r="D280" s="0" t="s">
        <v>134</v>
      </c>
      <c r="E280" s="0" t="n">
        <v>2031</v>
      </c>
      <c r="F280" s="0" t="n">
        <v>0.992926915370322</v>
      </c>
      <c r="G280" s="0" t="s">
        <v>135</v>
      </c>
    </row>
    <row r="281" customFormat="false" ht="14.25" hidden="false" customHeight="false" outlineLevel="0" collapsed="false">
      <c r="A281" s="0" t="s">
        <v>101</v>
      </c>
      <c r="B281" s="0" t="s">
        <v>53</v>
      </c>
      <c r="C281" s="0" t="s">
        <v>84</v>
      </c>
      <c r="D281" s="0" t="s">
        <v>131</v>
      </c>
      <c r="E281" s="0" t="n">
        <v>2032</v>
      </c>
      <c r="F281" s="0" t="n">
        <v>36.8233128883292</v>
      </c>
      <c r="G281" s="0" t="s">
        <v>132</v>
      </c>
    </row>
    <row r="282" customFormat="false" ht="14.25" hidden="false" customHeight="false" outlineLevel="0" collapsed="false">
      <c r="A282" s="0" t="s">
        <v>101</v>
      </c>
      <c r="B282" s="0" t="s">
        <v>53</v>
      </c>
      <c r="C282" s="0" t="s">
        <v>84</v>
      </c>
      <c r="D282" s="0" t="s">
        <v>133</v>
      </c>
      <c r="E282" s="0" t="n">
        <v>2032</v>
      </c>
      <c r="F282" s="0" t="n">
        <v>8.90958744553772</v>
      </c>
      <c r="G282" s="0" t="s">
        <v>132</v>
      </c>
    </row>
    <row r="283" customFormat="false" ht="14.25" hidden="false" customHeight="false" outlineLevel="0" collapsed="false">
      <c r="A283" s="0" t="s">
        <v>101</v>
      </c>
      <c r="B283" s="0" t="s">
        <v>53</v>
      </c>
      <c r="C283" s="0" t="s">
        <v>84</v>
      </c>
      <c r="D283" s="0" t="s">
        <v>134</v>
      </c>
      <c r="E283" s="0" t="n">
        <v>2032</v>
      </c>
      <c r="F283" s="0" t="n">
        <v>0.993135947494197</v>
      </c>
      <c r="G283" s="0" t="s">
        <v>135</v>
      </c>
    </row>
    <row r="284" customFormat="false" ht="14.25" hidden="false" customHeight="false" outlineLevel="0" collapsed="false">
      <c r="A284" s="0" t="s">
        <v>101</v>
      </c>
      <c r="B284" s="0" t="s">
        <v>53</v>
      </c>
      <c r="C284" s="0" t="s">
        <v>84</v>
      </c>
      <c r="D284" s="0" t="s">
        <v>131</v>
      </c>
      <c r="E284" s="0" t="n">
        <v>2033</v>
      </c>
      <c r="F284" s="0" t="n">
        <v>43.9395201599893</v>
      </c>
      <c r="G284" s="0" t="s">
        <v>132</v>
      </c>
    </row>
    <row r="285" customFormat="false" ht="14.25" hidden="false" customHeight="false" outlineLevel="0" collapsed="false">
      <c r="A285" s="0" t="s">
        <v>101</v>
      </c>
      <c r="B285" s="0" t="s">
        <v>53</v>
      </c>
      <c r="C285" s="0" t="s">
        <v>84</v>
      </c>
      <c r="D285" s="0" t="s">
        <v>133</v>
      </c>
      <c r="E285" s="0" t="n">
        <v>2033</v>
      </c>
      <c r="F285" s="0" t="n">
        <v>9.31052597699259</v>
      </c>
      <c r="G285" s="0" t="s">
        <v>132</v>
      </c>
    </row>
    <row r="286" customFormat="false" ht="14.25" hidden="false" customHeight="false" outlineLevel="0" collapsed="false">
      <c r="A286" s="0" t="s">
        <v>101</v>
      </c>
      <c r="B286" s="0" t="s">
        <v>53</v>
      </c>
      <c r="C286" s="0" t="s">
        <v>84</v>
      </c>
      <c r="D286" s="0" t="s">
        <v>134</v>
      </c>
      <c r="E286" s="0" t="n">
        <v>2033</v>
      </c>
      <c r="F286" s="0" t="n">
        <v>0.993345068260886</v>
      </c>
      <c r="G286" s="0" t="s">
        <v>135</v>
      </c>
    </row>
    <row r="287" customFormat="false" ht="14.25" hidden="false" customHeight="false" outlineLevel="0" collapsed="false">
      <c r="A287" s="0" t="s">
        <v>101</v>
      </c>
      <c r="B287" s="0" t="s">
        <v>53</v>
      </c>
      <c r="C287" s="0" t="s">
        <v>84</v>
      </c>
      <c r="D287" s="0" t="s">
        <v>131</v>
      </c>
      <c r="E287" s="0" t="n">
        <v>2034</v>
      </c>
      <c r="F287" s="0" t="n">
        <v>52.1061728476224</v>
      </c>
      <c r="G287" s="0" t="s">
        <v>132</v>
      </c>
    </row>
    <row r="288" customFormat="false" ht="14.25" hidden="false" customHeight="false" outlineLevel="0" collapsed="false">
      <c r="A288" s="0" t="s">
        <v>101</v>
      </c>
      <c r="B288" s="0" t="s">
        <v>53</v>
      </c>
      <c r="C288" s="0" t="s">
        <v>84</v>
      </c>
      <c r="D288" s="0" t="s">
        <v>133</v>
      </c>
      <c r="E288" s="0" t="n">
        <v>2034</v>
      </c>
      <c r="F288" s="0" t="n">
        <v>9.6973202550223</v>
      </c>
      <c r="G288" s="0" t="s">
        <v>132</v>
      </c>
    </row>
    <row r="289" customFormat="false" ht="14.25" hidden="false" customHeight="false" outlineLevel="0" collapsed="false">
      <c r="A289" s="0" t="s">
        <v>101</v>
      </c>
      <c r="B289" s="0" t="s">
        <v>53</v>
      </c>
      <c r="C289" s="0" t="s">
        <v>84</v>
      </c>
      <c r="D289" s="0" t="s">
        <v>134</v>
      </c>
      <c r="E289" s="0" t="n">
        <v>2034</v>
      </c>
      <c r="F289" s="0" t="n">
        <v>0.993554277707979</v>
      </c>
      <c r="G289" s="0" t="s">
        <v>135</v>
      </c>
    </row>
    <row r="290" customFormat="false" ht="14.25" hidden="false" customHeight="false" outlineLevel="0" collapsed="false">
      <c r="A290" s="0" t="s">
        <v>101</v>
      </c>
      <c r="B290" s="0" t="s">
        <v>53</v>
      </c>
      <c r="C290" s="0" t="s">
        <v>84</v>
      </c>
      <c r="D290" s="0" t="s">
        <v>131</v>
      </c>
      <c r="E290" s="0" t="n">
        <v>2035</v>
      </c>
      <c r="F290" s="0" t="n">
        <v>60.7009167877867</v>
      </c>
      <c r="G290" s="0" t="s">
        <v>132</v>
      </c>
    </row>
    <row r="291" customFormat="false" ht="14.25" hidden="false" customHeight="false" outlineLevel="0" collapsed="false">
      <c r="A291" s="0" t="s">
        <v>101</v>
      </c>
      <c r="B291" s="0" t="s">
        <v>53</v>
      </c>
      <c r="C291" s="0" t="s">
        <v>84</v>
      </c>
      <c r="D291" s="0" t="s">
        <v>133</v>
      </c>
      <c r="E291" s="0" t="n">
        <v>2035</v>
      </c>
      <c r="F291" s="0" t="n">
        <v>10.1283161323786</v>
      </c>
      <c r="G291" s="0" t="s">
        <v>132</v>
      </c>
    </row>
    <row r="292" customFormat="false" ht="14.25" hidden="false" customHeight="false" outlineLevel="0" collapsed="false">
      <c r="A292" s="0" t="s">
        <v>101</v>
      </c>
      <c r="B292" s="0" t="s">
        <v>53</v>
      </c>
      <c r="C292" s="0" t="s">
        <v>84</v>
      </c>
      <c r="D292" s="0" t="s">
        <v>134</v>
      </c>
      <c r="E292" s="0" t="n">
        <v>2035</v>
      </c>
      <c r="F292" s="0" t="n">
        <v>0.993763575873082</v>
      </c>
      <c r="G292" s="0" t="s">
        <v>135</v>
      </c>
    </row>
    <row r="293" customFormat="false" ht="14.25" hidden="false" customHeight="false" outlineLevel="0" collapsed="false">
      <c r="A293" s="0" t="s">
        <v>101</v>
      </c>
      <c r="B293" s="0" t="s">
        <v>53</v>
      </c>
      <c r="C293" s="0" t="s">
        <v>84</v>
      </c>
      <c r="D293" s="0" t="s">
        <v>131</v>
      </c>
      <c r="E293" s="0" t="n">
        <v>2036</v>
      </c>
      <c r="F293" s="0" t="n">
        <v>69.573663959251</v>
      </c>
      <c r="G293" s="0" t="s">
        <v>132</v>
      </c>
    </row>
    <row r="294" customFormat="false" ht="14.25" hidden="false" customHeight="false" outlineLevel="0" collapsed="false">
      <c r="A294" s="0" t="s">
        <v>101</v>
      </c>
      <c r="B294" s="0" t="s">
        <v>53</v>
      </c>
      <c r="C294" s="0" t="s">
        <v>84</v>
      </c>
      <c r="D294" s="0" t="s">
        <v>133</v>
      </c>
      <c r="E294" s="0" t="n">
        <v>2036</v>
      </c>
      <c r="F294" s="0" t="n">
        <v>10.5668977422452</v>
      </c>
      <c r="G294" s="0" t="s">
        <v>132</v>
      </c>
    </row>
    <row r="295" customFormat="false" ht="14.25" hidden="false" customHeight="false" outlineLevel="0" collapsed="false">
      <c r="A295" s="0" t="s">
        <v>101</v>
      </c>
      <c r="B295" s="0" t="s">
        <v>53</v>
      </c>
      <c r="C295" s="0" t="s">
        <v>84</v>
      </c>
      <c r="D295" s="0" t="s">
        <v>134</v>
      </c>
      <c r="E295" s="0" t="n">
        <v>2036</v>
      </c>
      <c r="F295" s="0" t="n">
        <v>0.993972962793817</v>
      </c>
      <c r="G295" s="0" t="s">
        <v>135</v>
      </c>
    </row>
    <row r="296" customFormat="false" ht="14.25" hidden="false" customHeight="false" outlineLevel="0" collapsed="false">
      <c r="A296" s="0" t="s">
        <v>101</v>
      </c>
      <c r="B296" s="0" t="s">
        <v>53</v>
      </c>
      <c r="C296" s="0" t="s">
        <v>84</v>
      </c>
      <c r="D296" s="0" t="s">
        <v>131</v>
      </c>
      <c r="E296" s="0" t="n">
        <v>2037</v>
      </c>
      <c r="F296" s="0" t="n">
        <v>78.5846085842283</v>
      </c>
      <c r="G296" s="0" t="s">
        <v>132</v>
      </c>
    </row>
    <row r="297" customFormat="false" ht="14.25" hidden="false" customHeight="false" outlineLevel="0" collapsed="false">
      <c r="A297" s="0" t="s">
        <v>101</v>
      </c>
      <c r="B297" s="0" t="s">
        <v>53</v>
      </c>
      <c r="C297" s="0" t="s">
        <v>84</v>
      </c>
      <c r="D297" s="0" t="s">
        <v>133</v>
      </c>
      <c r="E297" s="0" t="n">
        <v>2037</v>
      </c>
      <c r="F297" s="0" t="n">
        <v>11.0083773400148</v>
      </c>
      <c r="G297" s="0" t="s">
        <v>132</v>
      </c>
    </row>
    <row r="298" customFormat="false" ht="14.25" hidden="false" customHeight="false" outlineLevel="0" collapsed="false">
      <c r="A298" s="0" t="s">
        <v>101</v>
      </c>
      <c r="B298" s="0" t="s">
        <v>53</v>
      </c>
      <c r="C298" s="0" t="s">
        <v>84</v>
      </c>
      <c r="D298" s="0" t="s">
        <v>134</v>
      </c>
      <c r="E298" s="0" t="n">
        <v>2037</v>
      </c>
      <c r="F298" s="0" t="n">
        <v>0.994182438507822</v>
      </c>
      <c r="G298" s="0" t="s">
        <v>135</v>
      </c>
    </row>
    <row r="299" customFormat="false" ht="14.25" hidden="false" customHeight="false" outlineLevel="0" collapsed="false">
      <c r="A299" s="0" t="s">
        <v>101</v>
      </c>
      <c r="B299" s="0" t="s">
        <v>53</v>
      </c>
      <c r="C299" s="0" t="s">
        <v>84</v>
      </c>
      <c r="D299" s="0" t="s">
        <v>131</v>
      </c>
      <c r="E299" s="0" t="n">
        <v>2038</v>
      </c>
      <c r="F299" s="0" t="n">
        <v>87.2211297049171</v>
      </c>
      <c r="G299" s="0" t="s">
        <v>132</v>
      </c>
    </row>
    <row r="300" customFormat="false" ht="14.25" hidden="false" customHeight="false" outlineLevel="0" collapsed="false">
      <c r="A300" s="0" t="s">
        <v>101</v>
      </c>
      <c r="B300" s="0" t="s">
        <v>53</v>
      </c>
      <c r="C300" s="0" t="s">
        <v>84</v>
      </c>
      <c r="D300" s="0" t="s">
        <v>133</v>
      </c>
      <c r="E300" s="0" t="n">
        <v>2038</v>
      </c>
      <c r="F300" s="0" t="n">
        <v>11.4531038016007</v>
      </c>
      <c r="G300" s="0" t="s">
        <v>132</v>
      </c>
    </row>
    <row r="301" customFormat="false" ht="14.25" hidden="false" customHeight="false" outlineLevel="0" collapsed="false">
      <c r="A301" s="0" t="s">
        <v>101</v>
      </c>
      <c r="B301" s="0" t="s">
        <v>53</v>
      </c>
      <c r="C301" s="0" t="s">
        <v>84</v>
      </c>
      <c r="D301" s="0" t="s">
        <v>134</v>
      </c>
      <c r="E301" s="0" t="n">
        <v>2038</v>
      </c>
      <c r="F301" s="0" t="n">
        <v>0.994392003052751</v>
      </c>
      <c r="G301" s="0" t="s">
        <v>135</v>
      </c>
    </row>
    <row r="302" customFormat="false" ht="14.25" hidden="false" customHeight="false" outlineLevel="0" collapsed="false">
      <c r="A302" s="0" t="s">
        <v>101</v>
      </c>
      <c r="B302" s="0" t="s">
        <v>53</v>
      </c>
      <c r="C302" s="0" t="s">
        <v>84</v>
      </c>
      <c r="D302" s="0" t="s">
        <v>131</v>
      </c>
      <c r="E302" s="0" t="n">
        <v>2039</v>
      </c>
      <c r="F302" s="0" t="n">
        <v>95.8827161104988</v>
      </c>
      <c r="G302" s="0" t="s">
        <v>132</v>
      </c>
    </row>
    <row r="303" customFormat="false" ht="14.25" hidden="false" customHeight="false" outlineLevel="0" collapsed="false">
      <c r="A303" s="0" t="s">
        <v>101</v>
      </c>
      <c r="B303" s="0" t="s">
        <v>53</v>
      </c>
      <c r="C303" s="0" t="s">
        <v>84</v>
      </c>
      <c r="D303" s="0" t="s">
        <v>133</v>
      </c>
      <c r="E303" s="0" t="n">
        <v>2039</v>
      </c>
      <c r="F303" s="0" t="n">
        <v>11.904311636519</v>
      </c>
      <c r="G303" s="0" t="s">
        <v>132</v>
      </c>
    </row>
    <row r="304" customFormat="false" ht="14.25" hidden="false" customHeight="false" outlineLevel="0" collapsed="false">
      <c r="A304" s="0" t="s">
        <v>101</v>
      </c>
      <c r="B304" s="0" t="s">
        <v>53</v>
      </c>
      <c r="C304" s="0" t="s">
        <v>84</v>
      </c>
      <c r="D304" s="0" t="s">
        <v>134</v>
      </c>
      <c r="E304" s="0" t="n">
        <v>2039</v>
      </c>
      <c r="F304" s="0" t="n">
        <v>0.994601656466275</v>
      </c>
      <c r="G304" s="0" t="s">
        <v>135</v>
      </c>
    </row>
    <row r="305" customFormat="false" ht="14.25" hidden="false" customHeight="false" outlineLevel="0" collapsed="false">
      <c r="A305" s="0" t="s">
        <v>101</v>
      </c>
      <c r="B305" s="0" t="s">
        <v>53</v>
      </c>
      <c r="C305" s="0" t="s">
        <v>84</v>
      </c>
      <c r="D305" s="0" t="s">
        <v>131</v>
      </c>
      <c r="E305" s="0" t="n">
        <v>2040</v>
      </c>
      <c r="F305" s="0" t="n">
        <v>104.655535434355</v>
      </c>
      <c r="G305" s="0" t="s">
        <v>132</v>
      </c>
    </row>
    <row r="306" customFormat="false" ht="14.25" hidden="false" customHeight="false" outlineLevel="0" collapsed="false">
      <c r="A306" s="0" t="s">
        <v>101</v>
      </c>
      <c r="B306" s="0" t="s">
        <v>53</v>
      </c>
      <c r="C306" s="0" t="s">
        <v>84</v>
      </c>
      <c r="D306" s="0" t="s">
        <v>133</v>
      </c>
      <c r="E306" s="0" t="n">
        <v>2040</v>
      </c>
      <c r="F306" s="0" t="n">
        <v>12.3605455572766</v>
      </c>
      <c r="G306" s="0" t="s">
        <v>132</v>
      </c>
    </row>
    <row r="307" customFormat="false" ht="14.25" hidden="false" customHeight="false" outlineLevel="0" collapsed="false">
      <c r="A307" s="0" t="s">
        <v>101</v>
      </c>
      <c r="B307" s="0" t="s">
        <v>53</v>
      </c>
      <c r="C307" s="0" t="s">
        <v>84</v>
      </c>
      <c r="D307" s="0" t="s">
        <v>134</v>
      </c>
      <c r="E307" s="0" t="n">
        <v>2040</v>
      </c>
      <c r="F307" s="0" t="n">
        <v>0.994811398786078</v>
      </c>
      <c r="G307" s="0" t="s">
        <v>135</v>
      </c>
    </row>
    <row r="308" customFormat="false" ht="14.25" hidden="false" customHeight="false" outlineLevel="0" collapsed="false">
      <c r="A308" s="0" t="s">
        <v>100</v>
      </c>
      <c r="B308" s="0" t="s">
        <v>54</v>
      </c>
      <c r="C308" s="0" t="s">
        <v>84</v>
      </c>
      <c r="D308" s="0" t="s">
        <v>131</v>
      </c>
      <c r="E308" s="0" t="n">
        <v>2024</v>
      </c>
      <c r="F308" s="0" t="n">
        <v>0.27695704117192</v>
      </c>
      <c r="G308" s="0" t="s">
        <v>132</v>
      </c>
    </row>
    <row r="309" customFormat="false" ht="14.25" hidden="false" customHeight="false" outlineLevel="0" collapsed="false">
      <c r="A309" s="0" t="s">
        <v>100</v>
      </c>
      <c r="B309" s="0" t="s">
        <v>54</v>
      </c>
      <c r="C309" s="0" t="s">
        <v>84</v>
      </c>
      <c r="D309" s="0" t="s">
        <v>133</v>
      </c>
      <c r="E309" s="0" t="n">
        <v>2024</v>
      </c>
      <c r="F309" s="0" t="n">
        <v>2.8141</v>
      </c>
      <c r="G309" s="0" t="s">
        <v>132</v>
      </c>
    </row>
    <row r="310" customFormat="false" ht="14.25" hidden="false" customHeight="false" outlineLevel="0" collapsed="false">
      <c r="A310" s="0" t="s">
        <v>100</v>
      </c>
      <c r="B310" s="0" t="s">
        <v>54</v>
      </c>
      <c r="C310" s="0" t="s">
        <v>84</v>
      </c>
      <c r="D310" s="0" t="s">
        <v>134</v>
      </c>
      <c r="E310" s="0" t="n">
        <v>2024</v>
      </c>
      <c r="F310" s="0" t="n">
        <v>1</v>
      </c>
      <c r="G310" s="0" t="s">
        <v>135</v>
      </c>
    </row>
    <row r="311" customFormat="false" ht="14.25" hidden="false" customHeight="false" outlineLevel="0" collapsed="false">
      <c r="A311" s="0" t="s">
        <v>100</v>
      </c>
      <c r="B311" s="0" t="s">
        <v>54</v>
      </c>
      <c r="C311" s="0" t="s">
        <v>84</v>
      </c>
      <c r="D311" s="0" t="s">
        <v>131</v>
      </c>
      <c r="E311" s="0" t="n">
        <v>2025</v>
      </c>
      <c r="F311" s="0" t="n">
        <v>0.388756652710667</v>
      </c>
      <c r="G311" s="0" t="s">
        <v>132</v>
      </c>
    </row>
    <row r="312" customFormat="false" ht="14.25" hidden="false" customHeight="false" outlineLevel="0" collapsed="false">
      <c r="A312" s="0" t="s">
        <v>100</v>
      </c>
      <c r="B312" s="0" t="s">
        <v>54</v>
      </c>
      <c r="C312" s="0" t="s">
        <v>84</v>
      </c>
      <c r="D312" s="0" t="s">
        <v>133</v>
      </c>
      <c r="E312" s="0" t="n">
        <v>2025</v>
      </c>
      <c r="F312" s="0" t="n">
        <v>2.88560128309179</v>
      </c>
      <c r="G312" s="0" t="s">
        <v>132</v>
      </c>
    </row>
    <row r="313" customFormat="false" ht="14.25" hidden="false" customHeight="false" outlineLevel="0" collapsed="false">
      <c r="A313" s="0" t="s">
        <v>100</v>
      </c>
      <c r="B313" s="0" t="s">
        <v>54</v>
      </c>
      <c r="C313" s="0" t="s">
        <v>84</v>
      </c>
      <c r="D313" s="0" t="s">
        <v>134</v>
      </c>
      <c r="E313" s="0" t="n">
        <v>2025</v>
      </c>
      <c r="F313" s="0" t="n">
        <v>0.999033816425121</v>
      </c>
      <c r="G313" s="0" t="s">
        <v>135</v>
      </c>
    </row>
    <row r="314" customFormat="false" ht="14.25" hidden="false" customHeight="false" outlineLevel="0" collapsed="false">
      <c r="A314" s="0" t="s">
        <v>100</v>
      </c>
      <c r="B314" s="0" t="s">
        <v>54</v>
      </c>
      <c r="C314" s="0" t="s">
        <v>84</v>
      </c>
      <c r="D314" s="0" t="s">
        <v>131</v>
      </c>
      <c r="E314" s="0" t="n">
        <v>2026</v>
      </c>
      <c r="F314" s="0" t="n">
        <v>0.638616760885899</v>
      </c>
      <c r="G314" s="0" t="s">
        <v>132</v>
      </c>
    </row>
    <row r="315" customFormat="false" ht="14.25" hidden="false" customHeight="false" outlineLevel="0" collapsed="false">
      <c r="A315" s="0" t="s">
        <v>100</v>
      </c>
      <c r="B315" s="0" t="s">
        <v>54</v>
      </c>
      <c r="C315" s="0" t="s">
        <v>84</v>
      </c>
      <c r="D315" s="0" t="s">
        <v>133</v>
      </c>
      <c r="E315" s="0" t="n">
        <v>2026</v>
      </c>
      <c r="F315" s="0" t="n">
        <v>2.9603494115942</v>
      </c>
      <c r="G315" s="0" t="s">
        <v>132</v>
      </c>
    </row>
    <row r="316" customFormat="false" ht="14.25" hidden="false" customHeight="false" outlineLevel="0" collapsed="false">
      <c r="A316" s="0" t="s">
        <v>100</v>
      </c>
      <c r="B316" s="0" t="s">
        <v>54</v>
      </c>
      <c r="C316" s="0" t="s">
        <v>84</v>
      </c>
      <c r="D316" s="0" t="s">
        <v>134</v>
      </c>
      <c r="E316" s="0" t="n">
        <v>2026</v>
      </c>
      <c r="F316" s="0" t="n">
        <v>0.998550724637681</v>
      </c>
      <c r="G316" s="0" t="s">
        <v>135</v>
      </c>
    </row>
    <row r="317" customFormat="false" ht="14.25" hidden="false" customHeight="false" outlineLevel="0" collapsed="false">
      <c r="A317" s="0" t="s">
        <v>100</v>
      </c>
      <c r="B317" s="0" t="s">
        <v>54</v>
      </c>
      <c r="C317" s="0" t="s">
        <v>84</v>
      </c>
      <c r="D317" s="0" t="s">
        <v>131</v>
      </c>
      <c r="E317" s="0" t="n">
        <v>2027</v>
      </c>
      <c r="F317" s="0" t="n">
        <v>0.991758671174257</v>
      </c>
      <c r="G317" s="0" t="s">
        <v>132</v>
      </c>
    </row>
    <row r="318" customFormat="false" ht="14.25" hidden="false" customHeight="false" outlineLevel="0" collapsed="false">
      <c r="A318" s="0" t="s">
        <v>100</v>
      </c>
      <c r="B318" s="0" t="s">
        <v>54</v>
      </c>
      <c r="C318" s="0" t="s">
        <v>84</v>
      </c>
      <c r="D318" s="0" t="s">
        <v>133</v>
      </c>
      <c r="E318" s="0" t="n">
        <v>2027</v>
      </c>
      <c r="F318" s="0" t="n">
        <v>3.02671910119038</v>
      </c>
      <c r="G318" s="0" t="s">
        <v>132</v>
      </c>
    </row>
    <row r="319" customFormat="false" ht="14.25" hidden="false" customHeight="false" outlineLevel="0" collapsed="false">
      <c r="A319" s="0" t="s">
        <v>100</v>
      </c>
      <c r="B319" s="0" t="s">
        <v>54</v>
      </c>
      <c r="C319" s="0" t="s">
        <v>84</v>
      </c>
      <c r="D319" s="0" t="s">
        <v>134</v>
      </c>
      <c r="E319" s="0" t="n">
        <v>2027</v>
      </c>
      <c r="F319" s="0" t="n">
        <v>0.994678485999719</v>
      </c>
      <c r="G319" s="0" t="s">
        <v>135</v>
      </c>
    </row>
    <row r="320" customFormat="false" ht="14.25" hidden="false" customHeight="false" outlineLevel="0" collapsed="false">
      <c r="A320" s="0" t="s">
        <v>100</v>
      </c>
      <c r="B320" s="0" t="s">
        <v>54</v>
      </c>
      <c r="C320" s="0" t="s">
        <v>84</v>
      </c>
      <c r="D320" s="0" t="s">
        <v>131</v>
      </c>
      <c r="E320" s="0" t="n">
        <v>2028</v>
      </c>
      <c r="F320" s="0" t="n">
        <v>1.42400836793427</v>
      </c>
      <c r="G320" s="0" t="s">
        <v>132</v>
      </c>
    </row>
    <row r="321" customFormat="false" ht="14.25" hidden="false" customHeight="false" outlineLevel="0" collapsed="false">
      <c r="A321" s="0" t="s">
        <v>100</v>
      </c>
      <c r="B321" s="0" t="s">
        <v>54</v>
      </c>
      <c r="C321" s="0" t="s">
        <v>84</v>
      </c>
      <c r="D321" s="0" t="s">
        <v>133</v>
      </c>
      <c r="E321" s="0" t="n">
        <v>2028</v>
      </c>
      <c r="F321" s="0" t="n">
        <v>3.10214590539738</v>
      </c>
      <c r="G321" s="0" t="s">
        <v>132</v>
      </c>
    </row>
    <row r="322" customFormat="false" ht="14.25" hidden="false" customHeight="false" outlineLevel="0" collapsed="false">
      <c r="A322" s="0" t="s">
        <v>100</v>
      </c>
      <c r="B322" s="0" t="s">
        <v>54</v>
      </c>
      <c r="C322" s="0" t="s">
        <v>84</v>
      </c>
      <c r="D322" s="0" t="s">
        <v>134</v>
      </c>
      <c r="E322" s="0" t="n">
        <v>2028</v>
      </c>
      <c r="F322" s="0" t="n">
        <v>0.993244495836023</v>
      </c>
      <c r="G322" s="0" t="s">
        <v>135</v>
      </c>
    </row>
    <row r="323" customFormat="false" ht="14.25" hidden="false" customHeight="false" outlineLevel="0" collapsed="false">
      <c r="A323" s="0" t="s">
        <v>100</v>
      </c>
      <c r="B323" s="0" t="s">
        <v>54</v>
      </c>
      <c r="C323" s="0" t="s">
        <v>84</v>
      </c>
      <c r="D323" s="0" t="s">
        <v>131</v>
      </c>
      <c r="E323" s="0" t="n">
        <v>2029</v>
      </c>
      <c r="F323" s="0" t="n">
        <v>1.90151857337283</v>
      </c>
      <c r="G323" s="0" t="s">
        <v>132</v>
      </c>
    </row>
    <row r="324" customFormat="false" ht="14.25" hidden="false" customHeight="false" outlineLevel="0" collapsed="false">
      <c r="A324" s="0" t="s">
        <v>100</v>
      </c>
      <c r="B324" s="0" t="s">
        <v>54</v>
      </c>
      <c r="C324" s="0" t="s">
        <v>84</v>
      </c>
      <c r="D324" s="0" t="s">
        <v>133</v>
      </c>
      <c r="E324" s="0" t="n">
        <v>2029</v>
      </c>
      <c r="F324" s="0" t="n">
        <v>3.18197879889754</v>
      </c>
      <c r="G324" s="0" t="s">
        <v>132</v>
      </c>
    </row>
    <row r="325" customFormat="false" ht="14.25" hidden="false" customHeight="false" outlineLevel="0" collapsed="false">
      <c r="A325" s="0" t="s">
        <v>100</v>
      </c>
      <c r="B325" s="0" t="s">
        <v>54</v>
      </c>
      <c r="C325" s="0" t="s">
        <v>84</v>
      </c>
      <c r="D325" s="0" t="s">
        <v>134</v>
      </c>
      <c r="E325" s="0" t="n">
        <v>2029</v>
      </c>
      <c r="F325" s="0" t="n">
        <v>0.992600924634056</v>
      </c>
      <c r="G325" s="0" t="s">
        <v>135</v>
      </c>
    </row>
    <row r="326" customFormat="false" ht="14.25" hidden="false" customHeight="false" outlineLevel="0" collapsed="false">
      <c r="A326" s="0" t="s">
        <v>100</v>
      </c>
      <c r="B326" s="0" t="s">
        <v>54</v>
      </c>
      <c r="C326" s="0" t="s">
        <v>84</v>
      </c>
      <c r="D326" s="0" t="s">
        <v>131</v>
      </c>
      <c r="E326" s="0" t="n">
        <v>2030</v>
      </c>
      <c r="F326" s="0" t="n">
        <v>2.49188481634227</v>
      </c>
      <c r="G326" s="0" t="s">
        <v>132</v>
      </c>
    </row>
    <row r="327" customFormat="false" ht="14.25" hidden="false" customHeight="false" outlineLevel="0" collapsed="false">
      <c r="A327" s="0" t="s">
        <v>100</v>
      </c>
      <c r="B327" s="0" t="s">
        <v>54</v>
      </c>
      <c r="C327" s="0" t="s">
        <v>84</v>
      </c>
      <c r="D327" s="0" t="s">
        <v>133</v>
      </c>
      <c r="E327" s="0" t="n">
        <v>2030</v>
      </c>
      <c r="F327" s="0" t="n">
        <v>3.26527272217667</v>
      </c>
      <c r="G327" s="0" t="s">
        <v>132</v>
      </c>
    </row>
    <row r="328" customFormat="false" ht="14.25" hidden="false" customHeight="false" outlineLevel="0" collapsed="false">
      <c r="A328" s="0" t="s">
        <v>100</v>
      </c>
      <c r="B328" s="0" t="s">
        <v>54</v>
      </c>
      <c r="C328" s="0" t="s">
        <v>84</v>
      </c>
      <c r="D328" s="0" t="s">
        <v>134</v>
      </c>
      <c r="E328" s="0" t="n">
        <v>2030</v>
      </c>
      <c r="F328" s="0" t="n">
        <v>0.992384871596936</v>
      </c>
      <c r="G328" s="0" t="s">
        <v>135</v>
      </c>
    </row>
    <row r="329" customFormat="false" ht="14.25" hidden="false" customHeight="false" outlineLevel="0" collapsed="false">
      <c r="A329" s="0" t="s">
        <v>100</v>
      </c>
      <c r="B329" s="0" t="s">
        <v>54</v>
      </c>
      <c r="C329" s="0" t="s">
        <v>84</v>
      </c>
      <c r="D329" s="0" t="s">
        <v>131</v>
      </c>
      <c r="E329" s="0" t="n">
        <v>2031</v>
      </c>
      <c r="F329" s="0" t="n">
        <v>3.11927630754994</v>
      </c>
      <c r="G329" s="0" t="s">
        <v>132</v>
      </c>
    </row>
    <row r="330" customFormat="false" ht="14.25" hidden="false" customHeight="false" outlineLevel="0" collapsed="false">
      <c r="A330" s="0" t="s">
        <v>100</v>
      </c>
      <c r="B330" s="0" t="s">
        <v>54</v>
      </c>
      <c r="C330" s="0" t="s">
        <v>84</v>
      </c>
      <c r="D330" s="0" t="s">
        <v>133</v>
      </c>
      <c r="E330" s="0" t="n">
        <v>2031</v>
      </c>
      <c r="F330" s="0" t="n">
        <v>3.35074690105055</v>
      </c>
      <c r="G330" s="0" t="s">
        <v>132</v>
      </c>
    </row>
    <row r="331" customFormat="false" ht="14.25" hidden="false" customHeight="false" outlineLevel="0" collapsed="false">
      <c r="A331" s="0" t="s">
        <v>100</v>
      </c>
      <c r="B331" s="0" t="s">
        <v>54</v>
      </c>
      <c r="C331" s="0" t="s">
        <v>84</v>
      </c>
      <c r="D331" s="0" t="s">
        <v>134</v>
      </c>
      <c r="E331" s="0" t="n">
        <v>2031</v>
      </c>
      <c r="F331" s="0" t="n">
        <v>0.992168913319919</v>
      </c>
      <c r="G331" s="0" t="s">
        <v>135</v>
      </c>
    </row>
    <row r="332" customFormat="false" ht="14.25" hidden="false" customHeight="false" outlineLevel="0" collapsed="false">
      <c r="A332" s="0" t="s">
        <v>100</v>
      </c>
      <c r="B332" s="0" t="s">
        <v>54</v>
      </c>
      <c r="C332" s="0" t="s">
        <v>84</v>
      </c>
      <c r="D332" s="0" t="s">
        <v>131</v>
      </c>
      <c r="E332" s="0" t="n">
        <v>2032</v>
      </c>
      <c r="F332" s="0" t="n">
        <v>3.84029549315056</v>
      </c>
      <c r="G332" s="0" t="s">
        <v>132</v>
      </c>
    </row>
    <row r="333" customFormat="false" ht="14.25" hidden="false" customHeight="false" outlineLevel="0" collapsed="false">
      <c r="A333" s="0" t="s">
        <v>100</v>
      </c>
      <c r="B333" s="0" t="s">
        <v>54</v>
      </c>
      <c r="C333" s="0" t="s">
        <v>84</v>
      </c>
      <c r="D333" s="0" t="s">
        <v>133</v>
      </c>
      <c r="E333" s="0" t="n">
        <v>2032</v>
      </c>
      <c r="F333" s="0" t="n">
        <v>3.43845843794669</v>
      </c>
      <c r="G333" s="0" t="s">
        <v>132</v>
      </c>
    </row>
    <row r="334" customFormat="false" ht="14.25" hidden="false" customHeight="false" outlineLevel="0" collapsed="false">
      <c r="A334" s="0" t="s">
        <v>100</v>
      </c>
      <c r="B334" s="0" t="s">
        <v>54</v>
      </c>
      <c r="C334" s="0" t="s">
        <v>84</v>
      </c>
      <c r="D334" s="0" t="s">
        <v>134</v>
      </c>
      <c r="E334" s="0" t="n">
        <v>2032</v>
      </c>
      <c r="F334" s="0" t="n">
        <v>0.991953049761446</v>
      </c>
      <c r="G334" s="0" t="s">
        <v>135</v>
      </c>
    </row>
    <row r="335" customFormat="false" ht="14.25" hidden="false" customHeight="false" outlineLevel="0" collapsed="false">
      <c r="A335" s="0" t="s">
        <v>100</v>
      </c>
      <c r="B335" s="0" t="s">
        <v>54</v>
      </c>
      <c r="C335" s="0" t="s">
        <v>84</v>
      </c>
      <c r="D335" s="0" t="s">
        <v>131</v>
      </c>
      <c r="E335" s="0" t="n">
        <v>2033</v>
      </c>
      <c r="F335" s="0" t="n">
        <v>4.61118100232047</v>
      </c>
      <c r="G335" s="0" t="s">
        <v>132</v>
      </c>
    </row>
    <row r="336" customFormat="false" ht="14.25" hidden="false" customHeight="false" outlineLevel="0" collapsed="false">
      <c r="A336" s="0" t="s">
        <v>100</v>
      </c>
      <c r="B336" s="0" t="s">
        <v>54</v>
      </c>
      <c r="C336" s="0" t="s">
        <v>84</v>
      </c>
      <c r="D336" s="0" t="s">
        <v>133</v>
      </c>
      <c r="E336" s="0" t="n">
        <v>2033</v>
      </c>
      <c r="F336" s="0" t="n">
        <v>3.52846636910074</v>
      </c>
      <c r="G336" s="0" t="s">
        <v>132</v>
      </c>
    </row>
    <row r="337" customFormat="false" ht="14.25" hidden="false" customHeight="false" outlineLevel="0" collapsed="false">
      <c r="A337" s="0" t="s">
        <v>100</v>
      </c>
      <c r="B337" s="0" t="s">
        <v>54</v>
      </c>
      <c r="C337" s="0" t="s">
        <v>84</v>
      </c>
      <c r="D337" s="0" t="s">
        <v>134</v>
      </c>
      <c r="E337" s="0" t="n">
        <v>2033</v>
      </c>
      <c r="F337" s="0" t="n">
        <v>0.991737280879971</v>
      </c>
      <c r="G337" s="0" t="s">
        <v>135</v>
      </c>
    </row>
    <row r="338" customFormat="false" ht="14.25" hidden="false" customHeight="false" outlineLevel="0" collapsed="false">
      <c r="A338" s="0" t="s">
        <v>100</v>
      </c>
      <c r="B338" s="0" t="s">
        <v>54</v>
      </c>
      <c r="C338" s="0" t="s">
        <v>84</v>
      </c>
      <c r="D338" s="0" t="s">
        <v>131</v>
      </c>
      <c r="E338" s="0" t="n">
        <v>2034</v>
      </c>
      <c r="F338" s="0" t="n">
        <v>5.48933516057843</v>
      </c>
      <c r="G338" s="0" t="s">
        <v>132</v>
      </c>
    </row>
    <row r="339" customFormat="false" ht="14.25" hidden="false" customHeight="false" outlineLevel="0" collapsed="false">
      <c r="A339" s="0" t="s">
        <v>100</v>
      </c>
      <c r="B339" s="0" t="s">
        <v>54</v>
      </c>
      <c r="C339" s="0" t="s">
        <v>84</v>
      </c>
      <c r="D339" s="0" t="s">
        <v>133</v>
      </c>
      <c r="E339" s="0" t="n">
        <v>2034</v>
      </c>
      <c r="F339" s="0" t="n">
        <v>3.62082967941148</v>
      </c>
      <c r="G339" s="0" t="s">
        <v>132</v>
      </c>
    </row>
    <row r="340" customFormat="false" ht="14.25" hidden="false" customHeight="false" outlineLevel="0" collapsed="false">
      <c r="A340" s="0" t="s">
        <v>100</v>
      </c>
      <c r="B340" s="0" t="s">
        <v>54</v>
      </c>
      <c r="C340" s="0" t="s">
        <v>84</v>
      </c>
      <c r="D340" s="0" t="s">
        <v>134</v>
      </c>
      <c r="E340" s="0" t="n">
        <v>2034</v>
      </c>
      <c r="F340" s="0" t="n">
        <v>0.991521606633971</v>
      </c>
      <c r="G340" s="0" t="s">
        <v>135</v>
      </c>
    </row>
    <row r="341" customFormat="false" ht="14.25" hidden="false" customHeight="false" outlineLevel="0" collapsed="false">
      <c r="A341" s="0" t="s">
        <v>100</v>
      </c>
      <c r="B341" s="0" t="s">
        <v>54</v>
      </c>
      <c r="C341" s="0" t="s">
        <v>84</v>
      </c>
      <c r="D341" s="0" t="s">
        <v>131</v>
      </c>
      <c r="E341" s="0" t="n">
        <v>2035</v>
      </c>
      <c r="F341" s="0" t="n">
        <v>6.45161255081907</v>
      </c>
      <c r="G341" s="0" t="s">
        <v>132</v>
      </c>
    </row>
    <row r="342" customFormat="false" ht="14.25" hidden="false" customHeight="false" outlineLevel="0" collapsed="false">
      <c r="A342" s="0" t="s">
        <v>100</v>
      </c>
      <c r="B342" s="0" t="s">
        <v>54</v>
      </c>
      <c r="C342" s="0" t="s">
        <v>84</v>
      </c>
      <c r="D342" s="0" t="s">
        <v>133</v>
      </c>
      <c r="E342" s="0" t="n">
        <v>2035</v>
      </c>
      <c r="F342" s="0" t="n">
        <v>3.71561126772165</v>
      </c>
      <c r="G342" s="0" t="s">
        <v>132</v>
      </c>
    </row>
    <row r="343" customFormat="false" ht="14.25" hidden="false" customHeight="false" outlineLevel="0" collapsed="false">
      <c r="A343" s="0" t="s">
        <v>100</v>
      </c>
      <c r="B343" s="0" t="s">
        <v>54</v>
      </c>
      <c r="C343" s="0" t="s">
        <v>84</v>
      </c>
      <c r="D343" s="0" t="s">
        <v>134</v>
      </c>
      <c r="E343" s="0" t="n">
        <v>2035</v>
      </c>
      <c r="F343" s="0" t="n">
        <v>0.991306026981939</v>
      </c>
      <c r="G343" s="0" t="s">
        <v>135</v>
      </c>
    </row>
    <row r="344" customFormat="false" ht="14.25" hidden="false" customHeight="false" outlineLevel="0" collapsed="false">
      <c r="A344" s="0" t="s">
        <v>100</v>
      </c>
      <c r="B344" s="0" t="s">
        <v>54</v>
      </c>
      <c r="C344" s="0" t="s">
        <v>84</v>
      </c>
      <c r="D344" s="0" t="s">
        <v>131</v>
      </c>
      <c r="E344" s="0" t="n">
        <v>2036</v>
      </c>
      <c r="F344" s="0" t="n">
        <v>7.56751093655634</v>
      </c>
      <c r="G344" s="0" t="s">
        <v>132</v>
      </c>
    </row>
    <row r="345" customFormat="false" ht="14.25" hidden="false" customHeight="false" outlineLevel="0" collapsed="false">
      <c r="A345" s="0" t="s">
        <v>100</v>
      </c>
      <c r="B345" s="0" t="s">
        <v>54</v>
      </c>
      <c r="C345" s="0" t="s">
        <v>84</v>
      </c>
      <c r="D345" s="0" t="s">
        <v>133</v>
      </c>
      <c r="E345" s="0" t="n">
        <v>2036</v>
      </c>
      <c r="F345" s="0" t="n">
        <v>3.8128759603839</v>
      </c>
      <c r="G345" s="0" t="s">
        <v>132</v>
      </c>
    </row>
    <row r="346" customFormat="false" ht="14.25" hidden="false" customHeight="false" outlineLevel="0" collapsed="false">
      <c r="A346" s="0" t="s">
        <v>100</v>
      </c>
      <c r="B346" s="0" t="s">
        <v>54</v>
      </c>
      <c r="C346" s="0" t="s">
        <v>84</v>
      </c>
      <c r="D346" s="0" t="s">
        <v>134</v>
      </c>
      <c r="E346" s="0" t="n">
        <v>2036</v>
      </c>
      <c r="F346" s="0" t="n">
        <v>0.991090541882385</v>
      </c>
      <c r="G346" s="0" t="s">
        <v>135</v>
      </c>
    </row>
    <row r="347" customFormat="false" ht="14.25" hidden="false" customHeight="false" outlineLevel="0" collapsed="false">
      <c r="A347" s="0" t="s">
        <v>100</v>
      </c>
      <c r="B347" s="0" t="s">
        <v>54</v>
      </c>
      <c r="C347" s="0" t="s">
        <v>84</v>
      </c>
      <c r="D347" s="0" t="s">
        <v>131</v>
      </c>
      <c r="E347" s="0" t="n">
        <v>2037</v>
      </c>
      <c r="F347" s="0" t="n">
        <v>8.72751520435487</v>
      </c>
      <c r="G347" s="0" t="s">
        <v>132</v>
      </c>
    </row>
    <row r="348" customFormat="false" ht="14.25" hidden="false" customHeight="false" outlineLevel="0" collapsed="false">
      <c r="A348" s="0" t="s">
        <v>100</v>
      </c>
      <c r="B348" s="0" t="s">
        <v>54</v>
      </c>
      <c r="C348" s="0" t="s">
        <v>84</v>
      </c>
      <c r="D348" s="0" t="s">
        <v>133</v>
      </c>
      <c r="E348" s="0" t="n">
        <v>2037</v>
      </c>
      <c r="F348" s="0" t="n">
        <v>3.91268456391641</v>
      </c>
      <c r="G348" s="0" t="s">
        <v>132</v>
      </c>
    </row>
    <row r="349" customFormat="false" ht="14.25" hidden="false" customHeight="false" outlineLevel="0" collapsed="false">
      <c r="A349" s="0" t="s">
        <v>100</v>
      </c>
      <c r="B349" s="0" t="s">
        <v>54</v>
      </c>
      <c r="C349" s="0" t="s">
        <v>84</v>
      </c>
      <c r="D349" s="0" t="s">
        <v>134</v>
      </c>
      <c r="E349" s="0" t="n">
        <v>2037</v>
      </c>
      <c r="F349" s="0" t="n">
        <v>0.99087515129384</v>
      </c>
      <c r="G349" s="0" t="s">
        <v>135</v>
      </c>
    </row>
    <row r="350" customFormat="false" ht="14.25" hidden="false" customHeight="false" outlineLevel="0" collapsed="false">
      <c r="A350" s="0" t="s">
        <v>100</v>
      </c>
      <c r="B350" s="0" t="s">
        <v>54</v>
      </c>
      <c r="C350" s="0" t="s">
        <v>84</v>
      </c>
      <c r="D350" s="0" t="s">
        <v>131</v>
      </c>
      <c r="E350" s="0" t="n">
        <v>2038</v>
      </c>
      <c r="F350" s="0" t="n">
        <v>9.92889016661691</v>
      </c>
      <c r="G350" s="0" t="s">
        <v>132</v>
      </c>
    </row>
    <row r="351" customFormat="false" ht="14.25" hidden="false" customHeight="false" outlineLevel="0" collapsed="false">
      <c r="A351" s="0" t="s">
        <v>100</v>
      </c>
      <c r="B351" s="0" t="s">
        <v>54</v>
      </c>
      <c r="C351" s="0" t="s">
        <v>84</v>
      </c>
      <c r="D351" s="0" t="s">
        <v>133</v>
      </c>
      <c r="E351" s="0" t="n">
        <v>2038</v>
      </c>
      <c r="F351" s="0" t="n">
        <v>4.01510674794918</v>
      </c>
      <c r="G351" s="0" t="s">
        <v>132</v>
      </c>
    </row>
    <row r="352" customFormat="false" ht="14.25" hidden="false" customHeight="false" outlineLevel="0" collapsed="false">
      <c r="A352" s="0" t="s">
        <v>100</v>
      </c>
      <c r="B352" s="0" t="s">
        <v>54</v>
      </c>
      <c r="C352" s="0" t="s">
        <v>84</v>
      </c>
      <c r="D352" s="0" t="s">
        <v>134</v>
      </c>
      <c r="E352" s="0" t="n">
        <v>2038</v>
      </c>
      <c r="F352" s="0" t="n">
        <v>0.990659855174852</v>
      </c>
      <c r="G352" s="0" t="s">
        <v>135</v>
      </c>
    </row>
    <row r="353" customFormat="false" ht="14.25" hidden="false" customHeight="false" outlineLevel="0" collapsed="false">
      <c r="A353" s="0" t="s">
        <v>100</v>
      </c>
      <c r="B353" s="0" t="s">
        <v>54</v>
      </c>
      <c r="C353" s="0" t="s">
        <v>84</v>
      </c>
      <c r="D353" s="0" t="s">
        <v>131</v>
      </c>
      <c r="E353" s="0" t="n">
        <v>2039</v>
      </c>
      <c r="F353" s="0" t="n">
        <v>11.2387961548582</v>
      </c>
      <c r="G353" s="0" t="s">
        <v>132</v>
      </c>
    </row>
    <row r="354" customFormat="false" ht="14.25" hidden="false" customHeight="false" outlineLevel="0" collapsed="false">
      <c r="A354" s="0" t="s">
        <v>100</v>
      </c>
      <c r="B354" s="0" t="s">
        <v>54</v>
      </c>
      <c r="C354" s="0" t="s">
        <v>84</v>
      </c>
      <c r="D354" s="0" t="s">
        <v>133</v>
      </c>
      <c r="E354" s="0" t="n">
        <v>2039</v>
      </c>
      <c r="F354" s="0" t="n">
        <v>4.12021014070724</v>
      </c>
      <c r="G354" s="0" t="s">
        <v>132</v>
      </c>
    </row>
    <row r="355" customFormat="false" ht="14.25" hidden="false" customHeight="false" outlineLevel="0" collapsed="false">
      <c r="A355" s="0" t="s">
        <v>100</v>
      </c>
      <c r="B355" s="0" t="s">
        <v>54</v>
      </c>
      <c r="C355" s="0" t="s">
        <v>84</v>
      </c>
      <c r="D355" s="0" t="s">
        <v>134</v>
      </c>
      <c r="E355" s="0" t="n">
        <v>2039</v>
      </c>
      <c r="F355" s="0" t="n">
        <v>0.990444653483986</v>
      </c>
      <c r="G355" s="0" t="s">
        <v>135</v>
      </c>
    </row>
    <row r="356" customFormat="false" ht="14.25" hidden="false" customHeight="false" outlineLevel="0" collapsed="false">
      <c r="A356" s="0" t="s">
        <v>100</v>
      </c>
      <c r="B356" s="0" t="s">
        <v>54</v>
      </c>
      <c r="C356" s="0" t="s">
        <v>84</v>
      </c>
      <c r="D356" s="0" t="s">
        <v>131</v>
      </c>
      <c r="E356" s="0" t="n">
        <v>2040</v>
      </c>
      <c r="F356" s="0" t="n">
        <v>12.5768972264166</v>
      </c>
      <c r="G356" s="0" t="s">
        <v>132</v>
      </c>
    </row>
    <row r="357" customFormat="false" ht="14.25" hidden="false" customHeight="false" outlineLevel="0" collapsed="false">
      <c r="A357" s="0" t="s">
        <v>100</v>
      </c>
      <c r="B357" s="0" t="s">
        <v>54</v>
      </c>
      <c r="C357" s="0" t="s">
        <v>84</v>
      </c>
      <c r="D357" s="0" t="s">
        <v>133</v>
      </c>
      <c r="E357" s="0" t="n">
        <v>2040</v>
      </c>
      <c r="F357" s="0" t="n">
        <v>4.22806528237634</v>
      </c>
      <c r="G357" s="0" t="s">
        <v>132</v>
      </c>
    </row>
    <row r="358" customFormat="false" ht="14.25" hidden="false" customHeight="false" outlineLevel="0" collapsed="false">
      <c r="A358" s="0" t="s">
        <v>100</v>
      </c>
      <c r="B358" s="0" t="s">
        <v>54</v>
      </c>
      <c r="C358" s="0" t="s">
        <v>84</v>
      </c>
      <c r="D358" s="0" t="s">
        <v>134</v>
      </c>
      <c r="E358" s="0" t="n">
        <v>2040</v>
      </c>
      <c r="F358" s="0" t="n">
        <v>0.990229546179826</v>
      </c>
      <c r="G358" s="0" t="s">
        <v>135</v>
      </c>
    </row>
    <row r="359" customFormat="false" ht="14.25" hidden="false" customHeight="false" outlineLevel="0" collapsed="false">
      <c r="A359" s="0" t="s">
        <v>64</v>
      </c>
      <c r="B359" s="0" t="s">
        <v>55</v>
      </c>
      <c r="C359" s="0" t="s">
        <v>84</v>
      </c>
      <c r="D359" s="0" t="s">
        <v>131</v>
      </c>
      <c r="E359" s="0" t="n">
        <v>2024</v>
      </c>
      <c r="F359" s="0" t="n">
        <v>2.30106792224849</v>
      </c>
      <c r="G359" s="0" t="s">
        <v>132</v>
      </c>
    </row>
    <row r="360" customFormat="false" ht="14.25" hidden="false" customHeight="false" outlineLevel="0" collapsed="false">
      <c r="A360" s="0" t="s">
        <v>64</v>
      </c>
      <c r="B360" s="0" t="s">
        <v>55</v>
      </c>
      <c r="C360" s="0" t="s">
        <v>84</v>
      </c>
      <c r="D360" s="0" t="s">
        <v>133</v>
      </c>
      <c r="E360" s="0" t="n">
        <v>2024</v>
      </c>
      <c r="F360" s="0" t="n">
        <v>6.978</v>
      </c>
      <c r="G360" s="0" t="s">
        <v>132</v>
      </c>
    </row>
    <row r="361" customFormat="false" ht="14.25" hidden="false" customHeight="false" outlineLevel="0" collapsed="false">
      <c r="A361" s="0" t="s">
        <v>64</v>
      </c>
      <c r="B361" s="0" t="s">
        <v>55</v>
      </c>
      <c r="C361" s="0" t="s">
        <v>84</v>
      </c>
      <c r="D361" s="0" t="s">
        <v>134</v>
      </c>
      <c r="E361" s="0" t="n">
        <v>2024</v>
      </c>
      <c r="F361" s="0" t="n">
        <v>1</v>
      </c>
      <c r="G361" s="0" t="s">
        <v>135</v>
      </c>
    </row>
    <row r="362" customFormat="false" ht="14.25" hidden="false" customHeight="false" outlineLevel="0" collapsed="false">
      <c r="A362" s="0" t="s">
        <v>64</v>
      </c>
      <c r="B362" s="0" t="s">
        <v>55</v>
      </c>
      <c r="C362" s="0" t="s">
        <v>84</v>
      </c>
      <c r="D362" s="0" t="s">
        <v>131</v>
      </c>
      <c r="E362" s="0" t="n">
        <v>2025</v>
      </c>
      <c r="F362" s="0" t="n">
        <v>3.03256101353112</v>
      </c>
      <c r="G362" s="0" t="s">
        <v>132</v>
      </c>
    </row>
    <row r="363" customFormat="false" ht="14.25" hidden="false" customHeight="false" outlineLevel="0" collapsed="false">
      <c r="A363" s="0" t="s">
        <v>64</v>
      </c>
      <c r="B363" s="0" t="s">
        <v>55</v>
      </c>
      <c r="C363" s="0" t="s">
        <v>84</v>
      </c>
      <c r="D363" s="0" t="s">
        <v>133</v>
      </c>
      <c r="E363" s="0" t="n">
        <v>2025</v>
      </c>
      <c r="F363" s="0" t="n">
        <v>6.96431764705882</v>
      </c>
      <c r="G363" s="0" t="s">
        <v>132</v>
      </c>
    </row>
    <row r="364" customFormat="false" ht="14.25" hidden="false" customHeight="false" outlineLevel="0" collapsed="false">
      <c r="A364" s="0" t="s">
        <v>64</v>
      </c>
      <c r="B364" s="0" t="s">
        <v>55</v>
      </c>
      <c r="C364" s="0" t="s">
        <v>84</v>
      </c>
      <c r="D364" s="0" t="s">
        <v>134</v>
      </c>
      <c r="E364" s="0" t="n">
        <v>2025</v>
      </c>
      <c r="F364" s="0" t="n">
        <v>0.998039215686275</v>
      </c>
      <c r="G364" s="0" t="s">
        <v>135</v>
      </c>
    </row>
    <row r="365" customFormat="false" ht="14.25" hidden="false" customHeight="false" outlineLevel="0" collapsed="false">
      <c r="A365" s="0" t="s">
        <v>64</v>
      </c>
      <c r="B365" s="0" t="s">
        <v>55</v>
      </c>
      <c r="C365" s="0" t="s">
        <v>84</v>
      </c>
      <c r="D365" s="0" t="s">
        <v>131</v>
      </c>
      <c r="E365" s="0" t="n">
        <v>2026</v>
      </c>
      <c r="F365" s="0" t="n">
        <v>4.20814071014493</v>
      </c>
      <c r="G365" s="0" t="s">
        <v>132</v>
      </c>
    </row>
    <row r="366" customFormat="false" ht="14.25" hidden="false" customHeight="false" outlineLevel="0" collapsed="false">
      <c r="A366" s="0" t="s">
        <v>64</v>
      </c>
      <c r="B366" s="0" t="s">
        <v>55</v>
      </c>
      <c r="C366" s="0" t="s">
        <v>84</v>
      </c>
      <c r="D366" s="0" t="s">
        <v>133</v>
      </c>
      <c r="E366" s="0" t="n">
        <v>2026</v>
      </c>
      <c r="F366" s="0" t="n">
        <v>6.95068895040369</v>
      </c>
      <c r="G366" s="0" t="s">
        <v>132</v>
      </c>
    </row>
    <row r="367" customFormat="false" ht="14.25" hidden="false" customHeight="false" outlineLevel="0" collapsed="false">
      <c r="A367" s="0" t="s">
        <v>64</v>
      </c>
      <c r="B367" s="0" t="s">
        <v>55</v>
      </c>
      <c r="C367" s="0" t="s">
        <v>84</v>
      </c>
      <c r="D367" s="0" t="s">
        <v>134</v>
      </c>
      <c r="E367" s="0" t="n">
        <v>2026</v>
      </c>
      <c r="F367" s="0" t="n">
        <v>0.996086120722799</v>
      </c>
      <c r="G367" s="0" t="s">
        <v>135</v>
      </c>
    </row>
    <row r="368" customFormat="false" ht="14.25" hidden="false" customHeight="false" outlineLevel="0" collapsed="false">
      <c r="A368" s="0" t="s">
        <v>64</v>
      </c>
      <c r="B368" s="0" t="s">
        <v>55</v>
      </c>
      <c r="C368" s="0" t="s">
        <v>84</v>
      </c>
      <c r="D368" s="0" t="s">
        <v>131</v>
      </c>
      <c r="E368" s="0" t="n">
        <v>2027</v>
      </c>
      <c r="F368" s="0" t="n">
        <v>5.87400899488993</v>
      </c>
      <c r="G368" s="0" t="s">
        <v>132</v>
      </c>
    </row>
    <row r="369" customFormat="false" ht="14.25" hidden="false" customHeight="false" outlineLevel="0" collapsed="false">
      <c r="A369" s="0" t="s">
        <v>64</v>
      </c>
      <c r="B369" s="0" t="s">
        <v>55</v>
      </c>
      <c r="C369" s="0" t="s">
        <v>84</v>
      </c>
      <c r="D369" s="0" t="s">
        <v>133</v>
      </c>
      <c r="E369" s="0" t="n">
        <v>2027</v>
      </c>
      <c r="F369" s="0" t="n">
        <v>6.95068895040369</v>
      </c>
      <c r="G369" s="0" t="s">
        <v>132</v>
      </c>
    </row>
    <row r="370" customFormat="false" ht="14.25" hidden="false" customHeight="false" outlineLevel="0" collapsed="false">
      <c r="A370" s="0" t="s">
        <v>64</v>
      </c>
      <c r="B370" s="0" t="s">
        <v>55</v>
      </c>
      <c r="C370" s="0" t="s">
        <v>84</v>
      </c>
      <c r="D370" s="0" t="s">
        <v>134</v>
      </c>
      <c r="E370" s="0" t="n">
        <v>2027</v>
      </c>
      <c r="F370" s="0" t="n">
        <v>0.996086120722799</v>
      </c>
      <c r="G370" s="0" t="s">
        <v>135</v>
      </c>
    </row>
    <row r="371" customFormat="false" ht="14.25" hidden="false" customHeight="false" outlineLevel="0" collapsed="false">
      <c r="A371" s="0" t="s">
        <v>64</v>
      </c>
      <c r="B371" s="0" t="s">
        <v>55</v>
      </c>
      <c r="C371" s="0" t="s">
        <v>84</v>
      </c>
      <c r="D371" s="0" t="s">
        <v>131</v>
      </c>
      <c r="E371" s="0" t="n">
        <v>2028</v>
      </c>
      <c r="F371" s="0" t="n">
        <v>8.00800152525086</v>
      </c>
      <c r="G371" s="0" t="s">
        <v>132</v>
      </c>
    </row>
    <row r="372" customFormat="false" ht="14.25" hidden="false" customHeight="false" outlineLevel="0" collapsed="false">
      <c r="A372" s="0" t="s">
        <v>64</v>
      </c>
      <c r="B372" s="0" t="s">
        <v>55</v>
      </c>
      <c r="C372" s="0" t="s">
        <v>84</v>
      </c>
      <c r="D372" s="0" t="s">
        <v>133</v>
      </c>
      <c r="E372" s="0" t="n">
        <v>2028</v>
      </c>
      <c r="F372" s="0" t="n">
        <v>6.94677839805304</v>
      </c>
      <c r="G372" s="0" t="s">
        <v>132</v>
      </c>
    </row>
    <row r="373" customFormat="false" ht="14.25" hidden="false" customHeight="false" outlineLevel="0" collapsed="false">
      <c r="A373" s="0" t="s">
        <v>64</v>
      </c>
      <c r="B373" s="0" t="s">
        <v>55</v>
      </c>
      <c r="C373" s="0" t="s">
        <v>84</v>
      </c>
      <c r="D373" s="0" t="s">
        <v>134</v>
      </c>
      <c r="E373" s="0" t="n">
        <v>2028</v>
      </c>
      <c r="F373" s="0" t="n">
        <v>0.995525709093299</v>
      </c>
      <c r="G373" s="0" t="s">
        <v>135</v>
      </c>
    </row>
    <row r="374" customFormat="false" ht="14.25" hidden="false" customHeight="false" outlineLevel="0" collapsed="false">
      <c r="A374" s="0" t="s">
        <v>64</v>
      </c>
      <c r="B374" s="0" t="s">
        <v>55</v>
      </c>
      <c r="C374" s="0" t="s">
        <v>84</v>
      </c>
      <c r="D374" s="0" t="s">
        <v>131</v>
      </c>
      <c r="E374" s="0" t="n">
        <v>2029</v>
      </c>
      <c r="F374" s="0" t="n">
        <v>10.5852875969667</v>
      </c>
      <c r="G374" s="0" t="s">
        <v>132</v>
      </c>
    </row>
    <row r="375" customFormat="false" ht="14.25" hidden="false" customHeight="false" outlineLevel="0" collapsed="false">
      <c r="A375" s="0" t="s">
        <v>64</v>
      </c>
      <c r="B375" s="0" t="s">
        <v>55</v>
      </c>
      <c r="C375" s="0" t="s">
        <v>84</v>
      </c>
      <c r="D375" s="0" t="s">
        <v>133</v>
      </c>
      <c r="E375" s="0" t="n">
        <v>2029</v>
      </c>
      <c r="F375" s="0" t="n">
        <v>6.94783239146838</v>
      </c>
      <c r="G375" s="0" t="s">
        <v>132</v>
      </c>
    </row>
    <row r="376" customFormat="false" ht="14.25" hidden="false" customHeight="false" outlineLevel="0" collapsed="false">
      <c r="A376" s="0" t="s">
        <v>64</v>
      </c>
      <c r="B376" s="0" t="s">
        <v>55</v>
      </c>
      <c r="C376" s="0" t="s">
        <v>84</v>
      </c>
      <c r="D376" s="0" t="s">
        <v>134</v>
      </c>
      <c r="E376" s="0" t="n">
        <v>2029</v>
      </c>
      <c r="F376" s="0" t="n">
        <v>0.995676754294694</v>
      </c>
      <c r="G376" s="0" t="s">
        <v>135</v>
      </c>
    </row>
    <row r="377" customFormat="false" ht="14.25" hidden="false" customHeight="false" outlineLevel="0" collapsed="false">
      <c r="A377" s="0" t="s">
        <v>64</v>
      </c>
      <c r="B377" s="0" t="s">
        <v>55</v>
      </c>
      <c r="C377" s="0" t="s">
        <v>84</v>
      </c>
      <c r="D377" s="0" t="s">
        <v>131</v>
      </c>
      <c r="E377" s="0" t="n">
        <v>2030</v>
      </c>
      <c r="F377" s="0" t="n">
        <v>13.769368045589</v>
      </c>
      <c r="G377" s="0" t="s">
        <v>132</v>
      </c>
    </row>
    <row r="378" customFormat="false" ht="14.25" hidden="false" customHeight="false" outlineLevel="0" collapsed="false">
      <c r="A378" s="0" t="s">
        <v>64</v>
      </c>
      <c r="B378" s="0" t="s">
        <v>55</v>
      </c>
      <c r="C378" s="0" t="s">
        <v>84</v>
      </c>
      <c r="D378" s="0" t="s">
        <v>133</v>
      </c>
      <c r="E378" s="0" t="n">
        <v>2030</v>
      </c>
      <c r="F378" s="0" t="n">
        <v>6.94562173163115</v>
      </c>
      <c r="G378" s="0" t="s">
        <v>132</v>
      </c>
    </row>
    <row r="379" customFormat="false" ht="14.25" hidden="false" customHeight="false" outlineLevel="0" collapsed="false">
      <c r="A379" s="0" t="s">
        <v>64</v>
      </c>
      <c r="B379" s="0" t="s">
        <v>55</v>
      </c>
      <c r="C379" s="0" t="s">
        <v>84</v>
      </c>
      <c r="D379" s="0" t="s">
        <v>134</v>
      </c>
      <c r="E379" s="0" t="n">
        <v>2030</v>
      </c>
      <c r="F379" s="0" t="n">
        <v>0.995359950076118</v>
      </c>
      <c r="G379" s="0" t="s">
        <v>135</v>
      </c>
    </row>
    <row r="380" customFormat="false" ht="14.25" hidden="false" customHeight="false" outlineLevel="0" collapsed="false">
      <c r="A380" s="0" t="s">
        <v>64</v>
      </c>
      <c r="B380" s="0" t="s">
        <v>55</v>
      </c>
      <c r="C380" s="0" t="s">
        <v>84</v>
      </c>
      <c r="D380" s="0" t="s">
        <v>131</v>
      </c>
      <c r="E380" s="0" t="n">
        <v>2031</v>
      </c>
      <c r="F380" s="0" t="n">
        <v>17.2807591176272</v>
      </c>
      <c r="G380" s="0" t="s">
        <v>132</v>
      </c>
    </row>
    <row r="381" customFormat="false" ht="14.25" hidden="false" customHeight="false" outlineLevel="0" collapsed="false">
      <c r="A381" s="0" t="s">
        <v>64</v>
      </c>
      <c r="B381" s="0" t="s">
        <v>55</v>
      </c>
      <c r="C381" s="0" t="s">
        <v>84</v>
      </c>
      <c r="D381" s="0" t="s">
        <v>133</v>
      </c>
      <c r="E381" s="0" t="n">
        <v>2031</v>
      </c>
      <c r="F381" s="0" t="n">
        <v>6.94341248470337</v>
      </c>
      <c r="G381" s="0" t="s">
        <v>132</v>
      </c>
    </row>
    <row r="382" customFormat="false" ht="14.25" hidden="false" customHeight="false" outlineLevel="0" collapsed="false">
      <c r="A382" s="0" t="s">
        <v>64</v>
      </c>
      <c r="B382" s="0" t="s">
        <v>55</v>
      </c>
      <c r="C382" s="0" t="s">
        <v>84</v>
      </c>
      <c r="D382" s="0" t="s">
        <v>134</v>
      </c>
      <c r="E382" s="0" t="n">
        <v>2031</v>
      </c>
      <c r="F382" s="0" t="n">
        <v>0.995043348338115</v>
      </c>
      <c r="G382" s="0" t="s">
        <v>135</v>
      </c>
    </row>
    <row r="383" customFormat="false" ht="14.25" hidden="false" customHeight="false" outlineLevel="0" collapsed="false">
      <c r="A383" s="0" t="s">
        <v>64</v>
      </c>
      <c r="B383" s="0" t="s">
        <v>55</v>
      </c>
      <c r="C383" s="0" t="s">
        <v>84</v>
      </c>
      <c r="D383" s="0" t="s">
        <v>131</v>
      </c>
      <c r="E383" s="0" t="n">
        <v>2032</v>
      </c>
      <c r="F383" s="0" t="n">
        <v>21.1646546630704</v>
      </c>
      <c r="G383" s="0" t="s">
        <v>132</v>
      </c>
    </row>
    <row r="384" customFormat="false" ht="14.25" hidden="false" customHeight="false" outlineLevel="0" collapsed="false">
      <c r="A384" s="0" t="s">
        <v>64</v>
      </c>
      <c r="B384" s="0" t="s">
        <v>55</v>
      </c>
      <c r="C384" s="0" t="s">
        <v>84</v>
      </c>
      <c r="D384" s="0" t="s">
        <v>133</v>
      </c>
      <c r="E384" s="0" t="n">
        <v>2032</v>
      </c>
      <c r="F384" s="0" t="n">
        <v>6.94120464978197</v>
      </c>
      <c r="G384" s="0" t="s">
        <v>132</v>
      </c>
    </row>
    <row r="385" customFormat="false" ht="14.25" hidden="false" customHeight="false" outlineLevel="0" collapsed="false">
      <c r="A385" s="0" t="s">
        <v>64</v>
      </c>
      <c r="B385" s="0" t="s">
        <v>55</v>
      </c>
      <c r="C385" s="0" t="s">
        <v>84</v>
      </c>
      <c r="D385" s="0" t="s">
        <v>134</v>
      </c>
      <c r="E385" s="0" t="n">
        <v>2032</v>
      </c>
      <c r="F385" s="0" t="n">
        <v>0.994726948951272</v>
      </c>
      <c r="G385" s="0" t="s">
        <v>135</v>
      </c>
    </row>
    <row r="386" customFormat="false" ht="14.25" hidden="false" customHeight="false" outlineLevel="0" collapsed="false">
      <c r="A386" s="0" t="s">
        <v>64</v>
      </c>
      <c r="B386" s="0" t="s">
        <v>55</v>
      </c>
      <c r="C386" s="0" t="s">
        <v>84</v>
      </c>
      <c r="D386" s="0" t="s">
        <v>131</v>
      </c>
      <c r="E386" s="0" t="n">
        <v>2033</v>
      </c>
      <c r="F386" s="0" t="n">
        <v>25.6291125776041</v>
      </c>
      <c r="G386" s="0" t="s">
        <v>132</v>
      </c>
    </row>
    <row r="387" customFormat="false" ht="14.25" hidden="false" customHeight="false" outlineLevel="0" collapsed="false">
      <c r="A387" s="0" t="s">
        <v>64</v>
      </c>
      <c r="B387" s="0" t="s">
        <v>55</v>
      </c>
      <c r="C387" s="0" t="s">
        <v>84</v>
      </c>
      <c r="D387" s="0" t="s">
        <v>133</v>
      </c>
      <c r="E387" s="0" t="n">
        <v>2033</v>
      </c>
      <c r="F387" s="0" t="n">
        <v>6.93899822596451</v>
      </c>
      <c r="G387" s="0" t="s">
        <v>132</v>
      </c>
    </row>
    <row r="388" customFormat="false" ht="14.25" hidden="false" customHeight="false" outlineLevel="0" collapsed="false">
      <c r="A388" s="0" t="s">
        <v>64</v>
      </c>
      <c r="B388" s="0" t="s">
        <v>55</v>
      </c>
      <c r="C388" s="0" t="s">
        <v>84</v>
      </c>
      <c r="D388" s="0" t="s">
        <v>134</v>
      </c>
      <c r="E388" s="0" t="n">
        <v>2033</v>
      </c>
      <c r="F388" s="0" t="n">
        <v>0.994410751786259</v>
      </c>
      <c r="G388" s="0" t="s">
        <v>135</v>
      </c>
    </row>
    <row r="389" customFormat="false" ht="14.25" hidden="false" customHeight="false" outlineLevel="0" collapsed="false">
      <c r="A389" s="0" t="s">
        <v>64</v>
      </c>
      <c r="B389" s="0" t="s">
        <v>55</v>
      </c>
      <c r="C389" s="0" t="s">
        <v>84</v>
      </c>
      <c r="D389" s="0" t="s">
        <v>131</v>
      </c>
      <c r="E389" s="0" t="n">
        <v>2034</v>
      </c>
      <c r="F389" s="0" t="n">
        <v>30.1956125032972</v>
      </c>
      <c r="G389" s="0" t="s">
        <v>132</v>
      </c>
    </row>
    <row r="390" customFormat="false" ht="14.25" hidden="false" customHeight="false" outlineLevel="0" collapsed="false">
      <c r="A390" s="0" t="s">
        <v>64</v>
      </c>
      <c r="B390" s="0" t="s">
        <v>55</v>
      </c>
      <c r="C390" s="0" t="s">
        <v>84</v>
      </c>
      <c r="D390" s="0" t="s">
        <v>133</v>
      </c>
      <c r="E390" s="0" t="n">
        <v>2034</v>
      </c>
      <c r="F390" s="0" t="n">
        <v>6.9367932123491</v>
      </c>
      <c r="G390" s="0" t="s">
        <v>132</v>
      </c>
    </row>
    <row r="391" customFormat="false" ht="14.25" hidden="false" customHeight="false" outlineLevel="0" collapsed="false">
      <c r="A391" s="0" t="s">
        <v>64</v>
      </c>
      <c r="B391" s="0" t="s">
        <v>55</v>
      </c>
      <c r="C391" s="0" t="s">
        <v>84</v>
      </c>
      <c r="D391" s="0" t="s">
        <v>134</v>
      </c>
      <c r="E391" s="0" t="n">
        <v>2034</v>
      </c>
      <c r="F391" s="0" t="n">
        <v>0.994094756713829</v>
      </c>
      <c r="G391" s="0" t="s">
        <v>135</v>
      </c>
    </row>
    <row r="392" customFormat="false" ht="14.25" hidden="false" customHeight="false" outlineLevel="0" collapsed="false">
      <c r="A392" s="0" t="s">
        <v>64</v>
      </c>
      <c r="B392" s="0" t="s">
        <v>55</v>
      </c>
      <c r="C392" s="0" t="s">
        <v>84</v>
      </c>
      <c r="D392" s="0" t="s">
        <v>131</v>
      </c>
      <c r="E392" s="0" t="n">
        <v>2035</v>
      </c>
      <c r="F392" s="0" t="n">
        <v>35.4586985541105</v>
      </c>
      <c r="G392" s="0" t="s">
        <v>132</v>
      </c>
    </row>
    <row r="393" customFormat="false" ht="14.25" hidden="false" customHeight="false" outlineLevel="0" collapsed="false">
      <c r="A393" s="0" t="s">
        <v>64</v>
      </c>
      <c r="B393" s="0" t="s">
        <v>55</v>
      </c>
      <c r="C393" s="0" t="s">
        <v>84</v>
      </c>
      <c r="D393" s="0" t="s">
        <v>133</v>
      </c>
      <c r="E393" s="0" t="n">
        <v>2035</v>
      </c>
      <c r="F393" s="0" t="n">
        <v>6.93458960803442</v>
      </c>
      <c r="G393" s="0" t="s">
        <v>132</v>
      </c>
    </row>
    <row r="394" customFormat="false" ht="14.25" hidden="false" customHeight="false" outlineLevel="0" collapsed="false">
      <c r="A394" s="0" t="s">
        <v>64</v>
      </c>
      <c r="B394" s="0" t="s">
        <v>55</v>
      </c>
      <c r="C394" s="0" t="s">
        <v>84</v>
      </c>
      <c r="D394" s="0" t="s">
        <v>134</v>
      </c>
      <c r="E394" s="0" t="n">
        <v>2035</v>
      </c>
      <c r="F394" s="0" t="n">
        <v>0.993778963604818</v>
      </c>
      <c r="G394" s="0" t="s">
        <v>135</v>
      </c>
    </row>
    <row r="395" customFormat="false" ht="14.25" hidden="false" customHeight="false" outlineLevel="0" collapsed="false">
      <c r="A395" s="0" t="s">
        <v>64</v>
      </c>
      <c r="B395" s="0" t="s">
        <v>55</v>
      </c>
      <c r="C395" s="0" t="s">
        <v>84</v>
      </c>
      <c r="D395" s="0" t="s">
        <v>131</v>
      </c>
      <c r="E395" s="0" t="n">
        <v>2036</v>
      </c>
      <c r="F395" s="0" t="n">
        <v>40.3394365856858</v>
      </c>
      <c r="G395" s="0" t="s">
        <v>132</v>
      </c>
    </row>
    <row r="396" customFormat="false" ht="14.25" hidden="false" customHeight="false" outlineLevel="0" collapsed="false">
      <c r="A396" s="0" t="s">
        <v>64</v>
      </c>
      <c r="B396" s="0" t="s">
        <v>55</v>
      </c>
      <c r="C396" s="0" t="s">
        <v>84</v>
      </c>
      <c r="D396" s="0" t="s">
        <v>133</v>
      </c>
      <c r="E396" s="0" t="n">
        <v>2036</v>
      </c>
      <c r="F396" s="0" t="n">
        <v>6.93238741211975</v>
      </c>
      <c r="G396" s="0" t="s">
        <v>132</v>
      </c>
    </row>
    <row r="397" customFormat="false" ht="14.25" hidden="false" customHeight="false" outlineLevel="0" collapsed="false">
      <c r="A397" s="0" t="s">
        <v>64</v>
      </c>
      <c r="B397" s="0" t="s">
        <v>55</v>
      </c>
      <c r="C397" s="0" t="s">
        <v>84</v>
      </c>
      <c r="D397" s="0" t="s">
        <v>134</v>
      </c>
      <c r="E397" s="0" t="n">
        <v>2036</v>
      </c>
      <c r="F397" s="0" t="n">
        <v>0.993463372330145</v>
      </c>
      <c r="G397" s="0" t="s">
        <v>135</v>
      </c>
    </row>
    <row r="398" customFormat="false" ht="14.25" hidden="false" customHeight="false" outlineLevel="0" collapsed="false">
      <c r="A398" s="0" t="s">
        <v>64</v>
      </c>
      <c r="B398" s="0" t="s">
        <v>55</v>
      </c>
      <c r="C398" s="0" t="s">
        <v>84</v>
      </c>
      <c r="D398" s="0" t="s">
        <v>131</v>
      </c>
      <c r="E398" s="0" t="n">
        <v>2037</v>
      </c>
      <c r="F398" s="0" t="n">
        <v>45.1197875593301</v>
      </c>
      <c r="G398" s="0" t="s">
        <v>132</v>
      </c>
    </row>
    <row r="399" customFormat="false" ht="14.25" hidden="false" customHeight="false" outlineLevel="0" collapsed="false">
      <c r="A399" s="0" t="s">
        <v>64</v>
      </c>
      <c r="B399" s="0" t="s">
        <v>55</v>
      </c>
      <c r="C399" s="0" t="s">
        <v>84</v>
      </c>
      <c r="D399" s="0" t="s">
        <v>133</v>
      </c>
      <c r="E399" s="0" t="n">
        <v>2037</v>
      </c>
      <c r="F399" s="0" t="n">
        <v>6.93018662370492</v>
      </c>
      <c r="G399" s="0" t="s">
        <v>132</v>
      </c>
    </row>
    <row r="400" customFormat="false" ht="14.25" hidden="false" customHeight="false" outlineLevel="0" collapsed="false">
      <c r="A400" s="0" t="s">
        <v>64</v>
      </c>
      <c r="B400" s="0" t="s">
        <v>55</v>
      </c>
      <c r="C400" s="0" t="s">
        <v>84</v>
      </c>
      <c r="D400" s="0" t="s">
        <v>134</v>
      </c>
      <c r="E400" s="0" t="n">
        <v>2037</v>
      </c>
      <c r="F400" s="0" t="n">
        <v>0.993147982760809</v>
      </c>
      <c r="G400" s="0" t="s">
        <v>135</v>
      </c>
    </row>
    <row r="401" customFormat="false" ht="14.25" hidden="false" customHeight="false" outlineLevel="0" collapsed="false">
      <c r="A401" s="0" t="s">
        <v>64</v>
      </c>
      <c r="B401" s="0" t="s">
        <v>55</v>
      </c>
      <c r="C401" s="0" t="s">
        <v>84</v>
      </c>
      <c r="D401" s="0" t="s">
        <v>131</v>
      </c>
      <c r="E401" s="0" t="n">
        <v>2038</v>
      </c>
      <c r="F401" s="0" t="n">
        <v>49.8255070045622</v>
      </c>
      <c r="G401" s="0" t="s">
        <v>132</v>
      </c>
    </row>
    <row r="402" customFormat="false" ht="14.25" hidden="false" customHeight="false" outlineLevel="0" collapsed="false">
      <c r="A402" s="0" t="s">
        <v>64</v>
      </c>
      <c r="B402" s="0" t="s">
        <v>55</v>
      </c>
      <c r="C402" s="0" t="s">
        <v>84</v>
      </c>
      <c r="D402" s="0" t="s">
        <v>133</v>
      </c>
      <c r="E402" s="0" t="n">
        <v>2038</v>
      </c>
      <c r="F402" s="0" t="n">
        <v>6.92798724189036</v>
      </c>
      <c r="G402" s="0" t="s">
        <v>132</v>
      </c>
    </row>
    <row r="403" customFormat="false" ht="14.25" hidden="false" customHeight="false" outlineLevel="0" collapsed="false">
      <c r="A403" s="0" t="s">
        <v>64</v>
      </c>
      <c r="B403" s="0" t="s">
        <v>55</v>
      </c>
      <c r="C403" s="0" t="s">
        <v>84</v>
      </c>
      <c r="D403" s="0" t="s">
        <v>134</v>
      </c>
      <c r="E403" s="0" t="n">
        <v>2038</v>
      </c>
      <c r="F403" s="0" t="n">
        <v>0.992832794767894</v>
      </c>
      <c r="G403" s="0" t="s">
        <v>135</v>
      </c>
    </row>
    <row r="404" customFormat="false" ht="14.25" hidden="false" customHeight="false" outlineLevel="0" collapsed="false">
      <c r="A404" s="0" t="s">
        <v>64</v>
      </c>
      <c r="B404" s="0" t="s">
        <v>55</v>
      </c>
      <c r="C404" s="0" t="s">
        <v>84</v>
      </c>
      <c r="D404" s="0" t="s">
        <v>131</v>
      </c>
      <c r="E404" s="0" t="n">
        <v>2039</v>
      </c>
      <c r="F404" s="0" t="n">
        <v>53.861128049695</v>
      </c>
      <c r="G404" s="0" t="s">
        <v>132</v>
      </c>
    </row>
    <row r="405" customFormat="false" ht="14.25" hidden="false" customHeight="false" outlineLevel="0" collapsed="false">
      <c r="A405" s="0" t="s">
        <v>64</v>
      </c>
      <c r="B405" s="0" t="s">
        <v>55</v>
      </c>
      <c r="C405" s="0" t="s">
        <v>84</v>
      </c>
      <c r="D405" s="0" t="s">
        <v>133</v>
      </c>
      <c r="E405" s="0" t="n">
        <v>2039</v>
      </c>
      <c r="F405" s="0" t="n">
        <v>8.08008747673991</v>
      </c>
      <c r="G405" s="0" t="s">
        <v>132</v>
      </c>
    </row>
    <row r="406" customFormat="false" ht="14.25" hidden="false" customHeight="false" outlineLevel="0" collapsed="false">
      <c r="A406" s="0" t="s">
        <v>64</v>
      </c>
      <c r="B406" s="0" t="s">
        <v>55</v>
      </c>
      <c r="C406" s="0" t="s">
        <v>84</v>
      </c>
      <c r="D406" s="0" t="s">
        <v>134</v>
      </c>
      <c r="E406" s="0" t="n">
        <v>2039</v>
      </c>
      <c r="F406" s="0" t="n">
        <v>0.992517808222566</v>
      </c>
      <c r="G406" s="0" t="s">
        <v>135</v>
      </c>
    </row>
    <row r="407" customFormat="false" ht="14.25" hidden="false" customHeight="false" outlineLevel="0" collapsed="false">
      <c r="A407" s="0" t="s">
        <v>64</v>
      </c>
      <c r="B407" s="0" t="s">
        <v>55</v>
      </c>
      <c r="C407" s="0" t="s">
        <v>84</v>
      </c>
      <c r="D407" s="0" t="s">
        <v>131</v>
      </c>
      <c r="E407" s="0" t="n">
        <v>2040</v>
      </c>
      <c r="F407" s="0" t="n">
        <v>59.6026381133606</v>
      </c>
      <c r="G407" s="0" t="s">
        <v>132</v>
      </c>
    </row>
    <row r="408" customFormat="false" ht="14.25" hidden="false" customHeight="false" outlineLevel="0" collapsed="false">
      <c r="A408" s="0" t="s">
        <v>64</v>
      </c>
      <c r="B408" s="0" t="s">
        <v>55</v>
      </c>
      <c r="C408" s="0" t="s">
        <v>84</v>
      </c>
      <c r="D408" s="0" t="s">
        <v>133</v>
      </c>
      <c r="E408" s="0" t="n">
        <v>2040</v>
      </c>
      <c r="F408" s="0" t="n">
        <v>8.07752481021102</v>
      </c>
      <c r="G408" s="0" t="s">
        <v>132</v>
      </c>
    </row>
    <row r="409" customFormat="false" ht="14.25" hidden="false" customHeight="false" outlineLevel="0" collapsed="false">
      <c r="A409" s="0" t="s">
        <v>64</v>
      </c>
      <c r="B409" s="0" t="s">
        <v>55</v>
      </c>
      <c r="C409" s="0" t="s">
        <v>84</v>
      </c>
      <c r="D409" s="0" t="s">
        <v>134</v>
      </c>
      <c r="E409" s="0" t="n">
        <v>2040</v>
      </c>
      <c r="F409" s="0" t="n">
        <v>0.992203022996071</v>
      </c>
      <c r="G409" s="0" t="s">
        <v>135</v>
      </c>
    </row>
    <row r="410" customFormat="false" ht="14.25" hidden="false" customHeight="false" outlineLevel="0" collapsed="false">
      <c r="A410" s="0" t="s">
        <v>103</v>
      </c>
      <c r="B410" s="0" t="s">
        <v>104</v>
      </c>
      <c r="C410" s="0" t="s">
        <v>84</v>
      </c>
      <c r="D410" s="0" t="s">
        <v>131</v>
      </c>
      <c r="E410" s="0" t="n">
        <v>2024</v>
      </c>
      <c r="F410" s="0" t="n">
        <v>6.24886148555276</v>
      </c>
      <c r="G410" s="0" t="s">
        <v>132</v>
      </c>
    </row>
    <row r="411" customFormat="false" ht="14.25" hidden="false" customHeight="false" outlineLevel="0" collapsed="false">
      <c r="A411" s="0" t="s">
        <v>103</v>
      </c>
      <c r="B411" s="0" t="s">
        <v>104</v>
      </c>
      <c r="C411" s="0" t="s">
        <v>84</v>
      </c>
      <c r="D411" s="0" t="s">
        <v>133</v>
      </c>
      <c r="E411" s="0" t="n">
        <v>2024</v>
      </c>
      <c r="F411" s="0" t="n">
        <v>1.66712084703604</v>
      </c>
      <c r="G411" s="0" t="s">
        <v>132</v>
      </c>
    </row>
    <row r="412" customFormat="false" ht="14.25" hidden="false" customHeight="false" outlineLevel="0" collapsed="false">
      <c r="A412" s="0" t="s">
        <v>103</v>
      </c>
      <c r="B412" s="0" t="s">
        <v>104</v>
      </c>
      <c r="C412" s="0" t="s">
        <v>84</v>
      </c>
      <c r="D412" s="0" t="s">
        <v>134</v>
      </c>
      <c r="E412" s="0" t="n">
        <v>2024</v>
      </c>
      <c r="F412" s="0" t="n">
        <v>1</v>
      </c>
      <c r="G412" s="0" t="s">
        <v>135</v>
      </c>
    </row>
    <row r="413" customFormat="false" ht="14.25" hidden="false" customHeight="false" outlineLevel="0" collapsed="false">
      <c r="A413" s="0" t="s">
        <v>103</v>
      </c>
      <c r="B413" s="0" t="s">
        <v>104</v>
      </c>
      <c r="C413" s="0" t="s">
        <v>84</v>
      </c>
      <c r="D413" s="0" t="s">
        <v>131</v>
      </c>
      <c r="E413" s="0" t="n">
        <v>2025</v>
      </c>
      <c r="F413" s="0" t="n">
        <v>7.92770833432867</v>
      </c>
      <c r="G413" s="0" t="s">
        <v>132</v>
      </c>
    </row>
    <row r="414" customFormat="false" ht="14.25" hidden="false" customHeight="false" outlineLevel="0" collapsed="false">
      <c r="A414" s="0" t="s">
        <v>103</v>
      </c>
      <c r="B414" s="0" t="s">
        <v>104</v>
      </c>
      <c r="C414" s="0" t="s">
        <v>84</v>
      </c>
      <c r="D414" s="0" t="s">
        <v>133</v>
      </c>
      <c r="E414" s="0" t="n">
        <v>2025</v>
      </c>
      <c r="F414" s="0" t="n">
        <v>1.95007163719946</v>
      </c>
      <c r="G414" s="0" t="s">
        <v>132</v>
      </c>
    </row>
    <row r="415" customFormat="false" ht="14.25" hidden="false" customHeight="false" outlineLevel="0" collapsed="false">
      <c r="A415" s="0" t="s">
        <v>103</v>
      </c>
      <c r="B415" s="0" t="s">
        <v>104</v>
      </c>
      <c r="C415" s="0" t="s">
        <v>84</v>
      </c>
      <c r="D415" s="0" t="s">
        <v>134</v>
      </c>
      <c r="E415" s="0" t="n">
        <v>2025</v>
      </c>
      <c r="F415" s="0" t="n">
        <v>0.997078870496592</v>
      </c>
      <c r="G415" s="0" t="s">
        <v>135</v>
      </c>
    </row>
    <row r="416" customFormat="false" ht="14.25" hidden="false" customHeight="false" outlineLevel="0" collapsed="false">
      <c r="A416" s="0" t="s">
        <v>103</v>
      </c>
      <c r="B416" s="0" t="s">
        <v>104</v>
      </c>
      <c r="C416" s="0" t="s">
        <v>84</v>
      </c>
      <c r="D416" s="0" t="s">
        <v>131</v>
      </c>
      <c r="E416" s="0" t="n">
        <v>2026</v>
      </c>
      <c r="F416" s="0" t="n">
        <v>8.36791007000845</v>
      </c>
      <c r="G416" s="0" t="s">
        <v>132</v>
      </c>
    </row>
    <row r="417" customFormat="false" ht="14.25" hidden="false" customHeight="false" outlineLevel="0" collapsed="false">
      <c r="A417" s="0" t="s">
        <v>103</v>
      </c>
      <c r="B417" s="0" t="s">
        <v>104</v>
      </c>
      <c r="C417" s="0" t="s">
        <v>84</v>
      </c>
      <c r="D417" s="0" t="s">
        <v>133</v>
      </c>
      <c r="E417" s="0" t="n">
        <v>2026</v>
      </c>
      <c r="F417" s="0" t="n">
        <v>2.3006198332285</v>
      </c>
      <c r="G417" s="0" t="s">
        <v>132</v>
      </c>
    </row>
    <row r="418" customFormat="false" ht="14.25" hidden="false" customHeight="false" outlineLevel="0" collapsed="false">
      <c r="A418" s="0" t="s">
        <v>103</v>
      </c>
      <c r="B418" s="0" t="s">
        <v>104</v>
      </c>
      <c r="C418" s="0" t="s">
        <v>84</v>
      </c>
      <c r="D418" s="0" t="s">
        <v>134</v>
      </c>
      <c r="E418" s="0" t="n">
        <v>2026</v>
      </c>
      <c r="F418" s="0" t="n">
        <v>0.998539435248296</v>
      </c>
      <c r="G418" s="0" t="s">
        <v>135</v>
      </c>
    </row>
    <row r="419" customFormat="false" ht="14.25" hidden="false" customHeight="false" outlineLevel="0" collapsed="false">
      <c r="A419" s="0" t="s">
        <v>103</v>
      </c>
      <c r="B419" s="0" t="s">
        <v>104</v>
      </c>
      <c r="C419" s="0" t="s">
        <v>84</v>
      </c>
      <c r="D419" s="0" t="s">
        <v>131</v>
      </c>
      <c r="E419" s="0" t="n">
        <v>2027</v>
      </c>
      <c r="F419" s="0" t="n">
        <v>9.07483259223998</v>
      </c>
      <c r="G419" s="0" t="s">
        <v>132</v>
      </c>
    </row>
    <row r="420" customFormat="false" ht="14.25" hidden="false" customHeight="false" outlineLevel="0" collapsed="false">
      <c r="A420" s="0" t="s">
        <v>103</v>
      </c>
      <c r="B420" s="0" t="s">
        <v>104</v>
      </c>
      <c r="C420" s="0" t="s">
        <v>84</v>
      </c>
      <c r="D420" s="0" t="s">
        <v>133</v>
      </c>
      <c r="E420" s="0" t="n">
        <v>2027</v>
      </c>
      <c r="F420" s="0" t="n">
        <v>2.68198475172012</v>
      </c>
      <c r="G420" s="0" t="s">
        <v>132</v>
      </c>
    </row>
    <row r="421" customFormat="false" ht="14.25" hidden="false" customHeight="false" outlineLevel="0" collapsed="false">
      <c r="A421" s="0" t="s">
        <v>103</v>
      </c>
      <c r="B421" s="0" t="s">
        <v>104</v>
      </c>
      <c r="C421" s="0" t="s">
        <v>84</v>
      </c>
      <c r="D421" s="0" t="s">
        <v>134</v>
      </c>
      <c r="E421" s="0" t="n">
        <v>2027</v>
      </c>
      <c r="F421" s="0" t="n">
        <v>0.998539435248296</v>
      </c>
      <c r="G421" s="0" t="s">
        <v>135</v>
      </c>
    </row>
    <row r="422" customFormat="false" ht="14.25" hidden="false" customHeight="false" outlineLevel="0" collapsed="false">
      <c r="A422" s="0" t="s">
        <v>103</v>
      </c>
      <c r="B422" s="0" t="s">
        <v>104</v>
      </c>
      <c r="C422" s="0" t="s">
        <v>84</v>
      </c>
      <c r="D422" s="0" t="s">
        <v>131</v>
      </c>
      <c r="E422" s="0" t="n">
        <v>2028</v>
      </c>
      <c r="F422" s="0" t="n">
        <v>10.0408457231465</v>
      </c>
      <c r="G422" s="0" t="s">
        <v>132</v>
      </c>
    </row>
    <row r="423" customFormat="false" ht="14.25" hidden="false" customHeight="false" outlineLevel="0" collapsed="false">
      <c r="A423" s="0" t="s">
        <v>103</v>
      </c>
      <c r="B423" s="0" t="s">
        <v>104</v>
      </c>
      <c r="C423" s="0" t="s">
        <v>84</v>
      </c>
      <c r="D423" s="0" t="s">
        <v>133</v>
      </c>
      <c r="E423" s="0" t="n">
        <v>2028</v>
      </c>
      <c r="F423" s="0" t="n">
        <v>3.15072243425772</v>
      </c>
      <c r="G423" s="0" t="s">
        <v>132</v>
      </c>
    </row>
    <row r="424" customFormat="false" ht="14.25" hidden="false" customHeight="false" outlineLevel="0" collapsed="false">
      <c r="A424" s="0" t="s">
        <v>103</v>
      </c>
      <c r="B424" s="0" t="s">
        <v>104</v>
      </c>
      <c r="C424" s="0" t="s">
        <v>84</v>
      </c>
      <c r="D424" s="0" t="s">
        <v>134</v>
      </c>
      <c r="E424" s="0" t="n">
        <v>2028</v>
      </c>
      <c r="F424" s="0" t="n">
        <v>0.998993985909846</v>
      </c>
      <c r="G424" s="0" t="s">
        <v>135</v>
      </c>
    </row>
    <row r="425" customFormat="false" ht="14.25" hidden="false" customHeight="false" outlineLevel="0" collapsed="false">
      <c r="A425" s="0" t="s">
        <v>103</v>
      </c>
      <c r="B425" s="0" t="s">
        <v>104</v>
      </c>
      <c r="C425" s="0" t="s">
        <v>84</v>
      </c>
      <c r="D425" s="0" t="s">
        <v>131</v>
      </c>
      <c r="E425" s="0" t="n">
        <v>2029</v>
      </c>
      <c r="F425" s="0" t="n">
        <v>11.4031256009455</v>
      </c>
      <c r="G425" s="0" t="s">
        <v>132</v>
      </c>
    </row>
    <row r="426" customFormat="false" ht="14.25" hidden="false" customHeight="false" outlineLevel="0" collapsed="false">
      <c r="A426" s="0" t="s">
        <v>103</v>
      </c>
      <c r="B426" s="0" t="s">
        <v>104</v>
      </c>
      <c r="C426" s="0" t="s">
        <v>84</v>
      </c>
      <c r="D426" s="0" t="s">
        <v>133</v>
      </c>
      <c r="E426" s="0" t="n">
        <v>2029</v>
      </c>
      <c r="F426" s="0" t="n">
        <v>3.65507820554115</v>
      </c>
      <c r="G426" s="0" t="s">
        <v>132</v>
      </c>
    </row>
    <row r="427" customFormat="false" ht="14.25" hidden="false" customHeight="false" outlineLevel="0" collapsed="false">
      <c r="A427" s="0" t="s">
        <v>103</v>
      </c>
      <c r="B427" s="0" t="s">
        <v>104</v>
      </c>
      <c r="C427" s="0" t="s">
        <v>84</v>
      </c>
      <c r="D427" s="0" t="s">
        <v>134</v>
      </c>
      <c r="E427" s="0" t="n">
        <v>2029</v>
      </c>
      <c r="F427" s="0" t="n">
        <v>0.998900944832983</v>
      </c>
      <c r="G427" s="0" t="s">
        <v>135</v>
      </c>
    </row>
    <row r="428" customFormat="false" ht="14.25" hidden="false" customHeight="false" outlineLevel="0" collapsed="false">
      <c r="A428" s="0" t="s">
        <v>103</v>
      </c>
      <c r="B428" s="0" t="s">
        <v>104</v>
      </c>
      <c r="C428" s="0" t="s">
        <v>84</v>
      </c>
      <c r="D428" s="0" t="s">
        <v>131</v>
      </c>
      <c r="E428" s="0" t="n">
        <v>2030</v>
      </c>
      <c r="F428" s="0" t="n">
        <v>13.2359609627751</v>
      </c>
      <c r="G428" s="0" t="s">
        <v>132</v>
      </c>
    </row>
    <row r="429" customFormat="false" ht="14.25" hidden="false" customHeight="false" outlineLevel="0" collapsed="false">
      <c r="A429" s="0" t="s">
        <v>103</v>
      </c>
      <c r="B429" s="0" t="s">
        <v>104</v>
      </c>
      <c r="C429" s="0" t="s">
        <v>84</v>
      </c>
      <c r="D429" s="0" t="s">
        <v>133</v>
      </c>
      <c r="E429" s="0" t="n">
        <v>2030</v>
      </c>
      <c r="F429" s="0" t="n">
        <v>4.22240691985139</v>
      </c>
      <c r="G429" s="0" t="s">
        <v>132</v>
      </c>
    </row>
    <row r="430" customFormat="false" ht="14.25" hidden="false" customHeight="false" outlineLevel="0" collapsed="false">
      <c r="A430" s="0" t="s">
        <v>103</v>
      </c>
      <c r="B430" s="0" t="s">
        <v>104</v>
      </c>
      <c r="C430" s="0" t="s">
        <v>84</v>
      </c>
      <c r="D430" s="0" t="s">
        <v>134</v>
      </c>
      <c r="E430" s="0" t="n">
        <v>2030</v>
      </c>
      <c r="F430" s="0" t="n">
        <v>0.998181234932194</v>
      </c>
      <c r="G430" s="0" t="s">
        <v>135</v>
      </c>
    </row>
    <row r="431" customFormat="false" ht="14.25" hidden="false" customHeight="false" outlineLevel="0" collapsed="false">
      <c r="A431" s="0" t="s">
        <v>103</v>
      </c>
      <c r="B431" s="0" t="s">
        <v>104</v>
      </c>
      <c r="C431" s="0" t="s">
        <v>84</v>
      </c>
      <c r="D431" s="0" t="s">
        <v>131</v>
      </c>
      <c r="E431" s="0" t="n">
        <v>2031</v>
      </c>
      <c r="F431" s="0" t="n">
        <v>15.7173261333358</v>
      </c>
      <c r="G431" s="0" t="s">
        <v>132</v>
      </c>
    </row>
    <row r="432" customFormat="false" ht="14.25" hidden="false" customHeight="false" outlineLevel="0" collapsed="false">
      <c r="A432" s="0" t="s">
        <v>103</v>
      </c>
      <c r="B432" s="0" t="s">
        <v>104</v>
      </c>
      <c r="C432" s="0" t="s">
        <v>84</v>
      </c>
      <c r="D432" s="0" t="s">
        <v>133</v>
      </c>
      <c r="E432" s="0" t="n">
        <v>2031</v>
      </c>
      <c r="F432" s="0" t="n">
        <v>4.79168076031028</v>
      </c>
      <c r="G432" s="0" t="s">
        <v>132</v>
      </c>
    </row>
    <row r="433" customFormat="false" ht="14.25" hidden="false" customHeight="false" outlineLevel="0" collapsed="false">
      <c r="A433" s="0" t="s">
        <v>103</v>
      </c>
      <c r="B433" s="0" t="s">
        <v>104</v>
      </c>
      <c r="C433" s="0" t="s">
        <v>84</v>
      </c>
      <c r="D433" s="0" t="s">
        <v>134</v>
      </c>
      <c r="E433" s="0" t="n">
        <v>2031</v>
      </c>
      <c r="F433" s="0" t="n">
        <v>0.997462563278268</v>
      </c>
      <c r="G433" s="0" t="s">
        <v>135</v>
      </c>
    </row>
    <row r="434" customFormat="false" ht="14.25" hidden="false" customHeight="false" outlineLevel="0" collapsed="false">
      <c r="A434" s="0" t="s">
        <v>103</v>
      </c>
      <c r="B434" s="0" t="s">
        <v>104</v>
      </c>
      <c r="C434" s="0" t="s">
        <v>84</v>
      </c>
      <c r="D434" s="0" t="s">
        <v>131</v>
      </c>
      <c r="E434" s="0" t="n">
        <v>2032</v>
      </c>
      <c r="F434" s="0" t="n">
        <v>18.5232249625272</v>
      </c>
      <c r="G434" s="0" t="s">
        <v>132</v>
      </c>
    </row>
    <row r="435" customFormat="false" ht="14.25" hidden="false" customHeight="false" outlineLevel="0" collapsed="false">
      <c r="A435" s="0" t="s">
        <v>103</v>
      </c>
      <c r="B435" s="0" t="s">
        <v>104</v>
      </c>
      <c r="C435" s="0" t="s">
        <v>84</v>
      </c>
      <c r="D435" s="0" t="s">
        <v>133</v>
      </c>
      <c r="E435" s="0" t="n">
        <v>2032</v>
      </c>
      <c r="F435" s="0" t="n">
        <v>5.39728943979215</v>
      </c>
      <c r="G435" s="0" t="s">
        <v>132</v>
      </c>
    </row>
    <row r="436" customFormat="false" ht="14.25" hidden="false" customHeight="false" outlineLevel="0" collapsed="false">
      <c r="A436" s="0" t="s">
        <v>103</v>
      </c>
      <c r="B436" s="0" t="s">
        <v>104</v>
      </c>
      <c r="C436" s="0" t="s">
        <v>84</v>
      </c>
      <c r="D436" s="0" t="s">
        <v>134</v>
      </c>
      <c r="E436" s="0" t="n">
        <v>2032</v>
      </c>
      <c r="F436" s="0" t="n">
        <v>0.996744928373441</v>
      </c>
      <c r="G436" s="0" t="s">
        <v>135</v>
      </c>
    </row>
    <row r="437" customFormat="false" ht="14.25" hidden="false" customHeight="false" outlineLevel="0" collapsed="false">
      <c r="A437" s="0" t="s">
        <v>103</v>
      </c>
      <c r="B437" s="0" t="s">
        <v>104</v>
      </c>
      <c r="C437" s="0" t="s">
        <v>84</v>
      </c>
      <c r="D437" s="0" t="s">
        <v>131</v>
      </c>
      <c r="E437" s="0" t="n">
        <v>2033</v>
      </c>
      <c r="F437" s="0" t="n">
        <v>21.9802620077518</v>
      </c>
      <c r="G437" s="0" t="s">
        <v>132</v>
      </c>
    </row>
    <row r="438" customFormat="false" ht="14.25" hidden="false" customHeight="false" outlineLevel="0" collapsed="false">
      <c r="A438" s="0" t="s">
        <v>103</v>
      </c>
      <c r="B438" s="0" t="s">
        <v>104</v>
      </c>
      <c r="C438" s="0" t="s">
        <v>84</v>
      </c>
      <c r="D438" s="0" t="s">
        <v>133</v>
      </c>
      <c r="E438" s="0" t="n">
        <v>2033</v>
      </c>
      <c r="F438" s="0" t="n">
        <v>6.03507713343723</v>
      </c>
      <c r="G438" s="0" t="s">
        <v>132</v>
      </c>
    </row>
    <row r="439" customFormat="false" ht="14.25" hidden="false" customHeight="false" outlineLevel="0" collapsed="false">
      <c r="A439" s="0" t="s">
        <v>103</v>
      </c>
      <c r="B439" s="0" t="s">
        <v>104</v>
      </c>
      <c r="C439" s="0" t="s">
        <v>84</v>
      </c>
      <c r="D439" s="0" t="s">
        <v>134</v>
      </c>
      <c r="E439" s="0" t="n">
        <v>2033</v>
      </c>
      <c r="F439" s="0" t="n">
        <v>0.996028328722107</v>
      </c>
      <c r="G439" s="0" t="s">
        <v>135</v>
      </c>
    </row>
    <row r="440" customFormat="false" ht="14.25" hidden="false" customHeight="false" outlineLevel="0" collapsed="false">
      <c r="A440" s="0" t="s">
        <v>103</v>
      </c>
      <c r="B440" s="0" t="s">
        <v>104</v>
      </c>
      <c r="C440" s="0" t="s">
        <v>84</v>
      </c>
      <c r="D440" s="0" t="s">
        <v>131</v>
      </c>
      <c r="E440" s="0" t="n">
        <v>2034</v>
      </c>
      <c r="F440" s="0" t="n">
        <v>25.6473440091948</v>
      </c>
      <c r="G440" s="0" t="s">
        <v>132</v>
      </c>
    </row>
    <row r="441" customFormat="false" ht="14.25" hidden="false" customHeight="false" outlineLevel="0" collapsed="false">
      <c r="A441" s="0" t="s">
        <v>103</v>
      </c>
      <c r="B441" s="0" t="s">
        <v>104</v>
      </c>
      <c r="C441" s="0" t="s">
        <v>84</v>
      </c>
      <c r="D441" s="0" t="s">
        <v>133</v>
      </c>
      <c r="E441" s="0" t="n">
        <v>2034</v>
      </c>
      <c r="F441" s="0" t="n">
        <v>6.66431216273249</v>
      </c>
      <c r="G441" s="0" t="s">
        <v>132</v>
      </c>
    </row>
    <row r="442" customFormat="false" ht="14.25" hidden="false" customHeight="false" outlineLevel="0" collapsed="false">
      <c r="A442" s="0" t="s">
        <v>103</v>
      </c>
      <c r="B442" s="0" t="s">
        <v>104</v>
      </c>
      <c r="C442" s="0" t="s">
        <v>84</v>
      </c>
      <c r="D442" s="0" t="s">
        <v>134</v>
      </c>
      <c r="E442" s="0" t="n">
        <v>2034</v>
      </c>
      <c r="F442" s="0" t="n">
        <v>0.995312762830821</v>
      </c>
      <c r="G442" s="0" t="s">
        <v>135</v>
      </c>
    </row>
    <row r="443" customFormat="false" ht="14.25" hidden="false" customHeight="false" outlineLevel="0" collapsed="false">
      <c r="A443" s="0" t="s">
        <v>103</v>
      </c>
      <c r="B443" s="0" t="s">
        <v>104</v>
      </c>
      <c r="C443" s="0" t="s">
        <v>84</v>
      </c>
      <c r="D443" s="0" t="s">
        <v>131</v>
      </c>
      <c r="E443" s="0" t="n">
        <v>2035</v>
      </c>
      <c r="F443" s="0" t="n">
        <v>29.7564186852201</v>
      </c>
      <c r="G443" s="0" t="s">
        <v>132</v>
      </c>
    </row>
    <row r="444" customFormat="false" ht="14.25" hidden="false" customHeight="false" outlineLevel="0" collapsed="false">
      <c r="A444" s="0" t="s">
        <v>103</v>
      </c>
      <c r="B444" s="0" t="s">
        <v>104</v>
      </c>
      <c r="C444" s="0" t="s">
        <v>84</v>
      </c>
      <c r="D444" s="0" t="s">
        <v>133</v>
      </c>
      <c r="E444" s="0" t="n">
        <v>2035</v>
      </c>
      <c r="F444" s="0" t="n">
        <v>7.33308947965099</v>
      </c>
      <c r="G444" s="0" t="s">
        <v>132</v>
      </c>
    </row>
    <row r="445" customFormat="false" ht="14.25" hidden="false" customHeight="false" outlineLevel="0" collapsed="false">
      <c r="A445" s="0" t="s">
        <v>103</v>
      </c>
      <c r="B445" s="0" t="s">
        <v>104</v>
      </c>
      <c r="C445" s="0" t="s">
        <v>84</v>
      </c>
      <c r="D445" s="0" t="s">
        <v>134</v>
      </c>
      <c r="E445" s="0" t="n">
        <v>2035</v>
      </c>
      <c r="F445" s="0" t="n">
        <v>0.994598229208287</v>
      </c>
      <c r="G445" s="0" t="s">
        <v>135</v>
      </c>
    </row>
    <row r="446" customFormat="false" ht="14.25" hidden="false" customHeight="false" outlineLevel="0" collapsed="false">
      <c r="A446" s="0" t="s">
        <v>103</v>
      </c>
      <c r="B446" s="0" t="s">
        <v>104</v>
      </c>
      <c r="C446" s="0" t="s">
        <v>84</v>
      </c>
      <c r="D446" s="0" t="s">
        <v>131</v>
      </c>
      <c r="E446" s="0" t="n">
        <v>2036</v>
      </c>
      <c r="F446" s="0" t="n">
        <v>34.4291652309369</v>
      </c>
      <c r="G446" s="0" t="s">
        <v>132</v>
      </c>
    </row>
    <row r="447" customFormat="false" ht="14.25" hidden="false" customHeight="false" outlineLevel="0" collapsed="false">
      <c r="A447" s="0" t="s">
        <v>103</v>
      </c>
      <c r="B447" s="0" t="s">
        <v>104</v>
      </c>
      <c r="C447" s="0" t="s">
        <v>84</v>
      </c>
      <c r="D447" s="0" t="s">
        <v>133</v>
      </c>
      <c r="E447" s="0" t="n">
        <v>2036</v>
      </c>
      <c r="F447" s="0" t="n">
        <v>8.00129253680662</v>
      </c>
      <c r="G447" s="0" t="s">
        <v>132</v>
      </c>
    </row>
    <row r="448" customFormat="false" ht="14.25" hidden="false" customHeight="false" outlineLevel="0" collapsed="false">
      <c r="A448" s="0" t="s">
        <v>103</v>
      </c>
      <c r="B448" s="0" t="s">
        <v>104</v>
      </c>
      <c r="C448" s="0" t="s">
        <v>84</v>
      </c>
      <c r="D448" s="0" t="s">
        <v>134</v>
      </c>
      <c r="E448" s="0" t="n">
        <v>2036</v>
      </c>
      <c r="F448" s="0" t="n">
        <v>0.993884726365367</v>
      </c>
      <c r="G448" s="0" t="s">
        <v>135</v>
      </c>
    </row>
    <row r="449" customFormat="false" ht="14.25" hidden="false" customHeight="false" outlineLevel="0" collapsed="false">
      <c r="A449" s="0" t="s">
        <v>103</v>
      </c>
      <c r="B449" s="0" t="s">
        <v>104</v>
      </c>
      <c r="C449" s="0" t="s">
        <v>84</v>
      </c>
      <c r="D449" s="0" t="s">
        <v>131</v>
      </c>
      <c r="E449" s="0" t="n">
        <v>2037</v>
      </c>
      <c r="F449" s="0" t="n">
        <v>39.2577805011467</v>
      </c>
      <c r="G449" s="0" t="s">
        <v>132</v>
      </c>
    </row>
    <row r="450" customFormat="false" ht="14.25" hidden="false" customHeight="false" outlineLevel="0" collapsed="false">
      <c r="A450" s="0" t="s">
        <v>103</v>
      </c>
      <c r="B450" s="0" t="s">
        <v>104</v>
      </c>
      <c r="C450" s="0" t="s">
        <v>84</v>
      </c>
      <c r="D450" s="0" t="s">
        <v>133</v>
      </c>
      <c r="E450" s="0" t="n">
        <v>2037</v>
      </c>
      <c r="F450" s="0" t="n">
        <v>8.63046885210568</v>
      </c>
      <c r="G450" s="0" t="s">
        <v>132</v>
      </c>
    </row>
    <row r="451" customFormat="false" ht="14.25" hidden="false" customHeight="false" outlineLevel="0" collapsed="false">
      <c r="A451" s="0" t="s">
        <v>103</v>
      </c>
      <c r="B451" s="0" t="s">
        <v>104</v>
      </c>
      <c r="C451" s="0" t="s">
        <v>84</v>
      </c>
      <c r="D451" s="0" t="s">
        <v>134</v>
      </c>
      <c r="E451" s="0" t="n">
        <v>2037</v>
      </c>
      <c r="F451" s="0" t="n">
        <v>0.993172252815066</v>
      </c>
      <c r="G451" s="0" t="s">
        <v>135</v>
      </c>
    </row>
    <row r="452" customFormat="false" ht="14.25" hidden="false" customHeight="false" outlineLevel="0" collapsed="false">
      <c r="A452" s="0" t="s">
        <v>103</v>
      </c>
      <c r="B452" s="0" t="s">
        <v>104</v>
      </c>
      <c r="C452" s="0" t="s">
        <v>84</v>
      </c>
      <c r="D452" s="0" t="s">
        <v>131</v>
      </c>
      <c r="E452" s="0" t="n">
        <v>2038</v>
      </c>
      <c r="F452" s="0" t="n">
        <v>43.5833210041161</v>
      </c>
      <c r="G452" s="0" t="s">
        <v>132</v>
      </c>
    </row>
    <row r="453" customFormat="false" ht="14.25" hidden="false" customHeight="false" outlineLevel="0" collapsed="false">
      <c r="A453" s="0" t="s">
        <v>103</v>
      </c>
      <c r="B453" s="0" t="s">
        <v>104</v>
      </c>
      <c r="C453" s="0" t="s">
        <v>84</v>
      </c>
      <c r="D453" s="0" t="s">
        <v>133</v>
      </c>
      <c r="E453" s="0" t="n">
        <v>2038</v>
      </c>
      <c r="F453" s="0" t="n">
        <v>9.25284521919031</v>
      </c>
      <c r="G453" s="0" t="s">
        <v>132</v>
      </c>
    </row>
    <row r="454" customFormat="false" ht="14.25" hidden="false" customHeight="false" outlineLevel="0" collapsed="false">
      <c r="A454" s="0" t="s">
        <v>103</v>
      </c>
      <c r="B454" s="0" t="s">
        <v>104</v>
      </c>
      <c r="C454" s="0" t="s">
        <v>84</v>
      </c>
      <c r="D454" s="0" t="s">
        <v>134</v>
      </c>
      <c r="E454" s="0" t="n">
        <v>2038</v>
      </c>
      <c r="F454" s="0" t="n">
        <v>0.992460807072535</v>
      </c>
      <c r="G454" s="0" t="s">
        <v>135</v>
      </c>
    </row>
    <row r="455" customFormat="false" ht="14.25" hidden="false" customHeight="false" outlineLevel="0" collapsed="false">
      <c r="A455" s="0" t="s">
        <v>103</v>
      </c>
      <c r="B455" s="0" t="s">
        <v>104</v>
      </c>
      <c r="C455" s="0" t="s">
        <v>84</v>
      </c>
      <c r="D455" s="0" t="s">
        <v>131</v>
      </c>
      <c r="E455" s="0" t="n">
        <v>2039</v>
      </c>
      <c r="F455" s="0" t="n">
        <v>47.6686666601034</v>
      </c>
      <c r="G455" s="0" t="s">
        <v>132</v>
      </c>
    </row>
    <row r="456" customFormat="false" ht="14.25" hidden="false" customHeight="false" outlineLevel="0" collapsed="false">
      <c r="A456" s="0" t="s">
        <v>103</v>
      </c>
      <c r="B456" s="0" t="s">
        <v>104</v>
      </c>
      <c r="C456" s="0" t="s">
        <v>84</v>
      </c>
      <c r="D456" s="0" t="s">
        <v>133</v>
      </c>
      <c r="E456" s="0" t="n">
        <v>2039</v>
      </c>
      <c r="F456" s="0" t="n">
        <v>9.83049486959971</v>
      </c>
      <c r="G456" s="0" t="s">
        <v>132</v>
      </c>
    </row>
    <row r="457" customFormat="false" ht="14.25" hidden="false" customHeight="false" outlineLevel="0" collapsed="false">
      <c r="A457" s="0" t="s">
        <v>103</v>
      </c>
      <c r="B457" s="0" t="s">
        <v>104</v>
      </c>
      <c r="C457" s="0" t="s">
        <v>84</v>
      </c>
      <c r="D457" s="0" t="s">
        <v>134</v>
      </c>
      <c r="E457" s="0" t="n">
        <v>2039</v>
      </c>
      <c r="F457" s="0" t="n">
        <v>0.991750387655071</v>
      </c>
      <c r="G457" s="0" t="s">
        <v>135</v>
      </c>
    </row>
    <row r="458" customFormat="false" ht="14.25" hidden="false" customHeight="false" outlineLevel="0" collapsed="false">
      <c r="A458" s="0" t="s">
        <v>103</v>
      </c>
      <c r="B458" s="0" t="s">
        <v>104</v>
      </c>
      <c r="C458" s="0" t="s">
        <v>84</v>
      </c>
      <c r="D458" s="0" t="s">
        <v>131</v>
      </c>
      <c r="E458" s="0" t="n">
        <v>2040</v>
      </c>
      <c r="F458" s="0" t="n">
        <v>51.699679050187</v>
      </c>
      <c r="G458" s="0" t="s">
        <v>132</v>
      </c>
    </row>
    <row r="459" customFormat="false" ht="14.25" hidden="false" customHeight="false" outlineLevel="0" collapsed="false">
      <c r="A459" s="0" t="s">
        <v>103</v>
      </c>
      <c r="B459" s="0" t="s">
        <v>104</v>
      </c>
      <c r="C459" s="0" t="s">
        <v>84</v>
      </c>
      <c r="D459" s="0" t="s">
        <v>133</v>
      </c>
      <c r="E459" s="0" t="n">
        <v>2040</v>
      </c>
      <c r="F459" s="0" t="n">
        <v>10.4012625136</v>
      </c>
      <c r="G459" s="0" t="s">
        <v>132</v>
      </c>
    </row>
    <row r="460" customFormat="false" ht="14.25" hidden="false" customHeight="false" outlineLevel="0" collapsed="false">
      <c r="A460" s="0" t="s">
        <v>103</v>
      </c>
      <c r="B460" s="0" t="s">
        <v>104</v>
      </c>
      <c r="C460" s="0" t="s">
        <v>84</v>
      </c>
      <c r="D460" s="0" t="s">
        <v>134</v>
      </c>
      <c r="E460" s="0" t="n">
        <v>2040</v>
      </c>
      <c r="F460" s="0" t="n">
        <v>0.991040993082104</v>
      </c>
      <c r="G460" s="0" t="s">
        <v>135</v>
      </c>
    </row>
    <row r="461" customFormat="false" ht="14.25" hidden="false" customHeight="false" outlineLevel="0" collapsed="false">
      <c r="A461" s="0" t="s">
        <v>105</v>
      </c>
      <c r="B461" s="0" t="s">
        <v>106</v>
      </c>
      <c r="C461" s="0" t="s">
        <v>84</v>
      </c>
      <c r="D461" s="0" t="s">
        <v>131</v>
      </c>
      <c r="E461" s="0" t="n">
        <v>2024</v>
      </c>
      <c r="F461" s="0" t="n">
        <v>0</v>
      </c>
      <c r="G461" s="0" t="s">
        <v>132</v>
      </c>
    </row>
    <row r="462" customFormat="false" ht="14.25" hidden="false" customHeight="false" outlineLevel="0" collapsed="false">
      <c r="A462" s="0" t="s">
        <v>105</v>
      </c>
      <c r="B462" s="0" t="s">
        <v>106</v>
      </c>
      <c r="C462" s="0" t="s">
        <v>84</v>
      </c>
      <c r="D462" s="0" t="s">
        <v>133</v>
      </c>
      <c r="E462" s="0" t="n">
        <v>2024</v>
      </c>
      <c r="F462" s="0" t="n">
        <v>0.0234084997084601</v>
      </c>
      <c r="G462" s="0" t="s">
        <v>132</v>
      </c>
    </row>
    <row r="463" customFormat="false" ht="14.25" hidden="false" customHeight="false" outlineLevel="0" collapsed="false">
      <c r="A463" s="0" t="s">
        <v>105</v>
      </c>
      <c r="B463" s="0" t="s">
        <v>106</v>
      </c>
      <c r="C463" s="0" t="s">
        <v>84</v>
      </c>
      <c r="D463" s="0" t="s">
        <v>134</v>
      </c>
      <c r="E463" s="0" t="n">
        <v>2024</v>
      </c>
      <c r="F463" s="0" t="n">
        <v>1</v>
      </c>
      <c r="G463" s="0" t="s">
        <v>135</v>
      </c>
    </row>
    <row r="464" customFormat="false" ht="14.25" hidden="false" customHeight="false" outlineLevel="0" collapsed="false">
      <c r="A464" s="0" t="s">
        <v>105</v>
      </c>
      <c r="B464" s="0" t="s">
        <v>106</v>
      </c>
      <c r="C464" s="0" t="s">
        <v>84</v>
      </c>
      <c r="D464" s="0" t="s">
        <v>131</v>
      </c>
      <c r="E464" s="0" t="n">
        <v>2025</v>
      </c>
      <c r="F464" s="0" t="n">
        <v>0</v>
      </c>
      <c r="G464" s="0" t="s">
        <v>132</v>
      </c>
    </row>
    <row r="465" customFormat="false" ht="14.25" hidden="false" customHeight="false" outlineLevel="0" collapsed="false">
      <c r="A465" s="0" t="s">
        <v>105</v>
      </c>
      <c r="B465" s="0" t="s">
        <v>106</v>
      </c>
      <c r="C465" s="0" t="s">
        <v>84</v>
      </c>
      <c r="D465" s="0" t="s">
        <v>133</v>
      </c>
      <c r="E465" s="0" t="n">
        <v>2025</v>
      </c>
      <c r="F465" s="0" t="n">
        <v>0.0273814891296076</v>
      </c>
      <c r="G465" s="0" t="s">
        <v>132</v>
      </c>
    </row>
    <row r="466" customFormat="false" ht="14.25" hidden="false" customHeight="false" outlineLevel="0" collapsed="false">
      <c r="A466" s="0" t="s">
        <v>105</v>
      </c>
      <c r="B466" s="0" t="s">
        <v>106</v>
      </c>
      <c r="C466" s="0" t="s">
        <v>84</v>
      </c>
      <c r="D466" s="0" t="s">
        <v>134</v>
      </c>
      <c r="E466" s="0" t="n">
        <v>2025</v>
      </c>
      <c r="F466" s="0" t="n">
        <v>0.997078870496592</v>
      </c>
      <c r="G466" s="0" t="s">
        <v>135</v>
      </c>
    </row>
    <row r="467" customFormat="false" ht="14.25" hidden="false" customHeight="false" outlineLevel="0" collapsed="false">
      <c r="A467" s="0" t="s">
        <v>105</v>
      </c>
      <c r="B467" s="0" t="s">
        <v>106</v>
      </c>
      <c r="C467" s="0" t="s">
        <v>84</v>
      </c>
      <c r="D467" s="0" t="s">
        <v>131</v>
      </c>
      <c r="E467" s="0" t="n">
        <v>2026</v>
      </c>
      <c r="F467" s="0" t="n">
        <v>2.23345493221808</v>
      </c>
      <c r="G467" s="0" t="s">
        <v>132</v>
      </c>
    </row>
    <row r="468" customFormat="false" ht="14.25" hidden="false" customHeight="false" outlineLevel="0" collapsed="false">
      <c r="A468" s="0" t="s">
        <v>105</v>
      </c>
      <c r="B468" s="0" t="s">
        <v>106</v>
      </c>
      <c r="C468" s="0" t="s">
        <v>84</v>
      </c>
      <c r="D468" s="0" t="s">
        <v>133</v>
      </c>
      <c r="E468" s="0" t="n">
        <v>2026</v>
      </c>
      <c r="F468" s="0" t="n">
        <v>0.0323036322118779</v>
      </c>
      <c r="G468" s="0" t="s">
        <v>132</v>
      </c>
    </row>
    <row r="469" customFormat="false" ht="14.25" hidden="false" customHeight="false" outlineLevel="0" collapsed="false">
      <c r="A469" s="0" t="s">
        <v>105</v>
      </c>
      <c r="B469" s="0" t="s">
        <v>106</v>
      </c>
      <c r="C469" s="0" t="s">
        <v>84</v>
      </c>
      <c r="D469" s="0" t="s">
        <v>134</v>
      </c>
      <c r="E469" s="0" t="n">
        <v>2026</v>
      </c>
      <c r="F469" s="0" t="n">
        <v>0.998539435248296</v>
      </c>
      <c r="G469" s="0" t="s">
        <v>135</v>
      </c>
    </row>
    <row r="470" customFormat="false" ht="14.25" hidden="false" customHeight="false" outlineLevel="0" collapsed="false">
      <c r="A470" s="0" t="s">
        <v>105</v>
      </c>
      <c r="B470" s="0" t="s">
        <v>106</v>
      </c>
      <c r="C470" s="0" t="s">
        <v>84</v>
      </c>
      <c r="D470" s="0" t="s">
        <v>131</v>
      </c>
      <c r="E470" s="0" t="n">
        <v>2027</v>
      </c>
      <c r="F470" s="0" t="n">
        <v>1.98852738704367</v>
      </c>
      <c r="G470" s="0" t="s">
        <v>132</v>
      </c>
    </row>
    <row r="471" customFormat="false" ht="14.25" hidden="false" customHeight="false" outlineLevel="0" collapsed="false">
      <c r="A471" s="0" t="s">
        <v>105</v>
      </c>
      <c r="B471" s="0" t="s">
        <v>106</v>
      </c>
      <c r="C471" s="0" t="s">
        <v>84</v>
      </c>
      <c r="D471" s="0" t="s">
        <v>133</v>
      </c>
      <c r="E471" s="0" t="n">
        <v>2027</v>
      </c>
      <c r="F471" s="0" t="n">
        <v>0.0376584813214669</v>
      </c>
      <c r="G471" s="0" t="s">
        <v>132</v>
      </c>
    </row>
    <row r="472" customFormat="false" ht="14.25" hidden="false" customHeight="false" outlineLevel="0" collapsed="false">
      <c r="A472" s="0" t="s">
        <v>105</v>
      </c>
      <c r="B472" s="0" t="s">
        <v>106</v>
      </c>
      <c r="C472" s="0" t="s">
        <v>84</v>
      </c>
      <c r="D472" s="0" t="s">
        <v>134</v>
      </c>
      <c r="E472" s="0" t="n">
        <v>2027</v>
      </c>
      <c r="F472" s="0" t="n">
        <v>0.998539435248296</v>
      </c>
      <c r="G472" s="0" t="s">
        <v>135</v>
      </c>
    </row>
    <row r="473" customFormat="false" ht="14.25" hidden="false" customHeight="false" outlineLevel="0" collapsed="false">
      <c r="A473" s="0" t="s">
        <v>105</v>
      </c>
      <c r="B473" s="0" t="s">
        <v>106</v>
      </c>
      <c r="C473" s="0" t="s">
        <v>84</v>
      </c>
      <c r="D473" s="0" t="s">
        <v>131</v>
      </c>
      <c r="E473" s="0" t="n">
        <v>2028</v>
      </c>
      <c r="F473" s="0" t="n">
        <v>4.14914673940477</v>
      </c>
      <c r="G473" s="0" t="s">
        <v>132</v>
      </c>
    </row>
    <row r="474" customFormat="false" ht="14.25" hidden="false" customHeight="false" outlineLevel="0" collapsed="false">
      <c r="A474" s="0" t="s">
        <v>105</v>
      </c>
      <c r="B474" s="0" t="s">
        <v>106</v>
      </c>
      <c r="C474" s="0" t="s">
        <v>84</v>
      </c>
      <c r="D474" s="0" t="s">
        <v>133</v>
      </c>
      <c r="E474" s="0" t="n">
        <v>2028</v>
      </c>
      <c r="F474" s="0" t="n">
        <v>0.0442401553042098</v>
      </c>
      <c r="G474" s="0" t="s">
        <v>132</v>
      </c>
    </row>
    <row r="475" customFormat="false" ht="14.25" hidden="false" customHeight="false" outlineLevel="0" collapsed="false">
      <c r="A475" s="0" t="s">
        <v>105</v>
      </c>
      <c r="B475" s="0" t="s">
        <v>106</v>
      </c>
      <c r="C475" s="0" t="s">
        <v>84</v>
      </c>
      <c r="D475" s="0" t="s">
        <v>134</v>
      </c>
      <c r="E475" s="0" t="n">
        <v>2028</v>
      </c>
      <c r="F475" s="0" t="n">
        <v>0.998993985909846</v>
      </c>
      <c r="G475" s="0" t="s">
        <v>135</v>
      </c>
    </row>
    <row r="476" customFormat="false" ht="14.25" hidden="false" customHeight="false" outlineLevel="0" collapsed="false">
      <c r="A476" s="0" t="s">
        <v>105</v>
      </c>
      <c r="B476" s="0" t="s">
        <v>106</v>
      </c>
      <c r="C476" s="0" t="s">
        <v>84</v>
      </c>
      <c r="D476" s="0" t="s">
        <v>131</v>
      </c>
      <c r="E476" s="0" t="n">
        <v>2029</v>
      </c>
      <c r="F476" s="0" t="n">
        <v>5.82132228221267</v>
      </c>
      <c r="G476" s="0" t="s">
        <v>132</v>
      </c>
    </row>
    <row r="477" customFormat="false" ht="14.25" hidden="false" customHeight="false" outlineLevel="0" collapsed="false">
      <c r="A477" s="0" t="s">
        <v>105</v>
      </c>
      <c r="B477" s="0" t="s">
        <v>106</v>
      </c>
      <c r="C477" s="0" t="s">
        <v>84</v>
      </c>
      <c r="D477" s="0" t="s">
        <v>133</v>
      </c>
      <c r="E477" s="0" t="n">
        <v>2029</v>
      </c>
      <c r="F477" s="0" t="n">
        <v>0.0513219526112488</v>
      </c>
      <c r="G477" s="0" t="s">
        <v>132</v>
      </c>
    </row>
    <row r="478" customFormat="false" ht="14.25" hidden="false" customHeight="false" outlineLevel="0" collapsed="false">
      <c r="A478" s="0" t="s">
        <v>105</v>
      </c>
      <c r="B478" s="0" t="s">
        <v>106</v>
      </c>
      <c r="C478" s="0" t="s">
        <v>84</v>
      </c>
      <c r="D478" s="0" t="s">
        <v>134</v>
      </c>
      <c r="E478" s="0" t="n">
        <v>2029</v>
      </c>
      <c r="F478" s="0" t="n">
        <v>0.998900944832983</v>
      </c>
      <c r="G478" s="0" t="s">
        <v>135</v>
      </c>
    </row>
    <row r="479" customFormat="false" ht="14.25" hidden="false" customHeight="false" outlineLevel="0" collapsed="false">
      <c r="A479" s="0" t="s">
        <v>105</v>
      </c>
      <c r="B479" s="0" t="s">
        <v>106</v>
      </c>
      <c r="C479" s="0" t="s">
        <v>84</v>
      </c>
      <c r="D479" s="0" t="s">
        <v>131</v>
      </c>
      <c r="E479" s="0" t="n">
        <v>2030</v>
      </c>
      <c r="F479" s="0" t="n">
        <v>5.70135167260018</v>
      </c>
      <c r="G479" s="0" t="s">
        <v>132</v>
      </c>
    </row>
    <row r="480" customFormat="false" ht="14.25" hidden="false" customHeight="false" outlineLevel="0" collapsed="false">
      <c r="A480" s="0" t="s">
        <v>105</v>
      </c>
      <c r="B480" s="0" t="s">
        <v>106</v>
      </c>
      <c r="C480" s="0" t="s">
        <v>84</v>
      </c>
      <c r="D480" s="0" t="s">
        <v>133</v>
      </c>
      <c r="E480" s="0" t="n">
        <v>2030</v>
      </c>
      <c r="F480" s="0" t="n">
        <v>0.0592879702320728</v>
      </c>
      <c r="G480" s="0" t="s">
        <v>132</v>
      </c>
    </row>
    <row r="481" customFormat="false" ht="14.25" hidden="false" customHeight="false" outlineLevel="0" collapsed="false">
      <c r="A481" s="0" t="s">
        <v>105</v>
      </c>
      <c r="B481" s="0" t="s">
        <v>106</v>
      </c>
      <c r="C481" s="0" t="s">
        <v>84</v>
      </c>
      <c r="D481" s="0" t="s">
        <v>134</v>
      </c>
      <c r="E481" s="0" t="n">
        <v>2030</v>
      </c>
      <c r="F481" s="0" t="n">
        <v>0.998181234932194</v>
      </c>
      <c r="G481" s="0" t="s">
        <v>135</v>
      </c>
    </row>
    <row r="482" customFormat="false" ht="14.25" hidden="false" customHeight="false" outlineLevel="0" collapsed="false">
      <c r="A482" s="0" t="s">
        <v>105</v>
      </c>
      <c r="B482" s="0" t="s">
        <v>106</v>
      </c>
      <c r="C482" s="0" t="s">
        <v>84</v>
      </c>
      <c r="D482" s="0" t="s">
        <v>131</v>
      </c>
      <c r="E482" s="0" t="n">
        <v>2031</v>
      </c>
      <c r="F482" s="0" t="n">
        <v>8.18553788598766</v>
      </c>
      <c r="G482" s="0" t="s">
        <v>132</v>
      </c>
    </row>
    <row r="483" customFormat="false" ht="14.25" hidden="false" customHeight="false" outlineLevel="0" collapsed="false">
      <c r="A483" s="0" t="s">
        <v>105</v>
      </c>
      <c r="B483" s="0" t="s">
        <v>106</v>
      </c>
      <c r="C483" s="0" t="s">
        <v>84</v>
      </c>
      <c r="D483" s="0" t="s">
        <v>133</v>
      </c>
      <c r="E483" s="0" t="n">
        <v>2031</v>
      </c>
      <c r="F483" s="0" t="n">
        <v>0.0672812999010693</v>
      </c>
      <c r="G483" s="0" t="s">
        <v>132</v>
      </c>
    </row>
    <row r="484" customFormat="false" ht="14.25" hidden="false" customHeight="false" outlineLevel="0" collapsed="false">
      <c r="A484" s="0" t="s">
        <v>105</v>
      </c>
      <c r="B484" s="0" t="s">
        <v>106</v>
      </c>
      <c r="C484" s="0" t="s">
        <v>84</v>
      </c>
      <c r="D484" s="0" t="s">
        <v>134</v>
      </c>
      <c r="E484" s="0" t="n">
        <v>2031</v>
      </c>
      <c r="F484" s="0" t="n">
        <v>0.997462563278268</v>
      </c>
      <c r="G484" s="0" t="s">
        <v>135</v>
      </c>
    </row>
    <row r="485" customFormat="false" ht="14.25" hidden="false" customHeight="false" outlineLevel="0" collapsed="false">
      <c r="A485" s="0" t="s">
        <v>105</v>
      </c>
      <c r="B485" s="0" t="s">
        <v>106</v>
      </c>
      <c r="C485" s="0" t="s">
        <v>84</v>
      </c>
      <c r="D485" s="0" t="s">
        <v>131</v>
      </c>
      <c r="E485" s="0" t="n">
        <v>2032</v>
      </c>
      <c r="F485" s="0" t="n">
        <v>10.3626066764446</v>
      </c>
      <c r="G485" s="0" t="s">
        <v>132</v>
      </c>
    </row>
    <row r="486" customFormat="false" ht="14.25" hidden="false" customHeight="false" outlineLevel="0" collapsed="false">
      <c r="A486" s="0" t="s">
        <v>105</v>
      </c>
      <c r="B486" s="0" t="s">
        <v>106</v>
      </c>
      <c r="C486" s="0" t="s">
        <v>84</v>
      </c>
      <c r="D486" s="0" t="s">
        <v>133</v>
      </c>
      <c r="E486" s="0" t="n">
        <v>2032</v>
      </c>
      <c r="F486" s="0" t="n">
        <v>0.0757848169810076</v>
      </c>
      <c r="G486" s="0" t="s">
        <v>132</v>
      </c>
    </row>
    <row r="487" customFormat="false" ht="14.25" hidden="false" customHeight="false" outlineLevel="0" collapsed="false">
      <c r="A487" s="0" t="s">
        <v>105</v>
      </c>
      <c r="B487" s="0" t="s">
        <v>106</v>
      </c>
      <c r="C487" s="0" t="s">
        <v>84</v>
      </c>
      <c r="D487" s="0" t="s">
        <v>134</v>
      </c>
      <c r="E487" s="0" t="n">
        <v>2032</v>
      </c>
      <c r="F487" s="0" t="n">
        <v>0.996744928373441</v>
      </c>
      <c r="G487" s="0" t="s">
        <v>135</v>
      </c>
    </row>
    <row r="488" customFormat="false" ht="14.25" hidden="false" customHeight="false" outlineLevel="0" collapsed="false">
      <c r="A488" s="0" t="s">
        <v>105</v>
      </c>
      <c r="B488" s="0" t="s">
        <v>106</v>
      </c>
      <c r="C488" s="0" t="s">
        <v>84</v>
      </c>
      <c r="D488" s="0" t="s">
        <v>131</v>
      </c>
      <c r="E488" s="0" t="n">
        <v>2033</v>
      </c>
      <c r="F488" s="0" t="n">
        <v>13.2363150689371</v>
      </c>
      <c r="G488" s="0" t="s">
        <v>132</v>
      </c>
    </row>
    <row r="489" customFormat="false" ht="14.25" hidden="false" customHeight="false" outlineLevel="0" collapsed="false">
      <c r="A489" s="0" t="s">
        <v>105</v>
      </c>
      <c r="B489" s="0" t="s">
        <v>106</v>
      </c>
      <c r="C489" s="0" t="s">
        <v>84</v>
      </c>
      <c r="D489" s="0" t="s">
        <v>133</v>
      </c>
      <c r="E489" s="0" t="n">
        <v>2033</v>
      </c>
      <c r="F489" s="0" t="n">
        <v>0.0847401683985691</v>
      </c>
      <c r="G489" s="0" t="s">
        <v>132</v>
      </c>
    </row>
    <row r="490" customFormat="false" ht="14.25" hidden="false" customHeight="false" outlineLevel="0" collapsed="false">
      <c r="A490" s="0" t="s">
        <v>105</v>
      </c>
      <c r="B490" s="0" t="s">
        <v>106</v>
      </c>
      <c r="C490" s="0" t="s">
        <v>84</v>
      </c>
      <c r="D490" s="0" t="s">
        <v>134</v>
      </c>
      <c r="E490" s="0" t="n">
        <v>2033</v>
      </c>
      <c r="F490" s="0" t="n">
        <v>0.996028328722107</v>
      </c>
      <c r="G490" s="0" t="s">
        <v>135</v>
      </c>
    </row>
    <row r="491" customFormat="false" ht="14.25" hidden="false" customHeight="false" outlineLevel="0" collapsed="false">
      <c r="A491" s="0" t="s">
        <v>105</v>
      </c>
      <c r="B491" s="0" t="s">
        <v>106</v>
      </c>
      <c r="C491" s="0" t="s">
        <v>84</v>
      </c>
      <c r="D491" s="0" t="s">
        <v>131</v>
      </c>
      <c r="E491" s="0" t="n">
        <v>2034</v>
      </c>
      <c r="F491" s="0" t="n">
        <v>19.9262936730432</v>
      </c>
      <c r="G491" s="0" t="s">
        <v>132</v>
      </c>
    </row>
    <row r="492" customFormat="false" ht="14.25" hidden="false" customHeight="false" outlineLevel="0" collapsed="false">
      <c r="A492" s="0" t="s">
        <v>105</v>
      </c>
      <c r="B492" s="0" t="s">
        <v>106</v>
      </c>
      <c r="C492" s="0" t="s">
        <v>84</v>
      </c>
      <c r="D492" s="0" t="s">
        <v>133</v>
      </c>
      <c r="E492" s="0" t="n">
        <v>2034</v>
      </c>
      <c r="F492" s="0" t="n">
        <v>0.0935754295171605</v>
      </c>
      <c r="G492" s="0" t="s">
        <v>132</v>
      </c>
    </row>
    <row r="493" customFormat="false" ht="14.25" hidden="false" customHeight="false" outlineLevel="0" collapsed="false">
      <c r="A493" s="0" t="s">
        <v>105</v>
      </c>
      <c r="B493" s="0" t="s">
        <v>106</v>
      </c>
      <c r="C493" s="0" t="s">
        <v>84</v>
      </c>
      <c r="D493" s="0" t="s">
        <v>134</v>
      </c>
      <c r="E493" s="0" t="n">
        <v>2034</v>
      </c>
      <c r="F493" s="0" t="n">
        <v>0.995312762830821</v>
      </c>
      <c r="G493" s="0" t="s">
        <v>135</v>
      </c>
    </row>
    <row r="494" customFormat="false" ht="14.25" hidden="false" customHeight="false" outlineLevel="0" collapsed="false">
      <c r="A494" s="0" t="s">
        <v>105</v>
      </c>
      <c r="B494" s="0" t="s">
        <v>106</v>
      </c>
      <c r="C494" s="0" t="s">
        <v>84</v>
      </c>
      <c r="D494" s="0" t="s">
        <v>131</v>
      </c>
      <c r="E494" s="0" t="n">
        <v>2035</v>
      </c>
      <c r="F494" s="0" t="n">
        <v>24.9279284126003</v>
      </c>
      <c r="G494" s="0" t="s">
        <v>132</v>
      </c>
    </row>
    <row r="495" customFormat="false" ht="14.25" hidden="false" customHeight="false" outlineLevel="0" collapsed="false">
      <c r="A495" s="0" t="s">
        <v>105</v>
      </c>
      <c r="B495" s="0" t="s">
        <v>106</v>
      </c>
      <c r="C495" s="0" t="s">
        <v>84</v>
      </c>
      <c r="D495" s="0" t="s">
        <v>133</v>
      </c>
      <c r="E495" s="0" t="n">
        <v>2035</v>
      </c>
      <c r="F495" s="0" t="n">
        <v>0.102965914709607</v>
      </c>
      <c r="G495" s="0" t="s">
        <v>132</v>
      </c>
    </row>
    <row r="496" customFormat="false" ht="14.25" hidden="false" customHeight="false" outlineLevel="0" collapsed="false">
      <c r="A496" s="0" t="s">
        <v>105</v>
      </c>
      <c r="B496" s="0" t="s">
        <v>106</v>
      </c>
      <c r="C496" s="0" t="s">
        <v>84</v>
      </c>
      <c r="D496" s="0" t="s">
        <v>134</v>
      </c>
      <c r="E496" s="0" t="n">
        <v>2035</v>
      </c>
      <c r="F496" s="0" t="n">
        <v>0.994598229208287</v>
      </c>
      <c r="G496" s="0" t="s">
        <v>135</v>
      </c>
    </row>
    <row r="497" customFormat="false" ht="14.25" hidden="false" customHeight="false" outlineLevel="0" collapsed="false">
      <c r="A497" s="0" t="s">
        <v>105</v>
      </c>
      <c r="B497" s="0" t="s">
        <v>106</v>
      </c>
      <c r="C497" s="0" t="s">
        <v>84</v>
      </c>
      <c r="D497" s="0" t="s">
        <v>131</v>
      </c>
      <c r="E497" s="0" t="n">
        <v>2036</v>
      </c>
      <c r="F497" s="0" t="n">
        <v>29.8407211007183</v>
      </c>
      <c r="G497" s="0" t="s">
        <v>132</v>
      </c>
    </row>
    <row r="498" customFormat="false" ht="14.25" hidden="false" customHeight="false" outlineLevel="0" collapsed="false">
      <c r="A498" s="0" t="s">
        <v>105</v>
      </c>
      <c r="B498" s="0" t="s">
        <v>106</v>
      </c>
      <c r="C498" s="0" t="s">
        <v>84</v>
      </c>
      <c r="D498" s="0" t="s">
        <v>133</v>
      </c>
      <c r="E498" s="0" t="n">
        <v>2036</v>
      </c>
      <c r="F498" s="0" t="n">
        <v>0.112348336563685</v>
      </c>
      <c r="G498" s="0" t="s">
        <v>132</v>
      </c>
    </row>
    <row r="499" customFormat="false" ht="14.25" hidden="false" customHeight="false" outlineLevel="0" collapsed="false">
      <c r="A499" s="0" t="s">
        <v>105</v>
      </c>
      <c r="B499" s="0" t="s">
        <v>106</v>
      </c>
      <c r="C499" s="0" t="s">
        <v>84</v>
      </c>
      <c r="D499" s="0" t="s">
        <v>134</v>
      </c>
      <c r="E499" s="0" t="n">
        <v>2036</v>
      </c>
      <c r="F499" s="0" t="n">
        <v>0.993884726365367</v>
      </c>
      <c r="G499" s="0" t="s">
        <v>135</v>
      </c>
    </row>
    <row r="500" customFormat="false" ht="14.25" hidden="false" customHeight="false" outlineLevel="0" collapsed="false">
      <c r="A500" s="0" t="s">
        <v>105</v>
      </c>
      <c r="B500" s="0" t="s">
        <v>106</v>
      </c>
      <c r="C500" s="0" t="s">
        <v>84</v>
      </c>
      <c r="D500" s="0" t="s">
        <v>131</v>
      </c>
      <c r="E500" s="0" t="n">
        <v>2037</v>
      </c>
      <c r="F500" s="0" t="n">
        <v>34.8226607879217</v>
      </c>
      <c r="G500" s="0" t="s">
        <v>132</v>
      </c>
    </row>
    <row r="501" customFormat="false" ht="14.25" hidden="false" customHeight="false" outlineLevel="0" collapsed="false">
      <c r="A501" s="0" t="s">
        <v>105</v>
      </c>
      <c r="B501" s="0" t="s">
        <v>106</v>
      </c>
      <c r="C501" s="0" t="s">
        <v>84</v>
      </c>
      <c r="D501" s="0" t="s">
        <v>133</v>
      </c>
      <c r="E501" s="0" t="n">
        <v>2037</v>
      </c>
      <c r="F501" s="0" t="n">
        <v>0.121182773263</v>
      </c>
      <c r="G501" s="0" t="s">
        <v>132</v>
      </c>
    </row>
    <row r="502" customFormat="false" ht="14.25" hidden="false" customHeight="false" outlineLevel="0" collapsed="false">
      <c r="A502" s="0" t="s">
        <v>105</v>
      </c>
      <c r="B502" s="0" t="s">
        <v>106</v>
      </c>
      <c r="C502" s="0" t="s">
        <v>84</v>
      </c>
      <c r="D502" s="0" t="s">
        <v>134</v>
      </c>
      <c r="E502" s="0" t="n">
        <v>2037</v>
      </c>
      <c r="F502" s="0" t="n">
        <v>0.993172252815066</v>
      </c>
      <c r="G502" s="0" t="s">
        <v>135</v>
      </c>
    </row>
    <row r="503" customFormat="false" ht="14.25" hidden="false" customHeight="false" outlineLevel="0" collapsed="false">
      <c r="A503" s="0" t="s">
        <v>105</v>
      </c>
      <c r="B503" s="0" t="s">
        <v>106</v>
      </c>
      <c r="C503" s="0" t="s">
        <v>84</v>
      </c>
      <c r="D503" s="0" t="s">
        <v>131</v>
      </c>
      <c r="E503" s="0" t="n">
        <v>2038</v>
      </c>
      <c r="F503" s="0" t="n">
        <v>40.3464629450134</v>
      </c>
      <c r="G503" s="0" t="s">
        <v>132</v>
      </c>
    </row>
    <row r="504" customFormat="false" ht="14.25" hidden="false" customHeight="false" outlineLevel="0" collapsed="false">
      <c r="A504" s="0" t="s">
        <v>105</v>
      </c>
      <c r="B504" s="0" t="s">
        <v>106</v>
      </c>
      <c r="C504" s="0" t="s">
        <v>84</v>
      </c>
      <c r="D504" s="0" t="s">
        <v>133</v>
      </c>
      <c r="E504" s="0" t="n">
        <v>2038</v>
      </c>
      <c r="F504" s="0" t="n">
        <v>0.129921730029904</v>
      </c>
      <c r="G504" s="0" t="s">
        <v>132</v>
      </c>
    </row>
    <row r="505" customFormat="false" ht="14.25" hidden="false" customHeight="false" outlineLevel="0" collapsed="false">
      <c r="A505" s="0" t="s">
        <v>105</v>
      </c>
      <c r="B505" s="0" t="s">
        <v>106</v>
      </c>
      <c r="C505" s="0" t="s">
        <v>84</v>
      </c>
      <c r="D505" s="0" t="s">
        <v>134</v>
      </c>
      <c r="E505" s="0" t="n">
        <v>2038</v>
      </c>
      <c r="F505" s="0" t="n">
        <v>0.992460807072535</v>
      </c>
      <c r="G505" s="0" t="s">
        <v>135</v>
      </c>
    </row>
    <row r="506" customFormat="false" ht="14.25" hidden="false" customHeight="false" outlineLevel="0" collapsed="false">
      <c r="A506" s="0" t="s">
        <v>105</v>
      </c>
      <c r="B506" s="0" t="s">
        <v>106</v>
      </c>
      <c r="C506" s="0" t="s">
        <v>84</v>
      </c>
      <c r="D506" s="0" t="s">
        <v>131</v>
      </c>
      <c r="E506" s="0" t="n">
        <v>2039</v>
      </c>
      <c r="F506" s="0" t="n">
        <v>46.4220655486331</v>
      </c>
      <c r="G506" s="0" t="s">
        <v>132</v>
      </c>
    </row>
    <row r="507" customFormat="false" ht="14.25" hidden="false" customHeight="false" outlineLevel="0" collapsed="false">
      <c r="A507" s="0" t="s">
        <v>105</v>
      </c>
      <c r="B507" s="0" t="s">
        <v>106</v>
      </c>
      <c r="C507" s="0" t="s">
        <v>84</v>
      </c>
      <c r="D507" s="0" t="s">
        <v>133</v>
      </c>
      <c r="E507" s="0" t="n">
        <v>2039</v>
      </c>
      <c r="F507" s="0" t="n">
        <v>0.138032666736887</v>
      </c>
      <c r="G507" s="0" t="s">
        <v>132</v>
      </c>
    </row>
    <row r="508" customFormat="false" ht="14.25" hidden="false" customHeight="false" outlineLevel="0" collapsed="false">
      <c r="A508" s="0" t="s">
        <v>105</v>
      </c>
      <c r="B508" s="0" t="s">
        <v>106</v>
      </c>
      <c r="C508" s="0" t="s">
        <v>84</v>
      </c>
      <c r="D508" s="0" t="s">
        <v>134</v>
      </c>
      <c r="E508" s="0" t="n">
        <v>2039</v>
      </c>
      <c r="F508" s="0" t="n">
        <v>0.991750387655071</v>
      </c>
      <c r="G508" s="0" t="s">
        <v>135</v>
      </c>
    </row>
    <row r="509" customFormat="false" ht="14.25" hidden="false" customHeight="false" outlineLevel="0" collapsed="false">
      <c r="A509" s="0" t="s">
        <v>105</v>
      </c>
      <c r="B509" s="0" t="s">
        <v>106</v>
      </c>
      <c r="C509" s="0" t="s">
        <v>84</v>
      </c>
      <c r="D509" s="0" t="s">
        <v>131</v>
      </c>
      <c r="E509" s="0" t="n">
        <v>2040</v>
      </c>
      <c r="F509" s="0" t="n">
        <v>53.1118657594791</v>
      </c>
      <c r="G509" s="0" t="s">
        <v>132</v>
      </c>
    </row>
    <row r="510" customFormat="false" ht="14.25" hidden="false" customHeight="false" outlineLevel="0" collapsed="false">
      <c r="A510" s="0" t="s">
        <v>105</v>
      </c>
      <c r="B510" s="0" t="s">
        <v>106</v>
      </c>
      <c r="C510" s="0" t="s">
        <v>84</v>
      </c>
      <c r="D510" s="0" t="s">
        <v>133</v>
      </c>
      <c r="E510" s="0" t="n">
        <v>2040</v>
      </c>
      <c r="F510" s="0" t="n">
        <v>0.146046971309907</v>
      </c>
      <c r="G510" s="0" t="s">
        <v>132</v>
      </c>
    </row>
    <row r="511" customFormat="false" ht="14.25" hidden="false" customHeight="false" outlineLevel="0" collapsed="false">
      <c r="A511" s="0" t="s">
        <v>105</v>
      </c>
      <c r="B511" s="0" t="s">
        <v>106</v>
      </c>
      <c r="C511" s="0" t="s">
        <v>84</v>
      </c>
      <c r="D511" s="0" t="s">
        <v>134</v>
      </c>
      <c r="E511" s="0" t="n">
        <v>2040</v>
      </c>
      <c r="F511" s="0" t="n">
        <v>0.991040993082104</v>
      </c>
      <c r="G511" s="0" t="s">
        <v>135</v>
      </c>
    </row>
    <row r="512" customFormat="false" ht="14.25" hidden="false" customHeight="false" outlineLevel="0" collapsed="false">
      <c r="A512" s="0" t="s">
        <v>115</v>
      </c>
      <c r="B512" s="0" t="s">
        <v>116</v>
      </c>
      <c r="C512" s="0" t="s">
        <v>84</v>
      </c>
      <c r="D512" s="0" t="s">
        <v>131</v>
      </c>
      <c r="E512" s="0" t="n">
        <v>2024</v>
      </c>
      <c r="F512" s="0" t="n">
        <v>0</v>
      </c>
      <c r="G512" s="0" t="s">
        <v>132</v>
      </c>
    </row>
    <row r="513" customFormat="false" ht="14.25" hidden="false" customHeight="false" outlineLevel="0" collapsed="false">
      <c r="A513" s="0" t="s">
        <v>115</v>
      </c>
      <c r="B513" s="0" t="s">
        <v>116</v>
      </c>
      <c r="C513" s="0" t="s">
        <v>84</v>
      </c>
      <c r="D513" s="0" t="s">
        <v>133</v>
      </c>
      <c r="E513" s="0" t="n">
        <v>2024</v>
      </c>
      <c r="F513" s="0" t="n">
        <v>5.46330870965322</v>
      </c>
      <c r="G513" s="0" t="s">
        <v>132</v>
      </c>
    </row>
    <row r="514" customFormat="false" ht="14.25" hidden="false" customHeight="false" outlineLevel="0" collapsed="false">
      <c r="A514" s="0" t="s">
        <v>115</v>
      </c>
      <c r="B514" s="0" t="s">
        <v>116</v>
      </c>
      <c r="C514" s="0" t="s">
        <v>84</v>
      </c>
      <c r="D514" s="0" t="s">
        <v>134</v>
      </c>
      <c r="E514" s="0" t="n">
        <v>2024</v>
      </c>
      <c r="F514" s="0" t="n">
        <v>1</v>
      </c>
      <c r="G514" s="0" t="s">
        <v>135</v>
      </c>
    </row>
    <row r="515" customFormat="false" ht="14.25" hidden="false" customHeight="false" outlineLevel="0" collapsed="false">
      <c r="A515" s="0" t="s">
        <v>115</v>
      </c>
      <c r="B515" s="0" t="s">
        <v>116</v>
      </c>
      <c r="C515" s="0" t="s">
        <v>84</v>
      </c>
      <c r="D515" s="0" t="s">
        <v>131</v>
      </c>
      <c r="E515" s="0" t="n">
        <v>2025</v>
      </c>
      <c r="F515" s="0" t="n">
        <v>4.62890754436909</v>
      </c>
      <c r="G515" s="0" t="s">
        <v>132</v>
      </c>
    </row>
    <row r="516" customFormat="false" ht="14.25" hidden="false" customHeight="false" outlineLevel="0" collapsed="false">
      <c r="A516" s="0" t="s">
        <v>115</v>
      </c>
      <c r="B516" s="0" t="s">
        <v>116</v>
      </c>
      <c r="C516" s="0" t="s">
        <v>84</v>
      </c>
      <c r="D516" s="0" t="s">
        <v>133</v>
      </c>
      <c r="E516" s="0" t="n">
        <v>2025</v>
      </c>
      <c r="F516" s="0" t="n">
        <v>6.3905645345992</v>
      </c>
      <c r="G516" s="0" t="s">
        <v>132</v>
      </c>
    </row>
    <row r="517" customFormat="false" ht="14.25" hidden="false" customHeight="false" outlineLevel="0" collapsed="false">
      <c r="A517" s="0" t="s">
        <v>115</v>
      </c>
      <c r="B517" s="0" t="s">
        <v>116</v>
      </c>
      <c r="C517" s="0" t="s">
        <v>84</v>
      </c>
      <c r="D517" s="0" t="s">
        <v>134</v>
      </c>
      <c r="E517" s="0" t="n">
        <v>2025</v>
      </c>
      <c r="F517" s="0" t="n">
        <v>0.997078870496592</v>
      </c>
      <c r="G517" s="0" t="s">
        <v>135</v>
      </c>
    </row>
    <row r="518" customFormat="false" ht="14.25" hidden="false" customHeight="false" outlineLevel="0" collapsed="false">
      <c r="A518" s="0" t="s">
        <v>115</v>
      </c>
      <c r="B518" s="0" t="s">
        <v>116</v>
      </c>
      <c r="C518" s="0" t="s">
        <v>84</v>
      </c>
      <c r="D518" s="0" t="s">
        <v>131</v>
      </c>
      <c r="E518" s="0" t="n">
        <v>2026</v>
      </c>
      <c r="F518" s="0" t="n">
        <v>4.46690986443616</v>
      </c>
      <c r="G518" s="0" t="s">
        <v>132</v>
      </c>
    </row>
    <row r="519" customFormat="false" ht="14.25" hidden="false" customHeight="false" outlineLevel="0" collapsed="false">
      <c r="A519" s="0" t="s">
        <v>115</v>
      </c>
      <c r="B519" s="0" t="s">
        <v>116</v>
      </c>
      <c r="C519" s="0" t="s">
        <v>84</v>
      </c>
      <c r="D519" s="0" t="s">
        <v>133</v>
      </c>
      <c r="E519" s="0" t="n">
        <v>2026</v>
      </c>
      <c r="F519" s="0" t="n">
        <v>7.5393432904546</v>
      </c>
      <c r="G519" s="0" t="s">
        <v>132</v>
      </c>
    </row>
    <row r="520" customFormat="false" ht="14.25" hidden="false" customHeight="false" outlineLevel="0" collapsed="false">
      <c r="A520" s="0" t="s">
        <v>115</v>
      </c>
      <c r="B520" s="0" t="s">
        <v>116</v>
      </c>
      <c r="C520" s="0" t="s">
        <v>84</v>
      </c>
      <c r="D520" s="0" t="s">
        <v>134</v>
      </c>
      <c r="E520" s="0" t="n">
        <v>2026</v>
      </c>
      <c r="F520" s="0" t="n">
        <v>0.998539435248296</v>
      </c>
      <c r="G520" s="0" t="s">
        <v>135</v>
      </c>
    </row>
    <row r="521" customFormat="false" ht="14.25" hidden="false" customHeight="false" outlineLevel="0" collapsed="false">
      <c r="A521" s="0" t="s">
        <v>115</v>
      </c>
      <c r="B521" s="0" t="s">
        <v>116</v>
      </c>
      <c r="C521" s="0" t="s">
        <v>84</v>
      </c>
      <c r="D521" s="0" t="s">
        <v>131</v>
      </c>
      <c r="E521" s="0" t="n">
        <v>2027</v>
      </c>
      <c r="F521" s="0" t="n">
        <v>5.96558216113101</v>
      </c>
      <c r="G521" s="0" t="s">
        <v>132</v>
      </c>
    </row>
    <row r="522" customFormat="false" ht="14.25" hidden="false" customHeight="false" outlineLevel="0" collapsed="false">
      <c r="A522" s="0" t="s">
        <v>115</v>
      </c>
      <c r="B522" s="0" t="s">
        <v>116</v>
      </c>
      <c r="C522" s="0" t="s">
        <v>84</v>
      </c>
      <c r="D522" s="0" t="s">
        <v>133</v>
      </c>
      <c r="E522" s="0" t="n">
        <v>2027</v>
      </c>
      <c r="F522" s="0" t="n">
        <v>8.78911128685136</v>
      </c>
      <c r="G522" s="0" t="s">
        <v>132</v>
      </c>
    </row>
    <row r="523" customFormat="false" ht="14.25" hidden="false" customHeight="false" outlineLevel="0" collapsed="false">
      <c r="A523" s="0" t="s">
        <v>115</v>
      </c>
      <c r="B523" s="0" t="s">
        <v>116</v>
      </c>
      <c r="C523" s="0" t="s">
        <v>84</v>
      </c>
      <c r="D523" s="0" t="s">
        <v>134</v>
      </c>
      <c r="E523" s="0" t="n">
        <v>2027</v>
      </c>
      <c r="F523" s="0" t="n">
        <v>0.998539435248296</v>
      </c>
      <c r="G523" s="0" t="s">
        <v>135</v>
      </c>
    </row>
    <row r="524" customFormat="false" ht="14.25" hidden="false" customHeight="false" outlineLevel="0" collapsed="false">
      <c r="A524" s="0" t="s">
        <v>115</v>
      </c>
      <c r="B524" s="0" t="s">
        <v>116</v>
      </c>
      <c r="C524" s="0" t="s">
        <v>84</v>
      </c>
      <c r="D524" s="0" t="s">
        <v>131</v>
      </c>
      <c r="E524" s="0" t="n">
        <v>2028</v>
      </c>
      <c r="F524" s="0" t="n">
        <v>8.29829347880955</v>
      </c>
      <c r="G524" s="0" t="s">
        <v>132</v>
      </c>
    </row>
    <row r="525" customFormat="false" ht="14.25" hidden="false" customHeight="false" outlineLevel="0" collapsed="false">
      <c r="A525" s="0" t="s">
        <v>115</v>
      </c>
      <c r="B525" s="0" t="s">
        <v>116</v>
      </c>
      <c r="C525" s="0" t="s">
        <v>84</v>
      </c>
      <c r="D525" s="0" t="s">
        <v>133</v>
      </c>
      <c r="E525" s="0" t="n">
        <v>2028</v>
      </c>
      <c r="F525" s="0" t="n">
        <v>10.3252078860291</v>
      </c>
      <c r="G525" s="0" t="s">
        <v>132</v>
      </c>
    </row>
    <row r="526" customFormat="false" ht="14.25" hidden="false" customHeight="false" outlineLevel="0" collapsed="false">
      <c r="A526" s="0" t="s">
        <v>115</v>
      </c>
      <c r="B526" s="0" t="s">
        <v>116</v>
      </c>
      <c r="C526" s="0" t="s">
        <v>84</v>
      </c>
      <c r="D526" s="0" t="s">
        <v>134</v>
      </c>
      <c r="E526" s="0" t="n">
        <v>2028</v>
      </c>
      <c r="F526" s="0" t="n">
        <v>0.998993985909846</v>
      </c>
      <c r="G526" s="0" t="s">
        <v>135</v>
      </c>
    </row>
    <row r="527" customFormat="false" ht="14.25" hidden="false" customHeight="false" outlineLevel="0" collapsed="false">
      <c r="A527" s="0" t="s">
        <v>115</v>
      </c>
      <c r="B527" s="0" t="s">
        <v>116</v>
      </c>
      <c r="C527" s="0" t="s">
        <v>84</v>
      </c>
      <c r="D527" s="0" t="s">
        <v>131</v>
      </c>
      <c r="E527" s="0" t="n">
        <v>2029</v>
      </c>
      <c r="F527" s="0" t="n">
        <v>7.7617345832283</v>
      </c>
      <c r="G527" s="0" t="s">
        <v>132</v>
      </c>
    </row>
    <row r="528" customFormat="false" ht="14.25" hidden="false" customHeight="false" outlineLevel="0" collapsed="false">
      <c r="A528" s="0" t="s">
        <v>115</v>
      </c>
      <c r="B528" s="0" t="s">
        <v>116</v>
      </c>
      <c r="C528" s="0" t="s">
        <v>84</v>
      </c>
      <c r="D528" s="0" t="s">
        <v>133</v>
      </c>
      <c r="E528" s="0" t="n">
        <v>2029</v>
      </c>
      <c r="F528" s="0" t="n">
        <v>11.9780282457022</v>
      </c>
      <c r="G528" s="0" t="s">
        <v>132</v>
      </c>
    </row>
    <row r="529" customFormat="false" ht="14.25" hidden="false" customHeight="false" outlineLevel="0" collapsed="false">
      <c r="A529" s="0" t="s">
        <v>115</v>
      </c>
      <c r="B529" s="0" t="s">
        <v>116</v>
      </c>
      <c r="C529" s="0" t="s">
        <v>84</v>
      </c>
      <c r="D529" s="0" t="s">
        <v>134</v>
      </c>
      <c r="E529" s="0" t="n">
        <v>2029</v>
      </c>
      <c r="F529" s="0" t="n">
        <v>0.998900944832983</v>
      </c>
      <c r="G529" s="0" t="s">
        <v>135</v>
      </c>
    </row>
    <row r="530" customFormat="false" ht="14.25" hidden="false" customHeight="false" outlineLevel="0" collapsed="false">
      <c r="A530" s="0" t="s">
        <v>115</v>
      </c>
      <c r="B530" s="0" t="s">
        <v>116</v>
      </c>
      <c r="C530" s="0" t="s">
        <v>84</v>
      </c>
      <c r="D530" s="0" t="s">
        <v>131</v>
      </c>
      <c r="E530" s="0" t="n">
        <v>2030</v>
      </c>
      <c r="F530" s="0" t="n">
        <v>13.3031722738048</v>
      </c>
      <c r="G530" s="0" t="s">
        <v>132</v>
      </c>
    </row>
    <row r="531" customFormat="false" ht="14.25" hidden="false" customHeight="false" outlineLevel="0" collapsed="false">
      <c r="A531" s="0" t="s">
        <v>115</v>
      </c>
      <c r="B531" s="0" t="s">
        <v>116</v>
      </c>
      <c r="C531" s="0" t="s">
        <v>84</v>
      </c>
      <c r="D531" s="0" t="s">
        <v>133</v>
      </c>
      <c r="E531" s="0" t="n">
        <v>2030</v>
      </c>
      <c r="F531" s="0" t="n">
        <v>13.837216745227</v>
      </c>
      <c r="G531" s="0" t="s">
        <v>132</v>
      </c>
    </row>
    <row r="532" customFormat="false" ht="14.25" hidden="false" customHeight="false" outlineLevel="0" collapsed="false">
      <c r="A532" s="0" t="s">
        <v>115</v>
      </c>
      <c r="B532" s="0" t="s">
        <v>116</v>
      </c>
      <c r="C532" s="0" t="s">
        <v>84</v>
      </c>
      <c r="D532" s="0" t="s">
        <v>134</v>
      </c>
      <c r="E532" s="0" t="n">
        <v>2030</v>
      </c>
      <c r="F532" s="0" t="n">
        <v>0.998181234932194</v>
      </c>
      <c r="G532" s="0" t="s">
        <v>135</v>
      </c>
    </row>
    <row r="533" customFormat="false" ht="14.25" hidden="false" customHeight="false" outlineLevel="0" collapsed="false">
      <c r="A533" s="0" t="s">
        <v>115</v>
      </c>
      <c r="B533" s="0" t="s">
        <v>116</v>
      </c>
      <c r="C533" s="0" t="s">
        <v>84</v>
      </c>
      <c r="D533" s="0" t="s">
        <v>131</v>
      </c>
      <c r="E533" s="0" t="n">
        <v>2031</v>
      </c>
      <c r="F533" s="0" t="n">
        <v>16.3710041486979</v>
      </c>
      <c r="G533" s="0" t="s">
        <v>132</v>
      </c>
    </row>
    <row r="534" customFormat="false" ht="14.25" hidden="false" customHeight="false" outlineLevel="0" collapsed="false">
      <c r="A534" s="0" t="s">
        <v>115</v>
      </c>
      <c r="B534" s="0" t="s">
        <v>116</v>
      </c>
      <c r="C534" s="0" t="s">
        <v>84</v>
      </c>
      <c r="D534" s="0" t="s">
        <v>133</v>
      </c>
      <c r="E534" s="0" t="n">
        <v>2031</v>
      </c>
      <c r="F534" s="0" t="n">
        <v>15.7027796024645</v>
      </c>
      <c r="G534" s="0" t="s">
        <v>132</v>
      </c>
    </row>
    <row r="535" customFormat="false" ht="14.25" hidden="false" customHeight="false" outlineLevel="0" collapsed="false">
      <c r="A535" s="0" t="s">
        <v>115</v>
      </c>
      <c r="B535" s="0" t="s">
        <v>116</v>
      </c>
      <c r="C535" s="0" t="s">
        <v>84</v>
      </c>
      <c r="D535" s="0" t="s">
        <v>134</v>
      </c>
      <c r="E535" s="0" t="n">
        <v>2031</v>
      </c>
      <c r="F535" s="0" t="n">
        <v>0.997462563278268</v>
      </c>
      <c r="G535" s="0" t="s">
        <v>135</v>
      </c>
    </row>
    <row r="536" customFormat="false" ht="14.25" hidden="false" customHeight="false" outlineLevel="0" collapsed="false">
      <c r="A536" s="0" t="s">
        <v>115</v>
      </c>
      <c r="B536" s="0" t="s">
        <v>116</v>
      </c>
      <c r="C536" s="0" t="s">
        <v>84</v>
      </c>
      <c r="D536" s="0" t="s">
        <v>131</v>
      </c>
      <c r="E536" s="0" t="n">
        <v>2032</v>
      </c>
      <c r="F536" s="0" t="n">
        <v>18.6527102558463</v>
      </c>
      <c r="G536" s="0" t="s">
        <v>132</v>
      </c>
    </row>
    <row r="537" customFormat="false" ht="14.25" hidden="false" customHeight="false" outlineLevel="0" collapsed="false">
      <c r="A537" s="0" t="s">
        <v>115</v>
      </c>
      <c r="B537" s="0" t="s">
        <v>116</v>
      </c>
      <c r="C537" s="0" t="s">
        <v>84</v>
      </c>
      <c r="D537" s="0" t="s">
        <v>133</v>
      </c>
      <c r="E537" s="0" t="n">
        <v>2032</v>
      </c>
      <c r="F537" s="0" t="n">
        <v>17.6874150769337</v>
      </c>
      <c r="G537" s="0" t="s">
        <v>132</v>
      </c>
    </row>
    <row r="538" customFormat="false" ht="14.25" hidden="false" customHeight="false" outlineLevel="0" collapsed="false">
      <c r="A538" s="0" t="s">
        <v>115</v>
      </c>
      <c r="B538" s="0" t="s">
        <v>116</v>
      </c>
      <c r="C538" s="0" t="s">
        <v>84</v>
      </c>
      <c r="D538" s="0" t="s">
        <v>134</v>
      </c>
      <c r="E538" s="0" t="n">
        <v>2032</v>
      </c>
      <c r="F538" s="0" t="n">
        <v>0.996744928373441</v>
      </c>
      <c r="G538" s="0" t="s">
        <v>135</v>
      </c>
    </row>
    <row r="539" customFormat="false" ht="14.25" hidden="false" customHeight="false" outlineLevel="0" collapsed="false">
      <c r="A539" s="0" t="s">
        <v>115</v>
      </c>
      <c r="B539" s="0" t="s">
        <v>116</v>
      </c>
      <c r="C539" s="0" t="s">
        <v>84</v>
      </c>
      <c r="D539" s="0" t="s">
        <v>131</v>
      </c>
      <c r="E539" s="0" t="n">
        <v>2033</v>
      </c>
      <c r="F539" s="0" t="n">
        <v>24.2664607060692</v>
      </c>
      <c r="G539" s="0" t="s">
        <v>132</v>
      </c>
    </row>
    <row r="540" customFormat="false" ht="14.25" hidden="false" customHeight="false" outlineLevel="0" collapsed="false">
      <c r="A540" s="0" t="s">
        <v>115</v>
      </c>
      <c r="B540" s="0" t="s">
        <v>116</v>
      </c>
      <c r="C540" s="0" t="s">
        <v>84</v>
      </c>
      <c r="D540" s="0" t="s">
        <v>133</v>
      </c>
      <c r="E540" s="0" t="n">
        <v>2033</v>
      </c>
      <c r="F540" s="0" t="n">
        <v>19.7775041474386</v>
      </c>
      <c r="G540" s="0" t="s">
        <v>132</v>
      </c>
    </row>
    <row r="541" customFormat="false" ht="14.25" hidden="false" customHeight="false" outlineLevel="0" collapsed="false">
      <c r="A541" s="0" t="s">
        <v>115</v>
      </c>
      <c r="B541" s="0" t="s">
        <v>116</v>
      </c>
      <c r="C541" s="0" t="s">
        <v>84</v>
      </c>
      <c r="D541" s="0" t="s">
        <v>134</v>
      </c>
      <c r="E541" s="0" t="n">
        <v>2033</v>
      </c>
      <c r="F541" s="0" t="n">
        <v>0.996028328722107</v>
      </c>
      <c r="G541" s="0" t="s">
        <v>135</v>
      </c>
    </row>
    <row r="542" customFormat="false" ht="14.25" hidden="false" customHeight="false" outlineLevel="0" collapsed="false">
      <c r="A542" s="0" t="s">
        <v>115</v>
      </c>
      <c r="B542" s="0" t="s">
        <v>116</v>
      </c>
      <c r="C542" s="0" t="s">
        <v>84</v>
      </c>
      <c r="D542" s="0" t="s">
        <v>131</v>
      </c>
      <c r="E542" s="0" t="n">
        <v>2034</v>
      </c>
      <c r="F542" s="0" t="n">
        <v>30.9964088541867</v>
      </c>
      <c r="G542" s="0" t="s">
        <v>132</v>
      </c>
    </row>
    <row r="543" customFormat="false" ht="14.25" hidden="false" customHeight="false" outlineLevel="0" collapsed="false">
      <c r="A543" s="0" t="s">
        <v>115</v>
      </c>
      <c r="B543" s="0" t="s">
        <v>116</v>
      </c>
      <c r="C543" s="0" t="s">
        <v>84</v>
      </c>
      <c r="D543" s="0" t="s">
        <v>133</v>
      </c>
      <c r="E543" s="0" t="n">
        <v>2034</v>
      </c>
      <c r="F543" s="0" t="n">
        <v>21.8395653483884</v>
      </c>
      <c r="G543" s="0" t="s">
        <v>132</v>
      </c>
    </row>
    <row r="544" customFormat="false" ht="14.25" hidden="false" customHeight="false" outlineLevel="0" collapsed="false">
      <c r="A544" s="0" t="s">
        <v>115</v>
      </c>
      <c r="B544" s="0" t="s">
        <v>116</v>
      </c>
      <c r="C544" s="0" t="s">
        <v>84</v>
      </c>
      <c r="D544" s="0" t="s">
        <v>134</v>
      </c>
      <c r="E544" s="0" t="n">
        <v>2034</v>
      </c>
      <c r="F544" s="0" t="n">
        <v>0.995312762830821</v>
      </c>
      <c r="G544" s="0" t="s">
        <v>135</v>
      </c>
    </row>
    <row r="545" customFormat="false" ht="14.25" hidden="false" customHeight="false" outlineLevel="0" collapsed="false">
      <c r="A545" s="0" t="s">
        <v>115</v>
      </c>
      <c r="B545" s="0" t="s">
        <v>116</v>
      </c>
      <c r="C545" s="0" t="s">
        <v>84</v>
      </c>
      <c r="D545" s="0" t="s">
        <v>131</v>
      </c>
      <c r="E545" s="0" t="n">
        <v>2035</v>
      </c>
      <c r="F545" s="0" t="n">
        <v>36.2588049637822</v>
      </c>
      <c r="G545" s="0" t="s">
        <v>132</v>
      </c>
    </row>
    <row r="546" customFormat="false" ht="14.25" hidden="false" customHeight="false" outlineLevel="0" collapsed="false">
      <c r="A546" s="0" t="s">
        <v>115</v>
      </c>
      <c r="B546" s="0" t="s">
        <v>116</v>
      </c>
      <c r="C546" s="0" t="s">
        <v>84</v>
      </c>
      <c r="D546" s="0" t="s">
        <v>133</v>
      </c>
      <c r="E546" s="0" t="n">
        <v>2035</v>
      </c>
      <c r="F546" s="0" t="n">
        <v>24.0312102713316</v>
      </c>
      <c r="G546" s="0" t="s">
        <v>132</v>
      </c>
    </row>
    <row r="547" customFormat="false" ht="14.25" hidden="false" customHeight="false" outlineLevel="0" collapsed="false">
      <c r="A547" s="0" t="s">
        <v>115</v>
      </c>
      <c r="B547" s="0" t="s">
        <v>116</v>
      </c>
      <c r="C547" s="0" t="s">
        <v>84</v>
      </c>
      <c r="D547" s="0" t="s">
        <v>134</v>
      </c>
      <c r="E547" s="0" t="n">
        <v>2035</v>
      </c>
      <c r="F547" s="0" t="n">
        <v>0.994598229208287</v>
      </c>
      <c r="G547" s="0" t="s">
        <v>135</v>
      </c>
    </row>
    <row r="548" customFormat="false" ht="14.25" hidden="false" customHeight="false" outlineLevel="0" collapsed="false">
      <c r="A548" s="0" t="s">
        <v>115</v>
      </c>
      <c r="B548" s="0" t="s">
        <v>116</v>
      </c>
      <c r="C548" s="0" t="s">
        <v>84</v>
      </c>
      <c r="D548" s="0" t="s">
        <v>131</v>
      </c>
      <c r="E548" s="0" t="n">
        <v>2036</v>
      </c>
      <c r="F548" s="0" t="n">
        <v>43.4046852374084</v>
      </c>
      <c r="G548" s="0" t="s">
        <v>132</v>
      </c>
    </row>
    <row r="549" customFormat="false" ht="14.25" hidden="false" customHeight="false" outlineLevel="0" collapsed="false">
      <c r="A549" s="0" t="s">
        <v>115</v>
      </c>
      <c r="B549" s="0" t="s">
        <v>116</v>
      </c>
      <c r="C549" s="0" t="s">
        <v>84</v>
      </c>
      <c r="D549" s="0" t="s">
        <v>133</v>
      </c>
      <c r="E549" s="0" t="n">
        <v>2036</v>
      </c>
      <c r="F549" s="0" t="n">
        <v>26.2209732920902</v>
      </c>
      <c r="G549" s="0" t="s">
        <v>132</v>
      </c>
    </row>
    <row r="550" customFormat="false" ht="14.25" hidden="false" customHeight="false" outlineLevel="0" collapsed="false">
      <c r="A550" s="0" t="s">
        <v>115</v>
      </c>
      <c r="B550" s="0" t="s">
        <v>116</v>
      </c>
      <c r="C550" s="0" t="s">
        <v>84</v>
      </c>
      <c r="D550" s="0" t="s">
        <v>134</v>
      </c>
      <c r="E550" s="0" t="n">
        <v>2036</v>
      </c>
      <c r="F550" s="0" t="n">
        <v>0.993884726365367</v>
      </c>
      <c r="G550" s="0" t="s">
        <v>135</v>
      </c>
    </row>
    <row r="551" customFormat="false" ht="14.25" hidden="false" customHeight="false" outlineLevel="0" collapsed="false">
      <c r="A551" s="0" t="s">
        <v>115</v>
      </c>
      <c r="B551" s="0" t="s">
        <v>116</v>
      </c>
      <c r="C551" s="0" t="s">
        <v>84</v>
      </c>
      <c r="D551" s="0" t="s">
        <v>131</v>
      </c>
      <c r="E551" s="0" t="n">
        <v>2037</v>
      </c>
      <c r="F551" s="0" t="n">
        <v>50.6511429642498</v>
      </c>
      <c r="G551" s="0" t="s">
        <v>132</v>
      </c>
    </row>
    <row r="552" customFormat="false" ht="14.25" hidden="false" customHeight="false" outlineLevel="0" collapsed="false">
      <c r="A552" s="0" t="s">
        <v>115</v>
      </c>
      <c r="B552" s="0" t="s">
        <v>116</v>
      </c>
      <c r="C552" s="0" t="s">
        <v>84</v>
      </c>
      <c r="D552" s="0" t="s">
        <v>133</v>
      </c>
      <c r="E552" s="0" t="n">
        <v>2037</v>
      </c>
      <c r="F552" s="0" t="n">
        <v>28.2828420818616</v>
      </c>
      <c r="G552" s="0" t="s">
        <v>132</v>
      </c>
    </row>
    <row r="553" customFormat="false" ht="14.25" hidden="false" customHeight="false" outlineLevel="0" collapsed="false">
      <c r="A553" s="0" t="s">
        <v>115</v>
      </c>
      <c r="B553" s="0" t="s">
        <v>116</v>
      </c>
      <c r="C553" s="0" t="s">
        <v>84</v>
      </c>
      <c r="D553" s="0" t="s">
        <v>134</v>
      </c>
      <c r="E553" s="0" t="n">
        <v>2037</v>
      </c>
      <c r="F553" s="0" t="n">
        <v>0.993172252815066</v>
      </c>
      <c r="G553" s="0" t="s">
        <v>135</v>
      </c>
    </row>
    <row r="554" customFormat="false" ht="14.25" hidden="false" customHeight="false" outlineLevel="0" collapsed="false">
      <c r="A554" s="0" t="s">
        <v>115</v>
      </c>
      <c r="B554" s="0" t="s">
        <v>116</v>
      </c>
      <c r="C554" s="0" t="s">
        <v>84</v>
      </c>
      <c r="D554" s="0" t="s">
        <v>131</v>
      </c>
      <c r="E554" s="0" t="n">
        <v>2038</v>
      </c>
      <c r="F554" s="0" t="n">
        <v>58.6857642836558</v>
      </c>
      <c r="G554" s="0" t="s">
        <v>132</v>
      </c>
    </row>
    <row r="555" customFormat="false" ht="14.25" hidden="false" customHeight="false" outlineLevel="0" collapsed="false">
      <c r="A555" s="0" t="s">
        <v>115</v>
      </c>
      <c r="B555" s="0" t="s">
        <v>116</v>
      </c>
      <c r="C555" s="0" t="s">
        <v>84</v>
      </c>
      <c r="D555" s="0" t="s">
        <v>133</v>
      </c>
      <c r="E555" s="0" t="n">
        <v>2038</v>
      </c>
      <c r="F555" s="0" t="n">
        <v>30.3224268144388</v>
      </c>
      <c r="G555" s="0" t="s">
        <v>132</v>
      </c>
    </row>
    <row r="556" customFormat="false" ht="14.25" hidden="false" customHeight="false" outlineLevel="0" collapsed="false">
      <c r="A556" s="0" t="s">
        <v>115</v>
      </c>
      <c r="B556" s="0" t="s">
        <v>116</v>
      </c>
      <c r="C556" s="0" t="s">
        <v>84</v>
      </c>
      <c r="D556" s="0" t="s">
        <v>134</v>
      </c>
      <c r="E556" s="0" t="n">
        <v>2038</v>
      </c>
      <c r="F556" s="0" t="n">
        <v>0.992460807072535</v>
      </c>
      <c r="G556" s="0" t="s">
        <v>135</v>
      </c>
    </row>
    <row r="557" customFormat="false" ht="14.25" hidden="false" customHeight="false" outlineLevel="0" collapsed="false">
      <c r="A557" s="0" t="s">
        <v>115</v>
      </c>
      <c r="B557" s="0" t="s">
        <v>116</v>
      </c>
      <c r="C557" s="0" t="s">
        <v>84</v>
      </c>
      <c r="D557" s="0" t="s">
        <v>131</v>
      </c>
      <c r="E557" s="0" t="n">
        <v>2039</v>
      </c>
      <c r="F557" s="0" t="n">
        <v>67.5230044343753</v>
      </c>
      <c r="G557" s="0" t="s">
        <v>132</v>
      </c>
    </row>
    <row r="558" customFormat="false" ht="14.25" hidden="false" customHeight="false" outlineLevel="0" collapsed="false">
      <c r="A558" s="0" t="s">
        <v>115</v>
      </c>
      <c r="B558" s="0" t="s">
        <v>116</v>
      </c>
      <c r="C558" s="0" t="s">
        <v>84</v>
      </c>
      <c r="D558" s="0" t="s">
        <v>133</v>
      </c>
      <c r="E558" s="0" t="n">
        <v>2039</v>
      </c>
      <c r="F558" s="0" t="n">
        <v>32.2154379730603</v>
      </c>
      <c r="G558" s="0" t="s">
        <v>132</v>
      </c>
    </row>
    <row r="559" customFormat="false" ht="14.25" hidden="false" customHeight="false" outlineLevel="0" collapsed="false">
      <c r="A559" s="0" t="s">
        <v>115</v>
      </c>
      <c r="B559" s="0" t="s">
        <v>116</v>
      </c>
      <c r="C559" s="0" t="s">
        <v>84</v>
      </c>
      <c r="D559" s="0" t="s">
        <v>134</v>
      </c>
      <c r="E559" s="0" t="n">
        <v>2039</v>
      </c>
      <c r="F559" s="0" t="n">
        <v>0.991750387655071</v>
      </c>
      <c r="G559" s="0" t="s">
        <v>135</v>
      </c>
    </row>
    <row r="560" customFormat="false" ht="14.25" hidden="false" customHeight="false" outlineLevel="0" collapsed="false">
      <c r="A560" s="0" t="s">
        <v>115</v>
      </c>
      <c r="B560" s="0" t="s">
        <v>116</v>
      </c>
      <c r="C560" s="0" t="s">
        <v>84</v>
      </c>
      <c r="D560" s="0" t="s">
        <v>131</v>
      </c>
      <c r="E560" s="0" t="n">
        <v>2040</v>
      </c>
      <c r="F560" s="0" t="n">
        <v>77.2536229228787</v>
      </c>
      <c r="G560" s="0" t="s">
        <v>132</v>
      </c>
    </row>
    <row r="561" customFormat="false" ht="14.25" hidden="false" customHeight="false" outlineLevel="0" collapsed="false">
      <c r="A561" s="0" t="s">
        <v>115</v>
      </c>
      <c r="B561" s="0" t="s">
        <v>116</v>
      </c>
      <c r="C561" s="0" t="s">
        <v>84</v>
      </c>
      <c r="D561" s="0" t="s">
        <v>133</v>
      </c>
      <c r="E561" s="0" t="n">
        <v>2040</v>
      </c>
      <c r="F561" s="0" t="n">
        <v>34.0858961622185</v>
      </c>
      <c r="G561" s="0" t="s">
        <v>132</v>
      </c>
    </row>
    <row r="562" customFormat="false" ht="14.25" hidden="false" customHeight="false" outlineLevel="0" collapsed="false">
      <c r="A562" s="0" t="s">
        <v>115</v>
      </c>
      <c r="B562" s="0" t="s">
        <v>116</v>
      </c>
      <c r="C562" s="0" t="s">
        <v>84</v>
      </c>
      <c r="D562" s="0" t="s">
        <v>134</v>
      </c>
      <c r="E562" s="0" t="n">
        <v>2040</v>
      </c>
      <c r="F562" s="0" t="n">
        <v>0.991040993082104</v>
      </c>
      <c r="G562" s="0" t="s">
        <v>135</v>
      </c>
    </row>
    <row r="563" customFormat="false" ht="14.25" hidden="false" customHeight="false" outlineLevel="0" collapsed="false">
      <c r="A563" s="0" t="s">
        <v>121</v>
      </c>
      <c r="B563" s="0" t="s">
        <v>122</v>
      </c>
      <c r="C563" s="0" t="s">
        <v>84</v>
      </c>
      <c r="D563" s="0" t="s">
        <v>131</v>
      </c>
      <c r="E563" s="0" t="n">
        <v>2024</v>
      </c>
      <c r="F563" s="0" t="n">
        <v>0</v>
      </c>
      <c r="G563" s="0" t="s">
        <v>132</v>
      </c>
    </row>
    <row r="564" customFormat="false" ht="14.25" hidden="false" customHeight="false" outlineLevel="0" collapsed="false">
      <c r="A564" s="0" t="s">
        <v>121</v>
      </c>
      <c r="B564" s="0" t="s">
        <v>122</v>
      </c>
      <c r="C564" s="0" t="s">
        <v>84</v>
      </c>
      <c r="D564" s="0" t="s">
        <v>133</v>
      </c>
      <c r="E564" s="0" t="n">
        <v>2024</v>
      </c>
      <c r="F564" s="0" t="n">
        <v>0.664479827396353</v>
      </c>
      <c r="G564" s="0" t="s">
        <v>132</v>
      </c>
    </row>
    <row r="565" customFormat="false" ht="14.25" hidden="false" customHeight="false" outlineLevel="0" collapsed="false">
      <c r="A565" s="0" t="s">
        <v>121</v>
      </c>
      <c r="B565" s="0" t="s">
        <v>122</v>
      </c>
      <c r="C565" s="0" t="s">
        <v>84</v>
      </c>
      <c r="D565" s="0" t="s">
        <v>134</v>
      </c>
      <c r="E565" s="0" t="n">
        <v>2024</v>
      </c>
      <c r="F565" s="0" t="n">
        <v>1</v>
      </c>
      <c r="G565" s="0" t="s">
        <v>135</v>
      </c>
    </row>
    <row r="566" customFormat="false" ht="14.25" hidden="false" customHeight="false" outlineLevel="0" collapsed="false">
      <c r="A566" s="0" t="s">
        <v>121</v>
      </c>
      <c r="B566" s="0" t="s">
        <v>122</v>
      </c>
      <c r="C566" s="0" t="s">
        <v>84</v>
      </c>
      <c r="D566" s="0" t="s">
        <v>131</v>
      </c>
      <c r="E566" s="0" t="n">
        <v>2025</v>
      </c>
      <c r="F566" s="0" t="n">
        <v>4.62890754436909</v>
      </c>
      <c r="G566" s="0" t="s">
        <v>132</v>
      </c>
    </row>
    <row r="567" customFormat="false" ht="14.25" hidden="false" customHeight="false" outlineLevel="0" collapsed="false">
      <c r="A567" s="0" t="s">
        <v>121</v>
      </c>
      <c r="B567" s="0" t="s">
        <v>122</v>
      </c>
      <c r="C567" s="0" t="s">
        <v>84</v>
      </c>
      <c r="D567" s="0" t="s">
        <v>133</v>
      </c>
      <c r="E567" s="0" t="n">
        <v>2025</v>
      </c>
      <c r="F567" s="0" t="n">
        <v>0.777258149701972</v>
      </c>
      <c r="G567" s="0" t="s">
        <v>132</v>
      </c>
    </row>
    <row r="568" customFormat="false" ht="14.25" hidden="false" customHeight="false" outlineLevel="0" collapsed="false">
      <c r="A568" s="0" t="s">
        <v>121</v>
      </c>
      <c r="B568" s="0" t="s">
        <v>122</v>
      </c>
      <c r="C568" s="0" t="s">
        <v>84</v>
      </c>
      <c r="D568" s="0" t="s">
        <v>134</v>
      </c>
      <c r="E568" s="0" t="n">
        <v>2025</v>
      </c>
      <c r="F568" s="0" t="n">
        <v>1</v>
      </c>
      <c r="G568" s="0" t="s">
        <v>135</v>
      </c>
    </row>
    <row r="569" customFormat="false" ht="14.25" hidden="false" customHeight="false" outlineLevel="0" collapsed="false">
      <c r="A569" s="0" t="s">
        <v>121</v>
      </c>
      <c r="B569" s="0" t="s">
        <v>122</v>
      </c>
      <c r="C569" s="0" t="s">
        <v>84</v>
      </c>
      <c r="D569" s="0" t="s">
        <v>131</v>
      </c>
      <c r="E569" s="0" t="n">
        <v>2026</v>
      </c>
      <c r="F569" s="0" t="n">
        <v>6.70036479665424</v>
      </c>
      <c r="G569" s="0" t="s">
        <v>132</v>
      </c>
    </row>
    <row r="570" customFormat="false" ht="14.25" hidden="false" customHeight="false" outlineLevel="0" collapsed="false">
      <c r="A570" s="0" t="s">
        <v>121</v>
      </c>
      <c r="B570" s="0" t="s">
        <v>122</v>
      </c>
      <c r="C570" s="0" t="s">
        <v>84</v>
      </c>
      <c r="D570" s="0" t="s">
        <v>133</v>
      </c>
      <c r="E570" s="0" t="n">
        <v>2026</v>
      </c>
      <c r="F570" s="0" t="n">
        <v>0.916979397388129</v>
      </c>
      <c r="G570" s="0" t="s">
        <v>132</v>
      </c>
    </row>
    <row r="571" customFormat="false" ht="14.25" hidden="false" customHeight="false" outlineLevel="0" collapsed="false">
      <c r="A571" s="0" t="s">
        <v>121</v>
      </c>
      <c r="B571" s="0" t="s">
        <v>122</v>
      </c>
      <c r="C571" s="0" t="s">
        <v>84</v>
      </c>
      <c r="D571" s="0" t="s">
        <v>134</v>
      </c>
      <c r="E571" s="0" t="n">
        <v>2026</v>
      </c>
      <c r="F571" s="0" t="n">
        <v>1</v>
      </c>
      <c r="G571" s="0" t="s">
        <v>135</v>
      </c>
    </row>
    <row r="572" customFormat="false" ht="14.25" hidden="false" customHeight="false" outlineLevel="0" collapsed="false">
      <c r="A572" s="0" t="s">
        <v>121</v>
      </c>
      <c r="B572" s="0" t="s">
        <v>122</v>
      </c>
      <c r="C572" s="0" t="s">
        <v>84</v>
      </c>
      <c r="D572" s="0" t="s">
        <v>131</v>
      </c>
      <c r="E572" s="0" t="n">
        <v>2027</v>
      </c>
      <c r="F572" s="0" t="n">
        <v>7.95410954817468</v>
      </c>
      <c r="G572" s="0" t="s">
        <v>132</v>
      </c>
    </row>
    <row r="573" customFormat="false" ht="14.25" hidden="false" customHeight="false" outlineLevel="0" collapsed="false">
      <c r="A573" s="0" t="s">
        <v>121</v>
      </c>
      <c r="B573" s="0" t="s">
        <v>122</v>
      </c>
      <c r="C573" s="0" t="s">
        <v>84</v>
      </c>
      <c r="D573" s="0" t="s">
        <v>133</v>
      </c>
      <c r="E573" s="0" t="n">
        <v>2027</v>
      </c>
      <c r="F573" s="0" t="n">
        <v>1.06898355213484</v>
      </c>
      <c r="G573" s="0" t="s">
        <v>132</v>
      </c>
    </row>
    <row r="574" customFormat="false" ht="14.25" hidden="false" customHeight="false" outlineLevel="0" collapsed="false">
      <c r="A574" s="0" t="s">
        <v>121</v>
      </c>
      <c r="B574" s="0" t="s">
        <v>122</v>
      </c>
      <c r="C574" s="0" t="s">
        <v>84</v>
      </c>
      <c r="D574" s="0" t="s">
        <v>134</v>
      </c>
      <c r="E574" s="0" t="n">
        <v>2027</v>
      </c>
      <c r="F574" s="0" t="n">
        <v>1</v>
      </c>
      <c r="G574" s="0" t="s">
        <v>135</v>
      </c>
    </row>
    <row r="575" customFormat="false" ht="14.25" hidden="false" customHeight="false" outlineLevel="0" collapsed="false">
      <c r="A575" s="0" t="s">
        <v>121</v>
      </c>
      <c r="B575" s="0" t="s">
        <v>122</v>
      </c>
      <c r="C575" s="0" t="s">
        <v>84</v>
      </c>
      <c r="D575" s="0" t="s">
        <v>131</v>
      </c>
      <c r="E575" s="0" t="n">
        <v>2028</v>
      </c>
      <c r="F575" s="0" t="n">
        <v>10.3728668485119</v>
      </c>
      <c r="G575" s="0" t="s">
        <v>132</v>
      </c>
    </row>
    <row r="576" customFormat="false" ht="14.25" hidden="false" customHeight="false" outlineLevel="0" collapsed="false">
      <c r="A576" s="0" t="s">
        <v>121</v>
      </c>
      <c r="B576" s="0" t="s">
        <v>122</v>
      </c>
      <c r="C576" s="0" t="s">
        <v>84</v>
      </c>
      <c r="D576" s="0" t="s">
        <v>133</v>
      </c>
      <c r="E576" s="0" t="n">
        <v>2028</v>
      </c>
      <c r="F576" s="0" t="n">
        <v>1.25581268029343</v>
      </c>
      <c r="G576" s="0" t="s">
        <v>132</v>
      </c>
    </row>
    <row r="577" customFormat="false" ht="14.25" hidden="false" customHeight="false" outlineLevel="0" collapsed="false">
      <c r="A577" s="0" t="s">
        <v>121</v>
      </c>
      <c r="B577" s="0" t="s">
        <v>122</v>
      </c>
      <c r="C577" s="0" t="s">
        <v>84</v>
      </c>
      <c r="D577" s="0" t="s">
        <v>134</v>
      </c>
      <c r="E577" s="0" t="n">
        <v>2028</v>
      </c>
      <c r="F577" s="0" t="n">
        <v>1</v>
      </c>
      <c r="G577" s="0" t="s">
        <v>135</v>
      </c>
    </row>
    <row r="578" customFormat="false" ht="14.25" hidden="false" customHeight="false" outlineLevel="0" collapsed="false">
      <c r="A578" s="0" t="s">
        <v>121</v>
      </c>
      <c r="B578" s="0" t="s">
        <v>122</v>
      </c>
      <c r="C578" s="0" t="s">
        <v>84</v>
      </c>
      <c r="D578" s="0" t="s">
        <v>131</v>
      </c>
      <c r="E578" s="0" t="n">
        <v>2029</v>
      </c>
      <c r="F578" s="0" t="n">
        <v>11.6426018748425</v>
      </c>
      <c r="G578" s="0" t="s">
        <v>132</v>
      </c>
    </row>
    <row r="579" customFormat="false" ht="14.25" hidden="false" customHeight="false" outlineLevel="0" collapsed="false">
      <c r="A579" s="0" t="s">
        <v>121</v>
      </c>
      <c r="B579" s="0" t="s">
        <v>122</v>
      </c>
      <c r="C579" s="0" t="s">
        <v>84</v>
      </c>
      <c r="D579" s="0" t="s">
        <v>133</v>
      </c>
      <c r="E579" s="0" t="n">
        <v>2029</v>
      </c>
      <c r="F579" s="0" t="n">
        <v>1.45683844063024</v>
      </c>
      <c r="G579" s="0" t="s">
        <v>132</v>
      </c>
    </row>
    <row r="580" customFormat="false" ht="14.25" hidden="false" customHeight="false" outlineLevel="0" collapsed="false">
      <c r="A580" s="0" t="s">
        <v>121</v>
      </c>
      <c r="B580" s="0" t="s">
        <v>122</v>
      </c>
      <c r="C580" s="0" t="s">
        <v>84</v>
      </c>
      <c r="D580" s="0" t="s">
        <v>134</v>
      </c>
      <c r="E580" s="0" t="n">
        <v>2029</v>
      </c>
      <c r="F580" s="0" t="n">
        <v>1</v>
      </c>
      <c r="G580" s="0" t="s">
        <v>135</v>
      </c>
    </row>
    <row r="581" customFormat="false" ht="14.25" hidden="false" customHeight="false" outlineLevel="0" collapsed="false">
      <c r="A581" s="0" t="s">
        <v>121</v>
      </c>
      <c r="B581" s="0" t="s">
        <v>122</v>
      </c>
      <c r="C581" s="0" t="s">
        <v>84</v>
      </c>
      <c r="D581" s="0" t="s">
        <v>131</v>
      </c>
      <c r="E581" s="0" t="n">
        <v>2030</v>
      </c>
      <c r="F581" s="0" t="n">
        <v>15.2036412024092</v>
      </c>
      <c r="G581" s="0" t="s">
        <v>132</v>
      </c>
    </row>
    <row r="582" customFormat="false" ht="14.25" hidden="false" customHeight="false" outlineLevel="0" collapsed="false">
      <c r="A582" s="0" t="s">
        <v>121</v>
      </c>
      <c r="B582" s="0" t="s">
        <v>122</v>
      </c>
      <c r="C582" s="0" t="s">
        <v>84</v>
      </c>
      <c r="D582" s="0" t="s">
        <v>133</v>
      </c>
      <c r="E582" s="0" t="n">
        <v>2030</v>
      </c>
      <c r="F582" s="0" t="n">
        <v>1.68296391127749</v>
      </c>
      <c r="G582" s="0" t="s">
        <v>132</v>
      </c>
    </row>
    <row r="583" customFormat="false" ht="14.25" hidden="false" customHeight="false" outlineLevel="0" collapsed="false">
      <c r="A583" s="0" t="s">
        <v>121</v>
      </c>
      <c r="B583" s="0" t="s">
        <v>122</v>
      </c>
      <c r="C583" s="0" t="s">
        <v>84</v>
      </c>
      <c r="D583" s="0" t="s">
        <v>134</v>
      </c>
      <c r="E583" s="0" t="n">
        <v>2030</v>
      </c>
      <c r="F583" s="0" t="n">
        <v>1</v>
      </c>
      <c r="G583" s="0" t="s">
        <v>135</v>
      </c>
    </row>
    <row r="584" customFormat="false" ht="14.25" hidden="false" customHeight="false" outlineLevel="0" collapsed="false">
      <c r="A584" s="0" t="s">
        <v>121</v>
      </c>
      <c r="B584" s="0" t="s">
        <v>122</v>
      </c>
      <c r="C584" s="0" t="s">
        <v>84</v>
      </c>
      <c r="D584" s="0" t="s">
        <v>131</v>
      </c>
      <c r="E584" s="0" t="n">
        <v>2031</v>
      </c>
      <c r="F584" s="0" t="n">
        <v>20.4637730916917</v>
      </c>
      <c r="G584" s="0" t="s">
        <v>132</v>
      </c>
    </row>
    <row r="585" customFormat="false" ht="14.25" hidden="false" customHeight="false" outlineLevel="0" collapsed="false">
      <c r="A585" s="0" t="s">
        <v>121</v>
      </c>
      <c r="B585" s="0" t="s">
        <v>122</v>
      </c>
      <c r="C585" s="0" t="s">
        <v>84</v>
      </c>
      <c r="D585" s="0" t="s">
        <v>133</v>
      </c>
      <c r="E585" s="0" t="n">
        <v>2031</v>
      </c>
      <c r="F585" s="0" t="n">
        <v>1.90986466890517</v>
      </c>
      <c r="G585" s="0" t="s">
        <v>132</v>
      </c>
    </row>
    <row r="586" customFormat="false" ht="14.25" hidden="false" customHeight="false" outlineLevel="0" collapsed="false">
      <c r="A586" s="0" t="s">
        <v>121</v>
      </c>
      <c r="B586" s="0" t="s">
        <v>122</v>
      </c>
      <c r="C586" s="0" t="s">
        <v>84</v>
      </c>
      <c r="D586" s="0" t="s">
        <v>134</v>
      </c>
      <c r="E586" s="0" t="n">
        <v>2031</v>
      </c>
      <c r="F586" s="0" t="n">
        <v>1</v>
      </c>
      <c r="G586" s="0" t="s">
        <v>135</v>
      </c>
    </row>
    <row r="587" customFormat="false" ht="14.25" hidden="false" customHeight="false" outlineLevel="0" collapsed="false">
      <c r="A587" s="0" t="s">
        <v>121</v>
      </c>
      <c r="B587" s="0" t="s">
        <v>122</v>
      </c>
      <c r="C587" s="0" t="s">
        <v>84</v>
      </c>
      <c r="D587" s="0" t="s">
        <v>131</v>
      </c>
      <c r="E587" s="0" t="n">
        <v>2032</v>
      </c>
      <c r="F587" s="0" t="n">
        <v>26.9429050264786</v>
      </c>
      <c r="G587" s="0" t="s">
        <v>132</v>
      </c>
    </row>
    <row r="588" customFormat="false" ht="14.25" hidden="false" customHeight="false" outlineLevel="0" collapsed="false">
      <c r="A588" s="0" t="s">
        <v>121</v>
      </c>
      <c r="B588" s="0" t="s">
        <v>122</v>
      </c>
      <c r="C588" s="0" t="s">
        <v>84</v>
      </c>
      <c r="D588" s="0" t="s">
        <v>133</v>
      </c>
      <c r="E588" s="0" t="n">
        <v>2032</v>
      </c>
      <c r="F588" s="0" t="n">
        <v>2.1512477405207</v>
      </c>
      <c r="G588" s="0" t="s">
        <v>132</v>
      </c>
    </row>
    <row r="589" customFormat="false" ht="14.25" hidden="false" customHeight="false" outlineLevel="0" collapsed="false">
      <c r="A589" s="0" t="s">
        <v>121</v>
      </c>
      <c r="B589" s="0" t="s">
        <v>122</v>
      </c>
      <c r="C589" s="0" t="s">
        <v>84</v>
      </c>
      <c r="D589" s="0" t="s">
        <v>134</v>
      </c>
      <c r="E589" s="0" t="n">
        <v>2032</v>
      </c>
      <c r="F589" s="0" t="n">
        <v>1</v>
      </c>
      <c r="G589" s="0" t="s">
        <v>135</v>
      </c>
    </row>
    <row r="590" customFormat="false" ht="14.25" hidden="false" customHeight="false" outlineLevel="0" collapsed="false">
      <c r="A590" s="0" t="s">
        <v>121</v>
      </c>
      <c r="B590" s="0" t="s">
        <v>122</v>
      </c>
      <c r="C590" s="0" t="s">
        <v>84</v>
      </c>
      <c r="D590" s="0" t="s">
        <v>131</v>
      </c>
      <c r="E590" s="0" t="n">
        <v>2033</v>
      </c>
      <c r="F590" s="0" t="n">
        <v>33.0906707520272</v>
      </c>
      <c r="G590" s="0" t="s">
        <v>132</v>
      </c>
    </row>
    <row r="591" customFormat="false" ht="14.25" hidden="false" customHeight="false" outlineLevel="0" collapsed="false">
      <c r="A591" s="0" t="s">
        <v>121</v>
      </c>
      <c r="B591" s="0" t="s">
        <v>122</v>
      </c>
      <c r="C591" s="0" t="s">
        <v>84</v>
      </c>
      <c r="D591" s="0" t="s">
        <v>133</v>
      </c>
      <c r="E591" s="0" t="n">
        <v>2033</v>
      </c>
      <c r="F591" s="0" t="n">
        <v>2.40545670044239</v>
      </c>
      <c r="G591" s="0" t="s">
        <v>132</v>
      </c>
    </row>
    <row r="592" customFormat="false" ht="14.25" hidden="false" customHeight="false" outlineLevel="0" collapsed="false">
      <c r="A592" s="0" t="s">
        <v>121</v>
      </c>
      <c r="B592" s="0" t="s">
        <v>122</v>
      </c>
      <c r="C592" s="0" t="s">
        <v>84</v>
      </c>
      <c r="D592" s="0" t="s">
        <v>134</v>
      </c>
      <c r="E592" s="0" t="n">
        <v>2033</v>
      </c>
      <c r="F592" s="0" t="n">
        <v>1</v>
      </c>
      <c r="G592" s="0" t="s">
        <v>135</v>
      </c>
    </row>
    <row r="593" customFormat="false" ht="14.25" hidden="false" customHeight="false" outlineLevel="0" collapsed="false">
      <c r="A593" s="0" t="s">
        <v>121</v>
      </c>
      <c r="B593" s="0" t="s">
        <v>122</v>
      </c>
      <c r="C593" s="0" t="s">
        <v>84</v>
      </c>
      <c r="D593" s="0" t="s">
        <v>131</v>
      </c>
      <c r="E593" s="0" t="n">
        <v>2034</v>
      </c>
      <c r="F593" s="0" t="n">
        <v>37.6383628335598</v>
      </c>
      <c r="G593" s="0" t="s">
        <v>132</v>
      </c>
    </row>
    <row r="594" customFormat="false" ht="14.25" hidden="false" customHeight="false" outlineLevel="0" collapsed="false">
      <c r="A594" s="0" t="s">
        <v>121</v>
      </c>
      <c r="B594" s="0" t="s">
        <v>122</v>
      </c>
      <c r="C594" s="0" t="s">
        <v>84</v>
      </c>
      <c r="D594" s="0" t="s">
        <v>133</v>
      </c>
      <c r="E594" s="0" t="n">
        <v>2034</v>
      </c>
      <c r="F594" s="0" t="n">
        <v>2.65625674556282</v>
      </c>
      <c r="G594" s="0" t="s">
        <v>132</v>
      </c>
    </row>
    <row r="595" customFormat="false" ht="14.25" hidden="false" customHeight="false" outlineLevel="0" collapsed="false">
      <c r="A595" s="0" t="s">
        <v>121</v>
      </c>
      <c r="B595" s="0" t="s">
        <v>122</v>
      </c>
      <c r="C595" s="0" t="s">
        <v>84</v>
      </c>
      <c r="D595" s="0" t="s">
        <v>134</v>
      </c>
      <c r="E595" s="0" t="n">
        <v>2034</v>
      </c>
      <c r="F595" s="0" t="n">
        <v>1</v>
      </c>
      <c r="G595" s="0" t="s">
        <v>135</v>
      </c>
    </row>
    <row r="596" customFormat="false" ht="14.25" hidden="false" customHeight="false" outlineLevel="0" collapsed="false">
      <c r="A596" s="0" t="s">
        <v>121</v>
      </c>
      <c r="B596" s="0" t="s">
        <v>122</v>
      </c>
      <c r="C596" s="0" t="s">
        <v>84</v>
      </c>
      <c r="D596" s="0" t="s">
        <v>131</v>
      </c>
      <c r="E596" s="0" t="n">
        <v>2035</v>
      </c>
      <c r="F596" s="0" t="n">
        <v>43.0573308944914</v>
      </c>
      <c r="G596" s="0" t="s">
        <v>132</v>
      </c>
    </row>
    <row r="597" customFormat="false" ht="14.25" hidden="false" customHeight="false" outlineLevel="0" collapsed="false">
      <c r="A597" s="0" t="s">
        <v>121</v>
      </c>
      <c r="B597" s="0" t="s">
        <v>122</v>
      </c>
      <c r="C597" s="0" t="s">
        <v>84</v>
      </c>
      <c r="D597" s="0" t="s">
        <v>133</v>
      </c>
      <c r="E597" s="0" t="n">
        <v>2035</v>
      </c>
      <c r="F597" s="0" t="n">
        <v>2.92281752722582</v>
      </c>
      <c r="G597" s="0" t="s">
        <v>132</v>
      </c>
    </row>
    <row r="598" customFormat="false" ht="14.25" hidden="false" customHeight="false" outlineLevel="0" collapsed="false">
      <c r="A598" s="0" t="s">
        <v>121</v>
      </c>
      <c r="B598" s="0" t="s">
        <v>122</v>
      </c>
      <c r="C598" s="0" t="s">
        <v>84</v>
      </c>
      <c r="D598" s="0" t="s">
        <v>134</v>
      </c>
      <c r="E598" s="0" t="n">
        <v>2035</v>
      </c>
      <c r="F598" s="0" t="n">
        <v>1</v>
      </c>
      <c r="G598" s="0" t="s">
        <v>135</v>
      </c>
    </row>
    <row r="599" customFormat="false" ht="14.25" hidden="false" customHeight="false" outlineLevel="0" collapsed="false">
      <c r="A599" s="0" t="s">
        <v>121</v>
      </c>
      <c r="B599" s="0" t="s">
        <v>122</v>
      </c>
      <c r="C599" s="0" t="s">
        <v>84</v>
      </c>
      <c r="D599" s="0" t="s">
        <v>131</v>
      </c>
      <c r="E599" s="0" t="n">
        <v>2036</v>
      </c>
      <c r="F599" s="0" t="n">
        <v>51.5430637194225</v>
      </c>
      <c r="G599" s="0" t="s">
        <v>132</v>
      </c>
    </row>
    <row r="600" customFormat="false" ht="14.25" hidden="false" customHeight="false" outlineLevel="0" collapsed="false">
      <c r="A600" s="0" t="s">
        <v>121</v>
      </c>
      <c r="B600" s="0" t="s">
        <v>122</v>
      </c>
      <c r="C600" s="0" t="s">
        <v>84</v>
      </c>
      <c r="D600" s="0" t="s">
        <v>133</v>
      </c>
      <c r="E600" s="0" t="n">
        <v>2036</v>
      </c>
      <c r="F600" s="0" t="n">
        <v>3.18914942084582</v>
      </c>
      <c r="G600" s="0" t="s">
        <v>132</v>
      </c>
    </row>
    <row r="601" customFormat="false" ht="14.25" hidden="false" customHeight="false" outlineLevel="0" collapsed="false">
      <c r="A601" s="0" t="s">
        <v>121</v>
      </c>
      <c r="B601" s="0" t="s">
        <v>122</v>
      </c>
      <c r="C601" s="0" t="s">
        <v>84</v>
      </c>
      <c r="D601" s="0" t="s">
        <v>134</v>
      </c>
      <c r="E601" s="0" t="n">
        <v>2036</v>
      </c>
      <c r="F601" s="0" t="n">
        <v>1</v>
      </c>
      <c r="G601" s="0" t="s">
        <v>135</v>
      </c>
    </row>
    <row r="602" customFormat="false" ht="14.25" hidden="false" customHeight="false" outlineLevel="0" collapsed="false">
      <c r="A602" s="0" t="s">
        <v>121</v>
      </c>
      <c r="B602" s="0" t="s">
        <v>122</v>
      </c>
      <c r="C602" s="0" t="s">
        <v>84</v>
      </c>
      <c r="D602" s="0" t="s">
        <v>131</v>
      </c>
      <c r="E602" s="0" t="n">
        <v>2037</v>
      </c>
      <c r="F602" s="0" t="n">
        <v>60.1482322700466</v>
      </c>
      <c r="G602" s="0" t="s">
        <v>132</v>
      </c>
    </row>
    <row r="603" customFormat="false" ht="14.25" hidden="false" customHeight="false" outlineLevel="0" collapsed="false">
      <c r="A603" s="0" t="s">
        <v>121</v>
      </c>
      <c r="B603" s="0" t="s">
        <v>122</v>
      </c>
      <c r="C603" s="0" t="s">
        <v>84</v>
      </c>
      <c r="D603" s="0" t="s">
        <v>133</v>
      </c>
      <c r="E603" s="0" t="n">
        <v>2037</v>
      </c>
      <c r="F603" s="0" t="n">
        <v>3.4399260637839</v>
      </c>
      <c r="G603" s="0" t="s">
        <v>132</v>
      </c>
    </row>
    <row r="604" customFormat="false" ht="14.25" hidden="false" customHeight="false" outlineLevel="0" collapsed="false">
      <c r="A604" s="0" t="s">
        <v>121</v>
      </c>
      <c r="B604" s="0" t="s">
        <v>122</v>
      </c>
      <c r="C604" s="0" t="s">
        <v>84</v>
      </c>
      <c r="D604" s="0" t="s">
        <v>134</v>
      </c>
      <c r="E604" s="0" t="n">
        <v>2037</v>
      </c>
      <c r="F604" s="0" t="n">
        <v>1</v>
      </c>
      <c r="G604" s="0" t="s">
        <v>135</v>
      </c>
    </row>
    <row r="605" customFormat="false" ht="14.25" hidden="false" customHeight="false" outlineLevel="0" collapsed="false">
      <c r="A605" s="0" t="s">
        <v>121</v>
      </c>
      <c r="B605" s="0" t="s">
        <v>122</v>
      </c>
      <c r="C605" s="0" t="s">
        <v>84</v>
      </c>
      <c r="D605" s="0" t="s">
        <v>131</v>
      </c>
      <c r="E605" s="0" t="n">
        <v>2038</v>
      </c>
      <c r="F605" s="0" t="n">
        <v>69.6893450868413</v>
      </c>
      <c r="G605" s="0" t="s">
        <v>132</v>
      </c>
    </row>
    <row r="606" customFormat="false" ht="14.25" hidden="false" customHeight="false" outlineLevel="0" collapsed="false">
      <c r="A606" s="0" t="s">
        <v>121</v>
      </c>
      <c r="B606" s="0" t="s">
        <v>122</v>
      </c>
      <c r="C606" s="0" t="s">
        <v>84</v>
      </c>
      <c r="D606" s="0" t="s">
        <v>133</v>
      </c>
      <c r="E606" s="0" t="n">
        <v>2038</v>
      </c>
      <c r="F606" s="0" t="n">
        <v>3.68799238825655</v>
      </c>
      <c r="G606" s="0" t="s">
        <v>132</v>
      </c>
    </row>
    <row r="607" customFormat="false" ht="14.25" hidden="false" customHeight="false" outlineLevel="0" collapsed="false">
      <c r="A607" s="0" t="s">
        <v>121</v>
      </c>
      <c r="B607" s="0" t="s">
        <v>122</v>
      </c>
      <c r="C607" s="0" t="s">
        <v>84</v>
      </c>
      <c r="D607" s="0" t="s">
        <v>134</v>
      </c>
      <c r="E607" s="0" t="n">
        <v>2038</v>
      </c>
      <c r="F607" s="0" t="n">
        <v>1</v>
      </c>
      <c r="G607" s="0" t="s">
        <v>135</v>
      </c>
    </row>
    <row r="608" customFormat="false" ht="14.25" hidden="false" customHeight="false" outlineLevel="0" collapsed="false">
      <c r="A608" s="0" t="s">
        <v>121</v>
      </c>
      <c r="B608" s="0" t="s">
        <v>122</v>
      </c>
      <c r="C608" s="0" t="s">
        <v>84</v>
      </c>
      <c r="D608" s="0" t="s">
        <v>131</v>
      </c>
      <c r="E608" s="0" t="n">
        <v>2039</v>
      </c>
      <c r="F608" s="0" t="n">
        <v>80.1835677658207</v>
      </c>
      <c r="G608" s="0" t="s">
        <v>132</v>
      </c>
    </row>
    <row r="609" customFormat="false" ht="14.25" hidden="false" customHeight="false" outlineLevel="0" collapsed="false">
      <c r="A609" s="0" t="s">
        <v>121</v>
      </c>
      <c r="B609" s="0" t="s">
        <v>122</v>
      </c>
      <c r="C609" s="0" t="s">
        <v>84</v>
      </c>
      <c r="D609" s="0" t="s">
        <v>133</v>
      </c>
      <c r="E609" s="0" t="n">
        <v>2039</v>
      </c>
      <c r="F609" s="0" t="n">
        <v>3.9182315701863</v>
      </c>
      <c r="G609" s="0" t="s">
        <v>132</v>
      </c>
    </row>
    <row r="610" customFormat="false" ht="14.25" hidden="false" customHeight="false" outlineLevel="0" collapsed="false">
      <c r="A610" s="0" t="s">
        <v>121</v>
      </c>
      <c r="B610" s="0" t="s">
        <v>122</v>
      </c>
      <c r="C610" s="0" t="s">
        <v>84</v>
      </c>
      <c r="D610" s="0" t="s">
        <v>134</v>
      </c>
      <c r="E610" s="0" t="n">
        <v>2039</v>
      </c>
      <c r="F610" s="0" t="n">
        <v>1</v>
      </c>
      <c r="G610" s="0" t="s">
        <v>135</v>
      </c>
    </row>
    <row r="611" customFormat="false" ht="14.25" hidden="false" customHeight="false" outlineLevel="0" collapsed="false">
      <c r="A611" s="0" t="s">
        <v>121</v>
      </c>
      <c r="B611" s="0" t="s">
        <v>122</v>
      </c>
      <c r="C611" s="0" t="s">
        <v>84</v>
      </c>
      <c r="D611" s="0" t="s">
        <v>131</v>
      </c>
      <c r="E611" s="0" t="n">
        <v>2040</v>
      </c>
      <c r="F611" s="0" t="n">
        <v>91.7386772209184</v>
      </c>
      <c r="G611" s="0" t="s">
        <v>132</v>
      </c>
    </row>
    <row r="612" customFormat="false" ht="14.25" hidden="false" customHeight="false" outlineLevel="0" collapsed="false">
      <c r="A612" s="0" t="s">
        <v>121</v>
      </c>
      <c r="B612" s="0" t="s">
        <v>122</v>
      </c>
      <c r="C612" s="0" t="s">
        <v>84</v>
      </c>
      <c r="D612" s="0" t="s">
        <v>133</v>
      </c>
      <c r="E612" s="0" t="n">
        <v>2040</v>
      </c>
      <c r="F612" s="0" t="n">
        <v>4.14572772695442</v>
      </c>
      <c r="G612" s="0" t="s">
        <v>132</v>
      </c>
    </row>
    <row r="613" customFormat="false" ht="14.25" hidden="false" customHeight="false" outlineLevel="0" collapsed="false">
      <c r="A613" s="0" t="s">
        <v>121</v>
      </c>
      <c r="B613" s="0" t="s">
        <v>122</v>
      </c>
      <c r="C613" s="0" t="s">
        <v>84</v>
      </c>
      <c r="D613" s="0" t="s">
        <v>134</v>
      </c>
      <c r="E613" s="0" t="n">
        <v>2040</v>
      </c>
      <c r="F613" s="0" t="n">
        <v>1</v>
      </c>
      <c r="G613" s="0" t="s">
        <v>135</v>
      </c>
    </row>
    <row r="614" customFormat="false" ht="14.25" hidden="false" customHeight="false" outlineLevel="0" collapsed="false">
      <c r="A614" s="0" t="s">
        <v>119</v>
      </c>
      <c r="B614" s="0" t="s">
        <v>120</v>
      </c>
      <c r="C614" s="0" t="s">
        <v>84</v>
      </c>
      <c r="D614" s="0" t="s">
        <v>131</v>
      </c>
      <c r="E614" s="0" t="n">
        <v>2024</v>
      </c>
      <c r="F614" s="0" t="n">
        <v>0</v>
      </c>
      <c r="G614" s="0" t="s">
        <v>132</v>
      </c>
    </row>
    <row r="615" customFormat="false" ht="14.25" hidden="false" customHeight="false" outlineLevel="0" collapsed="false">
      <c r="A615" s="0" t="s">
        <v>119</v>
      </c>
      <c r="B615" s="0" t="s">
        <v>120</v>
      </c>
      <c r="C615" s="0" t="s">
        <v>84</v>
      </c>
      <c r="D615" s="0" t="s">
        <v>133</v>
      </c>
      <c r="E615" s="0" t="n">
        <v>2024</v>
      </c>
      <c r="F615" s="0" t="n">
        <v>0.0518306367252314</v>
      </c>
      <c r="G615" s="0" t="s">
        <v>132</v>
      </c>
    </row>
    <row r="616" customFormat="false" ht="14.25" hidden="false" customHeight="false" outlineLevel="0" collapsed="false">
      <c r="A616" s="0" t="s">
        <v>119</v>
      </c>
      <c r="B616" s="0" t="s">
        <v>120</v>
      </c>
      <c r="C616" s="0" t="s">
        <v>84</v>
      </c>
      <c r="D616" s="0" t="s">
        <v>134</v>
      </c>
      <c r="E616" s="0" t="n">
        <v>2024</v>
      </c>
      <c r="F616" s="0" t="n">
        <v>1</v>
      </c>
      <c r="G616" s="0" t="s">
        <v>135</v>
      </c>
    </row>
    <row r="617" customFormat="false" ht="14.25" hidden="false" customHeight="false" outlineLevel="0" collapsed="false">
      <c r="A617" s="0" t="s">
        <v>119</v>
      </c>
      <c r="B617" s="0" t="s">
        <v>120</v>
      </c>
      <c r="C617" s="0" t="s">
        <v>84</v>
      </c>
      <c r="D617" s="0" t="s">
        <v>131</v>
      </c>
      <c r="E617" s="0" t="n">
        <v>2025</v>
      </c>
      <c r="F617" s="0" t="n">
        <v>0</v>
      </c>
      <c r="G617" s="0" t="s">
        <v>132</v>
      </c>
    </row>
    <row r="618" customFormat="false" ht="14.25" hidden="false" customHeight="false" outlineLevel="0" collapsed="false">
      <c r="A618" s="0" t="s">
        <v>119</v>
      </c>
      <c r="B618" s="0" t="s">
        <v>120</v>
      </c>
      <c r="C618" s="0" t="s">
        <v>84</v>
      </c>
      <c r="D618" s="0" t="s">
        <v>133</v>
      </c>
      <c r="E618" s="0" t="n">
        <v>2025</v>
      </c>
      <c r="F618" s="0" t="n">
        <v>0.060627551263341</v>
      </c>
      <c r="G618" s="0" t="s">
        <v>132</v>
      </c>
    </row>
    <row r="619" customFormat="false" ht="14.25" hidden="false" customHeight="false" outlineLevel="0" collapsed="false">
      <c r="A619" s="0" t="s">
        <v>119</v>
      </c>
      <c r="B619" s="0" t="s">
        <v>120</v>
      </c>
      <c r="C619" s="0" t="s">
        <v>84</v>
      </c>
      <c r="D619" s="0" t="s">
        <v>134</v>
      </c>
      <c r="E619" s="0" t="n">
        <v>2025</v>
      </c>
      <c r="F619" s="0" t="n">
        <v>1</v>
      </c>
      <c r="G619" s="0" t="s">
        <v>135</v>
      </c>
    </row>
    <row r="620" customFormat="false" ht="14.25" hidden="false" customHeight="false" outlineLevel="0" collapsed="false">
      <c r="A620" s="0" t="s">
        <v>119</v>
      </c>
      <c r="B620" s="0" t="s">
        <v>120</v>
      </c>
      <c r="C620" s="0" t="s">
        <v>84</v>
      </c>
      <c r="D620" s="0" t="s">
        <v>131</v>
      </c>
      <c r="E620" s="0" t="n">
        <v>2026</v>
      </c>
      <c r="F620" s="0" t="n">
        <v>0</v>
      </c>
      <c r="G620" s="0" t="s">
        <v>132</v>
      </c>
    </row>
    <row r="621" customFormat="false" ht="14.25" hidden="false" customHeight="false" outlineLevel="0" collapsed="false">
      <c r="A621" s="0" t="s">
        <v>119</v>
      </c>
      <c r="B621" s="0" t="s">
        <v>120</v>
      </c>
      <c r="C621" s="0" t="s">
        <v>84</v>
      </c>
      <c r="D621" s="0" t="s">
        <v>133</v>
      </c>
      <c r="E621" s="0" t="n">
        <v>2026</v>
      </c>
      <c r="F621" s="0" t="n">
        <v>0.0715260630511151</v>
      </c>
      <c r="G621" s="0" t="s">
        <v>132</v>
      </c>
    </row>
    <row r="622" customFormat="false" ht="14.25" hidden="false" customHeight="false" outlineLevel="0" collapsed="false">
      <c r="A622" s="0" t="s">
        <v>119</v>
      </c>
      <c r="B622" s="0" t="s">
        <v>120</v>
      </c>
      <c r="C622" s="0" t="s">
        <v>84</v>
      </c>
      <c r="D622" s="0" t="s">
        <v>134</v>
      </c>
      <c r="E622" s="0" t="n">
        <v>2026</v>
      </c>
      <c r="F622" s="0" t="n">
        <v>1</v>
      </c>
      <c r="G622" s="0" t="s">
        <v>135</v>
      </c>
    </row>
    <row r="623" customFormat="false" ht="14.25" hidden="false" customHeight="false" outlineLevel="0" collapsed="false">
      <c r="A623" s="0" t="s">
        <v>119</v>
      </c>
      <c r="B623" s="0" t="s">
        <v>120</v>
      </c>
      <c r="C623" s="0" t="s">
        <v>84</v>
      </c>
      <c r="D623" s="0" t="s">
        <v>131</v>
      </c>
      <c r="E623" s="0" t="n">
        <v>2027</v>
      </c>
      <c r="F623" s="0" t="n">
        <v>1.98852738704367</v>
      </c>
      <c r="G623" s="0" t="s">
        <v>132</v>
      </c>
    </row>
    <row r="624" customFormat="false" ht="14.25" hidden="false" customHeight="false" outlineLevel="0" collapsed="false">
      <c r="A624" s="0" t="s">
        <v>119</v>
      </c>
      <c r="B624" s="0" t="s">
        <v>120</v>
      </c>
      <c r="C624" s="0" t="s">
        <v>84</v>
      </c>
      <c r="D624" s="0" t="s">
        <v>133</v>
      </c>
      <c r="E624" s="0" t="n">
        <v>2027</v>
      </c>
      <c r="F624" s="0" t="n">
        <v>0.0833826639599392</v>
      </c>
      <c r="G624" s="0" t="s">
        <v>132</v>
      </c>
    </row>
    <row r="625" customFormat="false" ht="14.25" hidden="false" customHeight="false" outlineLevel="0" collapsed="false">
      <c r="A625" s="0" t="s">
        <v>119</v>
      </c>
      <c r="B625" s="0" t="s">
        <v>120</v>
      </c>
      <c r="C625" s="0" t="s">
        <v>84</v>
      </c>
      <c r="D625" s="0" t="s">
        <v>134</v>
      </c>
      <c r="E625" s="0" t="n">
        <v>2027</v>
      </c>
      <c r="F625" s="0" t="n">
        <v>1</v>
      </c>
      <c r="G625" s="0" t="s">
        <v>135</v>
      </c>
    </row>
    <row r="626" customFormat="false" ht="14.25" hidden="false" customHeight="false" outlineLevel="0" collapsed="false">
      <c r="A626" s="0" t="s">
        <v>119</v>
      </c>
      <c r="B626" s="0" t="s">
        <v>120</v>
      </c>
      <c r="C626" s="0" t="s">
        <v>84</v>
      </c>
      <c r="D626" s="0" t="s">
        <v>131</v>
      </c>
      <c r="E626" s="0" t="n">
        <v>2028</v>
      </c>
      <c r="F626" s="0" t="n">
        <v>2.07457336970239</v>
      </c>
      <c r="G626" s="0" t="s">
        <v>132</v>
      </c>
    </row>
    <row r="627" customFormat="false" ht="14.25" hidden="false" customHeight="false" outlineLevel="0" collapsed="false">
      <c r="A627" s="0" t="s">
        <v>119</v>
      </c>
      <c r="B627" s="0" t="s">
        <v>120</v>
      </c>
      <c r="C627" s="0" t="s">
        <v>84</v>
      </c>
      <c r="D627" s="0" t="s">
        <v>133</v>
      </c>
      <c r="E627" s="0" t="n">
        <v>2028</v>
      </c>
      <c r="F627" s="0" t="n">
        <v>0.0979556762201041</v>
      </c>
      <c r="G627" s="0" t="s">
        <v>132</v>
      </c>
    </row>
    <row r="628" customFormat="false" ht="14.25" hidden="false" customHeight="false" outlineLevel="0" collapsed="false">
      <c r="A628" s="0" t="s">
        <v>119</v>
      </c>
      <c r="B628" s="0" t="s">
        <v>120</v>
      </c>
      <c r="C628" s="0" t="s">
        <v>84</v>
      </c>
      <c r="D628" s="0" t="s">
        <v>134</v>
      </c>
      <c r="E628" s="0" t="n">
        <v>2028</v>
      </c>
      <c r="F628" s="0" t="n">
        <v>1</v>
      </c>
      <c r="G628" s="0" t="s">
        <v>135</v>
      </c>
    </row>
    <row r="629" customFormat="false" ht="14.25" hidden="false" customHeight="false" outlineLevel="0" collapsed="false">
      <c r="A629" s="0" t="s">
        <v>119</v>
      </c>
      <c r="B629" s="0" t="s">
        <v>120</v>
      </c>
      <c r="C629" s="0" t="s">
        <v>84</v>
      </c>
      <c r="D629" s="0" t="s">
        <v>131</v>
      </c>
      <c r="E629" s="0" t="n">
        <v>2029</v>
      </c>
      <c r="F629" s="0" t="n">
        <v>1.94045499059852</v>
      </c>
      <c r="G629" s="0" t="s">
        <v>132</v>
      </c>
    </row>
    <row r="630" customFormat="false" ht="14.25" hidden="false" customHeight="false" outlineLevel="0" collapsed="false">
      <c r="A630" s="0" t="s">
        <v>119</v>
      </c>
      <c r="B630" s="0" t="s">
        <v>120</v>
      </c>
      <c r="C630" s="0" t="s">
        <v>84</v>
      </c>
      <c r="D630" s="0" t="s">
        <v>133</v>
      </c>
      <c r="E630" s="0" t="n">
        <v>2029</v>
      </c>
      <c r="F630" s="0" t="n">
        <v>0.113636051645882</v>
      </c>
      <c r="G630" s="0" t="s">
        <v>132</v>
      </c>
    </row>
    <row r="631" customFormat="false" ht="14.25" hidden="false" customHeight="false" outlineLevel="0" collapsed="false">
      <c r="A631" s="0" t="s">
        <v>119</v>
      </c>
      <c r="B631" s="0" t="s">
        <v>120</v>
      </c>
      <c r="C631" s="0" t="s">
        <v>84</v>
      </c>
      <c r="D631" s="0" t="s">
        <v>134</v>
      </c>
      <c r="E631" s="0" t="n">
        <v>2029</v>
      </c>
      <c r="F631" s="0" t="n">
        <v>1</v>
      </c>
      <c r="G631" s="0" t="s">
        <v>135</v>
      </c>
    </row>
    <row r="632" customFormat="false" ht="14.25" hidden="false" customHeight="false" outlineLevel="0" collapsed="false">
      <c r="A632" s="0" t="s">
        <v>119</v>
      </c>
      <c r="B632" s="0" t="s">
        <v>120</v>
      </c>
      <c r="C632" s="0" t="s">
        <v>84</v>
      </c>
      <c r="D632" s="0" t="s">
        <v>131</v>
      </c>
      <c r="E632" s="0" t="n">
        <v>2030</v>
      </c>
      <c r="F632" s="0" t="n">
        <v>1.90046892860444</v>
      </c>
      <c r="G632" s="0" t="s">
        <v>132</v>
      </c>
    </row>
    <row r="633" customFormat="false" ht="14.25" hidden="false" customHeight="false" outlineLevel="0" collapsed="false">
      <c r="A633" s="0" t="s">
        <v>119</v>
      </c>
      <c r="B633" s="0" t="s">
        <v>120</v>
      </c>
      <c r="C633" s="0" t="s">
        <v>84</v>
      </c>
      <c r="D633" s="0" t="s">
        <v>133</v>
      </c>
      <c r="E633" s="0" t="n">
        <v>2030</v>
      </c>
      <c r="F633" s="0" t="n">
        <v>0.131274250188888</v>
      </c>
      <c r="G633" s="0" t="s">
        <v>132</v>
      </c>
    </row>
    <row r="634" customFormat="false" ht="14.25" hidden="false" customHeight="false" outlineLevel="0" collapsed="false">
      <c r="A634" s="0" t="s">
        <v>119</v>
      </c>
      <c r="B634" s="0" t="s">
        <v>120</v>
      </c>
      <c r="C634" s="0" t="s">
        <v>84</v>
      </c>
      <c r="D634" s="0" t="s">
        <v>134</v>
      </c>
      <c r="E634" s="0" t="n">
        <v>2030</v>
      </c>
      <c r="F634" s="0" t="n">
        <v>1</v>
      </c>
      <c r="G634" s="0" t="s">
        <v>135</v>
      </c>
    </row>
    <row r="635" customFormat="false" ht="14.25" hidden="false" customHeight="false" outlineLevel="0" collapsed="false">
      <c r="A635" s="0" t="s">
        <v>119</v>
      </c>
      <c r="B635" s="0" t="s">
        <v>120</v>
      </c>
      <c r="C635" s="0" t="s">
        <v>84</v>
      </c>
      <c r="D635" s="0" t="s">
        <v>131</v>
      </c>
      <c r="E635" s="0" t="n">
        <v>2031</v>
      </c>
      <c r="F635" s="0" t="n">
        <v>4.09276894299383</v>
      </c>
      <c r="G635" s="0" t="s">
        <v>132</v>
      </c>
    </row>
    <row r="636" customFormat="false" ht="14.25" hidden="false" customHeight="false" outlineLevel="0" collapsed="false">
      <c r="A636" s="0" t="s">
        <v>119</v>
      </c>
      <c r="B636" s="0" t="s">
        <v>120</v>
      </c>
      <c r="C636" s="0" t="s">
        <v>84</v>
      </c>
      <c r="D636" s="0" t="s">
        <v>133</v>
      </c>
      <c r="E636" s="0" t="n">
        <v>2031</v>
      </c>
      <c r="F636" s="0" t="n">
        <v>0.148972922528365</v>
      </c>
      <c r="G636" s="0" t="s">
        <v>132</v>
      </c>
    </row>
    <row r="637" customFormat="false" ht="14.25" hidden="false" customHeight="false" outlineLevel="0" collapsed="false">
      <c r="A637" s="0" t="s">
        <v>119</v>
      </c>
      <c r="B637" s="0" t="s">
        <v>120</v>
      </c>
      <c r="C637" s="0" t="s">
        <v>84</v>
      </c>
      <c r="D637" s="0" t="s">
        <v>134</v>
      </c>
      <c r="E637" s="0" t="n">
        <v>2031</v>
      </c>
      <c r="F637" s="0" t="n">
        <v>1</v>
      </c>
      <c r="G637" s="0" t="s">
        <v>135</v>
      </c>
    </row>
    <row r="638" customFormat="false" ht="14.25" hidden="false" customHeight="false" outlineLevel="0" collapsed="false">
      <c r="A638" s="0" t="s">
        <v>119</v>
      </c>
      <c r="B638" s="0" t="s">
        <v>120</v>
      </c>
      <c r="C638" s="0" t="s">
        <v>84</v>
      </c>
      <c r="D638" s="0" t="s">
        <v>131</v>
      </c>
      <c r="E638" s="0" t="n">
        <v>2032</v>
      </c>
      <c r="F638" s="0" t="n">
        <v>4.14509738531616</v>
      </c>
      <c r="G638" s="0" t="s">
        <v>132</v>
      </c>
    </row>
    <row r="639" customFormat="false" ht="14.25" hidden="false" customHeight="false" outlineLevel="0" collapsed="false">
      <c r="A639" s="0" t="s">
        <v>119</v>
      </c>
      <c r="B639" s="0" t="s">
        <v>120</v>
      </c>
      <c r="C639" s="0" t="s">
        <v>84</v>
      </c>
      <c r="D639" s="0" t="s">
        <v>133</v>
      </c>
      <c r="E639" s="0" t="n">
        <v>2032</v>
      </c>
      <c r="F639" s="0" t="n">
        <v>0.167801241734905</v>
      </c>
      <c r="G639" s="0" t="s">
        <v>132</v>
      </c>
    </row>
    <row r="640" customFormat="false" ht="14.25" hidden="false" customHeight="false" outlineLevel="0" collapsed="false">
      <c r="A640" s="0" t="s">
        <v>119</v>
      </c>
      <c r="B640" s="0" t="s">
        <v>120</v>
      </c>
      <c r="C640" s="0" t="s">
        <v>84</v>
      </c>
      <c r="D640" s="0" t="s">
        <v>134</v>
      </c>
      <c r="E640" s="0" t="n">
        <v>2032</v>
      </c>
      <c r="F640" s="0" t="n">
        <v>1</v>
      </c>
      <c r="G640" s="0" t="s">
        <v>135</v>
      </c>
    </row>
    <row r="641" customFormat="false" ht="14.25" hidden="false" customHeight="false" outlineLevel="0" collapsed="false">
      <c r="A641" s="0" t="s">
        <v>119</v>
      </c>
      <c r="B641" s="0" t="s">
        <v>120</v>
      </c>
      <c r="C641" s="0" t="s">
        <v>84</v>
      </c>
      <c r="D641" s="0" t="s">
        <v>131</v>
      </c>
      <c r="E641" s="0" t="n">
        <v>2033</v>
      </c>
      <c r="F641" s="0" t="n">
        <v>4.41210502297902</v>
      </c>
      <c r="G641" s="0" t="s">
        <v>132</v>
      </c>
    </row>
    <row r="642" customFormat="false" ht="14.25" hidden="false" customHeight="false" outlineLevel="0" collapsed="false">
      <c r="A642" s="0" t="s">
        <v>119</v>
      </c>
      <c r="B642" s="0" t="s">
        <v>120</v>
      </c>
      <c r="C642" s="0" t="s">
        <v>84</v>
      </c>
      <c r="D642" s="0" t="s">
        <v>133</v>
      </c>
      <c r="E642" s="0" t="n">
        <v>2033</v>
      </c>
      <c r="F642" s="0" t="n">
        <v>0.18763000358856</v>
      </c>
      <c r="G642" s="0" t="s">
        <v>132</v>
      </c>
    </row>
    <row r="643" customFormat="false" ht="14.25" hidden="false" customHeight="false" outlineLevel="0" collapsed="false">
      <c r="A643" s="0" t="s">
        <v>119</v>
      </c>
      <c r="B643" s="0" t="s">
        <v>120</v>
      </c>
      <c r="C643" s="0" t="s">
        <v>84</v>
      </c>
      <c r="D643" s="0" t="s">
        <v>134</v>
      </c>
      <c r="E643" s="0" t="n">
        <v>2033</v>
      </c>
      <c r="F643" s="0" t="n">
        <v>1</v>
      </c>
      <c r="G643" s="0" t="s">
        <v>135</v>
      </c>
    </row>
    <row r="644" customFormat="false" ht="14.25" hidden="false" customHeight="false" outlineLevel="0" collapsed="false">
      <c r="A644" s="0" t="s">
        <v>119</v>
      </c>
      <c r="B644" s="0" t="s">
        <v>120</v>
      </c>
      <c r="C644" s="0" t="s">
        <v>84</v>
      </c>
      <c r="D644" s="0" t="s">
        <v>131</v>
      </c>
      <c r="E644" s="0" t="n">
        <v>2034</v>
      </c>
      <c r="F644" s="0" t="n">
        <v>8.85603458025834</v>
      </c>
      <c r="G644" s="0" t="s">
        <v>132</v>
      </c>
    </row>
    <row r="645" customFormat="false" ht="14.25" hidden="false" customHeight="false" outlineLevel="0" collapsed="false">
      <c r="A645" s="0" t="s">
        <v>119</v>
      </c>
      <c r="B645" s="0" t="s">
        <v>120</v>
      </c>
      <c r="C645" s="0" t="s">
        <v>84</v>
      </c>
      <c r="D645" s="0" t="s">
        <v>133</v>
      </c>
      <c r="E645" s="0" t="n">
        <v>2034</v>
      </c>
      <c r="F645" s="0" t="n">
        <v>0.207192863879208</v>
      </c>
      <c r="G645" s="0" t="s">
        <v>132</v>
      </c>
    </row>
    <row r="646" customFormat="false" ht="14.25" hidden="false" customHeight="false" outlineLevel="0" collapsed="false">
      <c r="A646" s="0" t="s">
        <v>119</v>
      </c>
      <c r="B646" s="0" t="s">
        <v>120</v>
      </c>
      <c r="C646" s="0" t="s">
        <v>84</v>
      </c>
      <c r="D646" s="0" t="s">
        <v>134</v>
      </c>
      <c r="E646" s="0" t="n">
        <v>2034</v>
      </c>
      <c r="F646" s="0" t="n">
        <v>1</v>
      </c>
      <c r="G646" s="0" t="s">
        <v>135</v>
      </c>
    </row>
    <row r="647" customFormat="false" ht="14.25" hidden="false" customHeight="false" outlineLevel="0" collapsed="false">
      <c r="A647" s="0" t="s">
        <v>119</v>
      </c>
      <c r="B647" s="0" t="s">
        <v>120</v>
      </c>
      <c r="C647" s="0" t="s">
        <v>84</v>
      </c>
      <c r="D647" s="0" t="s">
        <v>131</v>
      </c>
      <c r="E647" s="0" t="n">
        <v>2035</v>
      </c>
      <c r="F647" s="0" t="n">
        <v>9.06470124094555</v>
      </c>
      <c r="G647" s="0" t="s">
        <v>132</v>
      </c>
    </row>
    <row r="648" customFormat="false" ht="14.25" hidden="false" customHeight="false" outlineLevel="0" collapsed="false">
      <c r="A648" s="0" t="s">
        <v>119</v>
      </c>
      <c r="B648" s="0" t="s">
        <v>120</v>
      </c>
      <c r="C648" s="0" t="s">
        <v>84</v>
      </c>
      <c r="D648" s="0" t="s">
        <v>133</v>
      </c>
      <c r="E648" s="0" t="n">
        <v>2035</v>
      </c>
      <c r="F648" s="0" t="n">
        <v>0.227985090324522</v>
      </c>
      <c r="G648" s="0" t="s">
        <v>132</v>
      </c>
    </row>
    <row r="649" customFormat="false" ht="14.25" hidden="false" customHeight="false" outlineLevel="0" collapsed="false">
      <c r="A649" s="0" t="s">
        <v>119</v>
      </c>
      <c r="B649" s="0" t="s">
        <v>120</v>
      </c>
      <c r="C649" s="0" t="s">
        <v>84</v>
      </c>
      <c r="D649" s="0" t="s">
        <v>134</v>
      </c>
      <c r="E649" s="0" t="n">
        <v>2035</v>
      </c>
      <c r="F649" s="0" t="n">
        <v>1</v>
      </c>
      <c r="G649" s="0" t="s">
        <v>135</v>
      </c>
    </row>
    <row r="650" customFormat="false" ht="14.25" hidden="false" customHeight="false" outlineLevel="0" collapsed="false">
      <c r="A650" s="0" t="s">
        <v>119</v>
      </c>
      <c r="B650" s="0" t="s">
        <v>120</v>
      </c>
      <c r="C650" s="0" t="s">
        <v>84</v>
      </c>
      <c r="D650" s="0" t="s">
        <v>131</v>
      </c>
      <c r="E650" s="0" t="n">
        <v>2036</v>
      </c>
      <c r="F650" s="0" t="n">
        <v>10.8511713093521</v>
      </c>
      <c r="G650" s="0" t="s">
        <v>132</v>
      </c>
    </row>
    <row r="651" customFormat="false" ht="14.25" hidden="false" customHeight="false" outlineLevel="0" collapsed="false">
      <c r="A651" s="0" t="s">
        <v>119</v>
      </c>
      <c r="B651" s="0" t="s">
        <v>120</v>
      </c>
      <c r="C651" s="0" t="s">
        <v>84</v>
      </c>
      <c r="D651" s="0" t="s">
        <v>133</v>
      </c>
      <c r="E651" s="0" t="n">
        <v>2036</v>
      </c>
      <c r="F651" s="0" t="n">
        <v>0.248759463085619</v>
      </c>
      <c r="G651" s="0" t="s">
        <v>132</v>
      </c>
    </row>
    <row r="652" customFormat="false" ht="14.25" hidden="false" customHeight="false" outlineLevel="0" collapsed="false">
      <c r="A652" s="0" t="s">
        <v>119</v>
      </c>
      <c r="B652" s="0" t="s">
        <v>120</v>
      </c>
      <c r="C652" s="0" t="s">
        <v>84</v>
      </c>
      <c r="D652" s="0" t="s">
        <v>134</v>
      </c>
      <c r="E652" s="0" t="n">
        <v>2036</v>
      </c>
      <c r="F652" s="0" t="n">
        <v>1</v>
      </c>
      <c r="G652" s="0" t="s">
        <v>135</v>
      </c>
    </row>
    <row r="653" customFormat="false" ht="14.25" hidden="false" customHeight="false" outlineLevel="0" collapsed="false">
      <c r="A653" s="0" t="s">
        <v>119</v>
      </c>
      <c r="B653" s="0" t="s">
        <v>120</v>
      </c>
      <c r="C653" s="0" t="s">
        <v>84</v>
      </c>
      <c r="D653" s="0" t="s">
        <v>131</v>
      </c>
      <c r="E653" s="0" t="n">
        <v>2037</v>
      </c>
      <c r="F653" s="0" t="n">
        <v>12.6627857410625</v>
      </c>
      <c r="G653" s="0" t="s">
        <v>132</v>
      </c>
    </row>
    <row r="654" customFormat="false" ht="14.25" hidden="false" customHeight="false" outlineLevel="0" collapsed="false">
      <c r="A654" s="0" t="s">
        <v>119</v>
      </c>
      <c r="B654" s="0" t="s">
        <v>120</v>
      </c>
      <c r="C654" s="0" t="s">
        <v>84</v>
      </c>
      <c r="D654" s="0" t="s">
        <v>133</v>
      </c>
      <c r="E654" s="0" t="n">
        <v>2037</v>
      </c>
      <c r="F654" s="0" t="n">
        <v>0.268320497963423</v>
      </c>
      <c r="G654" s="0" t="s">
        <v>132</v>
      </c>
    </row>
    <row r="655" customFormat="false" ht="14.25" hidden="false" customHeight="false" outlineLevel="0" collapsed="false">
      <c r="A655" s="0" t="s">
        <v>119</v>
      </c>
      <c r="B655" s="0" t="s">
        <v>120</v>
      </c>
      <c r="C655" s="0" t="s">
        <v>84</v>
      </c>
      <c r="D655" s="0" t="s">
        <v>134</v>
      </c>
      <c r="E655" s="0" t="n">
        <v>2037</v>
      </c>
      <c r="F655" s="0" t="n">
        <v>1</v>
      </c>
      <c r="G655" s="0" t="s">
        <v>135</v>
      </c>
    </row>
    <row r="656" customFormat="false" ht="14.25" hidden="false" customHeight="false" outlineLevel="0" collapsed="false">
      <c r="A656" s="0" t="s">
        <v>119</v>
      </c>
      <c r="B656" s="0" t="s">
        <v>120</v>
      </c>
      <c r="C656" s="0" t="s">
        <v>84</v>
      </c>
      <c r="D656" s="0" t="s">
        <v>131</v>
      </c>
      <c r="E656" s="0" t="n">
        <v>2038</v>
      </c>
      <c r="F656" s="0" t="n">
        <v>14.671441070914</v>
      </c>
      <c r="G656" s="0" t="s">
        <v>132</v>
      </c>
    </row>
    <row r="657" customFormat="false" ht="14.25" hidden="false" customHeight="false" outlineLevel="0" collapsed="false">
      <c r="A657" s="0" t="s">
        <v>119</v>
      </c>
      <c r="B657" s="0" t="s">
        <v>120</v>
      </c>
      <c r="C657" s="0" t="s">
        <v>84</v>
      </c>
      <c r="D657" s="0" t="s">
        <v>133</v>
      </c>
      <c r="E657" s="0" t="n">
        <v>2038</v>
      </c>
      <c r="F657" s="0" t="n">
        <v>0.287670123064737</v>
      </c>
      <c r="G657" s="0" t="s">
        <v>132</v>
      </c>
    </row>
    <row r="658" customFormat="false" ht="14.25" hidden="false" customHeight="false" outlineLevel="0" collapsed="false">
      <c r="A658" s="0" t="s">
        <v>119</v>
      </c>
      <c r="B658" s="0" t="s">
        <v>120</v>
      </c>
      <c r="C658" s="0" t="s">
        <v>84</v>
      </c>
      <c r="D658" s="0" t="s">
        <v>134</v>
      </c>
      <c r="E658" s="0" t="n">
        <v>2038</v>
      </c>
      <c r="F658" s="0" t="n">
        <v>1</v>
      </c>
      <c r="G658" s="0" t="s">
        <v>135</v>
      </c>
    </row>
    <row r="659" customFormat="false" ht="14.25" hidden="false" customHeight="false" outlineLevel="0" collapsed="false">
      <c r="A659" s="0" t="s">
        <v>119</v>
      </c>
      <c r="B659" s="0" t="s">
        <v>120</v>
      </c>
      <c r="C659" s="0" t="s">
        <v>84</v>
      </c>
      <c r="D659" s="0" t="s">
        <v>131</v>
      </c>
      <c r="E659" s="0" t="n">
        <v>2039</v>
      </c>
      <c r="F659" s="0" t="n">
        <v>16.8807511085938</v>
      </c>
      <c r="G659" s="0" t="s">
        <v>132</v>
      </c>
    </row>
    <row r="660" customFormat="false" ht="14.25" hidden="false" customHeight="false" outlineLevel="0" collapsed="false">
      <c r="A660" s="0" t="s">
        <v>119</v>
      </c>
      <c r="B660" s="0" t="s">
        <v>120</v>
      </c>
      <c r="C660" s="0" t="s">
        <v>84</v>
      </c>
      <c r="D660" s="0" t="s">
        <v>133</v>
      </c>
      <c r="E660" s="0" t="n">
        <v>2039</v>
      </c>
      <c r="F660" s="0" t="n">
        <v>0.305629198579902</v>
      </c>
      <c r="G660" s="0" t="s">
        <v>132</v>
      </c>
    </row>
    <row r="661" customFormat="false" ht="14.25" hidden="false" customHeight="false" outlineLevel="0" collapsed="false">
      <c r="A661" s="0" t="s">
        <v>119</v>
      </c>
      <c r="B661" s="0" t="s">
        <v>120</v>
      </c>
      <c r="C661" s="0" t="s">
        <v>84</v>
      </c>
      <c r="D661" s="0" t="s">
        <v>134</v>
      </c>
      <c r="E661" s="0" t="n">
        <v>2039</v>
      </c>
      <c r="F661" s="0" t="n">
        <v>1</v>
      </c>
      <c r="G661" s="0" t="s">
        <v>135</v>
      </c>
    </row>
    <row r="662" customFormat="false" ht="14.25" hidden="false" customHeight="false" outlineLevel="0" collapsed="false">
      <c r="A662" s="0" t="s">
        <v>119</v>
      </c>
      <c r="B662" s="0" t="s">
        <v>120</v>
      </c>
      <c r="C662" s="0" t="s">
        <v>84</v>
      </c>
      <c r="D662" s="0" t="s">
        <v>131</v>
      </c>
      <c r="E662" s="0" t="n">
        <v>2040</v>
      </c>
      <c r="F662" s="0" t="n">
        <v>19.3134057307197</v>
      </c>
      <c r="G662" s="0" t="s">
        <v>132</v>
      </c>
    </row>
    <row r="663" customFormat="false" ht="14.25" hidden="false" customHeight="false" outlineLevel="0" collapsed="false">
      <c r="A663" s="0" t="s">
        <v>119</v>
      </c>
      <c r="B663" s="0" t="s">
        <v>120</v>
      </c>
      <c r="C663" s="0" t="s">
        <v>84</v>
      </c>
      <c r="D663" s="0" t="s">
        <v>133</v>
      </c>
      <c r="E663" s="0" t="n">
        <v>2040</v>
      </c>
      <c r="F663" s="0" t="n">
        <v>0.323374313136707</v>
      </c>
      <c r="G663" s="0" t="s">
        <v>132</v>
      </c>
    </row>
    <row r="664" customFormat="false" ht="14.25" hidden="false" customHeight="false" outlineLevel="0" collapsed="false">
      <c r="A664" s="0" t="s">
        <v>119</v>
      </c>
      <c r="B664" s="0" t="s">
        <v>120</v>
      </c>
      <c r="C664" s="0" t="s">
        <v>84</v>
      </c>
      <c r="D664" s="0" t="s">
        <v>134</v>
      </c>
      <c r="E664" s="0" t="n">
        <v>2040</v>
      </c>
      <c r="F664" s="0" t="n">
        <v>1</v>
      </c>
      <c r="G664" s="0" t="s">
        <v>135</v>
      </c>
    </row>
    <row r="665" customFormat="false" ht="14.25" hidden="false" customHeight="false" outlineLevel="0" collapsed="false">
      <c r="A665" s="0" t="s">
        <v>109</v>
      </c>
      <c r="B665" s="0" t="s">
        <v>110</v>
      </c>
      <c r="C665" s="0" t="s">
        <v>84</v>
      </c>
      <c r="D665" s="0" t="s">
        <v>131</v>
      </c>
      <c r="E665" s="0" t="n">
        <v>2024</v>
      </c>
      <c r="F665" s="0" t="n">
        <v>0</v>
      </c>
      <c r="G665" s="0" t="s">
        <v>132</v>
      </c>
    </row>
    <row r="666" customFormat="false" ht="14.25" hidden="false" customHeight="false" outlineLevel="0" collapsed="false">
      <c r="A666" s="0" t="s">
        <v>109</v>
      </c>
      <c r="B666" s="0" t="s">
        <v>110</v>
      </c>
      <c r="C666" s="0" t="s">
        <v>84</v>
      </c>
      <c r="D666" s="0" t="s">
        <v>133</v>
      </c>
      <c r="E666" s="0" t="n">
        <v>2024</v>
      </c>
      <c r="F666" s="0" t="n">
        <v>0.700664458038751</v>
      </c>
      <c r="G666" s="0" t="s">
        <v>132</v>
      </c>
    </row>
    <row r="667" customFormat="false" ht="14.25" hidden="false" customHeight="false" outlineLevel="0" collapsed="false">
      <c r="A667" s="0" t="s">
        <v>109</v>
      </c>
      <c r="B667" s="0" t="s">
        <v>110</v>
      </c>
      <c r="C667" s="0" t="s">
        <v>84</v>
      </c>
      <c r="D667" s="0" t="s">
        <v>134</v>
      </c>
      <c r="E667" s="0" t="n">
        <v>2024</v>
      </c>
      <c r="F667" s="0" t="n">
        <v>1</v>
      </c>
      <c r="G667" s="0" t="s">
        <v>135</v>
      </c>
    </row>
    <row r="668" customFormat="false" ht="14.25" hidden="false" customHeight="false" outlineLevel="0" collapsed="false">
      <c r="A668" s="0" t="s">
        <v>109</v>
      </c>
      <c r="B668" s="0" t="s">
        <v>110</v>
      </c>
      <c r="C668" s="0" t="s">
        <v>84</v>
      </c>
      <c r="D668" s="0" t="s">
        <v>131</v>
      </c>
      <c r="E668" s="0" t="n">
        <v>2025</v>
      </c>
      <c r="F668" s="0" t="n">
        <v>2.31445377218455</v>
      </c>
      <c r="G668" s="0" t="s">
        <v>132</v>
      </c>
    </row>
    <row r="669" customFormat="false" ht="14.25" hidden="false" customHeight="false" outlineLevel="0" collapsed="false">
      <c r="A669" s="0" t="s">
        <v>109</v>
      </c>
      <c r="B669" s="0" t="s">
        <v>110</v>
      </c>
      <c r="C669" s="0" t="s">
        <v>84</v>
      </c>
      <c r="D669" s="0" t="s">
        <v>133</v>
      </c>
      <c r="E669" s="0" t="n">
        <v>2025</v>
      </c>
      <c r="F669" s="0" t="n">
        <v>0.819584188659334</v>
      </c>
      <c r="G669" s="0" t="s">
        <v>132</v>
      </c>
    </row>
    <row r="670" customFormat="false" ht="14.25" hidden="false" customHeight="false" outlineLevel="0" collapsed="false">
      <c r="A670" s="0" t="s">
        <v>109</v>
      </c>
      <c r="B670" s="0" t="s">
        <v>110</v>
      </c>
      <c r="C670" s="0" t="s">
        <v>84</v>
      </c>
      <c r="D670" s="0" t="s">
        <v>134</v>
      </c>
      <c r="E670" s="0" t="n">
        <v>2025</v>
      </c>
      <c r="F670" s="0" t="n">
        <v>1</v>
      </c>
      <c r="G670" s="0" t="s">
        <v>135</v>
      </c>
    </row>
    <row r="671" customFormat="false" ht="14.25" hidden="false" customHeight="false" outlineLevel="0" collapsed="false">
      <c r="A671" s="0" t="s">
        <v>109</v>
      </c>
      <c r="B671" s="0" t="s">
        <v>110</v>
      </c>
      <c r="C671" s="0" t="s">
        <v>84</v>
      </c>
      <c r="D671" s="0" t="s">
        <v>131</v>
      </c>
      <c r="E671" s="0" t="n">
        <v>2026</v>
      </c>
      <c r="F671" s="0" t="n">
        <v>2.23345493221808</v>
      </c>
      <c r="G671" s="0" t="s">
        <v>132</v>
      </c>
    </row>
    <row r="672" customFormat="false" ht="14.25" hidden="false" customHeight="false" outlineLevel="0" collapsed="false">
      <c r="A672" s="0" t="s">
        <v>109</v>
      </c>
      <c r="B672" s="0" t="s">
        <v>110</v>
      </c>
      <c r="C672" s="0" t="s">
        <v>84</v>
      </c>
      <c r="D672" s="0" t="s">
        <v>133</v>
      </c>
      <c r="E672" s="0" t="n">
        <v>2026</v>
      </c>
      <c r="F672" s="0" t="n">
        <v>0.966914037136622</v>
      </c>
      <c r="G672" s="0" t="s">
        <v>132</v>
      </c>
    </row>
    <row r="673" customFormat="false" ht="14.25" hidden="false" customHeight="false" outlineLevel="0" collapsed="false">
      <c r="A673" s="0" t="s">
        <v>109</v>
      </c>
      <c r="B673" s="0" t="s">
        <v>110</v>
      </c>
      <c r="C673" s="0" t="s">
        <v>84</v>
      </c>
      <c r="D673" s="0" t="s">
        <v>134</v>
      </c>
      <c r="E673" s="0" t="n">
        <v>2026</v>
      </c>
      <c r="F673" s="0" t="n">
        <v>1</v>
      </c>
      <c r="G673" s="0" t="s">
        <v>135</v>
      </c>
    </row>
    <row r="674" customFormat="false" ht="14.25" hidden="false" customHeight="false" outlineLevel="0" collapsed="false">
      <c r="A674" s="0" t="s">
        <v>109</v>
      </c>
      <c r="B674" s="0" t="s">
        <v>110</v>
      </c>
      <c r="C674" s="0" t="s">
        <v>84</v>
      </c>
      <c r="D674" s="0" t="s">
        <v>131</v>
      </c>
      <c r="E674" s="0" t="n">
        <v>2027</v>
      </c>
      <c r="F674" s="0" t="n">
        <v>3.97705477408734</v>
      </c>
      <c r="G674" s="0" t="s">
        <v>132</v>
      </c>
    </row>
    <row r="675" customFormat="false" ht="14.25" hidden="false" customHeight="false" outlineLevel="0" collapsed="false">
      <c r="A675" s="0" t="s">
        <v>109</v>
      </c>
      <c r="B675" s="0" t="s">
        <v>110</v>
      </c>
      <c r="C675" s="0" t="s">
        <v>84</v>
      </c>
      <c r="D675" s="0" t="s">
        <v>133</v>
      </c>
      <c r="E675" s="0" t="n">
        <v>2027</v>
      </c>
      <c r="F675" s="0" t="n">
        <v>1.12719566543309</v>
      </c>
      <c r="G675" s="0" t="s">
        <v>132</v>
      </c>
    </row>
    <row r="676" customFormat="false" ht="14.25" hidden="false" customHeight="false" outlineLevel="0" collapsed="false">
      <c r="A676" s="0" t="s">
        <v>109</v>
      </c>
      <c r="B676" s="0" t="s">
        <v>110</v>
      </c>
      <c r="C676" s="0" t="s">
        <v>84</v>
      </c>
      <c r="D676" s="0" t="s">
        <v>134</v>
      </c>
      <c r="E676" s="0" t="n">
        <v>2027</v>
      </c>
      <c r="F676" s="0" t="n">
        <v>1</v>
      </c>
      <c r="G676" s="0" t="s">
        <v>135</v>
      </c>
    </row>
    <row r="677" customFormat="false" ht="14.25" hidden="false" customHeight="false" outlineLevel="0" collapsed="false">
      <c r="A677" s="0" t="s">
        <v>109</v>
      </c>
      <c r="B677" s="0" t="s">
        <v>110</v>
      </c>
      <c r="C677" s="0" t="s">
        <v>84</v>
      </c>
      <c r="D677" s="0" t="s">
        <v>131</v>
      </c>
      <c r="E677" s="0" t="n">
        <v>2028</v>
      </c>
      <c r="F677" s="0" t="n">
        <v>4.14914673940477</v>
      </c>
      <c r="G677" s="0" t="s">
        <v>132</v>
      </c>
    </row>
    <row r="678" customFormat="false" ht="14.25" hidden="false" customHeight="false" outlineLevel="0" collapsed="false">
      <c r="A678" s="0" t="s">
        <v>109</v>
      </c>
      <c r="B678" s="0" t="s">
        <v>110</v>
      </c>
      <c r="C678" s="0" t="s">
        <v>84</v>
      </c>
      <c r="D678" s="0" t="s">
        <v>133</v>
      </c>
      <c r="E678" s="0" t="n">
        <v>2028</v>
      </c>
      <c r="F678" s="0" t="n">
        <v>1.32419868107017</v>
      </c>
      <c r="G678" s="0" t="s">
        <v>132</v>
      </c>
    </row>
    <row r="679" customFormat="false" ht="14.25" hidden="false" customHeight="false" outlineLevel="0" collapsed="false">
      <c r="A679" s="0" t="s">
        <v>109</v>
      </c>
      <c r="B679" s="0" t="s">
        <v>110</v>
      </c>
      <c r="C679" s="0" t="s">
        <v>84</v>
      </c>
      <c r="D679" s="0" t="s">
        <v>134</v>
      </c>
      <c r="E679" s="0" t="n">
        <v>2028</v>
      </c>
      <c r="F679" s="0" t="n">
        <v>1</v>
      </c>
      <c r="G679" s="0" t="s">
        <v>135</v>
      </c>
    </row>
    <row r="680" customFormat="false" ht="14.25" hidden="false" customHeight="false" outlineLevel="0" collapsed="false">
      <c r="A680" s="0" t="s">
        <v>109</v>
      </c>
      <c r="B680" s="0" t="s">
        <v>110</v>
      </c>
      <c r="C680" s="0" t="s">
        <v>84</v>
      </c>
      <c r="D680" s="0" t="s">
        <v>131</v>
      </c>
      <c r="E680" s="0" t="n">
        <v>2029</v>
      </c>
      <c r="F680" s="0" t="n">
        <v>7.7617345832283</v>
      </c>
      <c r="G680" s="0" t="s">
        <v>132</v>
      </c>
    </row>
    <row r="681" customFormat="false" ht="14.25" hidden="false" customHeight="false" outlineLevel="0" collapsed="false">
      <c r="A681" s="0" t="s">
        <v>109</v>
      </c>
      <c r="B681" s="0" t="s">
        <v>110</v>
      </c>
      <c r="C681" s="0" t="s">
        <v>84</v>
      </c>
      <c r="D681" s="0" t="s">
        <v>133</v>
      </c>
      <c r="E681" s="0" t="n">
        <v>2029</v>
      </c>
      <c r="F681" s="0" t="n">
        <v>1.53617141464453</v>
      </c>
      <c r="G681" s="0" t="s">
        <v>132</v>
      </c>
    </row>
    <row r="682" customFormat="false" ht="14.25" hidden="false" customHeight="false" outlineLevel="0" collapsed="false">
      <c r="A682" s="0" t="s">
        <v>109</v>
      </c>
      <c r="B682" s="0" t="s">
        <v>110</v>
      </c>
      <c r="C682" s="0" t="s">
        <v>84</v>
      </c>
      <c r="D682" s="0" t="s">
        <v>134</v>
      </c>
      <c r="E682" s="0" t="n">
        <v>2029</v>
      </c>
      <c r="F682" s="0" t="n">
        <v>1</v>
      </c>
      <c r="G682" s="0" t="s">
        <v>135</v>
      </c>
    </row>
    <row r="683" customFormat="false" ht="14.25" hidden="false" customHeight="false" outlineLevel="0" collapsed="false">
      <c r="A683" s="0" t="s">
        <v>109</v>
      </c>
      <c r="B683" s="0" t="s">
        <v>110</v>
      </c>
      <c r="C683" s="0" t="s">
        <v>84</v>
      </c>
      <c r="D683" s="0" t="s">
        <v>131</v>
      </c>
      <c r="E683" s="0" t="n">
        <v>2030</v>
      </c>
      <c r="F683" s="0" t="n">
        <v>9.50228952980906</v>
      </c>
      <c r="G683" s="0" t="s">
        <v>132</v>
      </c>
    </row>
    <row r="684" customFormat="false" ht="14.25" hidden="false" customHeight="false" outlineLevel="0" collapsed="false">
      <c r="A684" s="0" t="s">
        <v>109</v>
      </c>
      <c r="B684" s="0" t="s">
        <v>110</v>
      </c>
      <c r="C684" s="0" t="s">
        <v>84</v>
      </c>
      <c r="D684" s="0" t="s">
        <v>133</v>
      </c>
      <c r="E684" s="0" t="n">
        <v>2030</v>
      </c>
      <c r="F684" s="0" t="n">
        <v>1.7746106776702</v>
      </c>
      <c r="G684" s="0" t="s">
        <v>132</v>
      </c>
    </row>
    <row r="685" customFormat="false" ht="14.25" hidden="false" customHeight="false" outlineLevel="0" collapsed="false">
      <c r="A685" s="0" t="s">
        <v>109</v>
      </c>
      <c r="B685" s="0" t="s">
        <v>110</v>
      </c>
      <c r="C685" s="0" t="s">
        <v>84</v>
      </c>
      <c r="D685" s="0" t="s">
        <v>134</v>
      </c>
      <c r="E685" s="0" t="n">
        <v>2030</v>
      </c>
      <c r="F685" s="0" t="n">
        <v>1</v>
      </c>
      <c r="G685" s="0" t="s">
        <v>135</v>
      </c>
    </row>
    <row r="686" customFormat="false" ht="14.25" hidden="false" customHeight="false" outlineLevel="0" collapsed="false">
      <c r="A686" s="0" t="s">
        <v>109</v>
      </c>
      <c r="B686" s="0" t="s">
        <v>110</v>
      </c>
      <c r="C686" s="0" t="s">
        <v>84</v>
      </c>
      <c r="D686" s="0" t="s">
        <v>131</v>
      </c>
      <c r="E686" s="0" t="n">
        <v>2031</v>
      </c>
      <c r="F686" s="0" t="n">
        <v>12.2783068289815</v>
      </c>
      <c r="G686" s="0" t="s">
        <v>132</v>
      </c>
    </row>
    <row r="687" customFormat="false" ht="14.25" hidden="false" customHeight="false" outlineLevel="0" collapsed="false">
      <c r="A687" s="0" t="s">
        <v>109</v>
      </c>
      <c r="B687" s="0" t="s">
        <v>110</v>
      </c>
      <c r="C687" s="0" t="s">
        <v>84</v>
      </c>
      <c r="D687" s="0" t="s">
        <v>133</v>
      </c>
      <c r="E687" s="0" t="n">
        <v>2031</v>
      </c>
      <c r="F687" s="0" t="n">
        <v>2.0138674463741</v>
      </c>
      <c r="G687" s="0" t="s">
        <v>132</v>
      </c>
    </row>
    <row r="688" customFormat="false" ht="14.25" hidden="false" customHeight="false" outlineLevel="0" collapsed="false">
      <c r="A688" s="0" t="s">
        <v>109</v>
      </c>
      <c r="B688" s="0" t="s">
        <v>110</v>
      </c>
      <c r="C688" s="0" t="s">
        <v>84</v>
      </c>
      <c r="D688" s="0" t="s">
        <v>134</v>
      </c>
      <c r="E688" s="0" t="n">
        <v>2031</v>
      </c>
      <c r="F688" s="0" t="n">
        <v>1</v>
      </c>
      <c r="G688" s="0" t="s">
        <v>135</v>
      </c>
    </row>
    <row r="689" customFormat="false" ht="14.25" hidden="false" customHeight="false" outlineLevel="0" collapsed="false">
      <c r="A689" s="0" t="s">
        <v>109</v>
      </c>
      <c r="B689" s="0" t="s">
        <v>110</v>
      </c>
      <c r="C689" s="0" t="s">
        <v>84</v>
      </c>
      <c r="D689" s="0" t="s">
        <v>131</v>
      </c>
      <c r="E689" s="0" t="n">
        <v>2032</v>
      </c>
      <c r="F689" s="0" t="n">
        <v>14.5077040617607</v>
      </c>
      <c r="G689" s="0" t="s">
        <v>132</v>
      </c>
    </row>
    <row r="690" customFormat="false" ht="14.25" hidden="false" customHeight="false" outlineLevel="0" collapsed="false">
      <c r="A690" s="0" t="s">
        <v>109</v>
      </c>
      <c r="B690" s="0" t="s">
        <v>110</v>
      </c>
      <c r="C690" s="0" t="s">
        <v>84</v>
      </c>
      <c r="D690" s="0" t="s">
        <v>133</v>
      </c>
      <c r="E690" s="0" t="n">
        <v>2032</v>
      </c>
      <c r="F690" s="0" t="n">
        <v>2.26839517179193</v>
      </c>
      <c r="G690" s="0" t="s">
        <v>132</v>
      </c>
    </row>
    <row r="691" customFormat="false" ht="14.25" hidden="false" customHeight="false" outlineLevel="0" collapsed="false">
      <c r="A691" s="0" t="s">
        <v>109</v>
      </c>
      <c r="B691" s="0" t="s">
        <v>110</v>
      </c>
      <c r="C691" s="0" t="s">
        <v>84</v>
      </c>
      <c r="D691" s="0" t="s">
        <v>134</v>
      </c>
      <c r="E691" s="0" t="n">
        <v>2032</v>
      </c>
      <c r="F691" s="0" t="n">
        <v>1</v>
      </c>
      <c r="G691" s="0" t="s">
        <v>135</v>
      </c>
    </row>
    <row r="692" customFormat="false" ht="14.25" hidden="false" customHeight="false" outlineLevel="0" collapsed="false">
      <c r="A692" s="0" t="s">
        <v>109</v>
      </c>
      <c r="B692" s="0" t="s">
        <v>110</v>
      </c>
      <c r="C692" s="0" t="s">
        <v>84</v>
      </c>
      <c r="D692" s="0" t="s">
        <v>131</v>
      </c>
      <c r="E692" s="0" t="n">
        <v>2033</v>
      </c>
      <c r="F692" s="0" t="n">
        <v>19.8543556830902</v>
      </c>
      <c r="G692" s="0" t="s">
        <v>132</v>
      </c>
    </row>
    <row r="693" customFormat="false" ht="14.25" hidden="false" customHeight="false" outlineLevel="0" collapsed="false">
      <c r="A693" s="0" t="s">
        <v>109</v>
      </c>
      <c r="B693" s="0" t="s">
        <v>110</v>
      </c>
      <c r="C693" s="0" t="s">
        <v>84</v>
      </c>
      <c r="D693" s="0" t="s">
        <v>133</v>
      </c>
      <c r="E693" s="0" t="n">
        <v>2033</v>
      </c>
      <c r="F693" s="0" t="n">
        <v>2.53644722663014</v>
      </c>
      <c r="G693" s="0" t="s">
        <v>132</v>
      </c>
    </row>
    <row r="694" customFormat="false" ht="14.25" hidden="false" customHeight="false" outlineLevel="0" collapsed="false">
      <c r="A694" s="0" t="s">
        <v>109</v>
      </c>
      <c r="B694" s="0" t="s">
        <v>110</v>
      </c>
      <c r="C694" s="0" t="s">
        <v>84</v>
      </c>
      <c r="D694" s="0" t="s">
        <v>134</v>
      </c>
      <c r="E694" s="0" t="n">
        <v>2033</v>
      </c>
      <c r="F694" s="0" t="n">
        <v>1</v>
      </c>
      <c r="G694" s="0" t="s">
        <v>135</v>
      </c>
    </row>
    <row r="695" customFormat="false" ht="14.25" hidden="false" customHeight="false" outlineLevel="0" collapsed="false">
      <c r="A695" s="0" t="s">
        <v>109</v>
      </c>
      <c r="B695" s="0" t="s">
        <v>110</v>
      </c>
      <c r="C695" s="0" t="s">
        <v>84</v>
      </c>
      <c r="D695" s="0" t="s">
        <v>131</v>
      </c>
      <c r="E695" s="0" t="n">
        <v>2034</v>
      </c>
      <c r="F695" s="0" t="n">
        <v>22.1402303622871</v>
      </c>
      <c r="G695" s="0" t="s">
        <v>132</v>
      </c>
    </row>
    <row r="696" customFormat="false" ht="14.25" hidden="false" customHeight="false" outlineLevel="0" collapsed="false">
      <c r="A696" s="0" t="s">
        <v>109</v>
      </c>
      <c r="B696" s="0" t="s">
        <v>110</v>
      </c>
      <c r="C696" s="0" t="s">
        <v>84</v>
      </c>
      <c r="D696" s="0" t="s">
        <v>133</v>
      </c>
      <c r="E696" s="0" t="n">
        <v>2034</v>
      </c>
      <c r="F696" s="0" t="n">
        <v>2.80090473225368</v>
      </c>
      <c r="G696" s="0" t="s">
        <v>132</v>
      </c>
    </row>
    <row r="697" customFormat="false" ht="14.25" hidden="false" customHeight="false" outlineLevel="0" collapsed="false">
      <c r="A697" s="0" t="s">
        <v>109</v>
      </c>
      <c r="B697" s="0" t="s">
        <v>110</v>
      </c>
      <c r="C697" s="0" t="s">
        <v>84</v>
      </c>
      <c r="D697" s="0" t="s">
        <v>134</v>
      </c>
      <c r="E697" s="0" t="n">
        <v>2034</v>
      </c>
      <c r="F697" s="0" t="n">
        <v>1</v>
      </c>
      <c r="G697" s="0" t="s">
        <v>135</v>
      </c>
    </row>
    <row r="698" customFormat="false" ht="14.25" hidden="false" customHeight="false" outlineLevel="0" collapsed="false">
      <c r="A698" s="0" t="s">
        <v>109</v>
      </c>
      <c r="B698" s="0" t="s">
        <v>110</v>
      </c>
      <c r="C698" s="0" t="s">
        <v>84</v>
      </c>
      <c r="D698" s="0" t="s">
        <v>131</v>
      </c>
      <c r="E698" s="0" t="n">
        <v>2035</v>
      </c>
      <c r="F698" s="0" t="n">
        <v>27.1941037228367</v>
      </c>
      <c r="G698" s="0" t="s">
        <v>132</v>
      </c>
    </row>
    <row r="699" customFormat="false" ht="14.25" hidden="false" customHeight="false" outlineLevel="0" collapsed="false">
      <c r="A699" s="0" t="s">
        <v>109</v>
      </c>
      <c r="B699" s="0" t="s">
        <v>110</v>
      </c>
      <c r="C699" s="0" t="s">
        <v>84</v>
      </c>
      <c r="D699" s="0" t="s">
        <v>133</v>
      </c>
      <c r="E699" s="0" t="n">
        <v>2035</v>
      </c>
      <c r="F699" s="0" t="n">
        <v>3.08198123438033</v>
      </c>
      <c r="G699" s="0" t="s">
        <v>132</v>
      </c>
    </row>
    <row r="700" customFormat="false" ht="14.25" hidden="false" customHeight="false" outlineLevel="0" collapsed="false">
      <c r="A700" s="0" t="s">
        <v>109</v>
      </c>
      <c r="B700" s="0" t="s">
        <v>110</v>
      </c>
      <c r="C700" s="0" t="s">
        <v>84</v>
      </c>
      <c r="D700" s="0" t="s">
        <v>134</v>
      </c>
      <c r="E700" s="0" t="n">
        <v>2035</v>
      </c>
      <c r="F700" s="0" t="n">
        <v>1</v>
      </c>
      <c r="G700" s="0" t="s">
        <v>135</v>
      </c>
    </row>
    <row r="701" customFormat="false" ht="14.25" hidden="false" customHeight="false" outlineLevel="0" collapsed="false">
      <c r="A701" s="0" t="s">
        <v>109</v>
      </c>
      <c r="B701" s="0" t="s">
        <v>110</v>
      </c>
      <c r="C701" s="0" t="s">
        <v>84</v>
      </c>
      <c r="D701" s="0" t="s">
        <v>131</v>
      </c>
      <c r="E701" s="0" t="n">
        <v>2036</v>
      </c>
      <c r="F701" s="0" t="n">
        <v>32.5535139280563</v>
      </c>
      <c r="G701" s="0" t="s">
        <v>132</v>
      </c>
    </row>
    <row r="702" customFormat="false" ht="14.25" hidden="false" customHeight="false" outlineLevel="0" collapsed="false">
      <c r="A702" s="0" t="s">
        <v>109</v>
      </c>
      <c r="B702" s="0" t="s">
        <v>110</v>
      </c>
      <c r="C702" s="0" t="s">
        <v>84</v>
      </c>
      <c r="D702" s="0" t="s">
        <v>133</v>
      </c>
      <c r="E702" s="0" t="n">
        <v>2036</v>
      </c>
      <c r="F702" s="0" t="n">
        <v>3.36281638423414</v>
      </c>
      <c r="G702" s="0" t="s">
        <v>132</v>
      </c>
    </row>
    <row r="703" customFormat="false" ht="14.25" hidden="false" customHeight="false" outlineLevel="0" collapsed="false">
      <c r="A703" s="0" t="s">
        <v>109</v>
      </c>
      <c r="B703" s="0" t="s">
        <v>110</v>
      </c>
      <c r="C703" s="0" t="s">
        <v>84</v>
      </c>
      <c r="D703" s="0" t="s">
        <v>134</v>
      </c>
      <c r="E703" s="0" t="n">
        <v>2036</v>
      </c>
      <c r="F703" s="0" t="n">
        <v>1</v>
      </c>
      <c r="G703" s="0" t="s">
        <v>135</v>
      </c>
    </row>
    <row r="704" customFormat="false" ht="14.25" hidden="false" customHeight="false" outlineLevel="0" collapsed="false">
      <c r="A704" s="0" t="s">
        <v>109</v>
      </c>
      <c r="B704" s="0" t="s">
        <v>110</v>
      </c>
      <c r="C704" s="0" t="s">
        <v>84</v>
      </c>
      <c r="D704" s="0" t="s">
        <v>131</v>
      </c>
      <c r="E704" s="0" t="n">
        <v>2037</v>
      </c>
      <c r="F704" s="0" t="n">
        <v>37.9883572231874</v>
      </c>
      <c r="G704" s="0" t="s">
        <v>132</v>
      </c>
    </row>
    <row r="705" customFormat="false" ht="14.25" hidden="false" customHeight="false" outlineLevel="0" collapsed="false">
      <c r="A705" s="0" t="s">
        <v>109</v>
      </c>
      <c r="B705" s="0" t="s">
        <v>110</v>
      </c>
      <c r="C705" s="0" t="s">
        <v>84</v>
      </c>
      <c r="D705" s="0" t="s">
        <v>133</v>
      </c>
      <c r="E705" s="0" t="n">
        <v>2037</v>
      </c>
      <c r="F705" s="0" t="n">
        <v>3.62724921329606</v>
      </c>
      <c r="G705" s="0" t="s">
        <v>132</v>
      </c>
    </row>
    <row r="706" customFormat="false" ht="14.25" hidden="false" customHeight="false" outlineLevel="0" collapsed="false">
      <c r="A706" s="0" t="s">
        <v>109</v>
      </c>
      <c r="B706" s="0" t="s">
        <v>110</v>
      </c>
      <c r="C706" s="0" t="s">
        <v>84</v>
      </c>
      <c r="D706" s="0" t="s">
        <v>134</v>
      </c>
      <c r="E706" s="0" t="n">
        <v>2037</v>
      </c>
      <c r="F706" s="0" t="n">
        <v>1</v>
      </c>
      <c r="G706" s="0" t="s">
        <v>135</v>
      </c>
    </row>
    <row r="707" customFormat="false" ht="14.25" hidden="false" customHeight="false" outlineLevel="0" collapsed="false">
      <c r="A707" s="0" t="s">
        <v>109</v>
      </c>
      <c r="B707" s="0" t="s">
        <v>110</v>
      </c>
      <c r="C707" s="0" t="s">
        <v>84</v>
      </c>
      <c r="D707" s="0" t="s">
        <v>131</v>
      </c>
      <c r="E707" s="0" t="n">
        <v>2038</v>
      </c>
      <c r="F707" s="0" t="n">
        <v>44.0143232127418</v>
      </c>
      <c r="G707" s="0" t="s">
        <v>132</v>
      </c>
    </row>
    <row r="708" customFormat="false" ht="14.25" hidden="false" customHeight="false" outlineLevel="0" collapsed="false">
      <c r="A708" s="0" t="s">
        <v>109</v>
      </c>
      <c r="B708" s="0" t="s">
        <v>110</v>
      </c>
      <c r="C708" s="0" t="s">
        <v>84</v>
      </c>
      <c r="D708" s="0" t="s">
        <v>133</v>
      </c>
      <c r="E708" s="0" t="n">
        <v>2038</v>
      </c>
      <c r="F708" s="0" t="n">
        <v>3.88882413194385</v>
      </c>
      <c r="G708" s="0" t="s">
        <v>132</v>
      </c>
    </row>
    <row r="709" customFormat="false" ht="14.25" hidden="false" customHeight="false" outlineLevel="0" collapsed="false">
      <c r="A709" s="0" t="s">
        <v>109</v>
      </c>
      <c r="B709" s="0" t="s">
        <v>110</v>
      </c>
      <c r="C709" s="0" t="s">
        <v>84</v>
      </c>
      <c r="D709" s="0" t="s">
        <v>134</v>
      </c>
      <c r="E709" s="0" t="n">
        <v>2038</v>
      </c>
      <c r="F709" s="0" t="n">
        <v>1</v>
      </c>
      <c r="G709" s="0" t="s">
        <v>135</v>
      </c>
    </row>
    <row r="710" customFormat="false" ht="14.25" hidden="false" customHeight="false" outlineLevel="0" collapsed="false">
      <c r="A710" s="0" t="s">
        <v>109</v>
      </c>
      <c r="B710" s="0" t="s">
        <v>110</v>
      </c>
      <c r="C710" s="0" t="s">
        <v>84</v>
      </c>
      <c r="D710" s="0" t="s">
        <v>131</v>
      </c>
      <c r="E710" s="0" t="n">
        <v>2039</v>
      </c>
      <c r="F710" s="0" t="n">
        <v>50.6422533257815</v>
      </c>
      <c r="G710" s="0" t="s">
        <v>132</v>
      </c>
    </row>
    <row r="711" customFormat="false" ht="14.25" hidden="false" customHeight="false" outlineLevel="0" collapsed="false">
      <c r="A711" s="0" t="s">
        <v>109</v>
      </c>
      <c r="B711" s="0" t="s">
        <v>110</v>
      </c>
      <c r="C711" s="0" t="s">
        <v>84</v>
      </c>
      <c r="D711" s="0" t="s">
        <v>133</v>
      </c>
      <c r="E711" s="0" t="n">
        <v>2039</v>
      </c>
      <c r="F711" s="0" t="n">
        <v>4.13160112076259</v>
      </c>
      <c r="G711" s="0" t="s">
        <v>132</v>
      </c>
    </row>
    <row r="712" customFormat="false" ht="14.25" hidden="false" customHeight="false" outlineLevel="0" collapsed="false">
      <c r="A712" s="0" t="s">
        <v>109</v>
      </c>
      <c r="B712" s="0" t="s">
        <v>110</v>
      </c>
      <c r="C712" s="0" t="s">
        <v>84</v>
      </c>
      <c r="D712" s="0" t="s">
        <v>134</v>
      </c>
      <c r="E712" s="0" t="n">
        <v>2039</v>
      </c>
      <c r="F712" s="0" t="n">
        <v>1</v>
      </c>
      <c r="G712" s="0" t="s">
        <v>135</v>
      </c>
    </row>
    <row r="713" customFormat="false" ht="14.25" hidden="false" customHeight="false" outlineLevel="0" collapsed="false">
      <c r="A713" s="0" t="s">
        <v>109</v>
      </c>
      <c r="B713" s="0" t="s">
        <v>110</v>
      </c>
      <c r="C713" s="0" t="s">
        <v>84</v>
      </c>
      <c r="D713" s="0" t="s">
        <v>131</v>
      </c>
      <c r="E713" s="0" t="n">
        <v>2040</v>
      </c>
      <c r="F713" s="0" t="n">
        <v>57.940217192159</v>
      </c>
      <c r="G713" s="0" t="s">
        <v>132</v>
      </c>
    </row>
    <row r="714" customFormat="false" ht="14.25" hidden="false" customHeight="false" outlineLevel="0" collapsed="false">
      <c r="A714" s="0" t="s">
        <v>109</v>
      </c>
      <c r="B714" s="0" t="s">
        <v>110</v>
      </c>
      <c r="C714" s="0" t="s">
        <v>84</v>
      </c>
      <c r="D714" s="0" t="s">
        <v>133</v>
      </c>
      <c r="E714" s="0" t="n">
        <v>2040</v>
      </c>
      <c r="F714" s="0" t="n">
        <v>4.3714857114091</v>
      </c>
      <c r="G714" s="0" t="s">
        <v>132</v>
      </c>
    </row>
    <row r="715" customFormat="false" ht="14.25" hidden="false" customHeight="false" outlineLevel="0" collapsed="false">
      <c r="A715" s="0" t="s">
        <v>109</v>
      </c>
      <c r="B715" s="0" t="s">
        <v>110</v>
      </c>
      <c r="C715" s="0" t="s">
        <v>84</v>
      </c>
      <c r="D715" s="0" t="s">
        <v>134</v>
      </c>
      <c r="E715" s="0" t="n">
        <v>2040</v>
      </c>
      <c r="F715" s="0" t="n">
        <v>1</v>
      </c>
      <c r="G715" s="0" t="s">
        <v>135</v>
      </c>
    </row>
    <row r="716" customFormat="false" ht="14.25" hidden="false" customHeight="false" outlineLevel="0" collapsed="false">
      <c r="A716" s="0" t="s">
        <v>117</v>
      </c>
      <c r="B716" s="0" t="s">
        <v>118</v>
      </c>
      <c r="C716" s="0" t="s">
        <v>84</v>
      </c>
      <c r="D716" s="0" t="s">
        <v>131</v>
      </c>
      <c r="E716" s="0" t="n">
        <v>2024</v>
      </c>
      <c r="F716" s="0" t="n">
        <v>0</v>
      </c>
      <c r="G716" s="0" t="s">
        <v>132</v>
      </c>
    </row>
    <row r="717" customFormat="false" ht="14.25" hidden="false" customHeight="false" outlineLevel="0" collapsed="false">
      <c r="A717" s="0" t="s">
        <v>117</v>
      </c>
      <c r="B717" s="0" t="s">
        <v>118</v>
      </c>
      <c r="C717" s="0" t="s">
        <v>84</v>
      </c>
      <c r="D717" s="0" t="s">
        <v>133</v>
      </c>
      <c r="E717" s="0" t="n">
        <v>2024</v>
      </c>
      <c r="F717" s="0" t="n">
        <v>0.611352560332766</v>
      </c>
      <c r="G717" s="0" t="s">
        <v>132</v>
      </c>
    </row>
    <row r="718" customFormat="false" ht="14.25" hidden="false" customHeight="false" outlineLevel="0" collapsed="false">
      <c r="A718" s="0" t="s">
        <v>117</v>
      </c>
      <c r="B718" s="0" t="s">
        <v>118</v>
      </c>
      <c r="C718" s="0" t="s">
        <v>84</v>
      </c>
      <c r="D718" s="0" t="s">
        <v>134</v>
      </c>
      <c r="E718" s="0" t="n">
        <v>2024</v>
      </c>
      <c r="F718" s="0" t="n">
        <v>1</v>
      </c>
      <c r="G718" s="0" t="s">
        <v>135</v>
      </c>
    </row>
    <row r="719" customFormat="false" ht="14.25" hidden="false" customHeight="false" outlineLevel="0" collapsed="false">
      <c r="A719" s="0" t="s">
        <v>117</v>
      </c>
      <c r="B719" s="0" t="s">
        <v>118</v>
      </c>
      <c r="C719" s="0" t="s">
        <v>84</v>
      </c>
      <c r="D719" s="0" t="s">
        <v>131</v>
      </c>
      <c r="E719" s="0" t="n">
        <v>2025</v>
      </c>
      <c r="F719" s="0" t="n">
        <v>2.31445377218455</v>
      </c>
      <c r="G719" s="0" t="s">
        <v>132</v>
      </c>
    </row>
    <row r="720" customFormat="false" ht="14.25" hidden="false" customHeight="false" outlineLevel="0" collapsed="false">
      <c r="A720" s="0" t="s">
        <v>117</v>
      </c>
      <c r="B720" s="0" t="s">
        <v>118</v>
      </c>
      <c r="C720" s="0" t="s">
        <v>84</v>
      </c>
      <c r="D720" s="0" t="s">
        <v>133</v>
      </c>
      <c r="E720" s="0" t="n">
        <v>2025</v>
      </c>
      <c r="F720" s="0" t="n">
        <v>0.71511389852377</v>
      </c>
      <c r="G720" s="0" t="s">
        <v>132</v>
      </c>
    </row>
    <row r="721" customFormat="false" ht="14.25" hidden="false" customHeight="false" outlineLevel="0" collapsed="false">
      <c r="A721" s="0" t="s">
        <v>117</v>
      </c>
      <c r="B721" s="0" t="s">
        <v>118</v>
      </c>
      <c r="C721" s="0" t="s">
        <v>84</v>
      </c>
      <c r="D721" s="0" t="s">
        <v>134</v>
      </c>
      <c r="E721" s="0" t="n">
        <v>2025</v>
      </c>
      <c r="F721" s="0" t="n">
        <v>1</v>
      </c>
      <c r="G721" s="0" t="s">
        <v>135</v>
      </c>
    </row>
    <row r="722" customFormat="false" ht="14.25" hidden="false" customHeight="false" outlineLevel="0" collapsed="false">
      <c r="A722" s="0" t="s">
        <v>117</v>
      </c>
      <c r="B722" s="0" t="s">
        <v>118</v>
      </c>
      <c r="C722" s="0" t="s">
        <v>84</v>
      </c>
      <c r="D722" s="0" t="s">
        <v>131</v>
      </c>
      <c r="E722" s="0" t="n">
        <v>2026</v>
      </c>
      <c r="F722" s="0" t="n">
        <v>2.23345493221808</v>
      </c>
      <c r="G722" s="0" t="s">
        <v>132</v>
      </c>
    </row>
    <row r="723" customFormat="false" ht="14.25" hidden="false" customHeight="false" outlineLevel="0" collapsed="false">
      <c r="A723" s="0" t="s">
        <v>117</v>
      </c>
      <c r="B723" s="0" t="s">
        <v>118</v>
      </c>
      <c r="C723" s="0" t="s">
        <v>84</v>
      </c>
      <c r="D723" s="0" t="s">
        <v>133</v>
      </c>
      <c r="E723" s="0" t="n">
        <v>2026</v>
      </c>
      <c r="F723" s="0" t="n">
        <v>0.843663989864421</v>
      </c>
      <c r="G723" s="0" t="s">
        <v>132</v>
      </c>
    </row>
    <row r="724" customFormat="false" ht="14.25" hidden="false" customHeight="false" outlineLevel="0" collapsed="false">
      <c r="A724" s="0" t="s">
        <v>117</v>
      </c>
      <c r="B724" s="0" t="s">
        <v>118</v>
      </c>
      <c r="C724" s="0" t="s">
        <v>84</v>
      </c>
      <c r="D724" s="0" t="s">
        <v>134</v>
      </c>
      <c r="E724" s="0" t="n">
        <v>2026</v>
      </c>
      <c r="F724" s="0" t="n">
        <v>1</v>
      </c>
      <c r="G724" s="0" t="s">
        <v>135</v>
      </c>
    </row>
    <row r="725" customFormat="false" ht="14.25" hidden="false" customHeight="false" outlineLevel="0" collapsed="false">
      <c r="A725" s="0" t="s">
        <v>117</v>
      </c>
      <c r="B725" s="0" t="s">
        <v>118</v>
      </c>
      <c r="C725" s="0" t="s">
        <v>84</v>
      </c>
      <c r="D725" s="0" t="s">
        <v>131</v>
      </c>
      <c r="E725" s="0" t="n">
        <v>2027</v>
      </c>
      <c r="F725" s="0" t="n">
        <v>1.98852738704367</v>
      </c>
      <c r="G725" s="0" t="s">
        <v>132</v>
      </c>
    </row>
    <row r="726" customFormat="false" ht="14.25" hidden="false" customHeight="false" outlineLevel="0" collapsed="false">
      <c r="A726" s="0" t="s">
        <v>117</v>
      </c>
      <c r="B726" s="0" t="s">
        <v>118</v>
      </c>
      <c r="C726" s="0" t="s">
        <v>84</v>
      </c>
      <c r="D726" s="0" t="s">
        <v>133</v>
      </c>
      <c r="E726" s="0" t="n">
        <v>2027</v>
      </c>
      <c r="F726" s="0" t="n">
        <v>0.983514930937748</v>
      </c>
      <c r="G726" s="0" t="s">
        <v>132</v>
      </c>
    </row>
    <row r="727" customFormat="false" ht="14.25" hidden="false" customHeight="false" outlineLevel="0" collapsed="false">
      <c r="A727" s="0" t="s">
        <v>117</v>
      </c>
      <c r="B727" s="0" t="s">
        <v>118</v>
      </c>
      <c r="C727" s="0" t="s">
        <v>84</v>
      </c>
      <c r="D727" s="0" t="s">
        <v>134</v>
      </c>
      <c r="E727" s="0" t="n">
        <v>2027</v>
      </c>
      <c r="F727" s="0" t="n">
        <v>1</v>
      </c>
      <c r="G727" s="0" t="s">
        <v>135</v>
      </c>
    </row>
    <row r="728" customFormat="false" ht="14.25" hidden="false" customHeight="false" outlineLevel="0" collapsed="false">
      <c r="A728" s="0" t="s">
        <v>117</v>
      </c>
      <c r="B728" s="0" t="s">
        <v>118</v>
      </c>
      <c r="C728" s="0" t="s">
        <v>84</v>
      </c>
      <c r="D728" s="0" t="s">
        <v>131</v>
      </c>
      <c r="E728" s="0" t="n">
        <v>2028</v>
      </c>
      <c r="F728" s="0" t="n">
        <v>2.07457336970239</v>
      </c>
      <c r="G728" s="0" t="s">
        <v>132</v>
      </c>
    </row>
    <row r="729" customFormat="false" ht="14.25" hidden="false" customHeight="false" outlineLevel="0" collapsed="false">
      <c r="A729" s="0" t="s">
        <v>117</v>
      </c>
      <c r="B729" s="0" t="s">
        <v>118</v>
      </c>
      <c r="C729" s="0" t="s">
        <v>84</v>
      </c>
      <c r="D729" s="0" t="s">
        <v>133</v>
      </c>
      <c r="E729" s="0" t="n">
        <v>2028</v>
      </c>
      <c r="F729" s="0" t="n">
        <v>1.1554064784841</v>
      </c>
      <c r="G729" s="0" t="s">
        <v>132</v>
      </c>
    </row>
    <row r="730" customFormat="false" ht="14.25" hidden="false" customHeight="false" outlineLevel="0" collapsed="false">
      <c r="A730" s="0" t="s">
        <v>117</v>
      </c>
      <c r="B730" s="0" t="s">
        <v>118</v>
      </c>
      <c r="C730" s="0" t="s">
        <v>84</v>
      </c>
      <c r="D730" s="0" t="s">
        <v>134</v>
      </c>
      <c r="E730" s="0" t="n">
        <v>2028</v>
      </c>
      <c r="F730" s="0" t="n">
        <v>1</v>
      </c>
      <c r="G730" s="0" t="s">
        <v>135</v>
      </c>
    </row>
    <row r="731" customFormat="false" ht="14.25" hidden="false" customHeight="false" outlineLevel="0" collapsed="false">
      <c r="A731" s="0" t="s">
        <v>117</v>
      </c>
      <c r="B731" s="0" t="s">
        <v>118</v>
      </c>
      <c r="C731" s="0" t="s">
        <v>84</v>
      </c>
      <c r="D731" s="0" t="s">
        <v>131</v>
      </c>
      <c r="E731" s="0" t="n">
        <v>2029</v>
      </c>
      <c r="F731" s="0" t="n">
        <v>3.88086729161415</v>
      </c>
      <c r="G731" s="0" t="s">
        <v>132</v>
      </c>
    </row>
    <row r="732" customFormat="false" ht="14.25" hidden="false" customHeight="false" outlineLevel="0" collapsed="false">
      <c r="A732" s="0" t="s">
        <v>117</v>
      </c>
      <c r="B732" s="0" t="s">
        <v>118</v>
      </c>
      <c r="C732" s="0" t="s">
        <v>84</v>
      </c>
      <c r="D732" s="0" t="s">
        <v>133</v>
      </c>
      <c r="E732" s="0" t="n">
        <v>2029</v>
      </c>
      <c r="F732" s="0" t="n">
        <v>1.34035959249555</v>
      </c>
      <c r="G732" s="0" t="s">
        <v>132</v>
      </c>
    </row>
    <row r="733" customFormat="false" ht="14.25" hidden="false" customHeight="false" outlineLevel="0" collapsed="false">
      <c r="A733" s="0" t="s">
        <v>117</v>
      </c>
      <c r="B733" s="0" t="s">
        <v>118</v>
      </c>
      <c r="C733" s="0" t="s">
        <v>84</v>
      </c>
      <c r="D733" s="0" t="s">
        <v>134</v>
      </c>
      <c r="E733" s="0" t="n">
        <v>2029</v>
      </c>
      <c r="F733" s="0" t="n">
        <v>1</v>
      </c>
      <c r="G733" s="0" t="s">
        <v>135</v>
      </c>
    </row>
    <row r="734" customFormat="false" ht="14.25" hidden="false" customHeight="false" outlineLevel="0" collapsed="false">
      <c r="A734" s="0" t="s">
        <v>117</v>
      </c>
      <c r="B734" s="0" t="s">
        <v>118</v>
      </c>
      <c r="C734" s="0" t="s">
        <v>84</v>
      </c>
      <c r="D734" s="0" t="s">
        <v>131</v>
      </c>
      <c r="E734" s="0" t="n">
        <v>2030</v>
      </c>
      <c r="F734" s="0" t="n">
        <v>3.80093785720888</v>
      </c>
      <c r="G734" s="0" t="s">
        <v>132</v>
      </c>
    </row>
    <row r="735" customFormat="false" ht="14.25" hidden="false" customHeight="false" outlineLevel="0" collapsed="false">
      <c r="A735" s="0" t="s">
        <v>117</v>
      </c>
      <c r="B735" s="0" t="s">
        <v>118</v>
      </c>
      <c r="C735" s="0" t="s">
        <v>84</v>
      </c>
      <c r="D735" s="0" t="s">
        <v>133</v>
      </c>
      <c r="E735" s="0" t="n">
        <v>2030</v>
      </c>
      <c r="F735" s="0" t="n">
        <v>1.54840561547013</v>
      </c>
      <c r="G735" s="0" t="s">
        <v>132</v>
      </c>
    </row>
    <row r="736" customFormat="false" ht="14.25" hidden="false" customHeight="false" outlineLevel="0" collapsed="false">
      <c r="A736" s="0" t="s">
        <v>117</v>
      </c>
      <c r="B736" s="0" t="s">
        <v>118</v>
      </c>
      <c r="C736" s="0" t="s">
        <v>84</v>
      </c>
      <c r="D736" s="0" t="s">
        <v>134</v>
      </c>
      <c r="E736" s="0" t="n">
        <v>2030</v>
      </c>
      <c r="F736" s="0" t="n">
        <v>1</v>
      </c>
      <c r="G736" s="0" t="s">
        <v>135</v>
      </c>
    </row>
    <row r="737" customFormat="false" ht="14.25" hidden="false" customHeight="false" outlineLevel="0" collapsed="false">
      <c r="A737" s="0" t="s">
        <v>117</v>
      </c>
      <c r="B737" s="0" t="s">
        <v>118</v>
      </c>
      <c r="C737" s="0" t="s">
        <v>84</v>
      </c>
      <c r="D737" s="0" t="s">
        <v>131</v>
      </c>
      <c r="E737" s="0" t="n">
        <v>2031</v>
      </c>
      <c r="F737" s="0" t="n">
        <v>4.09276894299383</v>
      </c>
      <c r="G737" s="0" t="s">
        <v>132</v>
      </c>
    </row>
    <row r="738" customFormat="false" ht="14.25" hidden="false" customHeight="false" outlineLevel="0" collapsed="false">
      <c r="A738" s="0" t="s">
        <v>117</v>
      </c>
      <c r="B738" s="0" t="s">
        <v>118</v>
      </c>
      <c r="C738" s="0" t="s">
        <v>84</v>
      </c>
      <c r="D738" s="0" t="s">
        <v>133</v>
      </c>
      <c r="E738" s="0" t="n">
        <v>2031</v>
      </c>
      <c r="F738" s="0" t="n">
        <v>1.75716493877519</v>
      </c>
      <c r="G738" s="0" t="s">
        <v>132</v>
      </c>
    </row>
    <row r="739" customFormat="false" ht="14.25" hidden="false" customHeight="false" outlineLevel="0" collapsed="false">
      <c r="A739" s="0" t="s">
        <v>117</v>
      </c>
      <c r="B739" s="0" t="s">
        <v>118</v>
      </c>
      <c r="C739" s="0" t="s">
        <v>84</v>
      </c>
      <c r="D739" s="0" t="s">
        <v>134</v>
      </c>
      <c r="E739" s="0" t="n">
        <v>2031</v>
      </c>
      <c r="F739" s="0" t="n">
        <v>1</v>
      </c>
      <c r="G739" s="0" t="s">
        <v>135</v>
      </c>
    </row>
    <row r="740" customFormat="false" ht="14.25" hidden="false" customHeight="false" outlineLevel="0" collapsed="false">
      <c r="A740" s="0" t="s">
        <v>117</v>
      </c>
      <c r="B740" s="0" t="s">
        <v>118</v>
      </c>
      <c r="C740" s="0" t="s">
        <v>84</v>
      </c>
      <c r="D740" s="0" t="s">
        <v>131</v>
      </c>
      <c r="E740" s="0" t="n">
        <v>2032</v>
      </c>
      <c r="F740" s="0" t="n">
        <v>8.29010357940175</v>
      </c>
      <c r="G740" s="0" t="s">
        <v>132</v>
      </c>
    </row>
    <row r="741" customFormat="false" ht="14.25" hidden="false" customHeight="false" outlineLevel="0" collapsed="false">
      <c r="A741" s="0" t="s">
        <v>117</v>
      </c>
      <c r="B741" s="0" t="s">
        <v>118</v>
      </c>
      <c r="C741" s="0" t="s">
        <v>84</v>
      </c>
      <c r="D741" s="0" t="s">
        <v>133</v>
      </c>
      <c r="E741" s="0" t="n">
        <v>2032</v>
      </c>
      <c r="F741" s="0" t="n">
        <v>1.97924866918936</v>
      </c>
      <c r="G741" s="0" t="s">
        <v>132</v>
      </c>
    </row>
    <row r="742" customFormat="false" ht="14.25" hidden="false" customHeight="false" outlineLevel="0" collapsed="false">
      <c r="A742" s="0" t="s">
        <v>117</v>
      </c>
      <c r="B742" s="0" t="s">
        <v>118</v>
      </c>
      <c r="C742" s="0" t="s">
        <v>84</v>
      </c>
      <c r="D742" s="0" t="s">
        <v>134</v>
      </c>
      <c r="E742" s="0" t="n">
        <v>2032</v>
      </c>
      <c r="F742" s="0" t="n">
        <v>1</v>
      </c>
      <c r="G742" s="0" t="s">
        <v>135</v>
      </c>
    </row>
    <row r="743" customFormat="false" ht="14.25" hidden="false" customHeight="false" outlineLevel="0" collapsed="false">
      <c r="A743" s="0" t="s">
        <v>117</v>
      </c>
      <c r="B743" s="0" t="s">
        <v>118</v>
      </c>
      <c r="C743" s="0" t="s">
        <v>84</v>
      </c>
      <c r="D743" s="0" t="s">
        <v>131</v>
      </c>
      <c r="E743" s="0" t="n">
        <v>2033</v>
      </c>
      <c r="F743" s="0" t="n">
        <v>8.82421004595804</v>
      </c>
      <c r="G743" s="0" t="s">
        <v>132</v>
      </c>
    </row>
    <row r="744" customFormat="false" ht="14.25" hidden="false" customHeight="false" outlineLevel="0" collapsed="false">
      <c r="A744" s="0" t="s">
        <v>117</v>
      </c>
      <c r="B744" s="0" t="s">
        <v>118</v>
      </c>
      <c r="C744" s="0" t="s">
        <v>84</v>
      </c>
      <c r="D744" s="0" t="s">
        <v>133</v>
      </c>
      <c r="E744" s="0" t="n">
        <v>2033</v>
      </c>
      <c r="F744" s="0" t="n">
        <v>2.21313281751123</v>
      </c>
      <c r="G744" s="0" t="s">
        <v>132</v>
      </c>
    </row>
    <row r="745" customFormat="false" ht="14.25" hidden="false" customHeight="false" outlineLevel="0" collapsed="false">
      <c r="A745" s="0" t="s">
        <v>117</v>
      </c>
      <c r="B745" s="0" t="s">
        <v>118</v>
      </c>
      <c r="C745" s="0" t="s">
        <v>84</v>
      </c>
      <c r="D745" s="0" t="s">
        <v>134</v>
      </c>
      <c r="E745" s="0" t="n">
        <v>2033</v>
      </c>
      <c r="F745" s="0" t="n">
        <v>1</v>
      </c>
      <c r="G745" s="0" t="s">
        <v>135</v>
      </c>
    </row>
    <row r="746" customFormat="false" ht="14.25" hidden="false" customHeight="false" outlineLevel="0" collapsed="false">
      <c r="A746" s="0" t="s">
        <v>117</v>
      </c>
      <c r="B746" s="0" t="s">
        <v>118</v>
      </c>
      <c r="C746" s="0" t="s">
        <v>84</v>
      </c>
      <c r="D746" s="0" t="s">
        <v>131</v>
      </c>
      <c r="E746" s="0" t="n">
        <v>2034</v>
      </c>
      <c r="F746" s="0" t="n">
        <v>11.0701151811436</v>
      </c>
      <c r="G746" s="0" t="s">
        <v>132</v>
      </c>
    </row>
    <row r="747" customFormat="false" ht="14.25" hidden="false" customHeight="false" outlineLevel="0" collapsed="false">
      <c r="A747" s="0" t="s">
        <v>117</v>
      </c>
      <c r="B747" s="0" t="s">
        <v>118</v>
      </c>
      <c r="C747" s="0" t="s">
        <v>84</v>
      </c>
      <c r="D747" s="0" t="s">
        <v>133</v>
      </c>
      <c r="E747" s="0" t="n">
        <v>2034</v>
      </c>
      <c r="F747" s="0" t="n">
        <v>2.44388060456856</v>
      </c>
      <c r="G747" s="0" t="s">
        <v>132</v>
      </c>
    </row>
    <row r="748" customFormat="false" ht="14.25" hidden="false" customHeight="false" outlineLevel="0" collapsed="false">
      <c r="A748" s="0" t="s">
        <v>117</v>
      </c>
      <c r="B748" s="0" t="s">
        <v>118</v>
      </c>
      <c r="C748" s="0" t="s">
        <v>84</v>
      </c>
      <c r="D748" s="0" t="s">
        <v>134</v>
      </c>
      <c r="E748" s="0" t="n">
        <v>2034</v>
      </c>
      <c r="F748" s="0" t="n">
        <v>1</v>
      </c>
      <c r="G748" s="0" t="s">
        <v>135</v>
      </c>
    </row>
    <row r="749" customFormat="false" ht="14.25" hidden="false" customHeight="false" outlineLevel="0" collapsed="false">
      <c r="A749" s="0" t="s">
        <v>117</v>
      </c>
      <c r="B749" s="0" t="s">
        <v>118</v>
      </c>
      <c r="C749" s="0" t="s">
        <v>84</v>
      </c>
      <c r="D749" s="0" t="s">
        <v>131</v>
      </c>
      <c r="E749" s="0" t="n">
        <v>2035</v>
      </c>
      <c r="F749" s="0" t="n">
        <v>13.5970518614183</v>
      </c>
      <c r="G749" s="0" t="s">
        <v>132</v>
      </c>
    </row>
    <row r="750" customFormat="false" ht="14.25" hidden="false" customHeight="false" outlineLevel="0" collapsed="false">
      <c r="A750" s="0" t="s">
        <v>117</v>
      </c>
      <c r="B750" s="0" t="s">
        <v>118</v>
      </c>
      <c r="C750" s="0" t="s">
        <v>84</v>
      </c>
      <c r="D750" s="0" t="s">
        <v>133</v>
      </c>
      <c r="E750" s="0" t="n">
        <v>2035</v>
      </c>
      <c r="F750" s="0" t="n">
        <v>2.68912900735682</v>
      </c>
      <c r="G750" s="0" t="s">
        <v>132</v>
      </c>
    </row>
    <row r="751" customFormat="false" ht="14.25" hidden="false" customHeight="false" outlineLevel="0" collapsed="false">
      <c r="A751" s="0" t="s">
        <v>117</v>
      </c>
      <c r="B751" s="0" t="s">
        <v>118</v>
      </c>
      <c r="C751" s="0" t="s">
        <v>84</v>
      </c>
      <c r="D751" s="0" t="s">
        <v>134</v>
      </c>
      <c r="E751" s="0" t="n">
        <v>2035</v>
      </c>
      <c r="F751" s="0" t="n">
        <v>1</v>
      </c>
      <c r="G751" s="0" t="s">
        <v>135</v>
      </c>
    </row>
    <row r="752" customFormat="false" ht="14.25" hidden="false" customHeight="false" outlineLevel="0" collapsed="false">
      <c r="A752" s="0" t="s">
        <v>117</v>
      </c>
      <c r="B752" s="0" t="s">
        <v>118</v>
      </c>
      <c r="C752" s="0" t="s">
        <v>84</v>
      </c>
      <c r="D752" s="0" t="s">
        <v>131</v>
      </c>
      <c r="E752" s="0" t="n">
        <v>2036</v>
      </c>
      <c r="F752" s="0" t="n">
        <v>16.2767569640282</v>
      </c>
      <c r="G752" s="0" t="s">
        <v>132</v>
      </c>
    </row>
    <row r="753" customFormat="false" ht="14.25" hidden="false" customHeight="false" outlineLevel="0" collapsed="false">
      <c r="A753" s="0" t="s">
        <v>117</v>
      </c>
      <c r="B753" s="0" t="s">
        <v>118</v>
      </c>
      <c r="C753" s="0" t="s">
        <v>84</v>
      </c>
      <c r="D753" s="0" t="s">
        <v>133</v>
      </c>
      <c r="E753" s="0" t="n">
        <v>2036</v>
      </c>
      <c r="F753" s="0" t="n">
        <v>2.93416682242617</v>
      </c>
      <c r="G753" s="0" t="s">
        <v>132</v>
      </c>
    </row>
    <row r="754" customFormat="false" ht="14.25" hidden="false" customHeight="false" outlineLevel="0" collapsed="false">
      <c r="A754" s="0" t="s">
        <v>117</v>
      </c>
      <c r="B754" s="0" t="s">
        <v>118</v>
      </c>
      <c r="C754" s="0" t="s">
        <v>84</v>
      </c>
      <c r="D754" s="0" t="s">
        <v>134</v>
      </c>
      <c r="E754" s="0" t="n">
        <v>2036</v>
      </c>
      <c r="F754" s="0" t="n">
        <v>1</v>
      </c>
      <c r="G754" s="0" t="s">
        <v>135</v>
      </c>
    </row>
    <row r="755" customFormat="false" ht="14.25" hidden="false" customHeight="false" outlineLevel="0" collapsed="false">
      <c r="A755" s="0" t="s">
        <v>117</v>
      </c>
      <c r="B755" s="0" t="s">
        <v>118</v>
      </c>
      <c r="C755" s="0" t="s">
        <v>84</v>
      </c>
      <c r="D755" s="0" t="s">
        <v>131</v>
      </c>
      <c r="E755" s="0" t="n">
        <v>2037</v>
      </c>
      <c r="F755" s="0" t="n">
        <v>18.9941786115937</v>
      </c>
      <c r="G755" s="0" t="s">
        <v>132</v>
      </c>
    </row>
    <row r="756" customFormat="false" ht="14.25" hidden="false" customHeight="false" outlineLevel="0" collapsed="false">
      <c r="A756" s="0" t="s">
        <v>117</v>
      </c>
      <c r="B756" s="0" t="s">
        <v>118</v>
      </c>
      <c r="C756" s="0" t="s">
        <v>84</v>
      </c>
      <c r="D756" s="0" t="s">
        <v>133</v>
      </c>
      <c r="E756" s="0" t="n">
        <v>2037</v>
      </c>
      <c r="F756" s="0" t="n">
        <v>3.16489307837977</v>
      </c>
      <c r="G756" s="0" t="s">
        <v>132</v>
      </c>
    </row>
    <row r="757" customFormat="false" ht="14.25" hidden="false" customHeight="false" outlineLevel="0" collapsed="false">
      <c r="A757" s="0" t="s">
        <v>117</v>
      </c>
      <c r="B757" s="0" t="s">
        <v>118</v>
      </c>
      <c r="C757" s="0" t="s">
        <v>84</v>
      </c>
      <c r="D757" s="0" t="s">
        <v>134</v>
      </c>
      <c r="E757" s="0" t="n">
        <v>2037</v>
      </c>
      <c r="F757" s="0" t="n">
        <v>1</v>
      </c>
      <c r="G757" s="0" t="s">
        <v>135</v>
      </c>
    </row>
    <row r="758" customFormat="false" ht="14.25" hidden="false" customHeight="false" outlineLevel="0" collapsed="false">
      <c r="A758" s="0" t="s">
        <v>117</v>
      </c>
      <c r="B758" s="0" t="s">
        <v>118</v>
      </c>
      <c r="C758" s="0" t="s">
        <v>84</v>
      </c>
      <c r="D758" s="0" t="s">
        <v>131</v>
      </c>
      <c r="E758" s="0" t="n">
        <v>2038</v>
      </c>
      <c r="F758" s="0" t="n">
        <v>22.0071616063709</v>
      </c>
      <c r="G758" s="0" t="s">
        <v>132</v>
      </c>
    </row>
    <row r="759" customFormat="false" ht="14.25" hidden="false" customHeight="false" outlineLevel="0" collapsed="false">
      <c r="A759" s="0" t="s">
        <v>117</v>
      </c>
      <c r="B759" s="0" t="s">
        <v>118</v>
      </c>
      <c r="C759" s="0" t="s">
        <v>84</v>
      </c>
      <c r="D759" s="0" t="s">
        <v>133</v>
      </c>
      <c r="E759" s="0" t="n">
        <v>2038</v>
      </c>
      <c r="F759" s="0" t="n">
        <v>3.39312571441468</v>
      </c>
      <c r="G759" s="0" t="s">
        <v>132</v>
      </c>
    </row>
    <row r="760" customFormat="false" ht="14.25" hidden="false" customHeight="false" outlineLevel="0" collapsed="false">
      <c r="A760" s="0" t="s">
        <v>117</v>
      </c>
      <c r="B760" s="0" t="s">
        <v>118</v>
      </c>
      <c r="C760" s="0" t="s">
        <v>84</v>
      </c>
      <c r="D760" s="0" t="s">
        <v>134</v>
      </c>
      <c r="E760" s="0" t="n">
        <v>2038</v>
      </c>
      <c r="F760" s="0" t="n">
        <v>1</v>
      </c>
      <c r="G760" s="0" t="s">
        <v>135</v>
      </c>
    </row>
    <row r="761" customFormat="false" ht="14.25" hidden="false" customHeight="false" outlineLevel="0" collapsed="false">
      <c r="A761" s="0" t="s">
        <v>117</v>
      </c>
      <c r="B761" s="0" t="s">
        <v>118</v>
      </c>
      <c r="C761" s="0" t="s">
        <v>84</v>
      </c>
      <c r="D761" s="0" t="s">
        <v>131</v>
      </c>
      <c r="E761" s="0" t="n">
        <v>2039</v>
      </c>
      <c r="F761" s="0" t="n">
        <v>25.3211266628908</v>
      </c>
      <c r="G761" s="0" t="s">
        <v>132</v>
      </c>
    </row>
    <row r="762" customFormat="false" ht="14.25" hidden="false" customHeight="false" outlineLevel="0" collapsed="false">
      <c r="A762" s="0" t="s">
        <v>117</v>
      </c>
      <c r="B762" s="0" t="s">
        <v>118</v>
      </c>
      <c r="C762" s="0" t="s">
        <v>84</v>
      </c>
      <c r="D762" s="0" t="s">
        <v>133</v>
      </c>
      <c r="E762" s="0" t="n">
        <v>2039</v>
      </c>
      <c r="F762" s="0" t="n">
        <v>3.60495654442378</v>
      </c>
      <c r="G762" s="0" t="s">
        <v>132</v>
      </c>
    </row>
    <row r="763" customFormat="false" ht="14.25" hidden="false" customHeight="false" outlineLevel="0" collapsed="false">
      <c r="A763" s="0" t="s">
        <v>117</v>
      </c>
      <c r="B763" s="0" t="s">
        <v>118</v>
      </c>
      <c r="C763" s="0" t="s">
        <v>84</v>
      </c>
      <c r="D763" s="0" t="s">
        <v>134</v>
      </c>
      <c r="E763" s="0" t="n">
        <v>2039</v>
      </c>
      <c r="F763" s="0" t="n">
        <v>1</v>
      </c>
      <c r="G763" s="0" t="s">
        <v>135</v>
      </c>
    </row>
    <row r="764" customFormat="false" ht="14.25" hidden="false" customHeight="false" outlineLevel="0" collapsed="false">
      <c r="A764" s="0" t="s">
        <v>117</v>
      </c>
      <c r="B764" s="0" t="s">
        <v>118</v>
      </c>
      <c r="C764" s="0" t="s">
        <v>84</v>
      </c>
      <c r="D764" s="0" t="s">
        <v>131</v>
      </c>
      <c r="E764" s="0" t="n">
        <v>2040</v>
      </c>
      <c r="F764" s="0" t="n">
        <v>28.9701085960795</v>
      </c>
      <c r="G764" s="0" t="s">
        <v>132</v>
      </c>
    </row>
    <row r="765" customFormat="false" ht="14.25" hidden="false" customHeight="false" outlineLevel="0" collapsed="false">
      <c r="A765" s="0" t="s">
        <v>117</v>
      </c>
      <c r="B765" s="0" t="s">
        <v>118</v>
      </c>
      <c r="C765" s="0" t="s">
        <v>84</v>
      </c>
      <c r="D765" s="0" t="s">
        <v>133</v>
      </c>
      <c r="E765" s="0" t="n">
        <v>2040</v>
      </c>
      <c r="F765" s="0" t="n">
        <v>3.81426366282196</v>
      </c>
      <c r="G765" s="0" t="s">
        <v>132</v>
      </c>
    </row>
    <row r="766" customFormat="false" ht="14.25" hidden="false" customHeight="false" outlineLevel="0" collapsed="false">
      <c r="A766" s="0" t="s">
        <v>117</v>
      </c>
      <c r="B766" s="0" t="s">
        <v>118</v>
      </c>
      <c r="C766" s="0" t="s">
        <v>84</v>
      </c>
      <c r="D766" s="0" t="s">
        <v>134</v>
      </c>
      <c r="E766" s="0" t="n">
        <v>2040</v>
      </c>
      <c r="F766" s="0" t="n">
        <v>1</v>
      </c>
      <c r="G766" s="0" t="s">
        <v>135</v>
      </c>
    </row>
    <row r="767" customFormat="false" ht="14.25" hidden="false" customHeight="false" outlineLevel="0" collapsed="false">
      <c r="A767" s="0" t="s">
        <v>111</v>
      </c>
      <c r="B767" s="0" t="s">
        <v>112</v>
      </c>
      <c r="C767" s="0" t="s">
        <v>84</v>
      </c>
      <c r="D767" s="0" t="s">
        <v>131</v>
      </c>
      <c r="E767" s="0" t="n">
        <v>2024</v>
      </c>
      <c r="F767" s="0" t="n">
        <v>0</v>
      </c>
      <c r="G767" s="0" t="s">
        <v>132</v>
      </c>
    </row>
    <row r="768" customFormat="false" ht="14.25" hidden="false" customHeight="false" outlineLevel="0" collapsed="false">
      <c r="A768" s="0" t="s">
        <v>111</v>
      </c>
      <c r="B768" s="0" t="s">
        <v>112</v>
      </c>
      <c r="C768" s="0" t="s">
        <v>84</v>
      </c>
      <c r="D768" s="0" t="s">
        <v>133</v>
      </c>
      <c r="E768" s="0" t="n">
        <v>2024</v>
      </c>
      <c r="F768" s="0" t="n">
        <v>6.92860472242297</v>
      </c>
      <c r="G768" s="0" t="s">
        <v>132</v>
      </c>
    </row>
    <row r="769" customFormat="false" ht="14.25" hidden="false" customHeight="false" outlineLevel="0" collapsed="false">
      <c r="A769" s="0" t="s">
        <v>111</v>
      </c>
      <c r="B769" s="0" t="s">
        <v>112</v>
      </c>
      <c r="C769" s="0" t="s">
        <v>84</v>
      </c>
      <c r="D769" s="0" t="s">
        <v>134</v>
      </c>
      <c r="E769" s="0" t="n">
        <v>2024</v>
      </c>
      <c r="F769" s="0" t="n">
        <v>1</v>
      </c>
      <c r="G769" s="0" t="s">
        <v>135</v>
      </c>
    </row>
    <row r="770" customFormat="false" ht="14.25" hidden="false" customHeight="false" outlineLevel="0" collapsed="false">
      <c r="A770" s="0" t="s">
        <v>111</v>
      </c>
      <c r="B770" s="0" t="s">
        <v>112</v>
      </c>
      <c r="C770" s="0" t="s">
        <v>84</v>
      </c>
      <c r="D770" s="0" t="s">
        <v>131</v>
      </c>
      <c r="E770" s="0" t="n">
        <v>2025</v>
      </c>
      <c r="F770" s="0" t="n">
        <v>2.31445377218455</v>
      </c>
      <c r="G770" s="0" t="s">
        <v>132</v>
      </c>
    </row>
    <row r="771" customFormat="false" ht="14.25" hidden="false" customHeight="false" outlineLevel="0" collapsed="false">
      <c r="A771" s="0" t="s">
        <v>111</v>
      </c>
      <c r="B771" s="0" t="s">
        <v>112</v>
      </c>
      <c r="C771" s="0" t="s">
        <v>84</v>
      </c>
      <c r="D771" s="0" t="s">
        <v>133</v>
      </c>
      <c r="E771" s="0" t="n">
        <v>2025</v>
      </c>
      <c r="F771" s="0" t="n">
        <v>8.10455677438429</v>
      </c>
      <c r="G771" s="0" t="s">
        <v>132</v>
      </c>
    </row>
    <row r="772" customFormat="false" ht="14.25" hidden="false" customHeight="false" outlineLevel="0" collapsed="false">
      <c r="A772" s="0" t="s">
        <v>111</v>
      </c>
      <c r="B772" s="0" t="s">
        <v>112</v>
      </c>
      <c r="C772" s="0" t="s">
        <v>84</v>
      </c>
      <c r="D772" s="0" t="s">
        <v>134</v>
      </c>
      <c r="E772" s="0" t="n">
        <v>2025</v>
      </c>
      <c r="F772" s="0" t="n">
        <v>1</v>
      </c>
      <c r="G772" s="0" t="s">
        <v>135</v>
      </c>
    </row>
    <row r="773" customFormat="false" ht="14.25" hidden="false" customHeight="false" outlineLevel="0" collapsed="false">
      <c r="A773" s="0" t="s">
        <v>111</v>
      </c>
      <c r="B773" s="0" t="s">
        <v>112</v>
      </c>
      <c r="C773" s="0" t="s">
        <v>84</v>
      </c>
      <c r="D773" s="0" t="s">
        <v>131</v>
      </c>
      <c r="E773" s="0" t="n">
        <v>2026</v>
      </c>
      <c r="F773" s="0" t="n">
        <v>2.23345493221808</v>
      </c>
      <c r="G773" s="0" t="s">
        <v>132</v>
      </c>
    </row>
    <row r="774" customFormat="false" ht="14.25" hidden="false" customHeight="false" outlineLevel="0" collapsed="false">
      <c r="A774" s="0" t="s">
        <v>111</v>
      </c>
      <c r="B774" s="0" t="s">
        <v>112</v>
      </c>
      <c r="C774" s="0" t="s">
        <v>84</v>
      </c>
      <c r="D774" s="0" t="s">
        <v>133</v>
      </c>
      <c r="E774" s="0" t="n">
        <v>2026</v>
      </c>
      <c r="F774" s="0" t="n">
        <v>9.56144569204243</v>
      </c>
      <c r="G774" s="0" t="s">
        <v>132</v>
      </c>
    </row>
    <row r="775" customFormat="false" ht="14.25" hidden="false" customHeight="false" outlineLevel="0" collapsed="false">
      <c r="A775" s="0" t="s">
        <v>111</v>
      </c>
      <c r="B775" s="0" t="s">
        <v>112</v>
      </c>
      <c r="C775" s="0" t="s">
        <v>84</v>
      </c>
      <c r="D775" s="0" t="s">
        <v>134</v>
      </c>
      <c r="E775" s="0" t="n">
        <v>2026</v>
      </c>
      <c r="F775" s="0" t="n">
        <v>1</v>
      </c>
      <c r="G775" s="0" t="s">
        <v>135</v>
      </c>
    </row>
    <row r="776" customFormat="false" ht="14.25" hidden="false" customHeight="false" outlineLevel="0" collapsed="false">
      <c r="A776" s="0" t="s">
        <v>111</v>
      </c>
      <c r="B776" s="0" t="s">
        <v>112</v>
      </c>
      <c r="C776" s="0" t="s">
        <v>84</v>
      </c>
      <c r="D776" s="0" t="s">
        <v>131</v>
      </c>
      <c r="E776" s="0" t="n">
        <v>2027</v>
      </c>
      <c r="F776" s="0" t="n">
        <v>1.98852738704367</v>
      </c>
      <c r="G776" s="0" t="s">
        <v>132</v>
      </c>
    </row>
    <row r="777" customFormat="false" ht="14.25" hidden="false" customHeight="false" outlineLevel="0" collapsed="false">
      <c r="A777" s="0" t="s">
        <v>111</v>
      </c>
      <c r="B777" s="0" t="s">
        <v>112</v>
      </c>
      <c r="C777" s="0" t="s">
        <v>84</v>
      </c>
      <c r="D777" s="0" t="s">
        <v>133</v>
      </c>
      <c r="E777" s="0" t="n">
        <v>2027</v>
      </c>
      <c r="F777" s="0" t="n">
        <v>11.1464098414173</v>
      </c>
      <c r="G777" s="0" t="s">
        <v>132</v>
      </c>
    </row>
    <row r="778" customFormat="false" ht="14.25" hidden="false" customHeight="false" outlineLevel="0" collapsed="false">
      <c r="A778" s="0" t="s">
        <v>111</v>
      </c>
      <c r="B778" s="0" t="s">
        <v>112</v>
      </c>
      <c r="C778" s="0" t="s">
        <v>84</v>
      </c>
      <c r="D778" s="0" t="s">
        <v>134</v>
      </c>
      <c r="E778" s="0" t="n">
        <v>2027</v>
      </c>
      <c r="F778" s="0" t="n">
        <v>1</v>
      </c>
      <c r="G778" s="0" t="s">
        <v>135</v>
      </c>
    </row>
    <row r="779" customFormat="false" ht="14.25" hidden="false" customHeight="false" outlineLevel="0" collapsed="false">
      <c r="A779" s="0" t="s">
        <v>111</v>
      </c>
      <c r="B779" s="0" t="s">
        <v>112</v>
      </c>
      <c r="C779" s="0" t="s">
        <v>84</v>
      </c>
      <c r="D779" s="0" t="s">
        <v>131</v>
      </c>
      <c r="E779" s="0" t="n">
        <v>2028</v>
      </c>
      <c r="F779" s="0" t="n">
        <v>2.07457336970239</v>
      </c>
      <c r="G779" s="0" t="s">
        <v>132</v>
      </c>
    </row>
    <row r="780" customFormat="false" ht="14.25" hidden="false" customHeight="false" outlineLevel="0" collapsed="false">
      <c r="A780" s="0" t="s">
        <v>111</v>
      </c>
      <c r="B780" s="0" t="s">
        <v>112</v>
      </c>
      <c r="C780" s="0" t="s">
        <v>84</v>
      </c>
      <c r="D780" s="0" t="s">
        <v>133</v>
      </c>
      <c r="E780" s="0" t="n">
        <v>2028</v>
      </c>
      <c r="F780" s="0" t="n">
        <v>13.0944978439047</v>
      </c>
      <c r="G780" s="0" t="s">
        <v>132</v>
      </c>
    </row>
    <row r="781" customFormat="false" ht="14.25" hidden="false" customHeight="false" outlineLevel="0" collapsed="false">
      <c r="A781" s="0" t="s">
        <v>111</v>
      </c>
      <c r="B781" s="0" t="s">
        <v>112</v>
      </c>
      <c r="C781" s="0" t="s">
        <v>84</v>
      </c>
      <c r="D781" s="0" t="s">
        <v>134</v>
      </c>
      <c r="E781" s="0" t="n">
        <v>2028</v>
      </c>
      <c r="F781" s="0" t="n">
        <v>1</v>
      </c>
      <c r="G781" s="0" t="s">
        <v>135</v>
      </c>
    </row>
    <row r="782" customFormat="false" ht="14.25" hidden="false" customHeight="false" outlineLevel="0" collapsed="false">
      <c r="A782" s="0" t="s">
        <v>111</v>
      </c>
      <c r="B782" s="0" t="s">
        <v>112</v>
      </c>
      <c r="C782" s="0" t="s">
        <v>84</v>
      </c>
      <c r="D782" s="0" t="s">
        <v>131</v>
      </c>
      <c r="E782" s="0" t="n">
        <v>2029</v>
      </c>
      <c r="F782" s="0" t="n">
        <v>1.94045499059852</v>
      </c>
      <c r="G782" s="0" t="s">
        <v>132</v>
      </c>
    </row>
    <row r="783" customFormat="false" ht="14.25" hidden="false" customHeight="false" outlineLevel="0" collapsed="false">
      <c r="A783" s="0" t="s">
        <v>111</v>
      </c>
      <c r="B783" s="0" t="s">
        <v>112</v>
      </c>
      <c r="C783" s="0" t="s">
        <v>84</v>
      </c>
      <c r="D783" s="0" t="s">
        <v>133</v>
      </c>
      <c r="E783" s="0" t="n">
        <v>2029</v>
      </c>
      <c r="F783" s="0" t="n">
        <v>15.1906157017723</v>
      </c>
      <c r="G783" s="0" t="s">
        <v>132</v>
      </c>
    </row>
    <row r="784" customFormat="false" ht="14.25" hidden="false" customHeight="false" outlineLevel="0" collapsed="false">
      <c r="A784" s="0" t="s">
        <v>111</v>
      </c>
      <c r="B784" s="0" t="s">
        <v>112</v>
      </c>
      <c r="C784" s="0" t="s">
        <v>84</v>
      </c>
      <c r="D784" s="0" t="s">
        <v>134</v>
      </c>
      <c r="E784" s="0" t="n">
        <v>2029</v>
      </c>
      <c r="F784" s="0" t="n">
        <v>1</v>
      </c>
      <c r="G784" s="0" t="s">
        <v>135</v>
      </c>
    </row>
    <row r="785" customFormat="false" ht="14.25" hidden="false" customHeight="false" outlineLevel="0" collapsed="false">
      <c r="A785" s="0" t="s">
        <v>111</v>
      </c>
      <c r="B785" s="0" t="s">
        <v>112</v>
      </c>
      <c r="C785" s="0" t="s">
        <v>84</v>
      </c>
      <c r="D785" s="0" t="s">
        <v>131</v>
      </c>
      <c r="E785" s="0" t="n">
        <v>2030</v>
      </c>
      <c r="F785" s="0" t="n">
        <v>3.80093785720888</v>
      </c>
      <c r="G785" s="0" t="s">
        <v>132</v>
      </c>
    </row>
    <row r="786" customFormat="false" ht="14.25" hidden="false" customHeight="false" outlineLevel="0" collapsed="false">
      <c r="A786" s="0" t="s">
        <v>111</v>
      </c>
      <c r="B786" s="0" t="s">
        <v>112</v>
      </c>
      <c r="C786" s="0" t="s">
        <v>84</v>
      </c>
      <c r="D786" s="0" t="s">
        <v>133</v>
      </c>
      <c r="E786" s="0" t="n">
        <v>2030</v>
      </c>
      <c r="F786" s="0" t="n">
        <v>17.5484510177451</v>
      </c>
      <c r="G786" s="0" t="s">
        <v>132</v>
      </c>
    </row>
    <row r="787" customFormat="false" ht="14.25" hidden="false" customHeight="false" outlineLevel="0" collapsed="false">
      <c r="A787" s="0" t="s">
        <v>111</v>
      </c>
      <c r="B787" s="0" t="s">
        <v>112</v>
      </c>
      <c r="C787" s="0" t="s">
        <v>84</v>
      </c>
      <c r="D787" s="0" t="s">
        <v>134</v>
      </c>
      <c r="E787" s="0" t="n">
        <v>2030</v>
      </c>
      <c r="F787" s="0" t="n">
        <v>1</v>
      </c>
      <c r="G787" s="0" t="s">
        <v>135</v>
      </c>
    </row>
    <row r="788" customFormat="false" ht="14.25" hidden="false" customHeight="false" outlineLevel="0" collapsed="false">
      <c r="A788" s="0" t="s">
        <v>111</v>
      </c>
      <c r="B788" s="0" t="s">
        <v>112</v>
      </c>
      <c r="C788" s="0" t="s">
        <v>84</v>
      </c>
      <c r="D788" s="0" t="s">
        <v>131</v>
      </c>
      <c r="E788" s="0" t="n">
        <v>2031</v>
      </c>
      <c r="F788" s="0" t="n">
        <v>4.09276894299383</v>
      </c>
      <c r="G788" s="0" t="s">
        <v>132</v>
      </c>
    </row>
    <row r="789" customFormat="false" ht="14.25" hidden="false" customHeight="false" outlineLevel="0" collapsed="false">
      <c r="A789" s="0" t="s">
        <v>111</v>
      </c>
      <c r="B789" s="0" t="s">
        <v>112</v>
      </c>
      <c r="C789" s="0" t="s">
        <v>84</v>
      </c>
      <c r="D789" s="0" t="s">
        <v>133</v>
      </c>
      <c r="E789" s="0" t="n">
        <v>2031</v>
      </c>
      <c r="F789" s="0" t="n">
        <v>19.9143703368921</v>
      </c>
      <c r="G789" s="0" t="s">
        <v>132</v>
      </c>
    </row>
    <row r="790" customFormat="false" ht="14.25" hidden="false" customHeight="false" outlineLevel="0" collapsed="false">
      <c r="A790" s="0" t="s">
        <v>111</v>
      </c>
      <c r="B790" s="0" t="s">
        <v>112</v>
      </c>
      <c r="C790" s="0" t="s">
        <v>84</v>
      </c>
      <c r="D790" s="0" t="s">
        <v>134</v>
      </c>
      <c r="E790" s="0" t="n">
        <v>2031</v>
      </c>
      <c r="F790" s="0" t="n">
        <v>1</v>
      </c>
      <c r="G790" s="0" t="s">
        <v>135</v>
      </c>
    </row>
    <row r="791" customFormat="false" ht="14.25" hidden="false" customHeight="false" outlineLevel="0" collapsed="false">
      <c r="A791" s="0" t="s">
        <v>111</v>
      </c>
      <c r="B791" s="0" t="s">
        <v>112</v>
      </c>
      <c r="C791" s="0" t="s">
        <v>84</v>
      </c>
      <c r="D791" s="0" t="s">
        <v>131</v>
      </c>
      <c r="E791" s="0" t="n">
        <v>2032</v>
      </c>
      <c r="F791" s="0" t="n">
        <v>4.14509738531616</v>
      </c>
      <c r="G791" s="0" t="s">
        <v>132</v>
      </c>
    </row>
    <row r="792" customFormat="false" ht="14.25" hidden="false" customHeight="false" outlineLevel="0" collapsed="false">
      <c r="A792" s="0" t="s">
        <v>111</v>
      </c>
      <c r="B792" s="0" t="s">
        <v>112</v>
      </c>
      <c r="C792" s="0" t="s">
        <v>84</v>
      </c>
      <c r="D792" s="0" t="s">
        <v>133</v>
      </c>
      <c r="E792" s="0" t="n">
        <v>2032</v>
      </c>
      <c r="F792" s="0" t="n">
        <v>22.4312983472751</v>
      </c>
      <c r="G792" s="0" t="s">
        <v>132</v>
      </c>
    </row>
    <row r="793" customFormat="false" ht="14.25" hidden="false" customHeight="false" outlineLevel="0" collapsed="false">
      <c r="A793" s="0" t="s">
        <v>111</v>
      </c>
      <c r="B793" s="0" t="s">
        <v>112</v>
      </c>
      <c r="C793" s="0" t="s">
        <v>84</v>
      </c>
      <c r="D793" s="0" t="s">
        <v>134</v>
      </c>
      <c r="E793" s="0" t="n">
        <v>2032</v>
      </c>
      <c r="F793" s="0" t="n">
        <v>1</v>
      </c>
      <c r="G793" s="0" t="s">
        <v>135</v>
      </c>
    </row>
    <row r="794" customFormat="false" ht="14.25" hidden="false" customHeight="false" outlineLevel="0" collapsed="false">
      <c r="A794" s="0" t="s">
        <v>111</v>
      </c>
      <c r="B794" s="0" t="s">
        <v>112</v>
      </c>
      <c r="C794" s="0" t="s">
        <v>84</v>
      </c>
      <c r="D794" s="0" t="s">
        <v>131</v>
      </c>
      <c r="E794" s="0" t="n">
        <v>2033</v>
      </c>
      <c r="F794" s="0" t="n">
        <v>6.61815753446853</v>
      </c>
      <c r="G794" s="0" t="s">
        <v>132</v>
      </c>
    </row>
    <row r="795" customFormat="false" ht="14.25" hidden="false" customHeight="false" outlineLevel="0" collapsed="false">
      <c r="A795" s="0" t="s">
        <v>111</v>
      </c>
      <c r="B795" s="0" t="s">
        <v>112</v>
      </c>
      <c r="C795" s="0" t="s">
        <v>84</v>
      </c>
      <c r="D795" s="0" t="s">
        <v>133</v>
      </c>
      <c r="E795" s="0" t="n">
        <v>2033</v>
      </c>
      <c r="F795" s="0" t="n">
        <v>25.0819633149342</v>
      </c>
      <c r="G795" s="0" t="s">
        <v>132</v>
      </c>
    </row>
    <row r="796" customFormat="false" ht="14.25" hidden="false" customHeight="false" outlineLevel="0" collapsed="false">
      <c r="A796" s="0" t="s">
        <v>111</v>
      </c>
      <c r="B796" s="0" t="s">
        <v>112</v>
      </c>
      <c r="C796" s="0" t="s">
        <v>84</v>
      </c>
      <c r="D796" s="0" t="s">
        <v>134</v>
      </c>
      <c r="E796" s="0" t="n">
        <v>2033</v>
      </c>
      <c r="F796" s="0" t="n">
        <v>1</v>
      </c>
      <c r="G796" s="0" t="s">
        <v>135</v>
      </c>
    </row>
    <row r="797" customFormat="false" ht="14.25" hidden="false" customHeight="false" outlineLevel="0" collapsed="false">
      <c r="A797" s="0" t="s">
        <v>111</v>
      </c>
      <c r="B797" s="0" t="s">
        <v>112</v>
      </c>
      <c r="C797" s="0" t="s">
        <v>84</v>
      </c>
      <c r="D797" s="0" t="s">
        <v>131</v>
      </c>
      <c r="E797" s="0" t="n">
        <v>2034</v>
      </c>
      <c r="F797" s="0" t="n">
        <v>6.64209789101439</v>
      </c>
      <c r="G797" s="0" t="s">
        <v>132</v>
      </c>
    </row>
    <row r="798" customFormat="false" ht="14.25" hidden="false" customHeight="false" outlineLevel="0" collapsed="false">
      <c r="A798" s="0" t="s">
        <v>111</v>
      </c>
      <c r="B798" s="0" t="s">
        <v>112</v>
      </c>
      <c r="C798" s="0" t="s">
        <v>84</v>
      </c>
      <c r="D798" s="0" t="s">
        <v>133</v>
      </c>
      <c r="E798" s="0" t="n">
        <v>2034</v>
      </c>
      <c r="F798" s="0" t="n">
        <v>27.6970831505719</v>
      </c>
      <c r="G798" s="0" t="s">
        <v>132</v>
      </c>
    </row>
    <row r="799" customFormat="false" ht="14.25" hidden="false" customHeight="false" outlineLevel="0" collapsed="false">
      <c r="A799" s="0" t="s">
        <v>111</v>
      </c>
      <c r="B799" s="0" t="s">
        <v>112</v>
      </c>
      <c r="C799" s="0" t="s">
        <v>84</v>
      </c>
      <c r="D799" s="0" t="s">
        <v>134</v>
      </c>
      <c r="E799" s="0" t="n">
        <v>2034</v>
      </c>
      <c r="F799" s="0" t="n">
        <v>1</v>
      </c>
      <c r="G799" s="0" t="s">
        <v>135</v>
      </c>
    </row>
    <row r="800" customFormat="false" ht="14.25" hidden="false" customHeight="false" outlineLevel="0" collapsed="false">
      <c r="A800" s="0" t="s">
        <v>111</v>
      </c>
      <c r="B800" s="0" t="s">
        <v>112</v>
      </c>
      <c r="C800" s="0" t="s">
        <v>84</v>
      </c>
      <c r="D800" s="0" t="s">
        <v>131</v>
      </c>
      <c r="E800" s="0" t="n">
        <v>2035</v>
      </c>
      <c r="F800" s="0" t="n">
        <v>11.3308765511819</v>
      </c>
      <c r="G800" s="0" t="s">
        <v>132</v>
      </c>
    </row>
    <row r="801" customFormat="false" ht="14.25" hidden="false" customHeight="false" outlineLevel="0" collapsed="false">
      <c r="A801" s="0" t="s">
        <v>111</v>
      </c>
      <c r="B801" s="0" t="s">
        <v>112</v>
      </c>
      <c r="C801" s="0" t="s">
        <v>84</v>
      </c>
      <c r="D801" s="0" t="s">
        <v>133</v>
      </c>
      <c r="E801" s="0" t="n">
        <v>2035</v>
      </c>
      <c r="F801" s="0" t="n">
        <v>30.4765419309531</v>
      </c>
      <c r="G801" s="0" t="s">
        <v>132</v>
      </c>
    </row>
    <row r="802" customFormat="false" ht="14.25" hidden="false" customHeight="false" outlineLevel="0" collapsed="false">
      <c r="A802" s="0" t="s">
        <v>111</v>
      </c>
      <c r="B802" s="0" t="s">
        <v>112</v>
      </c>
      <c r="C802" s="0" t="s">
        <v>84</v>
      </c>
      <c r="D802" s="0" t="s">
        <v>134</v>
      </c>
      <c r="E802" s="0" t="n">
        <v>2035</v>
      </c>
      <c r="F802" s="0" t="n">
        <v>1</v>
      </c>
      <c r="G802" s="0" t="s">
        <v>135</v>
      </c>
    </row>
    <row r="803" customFormat="false" ht="14.25" hidden="false" customHeight="false" outlineLevel="0" collapsed="false">
      <c r="A803" s="0" t="s">
        <v>111</v>
      </c>
      <c r="B803" s="0" t="s">
        <v>112</v>
      </c>
      <c r="C803" s="0" t="s">
        <v>84</v>
      </c>
      <c r="D803" s="0" t="s">
        <v>131</v>
      </c>
      <c r="E803" s="0" t="n">
        <v>2036</v>
      </c>
      <c r="F803" s="0" t="n">
        <v>13.5639641366901</v>
      </c>
      <c r="G803" s="0" t="s">
        <v>132</v>
      </c>
    </row>
    <row r="804" customFormat="false" ht="14.25" hidden="false" customHeight="false" outlineLevel="0" collapsed="false">
      <c r="A804" s="0" t="s">
        <v>111</v>
      </c>
      <c r="B804" s="0" t="s">
        <v>112</v>
      </c>
      <c r="C804" s="0" t="s">
        <v>84</v>
      </c>
      <c r="D804" s="0" t="s">
        <v>133</v>
      </c>
      <c r="E804" s="0" t="n">
        <v>2036</v>
      </c>
      <c r="F804" s="0" t="n">
        <v>33.2536140703706</v>
      </c>
      <c r="G804" s="0" t="s">
        <v>132</v>
      </c>
    </row>
    <row r="805" customFormat="false" ht="14.25" hidden="false" customHeight="false" outlineLevel="0" collapsed="false">
      <c r="A805" s="0" t="s">
        <v>111</v>
      </c>
      <c r="B805" s="0" t="s">
        <v>112</v>
      </c>
      <c r="C805" s="0" t="s">
        <v>84</v>
      </c>
      <c r="D805" s="0" t="s">
        <v>134</v>
      </c>
      <c r="E805" s="0" t="n">
        <v>2036</v>
      </c>
      <c r="F805" s="0" t="n">
        <v>1</v>
      </c>
      <c r="G805" s="0" t="s">
        <v>135</v>
      </c>
    </row>
    <row r="806" customFormat="false" ht="14.25" hidden="false" customHeight="false" outlineLevel="0" collapsed="false">
      <c r="A806" s="0" t="s">
        <v>111</v>
      </c>
      <c r="B806" s="0" t="s">
        <v>112</v>
      </c>
      <c r="C806" s="0" t="s">
        <v>84</v>
      </c>
      <c r="D806" s="0" t="s">
        <v>131</v>
      </c>
      <c r="E806" s="0" t="n">
        <v>2037</v>
      </c>
      <c r="F806" s="0" t="n">
        <v>15.8284821763281</v>
      </c>
      <c r="G806" s="0" t="s">
        <v>132</v>
      </c>
    </row>
    <row r="807" customFormat="false" ht="14.25" hidden="false" customHeight="false" outlineLevel="0" collapsed="false">
      <c r="A807" s="0" t="s">
        <v>111</v>
      </c>
      <c r="B807" s="0" t="s">
        <v>112</v>
      </c>
      <c r="C807" s="0" t="s">
        <v>84</v>
      </c>
      <c r="D807" s="0" t="s">
        <v>133</v>
      </c>
      <c r="E807" s="0" t="n">
        <v>2037</v>
      </c>
      <c r="F807" s="0" t="n">
        <v>35.8684898888622</v>
      </c>
      <c r="G807" s="0" t="s">
        <v>132</v>
      </c>
    </row>
    <row r="808" customFormat="false" ht="14.25" hidden="false" customHeight="false" outlineLevel="0" collapsed="false">
      <c r="A808" s="0" t="s">
        <v>111</v>
      </c>
      <c r="B808" s="0" t="s">
        <v>112</v>
      </c>
      <c r="C808" s="0" t="s">
        <v>84</v>
      </c>
      <c r="D808" s="0" t="s">
        <v>134</v>
      </c>
      <c r="E808" s="0" t="n">
        <v>2037</v>
      </c>
      <c r="F808" s="0" t="n">
        <v>1</v>
      </c>
      <c r="G808" s="0" t="s">
        <v>135</v>
      </c>
    </row>
    <row r="809" customFormat="false" ht="14.25" hidden="false" customHeight="false" outlineLevel="0" collapsed="false">
      <c r="A809" s="0" t="s">
        <v>111</v>
      </c>
      <c r="B809" s="0" t="s">
        <v>112</v>
      </c>
      <c r="C809" s="0" t="s">
        <v>84</v>
      </c>
      <c r="D809" s="0" t="s">
        <v>131</v>
      </c>
      <c r="E809" s="0" t="n">
        <v>2038</v>
      </c>
      <c r="F809" s="0" t="n">
        <v>18.3393013386424</v>
      </c>
      <c r="G809" s="0" t="s">
        <v>132</v>
      </c>
    </row>
    <row r="810" customFormat="false" ht="14.25" hidden="false" customHeight="false" outlineLevel="0" collapsed="false">
      <c r="A810" s="0" t="s">
        <v>111</v>
      </c>
      <c r="B810" s="0" t="s">
        <v>112</v>
      </c>
      <c r="C810" s="0" t="s">
        <v>84</v>
      </c>
      <c r="D810" s="0" t="s">
        <v>133</v>
      </c>
      <c r="E810" s="0" t="n">
        <v>2038</v>
      </c>
      <c r="F810" s="0" t="n">
        <v>38.4551049166652</v>
      </c>
      <c r="G810" s="0" t="s">
        <v>132</v>
      </c>
    </row>
    <row r="811" customFormat="false" ht="14.25" hidden="false" customHeight="false" outlineLevel="0" collapsed="false">
      <c r="A811" s="0" t="s">
        <v>111</v>
      </c>
      <c r="B811" s="0" t="s">
        <v>112</v>
      </c>
      <c r="C811" s="0" t="s">
        <v>84</v>
      </c>
      <c r="D811" s="0" t="s">
        <v>134</v>
      </c>
      <c r="E811" s="0" t="n">
        <v>2038</v>
      </c>
      <c r="F811" s="0" t="n">
        <v>1</v>
      </c>
      <c r="G811" s="0" t="s">
        <v>135</v>
      </c>
    </row>
    <row r="812" customFormat="false" ht="14.25" hidden="false" customHeight="false" outlineLevel="0" collapsed="false">
      <c r="A812" s="0" t="s">
        <v>111</v>
      </c>
      <c r="B812" s="0" t="s">
        <v>112</v>
      </c>
      <c r="C812" s="0" t="s">
        <v>84</v>
      </c>
      <c r="D812" s="0" t="s">
        <v>131</v>
      </c>
      <c r="E812" s="0" t="n">
        <v>2039</v>
      </c>
      <c r="F812" s="0" t="n">
        <v>21.1009388857423</v>
      </c>
      <c r="G812" s="0" t="s">
        <v>132</v>
      </c>
    </row>
    <row r="813" customFormat="false" ht="14.25" hidden="false" customHeight="false" outlineLevel="0" collapsed="false">
      <c r="A813" s="0" t="s">
        <v>111</v>
      </c>
      <c r="B813" s="0" t="s">
        <v>112</v>
      </c>
      <c r="C813" s="0" t="s">
        <v>84</v>
      </c>
      <c r="D813" s="0" t="s">
        <v>133</v>
      </c>
      <c r="E813" s="0" t="n">
        <v>2039</v>
      </c>
      <c r="F813" s="0" t="n">
        <v>40.8558343555947</v>
      </c>
      <c r="G813" s="0" t="s">
        <v>132</v>
      </c>
    </row>
    <row r="814" customFormat="false" ht="14.25" hidden="false" customHeight="false" outlineLevel="0" collapsed="false">
      <c r="A814" s="0" t="s">
        <v>111</v>
      </c>
      <c r="B814" s="0" t="s">
        <v>112</v>
      </c>
      <c r="C814" s="0" t="s">
        <v>84</v>
      </c>
      <c r="D814" s="0" t="s">
        <v>134</v>
      </c>
      <c r="E814" s="0" t="n">
        <v>2039</v>
      </c>
      <c r="F814" s="0" t="n">
        <v>1</v>
      </c>
      <c r="G814" s="0" t="s">
        <v>135</v>
      </c>
    </row>
    <row r="815" customFormat="false" ht="14.25" hidden="false" customHeight="false" outlineLevel="0" collapsed="false">
      <c r="A815" s="0" t="s">
        <v>111</v>
      </c>
      <c r="B815" s="0" t="s">
        <v>112</v>
      </c>
      <c r="C815" s="0" t="s">
        <v>84</v>
      </c>
      <c r="D815" s="0" t="s">
        <v>131</v>
      </c>
      <c r="E815" s="0" t="n">
        <v>2040</v>
      </c>
      <c r="F815" s="0" t="n">
        <v>24.1417571633996</v>
      </c>
      <c r="G815" s="0" t="s">
        <v>132</v>
      </c>
    </row>
    <row r="816" customFormat="false" ht="14.25" hidden="false" customHeight="false" outlineLevel="0" collapsed="false">
      <c r="A816" s="0" t="s">
        <v>111</v>
      </c>
      <c r="B816" s="0" t="s">
        <v>112</v>
      </c>
      <c r="C816" s="0" t="s">
        <v>84</v>
      </c>
      <c r="D816" s="0" t="s">
        <v>133</v>
      </c>
      <c r="E816" s="0" t="n">
        <v>2040</v>
      </c>
      <c r="F816" s="0" t="n">
        <v>43.2279619674936</v>
      </c>
      <c r="G816" s="0" t="s">
        <v>132</v>
      </c>
    </row>
    <row r="817" customFormat="false" ht="14.25" hidden="false" customHeight="false" outlineLevel="0" collapsed="false">
      <c r="A817" s="0" t="s">
        <v>111</v>
      </c>
      <c r="B817" s="0" t="s">
        <v>112</v>
      </c>
      <c r="C817" s="0" t="s">
        <v>84</v>
      </c>
      <c r="D817" s="0" t="s">
        <v>134</v>
      </c>
      <c r="E817" s="0" t="n">
        <v>2040</v>
      </c>
      <c r="F817" s="0" t="n">
        <v>1</v>
      </c>
      <c r="G817" s="0" t="s">
        <v>135</v>
      </c>
    </row>
    <row r="818" customFormat="false" ht="14.25" hidden="false" customHeight="false" outlineLevel="0" collapsed="false">
      <c r="A818" s="0" t="s">
        <v>107</v>
      </c>
      <c r="B818" s="0" t="s">
        <v>108</v>
      </c>
      <c r="C818" s="0" t="s">
        <v>84</v>
      </c>
      <c r="D818" s="0" t="s">
        <v>131</v>
      </c>
      <c r="E818" s="0" t="n">
        <v>2024</v>
      </c>
      <c r="F818" s="0" t="n">
        <v>0</v>
      </c>
      <c r="G818" s="0" t="s">
        <v>132</v>
      </c>
    </row>
    <row r="819" customFormat="false" ht="14.25" hidden="false" customHeight="false" outlineLevel="0" collapsed="false">
      <c r="A819" s="0" t="s">
        <v>107</v>
      </c>
      <c r="B819" s="0" t="s">
        <v>108</v>
      </c>
      <c r="C819" s="0" t="s">
        <v>84</v>
      </c>
      <c r="D819" s="0" t="s">
        <v>133</v>
      </c>
      <c r="E819" s="0" t="n">
        <v>2024</v>
      </c>
      <c r="F819" s="0" t="n">
        <v>1.1752657386862</v>
      </c>
      <c r="G819" s="0" t="s">
        <v>132</v>
      </c>
    </row>
    <row r="820" customFormat="false" ht="14.25" hidden="false" customHeight="false" outlineLevel="0" collapsed="false">
      <c r="A820" s="0" t="s">
        <v>107</v>
      </c>
      <c r="B820" s="0" t="s">
        <v>108</v>
      </c>
      <c r="C820" s="0" t="s">
        <v>84</v>
      </c>
      <c r="D820" s="0" t="s">
        <v>134</v>
      </c>
      <c r="E820" s="0" t="n">
        <v>2024</v>
      </c>
      <c r="F820" s="0" t="n">
        <v>1</v>
      </c>
      <c r="G820" s="0" t="s">
        <v>135</v>
      </c>
    </row>
    <row r="821" customFormat="false" ht="14.25" hidden="false" customHeight="false" outlineLevel="0" collapsed="false">
      <c r="A821" s="0" t="s">
        <v>107</v>
      </c>
      <c r="B821" s="0" t="s">
        <v>108</v>
      </c>
      <c r="C821" s="0" t="s">
        <v>84</v>
      </c>
      <c r="D821" s="0" t="s">
        <v>131</v>
      </c>
      <c r="E821" s="0" t="n">
        <v>2025</v>
      </c>
      <c r="F821" s="0" t="n">
        <v>0</v>
      </c>
      <c r="G821" s="0" t="s">
        <v>132</v>
      </c>
    </row>
    <row r="822" customFormat="false" ht="14.25" hidden="false" customHeight="false" outlineLevel="0" collapsed="false">
      <c r="A822" s="0" t="s">
        <v>107</v>
      </c>
      <c r="B822" s="0" t="s">
        <v>108</v>
      </c>
      <c r="C822" s="0" t="s">
        <v>84</v>
      </c>
      <c r="D822" s="0" t="s">
        <v>133</v>
      </c>
      <c r="E822" s="0" t="n">
        <v>2025</v>
      </c>
      <c r="F822" s="0" t="n">
        <v>1.37473680282919</v>
      </c>
      <c r="G822" s="0" t="s">
        <v>132</v>
      </c>
    </row>
    <row r="823" customFormat="false" ht="14.25" hidden="false" customHeight="false" outlineLevel="0" collapsed="false">
      <c r="A823" s="0" t="s">
        <v>107</v>
      </c>
      <c r="B823" s="0" t="s">
        <v>108</v>
      </c>
      <c r="C823" s="0" t="s">
        <v>84</v>
      </c>
      <c r="D823" s="0" t="s">
        <v>134</v>
      </c>
      <c r="E823" s="0" t="n">
        <v>2025</v>
      </c>
      <c r="F823" s="0" t="n">
        <v>1</v>
      </c>
      <c r="G823" s="0" t="s">
        <v>135</v>
      </c>
    </row>
    <row r="824" customFormat="false" ht="14.25" hidden="false" customHeight="false" outlineLevel="0" collapsed="false">
      <c r="A824" s="0" t="s">
        <v>107</v>
      </c>
      <c r="B824" s="0" t="s">
        <v>108</v>
      </c>
      <c r="C824" s="0" t="s">
        <v>84</v>
      </c>
      <c r="D824" s="0" t="s">
        <v>131</v>
      </c>
      <c r="E824" s="0" t="n">
        <v>2026</v>
      </c>
      <c r="F824" s="0" t="n">
        <v>0</v>
      </c>
      <c r="G824" s="0" t="s">
        <v>132</v>
      </c>
    </row>
    <row r="825" customFormat="false" ht="14.25" hidden="false" customHeight="false" outlineLevel="0" collapsed="false">
      <c r="A825" s="0" t="s">
        <v>107</v>
      </c>
      <c r="B825" s="0" t="s">
        <v>108</v>
      </c>
      <c r="C825" s="0" t="s">
        <v>84</v>
      </c>
      <c r="D825" s="0" t="s">
        <v>133</v>
      </c>
      <c r="E825" s="0" t="n">
        <v>2026</v>
      </c>
      <c r="F825" s="0" t="n">
        <v>1.62186182995824</v>
      </c>
      <c r="G825" s="0" t="s">
        <v>132</v>
      </c>
    </row>
    <row r="826" customFormat="false" ht="14.25" hidden="false" customHeight="false" outlineLevel="0" collapsed="false">
      <c r="A826" s="0" t="s">
        <v>107</v>
      </c>
      <c r="B826" s="0" t="s">
        <v>108</v>
      </c>
      <c r="C826" s="0" t="s">
        <v>84</v>
      </c>
      <c r="D826" s="0" t="s">
        <v>134</v>
      </c>
      <c r="E826" s="0" t="n">
        <v>2026</v>
      </c>
      <c r="F826" s="0" t="n">
        <v>1</v>
      </c>
      <c r="G826" s="0" t="s">
        <v>135</v>
      </c>
    </row>
    <row r="827" customFormat="false" ht="14.25" hidden="false" customHeight="false" outlineLevel="0" collapsed="false">
      <c r="A827" s="0" t="s">
        <v>107</v>
      </c>
      <c r="B827" s="0" t="s">
        <v>108</v>
      </c>
      <c r="C827" s="0" t="s">
        <v>84</v>
      </c>
      <c r="D827" s="0" t="s">
        <v>131</v>
      </c>
      <c r="E827" s="0" t="n">
        <v>2027</v>
      </c>
      <c r="F827" s="0" t="n">
        <v>0</v>
      </c>
      <c r="G827" s="0" t="s">
        <v>132</v>
      </c>
    </row>
    <row r="828" customFormat="false" ht="14.25" hidden="false" customHeight="false" outlineLevel="0" collapsed="false">
      <c r="A828" s="0" t="s">
        <v>107</v>
      </c>
      <c r="B828" s="0" t="s">
        <v>108</v>
      </c>
      <c r="C828" s="0" t="s">
        <v>84</v>
      </c>
      <c r="D828" s="0" t="s">
        <v>133</v>
      </c>
      <c r="E828" s="0" t="n">
        <v>2027</v>
      </c>
      <c r="F828" s="0" t="n">
        <v>1.89071163975873</v>
      </c>
      <c r="G828" s="0" t="s">
        <v>132</v>
      </c>
    </row>
    <row r="829" customFormat="false" ht="14.25" hidden="false" customHeight="false" outlineLevel="0" collapsed="false">
      <c r="A829" s="0" t="s">
        <v>107</v>
      </c>
      <c r="B829" s="0" t="s">
        <v>108</v>
      </c>
      <c r="C829" s="0" t="s">
        <v>84</v>
      </c>
      <c r="D829" s="0" t="s">
        <v>134</v>
      </c>
      <c r="E829" s="0" t="n">
        <v>2027</v>
      </c>
      <c r="F829" s="0" t="n">
        <v>1</v>
      </c>
      <c r="G829" s="0" t="s">
        <v>135</v>
      </c>
    </row>
    <row r="830" customFormat="false" ht="14.25" hidden="false" customHeight="false" outlineLevel="0" collapsed="false">
      <c r="A830" s="0" t="s">
        <v>107</v>
      </c>
      <c r="B830" s="0" t="s">
        <v>108</v>
      </c>
      <c r="C830" s="0" t="s">
        <v>84</v>
      </c>
      <c r="D830" s="0" t="s">
        <v>131</v>
      </c>
      <c r="E830" s="0" t="n">
        <v>2028</v>
      </c>
      <c r="F830" s="0" t="n">
        <v>0</v>
      </c>
      <c r="G830" s="0" t="s">
        <v>132</v>
      </c>
    </row>
    <row r="831" customFormat="false" ht="14.25" hidden="false" customHeight="false" outlineLevel="0" collapsed="false">
      <c r="A831" s="0" t="s">
        <v>107</v>
      </c>
      <c r="B831" s="0" t="s">
        <v>108</v>
      </c>
      <c r="C831" s="0" t="s">
        <v>84</v>
      </c>
      <c r="D831" s="0" t="s">
        <v>133</v>
      </c>
      <c r="E831" s="0" t="n">
        <v>2028</v>
      </c>
      <c r="F831" s="0" t="n">
        <v>2.22115639407694</v>
      </c>
      <c r="G831" s="0" t="s">
        <v>132</v>
      </c>
    </row>
    <row r="832" customFormat="false" ht="14.25" hidden="false" customHeight="false" outlineLevel="0" collapsed="false">
      <c r="A832" s="0" t="s">
        <v>107</v>
      </c>
      <c r="B832" s="0" t="s">
        <v>108</v>
      </c>
      <c r="C832" s="0" t="s">
        <v>84</v>
      </c>
      <c r="D832" s="0" t="s">
        <v>134</v>
      </c>
      <c r="E832" s="0" t="n">
        <v>2028</v>
      </c>
      <c r="F832" s="0" t="n">
        <v>1</v>
      </c>
      <c r="G832" s="0" t="s">
        <v>135</v>
      </c>
    </row>
    <row r="833" customFormat="false" ht="14.25" hidden="false" customHeight="false" outlineLevel="0" collapsed="false">
      <c r="A833" s="0" t="s">
        <v>107</v>
      </c>
      <c r="B833" s="0" t="s">
        <v>108</v>
      </c>
      <c r="C833" s="0" t="s">
        <v>84</v>
      </c>
      <c r="D833" s="0" t="s">
        <v>131</v>
      </c>
      <c r="E833" s="0" t="n">
        <v>2029</v>
      </c>
      <c r="F833" s="0" t="n">
        <v>1.94045499059852</v>
      </c>
      <c r="G833" s="0" t="s">
        <v>132</v>
      </c>
    </row>
    <row r="834" customFormat="false" ht="14.25" hidden="false" customHeight="false" outlineLevel="0" collapsed="false">
      <c r="A834" s="0" t="s">
        <v>107</v>
      </c>
      <c r="B834" s="0" t="s">
        <v>108</v>
      </c>
      <c r="C834" s="0" t="s">
        <v>84</v>
      </c>
      <c r="D834" s="0" t="s">
        <v>133</v>
      </c>
      <c r="E834" s="0" t="n">
        <v>2029</v>
      </c>
      <c r="F834" s="0" t="n">
        <v>2.57671073745398</v>
      </c>
      <c r="G834" s="0" t="s">
        <v>132</v>
      </c>
    </row>
    <row r="835" customFormat="false" ht="14.25" hidden="false" customHeight="false" outlineLevel="0" collapsed="false">
      <c r="A835" s="0" t="s">
        <v>107</v>
      </c>
      <c r="B835" s="0" t="s">
        <v>108</v>
      </c>
      <c r="C835" s="0" t="s">
        <v>84</v>
      </c>
      <c r="D835" s="0" t="s">
        <v>134</v>
      </c>
      <c r="E835" s="0" t="n">
        <v>2029</v>
      </c>
      <c r="F835" s="0" t="n">
        <v>1</v>
      </c>
      <c r="G835" s="0" t="s">
        <v>135</v>
      </c>
    </row>
    <row r="836" customFormat="false" ht="14.25" hidden="false" customHeight="false" outlineLevel="0" collapsed="false">
      <c r="A836" s="0" t="s">
        <v>107</v>
      </c>
      <c r="B836" s="0" t="s">
        <v>108</v>
      </c>
      <c r="C836" s="0" t="s">
        <v>84</v>
      </c>
      <c r="D836" s="0" t="s">
        <v>131</v>
      </c>
      <c r="E836" s="0" t="n">
        <v>2030</v>
      </c>
      <c r="F836" s="0" t="n">
        <v>1.90046892860444</v>
      </c>
      <c r="G836" s="0" t="s">
        <v>132</v>
      </c>
    </row>
    <row r="837" customFormat="false" ht="14.25" hidden="false" customHeight="false" outlineLevel="0" collapsed="false">
      <c r="A837" s="0" t="s">
        <v>107</v>
      </c>
      <c r="B837" s="0" t="s">
        <v>108</v>
      </c>
      <c r="C837" s="0" t="s">
        <v>84</v>
      </c>
      <c r="D837" s="0" t="s">
        <v>133</v>
      </c>
      <c r="E837" s="0" t="n">
        <v>2030</v>
      </c>
      <c r="F837" s="0" t="n">
        <v>2.97665894857925</v>
      </c>
      <c r="G837" s="0" t="s">
        <v>132</v>
      </c>
    </row>
    <row r="838" customFormat="false" ht="14.25" hidden="false" customHeight="false" outlineLevel="0" collapsed="false">
      <c r="A838" s="0" t="s">
        <v>107</v>
      </c>
      <c r="B838" s="0" t="s">
        <v>108</v>
      </c>
      <c r="C838" s="0" t="s">
        <v>84</v>
      </c>
      <c r="D838" s="0" t="s">
        <v>134</v>
      </c>
      <c r="E838" s="0" t="n">
        <v>2030</v>
      </c>
      <c r="F838" s="0" t="n">
        <v>1</v>
      </c>
      <c r="G838" s="0" t="s">
        <v>135</v>
      </c>
    </row>
    <row r="839" customFormat="false" ht="14.25" hidden="false" customHeight="false" outlineLevel="0" collapsed="false">
      <c r="A839" s="0" t="s">
        <v>107</v>
      </c>
      <c r="B839" s="0" t="s">
        <v>108</v>
      </c>
      <c r="C839" s="0" t="s">
        <v>84</v>
      </c>
      <c r="D839" s="0" t="s">
        <v>131</v>
      </c>
      <c r="E839" s="0" t="n">
        <v>2031</v>
      </c>
      <c r="F839" s="0" t="n">
        <v>2.04634865985819</v>
      </c>
      <c r="G839" s="0" t="s">
        <v>132</v>
      </c>
    </row>
    <row r="840" customFormat="false" ht="14.25" hidden="false" customHeight="false" outlineLevel="0" collapsed="false">
      <c r="A840" s="0" t="s">
        <v>107</v>
      </c>
      <c r="B840" s="0" t="s">
        <v>108</v>
      </c>
      <c r="C840" s="0" t="s">
        <v>84</v>
      </c>
      <c r="D840" s="0" t="s">
        <v>133</v>
      </c>
      <c r="E840" s="0" t="n">
        <v>2031</v>
      </c>
      <c r="F840" s="0" t="n">
        <v>3.37797841009948</v>
      </c>
      <c r="G840" s="0" t="s">
        <v>132</v>
      </c>
    </row>
    <row r="841" customFormat="false" ht="14.25" hidden="false" customHeight="false" outlineLevel="0" collapsed="false">
      <c r="A841" s="0" t="s">
        <v>107</v>
      </c>
      <c r="B841" s="0" t="s">
        <v>108</v>
      </c>
      <c r="C841" s="0" t="s">
        <v>84</v>
      </c>
      <c r="D841" s="0" t="s">
        <v>134</v>
      </c>
      <c r="E841" s="0" t="n">
        <v>2031</v>
      </c>
      <c r="F841" s="0" t="n">
        <v>1</v>
      </c>
      <c r="G841" s="0" t="s">
        <v>135</v>
      </c>
    </row>
    <row r="842" customFormat="false" ht="14.25" hidden="false" customHeight="false" outlineLevel="0" collapsed="false">
      <c r="A842" s="0" t="s">
        <v>107</v>
      </c>
      <c r="B842" s="0" t="s">
        <v>108</v>
      </c>
      <c r="C842" s="0" t="s">
        <v>84</v>
      </c>
      <c r="D842" s="0" t="s">
        <v>131</v>
      </c>
      <c r="E842" s="0" t="n">
        <v>2032</v>
      </c>
      <c r="F842" s="0" t="n">
        <v>4.14509738531616</v>
      </c>
      <c r="G842" s="0" t="s">
        <v>132</v>
      </c>
    </row>
    <row r="843" customFormat="false" ht="14.25" hidden="false" customHeight="false" outlineLevel="0" collapsed="false">
      <c r="A843" s="0" t="s">
        <v>107</v>
      </c>
      <c r="B843" s="0" t="s">
        <v>108</v>
      </c>
      <c r="C843" s="0" t="s">
        <v>84</v>
      </c>
      <c r="D843" s="0" t="s">
        <v>133</v>
      </c>
      <c r="E843" s="0" t="n">
        <v>2032</v>
      </c>
      <c r="F843" s="0" t="n">
        <v>3.80491274621041</v>
      </c>
      <c r="G843" s="0" t="s">
        <v>132</v>
      </c>
    </row>
    <row r="844" customFormat="false" ht="14.25" hidden="false" customHeight="false" outlineLevel="0" collapsed="false">
      <c r="A844" s="0" t="s">
        <v>107</v>
      </c>
      <c r="B844" s="0" t="s">
        <v>108</v>
      </c>
      <c r="C844" s="0" t="s">
        <v>84</v>
      </c>
      <c r="D844" s="0" t="s">
        <v>134</v>
      </c>
      <c r="E844" s="0" t="n">
        <v>2032</v>
      </c>
      <c r="F844" s="0" t="n">
        <v>1</v>
      </c>
      <c r="G844" s="0" t="s">
        <v>135</v>
      </c>
    </row>
    <row r="845" customFormat="false" ht="14.25" hidden="false" customHeight="false" outlineLevel="0" collapsed="false">
      <c r="A845" s="0" t="s">
        <v>107</v>
      </c>
      <c r="B845" s="0" t="s">
        <v>108</v>
      </c>
      <c r="C845" s="0" t="s">
        <v>84</v>
      </c>
      <c r="D845" s="0" t="s">
        <v>131</v>
      </c>
      <c r="E845" s="0" t="n">
        <v>2033</v>
      </c>
      <c r="F845" s="0" t="n">
        <v>6.61815753446853</v>
      </c>
      <c r="G845" s="0" t="s">
        <v>132</v>
      </c>
    </row>
    <row r="846" customFormat="false" ht="14.25" hidden="false" customHeight="false" outlineLevel="0" collapsed="false">
      <c r="A846" s="0" t="s">
        <v>107</v>
      </c>
      <c r="B846" s="0" t="s">
        <v>108</v>
      </c>
      <c r="C846" s="0" t="s">
        <v>84</v>
      </c>
      <c r="D846" s="0" t="s">
        <v>133</v>
      </c>
      <c r="E846" s="0" t="n">
        <v>2033</v>
      </c>
      <c r="F846" s="0" t="n">
        <v>4.25453223614086</v>
      </c>
      <c r="G846" s="0" t="s">
        <v>132</v>
      </c>
    </row>
    <row r="847" customFormat="false" ht="14.25" hidden="false" customHeight="false" outlineLevel="0" collapsed="false">
      <c r="A847" s="0" t="s">
        <v>107</v>
      </c>
      <c r="B847" s="0" t="s">
        <v>108</v>
      </c>
      <c r="C847" s="0" t="s">
        <v>84</v>
      </c>
      <c r="D847" s="0" t="s">
        <v>134</v>
      </c>
      <c r="E847" s="0" t="n">
        <v>2033</v>
      </c>
      <c r="F847" s="0" t="n">
        <v>1</v>
      </c>
      <c r="G847" s="0" t="s">
        <v>135</v>
      </c>
    </row>
    <row r="848" customFormat="false" ht="14.25" hidden="false" customHeight="false" outlineLevel="0" collapsed="false">
      <c r="A848" s="0" t="s">
        <v>107</v>
      </c>
      <c r="B848" s="0" t="s">
        <v>108</v>
      </c>
      <c r="C848" s="0" t="s">
        <v>84</v>
      </c>
      <c r="D848" s="0" t="s">
        <v>131</v>
      </c>
      <c r="E848" s="0" t="n">
        <v>2034</v>
      </c>
      <c r="F848" s="0" t="n">
        <v>6.64209789101439</v>
      </c>
      <c r="G848" s="0" t="s">
        <v>132</v>
      </c>
    </row>
    <row r="849" customFormat="false" ht="14.25" hidden="false" customHeight="false" outlineLevel="0" collapsed="false">
      <c r="A849" s="0" t="s">
        <v>107</v>
      </c>
      <c r="B849" s="0" t="s">
        <v>108</v>
      </c>
      <c r="C849" s="0" t="s">
        <v>84</v>
      </c>
      <c r="D849" s="0" t="s">
        <v>133</v>
      </c>
      <c r="E849" s="0" t="n">
        <v>2034</v>
      </c>
      <c r="F849" s="0" t="n">
        <v>4.69812237708757</v>
      </c>
      <c r="G849" s="0" t="s">
        <v>132</v>
      </c>
    </row>
    <row r="850" customFormat="false" ht="14.25" hidden="false" customHeight="false" outlineLevel="0" collapsed="false">
      <c r="A850" s="0" t="s">
        <v>107</v>
      </c>
      <c r="B850" s="0" t="s">
        <v>108</v>
      </c>
      <c r="C850" s="0" t="s">
        <v>84</v>
      </c>
      <c r="D850" s="0" t="s">
        <v>134</v>
      </c>
      <c r="E850" s="0" t="n">
        <v>2034</v>
      </c>
      <c r="F850" s="0" t="n">
        <v>1</v>
      </c>
      <c r="G850" s="0" t="s">
        <v>135</v>
      </c>
    </row>
    <row r="851" customFormat="false" ht="14.25" hidden="false" customHeight="false" outlineLevel="0" collapsed="false">
      <c r="A851" s="0" t="s">
        <v>107</v>
      </c>
      <c r="B851" s="0" t="s">
        <v>108</v>
      </c>
      <c r="C851" s="0" t="s">
        <v>84</v>
      </c>
      <c r="D851" s="0" t="s">
        <v>131</v>
      </c>
      <c r="E851" s="0" t="n">
        <v>2035</v>
      </c>
      <c r="F851" s="0" t="n">
        <v>9.06470124094555</v>
      </c>
      <c r="G851" s="0" t="s">
        <v>132</v>
      </c>
    </row>
    <row r="852" customFormat="false" ht="14.25" hidden="false" customHeight="false" outlineLevel="0" collapsed="false">
      <c r="A852" s="0" t="s">
        <v>107</v>
      </c>
      <c r="B852" s="0" t="s">
        <v>108</v>
      </c>
      <c r="C852" s="0" t="s">
        <v>84</v>
      </c>
      <c r="D852" s="0" t="s">
        <v>133</v>
      </c>
      <c r="E852" s="0" t="n">
        <v>2035</v>
      </c>
      <c r="F852" s="0" t="n">
        <v>5.16958853911308</v>
      </c>
      <c r="G852" s="0" t="s">
        <v>132</v>
      </c>
    </row>
    <row r="853" customFormat="false" ht="14.25" hidden="false" customHeight="false" outlineLevel="0" collapsed="false">
      <c r="A853" s="0" t="s">
        <v>107</v>
      </c>
      <c r="B853" s="0" t="s">
        <v>108</v>
      </c>
      <c r="C853" s="0" t="s">
        <v>84</v>
      </c>
      <c r="D853" s="0" t="s">
        <v>134</v>
      </c>
      <c r="E853" s="0" t="n">
        <v>2035</v>
      </c>
      <c r="F853" s="0" t="n">
        <v>1</v>
      </c>
      <c r="G853" s="0" t="s">
        <v>135</v>
      </c>
    </row>
    <row r="854" customFormat="false" ht="14.25" hidden="false" customHeight="false" outlineLevel="0" collapsed="false">
      <c r="A854" s="0" t="s">
        <v>107</v>
      </c>
      <c r="B854" s="0" t="s">
        <v>108</v>
      </c>
      <c r="C854" s="0" t="s">
        <v>84</v>
      </c>
      <c r="D854" s="0" t="s">
        <v>131</v>
      </c>
      <c r="E854" s="0" t="n">
        <v>2036</v>
      </c>
      <c r="F854" s="0" t="n">
        <v>10.8511713093521</v>
      </c>
      <c r="G854" s="0" t="s">
        <v>132</v>
      </c>
    </row>
    <row r="855" customFormat="false" ht="14.25" hidden="false" customHeight="false" outlineLevel="0" collapsed="false">
      <c r="A855" s="0" t="s">
        <v>107</v>
      </c>
      <c r="B855" s="0" t="s">
        <v>108</v>
      </c>
      <c r="C855" s="0" t="s">
        <v>84</v>
      </c>
      <c r="D855" s="0" t="s">
        <v>133</v>
      </c>
      <c r="E855" s="0" t="n">
        <v>2036</v>
      </c>
      <c r="F855" s="0" t="n">
        <v>5.64064986676463</v>
      </c>
      <c r="G855" s="0" t="s">
        <v>132</v>
      </c>
    </row>
    <row r="856" customFormat="false" ht="14.25" hidden="false" customHeight="false" outlineLevel="0" collapsed="false">
      <c r="A856" s="0" t="s">
        <v>107</v>
      </c>
      <c r="B856" s="0" t="s">
        <v>108</v>
      </c>
      <c r="C856" s="0" t="s">
        <v>84</v>
      </c>
      <c r="D856" s="0" t="s">
        <v>134</v>
      </c>
      <c r="E856" s="0" t="n">
        <v>2036</v>
      </c>
      <c r="F856" s="0" t="n">
        <v>1</v>
      </c>
      <c r="G856" s="0" t="s">
        <v>135</v>
      </c>
    </row>
    <row r="857" customFormat="false" ht="14.25" hidden="false" customHeight="false" outlineLevel="0" collapsed="false">
      <c r="A857" s="0" t="s">
        <v>107</v>
      </c>
      <c r="B857" s="0" t="s">
        <v>108</v>
      </c>
      <c r="C857" s="0" t="s">
        <v>84</v>
      </c>
      <c r="D857" s="0" t="s">
        <v>131</v>
      </c>
      <c r="E857" s="0" t="n">
        <v>2037</v>
      </c>
      <c r="F857" s="0" t="n">
        <v>12.6627857410625</v>
      </c>
      <c r="G857" s="0" t="s">
        <v>132</v>
      </c>
    </row>
    <row r="858" customFormat="false" ht="14.25" hidden="false" customHeight="false" outlineLevel="0" collapsed="false">
      <c r="A858" s="0" t="s">
        <v>107</v>
      </c>
      <c r="B858" s="0" t="s">
        <v>108</v>
      </c>
      <c r="C858" s="0" t="s">
        <v>84</v>
      </c>
      <c r="D858" s="0" t="s">
        <v>133</v>
      </c>
      <c r="E858" s="0" t="n">
        <v>2037</v>
      </c>
      <c r="F858" s="0" t="n">
        <v>6.084198616262</v>
      </c>
      <c r="G858" s="0" t="s">
        <v>132</v>
      </c>
    </row>
    <row r="859" customFormat="false" ht="14.25" hidden="false" customHeight="false" outlineLevel="0" collapsed="false">
      <c r="A859" s="0" t="s">
        <v>107</v>
      </c>
      <c r="B859" s="0" t="s">
        <v>108</v>
      </c>
      <c r="C859" s="0" t="s">
        <v>84</v>
      </c>
      <c r="D859" s="0" t="s">
        <v>134</v>
      </c>
      <c r="E859" s="0" t="n">
        <v>2037</v>
      </c>
      <c r="F859" s="0" t="n">
        <v>1</v>
      </c>
      <c r="G859" s="0" t="s">
        <v>135</v>
      </c>
    </row>
    <row r="860" customFormat="false" ht="14.25" hidden="false" customHeight="false" outlineLevel="0" collapsed="false">
      <c r="A860" s="0" t="s">
        <v>107</v>
      </c>
      <c r="B860" s="0" t="s">
        <v>108</v>
      </c>
      <c r="C860" s="0" t="s">
        <v>84</v>
      </c>
      <c r="D860" s="0" t="s">
        <v>131</v>
      </c>
      <c r="E860" s="0" t="n">
        <v>2038</v>
      </c>
      <c r="F860" s="0" t="n">
        <v>14.671441070914</v>
      </c>
      <c r="G860" s="0" t="s">
        <v>132</v>
      </c>
    </row>
    <row r="861" customFormat="false" ht="14.25" hidden="false" customHeight="false" outlineLevel="0" collapsed="false">
      <c r="A861" s="0" t="s">
        <v>107</v>
      </c>
      <c r="B861" s="0" t="s">
        <v>108</v>
      </c>
      <c r="C861" s="0" t="s">
        <v>84</v>
      </c>
      <c r="D861" s="0" t="s">
        <v>133</v>
      </c>
      <c r="E861" s="0" t="n">
        <v>2038</v>
      </c>
      <c r="F861" s="0" t="n">
        <v>6.52295362439653</v>
      </c>
      <c r="G861" s="0" t="s">
        <v>132</v>
      </c>
    </row>
    <row r="862" customFormat="false" ht="14.25" hidden="false" customHeight="false" outlineLevel="0" collapsed="false">
      <c r="A862" s="0" t="s">
        <v>107</v>
      </c>
      <c r="B862" s="0" t="s">
        <v>108</v>
      </c>
      <c r="C862" s="0" t="s">
        <v>84</v>
      </c>
      <c r="D862" s="0" t="s">
        <v>134</v>
      </c>
      <c r="E862" s="0" t="n">
        <v>2038</v>
      </c>
      <c r="F862" s="0" t="n">
        <v>1</v>
      </c>
      <c r="G862" s="0" t="s">
        <v>135</v>
      </c>
    </row>
    <row r="863" customFormat="false" ht="14.25" hidden="false" customHeight="false" outlineLevel="0" collapsed="false">
      <c r="A863" s="0" t="s">
        <v>107</v>
      </c>
      <c r="B863" s="0" t="s">
        <v>108</v>
      </c>
      <c r="C863" s="0" t="s">
        <v>84</v>
      </c>
      <c r="D863" s="0" t="s">
        <v>131</v>
      </c>
      <c r="E863" s="0" t="n">
        <v>2039</v>
      </c>
      <c r="F863" s="0" t="n">
        <v>16.8807511085938</v>
      </c>
      <c r="G863" s="0" t="s">
        <v>132</v>
      </c>
    </row>
    <row r="864" customFormat="false" ht="14.25" hidden="false" customHeight="false" outlineLevel="0" collapsed="false">
      <c r="A864" s="0" t="s">
        <v>107</v>
      </c>
      <c r="B864" s="0" t="s">
        <v>108</v>
      </c>
      <c r="C864" s="0" t="s">
        <v>84</v>
      </c>
      <c r="D864" s="0" t="s">
        <v>133</v>
      </c>
      <c r="E864" s="0" t="n">
        <v>2039</v>
      </c>
      <c r="F864" s="0" t="n">
        <v>6.93017775832612</v>
      </c>
      <c r="G864" s="0" t="s">
        <v>132</v>
      </c>
    </row>
    <row r="865" customFormat="false" ht="14.25" hidden="false" customHeight="false" outlineLevel="0" collapsed="false">
      <c r="A865" s="0" t="s">
        <v>107</v>
      </c>
      <c r="B865" s="0" t="s">
        <v>108</v>
      </c>
      <c r="C865" s="0" t="s">
        <v>84</v>
      </c>
      <c r="D865" s="0" t="s">
        <v>134</v>
      </c>
      <c r="E865" s="0" t="n">
        <v>2039</v>
      </c>
      <c r="F865" s="0" t="n">
        <v>1</v>
      </c>
      <c r="G865" s="0" t="s">
        <v>135</v>
      </c>
    </row>
    <row r="866" customFormat="false" ht="14.25" hidden="false" customHeight="false" outlineLevel="0" collapsed="false">
      <c r="A866" s="0" t="s">
        <v>107</v>
      </c>
      <c r="B866" s="0" t="s">
        <v>108</v>
      </c>
      <c r="C866" s="0" t="s">
        <v>84</v>
      </c>
      <c r="D866" s="0" t="s">
        <v>131</v>
      </c>
      <c r="E866" s="0" t="n">
        <v>2040</v>
      </c>
      <c r="F866" s="0" t="n">
        <v>19.3134057307197</v>
      </c>
      <c r="G866" s="0" t="s">
        <v>132</v>
      </c>
    </row>
    <row r="867" customFormat="false" ht="14.25" hidden="false" customHeight="false" outlineLevel="0" collapsed="false">
      <c r="A867" s="0" t="s">
        <v>107</v>
      </c>
      <c r="B867" s="0" t="s">
        <v>108</v>
      </c>
      <c r="C867" s="0" t="s">
        <v>84</v>
      </c>
      <c r="D867" s="0" t="s">
        <v>133</v>
      </c>
      <c r="E867" s="0" t="n">
        <v>2040</v>
      </c>
      <c r="F867" s="0" t="n">
        <v>7.33255030254616</v>
      </c>
      <c r="G867" s="0" t="s">
        <v>132</v>
      </c>
    </row>
    <row r="868" customFormat="false" ht="14.25" hidden="false" customHeight="false" outlineLevel="0" collapsed="false">
      <c r="A868" s="0" t="s">
        <v>107</v>
      </c>
      <c r="B868" s="0" t="s">
        <v>108</v>
      </c>
      <c r="C868" s="0" t="s">
        <v>84</v>
      </c>
      <c r="D868" s="0" t="s">
        <v>134</v>
      </c>
      <c r="E868" s="0" t="n">
        <v>2040</v>
      </c>
      <c r="F868" s="0" t="n">
        <v>1</v>
      </c>
      <c r="G868" s="0" t="s">
        <v>135</v>
      </c>
    </row>
    <row r="869" customFormat="false" ht="14.25" hidden="false" customHeight="false" outlineLevel="0" collapsed="false">
      <c r="A869" s="0" t="s">
        <v>96</v>
      </c>
      <c r="B869" s="0" t="s">
        <v>97</v>
      </c>
      <c r="C869" s="0" t="s">
        <v>84</v>
      </c>
      <c r="D869" s="0" t="s">
        <v>131</v>
      </c>
      <c r="E869" s="0" t="n">
        <v>2024</v>
      </c>
      <c r="F869" s="0" t="n">
        <v>5.86058309109538</v>
      </c>
      <c r="G869" s="0" t="s">
        <v>132</v>
      </c>
    </row>
    <row r="870" customFormat="false" ht="14.25" hidden="false" customHeight="false" outlineLevel="0" collapsed="false">
      <c r="A870" s="0" t="s">
        <v>96</v>
      </c>
      <c r="B870" s="0" t="s">
        <v>97</v>
      </c>
      <c r="C870" s="0" t="s">
        <v>84</v>
      </c>
      <c r="D870" s="0" t="s">
        <v>133</v>
      </c>
      <c r="E870" s="0" t="n">
        <v>2024</v>
      </c>
      <c r="F870" s="0" t="n">
        <v>18.66546</v>
      </c>
      <c r="G870" s="0" t="s">
        <v>132</v>
      </c>
    </row>
    <row r="871" customFormat="false" ht="14.25" hidden="false" customHeight="false" outlineLevel="0" collapsed="false">
      <c r="A871" s="0" t="s">
        <v>96</v>
      </c>
      <c r="B871" s="0" t="s">
        <v>97</v>
      </c>
      <c r="C871" s="0" t="s">
        <v>84</v>
      </c>
      <c r="D871" s="0" t="s">
        <v>134</v>
      </c>
      <c r="E871" s="0" t="n">
        <v>2024</v>
      </c>
      <c r="F871" s="0" t="n">
        <v>1</v>
      </c>
      <c r="G871" s="0" t="s">
        <v>135</v>
      </c>
    </row>
    <row r="872" customFormat="false" ht="14.25" hidden="false" customHeight="false" outlineLevel="0" collapsed="false">
      <c r="A872" s="0" t="s">
        <v>96</v>
      </c>
      <c r="B872" s="0" t="s">
        <v>97</v>
      </c>
      <c r="C872" s="0" t="s">
        <v>84</v>
      </c>
      <c r="D872" s="0" t="s">
        <v>131</v>
      </c>
      <c r="E872" s="0" t="n">
        <v>2025</v>
      </c>
      <c r="F872" s="0" t="n">
        <v>8.31677496056405</v>
      </c>
      <c r="G872" s="0" t="s">
        <v>132</v>
      </c>
    </row>
    <row r="873" customFormat="false" ht="14.25" hidden="false" customHeight="false" outlineLevel="0" collapsed="false">
      <c r="A873" s="0" t="s">
        <v>96</v>
      </c>
      <c r="B873" s="0" t="s">
        <v>97</v>
      </c>
      <c r="C873" s="0" t="s">
        <v>84</v>
      </c>
      <c r="D873" s="0" t="s">
        <v>133</v>
      </c>
      <c r="E873" s="0" t="n">
        <v>2025</v>
      </c>
      <c r="F873" s="0" t="n">
        <v>19.5268706534654</v>
      </c>
      <c r="G873" s="0" t="s">
        <v>132</v>
      </c>
    </row>
    <row r="874" customFormat="false" ht="14.25" hidden="false" customHeight="false" outlineLevel="0" collapsed="false">
      <c r="A874" s="0" t="s">
        <v>96</v>
      </c>
      <c r="B874" s="0" t="s">
        <v>97</v>
      </c>
      <c r="C874" s="0" t="s">
        <v>84</v>
      </c>
      <c r="D874" s="0" t="s">
        <v>134</v>
      </c>
      <c r="E874" s="0" t="n">
        <v>2025</v>
      </c>
      <c r="F874" s="0" t="n">
        <v>1.0019801980198</v>
      </c>
      <c r="G874" s="0" t="s">
        <v>135</v>
      </c>
    </row>
    <row r="875" customFormat="false" ht="14.25" hidden="false" customHeight="false" outlineLevel="0" collapsed="false">
      <c r="A875" s="0" t="s">
        <v>96</v>
      </c>
      <c r="B875" s="0" t="s">
        <v>97</v>
      </c>
      <c r="C875" s="0" t="s">
        <v>84</v>
      </c>
      <c r="D875" s="0" t="s">
        <v>131</v>
      </c>
      <c r="E875" s="0" t="n">
        <v>2026</v>
      </c>
      <c r="F875" s="0" t="n">
        <v>11.3814750095812</v>
      </c>
      <c r="G875" s="0" t="s">
        <v>132</v>
      </c>
    </row>
    <row r="876" customFormat="false" ht="14.25" hidden="false" customHeight="false" outlineLevel="0" collapsed="false">
      <c r="A876" s="0" t="s">
        <v>96</v>
      </c>
      <c r="B876" s="0" t="s">
        <v>97</v>
      </c>
      <c r="C876" s="0" t="s">
        <v>84</v>
      </c>
      <c r="D876" s="0" t="s">
        <v>133</v>
      </c>
      <c r="E876" s="0" t="n">
        <v>2026</v>
      </c>
      <c r="F876" s="0" t="n">
        <v>19.985145</v>
      </c>
      <c r="G876" s="0" t="s">
        <v>132</v>
      </c>
    </row>
    <row r="877" customFormat="false" ht="14.25" hidden="false" customHeight="false" outlineLevel="0" collapsed="false">
      <c r="A877" s="0" t="s">
        <v>96</v>
      </c>
      <c r="B877" s="0" t="s">
        <v>97</v>
      </c>
      <c r="C877" s="0" t="s">
        <v>84</v>
      </c>
      <c r="D877" s="0" t="s">
        <v>134</v>
      </c>
      <c r="E877" s="0" t="n">
        <v>2026</v>
      </c>
      <c r="F877" s="0" t="n">
        <v>1</v>
      </c>
      <c r="G877" s="0" t="s">
        <v>135</v>
      </c>
    </row>
    <row r="878" customFormat="false" ht="14.25" hidden="false" customHeight="false" outlineLevel="0" collapsed="false">
      <c r="A878" s="0" t="s">
        <v>96</v>
      </c>
      <c r="B878" s="0" t="s">
        <v>97</v>
      </c>
      <c r="C878" s="0" t="s">
        <v>84</v>
      </c>
      <c r="D878" s="0" t="s">
        <v>131</v>
      </c>
      <c r="E878" s="0" t="n">
        <v>2027</v>
      </c>
      <c r="F878" s="0" t="n">
        <v>15.1420219237628</v>
      </c>
      <c r="G878" s="0" t="s">
        <v>132</v>
      </c>
    </row>
    <row r="879" customFormat="false" ht="14.25" hidden="false" customHeight="false" outlineLevel="0" collapsed="false">
      <c r="A879" s="0" t="s">
        <v>96</v>
      </c>
      <c r="B879" s="0" t="s">
        <v>97</v>
      </c>
      <c r="C879" s="0" t="s">
        <v>84</v>
      </c>
      <c r="D879" s="0" t="s">
        <v>133</v>
      </c>
      <c r="E879" s="0" t="n">
        <v>2027</v>
      </c>
      <c r="F879" s="0" t="n">
        <v>20.4323698274162</v>
      </c>
      <c r="G879" s="0" t="s">
        <v>132</v>
      </c>
    </row>
    <row r="880" customFormat="false" ht="14.25" hidden="false" customHeight="false" outlineLevel="0" collapsed="false">
      <c r="A880" s="0" t="s">
        <v>96</v>
      </c>
      <c r="B880" s="0" t="s">
        <v>97</v>
      </c>
      <c r="C880" s="0" t="s">
        <v>84</v>
      </c>
      <c r="D880" s="0" t="s">
        <v>134</v>
      </c>
      <c r="E880" s="0" t="n">
        <v>2027</v>
      </c>
      <c r="F880" s="0" t="n">
        <v>0.997534516765286</v>
      </c>
      <c r="G880" s="0" t="s">
        <v>135</v>
      </c>
    </row>
    <row r="881" customFormat="false" ht="14.25" hidden="false" customHeight="false" outlineLevel="0" collapsed="false">
      <c r="A881" s="0" t="s">
        <v>96</v>
      </c>
      <c r="B881" s="0" t="s">
        <v>97</v>
      </c>
      <c r="C881" s="0" t="s">
        <v>84</v>
      </c>
      <c r="D881" s="0" t="s">
        <v>131</v>
      </c>
      <c r="E881" s="0" t="n">
        <v>2028</v>
      </c>
      <c r="F881" s="0" t="n">
        <v>19.6077818037859</v>
      </c>
      <c r="G881" s="0" t="s">
        <v>132</v>
      </c>
    </row>
    <row r="882" customFormat="false" ht="14.25" hidden="false" customHeight="false" outlineLevel="0" collapsed="false">
      <c r="A882" s="0" t="s">
        <v>96</v>
      </c>
      <c r="B882" s="0" t="s">
        <v>97</v>
      </c>
      <c r="C882" s="0" t="s">
        <v>84</v>
      </c>
      <c r="D882" s="0" t="s">
        <v>133</v>
      </c>
      <c r="E882" s="0" t="n">
        <v>2028</v>
      </c>
      <c r="F882" s="0" t="n">
        <v>20.9065084285718</v>
      </c>
      <c r="G882" s="0" t="s">
        <v>132</v>
      </c>
    </row>
    <row r="883" customFormat="false" ht="14.25" hidden="false" customHeight="false" outlineLevel="0" collapsed="false">
      <c r="A883" s="0" t="s">
        <v>96</v>
      </c>
      <c r="B883" s="0" t="s">
        <v>97</v>
      </c>
      <c r="C883" s="0" t="s">
        <v>84</v>
      </c>
      <c r="D883" s="0" t="s">
        <v>134</v>
      </c>
      <c r="E883" s="0" t="n">
        <v>2028</v>
      </c>
      <c r="F883" s="0" t="n">
        <v>0.996115094501267</v>
      </c>
      <c r="G883" s="0" t="s">
        <v>135</v>
      </c>
    </row>
    <row r="884" customFormat="false" ht="14.25" hidden="false" customHeight="false" outlineLevel="0" collapsed="false">
      <c r="A884" s="0" t="s">
        <v>96</v>
      </c>
      <c r="B884" s="0" t="s">
        <v>97</v>
      </c>
      <c r="C884" s="0" t="s">
        <v>84</v>
      </c>
      <c r="D884" s="0" t="s">
        <v>131</v>
      </c>
      <c r="E884" s="0" t="n">
        <v>2029</v>
      </c>
      <c r="F884" s="0" t="n">
        <v>24.7547224694287</v>
      </c>
      <c r="G884" s="0" t="s">
        <v>132</v>
      </c>
    </row>
    <row r="885" customFormat="false" ht="14.25" hidden="false" customHeight="false" outlineLevel="0" collapsed="false">
      <c r="A885" s="0" t="s">
        <v>96</v>
      </c>
      <c r="B885" s="0" t="s">
        <v>97</v>
      </c>
      <c r="C885" s="0" t="s">
        <v>84</v>
      </c>
      <c r="D885" s="0" t="s">
        <v>133</v>
      </c>
      <c r="E885" s="0" t="n">
        <v>2029</v>
      </c>
      <c r="F885" s="0" t="n">
        <v>21.4003912002726</v>
      </c>
      <c r="G885" s="0" t="s">
        <v>132</v>
      </c>
    </row>
    <row r="886" customFormat="false" ht="14.25" hidden="false" customHeight="false" outlineLevel="0" collapsed="false">
      <c r="A886" s="0" t="s">
        <v>96</v>
      </c>
      <c r="B886" s="0" t="s">
        <v>97</v>
      </c>
      <c r="C886" s="0" t="s">
        <v>84</v>
      </c>
      <c r="D886" s="0" t="s">
        <v>134</v>
      </c>
      <c r="E886" s="0" t="n">
        <v>2029</v>
      </c>
      <c r="F886" s="0" t="n">
        <v>0.995267829828525</v>
      </c>
      <c r="G886" s="0" t="s">
        <v>135</v>
      </c>
    </row>
    <row r="887" customFormat="false" ht="14.25" hidden="false" customHeight="false" outlineLevel="0" collapsed="false">
      <c r="A887" s="0" t="s">
        <v>96</v>
      </c>
      <c r="B887" s="0" t="s">
        <v>97</v>
      </c>
      <c r="C887" s="0" t="s">
        <v>84</v>
      </c>
      <c r="D887" s="0" t="s">
        <v>131</v>
      </c>
      <c r="E887" s="0" t="n">
        <v>2030</v>
      </c>
      <c r="F887" s="0" t="n">
        <v>30.6625118472061</v>
      </c>
      <c r="G887" s="0" t="s">
        <v>132</v>
      </c>
    </row>
    <row r="888" customFormat="false" ht="14.25" hidden="false" customHeight="false" outlineLevel="0" collapsed="false">
      <c r="A888" s="0" t="s">
        <v>96</v>
      </c>
      <c r="B888" s="0" t="s">
        <v>97</v>
      </c>
      <c r="C888" s="0" t="s">
        <v>84</v>
      </c>
      <c r="D888" s="0" t="s">
        <v>133</v>
      </c>
      <c r="E888" s="0" t="n">
        <v>2030</v>
      </c>
      <c r="F888" s="0" t="n">
        <v>21.8983144354298</v>
      </c>
      <c r="G888" s="0" t="s">
        <v>132</v>
      </c>
    </row>
    <row r="889" customFormat="false" ht="14.25" hidden="false" customHeight="false" outlineLevel="0" collapsed="false">
      <c r="A889" s="0" t="s">
        <v>96</v>
      </c>
      <c r="B889" s="0" t="s">
        <v>97</v>
      </c>
      <c r="C889" s="0" t="s">
        <v>84</v>
      </c>
      <c r="D889" s="0" t="s">
        <v>134</v>
      </c>
      <c r="E889" s="0" t="n">
        <v>2030</v>
      </c>
      <c r="F889" s="0" t="n">
        <v>0.994900783511953</v>
      </c>
      <c r="G889" s="0" t="s">
        <v>135</v>
      </c>
    </row>
    <row r="890" customFormat="false" ht="14.25" hidden="false" customHeight="false" outlineLevel="0" collapsed="false">
      <c r="A890" s="0" t="s">
        <v>96</v>
      </c>
      <c r="B890" s="0" t="s">
        <v>97</v>
      </c>
      <c r="C890" s="0" t="s">
        <v>84</v>
      </c>
      <c r="D890" s="0" t="s">
        <v>131</v>
      </c>
      <c r="E890" s="0" t="n">
        <v>2031</v>
      </c>
      <c r="F890" s="0" t="n">
        <v>36.8867347751115</v>
      </c>
      <c r="G890" s="0" t="s">
        <v>132</v>
      </c>
    </row>
    <row r="891" customFormat="false" ht="14.25" hidden="false" customHeight="false" outlineLevel="0" collapsed="false">
      <c r="A891" s="0" t="s">
        <v>96</v>
      </c>
      <c r="B891" s="0" t="s">
        <v>97</v>
      </c>
      <c r="C891" s="0" t="s">
        <v>84</v>
      </c>
      <c r="D891" s="0" t="s">
        <v>133</v>
      </c>
      <c r="E891" s="0" t="n">
        <v>2031</v>
      </c>
      <c r="F891" s="0" t="n">
        <v>22.4142435989241</v>
      </c>
      <c r="G891" s="0" t="s">
        <v>132</v>
      </c>
    </row>
    <row r="892" customFormat="false" ht="14.25" hidden="false" customHeight="false" outlineLevel="0" collapsed="false">
      <c r="A892" s="0" t="s">
        <v>96</v>
      </c>
      <c r="B892" s="0" t="s">
        <v>97</v>
      </c>
      <c r="C892" s="0" t="s">
        <v>84</v>
      </c>
      <c r="D892" s="0" t="s">
        <v>134</v>
      </c>
      <c r="E892" s="0" t="n">
        <v>2031</v>
      </c>
      <c r="F892" s="0" t="n">
        <v>0.994534009215872</v>
      </c>
      <c r="G892" s="0" t="s">
        <v>135</v>
      </c>
    </row>
    <row r="893" customFormat="false" ht="14.25" hidden="false" customHeight="false" outlineLevel="0" collapsed="false">
      <c r="A893" s="0" t="s">
        <v>96</v>
      </c>
      <c r="B893" s="0" t="s">
        <v>97</v>
      </c>
      <c r="C893" s="0" t="s">
        <v>84</v>
      </c>
      <c r="D893" s="0" t="s">
        <v>131</v>
      </c>
      <c r="E893" s="0" t="n">
        <v>2032</v>
      </c>
      <c r="F893" s="0" t="n">
        <v>43.866431280895</v>
      </c>
      <c r="G893" s="0" t="s">
        <v>132</v>
      </c>
    </row>
    <row r="894" customFormat="false" ht="14.25" hidden="false" customHeight="false" outlineLevel="0" collapsed="false">
      <c r="A894" s="0" t="s">
        <v>96</v>
      </c>
      <c r="B894" s="0" t="s">
        <v>97</v>
      </c>
      <c r="C894" s="0" t="s">
        <v>84</v>
      </c>
      <c r="D894" s="0" t="s">
        <v>133</v>
      </c>
      <c r="E894" s="0" t="n">
        <v>2032</v>
      </c>
      <c r="F894" s="0" t="n">
        <v>22.9259023607318</v>
      </c>
      <c r="G894" s="0" t="s">
        <v>132</v>
      </c>
    </row>
    <row r="895" customFormat="false" ht="14.25" hidden="false" customHeight="false" outlineLevel="0" collapsed="false">
      <c r="A895" s="0" t="s">
        <v>96</v>
      </c>
      <c r="B895" s="0" t="s">
        <v>97</v>
      </c>
      <c r="C895" s="0" t="s">
        <v>84</v>
      </c>
      <c r="D895" s="0" t="s">
        <v>134</v>
      </c>
      <c r="E895" s="0" t="n">
        <v>2032</v>
      </c>
      <c r="F895" s="0" t="n">
        <v>0.994167506738686</v>
      </c>
      <c r="G895" s="0" t="s">
        <v>135</v>
      </c>
    </row>
    <row r="896" customFormat="false" ht="14.25" hidden="false" customHeight="false" outlineLevel="0" collapsed="false">
      <c r="A896" s="0" t="s">
        <v>96</v>
      </c>
      <c r="B896" s="0" t="s">
        <v>97</v>
      </c>
      <c r="C896" s="0" t="s">
        <v>84</v>
      </c>
      <c r="D896" s="0" t="s">
        <v>131</v>
      </c>
      <c r="E896" s="0" t="n">
        <v>2033</v>
      </c>
      <c r="F896" s="0" t="n">
        <v>51.2329911314568</v>
      </c>
      <c r="G896" s="0" t="s">
        <v>132</v>
      </c>
    </row>
    <row r="897" customFormat="false" ht="14.25" hidden="false" customHeight="false" outlineLevel="0" collapsed="false">
      <c r="A897" s="0" t="s">
        <v>96</v>
      </c>
      <c r="B897" s="0" t="s">
        <v>97</v>
      </c>
      <c r="C897" s="0" t="s">
        <v>84</v>
      </c>
      <c r="D897" s="0" t="s">
        <v>133</v>
      </c>
      <c r="E897" s="0" t="n">
        <v>2033</v>
      </c>
      <c r="F897" s="0" t="n">
        <v>23.4257346048272</v>
      </c>
      <c r="G897" s="0" t="s">
        <v>132</v>
      </c>
    </row>
    <row r="898" customFormat="false" ht="14.25" hidden="false" customHeight="false" outlineLevel="0" collapsed="false">
      <c r="A898" s="0" t="s">
        <v>96</v>
      </c>
      <c r="B898" s="0" t="s">
        <v>97</v>
      </c>
      <c r="C898" s="0" t="s">
        <v>84</v>
      </c>
      <c r="D898" s="0" t="s">
        <v>134</v>
      </c>
      <c r="E898" s="0" t="n">
        <v>2033</v>
      </c>
      <c r="F898" s="0" t="n">
        <v>0.993801275878949</v>
      </c>
      <c r="G898" s="0" t="s">
        <v>135</v>
      </c>
    </row>
    <row r="899" customFormat="false" ht="14.25" hidden="false" customHeight="false" outlineLevel="0" collapsed="false">
      <c r="A899" s="0" t="s">
        <v>96</v>
      </c>
      <c r="B899" s="0" t="s">
        <v>97</v>
      </c>
      <c r="C899" s="0" t="s">
        <v>84</v>
      </c>
      <c r="D899" s="0" t="s">
        <v>131</v>
      </c>
      <c r="E899" s="0" t="n">
        <v>2034</v>
      </c>
      <c r="F899" s="0" t="n">
        <v>59.3358327955217</v>
      </c>
      <c r="G899" s="0" t="s">
        <v>132</v>
      </c>
    </row>
    <row r="900" customFormat="false" ht="14.25" hidden="false" customHeight="false" outlineLevel="0" collapsed="false">
      <c r="A900" s="0" t="s">
        <v>96</v>
      </c>
      <c r="B900" s="0" t="s">
        <v>97</v>
      </c>
      <c r="C900" s="0" t="s">
        <v>84</v>
      </c>
      <c r="D900" s="0" t="s">
        <v>133</v>
      </c>
      <c r="E900" s="0" t="n">
        <v>2034</v>
      </c>
      <c r="F900" s="0" t="n">
        <v>23.8615255262655</v>
      </c>
      <c r="G900" s="0" t="s">
        <v>132</v>
      </c>
    </row>
    <row r="901" customFormat="false" ht="14.25" hidden="false" customHeight="false" outlineLevel="0" collapsed="false">
      <c r="A901" s="0" t="s">
        <v>96</v>
      </c>
      <c r="B901" s="0" t="s">
        <v>97</v>
      </c>
      <c r="C901" s="0" t="s">
        <v>84</v>
      </c>
      <c r="D901" s="0" t="s">
        <v>134</v>
      </c>
      <c r="E901" s="0" t="n">
        <v>2034</v>
      </c>
      <c r="F901" s="0" t="n">
        <v>0.993435316435363</v>
      </c>
      <c r="G901" s="0" t="s">
        <v>135</v>
      </c>
    </row>
    <row r="902" customFormat="false" ht="14.25" hidden="false" customHeight="false" outlineLevel="0" collapsed="false">
      <c r="A902" s="0" t="s">
        <v>96</v>
      </c>
      <c r="B902" s="0" t="s">
        <v>97</v>
      </c>
      <c r="C902" s="0" t="s">
        <v>84</v>
      </c>
      <c r="D902" s="0" t="s">
        <v>131</v>
      </c>
      <c r="E902" s="0" t="n">
        <v>2035</v>
      </c>
      <c r="F902" s="0" t="n">
        <v>68.0381175557301</v>
      </c>
      <c r="G902" s="0" t="s">
        <v>132</v>
      </c>
    </row>
    <row r="903" customFormat="false" ht="14.25" hidden="false" customHeight="false" outlineLevel="0" collapsed="false">
      <c r="A903" s="0" t="s">
        <v>96</v>
      </c>
      <c r="B903" s="0" t="s">
        <v>97</v>
      </c>
      <c r="C903" s="0" t="s">
        <v>84</v>
      </c>
      <c r="D903" s="0" t="s">
        <v>133</v>
      </c>
      <c r="E903" s="0" t="n">
        <v>2035</v>
      </c>
      <c r="F903" s="0" t="n">
        <v>24.3807134123567</v>
      </c>
      <c r="G903" s="0" t="s">
        <v>132</v>
      </c>
    </row>
    <row r="904" customFormat="false" ht="14.25" hidden="false" customHeight="false" outlineLevel="0" collapsed="false">
      <c r="A904" s="0" t="s">
        <v>96</v>
      </c>
      <c r="B904" s="0" t="s">
        <v>97</v>
      </c>
      <c r="C904" s="0" t="s">
        <v>84</v>
      </c>
      <c r="D904" s="0" t="s">
        <v>134</v>
      </c>
      <c r="E904" s="0" t="n">
        <v>2035</v>
      </c>
      <c r="F904" s="0" t="n">
        <v>0.993069628206779</v>
      </c>
      <c r="G904" s="0" t="s">
        <v>135</v>
      </c>
    </row>
    <row r="905" customFormat="false" ht="14.25" hidden="false" customHeight="false" outlineLevel="0" collapsed="false">
      <c r="A905" s="0" t="s">
        <v>96</v>
      </c>
      <c r="B905" s="0" t="s">
        <v>97</v>
      </c>
      <c r="C905" s="0" t="s">
        <v>84</v>
      </c>
      <c r="D905" s="0" t="s">
        <v>131</v>
      </c>
      <c r="E905" s="0" t="n">
        <v>2036</v>
      </c>
      <c r="F905" s="0" t="n">
        <v>76.9014895564007</v>
      </c>
      <c r="G905" s="0" t="s">
        <v>132</v>
      </c>
    </row>
    <row r="906" customFormat="false" ht="14.25" hidden="false" customHeight="false" outlineLevel="0" collapsed="false">
      <c r="A906" s="0" t="s">
        <v>96</v>
      </c>
      <c r="B906" s="0" t="s">
        <v>97</v>
      </c>
      <c r="C906" s="0" t="s">
        <v>84</v>
      </c>
      <c r="D906" s="0" t="s">
        <v>133</v>
      </c>
      <c r="E906" s="0" t="n">
        <v>2036</v>
      </c>
      <c r="F906" s="0" t="n">
        <v>24.904698193348</v>
      </c>
      <c r="G906" s="0" t="s">
        <v>132</v>
      </c>
    </row>
    <row r="907" customFormat="false" ht="14.25" hidden="false" customHeight="false" outlineLevel="0" collapsed="false">
      <c r="A907" s="0" t="s">
        <v>96</v>
      </c>
      <c r="B907" s="0" t="s">
        <v>97</v>
      </c>
      <c r="C907" s="0" t="s">
        <v>84</v>
      </c>
      <c r="D907" s="0" t="s">
        <v>134</v>
      </c>
      <c r="E907" s="0" t="n">
        <v>2036</v>
      </c>
      <c r="F907" s="0" t="n">
        <v>0.992704210992199</v>
      </c>
      <c r="G907" s="0" t="s">
        <v>135</v>
      </c>
    </row>
    <row r="908" customFormat="false" ht="14.25" hidden="false" customHeight="false" outlineLevel="0" collapsed="false">
      <c r="A908" s="0" t="s">
        <v>96</v>
      </c>
      <c r="B908" s="0" t="s">
        <v>97</v>
      </c>
      <c r="C908" s="0" t="s">
        <v>84</v>
      </c>
      <c r="D908" s="0" t="s">
        <v>131</v>
      </c>
      <c r="E908" s="0" t="n">
        <v>2037</v>
      </c>
      <c r="F908" s="0" t="n">
        <v>85.8218005876179</v>
      </c>
      <c r="G908" s="0" t="s">
        <v>132</v>
      </c>
    </row>
    <row r="909" customFormat="false" ht="14.25" hidden="false" customHeight="false" outlineLevel="0" collapsed="false">
      <c r="A909" s="0" t="s">
        <v>96</v>
      </c>
      <c r="B909" s="0" t="s">
        <v>97</v>
      </c>
      <c r="C909" s="0" t="s">
        <v>84</v>
      </c>
      <c r="D909" s="0" t="s">
        <v>133</v>
      </c>
      <c r="E909" s="0" t="n">
        <v>2037</v>
      </c>
      <c r="F909" s="0" t="n">
        <v>25.4193496272017</v>
      </c>
      <c r="G909" s="0" t="s">
        <v>132</v>
      </c>
    </row>
    <row r="910" customFormat="false" ht="14.25" hidden="false" customHeight="false" outlineLevel="0" collapsed="false">
      <c r="A910" s="0" t="s">
        <v>96</v>
      </c>
      <c r="B910" s="0" t="s">
        <v>97</v>
      </c>
      <c r="C910" s="0" t="s">
        <v>84</v>
      </c>
      <c r="D910" s="0" t="s">
        <v>134</v>
      </c>
      <c r="E910" s="0" t="n">
        <v>2037</v>
      </c>
      <c r="F910" s="0" t="n">
        <v>0.992339064590772</v>
      </c>
      <c r="G910" s="0" t="s">
        <v>135</v>
      </c>
    </row>
    <row r="911" customFormat="false" ht="14.25" hidden="false" customHeight="false" outlineLevel="0" collapsed="false">
      <c r="A911" s="0" t="s">
        <v>96</v>
      </c>
      <c r="B911" s="0" t="s">
        <v>97</v>
      </c>
      <c r="C911" s="0" t="s">
        <v>84</v>
      </c>
      <c r="D911" s="0" t="s">
        <v>131</v>
      </c>
      <c r="E911" s="0" t="n">
        <v>2038</v>
      </c>
      <c r="F911" s="0" t="n">
        <v>94.8207480655644</v>
      </c>
      <c r="G911" s="0" t="s">
        <v>132</v>
      </c>
    </row>
    <row r="912" customFormat="false" ht="14.25" hidden="false" customHeight="false" outlineLevel="0" collapsed="false">
      <c r="A912" s="0" t="s">
        <v>96</v>
      </c>
      <c r="B912" s="0" t="s">
        <v>97</v>
      </c>
      <c r="C912" s="0" t="s">
        <v>84</v>
      </c>
      <c r="D912" s="0" t="s">
        <v>133</v>
      </c>
      <c r="E912" s="0" t="n">
        <v>2038</v>
      </c>
      <c r="F912" s="0" t="n">
        <v>25.9117049766578</v>
      </c>
      <c r="G912" s="0" t="s">
        <v>132</v>
      </c>
    </row>
    <row r="913" customFormat="false" ht="14.25" hidden="false" customHeight="false" outlineLevel="0" collapsed="false">
      <c r="A913" s="0" t="s">
        <v>96</v>
      </c>
      <c r="B913" s="0" t="s">
        <v>97</v>
      </c>
      <c r="C913" s="0" t="s">
        <v>84</v>
      </c>
      <c r="D913" s="0" t="s">
        <v>134</v>
      </c>
      <c r="E913" s="0" t="n">
        <v>2038</v>
      </c>
      <c r="F913" s="0" t="n">
        <v>0.991974188801797</v>
      </c>
      <c r="G913" s="0" t="s">
        <v>135</v>
      </c>
    </row>
    <row r="914" customFormat="false" ht="14.25" hidden="false" customHeight="false" outlineLevel="0" collapsed="false">
      <c r="A914" s="0" t="s">
        <v>96</v>
      </c>
      <c r="B914" s="0" t="s">
        <v>97</v>
      </c>
      <c r="C914" s="0" t="s">
        <v>84</v>
      </c>
      <c r="D914" s="0" t="s">
        <v>131</v>
      </c>
      <c r="E914" s="0" t="n">
        <v>2039</v>
      </c>
      <c r="F914" s="0" t="n">
        <v>104.152905146775</v>
      </c>
      <c r="G914" s="0" t="s">
        <v>132</v>
      </c>
    </row>
    <row r="915" customFormat="false" ht="14.25" hidden="false" customHeight="false" outlineLevel="0" collapsed="false">
      <c r="A915" s="0" t="s">
        <v>96</v>
      </c>
      <c r="B915" s="0" t="s">
        <v>97</v>
      </c>
      <c r="C915" s="0" t="s">
        <v>84</v>
      </c>
      <c r="D915" s="0" t="s">
        <v>133</v>
      </c>
      <c r="E915" s="0" t="n">
        <v>2039</v>
      </c>
      <c r="F915" s="0" t="n">
        <v>26.3860041651072</v>
      </c>
      <c r="G915" s="0" t="s">
        <v>132</v>
      </c>
    </row>
    <row r="916" customFormat="false" ht="14.25" hidden="false" customHeight="false" outlineLevel="0" collapsed="false">
      <c r="A916" s="0" t="s">
        <v>96</v>
      </c>
      <c r="B916" s="0" t="s">
        <v>97</v>
      </c>
      <c r="C916" s="0" t="s">
        <v>84</v>
      </c>
      <c r="D916" s="0" t="s">
        <v>134</v>
      </c>
      <c r="E916" s="0" t="n">
        <v>2039</v>
      </c>
      <c r="F916" s="0" t="n">
        <v>0.99160958342472</v>
      </c>
      <c r="G916" s="0" t="s">
        <v>135</v>
      </c>
    </row>
    <row r="917" customFormat="false" ht="14.25" hidden="false" customHeight="false" outlineLevel="0" collapsed="false">
      <c r="A917" s="0" t="s">
        <v>96</v>
      </c>
      <c r="B917" s="0" t="s">
        <v>97</v>
      </c>
      <c r="C917" s="0" t="s">
        <v>84</v>
      </c>
      <c r="D917" s="0" t="s">
        <v>131</v>
      </c>
      <c r="E917" s="0" t="n">
        <v>2040</v>
      </c>
      <c r="F917" s="0" t="n">
        <v>113.875475213291</v>
      </c>
      <c r="G917" s="0" t="s">
        <v>132</v>
      </c>
    </row>
    <row r="918" customFormat="false" ht="14.25" hidden="false" customHeight="false" outlineLevel="0" collapsed="false">
      <c r="A918" s="0" t="s">
        <v>96</v>
      </c>
      <c r="B918" s="0" t="s">
        <v>97</v>
      </c>
      <c r="C918" s="0" t="s">
        <v>84</v>
      </c>
      <c r="D918" s="0" t="s">
        <v>133</v>
      </c>
      <c r="E918" s="0" t="n">
        <v>2040</v>
      </c>
      <c r="F918" s="0" t="n">
        <v>26.8472738807426</v>
      </c>
      <c r="G918" s="0" t="s">
        <v>132</v>
      </c>
    </row>
    <row r="919" customFormat="false" ht="14.25" hidden="false" customHeight="false" outlineLevel="0" collapsed="false">
      <c r="A919" s="0" t="s">
        <v>96</v>
      </c>
      <c r="B919" s="0" t="s">
        <v>97</v>
      </c>
      <c r="C919" s="0" t="s">
        <v>84</v>
      </c>
      <c r="D919" s="0" t="s">
        <v>134</v>
      </c>
      <c r="E919" s="0" t="n">
        <v>2040</v>
      </c>
      <c r="F919" s="0" t="n">
        <v>0.991245248259139</v>
      </c>
      <c r="G919" s="0" t="s">
        <v>135</v>
      </c>
    </row>
    <row r="920" customFormat="false" ht="14.25" hidden="false" customHeight="false" outlineLevel="0" collapsed="false">
      <c r="A920" s="0" t="s">
        <v>102</v>
      </c>
      <c r="B920" s="0" t="s">
        <v>40</v>
      </c>
      <c r="C920" s="0" t="s">
        <v>65</v>
      </c>
      <c r="D920" s="0" t="s">
        <v>136</v>
      </c>
      <c r="E920" s="0" t="n">
        <v>2024</v>
      </c>
      <c r="F920" s="0" t="n">
        <v>20196000</v>
      </c>
      <c r="G920" s="0" t="s">
        <v>137</v>
      </c>
    </row>
    <row r="921" customFormat="false" ht="14.25" hidden="false" customHeight="false" outlineLevel="0" collapsed="false">
      <c r="A921" s="0" t="s">
        <v>102</v>
      </c>
      <c r="B921" s="0" t="s">
        <v>40</v>
      </c>
      <c r="C921" s="0" t="s">
        <v>65</v>
      </c>
      <c r="D921" s="0" t="s">
        <v>138</v>
      </c>
      <c r="E921" s="0" t="n">
        <v>2024</v>
      </c>
      <c r="F921" s="0" t="n">
        <v>18000000</v>
      </c>
      <c r="G921" s="0" t="s">
        <v>137</v>
      </c>
    </row>
    <row r="922" customFormat="false" ht="14.25" hidden="false" customHeight="false" outlineLevel="0" collapsed="false">
      <c r="A922" s="0" t="s">
        <v>102</v>
      </c>
      <c r="B922" s="0" t="s">
        <v>40</v>
      </c>
      <c r="C922" s="0" t="s">
        <v>65</v>
      </c>
      <c r="D922" s="0" t="s">
        <v>139</v>
      </c>
      <c r="E922" s="0" t="n">
        <v>2024</v>
      </c>
      <c r="F922" s="0" t="n">
        <v>2196000</v>
      </c>
      <c r="G922" s="0" t="s">
        <v>137</v>
      </c>
    </row>
    <row r="923" customFormat="false" ht="14.25" hidden="false" customHeight="false" outlineLevel="0" collapsed="false">
      <c r="A923" s="0" t="s">
        <v>102</v>
      </c>
      <c r="B923" s="0" t="s">
        <v>40</v>
      </c>
      <c r="C923" s="0" t="s">
        <v>65</v>
      </c>
      <c r="D923" s="0" t="s">
        <v>140</v>
      </c>
      <c r="E923" s="0" t="n">
        <v>2024</v>
      </c>
      <c r="F923" s="0" t="n">
        <v>7</v>
      </c>
      <c r="G923" s="0" t="s">
        <v>141</v>
      </c>
    </row>
    <row r="924" customFormat="false" ht="14.25" hidden="false" customHeight="false" outlineLevel="0" collapsed="false">
      <c r="A924" s="0" t="s">
        <v>102</v>
      </c>
      <c r="B924" s="0" t="s">
        <v>40</v>
      </c>
      <c r="C924" s="0" t="s">
        <v>65</v>
      </c>
      <c r="D924" s="0" t="s">
        <v>142</v>
      </c>
      <c r="E924" s="0" t="n">
        <v>2024</v>
      </c>
      <c r="F924" s="0" t="n">
        <v>10.5</v>
      </c>
      <c r="G924" s="0" t="s">
        <v>141</v>
      </c>
    </row>
    <row r="925" customFormat="false" ht="14.25" hidden="false" customHeight="false" outlineLevel="0" collapsed="false">
      <c r="A925" s="0" t="s">
        <v>102</v>
      </c>
      <c r="B925" s="0" t="s">
        <v>40</v>
      </c>
      <c r="C925" s="0" t="s">
        <v>65</v>
      </c>
      <c r="D925" s="0" t="s">
        <v>143</v>
      </c>
      <c r="E925" s="0" t="n">
        <v>2024</v>
      </c>
      <c r="F925" s="0" t="n">
        <v>149.058</v>
      </c>
      <c r="G925" s="0" t="s">
        <v>132</v>
      </c>
    </row>
    <row r="926" customFormat="false" ht="14.25" hidden="false" customHeight="false" outlineLevel="0" collapsed="false">
      <c r="A926" s="0" t="s">
        <v>102</v>
      </c>
      <c r="B926" s="0" t="s">
        <v>40</v>
      </c>
      <c r="C926" s="0" t="s">
        <v>65</v>
      </c>
      <c r="D926" s="0" t="s">
        <v>144</v>
      </c>
      <c r="E926" s="0" t="n">
        <v>2024</v>
      </c>
      <c r="F926" s="0" t="n">
        <v>2654.5632274137</v>
      </c>
      <c r="G926" s="0" t="s">
        <v>132</v>
      </c>
    </row>
    <row r="927" customFormat="false" ht="14.25" hidden="false" customHeight="false" outlineLevel="0" collapsed="false">
      <c r="A927" s="0" t="s">
        <v>102</v>
      </c>
      <c r="B927" s="0" t="s">
        <v>40</v>
      </c>
      <c r="C927" s="0" t="s">
        <v>65</v>
      </c>
      <c r="D927" s="0" t="s">
        <v>136</v>
      </c>
      <c r="E927" s="0" t="n">
        <v>2025</v>
      </c>
      <c r="F927" s="0" t="n">
        <v>20736800</v>
      </c>
      <c r="G927" s="0" t="s">
        <v>137</v>
      </c>
    </row>
    <row r="928" customFormat="false" ht="14.25" hidden="false" customHeight="false" outlineLevel="0" collapsed="false">
      <c r="A928" s="0" t="s">
        <v>102</v>
      </c>
      <c r="B928" s="0" t="s">
        <v>40</v>
      </c>
      <c r="C928" s="0" t="s">
        <v>65</v>
      </c>
      <c r="D928" s="0" t="s">
        <v>138</v>
      </c>
      <c r="E928" s="0" t="n">
        <v>2025</v>
      </c>
      <c r="F928" s="0" t="n">
        <v>18400000</v>
      </c>
      <c r="G928" s="0" t="s">
        <v>137</v>
      </c>
    </row>
    <row r="929" customFormat="false" ht="14.25" hidden="false" customHeight="false" outlineLevel="0" collapsed="false">
      <c r="A929" s="0" t="s">
        <v>102</v>
      </c>
      <c r="B929" s="0" t="s">
        <v>40</v>
      </c>
      <c r="C929" s="0" t="s">
        <v>65</v>
      </c>
      <c r="D929" s="0" t="s">
        <v>139</v>
      </c>
      <c r="E929" s="0" t="n">
        <v>2025</v>
      </c>
      <c r="F929" s="0" t="n">
        <v>2336800</v>
      </c>
      <c r="G929" s="0" t="s">
        <v>137</v>
      </c>
    </row>
    <row r="930" customFormat="false" ht="14.25" hidden="false" customHeight="false" outlineLevel="0" collapsed="false">
      <c r="A930" s="0" t="s">
        <v>102</v>
      </c>
      <c r="B930" s="0" t="s">
        <v>40</v>
      </c>
      <c r="C930" s="0" t="s">
        <v>65</v>
      </c>
      <c r="D930" s="0" t="s">
        <v>140</v>
      </c>
      <c r="E930" s="0" t="n">
        <v>2025</v>
      </c>
      <c r="F930" s="0" t="n">
        <v>6.86</v>
      </c>
      <c r="G930" s="0" t="s">
        <v>141</v>
      </c>
    </row>
    <row r="931" customFormat="false" ht="14.25" hidden="false" customHeight="false" outlineLevel="0" collapsed="false">
      <c r="A931" s="0" t="s">
        <v>102</v>
      </c>
      <c r="B931" s="0" t="s">
        <v>40</v>
      </c>
      <c r="C931" s="0" t="s">
        <v>65</v>
      </c>
      <c r="D931" s="0" t="s">
        <v>142</v>
      </c>
      <c r="E931" s="0" t="n">
        <v>2025</v>
      </c>
      <c r="F931" s="0" t="n">
        <v>10.29</v>
      </c>
      <c r="G931" s="0" t="s">
        <v>141</v>
      </c>
    </row>
    <row r="932" customFormat="false" ht="14.25" hidden="false" customHeight="false" outlineLevel="0" collapsed="false">
      <c r="A932" s="0" t="s">
        <v>102</v>
      </c>
      <c r="B932" s="0" t="s">
        <v>40</v>
      </c>
      <c r="C932" s="0" t="s">
        <v>65</v>
      </c>
      <c r="D932" s="0" t="s">
        <v>143</v>
      </c>
      <c r="E932" s="0" t="n">
        <v>2025</v>
      </c>
      <c r="F932" s="0" t="n">
        <v>150.269672</v>
      </c>
      <c r="G932" s="0" t="s">
        <v>132</v>
      </c>
    </row>
    <row r="933" customFormat="false" ht="14.25" hidden="false" customHeight="false" outlineLevel="0" collapsed="false">
      <c r="A933" s="0" t="s">
        <v>102</v>
      </c>
      <c r="B933" s="0" t="s">
        <v>40</v>
      </c>
      <c r="C933" s="0" t="s">
        <v>65</v>
      </c>
      <c r="D933" s="0" t="s">
        <v>144</v>
      </c>
      <c r="E933" s="0" t="n">
        <v>2025</v>
      </c>
      <c r="F933" s="0" t="n">
        <v>2642.61326810528</v>
      </c>
      <c r="G933" s="0" t="s">
        <v>132</v>
      </c>
    </row>
    <row r="934" customFormat="false" ht="14.25" hidden="false" customHeight="false" outlineLevel="0" collapsed="false">
      <c r="A934" s="0" t="s">
        <v>102</v>
      </c>
      <c r="B934" s="0" t="s">
        <v>40</v>
      </c>
      <c r="C934" s="0" t="s">
        <v>65</v>
      </c>
      <c r="D934" s="0" t="s">
        <v>136</v>
      </c>
      <c r="E934" s="0" t="n">
        <v>2026</v>
      </c>
      <c r="F934" s="0" t="n">
        <v>21603000</v>
      </c>
      <c r="G934" s="0" t="s">
        <v>137</v>
      </c>
    </row>
    <row r="935" customFormat="false" ht="14.25" hidden="false" customHeight="false" outlineLevel="0" collapsed="false">
      <c r="A935" s="0" t="s">
        <v>102</v>
      </c>
      <c r="B935" s="0" t="s">
        <v>40</v>
      </c>
      <c r="C935" s="0" t="s">
        <v>65</v>
      </c>
      <c r="D935" s="0" t="s">
        <v>138</v>
      </c>
      <c r="E935" s="0" t="n">
        <v>2026</v>
      </c>
      <c r="F935" s="0" t="n">
        <v>19000000</v>
      </c>
      <c r="G935" s="0" t="s">
        <v>137</v>
      </c>
    </row>
    <row r="936" customFormat="false" ht="14.25" hidden="false" customHeight="false" outlineLevel="0" collapsed="false">
      <c r="A936" s="0" t="s">
        <v>102</v>
      </c>
      <c r="B936" s="0" t="s">
        <v>40</v>
      </c>
      <c r="C936" s="0" t="s">
        <v>65</v>
      </c>
      <c r="D936" s="0" t="s">
        <v>139</v>
      </c>
      <c r="E936" s="0" t="n">
        <v>2026</v>
      </c>
      <c r="F936" s="0" t="n">
        <v>2603000</v>
      </c>
      <c r="G936" s="0" t="s">
        <v>137</v>
      </c>
    </row>
    <row r="937" customFormat="false" ht="14.25" hidden="false" customHeight="false" outlineLevel="0" collapsed="false">
      <c r="A937" s="0" t="s">
        <v>102</v>
      </c>
      <c r="B937" s="0" t="s">
        <v>40</v>
      </c>
      <c r="C937" s="0" t="s">
        <v>65</v>
      </c>
      <c r="D937" s="0" t="s">
        <v>140</v>
      </c>
      <c r="E937" s="0" t="n">
        <v>2026</v>
      </c>
      <c r="F937" s="0" t="n">
        <v>6.72</v>
      </c>
      <c r="G937" s="0" t="s">
        <v>141</v>
      </c>
    </row>
    <row r="938" customFormat="false" ht="14.25" hidden="false" customHeight="false" outlineLevel="0" collapsed="false">
      <c r="A938" s="0" t="s">
        <v>102</v>
      </c>
      <c r="B938" s="0" t="s">
        <v>40</v>
      </c>
      <c r="C938" s="0" t="s">
        <v>65</v>
      </c>
      <c r="D938" s="0" t="s">
        <v>142</v>
      </c>
      <c r="E938" s="0" t="n">
        <v>2026</v>
      </c>
      <c r="F938" s="0" t="n">
        <v>10.08</v>
      </c>
      <c r="G938" s="0" t="s">
        <v>141</v>
      </c>
    </row>
    <row r="939" customFormat="false" ht="14.25" hidden="false" customHeight="false" outlineLevel="0" collapsed="false">
      <c r="A939" s="0" t="s">
        <v>102</v>
      </c>
      <c r="B939" s="0" t="s">
        <v>40</v>
      </c>
      <c r="C939" s="0" t="s">
        <v>65</v>
      </c>
      <c r="D939" s="0" t="s">
        <v>143</v>
      </c>
      <c r="E939" s="0" t="n">
        <v>2026</v>
      </c>
      <c r="F939" s="0" t="n">
        <v>153.91824</v>
      </c>
      <c r="G939" s="0" t="s">
        <v>132</v>
      </c>
    </row>
    <row r="940" customFormat="false" ht="14.25" hidden="false" customHeight="false" outlineLevel="0" collapsed="false">
      <c r="A940" s="0" t="s">
        <v>102</v>
      </c>
      <c r="B940" s="0" t="s">
        <v>40</v>
      </c>
      <c r="C940" s="0" t="s">
        <v>65</v>
      </c>
      <c r="D940" s="0" t="s">
        <v>144</v>
      </c>
      <c r="E940" s="0" t="n">
        <v>2026</v>
      </c>
      <c r="F940" s="0" t="n">
        <v>2631.89447088832</v>
      </c>
      <c r="G940" s="0" t="s">
        <v>132</v>
      </c>
    </row>
    <row r="941" customFormat="false" ht="14.25" hidden="false" customHeight="false" outlineLevel="0" collapsed="false">
      <c r="A941" s="0" t="s">
        <v>102</v>
      </c>
      <c r="B941" s="0" t="s">
        <v>40</v>
      </c>
      <c r="C941" s="0" t="s">
        <v>65</v>
      </c>
      <c r="D941" s="0" t="s">
        <v>136</v>
      </c>
      <c r="E941" s="0" t="n">
        <v>2027</v>
      </c>
      <c r="F941" s="0" t="n">
        <v>22615600</v>
      </c>
      <c r="G941" s="0" t="s">
        <v>137</v>
      </c>
    </row>
    <row r="942" customFormat="false" ht="14.25" hidden="false" customHeight="false" outlineLevel="0" collapsed="false">
      <c r="A942" s="0" t="s">
        <v>102</v>
      </c>
      <c r="B942" s="0" t="s">
        <v>40</v>
      </c>
      <c r="C942" s="0" t="s">
        <v>65</v>
      </c>
      <c r="D942" s="0" t="s">
        <v>138</v>
      </c>
      <c r="E942" s="0" t="n">
        <v>2027</v>
      </c>
      <c r="F942" s="0" t="n">
        <v>19700000</v>
      </c>
      <c r="G942" s="0" t="s">
        <v>137</v>
      </c>
    </row>
    <row r="943" customFormat="false" ht="14.25" hidden="false" customHeight="false" outlineLevel="0" collapsed="false">
      <c r="A943" s="0" t="s">
        <v>102</v>
      </c>
      <c r="B943" s="0" t="s">
        <v>40</v>
      </c>
      <c r="C943" s="0" t="s">
        <v>65</v>
      </c>
      <c r="D943" s="0" t="s">
        <v>139</v>
      </c>
      <c r="E943" s="0" t="n">
        <v>2027</v>
      </c>
      <c r="F943" s="0" t="n">
        <v>2915600</v>
      </c>
      <c r="G943" s="0" t="s">
        <v>137</v>
      </c>
    </row>
    <row r="944" customFormat="false" ht="14.25" hidden="false" customHeight="false" outlineLevel="0" collapsed="false">
      <c r="A944" s="0" t="s">
        <v>102</v>
      </c>
      <c r="B944" s="0" t="s">
        <v>40</v>
      </c>
      <c r="C944" s="0" t="s">
        <v>65</v>
      </c>
      <c r="D944" s="0" t="s">
        <v>140</v>
      </c>
      <c r="E944" s="0" t="n">
        <v>2027</v>
      </c>
      <c r="F944" s="0" t="n">
        <v>6.59</v>
      </c>
      <c r="G944" s="0" t="s">
        <v>141</v>
      </c>
    </row>
    <row r="945" customFormat="false" ht="14.25" hidden="false" customHeight="false" outlineLevel="0" collapsed="false">
      <c r="A945" s="0" t="s">
        <v>102</v>
      </c>
      <c r="B945" s="0" t="s">
        <v>40</v>
      </c>
      <c r="C945" s="0" t="s">
        <v>65</v>
      </c>
      <c r="D945" s="0" t="s">
        <v>142</v>
      </c>
      <c r="E945" s="0" t="n">
        <v>2027</v>
      </c>
      <c r="F945" s="0" t="n">
        <v>9.885</v>
      </c>
      <c r="G945" s="0" t="s">
        <v>141</v>
      </c>
    </row>
    <row r="946" customFormat="false" ht="14.25" hidden="false" customHeight="false" outlineLevel="0" collapsed="false">
      <c r="A946" s="0" t="s">
        <v>102</v>
      </c>
      <c r="B946" s="0" t="s">
        <v>40</v>
      </c>
      <c r="C946" s="0" t="s">
        <v>65</v>
      </c>
      <c r="D946" s="0" t="s">
        <v>143</v>
      </c>
      <c r="E946" s="0" t="n">
        <v>2027</v>
      </c>
      <c r="F946" s="0" t="n">
        <v>158.643706</v>
      </c>
      <c r="G946" s="0" t="s">
        <v>132</v>
      </c>
    </row>
    <row r="947" customFormat="false" ht="14.25" hidden="false" customHeight="false" outlineLevel="0" collapsed="false">
      <c r="A947" s="0" t="s">
        <v>102</v>
      </c>
      <c r="B947" s="0" t="s">
        <v>40</v>
      </c>
      <c r="C947" s="0" t="s">
        <v>65</v>
      </c>
      <c r="D947" s="0" t="s">
        <v>144</v>
      </c>
      <c r="E947" s="0" t="n">
        <v>2027</v>
      </c>
      <c r="F947" s="0" t="n">
        <v>2616.91057406955</v>
      </c>
      <c r="G947" s="0" t="s">
        <v>132</v>
      </c>
    </row>
    <row r="948" customFormat="false" ht="14.25" hidden="false" customHeight="false" outlineLevel="0" collapsed="false">
      <c r="A948" s="0" t="s">
        <v>102</v>
      </c>
      <c r="B948" s="0" t="s">
        <v>40</v>
      </c>
      <c r="C948" s="0" t="s">
        <v>65</v>
      </c>
      <c r="D948" s="0" t="s">
        <v>136</v>
      </c>
      <c r="E948" s="0" t="n">
        <v>2028</v>
      </c>
      <c r="F948" s="0" t="n">
        <v>23664000</v>
      </c>
      <c r="G948" s="0" t="s">
        <v>137</v>
      </c>
    </row>
    <row r="949" customFormat="false" ht="14.25" hidden="false" customHeight="false" outlineLevel="0" collapsed="false">
      <c r="A949" s="0" t="s">
        <v>102</v>
      </c>
      <c r="B949" s="0" t="s">
        <v>40</v>
      </c>
      <c r="C949" s="0" t="s">
        <v>65</v>
      </c>
      <c r="D949" s="0" t="s">
        <v>138</v>
      </c>
      <c r="E949" s="0" t="n">
        <v>2028</v>
      </c>
      <c r="F949" s="0" t="n">
        <v>20400000</v>
      </c>
      <c r="G949" s="0" t="s">
        <v>137</v>
      </c>
    </row>
    <row r="950" customFormat="false" ht="14.25" hidden="false" customHeight="false" outlineLevel="0" collapsed="false">
      <c r="A950" s="0" t="s">
        <v>102</v>
      </c>
      <c r="B950" s="0" t="s">
        <v>40</v>
      </c>
      <c r="C950" s="0" t="s">
        <v>65</v>
      </c>
      <c r="D950" s="0" t="s">
        <v>139</v>
      </c>
      <c r="E950" s="0" t="n">
        <v>2028</v>
      </c>
      <c r="F950" s="0" t="n">
        <v>3264000</v>
      </c>
      <c r="G950" s="0" t="s">
        <v>137</v>
      </c>
    </row>
    <row r="951" customFormat="false" ht="14.25" hidden="false" customHeight="false" outlineLevel="0" collapsed="false">
      <c r="A951" s="0" t="s">
        <v>102</v>
      </c>
      <c r="B951" s="0" t="s">
        <v>40</v>
      </c>
      <c r="C951" s="0" t="s">
        <v>65</v>
      </c>
      <c r="D951" s="0" t="s">
        <v>140</v>
      </c>
      <c r="E951" s="0" t="n">
        <v>2028</v>
      </c>
      <c r="F951" s="0" t="n">
        <v>6.46</v>
      </c>
      <c r="G951" s="0" t="s">
        <v>141</v>
      </c>
    </row>
    <row r="952" customFormat="false" ht="14.25" hidden="false" customHeight="false" outlineLevel="0" collapsed="false">
      <c r="A952" s="0" t="s">
        <v>102</v>
      </c>
      <c r="B952" s="0" t="s">
        <v>40</v>
      </c>
      <c r="C952" s="0" t="s">
        <v>65</v>
      </c>
      <c r="D952" s="0" t="s">
        <v>142</v>
      </c>
      <c r="E952" s="0" t="n">
        <v>2028</v>
      </c>
      <c r="F952" s="0" t="n">
        <v>9.69</v>
      </c>
      <c r="G952" s="0" t="s">
        <v>141</v>
      </c>
    </row>
    <row r="953" customFormat="false" ht="14.25" hidden="false" customHeight="false" outlineLevel="0" collapsed="false">
      <c r="A953" s="0" t="s">
        <v>102</v>
      </c>
      <c r="B953" s="0" t="s">
        <v>40</v>
      </c>
      <c r="C953" s="0" t="s">
        <v>65</v>
      </c>
      <c r="D953" s="0" t="s">
        <v>143</v>
      </c>
      <c r="E953" s="0" t="n">
        <v>2028</v>
      </c>
      <c r="F953" s="0" t="n">
        <v>163.41216</v>
      </c>
      <c r="G953" s="0" t="s">
        <v>132</v>
      </c>
    </row>
    <row r="954" customFormat="false" ht="14.25" hidden="false" customHeight="false" outlineLevel="0" collapsed="false">
      <c r="A954" s="0" t="s">
        <v>102</v>
      </c>
      <c r="B954" s="0" t="s">
        <v>40</v>
      </c>
      <c r="C954" s="0" t="s">
        <v>65</v>
      </c>
      <c r="D954" s="0" t="s">
        <v>144</v>
      </c>
      <c r="E954" s="0" t="n">
        <v>2028</v>
      </c>
      <c r="F954" s="0" t="n">
        <v>2598.09365067433</v>
      </c>
      <c r="G954" s="0" t="s">
        <v>132</v>
      </c>
    </row>
    <row r="955" customFormat="false" ht="14.25" hidden="false" customHeight="false" outlineLevel="0" collapsed="false">
      <c r="A955" s="0" t="s">
        <v>102</v>
      </c>
      <c r="B955" s="0" t="s">
        <v>40</v>
      </c>
      <c r="C955" s="0" t="s">
        <v>65</v>
      </c>
      <c r="D955" s="0" t="s">
        <v>136</v>
      </c>
      <c r="E955" s="0" t="n">
        <v>2029</v>
      </c>
      <c r="F955" s="0" t="n">
        <v>24846400</v>
      </c>
      <c r="G955" s="0" t="s">
        <v>137</v>
      </c>
    </row>
    <row r="956" customFormat="false" ht="14.25" hidden="false" customHeight="false" outlineLevel="0" collapsed="false">
      <c r="A956" s="0" t="s">
        <v>102</v>
      </c>
      <c r="B956" s="0" t="s">
        <v>40</v>
      </c>
      <c r="C956" s="0" t="s">
        <v>65</v>
      </c>
      <c r="D956" s="0" t="s">
        <v>138</v>
      </c>
      <c r="E956" s="0" t="n">
        <v>2029</v>
      </c>
      <c r="F956" s="0" t="n">
        <v>21200000</v>
      </c>
      <c r="G956" s="0" t="s">
        <v>137</v>
      </c>
    </row>
    <row r="957" customFormat="false" ht="14.25" hidden="false" customHeight="false" outlineLevel="0" collapsed="false">
      <c r="A957" s="0" t="s">
        <v>102</v>
      </c>
      <c r="B957" s="0" t="s">
        <v>40</v>
      </c>
      <c r="C957" s="0" t="s">
        <v>65</v>
      </c>
      <c r="D957" s="0" t="s">
        <v>139</v>
      </c>
      <c r="E957" s="0" t="n">
        <v>2029</v>
      </c>
      <c r="F957" s="0" t="n">
        <v>3646400</v>
      </c>
      <c r="G957" s="0" t="s">
        <v>137</v>
      </c>
    </row>
    <row r="958" customFormat="false" ht="14.25" hidden="false" customHeight="false" outlineLevel="0" collapsed="false">
      <c r="A958" s="0" t="s">
        <v>102</v>
      </c>
      <c r="B958" s="0" t="s">
        <v>40</v>
      </c>
      <c r="C958" s="0" t="s">
        <v>65</v>
      </c>
      <c r="D958" s="0" t="s">
        <v>140</v>
      </c>
      <c r="E958" s="0" t="n">
        <v>2029</v>
      </c>
      <c r="F958" s="0" t="n">
        <v>6.33</v>
      </c>
      <c r="G958" s="0" t="s">
        <v>141</v>
      </c>
    </row>
    <row r="959" customFormat="false" ht="14.25" hidden="false" customHeight="false" outlineLevel="0" collapsed="false">
      <c r="A959" s="0" t="s">
        <v>102</v>
      </c>
      <c r="B959" s="0" t="s">
        <v>40</v>
      </c>
      <c r="C959" s="0" t="s">
        <v>65</v>
      </c>
      <c r="D959" s="0" t="s">
        <v>142</v>
      </c>
      <c r="E959" s="0" t="n">
        <v>2029</v>
      </c>
      <c r="F959" s="0" t="n">
        <v>9.495</v>
      </c>
      <c r="G959" s="0" t="s">
        <v>141</v>
      </c>
    </row>
    <row r="960" customFormat="false" ht="14.25" hidden="false" customHeight="false" outlineLevel="0" collapsed="false">
      <c r="A960" s="0" t="s">
        <v>102</v>
      </c>
      <c r="B960" s="0" t="s">
        <v>40</v>
      </c>
      <c r="C960" s="0" t="s">
        <v>65</v>
      </c>
      <c r="D960" s="0" t="s">
        <v>143</v>
      </c>
      <c r="E960" s="0" t="n">
        <v>2029</v>
      </c>
      <c r="F960" s="0" t="n">
        <v>168.818568</v>
      </c>
      <c r="G960" s="0" t="s">
        <v>132</v>
      </c>
    </row>
    <row r="961" customFormat="false" ht="14.25" hidden="false" customHeight="false" outlineLevel="0" collapsed="false">
      <c r="A961" s="0" t="s">
        <v>102</v>
      </c>
      <c r="B961" s="0" t="s">
        <v>40</v>
      </c>
      <c r="C961" s="0" t="s">
        <v>65</v>
      </c>
      <c r="D961" s="0" t="s">
        <v>144</v>
      </c>
      <c r="E961" s="0" t="n">
        <v>2029</v>
      </c>
      <c r="F961" s="0" t="n">
        <v>2598.32168174117</v>
      </c>
      <c r="G961" s="0" t="s">
        <v>132</v>
      </c>
    </row>
    <row r="962" customFormat="false" ht="14.25" hidden="false" customHeight="false" outlineLevel="0" collapsed="false">
      <c r="A962" s="0" t="s">
        <v>102</v>
      </c>
      <c r="B962" s="0" t="s">
        <v>40</v>
      </c>
      <c r="C962" s="0" t="s">
        <v>65</v>
      </c>
      <c r="D962" s="0" t="s">
        <v>136</v>
      </c>
      <c r="E962" s="0" t="n">
        <v>2030</v>
      </c>
      <c r="F962" s="0" t="n">
        <v>26026000</v>
      </c>
      <c r="G962" s="0" t="s">
        <v>137</v>
      </c>
    </row>
    <row r="963" customFormat="false" ht="14.25" hidden="false" customHeight="false" outlineLevel="0" collapsed="false">
      <c r="A963" s="0" t="s">
        <v>102</v>
      </c>
      <c r="B963" s="0" t="s">
        <v>40</v>
      </c>
      <c r="C963" s="0" t="s">
        <v>65</v>
      </c>
      <c r="D963" s="0" t="s">
        <v>138</v>
      </c>
      <c r="E963" s="0" t="n">
        <v>2030</v>
      </c>
      <c r="F963" s="0" t="n">
        <v>22000000</v>
      </c>
      <c r="G963" s="0" t="s">
        <v>137</v>
      </c>
    </row>
    <row r="964" customFormat="false" ht="14.25" hidden="false" customHeight="false" outlineLevel="0" collapsed="false">
      <c r="A964" s="0" t="s">
        <v>102</v>
      </c>
      <c r="B964" s="0" t="s">
        <v>40</v>
      </c>
      <c r="C964" s="0" t="s">
        <v>65</v>
      </c>
      <c r="D964" s="0" t="s">
        <v>139</v>
      </c>
      <c r="E964" s="0" t="n">
        <v>2030</v>
      </c>
      <c r="F964" s="0" t="n">
        <v>4026000</v>
      </c>
      <c r="G964" s="0" t="s">
        <v>137</v>
      </c>
    </row>
    <row r="965" customFormat="false" ht="14.25" hidden="false" customHeight="false" outlineLevel="0" collapsed="false">
      <c r="A965" s="0" t="s">
        <v>102</v>
      </c>
      <c r="B965" s="0" t="s">
        <v>40</v>
      </c>
      <c r="C965" s="0" t="s">
        <v>65</v>
      </c>
      <c r="D965" s="0" t="s">
        <v>140</v>
      </c>
      <c r="E965" s="0" t="n">
        <v>2030</v>
      </c>
      <c r="F965" s="0" t="n">
        <v>6.2</v>
      </c>
      <c r="G965" s="0" t="s">
        <v>141</v>
      </c>
    </row>
    <row r="966" customFormat="false" ht="14.25" hidden="false" customHeight="false" outlineLevel="0" collapsed="false">
      <c r="A966" s="0" t="s">
        <v>102</v>
      </c>
      <c r="B966" s="0" t="s">
        <v>40</v>
      </c>
      <c r="C966" s="0" t="s">
        <v>65</v>
      </c>
      <c r="D966" s="0" t="s">
        <v>142</v>
      </c>
      <c r="E966" s="0" t="n">
        <v>2030</v>
      </c>
      <c r="F966" s="0" t="n">
        <v>9.3</v>
      </c>
      <c r="G966" s="0" t="s">
        <v>141</v>
      </c>
    </row>
    <row r="967" customFormat="false" ht="14.25" hidden="false" customHeight="false" outlineLevel="0" collapsed="false">
      <c r="A967" s="0" t="s">
        <v>102</v>
      </c>
      <c r="B967" s="0" t="s">
        <v>40</v>
      </c>
      <c r="C967" s="0" t="s">
        <v>65</v>
      </c>
      <c r="D967" s="0" t="s">
        <v>143</v>
      </c>
      <c r="E967" s="0" t="n">
        <v>2030</v>
      </c>
      <c r="F967" s="0" t="n">
        <v>173.8418</v>
      </c>
      <c r="G967" s="0" t="s">
        <v>132</v>
      </c>
    </row>
    <row r="968" customFormat="false" ht="14.25" hidden="false" customHeight="false" outlineLevel="0" collapsed="false">
      <c r="A968" s="0" t="s">
        <v>102</v>
      </c>
      <c r="B968" s="0" t="s">
        <v>40</v>
      </c>
      <c r="C968" s="0" t="s">
        <v>65</v>
      </c>
      <c r="D968" s="0" t="s">
        <v>144</v>
      </c>
      <c r="E968" s="0" t="n">
        <v>2030</v>
      </c>
      <c r="F968" s="0" t="n">
        <v>2596.18124452535</v>
      </c>
      <c r="G968" s="0" t="s">
        <v>132</v>
      </c>
    </row>
    <row r="969" customFormat="false" ht="14.25" hidden="false" customHeight="false" outlineLevel="0" collapsed="false">
      <c r="A969" s="0" t="s">
        <v>102</v>
      </c>
      <c r="B969" s="0" t="s">
        <v>40</v>
      </c>
      <c r="C969" s="0" t="s">
        <v>65</v>
      </c>
      <c r="D969" s="0" t="s">
        <v>136</v>
      </c>
      <c r="E969" s="0" t="n">
        <v>2031</v>
      </c>
      <c r="F969" s="0" t="n">
        <v>27365500</v>
      </c>
      <c r="G969" s="0" t="s">
        <v>137</v>
      </c>
    </row>
    <row r="970" customFormat="false" ht="14.25" hidden="false" customHeight="false" outlineLevel="0" collapsed="false">
      <c r="A970" s="0" t="s">
        <v>102</v>
      </c>
      <c r="B970" s="0" t="s">
        <v>40</v>
      </c>
      <c r="C970" s="0" t="s">
        <v>65</v>
      </c>
      <c r="D970" s="0" t="s">
        <v>138</v>
      </c>
      <c r="E970" s="0" t="n">
        <v>2031</v>
      </c>
      <c r="F970" s="0" t="n">
        <v>22900000</v>
      </c>
      <c r="G970" s="0" t="s">
        <v>137</v>
      </c>
    </row>
    <row r="971" customFormat="false" ht="14.25" hidden="false" customHeight="false" outlineLevel="0" collapsed="false">
      <c r="A971" s="0" t="s">
        <v>102</v>
      </c>
      <c r="B971" s="0" t="s">
        <v>40</v>
      </c>
      <c r="C971" s="0" t="s">
        <v>65</v>
      </c>
      <c r="D971" s="0" t="s">
        <v>139</v>
      </c>
      <c r="E971" s="0" t="n">
        <v>2031</v>
      </c>
      <c r="F971" s="0" t="n">
        <v>4465500</v>
      </c>
      <c r="G971" s="0" t="s">
        <v>137</v>
      </c>
    </row>
    <row r="972" customFormat="false" ht="14.25" hidden="false" customHeight="false" outlineLevel="0" collapsed="false">
      <c r="A972" s="0" t="s">
        <v>102</v>
      </c>
      <c r="B972" s="0" t="s">
        <v>40</v>
      </c>
      <c r="C972" s="0" t="s">
        <v>65</v>
      </c>
      <c r="D972" s="0" t="s">
        <v>140</v>
      </c>
      <c r="E972" s="0" t="n">
        <v>2031</v>
      </c>
      <c r="F972" s="0" t="n">
        <v>6.08</v>
      </c>
      <c r="G972" s="0" t="s">
        <v>141</v>
      </c>
    </row>
    <row r="973" customFormat="false" ht="14.25" hidden="false" customHeight="false" outlineLevel="0" collapsed="false">
      <c r="A973" s="0" t="s">
        <v>102</v>
      </c>
      <c r="B973" s="0" t="s">
        <v>40</v>
      </c>
      <c r="C973" s="0" t="s">
        <v>65</v>
      </c>
      <c r="D973" s="0" t="s">
        <v>142</v>
      </c>
      <c r="E973" s="0" t="n">
        <v>2031</v>
      </c>
      <c r="F973" s="0" t="n">
        <v>9.12</v>
      </c>
      <c r="G973" s="0" t="s">
        <v>141</v>
      </c>
    </row>
    <row r="974" customFormat="false" ht="14.25" hidden="false" customHeight="false" outlineLevel="0" collapsed="false">
      <c r="A974" s="0" t="s">
        <v>102</v>
      </c>
      <c r="B974" s="0" t="s">
        <v>40</v>
      </c>
      <c r="C974" s="0" t="s">
        <v>65</v>
      </c>
      <c r="D974" s="0" t="s">
        <v>143</v>
      </c>
      <c r="E974" s="0" t="n">
        <v>2031</v>
      </c>
      <c r="F974" s="0" t="n">
        <v>179.95736</v>
      </c>
      <c r="G974" s="0" t="s">
        <v>132</v>
      </c>
    </row>
    <row r="975" customFormat="false" ht="14.25" hidden="false" customHeight="false" outlineLevel="0" collapsed="false">
      <c r="A975" s="0" t="s">
        <v>102</v>
      </c>
      <c r="B975" s="0" t="s">
        <v>40</v>
      </c>
      <c r="C975" s="0" t="s">
        <v>65</v>
      </c>
      <c r="D975" s="0" t="s">
        <v>144</v>
      </c>
      <c r="E975" s="0" t="n">
        <v>2031</v>
      </c>
      <c r="F975" s="0" t="n">
        <v>2595.12566193792</v>
      </c>
      <c r="G975" s="0" t="s">
        <v>132</v>
      </c>
    </row>
    <row r="976" customFormat="false" ht="14.25" hidden="false" customHeight="false" outlineLevel="0" collapsed="false">
      <c r="A976" s="0" t="s">
        <v>102</v>
      </c>
      <c r="B976" s="0" t="s">
        <v>40</v>
      </c>
      <c r="C976" s="0" t="s">
        <v>65</v>
      </c>
      <c r="D976" s="0" t="s">
        <v>136</v>
      </c>
      <c r="E976" s="0" t="n">
        <v>2032</v>
      </c>
      <c r="F976" s="0" t="n">
        <v>28726600</v>
      </c>
      <c r="G976" s="0" t="s">
        <v>137</v>
      </c>
    </row>
    <row r="977" customFormat="false" ht="14.25" hidden="false" customHeight="false" outlineLevel="0" collapsed="false">
      <c r="A977" s="0" t="s">
        <v>102</v>
      </c>
      <c r="B977" s="0" t="s">
        <v>40</v>
      </c>
      <c r="C977" s="0" t="s">
        <v>65</v>
      </c>
      <c r="D977" s="0" t="s">
        <v>138</v>
      </c>
      <c r="E977" s="0" t="n">
        <v>2032</v>
      </c>
      <c r="F977" s="0" t="n">
        <v>23800000</v>
      </c>
      <c r="G977" s="0" t="s">
        <v>137</v>
      </c>
    </row>
    <row r="978" customFormat="false" ht="14.25" hidden="false" customHeight="false" outlineLevel="0" collapsed="false">
      <c r="A978" s="0" t="s">
        <v>102</v>
      </c>
      <c r="B978" s="0" t="s">
        <v>40</v>
      </c>
      <c r="C978" s="0" t="s">
        <v>65</v>
      </c>
      <c r="D978" s="0" t="s">
        <v>139</v>
      </c>
      <c r="E978" s="0" t="n">
        <v>2032</v>
      </c>
      <c r="F978" s="0" t="n">
        <v>4926600</v>
      </c>
      <c r="G978" s="0" t="s">
        <v>137</v>
      </c>
    </row>
    <row r="979" customFormat="false" ht="14.25" hidden="false" customHeight="false" outlineLevel="0" collapsed="false">
      <c r="A979" s="0" t="s">
        <v>102</v>
      </c>
      <c r="B979" s="0" t="s">
        <v>40</v>
      </c>
      <c r="C979" s="0" t="s">
        <v>65</v>
      </c>
      <c r="D979" s="0" t="s">
        <v>140</v>
      </c>
      <c r="E979" s="0" t="n">
        <v>2032</v>
      </c>
      <c r="F979" s="0" t="n">
        <v>5.96</v>
      </c>
      <c r="G979" s="0" t="s">
        <v>141</v>
      </c>
    </row>
    <row r="980" customFormat="false" ht="14.25" hidden="false" customHeight="false" outlineLevel="0" collapsed="false">
      <c r="A980" s="0" t="s">
        <v>102</v>
      </c>
      <c r="B980" s="0" t="s">
        <v>40</v>
      </c>
      <c r="C980" s="0" t="s">
        <v>65</v>
      </c>
      <c r="D980" s="0" t="s">
        <v>142</v>
      </c>
      <c r="E980" s="0" t="n">
        <v>2032</v>
      </c>
      <c r="F980" s="0" t="n">
        <v>8.94</v>
      </c>
      <c r="G980" s="0" t="s">
        <v>141</v>
      </c>
    </row>
    <row r="981" customFormat="false" ht="14.25" hidden="false" customHeight="false" outlineLevel="0" collapsed="false">
      <c r="A981" s="0" t="s">
        <v>102</v>
      </c>
      <c r="B981" s="0" t="s">
        <v>40</v>
      </c>
      <c r="C981" s="0" t="s">
        <v>65</v>
      </c>
      <c r="D981" s="0" t="s">
        <v>143</v>
      </c>
      <c r="E981" s="0" t="n">
        <v>2032</v>
      </c>
      <c r="F981" s="0" t="n">
        <v>185.891804</v>
      </c>
      <c r="G981" s="0" t="s">
        <v>132</v>
      </c>
    </row>
    <row r="982" customFormat="false" ht="14.25" hidden="false" customHeight="false" outlineLevel="0" collapsed="false">
      <c r="A982" s="0" t="s">
        <v>102</v>
      </c>
      <c r="B982" s="0" t="s">
        <v>40</v>
      </c>
      <c r="C982" s="0" t="s">
        <v>65</v>
      </c>
      <c r="D982" s="0" t="s">
        <v>144</v>
      </c>
      <c r="E982" s="0" t="n">
        <v>2032</v>
      </c>
      <c r="F982" s="0" t="n">
        <v>2599.78489024395</v>
      </c>
      <c r="G982" s="0" t="s">
        <v>132</v>
      </c>
    </row>
    <row r="983" customFormat="false" ht="14.25" hidden="false" customHeight="false" outlineLevel="0" collapsed="false">
      <c r="A983" s="0" t="s">
        <v>102</v>
      </c>
      <c r="B983" s="0" t="s">
        <v>40</v>
      </c>
      <c r="C983" s="0" t="s">
        <v>65</v>
      </c>
      <c r="D983" s="0" t="s">
        <v>136</v>
      </c>
      <c r="E983" s="0" t="n">
        <v>2033</v>
      </c>
      <c r="F983" s="0" t="n">
        <v>30231200</v>
      </c>
      <c r="G983" s="0" t="s">
        <v>137</v>
      </c>
    </row>
    <row r="984" customFormat="false" ht="14.25" hidden="false" customHeight="false" outlineLevel="0" collapsed="false">
      <c r="A984" s="0" t="s">
        <v>102</v>
      </c>
      <c r="B984" s="0" t="s">
        <v>40</v>
      </c>
      <c r="C984" s="0" t="s">
        <v>65</v>
      </c>
      <c r="D984" s="0" t="s">
        <v>138</v>
      </c>
      <c r="E984" s="0" t="n">
        <v>2033</v>
      </c>
      <c r="F984" s="0" t="n">
        <v>24800000</v>
      </c>
      <c r="G984" s="0" t="s">
        <v>137</v>
      </c>
    </row>
    <row r="985" customFormat="false" ht="14.25" hidden="false" customHeight="false" outlineLevel="0" collapsed="false">
      <c r="A985" s="0" t="s">
        <v>102</v>
      </c>
      <c r="B985" s="0" t="s">
        <v>40</v>
      </c>
      <c r="C985" s="0" t="s">
        <v>65</v>
      </c>
      <c r="D985" s="0" t="s">
        <v>139</v>
      </c>
      <c r="E985" s="0" t="n">
        <v>2033</v>
      </c>
      <c r="F985" s="0" t="n">
        <v>5431200</v>
      </c>
      <c r="G985" s="0" t="s">
        <v>137</v>
      </c>
    </row>
    <row r="986" customFormat="false" ht="14.25" hidden="false" customHeight="false" outlineLevel="0" collapsed="false">
      <c r="A986" s="0" t="s">
        <v>102</v>
      </c>
      <c r="B986" s="0" t="s">
        <v>40</v>
      </c>
      <c r="C986" s="0" t="s">
        <v>65</v>
      </c>
      <c r="D986" s="0" t="s">
        <v>140</v>
      </c>
      <c r="E986" s="0" t="n">
        <v>2033</v>
      </c>
      <c r="F986" s="0" t="n">
        <v>5.84</v>
      </c>
      <c r="G986" s="0" t="s">
        <v>141</v>
      </c>
    </row>
    <row r="987" customFormat="false" ht="14.25" hidden="false" customHeight="false" outlineLevel="0" collapsed="false">
      <c r="A987" s="0" t="s">
        <v>102</v>
      </c>
      <c r="B987" s="0" t="s">
        <v>40</v>
      </c>
      <c r="C987" s="0" t="s">
        <v>65</v>
      </c>
      <c r="D987" s="0" t="s">
        <v>142</v>
      </c>
      <c r="E987" s="0" t="n">
        <v>2033</v>
      </c>
      <c r="F987" s="0" t="n">
        <v>8.76</v>
      </c>
      <c r="G987" s="0" t="s">
        <v>141</v>
      </c>
    </row>
    <row r="988" customFormat="false" ht="14.25" hidden="false" customHeight="false" outlineLevel="0" collapsed="false">
      <c r="A988" s="0" t="s">
        <v>102</v>
      </c>
      <c r="B988" s="0" t="s">
        <v>40</v>
      </c>
      <c r="C988" s="0" t="s">
        <v>65</v>
      </c>
      <c r="D988" s="0" t="s">
        <v>143</v>
      </c>
      <c r="E988" s="0" t="n">
        <v>2033</v>
      </c>
      <c r="F988" s="0" t="n">
        <v>192.409312</v>
      </c>
      <c r="G988" s="0" t="s">
        <v>132</v>
      </c>
    </row>
    <row r="989" customFormat="false" ht="14.25" hidden="false" customHeight="false" outlineLevel="0" collapsed="false">
      <c r="A989" s="0" t="s">
        <v>102</v>
      </c>
      <c r="B989" s="0" t="s">
        <v>40</v>
      </c>
      <c r="C989" s="0" t="s">
        <v>65</v>
      </c>
      <c r="D989" s="0" t="s">
        <v>144</v>
      </c>
      <c r="E989" s="0" t="n">
        <v>2033</v>
      </c>
      <c r="F989" s="0" t="n">
        <v>2603.08129943991</v>
      </c>
      <c r="G989" s="0" t="s">
        <v>132</v>
      </c>
    </row>
    <row r="990" customFormat="false" ht="14.25" hidden="false" customHeight="false" outlineLevel="0" collapsed="false">
      <c r="A990" s="0" t="s">
        <v>102</v>
      </c>
      <c r="B990" s="0" t="s">
        <v>40</v>
      </c>
      <c r="C990" s="0" t="s">
        <v>65</v>
      </c>
      <c r="D990" s="0" t="s">
        <v>136</v>
      </c>
      <c r="E990" s="0" t="n">
        <v>2034</v>
      </c>
      <c r="F990" s="0" t="n">
        <v>31759800</v>
      </c>
      <c r="G990" s="0" t="s">
        <v>137</v>
      </c>
    </row>
    <row r="991" customFormat="false" ht="14.25" hidden="false" customHeight="false" outlineLevel="0" collapsed="false">
      <c r="A991" s="0" t="s">
        <v>102</v>
      </c>
      <c r="B991" s="0" t="s">
        <v>40</v>
      </c>
      <c r="C991" s="0" t="s">
        <v>65</v>
      </c>
      <c r="D991" s="0" t="s">
        <v>138</v>
      </c>
      <c r="E991" s="0" t="n">
        <v>2034</v>
      </c>
      <c r="F991" s="0" t="n">
        <v>25800000</v>
      </c>
      <c r="G991" s="0" t="s">
        <v>137</v>
      </c>
    </row>
    <row r="992" customFormat="false" ht="14.25" hidden="false" customHeight="false" outlineLevel="0" collapsed="false">
      <c r="A992" s="0" t="s">
        <v>102</v>
      </c>
      <c r="B992" s="0" t="s">
        <v>40</v>
      </c>
      <c r="C992" s="0" t="s">
        <v>65</v>
      </c>
      <c r="D992" s="0" t="s">
        <v>139</v>
      </c>
      <c r="E992" s="0" t="n">
        <v>2034</v>
      </c>
      <c r="F992" s="0" t="n">
        <v>5959800</v>
      </c>
      <c r="G992" s="0" t="s">
        <v>137</v>
      </c>
    </row>
    <row r="993" customFormat="false" ht="14.25" hidden="false" customHeight="false" outlineLevel="0" collapsed="false">
      <c r="A993" s="0" t="s">
        <v>102</v>
      </c>
      <c r="B993" s="0" t="s">
        <v>40</v>
      </c>
      <c r="C993" s="0" t="s">
        <v>65</v>
      </c>
      <c r="D993" s="0" t="s">
        <v>140</v>
      </c>
      <c r="E993" s="0" t="n">
        <v>2034</v>
      </c>
      <c r="F993" s="0" t="n">
        <v>5.72</v>
      </c>
      <c r="G993" s="0" t="s">
        <v>141</v>
      </c>
    </row>
    <row r="994" customFormat="false" ht="14.25" hidden="false" customHeight="false" outlineLevel="0" collapsed="false">
      <c r="A994" s="0" t="s">
        <v>102</v>
      </c>
      <c r="B994" s="0" t="s">
        <v>40</v>
      </c>
      <c r="C994" s="0" t="s">
        <v>65</v>
      </c>
      <c r="D994" s="0" t="s">
        <v>142</v>
      </c>
      <c r="E994" s="0" t="n">
        <v>2034</v>
      </c>
      <c r="F994" s="0" t="n">
        <v>8.58</v>
      </c>
      <c r="G994" s="0" t="s">
        <v>141</v>
      </c>
    </row>
    <row r="995" customFormat="false" ht="14.25" hidden="false" customHeight="false" outlineLevel="0" collapsed="false">
      <c r="A995" s="0" t="s">
        <v>102</v>
      </c>
      <c r="B995" s="0" t="s">
        <v>40</v>
      </c>
      <c r="C995" s="0" t="s">
        <v>65</v>
      </c>
      <c r="D995" s="0" t="s">
        <v>143</v>
      </c>
      <c r="E995" s="0" t="n">
        <v>2034</v>
      </c>
      <c r="F995" s="0" t="n">
        <v>198.711084</v>
      </c>
      <c r="G995" s="0" t="s">
        <v>132</v>
      </c>
    </row>
    <row r="996" customFormat="false" ht="14.25" hidden="false" customHeight="false" outlineLevel="0" collapsed="false">
      <c r="A996" s="0" t="s">
        <v>102</v>
      </c>
      <c r="B996" s="0" t="s">
        <v>40</v>
      </c>
      <c r="C996" s="0" t="s">
        <v>65</v>
      </c>
      <c r="D996" s="0" t="s">
        <v>144</v>
      </c>
      <c r="E996" s="0" t="n">
        <v>2034</v>
      </c>
      <c r="F996" s="0" t="n">
        <v>2605.04541979337</v>
      </c>
      <c r="G996" s="0" t="s">
        <v>132</v>
      </c>
    </row>
    <row r="997" customFormat="false" ht="14.25" hidden="false" customHeight="false" outlineLevel="0" collapsed="false">
      <c r="A997" s="0" t="s">
        <v>102</v>
      </c>
      <c r="B997" s="0" t="s">
        <v>40</v>
      </c>
      <c r="C997" s="0" t="s">
        <v>65</v>
      </c>
      <c r="D997" s="0" t="s">
        <v>136</v>
      </c>
      <c r="E997" s="0" t="n">
        <v>2035</v>
      </c>
      <c r="F997" s="0" t="n">
        <v>33561000</v>
      </c>
      <c r="G997" s="0" t="s">
        <v>137</v>
      </c>
    </row>
    <row r="998" customFormat="false" ht="14.25" hidden="false" customHeight="false" outlineLevel="0" collapsed="false">
      <c r="A998" s="0" t="s">
        <v>102</v>
      </c>
      <c r="B998" s="0" t="s">
        <v>40</v>
      </c>
      <c r="C998" s="0" t="s">
        <v>65</v>
      </c>
      <c r="D998" s="0" t="s">
        <v>138</v>
      </c>
      <c r="E998" s="0" t="n">
        <v>2035</v>
      </c>
      <c r="F998" s="0" t="n">
        <v>27000000</v>
      </c>
      <c r="G998" s="0" t="s">
        <v>137</v>
      </c>
    </row>
    <row r="999" customFormat="false" ht="14.25" hidden="false" customHeight="false" outlineLevel="0" collapsed="false">
      <c r="A999" s="0" t="s">
        <v>102</v>
      </c>
      <c r="B999" s="0" t="s">
        <v>40</v>
      </c>
      <c r="C999" s="0" t="s">
        <v>65</v>
      </c>
      <c r="D999" s="0" t="s">
        <v>139</v>
      </c>
      <c r="E999" s="0" t="n">
        <v>2035</v>
      </c>
      <c r="F999" s="0" t="n">
        <v>6561000</v>
      </c>
      <c r="G999" s="0" t="s">
        <v>137</v>
      </c>
    </row>
    <row r="1000" customFormat="false" ht="14.25" hidden="false" customHeight="false" outlineLevel="0" collapsed="false">
      <c r="A1000" s="0" t="s">
        <v>102</v>
      </c>
      <c r="B1000" s="0" t="s">
        <v>40</v>
      </c>
      <c r="C1000" s="0" t="s">
        <v>65</v>
      </c>
      <c r="D1000" s="0" t="s">
        <v>140</v>
      </c>
      <c r="E1000" s="0" t="n">
        <v>2035</v>
      </c>
      <c r="F1000" s="0" t="n">
        <v>5.61</v>
      </c>
      <c r="G1000" s="0" t="s">
        <v>141</v>
      </c>
    </row>
    <row r="1001" customFormat="false" ht="14.25" hidden="false" customHeight="false" outlineLevel="0" collapsed="false">
      <c r="A1001" s="0" t="s">
        <v>102</v>
      </c>
      <c r="B1001" s="0" t="s">
        <v>40</v>
      </c>
      <c r="C1001" s="0" t="s">
        <v>65</v>
      </c>
      <c r="D1001" s="0" t="s">
        <v>142</v>
      </c>
      <c r="E1001" s="0" t="n">
        <v>2035</v>
      </c>
      <c r="F1001" s="0" t="n">
        <v>8.415</v>
      </c>
      <c r="G1001" s="0" t="s">
        <v>141</v>
      </c>
    </row>
    <row r="1002" customFormat="false" ht="14.25" hidden="false" customHeight="false" outlineLevel="0" collapsed="false">
      <c r="A1002" s="0" t="s">
        <v>102</v>
      </c>
      <c r="B1002" s="0" t="s">
        <v>40</v>
      </c>
      <c r="C1002" s="0" t="s">
        <v>65</v>
      </c>
      <c r="D1002" s="0" t="s">
        <v>143</v>
      </c>
      <c r="E1002" s="0" t="n">
        <v>2035</v>
      </c>
      <c r="F1002" s="0" t="n">
        <v>206.680815</v>
      </c>
      <c r="G1002" s="0" t="s">
        <v>132</v>
      </c>
    </row>
    <row r="1003" customFormat="false" ht="14.25" hidden="false" customHeight="false" outlineLevel="0" collapsed="false">
      <c r="A1003" s="0" t="s">
        <v>102</v>
      </c>
      <c r="B1003" s="0" t="s">
        <v>40</v>
      </c>
      <c r="C1003" s="0" t="s">
        <v>65</v>
      </c>
      <c r="D1003" s="0" t="s">
        <v>144</v>
      </c>
      <c r="E1003" s="0" t="n">
        <v>2035</v>
      </c>
      <c r="F1003" s="0" t="n">
        <v>2608.4437273842</v>
      </c>
      <c r="G1003" s="0" t="s">
        <v>132</v>
      </c>
    </row>
    <row r="1004" customFormat="false" ht="14.25" hidden="false" customHeight="false" outlineLevel="0" collapsed="false">
      <c r="A1004" s="0" t="s">
        <v>102</v>
      </c>
      <c r="B1004" s="0" t="s">
        <v>40</v>
      </c>
      <c r="C1004" s="0" t="s">
        <v>65</v>
      </c>
      <c r="D1004" s="0" t="s">
        <v>136</v>
      </c>
      <c r="E1004" s="0" t="n">
        <v>2036</v>
      </c>
      <c r="F1004" s="0" t="n">
        <v>35265500</v>
      </c>
      <c r="G1004" s="0" t="s">
        <v>137</v>
      </c>
    </row>
    <row r="1005" customFormat="false" ht="14.25" hidden="false" customHeight="false" outlineLevel="0" collapsed="false">
      <c r="A1005" s="0" t="s">
        <v>102</v>
      </c>
      <c r="B1005" s="0" t="s">
        <v>40</v>
      </c>
      <c r="C1005" s="0" t="s">
        <v>65</v>
      </c>
      <c r="D1005" s="0" t="s">
        <v>138</v>
      </c>
      <c r="E1005" s="0" t="n">
        <v>2036</v>
      </c>
      <c r="F1005" s="0" t="n">
        <v>28100000</v>
      </c>
      <c r="G1005" s="0" t="s">
        <v>137</v>
      </c>
    </row>
    <row r="1006" customFormat="false" ht="14.25" hidden="false" customHeight="false" outlineLevel="0" collapsed="false">
      <c r="A1006" s="0" t="s">
        <v>102</v>
      </c>
      <c r="B1006" s="0" t="s">
        <v>40</v>
      </c>
      <c r="C1006" s="0" t="s">
        <v>65</v>
      </c>
      <c r="D1006" s="0" t="s">
        <v>139</v>
      </c>
      <c r="E1006" s="0" t="n">
        <v>2036</v>
      </c>
      <c r="F1006" s="0" t="n">
        <v>7165500</v>
      </c>
      <c r="G1006" s="0" t="s">
        <v>137</v>
      </c>
    </row>
    <row r="1007" customFormat="false" ht="14.25" hidden="false" customHeight="false" outlineLevel="0" collapsed="false">
      <c r="A1007" s="0" t="s">
        <v>102</v>
      </c>
      <c r="B1007" s="0" t="s">
        <v>40</v>
      </c>
      <c r="C1007" s="0" t="s">
        <v>65</v>
      </c>
      <c r="D1007" s="0" t="s">
        <v>140</v>
      </c>
      <c r="E1007" s="0" t="n">
        <v>2036</v>
      </c>
      <c r="F1007" s="0" t="n">
        <v>5.5</v>
      </c>
      <c r="G1007" s="0" t="s">
        <v>141</v>
      </c>
    </row>
    <row r="1008" customFormat="false" ht="14.25" hidden="false" customHeight="false" outlineLevel="0" collapsed="false">
      <c r="A1008" s="0" t="s">
        <v>102</v>
      </c>
      <c r="B1008" s="0" t="s">
        <v>40</v>
      </c>
      <c r="C1008" s="0" t="s">
        <v>65</v>
      </c>
      <c r="D1008" s="0" t="s">
        <v>142</v>
      </c>
      <c r="E1008" s="0" t="n">
        <v>2036</v>
      </c>
      <c r="F1008" s="0" t="n">
        <v>8.25</v>
      </c>
      <c r="G1008" s="0" t="s">
        <v>141</v>
      </c>
    </row>
    <row r="1009" customFormat="false" ht="14.25" hidden="false" customHeight="false" outlineLevel="0" collapsed="false">
      <c r="A1009" s="0" t="s">
        <v>102</v>
      </c>
      <c r="B1009" s="0" t="s">
        <v>40</v>
      </c>
      <c r="C1009" s="0" t="s">
        <v>65</v>
      </c>
      <c r="D1009" s="0" t="s">
        <v>143</v>
      </c>
      <c r="E1009" s="0" t="n">
        <v>2036</v>
      </c>
      <c r="F1009" s="0" t="n">
        <v>213.665375</v>
      </c>
      <c r="G1009" s="0" t="s">
        <v>132</v>
      </c>
    </row>
    <row r="1010" customFormat="false" ht="14.25" hidden="false" customHeight="false" outlineLevel="0" collapsed="false">
      <c r="A1010" s="0" t="s">
        <v>102</v>
      </c>
      <c r="B1010" s="0" t="s">
        <v>40</v>
      </c>
      <c r="C1010" s="0" t="s">
        <v>65</v>
      </c>
      <c r="D1010" s="0" t="s">
        <v>144</v>
      </c>
      <c r="E1010" s="0" t="n">
        <v>2036</v>
      </c>
      <c r="F1010" s="0" t="n">
        <v>2611.3080589919</v>
      </c>
      <c r="G1010" s="0" t="s">
        <v>132</v>
      </c>
    </row>
    <row r="1011" customFormat="false" ht="14.25" hidden="false" customHeight="false" outlineLevel="0" collapsed="false">
      <c r="A1011" s="0" t="s">
        <v>102</v>
      </c>
      <c r="B1011" s="0" t="s">
        <v>40</v>
      </c>
      <c r="C1011" s="0" t="s">
        <v>65</v>
      </c>
      <c r="D1011" s="0" t="s">
        <v>136</v>
      </c>
      <c r="E1011" s="0" t="n">
        <v>2037</v>
      </c>
      <c r="F1011" s="0" t="n">
        <v>37025600</v>
      </c>
      <c r="G1011" s="0" t="s">
        <v>137</v>
      </c>
    </row>
    <row r="1012" customFormat="false" ht="14.25" hidden="false" customHeight="false" outlineLevel="0" collapsed="false">
      <c r="A1012" s="0" t="s">
        <v>102</v>
      </c>
      <c r="B1012" s="0" t="s">
        <v>40</v>
      </c>
      <c r="C1012" s="0" t="s">
        <v>65</v>
      </c>
      <c r="D1012" s="0" t="s">
        <v>138</v>
      </c>
      <c r="E1012" s="0" t="n">
        <v>2037</v>
      </c>
      <c r="F1012" s="0" t="n">
        <v>29200000</v>
      </c>
      <c r="G1012" s="0" t="s">
        <v>137</v>
      </c>
    </row>
    <row r="1013" customFormat="false" ht="14.25" hidden="false" customHeight="false" outlineLevel="0" collapsed="false">
      <c r="A1013" s="0" t="s">
        <v>102</v>
      </c>
      <c r="B1013" s="0" t="s">
        <v>40</v>
      </c>
      <c r="C1013" s="0" t="s">
        <v>65</v>
      </c>
      <c r="D1013" s="0" t="s">
        <v>139</v>
      </c>
      <c r="E1013" s="0" t="n">
        <v>2037</v>
      </c>
      <c r="F1013" s="0" t="n">
        <v>7825600</v>
      </c>
      <c r="G1013" s="0" t="s">
        <v>137</v>
      </c>
    </row>
    <row r="1014" customFormat="false" ht="14.25" hidden="false" customHeight="false" outlineLevel="0" collapsed="false">
      <c r="A1014" s="0" t="s">
        <v>102</v>
      </c>
      <c r="B1014" s="0" t="s">
        <v>40</v>
      </c>
      <c r="C1014" s="0" t="s">
        <v>65</v>
      </c>
      <c r="D1014" s="0" t="s">
        <v>140</v>
      </c>
      <c r="E1014" s="0" t="n">
        <v>2037</v>
      </c>
      <c r="F1014" s="0" t="n">
        <v>5.39</v>
      </c>
      <c r="G1014" s="0" t="s">
        <v>141</v>
      </c>
    </row>
    <row r="1015" customFormat="false" ht="14.25" hidden="false" customHeight="false" outlineLevel="0" collapsed="false">
      <c r="A1015" s="0" t="s">
        <v>102</v>
      </c>
      <c r="B1015" s="0" t="s">
        <v>40</v>
      </c>
      <c r="C1015" s="0" t="s">
        <v>65</v>
      </c>
      <c r="D1015" s="0" t="s">
        <v>142</v>
      </c>
      <c r="E1015" s="0" t="n">
        <v>2037</v>
      </c>
      <c r="F1015" s="0" t="n">
        <v>8.085</v>
      </c>
      <c r="G1015" s="0" t="s">
        <v>141</v>
      </c>
    </row>
    <row r="1016" customFormat="false" ht="14.25" hidden="false" customHeight="false" outlineLevel="0" collapsed="false">
      <c r="A1016" s="0" t="s">
        <v>102</v>
      </c>
      <c r="B1016" s="0" t="s">
        <v>40</v>
      </c>
      <c r="C1016" s="0" t="s">
        <v>65</v>
      </c>
      <c r="D1016" s="0" t="s">
        <v>143</v>
      </c>
      <c r="E1016" s="0" t="n">
        <v>2037</v>
      </c>
      <c r="F1016" s="0" t="n">
        <v>220.657976</v>
      </c>
      <c r="G1016" s="0" t="s">
        <v>132</v>
      </c>
    </row>
    <row r="1017" customFormat="false" ht="14.25" hidden="false" customHeight="false" outlineLevel="0" collapsed="false">
      <c r="A1017" s="0" t="s">
        <v>102</v>
      </c>
      <c r="B1017" s="0" t="s">
        <v>40</v>
      </c>
      <c r="C1017" s="0" t="s">
        <v>65</v>
      </c>
      <c r="D1017" s="0" t="s">
        <v>144</v>
      </c>
      <c r="E1017" s="0" t="n">
        <v>2037</v>
      </c>
      <c r="F1017" s="0" t="n">
        <v>2617.59448430101</v>
      </c>
      <c r="G1017" s="0" t="s">
        <v>132</v>
      </c>
    </row>
    <row r="1018" customFormat="false" ht="14.25" hidden="false" customHeight="false" outlineLevel="0" collapsed="false">
      <c r="A1018" s="0" t="s">
        <v>102</v>
      </c>
      <c r="B1018" s="0" t="s">
        <v>40</v>
      </c>
      <c r="C1018" s="0" t="s">
        <v>65</v>
      </c>
      <c r="D1018" s="0" t="s">
        <v>136</v>
      </c>
      <c r="E1018" s="0" t="n">
        <v>2038</v>
      </c>
      <c r="F1018" s="0" t="n">
        <v>38784000</v>
      </c>
      <c r="G1018" s="0" t="s">
        <v>137</v>
      </c>
    </row>
    <row r="1019" customFormat="false" ht="14.25" hidden="false" customHeight="false" outlineLevel="0" collapsed="false">
      <c r="A1019" s="0" t="s">
        <v>102</v>
      </c>
      <c r="B1019" s="0" t="s">
        <v>40</v>
      </c>
      <c r="C1019" s="0" t="s">
        <v>65</v>
      </c>
      <c r="D1019" s="0" t="s">
        <v>138</v>
      </c>
      <c r="E1019" s="0" t="n">
        <v>2038</v>
      </c>
      <c r="F1019" s="0" t="n">
        <v>30300000</v>
      </c>
      <c r="G1019" s="0" t="s">
        <v>137</v>
      </c>
    </row>
    <row r="1020" customFormat="false" ht="14.25" hidden="false" customHeight="false" outlineLevel="0" collapsed="false">
      <c r="A1020" s="0" t="s">
        <v>102</v>
      </c>
      <c r="B1020" s="0" t="s">
        <v>40</v>
      </c>
      <c r="C1020" s="0" t="s">
        <v>65</v>
      </c>
      <c r="D1020" s="0" t="s">
        <v>139</v>
      </c>
      <c r="E1020" s="0" t="n">
        <v>2038</v>
      </c>
      <c r="F1020" s="0" t="n">
        <v>8484000</v>
      </c>
      <c r="G1020" s="0" t="s">
        <v>137</v>
      </c>
    </row>
    <row r="1021" customFormat="false" ht="14.25" hidden="false" customHeight="false" outlineLevel="0" collapsed="false">
      <c r="A1021" s="0" t="s">
        <v>102</v>
      </c>
      <c r="B1021" s="0" t="s">
        <v>40</v>
      </c>
      <c r="C1021" s="0" t="s">
        <v>65</v>
      </c>
      <c r="D1021" s="0" t="s">
        <v>140</v>
      </c>
      <c r="E1021" s="0" t="n">
        <v>2038</v>
      </c>
      <c r="F1021" s="0" t="n">
        <v>5.28</v>
      </c>
      <c r="G1021" s="0" t="s">
        <v>141</v>
      </c>
    </row>
    <row r="1022" customFormat="false" ht="14.25" hidden="false" customHeight="false" outlineLevel="0" collapsed="false">
      <c r="A1022" s="0" t="s">
        <v>102</v>
      </c>
      <c r="B1022" s="0" t="s">
        <v>40</v>
      </c>
      <c r="C1022" s="0" t="s">
        <v>65</v>
      </c>
      <c r="D1022" s="0" t="s">
        <v>142</v>
      </c>
      <c r="E1022" s="0" t="n">
        <v>2038</v>
      </c>
      <c r="F1022" s="0" t="n">
        <v>7.92</v>
      </c>
      <c r="G1022" s="0" t="s">
        <v>141</v>
      </c>
    </row>
    <row r="1023" customFormat="false" ht="14.25" hidden="false" customHeight="false" outlineLevel="0" collapsed="false">
      <c r="A1023" s="0" t="s">
        <v>102</v>
      </c>
      <c r="B1023" s="0" t="s">
        <v>40</v>
      </c>
      <c r="C1023" s="0" t="s">
        <v>65</v>
      </c>
      <c r="D1023" s="0" t="s">
        <v>143</v>
      </c>
      <c r="E1023" s="0" t="n">
        <v>2038</v>
      </c>
      <c r="F1023" s="0" t="n">
        <v>227.17728</v>
      </c>
      <c r="G1023" s="0" t="s">
        <v>132</v>
      </c>
    </row>
    <row r="1024" customFormat="false" ht="14.25" hidden="false" customHeight="false" outlineLevel="0" collapsed="false">
      <c r="A1024" s="0" t="s">
        <v>102</v>
      </c>
      <c r="B1024" s="0" t="s">
        <v>40</v>
      </c>
      <c r="C1024" s="0" t="s">
        <v>65</v>
      </c>
      <c r="D1024" s="0" t="s">
        <v>144</v>
      </c>
      <c r="E1024" s="0" t="n">
        <v>2038</v>
      </c>
      <c r="F1024" s="0" t="n">
        <v>2623.15907833158</v>
      </c>
      <c r="G1024" s="0" t="s">
        <v>132</v>
      </c>
    </row>
    <row r="1025" customFormat="false" ht="14.25" hidden="false" customHeight="false" outlineLevel="0" collapsed="false">
      <c r="A1025" s="0" t="s">
        <v>102</v>
      </c>
      <c r="B1025" s="0" t="s">
        <v>40</v>
      </c>
      <c r="C1025" s="0" t="s">
        <v>65</v>
      </c>
      <c r="D1025" s="0" t="s">
        <v>136</v>
      </c>
      <c r="E1025" s="0" t="n">
        <v>2039</v>
      </c>
      <c r="F1025" s="0" t="n">
        <v>40729500</v>
      </c>
      <c r="G1025" s="0" t="s">
        <v>137</v>
      </c>
    </row>
    <row r="1026" customFormat="false" ht="14.25" hidden="false" customHeight="false" outlineLevel="0" collapsed="false">
      <c r="A1026" s="0" t="s">
        <v>102</v>
      </c>
      <c r="B1026" s="0" t="s">
        <v>40</v>
      </c>
      <c r="C1026" s="0" t="s">
        <v>65</v>
      </c>
      <c r="D1026" s="0" t="s">
        <v>138</v>
      </c>
      <c r="E1026" s="0" t="n">
        <v>2039</v>
      </c>
      <c r="F1026" s="0" t="n">
        <v>31500000</v>
      </c>
      <c r="G1026" s="0" t="s">
        <v>137</v>
      </c>
    </row>
    <row r="1027" customFormat="false" ht="14.25" hidden="false" customHeight="false" outlineLevel="0" collapsed="false">
      <c r="A1027" s="0" t="s">
        <v>102</v>
      </c>
      <c r="B1027" s="0" t="s">
        <v>40</v>
      </c>
      <c r="C1027" s="0" t="s">
        <v>65</v>
      </c>
      <c r="D1027" s="0" t="s">
        <v>139</v>
      </c>
      <c r="E1027" s="0" t="n">
        <v>2039</v>
      </c>
      <c r="F1027" s="0" t="n">
        <v>9229500</v>
      </c>
      <c r="G1027" s="0" t="s">
        <v>137</v>
      </c>
    </row>
    <row r="1028" customFormat="false" ht="14.25" hidden="false" customHeight="false" outlineLevel="0" collapsed="false">
      <c r="A1028" s="0" t="s">
        <v>102</v>
      </c>
      <c r="B1028" s="0" t="s">
        <v>40</v>
      </c>
      <c r="C1028" s="0" t="s">
        <v>65</v>
      </c>
      <c r="D1028" s="0" t="s">
        <v>140</v>
      </c>
      <c r="E1028" s="0" t="n">
        <v>2039</v>
      </c>
      <c r="F1028" s="0" t="n">
        <v>5.17</v>
      </c>
      <c r="G1028" s="0" t="s">
        <v>141</v>
      </c>
    </row>
    <row r="1029" customFormat="false" ht="14.25" hidden="false" customHeight="false" outlineLevel="0" collapsed="false">
      <c r="A1029" s="0" t="s">
        <v>102</v>
      </c>
      <c r="B1029" s="0" t="s">
        <v>40</v>
      </c>
      <c r="C1029" s="0" t="s">
        <v>65</v>
      </c>
      <c r="D1029" s="0" t="s">
        <v>142</v>
      </c>
      <c r="E1029" s="0" t="n">
        <v>2039</v>
      </c>
      <c r="F1029" s="0" t="n">
        <v>7.755</v>
      </c>
      <c r="G1029" s="0" t="s">
        <v>141</v>
      </c>
    </row>
    <row r="1030" customFormat="false" ht="14.25" hidden="false" customHeight="false" outlineLevel="0" collapsed="false">
      <c r="A1030" s="0" t="s">
        <v>102</v>
      </c>
      <c r="B1030" s="0" t="s">
        <v>40</v>
      </c>
      <c r="C1030" s="0" t="s">
        <v>65</v>
      </c>
      <c r="D1030" s="0" t="s">
        <v>143</v>
      </c>
      <c r="E1030" s="0" t="n">
        <v>2039</v>
      </c>
      <c r="F1030" s="0" t="n">
        <v>234.4297725</v>
      </c>
      <c r="G1030" s="0" t="s">
        <v>132</v>
      </c>
    </row>
    <row r="1031" customFormat="false" ht="14.25" hidden="false" customHeight="false" outlineLevel="0" collapsed="false">
      <c r="A1031" s="0" t="s">
        <v>102</v>
      </c>
      <c r="B1031" s="0" t="s">
        <v>40</v>
      </c>
      <c r="C1031" s="0" t="s">
        <v>65</v>
      </c>
      <c r="D1031" s="0" t="s">
        <v>144</v>
      </c>
      <c r="E1031" s="0" t="n">
        <v>2039</v>
      </c>
      <c r="F1031" s="0" t="n">
        <v>2634.88276240205</v>
      </c>
      <c r="G1031" s="0" t="s">
        <v>132</v>
      </c>
    </row>
    <row r="1032" customFormat="false" ht="14.25" hidden="false" customHeight="false" outlineLevel="0" collapsed="false">
      <c r="A1032" s="0" t="s">
        <v>102</v>
      </c>
      <c r="B1032" s="0" t="s">
        <v>40</v>
      </c>
      <c r="C1032" s="0" t="s">
        <v>65</v>
      </c>
      <c r="D1032" s="0" t="s">
        <v>136</v>
      </c>
      <c r="E1032" s="0" t="n">
        <v>2040</v>
      </c>
      <c r="F1032" s="0" t="n">
        <v>43098000</v>
      </c>
      <c r="G1032" s="0" t="s">
        <v>137</v>
      </c>
    </row>
    <row r="1033" customFormat="false" ht="14.25" hidden="false" customHeight="false" outlineLevel="0" collapsed="false">
      <c r="A1033" s="0" t="s">
        <v>102</v>
      </c>
      <c r="B1033" s="0" t="s">
        <v>40</v>
      </c>
      <c r="C1033" s="0" t="s">
        <v>65</v>
      </c>
      <c r="D1033" s="0" t="s">
        <v>138</v>
      </c>
      <c r="E1033" s="0" t="n">
        <v>2040</v>
      </c>
      <c r="F1033" s="0" t="n">
        <v>33000000</v>
      </c>
      <c r="G1033" s="0" t="s">
        <v>137</v>
      </c>
    </row>
    <row r="1034" customFormat="false" ht="14.25" hidden="false" customHeight="false" outlineLevel="0" collapsed="false">
      <c r="A1034" s="0" t="s">
        <v>102</v>
      </c>
      <c r="B1034" s="0" t="s">
        <v>40</v>
      </c>
      <c r="C1034" s="0" t="s">
        <v>65</v>
      </c>
      <c r="D1034" s="0" t="s">
        <v>139</v>
      </c>
      <c r="E1034" s="0" t="n">
        <v>2040</v>
      </c>
      <c r="F1034" s="0" t="n">
        <v>10098000</v>
      </c>
      <c r="G1034" s="0" t="s">
        <v>137</v>
      </c>
    </row>
    <row r="1035" customFormat="false" ht="14.25" hidden="false" customHeight="false" outlineLevel="0" collapsed="false">
      <c r="A1035" s="0" t="s">
        <v>102</v>
      </c>
      <c r="B1035" s="0" t="s">
        <v>40</v>
      </c>
      <c r="C1035" s="0" t="s">
        <v>65</v>
      </c>
      <c r="D1035" s="0" t="s">
        <v>140</v>
      </c>
      <c r="E1035" s="0" t="n">
        <v>2040</v>
      </c>
      <c r="F1035" s="0" t="n">
        <v>5.07</v>
      </c>
      <c r="G1035" s="0" t="s">
        <v>141</v>
      </c>
    </row>
    <row r="1036" customFormat="false" ht="14.25" hidden="false" customHeight="false" outlineLevel="0" collapsed="false">
      <c r="A1036" s="0" t="s">
        <v>102</v>
      </c>
      <c r="B1036" s="0" t="s">
        <v>40</v>
      </c>
      <c r="C1036" s="0" t="s">
        <v>65</v>
      </c>
      <c r="D1036" s="0" t="s">
        <v>142</v>
      </c>
      <c r="E1036" s="0" t="n">
        <v>2040</v>
      </c>
      <c r="F1036" s="0" t="n">
        <v>7.605</v>
      </c>
      <c r="G1036" s="0" t="s">
        <v>141</v>
      </c>
    </row>
    <row r="1037" customFormat="false" ht="14.25" hidden="false" customHeight="false" outlineLevel="0" collapsed="false">
      <c r="A1037" s="0" t="s">
        <v>102</v>
      </c>
      <c r="B1037" s="0" t="s">
        <v>40</v>
      </c>
      <c r="C1037" s="0" t="s">
        <v>65</v>
      </c>
      <c r="D1037" s="0" t="s">
        <v>143</v>
      </c>
      <c r="E1037" s="0" t="n">
        <v>2040</v>
      </c>
      <c r="F1037" s="0" t="n">
        <v>244.10529</v>
      </c>
      <c r="G1037" s="0" t="s">
        <v>132</v>
      </c>
    </row>
    <row r="1038" customFormat="false" ht="14.25" hidden="false" customHeight="false" outlineLevel="0" collapsed="false">
      <c r="A1038" s="0" t="s">
        <v>102</v>
      </c>
      <c r="B1038" s="0" t="s">
        <v>40</v>
      </c>
      <c r="C1038" s="0" t="s">
        <v>65</v>
      </c>
      <c r="D1038" s="0" t="s">
        <v>144</v>
      </c>
      <c r="E1038" s="0" t="n">
        <v>2040</v>
      </c>
      <c r="F1038" s="0" t="n">
        <v>2640.40403880611</v>
      </c>
      <c r="G1038" s="0" t="s">
        <v>132</v>
      </c>
    </row>
    <row r="1039" customFormat="false" ht="14.25" hidden="false" customHeight="false" outlineLevel="0" collapsed="false">
      <c r="A1039" s="0" t="s">
        <v>93</v>
      </c>
      <c r="B1039" s="0" t="s">
        <v>42</v>
      </c>
      <c r="C1039" s="0" t="s">
        <v>65</v>
      </c>
      <c r="D1039" s="0" t="s">
        <v>136</v>
      </c>
      <c r="E1039" s="0" t="n">
        <v>2024</v>
      </c>
      <c r="F1039" s="0" t="n">
        <v>2274000</v>
      </c>
      <c r="G1039" s="0" t="s">
        <v>137</v>
      </c>
    </row>
    <row r="1040" customFormat="false" ht="14.25" hidden="false" customHeight="false" outlineLevel="0" collapsed="false">
      <c r="A1040" s="0" t="s">
        <v>93</v>
      </c>
      <c r="B1040" s="0" t="s">
        <v>42</v>
      </c>
      <c r="C1040" s="0" t="s">
        <v>65</v>
      </c>
      <c r="D1040" s="0" t="s">
        <v>138</v>
      </c>
      <c r="E1040" s="0" t="n">
        <v>2024</v>
      </c>
      <c r="F1040" s="0" t="n">
        <v>1707162.294</v>
      </c>
      <c r="G1040" s="0" t="s">
        <v>137</v>
      </c>
    </row>
    <row r="1041" customFormat="false" ht="14.25" hidden="false" customHeight="false" outlineLevel="0" collapsed="false">
      <c r="A1041" s="0" t="s">
        <v>93</v>
      </c>
      <c r="B1041" s="0" t="s">
        <v>42</v>
      </c>
      <c r="C1041" s="0" t="s">
        <v>65</v>
      </c>
      <c r="D1041" s="0" t="s">
        <v>139</v>
      </c>
      <c r="E1041" s="0" t="n">
        <v>2024</v>
      </c>
      <c r="F1041" s="0" t="n">
        <v>566837.706</v>
      </c>
      <c r="G1041" s="0" t="s">
        <v>137</v>
      </c>
    </row>
    <row r="1042" customFormat="false" ht="14.25" hidden="false" customHeight="false" outlineLevel="0" collapsed="false">
      <c r="A1042" s="0" t="s">
        <v>93</v>
      </c>
      <c r="B1042" s="0" t="s">
        <v>42</v>
      </c>
      <c r="C1042" s="0" t="s">
        <v>65</v>
      </c>
      <c r="D1042" s="0" t="s">
        <v>140</v>
      </c>
      <c r="E1042" s="0" t="n">
        <v>2024</v>
      </c>
      <c r="F1042" s="0" t="n">
        <v>1.4657</v>
      </c>
      <c r="G1042" s="0" t="s">
        <v>141</v>
      </c>
    </row>
    <row r="1043" customFormat="false" ht="14.25" hidden="false" customHeight="false" outlineLevel="0" collapsed="false">
      <c r="A1043" s="0" t="s">
        <v>93</v>
      </c>
      <c r="B1043" s="0" t="s">
        <v>42</v>
      </c>
      <c r="C1043" s="0" t="s">
        <v>65</v>
      </c>
      <c r="D1043" s="0" t="s">
        <v>142</v>
      </c>
      <c r="E1043" s="0" t="n">
        <v>2024</v>
      </c>
      <c r="F1043" s="0" t="n">
        <v>3.3781</v>
      </c>
      <c r="G1043" s="0" t="s">
        <v>141</v>
      </c>
    </row>
    <row r="1044" customFormat="false" ht="14.25" hidden="false" customHeight="false" outlineLevel="0" collapsed="false">
      <c r="A1044" s="0" t="s">
        <v>93</v>
      </c>
      <c r="B1044" s="0" t="s">
        <v>42</v>
      </c>
      <c r="C1044" s="0" t="s">
        <v>65</v>
      </c>
      <c r="D1044" s="0" t="s">
        <v>143</v>
      </c>
      <c r="E1044" s="0" t="n">
        <v>2024</v>
      </c>
      <c r="F1044" s="0" t="n">
        <v>4.4170222289544</v>
      </c>
      <c r="G1044" s="0" t="s">
        <v>132</v>
      </c>
    </row>
    <row r="1045" customFormat="false" ht="14.25" hidden="false" customHeight="false" outlineLevel="0" collapsed="false">
      <c r="A1045" s="0" t="s">
        <v>93</v>
      </c>
      <c r="B1045" s="0" t="s">
        <v>42</v>
      </c>
      <c r="C1045" s="0" t="s">
        <v>65</v>
      </c>
      <c r="D1045" s="0" t="s">
        <v>144</v>
      </c>
      <c r="E1045" s="0" t="n">
        <v>2024</v>
      </c>
      <c r="F1045" s="0" t="n">
        <v>248.869583597677</v>
      </c>
      <c r="G1045" s="0" t="s">
        <v>132</v>
      </c>
    </row>
    <row r="1046" customFormat="false" ht="14.25" hidden="false" customHeight="false" outlineLevel="0" collapsed="false">
      <c r="A1046" s="0" t="s">
        <v>93</v>
      </c>
      <c r="B1046" s="0" t="s">
        <v>42</v>
      </c>
      <c r="C1046" s="0" t="s">
        <v>65</v>
      </c>
      <c r="D1046" s="0" t="s">
        <v>134</v>
      </c>
      <c r="E1046" s="0" t="n">
        <v>2024</v>
      </c>
      <c r="F1046" s="0" t="n">
        <v>1</v>
      </c>
      <c r="G1046" s="0" t="s">
        <v>135</v>
      </c>
    </row>
    <row r="1047" customFormat="false" ht="14.25" hidden="false" customHeight="false" outlineLevel="0" collapsed="false">
      <c r="A1047" s="0" t="s">
        <v>93</v>
      </c>
      <c r="B1047" s="0" t="s">
        <v>42</v>
      </c>
      <c r="C1047" s="0" t="s">
        <v>65</v>
      </c>
      <c r="D1047" s="0" t="s">
        <v>145</v>
      </c>
      <c r="E1047" s="0" t="n">
        <v>2024</v>
      </c>
      <c r="F1047" s="0" t="n">
        <v>54.8</v>
      </c>
      <c r="G1047" s="0" t="s">
        <v>146</v>
      </c>
    </row>
    <row r="1048" customFormat="false" ht="14.25" hidden="false" customHeight="false" outlineLevel="0" collapsed="false">
      <c r="A1048" s="0" t="s">
        <v>93</v>
      </c>
      <c r="B1048" s="0" t="s">
        <v>42</v>
      </c>
      <c r="C1048" s="0" t="s">
        <v>65</v>
      </c>
      <c r="D1048" s="0" t="s">
        <v>147</v>
      </c>
      <c r="E1048" s="0" t="n">
        <v>2024</v>
      </c>
      <c r="F1048" s="0" t="n">
        <v>2</v>
      </c>
      <c r="G1048" s="0" t="s">
        <v>148</v>
      </c>
    </row>
    <row r="1049" customFormat="false" ht="14.25" hidden="false" customHeight="false" outlineLevel="0" collapsed="false">
      <c r="A1049" s="0" t="s">
        <v>93</v>
      </c>
      <c r="B1049" s="0" t="s">
        <v>42</v>
      </c>
      <c r="C1049" s="0" t="s">
        <v>65</v>
      </c>
      <c r="D1049" s="0" t="s">
        <v>149</v>
      </c>
      <c r="E1049" s="0" t="n">
        <v>2024</v>
      </c>
      <c r="F1049" s="0" t="n">
        <v>0.05</v>
      </c>
      <c r="G1049" s="0" t="s">
        <v>150</v>
      </c>
    </row>
    <row r="1050" customFormat="false" ht="14.25" hidden="false" customHeight="false" outlineLevel="0" collapsed="false">
      <c r="A1050" s="0" t="s">
        <v>93</v>
      </c>
      <c r="B1050" s="0" t="s">
        <v>42</v>
      </c>
      <c r="C1050" s="0" t="s">
        <v>65</v>
      </c>
      <c r="D1050" s="0" t="s">
        <v>136</v>
      </c>
      <c r="E1050" s="0" t="n">
        <v>2025</v>
      </c>
      <c r="F1050" s="0" t="n">
        <v>2478660</v>
      </c>
      <c r="G1050" s="0" t="s">
        <v>137</v>
      </c>
    </row>
    <row r="1051" customFormat="false" ht="14.25" hidden="false" customHeight="false" outlineLevel="0" collapsed="false">
      <c r="A1051" s="0" t="s">
        <v>93</v>
      </c>
      <c r="B1051" s="0" t="s">
        <v>42</v>
      </c>
      <c r="C1051" s="0" t="s">
        <v>65</v>
      </c>
      <c r="D1051" s="0" t="s">
        <v>138</v>
      </c>
      <c r="E1051" s="0" t="n">
        <v>2025</v>
      </c>
      <c r="F1051" s="0" t="n">
        <v>1899736.73442</v>
      </c>
      <c r="G1051" s="0" t="s">
        <v>137</v>
      </c>
    </row>
    <row r="1052" customFormat="false" ht="14.25" hidden="false" customHeight="false" outlineLevel="0" collapsed="false">
      <c r="A1052" s="0" t="s">
        <v>93</v>
      </c>
      <c r="B1052" s="0" t="s">
        <v>42</v>
      </c>
      <c r="C1052" s="0" t="s">
        <v>65</v>
      </c>
      <c r="D1052" s="0" t="s">
        <v>139</v>
      </c>
      <c r="E1052" s="0" t="n">
        <v>2025</v>
      </c>
      <c r="F1052" s="0" t="n">
        <v>578923.26558</v>
      </c>
      <c r="G1052" s="0" t="s">
        <v>137</v>
      </c>
    </row>
    <row r="1053" customFormat="false" ht="14.25" hidden="false" customHeight="false" outlineLevel="0" collapsed="false">
      <c r="A1053" s="0" t="s">
        <v>93</v>
      </c>
      <c r="B1053" s="0" t="s">
        <v>42</v>
      </c>
      <c r="C1053" s="0" t="s">
        <v>65</v>
      </c>
      <c r="D1053" s="0" t="s">
        <v>140</v>
      </c>
      <c r="E1053" s="0" t="n">
        <v>2025</v>
      </c>
      <c r="F1053" s="0" t="n">
        <v>1.4771</v>
      </c>
      <c r="G1053" s="0" t="s">
        <v>141</v>
      </c>
    </row>
    <row r="1054" customFormat="false" ht="14.25" hidden="false" customHeight="false" outlineLevel="0" collapsed="false">
      <c r="A1054" s="0" t="s">
        <v>93</v>
      </c>
      <c r="B1054" s="0" t="s">
        <v>42</v>
      </c>
      <c r="C1054" s="0" t="s">
        <v>65</v>
      </c>
      <c r="D1054" s="0" t="s">
        <v>142</v>
      </c>
      <c r="E1054" s="0" t="n">
        <v>2025</v>
      </c>
      <c r="F1054" s="0" t="n">
        <v>3.2231</v>
      </c>
      <c r="G1054" s="0" t="s">
        <v>141</v>
      </c>
    </row>
    <row r="1055" customFormat="false" ht="14.25" hidden="false" customHeight="false" outlineLevel="0" collapsed="false">
      <c r="A1055" s="0" t="s">
        <v>93</v>
      </c>
      <c r="B1055" s="0" t="s">
        <v>42</v>
      </c>
      <c r="C1055" s="0" t="s">
        <v>65</v>
      </c>
      <c r="D1055" s="0" t="s">
        <v>143</v>
      </c>
      <c r="E1055" s="0" t="n">
        <v>2025</v>
      </c>
      <c r="F1055" s="0" t="n">
        <v>4.67202870770268</v>
      </c>
      <c r="G1055" s="0" t="s">
        <v>132</v>
      </c>
    </row>
    <row r="1056" customFormat="false" ht="14.25" hidden="false" customHeight="false" outlineLevel="0" collapsed="false">
      <c r="A1056" s="0" t="s">
        <v>93</v>
      </c>
      <c r="B1056" s="0" t="s">
        <v>42</v>
      </c>
      <c r="C1056" s="0" t="s">
        <v>65</v>
      </c>
      <c r="D1056" s="0" t="s">
        <v>144</v>
      </c>
      <c r="E1056" s="0" t="n">
        <v>2025</v>
      </c>
      <c r="F1056" s="0" t="n">
        <v>248.045292967252</v>
      </c>
      <c r="G1056" s="0" t="s">
        <v>132</v>
      </c>
    </row>
    <row r="1057" customFormat="false" ht="14.25" hidden="false" customHeight="false" outlineLevel="0" collapsed="false">
      <c r="A1057" s="0" t="s">
        <v>93</v>
      </c>
      <c r="B1057" s="0" t="s">
        <v>42</v>
      </c>
      <c r="C1057" s="0" t="s">
        <v>65</v>
      </c>
      <c r="D1057" s="0" t="s">
        <v>134</v>
      </c>
      <c r="E1057" s="0" t="n">
        <v>2025</v>
      </c>
      <c r="F1057" s="0" t="n">
        <v>0.999651046859422</v>
      </c>
      <c r="G1057" s="0" t="s">
        <v>135</v>
      </c>
    </row>
    <row r="1058" customFormat="false" ht="14.25" hidden="false" customHeight="false" outlineLevel="0" collapsed="false">
      <c r="A1058" s="0" t="s">
        <v>93</v>
      </c>
      <c r="B1058" s="0" t="s">
        <v>42</v>
      </c>
      <c r="C1058" s="0" t="s">
        <v>65</v>
      </c>
      <c r="D1058" s="0" t="s">
        <v>145</v>
      </c>
      <c r="E1058" s="0" t="n">
        <v>2025</v>
      </c>
      <c r="F1058" s="0" t="n">
        <v>59.7</v>
      </c>
      <c r="G1058" s="0" t="s">
        <v>146</v>
      </c>
    </row>
    <row r="1059" customFormat="false" ht="14.25" hidden="false" customHeight="false" outlineLevel="0" collapsed="false">
      <c r="A1059" s="0" t="s">
        <v>93</v>
      </c>
      <c r="B1059" s="0" t="s">
        <v>42</v>
      </c>
      <c r="C1059" s="0" t="s">
        <v>65</v>
      </c>
      <c r="D1059" s="0" t="s">
        <v>147</v>
      </c>
      <c r="E1059" s="0" t="n">
        <v>2025</v>
      </c>
      <c r="F1059" s="0" t="n">
        <v>2</v>
      </c>
      <c r="G1059" s="0" t="s">
        <v>148</v>
      </c>
    </row>
    <row r="1060" customFormat="false" ht="14.25" hidden="false" customHeight="false" outlineLevel="0" collapsed="false">
      <c r="A1060" s="0" t="s">
        <v>93</v>
      </c>
      <c r="B1060" s="0" t="s">
        <v>42</v>
      </c>
      <c r="C1060" s="0" t="s">
        <v>65</v>
      </c>
      <c r="D1060" s="0" t="s">
        <v>149</v>
      </c>
      <c r="E1060" s="0" t="n">
        <v>2025</v>
      </c>
      <c r="F1060" s="0" t="n">
        <v>0.09</v>
      </c>
      <c r="G1060" s="0" t="s">
        <v>150</v>
      </c>
    </row>
    <row r="1061" customFormat="false" ht="14.25" hidden="false" customHeight="false" outlineLevel="0" collapsed="false">
      <c r="A1061" s="0" t="s">
        <v>93</v>
      </c>
      <c r="B1061" s="0" t="s">
        <v>42</v>
      </c>
      <c r="C1061" s="0" t="s">
        <v>65</v>
      </c>
      <c r="D1061" s="0" t="s">
        <v>136</v>
      </c>
      <c r="E1061" s="0" t="n">
        <v>2026</v>
      </c>
      <c r="F1061" s="0" t="n">
        <v>2701739.4</v>
      </c>
      <c r="G1061" s="0" t="s">
        <v>137</v>
      </c>
    </row>
    <row r="1062" customFormat="false" ht="14.25" hidden="false" customHeight="false" outlineLevel="0" collapsed="false">
      <c r="A1062" s="0" t="s">
        <v>93</v>
      </c>
      <c r="B1062" s="0" t="s">
        <v>42</v>
      </c>
      <c r="C1062" s="0" t="s">
        <v>65</v>
      </c>
      <c r="D1062" s="0" t="s">
        <v>138</v>
      </c>
      <c r="E1062" s="0" t="n">
        <v>2026</v>
      </c>
      <c r="F1062" s="0" t="n">
        <v>2102363.9175888</v>
      </c>
      <c r="G1062" s="0" t="s">
        <v>137</v>
      </c>
    </row>
    <row r="1063" customFormat="false" ht="14.25" hidden="false" customHeight="false" outlineLevel="0" collapsed="false">
      <c r="A1063" s="0" t="s">
        <v>93</v>
      </c>
      <c r="B1063" s="0" t="s">
        <v>42</v>
      </c>
      <c r="C1063" s="0" t="s">
        <v>65</v>
      </c>
      <c r="D1063" s="0" t="s">
        <v>139</v>
      </c>
      <c r="E1063" s="0" t="n">
        <v>2026</v>
      </c>
      <c r="F1063" s="0" t="n">
        <v>599375.4824112</v>
      </c>
      <c r="G1063" s="0" t="s">
        <v>137</v>
      </c>
    </row>
    <row r="1064" customFormat="false" ht="14.25" hidden="false" customHeight="false" outlineLevel="0" collapsed="false">
      <c r="A1064" s="0" t="s">
        <v>93</v>
      </c>
      <c r="B1064" s="0" t="s">
        <v>42</v>
      </c>
      <c r="C1064" s="0" t="s">
        <v>65</v>
      </c>
      <c r="D1064" s="0" t="s">
        <v>140</v>
      </c>
      <c r="E1064" s="0" t="n">
        <v>2026</v>
      </c>
      <c r="F1064" s="0" t="n">
        <v>1.6351</v>
      </c>
      <c r="G1064" s="0" t="s">
        <v>141</v>
      </c>
    </row>
    <row r="1065" customFormat="false" ht="14.25" hidden="false" customHeight="false" outlineLevel="0" collapsed="false">
      <c r="A1065" s="0" t="s">
        <v>93</v>
      </c>
      <c r="B1065" s="0" t="s">
        <v>42</v>
      </c>
      <c r="C1065" s="0" t="s">
        <v>65</v>
      </c>
      <c r="D1065" s="0" t="s">
        <v>142</v>
      </c>
      <c r="E1065" s="0" t="n">
        <v>2026</v>
      </c>
      <c r="F1065" s="0" t="n">
        <v>3.0547</v>
      </c>
      <c r="G1065" s="0" t="s">
        <v>141</v>
      </c>
    </row>
    <row r="1066" customFormat="false" ht="14.25" hidden="false" customHeight="false" outlineLevel="0" collapsed="false">
      <c r="A1066" s="0" t="s">
        <v>93</v>
      </c>
      <c r="B1066" s="0" t="s">
        <v>42</v>
      </c>
      <c r="C1066" s="0" t="s">
        <v>65</v>
      </c>
      <c r="D1066" s="0" t="s">
        <v>143</v>
      </c>
      <c r="E1066" s="0" t="n">
        <v>2026</v>
      </c>
      <c r="F1066" s="0" t="n">
        <v>5.26848752777094</v>
      </c>
      <c r="G1066" s="0" t="s">
        <v>132</v>
      </c>
    </row>
    <row r="1067" customFormat="false" ht="14.25" hidden="false" customHeight="false" outlineLevel="0" collapsed="false">
      <c r="A1067" s="0" t="s">
        <v>93</v>
      </c>
      <c r="B1067" s="0" t="s">
        <v>42</v>
      </c>
      <c r="C1067" s="0" t="s">
        <v>65</v>
      </c>
      <c r="D1067" s="0" t="s">
        <v>144</v>
      </c>
      <c r="E1067" s="0" t="n">
        <v>2026</v>
      </c>
      <c r="F1067" s="0" t="n">
        <v>247.664277280787</v>
      </c>
      <c r="G1067" s="0" t="s">
        <v>132</v>
      </c>
    </row>
    <row r="1068" customFormat="false" ht="14.25" hidden="false" customHeight="false" outlineLevel="0" collapsed="false">
      <c r="A1068" s="0" t="s">
        <v>93</v>
      </c>
      <c r="B1068" s="0" t="s">
        <v>42</v>
      </c>
      <c r="C1068" s="0" t="s">
        <v>65</v>
      </c>
      <c r="D1068" s="0" t="s">
        <v>134</v>
      </c>
      <c r="E1068" s="0" t="n">
        <v>2026</v>
      </c>
      <c r="F1068" s="0" t="n">
        <v>0.998613506661026</v>
      </c>
      <c r="G1068" s="0" t="s">
        <v>135</v>
      </c>
    </row>
    <row r="1069" customFormat="false" ht="14.25" hidden="false" customHeight="false" outlineLevel="0" collapsed="false">
      <c r="A1069" s="0" t="s">
        <v>93</v>
      </c>
      <c r="B1069" s="0" t="s">
        <v>42</v>
      </c>
      <c r="C1069" s="0" t="s">
        <v>65</v>
      </c>
      <c r="D1069" s="0" t="s">
        <v>145</v>
      </c>
      <c r="E1069" s="0" t="n">
        <v>2026</v>
      </c>
      <c r="F1069" s="0" t="n">
        <v>65.1</v>
      </c>
      <c r="G1069" s="0" t="s">
        <v>146</v>
      </c>
    </row>
    <row r="1070" customFormat="false" ht="14.25" hidden="false" customHeight="false" outlineLevel="0" collapsed="false">
      <c r="A1070" s="0" t="s">
        <v>93</v>
      </c>
      <c r="B1070" s="0" t="s">
        <v>42</v>
      </c>
      <c r="C1070" s="0" t="s">
        <v>65</v>
      </c>
      <c r="D1070" s="0" t="s">
        <v>147</v>
      </c>
      <c r="E1070" s="0" t="n">
        <v>2026</v>
      </c>
      <c r="F1070" s="0" t="n">
        <v>2</v>
      </c>
      <c r="G1070" s="0" t="s">
        <v>148</v>
      </c>
    </row>
    <row r="1071" customFormat="false" ht="14.25" hidden="false" customHeight="false" outlineLevel="0" collapsed="false">
      <c r="A1071" s="0" t="s">
        <v>93</v>
      </c>
      <c r="B1071" s="0" t="s">
        <v>42</v>
      </c>
      <c r="C1071" s="0" t="s">
        <v>65</v>
      </c>
      <c r="D1071" s="0" t="s">
        <v>149</v>
      </c>
      <c r="E1071" s="0" t="n">
        <v>2026</v>
      </c>
      <c r="F1071" s="0" t="n">
        <v>0.09</v>
      </c>
      <c r="G1071" s="0" t="s">
        <v>150</v>
      </c>
    </row>
    <row r="1072" customFormat="false" ht="14.25" hidden="false" customHeight="false" outlineLevel="0" collapsed="false">
      <c r="A1072" s="0" t="s">
        <v>93</v>
      </c>
      <c r="B1072" s="0" t="s">
        <v>42</v>
      </c>
      <c r="C1072" s="0" t="s">
        <v>65</v>
      </c>
      <c r="D1072" s="0" t="s">
        <v>136</v>
      </c>
      <c r="E1072" s="0" t="n">
        <v>2027</v>
      </c>
      <c r="F1072" s="0" t="n">
        <v>2944895.946</v>
      </c>
      <c r="G1072" s="0" t="s">
        <v>137</v>
      </c>
    </row>
    <row r="1073" customFormat="false" ht="14.25" hidden="false" customHeight="false" outlineLevel="0" collapsed="false">
      <c r="A1073" s="0" t="s">
        <v>93</v>
      </c>
      <c r="B1073" s="0" t="s">
        <v>42</v>
      </c>
      <c r="C1073" s="0" t="s">
        <v>65</v>
      </c>
      <c r="D1073" s="0" t="s">
        <v>138</v>
      </c>
      <c r="E1073" s="0" t="n">
        <v>2027</v>
      </c>
      <c r="F1073" s="0" t="n">
        <v>2309511.08648293</v>
      </c>
      <c r="G1073" s="0" t="s">
        <v>137</v>
      </c>
    </row>
    <row r="1074" customFormat="false" ht="14.25" hidden="false" customHeight="false" outlineLevel="0" collapsed="false">
      <c r="A1074" s="0" t="s">
        <v>93</v>
      </c>
      <c r="B1074" s="0" t="s">
        <v>42</v>
      </c>
      <c r="C1074" s="0" t="s">
        <v>65</v>
      </c>
      <c r="D1074" s="0" t="s">
        <v>139</v>
      </c>
      <c r="E1074" s="0" t="n">
        <v>2027</v>
      </c>
      <c r="F1074" s="0" t="n">
        <v>635384.859517068</v>
      </c>
      <c r="G1074" s="0" t="s">
        <v>137</v>
      </c>
    </row>
    <row r="1075" customFormat="false" ht="14.25" hidden="false" customHeight="false" outlineLevel="0" collapsed="false">
      <c r="A1075" s="0" t="s">
        <v>93</v>
      </c>
      <c r="B1075" s="0" t="s">
        <v>42</v>
      </c>
      <c r="C1075" s="0" t="s">
        <v>65</v>
      </c>
      <c r="D1075" s="0" t="s">
        <v>140</v>
      </c>
      <c r="E1075" s="0" t="n">
        <v>2027</v>
      </c>
      <c r="F1075" s="0" t="n">
        <v>1.6289</v>
      </c>
      <c r="G1075" s="0" t="s">
        <v>141</v>
      </c>
    </row>
    <row r="1076" customFormat="false" ht="14.25" hidden="false" customHeight="false" outlineLevel="0" collapsed="false">
      <c r="A1076" s="0" t="s">
        <v>93</v>
      </c>
      <c r="B1076" s="0" t="s">
        <v>42</v>
      </c>
      <c r="C1076" s="0" t="s">
        <v>65</v>
      </c>
      <c r="D1076" s="0" t="s">
        <v>142</v>
      </c>
      <c r="E1076" s="0" t="n">
        <v>2027</v>
      </c>
      <c r="F1076" s="0" t="n">
        <v>2.9007</v>
      </c>
      <c r="G1076" s="0" t="s">
        <v>141</v>
      </c>
    </row>
    <row r="1077" customFormat="false" ht="14.25" hidden="false" customHeight="false" outlineLevel="0" collapsed="false">
      <c r="A1077" s="0" t="s">
        <v>93</v>
      </c>
      <c r="B1077" s="0" t="s">
        <v>42</v>
      </c>
      <c r="C1077" s="0" t="s">
        <v>65</v>
      </c>
      <c r="D1077" s="0" t="s">
        <v>143</v>
      </c>
      <c r="E1077" s="0" t="n">
        <v>2027</v>
      </c>
      <c r="F1077" s="0" t="n">
        <v>5.60502347077321</v>
      </c>
      <c r="G1077" s="0" t="s">
        <v>132</v>
      </c>
    </row>
    <row r="1078" customFormat="false" ht="14.25" hidden="false" customHeight="false" outlineLevel="0" collapsed="false">
      <c r="A1078" s="0" t="s">
        <v>93</v>
      </c>
      <c r="B1078" s="0" t="s">
        <v>42</v>
      </c>
      <c r="C1078" s="0" t="s">
        <v>65</v>
      </c>
      <c r="D1078" s="0" t="s">
        <v>144</v>
      </c>
      <c r="E1078" s="0" t="n">
        <v>2027</v>
      </c>
      <c r="F1078" s="0" t="n">
        <v>247.560466621837</v>
      </c>
      <c r="G1078" s="0" t="s">
        <v>132</v>
      </c>
    </row>
    <row r="1079" customFormat="false" ht="14.25" hidden="false" customHeight="false" outlineLevel="0" collapsed="false">
      <c r="A1079" s="0" t="s">
        <v>93</v>
      </c>
      <c r="B1079" s="0" t="s">
        <v>42</v>
      </c>
      <c r="C1079" s="0" t="s">
        <v>65</v>
      </c>
      <c r="D1079" s="0" t="s">
        <v>134</v>
      </c>
      <c r="E1079" s="0" t="n">
        <v>2027</v>
      </c>
      <c r="F1079" s="0" t="n">
        <v>0.99758108758898</v>
      </c>
      <c r="G1079" s="0" t="s">
        <v>135</v>
      </c>
    </row>
    <row r="1080" customFormat="false" ht="14.25" hidden="false" customHeight="false" outlineLevel="0" collapsed="false">
      <c r="A1080" s="0" t="s">
        <v>93</v>
      </c>
      <c r="B1080" s="0" t="s">
        <v>42</v>
      </c>
      <c r="C1080" s="0" t="s">
        <v>65</v>
      </c>
      <c r="D1080" s="0" t="s">
        <v>145</v>
      </c>
      <c r="E1080" s="0" t="n">
        <v>2027</v>
      </c>
      <c r="F1080" s="0" t="n">
        <v>71</v>
      </c>
      <c r="G1080" s="0" t="s">
        <v>146</v>
      </c>
    </row>
    <row r="1081" customFormat="false" ht="14.25" hidden="false" customHeight="false" outlineLevel="0" collapsed="false">
      <c r="A1081" s="0" t="s">
        <v>93</v>
      </c>
      <c r="B1081" s="0" t="s">
        <v>42</v>
      </c>
      <c r="C1081" s="0" t="s">
        <v>65</v>
      </c>
      <c r="D1081" s="0" t="s">
        <v>147</v>
      </c>
      <c r="E1081" s="0" t="n">
        <v>2027</v>
      </c>
      <c r="F1081" s="0" t="n">
        <v>2</v>
      </c>
      <c r="G1081" s="0" t="s">
        <v>148</v>
      </c>
    </row>
    <row r="1082" customFormat="false" ht="14.25" hidden="false" customHeight="false" outlineLevel="0" collapsed="false">
      <c r="A1082" s="0" t="s">
        <v>93</v>
      </c>
      <c r="B1082" s="0" t="s">
        <v>42</v>
      </c>
      <c r="C1082" s="0" t="s">
        <v>65</v>
      </c>
      <c r="D1082" s="0" t="s">
        <v>149</v>
      </c>
      <c r="E1082" s="0" t="n">
        <v>2027</v>
      </c>
      <c r="F1082" s="0" t="n">
        <v>0.09</v>
      </c>
      <c r="G1082" s="0" t="s">
        <v>150</v>
      </c>
    </row>
    <row r="1083" customFormat="false" ht="14.25" hidden="false" customHeight="false" outlineLevel="0" collapsed="false">
      <c r="A1083" s="0" t="s">
        <v>93</v>
      </c>
      <c r="B1083" s="0" t="s">
        <v>42</v>
      </c>
      <c r="C1083" s="0" t="s">
        <v>65</v>
      </c>
      <c r="D1083" s="0" t="s">
        <v>136</v>
      </c>
      <c r="E1083" s="0" t="n">
        <v>2028</v>
      </c>
      <c r="F1083" s="0" t="n">
        <v>3298283.45952</v>
      </c>
      <c r="G1083" s="0" t="s">
        <v>137</v>
      </c>
    </row>
    <row r="1084" customFormat="false" ht="14.25" hidden="false" customHeight="false" outlineLevel="0" collapsed="false">
      <c r="A1084" s="0" t="s">
        <v>93</v>
      </c>
      <c r="B1084" s="0" t="s">
        <v>42</v>
      </c>
      <c r="C1084" s="0" t="s">
        <v>65</v>
      </c>
      <c r="D1084" s="0" t="s">
        <v>138</v>
      </c>
      <c r="E1084" s="0" t="n">
        <v>2028</v>
      </c>
      <c r="F1084" s="0" t="n">
        <v>2594287.94306967</v>
      </c>
      <c r="G1084" s="0" t="s">
        <v>137</v>
      </c>
    </row>
    <row r="1085" customFormat="false" ht="14.25" hidden="false" customHeight="false" outlineLevel="0" collapsed="false">
      <c r="A1085" s="0" t="s">
        <v>93</v>
      </c>
      <c r="B1085" s="0" t="s">
        <v>42</v>
      </c>
      <c r="C1085" s="0" t="s">
        <v>65</v>
      </c>
      <c r="D1085" s="0" t="s">
        <v>139</v>
      </c>
      <c r="E1085" s="0" t="n">
        <v>2028</v>
      </c>
      <c r="F1085" s="0" t="n">
        <v>703995.516450328</v>
      </c>
      <c r="G1085" s="0" t="s">
        <v>137</v>
      </c>
    </row>
    <row r="1086" customFormat="false" ht="14.25" hidden="false" customHeight="false" outlineLevel="0" collapsed="false">
      <c r="A1086" s="0" t="s">
        <v>93</v>
      </c>
      <c r="B1086" s="0" t="s">
        <v>42</v>
      </c>
      <c r="C1086" s="0" t="s">
        <v>65</v>
      </c>
      <c r="D1086" s="0" t="s">
        <v>140</v>
      </c>
      <c r="E1086" s="0" t="n">
        <v>2028</v>
      </c>
      <c r="F1086" s="0" t="n">
        <v>1.6116</v>
      </c>
      <c r="G1086" s="0" t="s">
        <v>141</v>
      </c>
    </row>
    <row r="1087" customFormat="false" ht="14.25" hidden="false" customHeight="false" outlineLevel="0" collapsed="false">
      <c r="A1087" s="0" t="s">
        <v>93</v>
      </c>
      <c r="B1087" s="0" t="s">
        <v>42</v>
      </c>
      <c r="C1087" s="0" t="s">
        <v>65</v>
      </c>
      <c r="D1087" s="0" t="s">
        <v>142</v>
      </c>
      <c r="E1087" s="0" t="n">
        <v>2028</v>
      </c>
      <c r="F1087" s="0" t="n">
        <v>2.7714</v>
      </c>
      <c r="G1087" s="0" t="s">
        <v>141</v>
      </c>
    </row>
    <row r="1088" customFormat="false" ht="14.25" hidden="false" customHeight="false" outlineLevel="0" collapsed="false">
      <c r="A1088" s="0" t="s">
        <v>93</v>
      </c>
      <c r="B1088" s="0" t="s">
        <v>42</v>
      </c>
      <c r="C1088" s="0" t="s">
        <v>65</v>
      </c>
      <c r="D1088" s="0" t="s">
        <v>143</v>
      </c>
      <c r="E1088" s="0" t="n">
        <v>2028</v>
      </c>
      <c r="F1088" s="0" t="n">
        <v>6.13200762334152</v>
      </c>
      <c r="G1088" s="0" t="s">
        <v>132</v>
      </c>
    </row>
    <row r="1089" customFormat="false" ht="14.25" hidden="false" customHeight="false" outlineLevel="0" collapsed="false">
      <c r="A1089" s="0" t="s">
        <v>93</v>
      </c>
      <c r="B1089" s="0" t="s">
        <v>42</v>
      </c>
      <c r="C1089" s="0" t="s">
        <v>65</v>
      </c>
      <c r="D1089" s="0" t="s">
        <v>144</v>
      </c>
      <c r="E1089" s="0" t="n">
        <v>2028</v>
      </c>
      <c r="F1089" s="0" t="n">
        <v>246.685710753311</v>
      </c>
      <c r="G1089" s="0" t="s">
        <v>132</v>
      </c>
    </row>
    <row r="1090" customFormat="false" ht="14.25" hidden="false" customHeight="false" outlineLevel="0" collapsed="false">
      <c r="A1090" s="0" t="s">
        <v>93</v>
      </c>
      <c r="B1090" s="0" t="s">
        <v>42</v>
      </c>
      <c r="C1090" s="0" t="s">
        <v>65</v>
      </c>
      <c r="D1090" s="0" t="s">
        <v>134</v>
      </c>
      <c r="E1090" s="0" t="n">
        <v>2028</v>
      </c>
      <c r="F1090" s="0" t="n">
        <v>0.996561012658012</v>
      </c>
      <c r="G1090" s="0" t="s">
        <v>135</v>
      </c>
    </row>
    <row r="1091" customFormat="false" ht="14.25" hidden="false" customHeight="false" outlineLevel="0" collapsed="false">
      <c r="A1091" s="0" t="s">
        <v>93</v>
      </c>
      <c r="B1091" s="0" t="s">
        <v>42</v>
      </c>
      <c r="C1091" s="0" t="s">
        <v>65</v>
      </c>
      <c r="D1091" s="0" t="s">
        <v>145</v>
      </c>
      <c r="E1091" s="0" t="n">
        <v>2028</v>
      </c>
      <c r="F1091" s="0" t="n">
        <v>79.5</v>
      </c>
      <c r="G1091" s="0" t="s">
        <v>146</v>
      </c>
    </row>
    <row r="1092" customFormat="false" ht="14.25" hidden="false" customHeight="false" outlineLevel="0" collapsed="false">
      <c r="A1092" s="0" t="s">
        <v>93</v>
      </c>
      <c r="B1092" s="0" t="s">
        <v>42</v>
      </c>
      <c r="C1092" s="0" t="s">
        <v>65</v>
      </c>
      <c r="D1092" s="0" t="s">
        <v>147</v>
      </c>
      <c r="E1092" s="0" t="n">
        <v>2028</v>
      </c>
      <c r="F1092" s="0" t="n">
        <v>2</v>
      </c>
      <c r="G1092" s="0" t="s">
        <v>148</v>
      </c>
    </row>
    <row r="1093" customFormat="false" ht="14.25" hidden="false" customHeight="false" outlineLevel="0" collapsed="false">
      <c r="A1093" s="0" t="s">
        <v>93</v>
      </c>
      <c r="B1093" s="0" t="s">
        <v>42</v>
      </c>
      <c r="C1093" s="0" t="s">
        <v>65</v>
      </c>
      <c r="D1093" s="0" t="s">
        <v>149</v>
      </c>
      <c r="E1093" s="0" t="n">
        <v>2028</v>
      </c>
      <c r="F1093" s="0" t="n">
        <v>0.12</v>
      </c>
      <c r="G1093" s="0" t="s">
        <v>150</v>
      </c>
    </row>
    <row r="1094" customFormat="false" ht="14.25" hidden="false" customHeight="false" outlineLevel="0" collapsed="false">
      <c r="A1094" s="0" t="s">
        <v>93</v>
      </c>
      <c r="B1094" s="0" t="s">
        <v>42</v>
      </c>
      <c r="C1094" s="0" t="s">
        <v>65</v>
      </c>
      <c r="D1094" s="0" t="s">
        <v>136</v>
      </c>
      <c r="E1094" s="0" t="n">
        <v>2029</v>
      </c>
      <c r="F1094" s="0" t="n">
        <v>3694077.4746624</v>
      </c>
      <c r="G1094" s="0" t="s">
        <v>137</v>
      </c>
    </row>
    <row r="1095" customFormat="false" ht="14.25" hidden="false" customHeight="false" outlineLevel="0" collapsed="false">
      <c r="A1095" s="0" t="s">
        <v>93</v>
      </c>
      <c r="B1095" s="0" t="s">
        <v>42</v>
      </c>
      <c r="C1095" s="0" t="s">
        <v>65</v>
      </c>
      <c r="D1095" s="0" t="s">
        <v>138</v>
      </c>
      <c r="E1095" s="0" t="n">
        <v>2029</v>
      </c>
      <c r="F1095" s="0" t="n">
        <v>2911450.22088043</v>
      </c>
      <c r="G1095" s="0" t="s">
        <v>137</v>
      </c>
    </row>
    <row r="1096" customFormat="false" ht="14.25" hidden="false" customHeight="false" outlineLevel="0" collapsed="false">
      <c r="A1096" s="0" t="s">
        <v>93</v>
      </c>
      <c r="B1096" s="0" t="s">
        <v>42</v>
      </c>
      <c r="C1096" s="0" t="s">
        <v>65</v>
      </c>
      <c r="D1096" s="0" t="s">
        <v>139</v>
      </c>
      <c r="E1096" s="0" t="n">
        <v>2029</v>
      </c>
      <c r="F1096" s="0" t="n">
        <v>782627.253781977</v>
      </c>
      <c r="G1096" s="0" t="s">
        <v>137</v>
      </c>
    </row>
    <row r="1097" customFormat="false" ht="14.25" hidden="false" customHeight="false" outlineLevel="0" collapsed="false">
      <c r="A1097" s="0" t="s">
        <v>93</v>
      </c>
      <c r="B1097" s="0" t="s">
        <v>42</v>
      </c>
      <c r="C1097" s="0" t="s">
        <v>65</v>
      </c>
      <c r="D1097" s="0" t="s">
        <v>140</v>
      </c>
      <c r="E1097" s="0" t="n">
        <v>2029</v>
      </c>
      <c r="F1097" s="0" t="n">
        <v>1.5628</v>
      </c>
      <c r="G1097" s="0" t="s">
        <v>141</v>
      </c>
    </row>
    <row r="1098" customFormat="false" ht="14.25" hidden="false" customHeight="false" outlineLevel="0" collapsed="false">
      <c r="A1098" s="0" t="s">
        <v>93</v>
      </c>
      <c r="B1098" s="0" t="s">
        <v>42</v>
      </c>
      <c r="C1098" s="0" t="s">
        <v>65</v>
      </c>
      <c r="D1098" s="0" t="s">
        <v>142</v>
      </c>
      <c r="E1098" s="0" t="n">
        <v>2029</v>
      </c>
      <c r="F1098" s="0" t="n">
        <v>2.6501</v>
      </c>
      <c r="G1098" s="0" t="s">
        <v>141</v>
      </c>
    </row>
    <row r="1099" customFormat="false" ht="14.25" hidden="false" customHeight="false" outlineLevel="0" collapsed="false">
      <c r="A1099" s="0" t="s">
        <v>93</v>
      </c>
      <c r="B1099" s="0" t="s">
        <v>42</v>
      </c>
      <c r="C1099" s="0" t="s">
        <v>65</v>
      </c>
      <c r="D1099" s="0" t="s">
        <v>143</v>
      </c>
      <c r="E1099" s="0" t="n">
        <v>2029</v>
      </c>
      <c r="F1099" s="0" t="n">
        <v>6.62405489043954</v>
      </c>
      <c r="G1099" s="0" t="s">
        <v>132</v>
      </c>
    </row>
    <row r="1100" customFormat="false" ht="14.25" hidden="false" customHeight="false" outlineLevel="0" collapsed="false">
      <c r="A1100" s="0" t="s">
        <v>93</v>
      </c>
      <c r="B1100" s="0" t="s">
        <v>42</v>
      </c>
      <c r="C1100" s="0" t="s">
        <v>65</v>
      </c>
      <c r="D1100" s="0" t="s">
        <v>144</v>
      </c>
      <c r="E1100" s="0" t="n">
        <v>2029</v>
      </c>
      <c r="F1100" s="0" t="n">
        <v>245.998483042691</v>
      </c>
      <c r="G1100" s="0" t="s">
        <v>132</v>
      </c>
    </row>
    <row r="1101" customFormat="false" ht="14.25" hidden="false" customHeight="false" outlineLevel="0" collapsed="false">
      <c r="A1101" s="0" t="s">
        <v>93</v>
      </c>
      <c r="B1101" s="0" t="s">
        <v>42</v>
      </c>
      <c r="C1101" s="0" t="s">
        <v>65</v>
      </c>
      <c r="D1101" s="0" t="s">
        <v>134</v>
      </c>
      <c r="E1101" s="0" t="n">
        <v>2029</v>
      </c>
      <c r="F1101" s="0" t="n">
        <v>0.995806873955888</v>
      </c>
      <c r="G1101" s="0" t="s">
        <v>135</v>
      </c>
    </row>
    <row r="1102" customFormat="false" ht="14.25" hidden="false" customHeight="false" outlineLevel="0" collapsed="false">
      <c r="A1102" s="0" t="s">
        <v>93</v>
      </c>
      <c r="B1102" s="0" t="s">
        <v>42</v>
      </c>
      <c r="C1102" s="0" t="s">
        <v>65</v>
      </c>
      <c r="D1102" s="0" t="s">
        <v>145</v>
      </c>
      <c r="E1102" s="0" t="n">
        <v>2029</v>
      </c>
      <c r="F1102" s="0" t="n">
        <v>89</v>
      </c>
      <c r="G1102" s="0" t="s">
        <v>146</v>
      </c>
    </row>
    <row r="1103" customFormat="false" ht="14.25" hidden="false" customHeight="false" outlineLevel="0" collapsed="false">
      <c r="A1103" s="0" t="s">
        <v>93</v>
      </c>
      <c r="B1103" s="0" t="s">
        <v>42</v>
      </c>
      <c r="C1103" s="0" t="s">
        <v>65</v>
      </c>
      <c r="D1103" s="0" t="s">
        <v>147</v>
      </c>
      <c r="E1103" s="0" t="n">
        <v>2029</v>
      </c>
      <c r="F1103" s="0" t="n">
        <v>2</v>
      </c>
      <c r="G1103" s="0" t="s">
        <v>148</v>
      </c>
    </row>
    <row r="1104" customFormat="false" ht="14.25" hidden="false" customHeight="false" outlineLevel="0" collapsed="false">
      <c r="A1104" s="0" t="s">
        <v>93</v>
      </c>
      <c r="B1104" s="0" t="s">
        <v>42</v>
      </c>
      <c r="C1104" s="0" t="s">
        <v>65</v>
      </c>
      <c r="D1104" s="0" t="s">
        <v>149</v>
      </c>
      <c r="E1104" s="0" t="n">
        <v>2029</v>
      </c>
      <c r="F1104" s="0" t="n">
        <v>0.12</v>
      </c>
      <c r="G1104" s="0" t="s">
        <v>150</v>
      </c>
    </row>
    <row r="1105" customFormat="false" ht="14.25" hidden="false" customHeight="false" outlineLevel="0" collapsed="false">
      <c r="A1105" s="0" t="s">
        <v>93</v>
      </c>
      <c r="B1105" s="0" t="s">
        <v>42</v>
      </c>
      <c r="C1105" s="0" t="s">
        <v>65</v>
      </c>
      <c r="D1105" s="0" t="s">
        <v>136</v>
      </c>
      <c r="E1105" s="0" t="n">
        <v>2030</v>
      </c>
      <c r="F1105" s="0" t="n">
        <v>4137366.77162189</v>
      </c>
      <c r="G1105" s="0" t="s">
        <v>137</v>
      </c>
    </row>
    <row r="1106" customFormat="false" ht="14.25" hidden="false" customHeight="false" outlineLevel="0" collapsed="false">
      <c r="A1106" s="0" t="s">
        <v>93</v>
      </c>
      <c r="B1106" s="0" t="s">
        <v>42</v>
      </c>
      <c r="C1106" s="0" t="s">
        <v>65</v>
      </c>
      <c r="D1106" s="0" t="s">
        <v>138</v>
      </c>
      <c r="E1106" s="0" t="n">
        <v>2030</v>
      </c>
      <c r="F1106" s="0" t="n">
        <v>3277199.94506816</v>
      </c>
      <c r="G1106" s="0" t="s">
        <v>137</v>
      </c>
    </row>
    <row r="1107" customFormat="false" ht="14.25" hidden="false" customHeight="false" outlineLevel="0" collapsed="false">
      <c r="A1107" s="0" t="s">
        <v>93</v>
      </c>
      <c r="B1107" s="0" t="s">
        <v>42</v>
      </c>
      <c r="C1107" s="0" t="s">
        <v>65</v>
      </c>
      <c r="D1107" s="0" t="s">
        <v>139</v>
      </c>
      <c r="E1107" s="0" t="n">
        <v>2030</v>
      </c>
      <c r="F1107" s="0" t="n">
        <v>860166.826553734</v>
      </c>
      <c r="G1107" s="0" t="s">
        <v>137</v>
      </c>
    </row>
    <row r="1108" customFormat="false" ht="14.25" hidden="false" customHeight="false" outlineLevel="0" collapsed="false">
      <c r="A1108" s="0" t="s">
        <v>93</v>
      </c>
      <c r="B1108" s="0" t="s">
        <v>42</v>
      </c>
      <c r="C1108" s="0" t="s">
        <v>65</v>
      </c>
      <c r="D1108" s="0" t="s">
        <v>140</v>
      </c>
      <c r="E1108" s="0" t="n">
        <v>2030</v>
      </c>
      <c r="F1108" s="0" t="n">
        <v>1.7974</v>
      </c>
      <c r="G1108" s="0" t="s">
        <v>141</v>
      </c>
    </row>
    <row r="1109" customFormat="false" ht="14.25" hidden="false" customHeight="false" outlineLevel="0" collapsed="false">
      <c r="A1109" s="0" t="s">
        <v>93</v>
      </c>
      <c r="B1109" s="0" t="s">
        <v>42</v>
      </c>
      <c r="C1109" s="0" t="s">
        <v>65</v>
      </c>
      <c r="D1109" s="0" t="s">
        <v>142</v>
      </c>
      <c r="E1109" s="0" t="n">
        <v>2030</v>
      </c>
      <c r="F1109" s="0" t="n">
        <v>6.1098</v>
      </c>
      <c r="G1109" s="0" t="s">
        <v>141</v>
      </c>
    </row>
    <row r="1110" customFormat="false" ht="14.25" hidden="false" customHeight="false" outlineLevel="0" collapsed="false">
      <c r="A1110" s="0" t="s">
        <v>93</v>
      </c>
      <c r="B1110" s="0" t="s">
        <v>42</v>
      </c>
      <c r="C1110" s="0" t="s">
        <v>65</v>
      </c>
      <c r="D1110" s="0" t="s">
        <v>143</v>
      </c>
      <c r="E1110" s="0" t="n">
        <v>2030</v>
      </c>
      <c r="F1110" s="0" t="n">
        <v>11.1458864581435</v>
      </c>
      <c r="G1110" s="0" t="s">
        <v>132</v>
      </c>
    </row>
    <row r="1111" customFormat="false" ht="14.25" hidden="false" customHeight="false" outlineLevel="0" collapsed="false">
      <c r="A1111" s="0" t="s">
        <v>93</v>
      </c>
      <c r="B1111" s="0" t="s">
        <v>42</v>
      </c>
      <c r="C1111" s="0" t="s">
        <v>65</v>
      </c>
      <c r="D1111" s="0" t="s">
        <v>144</v>
      </c>
      <c r="E1111" s="0" t="n">
        <v>2030</v>
      </c>
      <c r="F1111" s="0" t="n">
        <v>244.883831002658</v>
      </c>
      <c r="G1111" s="0" t="s">
        <v>132</v>
      </c>
    </row>
    <row r="1112" customFormat="false" ht="14.25" hidden="false" customHeight="false" outlineLevel="0" collapsed="false">
      <c r="A1112" s="0" t="s">
        <v>93</v>
      </c>
      <c r="B1112" s="0" t="s">
        <v>42</v>
      </c>
      <c r="C1112" s="0" t="s">
        <v>65</v>
      </c>
      <c r="D1112" s="0" t="s">
        <v>134</v>
      </c>
      <c r="E1112" s="0" t="n">
        <v>2030</v>
      </c>
      <c r="F1112" s="0" t="n">
        <v>0.994707824386186</v>
      </c>
      <c r="G1112" s="0" t="s">
        <v>135</v>
      </c>
    </row>
    <row r="1113" customFormat="false" ht="14.25" hidden="false" customHeight="false" outlineLevel="0" collapsed="false">
      <c r="A1113" s="0" t="s">
        <v>93</v>
      </c>
      <c r="B1113" s="0" t="s">
        <v>42</v>
      </c>
      <c r="C1113" s="0" t="s">
        <v>65</v>
      </c>
      <c r="D1113" s="0" t="s">
        <v>145</v>
      </c>
      <c r="E1113" s="0" t="n">
        <v>2030</v>
      </c>
      <c r="F1113" s="0" t="n">
        <v>99.7</v>
      </c>
      <c r="G1113" s="0" t="s">
        <v>146</v>
      </c>
    </row>
    <row r="1114" customFormat="false" ht="14.25" hidden="false" customHeight="false" outlineLevel="0" collapsed="false">
      <c r="A1114" s="0" t="s">
        <v>93</v>
      </c>
      <c r="B1114" s="0" t="s">
        <v>42</v>
      </c>
      <c r="C1114" s="0" t="s">
        <v>65</v>
      </c>
      <c r="D1114" s="0" t="s">
        <v>147</v>
      </c>
      <c r="E1114" s="0" t="n">
        <v>2030</v>
      </c>
      <c r="F1114" s="0" t="n">
        <v>2</v>
      </c>
      <c r="G1114" s="0" t="s">
        <v>148</v>
      </c>
    </row>
    <row r="1115" customFormat="false" ht="14.25" hidden="false" customHeight="false" outlineLevel="0" collapsed="false">
      <c r="A1115" s="0" t="s">
        <v>93</v>
      </c>
      <c r="B1115" s="0" t="s">
        <v>42</v>
      </c>
      <c r="C1115" s="0" t="s">
        <v>65</v>
      </c>
      <c r="D1115" s="0" t="s">
        <v>149</v>
      </c>
      <c r="E1115" s="0" t="n">
        <v>2030</v>
      </c>
      <c r="F1115" s="0" t="n">
        <v>0.12</v>
      </c>
      <c r="G1115" s="0" t="s">
        <v>150</v>
      </c>
    </row>
    <row r="1116" customFormat="false" ht="14.25" hidden="false" customHeight="false" outlineLevel="0" collapsed="false">
      <c r="A1116" s="0" t="s">
        <v>93</v>
      </c>
      <c r="B1116" s="0" t="s">
        <v>42</v>
      </c>
      <c r="C1116" s="0" t="s">
        <v>65</v>
      </c>
      <c r="D1116" s="0" t="s">
        <v>136</v>
      </c>
      <c r="E1116" s="0" t="n">
        <v>2031</v>
      </c>
      <c r="F1116" s="0" t="n">
        <v>4509729.78106786</v>
      </c>
      <c r="G1116" s="0" t="s">
        <v>137</v>
      </c>
    </row>
    <row r="1117" customFormat="false" ht="14.25" hidden="false" customHeight="false" outlineLevel="0" collapsed="false">
      <c r="A1117" s="0" t="s">
        <v>93</v>
      </c>
      <c r="B1117" s="0" t="s">
        <v>42</v>
      </c>
      <c r="C1117" s="0" t="s">
        <v>65</v>
      </c>
      <c r="D1117" s="0" t="s">
        <v>138</v>
      </c>
      <c r="E1117" s="0" t="n">
        <v>2031</v>
      </c>
      <c r="F1117" s="0" t="n">
        <v>3649918.23019881</v>
      </c>
      <c r="G1117" s="0" t="s">
        <v>137</v>
      </c>
    </row>
    <row r="1118" customFormat="false" ht="14.25" hidden="false" customHeight="false" outlineLevel="0" collapsed="false">
      <c r="A1118" s="0" t="s">
        <v>93</v>
      </c>
      <c r="B1118" s="0" t="s">
        <v>42</v>
      </c>
      <c r="C1118" s="0" t="s">
        <v>65</v>
      </c>
      <c r="D1118" s="0" t="s">
        <v>139</v>
      </c>
      <c r="E1118" s="0" t="n">
        <v>2031</v>
      </c>
      <c r="F1118" s="0" t="n">
        <v>859811.550869055</v>
      </c>
      <c r="G1118" s="0" t="s">
        <v>137</v>
      </c>
    </row>
    <row r="1119" customFormat="false" ht="14.25" hidden="false" customHeight="false" outlineLevel="0" collapsed="false">
      <c r="A1119" s="0" t="s">
        <v>93</v>
      </c>
      <c r="B1119" s="0" t="s">
        <v>42</v>
      </c>
      <c r="C1119" s="0" t="s">
        <v>65</v>
      </c>
      <c r="D1119" s="0" t="s">
        <v>140</v>
      </c>
      <c r="E1119" s="0" t="n">
        <v>2031</v>
      </c>
      <c r="F1119" s="0" t="n">
        <v>1.9713</v>
      </c>
      <c r="G1119" s="0" t="s">
        <v>141</v>
      </c>
    </row>
    <row r="1120" customFormat="false" ht="14.25" hidden="false" customHeight="false" outlineLevel="0" collapsed="false">
      <c r="A1120" s="0" t="s">
        <v>93</v>
      </c>
      <c r="B1120" s="0" t="s">
        <v>42</v>
      </c>
      <c r="C1120" s="0" t="s">
        <v>65</v>
      </c>
      <c r="D1120" s="0" t="s">
        <v>142</v>
      </c>
      <c r="E1120" s="0" t="n">
        <v>2031</v>
      </c>
      <c r="F1120" s="0" t="n">
        <v>6.3384</v>
      </c>
      <c r="G1120" s="0" t="s">
        <v>141</v>
      </c>
    </row>
    <row r="1121" customFormat="false" ht="14.25" hidden="false" customHeight="false" outlineLevel="0" collapsed="false">
      <c r="A1121" s="0" t="s">
        <v>93</v>
      </c>
      <c r="B1121" s="0" t="s">
        <v>42</v>
      </c>
      <c r="C1121" s="0" t="s">
        <v>65</v>
      </c>
      <c r="D1121" s="0" t="s">
        <v>143</v>
      </c>
      <c r="E1121" s="0" t="n">
        <v>2031</v>
      </c>
      <c r="F1121" s="0" t="n">
        <v>12.6449133412193</v>
      </c>
      <c r="G1121" s="0" t="s">
        <v>132</v>
      </c>
    </row>
    <row r="1122" customFormat="false" ht="14.25" hidden="false" customHeight="false" outlineLevel="0" collapsed="false">
      <c r="A1122" s="0" t="s">
        <v>93</v>
      </c>
      <c r="B1122" s="0" t="s">
        <v>42</v>
      </c>
      <c r="C1122" s="0" t="s">
        <v>65</v>
      </c>
      <c r="D1122" s="0" t="s">
        <v>144</v>
      </c>
      <c r="E1122" s="0" t="n">
        <v>2031</v>
      </c>
      <c r="F1122" s="0" t="n">
        <v>244.289563499558</v>
      </c>
      <c r="G1122" s="0" t="s">
        <v>132</v>
      </c>
    </row>
    <row r="1123" customFormat="false" ht="14.25" hidden="false" customHeight="false" outlineLevel="0" collapsed="false">
      <c r="A1123" s="0" t="s">
        <v>93</v>
      </c>
      <c r="B1123" s="0" t="s">
        <v>42</v>
      </c>
      <c r="C1123" s="0" t="s">
        <v>65</v>
      </c>
      <c r="D1123" s="0" t="s">
        <v>134</v>
      </c>
      <c r="E1123" s="0" t="n">
        <v>2031</v>
      </c>
      <c r="F1123" s="0" t="n">
        <v>0.993612267835414</v>
      </c>
      <c r="G1123" s="0" t="s">
        <v>135</v>
      </c>
    </row>
    <row r="1124" customFormat="false" ht="14.25" hidden="false" customHeight="false" outlineLevel="0" collapsed="false">
      <c r="A1124" s="0" t="s">
        <v>93</v>
      </c>
      <c r="B1124" s="0" t="s">
        <v>42</v>
      </c>
      <c r="C1124" s="0" t="s">
        <v>65</v>
      </c>
      <c r="D1124" s="0" t="s">
        <v>145</v>
      </c>
      <c r="E1124" s="0" t="n">
        <v>2031</v>
      </c>
      <c r="F1124" s="0" t="n">
        <v>108.7</v>
      </c>
      <c r="G1124" s="0" t="s">
        <v>146</v>
      </c>
    </row>
    <row r="1125" customFormat="false" ht="14.25" hidden="false" customHeight="false" outlineLevel="0" collapsed="false">
      <c r="A1125" s="0" t="s">
        <v>93</v>
      </c>
      <c r="B1125" s="0" t="s">
        <v>42</v>
      </c>
      <c r="C1125" s="0" t="s">
        <v>65</v>
      </c>
      <c r="D1125" s="0" t="s">
        <v>147</v>
      </c>
      <c r="E1125" s="0" t="n">
        <v>2031</v>
      </c>
      <c r="F1125" s="0" t="n">
        <v>2</v>
      </c>
      <c r="G1125" s="0" t="s">
        <v>148</v>
      </c>
    </row>
    <row r="1126" customFormat="false" ht="14.25" hidden="false" customHeight="false" outlineLevel="0" collapsed="false">
      <c r="A1126" s="0" t="s">
        <v>93</v>
      </c>
      <c r="B1126" s="0" t="s">
        <v>42</v>
      </c>
      <c r="C1126" s="0" t="s">
        <v>65</v>
      </c>
      <c r="D1126" s="0" t="s">
        <v>149</v>
      </c>
      <c r="E1126" s="0" t="n">
        <v>2031</v>
      </c>
      <c r="F1126" s="0" t="n">
        <v>0.09</v>
      </c>
      <c r="G1126" s="0" t="s">
        <v>150</v>
      </c>
    </row>
    <row r="1127" customFormat="false" ht="14.25" hidden="false" customHeight="false" outlineLevel="0" collapsed="false">
      <c r="A1127" s="0" t="s">
        <v>93</v>
      </c>
      <c r="B1127" s="0" t="s">
        <v>42</v>
      </c>
      <c r="C1127" s="0" t="s">
        <v>65</v>
      </c>
      <c r="D1127" s="0" t="s">
        <v>136</v>
      </c>
      <c r="E1127" s="0" t="n">
        <v>2032</v>
      </c>
      <c r="F1127" s="0" t="n">
        <v>4915605.46136397</v>
      </c>
      <c r="G1127" s="0" t="s">
        <v>137</v>
      </c>
    </row>
    <row r="1128" customFormat="false" ht="14.25" hidden="false" customHeight="false" outlineLevel="0" collapsed="false">
      <c r="A1128" s="0" t="s">
        <v>93</v>
      </c>
      <c r="B1128" s="0" t="s">
        <v>42</v>
      </c>
      <c r="C1128" s="0" t="s">
        <v>65</v>
      </c>
      <c r="D1128" s="0" t="s">
        <v>138</v>
      </c>
      <c r="E1128" s="0" t="n">
        <v>2032</v>
      </c>
      <c r="F1128" s="0" t="n">
        <v>4042854.45851518</v>
      </c>
      <c r="G1128" s="0" t="s">
        <v>137</v>
      </c>
    </row>
    <row r="1129" customFormat="false" ht="14.25" hidden="false" customHeight="false" outlineLevel="0" collapsed="false">
      <c r="A1129" s="0" t="s">
        <v>93</v>
      </c>
      <c r="B1129" s="0" t="s">
        <v>42</v>
      </c>
      <c r="C1129" s="0" t="s">
        <v>65</v>
      </c>
      <c r="D1129" s="0" t="s">
        <v>139</v>
      </c>
      <c r="E1129" s="0" t="n">
        <v>2032</v>
      </c>
      <c r="F1129" s="0" t="n">
        <v>872751.002848789</v>
      </c>
      <c r="G1129" s="0" t="s">
        <v>137</v>
      </c>
    </row>
    <row r="1130" customFormat="false" ht="14.25" hidden="false" customHeight="false" outlineLevel="0" collapsed="false">
      <c r="A1130" s="0" t="s">
        <v>93</v>
      </c>
      <c r="B1130" s="0" t="s">
        <v>42</v>
      </c>
      <c r="C1130" s="0" t="s">
        <v>65</v>
      </c>
      <c r="D1130" s="0" t="s">
        <v>140</v>
      </c>
      <c r="E1130" s="0" t="n">
        <v>2032</v>
      </c>
      <c r="F1130" s="0" t="n">
        <v>2.1068</v>
      </c>
      <c r="G1130" s="0" t="s">
        <v>141</v>
      </c>
    </row>
    <row r="1131" customFormat="false" ht="14.25" hidden="false" customHeight="false" outlineLevel="0" collapsed="false">
      <c r="A1131" s="0" t="s">
        <v>93</v>
      </c>
      <c r="B1131" s="0" t="s">
        <v>42</v>
      </c>
      <c r="C1131" s="0" t="s">
        <v>65</v>
      </c>
      <c r="D1131" s="0" t="s">
        <v>142</v>
      </c>
      <c r="E1131" s="0" t="n">
        <v>2032</v>
      </c>
      <c r="F1131" s="0" t="n">
        <v>5.7485</v>
      </c>
      <c r="G1131" s="0" t="s">
        <v>141</v>
      </c>
    </row>
    <row r="1132" customFormat="false" ht="14.25" hidden="false" customHeight="false" outlineLevel="0" collapsed="false">
      <c r="A1132" s="0" t="s">
        <v>93</v>
      </c>
      <c r="B1132" s="0" t="s">
        <v>42</v>
      </c>
      <c r="C1132" s="0" t="s">
        <v>65</v>
      </c>
      <c r="D1132" s="0" t="s">
        <v>143</v>
      </c>
      <c r="E1132" s="0" t="n">
        <v>2032</v>
      </c>
      <c r="F1132" s="0" t="n">
        <v>13.534494913076</v>
      </c>
      <c r="G1132" s="0" t="s">
        <v>132</v>
      </c>
    </row>
    <row r="1133" customFormat="false" ht="14.25" hidden="false" customHeight="false" outlineLevel="0" collapsed="false">
      <c r="A1133" s="0" t="s">
        <v>93</v>
      </c>
      <c r="B1133" s="0" t="s">
        <v>42</v>
      </c>
      <c r="C1133" s="0" t="s">
        <v>65</v>
      </c>
      <c r="D1133" s="0" t="s">
        <v>144</v>
      </c>
      <c r="E1133" s="0" t="n">
        <v>2032</v>
      </c>
      <c r="F1133" s="0" t="n">
        <v>244.478444705583</v>
      </c>
      <c r="G1133" s="0" t="s">
        <v>132</v>
      </c>
    </row>
    <row r="1134" customFormat="false" ht="14.25" hidden="false" customHeight="false" outlineLevel="0" collapsed="false">
      <c r="A1134" s="0" t="s">
        <v>93</v>
      </c>
      <c r="B1134" s="0" t="s">
        <v>42</v>
      </c>
      <c r="C1134" s="0" t="s">
        <v>65</v>
      </c>
      <c r="D1134" s="0" t="s">
        <v>134</v>
      </c>
      <c r="E1134" s="0" t="n">
        <v>2032</v>
      </c>
      <c r="F1134" s="0" t="n">
        <v>0.992520193201997</v>
      </c>
      <c r="G1134" s="0" t="s">
        <v>135</v>
      </c>
    </row>
    <row r="1135" customFormat="false" ht="14.25" hidden="false" customHeight="false" outlineLevel="0" collapsed="false">
      <c r="A1135" s="0" t="s">
        <v>93</v>
      </c>
      <c r="B1135" s="0" t="s">
        <v>42</v>
      </c>
      <c r="C1135" s="0" t="s">
        <v>65</v>
      </c>
      <c r="D1135" s="0" t="s">
        <v>145</v>
      </c>
      <c r="E1135" s="0" t="n">
        <v>2032</v>
      </c>
      <c r="F1135" s="0" t="n">
        <v>118.5</v>
      </c>
      <c r="G1135" s="0" t="s">
        <v>146</v>
      </c>
    </row>
    <row r="1136" customFormat="false" ht="14.25" hidden="false" customHeight="false" outlineLevel="0" collapsed="false">
      <c r="A1136" s="0" t="s">
        <v>93</v>
      </c>
      <c r="B1136" s="0" t="s">
        <v>42</v>
      </c>
      <c r="C1136" s="0" t="s">
        <v>65</v>
      </c>
      <c r="D1136" s="0" t="s">
        <v>147</v>
      </c>
      <c r="E1136" s="0" t="n">
        <v>2032</v>
      </c>
      <c r="F1136" s="0" t="n">
        <v>2</v>
      </c>
      <c r="G1136" s="0" t="s">
        <v>148</v>
      </c>
    </row>
    <row r="1137" customFormat="false" ht="14.25" hidden="false" customHeight="false" outlineLevel="0" collapsed="false">
      <c r="A1137" s="0" t="s">
        <v>93</v>
      </c>
      <c r="B1137" s="0" t="s">
        <v>42</v>
      </c>
      <c r="C1137" s="0" t="s">
        <v>65</v>
      </c>
      <c r="D1137" s="0" t="s">
        <v>149</v>
      </c>
      <c r="E1137" s="0" t="n">
        <v>2032</v>
      </c>
      <c r="F1137" s="0" t="n">
        <v>0.09</v>
      </c>
      <c r="G1137" s="0" t="s">
        <v>150</v>
      </c>
    </row>
    <row r="1138" customFormat="false" ht="14.25" hidden="false" customHeight="false" outlineLevel="0" collapsed="false">
      <c r="A1138" s="0" t="s">
        <v>93</v>
      </c>
      <c r="B1138" s="0" t="s">
        <v>42</v>
      </c>
      <c r="C1138" s="0" t="s">
        <v>65</v>
      </c>
      <c r="D1138" s="0" t="s">
        <v>136</v>
      </c>
      <c r="E1138" s="0" t="n">
        <v>2033</v>
      </c>
      <c r="F1138" s="0" t="n">
        <v>5358009.95288673</v>
      </c>
      <c r="G1138" s="0" t="s">
        <v>137</v>
      </c>
    </row>
    <row r="1139" customFormat="false" ht="14.25" hidden="false" customHeight="false" outlineLevel="0" collapsed="false">
      <c r="A1139" s="0" t="s">
        <v>93</v>
      </c>
      <c r="B1139" s="0" t="s">
        <v>42</v>
      </c>
      <c r="C1139" s="0" t="s">
        <v>65</v>
      </c>
      <c r="D1139" s="0" t="s">
        <v>138</v>
      </c>
      <c r="E1139" s="0" t="n">
        <v>2033</v>
      </c>
      <c r="F1139" s="0" t="n">
        <v>4460500.42169858</v>
      </c>
      <c r="G1139" s="0" t="s">
        <v>137</v>
      </c>
    </row>
    <row r="1140" customFormat="false" ht="14.25" hidden="false" customHeight="false" outlineLevel="0" collapsed="false">
      <c r="A1140" s="0" t="s">
        <v>93</v>
      </c>
      <c r="B1140" s="0" t="s">
        <v>42</v>
      </c>
      <c r="C1140" s="0" t="s">
        <v>65</v>
      </c>
      <c r="D1140" s="0" t="s">
        <v>139</v>
      </c>
      <c r="E1140" s="0" t="n">
        <v>2033</v>
      </c>
      <c r="F1140" s="0" t="n">
        <v>897509.53118815</v>
      </c>
      <c r="G1140" s="0" t="s">
        <v>137</v>
      </c>
    </row>
    <row r="1141" customFormat="false" ht="14.25" hidden="false" customHeight="false" outlineLevel="0" collapsed="false">
      <c r="A1141" s="0" t="s">
        <v>93</v>
      </c>
      <c r="B1141" s="0" t="s">
        <v>42</v>
      </c>
      <c r="C1141" s="0" t="s">
        <v>65</v>
      </c>
      <c r="D1141" s="0" t="s">
        <v>140</v>
      </c>
      <c r="E1141" s="0" t="n">
        <v>2033</v>
      </c>
      <c r="F1141" s="0" t="n">
        <v>2.2202</v>
      </c>
      <c r="G1141" s="0" t="s">
        <v>141</v>
      </c>
    </row>
    <row r="1142" customFormat="false" ht="14.25" hidden="false" customHeight="false" outlineLevel="0" collapsed="false">
      <c r="A1142" s="0" t="s">
        <v>93</v>
      </c>
      <c r="B1142" s="0" t="s">
        <v>42</v>
      </c>
      <c r="C1142" s="0" t="s">
        <v>65</v>
      </c>
      <c r="D1142" s="0" t="s">
        <v>142</v>
      </c>
      <c r="E1142" s="0" t="n">
        <v>2033</v>
      </c>
      <c r="F1142" s="0" t="n">
        <v>5.7368</v>
      </c>
      <c r="G1142" s="0" t="s">
        <v>141</v>
      </c>
    </row>
    <row r="1143" customFormat="false" ht="14.25" hidden="false" customHeight="false" outlineLevel="0" collapsed="false">
      <c r="A1143" s="0" t="s">
        <v>93</v>
      </c>
      <c r="B1143" s="0" t="s">
        <v>42</v>
      </c>
      <c r="C1143" s="0" t="s">
        <v>65</v>
      </c>
      <c r="D1143" s="0" t="s">
        <v>143</v>
      </c>
      <c r="E1143" s="0" t="n">
        <v>2033</v>
      </c>
      <c r="F1143" s="0" t="n">
        <v>15.0520357147754</v>
      </c>
      <c r="G1143" s="0" t="s">
        <v>132</v>
      </c>
    </row>
    <row r="1144" customFormat="false" ht="14.25" hidden="false" customHeight="false" outlineLevel="0" collapsed="false">
      <c r="A1144" s="0" t="s">
        <v>93</v>
      </c>
      <c r="B1144" s="0" t="s">
        <v>42</v>
      </c>
      <c r="C1144" s="0" t="s">
        <v>65</v>
      </c>
      <c r="D1144" s="0" t="s">
        <v>144</v>
      </c>
      <c r="E1144" s="0" t="n">
        <v>2033</v>
      </c>
      <c r="F1144" s="0" t="n">
        <v>244.220335081285</v>
      </c>
      <c r="G1144" s="0" t="s">
        <v>132</v>
      </c>
    </row>
    <row r="1145" customFormat="false" ht="14.25" hidden="false" customHeight="false" outlineLevel="0" collapsed="false">
      <c r="A1145" s="0" t="s">
        <v>93</v>
      </c>
      <c r="B1145" s="0" t="s">
        <v>42</v>
      </c>
      <c r="C1145" s="0" t="s">
        <v>65</v>
      </c>
      <c r="D1145" s="0" t="s">
        <v>134</v>
      </c>
      <c r="E1145" s="0" t="n">
        <v>2033</v>
      </c>
      <c r="F1145" s="0" t="n">
        <v>0.991431589419642</v>
      </c>
      <c r="G1145" s="0" t="s">
        <v>135</v>
      </c>
    </row>
    <row r="1146" customFormat="false" ht="14.25" hidden="false" customHeight="false" outlineLevel="0" collapsed="false">
      <c r="A1146" s="0" t="s">
        <v>93</v>
      </c>
      <c r="B1146" s="0" t="s">
        <v>42</v>
      </c>
      <c r="C1146" s="0" t="s">
        <v>65</v>
      </c>
      <c r="D1146" s="0" t="s">
        <v>145</v>
      </c>
      <c r="E1146" s="0" t="n">
        <v>2033</v>
      </c>
      <c r="F1146" s="0" t="n">
        <v>129.1</v>
      </c>
      <c r="G1146" s="0" t="s">
        <v>146</v>
      </c>
    </row>
    <row r="1147" customFormat="false" ht="14.25" hidden="false" customHeight="false" outlineLevel="0" collapsed="false">
      <c r="A1147" s="0" t="s">
        <v>93</v>
      </c>
      <c r="B1147" s="0" t="s">
        <v>42</v>
      </c>
      <c r="C1147" s="0" t="s">
        <v>65</v>
      </c>
      <c r="D1147" s="0" t="s">
        <v>147</v>
      </c>
      <c r="E1147" s="0" t="n">
        <v>2033</v>
      </c>
      <c r="F1147" s="0" t="n">
        <v>2</v>
      </c>
      <c r="G1147" s="0" t="s">
        <v>148</v>
      </c>
    </row>
    <row r="1148" customFormat="false" ht="14.25" hidden="false" customHeight="false" outlineLevel="0" collapsed="false">
      <c r="A1148" s="0" t="s">
        <v>93</v>
      </c>
      <c r="B1148" s="0" t="s">
        <v>42</v>
      </c>
      <c r="C1148" s="0" t="s">
        <v>65</v>
      </c>
      <c r="D1148" s="0" t="s">
        <v>149</v>
      </c>
      <c r="E1148" s="0" t="n">
        <v>2033</v>
      </c>
      <c r="F1148" s="0" t="n">
        <v>0.09</v>
      </c>
      <c r="G1148" s="0" t="s">
        <v>150</v>
      </c>
    </row>
    <row r="1149" customFormat="false" ht="14.25" hidden="false" customHeight="false" outlineLevel="0" collapsed="false">
      <c r="A1149" s="0" t="s">
        <v>93</v>
      </c>
      <c r="B1149" s="0" t="s">
        <v>42</v>
      </c>
      <c r="C1149" s="0" t="s">
        <v>65</v>
      </c>
      <c r="D1149" s="0" t="s">
        <v>136</v>
      </c>
      <c r="E1149" s="0" t="n">
        <v>2034</v>
      </c>
      <c r="F1149" s="0" t="n">
        <v>5840230.84864653</v>
      </c>
      <c r="G1149" s="0" t="s">
        <v>137</v>
      </c>
    </row>
    <row r="1150" customFormat="false" ht="14.25" hidden="false" customHeight="false" outlineLevel="0" collapsed="false">
      <c r="A1150" s="0" t="s">
        <v>93</v>
      </c>
      <c r="B1150" s="0" t="s">
        <v>42</v>
      </c>
      <c r="C1150" s="0" t="s">
        <v>65</v>
      </c>
      <c r="D1150" s="0" t="s">
        <v>138</v>
      </c>
      <c r="E1150" s="0" t="n">
        <v>2034</v>
      </c>
      <c r="F1150" s="0" t="n">
        <v>4893949.92470203</v>
      </c>
      <c r="G1150" s="0" t="s">
        <v>137</v>
      </c>
    </row>
    <row r="1151" customFormat="false" ht="14.25" hidden="false" customHeight="false" outlineLevel="0" collapsed="false">
      <c r="A1151" s="0" t="s">
        <v>93</v>
      </c>
      <c r="B1151" s="0" t="s">
        <v>42</v>
      </c>
      <c r="C1151" s="0" t="s">
        <v>65</v>
      </c>
      <c r="D1151" s="0" t="s">
        <v>139</v>
      </c>
      <c r="E1151" s="0" t="n">
        <v>2034</v>
      </c>
      <c r="F1151" s="0" t="n">
        <v>946280.9239445</v>
      </c>
      <c r="G1151" s="0" t="s">
        <v>137</v>
      </c>
    </row>
    <row r="1152" customFormat="false" ht="14.25" hidden="false" customHeight="false" outlineLevel="0" collapsed="false">
      <c r="A1152" s="0" t="s">
        <v>93</v>
      </c>
      <c r="B1152" s="0" t="s">
        <v>42</v>
      </c>
      <c r="C1152" s="0" t="s">
        <v>65</v>
      </c>
      <c r="D1152" s="0" t="s">
        <v>140</v>
      </c>
      <c r="E1152" s="0" t="n">
        <v>2034</v>
      </c>
      <c r="F1152" s="0" t="n">
        <v>2.3535</v>
      </c>
      <c r="G1152" s="0" t="s">
        <v>141</v>
      </c>
    </row>
    <row r="1153" customFormat="false" ht="14.25" hidden="false" customHeight="false" outlineLevel="0" collapsed="false">
      <c r="A1153" s="0" t="s">
        <v>93</v>
      </c>
      <c r="B1153" s="0" t="s">
        <v>42</v>
      </c>
      <c r="C1153" s="0" t="s">
        <v>65</v>
      </c>
      <c r="D1153" s="0" t="s">
        <v>142</v>
      </c>
      <c r="E1153" s="0" t="n">
        <v>2034</v>
      </c>
      <c r="F1153" s="0" t="n">
        <v>5.7139</v>
      </c>
      <c r="G1153" s="0" t="s">
        <v>141</v>
      </c>
    </row>
    <row r="1154" customFormat="false" ht="14.25" hidden="false" customHeight="false" outlineLevel="0" collapsed="false">
      <c r="A1154" s="0" t="s">
        <v>93</v>
      </c>
      <c r="B1154" s="0" t="s">
        <v>42</v>
      </c>
      <c r="C1154" s="0" t="s">
        <v>65</v>
      </c>
      <c r="D1154" s="0" t="s">
        <v>143</v>
      </c>
      <c r="E1154" s="0" t="n">
        <v>2034</v>
      </c>
      <c r="F1154" s="0" t="n">
        <v>16.9248657191127</v>
      </c>
      <c r="G1154" s="0" t="s">
        <v>132</v>
      </c>
    </row>
    <row r="1155" customFormat="false" ht="14.25" hidden="false" customHeight="false" outlineLevel="0" collapsed="false">
      <c r="A1155" s="0" t="s">
        <v>93</v>
      </c>
      <c r="B1155" s="0" t="s">
        <v>42</v>
      </c>
      <c r="C1155" s="0" t="s">
        <v>65</v>
      </c>
      <c r="D1155" s="0" t="s">
        <v>144</v>
      </c>
      <c r="E1155" s="0" t="n">
        <v>2034</v>
      </c>
      <c r="F1155" s="0" t="n">
        <v>243.777660617959</v>
      </c>
      <c r="G1155" s="0" t="s">
        <v>132</v>
      </c>
    </row>
    <row r="1156" customFormat="false" ht="14.25" hidden="false" customHeight="false" outlineLevel="0" collapsed="false">
      <c r="A1156" s="0" t="s">
        <v>93</v>
      </c>
      <c r="B1156" s="0" t="s">
        <v>42</v>
      </c>
      <c r="C1156" s="0" t="s">
        <v>65</v>
      </c>
      <c r="D1156" s="0" t="s">
        <v>134</v>
      </c>
      <c r="E1156" s="0" t="n">
        <v>2034</v>
      </c>
      <c r="F1156" s="0" t="n">
        <v>0.990346445457229</v>
      </c>
      <c r="G1156" s="0" t="s">
        <v>135</v>
      </c>
    </row>
    <row r="1157" customFormat="false" ht="14.25" hidden="false" customHeight="false" outlineLevel="0" collapsed="false">
      <c r="A1157" s="0" t="s">
        <v>93</v>
      </c>
      <c r="B1157" s="0" t="s">
        <v>42</v>
      </c>
      <c r="C1157" s="0" t="s">
        <v>65</v>
      </c>
      <c r="D1157" s="0" t="s">
        <v>145</v>
      </c>
      <c r="E1157" s="0" t="n">
        <v>2034</v>
      </c>
      <c r="F1157" s="0" t="n">
        <v>140.7</v>
      </c>
      <c r="G1157" s="0" t="s">
        <v>146</v>
      </c>
    </row>
    <row r="1158" customFormat="false" ht="14.25" hidden="false" customHeight="false" outlineLevel="0" collapsed="false">
      <c r="A1158" s="0" t="s">
        <v>93</v>
      </c>
      <c r="B1158" s="0" t="s">
        <v>42</v>
      </c>
      <c r="C1158" s="0" t="s">
        <v>65</v>
      </c>
      <c r="D1158" s="0" t="s">
        <v>147</v>
      </c>
      <c r="E1158" s="0" t="n">
        <v>2034</v>
      </c>
      <c r="F1158" s="0" t="n">
        <v>2</v>
      </c>
      <c r="G1158" s="0" t="s">
        <v>148</v>
      </c>
    </row>
    <row r="1159" customFormat="false" ht="14.25" hidden="false" customHeight="false" outlineLevel="0" collapsed="false">
      <c r="A1159" s="0" t="s">
        <v>93</v>
      </c>
      <c r="B1159" s="0" t="s">
        <v>42</v>
      </c>
      <c r="C1159" s="0" t="s">
        <v>65</v>
      </c>
      <c r="D1159" s="0" t="s">
        <v>149</v>
      </c>
      <c r="E1159" s="0" t="n">
        <v>2034</v>
      </c>
      <c r="F1159" s="0" t="n">
        <v>0.09</v>
      </c>
      <c r="G1159" s="0" t="s">
        <v>150</v>
      </c>
    </row>
    <row r="1160" customFormat="false" ht="14.25" hidden="false" customHeight="false" outlineLevel="0" collapsed="false">
      <c r="A1160" s="0" t="s">
        <v>93</v>
      </c>
      <c r="B1160" s="0" t="s">
        <v>42</v>
      </c>
      <c r="C1160" s="0" t="s">
        <v>65</v>
      </c>
      <c r="D1160" s="0" t="s">
        <v>136</v>
      </c>
      <c r="E1160" s="0" t="n">
        <v>2035</v>
      </c>
      <c r="F1160" s="0" t="n">
        <v>6365851.62502472</v>
      </c>
      <c r="G1160" s="0" t="s">
        <v>137</v>
      </c>
    </row>
    <row r="1161" customFormat="false" ht="14.25" hidden="false" customHeight="false" outlineLevel="0" collapsed="false">
      <c r="A1161" s="0" t="s">
        <v>93</v>
      </c>
      <c r="B1161" s="0" t="s">
        <v>42</v>
      </c>
      <c r="C1161" s="0" t="s">
        <v>65</v>
      </c>
      <c r="D1161" s="0" t="s">
        <v>138</v>
      </c>
      <c r="E1161" s="0" t="n">
        <v>2035</v>
      </c>
      <c r="F1161" s="0" t="n">
        <v>5378087.89177613</v>
      </c>
      <c r="G1161" s="0" t="s">
        <v>137</v>
      </c>
    </row>
    <row r="1162" customFormat="false" ht="14.25" hidden="false" customHeight="false" outlineLevel="0" collapsed="false">
      <c r="A1162" s="0" t="s">
        <v>93</v>
      </c>
      <c r="B1162" s="0" t="s">
        <v>42</v>
      </c>
      <c r="C1162" s="0" t="s">
        <v>65</v>
      </c>
      <c r="D1162" s="0" t="s">
        <v>139</v>
      </c>
      <c r="E1162" s="0" t="n">
        <v>2035</v>
      </c>
      <c r="F1162" s="0" t="n">
        <v>987763.733248586</v>
      </c>
      <c r="G1162" s="0" t="s">
        <v>137</v>
      </c>
    </row>
    <row r="1163" customFormat="false" ht="14.25" hidden="false" customHeight="false" outlineLevel="0" collapsed="false">
      <c r="A1163" s="0" t="s">
        <v>93</v>
      </c>
      <c r="B1163" s="0" t="s">
        <v>42</v>
      </c>
      <c r="C1163" s="0" t="s">
        <v>65</v>
      </c>
      <c r="D1163" s="0" t="s">
        <v>140</v>
      </c>
      <c r="E1163" s="0" t="n">
        <v>2035</v>
      </c>
      <c r="F1163" s="0" t="n">
        <v>2.4259</v>
      </c>
      <c r="G1163" s="0" t="s">
        <v>141</v>
      </c>
    </row>
    <row r="1164" customFormat="false" ht="14.25" hidden="false" customHeight="false" outlineLevel="0" collapsed="false">
      <c r="A1164" s="0" t="s">
        <v>93</v>
      </c>
      <c r="B1164" s="0" t="s">
        <v>42</v>
      </c>
      <c r="C1164" s="0" t="s">
        <v>65</v>
      </c>
      <c r="D1164" s="0" t="s">
        <v>142</v>
      </c>
      <c r="E1164" s="0" t="n">
        <v>2035</v>
      </c>
      <c r="F1164" s="0" t="n">
        <v>6.1676</v>
      </c>
      <c r="G1164" s="0" t="s">
        <v>141</v>
      </c>
    </row>
    <row r="1165" customFormat="false" ht="14.25" hidden="false" customHeight="false" outlineLevel="0" collapsed="false">
      <c r="A1165" s="0" t="s">
        <v>93</v>
      </c>
      <c r="B1165" s="0" t="s">
        <v>42</v>
      </c>
      <c r="C1165" s="0" t="s">
        <v>65</v>
      </c>
      <c r="D1165" s="0" t="s">
        <v>143</v>
      </c>
      <c r="E1165" s="0" t="n">
        <v>2035</v>
      </c>
      <c r="F1165" s="0" t="n">
        <v>19.1388350178437</v>
      </c>
      <c r="G1165" s="0" t="s">
        <v>132</v>
      </c>
    </row>
    <row r="1166" customFormat="false" ht="14.25" hidden="false" customHeight="false" outlineLevel="0" collapsed="false">
      <c r="A1166" s="0" t="s">
        <v>93</v>
      </c>
      <c r="B1166" s="0" t="s">
        <v>42</v>
      </c>
      <c r="C1166" s="0" t="s">
        <v>65</v>
      </c>
      <c r="D1166" s="0" t="s">
        <v>144</v>
      </c>
      <c r="E1166" s="0" t="n">
        <v>2035</v>
      </c>
      <c r="F1166" s="0" t="n">
        <v>243.20355397247</v>
      </c>
      <c r="G1166" s="0" t="s">
        <v>132</v>
      </c>
    </row>
    <row r="1167" customFormat="false" ht="14.25" hidden="false" customHeight="false" outlineLevel="0" collapsed="false">
      <c r="A1167" s="0" t="s">
        <v>93</v>
      </c>
      <c r="B1167" s="0" t="s">
        <v>42</v>
      </c>
      <c r="C1167" s="0" t="s">
        <v>65</v>
      </c>
      <c r="D1167" s="0" t="s">
        <v>134</v>
      </c>
      <c r="E1167" s="0" t="n">
        <v>2035</v>
      </c>
      <c r="F1167" s="0" t="n">
        <v>0.989264750318697</v>
      </c>
      <c r="G1167" s="0" t="s">
        <v>135</v>
      </c>
    </row>
    <row r="1168" customFormat="false" ht="14.25" hidden="false" customHeight="false" outlineLevel="0" collapsed="false">
      <c r="A1168" s="0" t="s">
        <v>93</v>
      </c>
      <c r="B1168" s="0" t="s">
        <v>42</v>
      </c>
      <c r="C1168" s="0" t="s">
        <v>65</v>
      </c>
      <c r="D1168" s="0" t="s">
        <v>145</v>
      </c>
      <c r="E1168" s="0" t="n">
        <v>2035</v>
      </c>
      <c r="F1168" s="0" t="n">
        <v>153.4</v>
      </c>
      <c r="G1168" s="0" t="s">
        <v>146</v>
      </c>
    </row>
    <row r="1169" customFormat="false" ht="14.25" hidden="false" customHeight="false" outlineLevel="0" collapsed="false">
      <c r="A1169" s="0" t="s">
        <v>93</v>
      </c>
      <c r="B1169" s="0" t="s">
        <v>42</v>
      </c>
      <c r="C1169" s="0" t="s">
        <v>65</v>
      </c>
      <c r="D1169" s="0" t="s">
        <v>147</v>
      </c>
      <c r="E1169" s="0" t="n">
        <v>2035</v>
      </c>
      <c r="F1169" s="0" t="n">
        <v>2</v>
      </c>
      <c r="G1169" s="0" t="s">
        <v>148</v>
      </c>
    </row>
    <row r="1170" customFormat="false" ht="14.25" hidden="false" customHeight="false" outlineLevel="0" collapsed="false">
      <c r="A1170" s="0" t="s">
        <v>93</v>
      </c>
      <c r="B1170" s="0" t="s">
        <v>42</v>
      </c>
      <c r="C1170" s="0" t="s">
        <v>65</v>
      </c>
      <c r="D1170" s="0" t="s">
        <v>149</v>
      </c>
      <c r="E1170" s="0" t="n">
        <v>2035</v>
      </c>
      <c r="F1170" s="0" t="n">
        <v>0.09</v>
      </c>
      <c r="G1170" s="0" t="s">
        <v>150</v>
      </c>
    </row>
    <row r="1171" customFormat="false" ht="14.25" hidden="false" customHeight="false" outlineLevel="0" collapsed="false">
      <c r="A1171" s="0" t="s">
        <v>93</v>
      </c>
      <c r="B1171" s="0" t="s">
        <v>42</v>
      </c>
      <c r="C1171" s="0" t="s">
        <v>65</v>
      </c>
      <c r="D1171" s="0" t="s">
        <v>136</v>
      </c>
      <c r="E1171" s="0" t="n">
        <v>2036</v>
      </c>
      <c r="F1171" s="0" t="n">
        <v>6747802.7225262</v>
      </c>
      <c r="G1171" s="0" t="s">
        <v>137</v>
      </c>
    </row>
    <row r="1172" customFormat="false" ht="14.25" hidden="false" customHeight="false" outlineLevel="0" collapsed="false">
      <c r="A1172" s="0" t="s">
        <v>93</v>
      </c>
      <c r="B1172" s="0" t="s">
        <v>42</v>
      </c>
      <c r="C1172" s="0" t="s">
        <v>65</v>
      </c>
      <c r="D1172" s="0" t="s">
        <v>138</v>
      </c>
      <c r="E1172" s="0" t="n">
        <v>2036</v>
      </c>
      <c r="F1172" s="0" t="n">
        <v>5729552.54389428</v>
      </c>
      <c r="G1172" s="0" t="s">
        <v>137</v>
      </c>
    </row>
    <row r="1173" customFormat="false" ht="14.25" hidden="false" customHeight="false" outlineLevel="0" collapsed="false">
      <c r="A1173" s="0" t="s">
        <v>93</v>
      </c>
      <c r="B1173" s="0" t="s">
        <v>42</v>
      </c>
      <c r="C1173" s="0" t="s">
        <v>65</v>
      </c>
      <c r="D1173" s="0" t="s">
        <v>139</v>
      </c>
      <c r="E1173" s="0" t="n">
        <v>2036</v>
      </c>
      <c r="F1173" s="0" t="n">
        <v>1018250.17863193</v>
      </c>
      <c r="G1173" s="0" t="s">
        <v>137</v>
      </c>
    </row>
    <row r="1174" customFormat="false" ht="14.25" hidden="false" customHeight="false" outlineLevel="0" collapsed="false">
      <c r="A1174" s="0" t="s">
        <v>93</v>
      </c>
      <c r="B1174" s="0" t="s">
        <v>42</v>
      </c>
      <c r="C1174" s="0" t="s">
        <v>65</v>
      </c>
      <c r="D1174" s="0" t="s">
        <v>140</v>
      </c>
      <c r="E1174" s="0" t="n">
        <v>2036</v>
      </c>
      <c r="F1174" s="0" t="n">
        <v>2.499</v>
      </c>
      <c r="G1174" s="0" t="s">
        <v>141</v>
      </c>
    </row>
    <row r="1175" customFormat="false" ht="14.25" hidden="false" customHeight="false" outlineLevel="0" collapsed="false">
      <c r="A1175" s="0" t="s">
        <v>93</v>
      </c>
      <c r="B1175" s="0" t="s">
        <v>42</v>
      </c>
      <c r="C1175" s="0" t="s">
        <v>65</v>
      </c>
      <c r="D1175" s="0" t="s">
        <v>142</v>
      </c>
      <c r="E1175" s="0" t="n">
        <v>2036</v>
      </c>
      <c r="F1175" s="0" t="n">
        <v>6.0858</v>
      </c>
      <c r="G1175" s="0" t="s">
        <v>141</v>
      </c>
    </row>
    <row r="1176" customFormat="false" ht="14.25" hidden="false" customHeight="false" outlineLevel="0" collapsed="false">
      <c r="A1176" s="0" t="s">
        <v>93</v>
      </c>
      <c r="B1176" s="0" t="s">
        <v>42</v>
      </c>
      <c r="C1176" s="0" t="s">
        <v>65</v>
      </c>
      <c r="D1176" s="0" t="s">
        <v>143</v>
      </c>
      <c r="E1176" s="0" t="n">
        <v>2036</v>
      </c>
      <c r="F1176" s="0" t="n">
        <v>20.51501874431</v>
      </c>
      <c r="G1176" s="0" t="s">
        <v>132</v>
      </c>
    </row>
    <row r="1177" customFormat="false" ht="14.25" hidden="false" customHeight="false" outlineLevel="0" collapsed="false">
      <c r="A1177" s="0" t="s">
        <v>93</v>
      </c>
      <c r="B1177" s="0" t="s">
        <v>42</v>
      </c>
      <c r="C1177" s="0" t="s">
        <v>65</v>
      </c>
      <c r="D1177" s="0" t="s">
        <v>144</v>
      </c>
      <c r="E1177" s="0" t="n">
        <v>2036</v>
      </c>
      <c r="F1177" s="0" t="n">
        <v>242.887134596629</v>
      </c>
      <c r="G1177" s="0" t="s">
        <v>132</v>
      </c>
    </row>
    <row r="1178" customFormat="false" ht="14.25" hidden="false" customHeight="false" outlineLevel="0" collapsed="false">
      <c r="A1178" s="0" t="s">
        <v>93</v>
      </c>
      <c r="B1178" s="0" t="s">
        <v>42</v>
      </c>
      <c r="C1178" s="0" t="s">
        <v>65</v>
      </c>
      <c r="D1178" s="0" t="s">
        <v>134</v>
      </c>
      <c r="E1178" s="0" t="n">
        <v>2036</v>
      </c>
      <c r="F1178" s="0" t="n">
        <v>0.988186493042932</v>
      </c>
      <c r="G1178" s="0" t="s">
        <v>135</v>
      </c>
    </row>
    <row r="1179" customFormat="false" ht="14.25" hidden="false" customHeight="false" outlineLevel="0" collapsed="false">
      <c r="A1179" s="0" t="s">
        <v>93</v>
      </c>
      <c r="B1179" s="0" t="s">
        <v>42</v>
      </c>
      <c r="C1179" s="0" t="s">
        <v>65</v>
      </c>
      <c r="D1179" s="0" t="s">
        <v>145</v>
      </c>
      <c r="E1179" s="0" t="n">
        <v>2036</v>
      </c>
      <c r="F1179" s="0" t="n">
        <v>162.6</v>
      </c>
      <c r="G1179" s="0" t="s">
        <v>146</v>
      </c>
    </row>
    <row r="1180" customFormat="false" ht="14.25" hidden="false" customHeight="false" outlineLevel="0" collapsed="false">
      <c r="A1180" s="0" t="s">
        <v>93</v>
      </c>
      <c r="B1180" s="0" t="s">
        <v>42</v>
      </c>
      <c r="C1180" s="0" t="s">
        <v>65</v>
      </c>
      <c r="D1180" s="0" t="s">
        <v>147</v>
      </c>
      <c r="E1180" s="0" t="n">
        <v>2036</v>
      </c>
      <c r="F1180" s="0" t="n">
        <v>2</v>
      </c>
      <c r="G1180" s="0" t="s">
        <v>148</v>
      </c>
    </row>
    <row r="1181" customFormat="false" ht="14.25" hidden="false" customHeight="false" outlineLevel="0" collapsed="false">
      <c r="A1181" s="0" t="s">
        <v>93</v>
      </c>
      <c r="B1181" s="0" t="s">
        <v>42</v>
      </c>
      <c r="C1181" s="0" t="s">
        <v>65</v>
      </c>
      <c r="D1181" s="0" t="s">
        <v>149</v>
      </c>
      <c r="E1181" s="0" t="n">
        <v>2036</v>
      </c>
      <c r="F1181" s="0" t="n">
        <v>0.06</v>
      </c>
      <c r="G1181" s="0" t="s">
        <v>150</v>
      </c>
    </row>
    <row r="1182" customFormat="false" ht="14.25" hidden="false" customHeight="false" outlineLevel="0" collapsed="false">
      <c r="A1182" s="0" t="s">
        <v>93</v>
      </c>
      <c r="B1182" s="0" t="s">
        <v>42</v>
      </c>
      <c r="C1182" s="0" t="s">
        <v>65</v>
      </c>
      <c r="D1182" s="0" t="s">
        <v>136</v>
      </c>
      <c r="E1182" s="0" t="n">
        <v>2037</v>
      </c>
      <c r="F1182" s="0" t="n">
        <v>7152670.88587778</v>
      </c>
      <c r="G1182" s="0" t="s">
        <v>137</v>
      </c>
    </row>
    <row r="1183" customFormat="false" ht="14.25" hidden="false" customHeight="false" outlineLevel="0" collapsed="false">
      <c r="A1183" s="0" t="s">
        <v>93</v>
      </c>
      <c r="B1183" s="0" t="s">
        <v>42</v>
      </c>
      <c r="C1183" s="0" t="s">
        <v>65</v>
      </c>
      <c r="D1183" s="0" t="s">
        <v>138</v>
      </c>
      <c r="E1183" s="0" t="n">
        <v>2037</v>
      </c>
      <c r="F1183" s="0" t="n">
        <v>6027176.66397225</v>
      </c>
      <c r="G1183" s="0" t="s">
        <v>137</v>
      </c>
    </row>
    <row r="1184" customFormat="false" ht="14.25" hidden="false" customHeight="false" outlineLevel="0" collapsed="false">
      <c r="A1184" s="0" t="s">
        <v>93</v>
      </c>
      <c r="B1184" s="0" t="s">
        <v>42</v>
      </c>
      <c r="C1184" s="0" t="s">
        <v>65</v>
      </c>
      <c r="D1184" s="0" t="s">
        <v>139</v>
      </c>
      <c r="E1184" s="0" t="n">
        <v>2037</v>
      </c>
      <c r="F1184" s="0" t="n">
        <v>1125494.22190553</v>
      </c>
      <c r="G1184" s="0" t="s">
        <v>137</v>
      </c>
    </row>
    <row r="1185" customFormat="false" ht="14.25" hidden="false" customHeight="false" outlineLevel="0" collapsed="false">
      <c r="A1185" s="0" t="s">
        <v>93</v>
      </c>
      <c r="B1185" s="0" t="s">
        <v>42</v>
      </c>
      <c r="C1185" s="0" t="s">
        <v>65</v>
      </c>
      <c r="D1185" s="0" t="s">
        <v>140</v>
      </c>
      <c r="E1185" s="0" t="n">
        <v>2037</v>
      </c>
      <c r="F1185" s="0" t="n">
        <v>2.4992</v>
      </c>
      <c r="G1185" s="0" t="s">
        <v>141</v>
      </c>
    </row>
    <row r="1186" customFormat="false" ht="14.25" hidden="false" customHeight="false" outlineLevel="0" collapsed="false">
      <c r="A1186" s="0" t="s">
        <v>93</v>
      </c>
      <c r="B1186" s="0" t="s">
        <v>42</v>
      </c>
      <c r="C1186" s="0" t="s">
        <v>65</v>
      </c>
      <c r="D1186" s="0" t="s">
        <v>142</v>
      </c>
      <c r="E1186" s="0" t="n">
        <v>2037</v>
      </c>
      <c r="F1186" s="0" t="n">
        <v>5.8986</v>
      </c>
      <c r="G1186" s="0" t="s">
        <v>141</v>
      </c>
    </row>
    <row r="1187" customFormat="false" ht="14.25" hidden="false" customHeight="false" outlineLevel="0" collapsed="false">
      <c r="A1187" s="0" t="s">
        <v>93</v>
      </c>
      <c r="B1187" s="0" t="s">
        <v>42</v>
      </c>
      <c r="C1187" s="0" t="s">
        <v>65</v>
      </c>
      <c r="D1187" s="0" t="s">
        <v>143</v>
      </c>
      <c r="E1187" s="0" t="n">
        <v>2037</v>
      </c>
      <c r="F1187" s="0" t="n">
        <v>21.7019601359314</v>
      </c>
      <c r="G1187" s="0" t="s">
        <v>132</v>
      </c>
    </row>
    <row r="1188" customFormat="false" ht="14.25" hidden="false" customHeight="false" outlineLevel="0" collapsed="false">
      <c r="A1188" s="0" t="s">
        <v>93</v>
      </c>
      <c r="B1188" s="0" t="s">
        <v>42</v>
      </c>
      <c r="C1188" s="0" t="s">
        <v>65</v>
      </c>
      <c r="D1188" s="0" t="s">
        <v>144</v>
      </c>
      <c r="E1188" s="0" t="n">
        <v>2037</v>
      </c>
      <c r="F1188" s="0" t="n">
        <v>243.084657388697</v>
      </c>
      <c r="G1188" s="0" t="s">
        <v>132</v>
      </c>
    </row>
    <row r="1189" customFormat="false" ht="14.25" hidden="false" customHeight="false" outlineLevel="0" collapsed="false">
      <c r="A1189" s="0" t="s">
        <v>93</v>
      </c>
      <c r="B1189" s="0" t="s">
        <v>42</v>
      </c>
      <c r="C1189" s="0" t="s">
        <v>65</v>
      </c>
      <c r="D1189" s="0" t="s">
        <v>134</v>
      </c>
      <c r="E1189" s="0" t="n">
        <v>2037</v>
      </c>
      <c r="F1189" s="0" t="n">
        <v>0.987111662703657</v>
      </c>
      <c r="G1189" s="0" t="s">
        <v>135</v>
      </c>
    </row>
    <row r="1190" customFormat="false" ht="14.25" hidden="false" customHeight="false" outlineLevel="0" collapsed="false">
      <c r="A1190" s="0" t="s">
        <v>93</v>
      </c>
      <c r="B1190" s="0" t="s">
        <v>42</v>
      </c>
      <c r="C1190" s="0" t="s">
        <v>65</v>
      </c>
      <c r="D1190" s="0" t="s">
        <v>145</v>
      </c>
      <c r="E1190" s="0" t="n">
        <v>2037</v>
      </c>
      <c r="F1190" s="0" t="n">
        <v>172.4</v>
      </c>
      <c r="G1190" s="0" t="s">
        <v>146</v>
      </c>
    </row>
    <row r="1191" customFormat="false" ht="14.25" hidden="false" customHeight="false" outlineLevel="0" collapsed="false">
      <c r="A1191" s="0" t="s">
        <v>93</v>
      </c>
      <c r="B1191" s="0" t="s">
        <v>42</v>
      </c>
      <c r="C1191" s="0" t="s">
        <v>65</v>
      </c>
      <c r="D1191" s="0" t="s">
        <v>147</v>
      </c>
      <c r="E1191" s="0" t="n">
        <v>2037</v>
      </c>
      <c r="F1191" s="0" t="n">
        <v>2</v>
      </c>
      <c r="G1191" s="0" t="s">
        <v>148</v>
      </c>
    </row>
    <row r="1192" customFormat="false" ht="14.25" hidden="false" customHeight="false" outlineLevel="0" collapsed="false">
      <c r="A1192" s="0" t="s">
        <v>93</v>
      </c>
      <c r="B1192" s="0" t="s">
        <v>42</v>
      </c>
      <c r="C1192" s="0" t="s">
        <v>65</v>
      </c>
      <c r="D1192" s="0" t="s">
        <v>149</v>
      </c>
      <c r="E1192" s="0" t="n">
        <v>2037</v>
      </c>
      <c r="F1192" s="0" t="n">
        <v>0.06</v>
      </c>
      <c r="G1192" s="0" t="s">
        <v>150</v>
      </c>
    </row>
    <row r="1193" customFormat="false" ht="14.25" hidden="false" customHeight="false" outlineLevel="0" collapsed="false">
      <c r="A1193" s="0" t="s">
        <v>93</v>
      </c>
      <c r="B1193" s="0" t="s">
        <v>42</v>
      </c>
      <c r="C1193" s="0" t="s">
        <v>65</v>
      </c>
      <c r="D1193" s="0" t="s">
        <v>136</v>
      </c>
      <c r="E1193" s="0" t="n">
        <v>2038</v>
      </c>
      <c r="F1193" s="0" t="n">
        <v>7581831.13903044</v>
      </c>
      <c r="G1193" s="0" t="s">
        <v>137</v>
      </c>
    </row>
    <row r="1194" customFormat="false" ht="14.25" hidden="false" customHeight="false" outlineLevel="0" collapsed="false">
      <c r="A1194" s="0" t="s">
        <v>93</v>
      </c>
      <c r="B1194" s="0" t="s">
        <v>42</v>
      </c>
      <c r="C1194" s="0" t="s">
        <v>65</v>
      </c>
      <c r="D1194" s="0" t="s">
        <v>138</v>
      </c>
      <c r="E1194" s="0" t="n">
        <v>2038</v>
      </c>
      <c r="F1194" s="0" t="n">
        <v>6411825.70314868</v>
      </c>
      <c r="G1194" s="0" t="s">
        <v>137</v>
      </c>
    </row>
    <row r="1195" customFormat="false" ht="14.25" hidden="false" customHeight="false" outlineLevel="0" collapsed="false">
      <c r="A1195" s="0" t="s">
        <v>93</v>
      </c>
      <c r="B1195" s="0" t="s">
        <v>42</v>
      </c>
      <c r="C1195" s="0" t="s">
        <v>65</v>
      </c>
      <c r="D1195" s="0" t="s">
        <v>139</v>
      </c>
      <c r="E1195" s="0" t="n">
        <v>2038</v>
      </c>
      <c r="F1195" s="0" t="n">
        <v>1170005.43588176</v>
      </c>
      <c r="G1195" s="0" t="s">
        <v>137</v>
      </c>
    </row>
    <row r="1196" customFormat="false" ht="14.25" hidden="false" customHeight="false" outlineLevel="0" collapsed="false">
      <c r="A1196" s="0" t="s">
        <v>93</v>
      </c>
      <c r="B1196" s="0" t="s">
        <v>42</v>
      </c>
      <c r="C1196" s="0" t="s">
        <v>65</v>
      </c>
      <c r="D1196" s="0" t="s">
        <v>140</v>
      </c>
      <c r="E1196" s="0" t="n">
        <v>2038</v>
      </c>
      <c r="F1196" s="0" t="n">
        <v>2.4846</v>
      </c>
      <c r="G1196" s="0" t="s">
        <v>141</v>
      </c>
    </row>
    <row r="1197" customFormat="false" ht="14.25" hidden="false" customHeight="false" outlineLevel="0" collapsed="false">
      <c r="A1197" s="0" t="s">
        <v>93</v>
      </c>
      <c r="B1197" s="0" t="s">
        <v>42</v>
      </c>
      <c r="C1197" s="0" t="s">
        <v>65</v>
      </c>
      <c r="D1197" s="0" t="s">
        <v>142</v>
      </c>
      <c r="E1197" s="0" t="n">
        <v>2038</v>
      </c>
      <c r="F1197" s="0" t="n">
        <v>5.9898</v>
      </c>
      <c r="G1197" s="0" t="s">
        <v>141</v>
      </c>
    </row>
    <row r="1198" customFormat="false" ht="14.25" hidden="false" customHeight="false" outlineLevel="0" collapsed="false">
      <c r="A1198" s="0" t="s">
        <v>93</v>
      </c>
      <c r="B1198" s="0" t="s">
        <v>42</v>
      </c>
      <c r="C1198" s="0" t="s">
        <v>65</v>
      </c>
      <c r="D1198" s="0" t="s">
        <v>143</v>
      </c>
      <c r="E1198" s="0" t="n">
        <v>2038</v>
      </c>
      <c r="F1198" s="0" t="n">
        <v>22.9389207018878</v>
      </c>
      <c r="G1198" s="0" t="s">
        <v>132</v>
      </c>
    </row>
    <row r="1199" customFormat="false" ht="14.25" hidden="false" customHeight="false" outlineLevel="0" collapsed="false">
      <c r="A1199" s="0" t="s">
        <v>93</v>
      </c>
      <c r="B1199" s="0" t="s">
        <v>42</v>
      </c>
      <c r="C1199" s="0" t="s">
        <v>65</v>
      </c>
      <c r="D1199" s="0" t="s">
        <v>144</v>
      </c>
      <c r="E1199" s="0" t="n">
        <v>2038</v>
      </c>
      <c r="F1199" s="0" t="n">
        <v>243.061017087225</v>
      </c>
      <c r="G1199" s="0" t="s">
        <v>132</v>
      </c>
    </row>
    <row r="1200" customFormat="false" ht="14.25" hidden="false" customHeight="false" outlineLevel="0" collapsed="false">
      <c r="A1200" s="0" t="s">
        <v>93</v>
      </c>
      <c r="B1200" s="0" t="s">
        <v>42</v>
      </c>
      <c r="C1200" s="0" t="s">
        <v>65</v>
      </c>
      <c r="D1200" s="0" t="s">
        <v>134</v>
      </c>
      <c r="E1200" s="0" t="n">
        <v>2038</v>
      </c>
      <c r="F1200" s="0" t="n">
        <v>0.986040248409321</v>
      </c>
      <c r="G1200" s="0" t="s">
        <v>135</v>
      </c>
    </row>
    <row r="1201" customFormat="false" ht="14.25" hidden="false" customHeight="false" outlineLevel="0" collapsed="false">
      <c r="A1201" s="0" t="s">
        <v>93</v>
      </c>
      <c r="B1201" s="0" t="s">
        <v>42</v>
      </c>
      <c r="C1201" s="0" t="s">
        <v>65</v>
      </c>
      <c r="D1201" s="0" t="s">
        <v>145</v>
      </c>
      <c r="E1201" s="0" t="n">
        <v>2038</v>
      </c>
      <c r="F1201" s="0" t="n">
        <v>182.7</v>
      </c>
      <c r="G1201" s="0" t="s">
        <v>146</v>
      </c>
    </row>
    <row r="1202" customFormat="false" ht="14.25" hidden="false" customHeight="false" outlineLevel="0" collapsed="false">
      <c r="A1202" s="0" t="s">
        <v>93</v>
      </c>
      <c r="B1202" s="0" t="s">
        <v>42</v>
      </c>
      <c r="C1202" s="0" t="s">
        <v>65</v>
      </c>
      <c r="D1202" s="0" t="s">
        <v>147</v>
      </c>
      <c r="E1202" s="0" t="n">
        <v>2038</v>
      </c>
      <c r="F1202" s="0" t="n">
        <v>2</v>
      </c>
      <c r="G1202" s="0" t="s">
        <v>148</v>
      </c>
    </row>
    <row r="1203" customFormat="false" ht="14.25" hidden="false" customHeight="false" outlineLevel="0" collapsed="false">
      <c r="A1203" s="0" t="s">
        <v>93</v>
      </c>
      <c r="B1203" s="0" t="s">
        <v>42</v>
      </c>
      <c r="C1203" s="0" t="s">
        <v>65</v>
      </c>
      <c r="D1203" s="0" t="s">
        <v>149</v>
      </c>
      <c r="E1203" s="0" t="n">
        <v>2038</v>
      </c>
      <c r="F1203" s="0" t="n">
        <v>0.06</v>
      </c>
      <c r="G1203" s="0" t="s">
        <v>150</v>
      </c>
    </row>
    <row r="1204" customFormat="false" ht="14.25" hidden="false" customHeight="false" outlineLevel="0" collapsed="false">
      <c r="A1204" s="0" t="s">
        <v>93</v>
      </c>
      <c r="B1204" s="0" t="s">
        <v>42</v>
      </c>
      <c r="C1204" s="0" t="s">
        <v>65</v>
      </c>
      <c r="D1204" s="0" t="s">
        <v>136</v>
      </c>
      <c r="E1204" s="0" t="n">
        <v>2039</v>
      </c>
      <c r="F1204" s="0" t="n">
        <v>8036741.00737227</v>
      </c>
      <c r="G1204" s="0" t="s">
        <v>137</v>
      </c>
    </row>
    <row r="1205" customFormat="false" ht="14.25" hidden="false" customHeight="false" outlineLevel="0" collapsed="false">
      <c r="A1205" s="0" t="s">
        <v>93</v>
      </c>
      <c r="B1205" s="0" t="s">
        <v>42</v>
      </c>
      <c r="C1205" s="0" t="s">
        <v>65</v>
      </c>
      <c r="D1205" s="0" t="s">
        <v>138</v>
      </c>
      <c r="E1205" s="0" t="n">
        <v>2039</v>
      </c>
      <c r="F1205" s="0" t="n">
        <v>6809675.31688466</v>
      </c>
      <c r="G1205" s="0" t="s">
        <v>137</v>
      </c>
    </row>
    <row r="1206" customFormat="false" ht="14.25" hidden="false" customHeight="false" outlineLevel="0" collapsed="false">
      <c r="A1206" s="0" t="s">
        <v>93</v>
      </c>
      <c r="B1206" s="0" t="s">
        <v>42</v>
      </c>
      <c r="C1206" s="0" t="s">
        <v>65</v>
      </c>
      <c r="D1206" s="0" t="s">
        <v>139</v>
      </c>
      <c r="E1206" s="0" t="n">
        <v>2039</v>
      </c>
      <c r="F1206" s="0" t="n">
        <v>1227065.69048761</v>
      </c>
      <c r="G1206" s="0" t="s">
        <v>137</v>
      </c>
    </row>
    <row r="1207" customFormat="false" ht="14.25" hidden="false" customHeight="false" outlineLevel="0" collapsed="false">
      <c r="A1207" s="0" t="s">
        <v>93</v>
      </c>
      <c r="B1207" s="0" t="s">
        <v>42</v>
      </c>
      <c r="C1207" s="0" t="s">
        <v>65</v>
      </c>
      <c r="D1207" s="0" t="s">
        <v>140</v>
      </c>
      <c r="E1207" s="0" t="n">
        <v>2039</v>
      </c>
      <c r="F1207" s="0" t="n">
        <v>2.349</v>
      </c>
      <c r="G1207" s="0" t="s">
        <v>141</v>
      </c>
    </row>
    <row r="1208" customFormat="false" ht="14.25" hidden="false" customHeight="false" outlineLevel="0" collapsed="false">
      <c r="A1208" s="0" t="s">
        <v>93</v>
      </c>
      <c r="B1208" s="0" t="s">
        <v>42</v>
      </c>
      <c r="C1208" s="0" t="s">
        <v>65</v>
      </c>
      <c r="D1208" s="0" t="s">
        <v>142</v>
      </c>
      <c r="E1208" s="0" t="n">
        <v>2039</v>
      </c>
      <c r="F1208" s="0" t="n">
        <v>5.8981</v>
      </c>
      <c r="G1208" s="0" t="s">
        <v>141</v>
      </c>
    </row>
    <row r="1209" customFormat="false" ht="14.25" hidden="false" customHeight="false" outlineLevel="0" collapsed="false">
      <c r="A1209" s="0" t="s">
        <v>93</v>
      </c>
      <c r="B1209" s="0" t="s">
        <v>42</v>
      </c>
      <c r="C1209" s="0" t="s">
        <v>65</v>
      </c>
      <c r="D1209" s="0" t="s">
        <v>143</v>
      </c>
      <c r="E1209" s="0" t="n">
        <v>2039</v>
      </c>
      <c r="F1209" s="0" t="n">
        <v>23.2332834684271</v>
      </c>
      <c r="G1209" s="0" t="s">
        <v>132</v>
      </c>
    </row>
    <row r="1210" customFormat="false" ht="14.25" hidden="false" customHeight="false" outlineLevel="0" collapsed="false">
      <c r="A1210" s="0" t="s">
        <v>93</v>
      </c>
      <c r="B1210" s="0" t="s">
        <v>42</v>
      </c>
      <c r="C1210" s="0" t="s">
        <v>65</v>
      </c>
      <c r="D1210" s="0" t="s">
        <v>144</v>
      </c>
      <c r="E1210" s="0" t="n">
        <v>2039</v>
      </c>
      <c r="F1210" s="0" t="n">
        <v>243.064876182117</v>
      </c>
      <c r="G1210" s="0" t="s">
        <v>132</v>
      </c>
    </row>
    <row r="1211" customFormat="false" ht="14.25" hidden="false" customHeight="false" outlineLevel="0" collapsed="false">
      <c r="A1211" s="0" t="s">
        <v>93</v>
      </c>
      <c r="B1211" s="0" t="s">
        <v>42</v>
      </c>
      <c r="C1211" s="0" t="s">
        <v>65</v>
      </c>
      <c r="D1211" s="0" t="s">
        <v>134</v>
      </c>
      <c r="E1211" s="0" t="n">
        <v>2039</v>
      </c>
      <c r="F1211" s="0" t="n">
        <v>0.984972239302991</v>
      </c>
      <c r="G1211" s="0" t="s">
        <v>135</v>
      </c>
    </row>
    <row r="1212" customFormat="false" ht="14.25" hidden="false" customHeight="false" outlineLevel="0" collapsed="false">
      <c r="A1212" s="0" t="s">
        <v>93</v>
      </c>
      <c r="B1212" s="0" t="s">
        <v>42</v>
      </c>
      <c r="C1212" s="0" t="s">
        <v>65</v>
      </c>
      <c r="D1212" s="0" t="s">
        <v>145</v>
      </c>
      <c r="E1212" s="0" t="n">
        <v>2039</v>
      </c>
      <c r="F1212" s="0" t="n">
        <v>193.7</v>
      </c>
      <c r="G1212" s="0" t="s">
        <v>146</v>
      </c>
    </row>
    <row r="1213" customFormat="false" ht="14.25" hidden="false" customHeight="false" outlineLevel="0" collapsed="false">
      <c r="A1213" s="0" t="s">
        <v>93</v>
      </c>
      <c r="B1213" s="0" t="s">
        <v>42</v>
      </c>
      <c r="C1213" s="0" t="s">
        <v>65</v>
      </c>
      <c r="D1213" s="0" t="s">
        <v>147</v>
      </c>
      <c r="E1213" s="0" t="n">
        <v>2039</v>
      </c>
      <c r="F1213" s="0" t="n">
        <v>2</v>
      </c>
      <c r="G1213" s="0" t="s">
        <v>148</v>
      </c>
    </row>
    <row r="1214" customFormat="false" ht="14.25" hidden="false" customHeight="false" outlineLevel="0" collapsed="false">
      <c r="A1214" s="0" t="s">
        <v>93</v>
      </c>
      <c r="B1214" s="0" t="s">
        <v>42</v>
      </c>
      <c r="C1214" s="0" t="s">
        <v>65</v>
      </c>
      <c r="D1214" s="0" t="s">
        <v>149</v>
      </c>
      <c r="E1214" s="0" t="n">
        <v>2039</v>
      </c>
      <c r="F1214" s="0" t="n">
        <v>0.06</v>
      </c>
      <c r="G1214" s="0" t="s">
        <v>150</v>
      </c>
    </row>
    <row r="1215" customFormat="false" ht="14.25" hidden="false" customHeight="false" outlineLevel="0" collapsed="false">
      <c r="A1215" s="0" t="s">
        <v>93</v>
      </c>
      <c r="B1215" s="0" t="s">
        <v>42</v>
      </c>
      <c r="C1215" s="0" t="s">
        <v>65</v>
      </c>
      <c r="D1215" s="0" t="s">
        <v>136</v>
      </c>
      <c r="E1215" s="0" t="n">
        <v>2040</v>
      </c>
      <c r="F1215" s="0" t="n">
        <v>8518945.46781461</v>
      </c>
      <c r="G1215" s="0" t="s">
        <v>137</v>
      </c>
    </row>
    <row r="1216" customFormat="false" ht="14.25" hidden="false" customHeight="false" outlineLevel="0" collapsed="false">
      <c r="A1216" s="0" t="s">
        <v>93</v>
      </c>
      <c r="B1216" s="0" t="s">
        <v>42</v>
      </c>
      <c r="C1216" s="0" t="s">
        <v>65</v>
      </c>
      <c r="D1216" s="0" t="s">
        <v>138</v>
      </c>
      <c r="E1216" s="0" t="n">
        <v>2040</v>
      </c>
      <c r="F1216" s="0" t="n">
        <v>7124794.48517034</v>
      </c>
      <c r="G1216" s="0" t="s">
        <v>137</v>
      </c>
    </row>
    <row r="1217" customFormat="false" ht="14.25" hidden="false" customHeight="false" outlineLevel="0" collapsed="false">
      <c r="A1217" s="0" t="s">
        <v>93</v>
      </c>
      <c r="B1217" s="0" t="s">
        <v>42</v>
      </c>
      <c r="C1217" s="0" t="s">
        <v>65</v>
      </c>
      <c r="D1217" s="0" t="s">
        <v>139</v>
      </c>
      <c r="E1217" s="0" t="n">
        <v>2040</v>
      </c>
      <c r="F1217" s="0" t="n">
        <v>1394150.98264426</v>
      </c>
      <c r="G1217" s="0" t="s">
        <v>137</v>
      </c>
    </row>
    <row r="1218" customFormat="false" ht="14.25" hidden="false" customHeight="false" outlineLevel="0" collapsed="false">
      <c r="A1218" s="0" t="s">
        <v>93</v>
      </c>
      <c r="B1218" s="0" t="s">
        <v>42</v>
      </c>
      <c r="C1218" s="0" t="s">
        <v>65</v>
      </c>
      <c r="D1218" s="0" t="s">
        <v>140</v>
      </c>
      <c r="E1218" s="0" t="n">
        <v>2040</v>
      </c>
      <c r="F1218" s="0" t="n">
        <v>2.253</v>
      </c>
      <c r="G1218" s="0" t="s">
        <v>141</v>
      </c>
    </row>
    <row r="1219" customFormat="false" ht="14.25" hidden="false" customHeight="false" outlineLevel="0" collapsed="false">
      <c r="A1219" s="0" t="s">
        <v>93</v>
      </c>
      <c r="B1219" s="0" t="s">
        <v>42</v>
      </c>
      <c r="C1219" s="0" t="s">
        <v>65</v>
      </c>
      <c r="D1219" s="0" t="s">
        <v>142</v>
      </c>
      <c r="E1219" s="0" t="n">
        <v>2040</v>
      </c>
      <c r="F1219" s="0" t="n">
        <v>5.4063</v>
      </c>
      <c r="G1219" s="0" t="s">
        <v>141</v>
      </c>
    </row>
    <row r="1220" customFormat="false" ht="14.25" hidden="false" customHeight="false" outlineLevel="0" collapsed="false">
      <c r="A1220" s="0" t="s">
        <v>93</v>
      </c>
      <c r="B1220" s="0" t="s">
        <v>42</v>
      </c>
      <c r="C1220" s="0" t="s">
        <v>65</v>
      </c>
      <c r="D1220" s="0" t="s">
        <v>143</v>
      </c>
      <c r="E1220" s="0" t="n">
        <v>2040</v>
      </c>
      <c r="F1220" s="0" t="n">
        <v>23.5893604325585</v>
      </c>
      <c r="G1220" s="0" t="s">
        <v>132</v>
      </c>
    </row>
    <row r="1221" customFormat="false" ht="14.25" hidden="false" customHeight="false" outlineLevel="0" collapsed="false">
      <c r="A1221" s="0" t="s">
        <v>93</v>
      </c>
      <c r="B1221" s="0" t="s">
        <v>42</v>
      </c>
      <c r="C1221" s="0" t="s">
        <v>65</v>
      </c>
      <c r="D1221" s="0" t="s">
        <v>144</v>
      </c>
      <c r="E1221" s="0" t="n">
        <v>2040</v>
      </c>
      <c r="F1221" s="0" t="n">
        <v>249.902101022317</v>
      </c>
      <c r="G1221" s="0" t="s">
        <v>132</v>
      </c>
    </row>
    <row r="1222" customFormat="false" ht="14.25" hidden="false" customHeight="false" outlineLevel="0" collapsed="false">
      <c r="A1222" s="0" t="s">
        <v>93</v>
      </c>
      <c r="B1222" s="0" t="s">
        <v>42</v>
      </c>
      <c r="C1222" s="0" t="s">
        <v>65</v>
      </c>
      <c r="D1222" s="0" t="s">
        <v>134</v>
      </c>
      <c r="E1222" s="0" t="n">
        <v>2040</v>
      </c>
      <c r="F1222" s="0" t="n">
        <v>0.983907624562236</v>
      </c>
      <c r="G1222" s="0" t="s">
        <v>135</v>
      </c>
    </row>
    <row r="1223" customFormat="false" ht="14.25" hidden="false" customHeight="false" outlineLevel="0" collapsed="false">
      <c r="A1223" s="0" t="s">
        <v>93</v>
      </c>
      <c r="B1223" s="0" t="s">
        <v>42</v>
      </c>
      <c r="C1223" s="0" t="s">
        <v>65</v>
      </c>
      <c r="D1223" s="0" t="s">
        <v>145</v>
      </c>
      <c r="E1223" s="0" t="n">
        <v>2040</v>
      </c>
      <c r="F1223" s="0" t="n">
        <v>205.3</v>
      </c>
      <c r="G1223" s="0" t="s">
        <v>146</v>
      </c>
    </row>
    <row r="1224" customFormat="false" ht="14.25" hidden="false" customHeight="false" outlineLevel="0" collapsed="false">
      <c r="A1224" s="0" t="s">
        <v>93</v>
      </c>
      <c r="B1224" s="0" t="s">
        <v>42</v>
      </c>
      <c r="C1224" s="0" t="s">
        <v>65</v>
      </c>
      <c r="D1224" s="0" t="s">
        <v>147</v>
      </c>
      <c r="E1224" s="0" t="n">
        <v>2040</v>
      </c>
      <c r="F1224" s="0" t="n">
        <v>2</v>
      </c>
      <c r="G1224" s="0" t="s">
        <v>148</v>
      </c>
    </row>
    <row r="1225" customFormat="false" ht="14.25" hidden="false" customHeight="false" outlineLevel="0" collapsed="false">
      <c r="A1225" s="0" t="s">
        <v>93</v>
      </c>
      <c r="B1225" s="0" t="s">
        <v>42</v>
      </c>
      <c r="C1225" s="0" t="s">
        <v>65</v>
      </c>
      <c r="D1225" s="0" t="s">
        <v>149</v>
      </c>
      <c r="E1225" s="0" t="n">
        <v>2040</v>
      </c>
      <c r="F1225" s="0" t="n">
        <v>0.06</v>
      </c>
      <c r="G1225" s="0" t="s">
        <v>150</v>
      </c>
    </row>
    <row r="1226" customFormat="false" ht="14.25" hidden="false" customHeight="false" outlineLevel="0" collapsed="false">
      <c r="A1226" s="0" t="s">
        <v>98</v>
      </c>
      <c r="B1226" s="0" t="s">
        <v>50</v>
      </c>
      <c r="C1226" s="0" t="s">
        <v>65</v>
      </c>
      <c r="D1226" s="0" t="s">
        <v>136</v>
      </c>
      <c r="E1226" s="0" t="n">
        <v>2024</v>
      </c>
      <c r="F1226" s="0" t="n">
        <v>6554000</v>
      </c>
      <c r="G1226" s="0" t="s">
        <v>137</v>
      </c>
    </row>
    <row r="1227" customFormat="false" ht="14.25" hidden="false" customHeight="false" outlineLevel="0" collapsed="false">
      <c r="A1227" s="0" t="s">
        <v>98</v>
      </c>
      <c r="B1227" s="0" t="s">
        <v>50</v>
      </c>
      <c r="C1227" s="0" t="s">
        <v>65</v>
      </c>
      <c r="D1227" s="0" t="s">
        <v>138</v>
      </c>
      <c r="E1227" s="0" t="n">
        <v>2024</v>
      </c>
      <c r="F1227" s="0" t="n">
        <v>5687784.036</v>
      </c>
      <c r="G1227" s="0" t="s">
        <v>137</v>
      </c>
    </row>
    <row r="1228" customFormat="false" ht="14.25" hidden="false" customHeight="false" outlineLevel="0" collapsed="false">
      <c r="A1228" s="0" t="s">
        <v>98</v>
      </c>
      <c r="B1228" s="0" t="s">
        <v>50</v>
      </c>
      <c r="C1228" s="0" t="s">
        <v>65</v>
      </c>
      <c r="D1228" s="0" t="s">
        <v>139</v>
      </c>
      <c r="E1228" s="0" t="n">
        <v>2024</v>
      </c>
      <c r="F1228" s="0" t="n">
        <v>866215.964</v>
      </c>
      <c r="G1228" s="0" t="s">
        <v>137</v>
      </c>
    </row>
    <row r="1229" customFormat="false" ht="14.25" hidden="false" customHeight="false" outlineLevel="0" collapsed="false">
      <c r="A1229" s="0" t="s">
        <v>98</v>
      </c>
      <c r="B1229" s="0" t="s">
        <v>50</v>
      </c>
      <c r="C1229" s="0" t="s">
        <v>65</v>
      </c>
      <c r="D1229" s="0" t="s">
        <v>140</v>
      </c>
      <c r="E1229" s="0" t="n">
        <v>2024</v>
      </c>
      <c r="F1229" s="0" t="n">
        <v>2.0891</v>
      </c>
      <c r="G1229" s="0" t="s">
        <v>141</v>
      </c>
    </row>
    <row r="1230" customFormat="false" ht="14.25" hidden="false" customHeight="false" outlineLevel="0" collapsed="false">
      <c r="A1230" s="0" t="s">
        <v>98</v>
      </c>
      <c r="B1230" s="0" t="s">
        <v>50</v>
      </c>
      <c r="C1230" s="0" t="s">
        <v>65</v>
      </c>
      <c r="D1230" s="0" t="s">
        <v>142</v>
      </c>
      <c r="E1230" s="0" t="n">
        <v>2024</v>
      </c>
      <c r="F1230" s="0" t="n">
        <v>6.8456</v>
      </c>
      <c r="G1230" s="0" t="s">
        <v>141</v>
      </c>
    </row>
    <row r="1231" customFormat="false" ht="14.25" hidden="false" customHeight="false" outlineLevel="0" collapsed="false">
      <c r="A1231" s="0" t="s">
        <v>98</v>
      </c>
      <c r="B1231" s="0" t="s">
        <v>50</v>
      </c>
      <c r="C1231" s="0" t="s">
        <v>65</v>
      </c>
      <c r="D1231" s="0" t="s">
        <v>143</v>
      </c>
      <c r="E1231" s="0" t="n">
        <v>2024</v>
      </c>
      <c r="F1231" s="0" t="n">
        <v>17.812117632766</v>
      </c>
      <c r="G1231" s="0" t="s">
        <v>132</v>
      </c>
    </row>
    <row r="1232" customFormat="false" ht="14.25" hidden="false" customHeight="false" outlineLevel="0" collapsed="false">
      <c r="A1232" s="0" t="s">
        <v>98</v>
      </c>
      <c r="B1232" s="0" t="s">
        <v>50</v>
      </c>
      <c r="C1232" s="0" t="s">
        <v>65</v>
      </c>
      <c r="D1232" s="0" t="s">
        <v>144</v>
      </c>
      <c r="E1232" s="0" t="n">
        <v>2024</v>
      </c>
      <c r="F1232" s="0" t="n">
        <v>259.164155724143</v>
      </c>
      <c r="G1232" s="0" t="s">
        <v>132</v>
      </c>
    </row>
    <row r="1233" customFormat="false" ht="14.25" hidden="false" customHeight="false" outlineLevel="0" collapsed="false">
      <c r="A1233" s="0" t="s">
        <v>98</v>
      </c>
      <c r="B1233" s="0" t="s">
        <v>50</v>
      </c>
      <c r="C1233" s="0" t="s">
        <v>65</v>
      </c>
      <c r="D1233" s="0" t="s">
        <v>134</v>
      </c>
      <c r="E1233" s="0" t="n">
        <v>2024</v>
      </c>
      <c r="F1233" s="0" t="n">
        <v>1</v>
      </c>
      <c r="G1233" s="0" t="s">
        <v>135</v>
      </c>
    </row>
    <row r="1234" customFormat="false" ht="14.25" hidden="false" customHeight="false" outlineLevel="0" collapsed="false">
      <c r="A1234" s="0" t="s">
        <v>98</v>
      </c>
      <c r="B1234" s="0" t="s">
        <v>50</v>
      </c>
      <c r="C1234" s="0" t="s">
        <v>65</v>
      </c>
      <c r="D1234" s="0" t="s">
        <v>145</v>
      </c>
      <c r="E1234" s="0" t="n">
        <v>2024</v>
      </c>
      <c r="F1234" s="0" t="n">
        <v>204.3</v>
      </c>
      <c r="G1234" s="0" t="s">
        <v>146</v>
      </c>
    </row>
    <row r="1235" customFormat="false" ht="14.25" hidden="false" customHeight="false" outlineLevel="0" collapsed="false">
      <c r="A1235" s="0" t="s">
        <v>98</v>
      </c>
      <c r="B1235" s="0" t="s">
        <v>50</v>
      </c>
      <c r="C1235" s="0" t="s">
        <v>65</v>
      </c>
      <c r="D1235" s="0" t="s">
        <v>147</v>
      </c>
      <c r="E1235" s="0" t="n">
        <v>2024</v>
      </c>
      <c r="F1235" s="0" t="n">
        <v>1</v>
      </c>
      <c r="G1235" s="0" t="s">
        <v>148</v>
      </c>
    </row>
    <row r="1236" customFormat="false" ht="14.25" hidden="false" customHeight="false" outlineLevel="0" collapsed="false">
      <c r="A1236" s="0" t="s">
        <v>98</v>
      </c>
      <c r="B1236" s="0" t="s">
        <v>50</v>
      </c>
      <c r="C1236" s="0" t="s">
        <v>65</v>
      </c>
      <c r="D1236" s="0" t="s">
        <v>149</v>
      </c>
      <c r="E1236" s="0" t="n">
        <v>2024</v>
      </c>
      <c r="F1236" s="0" t="n">
        <v>0.05</v>
      </c>
      <c r="G1236" s="0" t="s">
        <v>150</v>
      </c>
    </row>
    <row r="1237" customFormat="false" ht="14.25" hidden="false" customHeight="false" outlineLevel="0" collapsed="false">
      <c r="A1237" s="0" t="s">
        <v>98</v>
      </c>
      <c r="B1237" s="0" t="s">
        <v>50</v>
      </c>
      <c r="C1237" s="0" t="s">
        <v>65</v>
      </c>
      <c r="D1237" s="0" t="s">
        <v>136</v>
      </c>
      <c r="E1237" s="0" t="n">
        <v>2025</v>
      </c>
      <c r="F1237" s="0" t="n">
        <v>7340480</v>
      </c>
      <c r="G1237" s="0" t="s">
        <v>137</v>
      </c>
    </row>
    <row r="1238" customFormat="false" ht="14.25" hidden="false" customHeight="false" outlineLevel="0" collapsed="false">
      <c r="A1238" s="0" t="s">
        <v>98</v>
      </c>
      <c r="B1238" s="0" t="s">
        <v>50</v>
      </c>
      <c r="C1238" s="0" t="s">
        <v>65</v>
      </c>
      <c r="D1238" s="0" t="s">
        <v>138</v>
      </c>
      <c r="E1238" s="0" t="n">
        <v>2025</v>
      </c>
      <c r="F1238" s="0" t="n">
        <v>6371991.74976</v>
      </c>
      <c r="G1238" s="0" t="s">
        <v>137</v>
      </c>
    </row>
    <row r="1239" customFormat="false" ht="14.25" hidden="false" customHeight="false" outlineLevel="0" collapsed="false">
      <c r="A1239" s="0" t="s">
        <v>98</v>
      </c>
      <c r="B1239" s="0" t="s">
        <v>50</v>
      </c>
      <c r="C1239" s="0" t="s">
        <v>65</v>
      </c>
      <c r="D1239" s="0" t="s">
        <v>139</v>
      </c>
      <c r="E1239" s="0" t="n">
        <v>2025</v>
      </c>
      <c r="F1239" s="0" t="n">
        <v>968488.25024</v>
      </c>
      <c r="G1239" s="0" t="s">
        <v>137</v>
      </c>
    </row>
    <row r="1240" customFormat="false" ht="14.25" hidden="false" customHeight="false" outlineLevel="0" collapsed="false">
      <c r="A1240" s="0" t="s">
        <v>98</v>
      </c>
      <c r="B1240" s="0" t="s">
        <v>50</v>
      </c>
      <c r="C1240" s="0" t="s">
        <v>65</v>
      </c>
      <c r="D1240" s="0" t="s">
        <v>140</v>
      </c>
      <c r="E1240" s="0" t="n">
        <v>2025</v>
      </c>
      <c r="F1240" s="0" t="n">
        <v>2.0386</v>
      </c>
      <c r="G1240" s="0" t="s">
        <v>141</v>
      </c>
    </row>
    <row r="1241" customFormat="false" ht="14.25" hidden="false" customHeight="false" outlineLevel="0" collapsed="false">
      <c r="A1241" s="0" t="s">
        <v>98</v>
      </c>
      <c r="B1241" s="0" t="s">
        <v>50</v>
      </c>
      <c r="C1241" s="0" t="s">
        <v>65</v>
      </c>
      <c r="D1241" s="0" t="s">
        <v>142</v>
      </c>
      <c r="E1241" s="0" t="n">
        <v>2025</v>
      </c>
      <c r="F1241" s="0" t="n">
        <v>6.8129</v>
      </c>
      <c r="G1241" s="0" t="s">
        <v>141</v>
      </c>
    </row>
    <row r="1242" customFormat="false" ht="14.25" hidden="false" customHeight="false" outlineLevel="0" collapsed="false">
      <c r="A1242" s="0" t="s">
        <v>98</v>
      </c>
      <c r="B1242" s="0" t="s">
        <v>50</v>
      </c>
      <c r="C1242" s="0" t="s">
        <v>65</v>
      </c>
      <c r="D1242" s="0" t="s">
        <v>143</v>
      </c>
      <c r="E1242" s="0" t="n">
        <v>2025</v>
      </c>
      <c r="F1242" s="0" t="n">
        <v>19.5881559811208</v>
      </c>
      <c r="G1242" s="0" t="s">
        <v>132</v>
      </c>
    </row>
    <row r="1243" customFormat="false" ht="14.25" hidden="false" customHeight="false" outlineLevel="0" collapsed="false">
      <c r="A1243" s="0" t="s">
        <v>98</v>
      </c>
      <c r="B1243" s="0" t="s">
        <v>50</v>
      </c>
      <c r="C1243" s="0" t="s">
        <v>65</v>
      </c>
      <c r="D1243" s="0" t="s">
        <v>144</v>
      </c>
      <c r="E1243" s="0" t="n">
        <v>2025</v>
      </c>
      <c r="F1243" s="0" t="n">
        <v>257.182172664178</v>
      </c>
      <c r="G1243" s="0" t="s">
        <v>132</v>
      </c>
    </row>
    <row r="1244" customFormat="false" ht="14.25" hidden="false" customHeight="false" outlineLevel="0" collapsed="false">
      <c r="A1244" s="0" t="s">
        <v>98</v>
      </c>
      <c r="B1244" s="0" t="s">
        <v>50</v>
      </c>
      <c r="C1244" s="0" t="s">
        <v>65</v>
      </c>
      <c r="D1244" s="0" t="s">
        <v>134</v>
      </c>
      <c r="E1244" s="0" t="n">
        <v>2025</v>
      </c>
      <c r="F1244" s="0" t="n">
        <v>1</v>
      </c>
      <c r="G1244" s="0" t="s">
        <v>135</v>
      </c>
    </row>
    <row r="1245" customFormat="false" ht="14.25" hidden="false" customHeight="false" outlineLevel="0" collapsed="false">
      <c r="A1245" s="0" t="s">
        <v>98</v>
      </c>
      <c r="B1245" s="0" t="s">
        <v>50</v>
      </c>
      <c r="C1245" s="0" t="s">
        <v>65</v>
      </c>
      <c r="D1245" s="0" t="s">
        <v>145</v>
      </c>
      <c r="E1245" s="0" t="n">
        <v>2025</v>
      </c>
      <c r="F1245" s="0" t="n">
        <v>228.8</v>
      </c>
      <c r="G1245" s="0" t="s">
        <v>146</v>
      </c>
    </row>
    <row r="1246" customFormat="false" ht="14.25" hidden="false" customHeight="false" outlineLevel="0" collapsed="false">
      <c r="A1246" s="0" t="s">
        <v>98</v>
      </c>
      <c r="B1246" s="0" t="s">
        <v>50</v>
      </c>
      <c r="C1246" s="0" t="s">
        <v>65</v>
      </c>
      <c r="D1246" s="0" t="s">
        <v>147</v>
      </c>
      <c r="E1246" s="0" t="n">
        <v>2025</v>
      </c>
      <c r="F1246" s="0" t="n">
        <v>1</v>
      </c>
      <c r="G1246" s="0" t="s">
        <v>148</v>
      </c>
    </row>
    <row r="1247" customFormat="false" ht="14.25" hidden="false" customHeight="false" outlineLevel="0" collapsed="false">
      <c r="A1247" s="0" t="s">
        <v>98</v>
      </c>
      <c r="B1247" s="0" t="s">
        <v>50</v>
      </c>
      <c r="C1247" s="0" t="s">
        <v>65</v>
      </c>
      <c r="D1247" s="0" t="s">
        <v>149</v>
      </c>
      <c r="E1247" s="0" t="n">
        <v>2025</v>
      </c>
      <c r="F1247" s="0" t="n">
        <v>0.12</v>
      </c>
      <c r="G1247" s="0" t="s">
        <v>150</v>
      </c>
    </row>
    <row r="1248" customFormat="false" ht="14.25" hidden="false" customHeight="false" outlineLevel="0" collapsed="false">
      <c r="A1248" s="0" t="s">
        <v>98</v>
      </c>
      <c r="B1248" s="0" t="s">
        <v>50</v>
      </c>
      <c r="C1248" s="0" t="s">
        <v>65</v>
      </c>
      <c r="D1248" s="0" t="s">
        <v>136</v>
      </c>
      <c r="E1248" s="0" t="n">
        <v>2026</v>
      </c>
      <c r="F1248" s="0" t="n">
        <v>8221337.6</v>
      </c>
      <c r="G1248" s="0" t="s">
        <v>137</v>
      </c>
    </row>
    <row r="1249" customFormat="false" ht="14.25" hidden="false" customHeight="false" outlineLevel="0" collapsed="false">
      <c r="A1249" s="0" t="s">
        <v>98</v>
      </c>
      <c r="B1249" s="0" t="s">
        <v>50</v>
      </c>
      <c r="C1249" s="0" t="s">
        <v>65</v>
      </c>
      <c r="D1249" s="0" t="s">
        <v>138</v>
      </c>
      <c r="E1249" s="0" t="n">
        <v>2026</v>
      </c>
      <c r="F1249" s="0" t="n">
        <v>7136893.8425344</v>
      </c>
      <c r="G1249" s="0" t="s">
        <v>137</v>
      </c>
    </row>
    <row r="1250" customFormat="false" ht="14.25" hidden="false" customHeight="false" outlineLevel="0" collapsed="false">
      <c r="A1250" s="0" t="s">
        <v>98</v>
      </c>
      <c r="B1250" s="0" t="s">
        <v>50</v>
      </c>
      <c r="C1250" s="0" t="s">
        <v>65</v>
      </c>
      <c r="D1250" s="0" t="s">
        <v>139</v>
      </c>
      <c r="E1250" s="0" t="n">
        <v>2026</v>
      </c>
      <c r="F1250" s="0" t="n">
        <v>1084443.7574656</v>
      </c>
      <c r="G1250" s="0" t="s">
        <v>137</v>
      </c>
    </row>
    <row r="1251" customFormat="false" ht="14.25" hidden="false" customHeight="false" outlineLevel="0" collapsed="false">
      <c r="A1251" s="0" t="s">
        <v>98</v>
      </c>
      <c r="B1251" s="0" t="s">
        <v>50</v>
      </c>
      <c r="C1251" s="0" t="s">
        <v>65</v>
      </c>
      <c r="D1251" s="0" t="s">
        <v>140</v>
      </c>
      <c r="E1251" s="0" t="n">
        <v>2026</v>
      </c>
      <c r="F1251" s="0" t="n">
        <v>1.9935</v>
      </c>
      <c r="G1251" s="0" t="s">
        <v>141</v>
      </c>
    </row>
    <row r="1252" customFormat="false" ht="14.25" hidden="false" customHeight="false" outlineLevel="0" collapsed="false">
      <c r="A1252" s="0" t="s">
        <v>98</v>
      </c>
      <c r="B1252" s="0" t="s">
        <v>50</v>
      </c>
      <c r="C1252" s="0" t="s">
        <v>65</v>
      </c>
      <c r="D1252" s="0" t="s">
        <v>142</v>
      </c>
      <c r="E1252" s="0" t="n">
        <v>2026</v>
      </c>
      <c r="F1252" s="0" t="n">
        <v>6.7683</v>
      </c>
      <c r="G1252" s="0" t="s">
        <v>141</v>
      </c>
    </row>
    <row r="1253" customFormat="false" ht="14.25" hidden="false" customHeight="false" outlineLevel="0" collapsed="false">
      <c r="A1253" s="0" t="s">
        <v>98</v>
      </c>
      <c r="B1253" s="0" t="s">
        <v>50</v>
      </c>
      <c r="C1253" s="0" t="s">
        <v>65</v>
      </c>
      <c r="D1253" s="0" t="s">
        <v>143</v>
      </c>
      <c r="E1253" s="0" t="n">
        <v>2026</v>
      </c>
      <c r="F1253" s="0" t="n">
        <v>21.5672385587468</v>
      </c>
      <c r="G1253" s="0" t="s">
        <v>132</v>
      </c>
    </row>
    <row r="1254" customFormat="false" ht="14.25" hidden="false" customHeight="false" outlineLevel="0" collapsed="false">
      <c r="A1254" s="0" t="s">
        <v>98</v>
      </c>
      <c r="B1254" s="0" t="s">
        <v>50</v>
      </c>
      <c r="C1254" s="0" t="s">
        <v>65</v>
      </c>
      <c r="D1254" s="0" t="s">
        <v>144</v>
      </c>
      <c r="E1254" s="0" t="n">
        <v>2026</v>
      </c>
      <c r="F1254" s="0" t="n">
        <v>255.392493403459</v>
      </c>
      <c r="G1254" s="0" t="s">
        <v>132</v>
      </c>
    </row>
    <row r="1255" customFormat="false" ht="14.25" hidden="false" customHeight="false" outlineLevel="0" collapsed="false">
      <c r="A1255" s="0" t="s">
        <v>98</v>
      </c>
      <c r="B1255" s="0" t="s">
        <v>50</v>
      </c>
      <c r="C1255" s="0" t="s">
        <v>65</v>
      </c>
      <c r="D1255" s="0" t="s">
        <v>134</v>
      </c>
      <c r="E1255" s="0" t="n">
        <v>2026</v>
      </c>
      <c r="F1255" s="0" t="n">
        <v>0.998615232443126</v>
      </c>
      <c r="G1255" s="0" t="s">
        <v>135</v>
      </c>
    </row>
    <row r="1256" customFormat="false" ht="14.25" hidden="false" customHeight="false" outlineLevel="0" collapsed="false">
      <c r="A1256" s="0" t="s">
        <v>98</v>
      </c>
      <c r="B1256" s="0" t="s">
        <v>50</v>
      </c>
      <c r="C1256" s="0" t="s">
        <v>65</v>
      </c>
      <c r="D1256" s="0" t="s">
        <v>145</v>
      </c>
      <c r="E1256" s="0" t="n">
        <v>2026</v>
      </c>
      <c r="F1256" s="0" t="n">
        <v>256.2</v>
      </c>
      <c r="G1256" s="0" t="s">
        <v>146</v>
      </c>
    </row>
    <row r="1257" customFormat="false" ht="14.25" hidden="false" customHeight="false" outlineLevel="0" collapsed="false">
      <c r="A1257" s="0" t="s">
        <v>98</v>
      </c>
      <c r="B1257" s="0" t="s">
        <v>50</v>
      </c>
      <c r="C1257" s="0" t="s">
        <v>65</v>
      </c>
      <c r="D1257" s="0" t="s">
        <v>147</v>
      </c>
      <c r="E1257" s="0" t="n">
        <v>2026</v>
      </c>
      <c r="F1257" s="0" t="n">
        <v>1</v>
      </c>
      <c r="G1257" s="0" t="s">
        <v>148</v>
      </c>
    </row>
    <row r="1258" customFormat="false" ht="14.25" hidden="false" customHeight="false" outlineLevel="0" collapsed="false">
      <c r="A1258" s="0" t="s">
        <v>98</v>
      </c>
      <c r="B1258" s="0" t="s">
        <v>50</v>
      </c>
      <c r="C1258" s="0" t="s">
        <v>65</v>
      </c>
      <c r="D1258" s="0" t="s">
        <v>149</v>
      </c>
      <c r="E1258" s="0" t="n">
        <v>2026</v>
      </c>
      <c r="F1258" s="0" t="n">
        <v>0.12</v>
      </c>
      <c r="G1258" s="0" t="s">
        <v>150</v>
      </c>
    </row>
    <row r="1259" customFormat="false" ht="14.25" hidden="false" customHeight="false" outlineLevel="0" collapsed="false">
      <c r="A1259" s="0" t="s">
        <v>98</v>
      </c>
      <c r="B1259" s="0" t="s">
        <v>50</v>
      </c>
      <c r="C1259" s="0" t="s">
        <v>65</v>
      </c>
      <c r="D1259" s="0" t="s">
        <v>136</v>
      </c>
      <c r="E1259" s="0" t="n">
        <v>2027</v>
      </c>
      <c r="F1259" s="0" t="n">
        <v>9207898.112</v>
      </c>
      <c r="G1259" s="0" t="s">
        <v>137</v>
      </c>
    </row>
    <row r="1260" customFormat="false" ht="14.25" hidden="false" customHeight="false" outlineLevel="0" collapsed="false">
      <c r="A1260" s="0" t="s">
        <v>98</v>
      </c>
      <c r="B1260" s="0" t="s">
        <v>50</v>
      </c>
      <c r="C1260" s="0" t="s">
        <v>65</v>
      </c>
      <c r="D1260" s="0" t="s">
        <v>138</v>
      </c>
      <c r="E1260" s="0" t="n">
        <v>2027</v>
      </c>
      <c r="F1260" s="0" t="n">
        <v>7996129.51256269</v>
      </c>
      <c r="G1260" s="0" t="s">
        <v>137</v>
      </c>
    </row>
    <row r="1261" customFormat="false" ht="14.25" hidden="false" customHeight="false" outlineLevel="0" collapsed="false">
      <c r="A1261" s="0" t="s">
        <v>98</v>
      </c>
      <c r="B1261" s="0" t="s">
        <v>50</v>
      </c>
      <c r="C1261" s="0" t="s">
        <v>65</v>
      </c>
      <c r="D1261" s="0" t="s">
        <v>139</v>
      </c>
      <c r="E1261" s="0" t="n">
        <v>2027</v>
      </c>
      <c r="F1261" s="0" t="n">
        <v>1211768.59943731</v>
      </c>
      <c r="G1261" s="0" t="s">
        <v>137</v>
      </c>
    </row>
    <row r="1262" customFormat="false" ht="14.25" hidden="false" customHeight="false" outlineLevel="0" collapsed="false">
      <c r="A1262" s="0" t="s">
        <v>98</v>
      </c>
      <c r="B1262" s="0" t="s">
        <v>50</v>
      </c>
      <c r="C1262" s="0" t="s">
        <v>65</v>
      </c>
      <c r="D1262" s="0" t="s">
        <v>140</v>
      </c>
      <c r="E1262" s="0" t="n">
        <v>2027</v>
      </c>
      <c r="F1262" s="0" t="n">
        <v>1.9558</v>
      </c>
      <c r="G1262" s="0" t="s">
        <v>141</v>
      </c>
    </row>
    <row r="1263" customFormat="false" ht="14.25" hidden="false" customHeight="false" outlineLevel="0" collapsed="false">
      <c r="A1263" s="0" t="s">
        <v>98</v>
      </c>
      <c r="B1263" s="0" t="s">
        <v>50</v>
      </c>
      <c r="C1263" s="0" t="s">
        <v>65</v>
      </c>
      <c r="D1263" s="0" t="s">
        <v>142</v>
      </c>
      <c r="E1263" s="0" t="n">
        <v>2027</v>
      </c>
      <c r="F1263" s="0" t="n">
        <v>6.7282</v>
      </c>
      <c r="G1263" s="0" t="s">
        <v>141</v>
      </c>
    </row>
    <row r="1264" customFormat="false" ht="14.25" hidden="false" customHeight="false" outlineLevel="0" collapsed="false">
      <c r="A1264" s="0" t="s">
        <v>98</v>
      </c>
      <c r="B1264" s="0" t="s">
        <v>50</v>
      </c>
      <c r="C1264" s="0" t="s">
        <v>65</v>
      </c>
      <c r="D1264" s="0" t="s">
        <v>143</v>
      </c>
      <c r="E1264" s="0" t="n">
        <v>2027</v>
      </c>
      <c r="F1264" s="0" t="n">
        <v>23.7918515914042</v>
      </c>
      <c r="G1264" s="0" t="s">
        <v>132</v>
      </c>
    </row>
    <row r="1265" customFormat="false" ht="14.25" hidden="false" customHeight="false" outlineLevel="0" collapsed="false">
      <c r="A1265" s="0" t="s">
        <v>98</v>
      </c>
      <c r="B1265" s="0" t="s">
        <v>50</v>
      </c>
      <c r="C1265" s="0" t="s">
        <v>65</v>
      </c>
      <c r="D1265" s="0" t="s">
        <v>144</v>
      </c>
      <c r="E1265" s="0" t="n">
        <v>2027</v>
      </c>
      <c r="F1265" s="0" t="n">
        <v>254.226545288202</v>
      </c>
      <c r="G1265" s="0" t="s">
        <v>132</v>
      </c>
    </row>
    <row r="1266" customFormat="false" ht="14.25" hidden="false" customHeight="false" outlineLevel="0" collapsed="false">
      <c r="A1266" s="0" t="s">
        <v>98</v>
      </c>
      <c r="B1266" s="0" t="s">
        <v>50</v>
      </c>
      <c r="C1266" s="0" t="s">
        <v>65</v>
      </c>
      <c r="D1266" s="0" t="s">
        <v>134</v>
      </c>
      <c r="E1266" s="0" t="n">
        <v>2027</v>
      </c>
      <c r="F1266" s="0" t="n">
        <v>0.996892825168209</v>
      </c>
      <c r="G1266" s="0" t="s">
        <v>135</v>
      </c>
    </row>
    <row r="1267" customFormat="false" ht="14.25" hidden="false" customHeight="false" outlineLevel="0" collapsed="false">
      <c r="A1267" s="0" t="s">
        <v>98</v>
      </c>
      <c r="B1267" s="0" t="s">
        <v>50</v>
      </c>
      <c r="C1267" s="0" t="s">
        <v>65</v>
      </c>
      <c r="D1267" s="0" t="s">
        <v>145</v>
      </c>
      <c r="E1267" s="0" t="n">
        <v>2027</v>
      </c>
      <c r="F1267" s="0" t="n">
        <v>287</v>
      </c>
      <c r="G1267" s="0" t="s">
        <v>146</v>
      </c>
    </row>
    <row r="1268" customFormat="false" ht="14.25" hidden="false" customHeight="false" outlineLevel="0" collapsed="false">
      <c r="A1268" s="0" t="s">
        <v>98</v>
      </c>
      <c r="B1268" s="0" t="s">
        <v>50</v>
      </c>
      <c r="C1268" s="0" t="s">
        <v>65</v>
      </c>
      <c r="D1268" s="0" t="s">
        <v>147</v>
      </c>
      <c r="E1268" s="0" t="n">
        <v>2027</v>
      </c>
      <c r="F1268" s="0" t="n">
        <v>1</v>
      </c>
      <c r="G1268" s="0" t="s">
        <v>148</v>
      </c>
    </row>
    <row r="1269" customFormat="false" ht="14.25" hidden="false" customHeight="false" outlineLevel="0" collapsed="false">
      <c r="A1269" s="0" t="s">
        <v>98</v>
      </c>
      <c r="B1269" s="0" t="s">
        <v>50</v>
      </c>
      <c r="C1269" s="0" t="s">
        <v>65</v>
      </c>
      <c r="D1269" s="0" t="s">
        <v>149</v>
      </c>
      <c r="E1269" s="0" t="n">
        <v>2027</v>
      </c>
      <c r="F1269" s="0" t="n">
        <v>0.12</v>
      </c>
      <c r="G1269" s="0" t="s">
        <v>150</v>
      </c>
    </row>
    <row r="1270" customFormat="false" ht="14.25" hidden="false" customHeight="false" outlineLevel="0" collapsed="false">
      <c r="A1270" s="0" t="s">
        <v>98</v>
      </c>
      <c r="B1270" s="0" t="s">
        <v>50</v>
      </c>
      <c r="C1270" s="0" t="s">
        <v>65</v>
      </c>
      <c r="D1270" s="0" t="s">
        <v>136</v>
      </c>
      <c r="E1270" s="0" t="n">
        <v>2028</v>
      </c>
      <c r="F1270" s="0" t="n">
        <v>10497003.84768</v>
      </c>
      <c r="G1270" s="0" t="s">
        <v>137</v>
      </c>
    </row>
    <row r="1271" customFormat="false" ht="14.25" hidden="false" customHeight="false" outlineLevel="0" collapsed="false">
      <c r="A1271" s="0" t="s">
        <v>98</v>
      </c>
      <c r="B1271" s="0" t="s">
        <v>50</v>
      </c>
      <c r="C1271" s="0" t="s">
        <v>65</v>
      </c>
      <c r="D1271" s="0" t="s">
        <v>138</v>
      </c>
      <c r="E1271" s="0" t="n">
        <v>2028</v>
      </c>
      <c r="F1271" s="0" t="n">
        <v>9121130.06235304</v>
      </c>
      <c r="G1271" s="0" t="s">
        <v>137</v>
      </c>
    </row>
    <row r="1272" customFormat="false" ht="14.25" hidden="false" customHeight="false" outlineLevel="0" collapsed="false">
      <c r="A1272" s="0" t="s">
        <v>98</v>
      </c>
      <c r="B1272" s="0" t="s">
        <v>50</v>
      </c>
      <c r="C1272" s="0" t="s">
        <v>65</v>
      </c>
      <c r="D1272" s="0" t="s">
        <v>139</v>
      </c>
      <c r="E1272" s="0" t="n">
        <v>2028</v>
      </c>
      <c r="F1272" s="0" t="n">
        <v>1375873.78532696</v>
      </c>
      <c r="G1272" s="0" t="s">
        <v>137</v>
      </c>
    </row>
    <row r="1273" customFormat="false" ht="14.25" hidden="false" customHeight="false" outlineLevel="0" collapsed="false">
      <c r="A1273" s="0" t="s">
        <v>98</v>
      </c>
      <c r="B1273" s="0" t="s">
        <v>50</v>
      </c>
      <c r="C1273" s="0" t="s">
        <v>65</v>
      </c>
      <c r="D1273" s="0" t="s">
        <v>140</v>
      </c>
      <c r="E1273" s="0" t="n">
        <v>2028</v>
      </c>
      <c r="F1273" s="0" t="n">
        <v>1.9174</v>
      </c>
      <c r="G1273" s="0" t="s">
        <v>141</v>
      </c>
    </row>
    <row r="1274" customFormat="false" ht="14.25" hidden="false" customHeight="false" outlineLevel="0" collapsed="false">
      <c r="A1274" s="0" t="s">
        <v>98</v>
      </c>
      <c r="B1274" s="0" t="s">
        <v>50</v>
      </c>
      <c r="C1274" s="0" t="s">
        <v>65</v>
      </c>
      <c r="D1274" s="0" t="s">
        <v>142</v>
      </c>
      <c r="E1274" s="0" t="n">
        <v>2028</v>
      </c>
      <c r="F1274" s="0" t="n">
        <v>6.6833</v>
      </c>
      <c r="G1274" s="0" t="s">
        <v>141</v>
      </c>
    </row>
    <row r="1275" customFormat="false" ht="14.25" hidden="false" customHeight="false" outlineLevel="0" collapsed="false">
      <c r="A1275" s="0" t="s">
        <v>98</v>
      </c>
      <c r="B1275" s="0" t="s">
        <v>50</v>
      </c>
      <c r="C1275" s="0" t="s">
        <v>65</v>
      </c>
      <c r="D1275" s="0" t="s">
        <v>143</v>
      </c>
      <c r="E1275" s="0" t="n">
        <v>2028</v>
      </c>
      <c r="F1275" s="0" t="n">
        <v>26.6842320510314</v>
      </c>
      <c r="G1275" s="0" t="s">
        <v>132</v>
      </c>
    </row>
    <row r="1276" customFormat="false" ht="14.25" hidden="false" customHeight="false" outlineLevel="0" collapsed="false">
      <c r="A1276" s="0" t="s">
        <v>98</v>
      </c>
      <c r="B1276" s="0" t="s">
        <v>50</v>
      </c>
      <c r="C1276" s="0" t="s">
        <v>65</v>
      </c>
      <c r="D1276" s="0" t="s">
        <v>144</v>
      </c>
      <c r="E1276" s="0" t="n">
        <v>2028</v>
      </c>
      <c r="F1276" s="0" t="n">
        <v>252.945051997292</v>
      </c>
      <c r="G1276" s="0" t="s">
        <v>132</v>
      </c>
    </row>
    <row r="1277" customFormat="false" ht="14.25" hidden="false" customHeight="false" outlineLevel="0" collapsed="false">
      <c r="A1277" s="0" t="s">
        <v>98</v>
      </c>
      <c r="B1277" s="0" t="s">
        <v>50</v>
      </c>
      <c r="C1277" s="0" t="s">
        <v>65</v>
      </c>
      <c r="D1277" s="0" t="s">
        <v>134</v>
      </c>
      <c r="E1277" s="0" t="n">
        <v>2028</v>
      </c>
      <c r="F1277" s="0" t="n">
        <v>0.996107860178451</v>
      </c>
      <c r="G1277" s="0" t="s">
        <v>135</v>
      </c>
    </row>
    <row r="1278" customFormat="false" ht="14.25" hidden="false" customHeight="false" outlineLevel="0" collapsed="false">
      <c r="A1278" s="0" t="s">
        <v>98</v>
      </c>
      <c r="B1278" s="0" t="s">
        <v>50</v>
      </c>
      <c r="C1278" s="0" t="s">
        <v>65</v>
      </c>
      <c r="D1278" s="0" t="s">
        <v>145</v>
      </c>
      <c r="E1278" s="0" t="n">
        <v>2028</v>
      </c>
      <c r="F1278" s="0" t="n">
        <v>327.1</v>
      </c>
      <c r="G1278" s="0" t="s">
        <v>146</v>
      </c>
    </row>
    <row r="1279" customFormat="false" ht="14.25" hidden="false" customHeight="false" outlineLevel="0" collapsed="false">
      <c r="A1279" s="0" t="s">
        <v>98</v>
      </c>
      <c r="B1279" s="0" t="s">
        <v>50</v>
      </c>
      <c r="C1279" s="0" t="s">
        <v>65</v>
      </c>
      <c r="D1279" s="0" t="s">
        <v>147</v>
      </c>
      <c r="E1279" s="0" t="n">
        <v>2028</v>
      </c>
      <c r="F1279" s="0" t="n">
        <v>1</v>
      </c>
      <c r="G1279" s="0" t="s">
        <v>148</v>
      </c>
    </row>
    <row r="1280" customFormat="false" ht="14.25" hidden="false" customHeight="false" outlineLevel="0" collapsed="false">
      <c r="A1280" s="0" t="s">
        <v>98</v>
      </c>
      <c r="B1280" s="0" t="s">
        <v>50</v>
      </c>
      <c r="C1280" s="0" t="s">
        <v>65</v>
      </c>
      <c r="D1280" s="0" t="s">
        <v>149</v>
      </c>
      <c r="E1280" s="0" t="n">
        <v>2028</v>
      </c>
      <c r="F1280" s="0" t="n">
        <v>0.14</v>
      </c>
      <c r="G1280" s="0" t="s">
        <v>150</v>
      </c>
    </row>
    <row r="1281" customFormat="false" ht="14.25" hidden="false" customHeight="false" outlineLevel="0" collapsed="false">
      <c r="A1281" s="0" t="s">
        <v>98</v>
      </c>
      <c r="B1281" s="0" t="s">
        <v>50</v>
      </c>
      <c r="C1281" s="0" t="s">
        <v>65</v>
      </c>
      <c r="D1281" s="0" t="s">
        <v>136</v>
      </c>
      <c r="E1281" s="0" t="n">
        <v>2029</v>
      </c>
      <c r="F1281" s="0" t="n">
        <v>11966584.3863552</v>
      </c>
      <c r="G1281" s="0" t="s">
        <v>137</v>
      </c>
    </row>
    <row r="1282" customFormat="false" ht="14.25" hidden="false" customHeight="false" outlineLevel="0" collapsed="false">
      <c r="A1282" s="0" t="s">
        <v>98</v>
      </c>
      <c r="B1282" s="0" t="s">
        <v>50</v>
      </c>
      <c r="C1282" s="0" t="s">
        <v>65</v>
      </c>
      <c r="D1282" s="0" t="s">
        <v>138</v>
      </c>
      <c r="E1282" s="0" t="n">
        <v>2029</v>
      </c>
      <c r="F1282" s="0" t="n">
        <v>10404897.2575983</v>
      </c>
      <c r="G1282" s="0" t="s">
        <v>137</v>
      </c>
    </row>
    <row r="1283" customFormat="false" ht="14.25" hidden="false" customHeight="false" outlineLevel="0" collapsed="false">
      <c r="A1283" s="0" t="s">
        <v>98</v>
      </c>
      <c r="B1283" s="0" t="s">
        <v>50</v>
      </c>
      <c r="C1283" s="0" t="s">
        <v>65</v>
      </c>
      <c r="D1283" s="0" t="s">
        <v>139</v>
      </c>
      <c r="E1283" s="0" t="n">
        <v>2029</v>
      </c>
      <c r="F1283" s="0" t="n">
        <v>1561687.1287569</v>
      </c>
      <c r="G1283" s="0" t="s">
        <v>137</v>
      </c>
    </row>
    <row r="1284" customFormat="false" ht="14.25" hidden="false" customHeight="false" outlineLevel="0" collapsed="false">
      <c r="A1284" s="0" t="s">
        <v>98</v>
      </c>
      <c r="B1284" s="0" t="s">
        <v>50</v>
      </c>
      <c r="C1284" s="0" t="s">
        <v>65</v>
      </c>
      <c r="D1284" s="0" t="s">
        <v>140</v>
      </c>
      <c r="E1284" s="0" t="n">
        <v>2029</v>
      </c>
      <c r="F1284" s="0" t="n">
        <v>1.8833</v>
      </c>
      <c r="G1284" s="0" t="s">
        <v>141</v>
      </c>
    </row>
    <row r="1285" customFormat="false" ht="14.25" hidden="false" customHeight="false" outlineLevel="0" collapsed="false">
      <c r="A1285" s="0" t="s">
        <v>98</v>
      </c>
      <c r="B1285" s="0" t="s">
        <v>50</v>
      </c>
      <c r="C1285" s="0" t="s">
        <v>65</v>
      </c>
      <c r="D1285" s="0" t="s">
        <v>142</v>
      </c>
      <c r="E1285" s="0" t="n">
        <v>2029</v>
      </c>
      <c r="F1285" s="0" t="n">
        <v>6.6401</v>
      </c>
      <c r="G1285" s="0" t="s">
        <v>141</v>
      </c>
    </row>
    <row r="1286" customFormat="false" ht="14.25" hidden="false" customHeight="false" outlineLevel="0" collapsed="false">
      <c r="A1286" s="0" t="s">
        <v>98</v>
      </c>
      <c r="B1286" s="0" t="s">
        <v>50</v>
      </c>
      <c r="C1286" s="0" t="s">
        <v>65</v>
      </c>
      <c r="D1286" s="0" t="s">
        <v>143</v>
      </c>
      <c r="E1286" s="0" t="n">
        <v>2029</v>
      </c>
      <c r="F1286" s="0" t="n">
        <v>29.9653017088936</v>
      </c>
      <c r="G1286" s="0" t="s">
        <v>132</v>
      </c>
    </row>
    <row r="1287" customFormat="false" ht="14.25" hidden="false" customHeight="false" outlineLevel="0" collapsed="false">
      <c r="A1287" s="0" t="s">
        <v>98</v>
      </c>
      <c r="B1287" s="0" t="s">
        <v>50</v>
      </c>
      <c r="C1287" s="0" t="s">
        <v>65</v>
      </c>
      <c r="D1287" s="0" t="s">
        <v>144</v>
      </c>
      <c r="E1287" s="0" t="n">
        <v>2029</v>
      </c>
      <c r="F1287" s="0" t="n">
        <v>251.979044417644</v>
      </c>
      <c r="G1287" s="0" t="s">
        <v>132</v>
      </c>
    </row>
    <row r="1288" customFormat="false" ht="14.25" hidden="false" customHeight="false" outlineLevel="0" collapsed="false">
      <c r="A1288" s="0" t="s">
        <v>98</v>
      </c>
      <c r="B1288" s="0" t="s">
        <v>50</v>
      </c>
      <c r="C1288" s="0" t="s">
        <v>65</v>
      </c>
      <c r="D1288" s="0" t="s">
        <v>134</v>
      </c>
      <c r="E1288" s="0" t="n">
        <v>2029</v>
      </c>
      <c r="F1288" s="0" t="n">
        <v>0.99591291800424</v>
      </c>
      <c r="G1288" s="0" t="s">
        <v>135</v>
      </c>
    </row>
    <row r="1289" customFormat="false" ht="14.25" hidden="false" customHeight="false" outlineLevel="0" collapsed="false">
      <c r="A1289" s="0" t="s">
        <v>98</v>
      </c>
      <c r="B1289" s="0" t="s">
        <v>50</v>
      </c>
      <c r="C1289" s="0" t="s">
        <v>65</v>
      </c>
      <c r="D1289" s="0" t="s">
        <v>145</v>
      </c>
      <c r="E1289" s="0" t="n">
        <v>2029</v>
      </c>
      <c r="F1289" s="0" t="n">
        <v>372.9</v>
      </c>
      <c r="G1289" s="0" t="s">
        <v>146</v>
      </c>
    </row>
    <row r="1290" customFormat="false" ht="14.25" hidden="false" customHeight="false" outlineLevel="0" collapsed="false">
      <c r="A1290" s="0" t="s">
        <v>98</v>
      </c>
      <c r="B1290" s="0" t="s">
        <v>50</v>
      </c>
      <c r="C1290" s="0" t="s">
        <v>65</v>
      </c>
      <c r="D1290" s="0" t="s">
        <v>147</v>
      </c>
      <c r="E1290" s="0" t="n">
        <v>2029</v>
      </c>
      <c r="F1290" s="0" t="n">
        <v>1</v>
      </c>
      <c r="G1290" s="0" t="s">
        <v>148</v>
      </c>
    </row>
    <row r="1291" customFormat="false" ht="14.25" hidden="false" customHeight="false" outlineLevel="0" collapsed="false">
      <c r="A1291" s="0" t="s">
        <v>98</v>
      </c>
      <c r="B1291" s="0" t="s">
        <v>50</v>
      </c>
      <c r="C1291" s="0" t="s">
        <v>65</v>
      </c>
      <c r="D1291" s="0" t="s">
        <v>149</v>
      </c>
      <c r="E1291" s="0" t="n">
        <v>2029</v>
      </c>
      <c r="F1291" s="0" t="n">
        <v>0.14</v>
      </c>
      <c r="G1291" s="0" t="s">
        <v>150</v>
      </c>
    </row>
    <row r="1292" customFormat="false" ht="14.25" hidden="false" customHeight="false" outlineLevel="0" collapsed="false">
      <c r="A1292" s="0" t="s">
        <v>98</v>
      </c>
      <c r="B1292" s="0" t="s">
        <v>50</v>
      </c>
      <c r="C1292" s="0" t="s">
        <v>65</v>
      </c>
      <c r="D1292" s="0" t="s">
        <v>136</v>
      </c>
      <c r="E1292" s="0" t="n">
        <v>2030</v>
      </c>
      <c r="F1292" s="0" t="n">
        <v>13641906.2004449</v>
      </c>
      <c r="G1292" s="0" t="s">
        <v>137</v>
      </c>
    </row>
    <row r="1293" customFormat="false" ht="14.25" hidden="false" customHeight="false" outlineLevel="0" collapsed="false">
      <c r="A1293" s="0" t="s">
        <v>98</v>
      </c>
      <c r="B1293" s="0" t="s">
        <v>50</v>
      </c>
      <c r="C1293" s="0" t="s">
        <v>65</v>
      </c>
      <c r="D1293" s="0" t="s">
        <v>138</v>
      </c>
      <c r="E1293" s="0" t="n">
        <v>2030</v>
      </c>
      <c r="F1293" s="0" t="n">
        <v>11868212.8400755</v>
      </c>
      <c r="G1293" s="0" t="s">
        <v>137</v>
      </c>
    </row>
    <row r="1294" customFormat="false" ht="14.25" hidden="false" customHeight="false" outlineLevel="0" collapsed="false">
      <c r="A1294" s="0" t="s">
        <v>98</v>
      </c>
      <c r="B1294" s="0" t="s">
        <v>50</v>
      </c>
      <c r="C1294" s="0" t="s">
        <v>65</v>
      </c>
      <c r="D1294" s="0" t="s">
        <v>139</v>
      </c>
      <c r="E1294" s="0" t="n">
        <v>2030</v>
      </c>
      <c r="F1294" s="0" t="n">
        <v>1773693.36036945</v>
      </c>
      <c r="G1294" s="0" t="s">
        <v>137</v>
      </c>
    </row>
    <row r="1295" customFormat="false" ht="14.25" hidden="false" customHeight="false" outlineLevel="0" collapsed="false">
      <c r="A1295" s="0" t="s">
        <v>98</v>
      </c>
      <c r="B1295" s="0" t="s">
        <v>50</v>
      </c>
      <c r="C1295" s="0" t="s">
        <v>65</v>
      </c>
      <c r="D1295" s="0" t="s">
        <v>140</v>
      </c>
      <c r="E1295" s="0" t="n">
        <v>2030</v>
      </c>
      <c r="F1295" s="0" t="n">
        <v>1.8534</v>
      </c>
      <c r="G1295" s="0" t="s">
        <v>141</v>
      </c>
    </row>
    <row r="1296" customFormat="false" ht="14.25" hidden="false" customHeight="false" outlineLevel="0" collapsed="false">
      <c r="A1296" s="0" t="s">
        <v>98</v>
      </c>
      <c r="B1296" s="0" t="s">
        <v>50</v>
      </c>
      <c r="C1296" s="0" t="s">
        <v>65</v>
      </c>
      <c r="D1296" s="0" t="s">
        <v>142</v>
      </c>
      <c r="E1296" s="0" t="n">
        <v>2030</v>
      </c>
      <c r="F1296" s="0" t="n">
        <v>6.5982</v>
      </c>
      <c r="G1296" s="0" t="s">
        <v>141</v>
      </c>
    </row>
    <row r="1297" customFormat="false" ht="14.25" hidden="false" customHeight="false" outlineLevel="0" collapsed="false">
      <c r="A1297" s="0" t="s">
        <v>98</v>
      </c>
      <c r="B1297" s="0" t="s">
        <v>50</v>
      </c>
      <c r="C1297" s="0" t="s">
        <v>65</v>
      </c>
      <c r="D1297" s="0" t="s">
        <v>143</v>
      </c>
      <c r="E1297" s="0" t="n">
        <v>2030</v>
      </c>
      <c r="F1297" s="0" t="n">
        <v>33.6997292081856</v>
      </c>
      <c r="G1297" s="0" t="s">
        <v>132</v>
      </c>
    </row>
    <row r="1298" customFormat="false" ht="14.25" hidden="false" customHeight="false" outlineLevel="0" collapsed="false">
      <c r="A1298" s="0" t="s">
        <v>98</v>
      </c>
      <c r="B1298" s="0" t="s">
        <v>50</v>
      </c>
      <c r="C1298" s="0" t="s">
        <v>65</v>
      </c>
      <c r="D1298" s="0" t="s">
        <v>144</v>
      </c>
      <c r="E1298" s="0" t="n">
        <v>2030</v>
      </c>
      <c r="F1298" s="0" t="n">
        <v>250.88224874805</v>
      </c>
      <c r="G1298" s="0" t="s">
        <v>132</v>
      </c>
    </row>
    <row r="1299" customFormat="false" ht="14.25" hidden="false" customHeight="false" outlineLevel="0" collapsed="false">
      <c r="A1299" s="0" t="s">
        <v>98</v>
      </c>
      <c r="B1299" s="0" t="s">
        <v>50</v>
      </c>
      <c r="C1299" s="0" t="s">
        <v>65</v>
      </c>
      <c r="D1299" s="0" t="s">
        <v>134</v>
      </c>
      <c r="E1299" s="0" t="n">
        <v>2030</v>
      </c>
      <c r="F1299" s="0" t="n">
        <v>0.995950517234458</v>
      </c>
      <c r="G1299" s="0" t="s">
        <v>135</v>
      </c>
    </row>
    <row r="1300" customFormat="false" ht="14.25" hidden="false" customHeight="false" outlineLevel="0" collapsed="false">
      <c r="A1300" s="0" t="s">
        <v>98</v>
      </c>
      <c r="B1300" s="0" t="s">
        <v>50</v>
      </c>
      <c r="C1300" s="0" t="s">
        <v>65</v>
      </c>
      <c r="D1300" s="0" t="s">
        <v>145</v>
      </c>
      <c r="E1300" s="0" t="n">
        <v>2030</v>
      </c>
      <c r="F1300" s="0" t="n">
        <v>425.2</v>
      </c>
      <c r="G1300" s="0" t="s">
        <v>146</v>
      </c>
    </row>
    <row r="1301" customFormat="false" ht="14.25" hidden="false" customHeight="false" outlineLevel="0" collapsed="false">
      <c r="A1301" s="0" t="s">
        <v>98</v>
      </c>
      <c r="B1301" s="0" t="s">
        <v>50</v>
      </c>
      <c r="C1301" s="0" t="s">
        <v>65</v>
      </c>
      <c r="D1301" s="0" t="s">
        <v>147</v>
      </c>
      <c r="E1301" s="0" t="n">
        <v>2030</v>
      </c>
      <c r="F1301" s="0" t="n">
        <v>1</v>
      </c>
      <c r="G1301" s="0" t="s">
        <v>148</v>
      </c>
    </row>
    <row r="1302" customFormat="false" ht="14.25" hidden="false" customHeight="false" outlineLevel="0" collapsed="false">
      <c r="A1302" s="0" t="s">
        <v>98</v>
      </c>
      <c r="B1302" s="0" t="s">
        <v>50</v>
      </c>
      <c r="C1302" s="0" t="s">
        <v>65</v>
      </c>
      <c r="D1302" s="0" t="s">
        <v>149</v>
      </c>
      <c r="E1302" s="0" t="n">
        <v>2030</v>
      </c>
      <c r="F1302" s="0" t="n">
        <v>0.14</v>
      </c>
      <c r="G1302" s="0" t="s">
        <v>150</v>
      </c>
    </row>
    <row r="1303" customFormat="false" ht="14.25" hidden="false" customHeight="false" outlineLevel="0" collapsed="false">
      <c r="A1303" s="0" t="s">
        <v>98</v>
      </c>
      <c r="B1303" s="0" t="s">
        <v>50</v>
      </c>
      <c r="C1303" s="0" t="s">
        <v>65</v>
      </c>
      <c r="D1303" s="0" t="s">
        <v>136</v>
      </c>
      <c r="E1303" s="0" t="n">
        <v>2031</v>
      </c>
      <c r="F1303" s="0" t="n">
        <v>15006096.8204894</v>
      </c>
      <c r="G1303" s="0" t="s">
        <v>137</v>
      </c>
    </row>
    <row r="1304" customFormat="false" ht="14.25" hidden="false" customHeight="false" outlineLevel="0" collapsed="false">
      <c r="A1304" s="0" t="s">
        <v>98</v>
      </c>
      <c r="B1304" s="0" t="s">
        <v>50</v>
      </c>
      <c r="C1304" s="0" t="s">
        <v>65</v>
      </c>
      <c r="D1304" s="0" t="s">
        <v>138</v>
      </c>
      <c r="E1304" s="0" t="n">
        <v>2031</v>
      </c>
      <c r="F1304" s="0" t="n">
        <v>13041438.6003637</v>
      </c>
      <c r="G1304" s="0" t="s">
        <v>137</v>
      </c>
    </row>
    <row r="1305" customFormat="false" ht="14.25" hidden="false" customHeight="false" outlineLevel="0" collapsed="false">
      <c r="A1305" s="0" t="s">
        <v>98</v>
      </c>
      <c r="B1305" s="0" t="s">
        <v>50</v>
      </c>
      <c r="C1305" s="0" t="s">
        <v>65</v>
      </c>
      <c r="D1305" s="0" t="s">
        <v>139</v>
      </c>
      <c r="E1305" s="0" t="n">
        <v>2031</v>
      </c>
      <c r="F1305" s="0" t="n">
        <v>1964658.22012576</v>
      </c>
      <c r="G1305" s="0" t="s">
        <v>137</v>
      </c>
    </row>
    <row r="1306" customFormat="false" ht="14.25" hidden="false" customHeight="false" outlineLevel="0" collapsed="false">
      <c r="A1306" s="0" t="s">
        <v>98</v>
      </c>
      <c r="B1306" s="0" t="s">
        <v>50</v>
      </c>
      <c r="C1306" s="0" t="s">
        <v>65</v>
      </c>
      <c r="D1306" s="0" t="s">
        <v>140</v>
      </c>
      <c r="E1306" s="0" t="n">
        <v>2031</v>
      </c>
      <c r="F1306" s="0" t="n">
        <v>1.8221</v>
      </c>
      <c r="G1306" s="0" t="s">
        <v>141</v>
      </c>
    </row>
    <row r="1307" customFormat="false" ht="14.25" hidden="false" customHeight="false" outlineLevel="0" collapsed="false">
      <c r="A1307" s="0" t="s">
        <v>98</v>
      </c>
      <c r="B1307" s="0" t="s">
        <v>50</v>
      </c>
      <c r="C1307" s="0" t="s">
        <v>65</v>
      </c>
      <c r="D1307" s="0" t="s">
        <v>142</v>
      </c>
      <c r="E1307" s="0" t="n">
        <v>2031</v>
      </c>
      <c r="F1307" s="0" t="n">
        <v>6.5563</v>
      </c>
      <c r="G1307" s="0" t="s">
        <v>141</v>
      </c>
    </row>
    <row r="1308" customFormat="false" ht="14.25" hidden="false" customHeight="false" outlineLevel="0" collapsed="false">
      <c r="A1308" s="0" t="s">
        <v>98</v>
      </c>
      <c r="B1308" s="0" t="s">
        <v>50</v>
      </c>
      <c r="C1308" s="0" t="s">
        <v>65</v>
      </c>
      <c r="D1308" s="0" t="s">
        <v>143</v>
      </c>
      <c r="E1308" s="0" t="n">
        <v>2031</v>
      </c>
      <c r="F1308" s="0" t="n">
        <v>36.6436939623332</v>
      </c>
      <c r="G1308" s="0" t="s">
        <v>132</v>
      </c>
    </row>
    <row r="1309" customFormat="false" ht="14.25" hidden="false" customHeight="false" outlineLevel="0" collapsed="false">
      <c r="A1309" s="0" t="s">
        <v>98</v>
      </c>
      <c r="B1309" s="0" t="s">
        <v>50</v>
      </c>
      <c r="C1309" s="0" t="s">
        <v>65</v>
      </c>
      <c r="D1309" s="0" t="s">
        <v>144</v>
      </c>
      <c r="E1309" s="0" t="n">
        <v>2031</v>
      </c>
      <c r="F1309" s="0" t="n">
        <v>249.918780994584</v>
      </c>
      <c r="G1309" s="0" t="s">
        <v>132</v>
      </c>
    </row>
    <row r="1310" customFormat="false" ht="14.25" hidden="false" customHeight="false" outlineLevel="0" collapsed="false">
      <c r="A1310" s="0" t="s">
        <v>98</v>
      </c>
      <c r="B1310" s="0" t="s">
        <v>50</v>
      </c>
      <c r="C1310" s="0" t="s">
        <v>65</v>
      </c>
      <c r="D1310" s="0" t="s">
        <v>134</v>
      </c>
      <c r="E1310" s="0" t="n">
        <v>2031</v>
      </c>
      <c r="F1310" s="0" t="n">
        <v>0.995988120551549</v>
      </c>
      <c r="G1310" s="0" t="s">
        <v>135</v>
      </c>
    </row>
    <row r="1311" customFormat="false" ht="14.25" hidden="false" customHeight="false" outlineLevel="0" collapsed="false">
      <c r="A1311" s="0" t="s">
        <v>98</v>
      </c>
      <c r="B1311" s="0" t="s">
        <v>50</v>
      </c>
      <c r="C1311" s="0" t="s">
        <v>65</v>
      </c>
      <c r="D1311" s="0" t="s">
        <v>145</v>
      </c>
      <c r="E1311" s="0" t="n">
        <v>2031</v>
      </c>
      <c r="F1311" s="0" t="n">
        <v>467.7</v>
      </c>
      <c r="G1311" s="0" t="s">
        <v>146</v>
      </c>
    </row>
    <row r="1312" customFormat="false" ht="14.25" hidden="false" customHeight="false" outlineLevel="0" collapsed="false">
      <c r="A1312" s="0" t="s">
        <v>98</v>
      </c>
      <c r="B1312" s="0" t="s">
        <v>50</v>
      </c>
      <c r="C1312" s="0" t="s">
        <v>65</v>
      </c>
      <c r="D1312" s="0" t="s">
        <v>147</v>
      </c>
      <c r="E1312" s="0" t="n">
        <v>2031</v>
      </c>
      <c r="F1312" s="0" t="n">
        <v>1</v>
      </c>
      <c r="G1312" s="0" t="s">
        <v>148</v>
      </c>
    </row>
    <row r="1313" customFormat="false" ht="14.25" hidden="false" customHeight="false" outlineLevel="0" collapsed="false">
      <c r="A1313" s="0" t="s">
        <v>98</v>
      </c>
      <c r="B1313" s="0" t="s">
        <v>50</v>
      </c>
      <c r="C1313" s="0" t="s">
        <v>65</v>
      </c>
      <c r="D1313" s="0" t="s">
        <v>149</v>
      </c>
      <c r="E1313" s="0" t="n">
        <v>2031</v>
      </c>
      <c r="F1313" s="0" t="n">
        <v>0.1</v>
      </c>
      <c r="G1313" s="0" t="s">
        <v>150</v>
      </c>
    </row>
    <row r="1314" customFormat="false" ht="14.25" hidden="false" customHeight="false" outlineLevel="0" collapsed="false">
      <c r="A1314" s="0" t="s">
        <v>98</v>
      </c>
      <c r="B1314" s="0" t="s">
        <v>50</v>
      </c>
      <c r="C1314" s="0" t="s">
        <v>65</v>
      </c>
      <c r="D1314" s="0" t="s">
        <v>136</v>
      </c>
      <c r="E1314" s="0" t="n">
        <v>2032</v>
      </c>
      <c r="F1314" s="0" t="n">
        <v>16506706.5025384</v>
      </c>
      <c r="G1314" s="0" t="s">
        <v>137</v>
      </c>
    </row>
    <row r="1315" customFormat="false" ht="14.25" hidden="false" customHeight="false" outlineLevel="0" collapsed="false">
      <c r="A1315" s="0" t="s">
        <v>98</v>
      </c>
      <c r="B1315" s="0" t="s">
        <v>50</v>
      </c>
      <c r="C1315" s="0" t="s">
        <v>65</v>
      </c>
      <c r="D1315" s="0" t="s">
        <v>138</v>
      </c>
      <c r="E1315" s="0" t="n">
        <v>2032</v>
      </c>
      <c r="F1315" s="0" t="n">
        <v>14337362.1205618</v>
      </c>
      <c r="G1315" s="0" t="s">
        <v>137</v>
      </c>
    </row>
    <row r="1316" customFormat="false" ht="14.25" hidden="false" customHeight="false" outlineLevel="0" collapsed="false">
      <c r="A1316" s="0" t="s">
        <v>98</v>
      </c>
      <c r="B1316" s="0" t="s">
        <v>50</v>
      </c>
      <c r="C1316" s="0" t="s">
        <v>65</v>
      </c>
      <c r="D1316" s="0" t="s">
        <v>139</v>
      </c>
      <c r="E1316" s="0" t="n">
        <v>2032</v>
      </c>
      <c r="F1316" s="0" t="n">
        <v>2169344.3819766</v>
      </c>
      <c r="G1316" s="0" t="s">
        <v>137</v>
      </c>
    </row>
    <row r="1317" customFormat="false" ht="14.25" hidden="false" customHeight="false" outlineLevel="0" collapsed="false">
      <c r="A1317" s="0" t="s">
        <v>98</v>
      </c>
      <c r="B1317" s="0" t="s">
        <v>50</v>
      </c>
      <c r="C1317" s="0" t="s">
        <v>65</v>
      </c>
      <c r="D1317" s="0" t="s">
        <v>140</v>
      </c>
      <c r="E1317" s="0" t="n">
        <v>2032</v>
      </c>
      <c r="F1317" s="0" t="n">
        <v>1.7987</v>
      </c>
      <c r="G1317" s="0" t="s">
        <v>141</v>
      </c>
    </row>
    <row r="1318" customFormat="false" ht="14.25" hidden="false" customHeight="false" outlineLevel="0" collapsed="false">
      <c r="A1318" s="0" t="s">
        <v>98</v>
      </c>
      <c r="B1318" s="0" t="s">
        <v>50</v>
      </c>
      <c r="C1318" s="0" t="s">
        <v>65</v>
      </c>
      <c r="D1318" s="0" t="s">
        <v>142</v>
      </c>
      <c r="E1318" s="0" t="n">
        <v>2032</v>
      </c>
      <c r="F1318" s="0" t="n">
        <v>6.5238</v>
      </c>
      <c r="G1318" s="0" t="s">
        <v>141</v>
      </c>
    </row>
    <row r="1319" customFormat="false" ht="14.25" hidden="false" customHeight="false" outlineLevel="0" collapsed="false">
      <c r="A1319" s="0" t="s">
        <v>98</v>
      </c>
      <c r="B1319" s="0" t="s">
        <v>50</v>
      </c>
      <c r="C1319" s="0" t="s">
        <v>65</v>
      </c>
      <c r="D1319" s="0" t="s">
        <v>143</v>
      </c>
      <c r="E1319" s="0" t="n">
        <v>2032</v>
      </c>
      <c r="F1319" s="0" t="n">
        <v>39.9409821253934</v>
      </c>
      <c r="G1319" s="0" t="s">
        <v>132</v>
      </c>
    </row>
    <row r="1320" customFormat="false" ht="14.25" hidden="false" customHeight="false" outlineLevel="0" collapsed="false">
      <c r="A1320" s="0" t="s">
        <v>98</v>
      </c>
      <c r="B1320" s="0" t="s">
        <v>50</v>
      </c>
      <c r="C1320" s="0" t="s">
        <v>65</v>
      </c>
      <c r="D1320" s="0" t="s">
        <v>144</v>
      </c>
      <c r="E1320" s="0" t="n">
        <v>2032</v>
      </c>
      <c r="F1320" s="0" t="n">
        <v>249.512431415243</v>
      </c>
      <c r="G1320" s="0" t="s">
        <v>132</v>
      </c>
    </row>
    <row r="1321" customFormat="false" ht="14.25" hidden="false" customHeight="false" outlineLevel="0" collapsed="false">
      <c r="A1321" s="0" t="s">
        <v>98</v>
      </c>
      <c r="B1321" s="0" t="s">
        <v>50</v>
      </c>
      <c r="C1321" s="0" t="s">
        <v>65</v>
      </c>
      <c r="D1321" s="0" t="s">
        <v>134</v>
      </c>
      <c r="E1321" s="0" t="n">
        <v>2032</v>
      </c>
      <c r="F1321" s="0" t="n">
        <v>0.996025727955956</v>
      </c>
      <c r="G1321" s="0" t="s">
        <v>135</v>
      </c>
    </row>
    <row r="1322" customFormat="false" ht="14.25" hidden="false" customHeight="false" outlineLevel="0" collapsed="false">
      <c r="A1322" s="0" t="s">
        <v>98</v>
      </c>
      <c r="B1322" s="0" t="s">
        <v>50</v>
      </c>
      <c r="C1322" s="0" t="s">
        <v>65</v>
      </c>
      <c r="D1322" s="0" t="s">
        <v>145</v>
      </c>
      <c r="E1322" s="0" t="n">
        <v>2032</v>
      </c>
      <c r="F1322" s="0" t="n">
        <v>514.4</v>
      </c>
      <c r="G1322" s="0" t="s">
        <v>146</v>
      </c>
    </row>
    <row r="1323" customFormat="false" ht="14.25" hidden="false" customHeight="false" outlineLevel="0" collapsed="false">
      <c r="A1323" s="0" t="s">
        <v>98</v>
      </c>
      <c r="B1323" s="0" t="s">
        <v>50</v>
      </c>
      <c r="C1323" s="0" t="s">
        <v>65</v>
      </c>
      <c r="D1323" s="0" t="s">
        <v>147</v>
      </c>
      <c r="E1323" s="0" t="n">
        <v>2032</v>
      </c>
      <c r="F1323" s="0" t="n">
        <v>1</v>
      </c>
      <c r="G1323" s="0" t="s">
        <v>148</v>
      </c>
    </row>
    <row r="1324" customFormat="false" ht="14.25" hidden="false" customHeight="false" outlineLevel="0" collapsed="false">
      <c r="A1324" s="0" t="s">
        <v>98</v>
      </c>
      <c r="B1324" s="0" t="s">
        <v>50</v>
      </c>
      <c r="C1324" s="0" t="s">
        <v>65</v>
      </c>
      <c r="D1324" s="0" t="s">
        <v>149</v>
      </c>
      <c r="E1324" s="0" t="n">
        <v>2032</v>
      </c>
      <c r="F1324" s="0" t="n">
        <v>0.1</v>
      </c>
      <c r="G1324" s="0" t="s">
        <v>150</v>
      </c>
    </row>
    <row r="1325" customFormat="false" ht="14.25" hidden="false" customHeight="false" outlineLevel="0" collapsed="false">
      <c r="A1325" s="0" t="s">
        <v>98</v>
      </c>
      <c r="B1325" s="0" t="s">
        <v>50</v>
      </c>
      <c r="C1325" s="0" t="s">
        <v>65</v>
      </c>
      <c r="D1325" s="0" t="s">
        <v>136</v>
      </c>
      <c r="E1325" s="0" t="n">
        <v>2033</v>
      </c>
      <c r="F1325" s="0" t="n">
        <v>18157377.1527922</v>
      </c>
      <c r="G1325" s="0" t="s">
        <v>137</v>
      </c>
    </row>
    <row r="1326" customFormat="false" ht="14.25" hidden="false" customHeight="false" outlineLevel="0" collapsed="false">
      <c r="A1326" s="0" t="s">
        <v>98</v>
      </c>
      <c r="B1326" s="0" t="s">
        <v>50</v>
      </c>
      <c r="C1326" s="0" t="s">
        <v>65</v>
      </c>
      <c r="D1326" s="0" t="s">
        <v>138</v>
      </c>
      <c r="E1326" s="0" t="n">
        <v>2033</v>
      </c>
      <c r="F1326" s="0" t="n">
        <v>15758460.7981196</v>
      </c>
      <c r="G1326" s="0" t="s">
        <v>137</v>
      </c>
    </row>
    <row r="1327" customFormat="false" ht="14.25" hidden="false" customHeight="false" outlineLevel="0" collapsed="false">
      <c r="A1327" s="0" t="s">
        <v>98</v>
      </c>
      <c r="B1327" s="0" t="s">
        <v>50</v>
      </c>
      <c r="C1327" s="0" t="s">
        <v>65</v>
      </c>
      <c r="D1327" s="0" t="s">
        <v>139</v>
      </c>
      <c r="E1327" s="0" t="n">
        <v>2033</v>
      </c>
      <c r="F1327" s="0" t="n">
        <v>2398916.3546726</v>
      </c>
      <c r="G1327" s="0" t="s">
        <v>137</v>
      </c>
    </row>
    <row r="1328" customFormat="false" ht="14.25" hidden="false" customHeight="false" outlineLevel="0" collapsed="false">
      <c r="A1328" s="0" t="s">
        <v>98</v>
      </c>
      <c r="B1328" s="0" t="s">
        <v>50</v>
      </c>
      <c r="C1328" s="0" t="s">
        <v>65</v>
      </c>
      <c r="D1328" s="0" t="s">
        <v>140</v>
      </c>
      <c r="E1328" s="0" t="n">
        <v>2033</v>
      </c>
      <c r="F1328" s="0" t="n">
        <v>1.7822</v>
      </c>
      <c r="G1328" s="0" t="s">
        <v>141</v>
      </c>
    </row>
    <row r="1329" customFormat="false" ht="14.25" hidden="false" customHeight="false" outlineLevel="0" collapsed="false">
      <c r="A1329" s="0" t="s">
        <v>98</v>
      </c>
      <c r="B1329" s="0" t="s">
        <v>50</v>
      </c>
      <c r="C1329" s="0" t="s">
        <v>65</v>
      </c>
      <c r="D1329" s="0" t="s">
        <v>142</v>
      </c>
      <c r="E1329" s="0" t="n">
        <v>2033</v>
      </c>
      <c r="F1329" s="0" t="n">
        <v>6.4951</v>
      </c>
      <c r="G1329" s="0" t="s">
        <v>141</v>
      </c>
    </row>
    <row r="1330" customFormat="false" ht="14.25" hidden="false" customHeight="false" outlineLevel="0" collapsed="false">
      <c r="A1330" s="0" t="s">
        <v>98</v>
      </c>
      <c r="B1330" s="0" t="s">
        <v>50</v>
      </c>
      <c r="C1330" s="0" t="s">
        <v>65</v>
      </c>
      <c r="D1330" s="0" t="s">
        <v>143</v>
      </c>
      <c r="E1330" s="0" t="n">
        <v>2033</v>
      </c>
      <c r="F1330" s="0" t="n">
        <v>43.6659304496428</v>
      </c>
      <c r="G1330" s="0" t="s">
        <v>132</v>
      </c>
    </row>
    <row r="1331" customFormat="false" ht="14.25" hidden="false" customHeight="false" outlineLevel="0" collapsed="false">
      <c r="A1331" s="0" t="s">
        <v>98</v>
      </c>
      <c r="B1331" s="0" t="s">
        <v>50</v>
      </c>
      <c r="C1331" s="0" t="s">
        <v>65</v>
      </c>
      <c r="D1331" s="0" t="s">
        <v>144</v>
      </c>
      <c r="E1331" s="0" t="n">
        <v>2033</v>
      </c>
      <c r="F1331" s="0" t="n">
        <v>248.868707535602</v>
      </c>
      <c r="G1331" s="0" t="s">
        <v>132</v>
      </c>
    </row>
    <row r="1332" customFormat="false" ht="14.25" hidden="false" customHeight="false" outlineLevel="0" collapsed="false">
      <c r="A1332" s="0" t="s">
        <v>98</v>
      </c>
      <c r="B1332" s="0" t="s">
        <v>50</v>
      </c>
      <c r="C1332" s="0" t="s">
        <v>65</v>
      </c>
      <c r="D1332" s="0" t="s">
        <v>134</v>
      </c>
      <c r="E1332" s="0" t="n">
        <v>2033</v>
      </c>
      <c r="F1332" s="0" t="n">
        <v>0.996063339448125</v>
      </c>
      <c r="G1332" s="0" t="s">
        <v>135</v>
      </c>
    </row>
    <row r="1333" customFormat="false" ht="14.25" hidden="false" customHeight="false" outlineLevel="0" collapsed="false">
      <c r="A1333" s="0" t="s">
        <v>98</v>
      </c>
      <c r="B1333" s="0" t="s">
        <v>50</v>
      </c>
      <c r="C1333" s="0" t="s">
        <v>65</v>
      </c>
      <c r="D1333" s="0" t="s">
        <v>145</v>
      </c>
      <c r="E1333" s="0" t="n">
        <v>2033</v>
      </c>
      <c r="F1333" s="0" t="n">
        <v>565.9</v>
      </c>
      <c r="G1333" s="0" t="s">
        <v>146</v>
      </c>
    </row>
    <row r="1334" customFormat="false" ht="14.25" hidden="false" customHeight="false" outlineLevel="0" collapsed="false">
      <c r="A1334" s="0" t="s">
        <v>98</v>
      </c>
      <c r="B1334" s="0" t="s">
        <v>50</v>
      </c>
      <c r="C1334" s="0" t="s">
        <v>65</v>
      </c>
      <c r="D1334" s="0" t="s">
        <v>147</v>
      </c>
      <c r="E1334" s="0" t="n">
        <v>2033</v>
      </c>
      <c r="F1334" s="0" t="n">
        <v>1</v>
      </c>
      <c r="G1334" s="0" t="s">
        <v>148</v>
      </c>
    </row>
    <row r="1335" customFormat="false" ht="14.25" hidden="false" customHeight="false" outlineLevel="0" collapsed="false">
      <c r="A1335" s="0" t="s">
        <v>98</v>
      </c>
      <c r="B1335" s="0" t="s">
        <v>50</v>
      </c>
      <c r="C1335" s="0" t="s">
        <v>65</v>
      </c>
      <c r="D1335" s="0" t="s">
        <v>149</v>
      </c>
      <c r="E1335" s="0" t="n">
        <v>2033</v>
      </c>
      <c r="F1335" s="0" t="n">
        <v>0.1</v>
      </c>
      <c r="G1335" s="0" t="s">
        <v>150</v>
      </c>
    </row>
    <row r="1336" customFormat="false" ht="14.25" hidden="false" customHeight="false" outlineLevel="0" collapsed="false">
      <c r="A1336" s="0" t="s">
        <v>98</v>
      </c>
      <c r="B1336" s="0" t="s">
        <v>50</v>
      </c>
      <c r="C1336" s="0" t="s">
        <v>65</v>
      </c>
      <c r="D1336" s="0" t="s">
        <v>136</v>
      </c>
      <c r="E1336" s="0" t="n">
        <v>2034</v>
      </c>
      <c r="F1336" s="0" t="n">
        <v>19973114.8680714</v>
      </c>
      <c r="G1336" s="0" t="s">
        <v>137</v>
      </c>
    </row>
    <row r="1337" customFormat="false" ht="14.25" hidden="false" customHeight="false" outlineLevel="0" collapsed="false">
      <c r="A1337" s="0" t="s">
        <v>98</v>
      </c>
      <c r="B1337" s="0" t="s">
        <v>50</v>
      </c>
      <c r="C1337" s="0" t="s">
        <v>65</v>
      </c>
      <c r="D1337" s="0" t="s">
        <v>138</v>
      </c>
      <c r="E1337" s="0" t="n">
        <v>2034</v>
      </c>
      <c r="F1337" s="0" t="n">
        <v>17299813.3085544</v>
      </c>
      <c r="G1337" s="0" t="s">
        <v>137</v>
      </c>
    </row>
    <row r="1338" customFormat="false" ht="14.25" hidden="false" customHeight="false" outlineLevel="0" collapsed="false">
      <c r="A1338" s="0" t="s">
        <v>98</v>
      </c>
      <c r="B1338" s="0" t="s">
        <v>50</v>
      </c>
      <c r="C1338" s="0" t="s">
        <v>65</v>
      </c>
      <c r="D1338" s="0" t="s">
        <v>139</v>
      </c>
      <c r="E1338" s="0" t="n">
        <v>2034</v>
      </c>
      <c r="F1338" s="0" t="n">
        <v>2673301.55951702</v>
      </c>
      <c r="G1338" s="0" t="s">
        <v>137</v>
      </c>
    </row>
    <row r="1339" customFormat="false" ht="14.25" hidden="false" customHeight="false" outlineLevel="0" collapsed="false">
      <c r="A1339" s="0" t="s">
        <v>98</v>
      </c>
      <c r="B1339" s="0" t="s">
        <v>50</v>
      </c>
      <c r="C1339" s="0" t="s">
        <v>65</v>
      </c>
      <c r="D1339" s="0" t="s">
        <v>140</v>
      </c>
      <c r="E1339" s="0" t="n">
        <v>2034</v>
      </c>
      <c r="F1339" s="0" t="n">
        <v>1.7839</v>
      </c>
      <c r="G1339" s="0" t="s">
        <v>141</v>
      </c>
    </row>
    <row r="1340" customFormat="false" ht="14.25" hidden="false" customHeight="false" outlineLevel="0" collapsed="false">
      <c r="A1340" s="0" t="s">
        <v>98</v>
      </c>
      <c r="B1340" s="0" t="s">
        <v>50</v>
      </c>
      <c r="C1340" s="0" t="s">
        <v>65</v>
      </c>
      <c r="D1340" s="0" t="s">
        <v>142</v>
      </c>
      <c r="E1340" s="0" t="n">
        <v>2034</v>
      </c>
      <c r="F1340" s="0" t="n">
        <v>6.4661</v>
      </c>
      <c r="G1340" s="0" t="s">
        <v>141</v>
      </c>
    </row>
    <row r="1341" customFormat="false" ht="14.25" hidden="false" customHeight="false" outlineLevel="0" collapsed="false">
      <c r="A1341" s="0" t="s">
        <v>98</v>
      </c>
      <c r="B1341" s="0" t="s">
        <v>50</v>
      </c>
      <c r="C1341" s="0" t="s">
        <v>65</v>
      </c>
      <c r="D1341" s="0" t="s">
        <v>143</v>
      </c>
      <c r="E1341" s="0" t="n">
        <v>2034</v>
      </c>
      <c r="F1341" s="0" t="n">
        <v>48.1469721751232</v>
      </c>
      <c r="G1341" s="0" t="s">
        <v>132</v>
      </c>
    </row>
    <row r="1342" customFormat="false" ht="14.25" hidden="false" customHeight="false" outlineLevel="0" collapsed="false">
      <c r="A1342" s="0" t="s">
        <v>98</v>
      </c>
      <c r="B1342" s="0" t="s">
        <v>50</v>
      </c>
      <c r="C1342" s="0" t="s">
        <v>65</v>
      </c>
      <c r="D1342" s="0" t="s">
        <v>144</v>
      </c>
      <c r="E1342" s="0" t="n">
        <v>2034</v>
      </c>
      <c r="F1342" s="0" t="n">
        <v>248.045981888874</v>
      </c>
      <c r="G1342" s="0" t="s">
        <v>132</v>
      </c>
    </row>
    <row r="1343" customFormat="false" ht="14.25" hidden="false" customHeight="false" outlineLevel="0" collapsed="false">
      <c r="A1343" s="0" t="s">
        <v>98</v>
      </c>
      <c r="B1343" s="0" t="s">
        <v>50</v>
      </c>
      <c r="C1343" s="0" t="s">
        <v>65</v>
      </c>
      <c r="D1343" s="0" t="s">
        <v>134</v>
      </c>
      <c r="E1343" s="0" t="n">
        <v>2034</v>
      </c>
      <c r="F1343" s="0" t="n">
        <v>0.9961009550285</v>
      </c>
      <c r="G1343" s="0" t="s">
        <v>135</v>
      </c>
    </row>
    <row r="1344" customFormat="false" ht="14.25" hidden="false" customHeight="false" outlineLevel="0" collapsed="false">
      <c r="A1344" s="0" t="s">
        <v>98</v>
      </c>
      <c r="B1344" s="0" t="s">
        <v>50</v>
      </c>
      <c r="C1344" s="0" t="s">
        <v>65</v>
      </c>
      <c r="D1344" s="0" t="s">
        <v>145</v>
      </c>
      <c r="E1344" s="0" t="n">
        <v>2034</v>
      </c>
      <c r="F1344" s="0" t="n">
        <v>622.5</v>
      </c>
      <c r="G1344" s="0" t="s">
        <v>146</v>
      </c>
    </row>
    <row r="1345" customFormat="false" ht="14.25" hidden="false" customHeight="false" outlineLevel="0" collapsed="false">
      <c r="A1345" s="0" t="s">
        <v>98</v>
      </c>
      <c r="B1345" s="0" t="s">
        <v>50</v>
      </c>
      <c r="C1345" s="0" t="s">
        <v>65</v>
      </c>
      <c r="D1345" s="0" t="s">
        <v>147</v>
      </c>
      <c r="E1345" s="0" t="n">
        <v>2034</v>
      </c>
      <c r="F1345" s="0" t="n">
        <v>1</v>
      </c>
      <c r="G1345" s="0" t="s">
        <v>148</v>
      </c>
    </row>
    <row r="1346" customFormat="false" ht="14.25" hidden="false" customHeight="false" outlineLevel="0" collapsed="false">
      <c r="A1346" s="0" t="s">
        <v>98</v>
      </c>
      <c r="B1346" s="0" t="s">
        <v>50</v>
      </c>
      <c r="C1346" s="0" t="s">
        <v>65</v>
      </c>
      <c r="D1346" s="0" t="s">
        <v>149</v>
      </c>
      <c r="E1346" s="0" t="n">
        <v>2034</v>
      </c>
      <c r="F1346" s="0" t="n">
        <v>0.1</v>
      </c>
      <c r="G1346" s="0" t="s">
        <v>150</v>
      </c>
    </row>
    <row r="1347" customFormat="false" ht="14.25" hidden="false" customHeight="false" outlineLevel="0" collapsed="false">
      <c r="A1347" s="0" t="s">
        <v>98</v>
      </c>
      <c r="B1347" s="0" t="s">
        <v>50</v>
      </c>
      <c r="C1347" s="0" t="s">
        <v>65</v>
      </c>
      <c r="D1347" s="0" t="s">
        <v>136</v>
      </c>
      <c r="E1347" s="0" t="n">
        <v>2035</v>
      </c>
      <c r="F1347" s="0" t="n">
        <v>21970426.3548786</v>
      </c>
      <c r="G1347" s="0" t="s">
        <v>137</v>
      </c>
    </row>
    <row r="1348" customFormat="false" ht="14.25" hidden="false" customHeight="false" outlineLevel="0" collapsed="false">
      <c r="A1348" s="0" t="s">
        <v>98</v>
      </c>
      <c r="B1348" s="0" t="s">
        <v>50</v>
      </c>
      <c r="C1348" s="0" t="s">
        <v>65</v>
      </c>
      <c r="D1348" s="0" t="s">
        <v>138</v>
      </c>
      <c r="E1348" s="0" t="n">
        <v>2035</v>
      </c>
      <c r="F1348" s="0" t="n">
        <v>19024038.3877049</v>
      </c>
      <c r="G1348" s="0" t="s">
        <v>137</v>
      </c>
    </row>
    <row r="1349" customFormat="false" ht="14.25" hidden="false" customHeight="false" outlineLevel="0" collapsed="false">
      <c r="A1349" s="0" t="s">
        <v>98</v>
      </c>
      <c r="B1349" s="0" t="s">
        <v>50</v>
      </c>
      <c r="C1349" s="0" t="s">
        <v>65</v>
      </c>
      <c r="D1349" s="0" t="s">
        <v>139</v>
      </c>
      <c r="E1349" s="0" t="n">
        <v>2035</v>
      </c>
      <c r="F1349" s="0" t="n">
        <v>2946387.9671737</v>
      </c>
      <c r="G1349" s="0" t="s">
        <v>137</v>
      </c>
    </row>
    <row r="1350" customFormat="false" ht="14.25" hidden="false" customHeight="false" outlineLevel="0" collapsed="false">
      <c r="A1350" s="0" t="s">
        <v>98</v>
      </c>
      <c r="B1350" s="0" t="s">
        <v>50</v>
      </c>
      <c r="C1350" s="0" t="s">
        <v>65</v>
      </c>
      <c r="D1350" s="0" t="s">
        <v>140</v>
      </c>
      <c r="E1350" s="0" t="n">
        <v>2035</v>
      </c>
      <c r="F1350" s="0" t="n">
        <v>1.7679</v>
      </c>
      <c r="G1350" s="0" t="s">
        <v>141</v>
      </c>
    </row>
    <row r="1351" customFormat="false" ht="14.25" hidden="false" customHeight="false" outlineLevel="0" collapsed="false">
      <c r="A1351" s="0" t="s">
        <v>98</v>
      </c>
      <c r="B1351" s="0" t="s">
        <v>50</v>
      </c>
      <c r="C1351" s="0" t="s">
        <v>65</v>
      </c>
      <c r="D1351" s="0" t="s">
        <v>142</v>
      </c>
      <c r="E1351" s="0" t="n">
        <v>2035</v>
      </c>
      <c r="F1351" s="0" t="n">
        <v>6.4386</v>
      </c>
      <c r="G1351" s="0" t="s">
        <v>141</v>
      </c>
    </row>
    <row r="1352" customFormat="false" ht="14.25" hidden="false" customHeight="false" outlineLevel="0" collapsed="false">
      <c r="A1352" s="0" t="s">
        <v>98</v>
      </c>
      <c r="B1352" s="0" t="s">
        <v>50</v>
      </c>
      <c r="C1352" s="0" t="s">
        <v>65</v>
      </c>
      <c r="D1352" s="0" t="s">
        <v>143</v>
      </c>
      <c r="E1352" s="0" t="n">
        <v>2035</v>
      </c>
      <c r="F1352" s="0" t="n">
        <v>52.6032110310681</v>
      </c>
      <c r="G1352" s="0" t="s">
        <v>132</v>
      </c>
    </row>
    <row r="1353" customFormat="false" ht="14.25" hidden="false" customHeight="false" outlineLevel="0" collapsed="false">
      <c r="A1353" s="0" t="s">
        <v>98</v>
      </c>
      <c r="B1353" s="0" t="s">
        <v>50</v>
      </c>
      <c r="C1353" s="0" t="s">
        <v>65</v>
      </c>
      <c r="D1353" s="0" t="s">
        <v>144</v>
      </c>
      <c r="E1353" s="0" t="n">
        <v>2035</v>
      </c>
      <c r="F1353" s="0" t="n">
        <v>247.273640414727</v>
      </c>
      <c r="G1353" s="0" t="s">
        <v>132</v>
      </c>
    </row>
    <row r="1354" customFormat="false" ht="14.25" hidden="false" customHeight="false" outlineLevel="0" collapsed="false">
      <c r="A1354" s="0" t="s">
        <v>98</v>
      </c>
      <c r="B1354" s="0" t="s">
        <v>50</v>
      </c>
      <c r="C1354" s="0" t="s">
        <v>65</v>
      </c>
      <c r="D1354" s="0" t="s">
        <v>134</v>
      </c>
      <c r="E1354" s="0" t="n">
        <v>2035</v>
      </c>
      <c r="F1354" s="0" t="n">
        <v>0.996138574697525</v>
      </c>
      <c r="G1354" s="0" t="s">
        <v>135</v>
      </c>
    </row>
    <row r="1355" customFormat="false" ht="14.25" hidden="false" customHeight="false" outlineLevel="0" collapsed="false">
      <c r="A1355" s="0" t="s">
        <v>98</v>
      </c>
      <c r="B1355" s="0" t="s">
        <v>50</v>
      </c>
      <c r="C1355" s="0" t="s">
        <v>65</v>
      </c>
      <c r="D1355" s="0" t="s">
        <v>145</v>
      </c>
      <c r="E1355" s="0" t="n">
        <v>2035</v>
      </c>
      <c r="F1355" s="0" t="n">
        <v>684.7</v>
      </c>
      <c r="G1355" s="0" t="s">
        <v>146</v>
      </c>
    </row>
    <row r="1356" customFormat="false" ht="14.25" hidden="false" customHeight="false" outlineLevel="0" collapsed="false">
      <c r="A1356" s="0" t="s">
        <v>98</v>
      </c>
      <c r="B1356" s="0" t="s">
        <v>50</v>
      </c>
      <c r="C1356" s="0" t="s">
        <v>65</v>
      </c>
      <c r="D1356" s="0" t="s">
        <v>147</v>
      </c>
      <c r="E1356" s="0" t="n">
        <v>2035</v>
      </c>
      <c r="F1356" s="0" t="n">
        <v>1</v>
      </c>
      <c r="G1356" s="0" t="s">
        <v>148</v>
      </c>
    </row>
    <row r="1357" customFormat="false" ht="14.25" hidden="false" customHeight="false" outlineLevel="0" collapsed="false">
      <c r="A1357" s="0" t="s">
        <v>98</v>
      </c>
      <c r="B1357" s="0" t="s">
        <v>50</v>
      </c>
      <c r="C1357" s="0" t="s">
        <v>65</v>
      </c>
      <c r="D1357" s="0" t="s">
        <v>149</v>
      </c>
      <c r="E1357" s="0" t="n">
        <v>2035</v>
      </c>
      <c r="F1357" s="0" t="n">
        <v>0.1</v>
      </c>
      <c r="G1357" s="0" t="s">
        <v>150</v>
      </c>
    </row>
    <row r="1358" customFormat="false" ht="14.25" hidden="false" customHeight="false" outlineLevel="0" collapsed="false">
      <c r="A1358" s="0" t="s">
        <v>98</v>
      </c>
      <c r="B1358" s="0" t="s">
        <v>50</v>
      </c>
      <c r="C1358" s="0" t="s">
        <v>65</v>
      </c>
      <c r="D1358" s="0" t="s">
        <v>136</v>
      </c>
      <c r="E1358" s="0" t="n">
        <v>2036</v>
      </c>
      <c r="F1358" s="0" t="n">
        <v>23508356.1997201</v>
      </c>
      <c r="G1358" s="0" t="s">
        <v>137</v>
      </c>
    </row>
    <row r="1359" customFormat="false" ht="14.25" hidden="false" customHeight="false" outlineLevel="0" collapsed="false">
      <c r="A1359" s="0" t="s">
        <v>98</v>
      </c>
      <c r="B1359" s="0" t="s">
        <v>50</v>
      </c>
      <c r="C1359" s="0" t="s">
        <v>65</v>
      </c>
      <c r="D1359" s="0" t="s">
        <v>138</v>
      </c>
      <c r="E1359" s="0" t="n">
        <v>2036</v>
      </c>
      <c r="F1359" s="0" t="n">
        <v>20330543.6253543</v>
      </c>
      <c r="G1359" s="0" t="s">
        <v>137</v>
      </c>
    </row>
    <row r="1360" customFormat="false" ht="14.25" hidden="false" customHeight="false" outlineLevel="0" collapsed="false">
      <c r="A1360" s="0" t="s">
        <v>98</v>
      </c>
      <c r="B1360" s="0" t="s">
        <v>50</v>
      </c>
      <c r="C1360" s="0" t="s">
        <v>65</v>
      </c>
      <c r="D1360" s="0" t="s">
        <v>139</v>
      </c>
      <c r="E1360" s="0" t="n">
        <v>2036</v>
      </c>
      <c r="F1360" s="0" t="n">
        <v>3177812.57436576</v>
      </c>
      <c r="G1360" s="0" t="s">
        <v>137</v>
      </c>
    </row>
    <row r="1361" customFormat="false" ht="14.25" hidden="false" customHeight="false" outlineLevel="0" collapsed="false">
      <c r="A1361" s="0" t="s">
        <v>98</v>
      </c>
      <c r="B1361" s="0" t="s">
        <v>50</v>
      </c>
      <c r="C1361" s="0" t="s">
        <v>65</v>
      </c>
      <c r="D1361" s="0" t="s">
        <v>140</v>
      </c>
      <c r="E1361" s="0" t="n">
        <v>2036</v>
      </c>
      <c r="F1361" s="0" t="n">
        <v>1.759</v>
      </c>
      <c r="G1361" s="0" t="s">
        <v>141</v>
      </c>
    </row>
    <row r="1362" customFormat="false" ht="14.25" hidden="false" customHeight="false" outlineLevel="0" collapsed="false">
      <c r="A1362" s="0" t="s">
        <v>98</v>
      </c>
      <c r="B1362" s="0" t="s">
        <v>50</v>
      </c>
      <c r="C1362" s="0" t="s">
        <v>65</v>
      </c>
      <c r="D1362" s="0" t="s">
        <v>142</v>
      </c>
      <c r="E1362" s="0" t="n">
        <v>2036</v>
      </c>
      <c r="F1362" s="0" t="n">
        <v>6.3879</v>
      </c>
      <c r="G1362" s="0" t="s">
        <v>141</v>
      </c>
    </row>
    <row r="1363" customFormat="false" ht="14.25" hidden="false" customHeight="false" outlineLevel="0" collapsed="false">
      <c r="A1363" s="0" t="s">
        <v>98</v>
      </c>
      <c r="B1363" s="0" t="s">
        <v>50</v>
      </c>
      <c r="C1363" s="0" t="s">
        <v>65</v>
      </c>
      <c r="D1363" s="0" t="s">
        <v>143</v>
      </c>
      <c r="E1363" s="0" t="n">
        <v>2036</v>
      </c>
      <c r="F1363" s="0" t="n">
        <v>56.0609751807893</v>
      </c>
      <c r="G1363" s="0" t="s">
        <v>132</v>
      </c>
    </row>
    <row r="1364" customFormat="false" ht="14.25" hidden="false" customHeight="false" outlineLevel="0" collapsed="false">
      <c r="A1364" s="0" t="s">
        <v>98</v>
      </c>
      <c r="B1364" s="0" t="s">
        <v>50</v>
      </c>
      <c r="C1364" s="0" t="s">
        <v>65</v>
      </c>
      <c r="D1364" s="0" t="s">
        <v>144</v>
      </c>
      <c r="E1364" s="0" t="n">
        <v>2036</v>
      </c>
      <c r="F1364" s="0" t="n">
        <v>246.729459815801</v>
      </c>
      <c r="G1364" s="0" t="s">
        <v>132</v>
      </c>
    </row>
    <row r="1365" customFormat="false" ht="14.25" hidden="false" customHeight="false" outlineLevel="0" collapsed="false">
      <c r="A1365" s="0" t="s">
        <v>98</v>
      </c>
      <c r="B1365" s="0" t="s">
        <v>50</v>
      </c>
      <c r="C1365" s="0" t="s">
        <v>65</v>
      </c>
      <c r="D1365" s="0" t="s">
        <v>134</v>
      </c>
      <c r="E1365" s="0" t="n">
        <v>2036</v>
      </c>
      <c r="F1365" s="0" t="n">
        <v>0.996176198455644</v>
      </c>
      <c r="G1365" s="0" t="s">
        <v>135</v>
      </c>
    </row>
    <row r="1366" customFormat="false" ht="14.25" hidden="false" customHeight="false" outlineLevel="0" collapsed="false">
      <c r="A1366" s="0" t="s">
        <v>98</v>
      </c>
      <c r="B1366" s="0" t="s">
        <v>50</v>
      </c>
      <c r="C1366" s="0" t="s">
        <v>65</v>
      </c>
      <c r="D1366" s="0" t="s">
        <v>145</v>
      </c>
      <c r="E1366" s="0" t="n">
        <v>2036</v>
      </c>
      <c r="F1366" s="0" t="n">
        <v>732.6</v>
      </c>
      <c r="G1366" s="0" t="s">
        <v>146</v>
      </c>
    </row>
    <row r="1367" customFormat="false" ht="14.25" hidden="false" customHeight="false" outlineLevel="0" collapsed="false">
      <c r="A1367" s="0" t="s">
        <v>98</v>
      </c>
      <c r="B1367" s="0" t="s">
        <v>50</v>
      </c>
      <c r="C1367" s="0" t="s">
        <v>65</v>
      </c>
      <c r="D1367" s="0" t="s">
        <v>147</v>
      </c>
      <c r="E1367" s="0" t="n">
        <v>2036</v>
      </c>
      <c r="F1367" s="0" t="n">
        <v>1</v>
      </c>
      <c r="G1367" s="0" t="s">
        <v>148</v>
      </c>
    </row>
    <row r="1368" customFormat="false" ht="14.25" hidden="false" customHeight="false" outlineLevel="0" collapsed="false">
      <c r="A1368" s="0" t="s">
        <v>98</v>
      </c>
      <c r="B1368" s="0" t="s">
        <v>50</v>
      </c>
      <c r="C1368" s="0" t="s">
        <v>65</v>
      </c>
      <c r="D1368" s="0" t="s">
        <v>149</v>
      </c>
      <c r="E1368" s="0" t="n">
        <v>2036</v>
      </c>
      <c r="F1368" s="0" t="n">
        <v>0.07</v>
      </c>
      <c r="G1368" s="0" t="s">
        <v>150</v>
      </c>
    </row>
    <row r="1369" customFormat="false" ht="14.25" hidden="false" customHeight="false" outlineLevel="0" collapsed="false">
      <c r="A1369" s="0" t="s">
        <v>98</v>
      </c>
      <c r="B1369" s="0" t="s">
        <v>50</v>
      </c>
      <c r="C1369" s="0" t="s">
        <v>65</v>
      </c>
      <c r="D1369" s="0" t="s">
        <v>136</v>
      </c>
      <c r="E1369" s="0" t="n">
        <v>2037</v>
      </c>
      <c r="F1369" s="0" t="n">
        <v>25153941.1337005</v>
      </c>
      <c r="G1369" s="0" t="s">
        <v>137</v>
      </c>
    </row>
    <row r="1370" customFormat="false" ht="14.25" hidden="false" customHeight="false" outlineLevel="0" collapsed="false">
      <c r="A1370" s="0" t="s">
        <v>98</v>
      </c>
      <c r="B1370" s="0" t="s">
        <v>50</v>
      </c>
      <c r="C1370" s="0" t="s">
        <v>65</v>
      </c>
      <c r="D1370" s="0" t="s">
        <v>138</v>
      </c>
      <c r="E1370" s="0" t="n">
        <v>2037</v>
      </c>
      <c r="F1370" s="0" t="n">
        <v>21765529.1854031</v>
      </c>
      <c r="G1370" s="0" t="s">
        <v>137</v>
      </c>
    </row>
    <row r="1371" customFormat="false" ht="14.25" hidden="false" customHeight="false" outlineLevel="0" collapsed="false">
      <c r="A1371" s="0" t="s">
        <v>98</v>
      </c>
      <c r="B1371" s="0" t="s">
        <v>50</v>
      </c>
      <c r="C1371" s="0" t="s">
        <v>65</v>
      </c>
      <c r="D1371" s="0" t="s">
        <v>139</v>
      </c>
      <c r="E1371" s="0" t="n">
        <v>2037</v>
      </c>
      <c r="F1371" s="0" t="n">
        <v>3388411.94829739</v>
      </c>
      <c r="G1371" s="0" t="s">
        <v>137</v>
      </c>
    </row>
    <row r="1372" customFormat="false" ht="14.25" hidden="false" customHeight="false" outlineLevel="0" collapsed="false">
      <c r="A1372" s="0" t="s">
        <v>98</v>
      </c>
      <c r="B1372" s="0" t="s">
        <v>50</v>
      </c>
      <c r="C1372" s="0" t="s">
        <v>65</v>
      </c>
      <c r="D1372" s="0" t="s">
        <v>140</v>
      </c>
      <c r="E1372" s="0" t="n">
        <v>2037</v>
      </c>
      <c r="F1372" s="0" t="n">
        <v>1.7324</v>
      </c>
      <c r="G1372" s="0" t="s">
        <v>141</v>
      </c>
    </row>
    <row r="1373" customFormat="false" ht="14.25" hidden="false" customHeight="false" outlineLevel="0" collapsed="false">
      <c r="A1373" s="0" t="s">
        <v>98</v>
      </c>
      <c r="B1373" s="0" t="s">
        <v>50</v>
      </c>
      <c r="C1373" s="0" t="s">
        <v>65</v>
      </c>
      <c r="D1373" s="0" t="s">
        <v>142</v>
      </c>
      <c r="E1373" s="0" t="n">
        <v>2037</v>
      </c>
      <c r="F1373" s="0" t="n">
        <v>6.2654</v>
      </c>
      <c r="G1373" s="0" t="s">
        <v>141</v>
      </c>
    </row>
    <row r="1374" customFormat="false" ht="14.25" hidden="false" customHeight="false" outlineLevel="0" collapsed="false">
      <c r="A1374" s="0" t="s">
        <v>98</v>
      </c>
      <c r="B1374" s="0" t="s">
        <v>50</v>
      </c>
      <c r="C1374" s="0" t="s">
        <v>65</v>
      </c>
      <c r="D1374" s="0" t="s">
        <v>143</v>
      </c>
      <c r="E1374" s="0" t="n">
        <v>2037</v>
      </c>
      <c r="F1374" s="0" t="n">
        <v>58.9363589816548</v>
      </c>
      <c r="G1374" s="0" t="s">
        <v>132</v>
      </c>
    </row>
    <row r="1375" customFormat="false" ht="14.25" hidden="false" customHeight="false" outlineLevel="0" collapsed="false">
      <c r="A1375" s="0" t="s">
        <v>98</v>
      </c>
      <c r="B1375" s="0" t="s">
        <v>50</v>
      </c>
      <c r="C1375" s="0" t="s">
        <v>65</v>
      </c>
      <c r="D1375" s="0" t="s">
        <v>144</v>
      </c>
      <c r="E1375" s="0" t="n">
        <v>2037</v>
      </c>
      <c r="F1375" s="0" t="n">
        <v>246.88387408554</v>
      </c>
      <c r="G1375" s="0" t="s">
        <v>132</v>
      </c>
    </row>
    <row r="1376" customFormat="false" ht="14.25" hidden="false" customHeight="false" outlineLevel="0" collapsed="false">
      <c r="A1376" s="0" t="s">
        <v>98</v>
      </c>
      <c r="B1376" s="0" t="s">
        <v>50</v>
      </c>
      <c r="C1376" s="0" t="s">
        <v>65</v>
      </c>
      <c r="D1376" s="0" t="s">
        <v>134</v>
      </c>
      <c r="E1376" s="0" t="n">
        <v>2037</v>
      </c>
      <c r="F1376" s="0" t="n">
        <v>0.996213826303303</v>
      </c>
      <c r="G1376" s="0" t="s">
        <v>135</v>
      </c>
    </row>
    <row r="1377" customFormat="false" ht="14.25" hidden="false" customHeight="false" outlineLevel="0" collapsed="false">
      <c r="A1377" s="0" t="s">
        <v>98</v>
      </c>
      <c r="B1377" s="0" t="s">
        <v>50</v>
      </c>
      <c r="C1377" s="0" t="s">
        <v>65</v>
      </c>
      <c r="D1377" s="0" t="s">
        <v>145</v>
      </c>
      <c r="E1377" s="0" t="n">
        <v>2037</v>
      </c>
      <c r="F1377" s="0" t="n">
        <v>783.9</v>
      </c>
      <c r="G1377" s="0" t="s">
        <v>146</v>
      </c>
    </row>
    <row r="1378" customFormat="false" ht="14.25" hidden="false" customHeight="false" outlineLevel="0" collapsed="false">
      <c r="A1378" s="0" t="s">
        <v>98</v>
      </c>
      <c r="B1378" s="0" t="s">
        <v>50</v>
      </c>
      <c r="C1378" s="0" t="s">
        <v>65</v>
      </c>
      <c r="D1378" s="0" t="s">
        <v>147</v>
      </c>
      <c r="E1378" s="0" t="n">
        <v>2037</v>
      </c>
      <c r="F1378" s="0" t="n">
        <v>1</v>
      </c>
      <c r="G1378" s="0" t="s">
        <v>148</v>
      </c>
    </row>
    <row r="1379" customFormat="false" ht="14.25" hidden="false" customHeight="false" outlineLevel="0" collapsed="false">
      <c r="A1379" s="0" t="s">
        <v>98</v>
      </c>
      <c r="B1379" s="0" t="s">
        <v>50</v>
      </c>
      <c r="C1379" s="0" t="s">
        <v>65</v>
      </c>
      <c r="D1379" s="0" t="s">
        <v>149</v>
      </c>
      <c r="E1379" s="0" t="n">
        <v>2037</v>
      </c>
      <c r="F1379" s="0" t="n">
        <v>0.07</v>
      </c>
      <c r="G1379" s="0" t="s">
        <v>150</v>
      </c>
    </row>
    <row r="1380" customFormat="false" ht="14.25" hidden="false" customHeight="false" outlineLevel="0" collapsed="false">
      <c r="A1380" s="0" t="s">
        <v>98</v>
      </c>
      <c r="B1380" s="0" t="s">
        <v>50</v>
      </c>
      <c r="C1380" s="0" t="s">
        <v>65</v>
      </c>
      <c r="D1380" s="0" t="s">
        <v>136</v>
      </c>
      <c r="E1380" s="0" t="n">
        <v>2038</v>
      </c>
      <c r="F1380" s="0" t="n">
        <v>26914717.0130595</v>
      </c>
      <c r="G1380" s="0" t="s">
        <v>137</v>
      </c>
    </row>
    <row r="1381" customFormat="false" ht="14.25" hidden="false" customHeight="false" outlineLevel="0" collapsed="false">
      <c r="A1381" s="0" t="s">
        <v>98</v>
      </c>
      <c r="B1381" s="0" t="s">
        <v>50</v>
      </c>
      <c r="C1381" s="0" t="s">
        <v>65</v>
      </c>
      <c r="D1381" s="0" t="s">
        <v>138</v>
      </c>
      <c r="E1381" s="0" t="n">
        <v>2038</v>
      </c>
      <c r="F1381" s="0" t="n">
        <v>23285267.4238485</v>
      </c>
      <c r="G1381" s="0" t="s">
        <v>137</v>
      </c>
    </row>
    <row r="1382" customFormat="false" ht="14.25" hidden="false" customHeight="false" outlineLevel="0" collapsed="false">
      <c r="A1382" s="0" t="s">
        <v>98</v>
      </c>
      <c r="B1382" s="0" t="s">
        <v>50</v>
      </c>
      <c r="C1382" s="0" t="s">
        <v>65</v>
      </c>
      <c r="D1382" s="0" t="s">
        <v>139</v>
      </c>
      <c r="E1382" s="0" t="n">
        <v>2038</v>
      </c>
      <c r="F1382" s="0" t="n">
        <v>3629449.58921108</v>
      </c>
      <c r="G1382" s="0" t="s">
        <v>137</v>
      </c>
    </row>
    <row r="1383" customFormat="false" ht="14.25" hidden="false" customHeight="false" outlineLevel="0" collapsed="false">
      <c r="A1383" s="0" t="s">
        <v>98</v>
      </c>
      <c r="B1383" s="0" t="s">
        <v>50</v>
      </c>
      <c r="C1383" s="0" t="s">
        <v>65</v>
      </c>
      <c r="D1383" s="0" t="s">
        <v>140</v>
      </c>
      <c r="E1383" s="0" t="n">
        <v>2038</v>
      </c>
      <c r="F1383" s="0" t="n">
        <v>1.7258</v>
      </c>
      <c r="G1383" s="0" t="s">
        <v>141</v>
      </c>
    </row>
    <row r="1384" customFormat="false" ht="14.25" hidden="false" customHeight="false" outlineLevel="0" collapsed="false">
      <c r="A1384" s="0" t="s">
        <v>98</v>
      </c>
      <c r="B1384" s="0" t="s">
        <v>50</v>
      </c>
      <c r="C1384" s="0" t="s">
        <v>65</v>
      </c>
      <c r="D1384" s="0" t="s">
        <v>142</v>
      </c>
      <c r="E1384" s="0" t="n">
        <v>2038</v>
      </c>
      <c r="F1384" s="0" t="n">
        <v>6.1478</v>
      </c>
      <c r="G1384" s="0" t="s">
        <v>141</v>
      </c>
    </row>
    <row r="1385" customFormat="false" ht="14.25" hidden="false" customHeight="false" outlineLevel="0" collapsed="false">
      <c r="A1385" s="0" t="s">
        <v>98</v>
      </c>
      <c r="B1385" s="0" t="s">
        <v>50</v>
      </c>
      <c r="C1385" s="0" t="s">
        <v>65</v>
      </c>
      <c r="D1385" s="0" t="s">
        <v>143</v>
      </c>
      <c r="E1385" s="0" t="n">
        <v>2038</v>
      </c>
      <c r="F1385" s="0" t="n">
        <v>62.4988447046295</v>
      </c>
      <c r="G1385" s="0" t="s">
        <v>132</v>
      </c>
    </row>
    <row r="1386" customFormat="false" ht="14.25" hidden="false" customHeight="false" outlineLevel="0" collapsed="false">
      <c r="A1386" s="0" t="s">
        <v>98</v>
      </c>
      <c r="B1386" s="0" t="s">
        <v>50</v>
      </c>
      <c r="C1386" s="0" t="s">
        <v>65</v>
      </c>
      <c r="D1386" s="0" t="s">
        <v>144</v>
      </c>
      <c r="E1386" s="0" t="n">
        <v>2038</v>
      </c>
      <c r="F1386" s="0" t="n">
        <v>246.941245066245</v>
      </c>
      <c r="G1386" s="0" t="s">
        <v>132</v>
      </c>
    </row>
    <row r="1387" customFormat="false" ht="14.25" hidden="false" customHeight="false" outlineLevel="0" collapsed="false">
      <c r="A1387" s="0" t="s">
        <v>98</v>
      </c>
      <c r="B1387" s="0" t="s">
        <v>50</v>
      </c>
      <c r="C1387" s="0" t="s">
        <v>65</v>
      </c>
      <c r="D1387" s="0" t="s">
        <v>134</v>
      </c>
      <c r="E1387" s="0" t="n">
        <v>2038</v>
      </c>
      <c r="F1387" s="0" t="n">
        <v>0.996251458240944</v>
      </c>
      <c r="G1387" s="0" t="s">
        <v>135</v>
      </c>
    </row>
    <row r="1388" customFormat="false" ht="14.25" hidden="false" customHeight="false" outlineLevel="0" collapsed="false">
      <c r="A1388" s="0" t="s">
        <v>98</v>
      </c>
      <c r="B1388" s="0" t="s">
        <v>50</v>
      </c>
      <c r="C1388" s="0" t="s">
        <v>65</v>
      </c>
      <c r="D1388" s="0" t="s">
        <v>145</v>
      </c>
      <c r="E1388" s="0" t="n">
        <v>2038</v>
      </c>
      <c r="F1388" s="0" t="n">
        <v>838.8</v>
      </c>
      <c r="G1388" s="0" t="s">
        <v>146</v>
      </c>
    </row>
    <row r="1389" customFormat="false" ht="14.25" hidden="false" customHeight="false" outlineLevel="0" collapsed="false">
      <c r="A1389" s="0" t="s">
        <v>98</v>
      </c>
      <c r="B1389" s="0" t="s">
        <v>50</v>
      </c>
      <c r="C1389" s="0" t="s">
        <v>65</v>
      </c>
      <c r="D1389" s="0" t="s">
        <v>147</v>
      </c>
      <c r="E1389" s="0" t="n">
        <v>2038</v>
      </c>
      <c r="F1389" s="0" t="n">
        <v>1</v>
      </c>
      <c r="G1389" s="0" t="s">
        <v>148</v>
      </c>
    </row>
    <row r="1390" customFormat="false" ht="14.25" hidden="false" customHeight="false" outlineLevel="0" collapsed="false">
      <c r="A1390" s="0" t="s">
        <v>98</v>
      </c>
      <c r="B1390" s="0" t="s">
        <v>50</v>
      </c>
      <c r="C1390" s="0" t="s">
        <v>65</v>
      </c>
      <c r="D1390" s="0" t="s">
        <v>149</v>
      </c>
      <c r="E1390" s="0" t="n">
        <v>2038</v>
      </c>
      <c r="F1390" s="0" t="n">
        <v>0.07</v>
      </c>
      <c r="G1390" s="0" t="s">
        <v>150</v>
      </c>
    </row>
    <row r="1391" customFormat="false" ht="14.25" hidden="false" customHeight="false" outlineLevel="0" collapsed="false">
      <c r="A1391" s="0" t="s">
        <v>98</v>
      </c>
      <c r="B1391" s="0" t="s">
        <v>50</v>
      </c>
      <c r="C1391" s="0" t="s">
        <v>65</v>
      </c>
      <c r="D1391" s="0" t="s">
        <v>136</v>
      </c>
      <c r="E1391" s="0" t="n">
        <v>2039</v>
      </c>
      <c r="F1391" s="0" t="n">
        <v>28798747.2039737</v>
      </c>
      <c r="G1391" s="0" t="s">
        <v>137</v>
      </c>
    </row>
    <row r="1392" customFormat="false" ht="14.25" hidden="false" customHeight="false" outlineLevel="0" collapsed="false">
      <c r="A1392" s="0" t="s">
        <v>98</v>
      </c>
      <c r="B1392" s="0" t="s">
        <v>50</v>
      </c>
      <c r="C1392" s="0" t="s">
        <v>65</v>
      </c>
      <c r="D1392" s="0" t="s">
        <v>138</v>
      </c>
      <c r="E1392" s="0" t="n">
        <v>2039</v>
      </c>
      <c r="F1392" s="0" t="n">
        <v>24907863.6642336</v>
      </c>
      <c r="G1392" s="0" t="s">
        <v>137</v>
      </c>
    </row>
    <row r="1393" customFormat="false" ht="14.25" hidden="false" customHeight="false" outlineLevel="0" collapsed="false">
      <c r="A1393" s="0" t="s">
        <v>98</v>
      </c>
      <c r="B1393" s="0" t="s">
        <v>50</v>
      </c>
      <c r="C1393" s="0" t="s">
        <v>65</v>
      </c>
      <c r="D1393" s="0" t="s">
        <v>139</v>
      </c>
      <c r="E1393" s="0" t="n">
        <v>2039</v>
      </c>
      <c r="F1393" s="0" t="n">
        <v>3890883.53974007</v>
      </c>
      <c r="G1393" s="0" t="s">
        <v>137</v>
      </c>
    </row>
    <row r="1394" customFormat="false" ht="14.25" hidden="false" customHeight="false" outlineLevel="0" collapsed="false">
      <c r="A1394" s="0" t="s">
        <v>98</v>
      </c>
      <c r="B1394" s="0" t="s">
        <v>50</v>
      </c>
      <c r="C1394" s="0" t="s">
        <v>65</v>
      </c>
      <c r="D1394" s="0" t="s">
        <v>140</v>
      </c>
      <c r="E1394" s="0" t="n">
        <v>2039</v>
      </c>
      <c r="F1394" s="0" t="n">
        <v>1.7237</v>
      </c>
      <c r="G1394" s="0" t="s">
        <v>141</v>
      </c>
    </row>
    <row r="1395" customFormat="false" ht="14.25" hidden="false" customHeight="false" outlineLevel="0" collapsed="false">
      <c r="A1395" s="0" t="s">
        <v>98</v>
      </c>
      <c r="B1395" s="0" t="s">
        <v>50</v>
      </c>
      <c r="C1395" s="0" t="s">
        <v>65</v>
      </c>
      <c r="D1395" s="0" t="s">
        <v>142</v>
      </c>
      <c r="E1395" s="0" t="n">
        <v>2039</v>
      </c>
      <c r="F1395" s="0" t="n">
        <v>6.0448</v>
      </c>
      <c r="G1395" s="0" t="s">
        <v>141</v>
      </c>
    </row>
    <row r="1396" customFormat="false" ht="14.25" hidden="false" customHeight="false" outlineLevel="0" collapsed="false">
      <c r="A1396" s="0" t="s">
        <v>98</v>
      </c>
      <c r="B1396" s="0" t="s">
        <v>50</v>
      </c>
      <c r="C1396" s="0" t="s">
        <v>65</v>
      </c>
      <c r="D1396" s="0" t="s">
        <v>143</v>
      </c>
      <c r="E1396" s="0" t="n">
        <v>2039</v>
      </c>
      <c r="F1396" s="0" t="n">
        <v>66.4532974190603</v>
      </c>
      <c r="G1396" s="0" t="s">
        <v>132</v>
      </c>
    </row>
    <row r="1397" customFormat="false" ht="14.25" hidden="false" customHeight="false" outlineLevel="0" collapsed="false">
      <c r="A1397" s="0" t="s">
        <v>98</v>
      </c>
      <c r="B1397" s="0" t="s">
        <v>50</v>
      </c>
      <c r="C1397" s="0" t="s">
        <v>65</v>
      </c>
      <c r="D1397" s="0" t="s">
        <v>144</v>
      </c>
      <c r="E1397" s="0" t="n">
        <v>2039</v>
      </c>
      <c r="F1397" s="0" t="n">
        <v>247.273417349252</v>
      </c>
      <c r="G1397" s="0" t="s">
        <v>132</v>
      </c>
    </row>
    <row r="1398" customFormat="false" ht="14.25" hidden="false" customHeight="false" outlineLevel="0" collapsed="false">
      <c r="A1398" s="0" t="s">
        <v>98</v>
      </c>
      <c r="B1398" s="0" t="s">
        <v>50</v>
      </c>
      <c r="C1398" s="0" t="s">
        <v>65</v>
      </c>
      <c r="D1398" s="0" t="s">
        <v>134</v>
      </c>
      <c r="E1398" s="0" t="n">
        <v>2039</v>
      </c>
      <c r="F1398" s="0" t="n">
        <v>0.996289094269014</v>
      </c>
      <c r="G1398" s="0" t="s">
        <v>135</v>
      </c>
    </row>
    <row r="1399" customFormat="false" ht="14.25" hidden="false" customHeight="false" outlineLevel="0" collapsed="false">
      <c r="A1399" s="0" t="s">
        <v>98</v>
      </c>
      <c r="B1399" s="0" t="s">
        <v>50</v>
      </c>
      <c r="C1399" s="0" t="s">
        <v>65</v>
      </c>
      <c r="D1399" s="0" t="s">
        <v>145</v>
      </c>
      <c r="E1399" s="0" t="n">
        <v>2039</v>
      </c>
      <c r="F1399" s="0" t="n">
        <v>897.5</v>
      </c>
      <c r="G1399" s="0" t="s">
        <v>146</v>
      </c>
    </row>
    <row r="1400" customFormat="false" ht="14.25" hidden="false" customHeight="false" outlineLevel="0" collapsed="false">
      <c r="A1400" s="0" t="s">
        <v>98</v>
      </c>
      <c r="B1400" s="0" t="s">
        <v>50</v>
      </c>
      <c r="C1400" s="0" t="s">
        <v>65</v>
      </c>
      <c r="D1400" s="0" t="s">
        <v>147</v>
      </c>
      <c r="E1400" s="0" t="n">
        <v>2039</v>
      </c>
      <c r="F1400" s="0" t="n">
        <v>1</v>
      </c>
      <c r="G1400" s="0" t="s">
        <v>148</v>
      </c>
    </row>
    <row r="1401" customFormat="false" ht="14.25" hidden="false" customHeight="false" outlineLevel="0" collapsed="false">
      <c r="A1401" s="0" t="s">
        <v>98</v>
      </c>
      <c r="B1401" s="0" t="s">
        <v>50</v>
      </c>
      <c r="C1401" s="0" t="s">
        <v>65</v>
      </c>
      <c r="D1401" s="0" t="s">
        <v>149</v>
      </c>
      <c r="E1401" s="0" t="n">
        <v>2039</v>
      </c>
      <c r="F1401" s="0" t="n">
        <v>0.07</v>
      </c>
      <c r="G1401" s="0" t="s">
        <v>150</v>
      </c>
    </row>
    <row r="1402" customFormat="false" ht="14.25" hidden="false" customHeight="false" outlineLevel="0" collapsed="false">
      <c r="A1402" s="0" t="s">
        <v>98</v>
      </c>
      <c r="B1402" s="0" t="s">
        <v>50</v>
      </c>
      <c r="C1402" s="0" t="s">
        <v>65</v>
      </c>
      <c r="D1402" s="0" t="s">
        <v>136</v>
      </c>
      <c r="E1402" s="0" t="n">
        <v>2040</v>
      </c>
      <c r="F1402" s="0" t="n">
        <v>30814659.5082519</v>
      </c>
      <c r="G1402" s="0" t="s">
        <v>137</v>
      </c>
    </row>
    <row r="1403" customFormat="false" ht="14.25" hidden="false" customHeight="false" outlineLevel="0" collapsed="false">
      <c r="A1403" s="0" t="s">
        <v>98</v>
      </c>
      <c r="B1403" s="0" t="s">
        <v>50</v>
      </c>
      <c r="C1403" s="0" t="s">
        <v>65</v>
      </c>
      <c r="D1403" s="0" t="s">
        <v>138</v>
      </c>
      <c r="E1403" s="0" t="n">
        <v>2040</v>
      </c>
      <c r="F1403" s="0" t="n">
        <v>26683800.3278732</v>
      </c>
      <c r="G1403" s="0" t="s">
        <v>137</v>
      </c>
    </row>
    <row r="1404" customFormat="false" ht="14.25" hidden="false" customHeight="false" outlineLevel="0" collapsed="false">
      <c r="A1404" s="0" t="s">
        <v>98</v>
      </c>
      <c r="B1404" s="0" t="s">
        <v>50</v>
      </c>
      <c r="C1404" s="0" t="s">
        <v>65</v>
      </c>
      <c r="D1404" s="0" t="s">
        <v>139</v>
      </c>
      <c r="E1404" s="0" t="n">
        <v>2040</v>
      </c>
      <c r="F1404" s="0" t="n">
        <v>4130859.1803787</v>
      </c>
      <c r="G1404" s="0" t="s">
        <v>137</v>
      </c>
    </row>
    <row r="1405" customFormat="false" ht="14.25" hidden="false" customHeight="false" outlineLevel="0" collapsed="false">
      <c r="A1405" s="0" t="s">
        <v>98</v>
      </c>
      <c r="B1405" s="0" t="s">
        <v>50</v>
      </c>
      <c r="C1405" s="0" t="s">
        <v>65</v>
      </c>
      <c r="D1405" s="0" t="s">
        <v>140</v>
      </c>
      <c r="E1405" s="0" t="n">
        <v>2040</v>
      </c>
      <c r="F1405" s="0" t="n">
        <v>1.6895</v>
      </c>
      <c r="G1405" s="0" t="s">
        <v>141</v>
      </c>
    </row>
    <row r="1406" customFormat="false" ht="14.25" hidden="false" customHeight="false" outlineLevel="0" collapsed="false">
      <c r="A1406" s="0" t="s">
        <v>98</v>
      </c>
      <c r="B1406" s="0" t="s">
        <v>50</v>
      </c>
      <c r="C1406" s="0" t="s">
        <v>65</v>
      </c>
      <c r="D1406" s="0" t="s">
        <v>142</v>
      </c>
      <c r="E1406" s="0" t="n">
        <v>2040</v>
      </c>
      <c r="F1406" s="0" t="n">
        <v>5.9636</v>
      </c>
      <c r="G1406" s="0" t="s">
        <v>141</v>
      </c>
    </row>
    <row r="1407" customFormat="false" ht="14.25" hidden="false" customHeight="false" outlineLevel="0" collapsed="false">
      <c r="A1407" s="0" t="s">
        <v>98</v>
      </c>
      <c r="B1407" s="0" t="s">
        <v>50</v>
      </c>
      <c r="C1407" s="0" t="s">
        <v>65</v>
      </c>
      <c r="D1407" s="0" t="s">
        <v>143</v>
      </c>
      <c r="E1407" s="0" t="n">
        <v>2040</v>
      </c>
      <c r="F1407" s="0" t="n">
        <v>69.7170724620482</v>
      </c>
      <c r="G1407" s="0" t="s">
        <v>132</v>
      </c>
    </row>
    <row r="1408" customFormat="false" ht="14.25" hidden="false" customHeight="false" outlineLevel="0" collapsed="false">
      <c r="A1408" s="0" t="s">
        <v>98</v>
      </c>
      <c r="B1408" s="0" t="s">
        <v>50</v>
      </c>
      <c r="C1408" s="0" t="s">
        <v>65</v>
      </c>
      <c r="D1408" s="0" t="s">
        <v>144</v>
      </c>
      <c r="E1408" s="0" t="n">
        <v>2040</v>
      </c>
      <c r="F1408" s="0" t="n">
        <v>247.486837608443</v>
      </c>
      <c r="G1408" s="0" t="s">
        <v>132</v>
      </c>
    </row>
    <row r="1409" customFormat="false" ht="14.25" hidden="false" customHeight="false" outlineLevel="0" collapsed="false">
      <c r="A1409" s="0" t="s">
        <v>98</v>
      </c>
      <c r="B1409" s="0" t="s">
        <v>50</v>
      </c>
      <c r="C1409" s="0" t="s">
        <v>65</v>
      </c>
      <c r="D1409" s="0" t="s">
        <v>134</v>
      </c>
      <c r="E1409" s="0" t="n">
        <v>2040</v>
      </c>
      <c r="F1409" s="0" t="n">
        <v>0.996326734387956</v>
      </c>
      <c r="G1409" s="0" t="s">
        <v>135</v>
      </c>
    </row>
    <row r="1410" customFormat="false" ht="14.25" hidden="false" customHeight="false" outlineLevel="0" collapsed="false">
      <c r="A1410" s="0" t="s">
        <v>98</v>
      </c>
      <c r="B1410" s="0" t="s">
        <v>50</v>
      </c>
      <c r="C1410" s="0" t="s">
        <v>65</v>
      </c>
      <c r="D1410" s="0" t="s">
        <v>145</v>
      </c>
      <c r="E1410" s="0" t="n">
        <v>2040</v>
      </c>
      <c r="F1410" s="0" t="n">
        <v>960.3</v>
      </c>
      <c r="G1410" s="0" t="s">
        <v>146</v>
      </c>
    </row>
    <row r="1411" customFormat="false" ht="14.25" hidden="false" customHeight="false" outlineLevel="0" collapsed="false">
      <c r="A1411" s="0" t="s">
        <v>98</v>
      </c>
      <c r="B1411" s="0" t="s">
        <v>50</v>
      </c>
      <c r="C1411" s="0" t="s">
        <v>65</v>
      </c>
      <c r="D1411" s="0" t="s">
        <v>147</v>
      </c>
      <c r="E1411" s="0" t="n">
        <v>2040</v>
      </c>
      <c r="F1411" s="0" t="n">
        <v>1</v>
      </c>
      <c r="G1411" s="0" t="s">
        <v>148</v>
      </c>
    </row>
    <row r="1412" customFormat="false" ht="14.25" hidden="false" customHeight="false" outlineLevel="0" collapsed="false">
      <c r="A1412" s="0" t="s">
        <v>98</v>
      </c>
      <c r="B1412" s="0" t="s">
        <v>50</v>
      </c>
      <c r="C1412" s="0" t="s">
        <v>65</v>
      </c>
      <c r="D1412" s="0" t="s">
        <v>149</v>
      </c>
      <c r="E1412" s="0" t="n">
        <v>2040</v>
      </c>
      <c r="F1412" s="0" t="n">
        <v>0.07</v>
      </c>
      <c r="G1412" s="0" t="s">
        <v>150</v>
      </c>
    </row>
    <row r="1413" customFormat="false" ht="14.25" hidden="false" customHeight="false" outlineLevel="0" collapsed="false">
      <c r="A1413" s="0" t="s">
        <v>99</v>
      </c>
      <c r="B1413" s="0" t="s">
        <v>51</v>
      </c>
      <c r="C1413" s="0" t="s">
        <v>65</v>
      </c>
      <c r="D1413" s="0" t="s">
        <v>136</v>
      </c>
      <c r="E1413" s="0" t="n">
        <v>2024</v>
      </c>
      <c r="F1413" s="0" t="n">
        <v>4199000</v>
      </c>
      <c r="G1413" s="0" t="s">
        <v>137</v>
      </c>
    </row>
    <row r="1414" customFormat="false" ht="14.25" hidden="false" customHeight="false" outlineLevel="0" collapsed="false">
      <c r="A1414" s="0" t="s">
        <v>99</v>
      </c>
      <c r="B1414" s="0" t="s">
        <v>51</v>
      </c>
      <c r="C1414" s="0" t="s">
        <v>65</v>
      </c>
      <c r="D1414" s="0" t="s">
        <v>138</v>
      </c>
      <c r="E1414" s="0" t="n">
        <v>2024</v>
      </c>
      <c r="F1414" s="0" t="n">
        <v>1327081.353</v>
      </c>
      <c r="G1414" s="0" t="s">
        <v>137</v>
      </c>
    </row>
    <row r="1415" customFormat="false" ht="14.25" hidden="false" customHeight="false" outlineLevel="0" collapsed="false">
      <c r="A1415" s="0" t="s">
        <v>99</v>
      </c>
      <c r="B1415" s="0" t="s">
        <v>51</v>
      </c>
      <c r="C1415" s="0" t="s">
        <v>65</v>
      </c>
      <c r="D1415" s="0" t="s">
        <v>139</v>
      </c>
      <c r="E1415" s="0" t="n">
        <v>2024</v>
      </c>
      <c r="F1415" s="0" t="n">
        <v>2871918.647</v>
      </c>
      <c r="G1415" s="0" t="s">
        <v>137</v>
      </c>
    </row>
    <row r="1416" customFormat="false" ht="14.25" hidden="false" customHeight="false" outlineLevel="0" collapsed="false">
      <c r="A1416" s="0" t="s">
        <v>99</v>
      </c>
      <c r="B1416" s="0" t="s">
        <v>51</v>
      </c>
      <c r="C1416" s="0" t="s">
        <v>65</v>
      </c>
      <c r="D1416" s="0" t="s">
        <v>140</v>
      </c>
      <c r="E1416" s="0" t="n">
        <v>2024</v>
      </c>
      <c r="F1416" s="0" t="n">
        <v>1.5577</v>
      </c>
      <c r="G1416" s="0" t="s">
        <v>141</v>
      </c>
    </row>
    <row r="1417" customFormat="false" ht="14.25" hidden="false" customHeight="false" outlineLevel="0" collapsed="false">
      <c r="A1417" s="0" t="s">
        <v>99</v>
      </c>
      <c r="B1417" s="0" t="s">
        <v>51</v>
      </c>
      <c r="C1417" s="0" t="s">
        <v>65</v>
      </c>
      <c r="D1417" s="0" t="s">
        <v>142</v>
      </c>
      <c r="E1417" s="0" t="n">
        <v>2024</v>
      </c>
      <c r="F1417" s="0" t="n">
        <v>12.065</v>
      </c>
      <c r="G1417" s="0" t="s">
        <v>141</v>
      </c>
    </row>
    <row r="1418" customFormat="false" ht="14.25" hidden="false" customHeight="false" outlineLevel="0" collapsed="false">
      <c r="A1418" s="0" t="s">
        <v>99</v>
      </c>
      <c r="B1418" s="0" t="s">
        <v>51</v>
      </c>
      <c r="C1418" s="0" t="s">
        <v>65</v>
      </c>
      <c r="D1418" s="0" t="s">
        <v>143</v>
      </c>
      <c r="E1418" s="0" t="n">
        <v>2024</v>
      </c>
      <c r="F1418" s="0" t="n">
        <v>36.7168930996231</v>
      </c>
      <c r="G1418" s="0" t="s">
        <v>132</v>
      </c>
    </row>
    <row r="1419" customFormat="false" ht="14.25" hidden="false" customHeight="false" outlineLevel="0" collapsed="false">
      <c r="A1419" s="0" t="s">
        <v>99</v>
      </c>
      <c r="B1419" s="0" t="s">
        <v>51</v>
      </c>
      <c r="C1419" s="0" t="s">
        <v>65</v>
      </c>
      <c r="D1419" s="0" t="s">
        <v>144</v>
      </c>
      <c r="E1419" s="0" t="n">
        <v>2024</v>
      </c>
      <c r="F1419" s="0" t="n">
        <v>124.861898776827</v>
      </c>
      <c r="G1419" s="0" t="s">
        <v>132</v>
      </c>
    </row>
    <row r="1420" customFormat="false" ht="14.25" hidden="false" customHeight="false" outlineLevel="0" collapsed="false">
      <c r="A1420" s="0" t="s">
        <v>99</v>
      </c>
      <c r="B1420" s="0" t="s">
        <v>51</v>
      </c>
      <c r="C1420" s="0" t="s">
        <v>65</v>
      </c>
      <c r="D1420" s="0" t="s">
        <v>134</v>
      </c>
      <c r="E1420" s="0" t="n">
        <v>2024</v>
      </c>
      <c r="F1420" s="0" t="n">
        <v>1</v>
      </c>
      <c r="G1420" s="0" t="s">
        <v>135</v>
      </c>
    </row>
    <row r="1421" customFormat="false" ht="14.25" hidden="false" customHeight="false" outlineLevel="0" collapsed="false">
      <c r="A1421" s="0" t="s">
        <v>99</v>
      </c>
      <c r="B1421" s="0" t="s">
        <v>51</v>
      </c>
      <c r="C1421" s="0" t="s">
        <v>65</v>
      </c>
      <c r="D1421" s="0" t="s">
        <v>145</v>
      </c>
      <c r="E1421" s="0" t="n">
        <v>2024</v>
      </c>
      <c r="F1421" s="0" t="n">
        <v>159.6</v>
      </c>
      <c r="G1421" s="0" t="s">
        <v>146</v>
      </c>
    </row>
    <row r="1422" customFormat="false" ht="14.25" hidden="false" customHeight="false" outlineLevel="0" collapsed="false">
      <c r="A1422" s="0" t="s">
        <v>99</v>
      </c>
      <c r="B1422" s="0" t="s">
        <v>51</v>
      </c>
      <c r="C1422" s="0" t="s">
        <v>65</v>
      </c>
      <c r="D1422" s="0" t="s">
        <v>147</v>
      </c>
      <c r="E1422" s="0" t="n">
        <v>2024</v>
      </c>
      <c r="F1422" s="0" t="n">
        <v>1</v>
      </c>
      <c r="G1422" s="0" t="s">
        <v>148</v>
      </c>
    </row>
    <row r="1423" customFormat="false" ht="14.25" hidden="false" customHeight="false" outlineLevel="0" collapsed="false">
      <c r="A1423" s="0" t="s">
        <v>99</v>
      </c>
      <c r="B1423" s="0" t="s">
        <v>51</v>
      </c>
      <c r="C1423" s="0" t="s">
        <v>65</v>
      </c>
      <c r="D1423" s="0" t="s">
        <v>149</v>
      </c>
      <c r="E1423" s="0" t="n">
        <v>2024</v>
      </c>
      <c r="F1423" s="0" t="n">
        <v>0.05</v>
      </c>
      <c r="G1423" s="0" t="s">
        <v>150</v>
      </c>
    </row>
    <row r="1424" customFormat="false" ht="14.25" hidden="false" customHeight="false" outlineLevel="0" collapsed="false">
      <c r="A1424" s="0" t="s">
        <v>99</v>
      </c>
      <c r="B1424" s="0" t="s">
        <v>51</v>
      </c>
      <c r="C1424" s="0" t="s">
        <v>65</v>
      </c>
      <c r="D1424" s="0" t="s">
        <v>136</v>
      </c>
      <c r="E1424" s="0" t="n">
        <v>2025</v>
      </c>
      <c r="F1424" s="0" t="n">
        <v>4702880</v>
      </c>
      <c r="G1424" s="0" t="s">
        <v>137</v>
      </c>
    </row>
    <row r="1425" customFormat="false" ht="14.25" hidden="false" customHeight="false" outlineLevel="0" collapsed="false">
      <c r="A1425" s="0" t="s">
        <v>99</v>
      </c>
      <c r="B1425" s="0" t="s">
        <v>51</v>
      </c>
      <c r="C1425" s="0" t="s">
        <v>65</v>
      </c>
      <c r="D1425" s="0" t="s">
        <v>138</v>
      </c>
      <c r="E1425" s="0" t="n">
        <v>2025</v>
      </c>
      <c r="F1425" s="0" t="n">
        <v>1611460.64352</v>
      </c>
      <c r="G1425" s="0" t="s">
        <v>137</v>
      </c>
    </row>
    <row r="1426" customFormat="false" ht="14.25" hidden="false" customHeight="false" outlineLevel="0" collapsed="false">
      <c r="A1426" s="0" t="s">
        <v>99</v>
      </c>
      <c r="B1426" s="0" t="s">
        <v>51</v>
      </c>
      <c r="C1426" s="0" t="s">
        <v>65</v>
      </c>
      <c r="D1426" s="0" t="s">
        <v>139</v>
      </c>
      <c r="E1426" s="0" t="n">
        <v>2025</v>
      </c>
      <c r="F1426" s="0" t="n">
        <v>3091419.35648</v>
      </c>
      <c r="G1426" s="0" t="s">
        <v>137</v>
      </c>
    </row>
    <row r="1427" customFormat="false" ht="14.25" hidden="false" customHeight="false" outlineLevel="0" collapsed="false">
      <c r="A1427" s="0" t="s">
        <v>99</v>
      </c>
      <c r="B1427" s="0" t="s">
        <v>51</v>
      </c>
      <c r="C1427" s="0" t="s">
        <v>65</v>
      </c>
      <c r="D1427" s="0" t="s">
        <v>140</v>
      </c>
      <c r="E1427" s="0" t="n">
        <v>2025</v>
      </c>
      <c r="F1427" s="0" t="n">
        <v>1.5216</v>
      </c>
      <c r="G1427" s="0" t="s">
        <v>141</v>
      </c>
    </row>
    <row r="1428" customFormat="false" ht="14.25" hidden="false" customHeight="false" outlineLevel="0" collapsed="false">
      <c r="A1428" s="0" t="s">
        <v>99</v>
      </c>
      <c r="B1428" s="0" t="s">
        <v>51</v>
      </c>
      <c r="C1428" s="0" t="s">
        <v>65</v>
      </c>
      <c r="D1428" s="0" t="s">
        <v>142</v>
      </c>
      <c r="E1428" s="0" t="n">
        <v>2025</v>
      </c>
      <c r="F1428" s="0" t="n">
        <v>12.0842</v>
      </c>
      <c r="G1428" s="0" t="s">
        <v>141</v>
      </c>
    </row>
    <row r="1429" customFormat="false" ht="14.25" hidden="false" customHeight="false" outlineLevel="0" collapsed="false">
      <c r="A1429" s="0" t="s">
        <v>99</v>
      </c>
      <c r="B1429" s="0" t="s">
        <v>51</v>
      </c>
      <c r="C1429" s="0" t="s">
        <v>65</v>
      </c>
      <c r="D1429" s="0" t="s">
        <v>143</v>
      </c>
      <c r="E1429" s="0" t="n">
        <v>2025</v>
      </c>
      <c r="F1429" s="0" t="n">
        <v>39.8093283027557</v>
      </c>
      <c r="G1429" s="0" t="s">
        <v>132</v>
      </c>
    </row>
    <row r="1430" customFormat="false" ht="14.25" hidden="false" customHeight="false" outlineLevel="0" collapsed="false">
      <c r="A1430" s="0" t="s">
        <v>99</v>
      </c>
      <c r="B1430" s="0" t="s">
        <v>51</v>
      </c>
      <c r="C1430" s="0" t="s">
        <v>65</v>
      </c>
      <c r="D1430" s="0" t="s">
        <v>144</v>
      </c>
      <c r="E1430" s="0" t="n">
        <v>2025</v>
      </c>
      <c r="F1430" s="0" t="n">
        <v>124.632724104273</v>
      </c>
      <c r="G1430" s="0" t="s">
        <v>132</v>
      </c>
    </row>
    <row r="1431" customFormat="false" ht="14.25" hidden="false" customHeight="false" outlineLevel="0" collapsed="false">
      <c r="A1431" s="0" t="s">
        <v>99</v>
      </c>
      <c r="B1431" s="0" t="s">
        <v>51</v>
      </c>
      <c r="C1431" s="0" t="s">
        <v>65</v>
      </c>
      <c r="D1431" s="0" t="s">
        <v>134</v>
      </c>
      <c r="E1431" s="0" t="n">
        <v>2025</v>
      </c>
      <c r="F1431" s="0" t="n">
        <v>0.999304865938431</v>
      </c>
      <c r="G1431" s="0" t="s">
        <v>135</v>
      </c>
    </row>
    <row r="1432" customFormat="false" ht="14.25" hidden="false" customHeight="false" outlineLevel="0" collapsed="false">
      <c r="A1432" s="0" t="s">
        <v>99</v>
      </c>
      <c r="B1432" s="0" t="s">
        <v>51</v>
      </c>
      <c r="C1432" s="0" t="s">
        <v>65</v>
      </c>
      <c r="D1432" s="0" t="s">
        <v>145</v>
      </c>
      <c r="E1432" s="0" t="n">
        <v>2025</v>
      </c>
      <c r="F1432" s="0" t="n">
        <v>178.8</v>
      </c>
      <c r="G1432" s="0" t="s">
        <v>146</v>
      </c>
    </row>
    <row r="1433" customFormat="false" ht="14.25" hidden="false" customHeight="false" outlineLevel="0" collapsed="false">
      <c r="A1433" s="0" t="s">
        <v>99</v>
      </c>
      <c r="B1433" s="0" t="s">
        <v>51</v>
      </c>
      <c r="C1433" s="0" t="s">
        <v>65</v>
      </c>
      <c r="D1433" s="0" t="s">
        <v>147</v>
      </c>
      <c r="E1433" s="0" t="n">
        <v>2025</v>
      </c>
      <c r="F1433" s="0" t="n">
        <v>1</v>
      </c>
      <c r="G1433" s="0" t="s">
        <v>148</v>
      </c>
    </row>
    <row r="1434" customFormat="false" ht="14.25" hidden="false" customHeight="false" outlineLevel="0" collapsed="false">
      <c r="A1434" s="0" t="s">
        <v>99</v>
      </c>
      <c r="B1434" s="0" t="s">
        <v>51</v>
      </c>
      <c r="C1434" s="0" t="s">
        <v>65</v>
      </c>
      <c r="D1434" s="0" t="s">
        <v>149</v>
      </c>
      <c r="E1434" s="0" t="n">
        <v>2025</v>
      </c>
      <c r="F1434" s="0" t="n">
        <v>0.12</v>
      </c>
      <c r="G1434" s="0" t="s">
        <v>150</v>
      </c>
    </row>
    <row r="1435" customFormat="false" ht="14.25" hidden="false" customHeight="false" outlineLevel="0" collapsed="false">
      <c r="A1435" s="0" t="s">
        <v>99</v>
      </c>
      <c r="B1435" s="0" t="s">
        <v>51</v>
      </c>
      <c r="C1435" s="0" t="s">
        <v>65</v>
      </c>
      <c r="D1435" s="0" t="s">
        <v>136</v>
      </c>
      <c r="E1435" s="0" t="n">
        <v>2026</v>
      </c>
      <c r="F1435" s="0" t="n">
        <v>5267225.6</v>
      </c>
      <c r="G1435" s="0" t="s">
        <v>137</v>
      </c>
    </row>
    <row r="1436" customFormat="false" ht="14.25" hidden="false" customHeight="false" outlineLevel="0" collapsed="false">
      <c r="A1436" s="0" t="s">
        <v>99</v>
      </c>
      <c r="B1436" s="0" t="s">
        <v>51</v>
      </c>
      <c r="C1436" s="0" t="s">
        <v>65</v>
      </c>
      <c r="D1436" s="0" t="s">
        <v>138</v>
      </c>
      <c r="E1436" s="0" t="n">
        <v>2026</v>
      </c>
      <c r="F1436" s="0" t="n">
        <v>1949668.8230656</v>
      </c>
      <c r="G1436" s="0" t="s">
        <v>137</v>
      </c>
    </row>
    <row r="1437" customFormat="false" ht="14.25" hidden="false" customHeight="false" outlineLevel="0" collapsed="false">
      <c r="A1437" s="0" t="s">
        <v>99</v>
      </c>
      <c r="B1437" s="0" t="s">
        <v>51</v>
      </c>
      <c r="C1437" s="0" t="s">
        <v>65</v>
      </c>
      <c r="D1437" s="0" t="s">
        <v>139</v>
      </c>
      <c r="E1437" s="0" t="n">
        <v>2026</v>
      </c>
      <c r="F1437" s="0" t="n">
        <v>3317556.7769344</v>
      </c>
      <c r="G1437" s="0" t="s">
        <v>137</v>
      </c>
    </row>
    <row r="1438" customFormat="false" ht="14.25" hidden="false" customHeight="false" outlineLevel="0" collapsed="false">
      <c r="A1438" s="0" t="s">
        <v>99</v>
      </c>
      <c r="B1438" s="0" t="s">
        <v>51</v>
      </c>
      <c r="C1438" s="0" t="s">
        <v>65</v>
      </c>
      <c r="D1438" s="0" t="s">
        <v>140</v>
      </c>
      <c r="E1438" s="0" t="n">
        <v>2026</v>
      </c>
      <c r="F1438" s="0" t="n">
        <v>1.4835</v>
      </c>
      <c r="G1438" s="0" t="s">
        <v>141</v>
      </c>
    </row>
    <row r="1439" customFormat="false" ht="14.25" hidden="false" customHeight="false" outlineLevel="0" collapsed="false">
      <c r="A1439" s="0" t="s">
        <v>99</v>
      </c>
      <c r="B1439" s="0" t="s">
        <v>51</v>
      </c>
      <c r="C1439" s="0" t="s">
        <v>65</v>
      </c>
      <c r="D1439" s="0" t="s">
        <v>142</v>
      </c>
      <c r="E1439" s="0" t="n">
        <v>2026</v>
      </c>
      <c r="F1439" s="0" t="n">
        <v>12.0505</v>
      </c>
      <c r="G1439" s="0" t="s">
        <v>141</v>
      </c>
    </row>
    <row r="1440" customFormat="false" ht="14.25" hidden="false" customHeight="false" outlineLevel="0" collapsed="false">
      <c r="A1440" s="0" t="s">
        <v>99</v>
      </c>
      <c r="B1440" s="0" t="s">
        <v>51</v>
      </c>
      <c r="C1440" s="0" t="s">
        <v>65</v>
      </c>
      <c r="D1440" s="0" t="s">
        <v>143</v>
      </c>
      <c r="E1440" s="0" t="n">
        <v>2026</v>
      </c>
      <c r="F1440" s="0" t="n">
        <v>42.8705516394658</v>
      </c>
      <c r="G1440" s="0" t="s">
        <v>132</v>
      </c>
    </row>
    <row r="1441" customFormat="false" ht="14.25" hidden="false" customHeight="false" outlineLevel="0" collapsed="false">
      <c r="A1441" s="0" t="s">
        <v>99</v>
      </c>
      <c r="B1441" s="0" t="s">
        <v>51</v>
      </c>
      <c r="C1441" s="0" t="s">
        <v>65</v>
      </c>
      <c r="D1441" s="0" t="s">
        <v>144</v>
      </c>
      <c r="E1441" s="0" t="n">
        <v>2026</v>
      </c>
      <c r="F1441" s="0" t="n">
        <v>124.306266501907</v>
      </c>
      <c r="G1441" s="0" t="s">
        <v>132</v>
      </c>
    </row>
    <row r="1442" customFormat="false" ht="14.25" hidden="false" customHeight="false" outlineLevel="0" collapsed="false">
      <c r="A1442" s="0" t="s">
        <v>99</v>
      </c>
      <c r="B1442" s="0" t="s">
        <v>51</v>
      </c>
      <c r="C1442" s="0" t="s">
        <v>65</v>
      </c>
      <c r="D1442" s="0" t="s">
        <v>134</v>
      </c>
      <c r="E1442" s="0" t="n">
        <v>2026</v>
      </c>
      <c r="F1442" s="0" t="n">
        <v>0.997573920121095</v>
      </c>
      <c r="G1442" s="0" t="s">
        <v>135</v>
      </c>
    </row>
    <row r="1443" customFormat="false" ht="14.25" hidden="false" customHeight="false" outlineLevel="0" collapsed="false">
      <c r="A1443" s="0" t="s">
        <v>99</v>
      </c>
      <c r="B1443" s="0" t="s">
        <v>51</v>
      </c>
      <c r="C1443" s="0" t="s">
        <v>65</v>
      </c>
      <c r="D1443" s="0" t="s">
        <v>145</v>
      </c>
      <c r="E1443" s="0" t="n">
        <v>2026</v>
      </c>
      <c r="F1443" s="0" t="n">
        <v>200.2</v>
      </c>
      <c r="G1443" s="0" t="s">
        <v>146</v>
      </c>
    </row>
    <row r="1444" customFormat="false" ht="14.25" hidden="false" customHeight="false" outlineLevel="0" collapsed="false">
      <c r="A1444" s="0" t="s">
        <v>99</v>
      </c>
      <c r="B1444" s="0" t="s">
        <v>51</v>
      </c>
      <c r="C1444" s="0" t="s">
        <v>65</v>
      </c>
      <c r="D1444" s="0" t="s">
        <v>147</v>
      </c>
      <c r="E1444" s="0" t="n">
        <v>2026</v>
      </c>
      <c r="F1444" s="0" t="n">
        <v>1</v>
      </c>
      <c r="G1444" s="0" t="s">
        <v>148</v>
      </c>
    </row>
    <row r="1445" customFormat="false" ht="14.25" hidden="false" customHeight="false" outlineLevel="0" collapsed="false">
      <c r="A1445" s="0" t="s">
        <v>99</v>
      </c>
      <c r="B1445" s="0" t="s">
        <v>51</v>
      </c>
      <c r="C1445" s="0" t="s">
        <v>65</v>
      </c>
      <c r="D1445" s="0" t="s">
        <v>149</v>
      </c>
      <c r="E1445" s="0" t="n">
        <v>2026</v>
      </c>
      <c r="F1445" s="0" t="n">
        <v>0.12</v>
      </c>
      <c r="G1445" s="0" t="s">
        <v>150</v>
      </c>
    </row>
    <row r="1446" customFormat="false" ht="14.25" hidden="false" customHeight="false" outlineLevel="0" collapsed="false">
      <c r="A1446" s="0" t="s">
        <v>99</v>
      </c>
      <c r="B1446" s="0" t="s">
        <v>51</v>
      </c>
      <c r="C1446" s="0" t="s">
        <v>65</v>
      </c>
      <c r="D1446" s="0" t="s">
        <v>136</v>
      </c>
      <c r="E1446" s="0" t="n">
        <v>2027</v>
      </c>
      <c r="F1446" s="0" t="n">
        <v>5899292.672</v>
      </c>
      <c r="G1446" s="0" t="s">
        <v>137</v>
      </c>
    </row>
    <row r="1447" customFormat="false" ht="14.25" hidden="false" customHeight="false" outlineLevel="0" collapsed="false">
      <c r="A1447" s="0" t="s">
        <v>99</v>
      </c>
      <c r="B1447" s="0" t="s">
        <v>51</v>
      </c>
      <c r="C1447" s="0" t="s">
        <v>65</v>
      </c>
      <c r="D1447" s="0" t="s">
        <v>138</v>
      </c>
      <c r="E1447" s="0" t="n">
        <v>2027</v>
      </c>
      <c r="F1447" s="0" t="n">
        <v>2369734.06775706</v>
      </c>
      <c r="G1447" s="0" t="s">
        <v>137</v>
      </c>
    </row>
    <row r="1448" customFormat="false" ht="14.25" hidden="false" customHeight="false" outlineLevel="0" collapsed="false">
      <c r="A1448" s="0" t="s">
        <v>99</v>
      </c>
      <c r="B1448" s="0" t="s">
        <v>51</v>
      </c>
      <c r="C1448" s="0" t="s">
        <v>65</v>
      </c>
      <c r="D1448" s="0" t="s">
        <v>139</v>
      </c>
      <c r="E1448" s="0" t="n">
        <v>2027</v>
      </c>
      <c r="F1448" s="0" t="n">
        <v>3529558.60424295</v>
      </c>
      <c r="G1448" s="0" t="s">
        <v>137</v>
      </c>
    </row>
    <row r="1449" customFormat="false" ht="14.25" hidden="false" customHeight="false" outlineLevel="0" collapsed="false">
      <c r="A1449" s="0" t="s">
        <v>99</v>
      </c>
      <c r="B1449" s="0" t="s">
        <v>51</v>
      </c>
      <c r="C1449" s="0" t="s">
        <v>65</v>
      </c>
      <c r="D1449" s="0" t="s">
        <v>140</v>
      </c>
      <c r="E1449" s="0" t="n">
        <v>2027</v>
      </c>
      <c r="F1449" s="0" t="n">
        <v>1.4611</v>
      </c>
      <c r="G1449" s="0" t="s">
        <v>141</v>
      </c>
    </row>
    <row r="1450" customFormat="false" ht="14.25" hidden="false" customHeight="false" outlineLevel="0" collapsed="false">
      <c r="A1450" s="0" t="s">
        <v>99</v>
      </c>
      <c r="B1450" s="0" t="s">
        <v>51</v>
      </c>
      <c r="C1450" s="0" t="s">
        <v>65</v>
      </c>
      <c r="D1450" s="0" t="s">
        <v>142</v>
      </c>
      <c r="E1450" s="0" t="n">
        <v>2027</v>
      </c>
      <c r="F1450" s="0" t="n">
        <v>12.0151</v>
      </c>
      <c r="G1450" s="0" t="s">
        <v>141</v>
      </c>
    </row>
    <row r="1451" customFormat="false" ht="14.25" hidden="false" customHeight="false" outlineLevel="0" collapsed="false">
      <c r="A1451" s="0" t="s">
        <v>99</v>
      </c>
      <c r="B1451" s="0" t="s">
        <v>51</v>
      </c>
      <c r="C1451" s="0" t="s">
        <v>65</v>
      </c>
      <c r="D1451" s="0" t="s">
        <v>143</v>
      </c>
      <c r="E1451" s="0" t="n">
        <v>2027</v>
      </c>
      <c r="F1451" s="0" t="n">
        <v>45.8704180322392</v>
      </c>
      <c r="G1451" s="0" t="s">
        <v>132</v>
      </c>
    </row>
    <row r="1452" customFormat="false" ht="14.25" hidden="false" customHeight="false" outlineLevel="0" collapsed="false">
      <c r="A1452" s="0" t="s">
        <v>99</v>
      </c>
      <c r="B1452" s="0" t="s">
        <v>51</v>
      </c>
      <c r="C1452" s="0" t="s">
        <v>65</v>
      </c>
      <c r="D1452" s="0" t="s">
        <v>144</v>
      </c>
      <c r="E1452" s="0" t="n">
        <v>2027</v>
      </c>
      <c r="F1452" s="0" t="n">
        <v>124.178090038299</v>
      </c>
      <c r="G1452" s="0" t="s">
        <v>132</v>
      </c>
    </row>
    <row r="1453" customFormat="false" ht="14.25" hidden="false" customHeight="false" outlineLevel="0" collapsed="false">
      <c r="A1453" s="0" t="s">
        <v>99</v>
      </c>
      <c r="B1453" s="0" t="s">
        <v>51</v>
      </c>
      <c r="C1453" s="0" t="s">
        <v>65</v>
      </c>
      <c r="D1453" s="0" t="s">
        <v>134</v>
      </c>
      <c r="E1453" s="0" t="n">
        <v>2027</v>
      </c>
      <c r="F1453" s="0" t="n">
        <v>0.995162604520651</v>
      </c>
      <c r="G1453" s="0" t="s">
        <v>135</v>
      </c>
    </row>
    <row r="1454" customFormat="false" ht="14.25" hidden="false" customHeight="false" outlineLevel="0" collapsed="false">
      <c r="A1454" s="0" t="s">
        <v>99</v>
      </c>
      <c r="B1454" s="0" t="s">
        <v>51</v>
      </c>
      <c r="C1454" s="0" t="s">
        <v>65</v>
      </c>
      <c r="D1454" s="0" t="s">
        <v>145</v>
      </c>
      <c r="E1454" s="0" t="n">
        <v>2027</v>
      </c>
      <c r="F1454" s="0" t="n">
        <v>224.3</v>
      </c>
      <c r="G1454" s="0" t="s">
        <v>146</v>
      </c>
    </row>
    <row r="1455" customFormat="false" ht="14.25" hidden="false" customHeight="false" outlineLevel="0" collapsed="false">
      <c r="A1455" s="0" t="s">
        <v>99</v>
      </c>
      <c r="B1455" s="0" t="s">
        <v>51</v>
      </c>
      <c r="C1455" s="0" t="s">
        <v>65</v>
      </c>
      <c r="D1455" s="0" t="s">
        <v>147</v>
      </c>
      <c r="E1455" s="0" t="n">
        <v>2027</v>
      </c>
      <c r="F1455" s="0" t="n">
        <v>1</v>
      </c>
      <c r="G1455" s="0" t="s">
        <v>148</v>
      </c>
    </row>
    <row r="1456" customFormat="false" ht="14.25" hidden="false" customHeight="false" outlineLevel="0" collapsed="false">
      <c r="A1456" s="0" t="s">
        <v>99</v>
      </c>
      <c r="B1456" s="0" t="s">
        <v>51</v>
      </c>
      <c r="C1456" s="0" t="s">
        <v>65</v>
      </c>
      <c r="D1456" s="0" t="s">
        <v>149</v>
      </c>
      <c r="E1456" s="0" t="n">
        <v>2027</v>
      </c>
      <c r="F1456" s="0" t="n">
        <v>0.12</v>
      </c>
      <c r="G1456" s="0" t="s">
        <v>150</v>
      </c>
    </row>
    <row r="1457" customFormat="false" ht="14.25" hidden="false" customHeight="false" outlineLevel="0" collapsed="false">
      <c r="A1457" s="0" t="s">
        <v>99</v>
      </c>
      <c r="B1457" s="0" t="s">
        <v>51</v>
      </c>
      <c r="C1457" s="0" t="s">
        <v>65</v>
      </c>
      <c r="D1457" s="0" t="s">
        <v>136</v>
      </c>
      <c r="E1457" s="0" t="n">
        <v>2028</v>
      </c>
      <c r="F1457" s="0" t="n">
        <v>6725193.64608</v>
      </c>
      <c r="G1457" s="0" t="s">
        <v>137</v>
      </c>
    </row>
    <row r="1458" customFormat="false" ht="14.25" hidden="false" customHeight="false" outlineLevel="0" collapsed="false">
      <c r="A1458" s="0" t="s">
        <v>99</v>
      </c>
      <c r="B1458" s="0" t="s">
        <v>51</v>
      </c>
      <c r="C1458" s="0" t="s">
        <v>65</v>
      </c>
      <c r="D1458" s="0" t="s">
        <v>138</v>
      </c>
      <c r="E1458" s="0" t="n">
        <v>2028</v>
      </c>
      <c r="F1458" s="0" t="n">
        <v>2882424.72190354</v>
      </c>
      <c r="G1458" s="0" t="s">
        <v>137</v>
      </c>
    </row>
    <row r="1459" customFormat="false" ht="14.25" hidden="false" customHeight="false" outlineLevel="0" collapsed="false">
      <c r="A1459" s="0" t="s">
        <v>99</v>
      </c>
      <c r="B1459" s="0" t="s">
        <v>51</v>
      </c>
      <c r="C1459" s="0" t="s">
        <v>65</v>
      </c>
      <c r="D1459" s="0" t="s">
        <v>139</v>
      </c>
      <c r="E1459" s="0" t="n">
        <v>2028</v>
      </c>
      <c r="F1459" s="0" t="n">
        <v>3842768.92417647</v>
      </c>
      <c r="G1459" s="0" t="s">
        <v>137</v>
      </c>
    </row>
    <row r="1460" customFormat="false" ht="14.25" hidden="false" customHeight="false" outlineLevel="0" collapsed="false">
      <c r="A1460" s="0" t="s">
        <v>99</v>
      </c>
      <c r="B1460" s="0" t="s">
        <v>51</v>
      </c>
      <c r="C1460" s="0" t="s">
        <v>65</v>
      </c>
      <c r="D1460" s="0" t="s">
        <v>140</v>
      </c>
      <c r="E1460" s="0" t="n">
        <v>2028</v>
      </c>
      <c r="F1460" s="0" t="n">
        <v>1.4376</v>
      </c>
      <c r="G1460" s="0" t="s">
        <v>141</v>
      </c>
    </row>
    <row r="1461" customFormat="false" ht="14.25" hidden="false" customHeight="false" outlineLevel="0" collapsed="false">
      <c r="A1461" s="0" t="s">
        <v>99</v>
      </c>
      <c r="B1461" s="0" t="s">
        <v>51</v>
      </c>
      <c r="C1461" s="0" t="s">
        <v>65</v>
      </c>
      <c r="D1461" s="0" t="s">
        <v>142</v>
      </c>
      <c r="E1461" s="0" t="n">
        <v>2028</v>
      </c>
      <c r="F1461" s="0" t="n">
        <v>11.9749</v>
      </c>
      <c r="G1461" s="0" t="s">
        <v>141</v>
      </c>
    </row>
    <row r="1462" customFormat="false" ht="14.25" hidden="false" customHeight="false" outlineLevel="0" collapsed="false">
      <c r="A1462" s="0" t="s">
        <v>99</v>
      </c>
      <c r="B1462" s="0" t="s">
        <v>51</v>
      </c>
      <c r="C1462" s="0" t="s">
        <v>65</v>
      </c>
      <c r="D1462" s="0" t="s">
        <v>143</v>
      </c>
      <c r="E1462" s="0" t="n">
        <v>2028</v>
      </c>
      <c r="F1462" s="0" t="n">
        <v>50.1605473703293</v>
      </c>
      <c r="G1462" s="0" t="s">
        <v>132</v>
      </c>
    </row>
    <row r="1463" customFormat="false" ht="14.25" hidden="false" customHeight="false" outlineLevel="0" collapsed="false">
      <c r="A1463" s="0" t="s">
        <v>99</v>
      </c>
      <c r="B1463" s="0" t="s">
        <v>51</v>
      </c>
      <c r="C1463" s="0" t="s">
        <v>65</v>
      </c>
      <c r="D1463" s="0" t="s">
        <v>144</v>
      </c>
      <c r="E1463" s="0" t="n">
        <v>2028</v>
      </c>
      <c r="F1463" s="0" t="n">
        <v>124.088401420305</v>
      </c>
      <c r="G1463" s="0" t="s">
        <v>132</v>
      </c>
    </row>
    <row r="1464" customFormat="false" ht="14.25" hidden="false" customHeight="false" outlineLevel="0" collapsed="false">
      <c r="A1464" s="0" t="s">
        <v>99</v>
      </c>
      <c r="B1464" s="0" t="s">
        <v>51</v>
      </c>
      <c r="C1464" s="0" t="s">
        <v>65</v>
      </c>
      <c r="D1464" s="0" t="s">
        <v>134</v>
      </c>
      <c r="E1464" s="0" t="n">
        <v>2028</v>
      </c>
      <c r="F1464" s="0" t="n">
        <v>0.993738123930566</v>
      </c>
      <c r="G1464" s="0" t="s">
        <v>135</v>
      </c>
    </row>
    <row r="1465" customFormat="false" ht="14.25" hidden="false" customHeight="false" outlineLevel="0" collapsed="false">
      <c r="A1465" s="0" t="s">
        <v>99</v>
      </c>
      <c r="B1465" s="0" t="s">
        <v>51</v>
      </c>
      <c r="C1465" s="0" t="s">
        <v>65</v>
      </c>
      <c r="D1465" s="0" t="s">
        <v>145</v>
      </c>
      <c r="E1465" s="0" t="n">
        <v>2028</v>
      </c>
      <c r="F1465" s="0" t="n">
        <v>255.7</v>
      </c>
      <c r="G1465" s="0" t="s">
        <v>146</v>
      </c>
    </row>
    <row r="1466" customFormat="false" ht="14.25" hidden="false" customHeight="false" outlineLevel="0" collapsed="false">
      <c r="A1466" s="0" t="s">
        <v>99</v>
      </c>
      <c r="B1466" s="0" t="s">
        <v>51</v>
      </c>
      <c r="C1466" s="0" t="s">
        <v>65</v>
      </c>
      <c r="D1466" s="0" t="s">
        <v>147</v>
      </c>
      <c r="E1466" s="0" t="n">
        <v>2028</v>
      </c>
      <c r="F1466" s="0" t="n">
        <v>1</v>
      </c>
      <c r="G1466" s="0" t="s">
        <v>148</v>
      </c>
    </row>
    <row r="1467" customFormat="false" ht="14.25" hidden="false" customHeight="false" outlineLevel="0" collapsed="false">
      <c r="A1467" s="0" t="s">
        <v>99</v>
      </c>
      <c r="B1467" s="0" t="s">
        <v>51</v>
      </c>
      <c r="C1467" s="0" t="s">
        <v>65</v>
      </c>
      <c r="D1467" s="0" t="s">
        <v>149</v>
      </c>
      <c r="E1467" s="0" t="n">
        <v>2028</v>
      </c>
      <c r="F1467" s="0" t="n">
        <v>0.14</v>
      </c>
      <c r="G1467" s="0" t="s">
        <v>150</v>
      </c>
    </row>
    <row r="1468" customFormat="false" ht="14.25" hidden="false" customHeight="false" outlineLevel="0" collapsed="false">
      <c r="A1468" s="0" t="s">
        <v>99</v>
      </c>
      <c r="B1468" s="0" t="s">
        <v>51</v>
      </c>
      <c r="C1468" s="0" t="s">
        <v>65</v>
      </c>
      <c r="D1468" s="0" t="s">
        <v>136</v>
      </c>
      <c r="E1468" s="0" t="n">
        <v>2029</v>
      </c>
      <c r="F1468" s="0" t="n">
        <v>7666720.7565312</v>
      </c>
      <c r="G1468" s="0" t="s">
        <v>137</v>
      </c>
    </row>
    <row r="1469" customFormat="false" ht="14.25" hidden="false" customHeight="false" outlineLevel="0" collapsed="false">
      <c r="A1469" s="0" t="s">
        <v>99</v>
      </c>
      <c r="B1469" s="0" t="s">
        <v>51</v>
      </c>
      <c r="C1469" s="0" t="s">
        <v>65</v>
      </c>
      <c r="D1469" s="0" t="s">
        <v>138</v>
      </c>
      <c r="E1469" s="0" t="n">
        <v>2029</v>
      </c>
      <c r="F1469" s="0" t="n">
        <v>3486349.26338349</v>
      </c>
      <c r="G1469" s="0" t="s">
        <v>137</v>
      </c>
    </row>
    <row r="1470" customFormat="false" ht="14.25" hidden="false" customHeight="false" outlineLevel="0" collapsed="false">
      <c r="A1470" s="0" t="s">
        <v>99</v>
      </c>
      <c r="B1470" s="0" t="s">
        <v>51</v>
      </c>
      <c r="C1470" s="0" t="s">
        <v>65</v>
      </c>
      <c r="D1470" s="0" t="s">
        <v>139</v>
      </c>
      <c r="E1470" s="0" t="n">
        <v>2029</v>
      </c>
      <c r="F1470" s="0" t="n">
        <v>4180371.49314772</v>
      </c>
      <c r="G1470" s="0" t="s">
        <v>137</v>
      </c>
    </row>
    <row r="1471" customFormat="false" ht="14.25" hidden="false" customHeight="false" outlineLevel="0" collapsed="false">
      <c r="A1471" s="0" t="s">
        <v>99</v>
      </c>
      <c r="B1471" s="0" t="s">
        <v>51</v>
      </c>
      <c r="C1471" s="0" t="s">
        <v>65</v>
      </c>
      <c r="D1471" s="0" t="s">
        <v>140</v>
      </c>
      <c r="E1471" s="0" t="n">
        <v>2029</v>
      </c>
      <c r="F1471" s="0" t="n">
        <v>1.4225</v>
      </c>
      <c r="G1471" s="0" t="s">
        <v>141</v>
      </c>
    </row>
    <row r="1472" customFormat="false" ht="14.25" hidden="false" customHeight="false" outlineLevel="0" collapsed="false">
      <c r="A1472" s="0" t="s">
        <v>99</v>
      </c>
      <c r="B1472" s="0" t="s">
        <v>51</v>
      </c>
      <c r="C1472" s="0" t="s">
        <v>65</v>
      </c>
      <c r="D1472" s="0" t="s">
        <v>142</v>
      </c>
      <c r="E1472" s="0" t="n">
        <v>2029</v>
      </c>
      <c r="F1472" s="0" t="n">
        <v>11.9291</v>
      </c>
      <c r="G1472" s="0" t="s">
        <v>141</v>
      </c>
    </row>
    <row r="1473" customFormat="false" ht="14.25" hidden="false" customHeight="false" outlineLevel="0" collapsed="false">
      <c r="A1473" s="0" t="s">
        <v>99</v>
      </c>
      <c r="B1473" s="0" t="s">
        <v>51</v>
      </c>
      <c r="C1473" s="0" t="s">
        <v>65</v>
      </c>
      <c r="D1473" s="0" t="s">
        <v>143</v>
      </c>
      <c r="E1473" s="0" t="n">
        <v>2029</v>
      </c>
      <c r="F1473" s="0" t="n">
        <v>54.8274014060714</v>
      </c>
      <c r="G1473" s="0" t="s">
        <v>132</v>
      </c>
    </row>
    <row r="1474" customFormat="false" ht="14.25" hidden="false" customHeight="false" outlineLevel="0" collapsed="false">
      <c r="A1474" s="0" t="s">
        <v>99</v>
      </c>
      <c r="B1474" s="0" t="s">
        <v>51</v>
      </c>
      <c r="C1474" s="0" t="s">
        <v>65</v>
      </c>
      <c r="D1474" s="0" t="s">
        <v>144</v>
      </c>
      <c r="E1474" s="0" t="n">
        <v>2029</v>
      </c>
      <c r="F1474" s="0" t="n">
        <v>124.314417062782</v>
      </c>
      <c r="G1474" s="0" t="s">
        <v>132</v>
      </c>
    </row>
    <row r="1475" customFormat="false" ht="14.25" hidden="false" customHeight="false" outlineLevel="0" collapsed="false">
      <c r="A1475" s="0" t="s">
        <v>99</v>
      </c>
      <c r="B1475" s="0" t="s">
        <v>51</v>
      </c>
      <c r="C1475" s="0" t="s">
        <v>65</v>
      </c>
      <c r="D1475" s="0" t="s">
        <v>134</v>
      </c>
      <c r="E1475" s="0" t="n">
        <v>2029</v>
      </c>
      <c r="F1475" s="0" t="n">
        <v>0.993120895751683</v>
      </c>
      <c r="G1475" s="0" t="s">
        <v>135</v>
      </c>
    </row>
    <row r="1476" customFormat="false" ht="14.25" hidden="false" customHeight="false" outlineLevel="0" collapsed="false">
      <c r="A1476" s="0" t="s">
        <v>99</v>
      </c>
      <c r="B1476" s="0" t="s">
        <v>51</v>
      </c>
      <c r="C1476" s="0" t="s">
        <v>65</v>
      </c>
      <c r="D1476" s="0" t="s">
        <v>145</v>
      </c>
      <c r="E1476" s="0" t="n">
        <v>2029</v>
      </c>
      <c r="F1476" s="0" t="n">
        <v>291.5</v>
      </c>
      <c r="G1476" s="0" t="s">
        <v>146</v>
      </c>
    </row>
    <row r="1477" customFormat="false" ht="14.25" hidden="false" customHeight="false" outlineLevel="0" collapsed="false">
      <c r="A1477" s="0" t="s">
        <v>99</v>
      </c>
      <c r="B1477" s="0" t="s">
        <v>51</v>
      </c>
      <c r="C1477" s="0" t="s">
        <v>65</v>
      </c>
      <c r="D1477" s="0" t="s">
        <v>147</v>
      </c>
      <c r="E1477" s="0" t="n">
        <v>2029</v>
      </c>
      <c r="F1477" s="0" t="n">
        <v>1</v>
      </c>
      <c r="G1477" s="0" t="s">
        <v>148</v>
      </c>
    </row>
    <row r="1478" customFormat="false" ht="14.25" hidden="false" customHeight="false" outlineLevel="0" collapsed="false">
      <c r="A1478" s="0" t="s">
        <v>99</v>
      </c>
      <c r="B1478" s="0" t="s">
        <v>51</v>
      </c>
      <c r="C1478" s="0" t="s">
        <v>65</v>
      </c>
      <c r="D1478" s="0" t="s">
        <v>149</v>
      </c>
      <c r="E1478" s="0" t="n">
        <v>2029</v>
      </c>
      <c r="F1478" s="0" t="n">
        <v>0.14</v>
      </c>
      <c r="G1478" s="0" t="s">
        <v>150</v>
      </c>
    </row>
    <row r="1479" customFormat="false" ht="14.25" hidden="false" customHeight="false" outlineLevel="0" collapsed="false">
      <c r="A1479" s="0" t="s">
        <v>99</v>
      </c>
      <c r="B1479" s="0" t="s">
        <v>51</v>
      </c>
      <c r="C1479" s="0" t="s">
        <v>65</v>
      </c>
      <c r="D1479" s="0" t="s">
        <v>136</v>
      </c>
      <c r="E1479" s="0" t="n">
        <v>2030</v>
      </c>
      <c r="F1479" s="0" t="n">
        <v>8740061.66244557</v>
      </c>
      <c r="G1479" s="0" t="s">
        <v>137</v>
      </c>
    </row>
    <row r="1480" customFormat="false" ht="14.25" hidden="false" customHeight="false" outlineLevel="0" collapsed="false">
      <c r="A1480" s="0" t="s">
        <v>99</v>
      </c>
      <c r="B1480" s="0" t="s">
        <v>51</v>
      </c>
      <c r="C1480" s="0" t="s">
        <v>65</v>
      </c>
      <c r="D1480" s="0" t="s">
        <v>138</v>
      </c>
      <c r="E1480" s="0" t="n">
        <v>2030</v>
      </c>
      <c r="F1480" s="0" t="n">
        <v>4198708.14251553</v>
      </c>
      <c r="G1480" s="0" t="s">
        <v>137</v>
      </c>
    </row>
    <row r="1481" customFormat="false" ht="14.25" hidden="false" customHeight="false" outlineLevel="0" collapsed="false">
      <c r="A1481" s="0" t="s">
        <v>99</v>
      </c>
      <c r="B1481" s="0" t="s">
        <v>51</v>
      </c>
      <c r="C1481" s="0" t="s">
        <v>65</v>
      </c>
      <c r="D1481" s="0" t="s">
        <v>139</v>
      </c>
      <c r="E1481" s="0" t="n">
        <v>2030</v>
      </c>
      <c r="F1481" s="0" t="n">
        <v>4541353.51993005</v>
      </c>
      <c r="G1481" s="0" t="s">
        <v>137</v>
      </c>
    </row>
    <row r="1482" customFormat="false" ht="14.25" hidden="false" customHeight="false" outlineLevel="0" collapsed="false">
      <c r="A1482" s="0" t="s">
        <v>99</v>
      </c>
      <c r="B1482" s="0" t="s">
        <v>51</v>
      </c>
      <c r="C1482" s="0" t="s">
        <v>65</v>
      </c>
      <c r="D1482" s="0" t="s">
        <v>140</v>
      </c>
      <c r="E1482" s="0" t="n">
        <v>2030</v>
      </c>
      <c r="F1482" s="0" t="n">
        <v>1.4146</v>
      </c>
      <c r="G1482" s="0" t="s">
        <v>141</v>
      </c>
    </row>
    <row r="1483" customFormat="false" ht="14.25" hidden="false" customHeight="false" outlineLevel="0" collapsed="false">
      <c r="A1483" s="0" t="s">
        <v>99</v>
      </c>
      <c r="B1483" s="0" t="s">
        <v>51</v>
      </c>
      <c r="C1483" s="0" t="s">
        <v>65</v>
      </c>
      <c r="D1483" s="0" t="s">
        <v>142</v>
      </c>
      <c r="E1483" s="0" t="n">
        <v>2030</v>
      </c>
      <c r="F1483" s="0" t="n">
        <v>11.8747</v>
      </c>
      <c r="G1483" s="0" t="s">
        <v>141</v>
      </c>
    </row>
    <row r="1484" customFormat="false" ht="14.25" hidden="false" customHeight="false" outlineLevel="0" collapsed="false">
      <c r="A1484" s="0" t="s">
        <v>99</v>
      </c>
      <c r="B1484" s="0" t="s">
        <v>51</v>
      </c>
      <c r="C1484" s="0" t="s">
        <v>65</v>
      </c>
      <c r="D1484" s="0" t="s">
        <v>143</v>
      </c>
      <c r="E1484" s="0" t="n">
        <v>2030</v>
      </c>
      <c r="F1484" s="0" t="n">
        <v>59.8667031815158</v>
      </c>
      <c r="G1484" s="0" t="s">
        <v>132</v>
      </c>
    </row>
    <row r="1485" customFormat="false" ht="14.25" hidden="false" customHeight="false" outlineLevel="0" collapsed="false">
      <c r="A1485" s="0" t="s">
        <v>99</v>
      </c>
      <c r="B1485" s="0" t="s">
        <v>51</v>
      </c>
      <c r="C1485" s="0" t="s">
        <v>65</v>
      </c>
      <c r="D1485" s="0" t="s">
        <v>144</v>
      </c>
      <c r="E1485" s="0" t="n">
        <v>2030</v>
      </c>
      <c r="F1485" s="0" t="n">
        <v>124.717107282144</v>
      </c>
      <c r="G1485" s="0" t="s">
        <v>132</v>
      </c>
    </row>
    <row r="1486" customFormat="false" ht="14.25" hidden="false" customHeight="false" outlineLevel="0" collapsed="false">
      <c r="A1486" s="0" t="s">
        <v>99</v>
      </c>
      <c r="B1486" s="0" t="s">
        <v>51</v>
      </c>
      <c r="C1486" s="0" t="s">
        <v>65</v>
      </c>
      <c r="D1486" s="0" t="s">
        <v>134</v>
      </c>
      <c r="E1486" s="0" t="n">
        <v>2030</v>
      </c>
      <c r="F1486" s="0" t="n">
        <v>0.993185635543334</v>
      </c>
      <c r="G1486" s="0" t="s">
        <v>135</v>
      </c>
    </row>
    <row r="1487" customFormat="false" ht="14.25" hidden="false" customHeight="false" outlineLevel="0" collapsed="false">
      <c r="A1487" s="0" t="s">
        <v>99</v>
      </c>
      <c r="B1487" s="0" t="s">
        <v>51</v>
      </c>
      <c r="C1487" s="0" t="s">
        <v>65</v>
      </c>
      <c r="D1487" s="0" t="s">
        <v>145</v>
      </c>
      <c r="E1487" s="0" t="n">
        <v>2030</v>
      </c>
      <c r="F1487" s="0" t="n">
        <v>332.3</v>
      </c>
      <c r="G1487" s="0" t="s">
        <v>146</v>
      </c>
    </row>
    <row r="1488" customFormat="false" ht="14.25" hidden="false" customHeight="false" outlineLevel="0" collapsed="false">
      <c r="A1488" s="0" t="s">
        <v>99</v>
      </c>
      <c r="B1488" s="0" t="s">
        <v>51</v>
      </c>
      <c r="C1488" s="0" t="s">
        <v>65</v>
      </c>
      <c r="D1488" s="0" t="s">
        <v>147</v>
      </c>
      <c r="E1488" s="0" t="n">
        <v>2030</v>
      </c>
      <c r="F1488" s="0" t="n">
        <v>1</v>
      </c>
      <c r="G1488" s="0" t="s">
        <v>148</v>
      </c>
    </row>
    <row r="1489" customFormat="false" ht="14.25" hidden="false" customHeight="false" outlineLevel="0" collapsed="false">
      <c r="A1489" s="0" t="s">
        <v>99</v>
      </c>
      <c r="B1489" s="0" t="s">
        <v>51</v>
      </c>
      <c r="C1489" s="0" t="s">
        <v>65</v>
      </c>
      <c r="D1489" s="0" t="s">
        <v>149</v>
      </c>
      <c r="E1489" s="0" t="n">
        <v>2030</v>
      </c>
      <c r="F1489" s="0" t="n">
        <v>0.14</v>
      </c>
      <c r="G1489" s="0" t="s">
        <v>150</v>
      </c>
    </row>
    <row r="1490" customFormat="false" ht="14.25" hidden="false" customHeight="false" outlineLevel="0" collapsed="false">
      <c r="A1490" s="0" t="s">
        <v>99</v>
      </c>
      <c r="B1490" s="0" t="s">
        <v>51</v>
      </c>
      <c r="C1490" s="0" t="s">
        <v>65</v>
      </c>
      <c r="D1490" s="0" t="s">
        <v>136</v>
      </c>
      <c r="E1490" s="0" t="n">
        <v>2031</v>
      </c>
      <c r="F1490" s="0" t="n">
        <v>9614067.82869013</v>
      </c>
      <c r="G1490" s="0" t="s">
        <v>137</v>
      </c>
    </row>
    <row r="1491" customFormat="false" ht="14.25" hidden="false" customHeight="false" outlineLevel="0" collapsed="false">
      <c r="A1491" s="0" t="s">
        <v>99</v>
      </c>
      <c r="B1491" s="0" t="s">
        <v>51</v>
      </c>
      <c r="C1491" s="0" t="s">
        <v>65</v>
      </c>
      <c r="D1491" s="0" t="s">
        <v>138</v>
      </c>
      <c r="E1491" s="0" t="n">
        <v>2031</v>
      </c>
      <c r="F1491" s="0" t="n">
        <v>5329039.34117163</v>
      </c>
      <c r="G1491" s="0" t="s">
        <v>137</v>
      </c>
    </row>
    <row r="1492" customFormat="false" ht="14.25" hidden="false" customHeight="false" outlineLevel="0" collapsed="false">
      <c r="A1492" s="0" t="s">
        <v>99</v>
      </c>
      <c r="B1492" s="0" t="s">
        <v>51</v>
      </c>
      <c r="C1492" s="0" t="s">
        <v>65</v>
      </c>
      <c r="D1492" s="0" t="s">
        <v>139</v>
      </c>
      <c r="E1492" s="0" t="n">
        <v>2031</v>
      </c>
      <c r="F1492" s="0" t="n">
        <v>4285028.48751851</v>
      </c>
      <c r="G1492" s="0" t="s">
        <v>137</v>
      </c>
    </row>
    <row r="1493" customFormat="false" ht="14.25" hidden="false" customHeight="false" outlineLevel="0" collapsed="false">
      <c r="A1493" s="0" t="s">
        <v>99</v>
      </c>
      <c r="B1493" s="0" t="s">
        <v>51</v>
      </c>
      <c r="C1493" s="0" t="s">
        <v>65</v>
      </c>
      <c r="D1493" s="0" t="s">
        <v>140</v>
      </c>
      <c r="E1493" s="0" t="n">
        <v>2031</v>
      </c>
      <c r="F1493" s="0" t="n">
        <v>1.3909</v>
      </c>
      <c r="G1493" s="0" t="s">
        <v>141</v>
      </c>
    </row>
    <row r="1494" customFormat="false" ht="14.25" hidden="false" customHeight="false" outlineLevel="0" collapsed="false">
      <c r="A1494" s="0" t="s">
        <v>99</v>
      </c>
      <c r="B1494" s="0" t="s">
        <v>51</v>
      </c>
      <c r="C1494" s="0" t="s">
        <v>65</v>
      </c>
      <c r="D1494" s="0" t="s">
        <v>142</v>
      </c>
      <c r="E1494" s="0" t="n">
        <v>2031</v>
      </c>
      <c r="F1494" s="0" t="n">
        <v>11.8397</v>
      </c>
      <c r="G1494" s="0" t="s">
        <v>141</v>
      </c>
    </row>
    <row r="1495" customFormat="false" ht="14.25" hidden="false" customHeight="false" outlineLevel="0" collapsed="false">
      <c r="A1495" s="0" t="s">
        <v>99</v>
      </c>
      <c r="B1495" s="0" t="s">
        <v>51</v>
      </c>
      <c r="C1495" s="0" t="s">
        <v>65</v>
      </c>
      <c r="D1495" s="0" t="s">
        <v>143</v>
      </c>
      <c r="E1495" s="0" t="n">
        <v>2031</v>
      </c>
      <c r="F1495" s="0" t="n">
        <v>58.1456126033085</v>
      </c>
      <c r="G1495" s="0" t="s">
        <v>132</v>
      </c>
    </row>
    <row r="1496" customFormat="false" ht="14.25" hidden="false" customHeight="false" outlineLevel="0" collapsed="false">
      <c r="A1496" s="0" t="s">
        <v>99</v>
      </c>
      <c r="B1496" s="0" t="s">
        <v>51</v>
      </c>
      <c r="C1496" s="0" t="s">
        <v>65</v>
      </c>
      <c r="D1496" s="0" t="s">
        <v>144</v>
      </c>
      <c r="E1496" s="0" t="n">
        <v>2031</v>
      </c>
      <c r="F1496" s="0" t="n">
        <v>125.068582114201</v>
      </c>
      <c r="G1496" s="0" t="s">
        <v>132</v>
      </c>
    </row>
    <row r="1497" customFormat="false" ht="14.25" hidden="false" customHeight="false" outlineLevel="0" collapsed="false">
      <c r="A1497" s="0" t="s">
        <v>99</v>
      </c>
      <c r="B1497" s="0" t="s">
        <v>51</v>
      </c>
      <c r="C1497" s="0" t="s">
        <v>65</v>
      </c>
      <c r="D1497" s="0" t="s">
        <v>134</v>
      </c>
      <c r="E1497" s="0" t="n">
        <v>2031</v>
      </c>
      <c r="F1497" s="0" t="n">
        <v>0.993250387550041</v>
      </c>
      <c r="G1497" s="0" t="s">
        <v>135</v>
      </c>
    </row>
    <row r="1498" customFormat="false" ht="14.25" hidden="false" customHeight="false" outlineLevel="0" collapsed="false">
      <c r="A1498" s="0" t="s">
        <v>99</v>
      </c>
      <c r="B1498" s="0" t="s">
        <v>51</v>
      </c>
      <c r="C1498" s="0" t="s">
        <v>65</v>
      </c>
      <c r="D1498" s="0" t="s">
        <v>145</v>
      </c>
      <c r="E1498" s="0" t="n">
        <v>2031</v>
      </c>
      <c r="F1498" s="0" t="n">
        <v>365.5</v>
      </c>
      <c r="G1498" s="0" t="s">
        <v>146</v>
      </c>
    </row>
    <row r="1499" customFormat="false" ht="14.25" hidden="false" customHeight="false" outlineLevel="0" collapsed="false">
      <c r="A1499" s="0" t="s">
        <v>99</v>
      </c>
      <c r="B1499" s="0" t="s">
        <v>51</v>
      </c>
      <c r="C1499" s="0" t="s">
        <v>65</v>
      </c>
      <c r="D1499" s="0" t="s">
        <v>147</v>
      </c>
      <c r="E1499" s="0" t="n">
        <v>2031</v>
      </c>
      <c r="F1499" s="0" t="n">
        <v>1</v>
      </c>
      <c r="G1499" s="0" t="s">
        <v>148</v>
      </c>
    </row>
    <row r="1500" customFormat="false" ht="14.25" hidden="false" customHeight="false" outlineLevel="0" collapsed="false">
      <c r="A1500" s="0" t="s">
        <v>99</v>
      </c>
      <c r="B1500" s="0" t="s">
        <v>51</v>
      </c>
      <c r="C1500" s="0" t="s">
        <v>65</v>
      </c>
      <c r="D1500" s="0" t="s">
        <v>149</v>
      </c>
      <c r="E1500" s="0" t="n">
        <v>2031</v>
      </c>
      <c r="F1500" s="0" t="n">
        <v>0.1</v>
      </c>
      <c r="G1500" s="0" t="s">
        <v>150</v>
      </c>
    </row>
    <row r="1501" customFormat="false" ht="14.25" hidden="false" customHeight="false" outlineLevel="0" collapsed="false">
      <c r="A1501" s="0" t="s">
        <v>99</v>
      </c>
      <c r="B1501" s="0" t="s">
        <v>51</v>
      </c>
      <c r="C1501" s="0" t="s">
        <v>65</v>
      </c>
      <c r="D1501" s="0" t="s">
        <v>136</v>
      </c>
      <c r="E1501" s="0" t="n">
        <v>2032</v>
      </c>
      <c r="F1501" s="0" t="n">
        <v>10575474.6115592</v>
      </c>
      <c r="G1501" s="0" t="s">
        <v>137</v>
      </c>
    </row>
    <row r="1502" customFormat="false" ht="14.25" hidden="false" customHeight="false" outlineLevel="0" collapsed="false">
      <c r="A1502" s="0" t="s">
        <v>99</v>
      </c>
      <c r="B1502" s="0" t="s">
        <v>51</v>
      </c>
      <c r="C1502" s="0" t="s">
        <v>65</v>
      </c>
      <c r="D1502" s="0" t="s">
        <v>138</v>
      </c>
      <c r="E1502" s="0" t="n">
        <v>2032</v>
      </c>
      <c r="F1502" s="0" t="n">
        <v>6414649.3049127</v>
      </c>
      <c r="G1502" s="0" t="s">
        <v>137</v>
      </c>
    </row>
    <row r="1503" customFormat="false" ht="14.25" hidden="false" customHeight="false" outlineLevel="0" collapsed="false">
      <c r="A1503" s="0" t="s">
        <v>99</v>
      </c>
      <c r="B1503" s="0" t="s">
        <v>51</v>
      </c>
      <c r="C1503" s="0" t="s">
        <v>65</v>
      </c>
      <c r="D1503" s="0" t="s">
        <v>139</v>
      </c>
      <c r="E1503" s="0" t="n">
        <v>2032</v>
      </c>
      <c r="F1503" s="0" t="n">
        <v>4160825.30664644</v>
      </c>
      <c r="G1503" s="0" t="s">
        <v>137</v>
      </c>
    </row>
    <row r="1504" customFormat="false" ht="14.25" hidden="false" customHeight="false" outlineLevel="0" collapsed="false">
      <c r="A1504" s="0" t="s">
        <v>99</v>
      </c>
      <c r="B1504" s="0" t="s">
        <v>51</v>
      </c>
      <c r="C1504" s="0" t="s">
        <v>65</v>
      </c>
      <c r="D1504" s="0" t="s">
        <v>140</v>
      </c>
      <c r="E1504" s="0" t="n">
        <v>2032</v>
      </c>
      <c r="F1504" s="0" t="n">
        <v>1.3899</v>
      </c>
      <c r="G1504" s="0" t="s">
        <v>141</v>
      </c>
    </row>
    <row r="1505" customFormat="false" ht="14.25" hidden="false" customHeight="false" outlineLevel="0" collapsed="false">
      <c r="A1505" s="0" t="s">
        <v>99</v>
      </c>
      <c r="B1505" s="0" t="s">
        <v>51</v>
      </c>
      <c r="C1505" s="0" t="s">
        <v>65</v>
      </c>
      <c r="D1505" s="0" t="s">
        <v>142</v>
      </c>
      <c r="E1505" s="0" t="n">
        <v>2032</v>
      </c>
      <c r="F1505" s="0" t="n">
        <v>11.8022</v>
      </c>
      <c r="G1505" s="0" t="s">
        <v>141</v>
      </c>
    </row>
    <row r="1506" customFormat="false" ht="14.25" hidden="false" customHeight="false" outlineLevel="0" collapsed="false">
      <c r="A1506" s="0" t="s">
        <v>99</v>
      </c>
      <c r="B1506" s="0" t="s">
        <v>51</v>
      </c>
      <c r="C1506" s="0" t="s">
        <v>65</v>
      </c>
      <c r="D1506" s="0" t="s">
        <v>143</v>
      </c>
      <c r="E1506" s="0" t="n">
        <v>2032</v>
      </c>
      <c r="F1506" s="0" t="n">
        <v>58.0226135030008</v>
      </c>
      <c r="G1506" s="0" t="s">
        <v>132</v>
      </c>
    </row>
    <row r="1507" customFormat="false" ht="14.25" hidden="false" customHeight="false" outlineLevel="0" collapsed="false">
      <c r="A1507" s="0" t="s">
        <v>99</v>
      </c>
      <c r="B1507" s="0" t="s">
        <v>51</v>
      </c>
      <c r="C1507" s="0" t="s">
        <v>65</v>
      </c>
      <c r="D1507" s="0" t="s">
        <v>144</v>
      </c>
      <c r="E1507" s="0" t="n">
        <v>2032</v>
      </c>
      <c r="F1507" s="0" t="n">
        <v>125.732179890055</v>
      </c>
      <c r="G1507" s="0" t="s">
        <v>132</v>
      </c>
    </row>
    <row r="1508" customFormat="false" ht="14.25" hidden="false" customHeight="false" outlineLevel="0" collapsed="false">
      <c r="A1508" s="0" t="s">
        <v>99</v>
      </c>
      <c r="B1508" s="0" t="s">
        <v>51</v>
      </c>
      <c r="C1508" s="0" t="s">
        <v>65</v>
      </c>
      <c r="D1508" s="0" t="s">
        <v>134</v>
      </c>
      <c r="E1508" s="0" t="n">
        <v>2032</v>
      </c>
      <c r="F1508" s="0" t="n">
        <v>0.993315151774107</v>
      </c>
      <c r="G1508" s="0" t="s">
        <v>135</v>
      </c>
    </row>
    <row r="1509" customFormat="false" ht="14.25" hidden="false" customHeight="false" outlineLevel="0" collapsed="false">
      <c r="A1509" s="0" t="s">
        <v>99</v>
      </c>
      <c r="B1509" s="0" t="s">
        <v>51</v>
      </c>
      <c r="C1509" s="0" t="s">
        <v>65</v>
      </c>
      <c r="D1509" s="0" t="s">
        <v>145</v>
      </c>
      <c r="E1509" s="0" t="n">
        <v>2032</v>
      </c>
      <c r="F1509" s="0" t="n">
        <v>402.1</v>
      </c>
      <c r="G1509" s="0" t="s">
        <v>146</v>
      </c>
    </row>
    <row r="1510" customFormat="false" ht="14.25" hidden="false" customHeight="false" outlineLevel="0" collapsed="false">
      <c r="A1510" s="0" t="s">
        <v>99</v>
      </c>
      <c r="B1510" s="0" t="s">
        <v>51</v>
      </c>
      <c r="C1510" s="0" t="s">
        <v>65</v>
      </c>
      <c r="D1510" s="0" t="s">
        <v>147</v>
      </c>
      <c r="E1510" s="0" t="n">
        <v>2032</v>
      </c>
      <c r="F1510" s="0" t="n">
        <v>1</v>
      </c>
      <c r="G1510" s="0" t="s">
        <v>148</v>
      </c>
    </row>
    <row r="1511" customFormat="false" ht="14.25" hidden="false" customHeight="false" outlineLevel="0" collapsed="false">
      <c r="A1511" s="0" t="s">
        <v>99</v>
      </c>
      <c r="B1511" s="0" t="s">
        <v>51</v>
      </c>
      <c r="C1511" s="0" t="s">
        <v>65</v>
      </c>
      <c r="D1511" s="0" t="s">
        <v>149</v>
      </c>
      <c r="E1511" s="0" t="n">
        <v>2032</v>
      </c>
      <c r="F1511" s="0" t="n">
        <v>0.1</v>
      </c>
      <c r="G1511" s="0" t="s">
        <v>150</v>
      </c>
    </row>
    <row r="1512" customFormat="false" ht="14.25" hidden="false" customHeight="false" outlineLevel="0" collapsed="false">
      <c r="A1512" s="0" t="s">
        <v>99</v>
      </c>
      <c r="B1512" s="0" t="s">
        <v>51</v>
      </c>
      <c r="C1512" s="0" t="s">
        <v>65</v>
      </c>
      <c r="D1512" s="0" t="s">
        <v>136</v>
      </c>
      <c r="E1512" s="0" t="n">
        <v>2033</v>
      </c>
      <c r="F1512" s="0" t="n">
        <v>11633022.0727151</v>
      </c>
      <c r="G1512" s="0" t="s">
        <v>137</v>
      </c>
    </row>
    <row r="1513" customFormat="false" ht="14.25" hidden="false" customHeight="false" outlineLevel="0" collapsed="false">
      <c r="A1513" s="0" t="s">
        <v>99</v>
      </c>
      <c r="B1513" s="0" t="s">
        <v>51</v>
      </c>
      <c r="C1513" s="0" t="s">
        <v>65</v>
      </c>
      <c r="D1513" s="0" t="s">
        <v>138</v>
      </c>
      <c r="E1513" s="0" t="n">
        <v>2033</v>
      </c>
      <c r="F1513" s="0" t="n">
        <v>7517596.22102858</v>
      </c>
      <c r="G1513" s="0" t="s">
        <v>137</v>
      </c>
    </row>
    <row r="1514" customFormat="false" ht="14.25" hidden="false" customHeight="false" outlineLevel="0" collapsed="false">
      <c r="A1514" s="0" t="s">
        <v>99</v>
      </c>
      <c r="B1514" s="0" t="s">
        <v>51</v>
      </c>
      <c r="C1514" s="0" t="s">
        <v>65</v>
      </c>
      <c r="D1514" s="0" t="s">
        <v>139</v>
      </c>
      <c r="E1514" s="0" t="n">
        <v>2033</v>
      </c>
      <c r="F1514" s="0" t="n">
        <v>4115425.85168648</v>
      </c>
      <c r="G1514" s="0" t="s">
        <v>137</v>
      </c>
    </row>
    <row r="1515" customFormat="false" ht="14.25" hidden="false" customHeight="false" outlineLevel="0" collapsed="false">
      <c r="A1515" s="0" t="s">
        <v>99</v>
      </c>
      <c r="B1515" s="0" t="s">
        <v>51</v>
      </c>
      <c r="C1515" s="0" t="s">
        <v>65</v>
      </c>
      <c r="D1515" s="0" t="s">
        <v>140</v>
      </c>
      <c r="E1515" s="0" t="n">
        <v>2033</v>
      </c>
      <c r="F1515" s="0" t="n">
        <v>1.398</v>
      </c>
      <c r="G1515" s="0" t="s">
        <v>141</v>
      </c>
    </row>
    <row r="1516" customFormat="false" ht="14.25" hidden="false" customHeight="false" outlineLevel="0" collapsed="false">
      <c r="A1516" s="0" t="s">
        <v>99</v>
      </c>
      <c r="B1516" s="0" t="s">
        <v>51</v>
      </c>
      <c r="C1516" s="0" t="s">
        <v>65</v>
      </c>
      <c r="D1516" s="0" t="s">
        <v>142</v>
      </c>
      <c r="E1516" s="0" t="n">
        <v>2033</v>
      </c>
      <c r="F1516" s="0" t="n">
        <v>11.6566</v>
      </c>
      <c r="G1516" s="0" t="s">
        <v>141</v>
      </c>
    </row>
    <row r="1517" customFormat="false" ht="14.25" hidden="false" customHeight="false" outlineLevel="0" collapsed="false">
      <c r="A1517" s="0" t="s">
        <v>99</v>
      </c>
      <c r="B1517" s="0" t="s">
        <v>51</v>
      </c>
      <c r="C1517" s="0" t="s">
        <v>65</v>
      </c>
      <c r="D1517" s="0" t="s">
        <v>143</v>
      </c>
      <c r="E1517" s="0" t="n">
        <v>2033</v>
      </c>
      <c r="F1517" s="0" t="n">
        <v>58.4814724997666</v>
      </c>
      <c r="G1517" s="0" t="s">
        <v>132</v>
      </c>
    </row>
    <row r="1518" customFormat="false" ht="14.25" hidden="false" customHeight="false" outlineLevel="0" collapsed="false">
      <c r="A1518" s="0" t="s">
        <v>99</v>
      </c>
      <c r="B1518" s="0" t="s">
        <v>51</v>
      </c>
      <c r="C1518" s="0" t="s">
        <v>65</v>
      </c>
      <c r="D1518" s="0" t="s">
        <v>144</v>
      </c>
      <c r="E1518" s="0" t="n">
        <v>2033</v>
      </c>
      <c r="F1518" s="0" t="n">
        <v>126.29673212505</v>
      </c>
      <c r="G1518" s="0" t="s">
        <v>132</v>
      </c>
    </row>
    <row r="1519" customFormat="false" ht="14.25" hidden="false" customHeight="false" outlineLevel="0" collapsed="false">
      <c r="A1519" s="0" t="s">
        <v>99</v>
      </c>
      <c r="B1519" s="0" t="s">
        <v>51</v>
      </c>
      <c r="C1519" s="0" t="s">
        <v>65</v>
      </c>
      <c r="D1519" s="0" t="s">
        <v>134</v>
      </c>
      <c r="E1519" s="0" t="n">
        <v>2033</v>
      </c>
      <c r="F1519" s="0" t="n">
        <v>0.993379928217838</v>
      </c>
      <c r="G1519" s="0" t="s">
        <v>135</v>
      </c>
    </row>
    <row r="1520" customFormat="false" ht="14.25" hidden="false" customHeight="false" outlineLevel="0" collapsed="false">
      <c r="A1520" s="0" t="s">
        <v>99</v>
      </c>
      <c r="B1520" s="0" t="s">
        <v>51</v>
      </c>
      <c r="C1520" s="0" t="s">
        <v>65</v>
      </c>
      <c r="D1520" s="0" t="s">
        <v>145</v>
      </c>
      <c r="E1520" s="0" t="n">
        <v>2033</v>
      </c>
      <c r="F1520" s="0" t="n">
        <v>442.3</v>
      </c>
      <c r="G1520" s="0" t="s">
        <v>146</v>
      </c>
    </row>
    <row r="1521" customFormat="false" ht="14.25" hidden="false" customHeight="false" outlineLevel="0" collapsed="false">
      <c r="A1521" s="0" t="s">
        <v>99</v>
      </c>
      <c r="B1521" s="0" t="s">
        <v>51</v>
      </c>
      <c r="C1521" s="0" t="s">
        <v>65</v>
      </c>
      <c r="D1521" s="0" t="s">
        <v>147</v>
      </c>
      <c r="E1521" s="0" t="n">
        <v>2033</v>
      </c>
      <c r="F1521" s="0" t="n">
        <v>1</v>
      </c>
      <c r="G1521" s="0" t="s">
        <v>148</v>
      </c>
    </row>
    <row r="1522" customFormat="false" ht="14.25" hidden="false" customHeight="false" outlineLevel="0" collapsed="false">
      <c r="A1522" s="0" t="s">
        <v>99</v>
      </c>
      <c r="B1522" s="0" t="s">
        <v>51</v>
      </c>
      <c r="C1522" s="0" t="s">
        <v>65</v>
      </c>
      <c r="D1522" s="0" t="s">
        <v>149</v>
      </c>
      <c r="E1522" s="0" t="n">
        <v>2033</v>
      </c>
      <c r="F1522" s="0" t="n">
        <v>0.1</v>
      </c>
      <c r="G1522" s="0" t="s">
        <v>150</v>
      </c>
    </row>
    <row r="1523" customFormat="false" ht="14.25" hidden="false" customHeight="false" outlineLevel="0" collapsed="false">
      <c r="A1523" s="0" t="s">
        <v>99</v>
      </c>
      <c r="B1523" s="0" t="s">
        <v>51</v>
      </c>
      <c r="C1523" s="0" t="s">
        <v>65</v>
      </c>
      <c r="D1523" s="0" t="s">
        <v>136</v>
      </c>
      <c r="E1523" s="0" t="n">
        <v>2034</v>
      </c>
      <c r="F1523" s="0" t="n">
        <v>12796324.2799866</v>
      </c>
      <c r="G1523" s="0" t="s">
        <v>137</v>
      </c>
    </row>
    <row r="1524" customFormat="false" ht="14.25" hidden="false" customHeight="false" outlineLevel="0" collapsed="false">
      <c r="A1524" s="0" t="s">
        <v>99</v>
      </c>
      <c r="B1524" s="0" t="s">
        <v>51</v>
      </c>
      <c r="C1524" s="0" t="s">
        <v>65</v>
      </c>
      <c r="D1524" s="0" t="s">
        <v>138</v>
      </c>
      <c r="E1524" s="0" t="n">
        <v>2034</v>
      </c>
      <c r="F1524" s="0" t="n">
        <v>8638363.44639341</v>
      </c>
      <c r="G1524" s="0" t="s">
        <v>137</v>
      </c>
    </row>
    <row r="1525" customFormat="false" ht="14.25" hidden="false" customHeight="false" outlineLevel="0" collapsed="false">
      <c r="A1525" s="0" t="s">
        <v>99</v>
      </c>
      <c r="B1525" s="0" t="s">
        <v>51</v>
      </c>
      <c r="C1525" s="0" t="s">
        <v>65</v>
      </c>
      <c r="D1525" s="0" t="s">
        <v>139</v>
      </c>
      <c r="E1525" s="0" t="n">
        <v>2034</v>
      </c>
      <c r="F1525" s="0" t="n">
        <v>4157960.83359316</v>
      </c>
      <c r="G1525" s="0" t="s">
        <v>137</v>
      </c>
    </row>
    <row r="1526" customFormat="false" ht="14.25" hidden="false" customHeight="false" outlineLevel="0" collapsed="false">
      <c r="A1526" s="0" t="s">
        <v>99</v>
      </c>
      <c r="B1526" s="0" t="s">
        <v>51</v>
      </c>
      <c r="C1526" s="0" t="s">
        <v>65</v>
      </c>
      <c r="D1526" s="0" t="s">
        <v>140</v>
      </c>
      <c r="E1526" s="0" t="n">
        <v>2034</v>
      </c>
      <c r="F1526" s="0" t="n">
        <v>1.4264</v>
      </c>
      <c r="G1526" s="0" t="s">
        <v>141</v>
      </c>
    </row>
    <row r="1527" customFormat="false" ht="14.25" hidden="false" customHeight="false" outlineLevel="0" collapsed="false">
      <c r="A1527" s="0" t="s">
        <v>99</v>
      </c>
      <c r="B1527" s="0" t="s">
        <v>51</v>
      </c>
      <c r="C1527" s="0" t="s">
        <v>65</v>
      </c>
      <c r="D1527" s="0" t="s">
        <v>142</v>
      </c>
      <c r="E1527" s="0" t="n">
        <v>2034</v>
      </c>
      <c r="F1527" s="0" t="n">
        <v>11.4484</v>
      </c>
      <c r="G1527" s="0" t="s">
        <v>141</v>
      </c>
    </row>
    <row r="1528" customFormat="false" ht="14.25" hidden="false" customHeight="false" outlineLevel="0" collapsed="false">
      <c r="A1528" s="0" t="s">
        <v>99</v>
      </c>
      <c r="B1528" s="0" t="s">
        <v>51</v>
      </c>
      <c r="C1528" s="0" t="s">
        <v>65</v>
      </c>
      <c r="D1528" s="0" t="s">
        <v>143</v>
      </c>
      <c r="E1528" s="0" t="n">
        <v>2034</v>
      </c>
      <c r="F1528" s="0" t="n">
        <v>59.9237604272434</v>
      </c>
      <c r="G1528" s="0" t="s">
        <v>132</v>
      </c>
    </row>
    <row r="1529" customFormat="false" ht="14.25" hidden="false" customHeight="false" outlineLevel="0" collapsed="false">
      <c r="A1529" s="0" t="s">
        <v>99</v>
      </c>
      <c r="B1529" s="0" t="s">
        <v>51</v>
      </c>
      <c r="C1529" s="0" t="s">
        <v>65</v>
      </c>
      <c r="D1529" s="0" t="s">
        <v>144</v>
      </c>
      <c r="E1529" s="0" t="n">
        <v>2034</v>
      </c>
      <c r="F1529" s="0" t="n">
        <v>126.421852655434</v>
      </c>
      <c r="G1529" s="0" t="s">
        <v>132</v>
      </c>
    </row>
    <row r="1530" customFormat="false" ht="14.25" hidden="false" customHeight="false" outlineLevel="0" collapsed="false">
      <c r="A1530" s="0" t="s">
        <v>99</v>
      </c>
      <c r="B1530" s="0" t="s">
        <v>51</v>
      </c>
      <c r="C1530" s="0" t="s">
        <v>65</v>
      </c>
      <c r="D1530" s="0" t="s">
        <v>134</v>
      </c>
      <c r="E1530" s="0" t="n">
        <v>2034</v>
      </c>
      <c r="F1530" s="0" t="n">
        <v>0.993444716883539</v>
      </c>
      <c r="G1530" s="0" t="s">
        <v>135</v>
      </c>
    </row>
    <row r="1531" customFormat="false" ht="14.25" hidden="false" customHeight="false" outlineLevel="0" collapsed="false">
      <c r="A1531" s="0" t="s">
        <v>99</v>
      </c>
      <c r="B1531" s="0" t="s">
        <v>51</v>
      </c>
      <c r="C1531" s="0" t="s">
        <v>65</v>
      </c>
      <c r="D1531" s="0" t="s">
        <v>145</v>
      </c>
      <c r="E1531" s="0" t="n">
        <v>2034</v>
      </c>
      <c r="F1531" s="0" t="n">
        <v>486.5</v>
      </c>
      <c r="G1531" s="0" t="s">
        <v>146</v>
      </c>
    </row>
    <row r="1532" customFormat="false" ht="14.25" hidden="false" customHeight="false" outlineLevel="0" collapsed="false">
      <c r="A1532" s="0" t="s">
        <v>99</v>
      </c>
      <c r="B1532" s="0" t="s">
        <v>51</v>
      </c>
      <c r="C1532" s="0" t="s">
        <v>65</v>
      </c>
      <c r="D1532" s="0" t="s">
        <v>147</v>
      </c>
      <c r="E1532" s="0" t="n">
        <v>2034</v>
      </c>
      <c r="F1532" s="0" t="n">
        <v>1</v>
      </c>
      <c r="G1532" s="0" t="s">
        <v>148</v>
      </c>
    </row>
    <row r="1533" customFormat="false" ht="14.25" hidden="false" customHeight="false" outlineLevel="0" collapsed="false">
      <c r="A1533" s="0" t="s">
        <v>99</v>
      </c>
      <c r="B1533" s="0" t="s">
        <v>51</v>
      </c>
      <c r="C1533" s="0" t="s">
        <v>65</v>
      </c>
      <c r="D1533" s="0" t="s">
        <v>149</v>
      </c>
      <c r="E1533" s="0" t="n">
        <v>2034</v>
      </c>
      <c r="F1533" s="0" t="n">
        <v>0.1</v>
      </c>
      <c r="G1533" s="0" t="s">
        <v>150</v>
      </c>
    </row>
    <row r="1534" customFormat="false" ht="14.25" hidden="false" customHeight="false" outlineLevel="0" collapsed="false">
      <c r="A1534" s="0" t="s">
        <v>99</v>
      </c>
      <c r="B1534" s="0" t="s">
        <v>51</v>
      </c>
      <c r="C1534" s="0" t="s">
        <v>65</v>
      </c>
      <c r="D1534" s="0" t="s">
        <v>136</v>
      </c>
      <c r="E1534" s="0" t="n">
        <v>2035</v>
      </c>
      <c r="F1534" s="0" t="n">
        <v>14075956.7079852</v>
      </c>
      <c r="G1534" s="0" t="s">
        <v>137</v>
      </c>
    </row>
    <row r="1535" customFormat="false" ht="14.25" hidden="false" customHeight="false" outlineLevel="0" collapsed="false">
      <c r="A1535" s="0" t="s">
        <v>99</v>
      </c>
      <c r="B1535" s="0" t="s">
        <v>51</v>
      </c>
      <c r="C1535" s="0" t="s">
        <v>65</v>
      </c>
      <c r="D1535" s="0" t="s">
        <v>138</v>
      </c>
      <c r="E1535" s="0" t="n">
        <v>2035</v>
      </c>
      <c r="F1535" s="0" t="n">
        <v>9881786.11557699</v>
      </c>
      <c r="G1535" s="0" t="s">
        <v>137</v>
      </c>
    </row>
    <row r="1536" customFormat="false" ht="14.25" hidden="false" customHeight="false" outlineLevel="0" collapsed="false">
      <c r="A1536" s="0" t="s">
        <v>99</v>
      </c>
      <c r="B1536" s="0" t="s">
        <v>51</v>
      </c>
      <c r="C1536" s="0" t="s">
        <v>65</v>
      </c>
      <c r="D1536" s="0" t="s">
        <v>139</v>
      </c>
      <c r="E1536" s="0" t="n">
        <v>2035</v>
      </c>
      <c r="F1536" s="0" t="n">
        <v>4194170.59240823</v>
      </c>
      <c r="G1536" s="0" t="s">
        <v>137</v>
      </c>
    </row>
    <row r="1537" customFormat="false" ht="14.25" hidden="false" customHeight="false" outlineLevel="0" collapsed="false">
      <c r="A1537" s="0" t="s">
        <v>99</v>
      </c>
      <c r="B1537" s="0" t="s">
        <v>51</v>
      </c>
      <c r="C1537" s="0" t="s">
        <v>65</v>
      </c>
      <c r="D1537" s="0" t="s">
        <v>140</v>
      </c>
      <c r="E1537" s="0" t="n">
        <v>2035</v>
      </c>
      <c r="F1537" s="0" t="n">
        <v>1.4249</v>
      </c>
      <c r="G1537" s="0" t="s">
        <v>141</v>
      </c>
    </row>
    <row r="1538" customFormat="false" ht="14.25" hidden="false" customHeight="false" outlineLevel="0" collapsed="false">
      <c r="A1538" s="0" t="s">
        <v>99</v>
      </c>
      <c r="B1538" s="0" t="s">
        <v>51</v>
      </c>
      <c r="C1538" s="0" t="s">
        <v>65</v>
      </c>
      <c r="D1538" s="0" t="s">
        <v>142</v>
      </c>
      <c r="E1538" s="0" t="n">
        <v>2035</v>
      </c>
      <c r="F1538" s="0" t="n">
        <v>11.2425</v>
      </c>
      <c r="G1538" s="0" t="s">
        <v>141</v>
      </c>
    </row>
    <row r="1539" customFormat="false" ht="14.25" hidden="false" customHeight="false" outlineLevel="0" collapsed="false">
      <c r="A1539" s="0" t="s">
        <v>99</v>
      </c>
      <c r="B1539" s="0" t="s">
        <v>51</v>
      </c>
      <c r="C1539" s="0" t="s">
        <v>65</v>
      </c>
      <c r="D1539" s="0" t="s">
        <v>143</v>
      </c>
      <c r="E1539" s="0" t="n">
        <v>2035</v>
      </c>
      <c r="F1539" s="0" t="n">
        <v>61.2335199212352</v>
      </c>
      <c r="G1539" s="0" t="s">
        <v>132</v>
      </c>
    </row>
    <row r="1540" customFormat="false" ht="14.25" hidden="false" customHeight="false" outlineLevel="0" collapsed="false">
      <c r="A1540" s="0" t="s">
        <v>99</v>
      </c>
      <c r="B1540" s="0" t="s">
        <v>51</v>
      </c>
      <c r="C1540" s="0" t="s">
        <v>65</v>
      </c>
      <c r="D1540" s="0" t="s">
        <v>144</v>
      </c>
      <c r="E1540" s="0" t="n">
        <v>2035</v>
      </c>
      <c r="F1540" s="0" t="n">
        <v>126.643850412349</v>
      </c>
      <c r="G1540" s="0" t="s">
        <v>132</v>
      </c>
    </row>
    <row r="1541" customFormat="false" ht="14.25" hidden="false" customHeight="false" outlineLevel="0" collapsed="false">
      <c r="A1541" s="0" t="s">
        <v>99</v>
      </c>
      <c r="B1541" s="0" t="s">
        <v>51</v>
      </c>
      <c r="C1541" s="0" t="s">
        <v>65</v>
      </c>
      <c r="D1541" s="0" t="s">
        <v>134</v>
      </c>
      <c r="E1541" s="0" t="n">
        <v>2035</v>
      </c>
      <c r="F1541" s="0" t="n">
        <v>0.993509517773517</v>
      </c>
      <c r="G1541" s="0" t="s">
        <v>135</v>
      </c>
    </row>
    <row r="1542" customFormat="false" ht="14.25" hidden="false" customHeight="false" outlineLevel="0" collapsed="false">
      <c r="A1542" s="0" t="s">
        <v>99</v>
      </c>
      <c r="B1542" s="0" t="s">
        <v>51</v>
      </c>
      <c r="C1542" s="0" t="s">
        <v>65</v>
      </c>
      <c r="D1542" s="0" t="s">
        <v>145</v>
      </c>
      <c r="E1542" s="0" t="n">
        <v>2035</v>
      </c>
      <c r="F1542" s="0" t="n">
        <v>535.1</v>
      </c>
      <c r="G1542" s="0" t="s">
        <v>146</v>
      </c>
    </row>
    <row r="1543" customFormat="false" ht="14.25" hidden="false" customHeight="false" outlineLevel="0" collapsed="false">
      <c r="A1543" s="0" t="s">
        <v>99</v>
      </c>
      <c r="B1543" s="0" t="s">
        <v>51</v>
      </c>
      <c r="C1543" s="0" t="s">
        <v>65</v>
      </c>
      <c r="D1543" s="0" t="s">
        <v>147</v>
      </c>
      <c r="E1543" s="0" t="n">
        <v>2035</v>
      </c>
      <c r="F1543" s="0" t="n">
        <v>1</v>
      </c>
      <c r="G1543" s="0" t="s">
        <v>148</v>
      </c>
    </row>
    <row r="1544" customFormat="false" ht="14.25" hidden="false" customHeight="false" outlineLevel="0" collapsed="false">
      <c r="A1544" s="0" t="s">
        <v>99</v>
      </c>
      <c r="B1544" s="0" t="s">
        <v>51</v>
      </c>
      <c r="C1544" s="0" t="s">
        <v>65</v>
      </c>
      <c r="D1544" s="0" t="s">
        <v>149</v>
      </c>
      <c r="E1544" s="0" t="n">
        <v>2035</v>
      </c>
      <c r="F1544" s="0" t="n">
        <v>0.1</v>
      </c>
      <c r="G1544" s="0" t="s">
        <v>150</v>
      </c>
    </row>
    <row r="1545" customFormat="false" ht="14.25" hidden="false" customHeight="false" outlineLevel="0" collapsed="false">
      <c r="A1545" s="0" t="s">
        <v>99</v>
      </c>
      <c r="B1545" s="0" t="s">
        <v>51</v>
      </c>
      <c r="C1545" s="0" t="s">
        <v>65</v>
      </c>
      <c r="D1545" s="0" t="s">
        <v>136</v>
      </c>
      <c r="E1545" s="0" t="n">
        <v>2036</v>
      </c>
      <c r="F1545" s="0" t="n">
        <v>15061273.6775442</v>
      </c>
      <c r="G1545" s="0" t="s">
        <v>137</v>
      </c>
    </row>
    <row r="1546" customFormat="false" ht="14.25" hidden="false" customHeight="false" outlineLevel="0" collapsed="false">
      <c r="A1546" s="0" t="s">
        <v>99</v>
      </c>
      <c r="B1546" s="0" t="s">
        <v>51</v>
      </c>
      <c r="C1546" s="0" t="s">
        <v>65</v>
      </c>
      <c r="D1546" s="0" t="s">
        <v>138</v>
      </c>
      <c r="E1546" s="0" t="n">
        <v>2036</v>
      </c>
      <c r="F1546" s="0" t="n">
        <v>10864976.9118752</v>
      </c>
      <c r="G1546" s="0" t="s">
        <v>137</v>
      </c>
    </row>
    <row r="1547" customFormat="false" ht="14.25" hidden="false" customHeight="false" outlineLevel="0" collapsed="false">
      <c r="A1547" s="0" t="s">
        <v>99</v>
      </c>
      <c r="B1547" s="0" t="s">
        <v>51</v>
      </c>
      <c r="C1547" s="0" t="s">
        <v>65</v>
      </c>
      <c r="D1547" s="0" t="s">
        <v>139</v>
      </c>
      <c r="E1547" s="0" t="n">
        <v>2036</v>
      </c>
      <c r="F1547" s="0" t="n">
        <v>4196296.76566898</v>
      </c>
      <c r="G1547" s="0" t="s">
        <v>137</v>
      </c>
    </row>
    <row r="1548" customFormat="false" ht="14.25" hidden="false" customHeight="false" outlineLevel="0" collapsed="false">
      <c r="A1548" s="0" t="s">
        <v>99</v>
      </c>
      <c r="B1548" s="0" t="s">
        <v>51</v>
      </c>
      <c r="C1548" s="0" t="s">
        <v>65</v>
      </c>
      <c r="D1548" s="0" t="s">
        <v>140</v>
      </c>
      <c r="E1548" s="0" t="n">
        <v>2036</v>
      </c>
      <c r="F1548" s="0" t="n">
        <v>1.4353</v>
      </c>
      <c r="G1548" s="0" t="s">
        <v>141</v>
      </c>
    </row>
    <row r="1549" customFormat="false" ht="14.25" hidden="false" customHeight="false" outlineLevel="0" collapsed="false">
      <c r="A1549" s="0" t="s">
        <v>99</v>
      </c>
      <c r="B1549" s="0" t="s">
        <v>51</v>
      </c>
      <c r="C1549" s="0" t="s">
        <v>65</v>
      </c>
      <c r="D1549" s="0" t="s">
        <v>142</v>
      </c>
      <c r="E1549" s="0" t="n">
        <v>2036</v>
      </c>
      <c r="F1549" s="0" t="n">
        <v>11.0416</v>
      </c>
      <c r="G1549" s="0" t="s">
        <v>141</v>
      </c>
    </row>
    <row r="1550" customFormat="false" ht="14.25" hidden="false" customHeight="false" outlineLevel="0" collapsed="false">
      <c r="A1550" s="0" t="s">
        <v>99</v>
      </c>
      <c r="B1550" s="0" t="s">
        <v>51</v>
      </c>
      <c r="C1550" s="0" t="s">
        <v>65</v>
      </c>
      <c r="D1550" s="0" t="s">
        <v>143</v>
      </c>
      <c r="E1550" s="0" t="n">
        <v>2036</v>
      </c>
      <c r="F1550" s="0" t="n">
        <v>61.9283317294251</v>
      </c>
      <c r="G1550" s="0" t="s">
        <v>132</v>
      </c>
    </row>
    <row r="1551" customFormat="false" ht="14.25" hidden="false" customHeight="false" outlineLevel="0" collapsed="false">
      <c r="A1551" s="0" t="s">
        <v>99</v>
      </c>
      <c r="B1551" s="0" t="s">
        <v>51</v>
      </c>
      <c r="C1551" s="0" t="s">
        <v>65</v>
      </c>
      <c r="D1551" s="0" t="s">
        <v>144</v>
      </c>
      <c r="E1551" s="0" t="n">
        <v>2036</v>
      </c>
      <c r="F1551" s="0" t="n">
        <v>127.069550904673</v>
      </c>
      <c r="G1551" s="0" t="s">
        <v>132</v>
      </c>
    </row>
    <row r="1552" customFormat="false" ht="14.25" hidden="false" customHeight="false" outlineLevel="0" collapsed="false">
      <c r="A1552" s="0" t="s">
        <v>99</v>
      </c>
      <c r="B1552" s="0" t="s">
        <v>51</v>
      </c>
      <c r="C1552" s="0" t="s">
        <v>65</v>
      </c>
      <c r="D1552" s="0" t="s">
        <v>134</v>
      </c>
      <c r="E1552" s="0" t="n">
        <v>2036</v>
      </c>
      <c r="F1552" s="0" t="n">
        <v>0.993574330890078</v>
      </c>
      <c r="G1552" s="0" t="s">
        <v>135</v>
      </c>
    </row>
    <row r="1553" customFormat="false" ht="14.25" hidden="false" customHeight="false" outlineLevel="0" collapsed="false">
      <c r="A1553" s="0" t="s">
        <v>99</v>
      </c>
      <c r="B1553" s="0" t="s">
        <v>51</v>
      </c>
      <c r="C1553" s="0" t="s">
        <v>65</v>
      </c>
      <c r="D1553" s="0" t="s">
        <v>145</v>
      </c>
      <c r="E1553" s="0" t="n">
        <v>2036</v>
      </c>
      <c r="F1553" s="0" t="n">
        <v>572.6</v>
      </c>
      <c r="G1553" s="0" t="s">
        <v>146</v>
      </c>
    </row>
    <row r="1554" customFormat="false" ht="14.25" hidden="false" customHeight="false" outlineLevel="0" collapsed="false">
      <c r="A1554" s="0" t="s">
        <v>99</v>
      </c>
      <c r="B1554" s="0" t="s">
        <v>51</v>
      </c>
      <c r="C1554" s="0" t="s">
        <v>65</v>
      </c>
      <c r="D1554" s="0" t="s">
        <v>147</v>
      </c>
      <c r="E1554" s="0" t="n">
        <v>2036</v>
      </c>
      <c r="F1554" s="0" t="n">
        <v>1</v>
      </c>
      <c r="G1554" s="0" t="s">
        <v>148</v>
      </c>
    </row>
    <row r="1555" customFormat="false" ht="14.25" hidden="false" customHeight="false" outlineLevel="0" collapsed="false">
      <c r="A1555" s="0" t="s">
        <v>99</v>
      </c>
      <c r="B1555" s="0" t="s">
        <v>51</v>
      </c>
      <c r="C1555" s="0" t="s">
        <v>65</v>
      </c>
      <c r="D1555" s="0" t="s">
        <v>149</v>
      </c>
      <c r="E1555" s="0" t="n">
        <v>2036</v>
      </c>
      <c r="F1555" s="0" t="n">
        <v>0.07</v>
      </c>
      <c r="G1555" s="0" t="s">
        <v>150</v>
      </c>
    </row>
    <row r="1556" customFormat="false" ht="14.25" hidden="false" customHeight="false" outlineLevel="0" collapsed="false">
      <c r="A1556" s="0" t="s">
        <v>99</v>
      </c>
      <c r="B1556" s="0" t="s">
        <v>51</v>
      </c>
      <c r="C1556" s="0" t="s">
        <v>65</v>
      </c>
      <c r="D1556" s="0" t="s">
        <v>136</v>
      </c>
      <c r="E1556" s="0" t="n">
        <v>2037</v>
      </c>
      <c r="F1556" s="0" t="n">
        <v>16115562.8349723</v>
      </c>
      <c r="G1556" s="0" t="s">
        <v>137</v>
      </c>
    </row>
    <row r="1557" customFormat="false" ht="14.25" hidden="false" customHeight="false" outlineLevel="0" collapsed="false">
      <c r="A1557" s="0" t="s">
        <v>99</v>
      </c>
      <c r="B1557" s="0" t="s">
        <v>51</v>
      </c>
      <c r="C1557" s="0" t="s">
        <v>65</v>
      </c>
      <c r="D1557" s="0" t="s">
        <v>138</v>
      </c>
      <c r="E1557" s="0" t="n">
        <v>2037</v>
      </c>
      <c r="F1557" s="0" t="n">
        <v>12087671.291125</v>
      </c>
      <c r="G1557" s="0" t="s">
        <v>137</v>
      </c>
    </row>
    <row r="1558" customFormat="false" ht="14.25" hidden="false" customHeight="false" outlineLevel="0" collapsed="false">
      <c r="A1558" s="0" t="s">
        <v>99</v>
      </c>
      <c r="B1558" s="0" t="s">
        <v>51</v>
      </c>
      <c r="C1558" s="0" t="s">
        <v>65</v>
      </c>
      <c r="D1558" s="0" t="s">
        <v>139</v>
      </c>
      <c r="E1558" s="0" t="n">
        <v>2037</v>
      </c>
      <c r="F1558" s="0" t="n">
        <v>4027891.5438473</v>
      </c>
      <c r="G1558" s="0" t="s">
        <v>137</v>
      </c>
    </row>
    <row r="1559" customFormat="false" ht="14.25" hidden="false" customHeight="false" outlineLevel="0" collapsed="false">
      <c r="A1559" s="0" t="s">
        <v>99</v>
      </c>
      <c r="B1559" s="0" t="s">
        <v>51</v>
      </c>
      <c r="C1559" s="0" t="s">
        <v>65</v>
      </c>
      <c r="D1559" s="0" t="s">
        <v>140</v>
      </c>
      <c r="E1559" s="0" t="n">
        <v>2037</v>
      </c>
      <c r="F1559" s="0" t="n">
        <v>1.3808</v>
      </c>
      <c r="G1559" s="0" t="s">
        <v>141</v>
      </c>
    </row>
    <row r="1560" customFormat="false" ht="14.25" hidden="false" customHeight="false" outlineLevel="0" collapsed="false">
      <c r="A1560" s="0" t="s">
        <v>99</v>
      </c>
      <c r="B1560" s="0" t="s">
        <v>51</v>
      </c>
      <c r="C1560" s="0" t="s">
        <v>65</v>
      </c>
      <c r="D1560" s="0" t="s">
        <v>142</v>
      </c>
      <c r="E1560" s="0" t="n">
        <v>2037</v>
      </c>
      <c r="F1560" s="0" t="n">
        <v>10.737</v>
      </c>
      <c r="G1560" s="0" t="s">
        <v>141</v>
      </c>
    </row>
    <row r="1561" customFormat="false" ht="14.25" hidden="false" customHeight="false" outlineLevel="0" collapsed="false">
      <c r="A1561" s="0" t="s">
        <v>99</v>
      </c>
      <c r="B1561" s="0" t="s">
        <v>51</v>
      </c>
      <c r="C1561" s="0" t="s">
        <v>65</v>
      </c>
      <c r="D1561" s="0" t="s">
        <v>143</v>
      </c>
      <c r="E1561" s="0" t="n">
        <v>2037</v>
      </c>
      <c r="F1561" s="0" t="n">
        <v>59.9381280250739</v>
      </c>
      <c r="G1561" s="0" t="s">
        <v>132</v>
      </c>
    </row>
    <row r="1562" customFormat="false" ht="14.25" hidden="false" customHeight="false" outlineLevel="0" collapsed="false">
      <c r="A1562" s="0" t="s">
        <v>99</v>
      </c>
      <c r="B1562" s="0" t="s">
        <v>51</v>
      </c>
      <c r="C1562" s="0" t="s">
        <v>65</v>
      </c>
      <c r="D1562" s="0" t="s">
        <v>144</v>
      </c>
      <c r="E1562" s="0" t="n">
        <v>2037</v>
      </c>
      <c r="F1562" s="0" t="n">
        <v>127.854920750594</v>
      </c>
      <c r="G1562" s="0" t="s">
        <v>132</v>
      </c>
    </row>
    <row r="1563" customFormat="false" ht="14.25" hidden="false" customHeight="false" outlineLevel="0" collapsed="false">
      <c r="A1563" s="0" t="s">
        <v>99</v>
      </c>
      <c r="B1563" s="0" t="s">
        <v>51</v>
      </c>
      <c r="C1563" s="0" t="s">
        <v>65</v>
      </c>
      <c r="D1563" s="0" t="s">
        <v>134</v>
      </c>
      <c r="E1563" s="0" t="n">
        <v>2037</v>
      </c>
      <c r="F1563" s="0" t="n">
        <v>0.993639156235529</v>
      </c>
      <c r="G1563" s="0" t="s">
        <v>135</v>
      </c>
    </row>
    <row r="1564" customFormat="false" ht="14.25" hidden="false" customHeight="false" outlineLevel="0" collapsed="false">
      <c r="A1564" s="0" t="s">
        <v>99</v>
      </c>
      <c r="B1564" s="0" t="s">
        <v>51</v>
      </c>
      <c r="C1564" s="0" t="s">
        <v>65</v>
      </c>
      <c r="D1564" s="0" t="s">
        <v>145</v>
      </c>
      <c r="E1564" s="0" t="n">
        <v>2037</v>
      </c>
      <c r="F1564" s="0" t="n">
        <v>612.7</v>
      </c>
      <c r="G1564" s="0" t="s">
        <v>146</v>
      </c>
    </row>
    <row r="1565" customFormat="false" ht="14.25" hidden="false" customHeight="false" outlineLevel="0" collapsed="false">
      <c r="A1565" s="0" t="s">
        <v>99</v>
      </c>
      <c r="B1565" s="0" t="s">
        <v>51</v>
      </c>
      <c r="C1565" s="0" t="s">
        <v>65</v>
      </c>
      <c r="D1565" s="0" t="s">
        <v>147</v>
      </c>
      <c r="E1565" s="0" t="n">
        <v>2037</v>
      </c>
      <c r="F1565" s="0" t="n">
        <v>1</v>
      </c>
      <c r="G1565" s="0" t="s">
        <v>148</v>
      </c>
    </row>
    <row r="1566" customFormat="false" ht="14.25" hidden="false" customHeight="false" outlineLevel="0" collapsed="false">
      <c r="A1566" s="0" t="s">
        <v>99</v>
      </c>
      <c r="B1566" s="0" t="s">
        <v>51</v>
      </c>
      <c r="C1566" s="0" t="s">
        <v>65</v>
      </c>
      <c r="D1566" s="0" t="s">
        <v>149</v>
      </c>
      <c r="E1566" s="0" t="n">
        <v>2037</v>
      </c>
      <c r="F1566" s="0" t="n">
        <v>0.07</v>
      </c>
      <c r="G1566" s="0" t="s">
        <v>150</v>
      </c>
    </row>
    <row r="1567" customFormat="false" ht="14.25" hidden="false" customHeight="false" outlineLevel="0" collapsed="false">
      <c r="A1567" s="0" t="s">
        <v>99</v>
      </c>
      <c r="B1567" s="0" t="s">
        <v>51</v>
      </c>
      <c r="C1567" s="0" t="s">
        <v>65</v>
      </c>
      <c r="D1567" s="0" t="s">
        <v>136</v>
      </c>
      <c r="E1567" s="0" t="n">
        <v>2038</v>
      </c>
      <c r="F1567" s="0" t="n">
        <v>17243652.2334204</v>
      </c>
      <c r="G1567" s="0" t="s">
        <v>137</v>
      </c>
    </row>
    <row r="1568" customFormat="false" ht="14.25" hidden="false" customHeight="false" outlineLevel="0" collapsed="false">
      <c r="A1568" s="0" t="s">
        <v>99</v>
      </c>
      <c r="B1568" s="0" t="s">
        <v>51</v>
      </c>
      <c r="C1568" s="0" t="s">
        <v>65</v>
      </c>
      <c r="D1568" s="0" t="s">
        <v>138</v>
      </c>
      <c r="E1568" s="0" t="n">
        <v>2038</v>
      </c>
      <c r="F1568" s="0" t="n">
        <v>13318945.2541372</v>
      </c>
      <c r="G1568" s="0" t="s">
        <v>137</v>
      </c>
    </row>
    <row r="1569" customFormat="false" ht="14.25" hidden="false" customHeight="false" outlineLevel="0" collapsed="false">
      <c r="A1569" s="0" t="s">
        <v>99</v>
      </c>
      <c r="B1569" s="0" t="s">
        <v>51</v>
      </c>
      <c r="C1569" s="0" t="s">
        <v>65</v>
      </c>
      <c r="D1569" s="0" t="s">
        <v>139</v>
      </c>
      <c r="E1569" s="0" t="n">
        <v>2038</v>
      </c>
      <c r="F1569" s="0" t="n">
        <v>3924706.97928317</v>
      </c>
      <c r="G1569" s="0" t="s">
        <v>137</v>
      </c>
    </row>
    <row r="1570" customFormat="false" ht="14.25" hidden="false" customHeight="false" outlineLevel="0" collapsed="false">
      <c r="A1570" s="0" t="s">
        <v>99</v>
      </c>
      <c r="B1570" s="0" t="s">
        <v>51</v>
      </c>
      <c r="C1570" s="0" t="s">
        <v>65</v>
      </c>
      <c r="D1570" s="0" t="s">
        <v>140</v>
      </c>
      <c r="E1570" s="0" t="n">
        <v>2038</v>
      </c>
      <c r="F1570" s="0" t="n">
        <v>1.359</v>
      </c>
      <c r="G1570" s="0" t="s">
        <v>141</v>
      </c>
    </row>
    <row r="1571" customFormat="false" ht="14.25" hidden="false" customHeight="false" outlineLevel="0" collapsed="false">
      <c r="A1571" s="0" t="s">
        <v>99</v>
      </c>
      <c r="B1571" s="0" t="s">
        <v>51</v>
      </c>
      <c r="C1571" s="0" t="s">
        <v>65</v>
      </c>
      <c r="D1571" s="0" t="s">
        <v>142</v>
      </c>
      <c r="E1571" s="0" t="n">
        <v>2038</v>
      </c>
      <c r="F1571" s="0" t="n">
        <v>10.4542</v>
      </c>
      <c r="G1571" s="0" t="s">
        <v>141</v>
      </c>
    </row>
    <row r="1572" customFormat="false" ht="14.25" hidden="false" customHeight="false" outlineLevel="0" collapsed="false">
      <c r="A1572" s="0" t="s">
        <v>99</v>
      </c>
      <c r="B1572" s="0" t="s">
        <v>51</v>
      </c>
      <c r="C1572" s="0" t="s">
        <v>65</v>
      </c>
      <c r="D1572" s="0" t="s">
        <v>143</v>
      </c>
      <c r="E1572" s="0" t="n">
        <v>2038</v>
      </c>
      <c r="F1572" s="0" t="n">
        <v>59.1301183031946</v>
      </c>
      <c r="G1572" s="0" t="s">
        <v>132</v>
      </c>
    </row>
    <row r="1573" customFormat="false" ht="14.25" hidden="false" customHeight="false" outlineLevel="0" collapsed="false">
      <c r="A1573" s="0" t="s">
        <v>99</v>
      </c>
      <c r="B1573" s="0" t="s">
        <v>51</v>
      </c>
      <c r="C1573" s="0" t="s">
        <v>65</v>
      </c>
      <c r="D1573" s="0" t="s">
        <v>144</v>
      </c>
      <c r="E1573" s="0" t="n">
        <v>2038</v>
      </c>
      <c r="F1573" s="0" t="n">
        <v>128.511344389301</v>
      </c>
      <c r="G1573" s="0" t="s">
        <v>132</v>
      </c>
    </row>
    <row r="1574" customFormat="false" ht="14.25" hidden="false" customHeight="false" outlineLevel="0" collapsed="false">
      <c r="A1574" s="0" t="s">
        <v>99</v>
      </c>
      <c r="B1574" s="0" t="s">
        <v>51</v>
      </c>
      <c r="C1574" s="0" t="s">
        <v>65</v>
      </c>
      <c r="D1574" s="0" t="s">
        <v>134</v>
      </c>
      <c r="E1574" s="0" t="n">
        <v>2038</v>
      </c>
      <c r="F1574" s="0" t="n">
        <v>0.993703993812178</v>
      </c>
      <c r="G1574" s="0" t="s">
        <v>135</v>
      </c>
    </row>
    <row r="1575" customFormat="false" ht="14.25" hidden="false" customHeight="false" outlineLevel="0" collapsed="false">
      <c r="A1575" s="0" t="s">
        <v>99</v>
      </c>
      <c r="B1575" s="0" t="s">
        <v>51</v>
      </c>
      <c r="C1575" s="0" t="s">
        <v>65</v>
      </c>
      <c r="D1575" s="0" t="s">
        <v>145</v>
      </c>
      <c r="E1575" s="0" t="n">
        <v>2038</v>
      </c>
      <c r="F1575" s="0" t="n">
        <v>655.6</v>
      </c>
      <c r="G1575" s="0" t="s">
        <v>146</v>
      </c>
    </row>
    <row r="1576" customFormat="false" ht="14.25" hidden="false" customHeight="false" outlineLevel="0" collapsed="false">
      <c r="A1576" s="0" t="s">
        <v>99</v>
      </c>
      <c r="B1576" s="0" t="s">
        <v>51</v>
      </c>
      <c r="C1576" s="0" t="s">
        <v>65</v>
      </c>
      <c r="D1576" s="0" t="s">
        <v>147</v>
      </c>
      <c r="E1576" s="0" t="n">
        <v>2038</v>
      </c>
      <c r="F1576" s="0" t="n">
        <v>1</v>
      </c>
      <c r="G1576" s="0" t="s">
        <v>148</v>
      </c>
    </row>
    <row r="1577" customFormat="false" ht="14.25" hidden="false" customHeight="false" outlineLevel="0" collapsed="false">
      <c r="A1577" s="0" t="s">
        <v>99</v>
      </c>
      <c r="B1577" s="0" t="s">
        <v>51</v>
      </c>
      <c r="C1577" s="0" t="s">
        <v>65</v>
      </c>
      <c r="D1577" s="0" t="s">
        <v>149</v>
      </c>
      <c r="E1577" s="0" t="n">
        <v>2038</v>
      </c>
      <c r="F1577" s="0" t="n">
        <v>0.07</v>
      </c>
      <c r="G1577" s="0" t="s">
        <v>150</v>
      </c>
    </row>
    <row r="1578" customFormat="false" ht="14.25" hidden="false" customHeight="false" outlineLevel="0" collapsed="false">
      <c r="A1578" s="0" t="s">
        <v>99</v>
      </c>
      <c r="B1578" s="0" t="s">
        <v>51</v>
      </c>
      <c r="C1578" s="0" t="s">
        <v>65</v>
      </c>
      <c r="D1578" s="0" t="s">
        <v>136</v>
      </c>
      <c r="E1578" s="0" t="n">
        <v>2039</v>
      </c>
      <c r="F1578" s="0" t="n">
        <v>18450707.8897598</v>
      </c>
      <c r="G1578" s="0" t="s">
        <v>137</v>
      </c>
    </row>
    <row r="1579" customFormat="false" ht="14.25" hidden="false" customHeight="false" outlineLevel="0" collapsed="false">
      <c r="A1579" s="0" t="s">
        <v>99</v>
      </c>
      <c r="B1579" s="0" t="s">
        <v>51</v>
      </c>
      <c r="C1579" s="0" t="s">
        <v>65</v>
      </c>
      <c r="D1579" s="0" t="s">
        <v>138</v>
      </c>
      <c r="E1579" s="0" t="n">
        <v>2039</v>
      </c>
      <c r="F1579" s="0" t="n">
        <v>14554988.5245001</v>
      </c>
      <c r="G1579" s="0" t="s">
        <v>137</v>
      </c>
    </row>
    <row r="1580" customFormat="false" ht="14.25" hidden="false" customHeight="false" outlineLevel="0" collapsed="false">
      <c r="A1580" s="0" t="s">
        <v>99</v>
      </c>
      <c r="B1580" s="0" t="s">
        <v>51</v>
      </c>
      <c r="C1580" s="0" t="s">
        <v>65</v>
      </c>
      <c r="D1580" s="0" t="s">
        <v>139</v>
      </c>
      <c r="E1580" s="0" t="n">
        <v>2039</v>
      </c>
      <c r="F1580" s="0" t="n">
        <v>3895719.36525966</v>
      </c>
      <c r="G1580" s="0" t="s">
        <v>137</v>
      </c>
    </row>
    <row r="1581" customFormat="false" ht="14.25" hidden="false" customHeight="false" outlineLevel="0" collapsed="false">
      <c r="A1581" s="0" t="s">
        <v>99</v>
      </c>
      <c r="B1581" s="0" t="s">
        <v>51</v>
      </c>
      <c r="C1581" s="0" t="s">
        <v>65</v>
      </c>
      <c r="D1581" s="0" t="s">
        <v>140</v>
      </c>
      <c r="E1581" s="0" t="n">
        <v>2039</v>
      </c>
      <c r="F1581" s="0" t="n">
        <v>1.3504</v>
      </c>
      <c r="G1581" s="0" t="s">
        <v>141</v>
      </c>
    </row>
    <row r="1582" customFormat="false" ht="14.25" hidden="false" customHeight="false" outlineLevel="0" collapsed="false">
      <c r="A1582" s="0" t="s">
        <v>99</v>
      </c>
      <c r="B1582" s="0" t="s">
        <v>51</v>
      </c>
      <c r="C1582" s="0" t="s">
        <v>65</v>
      </c>
      <c r="D1582" s="0" t="s">
        <v>142</v>
      </c>
      <c r="E1582" s="0" t="n">
        <v>2039</v>
      </c>
      <c r="F1582" s="0" t="n">
        <v>10.2007</v>
      </c>
      <c r="G1582" s="0" t="s">
        <v>141</v>
      </c>
    </row>
    <row r="1583" customFormat="false" ht="14.25" hidden="false" customHeight="false" outlineLevel="0" collapsed="false">
      <c r="A1583" s="0" t="s">
        <v>99</v>
      </c>
      <c r="B1583" s="0" t="s">
        <v>51</v>
      </c>
      <c r="C1583" s="0" t="s">
        <v>65</v>
      </c>
      <c r="D1583" s="0" t="s">
        <v>143</v>
      </c>
      <c r="E1583" s="0" t="n">
        <v>2039</v>
      </c>
      <c r="F1583" s="0" t="n">
        <v>59.3941210326892</v>
      </c>
      <c r="G1583" s="0" t="s">
        <v>132</v>
      </c>
    </row>
    <row r="1584" customFormat="false" ht="14.25" hidden="false" customHeight="false" outlineLevel="0" collapsed="false">
      <c r="A1584" s="0" t="s">
        <v>99</v>
      </c>
      <c r="B1584" s="0" t="s">
        <v>51</v>
      </c>
      <c r="C1584" s="0" t="s">
        <v>65</v>
      </c>
      <c r="D1584" s="0" t="s">
        <v>144</v>
      </c>
      <c r="E1584" s="0" t="n">
        <v>2039</v>
      </c>
      <c r="F1584" s="0" t="n">
        <v>129.148337062788</v>
      </c>
      <c r="G1584" s="0" t="s">
        <v>132</v>
      </c>
    </row>
    <row r="1585" customFormat="false" ht="14.25" hidden="false" customHeight="false" outlineLevel="0" collapsed="false">
      <c r="A1585" s="0" t="s">
        <v>99</v>
      </c>
      <c r="B1585" s="0" t="s">
        <v>51</v>
      </c>
      <c r="C1585" s="0" t="s">
        <v>65</v>
      </c>
      <c r="D1585" s="0" t="s">
        <v>134</v>
      </c>
      <c r="E1585" s="0" t="n">
        <v>2039</v>
      </c>
      <c r="F1585" s="0" t="n">
        <v>0.993768843622331</v>
      </c>
      <c r="G1585" s="0" t="s">
        <v>135</v>
      </c>
    </row>
    <row r="1586" customFormat="false" ht="14.25" hidden="false" customHeight="false" outlineLevel="0" collapsed="false">
      <c r="A1586" s="0" t="s">
        <v>99</v>
      </c>
      <c r="B1586" s="0" t="s">
        <v>51</v>
      </c>
      <c r="C1586" s="0" t="s">
        <v>65</v>
      </c>
      <c r="D1586" s="0" t="s">
        <v>145</v>
      </c>
      <c r="E1586" s="0" t="n">
        <v>2039</v>
      </c>
      <c r="F1586" s="0" t="n">
        <v>701.5</v>
      </c>
      <c r="G1586" s="0" t="s">
        <v>146</v>
      </c>
    </row>
    <row r="1587" customFormat="false" ht="14.25" hidden="false" customHeight="false" outlineLevel="0" collapsed="false">
      <c r="A1587" s="0" t="s">
        <v>99</v>
      </c>
      <c r="B1587" s="0" t="s">
        <v>51</v>
      </c>
      <c r="C1587" s="0" t="s">
        <v>65</v>
      </c>
      <c r="D1587" s="0" t="s">
        <v>147</v>
      </c>
      <c r="E1587" s="0" t="n">
        <v>2039</v>
      </c>
      <c r="F1587" s="0" t="n">
        <v>1</v>
      </c>
      <c r="G1587" s="0" t="s">
        <v>148</v>
      </c>
    </row>
    <row r="1588" customFormat="false" ht="14.25" hidden="false" customHeight="false" outlineLevel="0" collapsed="false">
      <c r="A1588" s="0" t="s">
        <v>99</v>
      </c>
      <c r="B1588" s="0" t="s">
        <v>51</v>
      </c>
      <c r="C1588" s="0" t="s">
        <v>65</v>
      </c>
      <c r="D1588" s="0" t="s">
        <v>149</v>
      </c>
      <c r="E1588" s="0" t="n">
        <v>2039</v>
      </c>
      <c r="F1588" s="0" t="n">
        <v>0.07</v>
      </c>
      <c r="G1588" s="0" t="s">
        <v>150</v>
      </c>
    </row>
    <row r="1589" customFormat="false" ht="14.25" hidden="false" customHeight="false" outlineLevel="0" collapsed="false">
      <c r="A1589" s="0" t="s">
        <v>99</v>
      </c>
      <c r="B1589" s="0" t="s">
        <v>51</v>
      </c>
      <c r="C1589" s="0" t="s">
        <v>65</v>
      </c>
      <c r="D1589" s="0" t="s">
        <v>136</v>
      </c>
      <c r="E1589" s="0" t="n">
        <v>2040</v>
      </c>
      <c r="F1589" s="0" t="n">
        <v>19742257.442043</v>
      </c>
      <c r="G1589" s="0" t="s">
        <v>137</v>
      </c>
    </row>
    <row r="1590" customFormat="false" ht="14.25" hidden="false" customHeight="false" outlineLevel="0" collapsed="false">
      <c r="A1590" s="0" t="s">
        <v>99</v>
      </c>
      <c r="B1590" s="0" t="s">
        <v>51</v>
      </c>
      <c r="C1590" s="0" t="s">
        <v>65</v>
      </c>
      <c r="D1590" s="0" t="s">
        <v>138</v>
      </c>
      <c r="E1590" s="0" t="n">
        <v>2040</v>
      </c>
      <c r="F1590" s="0" t="n">
        <v>15858935.6609357</v>
      </c>
      <c r="G1590" s="0" t="s">
        <v>137</v>
      </c>
    </row>
    <row r="1591" customFormat="false" ht="14.25" hidden="false" customHeight="false" outlineLevel="0" collapsed="false">
      <c r="A1591" s="0" t="s">
        <v>99</v>
      </c>
      <c r="B1591" s="0" t="s">
        <v>51</v>
      </c>
      <c r="C1591" s="0" t="s">
        <v>65</v>
      </c>
      <c r="D1591" s="0" t="s">
        <v>139</v>
      </c>
      <c r="E1591" s="0" t="n">
        <v>2040</v>
      </c>
      <c r="F1591" s="0" t="n">
        <v>3883321.78110729</v>
      </c>
      <c r="G1591" s="0" t="s">
        <v>137</v>
      </c>
    </row>
    <row r="1592" customFormat="false" ht="14.25" hidden="false" customHeight="false" outlineLevel="0" collapsed="false">
      <c r="A1592" s="0" t="s">
        <v>99</v>
      </c>
      <c r="B1592" s="0" t="s">
        <v>51</v>
      </c>
      <c r="C1592" s="0" t="s">
        <v>65</v>
      </c>
      <c r="D1592" s="0" t="s">
        <v>140</v>
      </c>
      <c r="E1592" s="0" t="n">
        <v>2040</v>
      </c>
      <c r="F1592" s="0" t="n">
        <v>1.3133</v>
      </c>
      <c r="G1592" s="0" t="s">
        <v>141</v>
      </c>
    </row>
    <row r="1593" customFormat="false" ht="14.25" hidden="false" customHeight="false" outlineLevel="0" collapsed="false">
      <c r="A1593" s="0" t="s">
        <v>99</v>
      </c>
      <c r="B1593" s="0" t="s">
        <v>51</v>
      </c>
      <c r="C1593" s="0" t="s">
        <v>65</v>
      </c>
      <c r="D1593" s="0" t="s">
        <v>142</v>
      </c>
      <c r="E1593" s="0" t="n">
        <v>2040</v>
      </c>
      <c r="F1593" s="0" t="n">
        <v>9.9629</v>
      </c>
      <c r="G1593" s="0" t="s">
        <v>141</v>
      </c>
    </row>
    <row r="1594" customFormat="false" ht="14.25" hidden="false" customHeight="false" outlineLevel="0" collapsed="false">
      <c r="A1594" s="0" t="s">
        <v>99</v>
      </c>
      <c r="B1594" s="0" t="s">
        <v>51</v>
      </c>
      <c r="C1594" s="0" t="s">
        <v>65</v>
      </c>
      <c r="D1594" s="0" t="s">
        <v>143</v>
      </c>
      <c r="E1594" s="0" t="n">
        <v>2040</v>
      </c>
      <c r="F1594" s="0" t="n">
        <v>59.5166867765007</v>
      </c>
      <c r="G1594" s="0" t="s">
        <v>132</v>
      </c>
    </row>
    <row r="1595" customFormat="false" ht="14.25" hidden="false" customHeight="false" outlineLevel="0" collapsed="false">
      <c r="A1595" s="0" t="s">
        <v>99</v>
      </c>
      <c r="B1595" s="0" t="s">
        <v>51</v>
      </c>
      <c r="C1595" s="0" t="s">
        <v>65</v>
      </c>
      <c r="D1595" s="0" t="s">
        <v>144</v>
      </c>
      <c r="E1595" s="0" t="n">
        <v>2040</v>
      </c>
      <c r="F1595" s="0" t="n">
        <v>130.328162262103</v>
      </c>
      <c r="G1595" s="0" t="s">
        <v>132</v>
      </c>
    </row>
    <row r="1596" customFormat="false" ht="14.25" hidden="false" customHeight="false" outlineLevel="0" collapsed="false">
      <c r="A1596" s="0" t="s">
        <v>99</v>
      </c>
      <c r="B1596" s="0" t="s">
        <v>51</v>
      </c>
      <c r="C1596" s="0" t="s">
        <v>65</v>
      </c>
      <c r="D1596" s="0" t="s">
        <v>134</v>
      </c>
      <c r="E1596" s="0" t="n">
        <v>2040</v>
      </c>
      <c r="F1596" s="0" t="n">
        <v>0.993833705668297</v>
      </c>
      <c r="G1596" s="0" t="s">
        <v>135</v>
      </c>
    </row>
    <row r="1597" customFormat="false" ht="14.25" hidden="false" customHeight="false" outlineLevel="0" collapsed="false">
      <c r="A1597" s="0" t="s">
        <v>99</v>
      </c>
      <c r="B1597" s="0" t="s">
        <v>51</v>
      </c>
      <c r="C1597" s="0" t="s">
        <v>65</v>
      </c>
      <c r="D1597" s="0" t="s">
        <v>145</v>
      </c>
      <c r="E1597" s="0" t="n">
        <v>2040</v>
      </c>
      <c r="F1597" s="0" t="n">
        <v>750.6</v>
      </c>
      <c r="G1597" s="0" t="s">
        <v>146</v>
      </c>
    </row>
    <row r="1598" customFormat="false" ht="14.25" hidden="false" customHeight="false" outlineLevel="0" collapsed="false">
      <c r="A1598" s="0" t="s">
        <v>99</v>
      </c>
      <c r="B1598" s="0" t="s">
        <v>51</v>
      </c>
      <c r="C1598" s="0" t="s">
        <v>65</v>
      </c>
      <c r="D1598" s="0" t="s">
        <v>147</v>
      </c>
      <c r="E1598" s="0" t="n">
        <v>2040</v>
      </c>
      <c r="F1598" s="0" t="n">
        <v>1</v>
      </c>
      <c r="G1598" s="0" t="s">
        <v>148</v>
      </c>
    </row>
    <row r="1599" customFormat="false" ht="14.25" hidden="false" customHeight="false" outlineLevel="0" collapsed="false">
      <c r="A1599" s="0" t="s">
        <v>99</v>
      </c>
      <c r="B1599" s="0" t="s">
        <v>51</v>
      </c>
      <c r="C1599" s="0" t="s">
        <v>65</v>
      </c>
      <c r="D1599" s="0" t="s">
        <v>149</v>
      </c>
      <c r="E1599" s="0" t="n">
        <v>2040</v>
      </c>
      <c r="F1599" s="0" t="n">
        <v>0.07</v>
      </c>
      <c r="G1599" s="0" t="s">
        <v>150</v>
      </c>
    </row>
    <row r="1600" customFormat="false" ht="14.25" hidden="false" customHeight="false" outlineLevel="0" collapsed="false">
      <c r="A1600" s="0" t="s">
        <v>95</v>
      </c>
      <c r="B1600" s="0" t="s">
        <v>52</v>
      </c>
      <c r="C1600" s="0" t="s">
        <v>65</v>
      </c>
      <c r="D1600" s="0" t="s">
        <v>136</v>
      </c>
      <c r="E1600" s="0" t="n">
        <v>2024</v>
      </c>
      <c r="F1600" s="0" t="n">
        <v>1699000</v>
      </c>
      <c r="G1600" s="0" t="s">
        <v>137</v>
      </c>
    </row>
    <row r="1601" customFormat="false" ht="14.25" hidden="false" customHeight="false" outlineLevel="0" collapsed="false">
      <c r="A1601" s="0" t="s">
        <v>95</v>
      </c>
      <c r="B1601" s="0" t="s">
        <v>52</v>
      </c>
      <c r="C1601" s="0" t="s">
        <v>65</v>
      </c>
      <c r="D1601" s="0" t="s">
        <v>138</v>
      </c>
      <c r="E1601" s="0" t="n">
        <v>2024</v>
      </c>
      <c r="F1601" s="0" t="n">
        <v>1011076.599</v>
      </c>
      <c r="G1601" s="0" t="s">
        <v>137</v>
      </c>
    </row>
    <row r="1602" customFormat="false" ht="14.25" hidden="false" customHeight="false" outlineLevel="0" collapsed="false">
      <c r="A1602" s="0" t="s">
        <v>95</v>
      </c>
      <c r="B1602" s="0" t="s">
        <v>52</v>
      </c>
      <c r="C1602" s="0" t="s">
        <v>65</v>
      </c>
      <c r="D1602" s="0" t="s">
        <v>139</v>
      </c>
      <c r="E1602" s="0" t="n">
        <v>2024</v>
      </c>
      <c r="F1602" s="0" t="n">
        <v>687923.401</v>
      </c>
      <c r="G1602" s="0" t="s">
        <v>137</v>
      </c>
    </row>
    <row r="1603" customFormat="false" ht="14.25" hidden="false" customHeight="false" outlineLevel="0" collapsed="false">
      <c r="A1603" s="0" t="s">
        <v>95</v>
      </c>
      <c r="B1603" s="0" t="s">
        <v>52</v>
      </c>
      <c r="C1603" s="0" t="s">
        <v>65</v>
      </c>
      <c r="D1603" s="0" t="s">
        <v>140</v>
      </c>
      <c r="E1603" s="0" t="n">
        <v>2024</v>
      </c>
      <c r="F1603" s="0" t="n">
        <v>0.7628</v>
      </c>
      <c r="G1603" s="0" t="s">
        <v>141</v>
      </c>
    </row>
    <row r="1604" customFormat="false" ht="14.25" hidden="false" customHeight="false" outlineLevel="0" collapsed="false">
      <c r="A1604" s="0" t="s">
        <v>95</v>
      </c>
      <c r="B1604" s="0" t="s">
        <v>52</v>
      </c>
      <c r="C1604" s="0" t="s">
        <v>65</v>
      </c>
      <c r="D1604" s="0" t="s">
        <v>142</v>
      </c>
      <c r="E1604" s="0" t="n">
        <v>2024</v>
      </c>
      <c r="F1604" s="0" t="n">
        <v>5.4571</v>
      </c>
      <c r="G1604" s="0" t="s">
        <v>141</v>
      </c>
    </row>
    <row r="1605" customFormat="false" ht="14.25" hidden="false" customHeight="false" outlineLevel="0" collapsed="false">
      <c r="A1605" s="0" t="s">
        <v>95</v>
      </c>
      <c r="B1605" s="0" t="s">
        <v>52</v>
      </c>
      <c r="C1605" s="0" t="s">
        <v>65</v>
      </c>
      <c r="D1605" s="0" t="s">
        <v>143</v>
      </c>
      <c r="E1605" s="0" t="n">
        <v>2024</v>
      </c>
      <c r="F1605" s="0" t="n">
        <v>4.5253160213143</v>
      </c>
      <c r="G1605" s="0" t="s">
        <v>132</v>
      </c>
    </row>
    <row r="1606" customFormat="false" ht="14.25" hidden="false" customHeight="false" outlineLevel="0" collapsed="false">
      <c r="A1606" s="0" t="s">
        <v>95</v>
      </c>
      <c r="B1606" s="0" t="s">
        <v>52</v>
      </c>
      <c r="C1606" s="0" t="s">
        <v>65</v>
      </c>
      <c r="D1606" s="0" t="s">
        <v>144</v>
      </c>
      <c r="E1606" s="0" t="n">
        <v>2024</v>
      </c>
      <c r="F1606" s="0" t="n">
        <v>146.735841134251</v>
      </c>
      <c r="G1606" s="0" t="s">
        <v>132</v>
      </c>
    </row>
    <row r="1607" customFormat="false" ht="14.25" hidden="false" customHeight="false" outlineLevel="0" collapsed="false">
      <c r="A1607" s="0" t="s">
        <v>95</v>
      </c>
      <c r="B1607" s="0" t="s">
        <v>52</v>
      </c>
      <c r="C1607" s="0" t="s">
        <v>65</v>
      </c>
      <c r="D1607" s="0" t="s">
        <v>134</v>
      </c>
      <c r="E1607" s="0" t="n">
        <v>2024</v>
      </c>
      <c r="F1607" s="0" t="n">
        <v>1</v>
      </c>
      <c r="G1607" s="0" t="s">
        <v>135</v>
      </c>
    </row>
    <row r="1608" customFormat="false" ht="14.25" hidden="false" customHeight="false" outlineLevel="0" collapsed="false">
      <c r="A1608" s="0" t="s">
        <v>95</v>
      </c>
      <c r="B1608" s="0" t="s">
        <v>52</v>
      </c>
      <c r="C1608" s="0" t="s">
        <v>65</v>
      </c>
      <c r="D1608" s="0" t="s">
        <v>145</v>
      </c>
      <c r="E1608" s="0" t="n">
        <v>2024</v>
      </c>
      <c r="F1608" s="0" t="n">
        <v>87.1</v>
      </c>
      <c r="G1608" s="0" t="s">
        <v>146</v>
      </c>
    </row>
    <row r="1609" customFormat="false" ht="14.25" hidden="false" customHeight="false" outlineLevel="0" collapsed="false">
      <c r="A1609" s="0" t="s">
        <v>95</v>
      </c>
      <c r="B1609" s="0" t="s">
        <v>52</v>
      </c>
      <c r="C1609" s="0" t="s">
        <v>65</v>
      </c>
      <c r="D1609" s="0" t="s">
        <v>147</v>
      </c>
      <c r="E1609" s="0" t="n">
        <v>2024</v>
      </c>
      <c r="F1609" s="0" t="n">
        <v>1</v>
      </c>
      <c r="G1609" s="0" t="s">
        <v>148</v>
      </c>
    </row>
    <row r="1610" customFormat="false" ht="14.25" hidden="false" customHeight="false" outlineLevel="0" collapsed="false">
      <c r="A1610" s="0" t="s">
        <v>95</v>
      </c>
      <c r="B1610" s="0" t="s">
        <v>52</v>
      </c>
      <c r="C1610" s="0" t="s">
        <v>65</v>
      </c>
      <c r="D1610" s="0" t="s">
        <v>149</v>
      </c>
      <c r="E1610" s="0" t="n">
        <v>2024</v>
      </c>
      <c r="F1610" s="0" t="n">
        <v>0.05</v>
      </c>
      <c r="G1610" s="0" t="s">
        <v>150</v>
      </c>
    </row>
    <row r="1611" customFormat="false" ht="14.25" hidden="false" customHeight="false" outlineLevel="0" collapsed="false">
      <c r="A1611" s="0" t="s">
        <v>95</v>
      </c>
      <c r="B1611" s="0" t="s">
        <v>52</v>
      </c>
      <c r="C1611" s="0" t="s">
        <v>65</v>
      </c>
      <c r="D1611" s="0" t="s">
        <v>136</v>
      </c>
      <c r="E1611" s="0" t="n">
        <v>2025</v>
      </c>
      <c r="F1611" s="0" t="n">
        <v>1902880</v>
      </c>
      <c r="G1611" s="0" t="s">
        <v>137</v>
      </c>
    </row>
    <row r="1612" customFormat="false" ht="14.25" hidden="false" customHeight="false" outlineLevel="0" collapsed="false">
      <c r="A1612" s="0" t="s">
        <v>95</v>
      </c>
      <c r="B1612" s="0" t="s">
        <v>52</v>
      </c>
      <c r="C1612" s="0" t="s">
        <v>65</v>
      </c>
      <c r="D1612" s="0" t="s">
        <v>138</v>
      </c>
      <c r="E1612" s="0" t="n">
        <v>2025</v>
      </c>
      <c r="F1612" s="0" t="n">
        <v>1179374.57792</v>
      </c>
      <c r="G1612" s="0" t="s">
        <v>137</v>
      </c>
    </row>
    <row r="1613" customFormat="false" ht="14.25" hidden="false" customHeight="false" outlineLevel="0" collapsed="false">
      <c r="A1613" s="0" t="s">
        <v>95</v>
      </c>
      <c r="B1613" s="0" t="s">
        <v>52</v>
      </c>
      <c r="C1613" s="0" t="s">
        <v>65</v>
      </c>
      <c r="D1613" s="0" t="s">
        <v>139</v>
      </c>
      <c r="E1613" s="0" t="n">
        <v>2025</v>
      </c>
      <c r="F1613" s="0" t="n">
        <v>723505.42208</v>
      </c>
      <c r="G1613" s="0" t="s">
        <v>137</v>
      </c>
    </row>
    <row r="1614" customFormat="false" ht="14.25" hidden="false" customHeight="false" outlineLevel="0" collapsed="false">
      <c r="A1614" s="0" t="s">
        <v>95</v>
      </c>
      <c r="B1614" s="0" t="s">
        <v>52</v>
      </c>
      <c r="C1614" s="0" t="s">
        <v>65</v>
      </c>
      <c r="D1614" s="0" t="s">
        <v>140</v>
      </c>
      <c r="E1614" s="0" t="n">
        <v>2025</v>
      </c>
      <c r="F1614" s="0" t="n">
        <v>0.7583</v>
      </c>
      <c r="G1614" s="0" t="s">
        <v>141</v>
      </c>
    </row>
    <row r="1615" customFormat="false" ht="14.25" hidden="false" customHeight="false" outlineLevel="0" collapsed="false">
      <c r="A1615" s="0" t="s">
        <v>95</v>
      </c>
      <c r="B1615" s="0" t="s">
        <v>52</v>
      </c>
      <c r="C1615" s="0" t="s">
        <v>65</v>
      </c>
      <c r="D1615" s="0" t="s">
        <v>142</v>
      </c>
      <c r="E1615" s="0" t="n">
        <v>2025</v>
      </c>
      <c r="F1615" s="0" t="n">
        <v>5.3959</v>
      </c>
      <c r="G1615" s="0" t="s">
        <v>141</v>
      </c>
    </row>
    <row r="1616" customFormat="false" ht="14.25" hidden="false" customHeight="false" outlineLevel="0" collapsed="false">
      <c r="A1616" s="0" t="s">
        <v>95</v>
      </c>
      <c r="B1616" s="0" t="s">
        <v>52</v>
      </c>
      <c r="C1616" s="0" t="s">
        <v>65</v>
      </c>
      <c r="D1616" s="0" t="s">
        <v>143</v>
      </c>
      <c r="E1616" s="0" t="n">
        <v>2025</v>
      </c>
      <c r="F1616" s="0" t="n">
        <v>4.79828264943821</v>
      </c>
      <c r="G1616" s="0" t="s">
        <v>132</v>
      </c>
    </row>
    <row r="1617" customFormat="false" ht="14.25" hidden="false" customHeight="false" outlineLevel="0" collapsed="false">
      <c r="A1617" s="0" t="s">
        <v>95</v>
      </c>
      <c r="B1617" s="0" t="s">
        <v>52</v>
      </c>
      <c r="C1617" s="0" t="s">
        <v>65</v>
      </c>
      <c r="D1617" s="0" t="s">
        <v>144</v>
      </c>
      <c r="E1617" s="0" t="n">
        <v>2025</v>
      </c>
      <c r="F1617" s="0" t="n">
        <v>147.654445360344</v>
      </c>
      <c r="G1617" s="0" t="s">
        <v>132</v>
      </c>
    </row>
    <row r="1618" customFormat="false" ht="14.25" hidden="false" customHeight="false" outlineLevel="0" collapsed="false">
      <c r="A1618" s="0" t="s">
        <v>95</v>
      </c>
      <c r="B1618" s="0" t="s">
        <v>52</v>
      </c>
      <c r="C1618" s="0" t="s">
        <v>65</v>
      </c>
      <c r="D1618" s="0" t="s">
        <v>134</v>
      </c>
      <c r="E1618" s="0" t="n">
        <v>2025</v>
      </c>
      <c r="F1618" s="0" t="n">
        <v>1.00205278592375</v>
      </c>
      <c r="G1618" s="0" t="s">
        <v>135</v>
      </c>
    </row>
    <row r="1619" customFormat="false" ht="14.25" hidden="false" customHeight="false" outlineLevel="0" collapsed="false">
      <c r="A1619" s="0" t="s">
        <v>95</v>
      </c>
      <c r="B1619" s="0" t="s">
        <v>52</v>
      </c>
      <c r="C1619" s="0" t="s">
        <v>65</v>
      </c>
      <c r="D1619" s="0" t="s">
        <v>145</v>
      </c>
      <c r="E1619" s="0" t="n">
        <v>2025</v>
      </c>
      <c r="F1619" s="0" t="n">
        <v>97.6</v>
      </c>
      <c r="G1619" s="0" t="s">
        <v>146</v>
      </c>
    </row>
    <row r="1620" customFormat="false" ht="14.25" hidden="false" customHeight="false" outlineLevel="0" collapsed="false">
      <c r="A1620" s="0" t="s">
        <v>95</v>
      </c>
      <c r="B1620" s="0" t="s">
        <v>52</v>
      </c>
      <c r="C1620" s="0" t="s">
        <v>65</v>
      </c>
      <c r="D1620" s="0" t="s">
        <v>147</v>
      </c>
      <c r="E1620" s="0" t="n">
        <v>2025</v>
      </c>
      <c r="F1620" s="0" t="n">
        <v>1</v>
      </c>
      <c r="G1620" s="0" t="s">
        <v>148</v>
      </c>
    </row>
    <row r="1621" customFormat="false" ht="14.25" hidden="false" customHeight="false" outlineLevel="0" collapsed="false">
      <c r="A1621" s="0" t="s">
        <v>95</v>
      </c>
      <c r="B1621" s="0" t="s">
        <v>52</v>
      </c>
      <c r="C1621" s="0" t="s">
        <v>65</v>
      </c>
      <c r="D1621" s="0" t="s">
        <v>149</v>
      </c>
      <c r="E1621" s="0" t="n">
        <v>2025</v>
      </c>
      <c r="F1621" s="0" t="n">
        <v>0.12</v>
      </c>
      <c r="G1621" s="0" t="s">
        <v>150</v>
      </c>
    </row>
    <row r="1622" customFormat="false" ht="14.25" hidden="false" customHeight="false" outlineLevel="0" collapsed="false">
      <c r="A1622" s="0" t="s">
        <v>95</v>
      </c>
      <c r="B1622" s="0" t="s">
        <v>52</v>
      </c>
      <c r="C1622" s="0" t="s">
        <v>65</v>
      </c>
      <c r="D1622" s="0" t="s">
        <v>136</v>
      </c>
      <c r="E1622" s="0" t="n">
        <v>2026</v>
      </c>
      <c r="F1622" s="0" t="n">
        <v>2131225.6</v>
      </c>
      <c r="G1622" s="0" t="s">
        <v>137</v>
      </c>
    </row>
    <row r="1623" customFormat="false" ht="14.25" hidden="false" customHeight="false" outlineLevel="0" collapsed="false">
      <c r="A1623" s="0" t="s">
        <v>95</v>
      </c>
      <c r="B1623" s="0" t="s">
        <v>52</v>
      </c>
      <c r="C1623" s="0" t="s">
        <v>65</v>
      </c>
      <c r="D1623" s="0" t="s">
        <v>138</v>
      </c>
      <c r="E1623" s="0" t="n">
        <v>2026</v>
      </c>
      <c r="F1623" s="0" t="n">
        <v>1357582.1822976</v>
      </c>
      <c r="G1623" s="0" t="s">
        <v>137</v>
      </c>
    </row>
    <row r="1624" customFormat="false" ht="14.25" hidden="false" customHeight="false" outlineLevel="0" collapsed="false">
      <c r="A1624" s="0" t="s">
        <v>95</v>
      </c>
      <c r="B1624" s="0" t="s">
        <v>52</v>
      </c>
      <c r="C1624" s="0" t="s">
        <v>65</v>
      </c>
      <c r="D1624" s="0" t="s">
        <v>139</v>
      </c>
      <c r="E1624" s="0" t="n">
        <v>2026</v>
      </c>
      <c r="F1624" s="0" t="n">
        <v>773643.4177024</v>
      </c>
      <c r="G1624" s="0" t="s">
        <v>137</v>
      </c>
    </row>
    <row r="1625" customFormat="false" ht="14.25" hidden="false" customHeight="false" outlineLevel="0" collapsed="false">
      <c r="A1625" s="0" t="s">
        <v>95</v>
      </c>
      <c r="B1625" s="0" t="s">
        <v>52</v>
      </c>
      <c r="C1625" s="0" t="s">
        <v>65</v>
      </c>
      <c r="D1625" s="0" t="s">
        <v>140</v>
      </c>
      <c r="E1625" s="0" t="n">
        <v>2026</v>
      </c>
      <c r="F1625" s="0" t="n">
        <v>0.7547</v>
      </c>
      <c r="G1625" s="0" t="s">
        <v>141</v>
      </c>
    </row>
    <row r="1626" customFormat="false" ht="14.25" hidden="false" customHeight="false" outlineLevel="0" collapsed="false">
      <c r="A1626" s="0" t="s">
        <v>95</v>
      </c>
      <c r="B1626" s="0" t="s">
        <v>52</v>
      </c>
      <c r="C1626" s="0" t="s">
        <v>65</v>
      </c>
      <c r="D1626" s="0" t="s">
        <v>142</v>
      </c>
      <c r="E1626" s="0" t="n">
        <v>2026</v>
      </c>
      <c r="F1626" s="0" t="n">
        <v>5.3074</v>
      </c>
      <c r="G1626" s="0" t="s">
        <v>141</v>
      </c>
    </row>
    <row r="1627" customFormat="false" ht="14.25" hidden="false" customHeight="false" outlineLevel="0" collapsed="false">
      <c r="A1627" s="0" t="s">
        <v>95</v>
      </c>
      <c r="B1627" s="0" t="s">
        <v>52</v>
      </c>
      <c r="C1627" s="0" t="s">
        <v>65</v>
      </c>
      <c r="D1627" s="0" t="s">
        <v>143</v>
      </c>
      <c r="E1627" s="0" t="n">
        <v>2026</v>
      </c>
      <c r="F1627" s="0" t="n">
        <v>5.13060234809372</v>
      </c>
      <c r="G1627" s="0" t="s">
        <v>132</v>
      </c>
    </row>
    <row r="1628" customFormat="false" ht="14.25" hidden="false" customHeight="false" outlineLevel="0" collapsed="false">
      <c r="A1628" s="0" t="s">
        <v>95</v>
      </c>
      <c r="B1628" s="0" t="s">
        <v>52</v>
      </c>
      <c r="C1628" s="0" t="s">
        <v>65</v>
      </c>
      <c r="D1628" s="0" t="s">
        <v>144</v>
      </c>
      <c r="E1628" s="0" t="n">
        <v>2026</v>
      </c>
      <c r="F1628" s="0" t="n">
        <v>148.247919530939</v>
      </c>
      <c r="G1628" s="0" t="s">
        <v>132</v>
      </c>
    </row>
    <row r="1629" customFormat="false" ht="14.25" hidden="false" customHeight="false" outlineLevel="0" collapsed="false">
      <c r="A1629" s="0" t="s">
        <v>95</v>
      </c>
      <c r="B1629" s="0" t="s">
        <v>52</v>
      </c>
      <c r="C1629" s="0" t="s">
        <v>65</v>
      </c>
      <c r="D1629" s="0" t="s">
        <v>134</v>
      </c>
      <c r="E1629" s="0" t="n">
        <v>2026</v>
      </c>
      <c r="F1629" s="0" t="n">
        <v>1.00274444169178</v>
      </c>
      <c r="G1629" s="0" t="s">
        <v>135</v>
      </c>
    </row>
    <row r="1630" customFormat="false" ht="14.25" hidden="false" customHeight="false" outlineLevel="0" collapsed="false">
      <c r="A1630" s="0" t="s">
        <v>95</v>
      </c>
      <c r="B1630" s="0" t="s">
        <v>52</v>
      </c>
      <c r="C1630" s="0" t="s">
        <v>65</v>
      </c>
      <c r="D1630" s="0" t="s">
        <v>145</v>
      </c>
      <c r="E1630" s="0" t="n">
        <v>2026</v>
      </c>
      <c r="F1630" s="0" t="n">
        <v>109.3</v>
      </c>
      <c r="G1630" s="0" t="s">
        <v>146</v>
      </c>
    </row>
    <row r="1631" customFormat="false" ht="14.25" hidden="false" customHeight="false" outlineLevel="0" collapsed="false">
      <c r="A1631" s="0" t="s">
        <v>95</v>
      </c>
      <c r="B1631" s="0" t="s">
        <v>52</v>
      </c>
      <c r="C1631" s="0" t="s">
        <v>65</v>
      </c>
      <c r="D1631" s="0" t="s">
        <v>147</v>
      </c>
      <c r="E1631" s="0" t="n">
        <v>2026</v>
      </c>
      <c r="F1631" s="0" t="n">
        <v>1</v>
      </c>
      <c r="G1631" s="0" t="s">
        <v>148</v>
      </c>
    </row>
    <row r="1632" customFormat="false" ht="14.25" hidden="false" customHeight="false" outlineLevel="0" collapsed="false">
      <c r="A1632" s="0" t="s">
        <v>95</v>
      </c>
      <c r="B1632" s="0" t="s">
        <v>52</v>
      </c>
      <c r="C1632" s="0" t="s">
        <v>65</v>
      </c>
      <c r="D1632" s="0" t="s">
        <v>149</v>
      </c>
      <c r="E1632" s="0" t="n">
        <v>2026</v>
      </c>
      <c r="F1632" s="0" t="n">
        <v>0.12</v>
      </c>
      <c r="G1632" s="0" t="s">
        <v>150</v>
      </c>
    </row>
    <row r="1633" customFormat="false" ht="14.25" hidden="false" customHeight="false" outlineLevel="0" collapsed="false">
      <c r="A1633" s="0" t="s">
        <v>95</v>
      </c>
      <c r="B1633" s="0" t="s">
        <v>52</v>
      </c>
      <c r="C1633" s="0" t="s">
        <v>65</v>
      </c>
      <c r="D1633" s="0" t="s">
        <v>136</v>
      </c>
      <c r="E1633" s="0" t="n">
        <v>2027</v>
      </c>
      <c r="F1633" s="0" t="n">
        <v>2386972.672</v>
      </c>
      <c r="G1633" s="0" t="s">
        <v>137</v>
      </c>
    </row>
    <row r="1634" customFormat="false" ht="14.25" hidden="false" customHeight="false" outlineLevel="0" collapsed="false">
      <c r="A1634" s="0" t="s">
        <v>95</v>
      </c>
      <c r="B1634" s="0" t="s">
        <v>52</v>
      </c>
      <c r="C1634" s="0" t="s">
        <v>65</v>
      </c>
      <c r="D1634" s="0" t="s">
        <v>138</v>
      </c>
      <c r="E1634" s="0" t="n">
        <v>2027</v>
      </c>
      <c r="F1634" s="0" t="n">
        <v>1573769.27421235</v>
      </c>
      <c r="G1634" s="0" t="s">
        <v>137</v>
      </c>
    </row>
    <row r="1635" customFormat="false" ht="14.25" hidden="false" customHeight="false" outlineLevel="0" collapsed="false">
      <c r="A1635" s="0" t="s">
        <v>95</v>
      </c>
      <c r="B1635" s="0" t="s">
        <v>52</v>
      </c>
      <c r="C1635" s="0" t="s">
        <v>65</v>
      </c>
      <c r="D1635" s="0" t="s">
        <v>139</v>
      </c>
      <c r="E1635" s="0" t="n">
        <v>2027</v>
      </c>
      <c r="F1635" s="0" t="n">
        <v>813203.397787648</v>
      </c>
      <c r="G1635" s="0" t="s">
        <v>137</v>
      </c>
    </row>
    <row r="1636" customFormat="false" ht="14.25" hidden="false" customHeight="false" outlineLevel="0" collapsed="false">
      <c r="A1636" s="0" t="s">
        <v>95</v>
      </c>
      <c r="B1636" s="0" t="s">
        <v>52</v>
      </c>
      <c r="C1636" s="0" t="s">
        <v>65</v>
      </c>
      <c r="D1636" s="0" t="s">
        <v>140</v>
      </c>
      <c r="E1636" s="0" t="n">
        <v>2027</v>
      </c>
      <c r="F1636" s="0" t="n">
        <v>0.7665</v>
      </c>
      <c r="G1636" s="0" t="s">
        <v>141</v>
      </c>
    </row>
    <row r="1637" customFormat="false" ht="14.25" hidden="false" customHeight="false" outlineLevel="0" collapsed="false">
      <c r="A1637" s="0" t="s">
        <v>95</v>
      </c>
      <c r="B1637" s="0" t="s">
        <v>52</v>
      </c>
      <c r="C1637" s="0" t="s">
        <v>65</v>
      </c>
      <c r="D1637" s="0" t="s">
        <v>142</v>
      </c>
      <c r="E1637" s="0" t="n">
        <v>2027</v>
      </c>
      <c r="F1637" s="0" t="n">
        <v>5.2275</v>
      </c>
      <c r="G1637" s="0" t="s">
        <v>141</v>
      </c>
    </row>
    <row r="1638" customFormat="false" ht="14.25" hidden="false" customHeight="false" outlineLevel="0" collapsed="false">
      <c r="A1638" s="0" t="s">
        <v>95</v>
      </c>
      <c r="B1638" s="0" t="s">
        <v>52</v>
      </c>
      <c r="C1638" s="0" t="s">
        <v>65</v>
      </c>
      <c r="D1638" s="0" t="s">
        <v>143</v>
      </c>
      <c r="E1638" s="0" t="n">
        <v>2027</v>
      </c>
      <c r="F1638" s="0" t="n">
        <v>5.4573149106187</v>
      </c>
      <c r="G1638" s="0" t="s">
        <v>132</v>
      </c>
    </row>
    <row r="1639" customFormat="false" ht="14.25" hidden="false" customHeight="false" outlineLevel="0" collapsed="false">
      <c r="A1639" s="0" t="s">
        <v>95</v>
      </c>
      <c r="B1639" s="0" t="s">
        <v>52</v>
      </c>
      <c r="C1639" s="0" t="s">
        <v>65</v>
      </c>
      <c r="D1639" s="0" t="s">
        <v>144</v>
      </c>
      <c r="E1639" s="0" t="n">
        <v>2027</v>
      </c>
      <c r="F1639" s="0" t="n">
        <v>148.889233024159</v>
      </c>
      <c r="G1639" s="0" t="s">
        <v>132</v>
      </c>
    </row>
    <row r="1640" customFormat="false" ht="14.25" hidden="false" customHeight="false" outlineLevel="0" collapsed="false">
      <c r="A1640" s="0" t="s">
        <v>95</v>
      </c>
      <c r="B1640" s="0" t="s">
        <v>52</v>
      </c>
      <c r="C1640" s="0" t="s">
        <v>65</v>
      </c>
      <c r="D1640" s="0" t="s">
        <v>134</v>
      </c>
      <c r="E1640" s="0" t="n">
        <v>2027</v>
      </c>
      <c r="F1640" s="0" t="n">
        <v>1.00170389761599</v>
      </c>
      <c r="G1640" s="0" t="s">
        <v>135</v>
      </c>
    </row>
    <row r="1641" customFormat="false" ht="14.25" hidden="false" customHeight="false" outlineLevel="0" collapsed="false">
      <c r="A1641" s="0" t="s">
        <v>95</v>
      </c>
      <c r="B1641" s="0" t="s">
        <v>52</v>
      </c>
      <c r="C1641" s="0" t="s">
        <v>65</v>
      </c>
      <c r="D1641" s="0" t="s">
        <v>145</v>
      </c>
      <c r="E1641" s="0" t="n">
        <v>2027</v>
      </c>
      <c r="F1641" s="0" t="n">
        <v>122.4</v>
      </c>
      <c r="G1641" s="0" t="s">
        <v>146</v>
      </c>
    </row>
    <row r="1642" customFormat="false" ht="14.25" hidden="false" customHeight="false" outlineLevel="0" collapsed="false">
      <c r="A1642" s="0" t="s">
        <v>95</v>
      </c>
      <c r="B1642" s="0" t="s">
        <v>52</v>
      </c>
      <c r="C1642" s="0" t="s">
        <v>65</v>
      </c>
      <c r="D1642" s="0" t="s">
        <v>147</v>
      </c>
      <c r="E1642" s="0" t="n">
        <v>2027</v>
      </c>
      <c r="F1642" s="0" t="n">
        <v>1</v>
      </c>
      <c r="G1642" s="0" t="s">
        <v>148</v>
      </c>
    </row>
    <row r="1643" customFormat="false" ht="14.25" hidden="false" customHeight="false" outlineLevel="0" collapsed="false">
      <c r="A1643" s="0" t="s">
        <v>95</v>
      </c>
      <c r="B1643" s="0" t="s">
        <v>52</v>
      </c>
      <c r="C1643" s="0" t="s">
        <v>65</v>
      </c>
      <c r="D1643" s="0" t="s">
        <v>149</v>
      </c>
      <c r="E1643" s="0" t="n">
        <v>2027</v>
      </c>
      <c r="F1643" s="0" t="n">
        <v>0.12</v>
      </c>
      <c r="G1643" s="0" t="s">
        <v>150</v>
      </c>
    </row>
    <row r="1644" customFormat="false" ht="14.25" hidden="false" customHeight="false" outlineLevel="0" collapsed="false">
      <c r="A1644" s="0" t="s">
        <v>95</v>
      </c>
      <c r="B1644" s="0" t="s">
        <v>52</v>
      </c>
      <c r="C1644" s="0" t="s">
        <v>65</v>
      </c>
      <c r="D1644" s="0" t="s">
        <v>136</v>
      </c>
      <c r="E1644" s="0" t="n">
        <v>2028</v>
      </c>
      <c r="F1644" s="0" t="n">
        <v>2721148.84608</v>
      </c>
      <c r="G1644" s="0" t="s">
        <v>137</v>
      </c>
    </row>
    <row r="1645" customFormat="false" ht="14.25" hidden="false" customHeight="false" outlineLevel="0" collapsed="false">
      <c r="A1645" s="0" t="s">
        <v>95</v>
      </c>
      <c r="B1645" s="0" t="s">
        <v>52</v>
      </c>
      <c r="C1645" s="0" t="s">
        <v>65</v>
      </c>
      <c r="D1645" s="0" t="s">
        <v>138</v>
      </c>
      <c r="E1645" s="0" t="n">
        <v>2028</v>
      </c>
      <c r="F1645" s="0" t="n">
        <v>1828133.10236885</v>
      </c>
      <c r="G1645" s="0" t="s">
        <v>137</v>
      </c>
    </row>
    <row r="1646" customFormat="false" ht="14.25" hidden="false" customHeight="false" outlineLevel="0" collapsed="false">
      <c r="A1646" s="0" t="s">
        <v>95</v>
      </c>
      <c r="B1646" s="0" t="s">
        <v>52</v>
      </c>
      <c r="C1646" s="0" t="s">
        <v>65</v>
      </c>
      <c r="D1646" s="0" t="s">
        <v>139</v>
      </c>
      <c r="E1646" s="0" t="n">
        <v>2028</v>
      </c>
      <c r="F1646" s="0" t="n">
        <v>893015.743711151</v>
      </c>
      <c r="G1646" s="0" t="s">
        <v>137</v>
      </c>
    </row>
    <row r="1647" customFormat="false" ht="14.25" hidden="false" customHeight="false" outlineLevel="0" collapsed="false">
      <c r="A1647" s="0" t="s">
        <v>95</v>
      </c>
      <c r="B1647" s="0" t="s">
        <v>52</v>
      </c>
      <c r="C1647" s="0" t="s">
        <v>65</v>
      </c>
      <c r="D1647" s="0" t="s">
        <v>140</v>
      </c>
      <c r="E1647" s="0" t="n">
        <v>2028</v>
      </c>
      <c r="F1647" s="0" t="n">
        <v>0.7643</v>
      </c>
      <c r="G1647" s="0" t="s">
        <v>141</v>
      </c>
    </row>
    <row r="1648" customFormat="false" ht="14.25" hidden="false" customHeight="false" outlineLevel="0" collapsed="false">
      <c r="A1648" s="0" t="s">
        <v>95</v>
      </c>
      <c r="B1648" s="0" t="s">
        <v>52</v>
      </c>
      <c r="C1648" s="0" t="s">
        <v>65</v>
      </c>
      <c r="D1648" s="0" t="s">
        <v>142</v>
      </c>
      <c r="E1648" s="0" t="n">
        <v>2028</v>
      </c>
      <c r="F1648" s="0" t="n">
        <v>5.1534</v>
      </c>
      <c r="G1648" s="0" t="s">
        <v>141</v>
      </c>
    </row>
    <row r="1649" customFormat="false" ht="14.25" hidden="false" customHeight="false" outlineLevel="0" collapsed="false">
      <c r="A1649" s="0" t="s">
        <v>95</v>
      </c>
      <c r="B1649" s="0" t="s">
        <v>52</v>
      </c>
      <c r="C1649" s="0" t="s">
        <v>65</v>
      </c>
      <c r="D1649" s="0" t="s">
        <v>143</v>
      </c>
      <c r="E1649" s="0" t="n">
        <v>2028</v>
      </c>
      <c r="F1649" s="0" t="n">
        <v>5.99930946378156</v>
      </c>
      <c r="G1649" s="0" t="s">
        <v>132</v>
      </c>
    </row>
    <row r="1650" customFormat="false" ht="14.25" hidden="false" customHeight="false" outlineLevel="0" collapsed="false">
      <c r="A1650" s="0" t="s">
        <v>95</v>
      </c>
      <c r="B1650" s="0" t="s">
        <v>52</v>
      </c>
      <c r="C1650" s="0" t="s">
        <v>65</v>
      </c>
      <c r="D1650" s="0" t="s">
        <v>144</v>
      </c>
      <c r="E1650" s="0" t="n">
        <v>2028</v>
      </c>
      <c r="F1650" s="0" t="n">
        <v>149.275017695648</v>
      </c>
      <c r="G1650" s="0" t="s">
        <v>132</v>
      </c>
    </row>
    <row r="1651" customFormat="false" ht="14.25" hidden="false" customHeight="false" outlineLevel="0" collapsed="false">
      <c r="A1651" s="0" t="s">
        <v>95</v>
      </c>
      <c r="B1651" s="0" t="s">
        <v>52</v>
      </c>
      <c r="C1651" s="0" t="s">
        <v>65</v>
      </c>
      <c r="D1651" s="0" t="s">
        <v>134</v>
      </c>
      <c r="E1651" s="0" t="n">
        <v>2028</v>
      </c>
      <c r="F1651" s="0" t="n">
        <v>1.00066540185531</v>
      </c>
      <c r="G1651" s="0" t="s">
        <v>135</v>
      </c>
    </row>
    <row r="1652" customFormat="false" ht="14.25" hidden="false" customHeight="false" outlineLevel="0" collapsed="false">
      <c r="A1652" s="0" t="s">
        <v>95</v>
      </c>
      <c r="B1652" s="0" t="s">
        <v>52</v>
      </c>
      <c r="C1652" s="0" t="s">
        <v>65</v>
      </c>
      <c r="D1652" s="0" t="s">
        <v>145</v>
      </c>
      <c r="E1652" s="0" t="n">
        <v>2028</v>
      </c>
      <c r="F1652" s="0" t="n">
        <v>139.5</v>
      </c>
      <c r="G1652" s="0" t="s">
        <v>146</v>
      </c>
    </row>
    <row r="1653" customFormat="false" ht="14.25" hidden="false" customHeight="false" outlineLevel="0" collapsed="false">
      <c r="A1653" s="0" t="s">
        <v>95</v>
      </c>
      <c r="B1653" s="0" t="s">
        <v>52</v>
      </c>
      <c r="C1653" s="0" t="s">
        <v>65</v>
      </c>
      <c r="D1653" s="0" t="s">
        <v>147</v>
      </c>
      <c r="E1653" s="0" t="n">
        <v>2028</v>
      </c>
      <c r="F1653" s="0" t="n">
        <v>1</v>
      </c>
      <c r="G1653" s="0" t="s">
        <v>148</v>
      </c>
    </row>
    <row r="1654" customFormat="false" ht="14.25" hidden="false" customHeight="false" outlineLevel="0" collapsed="false">
      <c r="A1654" s="0" t="s">
        <v>95</v>
      </c>
      <c r="B1654" s="0" t="s">
        <v>52</v>
      </c>
      <c r="C1654" s="0" t="s">
        <v>65</v>
      </c>
      <c r="D1654" s="0" t="s">
        <v>149</v>
      </c>
      <c r="E1654" s="0" t="n">
        <v>2028</v>
      </c>
      <c r="F1654" s="0" t="n">
        <v>0.14</v>
      </c>
      <c r="G1654" s="0" t="s">
        <v>150</v>
      </c>
    </row>
    <row r="1655" customFormat="false" ht="14.25" hidden="false" customHeight="false" outlineLevel="0" collapsed="false">
      <c r="A1655" s="0" t="s">
        <v>95</v>
      </c>
      <c r="B1655" s="0" t="s">
        <v>52</v>
      </c>
      <c r="C1655" s="0" t="s">
        <v>65</v>
      </c>
      <c r="D1655" s="0" t="s">
        <v>136</v>
      </c>
      <c r="E1655" s="0" t="n">
        <v>2029</v>
      </c>
      <c r="F1655" s="0" t="n">
        <v>3102109.6845312</v>
      </c>
      <c r="G1655" s="0" t="s">
        <v>137</v>
      </c>
    </row>
    <row r="1656" customFormat="false" ht="14.25" hidden="false" customHeight="false" outlineLevel="0" collapsed="false">
      <c r="A1656" s="0" t="s">
        <v>95</v>
      </c>
      <c r="B1656" s="0" t="s">
        <v>52</v>
      </c>
      <c r="C1656" s="0" t="s">
        <v>65</v>
      </c>
      <c r="D1656" s="0" t="s">
        <v>138</v>
      </c>
      <c r="E1656" s="0" t="n">
        <v>2029</v>
      </c>
      <c r="F1656" s="0" t="n">
        <v>2119485.4208591</v>
      </c>
      <c r="G1656" s="0" t="s">
        <v>137</v>
      </c>
    </row>
    <row r="1657" customFormat="false" ht="14.25" hidden="false" customHeight="false" outlineLevel="0" collapsed="false">
      <c r="A1657" s="0" t="s">
        <v>95</v>
      </c>
      <c r="B1657" s="0" t="s">
        <v>52</v>
      </c>
      <c r="C1657" s="0" t="s">
        <v>65</v>
      </c>
      <c r="D1657" s="0" t="s">
        <v>139</v>
      </c>
      <c r="E1657" s="0" t="n">
        <v>2029</v>
      </c>
      <c r="F1657" s="0" t="n">
        <v>982624.263672104</v>
      </c>
      <c r="G1657" s="0" t="s">
        <v>137</v>
      </c>
    </row>
    <row r="1658" customFormat="false" ht="14.25" hidden="false" customHeight="false" outlineLevel="0" collapsed="false">
      <c r="A1658" s="0" t="s">
        <v>95</v>
      </c>
      <c r="B1658" s="0" t="s">
        <v>52</v>
      </c>
      <c r="C1658" s="0" t="s">
        <v>65</v>
      </c>
      <c r="D1658" s="0" t="s">
        <v>140</v>
      </c>
      <c r="E1658" s="0" t="n">
        <v>2029</v>
      </c>
      <c r="F1658" s="0" t="n">
        <v>0.764</v>
      </c>
      <c r="G1658" s="0" t="s">
        <v>141</v>
      </c>
    </row>
    <row r="1659" customFormat="false" ht="14.25" hidden="false" customHeight="false" outlineLevel="0" collapsed="false">
      <c r="A1659" s="0" t="s">
        <v>95</v>
      </c>
      <c r="B1659" s="0" t="s">
        <v>52</v>
      </c>
      <c r="C1659" s="0" t="s">
        <v>65</v>
      </c>
      <c r="D1659" s="0" t="s">
        <v>142</v>
      </c>
      <c r="E1659" s="0" t="n">
        <v>2029</v>
      </c>
      <c r="F1659" s="0" t="n">
        <v>5.0822</v>
      </c>
      <c r="G1659" s="0" t="s">
        <v>141</v>
      </c>
    </row>
    <row r="1660" customFormat="false" ht="14.25" hidden="false" customHeight="false" outlineLevel="0" collapsed="false">
      <c r="A1660" s="0" t="s">
        <v>95</v>
      </c>
      <c r="B1660" s="0" t="s">
        <v>52</v>
      </c>
      <c r="C1660" s="0" t="s">
        <v>65</v>
      </c>
      <c r="D1660" s="0" t="s">
        <v>143</v>
      </c>
      <c r="E1660" s="0" t="n">
        <v>2029</v>
      </c>
      <c r="F1660" s="0" t="n">
        <v>6.61317989437072</v>
      </c>
      <c r="G1660" s="0" t="s">
        <v>132</v>
      </c>
    </row>
    <row r="1661" customFormat="false" ht="14.25" hidden="false" customHeight="false" outlineLevel="0" collapsed="false">
      <c r="A1661" s="0" t="s">
        <v>95</v>
      </c>
      <c r="B1661" s="0" t="s">
        <v>52</v>
      </c>
      <c r="C1661" s="0" t="s">
        <v>65</v>
      </c>
      <c r="D1661" s="0" t="s">
        <v>144</v>
      </c>
      <c r="E1661" s="0" t="n">
        <v>2029</v>
      </c>
      <c r="F1661" s="0" t="n">
        <v>149.929846130159</v>
      </c>
      <c r="G1661" s="0" t="s">
        <v>132</v>
      </c>
    </row>
    <row r="1662" customFormat="false" ht="14.25" hidden="false" customHeight="false" outlineLevel="0" collapsed="false">
      <c r="A1662" s="0" t="s">
        <v>95</v>
      </c>
      <c r="B1662" s="0" t="s">
        <v>52</v>
      </c>
      <c r="C1662" s="0" t="s">
        <v>65</v>
      </c>
      <c r="D1662" s="0" t="s">
        <v>134</v>
      </c>
      <c r="E1662" s="0" t="n">
        <v>2029</v>
      </c>
      <c r="F1662" s="0" t="n">
        <v>1.00031335588101</v>
      </c>
      <c r="G1662" s="0" t="s">
        <v>135</v>
      </c>
    </row>
    <row r="1663" customFormat="false" ht="14.25" hidden="false" customHeight="false" outlineLevel="0" collapsed="false">
      <c r="A1663" s="0" t="s">
        <v>95</v>
      </c>
      <c r="B1663" s="0" t="s">
        <v>52</v>
      </c>
      <c r="C1663" s="0" t="s">
        <v>65</v>
      </c>
      <c r="D1663" s="0" t="s">
        <v>145</v>
      </c>
      <c r="E1663" s="0" t="n">
        <v>2029</v>
      </c>
      <c r="F1663" s="0" t="n">
        <v>159</v>
      </c>
      <c r="G1663" s="0" t="s">
        <v>146</v>
      </c>
    </row>
    <row r="1664" customFormat="false" ht="14.25" hidden="false" customHeight="false" outlineLevel="0" collapsed="false">
      <c r="A1664" s="0" t="s">
        <v>95</v>
      </c>
      <c r="B1664" s="0" t="s">
        <v>52</v>
      </c>
      <c r="C1664" s="0" t="s">
        <v>65</v>
      </c>
      <c r="D1664" s="0" t="s">
        <v>147</v>
      </c>
      <c r="E1664" s="0" t="n">
        <v>2029</v>
      </c>
      <c r="F1664" s="0" t="n">
        <v>1</v>
      </c>
      <c r="G1664" s="0" t="s">
        <v>148</v>
      </c>
    </row>
    <row r="1665" customFormat="false" ht="14.25" hidden="false" customHeight="false" outlineLevel="0" collapsed="false">
      <c r="A1665" s="0" t="s">
        <v>95</v>
      </c>
      <c r="B1665" s="0" t="s">
        <v>52</v>
      </c>
      <c r="C1665" s="0" t="s">
        <v>65</v>
      </c>
      <c r="D1665" s="0" t="s">
        <v>149</v>
      </c>
      <c r="E1665" s="0" t="n">
        <v>2029</v>
      </c>
      <c r="F1665" s="0" t="n">
        <v>0.14</v>
      </c>
      <c r="G1665" s="0" t="s">
        <v>150</v>
      </c>
    </row>
    <row r="1666" customFormat="false" ht="14.25" hidden="false" customHeight="false" outlineLevel="0" collapsed="false">
      <c r="A1666" s="0" t="s">
        <v>95</v>
      </c>
      <c r="B1666" s="0" t="s">
        <v>52</v>
      </c>
      <c r="C1666" s="0" t="s">
        <v>65</v>
      </c>
      <c r="D1666" s="0" t="s">
        <v>136</v>
      </c>
      <c r="E1666" s="0" t="n">
        <v>2030</v>
      </c>
      <c r="F1666" s="0" t="n">
        <v>3536405.04036557</v>
      </c>
      <c r="G1666" s="0" t="s">
        <v>137</v>
      </c>
    </row>
    <row r="1667" customFormat="false" ht="14.25" hidden="false" customHeight="false" outlineLevel="0" collapsed="false">
      <c r="A1667" s="0" t="s">
        <v>95</v>
      </c>
      <c r="B1667" s="0" t="s">
        <v>52</v>
      </c>
      <c r="C1667" s="0" t="s">
        <v>65</v>
      </c>
      <c r="D1667" s="0" t="s">
        <v>138</v>
      </c>
      <c r="E1667" s="0" t="n">
        <v>2030</v>
      </c>
      <c r="F1667" s="0" t="n">
        <v>2474206.88603633</v>
      </c>
      <c r="G1667" s="0" t="s">
        <v>137</v>
      </c>
    </row>
    <row r="1668" customFormat="false" ht="14.25" hidden="false" customHeight="false" outlineLevel="0" collapsed="false">
      <c r="A1668" s="0" t="s">
        <v>95</v>
      </c>
      <c r="B1668" s="0" t="s">
        <v>52</v>
      </c>
      <c r="C1668" s="0" t="s">
        <v>65</v>
      </c>
      <c r="D1668" s="0" t="s">
        <v>139</v>
      </c>
      <c r="E1668" s="0" t="n">
        <v>2030</v>
      </c>
      <c r="F1668" s="0" t="n">
        <v>1062198.15432924</v>
      </c>
      <c r="G1668" s="0" t="s">
        <v>137</v>
      </c>
    </row>
    <row r="1669" customFormat="false" ht="14.25" hidden="false" customHeight="false" outlineLevel="0" collapsed="false">
      <c r="A1669" s="0" t="s">
        <v>95</v>
      </c>
      <c r="B1669" s="0" t="s">
        <v>52</v>
      </c>
      <c r="C1669" s="0" t="s">
        <v>65</v>
      </c>
      <c r="D1669" s="0" t="s">
        <v>140</v>
      </c>
      <c r="E1669" s="0" t="n">
        <v>2030</v>
      </c>
      <c r="F1669" s="0" t="n">
        <v>0.7739</v>
      </c>
      <c r="G1669" s="0" t="s">
        <v>141</v>
      </c>
    </row>
    <row r="1670" customFormat="false" ht="14.25" hidden="false" customHeight="false" outlineLevel="0" collapsed="false">
      <c r="A1670" s="0" t="s">
        <v>95</v>
      </c>
      <c r="B1670" s="0" t="s">
        <v>52</v>
      </c>
      <c r="C1670" s="0" t="s">
        <v>65</v>
      </c>
      <c r="D1670" s="0" t="s">
        <v>142</v>
      </c>
      <c r="E1670" s="0" t="n">
        <v>2030</v>
      </c>
      <c r="F1670" s="0" t="n">
        <v>5.0143</v>
      </c>
      <c r="G1670" s="0" t="s">
        <v>141</v>
      </c>
    </row>
    <row r="1671" customFormat="false" ht="14.25" hidden="false" customHeight="false" outlineLevel="0" collapsed="false">
      <c r="A1671" s="0" t="s">
        <v>95</v>
      </c>
      <c r="B1671" s="0" t="s">
        <v>52</v>
      </c>
      <c r="C1671" s="0" t="s">
        <v>65</v>
      </c>
      <c r="D1671" s="0" t="s">
        <v>143</v>
      </c>
      <c r="E1671" s="0" t="n">
        <v>2030</v>
      </c>
      <c r="F1671" s="0" t="n">
        <v>7.24096891435664</v>
      </c>
      <c r="G1671" s="0" t="s">
        <v>132</v>
      </c>
    </row>
    <row r="1672" customFormat="false" ht="14.25" hidden="false" customHeight="false" outlineLevel="0" collapsed="false">
      <c r="A1672" s="0" t="s">
        <v>95</v>
      </c>
      <c r="B1672" s="0" t="s">
        <v>52</v>
      </c>
      <c r="C1672" s="0" t="s">
        <v>65</v>
      </c>
      <c r="D1672" s="0" t="s">
        <v>144</v>
      </c>
      <c r="E1672" s="0" t="n">
        <v>2030</v>
      </c>
      <c r="F1672" s="0" t="n">
        <v>150.649566024259</v>
      </c>
      <c r="G1672" s="0" t="s">
        <v>132</v>
      </c>
    </row>
    <row r="1673" customFormat="false" ht="14.25" hidden="false" customHeight="false" outlineLevel="0" collapsed="false">
      <c r="A1673" s="0" t="s">
        <v>95</v>
      </c>
      <c r="B1673" s="0" t="s">
        <v>52</v>
      </c>
      <c r="C1673" s="0" t="s">
        <v>65</v>
      </c>
      <c r="D1673" s="0" t="s">
        <v>134</v>
      </c>
      <c r="E1673" s="0" t="n">
        <v>2030</v>
      </c>
      <c r="F1673" s="0" t="n">
        <v>1.00062742992421</v>
      </c>
      <c r="G1673" s="0" t="s">
        <v>135</v>
      </c>
    </row>
    <row r="1674" customFormat="false" ht="14.25" hidden="false" customHeight="false" outlineLevel="0" collapsed="false">
      <c r="A1674" s="0" t="s">
        <v>95</v>
      </c>
      <c r="B1674" s="0" t="s">
        <v>52</v>
      </c>
      <c r="C1674" s="0" t="s">
        <v>65</v>
      </c>
      <c r="D1674" s="0" t="s">
        <v>145</v>
      </c>
      <c r="E1674" s="0" t="n">
        <v>2030</v>
      </c>
      <c r="F1674" s="0" t="n">
        <v>181.3</v>
      </c>
      <c r="G1674" s="0" t="s">
        <v>146</v>
      </c>
    </row>
    <row r="1675" customFormat="false" ht="14.25" hidden="false" customHeight="false" outlineLevel="0" collapsed="false">
      <c r="A1675" s="0" t="s">
        <v>95</v>
      </c>
      <c r="B1675" s="0" t="s">
        <v>52</v>
      </c>
      <c r="C1675" s="0" t="s">
        <v>65</v>
      </c>
      <c r="D1675" s="0" t="s">
        <v>147</v>
      </c>
      <c r="E1675" s="0" t="n">
        <v>2030</v>
      </c>
      <c r="F1675" s="0" t="n">
        <v>1</v>
      </c>
      <c r="G1675" s="0" t="s">
        <v>148</v>
      </c>
    </row>
    <row r="1676" customFormat="false" ht="14.25" hidden="false" customHeight="false" outlineLevel="0" collapsed="false">
      <c r="A1676" s="0" t="s">
        <v>95</v>
      </c>
      <c r="B1676" s="0" t="s">
        <v>52</v>
      </c>
      <c r="C1676" s="0" t="s">
        <v>65</v>
      </c>
      <c r="D1676" s="0" t="s">
        <v>149</v>
      </c>
      <c r="E1676" s="0" t="n">
        <v>2030</v>
      </c>
      <c r="F1676" s="0" t="n">
        <v>0.14</v>
      </c>
      <c r="G1676" s="0" t="s">
        <v>150</v>
      </c>
    </row>
    <row r="1677" customFormat="false" ht="14.25" hidden="false" customHeight="false" outlineLevel="0" collapsed="false">
      <c r="A1677" s="0" t="s">
        <v>95</v>
      </c>
      <c r="B1677" s="0" t="s">
        <v>52</v>
      </c>
      <c r="C1677" s="0" t="s">
        <v>65</v>
      </c>
      <c r="D1677" s="0" t="s">
        <v>136</v>
      </c>
      <c r="E1677" s="0" t="n">
        <v>2031</v>
      </c>
      <c r="F1677" s="0" t="n">
        <v>3890045.54440213</v>
      </c>
      <c r="G1677" s="0" t="s">
        <v>137</v>
      </c>
    </row>
    <row r="1678" customFormat="false" ht="14.25" hidden="false" customHeight="false" outlineLevel="0" collapsed="false">
      <c r="A1678" s="0" t="s">
        <v>95</v>
      </c>
      <c r="B1678" s="0" t="s">
        <v>52</v>
      </c>
      <c r="C1678" s="0" t="s">
        <v>65</v>
      </c>
      <c r="D1678" s="0" t="s">
        <v>138</v>
      </c>
      <c r="E1678" s="0" t="n">
        <v>2031</v>
      </c>
      <c r="F1678" s="0" t="n">
        <v>2850290.83102106</v>
      </c>
      <c r="G1678" s="0" t="s">
        <v>137</v>
      </c>
    </row>
    <row r="1679" customFormat="false" ht="14.25" hidden="false" customHeight="false" outlineLevel="0" collapsed="false">
      <c r="A1679" s="0" t="s">
        <v>95</v>
      </c>
      <c r="B1679" s="0" t="s">
        <v>52</v>
      </c>
      <c r="C1679" s="0" t="s">
        <v>65</v>
      </c>
      <c r="D1679" s="0" t="s">
        <v>139</v>
      </c>
      <c r="E1679" s="0" t="n">
        <v>2031</v>
      </c>
      <c r="F1679" s="0" t="n">
        <v>1039754.71338107</v>
      </c>
      <c r="G1679" s="0" t="s">
        <v>137</v>
      </c>
    </row>
    <row r="1680" customFormat="false" ht="14.25" hidden="false" customHeight="false" outlineLevel="0" collapsed="false">
      <c r="A1680" s="0" t="s">
        <v>95</v>
      </c>
      <c r="B1680" s="0" t="s">
        <v>52</v>
      </c>
      <c r="C1680" s="0" t="s">
        <v>65</v>
      </c>
      <c r="D1680" s="0" t="s">
        <v>140</v>
      </c>
      <c r="E1680" s="0" t="n">
        <v>2031</v>
      </c>
      <c r="F1680" s="0" t="n">
        <v>0.7605</v>
      </c>
      <c r="G1680" s="0" t="s">
        <v>141</v>
      </c>
    </row>
    <row r="1681" customFormat="false" ht="14.25" hidden="false" customHeight="false" outlineLevel="0" collapsed="false">
      <c r="A1681" s="0" t="s">
        <v>95</v>
      </c>
      <c r="B1681" s="0" t="s">
        <v>52</v>
      </c>
      <c r="C1681" s="0" t="s">
        <v>65</v>
      </c>
      <c r="D1681" s="0" t="s">
        <v>142</v>
      </c>
      <c r="E1681" s="0" t="n">
        <v>2031</v>
      </c>
      <c r="F1681" s="0" t="n">
        <v>4.9717</v>
      </c>
      <c r="G1681" s="0" t="s">
        <v>141</v>
      </c>
    </row>
    <row r="1682" customFormat="false" ht="14.25" hidden="false" customHeight="false" outlineLevel="0" collapsed="false">
      <c r="A1682" s="0" t="s">
        <v>95</v>
      </c>
      <c r="B1682" s="0" t="s">
        <v>52</v>
      </c>
      <c r="C1682" s="0" t="s">
        <v>65</v>
      </c>
      <c r="D1682" s="0" t="s">
        <v>143</v>
      </c>
      <c r="E1682" s="0" t="n">
        <v>2031</v>
      </c>
      <c r="F1682" s="0" t="n">
        <v>7.33699468550817</v>
      </c>
      <c r="G1682" s="0" t="s">
        <v>132</v>
      </c>
    </row>
    <row r="1683" customFormat="false" ht="14.25" hidden="false" customHeight="false" outlineLevel="0" collapsed="false">
      <c r="A1683" s="0" t="s">
        <v>95</v>
      </c>
      <c r="B1683" s="0" t="s">
        <v>52</v>
      </c>
      <c r="C1683" s="0" t="s">
        <v>65</v>
      </c>
      <c r="D1683" s="0" t="s">
        <v>144</v>
      </c>
      <c r="E1683" s="0" t="n">
        <v>2031</v>
      </c>
      <c r="F1683" s="0" t="n">
        <v>151.326666087719</v>
      </c>
      <c r="G1683" s="0" t="s">
        <v>132</v>
      </c>
    </row>
    <row r="1684" customFormat="false" ht="14.25" hidden="false" customHeight="false" outlineLevel="0" collapsed="false">
      <c r="A1684" s="0" t="s">
        <v>95</v>
      </c>
      <c r="B1684" s="0" t="s">
        <v>52</v>
      </c>
      <c r="C1684" s="0" t="s">
        <v>65</v>
      </c>
      <c r="D1684" s="0" t="s">
        <v>134</v>
      </c>
      <c r="E1684" s="0" t="n">
        <v>2031</v>
      </c>
      <c r="F1684" s="0" t="n">
        <v>1.00094178555104</v>
      </c>
      <c r="G1684" s="0" t="s">
        <v>135</v>
      </c>
    </row>
    <row r="1685" customFormat="false" ht="14.25" hidden="false" customHeight="false" outlineLevel="0" collapsed="false">
      <c r="A1685" s="0" t="s">
        <v>95</v>
      </c>
      <c r="B1685" s="0" t="s">
        <v>52</v>
      </c>
      <c r="C1685" s="0" t="s">
        <v>65</v>
      </c>
      <c r="D1685" s="0" t="s">
        <v>145</v>
      </c>
      <c r="E1685" s="0" t="n">
        <v>2031</v>
      </c>
      <c r="F1685" s="0" t="n">
        <v>199.4</v>
      </c>
      <c r="G1685" s="0" t="s">
        <v>146</v>
      </c>
    </row>
    <row r="1686" customFormat="false" ht="14.25" hidden="false" customHeight="false" outlineLevel="0" collapsed="false">
      <c r="A1686" s="0" t="s">
        <v>95</v>
      </c>
      <c r="B1686" s="0" t="s">
        <v>52</v>
      </c>
      <c r="C1686" s="0" t="s">
        <v>65</v>
      </c>
      <c r="D1686" s="0" t="s">
        <v>147</v>
      </c>
      <c r="E1686" s="0" t="n">
        <v>2031</v>
      </c>
      <c r="F1686" s="0" t="n">
        <v>1</v>
      </c>
      <c r="G1686" s="0" t="s">
        <v>148</v>
      </c>
    </row>
    <row r="1687" customFormat="false" ht="14.25" hidden="false" customHeight="false" outlineLevel="0" collapsed="false">
      <c r="A1687" s="0" t="s">
        <v>95</v>
      </c>
      <c r="B1687" s="0" t="s">
        <v>52</v>
      </c>
      <c r="C1687" s="0" t="s">
        <v>65</v>
      </c>
      <c r="D1687" s="0" t="s">
        <v>149</v>
      </c>
      <c r="E1687" s="0" t="n">
        <v>2031</v>
      </c>
      <c r="F1687" s="0" t="n">
        <v>0.1</v>
      </c>
      <c r="G1687" s="0" t="s">
        <v>150</v>
      </c>
    </row>
    <row r="1688" customFormat="false" ht="14.25" hidden="false" customHeight="false" outlineLevel="0" collapsed="false">
      <c r="A1688" s="0" t="s">
        <v>95</v>
      </c>
      <c r="B1688" s="0" t="s">
        <v>52</v>
      </c>
      <c r="C1688" s="0" t="s">
        <v>65</v>
      </c>
      <c r="D1688" s="0" t="s">
        <v>136</v>
      </c>
      <c r="E1688" s="0" t="n">
        <v>2032</v>
      </c>
      <c r="F1688" s="0" t="n">
        <v>4279050.09884234</v>
      </c>
      <c r="G1688" s="0" t="s">
        <v>137</v>
      </c>
    </row>
    <row r="1689" customFormat="false" ht="14.25" hidden="false" customHeight="false" outlineLevel="0" collapsed="false">
      <c r="A1689" s="0" t="s">
        <v>95</v>
      </c>
      <c r="B1689" s="0" t="s">
        <v>52</v>
      </c>
      <c r="C1689" s="0" t="s">
        <v>65</v>
      </c>
      <c r="D1689" s="0" t="s">
        <v>138</v>
      </c>
      <c r="E1689" s="0" t="n">
        <v>2032</v>
      </c>
      <c r="F1689" s="0" t="n">
        <v>3224298.48187849</v>
      </c>
      <c r="G1689" s="0" t="s">
        <v>137</v>
      </c>
    </row>
    <row r="1690" customFormat="false" ht="14.25" hidden="false" customHeight="false" outlineLevel="0" collapsed="false">
      <c r="A1690" s="0" t="s">
        <v>95</v>
      </c>
      <c r="B1690" s="0" t="s">
        <v>52</v>
      </c>
      <c r="C1690" s="0" t="s">
        <v>65</v>
      </c>
      <c r="D1690" s="0" t="s">
        <v>139</v>
      </c>
      <c r="E1690" s="0" t="n">
        <v>2032</v>
      </c>
      <c r="F1690" s="0" t="n">
        <v>1054751.61696385</v>
      </c>
      <c r="G1690" s="0" t="s">
        <v>137</v>
      </c>
    </row>
    <row r="1691" customFormat="false" ht="14.25" hidden="false" customHeight="false" outlineLevel="0" collapsed="false">
      <c r="A1691" s="0" t="s">
        <v>95</v>
      </c>
      <c r="B1691" s="0" t="s">
        <v>52</v>
      </c>
      <c r="C1691" s="0" t="s">
        <v>65</v>
      </c>
      <c r="D1691" s="0" t="s">
        <v>140</v>
      </c>
      <c r="E1691" s="0" t="n">
        <v>2032</v>
      </c>
      <c r="F1691" s="0" t="n">
        <v>0.7542</v>
      </c>
      <c r="G1691" s="0" t="s">
        <v>141</v>
      </c>
    </row>
    <row r="1692" customFormat="false" ht="14.25" hidden="false" customHeight="false" outlineLevel="0" collapsed="false">
      <c r="A1692" s="0" t="s">
        <v>95</v>
      </c>
      <c r="B1692" s="0" t="s">
        <v>52</v>
      </c>
      <c r="C1692" s="0" t="s">
        <v>65</v>
      </c>
      <c r="D1692" s="0" t="s">
        <v>142</v>
      </c>
      <c r="E1692" s="0" t="n">
        <v>2032</v>
      </c>
      <c r="F1692" s="0" t="n">
        <v>4.9303</v>
      </c>
      <c r="G1692" s="0" t="s">
        <v>141</v>
      </c>
    </row>
    <row r="1693" customFormat="false" ht="14.25" hidden="false" customHeight="false" outlineLevel="0" collapsed="false">
      <c r="A1693" s="0" t="s">
        <v>95</v>
      </c>
      <c r="B1693" s="0" t="s">
        <v>52</v>
      </c>
      <c r="C1693" s="0" t="s">
        <v>65</v>
      </c>
      <c r="D1693" s="0" t="s">
        <v>143</v>
      </c>
      <c r="E1693" s="0" t="n">
        <v>2032</v>
      </c>
      <c r="F1693" s="0" t="n">
        <v>7.63200781214961</v>
      </c>
      <c r="G1693" s="0" t="s">
        <v>132</v>
      </c>
    </row>
    <row r="1694" customFormat="false" ht="14.25" hidden="false" customHeight="false" outlineLevel="0" collapsed="false">
      <c r="A1694" s="0" t="s">
        <v>95</v>
      </c>
      <c r="B1694" s="0" t="s">
        <v>52</v>
      </c>
      <c r="C1694" s="0" t="s">
        <v>65</v>
      </c>
      <c r="D1694" s="0" t="s">
        <v>144</v>
      </c>
      <c r="E1694" s="0" t="n">
        <v>2032</v>
      </c>
      <c r="F1694" s="0" t="n">
        <v>152.295832835205</v>
      </c>
      <c r="G1694" s="0" t="s">
        <v>132</v>
      </c>
    </row>
    <row r="1695" customFormat="false" ht="14.25" hidden="false" customHeight="false" outlineLevel="0" collapsed="false">
      <c r="A1695" s="0" t="s">
        <v>95</v>
      </c>
      <c r="B1695" s="0" t="s">
        <v>52</v>
      </c>
      <c r="C1695" s="0" t="s">
        <v>65</v>
      </c>
      <c r="D1695" s="0" t="s">
        <v>134</v>
      </c>
      <c r="E1695" s="0" t="n">
        <v>2032</v>
      </c>
      <c r="F1695" s="0" t="n">
        <v>1.00125642301395</v>
      </c>
      <c r="G1695" s="0" t="s">
        <v>135</v>
      </c>
    </row>
    <row r="1696" customFormat="false" ht="14.25" hidden="false" customHeight="false" outlineLevel="0" collapsed="false">
      <c r="A1696" s="0" t="s">
        <v>95</v>
      </c>
      <c r="B1696" s="0" t="s">
        <v>52</v>
      </c>
      <c r="C1696" s="0" t="s">
        <v>65</v>
      </c>
      <c r="D1696" s="0" t="s">
        <v>145</v>
      </c>
      <c r="E1696" s="0" t="n">
        <v>2032</v>
      </c>
      <c r="F1696" s="0" t="n">
        <v>219.4</v>
      </c>
      <c r="G1696" s="0" t="s">
        <v>146</v>
      </c>
    </row>
    <row r="1697" customFormat="false" ht="14.25" hidden="false" customHeight="false" outlineLevel="0" collapsed="false">
      <c r="A1697" s="0" t="s">
        <v>95</v>
      </c>
      <c r="B1697" s="0" t="s">
        <v>52</v>
      </c>
      <c r="C1697" s="0" t="s">
        <v>65</v>
      </c>
      <c r="D1697" s="0" t="s">
        <v>147</v>
      </c>
      <c r="E1697" s="0" t="n">
        <v>2032</v>
      </c>
      <c r="F1697" s="0" t="n">
        <v>1</v>
      </c>
      <c r="G1697" s="0" t="s">
        <v>148</v>
      </c>
    </row>
    <row r="1698" customFormat="false" ht="14.25" hidden="false" customHeight="false" outlineLevel="0" collapsed="false">
      <c r="A1698" s="0" t="s">
        <v>95</v>
      </c>
      <c r="B1698" s="0" t="s">
        <v>52</v>
      </c>
      <c r="C1698" s="0" t="s">
        <v>65</v>
      </c>
      <c r="D1698" s="0" t="s">
        <v>149</v>
      </c>
      <c r="E1698" s="0" t="n">
        <v>2032</v>
      </c>
      <c r="F1698" s="0" t="n">
        <v>0.1</v>
      </c>
      <c r="G1698" s="0" t="s">
        <v>150</v>
      </c>
    </row>
    <row r="1699" customFormat="false" ht="14.25" hidden="false" customHeight="false" outlineLevel="0" collapsed="false">
      <c r="A1699" s="0" t="s">
        <v>95</v>
      </c>
      <c r="B1699" s="0" t="s">
        <v>52</v>
      </c>
      <c r="C1699" s="0" t="s">
        <v>65</v>
      </c>
      <c r="D1699" s="0" t="s">
        <v>136</v>
      </c>
      <c r="E1699" s="0" t="n">
        <v>2033</v>
      </c>
      <c r="F1699" s="0" t="n">
        <v>4706955.10872658</v>
      </c>
      <c r="G1699" s="0" t="s">
        <v>137</v>
      </c>
    </row>
    <row r="1700" customFormat="false" ht="14.25" hidden="false" customHeight="false" outlineLevel="0" collapsed="false">
      <c r="A1700" s="0" t="s">
        <v>95</v>
      </c>
      <c r="B1700" s="0" t="s">
        <v>52</v>
      </c>
      <c r="C1700" s="0" t="s">
        <v>65</v>
      </c>
      <c r="D1700" s="0" t="s">
        <v>138</v>
      </c>
      <c r="E1700" s="0" t="n">
        <v>2033</v>
      </c>
      <c r="F1700" s="0" t="n">
        <v>3638368.03907814</v>
      </c>
      <c r="G1700" s="0" t="s">
        <v>137</v>
      </c>
    </row>
    <row r="1701" customFormat="false" ht="14.25" hidden="false" customHeight="false" outlineLevel="0" collapsed="false">
      <c r="A1701" s="0" t="s">
        <v>95</v>
      </c>
      <c r="B1701" s="0" t="s">
        <v>52</v>
      </c>
      <c r="C1701" s="0" t="s">
        <v>65</v>
      </c>
      <c r="D1701" s="0" t="s">
        <v>139</v>
      </c>
      <c r="E1701" s="0" t="n">
        <v>2033</v>
      </c>
      <c r="F1701" s="0" t="n">
        <v>1068587.06964843</v>
      </c>
      <c r="G1701" s="0" t="s">
        <v>137</v>
      </c>
    </row>
    <row r="1702" customFormat="false" ht="14.25" hidden="false" customHeight="false" outlineLevel="0" collapsed="false">
      <c r="A1702" s="0" t="s">
        <v>95</v>
      </c>
      <c r="B1702" s="0" t="s">
        <v>52</v>
      </c>
      <c r="C1702" s="0" t="s">
        <v>65</v>
      </c>
      <c r="D1702" s="0" t="s">
        <v>140</v>
      </c>
      <c r="E1702" s="0" t="n">
        <v>2033</v>
      </c>
      <c r="F1702" s="0" t="n">
        <v>0.7488</v>
      </c>
      <c r="G1702" s="0" t="s">
        <v>141</v>
      </c>
    </row>
    <row r="1703" customFormat="false" ht="14.25" hidden="false" customHeight="false" outlineLevel="0" collapsed="false">
      <c r="A1703" s="0" t="s">
        <v>95</v>
      </c>
      <c r="B1703" s="0" t="s">
        <v>52</v>
      </c>
      <c r="C1703" s="0" t="s">
        <v>65</v>
      </c>
      <c r="D1703" s="0" t="s">
        <v>142</v>
      </c>
      <c r="E1703" s="0" t="n">
        <v>2033</v>
      </c>
      <c r="F1703" s="0" t="n">
        <v>4.8898</v>
      </c>
      <c r="G1703" s="0" t="s">
        <v>141</v>
      </c>
    </row>
    <row r="1704" customFormat="false" ht="14.25" hidden="false" customHeight="false" outlineLevel="0" collapsed="false">
      <c r="A1704" s="0" t="s">
        <v>95</v>
      </c>
      <c r="B1704" s="0" t="s">
        <v>52</v>
      </c>
      <c r="C1704" s="0" t="s">
        <v>65</v>
      </c>
      <c r="D1704" s="0" t="s">
        <v>143</v>
      </c>
      <c r="E1704" s="0" t="n">
        <v>2033</v>
      </c>
      <c r="F1704" s="0" t="n">
        <v>7.94958704082862</v>
      </c>
      <c r="G1704" s="0" t="s">
        <v>132</v>
      </c>
    </row>
    <row r="1705" customFormat="false" ht="14.25" hidden="false" customHeight="false" outlineLevel="0" collapsed="false">
      <c r="A1705" s="0" t="s">
        <v>95</v>
      </c>
      <c r="B1705" s="0" t="s">
        <v>52</v>
      </c>
      <c r="C1705" s="0" t="s">
        <v>65</v>
      </c>
      <c r="D1705" s="0" t="s">
        <v>144</v>
      </c>
      <c r="E1705" s="0" t="n">
        <v>2033</v>
      </c>
      <c r="F1705" s="0" t="n">
        <v>153.05645351859</v>
      </c>
      <c r="G1705" s="0" t="s">
        <v>132</v>
      </c>
    </row>
    <row r="1706" customFormat="false" ht="14.25" hidden="false" customHeight="false" outlineLevel="0" collapsed="false">
      <c r="A1706" s="0" t="s">
        <v>95</v>
      </c>
      <c r="B1706" s="0" t="s">
        <v>52</v>
      </c>
      <c r="C1706" s="0" t="s">
        <v>65</v>
      </c>
      <c r="D1706" s="0" t="s">
        <v>134</v>
      </c>
      <c r="E1706" s="0" t="n">
        <v>2033</v>
      </c>
      <c r="F1706" s="0" t="n">
        <v>1.00157134256562</v>
      </c>
      <c r="G1706" s="0" t="s">
        <v>135</v>
      </c>
    </row>
    <row r="1707" customFormat="false" ht="14.25" hidden="false" customHeight="false" outlineLevel="0" collapsed="false">
      <c r="A1707" s="0" t="s">
        <v>95</v>
      </c>
      <c r="B1707" s="0" t="s">
        <v>52</v>
      </c>
      <c r="C1707" s="0" t="s">
        <v>65</v>
      </c>
      <c r="D1707" s="0" t="s">
        <v>145</v>
      </c>
      <c r="E1707" s="0" t="n">
        <v>2033</v>
      </c>
      <c r="F1707" s="0" t="n">
        <v>241.3</v>
      </c>
      <c r="G1707" s="0" t="s">
        <v>146</v>
      </c>
    </row>
    <row r="1708" customFormat="false" ht="14.25" hidden="false" customHeight="false" outlineLevel="0" collapsed="false">
      <c r="A1708" s="0" t="s">
        <v>95</v>
      </c>
      <c r="B1708" s="0" t="s">
        <v>52</v>
      </c>
      <c r="C1708" s="0" t="s">
        <v>65</v>
      </c>
      <c r="D1708" s="0" t="s">
        <v>147</v>
      </c>
      <c r="E1708" s="0" t="n">
        <v>2033</v>
      </c>
      <c r="F1708" s="0" t="n">
        <v>1</v>
      </c>
      <c r="G1708" s="0" t="s">
        <v>148</v>
      </c>
    </row>
    <row r="1709" customFormat="false" ht="14.25" hidden="false" customHeight="false" outlineLevel="0" collapsed="false">
      <c r="A1709" s="0" t="s">
        <v>95</v>
      </c>
      <c r="B1709" s="0" t="s">
        <v>52</v>
      </c>
      <c r="C1709" s="0" t="s">
        <v>65</v>
      </c>
      <c r="D1709" s="0" t="s">
        <v>149</v>
      </c>
      <c r="E1709" s="0" t="n">
        <v>2033</v>
      </c>
      <c r="F1709" s="0" t="n">
        <v>0.1</v>
      </c>
      <c r="G1709" s="0" t="s">
        <v>150</v>
      </c>
    </row>
    <row r="1710" customFormat="false" ht="14.25" hidden="false" customHeight="false" outlineLevel="0" collapsed="false">
      <c r="A1710" s="0" t="s">
        <v>95</v>
      </c>
      <c r="B1710" s="0" t="s">
        <v>52</v>
      </c>
      <c r="C1710" s="0" t="s">
        <v>65</v>
      </c>
      <c r="D1710" s="0" t="s">
        <v>136</v>
      </c>
      <c r="E1710" s="0" t="n">
        <v>2034</v>
      </c>
      <c r="F1710" s="0" t="n">
        <v>5177650.61959923</v>
      </c>
      <c r="G1710" s="0" t="s">
        <v>137</v>
      </c>
    </row>
    <row r="1711" customFormat="false" ht="14.25" hidden="false" customHeight="false" outlineLevel="0" collapsed="false">
      <c r="A1711" s="0" t="s">
        <v>95</v>
      </c>
      <c r="B1711" s="0" t="s">
        <v>52</v>
      </c>
      <c r="C1711" s="0" t="s">
        <v>65</v>
      </c>
      <c r="D1711" s="0" t="s">
        <v>138</v>
      </c>
      <c r="E1711" s="0" t="n">
        <v>2034</v>
      </c>
      <c r="F1711" s="0" t="n">
        <v>4086999.22718313</v>
      </c>
      <c r="G1711" s="0" t="s">
        <v>137</v>
      </c>
    </row>
    <row r="1712" customFormat="false" ht="14.25" hidden="false" customHeight="false" outlineLevel="0" collapsed="false">
      <c r="A1712" s="0" t="s">
        <v>95</v>
      </c>
      <c r="B1712" s="0" t="s">
        <v>52</v>
      </c>
      <c r="C1712" s="0" t="s">
        <v>65</v>
      </c>
      <c r="D1712" s="0" t="s">
        <v>139</v>
      </c>
      <c r="E1712" s="0" t="n">
        <v>2034</v>
      </c>
      <c r="F1712" s="0" t="n">
        <v>1090651.3924161</v>
      </c>
      <c r="G1712" s="0" t="s">
        <v>137</v>
      </c>
    </row>
    <row r="1713" customFormat="false" ht="14.25" hidden="false" customHeight="false" outlineLevel="0" collapsed="false">
      <c r="A1713" s="0" t="s">
        <v>95</v>
      </c>
      <c r="B1713" s="0" t="s">
        <v>52</v>
      </c>
      <c r="C1713" s="0" t="s">
        <v>65</v>
      </c>
      <c r="D1713" s="0" t="s">
        <v>140</v>
      </c>
      <c r="E1713" s="0" t="n">
        <v>2034</v>
      </c>
      <c r="F1713" s="0" t="n">
        <v>0.7524</v>
      </c>
      <c r="G1713" s="0" t="s">
        <v>141</v>
      </c>
    </row>
    <row r="1714" customFormat="false" ht="14.25" hidden="false" customHeight="false" outlineLevel="0" collapsed="false">
      <c r="A1714" s="0" t="s">
        <v>95</v>
      </c>
      <c r="B1714" s="0" t="s">
        <v>52</v>
      </c>
      <c r="C1714" s="0" t="s">
        <v>65</v>
      </c>
      <c r="D1714" s="0" t="s">
        <v>142</v>
      </c>
      <c r="E1714" s="0" t="n">
        <v>2034</v>
      </c>
      <c r="F1714" s="0" t="n">
        <v>4.8494</v>
      </c>
      <c r="G1714" s="0" t="s">
        <v>141</v>
      </c>
    </row>
    <row r="1715" customFormat="false" ht="14.25" hidden="false" customHeight="false" outlineLevel="0" collapsed="false">
      <c r="A1715" s="0" t="s">
        <v>95</v>
      </c>
      <c r="B1715" s="0" t="s">
        <v>52</v>
      </c>
      <c r="C1715" s="0" t="s">
        <v>65</v>
      </c>
      <c r="D1715" s="0" t="s">
        <v>143</v>
      </c>
      <c r="E1715" s="0" t="n">
        <v>2034</v>
      </c>
      <c r="F1715" s="0" t="n">
        <v>8.36406308091523</v>
      </c>
      <c r="G1715" s="0" t="s">
        <v>132</v>
      </c>
    </row>
    <row r="1716" customFormat="false" ht="14.25" hidden="false" customHeight="false" outlineLevel="0" collapsed="false">
      <c r="A1716" s="0" t="s">
        <v>95</v>
      </c>
      <c r="B1716" s="0" t="s">
        <v>52</v>
      </c>
      <c r="C1716" s="0" t="s">
        <v>65</v>
      </c>
      <c r="D1716" s="0" t="s">
        <v>144</v>
      </c>
      <c r="E1716" s="0" t="n">
        <v>2034</v>
      </c>
      <c r="F1716" s="0" t="n">
        <v>153.34414993005</v>
      </c>
      <c r="G1716" s="0" t="s">
        <v>132</v>
      </c>
    </row>
    <row r="1717" customFormat="false" ht="14.25" hidden="false" customHeight="false" outlineLevel="0" collapsed="false">
      <c r="A1717" s="0" t="s">
        <v>95</v>
      </c>
      <c r="B1717" s="0" t="s">
        <v>52</v>
      </c>
      <c r="C1717" s="0" t="s">
        <v>65</v>
      </c>
      <c r="D1717" s="0" t="s">
        <v>134</v>
      </c>
      <c r="E1717" s="0" t="n">
        <v>2034</v>
      </c>
      <c r="F1717" s="0" t="n">
        <v>1.00188654445895</v>
      </c>
      <c r="G1717" s="0" t="s">
        <v>135</v>
      </c>
    </row>
    <row r="1718" customFormat="false" ht="14.25" hidden="false" customHeight="false" outlineLevel="0" collapsed="false">
      <c r="A1718" s="0" t="s">
        <v>95</v>
      </c>
      <c r="B1718" s="0" t="s">
        <v>52</v>
      </c>
      <c r="C1718" s="0" t="s">
        <v>65</v>
      </c>
      <c r="D1718" s="0" t="s">
        <v>145</v>
      </c>
      <c r="E1718" s="0" t="n">
        <v>2034</v>
      </c>
      <c r="F1718" s="0" t="n">
        <v>265.5</v>
      </c>
      <c r="G1718" s="0" t="s">
        <v>146</v>
      </c>
    </row>
    <row r="1719" customFormat="false" ht="14.25" hidden="false" customHeight="false" outlineLevel="0" collapsed="false">
      <c r="A1719" s="0" t="s">
        <v>95</v>
      </c>
      <c r="B1719" s="0" t="s">
        <v>52</v>
      </c>
      <c r="C1719" s="0" t="s">
        <v>65</v>
      </c>
      <c r="D1719" s="0" t="s">
        <v>147</v>
      </c>
      <c r="E1719" s="0" t="n">
        <v>2034</v>
      </c>
      <c r="F1719" s="0" t="n">
        <v>1</v>
      </c>
      <c r="G1719" s="0" t="s">
        <v>148</v>
      </c>
    </row>
    <row r="1720" customFormat="false" ht="14.25" hidden="false" customHeight="false" outlineLevel="0" collapsed="false">
      <c r="A1720" s="0" t="s">
        <v>95</v>
      </c>
      <c r="B1720" s="0" t="s">
        <v>52</v>
      </c>
      <c r="C1720" s="0" t="s">
        <v>65</v>
      </c>
      <c r="D1720" s="0" t="s">
        <v>149</v>
      </c>
      <c r="E1720" s="0" t="n">
        <v>2034</v>
      </c>
      <c r="F1720" s="0" t="n">
        <v>0.1</v>
      </c>
      <c r="G1720" s="0" t="s">
        <v>150</v>
      </c>
    </row>
    <row r="1721" customFormat="false" ht="14.25" hidden="false" customHeight="false" outlineLevel="0" collapsed="false">
      <c r="A1721" s="0" t="s">
        <v>95</v>
      </c>
      <c r="B1721" s="0" t="s">
        <v>52</v>
      </c>
      <c r="C1721" s="0" t="s">
        <v>65</v>
      </c>
      <c r="D1721" s="0" t="s">
        <v>136</v>
      </c>
      <c r="E1721" s="0" t="n">
        <v>2035</v>
      </c>
      <c r="F1721" s="0" t="n">
        <v>5695415.68155916</v>
      </c>
      <c r="G1721" s="0" t="s">
        <v>137</v>
      </c>
    </row>
    <row r="1722" customFormat="false" ht="14.25" hidden="false" customHeight="false" outlineLevel="0" collapsed="false">
      <c r="A1722" s="0" t="s">
        <v>95</v>
      </c>
      <c r="B1722" s="0" t="s">
        <v>52</v>
      </c>
      <c r="C1722" s="0" t="s">
        <v>65</v>
      </c>
      <c r="D1722" s="0" t="s">
        <v>138</v>
      </c>
      <c r="E1722" s="0" t="n">
        <v>2035</v>
      </c>
      <c r="F1722" s="0" t="n">
        <v>4585003.2677883</v>
      </c>
      <c r="G1722" s="0" t="s">
        <v>137</v>
      </c>
    </row>
    <row r="1723" customFormat="false" ht="14.25" hidden="false" customHeight="false" outlineLevel="0" collapsed="false">
      <c r="A1723" s="0" t="s">
        <v>95</v>
      </c>
      <c r="B1723" s="0" t="s">
        <v>52</v>
      </c>
      <c r="C1723" s="0" t="s">
        <v>65</v>
      </c>
      <c r="D1723" s="0" t="s">
        <v>139</v>
      </c>
      <c r="E1723" s="0" t="n">
        <v>2035</v>
      </c>
      <c r="F1723" s="0" t="n">
        <v>1110412.41377086</v>
      </c>
      <c r="G1723" s="0" t="s">
        <v>137</v>
      </c>
    </row>
    <row r="1724" customFormat="false" ht="14.25" hidden="false" customHeight="false" outlineLevel="0" collapsed="false">
      <c r="A1724" s="0" t="s">
        <v>95</v>
      </c>
      <c r="B1724" s="0" t="s">
        <v>52</v>
      </c>
      <c r="C1724" s="0" t="s">
        <v>65</v>
      </c>
      <c r="D1724" s="0" t="s">
        <v>140</v>
      </c>
      <c r="E1724" s="0" t="n">
        <v>2035</v>
      </c>
      <c r="F1724" s="0" t="n">
        <v>0.7456</v>
      </c>
      <c r="G1724" s="0" t="s">
        <v>141</v>
      </c>
    </row>
    <row r="1725" customFormat="false" ht="14.25" hidden="false" customHeight="false" outlineLevel="0" collapsed="false">
      <c r="A1725" s="0" t="s">
        <v>95</v>
      </c>
      <c r="B1725" s="0" t="s">
        <v>52</v>
      </c>
      <c r="C1725" s="0" t="s">
        <v>65</v>
      </c>
      <c r="D1725" s="0" t="s">
        <v>142</v>
      </c>
      <c r="E1725" s="0" t="n">
        <v>2035</v>
      </c>
      <c r="F1725" s="0" t="n">
        <v>4.8133</v>
      </c>
      <c r="G1725" s="0" t="s">
        <v>141</v>
      </c>
    </row>
    <row r="1726" customFormat="false" ht="14.25" hidden="false" customHeight="false" outlineLevel="0" collapsed="false">
      <c r="A1726" s="0" t="s">
        <v>95</v>
      </c>
      <c r="B1726" s="0" t="s">
        <v>52</v>
      </c>
      <c r="C1726" s="0" t="s">
        <v>65</v>
      </c>
      <c r="D1726" s="0" t="s">
        <v>143</v>
      </c>
      <c r="E1726" s="0" t="n">
        <v>2035</v>
      </c>
      <c r="F1726" s="0" t="n">
        <v>8.76332650766625</v>
      </c>
      <c r="G1726" s="0" t="s">
        <v>132</v>
      </c>
    </row>
    <row r="1727" customFormat="false" ht="14.25" hidden="false" customHeight="false" outlineLevel="0" collapsed="false">
      <c r="A1727" s="0" t="s">
        <v>95</v>
      </c>
      <c r="B1727" s="0" t="s">
        <v>52</v>
      </c>
      <c r="C1727" s="0" t="s">
        <v>65</v>
      </c>
      <c r="D1727" s="0" t="s">
        <v>144</v>
      </c>
      <c r="E1727" s="0" t="n">
        <v>2035</v>
      </c>
      <c r="F1727" s="0" t="n">
        <v>153.695610746143</v>
      </c>
      <c r="G1727" s="0" t="s">
        <v>132</v>
      </c>
    </row>
    <row r="1728" customFormat="false" ht="14.25" hidden="false" customHeight="false" outlineLevel="0" collapsed="false">
      <c r="A1728" s="0" t="s">
        <v>95</v>
      </c>
      <c r="B1728" s="0" t="s">
        <v>52</v>
      </c>
      <c r="C1728" s="0" t="s">
        <v>65</v>
      </c>
      <c r="D1728" s="0" t="s">
        <v>134</v>
      </c>
      <c r="E1728" s="0" t="n">
        <v>2035</v>
      </c>
      <c r="F1728" s="0" t="n">
        <v>1.00220202894709</v>
      </c>
      <c r="G1728" s="0" t="s">
        <v>135</v>
      </c>
    </row>
    <row r="1729" customFormat="false" ht="14.25" hidden="false" customHeight="false" outlineLevel="0" collapsed="false">
      <c r="A1729" s="0" t="s">
        <v>95</v>
      </c>
      <c r="B1729" s="0" t="s">
        <v>52</v>
      </c>
      <c r="C1729" s="0" t="s">
        <v>65</v>
      </c>
      <c r="D1729" s="0" t="s">
        <v>145</v>
      </c>
      <c r="E1729" s="0" t="n">
        <v>2035</v>
      </c>
      <c r="F1729" s="0" t="n">
        <v>292</v>
      </c>
      <c r="G1729" s="0" t="s">
        <v>146</v>
      </c>
    </row>
    <row r="1730" customFormat="false" ht="14.25" hidden="false" customHeight="false" outlineLevel="0" collapsed="false">
      <c r="A1730" s="0" t="s">
        <v>95</v>
      </c>
      <c r="B1730" s="0" t="s">
        <v>52</v>
      </c>
      <c r="C1730" s="0" t="s">
        <v>65</v>
      </c>
      <c r="D1730" s="0" t="s">
        <v>147</v>
      </c>
      <c r="E1730" s="0" t="n">
        <v>2035</v>
      </c>
      <c r="F1730" s="0" t="n">
        <v>1</v>
      </c>
      <c r="G1730" s="0" t="s">
        <v>148</v>
      </c>
    </row>
    <row r="1731" customFormat="false" ht="14.25" hidden="false" customHeight="false" outlineLevel="0" collapsed="false">
      <c r="A1731" s="0" t="s">
        <v>95</v>
      </c>
      <c r="B1731" s="0" t="s">
        <v>52</v>
      </c>
      <c r="C1731" s="0" t="s">
        <v>65</v>
      </c>
      <c r="D1731" s="0" t="s">
        <v>149</v>
      </c>
      <c r="E1731" s="0" t="n">
        <v>2035</v>
      </c>
      <c r="F1731" s="0" t="n">
        <v>0.1</v>
      </c>
      <c r="G1731" s="0" t="s">
        <v>150</v>
      </c>
    </row>
    <row r="1732" customFormat="false" ht="14.25" hidden="false" customHeight="false" outlineLevel="0" collapsed="false">
      <c r="A1732" s="0" t="s">
        <v>95</v>
      </c>
      <c r="B1732" s="0" t="s">
        <v>52</v>
      </c>
      <c r="C1732" s="0" t="s">
        <v>65</v>
      </c>
      <c r="D1732" s="0" t="s">
        <v>136</v>
      </c>
      <c r="E1732" s="0" t="n">
        <v>2036</v>
      </c>
      <c r="F1732" s="0" t="n">
        <v>6094094.7792683</v>
      </c>
      <c r="G1732" s="0" t="s">
        <v>137</v>
      </c>
    </row>
    <row r="1733" customFormat="false" ht="14.25" hidden="false" customHeight="false" outlineLevel="0" collapsed="false">
      <c r="A1733" s="0" t="s">
        <v>95</v>
      </c>
      <c r="B1733" s="0" t="s">
        <v>52</v>
      </c>
      <c r="C1733" s="0" t="s">
        <v>65</v>
      </c>
      <c r="D1733" s="0" t="s">
        <v>138</v>
      </c>
      <c r="E1733" s="0" t="n">
        <v>2036</v>
      </c>
      <c r="F1733" s="0" t="n">
        <v>4971233.439809</v>
      </c>
      <c r="G1733" s="0" t="s">
        <v>137</v>
      </c>
    </row>
    <row r="1734" customFormat="false" ht="14.25" hidden="false" customHeight="false" outlineLevel="0" collapsed="false">
      <c r="A1734" s="0" t="s">
        <v>95</v>
      </c>
      <c r="B1734" s="0" t="s">
        <v>52</v>
      </c>
      <c r="C1734" s="0" t="s">
        <v>65</v>
      </c>
      <c r="D1734" s="0" t="s">
        <v>139</v>
      </c>
      <c r="E1734" s="0" t="n">
        <v>2036</v>
      </c>
      <c r="F1734" s="0" t="n">
        <v>1122861.3394593</v>
      </c>
      <c r="G1734" s="0" t="s">
        <v>137</v>
      </c>
    </row>
    <row r="1735" customFormat="false" ht="14.25" hidden="false" customHeight="false" outlineLevel="0" collapsed="false">
      <c r="A1735" s="0" t="s">
        <v>95</v>
      </c>
      <c r="B1735" s="0" t="s">
        <v>52</v>
      </c>
      <c r="C1735" s="0" t="s">
        <v>65</v>
      </c>
      <c r="D1735" s="0" t="s">
        <v>140</v>
      </c>
      <c r="E1735" s="0" t="n">
        <v>2036</v>
      </c>
      <c r="F1735" s="0" t="n">
        <v>0.7495</v>
      </c>
      <c r="G1735" s="0" t="s">
        <v>141</v>
      </c>
    </row>
    <row r="1736" customFormat="false" ht="14.25" hidden="false" customHeight="false" outlineLevel="0" collapsed="false">
      <c r="A1736" s="0" t="s">
        <v>95</v>
      </c>
      <c r="B1736" s="0" t="s">
        <v>52</v>
      </c>
      <c r="C1736" s="0" t="s">
        <v>65</v>
      </c>
      <c r="D1736" s="0" t="s">
        <v>142</v>
      </c>
      <c r="E1736" s="0" t="n">
        <v>2036</v>
      </c>
      <c r="F1736" s="0" t="n">
        <v>4.8247</v>
      </c>
      <c r="G1736" s="0" t="s">
        <v>141</v>
      </c>
    </row>
    <row r="1737" customFormat="false" ht="14.25" hidden="false" customHeight="false" outlineLevel="0" collapsed="false">
      <c r="A1737" s="0" t="s">
        <v>95</v>
      </c>
      <c r="B1737" s="0" t="s">
        <v>52</v>
      </c>
      <c r="C1737" s="0" t="s">
        <v>65</v>
      </c>
      <c r="D1737" s="0" t="s">
        <v>143</v>
      </c>
      <c r="E1737" s="0" t="n">
        <v>2036</v>
      </c>
      <c r="F1737" s="0" t="n">
        <v>9.14340856762614</v>
      </c>
      <c r="G1737" s="0" t="s">
        <v>132</v>
      </c>
    </row>
    <row r="1738" customFormat="false" ht="14.25" hidden="false" customHeight="false" outlineLevel="0" collapsed="false">
      <c r="A1738" s="0" t="s">
        <v>95</v>
      </c>
      <c r="B1738" s="0" t="s">
        <v>52</v>
      </c>
      <c r="C1738" s="0" t="s">
        <v>65</v>
      </c>
      <c r="D1738" s="0" t="s">
        <v>144</v>
      </c>
      <c r="E1738" s="0" t="n">
        <v>2036</v>
      </c>
      <c r="F1738" s="0" t="n">
        <v>154.078520763224</v>
      </c>
      <c r="G1738" s="0" t="s">
        <v>132</v>
      </c>
    </row>
    <row r="1739" customFormat="false" ht="14.25" hidden="false" customHeight="false" outlineLevel="0" collapsed="false">
      <c r="A1739" s="0" t="s">
        <v>95</v>
      </c>
      <c r="B1739" s="0" t="s">
        <v>52</v>
      </c>
      <c r="C1739" s="0" t="s">
        <v>65</v>
      </c>
      <c r="D1739" s="0" t="s">
        <v>134</v>
      </c>
      <c r="E1739" s="0" t="n">
        <v>2036</v>
      </c>
      <c r="F1739" s="0" t="n">
        <v>1.00251779628339</v>
      </c>
      <c r="G1739" s="0" t="s">
        <v>135</v>
      </c>
    </row>
    <row r="1740" customFormat="false" ht="14.25" hidden="false" customHeight="false" outlineLevel="0" collapsed="false">
      <c r="A1740" s="0" t="s">
        <v>95</v>
      </c>
      <c r="B1740" s="0" t="s">
        <v>52</v>
      </c>
      <c r="C1740" s="0" t="s">
        <v>65</v>
      </c>
      <c r="D1740" s="0" t="s">
        <v>145</v>
      </c>
      <c r="E1740" s="0" t="n">
        <v>2036</v>
      </c>
      <c r="F1740" s="0" t="n">
        <v>312.4</v>
      </c>
      <c r="G1740" s="0" t="s">
        <v>146</v>
      </c>
    </row>
    <row r="1741" customFormat="false" ht="14.25" hidden="false" customHeight="false" outlineLevel="0" collapsed="false">
      <c r="A1741" s="0" t="s">
        <v>95</v>
      </c>
      <c r="B1741" s="0" t="s">
        <v>52</v>
      </c>
      <c r="C1741" s="0" t="s">
        <v>65</v>
      </c>
      <c r="D1741" s="0" t="s">
        <v>147</v>
      </c>
      <c r="E1741" s="0" t="n">
        <v>2036</v>
      </c>
      <c r="F1741" s="0" t="n">
        <v>1</v>
      </c>
      <c r="G1741" s="0" t="s">
        <v>148</v>
      </c>
    </row>
    <row r="1742" customFormat="false" ht="14.25" hidden="false" customHeight="false" outlineLevel="0" collapsed="false">
      <c r="A1742" s="0" t="s">
        <v>95</v>
      </c>
      <c r="B1742" s="0" t="s">
        <v>52</v>
      </c>
      <c r="C1742" s="0" t="s">
        <v>65</v>
      </c>
      <c r="D1742" s="0" t="s">
        <v>149</v>
      </c>
      <c r="E1742" s="0" t="n">
        <v>2036</v>
      </c>
      <c r="F1742" s="0" t="n">
        <v>0.07</v>
      </c>
      <c r="G1742" s="0" t="s">
        <v>150</v>
      </c>
    </row>
    <row r="1743" customFormat="false" ht="14.25" hidden="false" customHeight="false" outlineLevel="0" collapsed="false">
      <c r="A1743" s="0" t="s">
        <v>95</v>
      </c>
      <c r="B1743" s="0" t="s">
        <v>52</v>
      </c>
      <c r="C1743" s="0" t="s">
        <v>65</v>
      </c>
      <c r="D1743" s="0" t="s">
        <v>136</v>
      </c>
      <c r="E1743" s="0" t="n">
        <v>2037</v>
      </c>
      <c r="F1743" s="0" t="n">
        <v>6520681.41381708</v>
      </c>
      <c r="G1743" s="0" t="s">
        <v>137</v>
      </c>
    </row>
    <row r="1744" customFormat="false" ht="14.25" hidden="false" customHeight="false" outlineLevel="0" collapsed="false">
      <c r="A1744" s="0" t="s">
        <v>95</v>
      </c>
      <c r="B1744" s="0" t="s">
        <v>52</v>
      </c>
      <c r="C1744" s="0" t="s">
        <v>65</v>
      </c>
      <c r="D1744" s="0" t="s">
        <v>138</v>
      </c>
      <c r="E1744" s="0" t="n">
        <v>2037</v>
      </c>
      <c r="F1744" s="0" t="n">
        <v>5355390.00039807</v>
      </c>
      <c r="G1744" s="0" t="s">
        <v>137</v>
      </c>
    </row>
    <row r="1745" customFormat="false" ht="14.25" hidden="false" customHeight="false" outlineLevel="0" collapsed="false">
      <c r="A1745" s="0" t="s">
        <v>95</v>
      </c>
      <c r="B1745" s="0" t="s">
        <v>52</v>
      </c>
      <c r="C1745" s="0" t="s">
        <v>65</v>
      </c>
      <c r="D1745" s="0" t="s">
        <v>139</v>
      </c>
      <c r="E1745" s="0" t="n">
        <v>2037</v>
      </c>
      <c r="F1745" s="0" t="n">
        <v>1165291.41341901</v>
      </c>
      <c r="G1745" s="0" t="s">
        <v>137</v>
      </c>
    </row>
    <row r="1746" customFormat="false" ht="14.25" hidden="false" customHeight="false" outlineLevel="0" collapsed="false">
      <c r="A1746" s="0" t="s">
        <v>95</v>
      </c>
      <c r="B1746" s="0" t="s">
        <v>52</v>
      </c>
      <c r="C1746" s="0" t="s">
        <v>65</v>
      </c>
      <c r="D1746" s="0" t="s">
        <v>140</v>
      </c>
      <c r="E1746" s="0" t="n">
        <v>2037</v>
      </c>
      <c r="F1746" s="0" t="n">
        <v>0.7346</v>
      </c>
      <c r="G1746" s="0" t="s">
        <v>141</v>
      </c>
    </row>
    <row r="1747" customFormat="false" ht="14.25" hidden="false" customHeight="false" outlineLevel="0" collapsed="false">
      <c r="A1747" s="0" t="s">
        <v>95</v>
      </c>
      <c r="B1747" s="0" t="s">
        <v>52</v>
      </c>
      <c r="C1747" s="0" t="s">
        <v>65</v>
      </c>
      <c r="D1747" s="0" t="s">
        <v>142</v>
      </c>
      <c r="E1747" s="0" t="n">
        <v>2037</v>
      </c>
      <c r="F1747" s="0" t="n">
        <v>4.7221</v>
      </c>
      <c r="G1747" s="0" t="s">
        <v>141</v>
      </c>
    </row>
    <row r="1748" customFormat="false" ht="14.25" hidden="false" customHeight="false" outlineLevel="0" collapsed="false">
      <c r="A1748" s="0" t="s">
        <v>95</v>
      </c>
      <c r="B1748" s="0" t="s">
        <v>52</v>
      </c>
      <c r="C1748" s="0" t="s">
        <v>65</v>
      </c>
      <c r="D1748" s="0" t="s">
        <v>143</v>
      </c>
      <c r="E1748" s="0" t="n">
        <v>2037</v>
      </c>
      <c r="F1748" s="0" t="n">
        <v>9.43669207759833</v>
      </c>
      <c r="G1748" s="0" t="s">
        <v>132</v>
      </c>
    </row>
    <row r="1749" customFormat="false" ht="14.25" hidden="false" customHeight="false" outlineLevel="0" collapsed="false">
      <c r="A1749" s="0" t="s">
        <v>95</v>
      </c>
      <c r="B1749" s="0" t="s">
        <v>52</v>
      </c>
      <c r="C1749" s="0" t="s">
        <v>65</v>
      </c>
      <c r="D1749" s="0" t="s">
        <v>144</v>
      </c>
      <c r="E1749" s="0" t="n">
        <v>2037</v>
      </c>
      <c r="F1749" s="0" t="n">
        <v>154.637432164212</v>
      </c>
      <c r="G1749" s="0" t="s">
        <v>132</v>
      </c>
    </row>
    <row r="1750" customFormat="false" ht="14.25" hidden="false" customHeight="false" outlineLevel="0" collapsed="false">
      <c r="A1750" s="0" t="s">
        <v>95</v>
      </c>
      <c r="B1750" s="0" t="s">
        <v>52</v>
      </c>
      <c r="C1750" s="0" t="s">
        <v>65</v>
      </c>
      <c r="D1750" s="0" t="s">
        <v>134</v>
      </c>
      <c r="E1750" s="0" t="n">
        <v>2037</v>
      </c>
      <c r="F1750" s="0" t="n">
        <v>1.00283384672143</v>
      </c>
      <c r="G1750" s="0" t="s">
        <v>135</v>
      </c>
    </row>
    <row r="1751" customFormat="false" ht="14.25" hidden="false" customHeight="false" outlineLevel="0" collapsed="false">
      <c r="A1751" s="0" t="s">
        <v>95</v>
      </c>
      <c r="B1751" s="0" t="s">
        <v>52</v>
      </c>
      <c r="C1751" s="0" t="s">
        <v>65</v>
      </c>
      <c r="D1751" s="0" t="s">
        <v>145</v>
      </c>
      <c r="E1751" s="0" t="n">
        <v>2037</v>
      </c>
      <c r="F1751" s="0" t="n">
        <v>334.3</v>
      </c>
      <c r="G1751" s="0" t="s">
        <v>146</v>
      </c>
    </row>
    <row r="1752" customFormat="false" ht="14.25" hidden="false" customHeight="false" outlineLevel="0" collapsed="false">
      <c r="A1752" s="0" t="s">
        <v>95</v>
      </c>
      <c r="B1752" s="0" t="s">
        <v>52</v>
      </c>
      <c r="C1752" s="0" t="s">
        <v>65</v>
      </c>
      <c r="D1752" s="0" t="s">
        <v>147</v>
      </c>
      <c r="E1752" s="0" t="n">
        <v>2037</v>
      </c>
      <c r="F1752" s="0" t="n">
        <v>1</v>
      </c>
      <c r="G1752" s="0" t="s">
        <v>148</v>
      </c>
    </row>
    <row r="1753" customFormat="false" ht="14.25" hidden="false" customHeight="false" outlineLevel="0" collapsed="false">
      <c r="A1753" s="0" t="s">
        <v>95</v>
      </c>
      <c r="B1753" s="0" t="s">
        <v>52</v>
      </c>
      <c r="C1753" s="0" t="s">
        <v>65</v>
      </c>
      <c r="D1753" s="0" t="s">
        <v>149</v>
      </c>
      <c r="E1753" s="0" t="n">
        <v>2037</v>
      </c>
      <c r="F1753" s="0" t="n">
        <v>0.07</v>
      </c>
      <c r="G1753" s="0" t="s">
        <v>150</v>
      </c>
    </row>
    <row r="1754" customFormat="false" ht="14.25" hidden="false" customHeight="false" outlineLevel="0" collapsed="false">
      <c r="A1754" s="0" t="s">
        <v>95</v>
      </c>
      <c r="B1754" s="0" t="s">
        <v>52</v>
      </c>
      <c r="C1754" s="0" t="s">
        <v>65</v>
      </c>
      <c r="D1754" s="0" t="s">
        <v>136</v>
      </c>
      <c r="E1754" s="0" t="n">
        <v>2038</v>
      </c>
      <c r="F1754" s="0" t="n">
        <v>6977129.11278428</v>
      </c>
      <c r="G1754" s="0" t="s">
        <v>137</v>
      </c>
    </row>
    <row r="1755" customFormat="false" ht="14.25" hidden="false" customHeight="false" outlineLevel="0" collapsed="false">
      <c r="A1755" s="0" t="s">
        <v>95</v>
      </c>
      <c r="B1755" s="0" t="s">
        <v>52</v>
      </c>
      <c r="C1755" s="0" t="s">
        <v>65</v>
      </c>
      <c r="D1755" s="0" t="s">
        <v>138</v>
      </c>
      <c r="E1755" s="0" t="n">
        <v>2038</v>
      </c>
      <c r="F1755" s="0" t="n">
        <v>5800778.16723974</v>
      </c>
      <c r="G1755" s="0" t="s">
        <v>137</v>
      </c>
    </row>
    <row r="1756" customFormat="false" ht="14.25" hidden="false" customHeight="false" outlineLevel="0" collapsed="false">
      <c r="A1756" s="0" t="s">
        <v>95</v>
      </c>
      <c r="B1756" s="0" t="s">
        <v>52</v>
      </c>
      <c r="C1756" s="0" t="s">
        <v>65</v>
      </c>
      <c r="D1756" s="0" t="s">
        <v>139</v>
      </c>
      <c r="E1756" s="0" t="n">
        <v>2038</v>
      </c>
      <c r="F1756" s="0" t="n">
        <v>1176350.94554454</v>
      </c>
      <c r="G1756" s="0" t="s">
        <v>137</v>
      </c>
    </row>
    <row r="1757" customFormat="false" ht="14.25" hidden="false" customHeight="false" outlineLevel="0" collapsed="false">
      <c r="A1757" s="0" t="s">
        <v>95</v>
      </c>
      <c r="B1757" s="0" t="s">
        <v>52</v>
      </c>
      <c r="C1757" s="0" t="s">
        <v>65</v>
      </c>
      <c r="D1757" s="0" t="s">
        <v>140</v>
      </c>
      <c r="E1757" s="0" t="n">
        <v>2038</v>
      </c>
      <c r="F1757" s="0" t="n">
        <v>0.7225</v>
      </c>
      <c r="G1757" s="0" t="s">
        <v>141</v>
      </c>
    </row>
    <row r="1758" customFormat="false" ht="14.25" hidden="false" customHeight="false" outlineLevel="0" collapsed="false">
      <c r="A1758" s="0" t="s">
        <v>95</v>
      </c>
      <c r="B1758" s="0" t="s">
        <v>52</v>
      </c>
      <c r="C1758" s="0" t="s">
        <v>65</v>
      </c>
      <c r="D1758" s="0" t="s">
        <v>142</v>
      </c>
      <c r="E1758" s="0" t="n">
        <v>2038</v>
      </c>
      <c r="F1758" s="0" t="n">
        <v>4.6177</v>
      </c>
      <c r="G1758" s="0" t="s">
        <v>141</v>
      </c>
    </row>
    <row r="1759" customFormat="false" ht="14.25" hidden="false" customHeight="false" outlineLevel="0" collapsed="false">
      <c r="A1759" s="0" t="s">
        <v>95</v>
      </c>
      <c r="B1759" s="0" t="s">
        <v>52</v>
      </c>
      <c r="C1759" s="0" t="s">
        <v>65</v>
      </c>
      <c r="D1759" s="0" t="s">
        <v>143</v>
      </c>
      <c r="E1759" s="0" t="n">
        <v>2038</v>
      </c>
      <c r="F1759" s="0" t="n">
        <v>9.62309798707174</v>
      </c>
      <c r="G1759" s="0" t="s">
        <v>132</v>
      </c>
    </row>
    <row r="1760" customFormat="false" ht="14.25" hidden="false" customHeight="false" outlineLevel="0" collapsed="false">
      <c r="A1760" s="0" t="s">
        <v>95</v>
      </c>
      <c r="B1760" s="0" t="s">
        <v>52</v>
      </c>
      <c r="C1760" s="0" t="s">
        <v>65</v>
      </c>
      <c r="D1760" s="0" t="s">
        <v>144</v>
      </c>
      <c r="E1760" s="0" t="n">
        <v>2038</v>
      </c>
      <c r="F1760" s="0" t="n">
        <v>155.01849863317</v>
      </c>
      <c r="G1760" s="0" t="s">
        <v>132</v>
      </c>
    </row>
    <row r="1761" customFormat="false" ht="14.25" hidden="false" customHeight="false" outlineLevel="0" collapsed="false">
      <c r="A1761" s="0" t="s">
        <v>95</v>
      </c>
      <c r="B1761" s="0" t="s">
        <v>52</v>
      </c>
      <c r="C1761" s="0" t="s">
        <v>65</v>
      </c>
      <c r="D1761" s="0" t="s">
        <v>134</v>
      </c>
      <c r="E1761" s="0" t="n">
        <v>2038</v>
      </c>
      <c r="F1761" s="0" t="n">
        <v>1.00315018051505</v>
      </c>
      <c r="G1761" s="0" t="s">
        <v>135</v>
      </c>
    </row>
    <row r="1762" customFormat="false" ht="14.25" hidden="false" customHeight="false" outlineLevel="0" collapsed="false">
      <c r="A1762" s="0" t="s">
        <v>95</v>
      </c>
      <c r="B1762" s="0" t="s">
        <v>52</v>
      </c>
      <c r="C1762" s="0" t="s">
        <v>65</v>
      </c>
      <c r="D1762" s="0" t="s">
        <v>145</v>
      </c>
      <c r="E1762" s="0" t="n">
        <v>2038</v>
      </c>
      <c r="F1762" s="0" t="n">
        <v>357.7</v>
      </c>
      <c r="G1762" s="0" t="s">
        <v>146</v>
      </c>
    </row>
    <row r="1763" customFormat="false" ht="14.25" hidden="false" customHeight="false" outlineLevel="0" collapsed="false">
      <c r="A1763" s="0" t="s">
        <v>95</v>
      </c>
      <c r="B1763" s="0" t="s">
        <v>52</v>
      </c>
      <c r="C1763" s="0" t="s">
        <v>65</v>
      </c>
      <c r="D1763" s="0" t="s">
        <v>147</v>
      </c>
      <c r="E1763" s="0" t="n">
        <v>2038</v>
      </c>
      <c r="F1763" s="0" t="n">
        <v>1</v>
      </c>
      <c r="G1763" s="0" t="s">
        <v>148</v>
      </c>
    </row>
    <row r="1764" customFormat="false" ht="14.25" hidden="false" customHeight="false" outlineLevel="0" collapsed="false">
      <c r="A1764" s="0" t="s">
        <v>95</v>
      </c>
      <c r="B1764" s="0" t="s">
        <v>52</v>
      </c>
      <c r="C1764" s="0" t="s">
        <v>65</v>
      </c>
      <c r="D1764" s="0" t="s">
        <v>149</v>
      </c>
      <c r="E1764" s="0" t="n">
        <v>2038</v>
      </c>
      <c r="F1764" s="0" t="n">
        <v>0.07</v>
      </c>
      <c r="G1764" s="0" t="s">
        <v>150</v>
      </c>
    </row>
    <row r="1765" customFormat="false" ht="14.25" hidden="false" customHeight="false" outlineLevel="0" collapsed="false">
      <c r="A1765" s="0" t="s">
        <v>95</v>
      </c>
      <c r="B1765" s="0" t="s">
        <v>52</v>
      </c>
      <c r="C1765" s="0" t="s">
        <v>65</v>
      </c>
      <c r="D1765" s="0" t="s">
        <v>136</v>
      </c>
      <c r="E1765" s="0" t="n">
        <v>2039</v>
      </c>
      <c r="F1765" s="0" t="n">
        <v>7465528.15067918</v>
      </c>
      <c r="G1765" s="0" t="s">
        <v>137</v>
      </c>
    </row>
    <row r="1766" customFormat="false" ht="14.25" hidden="false" customHeight="false" outlineLevel="0" collapsed="false">
      <c r="A1766" s="0" t="s">
        <v>95</v>
      </c>
      <c r="B1766" s="0" t="s">
        <v>52</v>
      </c>
      <c r="C1766" s="0" t="s">
        <v>65</v>
      </c>
      <c r="D1766" s="0" t="s">
        <v>138</v>
      </c>
      <c r="E1766" s="0" t="n">
        <v>2039</v>
      </c>
      <c r="F1766" s="0" t="n">
        <v>6256470.93562038</v>
      </c>
      <c r="G1766" s="0" t="s">
        <v>137</v>
      </c>
    </row>
    <row r="1767" customFormat="false" ht="14.25" hidden="false" customHeight="false" outlineLevel="0" collapsed="false">
      <c r="A1767" s="0" t="s">
        <v>95</v>
      </c>
      <c r="B1767" s="0" t="s">
        <v>52</v>
      </c>
      <c r="C1767" s="0" t="s">
        <v>65</v>
      </c>
      <c r="D1767" s="0" t="s">
        <v>139</v>
      </c>
      <c r="E1767" s="0" t="n">
        <v>2039</v>
      </c>
      <c r="F1767" s="0" t="n">
        <v>1209057.21505879</v>
      </c>
      <c r="G1767" s="0" t="s">
        <v>137</v>
      </c>
    </row>
    <row r="1768" customFormat="false" ht="14.25" hidden="false" customHeight="false" outlineLevel="0" collapsed="false">
      <c r="A1768" s="0" t="s">
        <v>95</v>
      </c>
      <c r="B1768" s="0" t="s">
        <v>52</v>
      </c>
      <c r="C1768" s="0" t="s">
        <v>65</v>
      </c>
      <c r="D1768" s="0" t="s">
        <v>140</v>
      </c>
      <c r="E1768" s="0" t="n">
        <v>2039</v>
      </c>
      <c r="F1768" s="0" t="n">
        <v>0.7191</v>
      </c>
      <c r="G1768" s="0" t="s">
        <v>141</v>
      </c>
    </row>
    <row r="1769" customFormat="false" ht="14.25" hidden="false" customHeight="false" outlineLevel="0" collapsed="false">
      <c r="A1769" s="0" t="s">
        <v>95</v>
      </c>
      <c r="B1769" s="0" t="s">
        <v>52</v>
      </c>
      <c r="C1769" s="0" t="s">
        <v>65</v>
      </c>
      <c r="D1769" s="0" t="s">
        <v>142</v>
      </c>
      <c r="E1769" s="0" t="n">
        <v>2039</v>
      </c>
      <c r="F1769" s="0" t="n">
        <v>4.5196</v>
      </c>
      <c r="G1769" s="0" t="s">
        <v>141</v>
      </c>
    </row>
    <row r="1770" customFormat="false" ht="14.25" hidden="false" customHeight="false" outlineLevel="0" collapsed="false">
      <c r="A1770" s="0" t="s">
        <v>95</v>
      </c>
      <c r="B1770" s="0" t="s">
        <v>52</v>
      </c>
      <c r="C1770" s="0" t="s">
        <v>65</v>
      </c>
      <c r="D1770" s="0" t="s">
        <v>143</v>
      </c>
      <c r="E1770" s="0" t="n">
        <v>2039</v>
      </c>
      <c r="F1770" s="0" t="n">
        <v>9.96348323898434</v>
      </c>
      <c r="G1770" s="0" t="s">
        <v>132</v>
      </c>
    </row>
    <row r="1771" customFormat="false" ht="14.25" hidden="false" customHeight="false" outlineLevel="0" collapsed="false">
      <c r="A1771" s="0" t="s">
        <v>95</v>
      </c>
      <c r="B1771" s="0" t="s">
        <v>52</v>
      </c>
      <c r="C1771" s="0" t="s">
        <v>65</v>
      </c>
      <c r="D1771" s="0" t="s">
        <v>144</v>
      </c>
      <c r="E1771" s="0" t="n">
        <v>2039</v>
      </c>
      <c r="F1771" s="0" t="n">
        <v>155.375742370359</v>
      </c>
      <c r="G1771" s="0" t="s">
        <v>132</v>
      </c>
    </row>
    <row r="1772" customFormat="false" ht="14.25" hidden="false" customHeight="false" outlineLevel="0" collapsed="false">
      <c r="A1772" s="0" t="s">
        <v>95</v>
      </c>
      <c r="B1772" s="0" t="s">
        <v>52</v>
      </c>
      <c r="C1772" s="0" t="s">
        <v>65</v>
      </c>
      <c r="D1772" s="0" t="s">
        <v>134</v>
      </c>
      <c r="E1772" s="0" t="n">
        <v>2039</v>
      </c>
      <c r="F1772" s="0" t="n">
        <v>1.00346679791827</v>
      </c>
      <c r="G1772" s="0" t="s">
        <v>135</v>
      </c>
    </row>
    <row r="1773" customFormat="false" ht="14.25" hidden="false" customHeight="false" outlineLevel="0" collapsed="false">
      <c r="A1773" s="0" t="s">
        <v>95</v>
      </c>
      <c r="B1773" s="0" t="s">
        <v>52</v>
      </c>
      <c r="C1773" s="0" t="s">
        <v>65</v>
      </c>
      <c r="D1773" s="0" t="s">
        <v>145</v>
      </c>
      <c r="E1773" s="0" t="n">
        <v>2039</v>
      </c>
      <c r="F1773" s="0" t="n">
        <v>382.8</v>
      </c>
      <c r="G1773" s="0" t="s">
        <v>146</v>
      </c>
    </row>
    <row r="1774" customFormat="false" ht="14.25" hidden="false" customHeight="false" outlineLevel="0" collapsed="false">
      <c r="A1774" s="0" t="s">
        <v>95</v>
      </c>
      <c r="B1774" s="0" t="s">
        <v>52</v>
      </c>
      <c r="C1774" s="0" t="s">
        <v>65</v>
      </c>
      <c r="D1774" s="0" t="s">
        <v>147</v>
      </c>
      <c r="E1774" s="0" t="n">
        <v>2039</v>
      </c>
      <c r="F1774" s="0" t="n">
        <v>1</v>
      </c>
      <c r="G1774" s="0" t="s">
        <v>148</v>
      </c>
    </row>
    <row r="1775" customFormat="false" ht="14.25" hidden="false" customHeight="false" outlineLevel="0" collapsed="false">
      <c r="A1775" s="0" t="s">
        <v>95</v>
      </c>
      <c r="B1775" s="0" t="s">
        <v>52</v>
      </c>
      <c r="C1775" s="0" t="s">
        <v>65</v>
      </c>
      <c r="D1775" s="0" t="s">
        <v>149</v>
      </c>
      <c r="E1775" s="0" t="n">
        <v>2039</v>
      </c>
      <c r="F1775" s="0" t="n">
        <v>0.07</v>
      </c>
      <c r="G1775" s="0" t="s">
        <v>150</v>
      </c>
    </row>
    <row r="1776" customFormat="false" ht="14.25" hidden="false" customHeight="false" outlineLevel="0" collapsed="false">
      <c r="A1776" s="0" t="s">
        <v>95</v>
      </c>
      <c r="B1776" s="0" t="s">
        <v>52</v>
      </c>
      <c r="C1776" s="0" t="s">
        <v>65</v>
      </c>
      <c r="D1776" s="0" t="s">
        <v>136</v>
      </c>
      <c r="E1776" s="0" t="n">
        <v>2040</v>
      </c>
      <c r="F1776" s="0" t="n">
        <v>7988115.12122672</v>
      </c>
      <c r="G1776" s="0" t="s">
        <v>137</v>
      </c>
    </row>
    <row r="1777" customFormat="false" ht="14.25" hidden="false" customHeight="false" outlineLevel="0" collapsed="false">
      <c r="A1777" s="0" t="s">
        <v>95</v>
      </c>
      <c r="B1777" s="0" t="s">
        <v>52</v>
      </c>
      <c r="C1777" s="0" t="s">
        <v>65</v>
      </c>
      <c r="D1777" s="0" t="s">
        <v>138</v>
      </c>
      <c r="E1777" s="0" t="n">
        <v>2040</v>
      </c>
      <c r="F1777" s="0" t="n">
        <v>6747153.44902903</v>
      </c>
      <c r="G1777" s="0" t="s">
        <v>137</v>
      </c>
    </row>
    <row r="1778" customFormat="false" ht="14.25" hidden="false" customHeight="false" outlineLevel="0" collapsed="false">
      <c r="A1778" s="0" t="s">
        <v>95</v>
      </c>
      <c r="B1778" s="0" t="s">
        <v>52</v>
      </c>
      <c r="C1778" s="0" t="s">
        <v>65</v>
      </c>
      <c r="D1778" s="0" t="s">
        <v>139</v>
      </c>
      <c r="E1778" s="0" t="n">
        <v>2040</v>
      </c>
      <c r="F1778" s="0" t="n">
        <v>1240961.67219769</v>
      </c>
      <c r="G1778" s="0" t="s">
        <v>137</v>
      </c>
    </row>
    <row r="1779" customFormat="false" ht="14.25" hidden="false" customHeight="false" outlineLevel="0" collapsed="false">
      <c r="A1779" s="0" t="s">
        <v>95</v>
      </c>
      <c r="B1779" s="0" t="s">
        <v>52</v>
      </c>
      <c r="C1779" s="0" t="s">
        <v>65</v>
      </c>
      <c r="D1779" s="0" t="s">
        <v>140</v>
      </c>
      <c r="E1779" s="0" t="n">
        <v>2040</v>
      </c>
      <c r="F1779" s="0" t="n">
        <v>0.7016</v>
      </c>
      <c r="G1779" s="0" t="s">
        <v>141</v>
      </c>
    </row>
    <row r="1780" customFormat="false" ht="14.25" hidden="false" customHeight="false" outlineLevel="0" collapsed="false">
      <c r="A1780" s="0" t="s">
        <v>95</v>
      </c>
      <c r="B1780" s="0" t="s">
        <v>52</v>
      </c>
      <c r="C1780" s="0" t="s">
        <v>65</v>
      </c>
      <c r="D1780" s="0" t="s">
        <v>142</v>
      </c>
      <c r="E1780" s="0" t="n">
        <v>2040</v>
      </c>
      <c r="F1780" s="0" t="n">
        <v>4.4344</v>
      </c>
      <c r="G1780" s="0" t="s">
        <v>141</v>
      </c>
    </row>
    <row r="1781" customFormat="false" ht="14.25" hidden="false" customHeight="false" outlineLevel="0" collapsed="false">
      <c r="A1781" s="0" t="s">
        <v>95</v>
      </c>
      <c r="B1781" s="0" t="s">
        <v>52</v>
      </c>
      <c r="C1781" s="0" t="s">
        <v>65</v>
      </c>
      <c r="D1781" s="0" t="s">
        <v>143</v>
      </c>
      <c r="E1781" s="0" t="n">
        <v>2040</v>
      </c>
      <c r="F1781" s="0" t="n">
        <v>10.2367232990322</v>
      </c>
      <c r="G1781" s="0" t="s">
        <v>132</v>
      </c>
    </row>
    <row r="1782" customFormat="false" ht="14.25" hidden="false" customHeight="false" outlineLevel="0" collapsed="false">
      <c r="A1782" s="0" t="s">
        <v>95</v>
      </c>
      <c r="B1782" s="0" t="s">
        <v>52</v>
      </c>
      <c r="C1782" s="0" t="s">
        <v>65</v>
      </c>
      <c r="D1782" s="0" t="s">
        <v>144</v>
      </c>
      <c r="E1782" s="0" t="n">
        <v>2040</v>
      </c>
      <c r="F1782" s="0" t="n">
        <v>156.163479217932</v>
      </c>
      <c r="G1782" s="0" t="s">
        <v>132</v>
      </c>
    </row>
    <row r="1783" customFormat="false" ht="14.25" hidden="false" customHeight="false" outlineLevel="0" collapsed="false">
      <c r="A1783" s="0" t="s">
        <v>95</v>
      </c>
      <c r="B1783" s="0" t="s">
        <v>52</v>
      </c>
      <c r="C1783" s="0" t="s">
        <v>65</v>
      </c>
      <c r="D1783" s="0" t="s">
        <v>134</v>
      </c>
      <c r="E1783" s="0" t="n">
        <v>2040</v>
      </c>
      <c r="F1783" s="0" t="n">
        <v>1.00378369918536</v>
      </c>
      <c r="G1783" s="0" t="s">
        <v>135</v>
      </c>
    </row>
    <row r="1784" customFormat="false" ht="14.25" hidden="false" customHeight="false" outlineLevel="0" collapsed="false">
      <c r="A1784" s="0" t="s">
        <v>95</v>
      </c>
      <c r="B1784" s="0" t="s">
        <v>52</v>
      </c>
      <c r="C1784" s="0" t="s">
        <v>65</v>
      </c>
      <c r="D1784" s="0" t="s">
        <v>145</v>
      </c>
      <c r="E1784" s="0" t="n">
        <v>2040</v>
      </c>
      <c r="F1784" s="0" t="n">
        <v>409.5</v>
      </c>
      <c r="G1784" s="0" t="s">
        <v>146</v>
      </c>
    </row>
    <row r="1785" customFormat="false" ht="14.25" hidden="false" customHeight="false" outlineLevel="0" collapsed="false">
      <c r="A1785" s="0" t="s">
        <v>95</v>
      </c>
      <c r="B1785" s="0" t="s">
        <v>52</v>
      </c>
      <c r="C1785" s="0" t="s">
        <v>65</v>
      </c>
      <c r="D1785" s="0" t="s">
        <v>147</v>
      </c>
      <c r="E1785" s="0" t="n">
        <v>2040</v>
      </c>
      <c r="F1785" s="0" t="n">
        <v>1</v>
      </c>
      <c r="G1785" s="0" t="s">
        <v>148</v>
      </c>
    </row>
    <row r="1786" customFormat="false" ht="14.25" hidden="false" customHeight="false" outlineLevel="0" collapsed="false">
      <c r="A1786" s="0" t="s">
        <v>95</v>
      </c>
      <c r="B1786" s="0" t="s">
        <v>52</v>
      </c>
      <c r="C1786" s="0" t="s">
        <v>65</v>
      </c>
      <c r="D1786" s="0" t="s">
        <v>149</v>
      </c>
      <c r="E1786" s="0" t="n">
        <v>2040</v>
      </c>
      <c r="F1786" s="0" t="n">
        <v>0.07</v>
      </c>
      <c r="G1786" s="0" t="s">
        <v>150</v>
      </c>
    </row>
    <row r="1787" customFormat="false" ht="14.25" hidden="false" customHeight="false" outlineLevel="0" collapsed="false">
      <c r="A1787" s="0" t="s">
        <v>101</v>
      </c>
      <c r="B1787" s="0" t="s">
        <v>53</v>
      </c>
      <c r="C1787" s="0" t="s">
        <v>65</v>
      </c>
      <c r="D1787" s="0" t="s">
        <v>136</v>
      </c>
      <c r="E1787" s="0" t="n">
        <v>2024</v>
      </c>
      <c r="F1787" s="0" t="n">
        <v>545000</v>
      </c>
      <c r="G1787" s="0" t="s">
        <v>137</v>
      </c>
    </row>
    <row r="1788" customFormat="false" ht="14.25" hidden="false" customHeight="false" outlineLevel="0" collapsed="false">
      <c r="A1788" s="0" t="s">
        <v>101</v>
      </c>
      <c r="B1788" s="0" t="s">
        <v>53</v>
      </c>
      <c r="C1788" s="0" t="s">
        <v>65</v>
      </c>
      <c r="D1788" s="0" t="s">
        <v>138</v>
      </c>
      <c r="E1788" s="0" t="n">
        <v>2024</v>
      </c>
      <c r="F1788" s="0" t="n">
        <v>325388.98</v>
      </c>
      <c r="G1788" s="0" t="s">
        <v>137</v>
      </c>
    </row>
    <row r="1789" customFormat="false" ht="14.25" hidden="false" customHeight="false" outlineLevel="0" collapsed="false">
      <c r="A1789" s="0" t="s">
        <v>101</v>
      </c>
      <c r="B1789" s="0" t="s">
        <v>53</v>
      </c>
      <c r="C1789" s="0" t="s">
        <v>65</v>
      </c>
      <c r="D1789" s="0" t="s">
        <v>139</v>
      </c>
      <c r="E1789" s="0" t="n">
        <v>2024</v>
      </c>
      <c r="F1789" s="0" t="n">
        <v>219611.02</v>
      </c>
      <c r="G1789" s="0" t="s">
        <v>137</v>
      </c>
    </row>
    <row r="1790" customFormat="false" ht="14.25" hidden="false" customHeight="false" outlineLevel="0" collapsed="false">
      <c r="A1790" s="0" t="s">
        <v>101</v>
      </c>
      <c r="B1790" s="0" t="s">
        <v>53</v>
      </c>
      <c r="C1790" s="0" t="s">
        <v>65</v>
      </c>
      <c r="D1790" s="0" t="s">
        <v>140</v>
      </c>
      <c r="E1790" s="0" t="n">
        <v>2024</v>
      </c>
      <c r="F1790" s="0" t="n">
        <v>1.6367</v>
      </c>
      <c r="G1790" s="0" t="s">
        <v>141</v>
      </c>
    </row>
    <row r="1791" customFormat="false" ht="14.25" hidden="false" customHeight="false" outlineLevel="0" collapsed="false">
      <c r="A1791" s="0" t="s">
        <v>101</v>
      </c>
      <c r="B1791" s="0" t="s">
        <v>53</v>
      </c>
      <c r="C1791" s="0" t="s">
        <v>65</v>
      </c>
      <c r="D1791" s="0" t="s">
        <v>142</v>
      </c>
      <c r="E1791" s="0" t="n">
        <v>2024</v>
      </c>
      <c r="F1791" s="0" t="n">
        <v>3.892</v>
      </c>
      <c r="G1791" s="0" t="s">
        <v>141</v>
      </c>
    </row>
    <row r="1792" customFormat="false" ht="14.25" hidden="false" customHeight="false" outlineLevel="0" collapsed="false">
      <c r="A1792" s="0" t="s">
        <v>101</v>
      </c>
      <c r="B1792" s="0" t="s">
        <v>53</v>
      </c>
      <c r="C1792" s="0" t="s">
        <v>65</v>
      </c>
      <c r="D1792" s="0" t="s">
        <v>143</v>
      </c>
      <c r="E1792" s="0" t="n">
        <v>2024</v>
      </c>
      <c r="F1792" s="0" t="n">
        <v>1.387290233406</v>
      </c>
      <c r="G1792" s="0" t="s">
        <v>132</v>
      </c>
    </row>
    <row r="1793" customFormat="false" ht="14.25" hidden="false" customHeight="false" outlineLevel="0" collapsed="false">
      <c r="A1793" s="0" t="s">
        <v>101</v>
      </c>
      <c r="B1793" s="0" t="s">
        <v>53</v>
      </c>
      <c r="C1793" s="0" t="s">
        <v>65</v>
      </c>
      <c r="D1793" s="0" t="s">
        <v>144</v>
      </c>
      <c r="E1793" s="0" t="n">
        <v>2024</v>
      </c>
      <c r="F1793" s="0" t="n">
        <v>192.317273257235</v>
      </c>
      <c r="G1793" s="0" t="s">
        <v>132</v>
      </c>
    </row>
    <row r="1794" customFormat="false" ht="14.25" hidden="false" customHeight="false" outlineLevel="0" collapsed="false">
      <c r="A1794" s="0" t="s">
        <v>101</v>
      </c>
      <c r="B1794" s="0" t="s">
        <v>53</v>
      </c>
      <c r="C1794" s="0" t="s">
        <v>65</v>
      </c>
      <c r="D1794" s="0" t="s">
        <v>134</v>
      </c>
      <c r="E1794" s="0" t="n">
        <v>2024</v>
      </c>
      <c r="F1794" s="0" t="n">
        <v>1</v>
      </c>
      <c r="G1794" s="0" t="s">
        <v>135</v>
      </c>
    </row>
    <row r="1795" customFormat="false" ht="14.25" hidden="false" customHeight="false" outlineLevel="0" collapsed="false">
      <c r="A1795" s="0" t="s">
        <v>101</v>
      </c>
      <c r="B1795" s="0" t="s">
        <v>53</v>
      </c>
      <c r="C1795" s="0" t="s">
        <v>65</v>
      </c>
      <c r="D1795" s="0" t="s">
        <v>147</v>
      </c>
      <c r="E1795" s="0" t="n">
        <v>2024</v>
      </c>
      <c r="F1795" s="0" t="n">
        <v>3</v>
      </c>
      <c r="G1795" s="0" t="s">
        <v>148</v>
      </c>
    </row>
    <row r="1796" customFormat="false" ht="14.25" hidden="false" customHeight="false" outlineLevel="0" collapsed="false">
      <c r="A1796" s="0" t="s">
        <v>101</v>
      </c>
      <c r="B1796" s="0" t="s">
        <v>53</v>
      </c>
      <c r="C1796" s="0" t="s">
        <v>65</v>
      </c>
      <c r="D1796" s="0" t="s">
        <v>149</v>
      </c>
      <c r="E1796" s="0" t="n">
        <v>2024</v>
      </c>
      <c r="F1796" s="0" t="n">
        <v>0.05</v>
      </c>
      <c r="G1796" s="0" t="s">
        <v>150</v>
      </c>
    </row>
    <row r="1797" customFormat="false" ht="14.25" hidden="false" customHeight="false" outlineLevel="0" collapsed="false">
      <c r="A1797" s="0" t="s">
        <v>101</v>
      </c>
      <c r="B1797" s="0" t="s">
        <v>53</v>
      </c>
      <c r="C1797" s="0" t="s">
        <v>65</v>
      </c>
      <c r="D1797" s="0" t="s">
        <v>136</v>
      </c>
      <c r="E1797" s="0" t="n">
        <v>2025</v>
      </c>
      <c r="F1797" s="0" t="n">
        <v>572250</v>
      </c>
      <c r="G1797" s="0" t="s">
        <v>137</v>
      </c>
    </row>
    <row r="1798" customFormat="false" ht="14.25" hidden="false" customHeight="false" outlineLevel="0" collapsed="false">
      <c r="A1798" s="0" t="s">
        <v>101</v>
      </c>
      <c r="B1798" s="0" t="s">
        <v>53</v>
      </c>
      <c r="C1798" s="0" t="s">
        <v>65</v>
      </c>
      <c r="D1798" s="0" t="s">
        <v>138</v>
      </c>
      <c r="E1798" s="0" t="n">
        <v>2025</v>
      </c>
      <c r="F1798" s="0" t="n">
        <v>385404.6525</v>
      </c>
      <c r="G1798" s="0" t="s">
        <v>137</v>
      </c>
    </row>
    <row r="1799" customFormat="false" ht="14.25" hidden="false" customHeight="false" outlineLevel="0" collapsed="false">
      <c r="A1799" s="0" t="s">
        <v>101</v>
      </c>
      <c r="B1799" s="0" t="s">
        <v>53</v>
      </c>
      <c r="C1799" s="0" t="s">
        <v>65</v>
      </c>
      <c r="D1799" s="0" t="s">
        <v>139</v>
      </c>
      <c r="E1799" s="0" t="n">
        <v>2025</v>
      </c>
      <c r="F1799" s="0" t="n">
        <v>186845.3475</v>
      </c>
      <c r="G1799" s="0" t="s">
        <v>137</v>
      </c>
    </row>
    <row r="1800" customFormat="false" ht="14.25" hidden="false" customHeight="false" outlineLevel="0" collapsed="false">
      <c r="A1800" s="0" t="s">
        <v>101</v>
      </c>
      <c r="B1800" s="0" t="s">
        <v>53</v>
      </c>
      <c r="C1800" s="0" t="s">
        <v>65</v>
      </c>
      <c r="D1800" s="0" t="s">
        <v>140</v>
      </c>
      <c r="E1800" s="0" t="n">
        <v>2025</v>
      </c>
      <c r="F1800" s="0" t="n">
        <v>1.5154</v>
      </c>
      <c r="G1800" s="0" t="s">
        <v>141</v>
      </c>
    </row>
    <row r="1801" customFormat="false" ht="14.25" hidden="false" customHeight="false" outlineLevel="0" collapsed="false">
      <c r="A1801" s="0" t="s">
        <v>101</v>
      </c>
      <c r="B1801" s="0" t="s">
        <v>53</v>
      </c>
      <c r="C1801" s="0" t="s">
        <v>65</v>
      </c>
      <c r="D1801" s="0" t="s">
        <v>142</v>
      </c>
      <c r="E1801" s="0" t="n">
        <v>2025</v>
      </c>
      <c r="F1801" s="0" t="n">
        <v>3.8597</v>
      </c>
      <c r="G1801" s="0" t="s">
        <v>141</v>
      </c>
    </row>
    <row r="1802" customFormat="false" ht="14.25" hidden="false" customHeight="false" outlineLevel="0" collapsed="false">
      <c r="A1802" s="0" t="s">
        <v>101</v>
      </c>
      <c r="B1802" s="0" t="s">
        <v>53</v>
      </c>
      <c r="C1802" s="0" t="s">
        <v>65</v>
      </c>
      <c r="D1802" s="0" t="s">
        <v>143</v>
      </c>
      <c r="E1802" s="0" t="n">
        <v>2025</v>
      </c>
      <c r="F1802" s="0" t="n">
        <v>1.30520919814425</v>
      </c>
      <c r="G1802" s="0" t="s">
        <v>132</v>
      </c>
    </row>
    <row r="1803" customFormat="false" ht="14.25" hidden="false" customHeight="false" outlineLevel="0" collapsed="false">
      <c r="A1803" s="0" t="s">
        <v>101</v>
      </c>
      <c r="B1803" s="0" t="s">
        <v>53</v>
      </c>
      <c r="C1803" s="0" t="s">
        <v>65</v>
      </c>
      <c r="D1803" s="0" t="s">
        <v>144</v>
      </c>
      <c r="E1803" s="0" t="n">
        <v>2025</v>
      </c>
      <c r="F1803" s="0" t="n">
        <v>191.521443910899</v>
      </c>
      <c r="G1803" s="0" t="s">
        <v>132</v>
      </c>
    </row>
    <row r="1804" customFormat="false" ht="14.25" hidden="false" customHeight="false" outlineLevel="0" collapsed="false">
      <c r="A1804" s="0" t="s">
        <v>101</v>
      </c>
      <c r="B1804" s="0" t="s">
        <v>53</v>
      </c>
      <c r="C1804" s="0" t="s">
        <v>65</v>
      </c>
      <c r="D1804" s="0" t="s">
        <v>134</v>
      </c>
      <c r="E1804" s="0" t="n">
        <v>2025</v>
      </c>
      <c r="F1804" s="0" t="n">
        <v>0.999311023622047</v>
      </c>
      <c r="G1804" s="0" t="s">
        <v>135</v>
      </c>
    </row>
    <row r="1805" customFormat="false" ht="14.25" hidden="false" customHeight="false" outlineLevel="0" collapsed="false">
      <c r="A1805" s="0" t="s">
        <v>101</v>
      </c>
      <c r="B1805" s="0" t="s">
        <v>53</v>
      </c>
      <c r="C1805" s="0" t="s">
        <v>65</v>
      </c>
      <c r="D1805" s="0" t="s">
        <v>147</v>
      </c>
      <c r="E1805" s="0" t="n">
        <v>2025</v>
      </c>
      <c r="F1805" s="0" t="n">
        <v>3</v>
      </c>
      <c r="G1805" s="0" t="s">
        <v>148</v>
      </c>
    </row>
    <row r="1806" customFormat="false" ht="14.25" hidden="false" customHeight="false" outlineLevel="0" collapsed="false">
      <c r="A1806" s="0" t="s">
        <v>101</v>
      </c>
      <c r="B1806" s="0" t="s">
        <v>53</v>
      </c>
      <c r="C1806" s="0" t="s">
        <v>65</v>
      </c>
      <c r="D1806" s="0" t="s">
        <v>149</v>
      </c>
      <c r="E1806" s="0" t="n">
        <v>2025</v>
      </c>
      <c r="F1806" s="0" t="n">
        <v>0.05</v>
      </c>
      <c r="G1806" s="0" t="s">
        <v>150</v>
      </c>
    </row>
    <row r="1807" customFormat="false" ht="14.25" hidden="false" customHeight="false" outlineLevel="0" collapsed="false">
      <c r="A1807" s="0" t="s">
        <v>101</v>
      </c>
      <c r="B1807" s="0" t="s">
        <v>53</v>
      </c>
      <c r="C1807" s="0" t="s">
        <v>65</v>
      </c>
      <c r="D1807" s="0" t="s">
        <v>136</v>
      </c>
      <c r="E1807" s="0" t="n">
        <v>2026</v>
      </c>
      <c r="F1807" s="0" t="n">
        <v>600862.5</v>
      </c>
      <c r="G1807" s="0" t="s">
        <v>137</v>
      </c>
    </row>
    <row r="1808" customFormat="false" ht="14.25" hidden="false" customHeight="false" outlineLevel="0" collapsed="false">
      <c r="A1808" s="0" t="s">
        <v>101</v>
      </c>
      <c r="B1808" s="0" t="s">
        <v>53</v>
      </c>
      <c r="C1808" s="0" t="s">
        <v>65</v>
      </c>
      <c r="D1808" s="0" t="s">
        <v>138</v>
      </c>
      <c r="E1808" s="0" t="n">
        <v>2026</v>
      </c>
      <c r="F1808" s="0" t="n">
        <v>428996.5974</v>
      </c>
      <c r="G1808" s="0" t="s">
        <v>137</v>
      </c>
    </row>
    <row r="1809" customFormat="false" ht="14.25" hidden="false" customHeight="false" outlineLevel="0" collapsed="false">
      <c r="A1809" s="0" t="s">
        <v>101</v>
      </c>
      <c r="B1809" s="0" t="s">
        <v>53</v>
      </c>
      <c r="C1809" s="0" t="s">
        <v>65</v>
      </c>
      <c r="D1809" s="0" t="s">
        <v>139</v>
      </c>
      <c r="E1809" s="0" t="n">
        <v>2026</v>
      </c>
      <c r="F1809" s="0" t="n">
        <v>171865.9026</v>
      </c>
      <c r="G1809" s="0" t="s">
        <v>137</v>
      </c>
    </row>
    <row r="1810" customFormat="false" ht="14.25" hidden="false" customHeight="false" outlineLevel="0" collapsed="false">
      <c r="A1810" s="0" t="s">
        <v>101</v>
      </c>
      <c r="B1810" s="0" t="s">
        <v>53</v>
      </c>
      <c r="C1810" s="0" t="s">
        <v>65</v>
      </c>
      <c r="D1810" s="0" t="s">
        <v>140</v>
      </c>
      <c r="E1810" s="0" t="n">
        <v>2026</v>
      </c>
      <c r="F1810" s="0" t="n">
        <v>1.5061</v>
      </c>
      <c r="G1810" s="0" t="s">
        <v>141</v>
      </c>
    </row>
    <row r="1811" customFormat="false" ht="14.25" hidden="false" customHeight="false" outlineLevel="0" collapsed="false">
      <c r="A1811" s="0" t="s">
        <v>101</v>
      </c>
      <c r="B1811" s="0" t="s">
        <v>53</v>
      </c>
      <c r="C1811" s="0" t="s">
        <v>65</v>
      </c>
      <c r="D1811" s="0" t="s">
        <v>142</v>
      </c>
      <c r="E1811" s="0" t="n">
        <v>2026</v>
      </c>
      <c r="F1811" s="0" t="n">
        <v>3.8259</v>
      </c>
      <c r="G1811" s="0" t="s">
        <v>141</v>
      </c>
    </row>
    <row r="1812" customFormat="false" ht="14.25" hidden="false" customHeight="false" outlineLevel="0" collapsed="false">
      <c r="A1812" s="0" t="s">
        <v>101</v>
      </c>
      <c r="B1812" s="0" t="s">
        <v>53</v>
      </c>
      <c r="C1812" s="0" t="s">
        <v>65</v>
      </c>
      <c r="D1812" s="0" t="s">
        <v>143</v>
      </c>
      <c r="E1812" s="0" t="n">
        <v>2026</v>
      </c>
      <c r="F1812" s="0" t="n">
        <v>1.30365353210148</v>
      </c>
      <c r="G1812" s="0" t="s">
        <v>132</v>
      </c>
    </row>
    <row r="1813" customFormat="false" ht="14.25" hidden="false" customHeight="false" outlineLevel="0" collapsed="false">
      <c r="A1813" s="0" t="s">
        <v>101</v>
      </c>
      <c r="B1813" s="0" t="s">
        <v>53</v>
      </c>
      <c r="C1813" s="0" t="s">
        <v>65</v>
      </c>
      <c r="D1813" s="0" t="s">
        <v>144</v>
      </c>
      <c r="E1813" s="0" t="n">
        <v>2026</v>
      </c>
      <c r="F1813" s="0" t="n">
        <v>190.647409622934</v>
      </c>
      <c r="G1813" s="0" t="s">
        <v>132</v>
      </c>
    </row>
    <row r="1814" customFormat="false" ht="14.25" hidden="false" customHeight="false" outlineLevel="0" collapsed="false">
      <c r="A1814" s="0" t="s">
        <v>101</v>
      </c>
      <c r="B1814" s="0" t="s">
        <v>53</v>
      </c>
      <c r="C1814" s="0" t="s">
        <v>65</v>
      </c>
      <c r="D1814" s="0" t="s">
        <v>134</v>
      </c>
      <c r="E1814" s="0" t="n">
        <v>2026</v>
      </c>
      <c r="F1814" s="0" t="n">
        <v>0.997590279663318</v>
      </c>
      <c r="G1814" s="0" t="s">
        <v>135</v>
      </c>
    </row>
    <row r="1815" customFormat="false" ht="14.25" hidden="false" customHeight="false" outlineLevel="0" collapsed="false">
      <c r="A1815" s="0" t="s">
        <v>101</v>
      </c>
      <c r="B1815" s="0" t="s">
        <v>53</v>
      </c>
      <c r="C1815" s="0" t="s">
        <v>65</v>
      </c>
      <c r="D1815" s="0" t="s">
        <v>147</v>
      </c>
      <c r="E1815" s="0" t="n">
        <v>2026</v>
      </c>
      <c r="F1815" s="0" t="n">
        <v>3</v>
      </c>
      <c r="G1815" s="0" t="s">
        <v>148</v>
      </c>
    </row>
    <row r="1816" customFormat="false" ht="14.25" hidden="false" customHeight="false" outlineLevel="0" collapsed="false">
      <c r="A1816" s="0" t="s">
        <v>101</v>
      </c>
      <c r="B1816" s="0" t="s">
        <v>53</v>
      </c>
      <c r="C1816" s="0" t="s">
        <v>65</v>
      </c>
      <c r="D1816" s="0" t="s">
        <v>149</v>
      </c>
      <c r="E1816" s="0" t="n">
        <v>2026</v>
      </c>
      <c r="F1816" s="0" t="n">
        <v>0.05</v>
      </c>
      <c r="G1816" s="0" t="s">
        <v>150</v>
      </c>
    </row>
    <row r="1817" customFormat="false" ht="14.25" hidden="false" customHeight="false" outlineLevel="0" collapsed="false">
      <c r="A1817" s="0" t="s">
        <v>101</v>
      </c>
      <c r="B1817" s="0" t="s">
        <v>53</v>
      </c>
      <c r="C1817" s="0" t="s">
        <v>65</v>
      </c>
      <c r="D1817" s="0" t="s">
        <v>136</v>
      </c>
      <c r="E1817" s="0" t="n">
        <v>2027</v>
      </c>
      <c r="F1817" s="0" t="n">
        <v>630905.625</v>
      </c>
      <c r="G1817" s="0" t="s">
        <v>137</v>
      </c>
    </row>
    <row r="1818" customFormat="false" ht="14.25" hidden="false" customHeight="false" outlineLevel="0" collapsed="false">
      <c r="A1818" s="0" t="s">
        <v>101</v>
      </c>
      <c r="B1818" s="0" t="s">
        <v>53</v>
      </c>
      <c r="C1818" s="0" t="s">
        <v>65</v>
      </c>
      <c r="D1818" s="0" t="s">
        <v>138</v>
      </c>
      <c r="E1818" s="0" t="n">
        <v>2027</v>
      </c>
      <c r="F1818" s="0" t="n">
        <v>460898.00985375</v>
      </c>
      <c r="G1818" s="0" t="s">
        <v>137</v>
      </c>
    </row>
    <row r="1819" customFormat="false" ht="14.25" hidden="false" customHeight="false" outlineLevel="0" collapsed="false">
      <c r="A1819" s="0" t="s">
        <v>101</v>
      </c>
      <c r="B1819" s="0" t="s">
        <v>53</v>
      </c>
      <c r="C1819" s="0" t="s">
        <v>65</v>
      </c>
      <c r="D1819" s="0" t="s">
        <v>139</v>
      </c>
      <c r="E1819" s="0" t="n">
        <v>2027</v>
      </c>
      <c r="F1819" s="0" t="n">
        <v>170007.61514625</v>
      </c>
      <c r="G1819" s="0" t="s">
        <v>137</v>
      </c>
    </row>
    <row r="1820" customFormat="false" ht="14.25" hidden="false" customHeight="false" outlineLevel="0" collapsed="false">
      <c r="A1820" s="0" t="s">
        <v>101</v>
      </c>
      <c r="B1820" s="0" t="s">
        <v>53</v>
      </c>
      <c r="C1820" s="0" t="s">
        <v>65</v>
      </c>
      <c r="D1820" s="0" t="s">
        <v>140</v>
      </c>
      <c r="E1820" s="0" t="n">
        <v>2027</v>
      </c>
      <c r="F1820" s="0" t="n">
        <v>1.5364</v>
      </c>
      <c r="G1820" s="0" t="s">
        <v>141</v>
      </c>
    </row>
    <row r="1821" customFormat="false" ht="14.25" hidden="false" customHeight="false" outlineLevel="0" collapsed="false">
      <c r="A1821" s="0" t="s">
        <v>101</v>
      </c>
      <c r="B1821" s="0" t="s">
        <v>53</v>
      </c>
      <c r="C1821" s="0" t="s">
        <v>65</v>
      </c>
      <c r="D1821" s="0" t="s">
        <v>142</v>
      </c>
      <c r="E1821" s="0" t="n">
        <v>2027</v>
      </c>
      <c r="F1821" s="0" t="n">
        <v>3.7847</v>
      </c>
      <c r="G1821" s="0" t="s">
        <v>141</v>
      </c>
    </row>
    <row r="1822" customFormat="false" ht="14.25" hidden="false" customHeight="false" outlineLevel="0" collapsed="false">
      <c r="A1822" s="0" t="s">
        <v>101</v>
      </c>
      <c r="B1822" s="0" t="s">
        <v>53</v>
      </c>
      <c r="C1822" s="0" t="s">
        <v>65</v>
      </c>
      <c r="D1822" s="0" t="s">
        <v>143</v>
      </c>
      <c r="E1822" s="0" t="n">
        <v>2027</v>
      </c>
      <c r="F1822" s="0" t="n">
        <v>1.35155152338331</v>
      </c>
      <c r="G1822" s="0" t="s">
        <v>132</v>
      </c>
    </row>
    <row r="1823" customFormat="false" ht="14.25" hidden="false" customHeight="false" outlineLevel="0" collapsed="false">
      <c r="A1823" s="0" t="s">
        <v>101</v>
      </c>
      <c r="B1823" s="0" t="s">
        <v>53</v>
      </c>
      <c r="C1823" s="0" t="s">
        <v>65</v>
      </c>
      <c r="D1823" s="0" t="s">
        <v>144</v>
      </c>
      <c r="E1823" s="0" t="n">
        <v>2027</v>
      </c>
      <c r="F1823" s="0" t="n">
        <v>190.421362589971</v>
      </c>
      <c r="G1823" s="0" t="s">
        <v>132</v>
      </c>
    </row>
    <row r="1824" customFormat="false" ht="14.25" hidden="false" customHeight="false" outlineLevel="0" collapsed="false">
      <c r="A1824" s="0" t="s">
        <v>101</v>
      </c>
      <c r="B1824" s="0" t="s">
        <v>53</v>
      </c>
      <c r="C1824" s="0" t="s">
        <v>65</v>
      </c>
      <c r="D1824" s="0" t="s">
        <v>134</v>
      </c>
      <c r="E1824" s="0" t="n">
        <v>2027</v>
      </c>
      <c r="F1824" s="0" t="n">
        <v>0.995878012275814</v>
      </c>
      <c r="G1824" s="0" t="s">
        <v>135</v>
      </c>
    </row>
    <row r="1825" customFormat="false" ht="14.25" hidden="false" customHeight="false" outlineLevel="0" collapsed="false">
      <c r="A1825" s="0" t="s">
        <v>101</v>
      </c>
      <c r="B1825" s="0" t="s">
        <v>53</v>
      </c>
      <c r="C1825" s="0" t="s">
        <v>65</v>
      </c>
      <c r="D1825" s="0" t="s">
        <v>147</v>
      </c>
      <c r="E1825" s="0" t="n">
        <v>2027</v>
      </c>
      <c r="F1825" s="0" t="n">
        <v>3</v>
      </c>
      <c r="G1825" s="0" t="s">
        <v>148</v>
      </c>
    </row>
    <row r="1826" customFormat="false" ht="14.25" hidden="false" customHeight="false" outlineLevel="0" collapsed="false">
      <c r="A1826" s="0" t="s">
        <v>101</v>
      </c>
      <c r="B1826" s="0" t="s">
        <v>53</v>
      </c>
      <c r="C1826" s="0" t="s">
        <v>65</v>
      </c>
      <c r="D1826" s="0" t="s">
        <v>149</v>
      </c>
      <c r="E1826" s="0" t="n">
        <v>2027</v>
      </c>
      <c r="F1826" s="0" t="n">
        <v>0.05</v>
      </c>
      <c r="G1826" s="0" t="s">
        <v>150</v>
      </c>
    </row>
    <row r="1827" customFormat="false" ht="14.25" hidden="false" customHeight="false" outlineLevel="0" collapsed="false">
      <c r="A1827" s="0" t="s">
        <v>101</v>
      </c>
      <c r="B1827" s="0" t="s">
        <v>53</v>
      </c>
      <c r="C1827" s="0" t="s">
        <v>65</v>
      </c>
      <c r="D1827" s="0" t="s">
        <v>136</v>
      </c>
      <c r="E1827" s="0" t="n">
        <v>2028</v>
      </c>
      <c r="F1827" s="0" t="n">
        <v>668759.9625</v>
      </c>
      <c r="G1827" s="0" t="s">
        <v>137</v>
      </c>
    </row>
    <row r="1828" customFormat="false" ht="14.25" hidden="false" customHeight="false" outlineLevel="0" collapsed="false">
      <c r="A1828" s="0" t="s">
        <v>101</v>
      </c>
      <c r="B1828" s="0" t="s">
        <v>53</v>
      </c>
      <c r="C1828" s="0" t="s">
        <v>65</v>
      </c>
      <c r="D1828" s="0" t="s">
        <v>138</v>
      </c>
      <c r="E1828" s="0" t="n">
        <v>2028</v>
      </c>
      <c r="F1828" s="0" t="n">
        <v>495274.265588025</v>
      </c>
      <c r="G1828" s="0" t="s">
        <v>137</v>
      </c>
    </row>
    <row r="1829" customFormat="false" ht="14.25" hidden="false" customHeight="false" outlineLevel="0" collapsed="false">
      <c r="A1829" s="0" t="s">
        <v>101</v>
      </c>
      <c r="B1829" s="0" t="s">
        <v>53</v>
      </c>
      <c r="C1829" s="0" t="s">
        <v>65</v>
      </c>
      <c r="D1829" s="0" t="s">
        <v>139</v>
      </c>
      <c r="E1829" s="0" t="n">
        <v>2028</v>
      </c>
      <c r="F1829" s="0" t="n">
        <v>173485.696911975</v>
      </c>
      <c r="G1829" s="0" t="s">
        <v>137</v>
      </c>
    </row>
    <row r="1830" customFormat="false" ht="14.25" hidden="false" customHeight="false" outlineLevel="0" collapsed="false">
      <c r="A1830" s="0" t="s">
        <v>101</v>
      </c>
      <c r="B1830" s="0" t="s">
        <v>53</v>
      </c>
      <c r="C1830" s="0" t="s">
        <v>65</v>
      </c>
      <c r="D1830" s="0" t="s">
        <v>140</v>
      </c>
      <c r="E1830" s="0" t="n">
        <v>2028</v>
      </c>
      <c r="F1830" s="0" t="n">
        <v>1.5725</v>
      </c>
      <c r="G1830" s="0" t="s">
        <v>141</v>
      </c>
    </row>
    <row r="1831" customFormat="false" ht="14.25" hidden="false" customHeight="false" outlineLevel="0" collapsed="false">
      <c r="A1831" s="0" t="s">
        <v>101</v>
      </c>
      <c r="B1831" s="0" t="s">
        <v>53</v>
      </c>
      <c r="C1831" s="0" t="s">
        <v>65</v>
      </c>
      <c r="D1831" s="0" t="s">
        <v>142</v>
      </c>
      <c r="E1831" s="0" t="n">
        <v>2028</v>
      </c>
      <c r="F1831" s="0" t="n">
        <v>3.7581</v>
      </c>
      <c r="G1831" s="0" t="s">
        <v>141</v>
      </c>
    </row>
    <row r="1832" customFormat="false" ht="14.25" hidden="false" customHeight="false" outlineLevel="0" collapsed="false">
      <c r="A1832" s="0" t="s">
        <v>101</v>
      </c>
      <c r="B1832" s="0" t="s">
        <v>53</v>
      </c>
      <c r="C1832" s="0" t="s">
        <v>65</v>
      </c>
      <c r="D1832" s="0" t="s">
        <v>143</v>
      </c>
      <c r="E1832" s="0" t="n">
        <v>2028</v>
      </c>
      <c r="F1832" s="0" t="n">
        <v>1.43079538020206</v>
      </c>
      <c r="G1832" s="0" t="s">
        <v>132</v>
      </c>
    </row>
    <row r="1833" customFormat="false" ht="14.25" hidden="false" customHeight="false" outlineLevel="0" collapsed="false">
      <c r="A1833" s="0" t="s">
        <v>101</v>
      </c>
      <c r="B1833" s="0" t="s">
        <v>53</v>
      </c>
      <c r="C1833" s="0" t="s">
        <v>65</v>
      </c>
      <c r="D1833" s="0" t="s">
        <v>144</v>
      </c>
      <c r="E1833" s="0" t="n">
        <v>2028</v>
      </c>
      <c r="F1833" s="0" t="n">
        <v>189.931896206233</v>
      </c>
      <c r="G1833" s="0" t="s">
        <v>132</v>
      </c>
    </row>
    <row r="1834" customFormat="false" ht="14.25" hidden="false" customHeight="false" outlineLevel="0" collapsed="false">
      <c r="A1834" s="0" t="s">
        <v>101</v>
      </c>
      <c r="B1834" s="0" t="s">
        <v>53</v>
      </c>
      <c r="C1834" s="0" t="s">
        <v>65</v>
      </c>
      <c r="D1834" s="0" t="s">
        <v>134</v>
      </c>
      <c r="E1834" s="0" t="n">
        <v>2028</v>
      </c>
      <c r="F1834" s="0" t="n">
        <v>0.994987734551909</v>
      </c>
      <c r="G1834" s="0" t="s">
        <v>135</v>
      </c>
    </row>
    <row r="1835" customFormat="false" ht="14.25" hidden="false" customHeight="false" outlineLevel="0" collapsed="false">
      <c r="A1835" s="0" t="s">
        <v>101</v>
      </c>
      <c r="B1835" s="0" t="s">
        <v>53</v>
      </c>
      <c r="C1835" s="0" t="s">
        <v>65</v>
      </c>
      <c r="D1835" s="0" t="s">
        <v>147</v>
      </c>
      <c r="E1835" s="0" t="n">
        <v>2028</v>
      </c>
      <c r="F1835" s="0" t="n">
        <v>3</v>
      </c>
      <c r="G1835" s="0" t="s">
        <v>148</v>
      </c>
    </row>
    <row r="1836" customFormat="false" ht="14.25" hidden="false" customHeight="false" outlineLevel="0" collapsed="false">
      <c r="A1836" s="0" t="s">
        <v>101</v>
      </c>
      <c r="B1836" s="0" t="s">
        <v>53</v>
      </c>
      <c r="C1836" s="0" t="s">
        <v>65</v>
      </c>
      <c r="D1836" s="0" t="s">
        <v>149</v>
      </c>
      <c r="E1836" s="0" t="n">
        <v>2028</v>
      </c>
      <c r="F1836" s="0" t="n">
        <v>0.06</v>
      </c>
      <c r="G1836" s="0" t="s">
        <v>150</v>
      </c>
    </row>
    <row r="1837" customFormat="false" ht="14.25" hidden="false" customHeight="false" outlineLevel="0" collapsed="false">
      <c r="A1837" s="0" t="s">
        <v>101</v>
      </c>
      <c r="B1837" s="0" t="s">
        <v>53</v>
      </c>
      <c r="C1837" s="0" t="s">
        <v>65</v>
      </c>
      <c r="D1837" s="0" t="s">
        <v>136</v>
      </c>
      <c r="E1837" s="0" t="n">
        <v>2029</v>
      </c>
      <c r="F1837" s="0" t="n">
        <v>708885.56025</v>
      </c>
      <c r="G1837" s="0" t="s">
        <v>137</v>
      </c>
    </row>
    <row r="1838" customFormat="false" ht="14.25" hidden="false" customHeight="false" outlineLevel="0" collapsed="false">
      <c r="A1838" s="0" t="s">
        <v>101</v>
      </c>
      <c r="B1838" s="0" t="s">
        <v>53</v>
      </c>
      <c r="C1838" s="0" t="s">
        <v>65</v>
      </c>
      <c r="D1838" s="0" t="s">
        <v>138</v>
      </c>
      <c r="E1838" s="0" t="n">
        <v>2029</v>
      </c>
      <c r="F1838" s="0" t="n">
        <v>529786.332338398</v>
      </c>
      <c r="G1838" s="0" t="s">
        <v>137</v>
      </c>
    </row>
    <row r="1839" customFormat="false" ht="14.25" hidden="false" customHeight="false" outlineLevel="0" collapsed="false">
      <c r="A1839" s="0" t="s">
        <v>101</v>
      </c>
      <c r="B1839" s="0" t="s">
        <v>53</v>
      </c>
      <c r="C1839" s="0" t="s">
        <v>65</v>
      </c>
      <c r="D1839" s="0" t="s">
        <v>139</v>
      </c>
      <c r="E1839" s="0" t="n">
        <v>2029</v>
      </c>
      <c r="F1839" s="0" t="n">
        <v>179099.227911602</v>
      </c>
      <c r="G1839" s="0" t="s">
        <v>137</v>
      </c>
    </row>
    <row r="1840" customFormat="false" ht="14.25" hidden="false" customHeight="false" outlineLevel="0" collapsed="false">
      <c r="A1840" s="0" t="s">
        <v>101</v>
      </c>
      <c r="B1840" s="0" t="s">
        <v>53</v>
      </c>
      <c r="C1840" s="0" t="s">
        <v>65</v>
      </c>
      <c r="D1840" s="0" t="s">
        <v>140</v>
      </c>
      <c r="E1840" s="0" t="n">
        <v>2029</v>
      </c>
      <c r="F1840" s="0" t="n">
        <v>1.6104</v>
      </c>
      <c r="G1840" s="0" t="s">
        <v>141</v>
      </c>
    </row>
    <row r="1841" customFormat="false" ht="14.25" hidden="false" customHeight="false" outlineLevel="0" collapsed="false">
      <c r="A1841" s="0" t="s">
        <v>101</v>
      </c>
      <c r="B1841" s="0" t="s">
        <v>53</v>
      </c>
      <c r="C1841" s="0" t="s">
        <v>65</v>
      </c>
      <c r="D1841" s="0" t="s">
        <v>142</v>
      </c>
      <c r="E1841" s="0" t="n">
        <v>2029</v>
      </c>
      <c r="F1841" s="0" t="n">
        <v>3.7322</v>
      </c>
      <c r="G1841" s="0" t="s">
        <v>141</v>
      </c>
    </row>
    <row r="1842" customFormat="false" ht="14.25" hidden="false" customHeight="false" outlineLevel="0" collapsed="false">
      <c r="A1842" s="0" t="s">
        <v>101</v>
      </c>
      <c r="B1842" s="0" t="s">
        <v>53</v>
      </c>
      <c r="C1842" s="0" t="s">
        <v>65</v>
      </c>
      <c r="D1842" s="0" t="s">
        <v>143</v>
      </c>
      <c r="E1842" s="0" t="n">
        <v>2029</v>
      </c>
      <c r="F1842" s="0" t="n">
        <v>1.52160204800944</v>
      </c>
      <c r="G1842" s="0" t="s">
        <v>132</v>
      </c>
    </row>
    <row r="1843" customFormat="false" ht="14.25" hidden="false" customHeight="false" outlineLevel="0" collapsed="false">
      <c r="A1843" s="0" t="s">
        <v>101</v>
      </c>
      <c r="B1843" s="0" t="s">
        <v>53</v>
      </c>
      <c r="C1843" s="0" t="s">
        <v>65</v>
      </c>
      <c r="D1843" s="0" t="s">
        <v>144</v>
      </c>
      <c r="E1843" s="0" t="n">
        <v>2029</v>
      </c>
      <c r="F1843" s="0" t="n">
        <v>189.862796698987</v>
      </c>
      <c r="G1843" s="0" t="s">
        <v>132</v>
      </c>
    </row>
    <row r="1844" customFormat="false" ht="14.25" hidden="false" customHeight="false" outlineLevel="0" collapsed="false">
      <c r="A1844" s="0" t="s">
        <v>101</v>
      </c>
      <c r="B1844" s="0" t="s">
        <v>53</v>
      </c>
      <c r="C1844" s="0" t="s">
        <v>65</v>
      </c>
      <c r="D1844" s="0" t="s">
        <v>134</v>
      </c>
      <c r="E1844" s="0" t="n">
        <v>2029</v>
      </c>
      <c r="F1844" s="0" t="n">
        <v>0.994756381830513</v>
      </c>
      <c r="G1844" s="0" t="s">
        <v>135</v>
      </c>
    </row>
    <row r="1845" customFormat="false" ht="14.25" hidden="false" customHeight="false" outlineLevel="0" collapsed="false">
      <c r="A1845" s="0" t="s">
        <v>101</v>
      </c>
      <c r="B1845" s="0" t="s">
        <v>53</v>
      </c>
      <c r="C1845" s="0" t="s">
        <v>65</v>
      </c>
      <c r="D1845" s="0" t="s">
        <v>147</v>
      </c>
      <c r="E1845" s="0" t="n">
        <v>2029</v>
      </c>
      <c r="F1845" s="0" t="n">
        <v>3</v>
      </c>
      <c r="G1845" s="0" t="s">
        <v>148</v>
      </c>
    </row>
    <row r="1846" customFormat="false" ht="14.25" hidden="false" customHeight="false" outlineLevel="0" collapsed="false">
      <c r="A1846" s="0" t="s">
        <v>101</v>
      </c>
      <c r="B1846" s="0" t="s">
        <v>53</v>
      </c>
      <c r="C1846" s="0" t="s">
        <v>65</v>
      </c>
      <c r="D1846" s="0" t="s">
        <v>149</v>
      </c>
      <c r="E1846" s="0" t="n">
        <v>2029</v>
      </c>
      <c r="F1846" s="0" t="n">
        <v>0.06</v>
      </c>
      <c r="G1846" s="0" t="s">
        <v>150</v>
      </c>
    </row>
    <row r="1847" customFormat="false" ht="14.25" hidden="false" customHeight="false" outlineLevel="0" collapsed="false">
      <c r="A1847" s="0" t="s">
        <v>101</v>
      </c>
      <c r="B1847" s="0" t="s">
        <v>53</v>
      </c>
      <c r="C1847" s="0" t="s">
        <v>65</v>
      </c>
      <c r="D1847" s="0" t="s">
        <v>136</v>
      </c>
      <c r="E1847" s="0" t="n">
        <v>2030</v>
      </c>
      <c r="F1847" s="0" t="n">
        <v>751418.693865</v>
      </c>
      <c r="G1847" s="0" t="s">
        <v>137</v>
      </c>
    </row>
    <row r="1848" customFormat="false" ht="14.25" hidden="false" customHeight="false" outlineLevel="0" collapsed="false">
      <c r="A1848" s="0" t="s">
        <v>101</v>
      </c>
      <c r="B1848" s="0" t="s">
        <v>53</v>
      </c>
      <c r="C1848" s="0" t="s">
        <v>65</v>
      </c>
      <c r="D1848" s="0" t="s">
        <v>138</v>
      </c>
      <c r="E1848" s="0" t="n">
        <v>2030</v>
      </c>
      <c r="F1848" s="0" t="n">
        <v>564718.199512527</v>
      </c>
      <c r="G1848" s="0" t="s">
        <v>137</v>
      </c>
    </row>
    <row r="1849" customFormat="false" ht="14.25" hidden="false" customHeight="false" outlineLevel="0" collapsed="false">
      <c r="A1849" s="0" t="s">
        <v>101</v>
      </c>
      <c r="B1849" s="0" t="s">
        <v>53</v>
      </c>
      <c r="C1849" s="0" t="s">
        <v>65</v>
      </c>
      <c r="D1849" s="0" t="s">
        <v>139</v>
      </c>
      <c r="E1849" s="0" t="n">
        <v>2030</v>
      </c>
      <c r="F1849" s="0" t="n">
        <v>186700.494352473</v>
      </c>
      <c r="G1849" s="0" t="s">
        <v>137</v>
      </c>
    </row>
    <row r="1850" customFormat="false" ht="14.25" hidden="false" customHeight="false" outlineLevel="0" collapsed="false">
      <c r="A1850" s="0" t="s">
        <v>101</v>
      </c>
      <c r="B1850" s="0" t="s">
        <v>53</v>
      </c>
      <c r="C1850" s="0" t="s">
        <v>65</v>
      </c>
      <c r="D1850" s="0" t="s">
        <v>140</v>
      </c>
      <c r="E1850" s="0" t="n">
        <v>2030</v>
      </c>
      <c r="F1850" s="0" t="n">
        <v>1.6513</v>
      </c>
      <c r="G1850" s="0" t="s">
        <v>141</v>
      </c>
    </row>
    <row r="1851" customFormat="false" ht="14.25" hidden="false" customHeight="false" outlineLevel="0" collapsed="false">
      <c r="A1851" s="0" t="s">
        <v>101</v>
      </c>
      <c r="B1851" s="0" t="s">
        <v>53</v>
      </c>
      <c r="C1851" s="0" t="s">
        <v>65</v>
      </c>
      <c r="D1851" s="0" t="s">
        <v>142</v>
      </c>
      <c r="E1851" s="0" t="n">
        <v>2030</v>
      </c>
      <c r="F1851" s="0" t="n">
        <v>3.7103</v>
      </c>
      <c r="G1851" s="0" t="s">
        <v>141</v>
      </c>
    </row>
    <row r="1852" customFormat="false" ht="14.25" hidden="false" customHeight="false" outlineLevel="0" collapsed="false">
      <c r="A1852" s="0" t="s">
        <v>101</v>
      </c>
      <c r="B1852" s="0" t="s">
        <v>53</v>
      </c>
      <c r="C1852" s="0" t="s">
        <v>65</v>
      </c>
      <c r="D1852" s="0" t="s">
        <v>143</v>
      </c>
      <c r="E1852" s="0" t="n">
        <v>2030</v>
      </c>
      <c r="F1852" s="0" t="n">
        <v>1.62523400705102</v>
      </c>
      <c r="G1852" s="0" t="s">
        <v>132</v>
      </c>
    </row>
    <row r="1853" customFormat="false" ht="14.25" hidden="false" customHeight="false" outlineLevel="0" collapsed="false">
      <c r="A1853" s="0" t="s">
        <v>101</v>
      </c>
      <c r="B1853" s="0" t="s">
        <v>53</v>
      </c>
      <c r="C1853" s="0" t="s">
        <v>65</v>
      </c>
      <c r="D1853" s="0" t="s">
        <v>144</v>
      </c>
      <c r="E1853" s="0" t="n">
        <v>2030</v>
      </c>
      <c r="F1853" s="0" t="n">
        <v>189.764488067509</v>
      </c>
      <c r="G1853" s="0" t="s">
        <v>132</v>
      </c>
    </row>
    <row r="1854" customFormat="false" ht="14.25" hidden="false" customHeight="false" outlineLevel="0" collapsed="false">
      <c r="A1854" s="0" t="s">
        <v>101</v>
      </c>
      <c r="B1854" s="0" t="s">
        <v>53</v>
      </c>
      <c r="C1854" s="0" t="s">
        <v>65</v>
      </c>
      <c r="D1854" s="0" t="s">
        <v>134</v>
      </c>
      <c r="E1854" s="0" t="n">
        <v>2030</v>
      </c>
      <c r="F1854" s="0" t="n">
        <v>0.994902580296181</v>
      </c>
      <c r="G1854" s="0" t="s">
        <v>135</v>
      </c>
    </row>
    <row r="1855" customFormat="false" ht="14.25" hidden="false" customHeight="false" outlineLevel="0" collapsed="false">
      <c r="A1855" s="0" t="s">
        <v>101</v>
      </c>
      <c r="B1855" s="0" t="s">
        <v>53</v>
      </c>
      <c r="C1855" s="0" t="s">
        <v>65</v>
      </c>
      <c r="D1855" s="0" t="s">
        <v>147</v>
      </c>
      <c r="E1855" s="0" t="n">
        <v>2030</v>
      </c>
      <c r="F1855" s="0" t="n">
        <v>3</v>
      </c>
      <c r="G1855" s="0" t="s">
        <v>148</v>
      </c>
    </row>
    <row r="1856" customFormat="false" ht="14.25" hidden="false" customHeight="false" outlineLevel="0" collapsed="false">
      <c r="A1856" s="0" t="s">
        <v>101</v>
      </c>
      <c r="B1856" s="0" t="s">
        <v>53</v>
      </c>
      <c r="C1856" s="0" t="s">
        <v>65</v>
      </c>
      <c r="D1856" s="0" t="s">
        <v>149</v>
      </c>
      <c r="E1856" s="0" t="n">
        <v>2030</v>
      </c>
      <c r="F1856" s="0" t="n">
        <v>0.06</v>
      </c>
      <c r="G1856" s="0" t="s">
        <v>150</v>
      </c>
    </row>
    <row r="1857" customFormat="false" ht="14.25" hidden="false" customHeight="false" outlineLevel="0" collapsed="false">
      <c r="A1857" s="0" t="s">
        <v>101</v>
      </c>
      <c r="B1857" s="0" t="s">
        <v>53</v>
      </c>
      <c r="C1857" s="0" t="s">
        <v>65</v>
      </c>
      <c r="D1857" s="0" t="s">
        <v>136</v>
      </c>
      <c r="E1857" s="0" t="n">
        <v>2031</v>
      </c>
      <c r="F1857" s="0" t="n">
        <v>788989.62855825</v>
      </c>
      <c r="G1857" s="0" t="s">
        <v>137</v>
      </c>
    </row>
    <row r="1858" customFormat="false" ht="14.25" hidden="false" customHeight="false" outlineLevel="0" collapsed="false">
      <c r="A1858" s="0" t="s">
        <v>101</v>
      </c>
      <c r="B1858" s="0" t="s">
        <v>53</v>
      </c>
      <c r="C1858" s="0" t="s">
        <v>65</v>
      </c>
      <c r="D1858" s="0" t="s">
        <v>138</v>
      </c>
      <c r="E1858" s="0" t="n">
        <v>2031</v>
      </c>
      <c r="F1858" s="0" t="n">
        <v>592774.219852842</v>
      </c>
      <c r="G1858" s="0" t="s">
        <v>137</v>
      </c>
    </row>
    <row r="1859" customFormat="false" ht="14.25" hidden="false" customHeight="false" outlineLevel="0" collapsed="false">
      <c r="A1859" s="0" t="s">
        <v>101</v>
      </c>
      <c r="B1859" s="0" t="s">
        <v>53</v>
      </c>
      <c r="C1859" s="0" t="s">
        <v>65</v>
      </c>
      <c r="D1859" s="0" t="s">
        <v>139</v>
      </c>
      <c r="E1859" s="0" t="n">
        <v>2031</v>
      </c>
      <c r="F1859" s="0" t="n">
        <v>196215.408705408</v>
      </c>
      <c r="G1859" s="0" t="s">
        <v>137</v>
      </c>
    </row>
    <row r="1860" customFormat="false" ht="14.25" hidden="false" customHeight="false" outlineLevel="0" collapsed="false">
      <c r="A1860" s="0" t="s">
        <v>101</v>
      </c>
      <c r="B1860" s="0" t="s">
        <v>53</v>
      </c>
      <c r="C1860" s="0" t="s">
        <v>65</v>
      </c>
      <c r="D1860" s="0" t="s">
        <v>140</v>
      </c>
      <c r="E1860" s="0" t="n">
        <v>2031</v>
      </c>
      <c r="F1860" s="0" t="n">
        <v>1.698</v>
      </c>
      <c r="G1860" s="0" t="s">
        <v>141</v>
      </c>
    </row>
    <row r="1861" customFormat="false" ht="14.25" hidden="false" customHeight="false" outlineLevel="0" collapsed="false">
      <c r="A1861" s="0" t="s">
        <v>101</v>
      </c>
      <c r="B1861" s="0" t="s">
        <v>53</v>
      </c>
      <c r="C1861" s="0" t="s">
        <v>65</v>
      </c>
      <c r="D1861" s="0" t="s">
        <v>142</v>
      </c>
      <c r="E1861" s="0" t="n">
        <v>2031</v>
      </c>
      <c r="F1861" s="0" t="n">
        <v>3.7008</v>
      </c>
      <c r="G1861" s="0" t="s">
        <v>141</v>
      </c>
    </row>
    <row r="1862" customFormat="false" ht="14.25" hidden="false" customHeight="false" outlineLevel="0" collapsed="false">
      <c r="A1862" s="0" t="s">
        <v>101</v>
      </c>
      <c r="B1862" s="0" t="s">
        <v>53</v>
      </c>
      <c r="C1862" s="0" t="s">
        <v>65</v>
      </c>
      <c r="D1862" s="0" t="s">
        <v>143</v>
      </c>
      <c r="E1862" s="0" t="n">
        <v>2031</v>
      </c>
      <c r="F1862" s="0" t="n">
        <v>1.7326846098471</v>
      </c>
      <c r="G1862" s="0" t="s">
        <v>132</v>
      </c>
    </row>
    <row r="1863" customFormat="false" ht="14.25" hidden="false" customHeight="false" outlineLevel="0" collapsed="false">
      <c r="A1863" s="0" t="s">
        <v>101</v>
      </c>
      <c r="B1863" s="0" t="s">
        <v>53</v>
      </c>
      <c r="C1863" s="0" t="s">
        <v>65</v>
      </c>
      <c r="D1863" s="0" t="s">
        <v>144</v>
      </c>
      <c r="E1863" s="0" t="n">
        <v>2031</v>
      </c>
      <c r="F1863" s="0" t="n">
        <v>189.721086599557</v>
      </c>
      <c r="G1863" s="0" t="s">
        <v>132</v>
      </c>
    </row>
    <row r="1864" customFormat="false" ht="14.25" hidden="false" customHeight="false" outlineLevel="0" collapsed="false">
      <c r="A1864" s="0" t="s">
        <v>101</v>
      </c>
      <c r="B1864" s="0" t="s">
        <v>53</v>
      </c>
      <c r="C1864" s="0" t="s">
        <v>65</v>
      </c>
      <c r="D1864" s="0" t="s">
        <v>134</v>
      </c>
      <c r="E1864" s="0" t="n">
        <v>2031</v>
      </c>
      <c r="F1864" s="0" t="n">
        <v>0.995048840759225</v>
      </c>
      <c r="G1864" s="0" t="s">
        <v>135</v>
      </c>
    </row>
    <row r="1865" customFormat="false" ht="14.25" hidden="false" customHeight="false" outlineLevel="0" collapsed="false">
      <c r="A1865" s="0" t="s">
        <v>101</v>
      </c>
      <c r="B1865" s="0" t="s">
        <v>53</v>
      </c>
      <c r="C1865" s="0" t="s">
        <v>65</v>
      </c>
      <c r="D1865" s="0" t="s">
        <v>147</v>
      </c>
      <c r="E1865" s="0" t="n">
        <v>2031</v>
      </c>
      <c r="F1865" s="0" t="n">
        <v>3</v>
      </c>
      <c r="G1865" s="0" t="s">
        <v>148</v>
      </c>
    </row>
    <row r="1866" customFormat="false" ht="14.25" hidden="false" customHeight="false" outlineLevel="0" collapsed="false">
      <c r="A1866" s="0" t="s">
        <v>101</v>
      </c>
      <c r="B1866" s="0" t="s">
        <v>53</v>
      </c>
      <c r="C1866" s="0" t="s">
        <v>65</v>
      </c>
      <c r="D1866" s="0" t="s">
        <v>149</v>
      </c>
      <c r="E1866" s="0" t="n">
        <v>2031</v>
      </c>
      <c r="F1866" s="0" t="n">
        <v>0.05</v>
      </c>
      <c r="G1866" s="0" t="s">
        <v>150</v>
      </c>
    </row>
    <row r="1867" customFormat="false" ht="14.25" hidden="false" customHeight="false" outlineLevel="0" collapsed="false">
      <c r="A1867" s="0" t="s">
        <v>101</v>
      </c>
      <c r="B1867" s="0" t="s">
        <v>53</v>
      </c>
      <c r="C1867" s="0" t="s">
        <v>65</v>
      </c>
      <c r="D1867" s="0" t="s">
        <v>136</v>
      </c>
      <c r="E1867" s="0" t="n">
        <v>2032</v>
      </c>
      <c r="F1867" s="0" t="n">
        <v>828439.109986163</v>
      </c>
      <c r="G1867" s="0" t="s">
        <v>137</v>
      </c>
    </row>
    <row r="1868" customFormat="false" ht="14.25" hidden="false" customHeight="false" outlineLevel="0" collapsed="false">
      <c r="A1868" s="0" t="s">
        <v>101</v>
      </c>
      <c r="B1868" s="0" t="s">
        <v>53</v>
      </c>
      <c r="C1868" s="0" t="s">
        <v>65</v>
      </c>
      <c r="D1868" s="0" t="s">
        <v>138</v>
      </c>
      <c r="E1868" s="0" t="n">
        <v>2032</v>
      </c>
      <c r="F1868" s="0" t="n">
        <v>621353.357223812</v>
      </c>
      <c r="G1868" s="0" t="s">
        <v>137</v>
      </c>
    </row>
    <row r="1869" customFormat="false" ht="14.25" hidden="false" customHeight="false" outlineLevel="0" collapsed="false">
      <c r="A1869" s="0" t="s">
        <v>101</v>
      </c>
      <c r="B1869" s="0" t="s">
        <v>53</v>
      </c>
      <c r="C1869" s="0" t="s">
        <v>65</v>
      </c>
      <c r="D1869" s="0" t="s">
        <v>139</v>
      </c>
      <c r="E1869" s="0" t="n">
        <v>2032</v>
      </c>
      <c r="F1869" s="0" t="n">
        <v>207085.752762351</v>
      </c>
      <c r="G1869" s="0" t="s">
        <v>137</v>
      </c>
    </row>
    <row r="1870" customFormat="false" ht="14.25" hidden="false" customHeight="false" outlineLevel="0" collapsed="false">
      <c r="A1870" s="0" t="s">
        <v>101</v>
      </c>
      <c r="B1870" s="0" t="s">
        <v>53</v>
      </c>
      <c r="C1870" s="0" t="s">
        <v>65</v>
      </c>
      <c r="D1870" s="0" t="s">
        <v>140</v>
      </c>
      <c r="E1870" s="0" t="n">
        <v>2032</v>
      </c>
      <c r="F1870" s="0" t="n">
        <v>1.7476</v>
      </c>
      <c r="G1870" s="0" t="s">
        <v>141</v>
      </c>
    </row>
    <row r="1871" customFormat="false" ht="14.25" hidden="false" customHeight="false" outlineLevel="0" collapsed="false">
      <c r="A1871" s="0" t="s">
        <v>101</v>
      </c>
      <c r="B1871" s="0" t="s">
        <v>53</v>
      </c>
      <c r="C1871" s="0" t="s">
        <v>65</v>
      </c>
      <c r="D1871" s="0" t="s">
        <v>142</v>
      </c>
      <c r="E1871" s="0" t="n">
        <v>2032</v>
      </c>
      <c r="F1871" s="0" t="n">
        <v>3.6965</v>
      </c>
      <c r="G1871" s="0" t="s">
        <v>141</v>
      </c>
    </row>
    <row r="1872" customFormat="false" ht="14.25" hidden="false" customHeight="false" outlineLevel="0" collapsed="false">
      <c r="A1872" s="0" t="s">
        <v>101</v>
      </c>
      <c r="B1872" s="0" t="s">
        <v>53</v>
      </c>
      <c r="C1872" s="0" t="s">
        <v>65</v>
      </c>
      <c r="D1872" s="0" t="s">
        <v>143</v>
      </c>
      <c r="E1872" s="0" t="n">
        <v>2032</v>
      </c>
      <c r="F1872" s="0" t="n">
        <v>1.85136961217036</v>
      </c>
      <c r="G1872" s="0" t="s">
        <v>132</v>
      </c>
    </row>
    <row r="1873" customFormat="false" ht="14.25" hidden="false" customHeight="false" outlineLevel="0" collapsed="false">
      <c r="A1873" s="0" t="s">
        <v>101</v>
      </c>
      <c r="B1873" s="0" t="s">
        <v>53</v>
      </c>
      <c r="C1873" s="0" t="s">
        <v>65</v>
      </c>
      <c r="D1873" s="0" t="s">
        <v>144</v>
      </c>
      <c r="E1873" s="0" t="n">
        <v>2032</v>
      </c>
      <c r="F1873" s="0" t="n">
        <v>190.272044699812</v>
      </c>
      <c r="G1873" s="0" t="s">
        <v>132</v>
      </c>
    </row>
    <row r="1874" customFormat="false" ht="14.25" hidden="false" customHeight="false" outlineLevel="0" collapsed="false">
      <c r="A1874" s="0" t="s">
        <v>101</v>
      </c>
      <c r="B1874" s="0" t="s">
        <v>53</v>
      </c>
      <c r="C1874" s="0" t="s">
        <v>65</v>
      </c>
      <c r="D1874" s="0" t="s">
        <v>134</v>
      </c>
      <c r="E1874" s="0" t="n">
        <v>2032</v>
      </c>
      <c r="F1874" s="0" t="n">
        <v>0.995195163245938</v>
      </c>
      <c r="G1874" s="0" t="s">
        <v>135</v>
      </c>
    </row>
    <row r="1875" customFormat="false" ht="14.25" hidden="false" customHeight="false" outlineLevel="0" collapsed="false">
      <c r="A1875" s="0" t="s">
        <v>101</v>
      </c>
      <c r="B1875" s="0" t="s">
        <v>53</v>
      </c>
      <c r="C1875" s="0" t="s">
        <v>65</v>
      </c>
      <c r="D1875" s="0" t="s">
        <v>147</v>
      </c>
      <c r="E1875" s="0" t="n">
        <v>2032</v>
      </c>
      <c r="F1875" s="0" t="n">
        <v>3</v>
      </c>
      <c r="G1875" s="0" t="s">
        <v>148</v>
      </c>
    </row>
    <row r="1876" customFormat="false" ht="14.25" hidden="false" customHeight="false" outlineLevel="0" collapsed="false">
      <c r="A1876" s="0" t="s">
        <v>101</v>
      </c>
      <c r="B1876" s="0" t="s">
        <v>53</v>
      </c>
      <c r="C1876" s="0" t="s">
        <v>65</v>
      </c>
      <c r="D1876" s="0" t="s">
        <v>149</v>
      </c>
      <c r="E1876" s="0" t="n">
        <v>2032</v>
      </c>
      <c r="F1876" s="0" t="n">
        <v>0.05</v>
      </c>
      <c r="G1876" s="0" t="s">
        <v>150</v>
      </c>
    </row>
    <row r="1877" customFormat="false" ht="14.25" hidden="false" customHeight="false" outlineLevel="0" collapsed="false">
      <c r="A1877" s="0" t="s">
        <v>101</v>
      </c>
      <c r="B1877" s="0" t="s">
        <v>53</v>
      </c>
      <c r="C1877" s="0" t="s">
        <v>65</v>
      </c>
      <c r="D1877" s="0" t="s">
        <v>136</v>
      </c>
      <c r="E1877" s="0" t="n">
        <v>2033</v>
      </c>
      <c r="F1877" s="0" t="n">
        <v>869861.065485471</v>
      </c>
      <c r="G1877" s="0" t="s">
        <v>137</v>
      </c>
    </row>
    <row r="1878" customFormat="false" ht="14.25" hidden="false" customHeight="false" outlineLevel="0" collapsed="false">
      <c r="A1878" s="0" t="s">
        <v>101</v>
      </c>
      <c r="B1878" s="0" t="s">
        <v>53</v>
      </c>
      <c r="C1878" s="0" t="s">
        <v>65</v>
      </c>
      <c r="D1878" s="0" t="s">
        <v>138</v>
      </c>
      <c r="E1878" s="0" t="n">
        <v>2033</v>
      </c>
      <c r="F1878" s="0" t="n">
        <v>648280.486413291</v>
      </c>
      <c r="G1878" s="0" t="s">
        <v>137</v>
      </c>
    </row>
    <row r="1879" customFormat="false" ht="14.25" hidden="false" customHeight="false" outlineLevel="0" collapsed="false">
      <c r="A1879" s="0" t="s">
        <v>101</v>
      </c>
      <c r="B1879" s="0" t="s">
        <v>53</v>
      </c>
      <c r="C1879" s="0" t="s">
        <v>65</v>
      </c>
      <c r="D1879" s="0" t="s">
        <v>139</v>
      </c>
      <c r="E1879" s="0" t="n">
        <v>2033</v>
      </c>
      <c r="F1879" s="0" t="n">
        <v>221580.57907218</v>
      </c>
      <c r="G1879" s="0" t="s">
        <v>137</v>
      </c>
    </row>
    <row r="1880" customFormat="false" ht="14.25" hidden="false" customHeight="false" outlineLevel="0" collapsed="false">
      <c r="A1880" s="0" t="s">
        <v>101</v>
      </c>
      <c r="B1880" s="0" t="s">
        <v>53</v>
      </c>
      <c r="C1880" s="0" t="s">
        <v>65</v>
      </c>
      <c r="D1880" s="0" t="s">
        <v>140</v>
      </c>
      <c r="E1880" s="0" t="n">
        <v>2033</v>
      </c>
      <c r="F1880" s="0" t="n">
        <v>1.7978</v>
      </c>
      <c r="G1880" s="0" t="s">
        <v>141</v>
      </c>
    </row>
    <row r="1881" customFormat="false" ht="14.25" hidden="false" customHeight="false" outlineLevel="0" collapsed="false">
      <c r="A1881" s="0" t="s">
        <v>101</v>
      </c>
      <c r="B1881" s="0" t="s">
        <v>53</v>
      </c>
      <c r="C1881" s="0" t="s">
        <v>65</v>
      </c>
      <c r="D1881" s="0" t="s">
        <v>142</v>
      </c>
      <c r="E1881" s="0" t="n">
        <v>2033</v>
      </c>
      <c r="F1881" s="0" t="n">
        <v>3.6948</v>
      </c>
      <c r="G1881" s="0" t="s">
        <v>141</v>
      </c>
    </row>
    <row r="1882" customFormat="false" ht="14.25" hidden="false" customHeight="false" outlineLevel="0" collapsed="false">
      <c r="A1882" s="0" t="s">
        <v>101</v>
      </c>
      <c r="B1882" s="0" t="s">
        <v>53</v>
      </c>
      <c r="C1882" s="0" t="s">
        <v>65</v>
      </c>
      <c r="D1882" s="0" t="s">
        <v>143</v>
      </c>
      <c r="E1882" s="0" t="n">
        <v>2033</v>
      </c>
      <c r="F1882" s="0" t="n">
        <v>1.9841745820297</v>
      </c>
      <c r="G1882" s="0" t="s">
        <v>132</v>
      </c>
    </row>
    <row r="1883" customFormat="false" ht="14.25" hidden="false" customHeight="false" outlineLevel="0" collapsed="false">
      <c r="A1883" s="0" t="s">
        <v>101</v>
      </c>
      <c r="B1883" s="0" t="s">
        <v>53</v>
      </c>
      <c r="C1883" s="0" t="s">
        <v>65</v>
      </c>
      <c r="D1883" s="0" t="s">
        <v>144</v>
      </c>
      <c r="E1883" s="0" t="n">
        <v>2033</v>
      </c>
      <c r="F1883" s="0" t="n">
        <v>190.696692822929</v>
      </c>
      <c r="G1883" s="0" t="s">
        <v>132</v>
      </c>
    </row>
    <row r="1884" customFormat="false" ht="14.25" hidden="false" customHeight="false" outlineLevel="0" collapsed="false">
      <c r="A1884" s="0" t="s">
        <v>101</v>
      </c>
      <c r="B1884" s="0" t="s">
        <v>53</v>
      </c>
      <c r="C1884" s="0" t="s">
        <v>65</v>
      </c>
      <c r="D1884" s="0" t="s">
        <v>134</v>
      </c>
      <c r="E1884" s="0" t="n">
        <v>2033</v>
      </c>
      <c r="F1884" s="0" t="n">
        <v>0.99534154778262</v>
      </c>
      <c r="G1884" s="0" t="s">
        <v>135</v>
      </c>
    </row>
    <row r="1885" customFormat="false" ht="14.25" hidden="false" customHeight="false" outlineLevel="0" collapsed="false">
      <c r="A1885" s="0" t="s">
        <v>101</v>
      </c>
      <c r="B1885" s="0" t="s">
        <v>53</v>
      </c>
      <c r="C1885" s="0" t="s">
        <v>65</v>
      </c>
      <c r="D1885" s="0" t="s">
        <v>147</v>
      </c>
      <c r="E1885" s="0" t="n">
        <v>2033</v>
      </c>
      <c r="F1885" s="0" t="n">
        <v>3</v>
      </c>
      <c r="G1885" s="0" t="s">
        <v>148</v>
      </c>
    </row>
    <row r="1886" customFormat="false" ht="14.25" hidden="false" customHeight="false" outlineLevel="0" collapsed="false">
      <c r="A1886" s="0" t="s">
        <v>101</v>
      </c>
      <c r="B1886" s="0" t="s">
        <v>53</v>
      </c>
      <c r="C1886" s="0" t="s">
        <v>65</v>
      </c>
      <c r="D1886" s="0" t="s">
        <v>149</v>
      </c>
      <c r="E1886" s="0" t="n">
        <v>2033</v>
      </c>
      <c r="F1886" s="0" t="n">
        <v>0.05</v>
      </c>
      <c r="G1886" s="0" t="s">
        <v>150</v>
      </c>
    </row>
    <row r="1887" customFormat="false" ht="14.25" hidden="false" customHeight="false" outlineLevel="0" collapsed="false">
      <c r="A1887" s="0" t="s">
        <v>101</v>
      </c>
      <c r="B1887" s="0" t="s">
        <v>53</v>
      </c>
      <c r="C1887" s="0" t="s">
        <v>65</v>
      </c>
      <c r="D1887" s="0" t="s">
        <v>136</v>
      </c>
      <c r="E1887" s="0" t="n">
        <v>2034</v>
      </c>
      <c r="F1887" s="0" t="n">
        <v>913354.118759745</v>
      </c>
      <c r="G1887" s="0" t="s">
        <v>137</v>
      </c>
    </row>
    <row r="1888" customFormat="false" ht="14.25" hidden="false" customHeight="false" outlineLevel="0" collapsed="false">
      <c r="A1888" s="0" t="s">
        <v>101</v>
      </c>
      <c r="B1888" s="0" t="s">
        <v>53</v>
      </c>
      <c r="C1888" s="0" t="s">
        <v>65</v>
      </c>
      <c r="D1888" s="0" t="s">
        <v>138</v>
      </c>
      <c r="E1888" s="0" t="n">
        <v>2034</v>
      </c>
      <c r="F1888" s="0" t="n">
        <v>672062.400957558</v>
      </c>
      <c r="G1888" s="0" t="s">
        <v>137</v>
      </c>
    </row>
    <row r="1889" customFormat="false" ht="14.25" hidden="false" customHeight="false" outlineLevel="0" collapsed="false">
      <c r="A1889" s="0" t="s">
        <v>101</v>
      </c>
      <c r="B1889" s="0" t="s">
        <v>53</v>
      </c>
      <c r="C1889" s="0" t="s">
        <v>65</v>
      </c>
      <c r="D1889" s="0" t="s">
        <v>139</v>
      </c>
      <c r="E1889" s="0" t="n">
        <v>2034</v>
      </c>
      <c r="F1889" s="0" t="n">
        <v>241291.717802187</v>
      </c>
      <c r="G1889" s="0" t="s">
        <v>137</v>
      </c>
    </row>
    <row r="1890" customFormat="false" ht="14.25" hidden="false" customHeight="false" outlineLevel="0" collapsed="false">
      <c r="A1890" s="0" t="s">
        <v>101</v>
      </c>
      <c r="B1890" s="0" t="s">
        <v>53</v>
      </c>
      <c r="C1890" s="0" t="s">
        <v>65</v>
      </c>
      <c r="D1890" s="0" t="s">
        <v>140</v>
      </c>
      <c r="E1890" s="0" t="n">
        <v>2034</v>
      </c>
      <c r="F1890" s="0" t="n">
        <v>1.8969</v>
      </c>
      <c r="G1890" s="0" t="s">
        <v>141</v>
      </c>
    </row>
    <row r="1891" customFormat="false" ht="14.25" hidden="false" customHeight="false" outlineLevel="0" collapsed="false">
      <c r="A1891" s="0" t="s">
        <v>101</v>
      </c>
      <c r="B1891" s="0" t="s">
        <v>53</v>
      </c>
      <c r="C1891" s="0" t="s">
        <v>65</v>
      </c>
      <c r="D1891" s="0" t="s">
        <v>142</v>
      </c>
      <c r="E1891" s="0" t="n">
        <v>2034</v>
      </c>
      <c r="F1891" s="0" t="n">
        <v>3.7016</v>
      </c>
      <c r="G1891" s="0" t="s">
        <v>141</v>
      </c>
    </row>
    <row r="1892" customFormat="false" ht="14.25" hidden="false" customHeight="false" outlineLevel="0" collapsed="false">
      <c r="A1892" s="0" t="s">
        <v>101</v>
      </c>
      <c r="B1892" s="0" t="s">
        <v>53</v>
      </c>
      <c r="C1892" s="0" t="s">
        <v>65</v>
      </c>
      <c r="D1892" s="0" t="s">
        <v>143</v>
      </c>
      <c r="E1892" s="0" t="n">
        <v>2034</v>
      </c>
      <c r="F1892" s="0" t="n">
        <v>2.16800059099297</v>
      </c>
      <c r="G1892" s="0" t="s">
        <v>132</v>
      </c>
    </row>
    <row r="1893" customFormat="false" ht="14.25" hidden="false" customHeight="false" outlineLevel="0" collapsed="false">
      <c r="A1893" s="0" t="s">
        <v>101</v>
      </c>
      <c r="B1893" s="0" t="s">
        <v>53</v>
      </c>
      <c r="C1893" s="0" t="s">
        <v>65</v>
      </c>
      <c r="D1893" s="0" t="s">
        <v>144</v>
      </c>
      <c r="E1893" s="0" t="n">
        <v>2034</v>
      </c>
      <c r="F1893" s="0" t="n">
        <v>190.982634982688</v>
      </c>
      <c r="G1893" s="0" t="s">
        <v>132</v>
      </c>
    </row>
    <row r="1894" customFormat="false" ht="14.25" hidden="false" customHeight="false" outlineLevel="0" collapsed="false">
      <c r="A1894" s="0" t="s">
        <v>101</v>
      </c>
      <c r="B1894" s="0" t="s">
        <v>53</v>
      </c>
      <c r="C1894" s="0" t="s">
        <v>65</v>
      </c>
      <c r="D1894" s="0" t="s">
        <v>134</v>
      </c>
      <c r="E1894" s="0" t="n">
        <v>2034</v>
      </c>
      <c r="F1894" s="0" t="n">
        <v>0.995487994395585</v>
      </c>
      <c r="G1894" s="0" t="s">
        <v>135</v>
      </c>
    </row>
    <row r="1895" customFormat="false" ht="14.25" hidden="false" customHeight="false" outlineLevel="0" collapsed="false">
      <c r="A1895" s="0" t="s">
        <v>101</v>
      </c>
      <c r="B1895" s="0" t="s">
        <v>53</v>
      </c>
      <c r="C1895" s="0" t="s">
        <v>65</v>
      </c>
      <c r="D1895" s="0" t="s">
        <v>147</v>
      </c>
      <c r="E1895" s="0" t="n">
        <v>2034</v>
      </c>
      <c r="F1895" s="0" t="n">
        <v>3</v>
      </c>
      <c r="G1895" s="0" t="s">
        <v>148</v>
      </c>
    </row>
    <row r="1896" customFormat="false" ht="14.25" hidden="false" customHeight="false" outlineLevel="0" collapsed="false">
      <c r="A1896" s="0" t="s">
        <v>101</v>
      </c>
      <c r="B1896" s="0" t="s">
        <v>53</v>
      </c>
      <c r="C1896" s="0" t="s">
        <v>65</v>
      </c>
      <c r="D1896" s="0" t="s">
        <v>149</v>
      </c>
      <c r="E1896" s="0" t="n">
        <v>2034</v>
      </c>
      <c r="F1896" s="0" t="n">
        <v>0.05</v>
      </c>
      <c r="G1896" s="0" t="s">
        <v>150</v>
      </c>
    </row>
    <row r="1897" customFormat="false" ht="14.25" hidden="false" customHeight="false" outlineLevel="0" collapsed="false">
      <c r="A1897" s="0" t="s">
        <v>101</v>
      </c>
      <c r="B1897" s="0" t="s">
        <v>53</v>
      </c>
      <c r="C1897" s="0" t="s">
        <v>65</v>
      </c>
      <c r="D1897" s="0" t="s">
        <v>136</v>
      </c>
      <c r="E1897" s="0" t="n">
        <v>2035</v>
      </c>
      <c r="F1897" s="0" t="n">
        <v>959021.824697732</v>
      </c>
      <c r="G1897" s="0" t="s">
        <v>137</v>
      </c>
    </row>
    <row r="1898" customFormat="false" ht="14.25" hidden="false" customHeight="false" outlineLevel="0" collapsed="false">
      <c r="A1898" s="0" t="s">
        <v>101</v>
      </c>
      <c r="B1898" s="0" t="s">
        <v>53</v>
      </c>
      <c r="C1898" s="0" t="s">
        <v>65</v>
      </c>
      <c r="D1898" s="0" t="s">
        <v>138</v>
      </c>
      <c r="E1898" s="0" t="n">
        <v>2035</v>
      </c>
      <c r="F1898" s="0" t="n">
        <v>703224.81046158</v>
      </c>
      <c r="G1898" s="0" t="s">
        <v>137</v>
      </c>
    </row>
    <row r="1899" customFormat="false" ht="14.25" hidden="false" customHeight="false" outlineLevel="0" collapsed="false">
      <c r="A1899" s="0" t="s">
        <v>101</v>
      </c>
      <c r="B1899" s="0" t="s">
        <v>53</v>
      </c>
      <c r="C1899" s="0" t="s">
        <v>65</v>
      </c>
      <c r="D1899" s="0" t="s">
        <v>139</v>
      </c>
      <c r="E1899" s="0" t="n">
        <v>2035</v>
      </c>
      <c r="F1899" s="0" t="n">
        <v>255797.014236152</v>
      </c>
      <c r="G1899" s="0" t="s">
        <v>137</v>
      </c>
    </row>
    <row r="1900" customFormat="false" ht="14.25" hidden="false" customHeight="false" outlineLevel="0" collapsed="false">
      <c r="A1900" s="0" t="s">
        <v>101</v>
      </c>
      <c r="B1900" s="0" t="s">
        <v>53</v>
      </c>
      <c r="C1900" s="0" t="s">
        <v>65</v>
      </c>
      <c r="D1900" s="0" t="s">
        <v>140</v>
      </c>
      <c r="E1900" s="0" t="n">
        <v>2035</v>
      </c>
      <c r="F1900" s="0" t="n">
        <v>1.9332</v>
      </c>
      <c r="G1900" s="0" t="s">
        <v>141</v>
      </c>
    </row>
    <row r="1901" customFormat="false" ht="14.25" hidden="false" customHeight="false" outlineLevel="0" collapsed="false">
      <c r="A1901" s="0" t="s">
        <v>101</v>
      </c>
      <c r="B1901" s="0" t="s">
        <v>53</v>
      </c>
      <c r="C1901" s="0" t="s">
        <v>65</v>
      </c>
      <c r="D1901" s="0" t="s">
        <v>142</v>
      </c>
      <c r="E1901" s="0" t="n">
        <v>2035</v>
      </c>
      <c r="F1901" s="0" t="n">
        <v>3.7099</v>
      </c>
      <c r="G1901" s="0" t="s">
        <v>141</v>
      </c>
    </row>
    <row r="1902" customFormat="false" ht="14.25" hidden="false" customHeight="false" outlineLevel="0" collapsed="false">
      <c r="A1902" s="0" t="s">
        <v>101</v>
      </c>
      <c r="B1902" s="0" t="s">
        <v>53</v>
      </c>
      <c r="C1902" s="0" t="s">
        <v>65</v>
      </c>
      <c r="D1902" s="0" t="s">
        <v>143</v>
      </c>
      <c r="E1902" s="0" t="n">
        <v>2035</v>
      </c>
      <c r="F1902" s="0" t="n">
        <v>2.30845554669903</v>
      </c>
      <c r="G1902" s="0" t="s">
        <v>132</v>
      </c>
    </row>
    <row r="1903" customFormat="false" ht="14.25" hidden="false" customHeight="false" outlineLevel="0" collapsed="false">
      <c r="A1903" s="0" t="s">
        <v>101</v>
      </c>
      <c r="B1903" s="0" t="s">
        <v>53</v>
      </c>
      <c r="C1903" s="0" t="s">
        <v>65</v>
      </c>
      <c r="D1903" s="0" t="s">
        <v>144</v>
      </c>
      <c r="E1903" s="0" t="n">
        <v>2035</v>
      </c>
      <c r="F1903" s="0" t="n">
        <v>191.328001941132</v>
      </c>
      <c r="G1903" s="0" t="s">
        <v>132</v>
      </c>
    </row>
    <row r="1904" customFormat="false" ht="14.25" hidden="false" customHeight="false" outlineLevel="0" collapsed="false">
      <c r="A1904" s="0" t="s">
        <v>101</v>
      </c>
      <c r="B1904" s="0" t="s">
        <v>53</v>
      </c>
      <c r="C1904" s="0" t="s">
        <v>65</v>
      </c>
      <c r="D1904" s="0" t="s">
        <v>134</v>
      </c>
      <c r="E1904" s="0" t="n">
        <v>2035</v>
      </c>
      <c r="F1904" s="0" t="n">
        <v>0.995634503111157</v>
      </c>
      <c r="G1904" s="0" t="s">
        <v>135</v>
      </c>
    </row>
    <row r="1905" customFormat="false" ht="14.25" hidden="false" customHeight="false" outlineLevel="0" collapsed="false">
      <c r="A1905" s="0" t="s">
        <v>101</v>
      </c>
      <c r="B1905" s="0" t="s">
        <v>53</v>
      </c>
      <c r="C1905" s="0" t="s">
        <v>65</v>
      </c>
      <c r="D1905" s="0" t="s">
        <v>147</v>
      </c>
      <c r="E1905" s="0" t="n">
        <v>2035</v>
      </c>
      <c r="F1905" s="0" t="n">
        <v>3</v>
      </c>
      <c r="G1905" s="0" t="s">
        <v>148</v>
      </c>
    </row>
    <row r="1906" customFormat="false" ht="14.25" hidden="false" customHeight="false" outlineLevel="0" collapsed="false">
      <c r="A1906" s="0" t="s">
        <v>101</v>
      </c>
      <c r="B1906" s="0" t="s">
        <v>53</v>
      </c>
      <c r="C1906" s="0" t="s">
        <v>65</v>
      </c>
      <c r="D1906" s="0" t="s">
        <v>149</v>
      </c>
      <c r="E1906" s="0" t="n">
        <v>2035</v>
      </c>
      <c r="F1906" s="0" t="n">
        <v>0.05</v>
      </c>
      <c r="G1906" s="0" t="s">
        <v>150</v>
      </c>
    </row>
    <row r="1907" customFormat="false" ht="14.25" hidden="false" customHeight="false" outlineLevel="0" collapsed="false">
      <c r="A1907" s="0" t="s">
        <v>101</v>
      </c>
      <c r="B1907" s="0" t="s">
        <v>53</v>
      </c>
      <c r="C1907" s="0" t="s">
        <v>65</v>
      </c>
      <c r="D1907" s="0" t="s">
        <v>136</v>
      </c>
      <c r="E1907" s="0" t="n">
        <v>2036</v>
      </c>
      <c r="F1907" s="0" t="n">
        <v>997382.697685641</v>
      </c>
      <c r="G1907" s="0" t="s">
        <v>137</v>
      </c>
    </row>
    <row r="1908" customFormat="false" ht="14.25" hidden="false" customHeight="false" outlineLevel="0" collapsed="false">
      <c r="A1908" s="0" t="s">
        <v>101</v>
      </c>
      <c r="B1908" s="0" t="s">
        <v>53</v>
      </c>
      <c r="C1908" s="0" t="s">
        <v>65</v>
      </c>
      <c r="D1908" s="0" t="s">
        <v>138</v>
      </c>
      <c r="E1908" s="0" t="n">
        <v>2036</v>
      </c>
      <c r="F1908" s="0" t="n">
        <v>725098.218600159</v>
      </c>
      <c r="G1908" s="0" t="s">
        <v>137</v>
      </c>
    </row>
    <row r="1909" customFormat="false" ht="14.25" hidden="false" customHeight="false" outlineLevel="0" collapsed="false">
      <c r="A1909" s="0" t="s">
        <v>101</v>
      </c>
      <c r="B1909" s="0" t="s">
        <v>53</v>
      </c>
      <c r="C1909" s="0" t="s">
        <v>65</v>
      </c>
      <c r="D1909" s="0" t="s">
        <v>139</v>
      </c>
      <c r="E1909" s="0" t="n">
        <v>2036</v>
      </c>
      <c r="F1909" s="0" t="n">
        <v>272284.479085482</v>
      </c>
      <c r="G1909" s="0" t="s">
        <v>137</v>
      </c>
    </row>
    <row r="1910" customFormat="false" ht="14.25" hidden="false" customHeight="false" outlineLevel="0" collapsed="false">
      <c r="A1910" s="0" t="s">
        <v>101</v>
      </c>
      <c r="B1910" s="0" t="s">
        <v>53</v>
      </c>
      <c r="C1910" s="0" t="s">
        <v>65</v>
      </c>
      <c r="D1910" s="0" t="s">
        <v>140</v>
      </c>
      <c r="E1910" s="0" t="n">
        <v>2036</v>
      </c>
      <c r="F1910" s="0" t="n">
        <v>1.994</v>
      </c>
      <c r="G1910" s="0" t="s">
        <v>141</v>
      </c>
    </row>
    <row r="1911" customFormat="false" ht="14.25" hidden="false" customHeight="false" outlineLevel="0" collapsed="false">
      <c r="A1911" s="0" t="s">
        <v>101</v>
      </c>
      <c r="B1911" s="0" t="s">
        <v>53</v>
      </c>
      <c r="C1911" s="0" t="s">
        <v>65</v>
      </c>
      <c r="D1911" s="0" t="s">
        <v>142</v>
      </c>
      <c r="E1911" s="0" t="n">
        <v>2036</v>
      </c>
      <c r="F1911" s="0" t="n">
        <v>3.7033</v>
      </c>
      <c r="G1911" s="0" t="s">
        <v>141</v>
      </c>
    </row>
    <row r="1912" customFormat="false" ht="14.25" hidden="false" customHeight="false" outlineLevel="0" collapsed="false">
      <c r="A1912" s="0" t="s">
        <v>101</v>
      </c>
      <c r="B1912" s="0" t="s">
        <v>53</v>
      </c>
      <c r="C1912" s="0" t="s">
        <v>65</v>
      </c>
      <c r="D1912" s="0" t="s">
        <v>143</v>
      </c>
      <c r="E1912" s="0" t="n">
        <v>2036</v>
      </c>
      <c r="F1912" s="0" t="n">
        <v>2.45419695928598</v>
      </c>
      <c r="G1912" s="0" t="s">
        <v>132</v>
      </c>
    </row>
    <row r="1913" customFormat="false" ht="14.25" hidden="false" customHeight="false" outlineLevel="0" collapsed="false">
      <c r="A1913" s="0" t="s">
        <v>101</v>
      </c>
      <c r="B1913" s="0" t="s">
        <v>53</v>
      </c>
      <c r="C1913" s="0" t="s">
        <v>65</v>
      </c>
      <c r="D1913" s="0" t="s">
        <v>144</v>
      </c>
      <c r="E1913" s="0" t="n">
        <v>2036</v>
      </c>
      <c r="F1913" s="0" t="n">
        <v>191.747766579778</v>
      </c>
      <c r="G1913" s="0" t="s">
        <v>132</v>
      </c>
    </row>
    <row r="1914" customFormat="false" ht="14.25" hidden="false" customHeight="false" outlineLevel="0" collapsed="false">
      <c r="A1914" s="0" t="s">
        <v>101</v>
      </c>
      <c r="B1914" s="0" t="s">
        <v>53</v>
      </c>
      <c r="C1914" s="0" t="s">
        <v>65</v>
      </c>
      <c r="D1914" s="0" t="s">
        <v>134</v>
      </c>
      <c r="E1914" s="0" t="n">
        <v>2036</v>
      </c>
      <c r="F1914" s="0" t="n">
        <v>0.995781073955672</v>
      </c>
      <c r="G1914" s="0" t="s">
        <v>135</v>
      </c>
    </row>
    <row r="1915" customFormat="false" ht="14.25" hidden="false" customHeight="false" outlineLevel="0" collapsed="false">
      <c r="A1915" s="0" t="s">
        <v>101</v>
      </c>
      <c r="B1915" s="0" t="s">
        <v>53</v>
      </c>
      <c r="C1915" s="0" t="s">
        <v>65</v>
      </c>
      <c r="D1915" s="0" t="s">
        <v>147</v>
      </c>
      <c r="E1915" s="0" t="n">
        <v>2036</v>
      </c>
      <c r="F1915" s="0" t="n">
        <v>3</v>
      </c>
      <c r="G1915" s="0" t="s">
        <v>148</v>
      </c>
    </row>
    <row r="1916" customFormat="false" ht="14.25" hidden="false" customHeight="false" outlineLevel="0" collapsed="false">
      <c r="A1916" s="0" t="s">
        <v>101</v>
      </c>
      <c r="B1916" s="0" t="s">
        <v>53</v>
      </c>
      <c r="C1916" s="0" t="s">
        <v>65</v>
      </c>
      <c r="D1916" s="0" t="s">
        <v>149</v>
      </c>
      <c r="E1916" s="0" t="n">
        <v>2036</v>
      </c>
      <c r="F1916" s="0" t="n">
        <v>0.04</v>
      </c>
      <c r="G1916" s="0" t="s">
        <v>150</v>
      </c>
    </row>
    <row r="1917" customFormat="false" ht="14.25" hidden="false" customHeight="false" outlineLevel="0" collapsed="false">
      <c r="A1917" s="0" t="s">
        <v>101</v>
      </c>
      <c r="B1917" s="0" t="s">
        <v>53</v>
      </c>
      <c r="C1917" s="0" t="s">
        <v>65</v>
      </c>
      <c r="D1917" s="0" t="s">
        <v>136</v>
      </c>
      <c r="E1917" s="0" t="n">
        <v>2037</v>
      </c>
      <c r="F1917" s="0" t="n">
        <v>1037278.00559307</v>
      </c>
      <c r="G1917" s="0" t="s">
        <v>137</v>
      </c>
    </row>
    <row r="1918" customFormat="false" ht="14.25" hidden="false" customHeight="false" outlineLevel="0" collapsed="false">
      <c r="A1918" s="0" t="s">
        <v>101</v>
      </c>
      <c r="B1918" s="0" t="s">
        <v>53</v>
      </c>
      <c r="C1918" s="0" t="s">
        <v>65</v>
      </c>
      <c r="D1918" s="0" t="s">
        <v>138</v>
      </c>
      <c r="E1918" s="0" t="n">
        <v>2037</v>
      </c>
      <c r="F1918" s="0" t="n">
        <v>795256.15221607</v>
      </c>
      <c r="G1918" s="0" t="s">
        <v>137</v>
      </c>
    </row>
    <row r="1919" customFormat="false" ht="14.25" hidden="false" customHeight="false" outlineLevel="0" collapsed="false">
      <c r="A1919" s="0" t="s">
        <v>101</v>
      </c>
      <c r="B1919" s="0" t="s">
        <v>53</v>
      </c>
      <c r="C1919" s="0" t="s">
        <v>65</v>
      </c>
      <c r="D1919" s="0" t="s">
        <v>139</v>
      </c>
      <c r="E1919" s="0" t="n">
        <v>2037</v>
      </c>
      <c r="F1919" s="0" t="n">
        <v>242021.853376997</v>
      </c>
      <c r="G1919" s="0" t="s">
        <v>137</v>
      </c>
    </row>
    <row r="1920" customFormat="false" ht="14.25" hidden="false" customHeight="false" outlineLevel="0" collapsed="false">
      <c r="A1920" s="0" t="s">
        <v>101</v>
      </c>
      <c r="B1920" s="0" t="s">
        <v>53</v>
      </c>
      <c r="C1920" s="0" t="s">
        <v>65</v>
      </c>
      <c r="D1920" s="0" t="s">
        <v>140</v>
      </c>
      <c r="E1920" s="0" t="n">
        <v>2037</v>
      </c>
      <c r="F1920" s="0" t="n">
        <v>1.884</v>
      </c>
      <c r="G1920" s="0" t="s">
        <v>141</v>
      </c>
    </row>
    <row r="1921" customFormat="false" ht="14.25" hidden="false" customHeight="false" outlineLevel="0" collapsed="false">
      <c r="A1921" s="0" t="s">
        <v>101</v>
      </c>
      <c r="B1921" s="0" t="s">
        <v>53</v>
      </c>
      <c r="C1921" s="0" t="s">
        <v>65</v>
      </c>
      <c r="D1921" s="0" t="s">
        <v>142</v>
      </c>
      <c r="E1921" s="0" t="n">
        <v>2037</v>
      </c>
      <c r="F1921" s="0" t="n">
        <v>3.6371</v>
      </c>
      <c r="G1921" s="0" t="s">
        <v>141</v>
      </c>
    </row>
    <row r="1922" customFormat="false" ht="14.25" hidden="false" customHeight="false" outlineLevel="0" collapsed="false">
      <c r="A1922" s="0" t="s">
        <v>101</v>
      </c>
      <c r="B1922" s="0" t="s">
        <v>53</v>
      </c>
      <c r="C1922" s="0" t="s">
        <v>65</v>
      </c>
      <c r="D1922" s="0" t="s">
        <v>143</v>
      </c>
      <c r="E1922" s="0" t="n">
        <v>2037</v>
      </c>
      <c r="F1922" s="0" t="n">
        <v>2.37852027369255</v>
      </c>
      <c r="G1922" s="0" t="s">
        <v>132</v>
      </c>
    </row>
    <row r="1923" customFormat="false" ht="14.25" hidden="false" customHeight="false" outlineLevel="0" collapsed="false">
      <c r="A1923" s="0" t="s">
        <v>101</v>
      </c>
      <c r="B1923" s="0" t="s">
        <v>53</v>
      </c>
      <c r="C1923" s="0" t="s">
        <v>65</v>
      </c>
      <c r="D1923" s="0" t="s">
        <v>144</v>
      </c>
      <c r="E1923" s="0" t="n">
        <v>2037</v>
      </c>
      <c r="F1923" s="0" t="n">
        <v>192.464250006467</v>
      </c>
      <c r="G1923" s="0" t="s">
        <v>132</v>
      </c>
    </row>
    <row r="1924" customFormat="false" ht="14.25" hidden="false" customHeight="false" outlineLevel="0" collapsed="false">
      <c r="A1924" s="0" t="s">
        <v>101</v>
      </c>
      <c r="B1924" s="0" t="s">
        <v>53</v>
      </c>
      <c r="C1924" s="0" t="s">
        <v>65</v>
      </c>
      <c r="D1924" s="0" t="s">
        <v>134</v>
      </c>
      <c r="E1924" s="0" t="n">
        <v>2037</v>
      </c>
      <c r="F1924" s="0" t="n">
        <v>0.995927706955475</v>
      </c>
      <c r="G1924" s="0" t="s">
        <v>135</v>
      </c>
    </row>
    <row r="1925" customFormat="false" ht="14.25" hidden="false" customHeight="false" outlineLevel="0" collapsed="false">
      <c r="A1925" s="0" t="s">
        <v>101</v>
      </c>
      <c r="B1925" s="0" t="s">
        <v>53</v>
      </c>
      <c r="C1925" s="0" t="s">
        <v>65</v>
      </c>
      <c r="D1925" s="0" t="s">
        <v>147</v>
      </c>
      <c r="E1925" s="0" t="n">
        <v>2037</v>
      </c>
      <c r="F1925" s="0" t="n">
        <v>3</v>
      </c>
      <c r="G1925" s="0" t="s">
        <v>148</v>
      </c>
    </row>
    <row r="1926" customFormat="false" ht="14.25" hidden="false" customHeight="false" outlineLevel="0" collapsed="false">
      <c r="A1926" s="0" t="s">
        <v>101</v>
      </c>
      <c r="B1926" s="0" t="s">
        <v>53</v>
      </c>
      <c r="C1926" s="0" t="s">
        <v>65</v>
      </c>
      <c r="D1926" s="0" t="s">
        <v>149</v>
      </c>
      <c r="E1926" s="0" t="n">
        <v>2037</v>
      </c>
      <c r="F1926" s="0" t="n">
        <v>0.04</v>
      </c>
      <c r="G1926" s="0" t="s">
        <v>150</v>
      </c>
    </row>
    <row r="1927" customFormat="false" ht="14.25" hidden="false" customHeight="false" outlineLevel="0" collapsed="false">
      <c r="A1927" s="0" t="s">
        <v>101</v>
      </c>
      <c r="B1927" s="0" t="s">
        <v>53</v>
      </c>
      <c r="C1927" s="0" t="s">
        <v>65</v>
      </c>
      <c r="D1927" s="0" t="s">
        <v>136</v>
      </c>
      <c r="E1927" s="0" t="n">
        <v>2038</v>
      </c>
      <c r="F1927" s="0" t="n">
        <v>1078769.12581679</v>
      </c>
      <c r="G1927" s="0" t="s">
        <v>137</v>
      </c>
    </row>
    <row r="1928" customFormat="false" ht="14.25" hidden="false" customHeight="false" outlineLevel="0" collapsed="false">
      <c r="A1928" s="0" t="s">
        <v>101</v>
      </c>
      <c r="B1928" s="0" t="s">
        <v>53</v>
      </c>
      <c r="C1928" s="0" t="s">
        <v>65</v>
      </c>
      <c r="D1928" s="0" t="s">
        <v>138</v>
      </c>
      <c r="E1928" s="0" t="n">
        <v>2038</v>
      </c>
      <c r="F1928" s="0" t="n">
        <v>842315.878667259</v>
      </c>
      <c r="G1928" s="0" t="s">
        <v>137</v>
      </c>
    </row>
    <row r="1929" customFormat="false" ht="14.25" hidden="false" customHeight="false" outlineLevel="0" collapsed="false">
      <c r="A1929" s="0" t="s">
        <v>101</v>
      </c>
      <c r="B1929" s="0" t="s">
        <v>53</v>
      </c>
      <c r="C1929" s="0" t="s">
        <v>65</v>
      </c>
      <c r="D1929" s="0" t="s">
        <v>139</v>
      </c>
      <c r="E1929" s="0" t="n">
        <v>2038</v>
      </c>
      <c r="F1929" s="0" t="n">
        <v>236453.247149531</v>
      </c>
      <c r="G1929" s="0" t="s">
        <v>137</v>
      </c>
    </row>
    <row r="1930" customFormat="false" ht="14.25" hidden="false" customHeight="false" outlineLevel="0" collapsed="false">
      <c r="A1930" s="0" t="s">
        <v>101</v>
      </c>
      <c r="B1930" s="0" t="s">
        <v>53</v>
      </c>
      <c r="C1930" s="0" t="s">
        <v>65</v>
      </c>
      <c r="D1930" s="0" t="s">
        <v>140</v>
      </c>
      <c r="E1930" s="0" t="n">
        <v>2038</v>
      </c>
      <c r="F1930" s="0" t="n">
        <v>1.8131</v>
      </c>
      <c r="G1930" s="0" t="s">
        <v>141</v>
      </c>
    </row>
    <row r="1931" customFormat="false" ht="14.25" hidden="false" customHeight="false" outlineLevel="0" collapsed="false">
      <c r="A1931" s="0" t="s">
        <v>101</v>
      </c>
      <c r="B1931" s="0" t="s">
        <v>53</v>
      </c>
      <c r="C1931" s="0" t="s">
        <v>65</v>
      </c>
      <c r="D1931" s="0" t="s">
        <v>142</v>
      </c>
      <c r="E1931" s="0" t="n">
        <v>2038</v>
      </c>
      <c r="F1931" s="0" t="n">
        <v>3.5743</v>
      </c>
      <c r="G1931" s="0" t="s">
        <v>141</v>
      </c>
    </row>
    <row r="1932" customFormat="false" ht="14.25" hidden="false" customHeight="false" outlineLevel="0" collapsed="false">
      <c r="A1932" s="0" t="s">
        <v>101</v>
      </c>
      <c r="B1932" s="0" t="s">
        <v>53</v>
      </c>
      <c r="C1932" s="0" t="s">
        <v>65</v>
      </c>
      <c r="D1932" s="0" t="s">
        <v>143</v>
      </c>
      <c r="E1932" s="0" t="n">
        <v>2038</v>
      </c>
      <c r="F1932" s="0" t="n">
        <v>2.37235776089818</v>
      </c>
      <c r="G1932" s="0" t="s">
        <v>132</v>
      </c>
    </row>
    <row r="1933" customFormat="false" ht="14.25" hidden="false" customHeight="false" outlineLevel="0" collapsed="false">
      <c r="A1933" s="0" t="s">
        <v>101</v>
      </c>
      <c r="B1933" s="0" t="s">
        <v>53</v>
      </c>
      <c r="C1933" s="0" t="s">
        <v>65</v>
      </c>
      <c r="D1933" s="0" t="s">
        <v>144</v>
      </c>
      <c r="E1933" s="0" t="n">
        <v>2038</v>
      </c>
      <c r="F1933" s="0" t="n">
        <v>193.143129784075</v>
      </c>
      <c r="G1933" s="0" t="s">
        <v>132</v>
      </c>
    </row>
    <row r="1934" customFormat="false" ht="14.25" hidden="false" customHeight="false" outlineLevel="0" collapsed="false">
      <c r="A1934" s="0" t="s">
        <v>101</v>
      </c>
      <c r="B1934" s="0" t="s">
        <v>53</v>
      </c>
      <c r="C1934" s="0" t="s">
        <v>65</v>
      </c>
      <c r="D1934" s="0" t="s">
        <v>134</v>
      </c>
      <c r="E1934" s="0" t="n">
        <v>2038</v>
      </c>
      <c r="F1934" s="0" t="n">
        <v>0.996074402136926</v>
      </c>
      <c r="G1934" s="0" t="s">
        <v>135</v>
      </c>
    </row>
    <row r="1935" customFormat="false" ht="14.25" hidden="false" customHeight="false" outlineLevel="0" collapsed="false">
      <c r="A1935" s="0" t="s">
        <v>101</v>
      </c>
      <c r="B1935" s="0" t="s">
        <v>53</v>
      </c>
      <c r="C1935" s="0" t="s">
        <v>65</v>
      </c>
      <c r="D1935" s="0" t="s">
        <v>147</v>
      </c>
      <c r="E1935" s="0" t="n">
        <v>2038</v>
      </c>
      <c r="F1935" s="0" t="n">
        <v>3</v>
      </c>
      <c r="G1935" s="0" t="s">
        <v>148</v>
      </c>
    </row>
    <row r="1936" customFormat="false" ht="14.25" hidden="false" customHeight="false" outlineLevel="0" collapsed="false">
      <c r="A1936" s="0" t="s">
        <v>101</v>
      </c>
      <c r="B1936" s="0" t="s">
        <v>53</v>
      </c>
      <c r="C1936" s="0" t="s">
        <v>65</v>
      </c>
      <c r="D1936" s="0" t="s">
        <v>149</v>
      </c>
      <c r="E1936" s="0" t="n">
        <v>2038</v>
      </c>
      <c r="F1936" s="0" t="n">
        <v>0.04</v>
      </c>
      <c r="G1936" s="0" t="s">
        <v>150</v>
      </c>
    </row>
    <row r="1937" customFormat="false" ht="14.25" hidden="false" customHeight="false" outlineLevel="0" collapsed="false">
      <c r="A1937" s="0" t="s">
        <v>101</v>
      </c>
      <c r="B1937" s="0" t="s">
        <v>53</v>
      </c>
      <c r="C1937" s="0" t="s">
        <v>65</v>
      </c>
      <c r="D1937" s="0" t="s">
        <v>136</v>
      </c>
      <c r="E1937" s="0" t="n">
        <v>2039</v>
      </c>
      <c r="F1937" s="0" t="n">
        <v>1121919.89084946</v>
      </c>
      <c r="G1937" s="0" t="s">
        <v>137</v>
      </c>
    </row>
    <row r="1938" customFormat="false" ht="14.25" hidden="false" customHeight="false" outlineLevel="0" collapsed="false">
      <c r="A1938" s="0" t="s">
        <v>101</v>
      </c>
      <c r="B1938" s="0" t="s">
        <v>53</v>
      </c>
      <c r="C1938" s="0" t="s">
        <v>65</v>
      </c>
      <c r="D1938" s="0" t="s">
        <v>138</v>
      </c>
      <c r="E1938" s="0" t="n">
        <v>2039</v>
      </c>
      <c r="F1938" s="0" t="n">
        <v>885424.787457849</v>
      </c>
      <c r="G1938" s="0" t="s">
        <v>137</v>
      </c>
    </row>
    <row r="1939" customFormat="false" ht="14.25" hidden="false" customHeight="false" outlineLevel="0" collapsed="false">
      <c r="A1939" s="0" t="s">
        <v>101</v>
      </c>
      <c r="B1939" s="0" t="s">
        <v>53</v>
      </c>
      <c r="C1939" s="0" t="s">
        <v>65</v>
      </c>
      <c r="D1939" s="0" t="s">
        <v>139</v>
      </c>
      <c r="E1939" s="0" t="n">
        <v>2039</v>
      </c>
      <c r="F1939" s="0" t="n">
        <v>236495.103391612</v>
      </c>
      <c r="G1939" s="0" t="s">
        <v>137</v>
      </c>
    </row>
    <row r="1940" customFormat="false" ht="14.25" hidden="false" customHeight="false" outlineLevel="0" collapsed="false">
      <c r="A1940" s="0" t="s">
        <v>101</v>
      </c>
      <c r="B1940" s="0" t="s">
        <v>53</v>
      </c>
      <c r="C1940" s="0" t="s">
        <v>65</v>
      </c>
      <c r="D1940" s="0" t="s">
        <v>140</v>
      </c>
      <c r="E1940" s="0" t="n">
        <v>2039</v>
      </c>
      <c r="F1940" s="0" t="n">
        <v>1.7629</v>
      </c>
      <c r="G1940" s="0" t="s">
        <v>141</v>
      </c>
    </row>
    <row r="1941" customFormat="false" ht="14.25" hidden="false" customHeight="false" outlineLevel="0" collapsed="false">
      <c r="A1941" s="0" t="s">
        <v>101</v>
      </c>
      <c r="B1941" s="0" t="s">
        <v>53</v>
      </c>
      <c r="C1941" s="0" t="s">
        <v>65</v>
      </c>
      <c r="D1941" s="0" t="s">
        <v>142</v>
      </c>
      <c r="E1941" s="0" t="n">
        <v>2039</v>
      </c>
      <c r="F1941" s="0" t="n">
        <v>3.5333</v>
      </c>
      <c r="G1941" s="0" t="s">
        <v>141</v>
      </c>
    </row>
    <row r="1942" customFormat="false" ht="14.25" hidden="false" customHeight="false" outlineLevel="0" collapsed="false">
      <c r="A1942" s="0" t="s">
        <v>101</v>
      </c>
      <c r="B1942" s="0" t="s">
        <v>53</v>
      </c>
      <c r="C1942" s="0" t="s">
        <v>65</v>
      </c>
      <c r="D1942" s="0" t="s">
        <v>143</v>
      </c>
      <c r="E1942" s="0" t="n">
        <v>2039</v>
      </c>
      <c r="F1942" s="0" t="n">
        <v>2.39652350662303</v>
      </c>
      <c r="G1942" s="0" t="s">
        <v>132</v>
      </c>
    </row>
    <row r="1943" customFormat="false" ht="14.25" hidden="false" customHeight="false" outlineLevel="0" collapsed="false">
      <c r="A1943" s="0" t="s">
        <v>101</v>
      </c>
      <c r="B1943" s="0" t="s">
        <v>53</v>
      </c>
      <c r="C1943" s="0" t="s">
        <v>65</v>
      </c>
      <c r="D1943" s="0" t="s">
        <v>144</v>
      </c>
      <c r="E1943" s="0" t="n">
        <v>2039</v>
      </c>
      <c r="F1943" s="0" t="n">
        <v>193.822532090814</v>
      </c>
      <c r="G1943" s="0" t="s">
        <v>132</v>
      </c>
    </row>
    <row r="1944" customFormat="false" ht="14.25" hidden="false" customHeight="false" outlineLevel="0" collapsed="false">
      <c r="A1944" s="0" t="s">
        <v>101</v>
      </c>
      <c r="B1944" s="0" t="s">
        <v>53</v>
      </c>
      <c r="C1944" s="0" t="s">
        <v>65</v>
      </c>
      <c r="D1944" s="0" t="s">
        <v>134</v>
      </c>
      <c r="E1944" s="0" t="n">
        <v>2039</v>
      </c>
      <c r="F1944" s="0" t="n">
        <v>0.996221159526392</v>
      </c>
      <c r="G1944" s="0" t="s">
        <v>135</v>
      </c>
    </row>
    <row r="1945" customFormat="false" ht="14.25" hidden="false" customHeight="false" outlineLevel="0" collapsed="false">
      <c r="A1945" s="0" t="s">
        <v>101</v>
      </c>
      <c r="B1945" s="0" t="s">
        <v>53</v>
      </c>
      <c r="C1945" s="0" t="s">
        <v>65</v>
      </c>
      <c r="D1945" s="0" t="s">
        <v>147</v>
      </c>
      <c r="E1945" s="0" t="n">
        <v>2039</v>
      </c>
      <c r="F1945" s="0" t="n">
        <v>3</v>
      </c>
      <c r="G1945" s="0" t="s">
        <v>148</v>
      </c>
    </row>
    <row r="1946" customFormat="false" ht="14.25" hidden="false" customHeight="false" outlineLevel="0" collapsed="false">
      <c r="A1946" s="0" t="s">
        <v>101</v>
      </c>
      <c r="B1946" s="0" t="s">
        <v>53</v>
      </c>
      <c r="C1946" s="0" t="s">
        <v>65</v>
      </c>
      <c r="D1946" s="0" t="s">
        <v>149</v>
      </c>
      <c r="E1946" s="0" t="n">
        <v>2039</v>
      </c>
      <c r="F1946" s="0" t="n">
        <v>0.04</v>
      </c>
      <c r="G1946" s="0" t="s">
        <v>150</v>
      </c>
    </row>
    <row r="1947" customFormat="false" ht="14.25" hidden="false" customHeight="false" outlineLevel="0" collapsed="false">
      <c r="A1947" s="0" t="s">
        <v>101</v>
      </c>
      <c r="B1947" s="0" t="s">
        <v>53</v>
      </c>
      <c r="C1947" s="0" t="s">
        <v>65</v>
      </c>
      <c r="D1947" s="0" t="s">
        <v>136</v>
      </c>
      <c r="E1947" s="0" t="n">
        <v>2040</v>
      </c>
      <c r="F1947" s="0" t="n">
        <v>1166796.68648344</v>
      </c>
      <c r="G1947" s="0" t="s">
        <v>137</v>
      </c>
    </row>
    <row r="1948" customFormat="false" ht="14.25" hidden="false" customHeight="false" outlineLevel="0" collapsed="false">
      <c r="A1948" s="0" t="s">
        <v>101</v>
      </c>
      <c r="B1948" s="0" t="s">
        <v>53</v>
      </c>
      <c r="C1948" s="0" t="s">
        <v>65</v>
      </c>
      <c r="D1948" s="0" t="s">
        <v>138</v>
      </c>
      <c r="E1948" s="0" t="n">
        <v>2040</v>
      </c>
      <c r="F1948" s="0" t="n">
        <v>933692.877661092</v>
      </c>
      <c r="G1948" s="0" t="s">
        <v>137</v>
      </c>
    </row>
    <row r="1949" customFormat="false" ht="14.25" hidden="false" customHeight="false" outlineLevel="0" collapsed="false">
      <c r="A1949" s="0" t="s">
        <v>101</v>
      </c>
      <c r="B1949" s="0" t="s">
        <v>53</v>
      </c>
      <c r="C1949" s="0" t="s">
        <v>65</v>
      </c>
      <c r="D1949" s="0" t="s">
        <v>139</v>
      </c>
      <c r="E1949" s="0" t="n">
        <v>2040</v>
      </c>
      <c r="F1949" s="0" t="n">
        <v>233103.808822348</v>
      </c>
      <c r="G1949" s="0" t="s">
        <v>137</v>
      </c>
    </row>
    <row r="1950" customFormat="false" ht="14.25" hidden="false" customHeight="false" outlineLevel="0" collapsed="false">
      <c r="A1950" s="0" t="s">
        <v>101</v>
      </c>
      <c r="B1950" s="0" t="s">
        <v>53</v>
      </c>
      <c r="C1950" s="0" t="s">
        <v>65</v>
      </c>
      <c r="D1950" s="0" t="s">
        <v>140</v>
      </c>
      <c r="E1950" s="0" t="n">
        <v>2040</v>
      </c>
      <c r="F1950" s="0" t="n">
        <v>1.7211</v>
      </c>
      <c r="G1950" s="0" t="s">
        <v>141</v>
      </c>
    </row>
    <row r="1951" customFormat="false" ht="14.25" hidden="false" customHeight="false" outlineLevel="0" collapsed="false">
      <c r="A1951" s="0" t="s">
        <v>101</v>
      </c>
      <c r="B1951" s="0" t="s">
        <v>53</v>
      </c>
      <c r="C1951" s="0" t="s">
        <v>65</v>
      </c>
      <c r="D1951" s="0" t="s">
        <v>142</v>
      </c>
      <c r="E1951" s="0" t="n">
        <v>2040</v>
      </c>
      <c r="F1951" s="0" t="n">
        <v>3.4537</v>
      </c>
      <c r="G1951" s="0" t="s">
        <v>141</v>
      </c>
    </row>
    <row r="1952" customFormat="false" ht="14.25" hidden="false" customHeight="false" outlineLevel="0" collapsed="false">
      <c r="A1952" s="0" t="s">
        <v>101</v>
      </c>
      <c r="B1952" s="0" t="s">
        <v>53</v>
      </c>
      <c r="C1952" s="0" t="s">
        <v>65</v>
      </c>
      <c r="D1952" s="0" t="s">
        <v>143</v>
      </c>
      <c r="E1952" s="0" t="n">
        <v>2040</v>
      </c>
      <c r="F1952" s="0" t="n">
        <v>2.41204943627225</v>
      </c>
      <c r="G1952" s="0" t="s">
        <v>132</v>
      </c>
    </row>
    <row r="1953" customFormat="false" ht="14.25" hidden="false" customHeight="false" outlineLevel="0" collapsed="false">
      <c r="A1953" s="0" t="s">
        <v>101</v>
      </c>
      <c r="B1953" s="0" t="s">
        <v>53</v>
      </c>
      <c r="C1953" s="0" t="s">
        <v>65</v>
      </c>
      <c r="D1953" s="0" t="s">
        <v>144</v>
      </c>
      <c r="E1953" s="0" t="n">
        <v>2040</v>
      </c>
      <c r="F1953" s="0" t="n">
        <v>195.650773566966</v>
      </c>
      <c r="G1953" s="0" t="s">
        <v>132</v>
      </c>
    </row>
    <row r="1954" customFormat="false" ht="14.25" hidden="false" customHeight="false" outlineLevel="0" collapsed="false">
      <c r="A1954" s="0" t="s">
        <v>101</v>
      </c>
      <c r="B1954" s="0" t="s">
        <v>53</v>
      </c>
      <c r="C1954" s="0" t="s">
        <v>65</v>
      </c>
      <c r="D1954" s="0" t="s">
        <v>134</v>
      </c>
      <c r="E1954" s="0" t="n">
        <v>2040</v>
      </c>
      <c r="F1954" s="0" t="n">
        <v>0.996367979150254</v>
      </c>
      <c r="G1954" s="0" t="s">
        <v>135</v>
      </c>
    </row>
    <row r="1955" customFormat="false" ht="14.25" hidden="false" customHeight="false" outlineLevel="0" collapsed="false">
      <c r="A1955" s="0" t="s">
        <v>101</v>
      </c>
      <c r="B1955" s="0" t="s">
        <v>53</v>
      </c>
      <c r="C1955" s="0" t="s">
        <v>65</v>
      </c>
      <c r="D1955" s="0" t="s">
        <v>147</v>
      </c>
      <c r="E1955" s="0" t="n">
        <v>2040</v>
      </c>
      <c r="F1955" s="0" t="n">
        <v>3</v>
      </c>
      <c r="G1955" s="0" t="s">
        <v>148</v>
      </c>
    </row>
    <row r="1956" customFormat="false" ht="14.25" hidden="false" customHeight="false" outlineLevel="0" collapsed="false">
      <c r="A1956" s="0" t="s">
        <v>101</v>
      </c>
      <c r="B1956" s="0" t="s">
        <v>53</v>
      </c>
      <c r="C1956" s="0" t="s">
        <v>65</v>
      </c>
      <c r="D1956" s="0" t="s">
        <v>149</v>
      </c>
      <c r="E1956" s="0" t="n">
        <v>2040</v>
      </c>
      <c r="F1956" s="0" t="n">
        <v>0.04</v>
      </c>
      <c r="G1956" s="0" t="s">
        <v>150</v>
      </c>
    </row>
    <row r="1957" customFormat="false" ht="14.25" hidden="false" customHeight="false" outlineLevel="0" collapsed="false">
      <c r="A1957" s="0" t="s">
        <v>100</v>
      </c>
      <c r="B1957" s="0" t="s">
        <v>54</v>
      </c>
      <c r="C1957" s="0" t="s">
        <v>65</v>
      </c>
      <c r="D1957" s="0" t="s">
        <v>136</v>
      </c>
      <c r="E1957" s="0" t="n">
        <v>2024</v>
      </c>
      <c r="F1957" s="0" t="n">
        <v>745000</v>
      </c>
      <c r="G1957" s="0" t="s">
        <v>137</v>
      </c>
    </row>
    <row r="1958" customFormat="false" ht="14.25" hidden="false" customHeight="false" outlineLevel="0" collapsed="false">
      <c r="A1958" s="0" t="s">
        <v>100</v>
      </c>
      <c r="B1958" s="0" t="s">
        <v>54</v>
      </c>
      <c r="C1958" s="0" t="s">
        <v>65</v>
      </c>
      <c r="D1958" s="0" t="s">
        <v>138</v>
      </c>
      <c r="E1958" s="0" t="n">
        <v>2024</v>
      </c>
      <c r="F1958" s="0" t="n">
        <v>559294.595</v>
      </c>
      <c r="G1958" s="0" t="s">
        <v>137</v>
      </c>
    </row>
    <row r="1959" customFormat="false" ht="14.25" hidden="false" customHeight="false" outlineLevel="0" collapsed="false">
      <c r="A1959" s="0" t="s">
        <v>100</v>
      </c>
      <c r="B1959" s="0" t="s">
        <v>54</v>
      </c>
      <c r="C1959" s="0" t="s">
        <v>65</v>
      </c>
      <c r="D1959" s="0" t="s">
        <v>139</v>
      </c>
      <c r="E1959" s="0" t="n">
        <v>2024</v>
      </c>
      <c r="F1959" s="0" t="n">
        <v>185705.405</v>
      </c>
      <c r="G1959" s="0" t="s">
        <v>137</v>
      </c>
    </row>
    <row r="1960" customFormat="false" ht="14.25" hidden="false" customHeight="false" outlineLevel="0" collapsed="false">
      <c r="A1960" s="0" t="s">
        <v>100</v>
      </c>
      <c r="B1960" s="0" t="s">
        <v>54</v>
      </c>
      <c r="C1960" s="0" t="s">
        <v>65</v>
      </c>
      <c r="D1960" s="0" t="s">
        <v>140</v>
      </c>
      <c r="E1960" s="0" t="n">
        <v>2024</v>
      </c>
      <c r="F1960" s="0" t="n">
        <v>1.4657</v>
      </c>
      <c r="G1960" s="0" t="s">
        <v>141</v>
      </c>
    </row>
    <row r="1961" customFormat="false" ht="14.25" hidden="false" customHeight="false" outlineLevel="0" collapsed="false">
      <c r="A1961" s="0" t="s">
        <v>100</v>
      </c>
      <c r="B1961" s="0" t="s">
        <v>54</v>
      </c>
      <c r="C1961" s="0" t="s">
        <v>65</v>
      </c>
      <c r="D1961" s="0" t="s">
        <v>142</v>
      </c>
      <c r="E1961" s="0" t="n">
        <v>2024</v>
      </c>
      <c r="F1961" s="0" t="n">
        <v>3.3781</v>
      </c>
      <c r="G1961" s="0" t="s">
        <v>141</v>
      </c>
    </row>
    <row r="1962" customFormat="false" ht="14.25" hidden="false" customHeight="false" outlineLevel="0" collapsed="false">
      <c r="A1962" s="0" t="s">
        <v>100</v>
      </c>
      <c r="B1962" s="0" t="s">
        <v>54</v>
      </c>
      <c r="C1962" s="0" t="s">
        <v>65</v>
      </c>
      <c r="D1962" s="0" t="s">
        <v>143</v>
      </c>
      <c r="E1962" s="0" t="n">
        <v>2024</v>
      </c>
      <c r="F1962" s="0" t="n">
        <v>1.447089516522</v>
      </c>
      <c r="G1962" s="0" t="s">
        <v>132</v>
      </c>
    </row>
    <row r="1963" customFormat="false" ht="14.25" hidden="false" customHeight="false" outlineLevel="0" collapsed="false">
      <c r="A1963" s="0" t="s">
        <v>100</v>
      </c>
      <c r="B1963" s="0" t="s">
        <v>54</v>
      </c>
      <c r="C1963" s="0" t="s">
        <v>65</v>
      </c>
      <c r="D1963" s="0" t="s">
        <v>144</v>
      </c>
      <c r="E1963" s="0" t="n">
        <v>2024</v>
      </c>
      <c r="F1963" s="0" t="n">
        <v>80.4314911802711</v>
      </c>
      <c r="G1963" s="0" t="s">
        <v>132</v>
      </c>
    </row>
    <row r="1964" customFormat="false" ht="14.25" hidden="false" customHeight="false" outlineLevel="0" collapsed="false">
      <c r="A1964" s="0" t="s">
        <v>100</v>
      </c>
      <c r="B1964" s="0" t="s">
        <v>54</v>
      </c>
      <c r="C1964" s="0" t="s">
        <v>65</v>
      </c>
      <c r="D1964" s="0" t="s">
        <v>134</v>
      </c>
      <c r="E1964" s="0" t="n">
        <v>2024</v>
      </c>
      <c r="F1964" s="0" t="n">
        <v>1</v>
      </c>
      <c r="G1964" s="0" t="s">
        <v>135</v>
      </c>
    </row>
    <row r="1965" customFormat="false" ht="14.25" hidden="false" customHeight="false" outlineLevel="0" collapsed="false">
      <c r="A1965" s="0" t="s">
        <v>100</v>
      </c>
      <c r="B1965" s="0" t="s">
        <v>54</v>
      </c>
      <c r="C1965" s="0" t="s">
        <v>65</v>
      </c>
      <c r="D1965" s="0" t="s">
        <v>145</v>
      </c>
      <c r="E1965" s="0" t="n">
        <v>2024</v>
      </c>
      <c r="F1965" s="0" t="n">
        <v>47.8</v>
      </c>
      <c r="G1965" s="0" t="s">
        <v>146</v>
      </c>
    </row>
    <row r="1966" customFormat="false" ht="14.25" hidden="false" customHeight="false" outlineLevel="0" collapsed="false">
      <c r="A1966" s="0" t="s">
        <v>100</v>
      </c>
      <c r="B1966" s="0" t="s">
        <v>54</v>
      </c>
      <c r="C1966" s="0" t="s">
        <v>65</v>
      </c>
      <c r="D1966" s="0" t="s">
        <v>147</v>
      </c>
      <c r="E1966" s="0" t="n">
        <v>2024</v>
      </c>
      <c r="F1966" s="0" t="n">
        <v>3</v>
      </c>
      <c r="G1966" s="0" t="s">
        <v>148</v>
      </c>
    </row>
    <row r="1967" customFormat="false" ht="14.25" hidden="false" customHeight="false" outlineLevel="0" collapsed="false">
      <c r="A1967" s="0" t="s">
        <v>100</v>
      </c>
      <c r="B1967" s="0" t="s">
        <v>54</v>
      </c>
      <c r="C1967" s="0" t="s">
        <v>65</v>
      </c>
      <c r="D1967" s="0" t="s">
        <v>149</v>
      </c>
      <c r="E1967" s="0" t="n">
        <v>2024</v>
      </c>
      <c r="F1967" s="0" t="n">
        <v>0.05</v>
      </c>
      <c r="G1967" s="0" t="s">
        <v>150</v>
      </c>
    </row>
    <row r="1968" customFormat="false" ht="14.25" hidden="false" customHeight="false" outlineLevel="0" collapsed="false">
      <c r="A1968" s="0" t="s">
        <v>100</v>
      </c>
      <c r="B1968" s="0" t="s">
        <v>54</v>
      </c>
      <c r="C1968" s="0" t="s">
        <v>65</v>
      </c>
      <c r="D1968" s="0" t="s">
        <v>136</v>
      </c>
      <c r="E1968" s="0" t="n">
        <v>2025</v>
      </c>
      <c r="F1968" s="0" t="n">
        <v>782250</v>
      </c>
      <c r="G1968" s="0" t="s">
        <v>137</v>
      </c>
    </row>
    <row r="1969" customFormat="false" ht="14.25" hidden="false" customHeight="false" outlineLevel="0" collapsed="false">
      <c r="A1969" s="0" t="s">
        <v>100</v>
      </c>
      <c r="B1969" s="0" t="s">
        <v>54</v>
      </c>
      <c r="C1969" s="0" t="s">
        <v>65</v>
      </c>
      <c r="D1969" s="0" t="s">
        <v>138</v>
      </c>
      <c r="E1969" s="0" t="n">
        <v>2025</v>
      </c>
      <c r="F1969" s="0" t="n">
        <v>599545.34325</v>
      </c>
      <c r="G1969" s="0" t="s">
        <v>137</v>
      </c>
    </row>
    <row r="1970" customFormat="false" ht="14.25" hidden="false" customHeight="false" outlineLevel="0" collapsed="false">
      <c r="A1970" s="0" t="s">
        <v>100</v>
      </c>
      <c r="B1970" s="0" t="s">
        <v>54</v>
      </c>
      <c r="C1970" s="0" t="s">
        <v>65</v>
      </c>
      <c r="D1970" s="0" t="s">
        <v>139</v>
      </c>
      <c r="E1970" s="0" t="n">
        <v>2025</v>
      </c>
      <c r="F1970" s="0" t="n">
        <v>182704.65675</v>
      </c>
      <c r="G1970" s="0" t="s">
        <v>137</v>
      </c>
    </row>
    <row r="1971" customFormat="false" ht="14.25" hidden="false" customHeight="false" outlineLevel="0" collapsed="false">
      <c r="A1971" s="0" t="s">
        <v>100</v>
      </c>
      <c r="B1971" s="0" t="s">
        <v>54</v>
      </c>
      <c r="C1971" s="0" t="s">
        <v>65</v>
      </c>
      <c r="D1971" s="0" t="s">
        <v>140</v>
      </c>
      <c r="E1971" s="0" t="n">
        <v>2025</v>
      </c>
      <c r="F1971" s="0" t="n">
        <v>1.4771</v>
      </c>
      <c r="G1971" s="0" t="s">
        <v>141</v>
      </c>
    </row>
    <row r="1972" customFormat="false" ht="14.25" hidden="false" customHeight="false" outlineLevel="0" collapsed="false">
      <c r="A1972" s="0" t="s">
        <v>100</v>
      </c>
      <c r="B1972" s="0" t="s">
        <v>54</v>
      </c>
      <c r="C1972" s="0" t="s">
        <v>65</v>
      </c>
      <c r="D1972" s="0" t="s">
        <v>142</v>
      </c>
      <c r="E1972" s="0" t="n">
        <v>2025</v>
      </c>
      <c r="F1972" s="0" t="n">
        <v>3.2231</v>
      </c>
      <c r="G1972" s="0" t="s">
        <v>141</v>
      </c>
    </row>
    <row r="1973" customFormat="false" ht="14.25" hidden="false" customHeight="false" outlineLevel="0" collapsed="false">
      <c r="A1973" s="0" t="s">
        <v>100</v>
      </c>
      <c r="B1973" s="0" t="s">
        <v>54</v>
      </c>
      <c r="C1973" s="0" t="s">
        <v>65</v>
      </c>
      <c r="D1973" s="0" t="s">
        <v>143</v>
      </c>
      <c r="E1973" s="0" t="n">
        <v>2025</v>
      </c>
      <c r="F1973" s="0" t="n">
        <v>1.4744638056855</v>
      </c>
      <c r="G1973" s="0" t="s">
        <v>132</v>
      </c>
    </row>
    <row r="1974" customFormat="false" ht="14.25" hidden="false" customHeight="false" outlineLevel="0" collapsed="false">
      <c r="A1974" s="0" t="s">
        <v>100</v>
      </c>
      <c r="B1974" s="0" t="s">
        <v>54</v>
      </c>
      <c r="C1974" s="0" t="s">
        <v>65</v>
      </c>
      <c r="D1974" s="0" t="s">
        <v>144</v>
      </c>
      <c r="E1974" s="0" t="n">
        <v>2025</v>
      </c>
      <c r="F1974" s="0" t="n">
        <v>81.20304401878</v>
      </c>
      <c r="G1974" s="0" t="s">
        <v>132</v>
      </c>
    </row>
    <row r="1975" customFormat="false" ht="14.25" hidden="false" customHeight="false" outlineLevel="0" collapsed="false">
      <c r="A1975" s="0" t="s">
        <v>100</v>
      </c>
      <c r="B1975" s="0" t="s">
        <v>54</v>
      </c>
      <c r="C1975" s="0" t="s">
        <v>65</v>
      </c>
      <c r="D1975" s="0" t="s">
        <v>134</v>
      </c>
      <c r="E1975" s="0" t="n">
        <v>2025</v>
      </c>
      <c r="F1975" s="0" t="n">
        <v>0.999323671497585</v>
      </c>
      <c r="G1975" s="0" t="s">
        <v>135</v>
      </c>
    </row>
    <row r="1976" customFormat="false" ht="14.25" hidden="false" customHeight="false" outlineLevel="0" collapsed="false">
      <c r="A1976" s="0" t="s">
        <v>100</v>
      </c>
      <c r="B1976" s="0" t="s">
        <v>54</v>
      </c>
      <c r="C1976" s="0" t="s">
        <v>65</v>
      </c>
      <c r="D1976" s="0" t="s">
        <v>145</v>
      </c>
      <c r="E1976" s="0" t="n">
        <v>2025</v>
      </c>
      <c r="F1976" s="0" t="n">
        <v>50.2</v>
      </c>
      <c r="G1976" s="0" t="s">
        <v>146</v>
      </c>
    </row>
    <row r="1977" customFormat="false" ht="14.25" hidden="false" customHeight="false" outlineLevel="0" collapsed="false">
      <c r="A1977" s="0" t="s">
        <v>100</v>
      </c>
      <c r="B1977" s="0" t="s">
        <v>54</v>
      </c>
      <c r="C1977" s="0" t="s">
        <v>65</v>
      </c>
      <c r="D1977" s="0" t="s">
        <v>147</v>
      </c>
      <c r="E1977" s="0" t="n">
        <v>2025</v>
      </c>
      <c r="F1977" s="0" t="n">
        <v>3</v>
      </c>
      <c r="G1977" s="0" t="s">
        <v>148</v>
      </c>
    </row>
    <row r="1978" customFormat="false" ht="14.25" hidden="false" customHeight="false" outlineLevel="0" collapsed="false">
      <c r="A1978" s="0" t="s">
        <v>100</v>
      </c>
      <c r="B1978" s="0" t="s">
        <v>54</v>
      </c>
      <c r="C1978" s="0" t="s">
        <v>65</v>
      </c>
      <c r="D1978" s="0" t="s">
        <v>149</v>
      </c>
      <c r="E1978" s="0" t="n">
        <v>2025</v>
      </c>
      <c r="F1978" s="0" t="n">
        <v>0.05</v>
      </c>
      <c r="G1978" s="0" t="s">
        <v>150</v>
      </c>
    </row>
    <row r="1979" customFormat="false" ht="14.25" hidden="false" customHeight="false" outlineLevel="0" collapsed="false">
      <c r="A1979" s="0" t="s">
        <v>100</v>
      </c>
      <c r="B1979" s="0" t="s">
        <v>54</v>
      </c>
      <c r="C1979" s="0" t="s">
        <v>65</v>
      </c>
      <c r="D1979" s="0" t="s">
        <v>136</v>
      </c>
      <c r="E1979" s="0" t="n">
        <v>2026</v>
      </c>
      <c r="F1979" s="0" t="n">
        <v>821362.5</v>
      </c>
      <c r="G1979" s="0" t="s">
        <v>137</v>
      </c>
    </row>
    <row r="1980" customFormat="false" ht="14.25" hidden="false" customHeight="false" outlineLevel="0" collapsed="false">
      <c r="A1980" s="0" t="s">
        <v>100</v>
      </c>
      <c r="B1980" s="0" t="s">
        <v>54</v>
      </c>
      <c r="C1980" s="0" t="s">
        <v>65</v>
      </c>
      <c r="D1980" s="0" t="s">
        <v>138</v>
      </c>
      <c r="E1980" s="0" t="n">
        <v>2026</v>
      </c>
      <c r="F1980" s="0" t="n">
        <v>639144.8721</v>
      </c>
      <c r="G1980" s="0" t="s">
        <v>137</v>
      </c>
    </row>
    <row r="1981" customFormat="false" ht="14.25" hidden="false" customHeight="false" outlineLevel="0" collapsed="false">
      <c r="A1981" s="0" t="s">
        <v>100</v>
      </c>
      <c r="B1981" s="0" t="s">
        <v>54</v>
      </c>
      <c r="C1981" s="0" t="s">
        <v>65</v>
      </c>
      <c r="D1981" s="0" t="s">
        <v>139</v>
      </c>
      <c r="E1981" s="0" t="n">
        <v>2026</v>
      </c>
      <c r="F1981" s="0" t="n">
        <v>182217.6279</v>
      </c>
      <c r="G1981" s="0" t="s">
        <v>137</v>
      </c>
    </row>
    <row r="1982" customFormat="false" ht="14.25" hidden="false" customHeight="false" outlineLevel="0" collapsed="false">
      <c r="A1982" s="0" t="s">
        <v>100</v>
      </c>
      <c r="B1982" s="0" t="s">
        <v>54</v>
      </c>
      <c r="C1982" s="0" t="s">
        <v>65</v>
      </c>
      <c r="D1982" s="0" t="s">
        <v>140</v>
      </c>
      <c r="E1982" s="0" t="n">
        <v>2026</v>
      </c>
      <c r="F1982" s="0" t="n">
        <v>1.6351</v>
      </c>
      <c r="G1982" s="0" t="s">
        <v>141</v>
      </c>
    </row>
    <row r="1983" customFormat="false" ht="14.25" hidden="false" customHeight="false" outlineLevel="0" collapsed="false">
      <c r="A1983" s="0" t="s">
        <v>100</v>
      </c>
      <c r="B1983" s="0" t="s">
        <v>54</v>
      </c>
      <c r="C1983" s="0" t="s">
        <v>65</v>
      </c>
      <c r="D1983" s="0" t="s">
        <v>142</v>
      </c>
      <c r="E1983" s="0" t="n">
        <v>2026</v>
      </c>
      <c r="F1983" s="0" t="n">
        <v>3.0547</v>
      </c>
      <c r="G1983" s="0" t="s">
        <v>141</v>
      </c>
    </row>
    <row r="1984" customFormat="false" ht="14.25" hidden="false" customHeight="false" outlineLevel="0" collapsed="false">
      <c r="A1984" s="0" t="s">
        <v>100</v>
      </c>
      <c r="B1984" s="0" t="s">
        <v>54</v>
      </c>
      <c r="C1984" s="0" t="s">
        <v>65</v>
      </c>
      <c r="D1984" s="0" t="s">
        <v>143</v>
      </c>
      <c r="E1984" s="0" t="n">
        <v>2026</v>
      </c>
      <c r="F1984" s="0" t="n">
        <v>1.60168596831684</v>
      </c>
      <c r="G1984" s="0" t="s">
        <v>132</v>
      </c>
    </row>
    <row r="1985" customFormat="false" ht="14.25" hidden="false" customHeight="false" outlineLevel="0" collapsed="false">
      <c r="A1985" s="0" t="s">
        <v>100</v>
      </c>
      <c r="B1985" s="0" t="s">
        <v>54</v>
      </c>
      <c r="C1985" s="0" t="s">
        <v>65</v>
      </c>
      <c r="D1985" s="0" t="s">
        <v>144</v>
      </c>
      <c r="E1985" s="0" t="n">
        <v>2026</v>
      </c>
      <c r="F1985" s="0" t="n">
        <v>82.5178530849109</v>
      </c>
      <c r="G1985" s="0" t="s">
        <v>132</v>
      </c>
    </row>
    <row r="1986" customFormat="false" ht="14.25" hidden="false" customHeight="false" outlineLevel="0" collapsed="false">
      <c r="A1986" s="0" t="s">
        <v>100</v>
      </c>
      <c r="B1986" s="0" t="s">
        <v>54</v>
      </c>
      <c r="C1986" s="0" t="s">
        <v>65</v>
      </c>
      <c r="D1986" s="0" t="s">
        <v>134</v>
      </c>
      <c r="E1986" s="0" t="n">
        <v>2026</v>
      </c>
      <c r="F1986" s="0" t="n">
        <v>0.998985507246377</v>
      </c>
      <c r="G1986" s="0" t="s">
        <v>135</v>
      </c>
    </row>
    <row r="1987" customFormat="false" ht="14.25" hidden="false" customHeight="false" outlineLevel="0" collapsed="false">
      <c r="A1987" s="0" t="s">
        <v>100</v>
      </c>
      <c r="B1987" s="0" t="s">
        <v>54</v>
      </c>
      <c r="C1987" s="0" t="s">
        <v>65</v>
      </c>
      <c r="D1987" s="0" t="s">
        <v>145</v>
      </c>
      <c r="E1987" s="0" t="n">
        <v>2026</v>
      </c>
      <c r="F1987" s="0" t="n">
        <v>52.7</v>
      </c>
      <c r="G1987" s="0" t="s">
        <v>146</v>
      </c>
    </row>
    <row r="1988" customFormat="false" ht="14.25" hidden="false" customHeight="false" outlineLevel="0" collapsed="false">
      <c r="A1988" s="0" t="s">
        <v>100</v>
      </c>
      <c r="B1988" s="0" t="s">
        <v>54</v>
      </c>
      <c r="C1988" s="0" t="s">
        <v>65</v>
      </c>
      <c r="D1988" s="0" t="s">
        <v>147</v>
      </c>
      <c r="E1988" s="0" t="n">
        <v>2026</v>
      </c>
      <c r="F1988" s="0" t="n">
        <v>3</v>
      </c>
      <c r="G1988" s="0" t="s">
        <v>148</v>
      </c>
    </row>
    <row r="1989" customFormat="false" ht="14.25" hidden="false" customHeight="false" outlineLevel="0" collapsed="false">
      <c r="A1989" s="0" t="s">
        <v>100</v>
      </c>
      <c r="B1989" s="0" t="s">
        <v>54</v>
      </c>
      <c r="C1989" s="0" t="s">
        <v>65</v>
      </c>
      <c r="D1989" s="0" t="s">
        <v>149</v>
      </c>
      <c r="E1989" s="0" t="n">
        <v>2026</v>
      </c>
      <c r="F1989" s="0" t="n">
        <v>0.05</v>
      </c>
      <c r="G1989" s="0" t="s">
        <v>150</v>
      </c>
    </row>
    <row r="1990" customFormat="false" ht="14.25" hidden="false" customHeight="false" outlineLevel="0" collapsed="false">
      <c r="A1990" s="0" t="s">
        <v>100</v>
      </c>
      <c r="B1990" s="0" t="s">
        <v>54</v>
      </c>
      <c r="C1990" s="0" t="s">
        <v>65</v>
      </c>
      <c r="D1990" s="0" t="s">
        <v>136</v>
      </c>
      <c r="E1990" s="0" t="n">
        <v>2027</v>
      </c>
      <c r="F1990" s="0" t="n">
        <v>862430.625</v>
      </c>
      <c r="G1990" s="0" t="s">
        <v>137</v>
      </c>
    </row>
    <row r="1991" customFormat="false" ht="14.25" hidden="false" customHeight="false" outlineLevel="0" collapsed="false">
      <c r="A1991" s="0" t="s">
        <v>100</v>
      </c>
      <c r="B1991" s="0" t="s">
        <v>54</v>
      </c>
      <c r="C1991" s="0" t="s">
        <v>65</v>
      </c>
      <c r="D1991" s="0" t="s">
        <v>138</v>
      </c>
      <c r="E1991" s="0" t="n">
        <v>2027</v>
      </c>
      <c r="F1991" s="0" t="n">
        <v>676354.31821125</v>
      </c>
      <c r="G1991" s="0" t="s">
        <v>137</v>
      </c>
    </row>
    <row r="1992" customFormat="false" ht="14.25" hidden="false" customHeight="false" outlineLevel="0" collapsed="false">
      <c r="A1992" s="0" t="s">
        <v>100</v>
      </c>
      <c r="B1992" s="0" t="s">
        <v>54</v>
      </c>
      <c r="C1992" s="0" t="s">
        <v>65</v>
      </c>
      <c r="D1992" s="0" t="s">
        <v>139</v>
      </c>
      <c r="E1992" s="0" t="n">
        <v>2027</v>
      </c>
      <c r="F1992" s="0" t="n">
        <v>186076.30678875</v>
      </c>
      <c r="G1992" s="0" t="s">
        <v>137</v>
      </c>
    </row>
    <row r="1993" customFormat="false" ht="14.25" hidden="false" customHeight="false" outlineLevel="0" collapsed="false">
      <c r="A1993" s="0" t="s">
        <v>100</v>
      </c>
      <c r="B1993" s="0" t="s">
        <v>54</v>
      </c>
      <c r="C1993" s="0" t="s">
        <v>65</v>
      </c>
      <c r="D1993" s="0" t="s">
        <v>140</v>
      </c>
      <c r="E1993" s="0" t="n">
        <v>2027</v>
      </c>
      <c r="F1993" s="0" t="n">
        <v>1.6289</v>
      </c>
      <c r="G1993" s="0" t="s">
        <v>141</v>
      </c>
    </row>
    <row r="1994" customFormat="false" ht="14.25" hidden="false" customHeight="false" outlineLevel="0" collapsed="false">
      <c r="A1994" s="0" t="s">
        <v>100</v>
      </c>
      <c r="B1994" s="0" t="s">
        <v>54</v>
      </c>
      <c r="C1994" s="0" t="s">
        <v>65</v>
      </c>
      <c r="D1994" s="0" t="s">
        <v>142</v>
      </c>
      <c r="E1994" s="0" t="n">
        <v>2027</v>
      </c>
      <c r="F1994" s="0" t="n">
        <v>2.9007</v>
      </c>
      <c r="G1994" s="0" t="s">
        <v>141</v>
      </c>
    </row>
    <row r="1995" customFormat="false" ht="14.25" hidden="false" customHeight="false" outlineLevel="0" collapsed="false">
      <c r="A1995" s="0" t="s">
        <v>100</v>
      </c>
      <c r="B1995" s="0" t="s">
        <v>54</v>
      </c>
      <c r="C1995" s="0" t="s">
        <v>65</v>
      </c>
      <c r="D1995" s="0" t="s">
        <v>143</v>
      </c>
      <c r="E1995" s="0" t="n">
        <v>2027</v>
      </c>
      <c r="F1995" s="0" t="n">
        <v>1.64146509203643</v>
      </c>
      <c r="G1995" s="0" t="s">
        <v>132</v>
      </c>
    </row>
    <row r="1996" customFormat="false" ht="14.25" hidden="false" customHeight="false" outlineLevel="0" collapsed="false">
      <c r="A1996" s="0" t="s">
        <v>100</v>
      </c>
      <c r="B1996" s="0" t="s">
        <v>54</v>
      </c>
      <c r="C1996" s="0" t="s">
        <v>65</v>
      </c>
      <c r="D1996" s="0" t="s">
        <v>144</v>
      </c>
      <c r="E1996" s="0" t="n">
        <v>2027</v>
      </c>
      <c r="F1996" s="0" t="n">
        <v>84.2108793059726</v>
      </c>
      <c r="G1996" s="0" t="s">
        <v>132</v>
      </c>
    </row>
    <row r="1997" customFormat="false" ht="14.25" hidden="false" customHeight="false" outlineLevel="0" collapsed="false">
      <c r="A1997" s="0" t="s">
        <v>100</v>
      </c>
      <c r="B1997" s="0" t="s">
        <v>54</v>
      </c>
      <c r="C1997" s="0" t="s">
        <v>65</v>
      </c>
      <c r="D1997" s="0" t="s">
        <v>134</v>
      </c>
      <c r="E1997" s="0" t="n">
        <v>2027</v>
      </c>
      <c r="F1997" s="0" t="n">
        <v>0.996274940199803</v>
      </c>
      <c r="G1997" s="0" t="s">
        <v>135</v>
      </c>
    </row>
    <row r="1998" customFormat="false" ht="14.25" hidden="false" customHeight="false" outlineLevel="0" collapsed="false">
      <c r="A1998" s="0" t="s">
        <v>100</v>
      </c>
      <c r="B1998" s="0" t="s">
        <v>54</v>
      </c>
      <c r="C1998" s="0" t="s">
        <v>65</v>
      </c>
      <c r="D1998" s="0" t="s">
        <v>145</v>
      </c>
      <c r="E1998" s="0" t="n">
        <v>2027</v>
      </c>
      <c r="F1998" s="0" t="n">
        <v>55.4</v>
      </c>
      <c r="G1998" s="0" t="s">
        <v>146</v>
      </c>
    </row>
    <row r="1999" customFormat="false" ht="14.25" hidden="false" customHeight="false" outlineLevel="0" collapsed="false">
      <c r="A1999" s="0" t="s">
        <v>100</v>
      </c>
      <c r="B1999" s="0" t="s">
        <v>54</v>
      </c>
      <c r="C1999" s="0" t="s">
        <v>65</v>
      </c>
      <c r="D1999" s="0" t="s">
        <v>147</v>
      </c>
      <c r="E1999" s="0" t="n">
        <v>2027</v>
      </c>
      <c r="F1999" s="0" t="n">
        <v>3</v>
      </c>
      <c r="G1999" s="0" t="s">
        <v>148</v>
      </c>
    </row>
    <row r="2000" customFormat="false" ht="14.25" hidden="false" customHeight="false" outlineLevel="0" collapsed="false">
      <c r="A2000" s="0" t="s">
        <v>100</v>
      </c>
      <c r="B2000" s="0" t="s">
        <v>54</v>
      </c>
      <c r="C2000" s="0" t="s">
        <v>65</v>
      </c>
      <c r="D2000" s="0" t="s">
        <v>149</v>
      </c>
      <c r="E2000" s="0" t="n">
        <v>2027</v>
      </c>
      <c r="F2000" s="0" t="n">
        <v>0.05</v>
      </c>
      <c r="G2000" s="0" t="s">
        <v>150</v>
      </c>
    </row>
    <row r="2001" customFormat="false" ht="14.25" hidden="false" customHeight="false" outlineLevel="0" collapsed="false">
      <c r="A2001" s="0" t="s">
        <v>100</v>
      </c>
      <c r="B2001" s="0" t="s">
        <v>54</v>
      </c>
      <c r="C2001" s="0" t="s">
        <v>65</v>
      </c>
      <c r="D2001" s="0" t="s">
        <v>136</v>
      </c>
      <c r="E2001" s="0" t="n">
        <v>2028</v>
      </c>
      <c r="F2001" s="0" t="n">
        <v>914176.4625</v>
      </c>
      <c r="G2001" s="0" t="s">
        <v>137</v>
      </c>
    </row>
    <row r="2002" customFormat="false" ht="14.25" hidden="false" customHeight="false" outlineLevel="0" collapsed="false">
      <c r="A2002" s="0" t="s">
        <v>100</v>
      </c>
      <c r="B2002" s="0" t="s">
        <v>54</v>
      </c>
      <c r="C2002" s="0" t="s">
        <v>65</v>
      </c>
      <c r="D2002" s="0" t="s">
        <v>138</v>
      </c>
      <c r="E2002" s="0" t="n">
        <v>2028</v>
      </c>
      <c r="F2002" s="0" t="n">
        <v>719051.895814613</v>
      </c>
      <c r="G2002" s="0" t="s">
        <v>137</v>
      </c>
    </row>
    <row r="2003" customFormat="false" ht="14.25" hidden="false" customHeight="false" outlineLevel="0" collapsed="false">
      <c r="A2003" s="0" t="s">
        <v>100</v>
      </c>
      <c r="B2003" s="0" t="s">
        <v>54</v>
      </c>
      <c r="C2003" s="0" t="s">
        <v>65</v>
      </c>
      <c r="D2003" s="0" t="s">
        <v>139</v>
      </c>
      <c r="E2003" s="0" t="n">
        <v>2028</v>
      </c>
      <c r="F2003" s="0" t="n">
        <v>195124.566685388</v>
      </c>
      <c r="G2003" s="0" t="s">
        <v>137</v>
      </c>
    </row>
    <row r="2004" customFormat="false" ht="14.25" hidden="false" customHeight="false" outlineLevel="0" collapsed="false">
      <c r="A2004" s="0" t="s">
        <v>100</v>
      </c>
      <c r="B2004" s="0" t="s">
        <v>54</v>
      </c>
      <c r="C2004" s="0" t="s">
        <v>65</v>
      </c>
      <c r="D2004" s="0" t="s">
        <v>140</v>
      </c>
      <c r="E2004" s="0" t="n">
        <v>2028</v>
      </c>
      <c r="F2004" s="0" t="n">
        <v>1.6116</v>
      </c>
      <c r="G2004" s="0" t="s">
        <v>141</v>
      </c>
    </row>
    <row r="2005" customFormat="false" ht="14.25" hidden="false" customHeight="false" outlineLevel="0" collapsed="false">
      <c r="A2005" s="0" t="s">
        <v>100</v>
      </c>
      <c r="B2005" s="0" t="s">
        <v>54</v>
      </c>
      <c r="C2005" s="0" t="s">
        <v>65</v>
      </c>
      <c r="D2005" s="0" t="s">
        <v>142</v>
      </c>
      <c r="E2005" s="0" t="n">
        <v>2028</v>
      </c>
      <c r="F2005" s="0" t="n">
        <v>2.7714</v>
      </c>
      <c r="G2005" s="0" t="s">
        <v>141</v>
      </c>
    </row>
    <row r="2006" customFormat="false" ht="14.25" hidden="false" customHeight="false" outlineLevel="0" collapsed="false">
      <c r="A2006" s="0" t="s">
        <v>100</v>
      </c>
      <c r="B2006" s="0" t="s">
        <v>54</v>
      </c>
      <c r="C2006" s="0" t="s">
        <v>65</v>
      </c>
      <c r="D2006" s="0" t="s">
        <v>143</v>
      </c>
      <c r="E2006" s="0" t="n">
        <v>2028</v>
      </c>
      <c r="F2006" s="0" t="n">
        <v>1.69959225940671</v>
      </c>
      <c r="G2006" s="0" t="s">
        <v>132</v>
      </c>
    </row>
    <row r="2007" customFormat="false" ht="14.25" hidden="false" customHeight="false" outlineLevel="0" collapsed="false">
      <c r="A2007" s="0" t="s">
        <v>100</v>
      </c>
      <c r="B2007" s="0" t="s">
        <v>54</v>
      </c>
      <c r="C2007" s="0" t="s">
        <v>65</v>
      </c>
      <c r="D2007" s="0" t="s">
        <v>144</v>
      </c>
      <c r="E2007" s="0" t="n">
        <v>2028</v>
      </c>
      <c r="F2007" s="0" t="n">
        <v>87.5938674245382</v>
      </c>
      <c r="G2007" s="0" t="s">
        <v>132</v>
      </c>
    </row>
    <row r="2008" customFormat="false" ht="14.25" hidden="false" customHeight="false" outlineLevel="0" collapsed="false">
      <c r="A2008" s="0" t="s">
        <v>100</v>
      </c>
      <c r="B2008" s="0" t="s">
        <v>54</v>
      </c>
      <c r="C2008" s="0" t="s">
        <v>65</v>
      </c>
      <c r="D2008" s="0" t="s">
        <v>134</v>
      </c>
      <c r="E2008" s="0" t="n">
        <v>2028</v>
      </c>
      <c r="F2008" s="0" t="n">
        <v>0.995271147085216</v>
      </c>
      <c r="G2008" s="0" t="s">
        <v>135</v>
      </c>
    </row>
    <row r="2009" customFormat="false" ht="14.25" hidden="false" customHeight="false" outlineLevel="0" collapsed="false">
      <c r="A2009" s="0" t="s">
        <v>100</v>
      </c>
      <c r="B2009" s="0" t="s">
        <v>54</v>
      </c>
      <c r="C2009" s="0" t="s">
        <v>65</v>
      </c>
      <c r="D2009" s="0" t="s">
        <v>145</v>
      </c>
      <c r="E2009" s="0" t="n">
        <v>2028</v>
      </c>
      <c r="F2009" s="0" t="n">
        <v>58.7</v>
      </c>
      <c r="G2009" s="0" t="s">
        <v>146</v>
      </c>
    </row>
    <row r="2010" customFormat="false" ht="14.25" hidden="false" customHeight="false" outlineLevel="0" collapsed="false">
      <c r="A2010" s="0" t="s">
        <v>100</v>
      </c>
      <c r="B2010" s="0" t="s">
        <v>54</v>
      </c>
      <c r="C2010" s="0" t="s">
        <v>65</v>
      </c>
      <c r="D2010" s="0" t="s">
        <v>147</v>
      </c>
      <c r="E2010" s="0" t="n">
        <v>2028</v>
      </c>
      <c r="F2010" s="0" t="n">
        <v>3</v>
      </c>
      <c r="G2010" s="0" t="s">
        <v>148</v>
      </c>
    </row>
    <row r="2011" customFormat="false" ht="14.25" hidden="false" customHeight="false" outlineLevel="0" collapsed="false">
      <c r="A2011" s="0" t="s">
        <v>100</v>
      </c>
      <c r="B2011" s="0" t="s">
        <v>54</v>
      </c>
      <c r="C2011" s="0" t="s">
        <v>65</v>
      </c>
      <c r="D2011" s="0" t="s">
        <v>149</v>
      </c>
      <c r="E2011" s="0" t="n">
        <v>2028</v>
      </c>
      <c r="F2011" s="0" t="n">
        <v>0.06</v>
      </c>
      <c r="G2011" s="0" t="s">
        <v>150</v>
      </c>
    </row>
    <row r="2012" customFormat="false" ht="14.25" hidden="false" customHeight="false" outlineLevel="0" collapsed="false">
      <c r="A2012" s="0" t="s">
        <v>100</v>
      </c>
      <c r="B2012" s="0" t="s">
        <v>54</v>
      </c>
      <c r="C2012" s="0" t="s">
        <v>65</v>
      </c>
      <c r="D2012" s="0" t="s">
        <v>136</v>
      </c>
      <c r="E2012" s="0" t="n">
        <v>2029</v>
      </c>
      <c r="F2012" s="0" t="n">
        <v>969027.05025</v>
      </c>
      <c r="G2012" s="0" t="s">
        <v>137</v>
      </c>
    </row>
    <row r="2013" customFormat="false" ht="14.25" hidden="false" customHeight="false" outlineLevel="0" collapsed="false">
      <c r="A2013" s="0" t="s">
        <v>100</v>
      </c>
      <c r="B2013" s="0" t="s">
        <v>54</v>
      </c>
      <c r="C2013" s="0" t="s">
        <v>65</v>
      </c>
      <c r="D2013" s="0" t="s">
        <v>138</v>
      </c>
      <c r="E2013" s="0" t="n">
        <v>2029</v>
      </c>
      <c r="F2013" s="0" t="n">
        <v>763728.979384035</v>
      </c>
      <c r="G2013" s="0" t="s">
        <v>137</v>
      </c>
    </row>
    <row r="2014" customFormat="false" ht="14.25" hidden="false" customHeight="false" outlineLevel="0" collapsed="false">
      <c r="A2014" s="0" t="s">
        <v>100</v>
      </c>
      <c r="B2014" s="0" t="s">
        <v>54</v>
      </c>
      <c r="C2014" s="0" t="s">
        <v>65</v>
      </c>
      <c r="D2014" s="0" t="s">
        <v>139</v>
      </c>
      <c r="E2014" s="0" t="n">
        <v>2029</v>
      </c>
      <c r="F2014" s="0" t="n">
        <v>205298.070865965</v>
      </c>
      <c r="G2014" s="0" t="s">
        <v>137</v>
      </c>
    </row>
    <row r="2015" customFormat="false" ht="14.25" hidden="false" customHeight="false" outlineLevel="0" collapsed="false">
      <c r="A2015" s="0" t="s">
        <v>100</v>
      </c>
      <c r="B2015" s="0" t="s">
        <v>54</v>
      </c>
      <c r="C2015" s="0" t="s">
        <v>65</v>
      </c>
      <c r="D2015" s="0" t="s">
        <v>140</v>
      </c>
      <c r="E2015" s="0" t="n">
        <v>2029</v>
      </c>
      <c r="F2015" s="0" t="n">
        <v>1.5628</v>
      </c>
      <c r="G2015" s="0" t="s">
        <v>141</v>
      </c>
    </row>
    <row r="2016" customFormat="false" ht="14.25" hidden="false" customHeight="false" outlineLevel="0" collapsed="false">
      <c r="A2016" s="0" t="s">
        <v>100</v>
      </c>
      <c r="B2016" s="0" t="s">
        <v>54</v>
      </c>
      <c r="C2016" s="0" t="s">
        <v>65</v>
      </c>
      <c r="D2016" s="0" t="s">
        <v>142</v>
      </c>
      <c r="E2016" s="0" t="n">
        <v>2029</v>
      </c>
      <c r="F2016" s="0" t="n">
        <v>2.6501</v>
      </c>
      <c r="G2016" s="0" t="s">
        <v>141</v>
      </c>
    </row>
    <row r="2017" customFormat="false" ht="14.25" hidden="false" customHeight="false" outlineLevel="0" collapsed="false">
      <c r="A2017" s="0" t="s">
        <v>100</v>
      </c>
      <c r="B2017" s="0" t="s">
        <v>54</v>
      </c>
      <c r="C2017" s="0" t="s">
        <v>65</v>
      </c>
      <c r="D2017" s="0" t="s">
        <v>143</v>
      </c>
      <c r="E2017" s="0" t="n">
        <v>2029</v>
      </c>
      <c r="F2017" s="0" t="n">
        <v>1.73761606658326</v>
      </c>
      <c r="G2017" s="0" t="s">
        <v>132</v>
      </c>
    </row>
    <row r="2018" customFormat="false" ht="14.25" hidden="false" customHeight="false" outlineLevel="0" collapsed="false">
      <c r="A2018" s="0" t="s">
        <v>100</v>
      </c>
      <c r="B2018" s="0" t="s">
        <v>54</v>
      </c>
      <c r="C2018" s="0" t="s">
        <v>65</v>
      </c>
      <c r="D2018" s="0" t="s">
        <v>144</v>
      </c>
      <c r="E2018" s="0" t="n">
        <v>2029</v>
      </c>
      <c r="F2018" s="0" t="n">
        <v>91.0395229790157</v>
      </c>
      <c r="G2018" s="0" t="s">
        <v>132</v>
      </c>
    </row>
    <row r="2019" customFormat="false" ht="14.25" hidden="false" customHeight="false" outlineLevel="0" collapsed="false">
      <c r="A2019" s="0" t="s">
        <v>100</v>
      </c>
      <c r="B2019" s="0" t="s">
        <v>54</v>
      </c>
      <c r="C2019" s="0" t="s">
        <v>65</v>
      </c>
      <c r="D2019" s="0" t="s">
        <v>134</v>
      </c>
      <c r="E2019" s="0" t="n">
        <v>2029</v>
      </c>
      <c r="F2019" s="0" t="n">
        <v>0.994820647243839</v>
      </c>
      <c r="G2019" s="0" t="s">
        <v>135</v>
      </c>
    </row>
    <row r="2020" customFormat="false" ht="14.25" hidden="false" customHeight="false" outlineLevel="0" collapsed="false">
      <c r="A2020" s="0" t="s">
        <v>100</v>
      </c>
      <c r="B2020" s="0" t="s">
        <v>54</v>
      </c>
      <c r="C2020" s="0" t="s">
        <v>65</v>
      </c>
      <c r="D2020" s="0" t="s">
        <v>145</v>
      </c>
      <c r="E2020" s="0" t="n">
        <v>2029</v>
      </c>
      <c r="F2020" s="0" t="n">
        <v>62.2</v>
      </c>
      <c r="G2020" s="0" t="s">
        <v>146</v>
      </c>
    </row>
    <row r="2021" customFormat="false" ht="14.25" hidden="false" customHeight="false" outlineLevel="0" collapsed="false">
      <c r="A2021" s="0" t="s">
        <v>100</v>
      </c>
      <c r="B2021" s="0" t="s">
        <v>54</v>
      </c>
      <c r="C2021" s="0" t="s">
        <v>65</v>
      </c>
      <c r="D2021" s="0" t="s">
        <v>147</v>
      </c>
      <c r="E2021" s="0" t="n">
        <v>2029</v>
      </c>
      <c r="F2021" s="0" t="n">
        <v>3</v>
      </c>
      <c r="G2021" s="0" t="s">
        <v>148</v>
      </c>
    </row>
    <row r="2022" customFormat="false" ht="14.25" hidden="false" customHeight="false" outlineLevel="0" collapsed="false">
      <c r="A2022" s="0" t="s">
        <v>100</v>
      </c>
      <c r="B2022" s="0" t="s">
        <v>54</v>
      </c>
      <c r="C2022" s="0" t="s">
        <v>65</v>
      </c>
      <c r="D2022" s="0" t="s">
        <v>149</v>
      </c>
      <c r="E2022" s="0" t="n">
        <v>2029</v>
      </c>
      <c r="F2022" s="0" t="n">
        <v>0.06</v>
      </c>
      <c r="G2022" s="0" t="s">
        <v>150</v>
      </c>
    </row>
    <row r="2023" customFormat="false" ht="14.25" hidden="false" customHeight="false" outlineLevel="0" collapsed="false">
      <c r="A2023" s="0" t="s">
        <v>100</v>
      </c>
      <c r="B2023" s="0" t="s">
        <v>54</v>
      </c>
      <c r="C2023" s="0" t="s">
        <v>65</v>
      </c>
      <c r="D2023" s="0" t="s">
        <v>136</v>
      </c>
      <c r="E2023" s="0" t="n">
        <v>2030</v>
      </c>
      <c r="F2023" s="0" t="n">
        <v>1027168.673265</v>
      </c>
      <c r="G2023" s="0" t="s">
        <v>137</v>
      </c>
    </row>
    <row r="2024" customFormat="false" ht="14.25" hidden="false" customHeight="false" outlineLevel="0" collapsed="false">
      <c r="A2024" s="0" t="s">
        <v>100</v>
      </c>
      <c r="B2024" s="0" t="s">
        <v>54</v>
      </c>
      <c r="C2024" s="0" t="s">
        <v>65</v>
      </c>
      <c r="D2024" s="0" t="s">
        <v>138</v>
      </c>
      <c r="E2024" s="0" t="n">
        <v>2030</v>
      </c>
      <c r="F2024" s="0" t="n">
        <v>813618.25175586</v>
      </c>
      <c r="G2024" s="0" t="s">
        <v>137</v>
      </c>
    </row>
    <row r="2025" customFormat="false" ht="14.25" hidden="false" customHeight="false" outlineLevel="0" collapsed="false">
      <c r="A2025" s="0" t="s">
        <v>100</v>
      </c>
      <c r="B2025" s="0" t="s">
        <v>54</v>
      </c>
      <c r="C2025" s="0" t="s">
        <v>65</v>
      </c>
      <c r="D2025" s="0" t="s">
        <v>139</v>
      </c>
      <c r="E2025" s="0" t="n">
        <v>2030</v>
      </c>
      <c r="F2025" s="0" t="n">
        <v>213550.42150914</v>
      </c>
      <c r="G2025" s="0" t="s">
        <v>137</v>
      </c>
    </row>
    <row r="2026" customFormat="false" ht="14.25" hidden="false" customHeight="false" outlineLevel="0" collapsed="false">
      <c r="A2026" s="0" t="s">
        <v>100</v>
      </c>
      <c r="B2026" s="0" t="s">
        <v>54</v>
      </c>
      <c r="C2026" s="0" t="s">
        <v>65</v>
      </c>
      <c r="D2026" s="0" t="s">
        <v>140</v>
      </c>
      <c r="E2026" s="0" t="n">
        <v>2030</v>
      </c>
      <c r="F2026" s="0" t="n">
        <v>1.7974</v>
      </c>
      <c r="G2026" s="0" t="s">
        <v>141</v>
      </c>
    </row>
    <row r="2027" customFormat="false" ht="14.25" hidden="false" customHeight="false" outlineLevel="0" collapsed="false">
      <c r="A2027" s="0" t="s">
        <v>100</v>
      </c>
      <c r="B2027" s="0" t="s">
        <v>54</v>
      </c>
      <c r="C2027" s="0" t="s">
        <v>65</v>
      </c>
      <c r="D2027" s="0" t="s">
        <v>142</v>
      </c>
      <c r="E2027" s="0" t="n">
        <v>2030</v>
      </c>
      <c r="F2027" s="0" t="n">
        <v>6.1098</v>
      </c>
      <c r="G2027" s="0" t="s">
        <v>141</v>
      </c>
    </row>
    <row r="2028" customFormat="false" ht="14.25" hidden="false" customHeight="false" outlineLevel="0" collapsed="false">
      <c r="A2028" s="0" t="s">
        <v>100</v>
      </c>
      <c r="B2028" s="0" t="s">
        <v>54</v>
      </c>
      <c r="C2028" s="0" t="s">
        <v>65</v>
      </c>
      <c r="D2028" s="0" t="s">
        <v>143</v>
      </c>
      <c r="E2028" s="0" t="n">
        <v>2030</v>
      </c>
      <c r="F2028" s="0" t="n">
        <v>2.76714781104253</v>
      </c>
      <c r="G2028" s="0" t="s">
        <v>132</v>
      </c>
    </row>
    <row r="2029" customFormat="false" ht="14.25" hidden="false" customHeight="false" outlineLevel="0" collapsed="false">
      <c r="A2029" s="0" t="s">
        <v>100</v>
      </c>
      <c r="B2029" s="0" t="s">
        <v>54</v>
      </c>
      <c r="C2029" s="0" t="s">
        <v>65</v>
      </c>
      <c r="D2029" s="0" t="s">
        <v>144</v>
      </c>
      <c r="E2029" s="0" t="n">
        <v>2030</v>
      </c>
      <c r="F2029" s="0" t="n">
        <v>93.5715730283448</v>
      </c>
      <c r="G2029" s="0" t="s">
        <v>132</v>
      </c>
    </row>
    <row r="2030" customFormat="false" ht="14.25" hidden="false" customHeight="false" outlineLevel="0" collapsed="false">
      <c r="A2030" s="0" t="s">
        <v>100</v>
      </c>
      <c r="B2030" s="0" t="s">
        <v>54</v>
      </c>
      <c r="C2030" s="0" t="s">
        <v>65</v>
      </c>
      <c r="D2030" s="0" t="s">
        <v>134</v>
      </c>
      <c r="E2030" s="0" t="n">
        <v>2030</v>
      </c>
      <c r="F2030" s="0" t="n">
        <v>0.994669410117855</v>
      </c>
      <c r="G2030" s="0" t="s">
        <v>135</v>
      </c>
    </row>
    <row r="2031" customFormat="false" ht="14.25" hidden="false" customHeight="false" outlineLevel="0" collapsed="false">
      <c r="A2031" s="0" t="s">
        <v>100</v>
      </c>
      <c r="B2031" s="0" t="s">
        <v>54</v>
      </c>
      <c r="C2031" s="0" t="s">
        <v>65</v>
      </c>
      <c r="D2031" s="0" t="s">
        <v>145</v>
      </c>
      <c r="E2031" s="0" t="n">
        <v>2030</v>
      </c>
      <c r="F2031" s="0" t="n">
        <v>66</v>
      </c>
      <c r="G2031" s="0" t="s">
        <v>146</v>
      </c>
    </row>
    <row r="2032" customFormat="false" ht="14.25" hidden="false" customHeight="false" outlineLevel="0" collapsed="false">
      <c r="A2032" s="0" t="s">
        <v>100</v>
      </c>
      <c r="B2032" s="0" t="s">
        <v>54</v>
      </c>
      <c r="C2032" s="0" t="s">
        <v>65</v>
      </c>
      <c r="D2032" s="0" t="s">
        <v>147</v>
      </c>
      <c r="E2032" s="0" t="n">
        <v>2030</v>
      </c>
      <c r="F2032" s="0" t="n">
        <v>3</v>
      </c>
      <c r="G2032" s="0" t="s">
        <v>148</v>
      </c>
    </row>
    <row r="2033" customFormat="false" ht="14.25" hidden="false" customHeight="false" outlineLevel="0" collapsed="false">
      <c r="A2033" s="0" t="s">
        <v>100</v>
      </c>
      <c r="B2033" s="0" t="s">
        <v>54</v>
      </c>
      <c r="C2033" s="0" t="s">
        <v>65</v>
      </c>
      <c r="D2033" s="0" t="s">
        <v>149</v>
      </c>
      <c r="E2033" s="0" t="n">
        <v>2030</v>
      </c>
      <c r="F2033" s="0" t="n">
        <v>0.06</v>
      </c>
      <c r="G2033" s="0" t="s">
        <v>150</v>
      </c>
    </row>
    <row r="2034" customFormat="false" ht="14.25" hidden="false" customHeight="false" outlineLevel="0" collapsed="false">
      <c r="A2034" s="0" t="s">
        <v>100</v>
      </c>
      <c r="B2034" s="0" t="s">
        <v>54</v>
      </c>
      <c r="C2034" s="0" t="s">
        <v>65</v>
      </c>
      <c r="D2034" s="0" t="s">
        <v>136</v>
      </c>
      <c r="E2034" s="0" t="n">
        <v>2031</v>
      </c>
      <c r="F2034" s="0" t="n">
        <v>1078527.10692825</v>
      </c>
      <c r="G2034" s="0" t="s">
        <v>137</v>
      </c>
    </row>
    <row r="2035" customFormat="false" ht="14.25" hidden="false" customHeight="false" outlineLevel="0" collapsed="false">
      <c r="A2035" s="0" t="s">
        <v>100</v>
      </c>
      <c r="B2035" s="0" t="s">
        <v>54</v>
      </c>
      <c r="C2035" s="0" t="s">
        <v>65</v>
      </c>
      <c r="D2035" s="0" t="s">
        <v>138</v>
      </c>
      <c r="E2035" s="0" t="n">
        <v>2031</v>
      </c>
      <c r="F2035" s="0" t="n">
        <v>872898.364302631</v>
      </c>
      <c r="G2035" s="0" t="s">
        <v>137</v>
      </c>
    </row>
    <row r="2036" customFormat="false" ht="14.25" hidden="false" customHeight="false" outlineLevel="0" collapsed="false">
      <c r="A2036" s="0" t="s">
        <v>100</v>
      </c>
      <c r="B2036" s="0" t="s">
        <v>54</v>
      </c>
      <c r="C2036" s="0" t="s">
        <v>65</v>
      </c>
      <c r="D2036" s="0" t="s">
        <v>139</v>
      </c>
      <c r="E2036" s="0" t="n">
        <v>2031</v>
      </c>
      <c r="F2036" s="0" t="n">
        <v>205628.742625619</v>
      </c>
      <c r="G2036" s="0" t="s">
        <v>137</v>
      </c>
    </row>
    <row r="2037" customFormat="false" ht="14.25" hidden="false" customHeight="false" outlineLevel="0" collapsed="false">
      <c r="A2037" s="0" t="s">
        <v>100</v>
      </c>
      <c r="B2037" s="0" t="s">
        <v>54</v>
      </c>
      <c r="C2037" s="0" t="s">
        <v>65</v>
      </c>
      <c r="D2037" s="0" t="s">
        <v>140</v>
      </c>
      <c r="E2037" s="0" t="n">
        <v>2031</v>
      </c>
      <c r="F2037" s="0" t="n">
        <v>1.9713</v>
      </c>
      <c r="G2037" s="0" t="s">
        <v>141</v>
      </c>
    </row>
    <row r="2038" customFormat="false" ht="14.25" hidden="false" customHeight="false" outlineLevel="0" collapsed="false">
      <c r="A2038" s="0" t="s">
        <v>100</v>
      </c>
      <c r="B2038" s="0" t="s">
        <v>54</v>
      </c>
      <c r="C2038" s="0" t="s">
        <v>65</v>
      </c>
      <c r="D2038" s="0" t="s">
        <v>142</v>
      </c>
      <c r="E2038" s="0" t="n">
        <v>2031</v>
      </c>
      <c r="F2038" s="0" t="n">
        <v>6.3384</v>
      </c>
      <c r="G2038" s="0" t="s">
        <v>141</v>
      </c>
    </row>
    <row r="2039" customFormat="false" ht="14.25" hidden="false" customHeight="false" outlineLevel="0" collapsed="false">
      <c r="A2039" s="0" t="s">
        <v>100</v>
      </c>
      <c r="B2039" s="0" t="s">
        <v>54</v>
      </c>
      <c r="C2039" s="0" t="s">
        <v>65</v>
      </c>
      <c r="D2039" s="0" t="s">
        <v>143</v>
      </c>
      <c r="E2039" s="0" t="n">
        <v>2031</v>
      </c>
      <c r="F2039" s="0" t="n">
        <v>3.024101767808</v>
      </c>
      <c r="G2039" s="0" t="s">
        <v>132</v>
      </c>
    </row>
    <row r="2040" customFormat="false" ht="14.25" hidden="false" customHeight="false" outlineLevel="0" collapsed="false">
      <c r="A2040" s="0" t="s">
        <v>100</v>
      </c>
      <c r="B2040" s="0" t="s">
        <v>54</v>
      </c>
      <c r="C2040" s="0" t="s">
        <v>65</v>
      </c>
      <c r="D2040" s="0" t="s">
        <v>144</v>
      </c>
      <c r="E2040" s="0" t="n">
        <v>2031</v>
      </c>
      <c r="F2040" s="0" t="n">
        <v>96.8343175458482</v>
      </c>
      <c r="G2040" s="0" t="s">
        <v>132</v>
      </c>
    </row>
    <row r="2041" customFormat="false" ht="14.25" hidden="false" customHeight="false" outlineLevel="0" collapsed="false">
      <c r="A2041" s="0" t="s">
        <v>100</v>
      </c>
      <c r="B2041" s="0" t="s">
        <v>54</v>
      </c>
      <c r="C2041" s="0" t="s">
        <v>65</v>
      </c>
      <c r="D2041" s="0" t="s">
        <v>134</v>
      </c>
      <c r="E2041" s="0" t="n">
        <v>2031</v>
      </c>
      <c r="F2041" s="0" t="n">
        <v>0.994518239323944</v>
      </c>
      <c r="G2041" s="0" t="s">
        <v>135</v>
      </c>
    </row>
    <row r="2042" customFormat="false" ht="14.25" hidden="false" customHeight="false" outlineLevel="0" collapsed="false">
      <c r="A2042" s="0" t="s">
        <v>100</v>
      </c>
      <c r="B2042" s="0" t="s">
        <v>54</v>
      </c>
      <c r="C2042" s="0" t="s">
        <v>65</v>
      </c>
      <c r="D2042" s="0" t="s">
        <v>145</v>
      </c>
      <c r="E2042" s="0" t="n">
        <v>2031</v>
      </c>
      <c r="F2042" s="0" t="n">
        <v>69.3</v>
      </c>
      <c r="G2042" s="0" t="s">
        <v>146</v>
      </c>
    </row>
    <row r="2043" customFormat="false" ht="14.25" hidden="false" customHeight="false" outlineLevel="0" collapsed="false">
      <c r="A2043" s="0" t="s">
        <v>100</v>
      </c>
      <c r="B2043" s="0" t="s">
        <v>54</v>
      </c>
      <c r="C2043" s="0" t="s">
        <v>65</v>
      </c>
      <c r="D2043" s="0" t="s">
        <v>147</v>
      </c>
      <c r="E2043" s="0" t="n">
        <v>2031</v>
      </c>
      <c r="F2043" s="0" t="n">
        <v>3</v>
      </c>
      <c r="G2043" s="0" t="s">
        <v>148</v>
      </c>
    </row>
    <row r="2044" customFormat="false" ht="14.25" hidden="false" customHeight="false" outlineLevel="0" collapsed="false">
      <c r="A2044" s="0" t="s">
        <v>100</v>
      </c>
      <c r="B2044" s="0" t="s">
        <v>54</v>
      </c>
      <c r="C2044" s="0" t="s">
        <v>65</v>
      </c>
      <c r="D2044" s="0" t="s">
        <v>149</v>
      </c>
      <c r="E2044" s="0" t="n">
        <v>2031</v>
      </c>
      <c r="F2044" s="0" t="n">
        <v>0.05</v>
      </c>
      <c r="G2044" s="0" t="s">
        <v>150</v>
      </c>
    </row>
    <row r="2045" customFormat="false" ht="14.25" hidden="false" customHeight="false" outlineLevel="0" collapsed="false">
      <c r="A2045" s="0" t="s">
        <v>100</v>
      </c>
      <c r="B2045" s="0" t="s">
        <v>54</v>
      </c>
      <c r="C2045" s="0" t="s">
        <v>65</v>
      </c>
      <c r="D2045" s="0" t="s">
        <v>136</v>
      </c>
      <c r="E2045" s="0" t="n">
        <v>2032</v>
      </c>
      <c r="F2045" s="0" t="n">
        <v>1132453.46227466</v>
      </c>
      <c r="G2045" s="0" t="s">
        <v>137</v>
      </c>
    </row>
    <row r="2046" customFormat="false" ht="14.25" hidden="false" customHeight="false" outlineLevel="0" collapsed="false">
      <c r="A2046" s="0" t="s">
        <v>100</v>
      </c>
      <c r="B2046" s="0" t="s">
        <v>54</v>
      </c>
      <c r="C2046" s="0" t="s">
        <v>65</v>
      </c>
      <c r="D2046" s="0" t="s">
        <v>138</v>
      </c>
      <c r="E2046" s="0" t="n">
        <v>2032</v>
      </c>
      <c r="F2046" s="0" t="n">
        <v>931389.747408183</v>
      </c>
      <c r="G2046" s="0" t="s">
        <v>137</v>
      </c>
    </row>
    <row r="2047" customFormat="false" ht="14.25" hidden="false" customHeight="false" outlineLevel="0" collapsed="false">
      <c r="A2047" s="0" t="s">
        <v>100</v>
      </c>
      <c r="B2047" s="0" t="s">
        <v>54</v>
      </c>
      <c r="C2047" s="0" t="s">
        <v>65</v>
      </c>
      <c r="D2047" s="0" t="s">
        <v>139</v>
      </c>
      <c r="E2047" s="0" t="n">
        <v>2032</v>
      </c>
      <c r="F2047" s="0" t="n">
        <v>201063.71486648</v>
      </c>
      <c r="G2047" s="0" t="s">
        <v>137</v>
      </c>
    </row>
    <row r="2048" customFormat="false" ht="14.25" hidden="false" customHeight="false" outlineLevel="0" collapsed="false">
      <c r="A2048" s="0" t="s">
        <v>100</v>
      </c>
      <c r="B2048" s="0" t="s">
        <v>54</v>
      </c>
      <c r="C2048" s="0" t="s">
        <v>65</v>
      </c>
      <c r="D2048" s="0" t="s">
        <v>140</v>
      </c>
      <c r="E2048" s="0" t="n">
        <v>2032</v>
      </c>
      <c r="F2048" s="0" t="n">
        <v>2.1068</v>
      </c>
      <c r="G2048" s="0" t="s">
        <v>141</v>
      </c>
    </row>
    <row r="2049" customFormat="false" ht="14.25" hidden="false" customHeight="false" outlineLevel="0" collapsed="false">
      <c r="A2049" s="0" t="s">
        <v>100</v>
      </c>
      <c r="B2049" s="0" t="s">
        <v>54</v>
      </c>
      <c r="C2049" s="0" t="s">
        <v>65</v>
      </c>
      <c r="D2049" s="0" t="s">
        <v>142</v>
      </c>
      <c r="E2049" s="0" t="n">
        <v>2032</v>
      </c>
      <c r="F2049" s="0" t="n">
        <v>5.7485</v>
      </c>
      <c r="G2049" s="0" t="s">
        <v>141</v>
      </c>
    </row>
    <row r="2050" customFormat="false" ht="14.25" hidden="false" customHeight="false" outlineLevel="0" collapsed="false">
      <c r="A2050" s="0" t="s">
        <v>100</v>
      </c>
      <c r="B2050" s="0" t="s">
        <v>54</v>
      </c>
      <c r="C2050" s="0" t="s">
        <v>65</v>
      </c>
      <c r="D2050" s="0" t="s">
        <v>143</v>
      </c>
      <c r="E2050" s="0" t="n">
        <v>2032</v>
      </c>
      <c r="F2050" s="0" t="n">
        <v>3.11806668474952</v>
      </c>
      <c r="G2050" s="0" t="s">
        <v>132</v>
      </c>
    </row>
    <row r="2051" customFormat="false" ht="14.25" hidden="false" customHeight="false" outlineLevel="0" collapsed="false">
      <c r="A2051" s="0" t="s">
        <v>100</v>
      </c>
      <c r="B2051" s="0" t="s">
        <v>54</v>
      </c>
      <c r="C2051" s="0" t="s">
        <v>65</v>
      </c>
      <c r="D2051" s="0" t="s">
        <v>144</v>
      </c>
      <c r="E2051" s="0" t="n">
        <v>2032</v>
      </c>
      <c r="F2051" s="0" t="n">
        <v>100.250364052767</v>
      </c>
      <c r="G2051" s="0" t="s">
        <v>132</v>
      </c>
    </row>
    <row r="2052" customFormat="false" ht="14.25" hidden="false" customHeight="false" outlineLevel="0" collapsed="false">
      <c r="A2052" s="0" t="s">
        <v>100</v>
      </c>
      <c r="B2052" s="0" t="s">
        <v>54</v>
      </c>
      <c r="C2052" s="0" t="s">
        <v>65</v>
      </c>
      <c r="D2052" s="0" t="s">
        <v>134</v>
      </c>
      <c r="E2052" s="0" t="n">
        <v>2032</v>
      </c>
      <c r="F2052" s="0" t="n">
        <v>0.994367134833012</v>
      </c>
      <c r="G2052" s="0" t="s">
        <v>135</v>
      </c>
    </row>
    <row r="2053" customFormat="false" ht="14.25" hidden="false" customHeight="false" outlineLevel="0" collapsed="false">
      <c r="A2053" s="0" t="s">
        <v>100</v>
      </c>
      <c r="B2053" s="0" t="s">
        <v>54</v>
      </c>
      <c r="C2053" s="0" t="s">
        <v>65</v>
      </c>
      <c r="D2053" s="0" t="s">
        <v>145</v>
      </c>
      <c r="E2053" s="0" t="n">
        <v>2032</v>
      </c>
      <c r="F2053" s="0" t="n">
        <v>72.7</v>
      </c>
      <c r="G2053" s="0" t="s">
        <v>146</v>
      </c>
    </row>
    <row r="2054" customFormat="false" ht="14.25" hidden="false" customHeight="false" outlineLevel="0" collapsed="false">
      <c r="A2054" s="0" t="s">
        <v>100</v>
      </c>
      <c r="B2054" s="0" t="s">
        <v>54</v>
      </c>
      <c r="C2054" s="0" t="s">
        <v>65</v>
      </c>
      <c r="D2054" s="0" t="s">
        <v>147</v>
      </c>
      <c r="E2054" s="0" t="n">
        <v>2032</v>
      </c>
      <c r="F2054" s="0" t="n">
        <v>3</v>
      </c>
      <c r="G2054" s="0" t="s">
        <v>148</v>
      </c>
    </row>
    <row r="2055" customFormat="false" ht="14.25" hidden="false" customHeight="false" outlineLevel="0" collapsed="false">
      <c r="A2055" s="0" t="s">
        <v>100</v>
      </c>
      <c r="B2055" s="0" t="s">
        <v>54</v>
      </c>
      <c r="C2055" s="0" t="s">
        <v>65</v>
      </c>
      <c r="D2055" s="0" t="s">
        <v>149</v>
      </c>
      <c r="E2055" s="0" t="n">
        <v>2032</v>
      </c>
      <c r="F2055" s="0" t="n">
        <v>0.05</v>
      </c>
      <c r="G2055" s="0" t="s">
        <v>150</v>
      </c>
    </row>
    <row r="2056" customFormat="false" ht="14.25" hidden="false" customHeight="false" outlineLevel="0" collapsed="false">
      <c r="A2056" s="0" t="s">
        <v>100</v>
      </c>
      <c r="B2056" s="0" t="s">
        <v>54</v>
      </c>
      <c r="C2056" s="0" t="s">
        <v>65</v>
      </c>
      <c r="D2056" s="0" t="s">
        <v>136</v>
      </c>
      <c r="E2056" s="0" t="n">
        <v>2033</v>
      </c>
      <c r="F2056" s="0" t="n">
        <v>1189076.1353884</v>
      </c>
      <c r="G2056" s="0" t="s">
        <v>137</v>
      </c>
    </row>
    <row r="2057" customFormat="false" ht="14.25" hidden="false" customHeight="false" outlineLevel="0" collapsed="false">
      <c r="A2057" s="0" t="s">
        <v>100</v>
      </c>
      <c r="B2057" s="0" t="s">
        <v>54</v>
      </c>
      <c r="C2057" s="0" t="s">
        <v>65</v>
      </c>
      <c r="D2057" s="0" t="s">
        <v>138</v>
      </c>
      <c r="E2057" s="0" t="n">
        <v>2033</v>
      </c>
      <c r="F2057" s="0" t="n">
        <v>989896.370101757</v>
      </c>
      <c r="G2057" s="0" t="s">
        <v>137</v>
      </c>
    </row>
    <row r="2058" customFormat="false" ht="14.25" hidden="false" customHeight="false" outlineLevel="0" collapsed="false">
      <c r="A2058" s="0" t="s">
        <v>100</v>
      </c>
      <c r="B2058" s="0" t="s">
        <v>54</v>
      </c>
      <c r="C2058" s="0" t="s">
        <v>65</v>
      </c>
      <c r="D2058" s="0" t="s">
        <v>139</v>
      </c>
      <c r="E2058" s="0" t="n">
        <v>2033</v>
      </c>
      <c r="F2058" s="0" t="n">
        <v>199179.765286639</v>
      </c>
      <c r="G2058" s="0" t="s">
        <v>137</v>
      </c>
    </row>
    <row r="2059" customFormat="false" ht="14.25" hidden="false" customHeight="false" outlineLevel="0" collapsed="false">
      <c r="A2059" s="0" t="s">
        <v>100</v>
      </c>
      <c r="B2059" s="0" t="s">
        <v>54</v>
      </c>
      <c r="C2059" s="0" t="s">
        <v>65</v>
      </c>
      <c r="D2059" s="0" t="s">
        <v>140</v>
      </c>
      <c r="E2059" s="0" t="n">
        <v>2033</v>
      </c>
      <c r="F2059" s="0" t="n">
        <v>2.2202</v>
      </c>
      <c r="G2059" s="0" t="s">
        <v>141</v>
      </c>
    </row>
    <row r="2060" customFormat="false" ht="14.25" hidden="false" customHeight="false" outlineLevel="0" collapsed="false">
      <c r="A2060" s="0" t="s">
        <v>100</v>
      </c>
      <c r="B2060" s="0" t="s">
        <v>54</v>
      </c>
      <c r="C2060" s="0" t="s">
        <v>65</v>
      </c>
      <c r="D2060" s="0" t="s">
        <v>142</v>
      </c>
      <c r="E2060" s="0" t="n">
        <v>2033</v>
      </c>
      <c r="F2060" s="0" t="n">
        <v>5.7368</v>
      </c>
      <c r="G2060" s="0" t="s">
        <v>141</v>
      </c>
    </row>
    <row r="2061" customFormat="false" ht="14.25" hidden="false" customHeight="false" outlineLevel="0" collapsed="false">
      <c r="A2061" s="0" t="s">
        <v>100</v>
      </c>
      <c r="B2061" s="0" t="s">
        <v>54</v>
      </c>
      <c r="C2061" s="0" t="s">
        <v>65</v>
      </c>
      <c r="D2061" s="0" t="s">
        <v>143</v>
      </c>
      <c r="E2061" s="0" t="n">
        <v>2033</v>
      </c>
      <c r="F2061" s="0" t="n">
        <v>3.34042239839631</v>
      </c>
      <c r="G2061" s="0" t="s">
        <v>132</v>
      </c>
    </row>
    <row r="2062" customFormat="false" ht="14.25" hidden="false" customHeight="false" outlineLevel="0" collapsed="false">
      <c r="A2062" s="0" t="s">
        <v>100</v>
      </c>
      <c r="B2062" s="0" t="s">
        <v>54</v>
      </c>
      <c r="C2062" s="0" t="s">
        <v>65</v>
      </c>
      <c r="D2062" s="0" t="s">
        <v>144</v>
      </c>
      <c r="E2062" s="0" t="n">
        <v>2033</v>
      </c>
      <c r="F2062" s="0" t="n">
        <v>103.543853707129</v>
      </c>
      <c r="G2062" s="0" t="s">
        <v>132</v>
      </c>
    </row>
    <row r="2063" customFormat="false" ht="14.25" hidden="false" customHeight="false" outlineLevel="0" collapsed="false">
      <c r="A2063" s="0" t="s">
        <v>100</v>
      </c>
      <c r="B2063" s="0" t="s">
        <v>54</v>
      </c>
      <c r="C2063" s="0" t="s">
        <v>65</v>
      </c>
      <c r="D2063" s="0" t="s">
        <v>134</v>
      </c>
      <c r="E2063" s="0" t="n">
        <v>2033</v>
      </c>
      <c r="F2063" s="0" t="n">
        <v>0.99421609661598</v>
      </c>
      <c r="G2063" s="0" t="s">
        <v>135</v>
      </c>
    </row>
    <row r="2064" customFormat="false" ht="14.25" hidden="false" customHeight="false" outlineLevel="0" collapsed="false">
      <c r="A2064" s="0" t="s">
        <v>100</v>
      </c>
      <c r="B2064" s="0" t="s">
        <v>54</v>
      </c>
      <c r="C2064" s="0" t="s">
        <v>65</v>
      </c>
      <c r="D2064" s="0" t="s">
        <v>145</v>
      </c>
      <c r="E2064" s="0" t="n">
        <v>2033</v>
      </c>
      <c r="F2064" s="0" t="n">
        <v>76.4</v>
      </c>
      <c r="G2064" s="0" t="s">
        <v>146</v>
      </c>
    </row>
    <row r="2065" customFormat="false" ht="14.25" hidden="false" customHeight="false" outlineLevel="0" collapsed="false">
      <c r="A2065" s="0" t="s">
        <v>100</v>
      </c>
      <c r="B2065" s="0" t="s">
        <v>54</v>
      </c>
      <c r="C2065" s="0" t="s">
        <v>65</v>
      </c>
      <c r="D2065" s="0" t="s">
        <v>147</v>
      </c>
      <c r="E2065" s="0" t="n">
        <v>2033</v>
      </c>
      <c r="F2065" s="0" t="n">
        <v>3</v>
      </c>
      <c r="G2065" s="0" t="s">
        <v>148</v>
      </c>
    </row>
    <row r="2066" customFormat="false" ht="14.25" hidden="false" customHeight="false" outlineLevel="0" collapsed="false">
      <c r="A2066" s="0" t="s">
        <v>100</v>
      </c>
      <c r="B2066" s="0" t="s">
        <v>54</v>
      </c>
      <c r="C2066" s="0" t="s">
        <v>65</v>
      </c>
      <c r="D2066" s="0" t="s">
        <v>149</v>
      </c>
      <c r="E2066" s="0" t="n">
        <v>2033</v>
      </c>
      <c r="F2066" s="0" t="n">
        <v>0.05</v>
      </c>
      <c r="G2066" s="0" t="s">
        <v>150</v>
      </c>
    </row>
    <row r="2067" customFormat="false" ht="14.25" hidden="false" customHeight="false" outlineLevel="0" collapsed="false">
      <c r="A2067" s="0" t="s">
        <v>100</v>
      </c>
      <c r="B2067" s="0" t="s">
        <v>54</v>
      </c>
      <c r="C2067" s="0" t="s">
        <v>65</v>
      </c>
      <c r="D2067" s="0" t="s">
        <v>136</v>
      </c>
      <c r="E2067" s="0" t="n">
        <v>2034</v>
      </c>
      <c r="F2067" s="0" t="n">
        <v>1248529.94215782</v>
      </c>
      <c r="G2067" s="0" t="s">
        <v>137</v>
      </c>
    </row>
    <row r="2068" customFormat="false" ht="14.25" hidden="false" customHeight="false" outlineLevel="0" collapsed="false">
      <c r="A2068" s="0" t="s">
        <v>100</v>
      </c>
      <c r="B2068" s="0" t="s">
        <v>54</v>
      </c>
      <c r="C2068" s="0" t="s">
        <v>65</v>
      </c>
      <c r="D2068" s="0" t="s">
        <v>138</v>
      </c>
      <c r="E2068" s="0" t="n">
        <v>2034</v>
      </c>
      <c r="F2068" s="0" t="n">
        <v>1046233.13268987</v>
      </c>
      <c r="G2068" s="0" t="s">
        <v>137</v>
      </c>
    </row>
    <row r="2069" customFormat="false" ht="14.25" hidden="false" customHeight="false" outlineLevel="0" collapsed="false">
      <c r="A2069" s="0" t="s">
        <v>100</v>
      </c>
      <c r="B2069" s="0" t="s">
        <v>54</v>
      </c>
      <c r="C2069" s="0" t="s">
        <v>65</v>
      </c>
      <c r="D2069" s="0" t="s">
        <v>139</v>
      </c>
      <c r="E2069" s="0" t="n">
        <v>2034</v>
      </c>
      <c r="F2069" s="0" t="n">
        <v>202296.809467947</v>
      </c>
      <c r="G2069" s="0" t="s">
        <v>137</v>
      </c>
    </row>
    <row r="2070" customFormat="false" ht="14.25" hidden="false" customHeight="false" outlineLevel="0" collapsed="false">
      <c r="A2070" s="0" t="s">
        <v>100</v>
      </c>
      <c r="B2070" s="0" t="s">
        <v>54</v>
      </c>
      <c r="C2070" s="0" t="s">
        <v>65</v>
      </c>
      <c r="D2070" s="0" t="s">
        <v>140</v>
      </c>
      <c r="E2070" s="0" t="n">
        <v>2034</v>
      </c>
      <c r="F2070" s="0" t="n">
        <v>2.3535</v>
      </c>
      <c r="G2070" s="0" t="s">
        <v>141</v>
      </c>
    </row>
    <row r="2071" customFormat="false" ht="14.25" hidden="false" customHeight="false" outlineLevel="0" collapsed="false">
      <c r="A2071" s="0" t="s">
        <v>100</v>
      </c>
      <c r="B2071" s="0" t="s">
        <v>54</v>
      </c>
      <c r="C2071" s="0" t="s">
        <v>65</v>
      </c>
      <c r="D2071" s="0" t="s">
        <v>142</v>
      </c>
      <c r="E2071" s="0" t="n">
        <v>2034</v>
      </c>
      <c r="F2071" s="0" t="n">
        <v>5.7139</v>
      </c>
      <c r="G2071" s="0" t="s">
        <v>141</v>
      </c>
    </row>
    <row r="2072" customFormat="false" ht="14.25" hidden="false" customHeight="false" outlineLevel="0" collapsed="false">
      <c r="A2072" s="0" t="s">
        <v>100</v>
      </c>
      <c r="B2072" s="0" t="s">
        <v>54</v>
      </c>
      <c r="C2072" s="0" t="s">
        <v>65</v>
      </c>
      <c r="D2072" s="0" t="s">
        <v>143</v>
      </c>
      <c r="E2072" s="0" t="n">
        <v>2034</v>
      </c>
      <c r="F2072" s="0" t="n">
        <v>3.61821341740451</v>
      </c>
      <c r="G2072" s="0" t="s">
        <v>132</v>
      </c>
    </row>
    <row r="2073" customFormat="false" ht="14.25" hidden="false" customHeight="false" outlineLevel="0" collapsed="false">
      <c r="A2073" s="0" t="s">
        <v>100</v>
      </c>
      <c r="B2073" s="0" t="s">
        <v>54</v>
      </c>
      <c r="C2073" s="0" t="s">
        <v>65</v>
      </c>
      <c r="D2073" s="0" t="s">
        <v>144</v>
      </c>
      <c r="E2073" s="0" t="n">
        <v>2034</v>
      </c>
      <c r="F2073" s="0" t="n">
        <v>106.783883033586</v>
      </c>
      <c r="G2073" s="0" t="s">
        <v>132</v>
      </c>
    </row>
    <row r="2074" customFormat="false" ht="14.25" hidden="false" customHeight="false" outlineLevel="0" collapsed="false">
      <c r="A2074" s="0" t="s">
        <v>100</v>
      </c>
      <c r="B2074" s="0" t="s">
        <v>54</v>
      </c>
      <c r="C2074" s="0" t="s">
        <v>65</v>
      </c>
      <c r="D2074" s="0" t="s">
        <v>134</v>
      </c>
      <c r="E2074" s="0" t="n">
        <v>2034</v>
      </c>
      <c r="F2074" s="0" t="n">
        <v>0.99406512464378</v>
      </c>
      <c r="G2074" s="0" t="s">
        <v>135</v>
      </c>
    </row>
    <row r="2075" customFormat="false" ht="14.25" hidden="false" customHeight="false" outlineLevel="0" collapsed="false">
      <c r="A2075" s="0" t="s">
        <v>100</v>
      </c>
      <c r="B2075" s="0" t="s">
        <v>54</v>
      </c>
      <c r="C2075" s="0" t="s">
        <v>65</v>
      </c>
      <c r="D2075" s="0" t="s">
        <v>145</v>
      </c>
      <c r="E2075" s="0" t="n">
        <v>2034</v>
      </c>
      <c r="F2075" s="0" t="n">
        <v>80.2</v>
      </c>
      <c r="G2075" s="0" t="s">
        <v>146</v>
      </c>
    </row>
    <row r="2076" customFormat="false" ht="14.25" hidden="false" customHeight="false" outlineLevel="0" collapsed="false">
      <c r="A2076" s="0" t="s">
        <v>100</v>
      </c>
      <c r="B2076" s="0" t="s">
        <v>54</v>
      </c>
      <c r="C2076" s="0" t="s">
        <v>65</v>
      </c>
      <c r="D2076" s="0" t="s">
        <v>147</v>
      </c>
      <c r="E2076" s="0" t="n">
        <v>2034</v>
      </c>
      <c r="F2076" s="0" t="n">
        <v>3</v>
      </c>
      <c r="G2076" s="0" t="s">
        <v>148</v>
      </c>
    </row>
    <row r="2077" customFormat="false" ht="14.25" hidden="false" customHeight="false" outlineLevel="0" collapsed="false">
      <c r="A2077" s="0" t="s">
        <v>100</v>
      </c>
      <c r="B2077" s="0" t="s">
        <v>54</v>
      </c>
      <c r="C2077" s="0" t="s">
        <v>65</v>
      </c>
      <c r="D2077" s="0" t="s">
        <v>149</v>
      </c>
      <c r="E2077" s="0" t="n">
        <v>2034</v>
      </c>
      <c r="F2077" s="0" t="n">
        <v>0.05</v>
      </c>
      <c r="G2077" s="0" t="s">
        <v>150</v>
      </c>
    </row>
    <row r="2078" customFormat="false" ht="14.25" hidden="false" customHeight="false" outlineLevel="0" collapsed="false">
      <c r="A2078" s="0" t="s">
        <v>100</v>
      </c>
      <c r="B2078" s="0" t="s">
        <v>54</v>
      </c>
      <c r="C2078" s="0" t="s">
        <v>65</v>
      </c>
      <c r="D2078" s="0" t="s">
        <v>136</v>
      </c>
      <c r="E2078" s="0" t="n">
        <v>2035</v>
      </c>
      <c r="F2078" s="0" t="n">
        <v>1310956.43926571</v>
      </c>
      <c r="G2078" s="0" t="s">
        <v>137</v>
      </c>
    </row>
    <row r="2079" customFormat="false" ht="14.25" hidden="false" customHeight="false" outlineLevel="0" collapsed="false">
      <c r="A2079" s="0" t="s">
        <v>100</v>
      </c>
      <c r="B2079" s="0" t="s">
        <v>54</v>
      </c>
      <c r="C2079" s="0" t="s">
        <v>65</v>
      </c>
      <c r="D2079" s="0" t="s">
        <v>138</v>
      </c>
      <c r="E2079" s="0" t="n">
        <v>2035</v>
      </c>
      <c r="F2079" s="0" t="n">
        <v>1107540.5724106</v>
      </c>
      <c r="G2079" s="0" t="s">
        <v>137</v>
      </c>
    </row>
    <row r="2080" customFormat="false" ht="14.25" hidden="false" customHeight="false" outlineLevel="0" collapsed="false">
      <c r="A2080" s="0" t="s">
        <v>100</v>
      </c>
      <c r="B2080" s="0" t="s">
        <v>54</v>
      </c>
      <c r="C2080" s="0" t="s">
        <v>65</v>
      </c>
      <c r="D2080" s="0" t="s">
        <v>139</v>
      </c>
      <c r="E2080" s="0" t="n">
        <v>2035</v>
      </c>
      <c r="F2080" s="0" t="n">
        <v>203415.866855103</v>
      </c>
      <c r="G2080" s="0" t="s">
        <v>137</v>
      </c>
    </row>
    <row r="2081" customFormat="false" ht="14.25" hidden="false" customHeight="false" outlineLevel="0" collapsed="false">
      <c r="A2081" s="0" t="s">
        <v>100</v>
      </c>
      <c r="B2081" s="0" t="s">
        <v>54</v>
      </c>
      <c r="C2081" s="0" t="s">
        <v>65</v>
      </c>
      <c r="D2081" s="0" t="s">
        <v>140</v>
      </c>
      <c r="E2081" s="0" t="n">
        <v>2035</v>
      </c>
      <c r="F2081" s="0" t="n">
        <v>2.4259</v>
      </c>
      <c r="G2081" s="0" t="s">
        <v>141</v>
      </c>
    </row>
    <row r="2082" customFormat="false" ht="14.25" hidden="false" customHeight="false" outlineLevel="0" collapsed="false">
      <c r="A2082" s="0" t="s">
        <v>100</v>
      </c>
      <c r="B2082" s="0" t="s">
        <v>54</v>
      </c>
      <c r="C2082" s="0" t="s">
        <v>65</v>
      </c>
      <c r="D2082" s="0" t="s">
        <v>142</v>
      </c>
      <c r="E2082" s="0" t="n">
        <v>2035</v>
      </c>
      <c r="F2082" s="0" t="n">
        <v>6.1676</v>
      </c>
      <c r="G2082" s="0" t="s">
        <v>141</v>
      </c>
    </row>
    <row r="2083" customFormat="false" ht="14.25" hidden="false" customHeight="false" outlineLevel="0" collapsed="false">
      <c r="A2083" s="0" t="s">
        <v>100</v>
      </c>
      <c r="B2083" s="0" t="s">
        <v>54</v>
      </c>
      <c r="C2083" s="0" t="s">
        <v>65</v>
      </c>
      <c r="D2083" s="0" t="s">
        <v>143</v>
      </c>
      <c r="E2083" s="0" t="n">
        <v>2035</v>
      </c>
      <c r="F2083" s="0" t="n">
        <v>3.94137037502642</v>
      </c>
      <c r="G2083" s="0" t="s">
        <v>132</v>
      </c>
    </row>
    <row r="2084" customFormat="false" ht="14.25" hidden="false" customHeight="false" outlineLevel="0" collapsed="false">
      <c r="A2084" s="0" t="s">
        <v>100</v>
      </c>
      <c r="B2084" s="0" t="s">
        <v>54</v>
      </c>
      <c r="C2084" s="0" t="s">
        <v>65</v>
      </c>
      <c r="D2084" s="0" t="s">
        <v>144</v>
      </c>
      <c r="E2084" s="0" t="n">
        <v>2035</v>
      </c>
      <c r="F2084" s="0" t="n">
        <v>109.980006173651</v>
      </c>
      <c r="G2084" s="0" t="s">
        <v>132</v>
      </c>
    </row>
    <row r="2085" customFormat="false" ht="14.25" hidden="false" customHeight="false" outlineLevel="0" collapsed="false">
      <c r="A2085" s="0" t="s">
        <v>100</v>
      </c>
      <c r="B2085" s="0" t="s">
        <v>54</v>
      </c>
      <c r="C2085" s="0" t="s">
        <v>65</v>
      </c>
      <c r="D2085" s="0" t="s">
        <v>134</v>
      </c>
      <c r="E2085" s="0" t="n">
        <v>2035</v>
      </c>
      <c r="F2085" s="0" t="n">
        <v>0.993914218887357</v>
      </c>
      <c r="G2085" s="0" t="s">
        <v>135</v>
      </c>
    </row>
    <row r="2086" customFormat="false" ht="14.25" hidden="false" customHeight="false" outlineLevel="0" collapsed="false">
      <c r="A2086" s="0" t="s">
        <v>100</v>
      </c>
      <c r="B2086" s="0" t="s">
        <v>54</v>
      </c>
      <c r="C2086" s="0" t="s">
        <v>65</v>
      </c>
      <c r="D2086" s="0" t="s">
        <v>145</v>
      </c>
      <c r="E2086" s="0" t="n">
        <v>2035</v>
      </c>
      <c r="F2086" s="0" t="n">
        <v>84.2</v>
      </c>
      <c r="G2086" s="0" t="s">
        <v>146</v>
      </c>
    </row>
    <row r="2087" customFormat="false" ht="14.25" hidden="false" customHeight="false" outlineLevel="0" collapsed="false">
      <c r="A2087" s="0" t="s">
        <v>100</v>
      </c>
      <c r="B2087" s="0" t="s">
        <v>54</v>
      </c>
      <c r="C2087" s="0" t="s">
        <v>65</v>
      </c>
      <c r="D2087" s="0" t="s">
        <v>147</v>
      </c>
      <c r="E2087" s="0" t="n">
        <v>2035</v>
      </c>
      <c r="F2087" s="0" t="n">
        <v>3</v>
      </c>
      <c r="G2087" s="0" t="s">
        <v>148</v>
      </c>
    </row>
    <row r="2088" customFormat="false" ht="14.25" hidden="false" customHeight="false" outlineLevel="0" collapsed="false">
      <c r="A2088" s="0" t="s">
        <v>100</v>
      </c>
      <c r="B2088" s="0" t="s">
        <v>54</v>
      </c>
      <c r="C2088" s="0" t="s">
        <v>65</v>
      </c>
      <c r="D2088" s="0" t="s">
        <v>149</v>
      </c>
      <c r="E2088" s="0" t="n">
        <v>2035</v>
      </c>
      <c r="F2088" s="0" t="n">
        <v>0.05</v>
      </c>
      <c r="G2088" s="0" t="s">
        <v>150</v>
      </c>
    </row>
    <row r="2089" customFormat="false" ht="14.25" hidden="false" customHeight="false" outlineLevel="0" collapsed="false">
      <c r="A2089" s="0" t="s">
        <v>100</v>
      </c>
      <c r="B2089" s="0" t="s">
        <v>54</v>
      </c>
      <c r="C2089" s="0" t="s">
        <v>65</v>
      </c>
      <c r="D2089" s="0" t="s">
        <v>136</v>
      </c>
      <c r="E2089" s="0" t="n">
        <v>2036</v>
      </c>
      <c r="F2089" s="0" t="n">
        <v>1363394.69683634</v>
      </c>
      <c r="G2089" s="0" t="s">
        <v>137</v>
      </c>
    </row>
    <row r="2090" customFormat="false" ht="14.25" hidden="false" customHeight="false" outlineLevel="0" collapsed="false">
      <c r="A2090" s="0" t="s">
        <v>100</v>
      </c>
      <c r="B2090" s="0" t="s">
        <v>54</v>
      </c>
      <c r="C2090" s="0" t="s">
        <v>65</v>
      </c>
      <c r="D2090" s="0" t="s">
        <v>138</v>
      </c>
      <c r="E2090" s="0" t="n">
        <v>2036</v>
      </c>
      <c r="F2090" s="0" t="n">
        <v>1157657.07368904</v>
      </c>
      <c r="G2090" s="0" t="s">
        <v>137</v>
      </c>
    </row>
    <row r="2091" customFormat="false" ht="14.25" hidden="false" customHeight="false" outlineLevel="0" collapsed="false">
      <c r="A2091" s="0" t="s">
        <v>100</v>
      </c>
      <c r="B2091" s="0" t="s">
        <v>54</v>
      </c>
      <c r="C2091" s="0" t="s">
        <v>65</v>
      </c>
      <c r="D2091" s="0" t="s">
        <v>139</v>
      </c>
      <c r="E2091" s="0" t="n">
        <v>2036</v>
      </c>
      <c r="F2091" s="0" t="n">
        <v>205737.6231473</v>
      </c>
      <c r="G2091" s="0" t="s">
        <v>137</v>
      </c>
    </row>
    <row r="2092" customFormat="false" ht="14.25" hidden="false" customHeight="false" outlineLevel="0" collapsed="false">
      <c r="A2092" s="0" t="s">
        <v>100</v>
      </c>
      <c r="B2092" s="0" t="s">
        <v>54</v>
      </c>
      <c r="C2092" s="0" t="s">
        <v>65</v>
      </c>
      <c r="D2092" s="0" t="s">
        <v>140</v>
      </c>
      <c r="E2092" s="0" t="n">
        <v>2036</v>
      </c>
      <c r="F2092" s="0" t="n">
        <v>2.499</v>
      </c>
      <c r="G2092" s="0" t="s">
        <v>141</v>
      </c>
    </row>
    <row r="2093" customFormat="false" ht="14.25" hidden="false" customHeight="false" outlineLevel="0" collapsed="false">
      <c r="A2093" s="0" t="s">
        <v>100</v>
      </c>
      <c r="B2093" s="0" t="s">
        <v>54</v>
      </c>
      <c r="C2093" s="0" t="s">
        <v>65</v>
      </c>
      <c r="D2093" s="0" t="s">
        <v>142</v>
      </c>
      <c r="E2093" s="0" t="n">
        <v>2036</v>
      </c>
      <c r="F2093" s="0" t="n">
        <v>6.0858</v>
      </c>
      <c r="G2093" s="0" t="s">
        <v>141</v>
      </c>
    </row>
    <row r="2094" customFormat="false" ht="14.25" hidden="false" customHeight="false" outlineLevel="0" collapsed="false">
      <c r="A2094" s="0" t="s">
        <v>100</v>
      </c>
      <c r="B2094" s="0" t="s">
        <v>54</v>
      </c>
      <c r="C2094" s="0" t="s">
        <v>65</v>
      </c>
      <c r="D2094" s="0" t="s">
        <v>143</v>
      </c>
      <c r="E2094" s="0" t="n">
        <v>2036</v>
      </c>
      <c r="F2094" s="0" t="n">
        <v>4.14506305409874</v>
      </c>
      <c r="G2094" s="0" t="s">
        <v>132</v>
      </c>
    </row>
    <row r="2095" customFormat="false" ht="14.25" hidden="false" customHeight="false" outlineLevel="0" collapsed="false">
      <c r="A2095" s="0" t="s">
        <v>100</v>
      </c>
      <c r="B2095" s="0" t="s">
        <v>54</v>
      </c>
      <c r="C2095" s="0" t="s">
        <v>65</v>
      </c>
      <c r="D2095" s="0" t="s">
        <v>144</v>
      </c>
      <c r="E2095" s="0" t="n">
        <v>2036</v>
      </c>
      <c r="F2095" s="0" t="n">
        <v>112.600990507728</v>
      </c>
      <c r="G2095" s="0" t="s">
        <v>132</v>
      </c>
    </row>
    <row r="2096" customFormat="false" ht="14.25" hidden="false" customHeight="false" outlineLevel="0" collapsed="false">
      <c r="A2096" s="0" t="s">
        <v>100</v>
      </c>
      <c r="B2096" s="0" t="s">
        <v>54</v>
      </c>
      <c r="C2096" s="0" t="s">
        <v>65</v>
      </c>
      <c r="D2096" s="0" t="s">
        <v>134</v>
      </c>
      <c r="E2096" s="0" t="n">
        <v>2036</v>
      </c>
      <c r="F2096" s="0" t="n">
        <v>0.99376337931767</v>
      </c>
      <c r="G2096" s="0" t="s">
        <v>135</v>
      </c>
    </row>
    <row r="2097" customFormat="false" ht="14.25" hidden="false" customHeight="false" outlineLevel="0" collapsed="false">
      <c r="A2097" s="0" t="s">
        <v>100</v>
      </c>
      <c r="B2097" s="0" t="s">
        <v>54</v>
      </c>
      <c r="C2097" s="0" t="s">
        <v>65</v>
      </c>
      <c r="D2097" s="0" t="s">
        <v>145</v>
      </c>
      <c r="E2097" s="0" t="n">
        <v>2036</v>
      </c>
      <c r="F2097" s="0" t="n">
        <v>87.6</v>
      </c>
      <c r="G2097" s="0" t="s">
        <v>146</v>
      </c>
    </row>
    <row r="2098" customFormat="false" ht="14.25" hidden="false" customHeight="false" outlineLevel="0" collapsed="false">
      <c r="A2098" s="0" t="s">
        <v>100</v>
      </c>
      <c r="B2098" s="0" t="s">
        <v>54</v>
      </c>
      <c r="C2098" s="0" t="s">
        <v>65</v>
      </c>
      <c r="D2098" s="0" t="s">
        <v>147</v>
      </c>
      <c r="E2098" s="0" t="n">
        <v>2036</v>
      </c>
      <c r="F2098" s="0" t="n">
        <v>3</v>
      </c>
      <c r="G2098" s="0" t="s">
        <v>148</v>
      </c>
    </row>
    <row r="2099" customFormat="false" ht="14.25" hidden="false" customHeight="false" outlineLevel="0" collapsed="false">
      <c r="A2099" s="0" t="s">
        <v>100</v>
      </c>
      <c r="B2099" s="0" t="s">
        <v>54</v>
      </c>
      <c r="C2099" s="0" t="s">
        <v>65</v>
      </c>
      <c r="D2099" s="0" t="s">
        <v>149</v>
      </c>
      <c r="E2099" s="0" t="n">
        <v>2036</v>
      </c>
      <c r="F2099" s="0" t="n">
        <v>0.04</v>
      </c>
      <c r="G2099" s="0" t="s">
        <v>150</v>
      </c>
    </row>
    <row r="2100" customFormat="false" ht="14.25" hidden="false" customHeight="false" outlineLevel="0" collapsed="false">
      <c r="A2100" s="0" t="s">
        <v>100</v>
      </c>
      <c r="B2100" s="0" t="s">
        <v>54</v>
      </c>
      <c r="C2100" s="0" t="s">
        <v>65</v>
      </c>
      <c r="D2100" s="0" t="s">
        <v>136</v>
      </c>
      <c r="E2100" s="0" t="n">
        <v>2037</v>
      </c>
      <c r="F2100" s="0" t="n">
        <v>1417930.48470979</v>
      </c>
      <c r="G2100" s="0" t="s">
        <v>137</v>
      </c>
    </row>
    <row r="2101" customFormat="false" ht="14.25" hidden="false" customHeight="false" outlineLevel="0" collapsed="false">
      <c r="A2101" s="0" t="s">
        <v>100</v>
      </c>
      <c r="B2101" s="0" t="s">
        <v>54</v>
      </c>
      <c r="C2101" s="0" t="s">
        <v>65</v>
      </c>
      <c r="D2101" s="0" t="s">
        <v>138</v>
      </c>
      <c r="E2101" s="0" t="n">
        <v>2037</v>
      </c>
      <c r="F2101" s="0" t="n">
        <v>1194814.86914925</v>
      </c>
      <c r="G2101" s="0" t="s">
        <v>137</v>
      </c>
    </row>
    <row r="2102" customFormat="false" ht="14.25" hidden="false" customHeight="false" outlineLevel="0" collapsed="false">
      <c r="A2102" s="0" t="s">
        <v>100</v>
      </c>
      <c r="B2102" s="0" t="s">
        <v>54</v>
      </c>
      <c r="C2102" s="0" t="s">
        <v>65</v>
      </c>
      <c r="D2102" s="0" t="s">
        <v>139</v>
      </c>
      <c r="E2102" s="0" t="n">
        <v>2037</v>
      </c>
      <c r="F2102" s="0" t="n">
        <v>223115.615560539</v>
      </c>
      <c r="G2102" s="0" t="s">
        <v>137</v>
      </c>
    </row>
    <row r="2103" customFormat="false" ht="14.25" hidden="false" customHeight="false" outlineLevel="0" collapsed="false">
      <c r="A2103" s="0" t="s">
        <v>100</v>
      </c>
      <c r="B2103" s="0" t="s">
        <v>54</v>
      </c>
      <c r="C2103" s="0" t="s">
        <v>65</v>
      </c>
      <c r="D2103" s="0" t="s">
        <v>140</v>
      </c>
      <c r="E2103" s="0" t="n">
        <v>2037</v>
      </c>
      <c r="F2103" s="0" t="n">
        <v>2.4992</v>
      </c>
      <c r="G2103" s="0" t="s">
        <v>141</v>
      </c>
    </row>
    <row r="2104" customFormat="false" ht="14.25" hidden="false" customHeight="false" outlineLevel="0" collapsed="false">
      <c r="A2104" s="0" t="s">
        <v>100</v>
      </c>
      <c r="B2104" s="0" t="s">
        <v>54</v>
      </c>
      <c r="C2104" s="0" t="s">
        <v>65</v>
      </c>
      <c r="D2104" s="0" t="s">
        <v>142</v>
      </c>
      <c r="E2104" s="0" t="n">
        <v>2037</v>
      </c>
      <c r="F2104" s="0" t="n">
        <v>5.8986</v>
      </c>
      <c r="G2104" s="0" t="s">
        <v>141</v>
      </c>
    </row>
    <row r="2105" customFormat="false" ht="14.25" hidden="false" customHeight="false" outlineLevel="0" collapsed="false">
      <c r="A2105" s="0" t="s">
        <v>100</v>
      </c>
      <c r="B2105" s="0" t="s">
        <v>54</v>
      </c>
      <c r="C2105" s="0" t="s">
        <v>65</v>
      </c>
      <c r="D2105" s="0" t="s">
        <v>143</v>
      </c>
      <c r="E2105" s="0" t="n">
        <v>2037</v>
      </c>
      <c r="F2105" s="0" t="n">
        <v>4.3021510909232</v>
      </c>
      <c r="G2105" s="0" t="s">
        <v>132</v>
      </c>
    </row>
    <row r="2106" customFormat="false" ht="14.25" hidden="false" customHeight="false" outlineLevel="0" collapsed="false">
      <c r="A2106" s="0" t="s">
        <v>100</v>
      </c>
      <c r="B2106" s="0" t="s">
        <v>54</v>
      </c>
      <c r="C2106" s="0" t="s">
        <v>65</v>
      </c>
      <c r="D2106" s="0" t="s">
        <v>144</v>
      </c>
      <c r="E2106" s="0" t="n">
        <v>2037</v>
      </c>
      <c r="F2106" s="0" t="n">
        <v>115.145873984418</v>
      </c>
      <c r="G2106" s="0" t="s">
        <v>132</v>
      </c>
    </row>
    <row r="2107" customFormat="false" ht="14.25" hidden="false" customHeight="false" outlineLevel="0" collapsed="false">
      <c r="A2107" s="0" t="s">
        <v>100</v>
      </c>
      <c r="B2107" s="0" t="s">
        <v>54</v>
      </c>
      <c r="C2107" s="0" t="s">
        <v>65</v>
      </c>
      <c r="D2107" s="0" t="s">
        <v>134</v>
      </c>
      <c r="E2107" s="0" t="n">
        <v>2037</v>
      </c>
      <c r="F2107" s="0" t="n">
        <v>0.993612605905688</v>
      </c>
      <c r="G2107" s="0" t="s">
        <v>135</v>
      </c>
    </row>
    <row r="2108" customFormat="false" ht="14.25" hidden="false" customHeight="false" outlineLevel="0" collapsed="false">
      <c r="A2108" s="0" t="s">
        <v>100</v>
      </c>
      <c r="B2108" s="0" t="s">
        <v>54</v>
      </c>
      <c r="C2108" s="0" t="s">
        <v>65</v>
      </c>
      <c r="D2108" s="0" t="s">
        <v>145</v>
      </c>
      <c r="E2108" s="0" t="n">
        <v>2037</v>
      </c>
      <c r="F2108" s="0" t="n">
        <v>91.1</v>
      </c>
      <c r="G2108" s="0" t="s">
        <v>146</v>
      </c>
    </row>
    <row r="2109" customFormat="false" ht="14.25" hidden="false" customHeight="false" outlineLevel="0" collapsed="false">
      <c r="A2109" s="0" t="s">
        <v>100</v>
      </c>
      <c r="B2109" s="0" t="s">
        <v>54</v>
      </c>
      <c r="C2109" s="0" t="s">
        <v>65</v>
      </c>
      <c r="D2109" s="0" t="s">
        <v>147</v>
      </c>
      <c r="E2109" s="0" t="n">
        <v>2037</v>
      </c>
      <c r="F2109" s="0" t="n">
        <v>3</v>
      </c>
      <c r="G2109" s="0" t="s">
        <v>148</v>
      </c>
    </row>
    <row r="2110" customFormat="false" ht="14.25" hidden="false" customHeight="false" outlineLevel="0" collapsed="false">
      <c r="A2110" s="0" t="s">
        <v>100</v>
      </c>
      <c r="B2110" s="0" t="s">
        <v>54</v>
      </c>
      <c r="C2110" s="0" t="s">
        <v>65</v>
      </c>
      <c r="D2110" s="0" t="s">
        <v>149</v>
      </c>
      <c r="E2110" s="0" t="n">
        <v>2037</v>
      </c>
      <c r="F2110" s="0" t="n">
        <v>0.04</v>
      </c>
      <c r="G2110" s="0" t="s">
        <v>150</v>
      </c>
    </row>
    <row r="2111" customFormat="false" ht="14.25" hidden="false" customHeight="false" outlineLevel="0" collapsed="false">
      <c r="A2111" s="0" t="s">
        <v>100</v>
      </c>
      <c r="B2111" s="0" t="s">
        <v>54</v>
      </c>
      <c r="C2111" s="0" t="s">
        <v>65</v>
      </c>
      <c r="D2111" s="0" t="s">
        <v>136</v>
      </c>
      <c r="E2111" s="0" t="n">
        <v>2038</v>
      </c>
      <c r="F2111" s="0" t="n">
        <v>1474647.70409818</v>
      </c>
      <c r="G2111" s="0" t="s">
        <v>137</v>
      </c>
    </row>
    <row r="2112" customFormat="false" ht="14.25" hidden="false" customHeight="false" outlineLevel="0" collapsed="false">
      <c r="A2112" s="0" t="s">
        <v>100</v>
      </c>
      <c r="B2112" s="0" t="s">
        <v>54</v>
      </c>
      <c r="C2112" s="0" t="s">
        <v>65</v>
      </c>
      <c r="D2112" s="0" t="s">
        <v>138</v>
      </c>
      <c r="E2112" s="0" t="n">
        <v>2038</v>
      </c>
      <c r="F2112" s="0" t="n">
        <v>1247084.49434486</v>
      </c>
      <c r="G2112" s="0" t="s">
        <v>137</v>
      </c>
    </row>
    <row r="2113" customFormat="false" ht="14.25" hidden="false" customHeight="false" outlineLevel="0" collapsed="false">
      <c r="A2113" s="0" t="s">
        <v>100</v>
      </c>
      <c r="B2113" s="0" t="s">
        <v>54</v>
      </c>
      <c r="C2113" s="0" t="s">
        <v>65</v>
      </c>
      <c r="D2113" s="0" t="s">
        <v>139</v>
      </c>
      <c r="E2113" s="0" t="n">
        <v>2038</v>
      </c>
      <c r="F2113" s="0" t="n">
        <v>227563.209753319</v>
      </c>
      <c r="G2113" s="0" t="s">
        <v>137</v>
      </c>
    </row>
    <row r="2114" customFormat="false" ht="14.25" hidden="false" customHeight="false" outlineLevel="0" collapsed="false">
      <c r="A2114" s="0" t="s">
        <v>100</v>
      </c>
      <c r="B2114" s="0" t="s">
        <v>54</v>
      </c>
      <c r="C2114" s="0" t="s">
        <v>65</v>
      </c>
      <c r="D2114" s="0" t="s">
        <v>140</v>
      </c>
      <c r="E2114" s="0" t="n">
        <v>2038</v>
      </c>
      <c r="F2114" s="0" t="n">
        <v>2.4846</v>
      </c>
      <c r="G2114" s="0" t="s">
        <v>141</v>
      </c>
    </row>
    <row r="2115" customFormat="false" ht="14.25" hidden="false" customHeight="false" outlineLevel="0" collapsed="false">
      <c r="A2115" s="0" t="s">
        <v>100</v>
      </c>
      <c r="B2115" s="0" t="s">
        <v>54</v>
      </c>
      <c r="C2115" s="0" t="s">
        <v>65</v>
      </c>
      <c r="D2115" s="0" t="s">
        <v>142</v>
      </c>
      <c r="E2115" s="0" t="n">
        <v>2038</v>
      </c>
      <c r="F2115" s="0" t="n">
        <v>5.9898</v>
      </c>
      <c r="G2115" s="0" t="s">
        <v>141</v>
      </c>
    </row>
    <row r="2116" customFormat="false" ht="14.25" hidden="false" customHeight="false" outlineLevel="0" collapsed="false">
      <c r="A2116" s="0" t="s">
        <v>100</v>
      </c>
      <c r="B2116" s="0" t="s">
        <v>54</v>
      </c>
      <c r="C2116" s="0" t="s">
        <v>65</v>
      </c>
      <c r="D2116" s="0" t="s">
        <v>143</v>
      </c>
      <c r="E2116" s="0" t="n">
        <v>2038</v>
      </c>
      <c r="F2116" s="0" t="n">
        <v>4.46156424842967</v>
      </c>
      <c r="G2116" s="0" t="s">
        <v>132</v>
      </c>
    </row>
    <row r="2117" customFormat="false" ht="14.25" hidden="false" customHeight="false" outlineLevel="0" collapsed="false">
      <c r="A2117" s="0" t="s">
        <v>100</v>
      </c>
      <c r="B2117" s="0" t="s">
        <v>54</v>
      </c>
      <c r="C2117" s="0" t="s">
        <v>65</v>
      </c>
      <c r="D2117" s="0" t="s">
        <v>144</v>
      </c>
      <c r="E2117" s="0" t="n">
        <v>2038</v>
      </c>
      <c r="F2117" s="0" t="n">
        <v>117.652272016999</v>
      </c>
      <c r="G2117" s="0" t="s">
        <v>132</v>
      </c>
    </row>
    <row r="2118" customFormat="false" ht="14.25" hidden="false" customHeight="false" outlineLevel="0" collapsed="false">
      <c r="A2118" s="0" t="s">
        <v>100</v>
      </c>
      <c r="B2118" s="0" t="s">
        <v>54</v>
      </c>
      <c r="C2118" s="0" t="s">
        <v>65</v>
      </c>
      <c r="D2118" s="0" t="s">
        <v>134</v>
      </c>
      <c r="E2118" s="0" t="n">
        <v>2038</v>
      </c>
      <c r="F2118" s="0" t="n">
        <v>0.993461898622396</v>
      </c>
      <c r="G2118" s="0" t="s">
        <v>135</v>
      </c>
    </row>
    <row r="2119" customFormat="false" ht="14.25" hidden="false" customHeight="false" outlineLevel="0" collapsed="false">
      <c r="A2119" s="0" t="s">
        <v>100</v>
      </c>
      <c r="B2119" s="0" t="s">
        <v>54</v>
      </c>
      <c r="C2119" s="0" t="s">
        <v>65</v>
      </c>
      <c r="D2119" s="0" t="s">
        <v>145</v>
      </c>
      <c r="E2119" s="0" t="n">
        <v>2038</v>
      </c>
      <c r="F2119" s="0" t="n">
        <v>94.7</v>
      </c>
      <c r="G2119" s="0" t="s">
        <v>146</v>
      </c>
    </row>
    <row r="2120" customFormat="false" ht="14.25" hidden="false" customHeight="false" outlineLevel="0" collapsed="false">
      <c r="A2120" s="0" t="s">
        <v>100</v>
      </c>
      <c r="B2120" s="0" t="s">
        <v>54</v>
      </c>
      <c r="C2120" s="0" t="s">
        <v>65</v>
      </c>
      <c r="D2120" s="0" t="s">
        <v>147</v>
      </c>
      <c r="E2120" s="0" t="n">
        <v>2038</v>
      </c>
      <c r="F2120" s="0" t="n">
        <v>3</v>
      </c>
      <c r="G2120" s="0" t="s">
        <v>148</v>
      </c>
    </row>
    <row r="2121" customFormat="false" ht="14.25" hidden="false" customHeight="false" outlineLevel="0" collapsed="false">
      <c r="A2121" s="0" t="s">
        <v>100</v>
      </c>
      <c r="B2121" s="0" t="s">
        <v>54</v>
      </c>
      <c r="C2121" s="0" t="s">
        <v>65</v>
      </c>
      <c r="D2121" s="0" t="s">
        <v>149</v>
      </c>
      <c r="E2121" s="0" t="n">
        <v>2038</v>
      </c>
      <c r="F2121" s="0" t="n">
        <v>0.04</v>
      </c>
      <c r="G2121" s="0" t="s">
        <v>150</v>
      </c>
    </row>
    <row r="2122" customFormat="false" ht="14.25" hidden="false" customHeight="false" outlineLevel="0" collapsed="false">
      <c r="A2122" s="0" t="s">
        <v>100</v>
      </c>
      <c r="B2122" s="0" t="s">
        <v>54</v>
      </c>
      <c r="C2122" s="0" t="s">
        <v>65</v>
      </c>
      <c r="D2122" s="0" t="s">
        <v>136</v>
      </c>
      <c r="E2122" s="0" t="n">
        <v>2039</v>
      </c>
      <c r="F2122" s="0" t="n">
        <v>1533633.61226211</v>
      </c>
      <c r="G2122" s="0" t="s">
        <v>137</v>
      </c>
    </row>
    <row r="2123" customFormat="false" ht="14.25" hidden="false" customHeight="false" outlineLevel="0" collapsed="false">
      <c r="A2123" s="0" t="s">
        <v>100</v>
      </c>
      <c r="B2123" s="0" t="s">
        <v>54</v>
      </c>
      <c r="C2123" s="0" t="s">
        <v>65</v>
      </c>
      <c r="D2123" s="0" t="s">
        <v>138</v>
      </c>
      <c r="E2123" s="0" t="n">
        <v>2039</v>
      </c>
      <c r="F2123" s="0" t="n">
        <v>1299475.3650747</v>
      </c>
      <c r="G2123" s="0" t="s">
        <v>137</v>
      </c>
    </row>
    <row r="2124" customFormat="false" ht="14.25" hidden="false" customHeight="false" outlineLevel="0" collapsed="false">
      <c r="A2124" s="0" t="s">
        <v>100</v>
      </c>
      <c r="B2124" s="0" t="s">
        <v>54</v>
      </c>
      <c r="C2124" s="0" t="s">
        <v>65</v>
      </c>
      <c r="D2124" s="0" t="s">
        <v>139</v>
      </c>
      <c r="E2124" s="0" t="n">
        <v>2039</v>
      </c>
      <c r="F2124" s="0" t="n">
        <v>234158.247187403</v>
      </c>
      <c r="G2124" s="0" t="s">
        <v>137</v>
      </c>
    </row>
    <row r="2125" customFormat="false" ht="14.25" hidden="false" customHeight="false" outlineLevel="0" collapsed="false">
      <c r="A2125" s="0" t="s">
        <v>100</v>
      </c>
      <c r="B2125" s="0" t="s">
        <v>54</v>
      </c>
      <c r="C2125" s="0" t="s">
        <v>65</v>
      </c>
      <c r="D2125" s="0" t="s">
        <v>140</v>
      </c>
      <c r="E2125" s="0" t="n">
        <v>2039</v>
      </c>
      <c r="F2125" s="0" t="n">
        <v>2.349</v>
      </c>
      <c r="G2125" s="0" t="s">
        <v>141</v>
      </c>
    </row>
    <row r="2126" customFormat="false" ht="14.25" hidden="false" customHeight="false" outlineLevel="0" collapsed="false">
      <c r="A2126" s="0" t="s">
        <v>100</v>
      </c>
      <c r="B2126" s="0" t="s">
        <v>54</v>
      </c>
      <c r="C2126" s="0" t="s">
        <v>65</v>
      </c>
      <c r="D2126" s="0" t="s">
        <v>142</v>
      </c>
      <c r="E2126" s="0" t="n">
        <v>2039</v>
      </c>
      <c r="F2126" s="0" t="n">
        <v>5.8981</v>
      </c>
      <c r="G2126" s="0" t="s">
        <v>141</v>
      </c>
    </row>
    <row r="2127" customFormat="false" ht="14.25" hidden="false" customHeight="false" outlineLevel="0" collapsed="false">
      <c r="A2127" s="0" t="s">
        <v>100</v>
      </c>
      <c r="B2127" s="0" t="s">
        <v>54</v>
      </c>
      <c r="C2127" s="0" t="s">
        <v>65</v>
      </c>
      <c r="D2127" s="0" t="s">
        <v>143</v>
      </c>
      <c r="E2127" s="0" t="n">
        <v>2039</v>
      </c>
      <c r="F2127" s="0" t="n">
        <v>4.4335563902965</v>
      </c>
      <c r="G2127" s="0" t="s">
        <v>132</v>
      </c>
    </row>
    <row r="2128" customFormat="false" ht="14.25" hidden="false" customHeight="false" outlineLevel="0" collapsed="false">
      <c r="A2128" s="0" t="s">
        <v>100</v>
      </c>
      <c r="B2128" s="0" t="s">
        <v>54</v>
      </c>
      <c r="C2128" s="0" t="s">
        <v>65</v>
      </c>
      <c r="D2128" s="0" t="s">
        <v>144</v>
      </c>
      <c r="E2128" s="0" t="n">
        <v>2039</v>
      </c>
      <c r="F2128" s="0" t="n">
        <v>120.326613130119</v>
      </c>
      <c r="G2128" s="0" t="s">
        <v>132</v>
      </c>
    </row>
    <row r="2129" customFormat="false" ht="14.25" hidden="false" customHeight="false" outlineLevel="0" collapsed="false">
      <c r="A2129" s="0" t="s">
        <v>100</v>
      </c>
      <c r="B2129" s="0" t="s">
        <v>54</v>
      </c>
      <c r="C2129" s="0" t="s">
        <v>65</v>
      </c>
      <c r="D2129" s="0" t="s">
        <v>134</v>
      </c>
      <c r="E2129" s="0" t="n">
        <v>2039</v>
      </c>
      <c r="F2129" s="0" t="n">
        <v>0.99331125743879</v>
      </c>
      <c r="G2129" s="0" t="s">
        <v>135</v>
      </c>
    </row>
    <row r="2130" customFormat="false" ht="14.25" hidden="false" customHeight="false" outlineLevel="0" collapsed="false">
      <c r="A2130" s="0" t="s">
        <v>100</v>
      </c>
      <c r="B2130" s="0" t="s">
        <v>54</v>
      </c>
      <c r="C2130" s="0" t="s">
        <v>65</v>
      </c>
      <c r="D2130" s="0" t="s">
        <v>145</v>
      </c>
      <c r="E2130" s="0" t="n">
        <v>2039</v>
      </c>
      <c r="F2130" s="0" t="n">
        <v>98.5</v>
      </c>
      <c r="G2130" s="0" t="s">
        <v>146</v>
      </c>
    </row>
    <row r="2131" customFormat="false" ht="14.25" hidden="false" customHeight="false" outlineLevel="0" collapsed="false">
      <c r="A2131" s="0" t="s">
        <v>100</v>
      </c>
      <c r="B2131" s="0" t="s">
        <v>54</v>
      </c>
      <c r="C2131" s="0" t="s">
        <v>65</v>
      </c>
      <c r="D2131" s="0" t="s">
        <v>147</v>
      </c>
      <c r="E2131" s="0" t="n">
        <v>2039</v>
      </c>
      <c r="F2131" s="0" t="n">
        <v>3</v>
      </c>
      <c r="G2131" s="0" t="s">
        <v>148</v>
      </c>
    </row>
    <row r="2132" customFormat="false" ht="14.25" hidden="false" customHeight="false" outlineLevel="0" collapsed="false">
      <c r="A2132" s="0" t="s">
        <v>100</v>
      </c>
      <c r="B2132" s="0" t="s">
        <v>54</v>
      </c>
      <c r="C2132" s="0" t="s">
        <v>65</v>
      </c>
      <c r="D2132" s="0" t="s">
        <v>149</v>
      </c>
      <c r="E2132" s="0" t="n">
        <v>2039</v>
      </c>
      <c r="F2132" s="0" t="n">
        <v>0.04</v>
      </c>
      <c r="G2132" s="0" t="s">
        <v>150</v>
      </c>
    </row>
    <row r="2133" customFormat="false" ht="14.25" hidden="false" customHeight="false" outlineLevel="0" collapsed="false">
      <c r="A2133" s="0" t="s">
        <v>100</v>
      </c>
      <c r="B2133" s="0" t="s">
        <v>54</v>
      </c>
      <c r="C2133" s="0" t="s">
        <v>65</v>
      </c>
      <c r="D2133" s="0" t="s">
        <v>136</v>
      </c>
      <c r="E2133" s="0" t="n">
        <v>2040</v>
      </c>
      <c r="F2133" s="0" t="n">
        <v>1594978.95675259</v>
      </c>
      <c r="G2133" s="0" t="s">
        <v>137</v>
      </c>
    </row>
    <row r="2134" customFormat="false" ht="14.25" hidden="false" customHeight="false" outlineLevel="0" collapsed="false">
      <c r="A2134" s="0" t="s">
        <v>100</v>
      </c>
      <c r="B2134" s="0" t="s">
        <v>54</v>
      </c>
      <c r="C2134" s="0" t="s">
        <v>65</v>
      </c>
      <c r="D2134" s="0" t="s">
        <v>138</v>
      </c>
      <c r="E2134" s="0" t="n">
        <v>2040</v>
      </c>
      <c r="F2134" s="0" t="n">
        <v>1333955.86554316</v>
      </c>
      <c r="G2134" s="0" t="s">
        <v>137</v>
      </c>
    </row>
    <row r="2135" customFormat="false" ht="14.25" hidden="false" customHeight="false" outlineLevel="0" collapsed="false">
      <c r="A2135" s="0" t="s">
        <v>100</v>
      </c>
      <c r="B2135" s="0" t="s">
        <v>54</v>
      </c>
      <c r="C2135" s="0" t="s">
        <v>65</v>
      </c>
      <c r="D2135" s="0" t="s">
        <v>139</v>
      </c>
      <c r="E2135" s="0" t="n">
        <v>2040</v>
      </c>
      <c r="F2135" s="0" t="n">
        <v>261023.091209432</v>
      </c>
      <c r="G2135" s="0" t="s">
        <v>137</v>
      </c>
    </row>
    <row r="2136" customFormat="false" ht="14.25" hidden="false" customHeight="false" outlineLevel="0" collapsed="false">
      <c r="A2136" s="0" t="s">
        <v>100</v>
      </c>
      <c r="B2136" s="0" t="s">
        <v>54</v>
      </c>
      <c r="C2136" s="0" t="s">
        <v>65</v>
      </c>
      <c r="D2136" s="0" t="s">
        <v>140</v>
      </c>
      <c r="E2136" s="0" t="n">
        <v>2040</v>
      </c>
      <c r="F2136" s="0" t="n">
        <v>2.253</v>
      </c>
      <c r="G2136" s="0" t="s">
        <v>141</v>
      </c>
    </row>
    <row r="2137" customFormat="false" ht="14.25" hidden="false" customHeight="false" outlineLevel="0" collapsed="false">
      <c r="A2137" s="0" t="s">
        <v>100</v>
      </c>
      <c r="B2137" s="0" t="s">
        <v>54</v>
      </c>
      <c r="C2137" s="0" t="s">
        <v>65</v>
      </c>
      <c r="D2137" s="0" t="s">
        <v>142</v>
      </c>
      <c r="E2137" s="0" t="n">
        <v>2040</v>
      </c>
      <c r="F2137" s="0" t="n">
        <v>5.4063</v>
      </c>
      <c r="G2137" s="0" t="s">
        <v>141</v>
      </c>
    </row>
    <row r="2138" customFormat="false" ht="14.25" hidden="false" customHeight="false" outlineLevel="0" collapsed="false">
      <c r="A2138" s="0" t="s">
        <v>100</v>
      </c>
      <c r="B2138" s="0" t="s">
        <v>54</v>
      </c>
      <c r="C2138" s="0" t="s">
        <v>65</v>
      </c>
      <c r="D2138" s="0" t="s">
        <v>143</v>
      </c>
      <c r="E2138" s="0" t="n">
        <v>2040</v>
      </c>
      <c r="F2138" s="0" t="n">
        <v>4.41657170307429</v>
      </c>
      <c r="G2138" s="0" t="s">
        <v>132</v>
      </c>
    </row>
    <row r="2139" customFormat="false" ht="14.25" hidden="false" customHeight="false" outlineLevel="0" collapsed="false">
      <c r="A2139" s="0" t="s">
        <v>100</v>
      </c>
      <c r="B2139" s="0" t="s">
        <v>54</v>
      </c>
      <c r="C2139" s="0" t="s">
        <v>65</v>
      </c>
      <c r="D2139" s="0" t="s">
        <v>144</v>
      </c>
      <c r="E2139" s="0" t="n">
        <v>2040</v>
      </c>
      <c r="F2139" s="0" t="n">
        <v>122.191935541134</v>
      </c>
      <c r="G2139" s="0" t="s">
        <v>132</v>
      </c>
    </row>
    <row r="2140" customFormat="false" ht="14.25" hidden="false" customHeight="false" outlineLevel="0" collapsed="false">
      <c r="A2140" s="0" t="s">
        <v>100</v>
      </c>
      <c r="B2140" s="0" t="s">
        <v>54</v>
      </c>
      <c r="C2140" s="0" t="s">
        <v>65</v>
      </c>
      <c r="D2140" s="0" t="s">
        <v>134</v>
      </c>
      <c r="E2140" s="0" t="n">
        <v>2040</v>
      </c>
      <c r="F2140" s="0" t="n">
        <v>0.993160682325878</v>
      </c>
      <c r="G2140" s="0" t="s">
        <v>135</v>
      </c>
    </row>
    <row r="2141" customFormat="false" ht="14.25" hidden="false" customHeight="false" outlineLevel="0" collapsed="false">
      <c r="A2141" s="0" t="s">
        <v>100</v>
      </c>
      <c r="B2141" s="0" t="s">
        <v>54</v>
      </c>
      <c r="C2141" s="0" t="s">
        <v>65</v>
      </c>
      <c r="D2141" s="0" t="s">
        <v>145</v>
      </c>
      <c r="E2141" s="0" t="n">
        <v>2040</v>
      </c>
      <c r="F2141" s="0" t="n">
        <v>102.4</v>
      </c>
      <c r="G2141" s="0" t="s">
        <v>146</v>
      </c>
    </row>
    <row r="2142" customFormat="false" ht="14.25" hidden="false" customHeight="false" outlineLevel="0" collapsed="false">
      <c r="A2142" s="0" t="s">
        <v>100</v>
      </c>
      <c r="B2142" s="0" t="s">
        <v>54</v>
      </c>
      <c r="C2142" s="0" t="s">
        <v>65</v>
      </c>
      <c r="D2142" s="0" t="s">
        <v>147</v>
      </c>
      <c r="E2142" s="0" t="n">
        <v>2040</v>
      </c>
      <c r="F2142" s="0" t="n">
        <v>3</v>
      </c>
      <c r="G2142" s="0" t="s">
        <v>148</v>
      </c>
    </row>
    <row r="2143" customFormat="false" ht="14.25" hidden="false" customHeight="false" outlineLevel="0" collapsed="false">
      <c r="A2143" s="0" t="s">
        <v>100</v>
      </c>
      <c r="B2143" s="0" t="s">
        <v>54</v>
      </c>
      <c r="C2143" s="0" t="s">
        <v>65</v>
      </c>
      <c r="D2143" s="0" t="s">
        <v>149</v>
      </c>
      <c r="E2143" s="0" t="n">
        <v>2040</v>
      </c>
      <c r="F2143" s="0" t="n">
        <v>0.04</v>
      </c>
      <c r="G2143" s="0" t="s">
        <v>150</v>
      </c>
    </row>
    <row r="2144" customFormat="false" ht="14.25" hidden="false" customHeight="false" outlineLevel="0" collapsed="false">
      <c r="A2144" s="0" t="s">
        <v>64</v>
      </c>
      <c r="B2144" s="0" t="s">
        <v>55</v>
      </c>
      <c r="C2144" s="0" t="s">
        <v>65</v>
      </c>
      <c r="D2144" s="0" t="s">
        <v>136</v>
      </c>
      <c r="E2144" s="0" t="n">
        <v>2024</v>
      </c>
      <c r="F2144" s="0" t="n">
        <v>1200000</v>
      </c>
      <c r="G2144" s="0" t="s">
        <v>137</v>
      </c>
    </row>
    <row r="2145" customFormat="false" ht="14.25" hidden="false" customHeight="false" outlineLevel="0" collapsed="false">
      <c r="A2145" s="0" t="s">
        <v>64</v>
      </c>
      <c r="B2145" s="0" t="s">
        <v>55</v>
      </c>
      <c r="C2145" s="0" t="s">
        <v>65</v>
      </c>
      <c r="D2145" s="0" t="s">
        <v>151</v>
      </c>
      <c r="E2145" s="0" t="n">
        <v>2024</v>
      </c>
      <c r="F2145" s="0" t="n">
        <v>2400000</v>
      </c>
      <c r="G2145" s="0" t="s">
        <v>152</v>
      </c>
    </row>
    <row r="2146" customFormat="false" ht="14.25" hidden="false" customHeight="false" outlineLevel="0" collapsed="false">
      <c r="A2146" s="0" t="s">
        <v>64</v>
      </c>
      <c r="B2146" s="0" t="s">
        <v>55</v>
      </c>
      <c r="C2146" s="0" t="s">
        <v>65</v>
      </c>
      <c r="D2146" s="0" t="s">
        <v>153</v>
      </c>
      <c r="E2146" s="0" t="n">
        <v>2024</v>
      </c>
      <c r="F2146" s="0" t="n">
        <v>2</v>
      </c>
      <c r="G2146" s="0" t="s">
        <v>154</v>
      </c>
    </row>
    <row r="2147" customFormat="false" ht="14.25" hidden="false" customHeight="false" outlineLevel="0" collapsed="false">
      <c r="A2147" s="0" t="s">
        <v>64</v>
      </c>
      <c r="B2147" s="0" t="s">
        <v>55</v>
      </c>
      <c r="C2147" s="0" t="s">
        <v>65</v>
      </c>
      <c r="D2147" s="0" t="s">
        <v>155</v>
      </c>
      <c r="E2147" s="0" t="n">
        <v>2024</v>
      </c>
      <c r="F2147" s="0" t="n">
        <v>8.6</v>
      </c>
      <c r="G2147" s="0" t="s">
        <v>141</v>
      </c>
    </row>
    <row r="2148" customFormat="false" ht="14.25" hidden="false" customHeight="false" outlineLevel="0" collapsed="false">
      <c r="A2148" s="0" t="s">
        <v>64</v>
      </c>
      <c r="B2148" s="0" t="s">
        <v>55</v>
      </c>
      <c r="C2148" s="0" t="s">
        <v>65</v>
      </c>
      <c r="D2148" s="0" t="s">
        <v>143</v>
      </c>
      <c r="E2148" s="0" t="n">
        <v>2024</v>
      </c>
      <c r="F2148" s="0" t="n">
        <v>10.32</v>
      </c>
      <c r="G2148" s="0" t="s">
        <v>132</v>
      </c>
    </row>
    <row r="2149" customFormat="false" ht="14.25" hidden="false" customHeight="false" outlineLevel="0" collapsed="false">
      <c r="A2149" s="0" t="s">
        <v>64</v>
      </c>
      <c r="B2149" s="0" t="s">
        <v>55</v>
      </c>
      <c r="C2149" s="0" t="s">
        <v>65</v>
      </c>
      <c r="D2149" s="0" t="s">
        <v>144</v>
      </c>
      <c r="E2149" s="0" t="n">
        <v>2024</v>
      </c>
      <c r="F2149" s="0" t="n">
        <v>325</v>
      </c>
      <c r="G2149" s="0" t="s">
        <v>132</v>
      </c>
    </row>
    <row r="2150" customFormat="false" ht="14.25" hidden="false" customHeight="false" outlineLevel="0" collapsed="false">
      <c r="A2150" s="0" t="s">
        <v>64</v>
      </c>
      <c r="B2150" s="0" t="s">
        <v>55</v>
      </c>
      <c r="C2150" s="0" t="s">
        <v>65</v>
      </c>
      <c r="D2150" s="0" t="s">
        <v>136</v>
      </c>
      <c r="E2150" s="0" t="n">
        <v>2025</v>
      </c>
      <c r="F2150" s="0" t="n">
        <v>1310000</v>
      </c>
      <c r="G2150" s="0" t="s">
        <v>137</v>
      </c>
    </row>
    <row r="2151" customFormat="false" ht="14.25" hidden="false" customHeight="false" outlineLevel="0" collapsed="false">
      <c r="A2151" s="0" t="s">
        <v>64</v>
      </c>
      <c r="B2151" s="0" t="s">
        <v>55</v>
      </c>
      <c r="C2151" s="0" t="s">
        <v>65</v>
      </c>
      <c r="D2151" s="0" t="s">
        <v>151</v>
      </c>
      <c r="E2151" s="0" t="n">
        <v>2025</v>
      </c>
      <c r="F2151" s="0" t="n">
        <v>2620000</v>
      </c>
      <c r="G2151" s="0" t="s">
        <v>152</v>
      </c>
    </row>
    <row r="2152" customFormat="false" ht="14.25" hidden="false" customHeight="false" outlineLevel="0" collapsed="false">
      <c r="A2152" s="0" t="s">
        <v>64</v>
      </c>
      <c r="B2152" s="0" t="s">
        <v>55</v>
      </c>
      <c r="C2152" s="0" t="s">
        <v>65</v>
      </c>
      <c r="D2152" s="0" t="s">
        <v>153</v>
      </c>
      <c r="E2152" s="0" t="n">
        <v>2025</v>
      </c>
      <c r="F2152" s="0" t="n">
        <v>2</v>
      </c>
      <c r="G2152" s="0" t="s">
        <v>154</v>
      </c>
    </row>
    <row r="2153" customFormat="false" ht="14.25" hidden="false" customHeight="false" outlineLevel="0" collapsed="false">
      <c r="A2153" s="0" t="s">
        <v>64</v>
      </c>
      <c r="B2153" s="0" t="s">
        <v>55</v>
      </c>
      <c r="C2153" s="0" t="s">
        <v>65</v>
      </c>
      <c r="D2153" s="0" t="s">
        <v>155</v>
      </c>
      <c r="E2153" s="0" t="n">
        <v>2025</v>
      </c>
      <c r="F2153" s="0" t="n">
        <v>8.6</v>
      </c>
      <c r="G2153" s="0" t="s">
        <v>141</v>
      </c>
    </row>
    <row r="2154" customFormat="false" ht="14.25" hidden="false" customHeight="false" outlineLevel="0" collapsed="false">
      <c r="A2154" s="0" t="s">
        <v>64</v>
      </c>
      <c r="B2154" s="0" t="s">
        <v>55</v>
      </c>
      <c r="C2154" s="0" t="s">
        <v>65</v>
      </c>
      <c r="D2154" s="0" t="s">
        <v>143</v>
      </c>
      <c r="E2154" s="0" t="n">
        <v>2025</v>
      </c>
      <c r="F2154" s="0" t="n">
        <v>11.266</v>
      </c>
      <c r="G2154" s="0" t="s">
        <v>132</v>
      </c>
    </row>
    <row r="2155" customFormat="false" ht="14.25" hidden="false" customHeight="false" outlineLevel="0" collapsed="false">
      <c r="A2155" s="0" t="s">
        <v>64</v>
      </c>
      <c r="B2155" s="0" t="s">
        <v>55</v>
      </c>
      <c r="C2155" s="0" t="s">
        <v>65</v>
      </c>
      <c r="D2155" s="0" t="s">
        <v>144</v>
      </c>
      <c r="E2155" s="0" t="n">
        <v>2025</v>
      </c>
      <c r="F2155" s="0" t="n">
        <v>324.553921568628</v>
      </c>
      <c r="G2155" s="0" t="s">
        <v>132</v>
      </c>
    </row>
    <row r="2156" customFormat="false" ht="14.25" hidden="false" customHeight="false" outlineLevel="0" collapsed="false">
      <c r="A2156" s="0" t="s">
        <v>64</v>
      </c>
      <c r="B2156" s="0" t="s">
        <v>55</v>
      </c>
      <c r="C2156" s="0" t="s">
        <v>65</v>
      </c>
      <c r="D2156" s="0" t="s">
        <v>136</v>
      </c>
      <c r="E2156" s="0" t="n">
        <v>2026</v>
      </c>
      <c r="F2156" s="0" t="n">
        <v>1420000</v>
      </c>
      <c r="G2156" s="0" t="s">
        <v>137</v>
      </c>
    </row>
    <row r="2157" customFormat="false" ht="14.25" hidden="false" customHeight="false" outlineLevel="0" collapsed="false">
      <c r="A2157" s="0" t="s">
        <v>64</v>
      </c>
      <c r="B2157" s="0" t="s">
        <v>55</v>
      </c>
      <c r="C2157" s="0" t="s">
        <v>65</v>
      </c>
      <c r="D2157" s="0" t="s">
        <v>151</v>
      </c>
      <c r="E2157" s="0" t="n">
        <v>2026</v>
      </c>
      <c r="F2157" s="0" t="n">
        <v>2840000</v>
      </c>
      <c r="G2157" s="0" t="s">
        <v>152</v>
      </c>
    </row>
    <row r="2158" customFormat="false" ht="14.25" hidden="false" customHeight="false" outlineLevel="0" collapsed="false">
      <c r="A2158" s="0" t="s">
        <v>64</v>
      </c>
      <c r="B2158" s="0" t="s">
        <v>55</v>
      </c>
      <c r="C2158" s="0" t="s">
        <v>65</v>
      </c>
      <c r="D2158" s="0" t="s">
        <v>153</v>
      </c>
      <c r="E2158" s="0" t="n">
        <v>2026</v>
      </c>
      <c r="F2158" s="0" t="n">
        <v>2</v>
      </c>
      <c r="G2158" s="0" t="s">
        <v>154</v>
      </c>
    </row>
    <row r="2159" customFormat="false" ht="14.25" hidden="false" customHeight="false" outlineLevel="0" collapsed="false">
      <c r="A2159" s="0" t="s">
        <v>64</v>
      </c>
      <c r="B2159" s="0" t="s">
        <v>55</v>
      </c>
      <c r="C2159" s="0" t="s">
        <v>65</v>
      </c>
      <c r="D2159" s="0" t="s">
        <v>155</v>
      </c>
      <c r="E2159" s="0" t="n">
        <v>2026</v>
      </c>
      <c r="F2159" s="0" t="n">
        <v>8.6</v>
      </c>
      <c r="G2159" s="0" t="s">
        <v>141</v>
      </c>
    </row>
    <row r="2160" customFormat="false" ht="14.25" hidden="false" customHeight="false" outlineLevel="0" collapsed="false">
      <c r="A2160" s="0" t="s">
        <v>64</v>
      </c>
      <c r="B2160" s="0" t="s">
        <v>55</v>
      </c>
      <c r="C2160" s="0" t="s">
        <v>65</v>
      </c>
      <c r="D2160" s="0" t="s">
        <v>143</v>
      </c>
      <c r="E2160" s="0" t="n">
        <v>2026</v>
      </c>
      <c r="F2160" s="0" t="n">
        <v>12.212</v>
      </c>
      <c r="G2160" s="0" t="s">
        <v>132</v>
      </c>
    </row>
    <row r="2161" customFormat="false" ht="14.25" hidden="false" customHeight="false" outlineLevel="0" collapsed="false">
      <c r="A2161" s="0" t="s">
        <v>64</v>
      </c>
      <c r="B2161" s="0" t="s">
        <v>55</v>
      </c>
      <c r="C2161" s="0" t="s">
        <v>65</v>
      </c>
      <c r="D2161" s="0" t="s">
        <v>144</v>
      </c>
      <c r="E2161" s="0" t="n">
        <v>2026</v>
      </c>
      <c r="F2161" s="0" t="n">
        <v>324.109592464437</v>
      </c>
      <c r="G2161" s="0" t="s">
        <v>132</v>
      </c>
    </row>
    <row r="2162" customFormat="false" ht="14.25" hidden="false" customHeight="false" outlineLevel="0" collapsed="false">
      <c r="A2162" s="0" t="s">
        <v>64</v>
      </c>
      <c r="B2162" s="0" t="s">
        <v>55</v>
      </c>
      <c r="C2162" s="0" t="s">
        <v>65</v>
      </c>
      <c r="D2162" s="0" t="s">
        <v>136</v>
      </c>
      <c r="E2162" s="0" t="n">
        <v>2027</v>
      </c>
      <c r="F2162" s="0" t="n">
        <v>1535000</v>
      </c>
      <c r="G2162" s="0" t="s">
        <v>137</v>
      </c>
    </row>
    <row r="2163" customFormat="false" ht="14.25" hidden="false" customHeight="false" outlineLevel="0" collapsed="false">
      <c r="A2163" s="0" t="s">
        <v>64</v>
      </c>
      <c r="B2163" s="0" t="s">
        <v>55</v>
      </c>
      <c r="C2163" s="0" t="s">
        <v>65</v>
      </c>
      <c r="D2163" s="0" t="s">
        <v>151</v>
      </c>
      <c r="E2163" s="0" t="n">
        <v>2027</v>
      </c>
      <c r="F2163" s="0" t="n">
        <v>3070000</v>
      </c>
      <c r="G2163" s="0" t="s">
        <v>152</v>
      </c>
    </row>
    <row r="2164" customFormat="false" ht="14.25" hidden="false" customHeight="false" outlineLevel="0" collapsed="false">
      <c r="A2164" s="0" t="s">
        <v>64</v>
      </c>
      <c r="B2164" s="0" t="s">
        <v>55</v>
      </c>
      <c r="C2164" s="0" t="s">
        <v>65</v>
      </c>
      <c r="D2164" s="0" t="s">
        <v>153</v>
      </c>
      <c r="E2164" s="0" t="n">
        <v>2027</v>
      </c>
      <c r="F2164" s="0" t="n">
        <v>2</v>
      </c>
      <c r="G2164" s="0" t="s">
        <v>154</v>
      </c>
    </row>
    <row r="2165" customFormat="false" ht="14.25" hidden="false" customHeight="false" outlineLevel="0" collapsed="false">
      <c r="A2165" s="0" t="s">
        <v>64</v>
      </c>
      <c r="B2165" s="0" t="s">
        <v>55</v>
      </c>
      <c r="C2165" s="0" t="s">
        <v>65</v>
      </c>
      <c r="D2165" s="0" t="s">
        <v>155</v>
      </c>
      <c r="E2165" s="0" t="n">
        <v>2027</v>
      </c>
      <c r="F2165" s="0" t="n">
        <v>8.6</v>
      </c>
      <c r="G2165" s="0" t="s">
        <v>141</v>
      </c>
    </row>
    <row r="2166" customFormat="false" ht="14.25" hidden="false" customHeight="false" outlineLevel="0" collapsed="false">
      <c r="A2166" s="0" t="s">
        <v>64</v>
      </c>
      <c r="B2166" s="0" t="s">
        <v>55</v>
      </c>
      <c r="C2166" s="0" t="s">
        <v>65</v>
      </c>
      <c r="D2166" s="0" t="s">
        <v>143</v>
      </c>
      <c r="E2166" s="0" t="n">
        <v>2027</v>
      </c>
      <c r="F2166" s="0" t="n">
        <v>13.201</v>
      </c>
      <c r="G2166" s="0" t="s">
        <v>132</v>
      </c>
    </row>
    <row r="2167" customFormat="false" ht="14.25" hidden="false" customHeight="false" outlineLevel="0" collapsed="false">
      <c r="A2167" s="0" t="s">
        <v>64</v>
      </c>
      <c r="B2167" s="0" t="s">
        <v>55</v>
      </c>
      <c r="C2167" s="0" t="s">
        <v>65</v>
      </c>
      <c r="D2167" s="0" t="s">
        <v>144</v>
      </c>
      <c r="E2167" s="0" t="n">
        <v>2027</v>
      </c>
      <c r="F2167" s="0" t="n">
        <v>324.109592464437</v>
      </c>
      <c r="G2167" s="0" t="s">
        <v>132</v>
      </c>
    </row>
    <row r="2168" customFormat="false" ht="14.25" hidden="false" customHeight="false" outlineLevel="0" collapsed="false">
      <c r="A2168" s="0" t="s">
        <v>64</v>
      </c>
      <c r="B2168" s="0" t="s">
        <v>55</v>
      </c>
      <c r="C2168" s="0" t="s">
        <v>65</v>
      </c>
      <c r="D2168" s="0" t="s">
        <v>136</v>
      </c>
      <c r="E2168" s="0" t="n">
        <v>2028</v>
      </c>
      <c r="F2168" s="0" t="n">
        <v>1665000</v>
      </c>
      <c r="G2168" s="0" t="s">
        <v>137</v>
      </c>
    </row>
    <row r="2169" customFormat="false" ht="14.25" hidden="false" customHeight="false" outlineLevel="0" collapsed="false">
      <c r="A2169" s="0" t="s">
        <v>64</v>
      </c>
      <c r="B2169" s="0" t="s">
        <v>55</v>
      </c>
      <c r="C2169" s="0" t="s">
        <v>65</v>
      </c>
      <c r="D2169" s="0" t="s">
        <v>151</v>
      </c>
      <c r="E2169" s="0" t="n">
        <v>2028</v>
      </c>
      <c r="F2169" s="0" t="n">
        <v>3330000</v>
      </c>
      <c r="G2169" s="0" t="s">
        <v>152</v>
      </c>
    </row>
    <row r="2170" customFormat="false" ht="14.25" hidden="false" customHeight="false" outlineLevel="0" collapsed="false">
      <c r="A2170" s="0" t="s">
        <v>64</v>
      </c>
      <c r="B2170" s="0" t="s">
        <v>55</v>
      </c>
      <c r="C2170" s="0" t="s">
        <v>65</v>
      </c>
      <c r="D2170" s="0" t="s">
        <v>153</v>
      </c>
      <c r="E2170" s="0" t="n">
        <v>2028</v>
      </c>
      <c r="F2170" s="0" t="n">
        <v>2</v>
      </c>
      <c r="G2170" s="0" t="s">
        <v>154</v>
      </c>
    </row>
    <row r="2171" customFormat="false" ht="14.25" hidden="false" customHeight="false" outlineLevel="0" collapsed="false">
      <c r="A2171" s="0" t="s">
        <v>64</v>
      </c>
      <c r="B2171" s="0" t="s">
        <v>55</v>
      </c>
      <c r="C2171" s="0" t="s">
        <v>65</v>
      </c>
      <c r="D2171" s="0" t="s">
        <v>155</v>
      </c>
      <c r="E2171" s="0" t="n">
        <v>2028</v>
      </c>
      <c r="F2171" s="0" t="n">
        <v>8.6</v>
      </c>
      <c r="G2171" s="0" t="s">
        <v>141</v>
      </c>
    </row>
    <row r="2172" customFormat="false" ht="14.25" hidden="false" customHeight="false" outlineLevel="0" collapsed="false">
      <c r="A2172" s="0" t="s">
        <v>64</v>
      </c>
      <c r="B2172" s="0" t="s">
        <v>55</v>
      </c>
      <c r="C2172" s="0" t="s">
        <v>65</v>
      </c>
      <c r="D2172" s="0" t="s">
        <v>143</v>
      </c>
      <c r="E2172" s="0" t="n">
        <v>2028</v>
      </c>
      <c r="F2172" s="0" t="n">
        <v>14.319</v>
      </c>
      <c r="G2172" s="0" t="s">
        <v>132</v>
      </c>
    </row>
    <row r="2173" customFormat="false" ht="14.25" hidden="false" customHeight="false" outlineLevel="0" collapsed="false">
      <c r="A2173" s="0" t="s">
        <v>64</v>
      </c>
      <c r="B2173" s="0" t="s">
        <v>55</v>
      </c>
      <c r="C2173" s="0" t="s">
        <v>65</v>
      </c>
      <c r="D2173" s="0" t="s">
        <v>144</v>
      </c>
      <c r="E2173" s="0" t="n">
        <v>2028</v>
      </c>
      <c r="F2173" s="0" t="n">
        <v>323.982098818725</v>
      </c>
      <c r="G2173" s="0" t="s">
        <v>132</v>
      </c>
    </row>
    <row r="2174" customFormat="false" ht="14.25" hidden="false" customHeight="false" outlineLevel="0" collapsed="false">
      <c r="A2174" s="0" t="s">
        <v>64</v>
      </c>
      <c r="B2174" s="0" t="s">
        <v>55</v>
      </c>
      <c r="C2174" s="0" t="s">
        <v>65</v>
      </c>
      <c r="D2174" s="0" t="s">
        <v>136</v>
      </c>
      <c r="E2174" s="0" t="n">
        <v>2029</v>
      </c>
      <c r="F2174" s="0" t="n">
        <v>1805000</v>
      </c>
      <c r="G2174" s="0" t="s">
        <v>137</v>
      </c>
    </row>
    <row r="2175" customFormat="false" ht="14.25" hidden="false" customHeight="false" outlineLevel="0" collapsed="false">
      <c r="A2175" s="0" t="s">
        <v>64</v>
      </c>
      <c r="B2175" s="0" t="s">
        <v>55</v>
      </c>
      <c r="C2175" s="0" t="s">
        <v>65</v>
      </c>
      <c r="D2175" s="0" t="s">
        <v>151</v>
      </c>
      <c r="E2175" s="0" t="n">
        <v>2029</v>
      </c>
      <c r="F2175" s="0" t="n">
        <v>3610000</v>
      </c>
      <c r="G2175" s="0" t="s">
        <v>152</v>
      </c>
    </row>
    <row r="2176" customFormat="false" ht="14.25" hidden="false" customHeight="false" outlineLevel="0" collapsed="false">
      <c r="A2176" s="0" t="s">
        <v>64</v>
      </c>
      <c r="B2176" s="0" t="s">
        <v>55</v>
      </c>
      <c r="C2176" s="0" t="s">
        <v>65</v>
      </c>
      <c r="D2176" s="0" t="s">
        <v>153</v>
      </c>
      <c r="E2176" s="0" t="n">
        <v>2029</v>
      </c>
      <c r="F2176" s="0" t="n">
        <v>2</v>
      </c>
      <c r="G2176" s="0" t="s">
        <v>154</v>
      </c>
    </row>
    <row r="2177" customFormat="false" ht="14.25" hidden="false" customHeight="false" outlineLevel="0" collapsed="false">
      <c r="A2177" s="0" t="s">
        <v>64</v>
      </c>
      <c r="B2177" s="0" t="s">
        <v>55</v>
      </c>
      <c r="C2177" s="0" t="s">
        <v>65</v>
      </c>
      <c r="D2177" s="0" t="s">
        <v>155</v>
      </c>
      <c r="E2177" s="0" t="n">
        <v>2029</v>
      </c>
      <c r="F2177" s="0" t="n">
        <v>8.6</v>
      </c>
      <c r="G2177" s="0" t="s">
        <v>141</v>
      </c>
    </row>
    <row r="2178" customFormat="false" ht="14.25" hidden="false" customHeight="false" outlineLevel="0" collapsed="false">
      <c r="A2178" s="0" t="s">
        <v>64</v>
      </c>
      <c r="B2178" s="0" t="s">
        <v>55</v>
      </c>
      <c r="C2178" s="0" t="s">
        <v>65</v>
      </c>
      <c r="D2178" s="0" t="s">
        <v>143</v>
      </c>
      <c r="E2178" s="0" t="n">
        <v>2029</v>
      </c>
      <c r="F2178" s="0" t="n">
        <v>15.523</v>
      </c>
      <c r="G2178" s="0" t="s">
        <v>132</v>
      </c>
    </row>
    <row r="2179" customFormat="false" ht="14.25" hidden="false" customHeight="false" outlineLevel="0" collapsed="false">
      <c r="A2179" s="0" t="s">
        <v>64</v>
      </c>
      <c r="B2179" s="0" t="s">
        <v>55</v>
      </c>
      <c r="C2179" s="0" t="s">
        <v>65</v>
      </c>
      <c r="D2179" s="0" t="s">
        <v>144</v>
      </c>
      <c r="E2179" s="0" t="n">
        <v>2029</v>
      </c>
      <c r="F2179" s="0" t="n">
        <v>324.016461602043</v>
      </c>
      <c r="G2179" s="0" t="s">
        <v>132</v>
      </c>
    </row>
    <row r="2180" customFormat="false" ht="14.25" hidden="false" customHeight="false" outlineLevel="0" collapsed="false">
      <c r="A2180" s="0" t="s">
        <v>64</v>
      </c>
      <c r="B2180" s="0" t="s">
        <v>55</v>
      </c>
      <c r="C2180" s="0" t="s">
        <v>65</v>
      </c>
      <c r="D2180" s="0" t="s">
        <v>136</v>
      </c>
      <c r="E2180" s="0" t="n">
        <v>2030</v>
      </c>
      <c r="F2180" s="0" t="n">
        <v>1955000</v>
      </c>
      <c r="G2180" s="0" t="s">
        <v>137</v>
      </c>
    </row>
    <row r="2181" customFormat="false" ht="14.25" hidden="false" customHeight="false" outlineLevel="0" collapsed="false">
      <c r="A2181" s="0" t="s">
        <v>64</v>
      </c>
      <c r="B2181" s="0" t="s">
        <v>55</v>
      </c>
      <c r="C2181" s="0" t="s">
        <v>65</v>
      </c>
      <c r="D2181" s="0" t="s">
        <v>151</v>
      </c>
      <c r="E2181" s="0" t="n">
        <v>2030</v>
      </c>
      <c r="F2181" s="0" t="n">
        <v>3910000</v>
      </c>
      <c r="G2181" s="0" t="s">
        <v>152</v>
      </c>
    </row>
    <row r="2182" customFormat="false" ht="14.25" hidden="false" customHeight="false" outlineLevel="0" collapsed="false">
      <c r="A2182" s="0" t="s">
        <v>64</v>
      </c>
      <c r="B2182" s="0" t="s">
        <v>55</v>
      </c>
      <c r="C2182" s="0" t="s">
        <v>65</v>
      </c>
      <c r="D2182" s="0" t="s">
        <v>153</v>
      </c>
      <c r="E2182" s="0" t="n">
        <v>2030</v>
      </c>
      <c r="F2182" s="0" t="n">
        <v>2</v>
      </c>
      <c r="G2182" s="0" t="s">
        <v>154</v>
      </c>
    </row>
    <row r="2183" customFormat="false" ht="14.25" hidden="false" customHeight="false" outlineLevel="0" collapsed="false">
      <c r="A2183" s="0" t="s">
        <v>64</v>
      </c>
      <c r="B2183" s="0" t="s">
        <v>55</v>
      </c>
      <c r="C2183" s="0" t="s">
        <v>65</v>
      </c>
      <c r="D2183" s="0" t="s">
        <v>155</v>
      </c>
      <c r="E2183" s="0" t="n">
        <v>2030</v>
      </c>
      <c r="F2183" s="0" t="n">
        <v>8.6</v>
      </c>
      <c r="G2183" s="0" t="s">
        <v>141</v>
      </c>
    </row>
    <row r="2184" customFormat="false" ht="14.25" hidden="false" customHeight="false" outlineLevel="0" collapsed="false">
      <c r="A2184" s="0" t="s">
        <v>64</v>
      </c>
      <c r="B2184" s="0" t="s">
        <v>55</v>
      </c>
      <c r="C2184" s="0" t="s">
        <v>65</v>
      </c>
      <c r="D2184" s="0" t="s">
        <v>143</v>
      </c>
      <c r="E2184" s="0" t="n">
        <v>2030</v>
      </c>
      <c r="F2184" s="0" t="n">
        <v>16.813</v>
      </c>
      <c r="G2184" s="0" t="s">
        <v>132</v>
      </c>
    </row>
    <row r="2185" customFormat="false" ht="14.25" hidden="false" customHeight="false" outlineLevel="0" collapsed="false">
      <c r="A2185" s="0" t="s">
        <v>64</v>
      </c>
      <c r="B2185" s="0" t="s">
        <v>55</v>
      </c>
      <c r="C2185" s="0" t="s">
        <v>65</v>
      </c>
      <c r="D2185" s="0" t="s">
        <v>144</v>
      </c>
      <c r="E2185" s="0" t="n">
        <v>2030</v>
      </c>
      <c r="F2185" s="0" t="n">
        <v>323.944388642317</v>
      </c>
      <c r="G2185" s="0" t="s">
        <v>132</v>
      </c>
    </row>
    <row r="2186" customFormat="false" ht="14.25" hidden="false" customHeight="false" outlineLevel="0" collapsed="false">
      <c r="A2186" s="0" t="s">
        <v>64</v>
      </c>
      <c r="B2186" s="0" t="s">
        <v>55</v>
      </c>
      <c r="C2186" s="0" t="s">
        <v>65</v>
      </c>
      <c r="D2186" s="0" t="s">
        <v>136</v>
      </c>
      <c r="E2186" s="0" t="n">
        <v>2031</v>
      </c>
      <c r="F2186" s="0" t="n">
        <v>2115000</v>
      </c>
      <c r="G2186" s="0" t="s">
        <v>137</v>
      </c>
    </row>
    <row r="2187" customFormat="false" ht="14.25" hidden="false" customHeight="false" outlineLevel="0" collapsed="false">
      <c r="A2187" s="0" t="s">
        <v>64</v>
      </c>
      <c r="B2187" s="0" t="s">
        <v>55</v>
      </c>
      <c r="C2187" s="0" t="s">
        <v>65</v>
      </c>
      <c r="D2187" s="0" t="s">
        <v>151</v>
      </c>
      <c r="E2187" s="0" t="n">
        <v>2031</v>
      </c>
      <c r="F2187" s="0" t="n">
        <v>4230000</v>
      </c>
      <c r="G2187" s="0" t="s">
        <v>152</v>
      </c>
    </row>
    <row r="2188" customFormat="false" ht="14.25" hidden="false" customHeight="false" outlineLevel="0" collapsed="false">
      <c r="A2188" s="0" t="s">
        <v>64</v>
      </c>
      <c r="B2188" s="0" t="s">
        <v>55</v>
      </c>
      <c r="C2188" s="0" t="s">
        <v>65</v>
      </c>
      <c r="D2188" s="0" t="s">
        <v>153</v>
      </c>
      <c r="E2188" s="0" t="n">
        <v>2031</v>
      </c>
      <c r="F2188" s="0" t="n">
        <v>2</v>
      </c>
      <c r="G2188" s="0" t="s">
        <v>154</v>
      </c>
    </row>
    <row r="2189" customFormat="false" ht="14.25" hidden="false" customHeight="false" outlineLevel="0" collapsed="false">
      <c r="A2189" s="0" t="s">
        <v>64</v>
      </c>
      <c r="B2189" s="0" t="s">
        <v>55</v>
      </c>
      <c r="C2189" s="0" t="s">
        <v>65</v>
      </c>
      <c r="D2189" s="0" t="s">
        <v>155</v>
      </c>
      <c r="E2189" s="0" t="n">
        <v>2031</v>
      </c>
      <c r="F2189" s="0" t="n">
        <v>8.6</v>
      </c>
      <c r="G2189" s="0" t="s">
        <v>141</v>
      </c>
    </row>
    <row r="2190" customFormat="false" ht="14.25" hidden="false" customHeight="false" outlineLevel="0" collapsed="false">
      <c r="A2190" s="0" t="s">
        <v>64</v>
      </c>
      <c r="B2190" s="0" t="s">
        <v>55</v>
      </c>
      <c r="C2190" s="0" t="s">
        <v>65</v>
      </c>
      <c r="D2190" s="0" t="s">
        <v>143</v>
      </c>
      <c r="E2190" s="0" t="n">
        <v>2031</v>
      </c>
      <c r="F2190" s="0" t="n">
        <v>18.189</v>
      </c>
      <c r="G2190" s="0" t="s">
        <v>132</v>
      </c>
    </row>
    <row r="2191" customFormat="false" ht="14.25" hidden="false" customHeight="false" outlineLevel="0" collapsed="false">
      <c r="A2191" s="0" t="s">
        <v>64</v>
      </c>
      <c r="B2191" s="0" t="s">
        <v>55</v>
      </c>
      <c r="C2191" s="0" t="s">
        <v>65</v>
      </c>
      <c r="D2191" s="0" t="s">
        <v>144</v>
      </c>
      <c r="E2191" s="0" t="n">
        <v>2031</v>
      </c>
      <c r="F2191" s="0" t="n">
        <v>323.872361746921</v>
      </c>
      <c r="G2191" s="0" t="s">
        <v>132</v>
      </c>
    </row>
    <row r="2192" customFormat="false" ht="14.25" hidden="false" customHeight="false" outlineLevel="0" collapsed="false">
      <c r="A2192" s="0" t="s">
        <v>64</v>
      </c>
      <c r="B2192" s="0" t="s">
        <v>55</v>
      </c>
      <c r="C2192" s="0" t="s">
        <v>65</v>
      </c>
      <c r="D2192" s="0" t="s">
        <v>136</v>
      </c>
      <c r="E2192" s="0" t="n">
        <v>2032</v>
      </c>
      <c r="F2192" s="0" t="n">
        <v>2280000</v>
      </c>
      <c r="G2192" s="0" t="s">
        <v>137</v>
      </c>
    </row>
    <row r="2193" customFormat="false" ht="14.25" hidden="false" customHeight="false" outlineLevel="0" collapsed="false">
      <c r="A2193" s="0" t="s">
        <v>64</v>
      </c>
      <c r="B2193" s="0" t="s">
        <v>55</v>
      </c>
      <c r="C2193" s="0" t="s">
        <v>65</v>
      </c>
      <c r="D2193" s="0" t="s">
        <v>151</v>
      </c>
      <c r="E2193" s="0" t="n">
        <v>2032</v>
      </c>
      <c r="F2193" s="0" t="n">
        <v>4560000</v>
      </c>
      <c r="G2193" s="0" t="s">
        <v>152</v>
      </c>
    </row>
    <row r="2194" customFormat="false" ht="14.25" hidden="false" customHeight="false" outlineLevel="0" collapsed="false">
      <c r="A2194" s="0" t="s">
        <v>64</v>
      </c>
      <c r="B2194" s="0" t="s">
        <v>55</v>
      </c>
      <c r="C2194" s="0" t="s">
        <v>65</v>
      </c>
      <c r="D2194" s="0" t="s">
        <v>153</v>
      </c>
      <c r="E2194" s="0" t="n">
        <v>2032</v>
      </c>
      <c r="F2194" s="0" t="n">
        <v>2</v>
      </c>
      <c r="G2194" s="0" t="s">
        <v>154</v>
      </c>
    </row>
    <row r="2195" customFormat="false" ht="14.25" hidden="false" customHeight="false" outlineLevel="0" collapsed="false">
      <c r="A2195" s="0" t="s">
        <v>64</v>
      </c>
      <c r="B2195" s="0" t="s">
        <v>55</v>
      </c>
      <c r="C2195" s="0" t="s">
        <v>65</v>
      </c>
      <c r="D2195" s="0" t="s">
        <v>155</v>
      </c>
      <c r="E2195" s="0" t="n">
        <v>2032</v>
      </c>
      <c r="F2195" s="0" t="n">
        <v>8.6</v>
      </c>
      <c r="G2195" s="0" t="s">
        <v>141</v>
      </c>
    </row>
    <row r="2196" customFormat="false" ht="14.25" hidden="false" customHeight="false" outlineLevel="0" collapsed="false">
      <c r="A2196" s="0" t="s">
        <v>64</v>
      </c>
      <c r="B2196" s="0" t="s">
        <v>55</v>
      </c>
      <c r="C2196" s="0" t="s">
        <v>65</v>
      </c>
      <c r="D2196" s="0" t="s">
        <v>143</v>
      </c>
      <c r="E2196" s="0" t="n">
        <v>2032</v>
      </c>
      <c r="F2196" s="0" t="n">
        <v>19.608</v>
      </c>
      <c r="G2196" s="0" t="s">
        <v>132</v>
      </c>
    </row>
    <row r="2197" customFormat="false" ht="14.25" hidden="false" customHeight="false" outlineLevel="0" collapsed="false">
      <c r="A2197" s="0" t="s">
        <v>64</v>
      </c>
      <c r="B2197" s="0" t="s">
        <v>55</v>
      </c>
      <c r="C2197" s="0" t="s">
        <v>65</v>
      </c>
      <c r="D2197" s="0" t="s">
        <v>144</v>
      </c>
      <c r="E2197" s="0" t="n">
        <v>2032</v>
      </c>
      <c r="F2197" s="0" t="n">
        <v>323.800380886414</v>
      </c>
      <c r="G2197" s="0" t="s">
        <v>132</v>
      </c>
    </row>
    <row r="2198" customFormat="false" ht="14.25" hidden="false" customHeight="false" outlineLevel="0" collapsed="false">
      <c r="A2198" s="0" t="s">
        <v>64</v>
      </c>
      <c r="B2198" s="0" t="s">
        <v>55</v>
      </c>
      <c r="C2198" s="0" t="s">
        <v>65</v>
      </c>
      <c r="D2198" s="0" t="s">
        <v>136</v>
      </c>
      <c r="E2198" s="0" t="n">
        <v>2033</v>
      </c>
      <c r="F2198" s="0" t="n">
        <v>2450000</v>
      </c>
      <c r="G2198" s="0" t="s">
        <v>137</v>
      </c>
    </row>
    <row r="2199" customFormat="false" ht="14.25" hidden="false" customHeight="false" outlineLevel="0" collapsed="false">
      <c r="A2199" s="0" t="s">
        <v>64</v>
      </c>
      <c r="B2199" s="0" t="s">
        <v>55</v>
      </c>
      <c r="C2199" s="0" t="s">
        <v>65</v>
      </c>
      <c r="D2199" s="0" t="s">
        <v>151</v>
      </c>
      <c r="E2199" s="0" t="n">
        <v>2033</v>
      </c>
      <c r="F2199" s="0" t="n">
        <v>4900000</v>
      </c>
      <c r="G2199" s="0" t="s">
        <v>152</v>
      </c>
    </row>
    <row r="2200" customFormat="false" ht="14.25" hidden="false" customHeight="false" outlineLevel="0" collapsed="false">
      <c r="A2200" s="0" t="s">
        <v>64</v>
      </c>
      <c r="B2200" s="0" t="s">
        <v>55</v>
      </c>
      <c r="C2200" s="0" t="s">
        <v>65</v>
      </c>
      <c r="D2200" s="0" t="s">
        <v>153</v>
      </c>
      <c r="E2200" s="0" t="n">
        <v>2033</v>
      </c>
      <c r="F2200" s="0" t="n">
        <v>2</v>
      </c>
      <c r="G2200" s="0" t="s">
        <v>154</v>
      </c>
    </row>
    <row r="2201" customFormat="false" ht="14.25" hidden="false" customHeight="false" outlineLevel="0" collapsed="false">
      <c r="A2201" s="0" t="s">
        <v>64</v>
      </c>
      <c r="B2201" s="0" t="s">
        <v>55</v>
      </c>
      <c r="C2201" s="0" t="s">
        <v>65</v>
      </c>
      <c r="D2201" s="0" t="s">
        <v>155</v>
      </c>
      <c r="E2201" s="0" t="n">
        <v>2033</v>
      </c>
      <c r="F2201" s="0" t="n">
        <v>8.6</v>
      </c>
      <c r="G2201" s="0" t="s">
        <v>141</v>
      </c>
    </row>
    <row r="2202" customFormat="false" ht="14.25" hidden="false" customHeight="false" outlineLevel="0" collapsed="false">
      <c r="A2202" s="0" t="s">
        <v>64</v>
      </c>
      <c r="B2202" s="0" t="s">
        <v>55</v>
      </c>
      <c r="C2202" s="0" t="s">
        <v>65</v>
      </c>
      <c r="D2202" s="0" t="s">
        <v>143</v>
      </c>
      <c r="E2202" s="0" t="n">
        <v>2033</v>
      </c>
      <c r="F2202" s="0" t="n">
        <v>21.07</v>
      </c>
      <c r="G2202" s="0" t="s">
        <v>132</v>
      </c>
    </row>
    <row r="2203" customFormat="false" ht="14.25" hidden="false" customHeight="false" outlineLevel="0" collapsed="false">
      <c r="A2203" s="0" t="s">
        <v>64</v>
      </c>
      <c r="B2203" s="0" t="s">
        <v>55</v>
      </c>
      <c r="C2203" s="0" t="s">
        <v>65</v>
      </c>
      <c r="D2203" s="0" t="s">
        <v>144</v>
      </c>
      <c r="E2203" s="0" t="n">
        <v>2033</v>
      </c>
      <c r="F2203" s="0" t="n">
        <v>323.728446031374</v>
      </c>
      <c r="G2203" s="0" t="s">
        <v>132</v>
      </c>
    </row>
    <row r="2204" customFormat="false" ht="14.25" hidden="false" customHeight="false" outlineLevel="0" collapsed="false">
      <c r="A2204" s="0" t="s">
        <v>64</v>
      </c>
      <c r="B2204" s="0" t="s">
        <v>55</v>
      </c>
      <c r="C2204" s="0" t="s">
        <v>65</v>
      </c>
      <c r="D2204" s="0" t="s">
        <v>136</v>
      </c>
      <c r="E2204" s="0" t="n">
        <v>2034</v>
      </c>
      <c r="F2204" s="0" t="n">
        <v>2630000</v>
      </c>
      <c r="G2204" s="0" t="s">
        <v>137</v>
      </c>
    </row>
    <row r="2205" customFormat="false" ht="14.25" hidden="false" customHeight="false" outlineLevel="0" collapsed="false">
      <c r="A2205" s="0" t="s">
        <v>64</v>
      </c>
      <c r="B2205" s="0" t="s">
        <v>55</v>
      </c>
      <c r="C2205" s="0" t="s">
        <v>65</v>
      </c>
      <c r="D2205" s="0" t="s">
        <v>151</v>
      </c>
      <c r="E2205" s="0" t="n">
        <v>2034</v>
      </c>
      <c r="F2205" s="0" t="n">
        <v>5260000</v>
      </c>
      <c r="G2205" s="0" t="s">
        <v>152</v>
      </c>
    </row>
    <row r="2206" customFormat="false" ht="14.25" hidden="false" customHeight="false" outlineLevel="0" collapsed="false">
      <c r="A2206" s="0" t="s">
        <v>64</v>
      </c>
      <c r="B2206" s="0" t="s">
        <v>55</v>
      </c>
      <c r="C2206" s="0" t="s">
        <v>65</v>
      </c>
      <c r="D2206" s="0" t="s">
        <v>153</v>
      </c>
      <c r="E2206" s="0" t="n">
        <v>2034</v>
      </c>
      <c r="F2206" s="0" t="n">
        <v>2</v>
      </c>
      <c r="G2206" s="0" t="s">
        <v>154</v>
      </c>
    </row>
    <row r="2207" customFormat="false" ht="14.25" hidden="false" customHeight="false" outlineLevel="0" collapsed="false">
      <c r="A2207" s="0" t="s">
        <v>64</v>
      </c>
      <c r="B2207" s="0" t="s">
        <v>55</v>
      </c>
      <c r="C2207" s="0" t="s">
        <v>65</v>
      </c>
      <c r="D2207" s="0" t="s">
        <v>155</v>
      </c>
      <c r="E2207" s="0" t="n">
        <v>2034</v>
      </c>
      <c r="F2207" s="0" t="n">
        <v>8.6</v>
      </c>
      <c r="G2207" s="0" t="s">
        <v>141</v>
      </c>
    </row>
    <row r="2208" customFormat="false" ht="14.25" hidden="false" customHeight="false" outlineLevel="0" collapsed="false">
      <c r="A2208" s="0" t="s">
        <v>64</v>
      </c>
      <c r="B2208" s="0" t="s">
        <v>55</v>
      </c>
      <c r="C2208" s="0" t="s">
        <v>65</v>
      </c>
      <c r="D2208" s="0" t="s">
        <v>143</v>
      </c>
      <c r="E2208" s="0" t="n">
        <v>2034</v>
      </c>
      <c r="F2208" s="0" t="n">
        <v>22.618</v>
      </c>
      <c r="G2208" s="0" t="s">
        <v>132</v>
      </c>
    </row>
    <row r="2209" customFormat="false" ht="14.25" hidden="false" customHeight="false" outlineLevel="0" collapsed="false">
      <c r="A2209" s="0" t="s">
        <v>64</v>
      </c>
      <c r="B2209" s="0" t="s">
        <v>55</v>
      </c>
      <c r="C2209" s="0" t="s">
        <v>65</v>
      </c>
      <c r="D2209" s="0" t="s">
        <v>144</v>
      </c>
      <c r="E2209" s="0" t="n">
        <v>2034</v>
      </c>
      <c r="F2209" s="0" t="n">
        <v>323.656557152396</v>
      </c>
      <c r="G2209" s="0" t="s">
        <v>132</v>
      </c>
    </row>
    <row r="2210" customFormat="false" ht="14.25" hidden="false" customHeight="false" outlineLevel="0" collapsed="false">
      <c r="A2210" s="0" t="s">
        <v>64</v>
      </c>
      <c r="B2210" s="0" t="s">
        <v>55</v>
      </c>
      <c r="C2210" s="0" t="s">
        <v>65</v>
      </c>
      <c r="D2210" s="0" t="s">
        <v>136</v>
      </c>
      <c r="E2210" s="0" t="n">
        <v>2035</v>
      </c>
      <c r="F2210" s="0" t="n">
        <v>2815000</v>
      </c>
      <c r="G2210" s="0" t="s">
        <v>137</v>
      </c>
    </row>
    <row r="2211" customFormat="false" ht="14.25" hidden="false" customHeight="false" outlineLevel="0" collapsed="false">
      <c r="A2211" s="0" t="s">
        <v>64</v>
      </c>
      <c r="B2211" s="0" t="s">
        <v>55</v>
      </c>
      <c r="C2211" s="0" t="s">
        <v>65</v>
      </c>
      <c r="D2211" s="0" t="s">
        <v>151</v>
      </c>
      <c r="E2211" s="0" t="n">
        <v>2035</v>
      </c>
      <c r="F2211" s="0" t="n">
        <v>5630000</v>
      </c>
      <c r="G2211" s="0" t="s">
        <v>152</v>
      </c>
    </row>
    <row r="2212" customFormat="false" ht="14.25" hidden="false" customHeight="false" outlineLevel="0" collapsed="false">
      <c r="A2212" s="0" t="s">
        <v>64</v>
      </c>
      <c r="B2212" s="0" t="s">
        <v>55</v>
      </c>
      <c r="C2212" s="0" t="s">
        <v>65</v>
      </c>
      <c r="D2212" s="0" t="s">
        <v>153</v>
      </c>
      <c r="E2212" s="0" t="n">
        <v>2035</v>
      </c>
      <c r="F2212" s="0" t="n">
        <v>2</v>
      </c>
      <c r="G2212" s="0" t="s">
        <v>154</v>
      </c>
    </row>
    <row r="2213" customFormat="false" ht="14.25" hidden="false" customHeight="false" outlineLevel="0" collapsed="false">
      <c r="A2213" s="0" t="s">
        <v>64</v>
      </c>
      <c r="B2213" s="0" t="s">
        <v>55</v>
      </c>
      <c r="C2213" s="0" t="s">
        <v>65</v>
      </c>
      <c r="D2213" s="0" t="s">
        <v>155</v>
      </c>
      <c r="E2213" s="0" t="n">
        <v>2035</v>
      </c>
      <c r="F2213" s="0" t="n">
        <v>8.6</v>
      </c>
      <c r="G2213" s="0" t="s">
        <v>141</v>
      </c>
    </row>
    <row r="2214" customFormat="false" ht="14.25" hidden="false" customHeight="false" outlineLevel="0" collapsed="false">
      <c r="A2214" s="0" t="s">
        <v>64</v>
      </c>
      <c r="B2214" s="0" t="s">
        <v>55</v>
      </c>
      <c r="C2214" s="0" t="s">
        <v>65</v>
      </c>
      <c r="D2214" s="0" t="s">
        <v>143</v>
      </c>
      <c r="E2214" s="0" t="n">
        <v>2035</v>
      </c>
      <c r="F2214" s="0" t="n">
        <v>24.209</v>
      </c>
      <c r="G2214" s="0" t="s">
        <v>132</v>
      </c>
    </row>
    <row r="2215" customFormat="false" ht="14.25" hidden="false" customHeight="false" outlineLevel="0" collapsed="false">
      <c r="A2215" s="0" t="s">
        <v>64</v>
      </c>
      <c r="B2215" s="0" t="s">
        <v>55</v>
      </c>
      <c r="C2215" s="0" t="s">
        <v>65</v>
      </c>
      <c r="D2215" s="0" t="s">
        <v>144</v>
      </c>
      <c r="E2215" s="0" t="n">
        <v>2035</v>
      </c>
      <c r="F2215" s="0" t="n">
        <v>323.584714220096</v>
      </c>
      <c r="G2215" s="0" t="s">
        <v>132</v>
      </c>
    </row>
    <row r="2216" customFormat="false" ht="14.25" hidden="false" customHeight="false" outlineLevel="0" collapsed="false">
      <c r="A2216" s="0" t="s">
        <v>64</v>
      </c>
      <c r="B2216" s="0" t="s">
        <v>55</v>
      </c>
      <c r="C2216" s="0" t="s">
        <v>65</v>
      </c>
      <c r="D2216" s="0" t="s">
        <v>136</v>
      </c>
      <c r="E2216" s="0" t="n">
        <v>2036</v>
      </c>
      <c r="F2216" s="0" t="n">
        <v>3005000</v>
      </c>
      <c r="G2216" s="0" t="s">
        <v>137</v>
      </c>
    </row>
    <row r="2217" customFormat="false" ht="14.25" hidden="false" customHeight="false" outlineLevel="0" collapsed="false">
      <c r="A2217" s="0" t="s">
        <v>64</v>
      </c>
      <c r="B2217" s="0" t="s">
        <v>55</v>
      </c>
      <c r="C2217" s="0" t="s">
        <v>65</v>
      </c>
      <c r="D2217" s="0" t="s">
        <v>151</v>
      </c>
      <c r="E2217" s="0" t="n">
        <v>2036</v>
      </c>
      <c r="F2217" s="0" t="n">
        <v>6010000</v>
      </c>
      <c r="G2217" s="0" t="s">
        <v>152</v>
      </c>
    </row>
    <row r="2218" customFormat="false" ht="14.25" hidden="false" customHeight="false" outlineLevel="0" collapsed="false">
      <c r="A2218" s="0" t="s">
        <v>64</v>
      </c>
      <c r="B2218" s="0" t="s">
        <v>55</v>
      </c>
      <c r="C2218" s="0" t="s">
        <v>65</v>
      </c>
      <c r="D2218" s="0" t="s">
        <v>153</v>
      </c>
      <c r="E2218" s="0" t="n">
        <v>2036</v>
      </c>
      <c r="F2218" s="0" t="n">
        <v>2</v>
      </c>
      <c r="G2218" s="0" t="s">
        <v>154</v>
      </c>
    </row>
    <row r="2219" customFormat="false" ht="14.25" hidden="false" customHeight="false" outlineLevel="0" collapsed="false">
      <c r="A2219" s="0" t="s">
        <v>64</v>
      </c>
      <c r="B2219" s="0" t="s">
        <v>55</v>
      </c>
      <c r="C2219" s="0" t="s">
        <v>65</v>
      </c>
      <c r="D2219" s="0" t="s">
        <v>155</v>
      </c>
      <c r="E2219" s="0" t="n">
        <v>2036</v>
      </c>
      <c r="F2219" s="0" t="n">
        <v>8.6</v>
      </c>
      <c r="G2219" s="0" t="s">
        <v>141</v>
      </c>
    </row>
    <row r="2220" customFormat="false" ht="14.25" hidden="false" customHeight="false" outlineLevel="0" collapsed="false">
      <c r="A2220" s="0" t="s">
        <v>64</v>
      </c>
      <c r="B2220" s="0" t="s">
        <v>55</v>
      </c>
      <c r="C2220" s="0" t="s">
        <v>65</v>
      </c>
      <c r="D2220" s="0" t="s">
        <v>143</v>
      </c>
      <c r="E2220" s="0" t="n">
        <v>2036</v>
      </c>
      <c r="F2220" s="0" t="n">
        <v>25.843</v>
      </c>
      <c r="G2220" s="0" t="s">
        <v>132</v>
      </c>
    </row>
    <row r="2221" customFormat="false" ht="14.25" hidden="false" customHeight="false" outlineLevel="0" collapsed="false">
      <c r="A2221" s="0" t="s">
        <v>64</v>
      </c>
      <c r="B2221" s="0" t="s">
        <v>55</v>
      </c>
      <c r="C2221" s="0" t="s">
        <v>65</v>
      </c>
      <c r="D2221" s="0" t="s">
        <v>144</v>
      </c>
      <c r="E2221" s="0" t="n">
        <v>2036</v>
      </c>
      <c r="F2221" s="0" t="n">
        <v>323.512917205108</v>
      </c>
      <c r="G2221" s="0" t="s">
        <v>132</v>
      </c>
    </row>
    <row r="2222" customFormat="false" ht="14.25" hidden="false" customHeight="false" outlineLevel="0" collapsed="false">
      <c r="A2222" s="0" t="s">
        <v>64</v>
      </c>
      <c r="B2222" s="0" t="s">
        <v>55</v>
      </c>
      <c r="C2222" s="0" t="s">
        <v>65</v>
      </c>
      <c r="D2222" s="0" t="s">
        <v>136</v>
      </c>
      <c r="E2222" s="0" t="n">
        <v>2037</v>
      </c>
      <c r="F2222" s="0" t="n">
        <v>3200000</v>
      </c>
      <c r="G2222" s="0" t="s">
        <v>137</v>
      </c>
    </row>
    <row r="2223" customFormat="false" ht="14.25" hidden="false" customHeight="false" outlineLevel="0" collapsed="false">
      <c r="A2223" s="0" t="s">
        <v>64</v>
      </c>
      <c r="B2223" s="0" t="s">
        <v>55</v>
      </c>
      <c r="C2223" s="0" t="s">
        <v>65</v>
      </c>
      <c r="D2223" s="0" t="s">
        <v>151</v>
      </c>
      <c r="E2223" s="0" t="n">
        <v>2037</v>
      </c>
      <c r="F2223" s="0" t="n">
        <v>6400000</v>
      </c>
      <c r="G2223" s="0" t="s">
        <v>152</v>
      </c>
    </row>
    <row r="2224" customFormat="false" ht="14.25" hidden="false" customHeight="false" outlineLevel="0" collapsed="false">
      <c r="A2224" s="0" t="s">
        <v>64</v>
      </c>
      <c r="B2224" s="0" t="s">
        <v>55</v>
      </c>
      <c r="C2224" s="0" t="s">
        <v>65</v>
      </c>
      <c r="D2224" s="0" t="s">
        <v>153</v>
      </c>
      <c r="E2224" s="0" t="n">
        <v>2037</v>
      </c>
      <c r="F2224" s="0" t="n">
        <v>2</v>
      </c>
      <c r="G2224" s="0" t="s">
        <v>154</v>
      </c>
    </row>
    <row r="2225" customFormat="false" ht="14.25" hidden="false" customHeight="false" outlineLevel="0" collapsed="false">
      <c r="A2225" s="0" t="s">
        <v>64</v>
      </c>
      <c r="B2225" s="0" t="s">
        <v>55</v>
      </c>
      <c r="C2225" s="0" t="s">
        <v>65</v>
      </c>
      <c r="D2225" s="0" t="s">
        <v>155</v>
      </c>
      <c r="E2225" s="0" t="n">
        <v>2037</v>
      </c>
      <c r="F2225" s="0" t="n">
        <v>8.6</v>
      </c>
      <c r="G2225" s="0" t="s">
        <v>141</v>
      </c>
    </row>
    <row r="2226" customFormat="false" ht="14.25" hidden="false" customHeight="false" outlineLevel="0" collapsed="false">
      <c r="A2226" s="0" t="s">
        <v>64</v>
      </c>
      <c r="B2226" s="0" t="s">
        <v>55</v>
      </c>
      <c r="C2226" s="0" t="s">
        <v>65</v>
      </c>
      <c r="D2226" s="0" t="s">
        <v>143</v>
      </c>
      <c r="E2226" s="0" t="n">
        <v>2037</v>
      </c>
      <c r="F2226" s="0" t="n">
        <v>27.52</v>
      </c>
      <c r="G2226" s="0" t="s">
        <v>132</v>
      </c>
    </row>
    <row r="2227" customFormat="false" ht="14.25" hidden="false" customHeight="false" outlineLevel="0" collapsed="false">
      <c r="A2227" s="0" t="s">
        <v>64</v>
      </c>
      <c r="B2227" s="0" t="s">
        <v>55</v>
      </c>
      <c r="C2227" s="0" t="s">
        <v>65</v>
      </c>
      <c r="D2227" s="0" t="s">
        <v>144</v>
      </c>
      <c r="E2227" s="0" t="n">
        <v>2037</v>
      </c>
      <c r="F2227" s="0" t="n">
        <v>323.441166078084</v>
      </c>
      <c r="G2227" s="0" t="s">
        <v>132</v>
      </c>
    </row>
    <row r="2228" customFormat="false" ht="14.25" hidden="false" customHeight="false" outlineLevel="0" collapsed="false">
      <c r="A2228" s="0" t="s">
        <v>64</v>
      </c>
      <c r="B2228" s="0" t="s">
        <v>55</v>
      </c>
      <c r="C2228" s="0" t="s">
        <v>65</v>
      </c>
      <c r="D2228" s="0" t="s">
        <v>136</v>
      </c>
      <c r="E2228" s="0" t="n">
        <v>2038</v>
      </c>
      <c r="F2228" s="0" t="n">
        <v>3400000</v>
      </c>
      <c r="G2228" s="0" t="s">
        <v>137</v>
      </c>
    </row>
    <row r="2229" customFormat="false" ht="14.25" hidden="false" customHeight="false" outlineLevel="0" collapsed="false">
      <c r="A2229" s="0" t="s">
        <v>64</v>
      </c>
      <c r="B2229" s="0" t="s">
        <v>55</v>
      </c>
      <c r="C2229" s="0" t="s">
        <v>65</v>
      </c>
      <c r="D2229" s="0" t="s">
        <v>151</v>
      </c>
      <c r="E2229" s="0" t="n">
        <v>2038</v>
      </c>
      <c r="F2229" s="0" t="n">
        <v>6800000</v>
      </c>
      <c r="G2229" s="0" t="s">
        <v>152</v>
      </c>
    </row>
    <row r="2230" customFormat="false" ht="14.25" hidden="false" customHeight="false" outlineLevel="0" collapsed="false">
      <c r="A2230" s="0" t="s">
        <v>64</v>
      </c>
      <c r="B2230" s="0" t="s">
        <v>55</v>
      </c>
      <c r="C2230" s="0" t="s">
        <v>65</v>
      </c>
      <c r="D2230" s="0" t="s">
        <v>153</v>
      </c>
      <c r="E2230" s="0" t="n">
        <v>2038</v>
      </c>
      <c r="F2230" s="0" t="n">
        <v>2</v>
      </c>
      <c r="G2230" s="0" t="s">
        <v>154</v>
      </c>
    </row>
    <row r="2231" customFormat="false" ht="14.25" hidden="false" customHeight="false" outlineLevel="0" collapsed="false">
      <c r="A2231" s="0" t="s">
        <v>64</v>
      </c>
      <c r="B2231" s="0" t="s">
        <v>55</v>
      </c>
      <c r="C2231" s="0" t="s">
        <v>65</v>
      </c>
      <c r="D2231" s="0" t="s">
        <v>155</v>
      </c>
      <c r="E2231" s="0" t="n">
        <v>2038</v>
      </c>
      <c r="F2231" s="0" t="n">
        <v>8.6</v>
      </c>
      <c r="G2231" s="0" t="s">
        <v>141</v>
      </c>
    </row>
    <row r="2232" customFormat="false" ht="14.25" hidden="false" customHeight="false" outlineLevel="0" collapsed="false">
      <c r="A2232" s="0" t="s">
        <v>64</v>
      </c>
      <c r="B2232" s="0" t="s">
        <v>55</v>
      </c>
      <c r="C2232" s="0" t="s">
        <v>65</v>
      </c>
      <c r="D2232" s="0" t="s">
        <v>143</v>
      </c>
      <c r="E2232" s="0" t="n">
        <v>2038</v>
      </c>
      <c r="F2232" s="0" t="n">
        <v>29.24</v>
      </c>
      <c r="G2232" s="0" t="s">
        <v>132</v>
      </c>
    </row>
    <row r="2233" customFormat="false" ht="14.25" hidden="false" customHeight="false" outlineLevel="0" collapsed="false">
      <c r="A2233" s="0" t="s">
        <v>64</v>
      </c>
      <c r="B2233" s="0" t="s">
        <v>55</v>
      </c>
      <c r="C2233" s="0" t="s">
        <v>65</v>
      </c>
      <c r="D2233" s="0" t="s">
        <v>144</v>
      </c>
      <c r="E2233" s="0" t="n">
        <v>2038</v>
      </c>
      <c r="F2233" s="0" t="n">
        <v>323.369460809696</v>
      </c>
      <c r="G2233" s="0" t="s">
        <v>132</v>
      </c>
    </row>
    <row r="2234" customFormat="false" ht="14.25" hidden="false" customHeight="false" outlineLevel="0" collapsed="false">
      <c r="A2234" s="0" t="s">
        <v>64</v>
      </c>
      <c r="B2234" s="0" t="s">
        <v>55</v>
      </c>
      <c r="C2234" s="0" t="s">
        <v>65</v>
      </c>
      <c r="D2234" s="0" t="s">
        <v>136</v>
      </c>
      <c r="E2234" s="0" t="n">
        <v>2039</v>
      </c>
      <c r="F2234" s="0" t="n">
        <v>3605000</v>
      </c>
      <c r="G2234" s="0" t="s">
        <v>137</v>
      </c>
    </row>
    <row r="2235" customFormat="false" ht="14.25" hidden="false" customHeight="false" outlineLevel="0" collapsed="false">
      <c r="A2235" s="0" t="s">
        <v>64</v>
      </c>
      <c r="B2235" s="0" t="s">
        <v>55</v>
      </c>
      <c r="C2235" s="0" t="s">
        <v>65</v>
      </c>
      <c r="D2235" s="0" t="s">
        <v>151</v>
      </c>
      <c r="E2235" s="0" t="n">
        <v>2039</v>
      </c>
      <c r="F2235" s="0" t="n">
        <v>7210000</v>
      </c>
      <c r="G2235" s="0" t="s">
        <v>152</v>
      </c>
    </row>
    <row r="2236" customFormat="false" ht="14.25" hidden="false" customHeight="false" outlineLevel="0" collapsed="false">
      <c r="A2236" s="0" t="s">
        <v>64</v>
      </c>
      <c r="B2236" s="0" t="s">
        <v>55</v>
      </c>
      <c r="C2236" s="0" t="s">
        <v>65</v>
      </c>
      <c r="D2236" s="0" t="s">
        <v>153</v>
      </c>
      <c r="E2236" s="0" t="n">
        <v>2039</v>
      </c>
      <c r="F2236" s="0" t="n">
        <v>2</v>
      </c>
      <c r="G2236" s="0" t="s">
        <v>154</v>
      </c>
    </row>
    <row r="2237" customFormat="false" ht="14.25" hidden="false" customHeight="false" outlineLevel="0" collapsed="false">
      <c r="A2237" s="0" t="s">
        <v>64</v>
      </c>
      <c r="B2237" s="0" t="s">
        <v>55</v>
      </c>
      <c r="C2237" s="0" t="s">
        <v>65</v>
      </c>
      <c r="D2237" s="0" t="s">
        <v>155</v>
      </c>
      <c r="E2237" s="0" t="n">
        <v>2039</v>
      </c>
      <c r="F2237" s="0" t="n">
        <v>8.6</v>
      </c>
      <c r="G2237" s="0" t="s">
        <v>141</v>
      </c>
    </row>
    <row r="2238" customFormat="false" ht="14.25" hidden="false" customHeight="false" outlineLevel="0" collapsed="false">
      <c r="A2238" s="0" t="s">
        <v>64</v>
      </c>
      <c r="B2238" s="0" t="s">
        <v>55</v>
      </c>
      <c r="C2238" s="0" t="s">
        <v>65</v>
      </c>
      <c r="D2238" s="0" t="s">
        <v>143</v>
      </c>
      <c r="E2238" s="0" t="n">
        <v>2039</v>
      </c>
      <c r="F2238" s="0" t="n">
        <v>31.003</v>
      </c>
      <c r="G2238" s="0" t="s">
        <v>132</v>
      </c>
    </row>
    <row r="2239" customFormat="false" ht="14.25" hidden="false" customHeight="false" outlineLevel="0" collapsed="false">
      <c r="A2239" s="0" t="s">
        <v>64</v>
      </c>
      <c r="B2239" s="0" t="s">
        <v>55</v>
      </c>
      <c r="C2239" s="0" t="s">
        <v>65</v>
      </c>
      <c r="D2239" s="0" t="s">
        <v>144</v>
      </c>
      <c r="E2239" s="0" t="n">
        <v>2039</v>
      </c>
      <c r="F2239" s="0" t="n">
        <v>323.297801370634</v>
      </c>
      <c r="G2239" s="0" t="s">
        <v>132</v>
      </c>
    </row>
    <row r="2240" customFormat="false" ht="14.25" hidden="false" customHeight="false" outlineLevel="0" collapsed="false">
      <c r="A2240" s="0" t="s">
        <v>64</v>
      </c>
      <c r="B2240" s="0" t="s">
        <v>55</v>
      </c>
      <c r="C2240" s="0" t="s">
        <v>65</v>
      </c>
      <c r="D2240" s="0" t="s">
        <v>136</v>
      </c>
      <c r="E2240" s="0" t="n">
        <v>2040</v>
      </c>
      <c r="F2240" s="0" t="n">
        <v>3815000</v>
      </c>
      <c r="G2240" s="0" t="s">
        <v>137</v>
      </c>
    </row>
    <row r="2241" customFormat="false" ht="14.25" hidden="false" customHeight="false" outlineLevel="0" collapsed="false">
      <c r="A2241" s="0" t="s">
        <v>64</v>
      </c>
      <c r="B2241" s="0" t="s">
        <v>55</v>
      </c>
      <c r="C2241" s="0" t="s">
        <v>65</v>
      </c>
      <c r="D2241" s="0" t="s">
        <v>151</v>
      </c>
      <c r="E2241" s="0" t="n">
        <v>2040</v>
      </c>
      <c r="F2241" s="0" t="n">
        <v>7630000</v>
      </c>
      <c r="G2241" s="0" t="s">
        <v>152</v>
      </c>
    </row>
    <row r="2242" customFormat="false" ht="14.25" hidden="false" customHeight="false" outlineLevel="0" collapsed="false">
      <c r="A2242" s="0" t="s">
        <v>64</v>
      </c>
      <c r="B2242" s="0" t="s">
        <v>55</v>
      </c>
      <c r="C2242" s="0" t="s">
        <v>65</v>
      </c>
      <c r="D2242" s="0" t="s">
        <v>153</v>
      </c>
      <c r="E2242" s="0" t="n">
        <v>2040</v>
      </c>
      <c r="F2242" s="0" t="n">
        <v>2</v>
      </c>
      <c r="G2242" s="0" t="s">
        <v>154</v>
      </c>
    </row>
    <row r="2243" customFormat="false" ht="14.25" hidden="false" customHeight="false" outlineLevel="0" collapsed="false">
      <c r="A2243" s="0" t="s">
        <v>64</v>
      </c>
      <c r="B2243" s="0" t="s">
        <v>55</v>
      </c>
      <c r="C2243" s="0" t="s">
        <v>65</v>
      </c>
      <c r="D2243" s="0" t="s">
        <v>155</v>
      </c>
      <c r="E2243" s="0" t="n">
        <v>2040</v>
      </c>
      <c r="F2243" s="0" t="n">
        <v>8.6</v>
      </c>
      <c r="G2243" s="0" t="s">
        <v>141</v>
      </c>
    </row>
    <row r="2244" customFormat="false" ht="14.25" hidden="false" customHeight="false" outlineLevel="0" collapsed="false">
      <c r="A2244" s="0" t="s">
        <v>64</v>
      </c>
      <c r="B2244" s="0" t="s">
        <v>55</v>
      </c>
      <c r="C2244" s="0" t="s">
        <v>65</v>
      </c>
      <c r="D2244" s="0" t="s">
        <v>143</v>
      </c>
      <c r="E2244" s="0" t="n">
        <v>2040</v>
      </c>
      <c r="F2244" s="0" t="n">
        <v>32.809</v>
      </c>
      <c r="G2244" s="0" t="s">
        <v>132</v>
      </c>
    </row>
    <row r="2245" customFormat="false" ht="14.25" hidden="false" customHeight="false" outlineLevel="0" collapsed="false">
      <c r="A2245" s="0" t="s">
        <v>64</v>
      </c>
      <c r="B2245" s="0" t="s">
        <v>55</v>
      </c>
      <c r="C2245" s="0" t="s">
        <v>65</v>
      </c>
      <c r="D2245" s="0" t="s">
        <v>144</v>
      </c>
      <c r="E2245" s="0" t="n">
        <v>2040</v>
      </c>
      <c r="F2245" s="0" t="n">
        <v>323.226187731606</v>
      </c>
      <c r="G2245" s="0" t="s">
        <v>132</v>
      </c>
    </row>
    <row r="2246" customFormat="false" ht="14.25" hidden="false" customHeight="false" outlineLevel="0" collapsed="false">
      <c r="A2246" s="0" t="s">
        <v>96</v>
      </c>
      <c r="B2246" s="0" t="s">
        <v>97</v>
      </c>
      <c r="C2246" s="0" t="s">
        <v>65</v>
      </c>
      <c r="D2246" s="0" t="s">
        <v>136</v>
      </c>
      <c r="E2246" s="0" t="n">
        <v>2024</v>
      </c>
      <c r="F2246" s="0" t="n">
        <v>9794000</v>
      </c>
      <c r="G2246" s="0" t="s">
        <v>137</v>
      </c>
    </row>
    <row r="2247" customFormat="false" ht="14.25" hidden="false" customHeight="false" outlineLevel="0" collapsed="false">
      <c r="A2247" s="0" t="s">
        <v>96</v>
      </c>
      <c r="B2247" s="0" t="s">
        <v>97</v>
      </c>
      <c r="C2247" s="0" t="s">
        <v>65</v>
      </c>
      <c r="D2247" s="0" t="s">
        <v>143</v>
      </c>
      <c r="E2247" s="0" t="n">
        <v>2024</v>
      </c>
      <c r="F2247" s="0" t="n">
        <v>35.9670192484806</v>
      </c>
      <c r="G2247" s="0" t="s">
        <v>132</v>
      </c>
    </row>
    <row r="2248" customFormat="false" ht="14.25" hidden="false" customHeight="false" outlineLevel="0" collapsed="false">
      <c r="A2248" s="0" t="s">
        <v>96</v>
      </c>
      <c r="B2248" s="0" t="s">
        <v>97</v>
      </c>
      <c r="C2248" s="0" t="s">
        <v>65</v>
      </c>
      <c r="D2248" s="0" t="s">
        <v>144</v>
      </c>
      <c r="E2248" s="0" t="n">
        <v>2024</v>
      </c>
      <c r="F2248" s="0" t="n">
        <v>469.822518111519</v>
      </c>
      <c r="G2248" s="0" t="s">
        <v>132</v>
      </c>
    </row>
    <row r="2249" customFormat="false" ht="14.25" hidden="false" customHeight="false" outlineLevel="0" collapsed="false">
      <c r="A2249" s="0" t="s">
        <v>96</v>
      </c>
      <c r="B2249" s="0" t="s">
        <v>97</v>
      </c>
      <c r="C2249" s="0" t="s">
        <v>65</v>
      </c>
      <c r="D2249" s="0" t="s">
        <v>134</v>
      </c>
      <c r="E2249" s="0" t="n">
        <v>2024</v>
      </c>
      <c r="F2249" s="0" t="n">
        <v>1</v>
      </c>
      <c r="G2249" s="0" t="s">
        <v>135</v>
      </c>
    </row>
    <row r="2250" customFormat="false" ht="14.25" hidden="false" customHeight="false" outlineLevel="0" collapsed="false">
      <c r="A2250" s="0" t="s">
        <v>96</v>
      </c>
      <c r="B2250" s="0" t="s">
        <v>97</v>
      </c>
      <c r="C2250" s="0" t="s">
        <v>65</v>
      </c>
      <c r="D2250" s="0" t="s">
        <v>136</v>
      </c>
      <c r="E2250" s="0" t="n">
        <v>2025</v>
      </c>
      <c r="F2250" s="0" t="n">
        <v>10353500</v>
      </c>
      <c r="G2250" s="0" t="s">
        <v>137</v>
      </c>
    </row>
    <row r="2251" customFormat="false" ht="14.25" hidden="false" customHeight="false" outlineLevel="0" collapsed="false">
      <c r="A2251" s="0" t="s">
        <v>96</v>
      </c>
      <c r="B2251" s="0" t="s">
        <v>97</v>
      </c>
      <c r="C2251" s="0" t="s">
        <v>65</v>
      </c>
      <c r="D2251" s="0" t="s">
        <v>143</v>
      </c>
      <c r="E2251" s="0" t="n">
        <v>2025</v>
      </c>
      <c r="F2251" s="0" t="n">
        <v>36.8419796250665</v>
      </c>
      <c r="G2251" s="0" t="s">
        <v>132</v>
      </c>
    </row>
    <row r="2252" customFormat="false" ht="14.25" hidden="false" customHeight="false" outlineLevel="0" collapsed="false">
      <c r="A2252" s="0" t="s">
        <v>96</v>
      </c>
      <c r="B2252" s="0" t="s">
        <v>97</v>
      </c>
      <c r="C2252" s="0" t="s">
        <v>65</v>
      </c>
      <c r="D2252" s="0" t="s">
        <v>144</v>
      </c>
      <c r="E2252" s="0" t="n">
        <v>2025</v>
      </c>
      <c r="F2252" s="0" t="n">
        <v>468.052839108389</v>
      </c>
      <c r="G2252" s="0" t="s">
        <v>132</v>
      </c>
    </row>
    <row r="2253" customFormat="false" ht="14.25" hidden="false" customHeight="false" outlineLevel="0" collapsed="false">
      <c r="A2253" s="0" t="s">
        <v>96</v>
      </c>
      <c r="B2253" s="0" t="s">
        <v>97</v>
      </c>
      <c r="C2253" s="0" t="s">
        <v>65</v>
      </c>
      <c r="D2253" s="0" t="s">
        <v>134</v>
      </c>
      <c r="E2253" s="0" t="n">
        <v>2025</v>
      </c>
      <c r="F2253" s="0" t="n">
        <v>1.00138613861386</v>
      </c>
      <c r="G2253" s="0" t="s">
        <v>135</v>
      </c>
    </row>
    <row r="2254" customFormat="false" ht="14.25" hidden="false" customHeight="false" outlineLevel="0" collapsed="false">
      <c r="A2254" s="0" t="s">
        <v>96</v>
      </c>
      <c r="B2254" s="0" t="s">
        <v>97</v>
      </c>
      <c r="C2254" s="0" t="s">
        <v>65</v>
      </c>
      <c r="D2254" s="0" t="s">
        <v>136</v>
      </c>
      <c r="E2254" s="0" t="n">
        <v>2026</v>
      </c>
      <c r="F2254" s="0" t="n">
        <v>10921107.8</v>
      </c>
      <c r="G2254" s="0" t="s">
        <v>137</v>
      </c>
    </row>
    <row r="2255" customFormat="false" ht="14.25" hidden="false" customHeight="false" outlineLevel="0" collapsed="false">
      <c r="A2255" s="0" t="s">
        <v>96</v>
      </c>
      <c r="B2255" s="0" t="s">
        <v>97</v>
      </c>
      <c r="C2255" s="0" t="s">
        <v>65</v>
      </c>
      <c r="D2255" s="0" t="s">
        <v>143</v>
      </c>
      <c r="E2255" s="0" t="n">
        <v>2026</v>
      </c>
      <c r="F2255" s="0" t="n">
        <v>37.8937411617155</v>
      </c>
      <c r="G2255" s="0" t="s">
        <v>132</v>
      </c>
    </row>
    <row r="2256" customFormat="false" ht="14.25" hidden="false" customHeight="false" outlineLevel="0" collapsed="false">
      <c r="A2256" s="0" t="s">
        <v>96</v>
      </c>
      <c r="B2256" s="0" t="s">
        <v>97</v>
      </c>
      <c r="C2256" s="0" t="s">
        <v>65</v>
      </c>
      <c r="D2256" s="0" t="s">
        <v>144</v>
      </c>
      <c r="E2256" s="0" t="n">
        <v>2026</v>
      </c>
      <c r="F2256" s="0" t="n">
        <v>465.43790325567</v>
      </c>
      <c r="G2256" s="0" t="s">
        <v>132</v>
      </c>
    </row>
    <row r="2257" customFormat="false" ht="14.25" hidden="false" customHeight="false" outlineLevel="0" collapsed="false">
      <c r="A2257" s="0" t="s">
        <v>96</v>
      </c>
      <c r="B2257" s="0" t="s">
        <v>97</v>
      </c>
      <c r="C2257" s="0" t="s">
        <v>65</v>
      </c>
      <c r="D2257" s="0" t="s">
        <v>134</v>
      </c>
      <c r="E2257" s="0" t="n">
        <v>2026</v>
      </c>
      <c r="F2257" s="0" t="n">
        <v>1</v>
      </c>
      <c r="G2257" s="0" t="s">
        <v>135</v>
      </c>
    </row>
    <row r="2258" customFormat="false" ht="14.25" hidden="false" customHeight="false" outlineLevel="0" collapsed="false">
      <c r="A2258" s="0" t="s">
        <v>96</v>
      </c>
      <c r="B2258" s="0" t="s">
        <v>97</v>
      </c>
      <c r="C2258" s="0" t="s">
        <v>65</v>
      </c>
      <c r="D2258" s="0" t="s">
        <v>136</v>
      </c>
      <c r="E2258" s="0" t="n">
        <v>2027</v>
      </c>
      <c r="F2258" s="0" t="n">
        <v>11492302.838</v>
      </c>
      <c r="G2258" s="0" t="s">
        <v>137</v>
      </c>
    </row>
    <row r="2259" customFormat="false" ht="14.25" hidden="false" customHeight="false" outlineLevel="0" collapsed="false">
      <c r="A2259" s="0" t="s">
        <v>96</v>
      </c>
      <c r="B2259" s="0" t="s">
        <v>97</v>
      </c>
      <c r="C2259" s="0" t="s">
        <v>65</v>
      </c>
      <c r="D2259" s="0" t="s">
        <v>143</v>
      </c>
      <c r="E2259" s="0" t="n">
        <v>2027</v>
      </c>
      <c r="F2259" s="0" t="n">
        <v>38.7557428574012</v>
      </c>
      <c r="G2259" s="0" t="s">
        <v>132</v>
      </c>
    </row>
    <row r="2260" customFormat="false" ht="14.25" hidden="false" customHeight="false" outlineLevel="0" collapsed="false">
      <c r="A2260" s="0" t="s">
        <v>96</v>
      </c>
      <c r="B2260" s="0" t="s">
        <v>97</v>
      </c>
      <c r="C2260" s="0" t="s">
        <v>65</v>
      </c>
      <c r="D2260" s="0" t="s">
        <v>144</v>
      </c>
      <c r="E2260" s="0" t="n">
        <v>2027</v>
      </c>
      <c r="F2260" s="0" t="n">
        <v>464.040377969243</v>
      </c>
      <c r="G2260" s="0" t="s">
        <v>132</v>
      </c>
    </row>
    <row r="2261" customFormat="false" ht="14.25" hidden="false" customHeight="false" outlineLevel="0" collapsed="false">
      <c r="A2261" s="0" t="s">
        <v>96</v>
      </c>
      <c r="B2261" s="0" t="s">
        <v>97</v>
      </c>
      <c r="C2261" s="0" t="s">
        <v>65</v>
      </c>
      <c r="D2261" s="0" t="s">
        <v>134</v>
      </c>
      <c r="E2261" s="0" t="n">
        <v>2027</v>
      </c>
      <c r="F2261" s="0" t="n">
        <v>0.9982741617357</v>
      </c>
      <c r="G2261" s="0" t="s">
        <v>135</v>
      </c>
    </row>
    <row r="2262" customFormat="false" ht="14.25" hidden="false" customHeight="false" outlineLevel="0" collapsed="false">
      <c r="A2262" s="0" t="s">
        <v>96</v>
      </c>
      <c r="B2262" s="0" t="s">
        <v>97</v>
      </c>
      <c r="C2262" s="0" t="s">
        <v>65</v>
      </c>
      <c r="D2262" s="0" t="s">
        <v>136</v>
      </c>
      <c r="E2262" s="0" t="n">
        <v>2028</v>
      </c>
      <c r="F2262" s="0" t="n">
        <v>12611096.08444</v>
      </c>
      <c r="G2262" s="0" t="s">
        <v>137</v>
      </c>
    </row>
    <row r="2263" customFormat="false" ht="14.25" hidden="false" customHeight="false" outlineLevel="0" collapsed="false">
      <c r="A2263" s="0" t="s">
        <v>96</v>
      </c>
      <c r="B2263" s="0" t="s">
        <v>97</v>
      </c>
      <c r="C2263" s="0" t="s">
        <v>65</v>
      </c>
      <c r="D2263" s="0" t="s">
        <v>143</v>
      </c>
      <c r="E2263" s="0" t="n">
        <v>2028</v>
      </c>
      <c r="F2263" s="0" t="n">
        <v>41.4646999333494</v>
      </c>
      <c r="G2263" s="0" t="s">
        <v>132</v>
      </c>
    </row>
    <row r="2264" customFormat="false" ht="14.25" hidden="false" customHeight="false" outlineLevel="0" collapsed="false">
      <c r="A2264" s="0" t="s">
        <v>96</v>
      </c>
      <c r="B2264" s="0" t="s">
        <v>97</v>
      </c>
      <c r="C2264" s="0" t="s">
        <v>65</v>
      </c>
      <c r="D2264" s="0" t="s">
        <v>144</v>
      </c>
      <c r="E2264" s="0" t="n">
        <v>2028</v>
      </c>
      <c r="F2264" s="0" t="n">
        <v>460.178358752893</v>
      </c>
      <c r="G2264" s="0" t="s">
        <v>132</v>
      </c>
    </row>
    <row r="2265" customFormat="false" ht="14.25" hidden="false" customHeight="false" outlineLevel="0" collapsed="false">
      <c r="A2265" s="0" t="s">
        <v>96</v>
      </c>
      <c r="B2265" s="0" t="s">
        <v>97</v>
      </c>
      <c r="C2265" s="0" t="s">
        <v>65</v>
      </c>
      <c r="D2265" s="0" t="s">
        <v>134</v>
      </c>
      <c r="E2265" s="0" t="n">
        <v>2028</v>
      </c>
      <c r="F2265" s="0" t="n">
        <v>0.997280566150887</v>
      </c>
      <c r="G2265" s="0" t="s">
        <v>135</v>
      </c>
    </row>
    <row r="2266" customFormat="false" ht="14.25" hidden="false" customHeight="false" outlineLevel="0" collapsed="false">
      <c r="A2266" s="0" t="s">
        <v>96</v>
      </c>
      <c r="B2266" s="0" t="s">
        <v>97</v>
      </c>
      <c r="C2266" s="0" t="s">
        <v>65</v>
      </c>
      <c r="D2266" s="0" t="s">
        <v>136</v>
      </c>
      <c r="E2266" s="0" t="n">
        <v>2029</v>
      </c>
      <c r="F2266" s="0" t="n">
        <v>13820536.873276</v>
      </c>
      <c r="G2266" s="0" t="s">
        <v>137</v>
      </c>
    </row>
    <row r="2267" customFormat="false" ht="14.25" hidden="false" customHeight="false" outlineLevel="0" collapsed="false">
      <c r="A2267" s="0" t="s">
        <v>96</v>
      </c>
      <c r="B2267" s="0" t="s">
        <v>97</v>
      </c>
      <c r="C2267" s="0" t="s">
        <v>65</v>
      </c>
      <c r="D2267" s="0" t="s">
        <v>143</v>
      </c>
      <c r="E2267" s="0" t="n">
        <v>2029</v>
      </c>
      <c r="F2267" s="0" t="n">
        <v>44.3168052341705</v>
      </c>
      <c r="G2267" s="0" t="s">
        <v>132</v>
      </c>
    </row>
    <row r="2268" customFormat="false" ht="14.25" hidden="false" customHeight="false" outlineLevel="0" collapsed="false">
      <c r="A2268" s="0" t="s">
        <v>96</v>
      </c>
      <c r="B2268" s="0" t="s">
        <v>97</v>
      </c>
      <c r="C2268" s="0" t="s">
        <v>65</v>
      </c>
      <c r="D2268" s="0" t="s">
        <v>144</v>
      </c>
      <c r="E2268" s="0" t="n">
        <v>2029</v>
      </c>
      <c r="F2268" s="0" t="n">
        <v>456.874291218803</v>
      </c>
      <c r="G2268" s="0" t="s">
        <v>132</v>
      </c>
    </row>
    <row r="2269" customFormat="false" ht="14.25" hidden="false" customHeight="false" outlineLevel="0" collapsed="false">
      <c r="A2269" s="0" t="s">
        <v>96</v>
      </c>
      <c r="B2269" s="0" t="s">
        <v>97</v>
      </c>
      <c r="C2269" s="0" t="s">
        <v>65</v>
      </c>
      <c r="D2269" s="0" t="s">
        <v>134</v>
      </c>
      <c r="E2269" s="0" t="n">
        <v>2029</v>
      </c>
      <c r="F2269" s="0" t="n">
        <v>0.996687480879968</v>
      </c>
      <c r="G2269" s="0" t="s">
        <v>135</v>
      </c>
    </row>
    <row r="2270" customFormat="false" ht="14.25" hidden="false" customHeight="false" outlineLevel="0" collapsed="false">
      <c r="A2270" s="0" t="s">
        <v>96</v>
      </c>
      <c r="B2270" s="0" t="s">
        <v>97</v>
      </c>
      <c r="C2270" s="0" t="s">
        <v>65</v>
      </c>
      <c r="D2270" s="0" t="s">
        <v>136</v>
      </c>
      <c r="E2270" s="0" t="n">
        <v>2030</v>
      </c>
      <c r="F2270" s="0" t="n">
        <v>15124967.7581508</v>
      </c>
      <c r="G2270" s="0" t="s">
        <v>137</v>
      </c>
    </row>
    <row r="2271" customFormat="false" ht="14.25" hidden="false" customHeight="false" outlineLevel="0" collapsed="false">
      <c r="A2271" s="0" t="s">
        <v>96</v>
      </c>
      <c r="B2271" s="0" t="s">
        <v>97</v>
      </c>
      <c r="C2271" s="0" t="s">
        <v>65</v>
      </c>
      <c r="D2271" s="0" t="s">
        <v>143</v>
      </c>
      <c r="E2271" s="0" t="n">
        <v>2030</v>
      </c>
      <c r="F2271" s="0" t="n">
        <v>49.6665505223446</v>
      </c>
      <c r="G2271" s="0" t="s">
        <v>132</v>
      </c>
    </row>
    <row r="2272" customFormat="false" ht="14.25" hidden="false" customHeight="false" outlineLevel="0" collapsed="false">
      <c r="A2272" s="0" t="s">
        <v>96</v>
      </c>
      <c r="B2272" s="0" t="s">
        <v>97</v>
      </c>
      <c r="C2272" s="0" t="s">
        <v>65</v>
      </c>
      <c r="D2272" s="0" t="s">
        <v>144</v>
      </c>
      <c r="E2272" s="0" t="n">
        <v>2030</v>
      </c>
      <c r="F2272" s="0" t="n">
        <v>450.94003427705</v>
      </c>
      <c r="G2272" s="0" t="s">
        <v>132</v>
      </c>
    </row>
    <row r="2273" customFormat="false" ht="14.25" hidden="false" customHeight="false" outlineLevel="0" collapsed="false">
      <c r="A2273" s="0" t="s">
        <v>96</v>
      </c>
      <c r="B2273" s="0" t="s">
        <v>97</v>
      </c>
      <c r="C2273" s="0" t="s">
        <v>65</v>
      </c>
      <c r="D2273" s="0" t="s">
        <v>134</v>
      </c>
      <c r="E2273" s="0" t="n">
        <v>2030</v>
      </c>
      <c r="F2273" s="0" t="n">
        <v>0.996430548458367</v>
      </c>
      <c r="G2273" s="0" t="s">
        <v>135</v>
      </c>
    </row>
    <row r="2274" customFormat="false" ht="14.25" hidden="false" customHeight="false" outlineLevel="0" collapsed="false">
      <c r="A2274" s="0" t="s">
        <v>96</v>
      </c>
      <c r="B2274" s="0" t="s">
        <v>97</v>
      </c>
      <c r="C2274" s="0" t="s">
        <v>65</v>
      </c>
      <c r="D2274" s="0" t="s">
        <v>136</v>
      </c>
      <c r="E2274" s="0" t="n">
        <v>2031</v>
      </c>
      <c r="F2274" s="0" t="n">
        <v>16298174.622037</v>
      </c>
      <c r="G2274" s="0" t="s">
        <v>137</v>
      </c>
    </row>
    <row r="2275" customFormat="false" ht="14.25" hidden="false" customHeight="false" outlineLevel="0" collapsed="false">
      <c r="A2275" s="0" t="s">
        <v>96</v>
      </c>
      <c r="B2275" s="0" t="s">
        <v>97</v>
      </c>
      <c r="C2275" s="0" t="s">
        <v>65</v>
      </c>
      <c r="D2275" s="0" t="s">
        <v>143</v>
      </c>
      <c r="E2275" s="0" t="n">
        <v>2031</v>
      </c>
      <c r="F2275" s="0" t="n">
        <v>50.8729725684484</v>
      </c>
      <c r="G2275" s="0" t="s">
        <v>132</v>
      </c>
    </row>
    <row r="2276" customFormat="false" ht="14.25" hidden="false" customHeight="false" outlineLevel="0" collapsed="false">
      <c r="A2276" s="0" t="s">
        <v>96</v>
      </c>
      <c r="B2276" s="0" t="s">
        <v>97</v>
      </c>
      <c r="C2276" s="0" t="s">
        <v>65</v>
      </c>
      <c r="D2276" s="0" t="s">
        <v>144</v>
      </c>
      <c r="E2276" s="0" t="n">
        <v>2031</v>
      </c>
      <c r="F2276" s="0" t="n">
        <v>449.445639688795</v>
      </c>
      <c r="G2276" s="0" t="s">
        <v>132</v>
      </c>
    </row>
    <row r="2277" customFormat="false" ht="14.25" hidden="false" customHeight="false" outlineLevel="0" collapsed="false">
      <c r="A2277" s="0" t="s">
        <v>96</v>
      </c>
      <c r="B2277" s="0" t="s">
        <v>97</v>
      </c>
      <c r="C2277" s="0" t="s">
        <v>65</v>
      </c>
      <c r="D2277" s="0" t="s">
        <v>134</v>
      </c>
      <c r="E2277" s="0" t="n">
        <v>2031</v>
      </c>
      <c r="F2277" s="0" t="n">
        <v>0.99617380645111</v>
      </c>
      <c r="G2277" s="0" t="s">
        <v>135</v>
      </c>
    </row>
    <row r="2278" customFormat="false" ht="14.25" hidden="false" customHeight="false" outlineLevel="0" collapsed="false">
      <c r="A2278" s="0" t="s">
        <v>96</v>
      </c>
      <c r="B2278" s="0" t="s">
        <v>97</v>
      </c>
      <c r="C2278" s="0" t="s">
        <v>65</v>
      </c>
      <c r="D2278" s="0" t="s">
        <v>136</v>
      </c>
      <c r="E2278" s="0" t="n">
        <v>2032</v>
      </c>
      <c r="F2278" s="0" t="n">
        <v>17554608.9055039</v>
      </c>
      <c r="G2278" s="0" t="s">
        <v>137</v>
      </c>
    </row>
    <row r="2279" customFormat="false" ht="14.25" hidden="false" customHeight="false" outlineLevel="0" collapsed="false">
      <c r="A2279" s="0" t="s">
        <v>96</v>
      </c>
      <c r="B2279" s="0" t="s">
        <v>97</v>
      </c>
      <c r="C2279" s="0" t="s">
        <v>65</v>
      </c>
      <c r="D2279" s="0" t="s">
        <v>143</v>
      </c>
      <c r="E2279" s="0" t="n">
        <v>2032</v>
      </c>
      <c r="F2279" s="0" t="n">
        <v>52.4494778989786</v>
      </c>
      <c r="G2279" s="0" t="s">
        <v>132</v>
      </c>
    </row>
    <row r="2280" customFormat="false" ht="14.25" hidden="false" customHeight="false" outlineLevel="0" collapsed="false">
      <c r="A2280" s="0" t="s">
        <v>96</v>
      </c>
      <c r="B2280" s="0" t="s">
        <v>97</v>
      </c>
      <c r="C2280" s="0" t="s">
        <v>65</v>
      </c>
      <c r="D2280" s="0" t="s">
        <v>144</v>
      </c>
      <c r="E2280" s="0" t="n">
        <v>2032</v>
      </c>
      <c r="F2280" s="0" t="n">
        <v>448.920728215864</v>
      </c>
      <c r="G2280" s="0" t="s">
        <v>132</v>
      </c>
    </row>
    <row r="2281" customFormat="false" ht="14.25" hidden="false" customHeight="false" outlineLevel="0" collapsed="false">
      <c r="A2281" s="0" t="s">
        <v>96</v>
      </c>
      <c r="B2281" s="0" t="s">
        <v>97</v>
      </c>
      <c r="C2281" s="0" t="s">
        <v>65</v>
      </c>
      <c r="D2281" s="0" t="s">
        <v>134</v>
      </c>
      <c r="E2281" s="0" t="n">
        <v>2032</v>
      </c>
      <c r="F2281" s="0" t="n">
        <v>0.99591725471708</v>
      </c>
      <c r="G2281" s="0" t="s">
        <v>135</v>
      </c>
    </row>
    <row r="2282" customFormat="false" ht="14.25" hidden="false" customHeight="false" outlineLevel="0" collapsed="false">
      <c r="A2282" s="0" t="s">
        <v>96</v>
      </c>
      <c r="B2282" s="0" t="s">
        <v>97</v>
      </c>
      <c r="C2282" s="0" t="s">
        <v>65</v>
      </c>
      <c r="D2282" s="0" t="s">
        <v>136</v>
      </c>
      <c r="E2282" s="0" t="n">
        <v>2033</v>
      </c>
      <c r="F2282" s="0" t="n">
        <v>18899347.0977603</v>
      </c>
      <c r="G2282" s="0" t="s">
        <v>137</v>
      </c>
    </row>
    <row r="2283" customFormat="false" ht="14.25" hidden="false" customHeight="false" outlineLevel="0" collapsed="false">
      <c r="A2283" s="0" t="s">
        <v>96</v>
      </c>
      <c r="B2283" s="0" t="s">
        <v>97</v>
      </c>
      <c r="C2283" s="0" t="s">
        <v>65</v>
      </c>
      <c r="D2283" s="0" t="s">
        <v>143</v>
      </c>
      <c r="E2283" s="0" t="n">
        <v>2033</v>
      </c>
      <c r="F2283" s="0" t="n">
        <v>54.7304433792554</v>
      </c>
      <c r="G2283" s="0" t="s">
        <v>132</v>
      </c>
    </row>
    <row r="2284" customFormat="false" ht="14.25" hidden="false" customHeight="false" outlineLevel="0" collapsed="false">
      <c r="A2284" s="0" t="s">
        <v>96</v>
      </c>
      <c r="B2284" s="0" t="s">
        <v>97</v>
      </c>
      <c r="C2284" s="0" t="s">
        <v>65</v>
      </c>
      <c r="D2284" s="0" t="s">
        <v>144</v>
      </c>
      <c r="E2284" s="0" t="n">
        <v>2033</v>
      </c>
      <c r="F2284" s="0" t="n">
        <v>447.111026238433</v>
      </c>
      <c r="G2284" s="0" t="s">
        <v>132</v>
      </c>
    </row>
    <row r="2285" customFormat="false" ht="14.25" hidden="false" customHeight="false" outlineLevel="0" collapsed="false">
      <c r="A2285" s="0" t="s">
        <v>96</v>
      </c>
      <c r="B2285" s="0" t="s">
        <v>97</v>
      </c>
      <c r="C2285" s="0" t="s">
        <v>65</v>
      </c>
      <c r="D2285" s="0" t="s">
        <v>134</v>
      </c>
      <c r="E2285" s="0" t="n">
        <v>2033</v>
      </c>
      <c r="F2285" s="0" t="n">
        <v>0.995660893115264</v>
      </c>
      <c r="G2285" s="0" t="s">
        <v>135</v>
      </c>
    </row>
    <row r="2286" customFormat="false" ht="14.25" hidden="false" customHeight="false" outlineLevel="0" collapsed="false">
      <c r="A2286" s="0" t="s">
        <v>96</v>
      </c>
      <c r="B2286" s="0" t="s">
        <v>97</v>
      </c>
      <c r="C2286" s="0" t="s">
        <v>65</v>
      </c>
      <c r="D2286" s="0" t="s">
        <v>136</v>
      </c>
      <c r="E2286" s="0" t="n">
        <v>2034</v>
      </c>
      <c r="F2286" s="0" t="n">
        <v>20337672.2812514</v>
      </c>
      <c r="G2286" s="0" t="s">
        <v>137</v>
      </c>
    </row>
    <row r="2287" customFormat="false" ht="14.25" hidden="false" customHeight="false" outlineLevel="0" collapsed="false">
      <c r="A2287" s="0" t="s">
        <v>96</v>
      </c>
      <c r="B2287" s="0" t="s">
        <v>97</v>
      </c>
      <c r="C2287" s="0" t="s">
        <v>65</v>
      </c>
      <c r="D2287" s="0" t="s">
        <v>143</v>
      </c>
      <c r="E2287" s="0" t="n">
        <v>2034</v>
      </c>
      <c r="F2287" s="0" t="n">
        <v>57.830432931669</v>
      </c>
      <c r="G2287" s="0" t="s">
        <v>132</v>
      </c>
    </row>
    <row r="2288" customFormat="false" ht="14.25" hidden="false" customHeight="false" outlineLevel="0" collapsed="false">
      <c r="A2288" s="0" t="s">
        <v>96</v>
      </c>
      <c r="B2288" s="0" t="s">
        <v>97</v>
      </c>
      <c r="C2288" s="0" t="s">
        <v>65</v>
      </c>
      <c r="D2288" s="0" t="s">
        <v>144</v>
      </c>
      <c r="E2288" s="0" t="n">
        <v>2034</v>
      </c>
      <c r="F2288" s="0" t="n">
        <v>443.747249933731</v>
      </c>
      <c r="G2288" s="0" t="s">
        <v>132</v>
      </c>
    </row>
    <row r="2289" customFormat="false" ht="14.25" hidden="false" customHeight="false" outlineLevel="0" collapsed="false">
      <c r="A2289" s="0" t="s">
        <v>96</v>
      </c>
      <c r="B2289" s="0" t="s">
        <v>97</v>
      </c>
      <c r="C2289" s="0" t="s">
        <v>65</v>
      </c>
      <c r="D2289" s="0" t="s">
        <v>134</v>
      </c>
      <c r="E2289" s="0" t="n">
        <v>2034</v>
      </c>
      <c r="F2289" s="0" t="n">
        <v>0.995404721504754</v>
      </c>
      <c r="G2289" s="0" t="s">
        <v>135</v>
      </c>
    </row>
    <row r="2290" customFormat="false" ht="14.25" hidden="false" customHeight="false" outlineLevel="0" collapsed="false">
      <c r="A2290" s="0" t="s">
        <v>96</v>
      </c>
      <c r="B2290" s="0" t="s">
        <v>97</v>
      </c>
      <c r="C2290" s="0" t="s">
        <v>65</v>
      </c>
      <c r="D2290" s="0" t="s">
        <v>136</v>
      </c>
      <c r="E2290" s="0" t="n">
        <v>2035</v>
      </c>
      <c r="F2290" s="0" t="n">
        <v>21875067.2513241</v>
      </c>
      <c r="G2290" s="0" t="s">
        <v>137</v>
      </c>
    </row>
    <row r="2291" customFormat="false" ht="14.25" hidden="false" customHeight="false" outlineLevel="0" collapsed="false">
      <c r="A2291" s="0" t="s">
        <v>96</v>
      </c>
      <c r="B2291" s="0" t="s">
        <v>97</v>
      </c>
      <c r="C2291" s="0" t="s">
        <v>65</v>
      </c>
      <c r="D2291" s="0" t="s">
        <v>143</v>
      </c>
      <c r="E2291" s="0" t="n">
        <v>2035</v>
      </c>
      <c r="F2291" s="0" t="n">
        <v>60.8373631546868</v>
      </c>
      <c r="G2291" s="0" t="s">
        <v>132</v>
      </c>
    </row>
    <row r="2292" customFormat="false" ht="14.25" hidden="false" customHeight="false" outlineLevel="0" collapsed="false">
      <c r="A2292" s="0" t="s">
        <v>96</v>
      </c>
      <c r="B2292" s="0" t="s">
        <v>97</v>
      </c>
      <c r="C2292" s="0" t="s">
        <v>65</v>
      </c>
      <c r="D2292" s="0" t="s">
        <v>144</v>
      </c>
      <c r="E2292" s="0" t="n">
        <v>2035</v>
      </c>
      <c r="F2292" s="0" t="n">
        <v>440.552100843818</v>
      </c>
      <c r="G2292" s="0" t="s">
        <v>132</v>
      </c>
    </row>
    <row r="2293" customFormat="false" ht="14.25" hidden="false" customHeight="false" outlineLevel="0" collapsed="false">
      <c r="A2293" s="0" t="s">
        <v>96</v>
      </c>
      <c r="B2293" s="0" t="s">
        <v>97</v>
      </c>
      <c r="C2293" s="0" t="s">
        <v>65</v>
      </c>
      <c r="D2293" s="0" t="s">
        <v>134</v>
      </c>
      <c r="E2293" s="0" t="n">
        <v>2035</v>
      </c>
      <c r="F2293" s="0" t="n">
        <v>0.995148739744745</v>
      </c>
      <c r="G2293" s="0" t="s">
        <v>135</v>
      </c>
    </row>
    <row r="2294" customFormat="false" ht="14.25" hidden="false" customHeight="false" outlineLevel="0" collapsed="false">
      <c r="A2294" s="0" t="s">
        <v>96</v>
      </c>
      <c r="B2294" s="0" t="s">
        <v>97</v>
      </c>
      <c r="C2294" s="0" t="s">
        <v>65</v>
      </c>
      <c r="D2294" s="0" t="s">
        <v>136</v>
      </c>
      <c r="E2294" s="0" t="n">
        <v>2036</v>
      </c>
      <c r="F2294" s="0" t="n">
        <v>22815552.8642386</v>
      </c>
      <c r="G2294" s="0" t="s">
        <v>137</v>
      </c>
    </row>
    <row r="2295" customFormat="false" ht="14.25" hidden="false" customHeight="false" outlineLevel="0" collapsed="false">
      <c r="A2295" s="0" t="s">
        <v>96</v>
      </c>
      <c r="B2295" s="0" t="s">
        <v>97</v>
      </c>
      <c r="C2295" s="0" t="s">
        <v>65</v>
      </c>
      <c r="D2295" s="0" t="s">
        <v>143</v>
      </c>
      <c r="E2295" s="0" t="n">
        <v>2036</v>
      </c>
      <c r="F2295" s="0" t="n">
        <v>62.3429086768596</v>
      </c>
      <c r="G2295" s="0" t="s">
        <v>132</v>
      </c>
    </row>
    <row r="2296" customFormat="false" ht="14.25" hidden="false" customHeight="false" outlineLevel="0" collapsed="false">
      <c r="A2296" s="0" t="s">
        <v>96</v>
      </c>
      <c r="B2296" s="0" t="s">
        <v>97</v>
      </c>
      <c r="C2296" s="0" t="s">
        <v>65</v>
      </c>
      <c r="D2296" s="0" t="s">
        <v>144</v>
      </c>
      <c r="E2296" s="0" t="n">
        <v>2036</v>
      </c>
      <c r="F2296" s="0" t="n">
        <v>439.273008895624</v>
      </c>
      <c r="G2296" s="0" t="s">
        <v>132</v>
      </c>
    </row>
    <row r="2297" customFormat="false" ht="14.25" hidden="false" customHeight="false" outlineLevel="0" collapsed="false">
      <c r="A2297" s="0" t="s">
        <v>96</v>
      </c>
      <c r="B2297" s="0" t="s">
        <v>97</v>
      </c>
      <c r="C2297" s="0" t="s">
        <v>65</v>
      </c>
      <c r="D2297" s="0" t="s">
        <v>134</v>
      </c>
      <c r="E2297" s="0" t="n">
        <v>2036</v>
      </c>
      <c r="F2297" s="0" t="n">
        <v>0.994892947694539</v>
      </c>
      <c r="G2297" s="0" t="s">
        <v>135</v>
      </c>
    </row>
    <row r="2298" customFormat="false" ht="14.25" hidden="false" customHeight="false" outlineLevel="0" collapsed="false">
      <c r="A2298" s="0" t="s">
        <v>96</v>
      </c>
      <c r="B2298" s="0" t="s">
        <v>97</v>
      </c>
      <c r="C2298" s="0" t="s">
        <v>65</v>
      </c>
      <c r="D2298" s="0" t="s">
        <v>136</v>
      </c>
      <c r="E2298" s="0" t="n">
        <v>2037</v>
      </c>
      <c r="F2298" s="0" t="n">
        <v>23785064.337418</v>
      </c>
      <c r="G2298" s="0" t="s">
        <v>137</v>
      </c>
    </row>
    <row r="2299" customFormat="false" ht="14.25" hidden="false" customHeight="false" outlineLevel="0" collapsed="false">
      <c r="A2299" s="0" t="s">
        <v>96</v>
      </c>
      <c r="B2299" s="0" t="s">
        <v>97</v>
      </c>
      <c r="C2299" s="0" t="s">
        <v>65</v>
      </c>
      <c r="D2299" s="0" t="s">
        <v>143</v>
      </c>
      <c r="E2299" s="0" t="n">
        <v>2037</v>
      </c>
      <c r="F2299" s="0" t="n">
        <v>62.3633395042343</v>
      </c>
      <c r="G2299" s="0" t="s">
        <v>132</v>
      </c>
    </row>
    <row r="2300" customFormat="false" ht="14.25" hidden="false" customHeight="false" outlineLevel="0" collapsed="false">
      <c r="A2300" s="0" t="s">
        <v>96</v>
      </c>
      <c r="B2300" s="0" t="s">
        <v>97</v>
      </c>
      <c r="C2300" s="0" t="s">
        <v>65</v>
      </c>
      <c r="D2300" s="0" t="s">
        <v>144</v>
      </c>
      <c r="E2300" s="0" t="n">
        <v>2037</v>
      </c>
      <c r="F2300" s="0" t="n">
        <v>440.546961222052</v>
      </c>
      <c r="G2300" s="0" t="s">
        <v>132</v>
      </c>
    </row>
    <row r="2301" customFormat="false" ht="14.25" hidden="false" customHeight="false" outlineLevel="0" collapsed="false">
      <c r="A2301" s="0" t="s">
        <v>96</v>
      </c>
      <c r="B2301" s="0" t="s">
        <v>97</v>
      </c>
      <c r="C2301" s="0" t="s">
        <v>65</v>
      </c>
      <c r="D2301" s="0" t="s">
        <v>134</v>
      </c>
      <c r="E2301" s="0" t="n">
        <v>2037</v>
      </c>
      <c r="F2301" s="0" t="n">
        <v>0.99463734521354</v>
      </c>
      <c r="G2301" s="0" t="s">
        <v>135</v>
      </c>
    </row>
    <row r="2302" customFormat="false" ht="14.25" hidden="false" customHeight="false" outlineLevel="0" collapsed="false">
      <c r="A2302" s="0" t="s">
        <v>96</v>
      </c>
      <c r="B2302" s="0" t="s">
        <v>97</v>
      </c>
      <c r="C2302" s="0" t="s">
        <v>65</v>
      </c>
      <c r="D2302" s="0" t="s">
        <v>136</v>
      </c>
      <c r="E2302" s="0" t="n">
        <v>2038</v>
      </c>
      <c r="F2302" s="0" t="n">
        <v>24783370.5136443</v>
      </c>
      <c r="G2302" s="0" t="s">
        <v>137</v>
      </c>
    </row>
    <row r="2303" customFormat="false" ht="14.25" hidden="false" customHeight="false" outlineLevel="0" collapsed="false">
      <c r="A2303" s="0" t="s">
        <v>96</v>
      </c>
      <c r="B2303" s="0" t="s">
        <v>97</v>
      </c>
      <c r="C2303" s="0" t="s">
        <v>65</v>
      </c>
      <c r="D2303" s="0" t="s">
        <v>143</v>
      </c>
      <c r="E2303" s="0" t="n">
        <v>2038</v>
      </c>
      <c r="F2303" s="0" t="n">
        <v>62.9641134851971</v>
      </c>
      <c r="G2303" s="0" t="s">
        <v>132</v>
      </c>
    </row>
    <row r="2304" customFormat="false" ht="14.25" hidden="false" customHeight="false" outlineLevel="0" collapsed="false">
      <c r="A2304" s="0" t="s">
        <v>96</v>
      </c>
      <c r="B2304" s="0" t="s">
        <v>97</v>
      </c>
      <c r="C2304" s="0" t="s">
        <v>65</v>
      </c>
      <c r="D2304" s="0" t="s">
        <v>144</v>
      </c>
      <c r="E2304" s="0" t="n">
        <v>2038</v>
      </c>
      <c r="F2304" s="0" t="n">
        <v>440.890912035736</v>
      </c>
      <c r="G2304" s="0" t="s">
        <v>132</v>
      </c>
    </row>
    <row r="2305" customFormat="false" ht="14.25" hidden="false" customHeight="false" outlineLevel="0" collapsed="false">
      <c r="A2305" s="0" t="s">
        <v>96</v>
      </c>
      <c r="B2305" s="0" t="s">
        <v>97</v>
      </c>
      <c r="C2305" s="0" t="s">
        <v>65</v>
      </c>
      <c r="D2305" s="0" t="s">
        <v>134</v>
      </c>
      <c r="E2305" s="0" t="n">
        <v>2038</v>
      </c>
      <c r="F2305" s="0" t="n">
        <v>0.994381932161258</v>
      </c>
      <c r="G2305" s="0" t="s">
        <v>135</v>
      </c>
    </row>
    <row r="2306" customFormat="false" ht="14.25" hidden="false" customHeight="false" outlineLevel="0" collapsed="false">
      <c r="A2306" s="0" t="s">
        <v>96</v>
      </c>
      <c r="B2306" s="0" t="s">
        <v>97</v>
      </c>
      <c r="C2306" s="0" t="s">
        <v>65</v>
      </c>
      <c r="D2306" s="0" t="s">
        <v>136</v>
      </c>
      <c r="E2306" s="0" t="n">
        <v>2039</v>
      </c>
      <c r="F2306" s="0" t="n">
        <v>25810086.0974686</v>
      </c>
      <c r="G2306" s="0" t="s">
        <v>137</v>
      </c>
    </row>
    <row r="2307" customFormat="false" ht="14.25" hidden="false" customHeight="false" outlineLevel="0" collapsed="false">
      <c r="A2307" s="0" t="s">
        <v>96</v>
      </c>
      <c r="B2307" s="0" t="s">
        <v>97</v>
      </c>
      <c r="C2307" s="0" t="s">
        <v>65</v>
      </c>
      <c r="D2307" s="0" t="s">
        <v>143</v>
      </c>
      <c r="E2307" s="0" t="n">
        <v>2039</v>
      </c>
      <c r="F2307" s="0" t="n">
        <v>63.6584894360267</v>
      </c>
      <c r="G2307" s="0" t="s">
        <v>132</v>
      </c>
    </row>
    <row r="2308" customFormat="false" ht="14.25" hidden="false" customHeight="false" outlineLevel="0" collapsed="false">
      <c r="A2308" s="0" t="s">
        <v>96</v>
      </c>
      <c r="B2308" s="0" t="s">
        <v>97</v>
      </c>
      <c r="C2308" s="0" t="s">
        <v>65</v>
      </c>
      <c r="D2308" s="0" t="s">
        <v>144</v>
      </c>
      <c r="E2308" s="0" t="n">
        <v>2039</v>
      </c>
      <c r="F2308" s="0" t="n">
        <v>441.261077054034</v>
      </c>
      <c r="G2308" s="0" t="s">
        <v>132</v>
      </c>
    </row>
    <row r="2309" customFormat="false" ht="14.25" hidden="false" customHeight="false" outlineLevel="0" collapsed="false">
      <c r="A2309" s="0" t="s">
        <v>96</v>
      </c>
      <c r="B2309" s="0" t="s">
        <v>97</v>
      </c>
      <c r="C2309" s="0" t="s">
        <v>65</v>
      </c>
      <c r="D2309" s="0" t="s">
        <v>134</v>
      </c>
      <c r="E2309" s="0" t="n">
        <v>2039</v>
      </c>
      <c r="F2309" s="0" t="n">
        <v>0.994126708397304</v>
      </c>
      <c r="G2309" s="0" t="s">
        <v>135</v>
      </c>
    </row>
    <row r="2310" customFormat="false" ht="14.25" hidden="false" customHeight="false" outlineLevel="0" collapsed="false">
      <c r="A2310" s="0" t="s">
        <v>96</v>
      </c>
      <c r="B2310" s="0" t="s">
        <v>97</v>
      </c>
      <c r="C2310" s="0" t="s">
        <v>65</v>
      </c>
      <c r="D2310" s="0" t="s">
        <v>136</v>
      </c>
      <c r="E2310" s="0" t="n">
        <v>2040</v>
      </c>
      <c r="F2310" s="0" t="n">
        <v>26864652.5009348</v>
      </c>
      <c r="G2310" s="0" t="s">
        <v>137</v>
      </c>
    </row>
    <row r="2311" customFormat="false" ht="14.25" hidden="false" customHeight="false" outlineLevel="0" collapsed="false">
      <c r="A2311" s="0" t="s">
        <v>96</v>
      </c>
      <c r="B2311" s="0" t="s">
        <v>97</v>
      </c>
      <c r="C2311" s="0" t="s">
        <v>65</v>
      </c>
      <c r="D2311" s="0" t="s">
        <v>143</v>
      </c>
      <c r="E2311" s="0" t="n">
        <v>2040</v>
      </c>
      <c r="F2311" s="0" t="n">
        <v>63.9417659641547</v>
      </c>
      <c r="G2311" s="0" t="s">
        <v>132</v>
      </c>
    </row>
    <row r="2312" customFormat="false" ht="14.25" hidden="false" customHeight="false" outlineLevel="0" collapsed="false">
      <c r="A2312" s="0" t="s">
        <v>96</v>
      </c>
      <c r="B2312" s="0" t="s">
        <v>97</v>
      </c>
      <c r="C2312" s="0" t="s">
        <v>65</v>
      </c>
      <c r="D2312" s="0" t="s">
        <v>144</v>
      </c>
      <c r="E2312" s="0" t="n">
        <v>2040</v>
      </c>
      <c r="F2312" s="0" t="n">
        <v>446.63213533263</v>
      </c>
      <c r="G2312" s="0" t="s">
        <v>132</v>
      </c>
    </row>
    <row r="2313" customFormat="false" ht="14.25" hidden="false" customHeight="false" outlineLevel="0" collapsed="false">
      <c r="A2313" s="0" t="s">
        <v>96</v>
      </c>
      <c r="B2313" s="0" t="s">
        <v>97</v>
      </c>
      <c r="C2313" s="0" t="s">
        <v>65</v>
      </c>
      <c r="D2313" s="0" t="s">
        <v>134</v>
      </c>
      <c r="E2313" s="0" t="n">
        <v>2040</v>
      </c>
      <c r="F2313" s="0" t="n">
        <v>0.993871673781397</v>
      </c>
      <c r="G2313" s="0" t="s">
        <v>135</v>
      </c>
    </row>
    <row r="2314" customFormat="false" ht="14.25" hidden="false" customHeight="false" outlineLevel="0" collapsed="false">
      <c r="A2314" s="0" t="s">
        <v>93</v>
      </c>
      <c r="B2314" s="0" t="s">
        <v>42</v>
      </c>
      <c r="C2314" s="0" t="s">
        <v>75</v>
      </c>
      <c r="D2314" s="0" t="s">
        <v>156</v>
      </c>
      <c r="E2314" s="0" t="n">
        <v>2024</v>
      </c>
      <c r="F2314" s="0" t="n">
        <v>0.353245421245421</v>
      </c>
      <c r="G2314" s="0" t="s">
        <v>135</v>
      </c>
    </row>
    <row r="2315" customFormat="false" ht="14.25" hidden="false" customHeight="false" outlineLevel="0" collapsed="false">
      <c r="A2315" s="0" t="s">
        <v>93</v>
      </c>
      <c r="B2315" s="0" t="s">
        <v>42</v>
      </c>
      <c r="C2315" s="0" t="s">
        <v>75</v>
      </c>
      <c r="D2315" s="0" t="s">
        <v>157</v>
      </c>
      <c r="E2315" s="0" t="n">
        <v>2024</v>
      </c>
      <c r="F2315" s="0" t="n">
        <v>0.588311355311355</v>
      </c>
      <c r="G2315" s="0" t="s">
        <v>135</v>
      </c>
    </row>
    <row r="2316" customFormat="false" ht="14.25" hidden="false" customHeight="false" outlineLevel="0" collapsed="false">
      <c r="A2316" s="0" t="s">
        <v>93</v>
      </c>
      <c r="B2316" s="0" t="s">
        <v>42</v>
      </c>
      <c r="C2316" s="0" t="s">
        <v>75</v>
      </c>
      <c r="D2316" s="0" t="s">
        <v>158</v>
      </c>
      <c r="E2316" s="0" t="n">
        <v>2024</v>
      </c>
      <c r="F2316" s="0" t="n">
        <v>1.4</v>
      </c>
      <c r="G2316" s="0" t="s">
        <v>135</v>
      </c>
    </row>
    <row r="2317" customFormat="false" ht="14.25" hidden="false" customHeight="false" outlineLevel="0" collapsed="false">
      <c r="A2317" s="0" t="s">
        <v>93</v>
      </c>
      <c r="B2317" s="0" t="s">
        <v>42</v>
      </c>
      <c r="C2317" s="0" t="s">
        <v>75</v>
      </c>
      <c r="D2317" s="0" t="s">
        <v>159</v>
      </c>
      <c r="E2317" s="0" t="n">
        <v>2024</v>
      </c>
      <c r="F2317" s="0" t="n">
        <v>0</v>
      </c>
      <c r="G2317" s="0" t="s">
        <v>135</v>
      </c>
    </row>
    <row r="2318" customFormat="false" ht="14.25" hidden="false" customHeight="false" outlineLevel="0" collapsed="false">
      <c r="A2318" s="0" t="s">
        <v>93</v>
      </c>
      <c r="B2318" s="0" t="s">
        <v>42</v>
      </c>
      <c r="C2318" s="0" t="s">
        <v>75</v>
      </c>
      <c r="D2318" s="0" t="s">
        <v>160</v>
      </c>
      <c r="E2318" s="0" t="n">
        <v>2024</v>
      </c>
      <c r="F2318" s="0" t="n">
        <v>0.96436</v>
      </c>
      <c r="G2318" s="0" t="s">
        <v>161</v>
      </c>
    </row>
    <row r="2319" customFormat="false" ht="14.25" hidden="false" customHeight="false" outlineLevel="0" collapsed="false">
      <c r="A2319" s="0" t="s">
        <v>93</v>
      </c>
      <c r="B2319" s="0" t="s">
        <v>42</v>
      </c>
      <c r="C2319" s="0" t="s">
        <v>75</v>
      </c>
      <c r="D2319" s="0" t="s">
        <v>162</v>
      </c>
      <c r="E2319" s="0" t="n">
        <v>2024</v>
      </c>
      <c r="F2319" s="0" t="n">
        <v>1.76564</v>
      </c>
      <c r="G2319" s="0" t="s">
        <v>161</v>
      </c>
    </row>
    <row r="2320" customFormat="false" ht="14.25" hidden="false" customHeight="false" outlineLevel="0" collapsed="false">
      <c r="A2320" s="0" t="s">
        <v>93</v>
      </c>
      <c r="B2320" s="0" t="s">
        <v>42</v>
      </c>
      <c r="C2320" s="0" t="s">
        <v>75</v>
      </c>
      <c r="D2320" s="0" t="s">
        <v>163</v>
      </c>
      <c r="E2320" s="0" t="n">
        <v>2024</v>
      </c>
      <c r="F2320" s="0" t="n">
        <v>7.225035</v>
      </c>
      <c r="G2320" s="0" t="s">
        <v>132</v>
      </c>
    </row>
    <row r="2321" customFormat="false" ht="14.25" hidden="false" customHeight="false" outlineLevel="0" collapsed="false">
      <c r="A2321" s="0" t="s">
        <v>93</v>
      </c>
      <c r="B2321" s="0" t="s">
        <v>42</v>
      </c>
      <c r="C2321" s="0" t="s">
        <v>75</v>
      </c>
      <c r="D2321" s="0" t="s">
        <v>164</v>
      </c>
      <c r="E2321" s="0" t="n">
        <v>2024</v>
      </c>
      <c r="F2321" s="0" t="n">
        <v>12.773835</v>
      </c>
      <c r="G2321" s="0" t="s">
        <v>132</v>
      </c>
    </row>
    <row r="2322" customFormat="false" ht="14.25" hidden="false" customHeight="false" outlineLevel="0" collapsed="false">
      <c r="A2322" s="0" t="s">
        <v>93</v>
      </c>
      <c r="B2322" s="0" t="s">
        <v>42</v>
      </c>
      <c r="C2322" s="0" t="s">
        <v>75</v>
      </c>
      <c r="D2322" s="0" t="s">
        <v>156</v>
      </c>
      <c r="E2322" s="0" t="n">
        <v>2025</v>
      </c>
      <c r="F2322" s="0" t="n">
        <v>0.352942281879195</v>
      </c>
      <c r="G2322" s="0" t="s">
        <v>135</v>
      </c>
    </row>
    <row r="2323" customFormat="false" ht="14.25" hidden="false" customHeight="false" outlineLevel="0" collapsed="false">
      <c r="A2323" s="0" t="s">
        <v>93</v>
      </c>
      <c r="B2323" s="0" t="s">
        <v>42</v>
      </c>
      <c r="C2323" s="0" t="s">
        <v>75</v>
      </c>
      <c r="D2323" s="0" t="s">
        <v>157</v>
      </c>
      <c r="E2323" s="0" t="n">
        <v>2025</v>
      </c>
      <c r="F2323" s="0" t="n">
        <v>0.593656763919463</v>
      </c>
      <c r="G2323" s="0" t="s">
        <v>135</v>
      </c>
    </row>
    <row r="2324" customFormat="false" ht="14.25" hidden="false" customHeight="false" outlineLevel="0" collapsed="false">
      <c r="A2324" s="0" t="s">
        <v>93</v>
      </c>
      <c r="B2324" s="0" t="s">
        <v>42</v>
      </c>
      <c r="C2324" s="0" t="s">
        <v>75</v>
      </c>
      <c r="D2324" s="0" t="s">
        <v>158</v>
      </c>
      <c r="E2324" s="0" t="n">
        <v>2025</v>
      </c>
      <c r="F2324" s="0" t="n">
        <v>1.37142857142857</v>
      </c>
      <c r="G2324" s="0" t="s">
        <v>135</v>
      </c>
    </row>
    <row r="2325" customFormat="false" ht="14.25" hidden="false" customHeight="false" outlineLevel="0" collapsed="false">
      <c r="A2325" s="0" t="s">
        <v>93</v>
      </c>
      <c r="B2325" s="0" t="s">
        <v>42</v>
      </c>
      <c r="C2325" s="0" t="s">
        <v>75</v>
      </c>
      <c r="D2325" s="0" t="s">
        <v>159</v>
      </c>
      <c r="E2325" s="0" t="n">
        <v>2025</v>
      </c>
      <c r="F2325" s="0" t="n">
        <v>0</v>
      </c>
      <c r="G2325" s="0" t="s">
        <v>135</v>
      </c>
    </row>
    <row r="2326" customFormat="false" ht="14.25" hidden="false" customHeight="false" outlineLevel="0" collapsed="false">
      <c r="A2326" s="0" t="s">
        <v>93</v>
      </c>
      <c r="B2326" s="0" t="s">
        <v>42</v>
      </c>
      <c r="C2326" s="0" t="s">
        <v>75</v>
      </c>
      <c r="D2326" s="0" t="s">
        <v>160</v>
      </c>
      <c r="E2326" s="0" t="n">
        <v>2025</v>
      </c>
      <c r="F2326" s="0" t="n">
        <v>1.051768</v>
      </c>
      <c r="G2326" s="0" t="s">
        <v>161</v>
      </c>
    </row>
    <row r="2327" customFormat="false" ht="14.25" hidden="false" customHeight="false" outlineLevel="0" collapsed="false">
      <c r="A2327" s="0" t="s">
        <v>93</v>
      </c>
      <c r="B2327" s="0" t="s">
        <v>42</v>
      </c>
      <c r="C2327" s="0" t="s">
        <v>75</v>
      </c>
      <c r="D2327" s="0" t="s">
        <v>162</v>
      </c>
      <c r="E2327" s="0" t="n">
        <v>2025</v>
      </c>
      <c r="F2327" s="0" t="n">
        <v>1.928232</v>
      </c>
      <c r="G2327" s="0" t="s">
        <v>161</v>
      </c>
    </row>
    <row r="2328" customFormat="false" ht="14.25" hidden="false" customHeight="false" outlineLevel="0" collapsed="false">
      <c r="A2328" s="0" t="s">
        <v>93</v>
      </c>
      <c r="B2328" s="0" t="s">
        <v>42</v>
      </c>
      <c r="C2328" s="0" t="s">
        <v>75</v>
      </c>
      <c r="D2328" s="0" t="s">
        <v>163</v>
      </c>
      <c r="E2328" s="0" t="n">
        <v>2025</v>
      </c>
      <c r="F2328" s="0" t="n">
        <v>7.70654193746556</v>
      </c>
      <c r="G2328" s="0" t="s">
        <v>132</v>
      </c>
    </row>
    <row r="2329" customFormat="false" ht="14.25" hidden="false" customHeight="false" outlineLevel="0" collapsed="false">
      <c r="A2329" s="0" t="s">
        <v>93</v>
      </c>
      <c r="B2329" s="0" t="s">
        <v>42</v>
      </c>
      <c r="C2329" s="0" t="s">
        <v>75</v>
      </c>
      <c r="D2329" s="0" t="s">
        <v>164</v>
      </c>
      <c r="E2329" s="0" t="n">
        <v>2025</v>
      </c>
      <c r="F2329" s="0" t="n">
        <v>13.5887022151207</v>
      </c>
      <c r="G2329" s="0" t="s">
        <v>132</v>
      </c>
    </row>
    <row r="2330" customFormat="false" ht="14.25" hidden="false" customHeight="false" outlineLevel="0" collapsed="false">
      <c r="A2330" s="0" t="s">
        <v>93</v>
      </c>
      <c r="B2330" s="0" t="s">
        <v>42</v>
      </c>
      <c r="C2330" s="0" t="s">
        <v>75</v>
      </c>
      <c r="D2330" s="0" t="s">
        <v>156</v>
      </c>
      <c r="E2330" s="0" t="n">
        <v>2026</v>
      </c>
      <c r="F2330" s="0" t="n">
        <v>0.360641642228739</v>
      </c>
      <c r="G2330" s="0" t="s">
        <v>135</v>
      </c>
    </row>
    <row r="2331" customFormat="false" ht="14.25" hidden="false" customHeight="false" outlineLevel="0" collapsed="false">
      <c r="A2331" s="0" t="s">
        <v>93</v>
      </c>
      <c r="B2331" s="0" t="s">
        <v>42</v>
      </c>
      <c r="C2331" s="0" t="s">
        <v>75</v>
      </c>
      <c r="D2331" s="0" t="s">
        <v>157</v>
      </c>
      <c r="E2331" s="0" t="n">
        <v>2026</v>
      </c>
      <c r="F2331" s="0" t="n">
        <v>0.59775991551437</v>
      </c>
      <c r="G2331" s="0" t="s">
        <v>135</v>
      </c>
    </row>
    <row r="2332" customFormat="false" ht="14.25" hidden="false" customHeight="false" outlineLevel="0" collapsed="false">
      <c r="A2332" s="0" t="s">
        <v>93</v>
      </c>
      <c r="B2332" s="0" t="s">
        <v>42</v>
      </c>
      <c r="C2332" s="0" t="s">
        <v>75</v>
      </c>
      <c r="D2332" s="0" t="s">
        <v>158</v>
      </c>
      <c r="E2332" s="0" t="n">
        <v>2026</v>
      </c>
      <c r="F2332" s="0" t="n">
        <v>1.34285714285714</v>
      </c>
      <c r="G2332" s="0" t="s">
        <v>135</v>
      </c>
    </row>
    <row r="2333" customFormat="false" ht="14.25" hidden="false" customHeight="false" outlineLevel="0" collapsed="false">
      <c r="A2333" s="0" t="s">
        <v>93</v>
      </c>
      <c r="B2333" s="0" t="s">
        <v>42</v>
      </c>
      <c r="C2333" s="0" t="s">
        <v>75</v>
      </c>
      <c r="D2333" s="0" t="s">
        <v>159</v>
      </c>
      <c r="E2333" s="0" t="n">
        <v>2026</v>
      </c>
      <c r="F2333" s="0" t="n">
        <v>0.02</v>
      </c>
      <c r="G2333" s="0" t="s">
        <v>135</v>
      </c>
    </row>
    <row r="2334" customFormat="false" ht="14.25" hidden="false" customHeight="false" outlineLevel="0" collapsed="false">
      <c r="A2334" s="0" t="s">
        <v>93</v>
      </c>
      <c r="B2334" s="0" t="s">
        <v>42</v>
      </c>
      <c r="C2334" s="0" t="s">
        <v>75</v>
      </c>
      <c r="D2334" s="0" t="s">
        <v>160</v>
      </c>
      <c r="E2334" s="0" t="n">
        <v>2026</v>
      </c>
      <c r="F2334" s="0" t="n">
        <v>1.229788</v>
      </c>
      <c r="G2334" s="0" t="s">
        <v>161</v>
      </c>
    </row>
    <row r="2335" customFormat="false" ht="14.25" hidden="false" customHeight="false" outlineLevel="0" collapsed="false">
      <c r="A2335" s="0" t="s">
        <v>93</v>
      </c>
      <c r="B2335" s="0" t="s">
        <v>42</v>
      </c>
      <c r="C2335" s="0" t="s">
        <v>75</v>
      </c>
      <c r="D2335" s="0" t="s">
        <v>162</v>
      </c>
      <c r="E2335" s="0" t="n">
        <v>2026</v>
      </c>
      <c r="F2335" s="0" t="n">
        <v>2.180212</v>
      </c>
      <c r="G2335" s="0" t="s">
        <v>161</v>
      </c>
    </row>
    <row r="2336" customFormat="false" ht="14.25" hidden="false" customHeight="false" outlineLevel="0" collapsed="false">
      <c r="A2336" s="0" t="s">
        <v>93</v>
      </c>
      <c r="B2336" s="0" t="s">
        <v>42</v>
      </c>
      <c r="C2336" s="0" t="s">
        <v>75</v>
      </c>
      <c r="D2336" s="0" t="s">
        <v>163</v>
      </c>
      <c r="E2336" s="0" t="n">
        <v>2026</v>
      </c>
      <c r="F2336" s="0" t="n">
        <v>8.86433944703116</v>
      </c>
      <c r="G2336" s="0" t="s">
        <v>132</v>
      </c>
    </row>
    <row r="2337" customFormat="false" ht="14.25" hidden="false" customHeight="false" outlineLevel="0" collapsed="false">
      <c r="A2337" s="0" t="s">
        <v>93</v>
      </c>
      <c r="B2337" s="0" t="s">
        <v>42</v>
      </c>
      <c r="C2337" s="0" t="s">
        <v>75</v>
      </c>
      <c r="D2337" s="0" t="s">
        <v>164</v>
      </c>
      <c r="E2337" s="0" t="n">
        <v>2026</v>
      </c>
      <c r="F2337" s="0" t="n">
        <v>15.2724421745411</v>
      </c>
      <c r="G2337" s="0" t="s">
        <v>132</v>
      </c>
    </row>
    <row r="2338" customFormat="false" ht="14.25" hidden="false" customHeight="false" outlineLevel="0" collapsed="false">
      <c r="A2338" s="0" t="s">
        <v>93</v>
      </c>
      <c r="B2338" s="0" t="s">
        <v>42</v>
      </c>
      <c r="C2338" s="0" t="s">
        <v>75</v>
      </c>
      <c r="D2338" s="0" t="s">
        <v>156</v>
      </c>
      <c r="E2338" s="0" t="n">
        <v>2027</v>
      </c>
      <c r="F2338" s="0" t="n">
        <v>0.377237923017308</v>
      </c>
      <c r="G2338" s="0" t="s">
        <v>135</v>
      </c>
    </row>
    <row r="2339" customFormat="false" ht="14.25" hidden="false" customHeight="false" outlineLevel="0" collapsed="false">
      <c r="A2339" s="0" t="s">
        <v>93</v>
      </c>
      <c r="B2339" s="0" t="s">
        <v>42</v>
      </c>
      <c r="C2339" s="0" t="s">
        <v>75</v>
      </c>
      <c r="D2339" s="0" t="s">
        <v>157</v>
      </c>
      <c r="E2339" s="0" t="n">
        <v>2027</v>
      </c>
      <c r="F2339" s="0" t="n">
        <v>0.604149531874968</v>
      </c>
      <c r="G2339" s="0" t="s">
        <v>135</v>
      </c>
    </row>
    <row r="2340" customFormat="false" ht="14.25" hidden="false" customHeight="false" outlineLevel="0" collapsed="false">
      <c r="A2340" s="0" t="s">
        <v>93</v>
      </c>
      <c r="B2340" s="0" t="s">
        <v>42</v>
      </c>
      <c r="C2340" s="0" t="s">
        <v>75</v>
      </c>
      <c r="D2340" s="0" t="s">
        <v>158</v>
      </c>
      <c r="E2340" s="0" t="n">
        <v>2027</v>
      </c>
      <c r="F2340" s="0" t="n">
        <v>1.31428571428571</v>
      </c>
      <c r="G2340" s="0" t="s">
        <v>135</v>
      </c>
    </row>
    <row r="2341" customFormat="false" ht="14.25" hidden="false" customHeight="false" outlineLevel="0" collapsed="false">
      <c r="A2341" s="0" t="s">
        <v>93</v>
      </c>
      <c r="B2341" s="0" t="s">
        <v>42</v>
      </c>
      <c r="C2341" s="0" t="s">
        <v>75</v>
      </c>
      <c r="D2341" s="0" t="s">
        <v>159</v>
      </c>
      <c r="E2341" s="0" t="n">
        <v>2027</v>
      </c>
      <c r="F2341" s="0" t="n">
        <v>0.03</v>
      </c>
      <c r="G2341" s="0" t="s">
        <v>135</v>
      </c>
    </row>
    <row r="2342" customFormat="false" ht="14.25" hidden="false" customHeight="false" outlineLevel="0" collapsed="false">
      <c r="A2342" s="0" t="s">
        <v>93</v>
      </c>
      <c r="B2342" s="0" t="s">
        <v>42</v>
      </c>
      <c r="C2342" s="0" t="s">
        <v>75</v>
      </c>
      <c r="D2342" s="0" t="s">
        <v>160</v>
      </c>
      <c r="E2342" s="0" t="n">
        <v>2027</v>
      </c>
      <c r="F2342" s="0" t="n">
        <v>1.460288</v>
      </c>
      <c r="G2342" s="0" t="s">
        <v>161</v>
      </c>
    </row>
    <row r="2343" customFormat="false" ht="14.25" hidden="false" customHeight="false" outlineLevel="0" collapsed="false">
      <c r="A2343" s="0" t="s">
        <v>93</v>
      </c>
      <c r="B2343" s="0" t="s">
        <v>42</v>
      </c>
      <c r="C2343" s="0" t="s">
        <v>75</v>
      </c>
      <c r="D2343" s="0" t="s">
        <v>162</v>
      </c>
      <c r="E2343" s="0" t="n">
        <v>2027</v>
      </c>
      <c r="F2343" s="0" t="n">
        <v>2.410712</v>
      </c>
      <c r="G2343" s="0" t="s">
        <v>161</v>
      </c>
    </row>
    <row r="2344" customFormat="false" ht="14.25" hidden="false" customHeight="false" outlineLevel="0" collapsed="false">
      <c r="A2344" s="0" t="s">
        <v>93</v>
      </c>
      <c r="B2344" s="0" t="s">
        <v>42</v>
      </c>
      <c r="C2344" s="0" t="s">
        <v>75</v>
      </c>
      <c r="D2344" s="0" t="s">
        <v>163</v>
      </c>
      <c r="E2344" s="0" t="n">
        <v>2027</v>
      </c>
      <c r="F2344" s="0" t="n">
        <v>10.4068630796138</v>
      </c>
      <c r="G2344" s="0" t="s">
        <v>132</v>
      </c>
    </row>
    <row r="2345" customFormat="false" ht="14.25" hidden="false" customHeight="false" outlineLevel="0" collapsed="false">
      <c r="A2345" s="0" t="s">
        <v>93</v>
      </c>
      <c r="B2345" s="0" t="s">
        <v>42</v>
      </c>
      <c r="C2345" s="0" t="s">
        <v>75</v>
      </c>
      <c r="D2345" s="0" t="s">
        <v>164</v>
      </c>
      <c r="E2345" s="0" t="n">
        <v>2027</v>
      </c>
      <c r="F2345" s="0" t="n">
        <v>16.7948524856391</v>
      </c>
      <c r="G2345" s="0" t="s">
        <v>132</v>
      </c>
    </row>
    <row r="2346" customFormat="false" ht="14.25" hidden="false" customHeight="false" outlineLevel="0" collapsed="false">
      <c r="A2346" s="0" t="s">
        <v>93</v>
      </c>
      <c r="B2346" s="0" t="s">
        <v>42</v>
      </c>
      <c r="C2346" s="0" t="s">
        <v>75</v>
      </c>
      <c r="D2346" s="0" t="s">
        <v>156</v>
      </c>
      <c r="E2346" s="0" t="n">
        <v>2028</v>
      </c>
      <c r="F2346" s="0" t="n">
        <v>0.401633150934793</v>
      </c>
      <c r="G2346" s="0" t="s">
        <v>135</v>
      </c>
    </row>
    <row r="2347" customFormat="false" ht="14.25" hidden="false" customHeight="false" outlineLevel="0" collapsed="false">
      <c r="A2347" s="0" t="s">
        <v>93</v>
      </c>
      <c r="B2347" s="0" t="s">
        <v>42</v>
      </c>
      <c r="C2347" s="0" t="s">
        <v>75</v>
      </c>
      <c r="D2347" s="0" t="s">
        <v>157</v>
      </c>
      <c r="E2347" s="0" t="n">
        <v>2028</v>
      </c>
      <c r="F2347" s="0" t="n">
        <v>0.612381580308254</v>
      </c>
      <c r="G2347" s="0" t="s">
        <v>135</v>
      </c>
    </row>
    <row r="2348" customFormat="false" ht="14.25" hidden="false" customHeight="false" outlineLevel="0" collapsed="false">
      <c r="A2348" s="0" t="s">
        <v>93</v>
      </c>
      <c r="B2348" s="0" t="s">
        <v>42</v>
      </c>
      <c r="C2348" s="0" t="s">
        <v>75</v>
      </c>
      <c r="D2348" s="0" t="s">
        <v>158</v>
      </c>
      <c r="E2348" s="0" t="n">
        <v>2028</v>
      </c>
      <c r="F2348" s="0" t="n">
        <v>1.28571428571429</v>
      </c>
      <c r="G2348" s="0" t="s">
        <v>135</v>
      </c>
    </row>
    <row r="2349" customFormat="false" ht="14.25" hidden="false" customHeight="false" outlineLevel="0" collapsed="false">
      <c r="A2349" s="0" t="s">
        <v>93</v>
      </c>
      <c r="B2349" s="0" t="s">
        <v>42</v>
      </c>
      <c r="C2349" s="0" t="s">
        <v>75</v>
      </c>
      <c r="D2349" s="0" t="s">
        <v>159</v>
      </c>
      <c r="E2349" s="0" t="n">
        <v>2028</v>
      </c>
      <c r="F2349" s="0" t="n">
        <v>0.05</v>
      </c>
      <c r="G2349" s="0" t="s">
        <v>135</v>
      </c>
    </row>
    <row r="2350" customFormat="false" ht="14.25" hidden="false" customHeight="false" outlineLevel="0" collapsed="false">
      <c r="A2350" s="0" t="s">
        <v>93</v>
      </c>
      <c r="B2350" s="0" t="s">
        <v>42</v>
      </c>
      <c r="C2350" s="0" t="s">
        <v>75</v>
      </c>
      <c r="D2350" s="0" t="s">
        <v>160</v>
      </c>
      <c r="E2350" s="0" t="n">
        <v>2028</v>
      </c>
      <c r="F2350" s="0" t="n">
        <v>1.761563</v>
      </c>
      <c r="G2350" s="0" t="s">
        <v>161</v>
      </c>
    </row>
    <row r="2351" customFormat="false" ht="14.25" hidden="false" customHeight="false" outlineLevel="0" collapsed="false">
      <c r="A2351" s="0" t="s">
        <v>93</v>
      </c>
      <c r="B2351" s="0" t="s">
        <v>42</v>
      </c>
      <c r="C2351" s="0" t="s">
        <v>75</v>
      </c>
      <c r="D2351" s="0" t="s">
        <v>162</v>
      </c>
      <c r="E2351" s="0" t="n">
        <v>2028</v>
      </c>
      <c r="F2351" s="0" t="n">
        <v>2.624437</v>
      </c>
      <c r="G2351" s="0" t="s">
        <v>161</v>
      </c>
    </row>
    <row r="2352" customFormat="false" ht="14.25" hidden="false" customHeight="false" outlineLevel="0" collapsed="false">
      <c r="A2352" s="0" t="s">
        <v>93</v>
      </c>
      <c r="B2352" s="0" t="s">
        <v>42</v>
      </c>
      <c r="C2352" s="0" t="s">
        <v>75</v>
      </c>
      <c r="D2352" s="0" t="s">
        <v>163</v>
      </c>
      <c r="E2352" s="0" t="n">
        <v>2028</v>
      </c>
      <c r="F2352" s="0" t="n">
        <v>12.4483785423289</v>
      </c>
      <c r="G2352" s="0" t="s">
        <v>132</v>
      </c>
    </row>
    <row r="2353" customFormat="false" ht="14.25" hidden="false" customHeight="false" outlineLevel="0" collapsed="false">
      <c r="A2353" s="0" t="s">
        <v>93</v>
      </c>
      <c r="B2353" s="0" t="s">
        <v>42</v>
      </c>
      <c r="C2353" s="0" t="s">
        <v>75</v>
      </c>
      <c r="D2353" s="0" t="s">
        <v>164</v>
      </c>
      <c r="E2353" s="0" t="n">
        <v>2028</v>
      </c>
      <c r="F2353" s="0" t="n">
        <v>18.1975718550547</v>
      </c>
      <c r="G2353" s="0" t="s">
        <v>132</v>
      </c>
    </row>
    <row r="2354" customFormat="false" ht="14.25" hidden="false" customHeight="false" outlineLevel="0" collapsed="false">
      <c r="A2354" s="0" t="s">
        <v>93</v>
      </c>
      <c r="B2354" s="0" t="s">
        <v>42</v>
      </c>
      <c r="C2354" s="0" t="s">
        <v>75</v>
      </c>
      <c r="D2354" s="0" t="s">
        <v>156</v>
      </c>
      <c r="E2354" s="0" t="n">
        <v>2029</v>
      </c>
      <c r="F2354" s="0" t="n">
        <v>0.427653806689924</v>
      </c>
      <c r="G2354" s="0" t="s">
        <v>135</v>
      </c>
    </row>
    <row r="2355" customFormat="false" ht="14.25" hidden="false" customHeight="false" outlineLevel="0" collapsed="false">
      <c r="A2355" s="0" t="s">
        <v>93</v>
      </c>
      <c r="B2355" s="0" t="s">
        <v>42</v>
      </c>
      <c r="C2355" s="0" t="s">
        <v>75</v>
      </c>
      <c r="D2355" s="0" t="s">
        <v>157</v>
      </c>
      <c r="E2355" s="0" t="n">
        <v>2029</v>
      </c>
      <c r="F2355" s="0" t="n">
        <v>0.620871558691566</v>
      </c>
      <c r="G2355" s="0" t="s">
        <v>135</v>
      </c>
    </row>
    <row r="2356" customFormat="false" ht="14.25" hidden="false" customHeight="false" outlineLevel="0" collapsed="false">
      <c r="A2356" s="0" t="s">
        <v>93</v>
      </c>
      <c r="B2356" s="0" t="s">
        <v>42</v>
      </c>
      <c r="C2356" s="0" t="s">
        <v>75</v>
      </c>
      <c r="D2356" s="0" t="s">
        <v>158</v>
      </c>
      <c r="E2356" s="0" t="n">
        <v>2029</v>
      </c>
      <c r="F2356" s="0" t="n">
        <v>1.25714285714286</v>
      </c>
      <c r="G2356" s="0" t="s">
        <v>135</v>
      </c>
    </row>
    <row r="2357" customFormat="false" ht="14.25" hidden="false" customHeight="false" outlineLevel="0" collapsed="false">
      <c r="A2357" s="0" t="s">
        <v>93</v>
      </c>
      <c r="B2357" s="0" t="s">
        <v>42</v>
      </c>
      <c r="C2357" s="0" t="s">
        <v>75</v>
      </c>
      <c r="D2357" s="0" t="s">
        <v>159</v>
      </c>
      <c r="E2357" s="0" t="n">
        <v>2029</v>
      </c>
      <c r="F2357" s="0" t="n">
        <v>0.06</v>
      </c>
      <c r="G2357" s="0" t="s">
        <v>135</v>
      </c>
    </row>
    <row r="2358" customFormat="false" ht="14.25" hidden="false" customHeight="false" outlineLevel="0" collapsed="false">
      <c r="A2358" s="0" t="s">
        <v>93</v>
      </c>
      <c r="B2358" s="0" t="s">
        <v>42</v>
      </c>
      <c r="C2358" s="0" t="s">
        <v>75</v>
      </c>
      <c r="D2358" s="0" t="s">
        <v>160</v>
      </c>
      <c r="E2358" s="0" t="n">
        <v>2029</v>
      </c>
      <c r="F2358" s="0" t="n">
        <v>2.083957</v>
      </c>
      <c r="G2358" s="0" t="s">
        <v>161</v>
      </c>
    </row>
    <row r="2359" customFormat="false" ht="14.25" hidden="false" customHeight="false" outlineLevel="0" collapsed="false">
      <c r="A2359" s="0" t="s">
        <v>93</v>
      </c>
      <c r="B2359" s="0" t="s">
        <v>42</v>
      </c>
      <c r="C2359" s="0" t="s">
        <v>75</v>
      </c>
      <c r="D2359" s="0" t="s">
        <v>162</v>
      </c>
      <c r="E2359" s="0" t="n">
        <v>2029</v>
      </c>
      <c r="F2359" s="0" t="n">
        <v>2.789043</v>
      </c>
      <c r="G2359" s="0" t="s">
        <v>161</v>
      </c>
    </row>
    <row r="2360" customFormat="false" ht="14.25" hidden="false" customHeight="false" outlineLevel="0" collapsed="false">
      <c r="A2360" s="0" t="s">
        <v>93</v>
      </c>
      <c r="B2360" s="0" t="s">
        <v>42</v>
      </c>
      <c r="C2360" s="0" t="s">
        <v>75</v>
      </c>
      <c r="D2360" s="0" t="s">
        <v>163</v>
      </c>
      <c r="E2360" s="0" t="n">
        <v>2029</v>
      </c>
      <c r="F2360" s="0" t="n">
        <v>14.6015899462189</v>
      </c>
      <c r="G2360" s="0" t="s">
        <v>132</v>
      </c>
    </row>
    <row r="2361" customFormat="false" ht="14.25" hidden="false" customHeight="false" outlineLevel="0" collapsed="false">
      <c r="A2361" s="0" t="s">
        <v>93</v>
      </c>
      <c r="B2361" s="0" t="s">
        <v>42</v>
      </c>
      <c r="C2361" s="0" t="s">
        <v>75</v>
      </c>
      <c r="D2361" s="0" t="s">
        <v>164</v>
      </c>
      <c r="E2361" s="0" t="n">
        <v>2029</v>
      </c>
      <c r="F2361" s="0" t="n">
        <v>19.2316419825053</v>
      </c>
      <c r="G2361" s="0" t="s">
        <v>132</v>
      </c>
    </row>
    <row r="2362" customFormat="false" ht="14.25" hidden="false" customHeight="false" outlineLevel="0" collapsed="false">
      <c r="A2362" s="0" t="s">
        <v>93</v>
      </c>
      <c r="B2362" s="0" t="s">
        <v>42</v>
      </c>
      <c r="C2362" s="0" t="s">
        <v>75</v>
      </c>
      <c r="D2362" s="0" t="s">
        <v>156</v>
      </c>
      <c r="E2362" s="0" t="n">
        <v>2030</v>
      </c>
      <c r="F2362" s="0" t="n">
        <v>0.449530798479087</v>
      </c>
      <c r="G2362" s="0" t="s">
        <v>135</v>
      </c>
    </row>
    <row r="2363" customFormat="false" ht="14.25" hidden="false" customHeight="false" outlineLevel="0" collapsed="false">
      <c r="A2363" s="0" t="s">
        <v>93</v>
      </c>
      <c r="B2363" s="0" t="s">
        <v>42</v>
      </c>
      <c r="C2363" s="0" t="s">
        <v>75</v>
      </c>
      <c r="D2363" s="0" t="s">
        <v>157</v>
      </c>
      <c r="E2363" s="0" t="n">
        <v>2030</v>
      </c>
      <c r="F2363" s="0" t="n">
        <v>0.628302177490494</v>
      </c>
      <c r="G2363" s="0" t="s">
        <v>135</v>
      </c>
    </row>
    <row r="2364" customFormat="false" ht="14.25" hidden="false" customHeight="false" outlineLevel="0" collapsed="false">
      <c r="A2364" s="0" t="s">
        <v>93</v>
      </c>
      <c r="B2364" s="0" t="s">
        <v>42</v>
      </c>
      <c r="C2364" s="0" t="s">
        <v>75</v>
      </c>
      <c r="D2364" s="0" t="s">
        <v>158</v>
      </c>
      <c r="E2364" s="0" t="n">
        <v>2030</v>
      </c>
      <c r="F2364" s="0" t="n">
        <v>1.22857142857143</v>
      </c>
      <c r="G2364" s="0" t="s">
        <v>135</v>
      </c>
    </row>
    <row r="2365" customFormat="false" ht="14.25" hidden="false" customHeight="false" outlineLevel="0" collapsed="false">
      <c r="A2365" s="0" t="s">
        <v>93</v>
      </c>
      <c r="B2365" s="0" t="s">
        <v>42</v>
      </c>
      <c r="C2365" s="0" t="s">
        <v>75</v>
      </c>
      <c r="D2365" s="0" t="s">
        <v>159</v>
      </c>
      <c r="E2365" s="0" t="n">
        <v>2030</v>
      </c>
      <c r="F2365" s="0" t="n">
        <v>0.07</v>
      </c>
      <c r="G2365" s="0" t="s">
        <v>135</v>
      </c>
    </row>
    <row r="2366" customFormat="false" ht="14.25" hidden="false" customHeight="false" outlineLevel="0" collapsed="false">
      <c r="A2366" s="0" t="s">
        <v>93</v>
      </c>
      <c r="B2366" s="0" t="s">
        <v>42</v>
      </c>
      <c r="C2366" s="0" t="s">
        <v>75</v>
      </c>
      <c r="D2366" s="0" t="s">
        <v>160</v>
      </c>
      <c r="E2366" s="0" t="n">
        <v>2030</v>
      </c>
      <c r="F2366" s="0" t="n">
        <v>2.364532</v>
      </c>
      <c r="G2366" s="0" t="s">
        <v>161</v>
      </c>
    </row>
    <row r="2367" customFormat="false" ht="14.25" hidden="false" customHeight="false" outlineLevel="0" collapsed="false">
      <c r="A2367" s="0" t="s">
        <v>93</v>
      </c>
      <c r="B2367" s="0" t="s">
        <v>42</v>
      </c>
      <c r="C2367" s="0" t="s">
        <v>75</v>
      </c>
      <c r="D2367" s="0" t="s">
        <v>162</v>
      </c>
      <c r="E2367" s="0" t="n">
        <v>2030</v>
      </c>
      <c r="F2367" s="0" t="n">
        <v>2.895468</v>
      </c>
      <c r="G2367" s="0" t="s">
        <v>161</v>
      </c>
    </row>
    <row r="2368" customFormat="false" ht="14.25" hidden="false" customHeight="false" outlineLevel="0" collapsed="false">
      <c r="A2368" s="0" t="s">
        <v>93</v>
      </c>
      <c r="B2368" s="0" t="s">
        <v>42</v>
      </c>
      <c r="C2368" s="0" t="s">
        <v>75</v>
      </c>
      <c r="D2368" s="0" t="s">
        <v>163</v>
      </c>
      <c r="E2368" s="0" t="n">
        <v>2030</v>
      </c>
      <c r="F2368" s="0" t="n">
        <v>16.3895559083774</v>
      </c>
      <c r="G2368" s="0" t="s">
        <v>132</v>
      </c>
    </row>
    <row r="2369" customFormat="false" ht="14.25" hidden="false" customHeight="false" outlineLevel="0" collapsed="false">
      <c r="A2369" s="0" t="s">
        <v>93</v>
      </c>
      <c r="B2369" s="0" t="s">
        <v>42</v>
      </c>
      <c r="C2369" s="0" t="s">
        <v>75</v>
      </c>
      <c r="D2369" s="0" t="s">
        <v>164</v>
      </c>
      <c r="E2369" s="0" t="n">
        <v>2030</v>
      </c>
      <c r="F2369" s="0" t="n">
        <v>19.8137544388537</v>
      </c>
      <c r="G2369" s="0" t="s">
        <v>132</v>
      </c>
    </row>
    <row r="2370" customFormat="false" ht="14.25" hidden="false" customHeight="false" outlineLevel="0" collapsed="false">
      <c r="A2370" s="0" t="s">
        <v>93</v>
      </c>
      <c r="B2370" s="0" t="s">
        <v>42</v>
      </c>
      <c r="C2370" s="0" t="s">
        <v>75</v>
      </c>
      <c r="D2370" s="0" t="s">
        <v>156</v>
      </c>
      <c r="E2370" s="0" t="n">
        <v>2031</v>
      </c>
      <c r="F2370" s="0" t="n">
        <v>0.470807862581902</v>
      </c>
      <c r="G2370" s="0" t="s">
        <v>135</v>
      </c>
    </row>
    <row r="2371" customFormat="false" ht="14.25" hidden="false" customHeight="false" outlineLevel="0" collapsed="false">
      <c r="A2371" s="0" t="s">
        <v>93</v>
      </c>
      <c r="B2371" s="0" t="s">
        <v>42</v>
      </c>
      <c r="C2371" s="0" t="s">
        <v>75</v>
      </c>
      <c r="D2371" s="0" t="s">
        <v>157</v>
      </c>
      <c r="E2371" s="0" t="n">
        <v>2031</v>
      </c>
      <c r="F2371" s="0" t="n">
        <v>0.637476018870196</v>
      </c>
      <c r="G2371" s="0" t="s">
        <v>135</v>
      </c>
    </row>
    <row r="2372" customFormat="false" ht="14.25" hidden="false" customHeight="false" outlineLevel="0" collapsed="false">
      <c r="A2372" s="0" t="s">
        <v>93</v>
      </c>
      <c r="B2372" s="0" t="s">
        <v>42</v>
      </c>
      <c r="C2372" s="0" t="s">
        <v>75</v>
      </c>
      <c r="D2372" s="0" t="s">
        <v>158</v>
      </c>
      <c r="E2372" s="0" t="n">
        <v>2031</v>
      </c>
      <c r="F2372" s="0" t="n">
        <v>1.2</v>
      </c>
      <c r="G2372" s="0" t="s">
        <v>135</v>
      </c>
    </row>
    <row r="2373" customFormat="false" ht="14.25" hidden="false" customHeight="false" outlineLevel="0" collapsed="false">
      <c r="A2373" s="0" t="s">
        <v>93</v>
      </c>
      <c r="B2373" s="0" t="s">
        <v>42</v>
      </c>
      <c r="C2373" s="0" t="s">
        <v>75</v>
      </c>
      <c r="D2373" s="0" t="s">
        <v>159</v>
      </c>
      <c r="E2373" s="0" t="n">
        <v>2031</v>
      </c>
      <c r="F2373" s="0" t="n">
        <v>0.08</v>
      </c>
      <c r="G2373" s="0" t="s">
        <v>135</v>
      </c>
    </row>
    <row r="2374" customFormat="false" ht="14.25" hidden="false" customHeight="false" outlineLevel="0" collapsed="false">
      <c r="A2374" s="0" t="s">
        <v>93</v>
      </c>
      <c r="B2374" s="0" t="s">
        <v>42</v>
      </c>
      <c r="C2374" s="0" t="s">
        <v>75</v>
      </c>
      <c r="D2374" s="0" t="s">
        <v>160</v>
      </c>
      <c r="E2374" s="0" t="n">
        <v>2031</v>
      </c>
      <c r="F2374" s="0" t="n">
        <v>2.658652</v>
      </c>
      <c r="G2374" s="0" t="s">
        <v>161</v>
      </c>
    </row>
    <row r="2375" customFormat="false" ht="14.25" hidden="false" customHeight="false" outlineLevel="0" collapsed="false">
      <c r="A2375" s="0" t="s">
        <v>93</v>
      </c>
      <c r="B2375" s="0" t="s">
        <v>42</v>
      </c>
      <c r="C2375" s="0" t="s">
        <v>75</v>
      </c>
      <c r="D2375" s="0" t="s">
        <v>162</v>
      </c>
      <c r="E2375" s="0" t="n">
        <v>2031</v>
      </c>
      <c r="F2375" s="0" t="n">
        <v>2.988348</v>
      </c>
      <c r="G2375" s="0" t="s">
        <v>161</v>
      </c>
    </row>
    <row r="2376" customFormat="false" ht="14.25" hidden="false" customHeight="false" outlineLevel="0" collapsed="false">
      <c r="A2376" s="0" t="s">
        <v>93</v>
      </c>
      <c r="B2376" s="0" t="s">
        <v>42</v>
      </c>
      <c r="C2376" s="0" t="s">
        <v>75</v>
      </c>
      <c r="D2376" s="0" t="s">
        <v>163</v>
      </c>
      <c r="E2376" s="0" t="n">
        <v>2031</v>
      </c>
      <c r="F2376" s="0" t="n">
        <v>18.2674602288064</v>
      </c>
      <c r="G2376" s="0" t="s">
        <v>132</v>
      </c>
    </row>
    <row r="2377" customFormat="false" ht="14.25" hidden="false" customHeight="false" outlineLevel="0" collapsed="false">
      <c r="A2377" s="0" t="s">
        <v>93</v>
      </c>
      <c r="B2377" s="0" t="s">
        <v>42</v>
      </c>
      <c r="C2377" s="0" t="s">
        <v>75</v>
      </c>
      <c r="D2377" s="0" t="s">
        <v>164</v>
      </c>
      <c r="E2377" s="0" t="n">
        <v>2031</v>
      </c>
      <c r="F2377" s="0" t="n">
        <v>20.3218833267059</v>
      </c>
      <c r="G2377" s="0" t="s">
        <v>132</v>
      </c>
    </row>
    <row r="2378" customFormat="false" ht="14.25" hidden="false" customHeight="false" outlineLevel="0" collapsed="false">
      <c r="A2378" s="0" t="s">
        <v>93</v>
      </c>
      <c r="B2378" s="0" t="s">
        <v>42</v>
      </c>
      <c r="C2378" s="0" t="s">
        <v>75</v>
      </c>
      <c r="D2378" s="0" t="s">
        <v>156</v>
      </c>
      <c r="E2378" s="0" t="n">
        <v>2032</v>
      </c>
      <c r="F2378" s="0" t="n">
        <v>0.470807862581902</v>
      </c>
      <c r="G2378" s="0" t="s">
        <v>135</v>
      </c>
    </row>
    <row r="2379" customFormat="false" ht="14.25" hidden="false" customHeight="false" outlineLevel="0" collapsed="false">
      <c r="A2379" s="0" t="s">
        <v>93</v>
      </c>
      <c r="B2379" s="0" t="s">
        <v>42</v>
      </c>
      <c r="C2379" s="0" t="s">
        <v>75</v>
      </c>
      <c r="D2379" s="0" t="s">
        <v>157</v>
      </c>
      <c r="E2379" s="0" t="n">
        <v>2032</v>
      </c>
      <c r="F2379" s="0" t="n">
        <v>0.641854552491588</v>
      </c>
      <c r="G2379" s="0" t="s">
        <v>135</v>
      </c>
    </row>
    <row r="2380" customFormat="false" ht="14.25" hidden="false" customHeight="false" outlineLevel="0" collapsed="false">
      <c r="A2380" s="0" t="s">
        <v>93</v>
      </c>
      <c r="B2380" s="0" t="s">
        <v>42</v>
      </c>
      <c r="C2380" s="0" t="s">
        <v>75</v>
      </c>
      <c r="D2380" s="0" t="s">
        <v>158</v>
      </c>
      <c r="E2380" s="0" t="n">
        <v>2032</v>
      </c>
      <c r="F2380" s="0" t="n">
        <v>1.2</v>
      </c>
      <c r="G2380" s="0" t="s">
        <v>135</v>
      </c>
    </row>
    <row r="2381" customFormat="false" ht="14.25" hidden="false" customHeight="false" outlineLevel="0" collapsed="false">
      <c r="A2381" s="0" t="s">
        <v>93</v>
      </c>
      <c r="B2381" s="0" t="s">
        <v>42</v>
      </c>
      <c r="C2381" s="0" t="s">
        <v>75</v>
      </c>
      <c r="D2381" s="0" t="s">
        <v>159</v>
      </c>
      <c r="E2381" s="0" t="n">
        <v>2032</v>
      </c>
      <c r="F2381" s="0" t="n">
        <v>0.08</v>
      </c>
      <c r="G2381" s="0" t="s">
        <v>135</v>
      </c>
    </row>
    <row r="2382" customFormat="false" ht="14.25" hidden="false" customHeight="false" outlineLevel="0" collapsed="false">
      <c r="A2382" s="0" t="s">
        <v>93</v>
      </c>
      <c r="B2382" s="0" t="s">
        <v>42</v>
      </c>
      <c r="C2382" s="0" t="s">
        <v>75</v>
      </c>
      <c r="D2382" s="0" t="s">
        <v>160</v>
      </c>
      <c r="E2382" s="0" t="n">
        <v>2032</v>
      </c>
      <c r="F2382" s="0" t="n">
        <v>2.658652</v>
      </c>
      <c r="G2382" s="0" t="s">
        <v>161</v>
      </c>
    </row>
    <row r="2383" customFormat="false" ht="14.25" hidden="false" customHeight="false" outlineLevel="0" collapsed="false">
      <c r="A2383" s="0" t="s">
        <v>93</v>
      </c>
      <c r="B2383" s="0" t="s">
        <v>42</v>
      </c>
      <c r="C2383" s="0" t="s">
        <v>75</v>
      </c>
      <c r="D2383" s="0" t="s">
        <v>162</v>
      </c>
      <c r="E2383" s="0" t="n">
        <v>2032</v>
      </c>
      <c r="F2383" s="0" t="n">
        <v>2.988348</v>
      </c>
      <c r="G2383" s="0" t="s">
        <v>161</v>
      </c>
    </row>
    <row r="2384" customFormat="false" ht="14.25" hidden="false" customHeight="false" outlineLevel="0" collapsed="false">
      <c r="A2384" s="0" t="s">
        <v>93</v>
      </c>
      <c r="B2384" s="0" t="s">
        <v>42</v>
      </c>
      <c r="C2384" s="0" t="s">
        <v>75</v>
      </c>
      <c r="D2384" s="0" t="s">
        <v>163</v>
      </c>
      <c r="E2384" s="0" t="n">
        <v>2032</v>
      </c>
      <c r="F2384" s="0" t="n">
        <v>21.3573905972242</v>
      </c>
      <c r="G2384" s="0" t="s">
        <v>132</v>
      </c>
    </row>
    <row r="2385" customFormat="false" ht="14.25" hidden="false" customHeight="false" outlineLevel="0" collapsed="false">
      <c r="A2385" s="0" t="s">
        <v>93</v>
      </c>
      <c r="B2385" s="0" t="s">
        <v>42</v>
      </c>
      <c r="C2385" s="0" t="s">
        <v>75</v>
      </c>
      <c r="D2385" s="0" t="s">
        <v>164</v>
      </c>
      <c r="E2385" s="0" t="n">
        <v>2032</v>
      </c>
      <c r="F2385" s="0" t="n">
        <v>20.8454135182667</v>
      </c>
      <c r="G2385" s="0" t="s">
        <v>132</v>
      </c>
    </row>
    <row r="2386" customFormat="false" ht="14.25" hidden="false" customHeight="false" outlineLevel="0" collapsed="false">
      <c r="A2386" s="0" t="s">
        <v>93</v>
      </c>
      <c r="B2386" s="0" t="s">
        <v>42</v>
      </c>
      <c r="C2386" s="0" t="s">
        <v>75</v>
      </c>
      <c r="D2386" s="0" t="s">
        <v>156</v>
      </c>
      <c r="E2386" s="0" t="n">
        <v>2033</v>
      </c>
      <c r="F2386" s="0" t="n">
        <v>0.470807862581902</v>
      </c>
      <c r="G2386" s="0" t="s">
        <v>135</v>
      </c>
    </row>
    <row r="2387" customFormat="false" ht="14.25" hidden="false" customHeight="false" outlineLevel="0" collapsed="false">
      <c r="A2387" s="0" t="s">
        <v>93</v>
      </c>
      <c r="B2387" s="0" t="s">
        <v>42</v>
      </c>
      <c r="C2387" s="0" t="s">
        <v>75</v>
      </c>
      <c r="D2387" s="0" t="s">
        <v>157</v>
      </c>
      <c r="E2387" s="0" t="n">
        <v>2033</v>
      </c>
      <c r="F2387" s="0" t="n">
        <v>0.646327247685497</v>
      </c>
      <c r="G2387" s="0" t="s">
        <v>135</v>
      </c>
    </row>
    <row r="2388" customFormat="false" ht="14.25" hidden="false" customHeight="false" outlineLevel="0" collapsed="false">
      <c r="A2388" s="0" t="s">
        <v>93</v>
      </c>
      <c r="B2388" s="0" t="s">
        <v>42</v>
      </c>
      <c r="C2388" s="0" t="s">
        <v>75</v>
      </c>
      <c r="D2388" s="0" t="s">
        <v>158</v>
      </c>
      <c r="E2388" s="0" t="n">
        <v>2033</v>
      </c>
      <c r="F2388" s="0" t="n">
        <v>1.2</v>
      </c>
      <c r="G2388" s="0" t="s">
        <v>135</v>
      </c>
    </row>
    <row r="2389" customFormat="false" ht="14.25" hidden="false" customHeight="false" outlineLevel="0" collapsed="false">
      <c r="A2389" s="0" t="s">
        <v>93</v>
      </c>
      <c r="B2389" s="0" t="s">
        <v>42</v>
      </c>
      <c r="C2389" s="0" t="s">
        <v>75</v>
      </c>
      <c r="D2389" s="0" t="s">
        <v>159</v>
      </c>
      <c r="E2389" s="0" t="n">
        <v>2033</v>
      </c>
      <c r="F2389" s="0" t="n">
        <v>0.09</v>
      </c>
      <c r="G2389" s="0" t="s">
        <v>135</v>
      </c>
    </row>
    <row r="2390" customFormat="false" ht="14.25" hidden="false" customHeight="false" outlineLevel="0" collapsed="false">
      <c r="A2390" s="0" t="s">
        <v>93</v>
      </c>
      <c r="B2390" s="0" t="s">
        <v>42</v>
      </c>
      <c r="C2390" s="0" t="s">
        <v>75</v>
      </c>
      <c r="D2390" s="0" t="s">
        <v>160</v>
      </c>
      <c r="E2390" s="0" t="n">
        <v>2033</v>
      </c>
      <c r="F2390" s="0" t="n">
        <v>2.658652</v>
      </c>
      <c r="G2390" s="0" t="s">
        <v>161</v>
      </c>
    </row>
    <row r="2391" customFormat="false" ht="14.25" hidden="false" customHeight="false" outlineLevel="0" collapsed="false">
      <c r="A2391" s="0" t="s">
        <v>93</v>
      </c>
      <c r="B2391" s="0" t="s">
        <v>42</v>
      </c>
      <c r="C2391" s="0" t="s">
        <v>75</v>
      </c>
      <c r="D2391" s="0" t="s">
        <v>162</v>
      </c>
      <c r="E2391" s="0" t="n">
        <v>2033</v>
      </c>
      <c r="F2391" s="0" t="n">
        <v>2.988348</v>
      </c>
      <c r="G2391" s="0" t="s">
        <v>161</v>
      </c>
    </row>
    <row r="2392" customFormat="false" ht="14.25" hidden="false" customHeight="false" outlineLevel="0" collapsed="false">
      <c r="A2392" s="0" t="s">
        <v>93</v>
      </c>
      <c r="B2392" s="0" t="s">
        <v>42</v>
      </c>
      <c r="C2392" s="0" t="s">
        <v>75</v>
      </c>
      <c r="D2392" s="0" t="s">
        <v>163</v>
      </c>
      <c r="E2392" s="0" t="n">
        <v>2033</v>
      </c>
      <c r="F2392" s="0" t="n">
        <v>24.6454715795834</v>
      </c>
      <c r="G2392" s="0" t="s">
        <v>132</v>
      </c>
    </row>
    <row r="2393" customFormat="false" ht="14.25" hidden="false" customHeight="false" outlineLevel="0" collapsed="false">
      <c r="A2393" s="0" t="s">
        <v>93</v>
      </c>
      <c r="B2393" s="0" t="s">
        <v>42</v>
      </c>
      <c r="C2393" s="0" t="s">
        <v>75</v>
      </c>
      <c r="D2393" s="0" t="s">
        <v>164</v>
      </c>
      <c r="E2393" s="0" t="n">
        <v>2033</v>
      </c>
      <c r="F2393" s="0" t="n">
        <v>21.1573704635623</v>
      </c>
      <c r="G2393" s="0" t="s">
        <v>132</v>
      </c>
    </row>
    <row r="2394" customFormat="false" ht="14.25" hidden="false" customHeight="false" outlineLevel="0" collapsed="false">
      <c r="A2394" s="0" t="s">
        <v>93</v>
      </c>
      <c r="B2394" s="0" t="s">
        <v>42</v>
      </c>
      <c r="C2394" s="0" t="s">
        <v>75</v>
      </c>
      <c r="D2394" s="0" t="s">
        <v>156</v>
      </c>
      <c r="E2394" s="0" t="n">
        <v>2034</v>
      </c>
      <c r="F2394" s="0" t="n">
        <v>0.470807862581902</v>
      </c>
      <c r="G2394" s="0" t="s">
        <v>135</v>
      </c>
    </row>
    <row r="2395" customFormat="false" ht="14.25" hidden="false" customHeight="false" outlineLevel="0" collapsed="false">
      <c r="A2395" s="0" t="s">
        <v>93</v>
      </c>
      <c r="B2395" s="0" t="s">
        <v>42</v>
      </c>
      <c r="C2395" s="0" t="s">
        <v>75</v>
      </c>
      <c r="D2395" s="0" t="s">
        <v>157</v>
      </c>
      <c r="E2395" s="0" t="n">
        <v>2034</v>
      </c>
      <c r="F2395" s="0" t="n">
        <v>0.650894104451921</v>
      </c>
      <c r="G2395" s="0" t="s">
        <v>135</v>
      </c>
    </row>
    <row r="2396" customFormat="false" ht="14.25" hidden="false" customHeight="false" outlineLevel="0" collapsed="false">
      <c r="A2396" s="0" t="s">
        <v>93</v>
      </c>
      <c r="B2396" s="0" t="s">
        <v>42</v>
      </c>
      <c r="C2396" s="0" t="s">
        <v>75</v>
      </c>
      <c r="D2396" s="0" t="s">
        <v>158</v>
      </c>
      <c r="E2396" s="0" t="n">
        <v>2034</v>
      </c>
      <c r="F2396" s="0" t="n">
        <v>1.2</v>
      </c>
      <c r="G2396" s="0" t="s">
        <v>135</v>
      </c>
    </row>
    <row r="2397" customFormat="false" ht="14.25" hidden="false" customHeight="false" outlineLevel="0" collapsed="false">
      <c r="A2397" s="0" t="s">
        <v>93</v>
      </c>
      <c r="B2397" s="0" t="s">
        <v>42</v>
      </c>
      <c r="C2397" s="0" t="s">
        <v>75</v>
      </c>
      <c r="D2397" s="0" t="s">
        <v>159</v>
      </c>
      <c r="E2397" s="0" t="n">
        <v>2034</v>
      </c>
      <c r="F2397" s="0" t="n">
        <v>0.09</v>
      </c>
      <c r="G2397" s="0" t="s">
        <v>135</v>
      </c>
    </row>
    <row r="2398" customFormat="false" ht="14.25" hidden="false" customHeight="false" outlineLevel="0" collapsed="false">
      <c r="A2398" s="0" t="s">
        <v>93</v>
      </c>
      <c r="B2398" s="0" t="s">
        <v>42</v>
      </c>
      <c r="C2398" s="0" t="s">
        <v>75</v>
      </c>
      <c r="D2398" s="0" t="s">
        <v>160</v>
      </c>
      <c r="E2398" s="0" t="n">
        <v>2034</v>
      </c>
      <c r="F2398" s="0" t="n">
        <v>2.658652</v>
      </c>
      <c r="G2398" s="0" t="s">
        <v>161</v>
      </c>
    </row>
    <row r="2399" customFormat="false" ht="14.25" hidden="false" customHeight="false" outlineLevel="0" collapsed="false">
      <c r="A2399" s="0" t="s">
        <v>93</v>
      </c>
      <c r="B2399" s="0" t="s">
        <v>42</v>
      </c>
      <c r="C2399" s="0" t="s">
        <v>75</v>
      </c>
      <c r="D2399" s="0" t="s">
        <v>162</v>
      </c>
      <c r="E2399" s="0" t="n">
        <v>2034</v>
      </c>
      <c r="F2399" s="0" t="n">
        <v>2.988348</v>
      </c>
      <c r="G2399" s="0" t="s">
        <v>161</v>
      </c>
    </row>
    <row r="2400" customFormat="false" ht="14.25" hidden="false" customHeight="false" outlineLevel="0" collapsed="false">
      <c r="A2400" s="0" t="s">
        <v>93</v>
      </c>
      <c r="B2400" s="0" t="s">
        <v>42</v>
      </c>
      <c r="C2400" s="0" t="s">
        <v>75</v>
      </c>
      <c r="D2400" s="0" t="s">
        <v>163</v>
      </c>
      <c r="E2400" s="0" t="n">
        <v>2034</v>
      </c>
      <c r="F2400" s="0" t="n">
        <v>28.0519009574414</v>
      </c>
      <c r="G2400" s="0" t="s">
        <v>132</v>
      </c>
    </row>
    <row r="2401" customFormat="false" ht="14.25" hidden="false" customHeight="false" outlineLevel="0" collapsed="false">
      <c r="A2401" s="0" t="s">
        <v>93</v>
      </c>
      <c r="B2401" s="0" t="s">
        <v>42</v>
      </c>
      <c r="C2401" s="0" t="s">
        <v>75</v>
      </c>
      <c r="D2401" s="0" t="s">
        <v>164</v>
      </c>
      <c r="E2401" s="0" t="n">
        <v>2034</v>
      </c>
      <c r="F2401" s="0" t="n">
        <v>21.2427731304792</v>
      </c>
      <c r="G2401" s="0" t="s">
        <v>132</v>
      </c>
    </row>
    <row r="2402" customFormat="false" ht="14.25" hidden="false" customHeight="false" outlineLevel="0" collapsed="false">
      <c r="A2402" s="0" t="s">
        <v>93</v>
      </c>
      <c r="B2402" s="0" t="s">
        <v>42</v>
      </c>
      <c r="C2402" s="0" t="s">
        <v>75</v>
      </c>
      <c r="D2402" s="0" t="s">
        <v>156</v>
      </c>
      <c r="E2402" s="0" t="n">
        <v>2035</v>
      </c>
      <c r="F2402" s="0" t="n">
        <v>0.470807862581902</v>
      </c>
      <c r="G2402" s="0" t="s">
        <v>135</v>
      </c>
    </row>
    <row r="2403" customFormat="false" ht="14.25" hidden="false" customHeight="false" outlineLevel="0" collapsed="false">
      <c r="A2403" s="0" t="s">
        <v>93</v>
      </c>
      <c r="B2403" s="0" t="s">
        <v>42</v>
      </c>
      <c r="C2403" s="0" t="s">
        <v>75</v>
      </c>
      <c r="D2403" s="0" t="s">
        <v>157</v>
      </c>
      <c r="E2403" s="0" t="n">
        <v>2035</v>
      </c>
      <c r="F2403" s="0" t="n">
        <v>0.655555122790863</v>
      </c>
      <c r="G2403" s="0" t="s">
        <v>135</v>
      </c>
    </row>
    <row r="2404" customFormat="false" ht="14.25" hidden="false" customHeight="false" outlineLevel="0" collapsed="false">
      <c r="A2404" s="0" t="s">
        <v>93</v>
      </c>
      <c r="B2404" s="0" t="s">
        <v>42</v>
      </c>
      <c r="C2404" s="0" t="s">
        <v>75</v>
      </c>
      <c r="D2404" s="0" t="s">
        <v>158</v>
      </c>
      <c r="E2404" s="0" t="n">
        <v>2035</v>
      </c>
      <c r="F2404" s="0" t="n">
        <v>1.2</v>
      </c>
      <c r="G2404" s="0" t="s">
        <v>135</v>
      </c>
    </row>
    <row r="2405" customFormat="false" ht="14.25" hidden="false" customHeight="false" outlineLevel="0" collapsed="false">
      <c r="A2405" s="0" t="s">
        <v>93</v>
      </c>
      <c r="B2405" s="0" t="s">
        <v>42</v>
      </c>
      <c r="C2405" s="0" t="s">
        <v>75</v>
      </c>
      <c r="D2405" s="0" t="s">
        <v>159</v>
      </c>
      <c r="E2405" s="0" t="n">
        <v>2035</v>
      </c>
      <c r="F2405" s="0" t="n">
        <v>0.1</v>
      </c>
      <c r="G2405" s="0" t="s">
        <v>135</v>
      </c>
    </row>
    <row r="2406" customFormat="false" ht="14.25" hidden="false" customHeight="false" outlineLevel="0" collapsed="false">
      <c r="A2406" s="0" t="s">
        <v>93</v>
      </c>
      <c r="B2406" s="0" t="s">
        <v>42</v>
      </c>
      <c r="C2406" s="0" t="s">
        <v>75</v>
      </c>
      <c r="D2406" s="0" t="s">
        <v>160</v>
      </c>
      <c r="E2406" s="0" t="n">
        <v>2035</v>
      </c>
      <c r="F2406" s="0" t="n">
        <v>2.658652</v>
      </c>
      <c r="G2406" s="0" t="s">
        <v>161</v>
      </c>
    </row>
    <row r="2407" customFormat="false" ht="14.25" hidden="false" customHeight="false" outlineLevel="0" collapsed="false">
      <c r="A2407" s="0" t="s">
        <v>93</v>
      </c>
      <c r="B2407" s="0" t="s">
        <v>42</v>
      </c>
      <c r="C2407" s="0" t="s">
        <v>75</v>
      </c>
      <c r="D2407" s="0" t="s">
        <v>162</v>
      </c>
      <c r="E2407" s="0" t="n">
        <v>2035</v>
      </c>
      <c r="F2407" s="0" t="n">
        <v>2.988348</v>
      </c>
      <c r="G2407" s="0" t="s">
        <v>161</v>
      </c>
    </row>
    <row r="2408" customFormat="false" ht="14.25" hidden="false" customHeight="false" outlineLevel="0" collapsed="false">
      <c r="A2408" s="0" t="s">
        <v>93</v>
      </c>
      <c r="B2408" s="0" t="s">
        <v>42</v>
      </c>
      <c r="C2408" s="0" t="s">
        <v>75</v>
      </c>
      <c r="D2408" s="0" t="s">
        <v>163</v>
      </c>
      <c r="E2408" s="0" t="n">
        <v>2035</v>
      </c>
      <c r="F2408" s="0" t="n">
        <v>31.4789477118019</v>
      </c>
      <c r="G2408" s="0" t="s">
        <v>132</v>
      </c>
    </row>
    <row r="2409" customFormat="false" ht="14.25" hidden="false" customHeight="false" outlineLevel="0" collapsed="false">
      <c r="A2409" s="0" t="s">
        <v>93</v>
      </c>
      <c r="B2409" s="0" t="s">
        <v>42</v>
      </c>
      <c r="C2409" s="0" t="s">
        <v>75</v>
      </c>
      <c r="D2409" s="0" t="s">
        <v>164</v>
      </c>
      <c r="E2409" s="0" t="n">
        <v>2035</v>
      </c>
      <c r="F2409" s="0" t="n">
        <v>21.097541318308</v>
      </c>
      <c r="G2409" s="0" t="s">
        <v>132</v>
      </c>
    </row>
    <row r="2410" customFormat="false" ht="14.25" hidden="false" customHeight="false" outlineLevel="0" collapsed="false">
      <c r="A2410" s="0" t="s">
        <v>93</v>
      </c>
      <c r="B2410" s="0" t="s">
        <v>42</v>
      </c>
      <c r="C2410" s="0" t="s">
        <v>75</v>
      </c>
      <c r="D2410" s="0" t="s">
        <v>156</v>
      </c>
      <c r="E2410" s="0" t="n">
        <v>2036</v>
      </c>
      <c r="F2410" s="0" t="n">
        <v>0.470807862581902</v>
      </c>
      <c r="G2410" s="0" t="s">
        <v>135</v>
      </c>
    </row>
    <row r="2411" customFormat="false" ht="14.25" hidden="false" customHeight="false" outlineLevel="0" collapsed="false">
      <c r="A2411" s="0" t="s">
        <v>93</v>
      </c>
      <c r="B2411" s="0" t="s">
        <v>42</v>
      </c>
      <c r="C2411" s="0" t="s">
        <v>75</v>
      </c>
      <c r="D2411" s="0" t="s">
        <v>157</v>
      </c>
      <c r="E2411" s="0" t="n">
        <v>2036</v>
      </c>
      <c r="F2411" s="0" t="n">
        <v>0.655555122790863</v>
      </c>
      <c r="G2411" s="0" t="s">
        <v>135</v>
      </c>
    </row>
    <row r="2412" customFormat="false" ht="14.25" hidden="false" customHeight="false" outlineLevel="0" collapsed="false">
      <c r="A2412" s="0" t="s">
        <v>93</v>
      </c>
      <c r="B2412" s="0" t="s">
        <v>42</v>
      </c>
      <c r="C2412" s="0" t="s">
        <v>75</v>
      </c>
      <c r="D2412" s="0" t="s">
        <v>158</v>
      </c>
      <c r="E2412" s="0" t="n">
        <v>2036</v>
      </c>
      <c r="F2412" s="0" t="n">
        <v>1.2</v>
      </c>
      <c r="G2412" s="0" t="s">
        <v>135</v>
      </c>
    </row>
    <row r="2413" customFormat="false" ht="14.25" hidden="false" customHeight="false" outlineLevel="0" collapsed="false">
      <c r="A2413" s="0" t="s">
        <v>93</v>
      </c>
      <c r="B2413" s="0" t="s">
        <v>42</v>
      </c>
      <c r="C2413" s="0" t="s">
        <v>75</v>
      </c>
      <c r="D2413" s="0" t="s">
        <v>159</v>
      </c>
      <c r="E2413" s="0" t="n">
        <v>2036</v>
      </c>
      <c r="F2413" s="0" t="n">
        <v>0.1</v>
      </c>
      <c r="G2413" s="0" t="s">
        <v>135</v>
      </c>
    </row>
    <row r="2414" customFormat="false" ht="14.25" hidden="false" customHeight="false" outlineLevel="0" collapsed="false">
      <c r="A2414" s="0" t="s">
        <v>93</v>
      </c>
      <c r="B2414" s="0" t="s">
        <v>42</v>
      </c>
      <c r="C2414" s="0" t="s">
        <v>75</v>
      </c>
      <c r="D2414" s="0" t="s">
        <v>160</v>
      </c>
      <c r="E2414" s="0" t="n">
        <v>2036</v>
      </c>
      <c r="F2414" s="0" t="n">
        <v>2.658652</v>
      </c>
      <c r="G2414" s="0" t="s">
        <v>161</v>
      </c>
    </row>
    <row r="2415" customFormat="false" ht="14.25" hidden="false" customHeight="false" outlineLevel="0" collapsed="false">
      <c r="A2415" s="0" t="s">
        <v>93</v>
      </c>
      <c r="B2415" s="0" t="s">
        <v>42</v>
      </c>
      <c r="C2415" s="0" t="s">
        <v>75</v>
      </c>
      <c r="D2415" s="0" t="s">
        <v>162</v>
      </c>
      <c r="E2415" s="0" t="n">
        <v>2036</v>
      </c>
      <c r="F2415" s="0" t="n">
        <v>2.988348</v>
      </c>
      <c r="G2415" s="0" t="s">
        <v>161</v>
      </c>
    </row>
    <row r="2416" customFormat="false" ht="14.25" hidden="false" customHeight="false" outlineLevel="0" collapsed="false">
      <c r="A2416" s="0" t="s">
        <v>93</v>
      </c>
      <c r="B2416" s="0" t="s">
        <v>42</v>
      </c>
      <c r="C2416" s="0" t="s">
        <v>75</v>
      </c>
      <c r="D2416" s="0" t="s">
        <v>163</v>
      </c>
      <c r="E2416" s="0" t="n">
        <v>2036</v>
      </c>
      <c r="F2416" s="0" t="n">
        <v>34.8151173975967</v>
      </c>
      <c r="G2416" s="0" t="s">
        <v>132</v>
      </c>
    </row>
    <row r="2417" customFormat="false" ht="14.25" hidden="false" customHeight="false" outlineLevel="0" collapsed="false">
      <c r="A2417" s="0" t="s">
        <v>93</v>
      </c>
      <c r="B2417" s="0" t="s">
        <v>42</v>
      </c>
      <c r="C2417" s="0" t="s">
        <v>75</v>
      </c>
      <c r="D2417" s="0" t="s">
        <v>164</v>
      </c>
      <c r="E2417" s="0" t="n">
        <v>2036</v>
      </c>
      <c r="F2417" s="0" t="n">
        <v>20.7287687391182</v>
      </c>
      <c r="G2417" s="0" t="s">
        <v>132</v>
      </c>
    </row>
    <row r="2418" customFormat="false" ht="14.25" hidden="false" customHeight="false" outlineLevel="0" collapsed="false">
      <c r="A2418" s="0" t="s">
        <v>93</v>
      </c>
      <c r="B2418" s="0" t="s">
        <v>42</v>
      </c>
      <c r="C2418" s="0" t="s">
        <v>75</v>
      </c>
      <c r="D2418" s="0" t="s">
        <v>156</v>
      </c>
      <c r="E2418" s="0" t="n">
        <v>2037</v>
      </c>
      <c r="F2418" s="0" t="n">
        <v>0.470807862581902</v>
      </c>
      <c r="G2418" s="0" t="s">
        <v>135</v>
      </c>
    </row>
    <row r="2419" customFormat="false" ht="14.25" hidden="false" customHeight="false" outlineLevel="0" collapsed="false">
      <c r="A2419" s="0" t="s">
        <v>93</v>
      </c>
      <c r="B2419" s="0" t="s">
        <v>42</v>
      </c>
      <c r="C2419" s="0" t="s">
        <v>75</v>
      </c>
      <c r="D2419" s="0" t="s">
        <v>157</v>
      </c>
      <c r="E2419" s="0" t="n">
        <v>2037</v>
      </c>
      <c r="F2419" s="0" t="n">
        <v>0.655555122790863</v>
      </c>
      <c r="G2419" s="0" t="s">
        <v>135</v>
      </c>
    </row>
    <row r="2420" customFormat="false" ht="14.25" hidden="false" customHeight="false" outlineLevel="0" collapsed="false">
      <c r="A2420" s="0" t="s">
        <v>93</v>
      </c>
      <c r="B2420" s="0" t="s">
        <v>42</v>
      </c>
      <c r="C2420" s="0" t="s">
        <v>75</v>
      </c>
      <c r="D2420" s="0" t="s">
        <v>158</v>
      </c>
      <c r="E2420" s="0" t="n">
        <v>2037</v>
      </c>
      <c r="F2420" s="0" t="n">
        <v>1.2</v>
      </c>
      <c r="G2420" s="0" t="s">
        <v>135</v>
      </c>
    </row>
    <row r="2421" customFormat="false" ht="14.25" hidden="false" customHeight="false" outlineLevel="0" collapsed="false">
      <c r="A2421" s="0" t="s">
        <v>93</v>
      </c>
      <c r="B2421" s="0" t="s">
        <v>42</v>
      </c>
      <c r="C2421" s="0" t="s">
        <v>75</v>
      </c>
      <c r="D2421" s="0" t="s">
        <v>159</v>
      </c>
      <c r="E2421" s="0" t="n">
        <v>2037</v>
      </c>
      <c r="F2421" s="0" t="n">
        <v>0.1</v>
      </c>
      <c r="G2421" s="0" t="s">
        <v>135</v>
      </c>
    </row>
    <row r="2422" customFormat="false" ht="14.25" hidden="false" customHeight="false" outlineLevel="0" collapsed="false">
      <c r="A2422" s="0" t="s">
        <v>93</v>
      </c>
      <c r="B2422" s="0" t="s">
        <v>42</v>
      </c>
      <c r="C2422" s="0" t="s">
        <v>75</v>
      </c>
      <c r="D2422" s="0" t="s">
        <v>160</v>
      </c>
      <c r="E2422" s="0" t="n">
        <v>2037</v>
      </c>
      <c r="F2422" s="0" t="n">
        <v>2.658652</v>
      </c>
      <c r="G2422" s="0" t="s">
        <v>161</v>
      </c>
    </row>
    <row r="2423" customFormat="false" ht="14.25" hidden="false" customHeight="false" outlineLevel="0" collapsed="false">
      <c r="A2423" s="0" t="s">
        <v>93</v>
      </c>
      <c r="B2423" s="0" t="s">
        <v>42</v>
      </c>
      <c r="C2423" s="0" t="s">
        <v>75</v>
      </c>
      <c r="D2423" s="0" t="s">
        <v>162</v>
      </c>
      <c r="E2423" s="0" t="n">
        <v>2037</v>
      </c>
      <c r="F2423" s="0" t="n">
        <v>2.988348</v>
      </c>
      <c r="G2423" s="0" t="s">
        <v>161</v>
      </c>
    </row>
    <row r="2424" customFormat="false" ht="14.25" hidden="false" customHeight="false" outlineLevel="0" collapsed="false">
      <c r="A2424" s="0" t="s">
        <v>93</v>
      </c>
      <c r="B2424" s="0" t="s">
        <v>42</v>
      </c>
      <c r="C2424" s="0" t="s">
        <v>75</v>
      </c>
      <c r="D2424" s="0" t="s">
        <v>163</v>
      </c>
      <c r="E2424" s="0" t="n">
        <v>2037</v>
      </c>
      <c r="F2424" s="0" t="n">
        <v>37.9409373953702</v>
      </c>
      <c r="G2424" s="0" t="s">
        <v>132</v>
      </c>
    </row>
    <row r="2425" customFormat="false" ht="14.25" hidden="false" customHeight="false" outlineLevel="0" collapsed="false">
      <c r="A2425" s="0" t="s">
        <v>93</v>
      </c>
      <c r="B2425" s="0" t="s">
        <v>42</v>
      </c>
      <c r="C2425" s="0" t="s">
        <v>75</v>
      </c>
      <c r="D2425" s="0" t="s">
        <v>164</v>
      </c>
      <c r="E2425" s="0" t="n">
        <v>2037</v>
      </c>
      <c r="F2425" s="0" t="n">
        <v>20.1540696600545</v>
      </c>
      <c r="G2425" s="0" t="s">
        <v>132</v>
      </c>
    </row>
    <row r="2426" customFormat="false" ht="14.25" hidden="false" customHeight="false" outlineLevel="0" collapsed="false">
      <c r="A2426" s="0" t="s">
        <v>93</v>
      </c>
      <c r="B2426" s="0" t="s">
        <v>42</v>
      </c>
      <c r="C2426" s="0" t="s">
        <v>75</v>
      </c>
      <c r="D2426" s="0" t="s">
        <v>156</v>
      </c>
      <c r="E2426" s="0" t="n">
        <v>2038</v>
      </c>
      <c r="F2426" s="0" t="n">
        <v>0.470807862581902</v>
      </c>
      <c r="G2426" s="0" t="s">
        <v>135</v>
      </c>
    </row>
    <row r="2427" customFormat="false" ht="14.25" hidden="false" customHeight="false" outlineLevel="0" collapsed="false">
      <c r="A2427" s="0" t="s">
        <v>93</v>
      </c>
      <c r="B2427" s="0" t="s">
        <v>42</v>
      </c>
      <c r="C2427" s="0" t="s">
        <v>75</v>
      </c>
      <c r="D2427" s="0" t="s">
        <v>157</v>
      </c>
      <c r="E2427" s="0" t="n">
        <v>2038</v>
      </c>
      <c r="F2427" s="0" t="n">
        <v>0.655555122790863</v>
      </c>
      <c r="G2427" s="0" t="s">
        <v>135</v>
      </c>
    </row>
    <row r="2428" customFormat="false" ht="14.25" hidden="false" customHeight="false" outlineLevel="0" collapsed="false">
      <c r="A2428" s="0" t="s">
        <v>93</v>
      </c>
      <c r="B2428" s="0" t="s">
        <v>42</v>
      </c>
      <c r="C2428" s="0" t="s">
        <v>75</v>
      </c>
      <c r="D2428" s="0" t="s">
        <v>158</v>
      </c>
      <c r="E2428" s="0" t="n">
        <v>2038</v>
      </c>
      <c r="F2428" s="0" t="n">
        <v>1.2</v>
      </c>
      <c r="G2428" s="0" t="s">
        <v>135</v>
      </c>
    </row>
    <row r="2429" customFormat="false" ht="14.25" hidden="false" customHeight="false" outlineLevel="0" collapsed="false">
      <c r="A2429" s="0" t="s">
        <v>93</v>
      </c>
      <c r="B2429" s="0" t="s">
        <v>42</v>
      </c>
      <c r="C2429" s="0" t="s">
        <v>75</v>
      </c>
      <c r="D2429" s="0" t="s">
        <v>159</v>
      </c>
      <c r="E2429" s="0" t="n">
        <v>2038</v>
      </c>
      <c r="F2429" s="0" t="n">
        <v>0.1</v>
      </c>
      <c r="G2429" s="0" t="s">
        <v>135</v>
      </c>
    </row>
    <row r="2430" customFormat="false" ht="14.25" hidden="false" customHeight="false" outlineLevel="0" collapsed="false">
      <c r="A2430" s="0" t="s">
        <v>93</v>
      </c>
      <c r="B2430" s="0" t="s">
        <v>42</v>
      </c>
      <c r="C2430" s="0" t="s">
        <v>75</v>
      </c>
      <c r="D2430" s="0" t="s">
        <v>160</v>
      </c>
      <c r="E2430" s="0" t="n">
        <v>2038</v>
      </c>
      <c r="F2430" s="0" t="n">
        <v>2.658652</v>
      </c>
      <c r="G2430" s="0" t="s">
        <v>161</v>
      </c>
    </row>
    <row r="2431" customFormat="false" ht="14.25" hidden="false" customHeight="false" outlineLevel="0" collapsed="false">
      <c r="A2431" s="0" t="s">
        <v>93</v>
      </c>
      <c r="B2431" s="0" t="s">
        <v>42</v>
      </c>
      <c r="C2431" s="0" t="s">
        <v>75</v>
      </c>
      <c r="D2431" s="0" t="s">
        <v>162</v>
      </c>
      <c r="E2431" s="0" t="n">
        <v>2038</v>
      </c>
      <c r="F2431" s="0" t="n">
        <v>2.988348</v>
      </c>
      <c r="G2431" s="0" t="s">
        <v>161</v>
      </c>
    </row>
    <row r="2432" customFormat="false" ht="14.25" hidden="false" customHeight="false" outlineLevel="0" collapsed="false">
      <c r="A2432" s="0" t="s">
        <v>93</v>
      </c>
      <c r="B2432" s="0" t="s">
        <v>42</v>
      </c>
      <c r="C2432" s="0" t="s">
        <v>75</v>
      </c>
      <c r="D2432" s="0" t="s">
        <v>163</v>
      </c>
      <c r="E2432" s="0" t="n">
        <v>2038</v>
      </c>
      <c r="F2432" s="0" t="n">
        <v>40.735951414065</v>
      </c>
      <c r="G2432" s="0" t="s">
        <v>132</v>
      </c>
    </row>
    <row r="2433" customFormat="false" ht="14.25" hidden="false" customHeight="false" outlineLevel="0" collapsed="false">
      <c r="A2433" s="0" t="s">
        <v>93</v>
      </c>
      <c r="B2433" s="0" t="s">
        <v>42</v>
      </c>
      <c r="C2433" s="0" t="s">
        <v>75</v>
      </c>
      <c r="D2433" s="0" t="s">
        <v>164</v>
      </c>
      <c r="E2433" s="0" t="n">
        <v>2038</v>
      </c>
      <c r="F2433" s="0" t="n">
        <v>19.4000933460053</v>
      </c>
      <c r="G2433" s="0" t="s">
        <v>132</v>
      </c>
    </row>
    <row r="2434" customFormat="false" ht="14.25" hidden="false" customHeight="false" outlineLevel="0" collapsed="false">
      <c r="A2434" s="0" t="s">
        <v>93</v>
      </c>
      <c r="B2434" s="0" t="s">
        <v>42</v>
      </c>
      <c r="C2434" s="0" t="s">
        <v>75</v>
      </c>
      <c r="D2434" s="0" t="s">
        <v>156</v>
      </c>
      <c r="E2434" s="0" t="n">
        <v>2039</v>
      </c>
      <c r="F2434" s="0" t="n">
        <v>0.470807862581902</v>
      </c>
      <c r="G2434" s="0" t="s">
        <v>135</v>
      </c>
    </row>
    <row r="2435" customFormat="false" ht="14.25" hidden="false" customHeight="false" outlineLevel="0" collapsed="false">
      <c r="A2435" s="0" t="s">
        <v>93</v>
      </c>
      <c r="B2435" s="0" t="s">
        <v>42</v>
      </c>
      <c r="C2435" s="0" t="s">
        <v>75</v>
      </c>
      <c r="D2435" s="0" t="s">
        <v>157</v>
      </c>
      <c r="E2435" s="0" t="n">
        <v>2039</v>
      </c>
      <c r="F2435" s="0" t="n">
        <v>0.655555122790863</v>
      </c>
      <c r="G2435" s="0" t="s">
        <v>135</v>
      </c>
    </row>
    <row r="2436" customFormat="false" ht="14.25" hidden="false" customHeight="false" outlineLevel="0" collapsed="false">
      <c r="A2436" s="0" t="s">
        <v>93</v>
      </c>
      <c r="B2436" s="0" t="s">
        <v>42</v>
      </c>
      <c r="C2436" s="0" t="s">
        <v>75</v>
      </c>
      <c r="D2436" s="0" t="s">
        <v>158</v>
      </c>
      <c r="E2436" s="0" t="n">
        <v>2039</v>
      </c>
      <c r="F2436" s="0" t="n">
        <v>1.2</v>
      </c>
      <c r="G2436" s="0" t="s">
        <v>135</v>
      </c>
    </row>
    <row r="2437" customFormat="false" ht="14.25" hidden="false" customHeight="false" outlineLevel="0" collapsed="false">
      <c r="A2437" s="0" t="s">
        <v>93</v>
      </c>
      <c r="B2437" s="0" t="s">
        <v>42</v>
      </c>
      <c r="C2437" s="0" t="s">
        <v>75</v>
      </c>
      <c r="D2437" s="0" t="s">
        <v>159</v>
      </c>
      <c r="E2437" s="0" t="n">
        <v>2039</v>
      </c>
      <c r="F2437" s="0" t="n">
        <v>0.1</v>
      </c>
      <c r="G2437" s="0" t="s">
        <v>135</v>
      </c>
    </row>
    <row r="2438" customFormat="false" ht="14.25" hidden="false" customHeight="false" outlineLevel="0" collapsed="false">
      <c r="A2438" s="0" t="s">
        <v>93</v>
      </c>
      <c r="B2438" s="0" t="s">
        <v>42</v>
      </c>
      <c r="C2438" s="0" t="s">
        <v>75</v>
      </c>
      <c r="D2438" s="0" t="s">
        <v>160</v>
      </c>
      <c r="E2438" s="0" t="n">
        <v>2039</v>
      </c>
      <c r="F2438" s="0" t="n">
        <v>2.658652</v>
      </c>
      <c r="G2438" s="0" t="s">
        <v>161</v>
      </c>
    </row>
    <row r="2439" customFormat="false" ht="14.25" hidden="false" customHeight="false" outlineLevel="0" collapsed="false">
      <c r="A2439" s="0" t="s">
        <v>93</v>
      </c>
      <c r="B2439" s="0" t="s">
        <v>42</v>
      </c>
      <c r="C2439" s="0" t="s">
        <v>75</v>
      </c>
      <c r="D2439" s="0" t="s">
        <v>162</v>
      </c>
      <c r="E2439" s="0" t="n">
        <v>2039</v>
      </c>
      <c r="F2439" s="0" t="n">
        <v>2.988348</v>
      </c>
      <c r="G2439" s="0" t="s">
        <v>161</v>
      </c>
    </row>
    <row r="2440" customFormat="false" ht="14.25" hidden="false" customHeight="false" outlineLevel="0" collapsed="false">
      <c r="A2440" s="0" t="s">
        <v>93</v>
      </c>
      <c r="B2440" s="0" t="s">
        <v>42</v>
      </c>
      <c r="C2440" s="0" t="s">
        <v>75</v>
      </c>
      <c r="D2440" s="0" t="s">
        <v>163</v>
      </c>
      <c r="E2440" s="0" t="n">
        <v>2039</v>
      </c>
      <c r="F2440" s="0" t="n">
        <v>43.0863493269831</v>
      </c>
      <c r="G2440" s="0" t="s">
        <v>132</v>
      </c>
    </row>
    <row r="2441" customFormat="false" ht="14.25" hidden="false" customHeight="false" outlineLevel="0" collapsed="false">
      <c r="A2441" s="0" t="s">
        <v>93</v>
      </c>
      <c r="B2441" s="0" t="s">
        <v>42</v>
      </c>
      <c r="C2441" s="0" t="s">
        <v>75</v>
      </c>
      <c r="D2441" s="0" t="s">
        <v>164</v>
      </c>
      <c r="E2441" s="0" t="n">
        <v>2039</v>
      </c>
      <c r="F2441" s="0" t="n">
        <v>18.5003921873662</v>
      </c>
      <c r="G2441" s="0" t="s">
        <v>132</v>
      </c>
    </row>
    <row r="2442" customFormat="false" ht="14.25" hidden="false" customHeight="false" outlineLevel="0" collapsed="false">
      <c r="A2442" s="0" t="s">
        <v>93</v>
      </c>
      <c r="B2442" s="0" t="s">
        <v>42</v>
      </c>
      <c r="C2442" s="0" t="s">
        <v>75</v>
      </c>
      <c r="D2442" s="0" t="s">
        <v>156</v>
      </c>
      <c r="E2442" s="0" t="n">
        <v>2040</v>
      </c>
      <c r="F2442" s="0" t="n">
        <v>0.470807862581902</v>
      </c>
      <c r="G2442" s="0" t="s">
        <v>135</v>
      </c>
    </row>
    <row r="2443" customFormat="false" ht="14.25" hidden="false" customHeight="false" outlineLevel="0" collapsed="false">
      <c r="A2443" s="0" t="s">
        <v>93</v>
      </c>
      <c r="B2443" s="0" t="s">
        <v>42</v>
      </c>
      <c r="C2443" s="0" t="s">
        <v>75</v>
      </c>
      <c r="D2443" s="0" t="s">
        <v>157</v>
      </c>
      <c r="E2443" s="0" t="n">
        <v>2040</v>
      </c>
      <c r="F2443" s="0" t="n">
        <v>0.655555122790863</v>
      </c>
      <c r="G2443" s="0" t="s">
        <v>135</v>
      </c>
    </row>
    <row r="2444" customFormat="false" ht="14.25" hidden="false" customHeight="false" outlineLevel="0" collapsed="false">
      <c r="A2444" s="0" t="s">
        <v>93</v>
      </c>
      <c r="B2444" s="0" t="s">
        <v>42</v>
      </c>
      <c r="C2444" s="0" t="s">
        <v>75</v>
      </c>
      <c r="D2444" s="0" t="s">
        <v>158</v>
      </c>
      <c r="E2444" s="0" t="n">
        <v>2040</v>
      </c>
      <c r="F2444" s="0" t="n">
        <v>1.2</v>
      </c>
      <c r="G2444" s="0" t="s">
        <v>135</v>
      </c>
    </row>
    <row r="2445" customFormat="false" ht="14.25" hidden="false" customHeight="false" outlineLevel="0" collapsed="false">
      <c r="A2445" s="0" t="s">
        <v>93</v>
      </c>
      <c r="B2445" s="0" t="s">
        <v>42</v>
      </c>
      <c r="C2445" s="0" t="s">
        <v>75</v>
      </c>
      <c r="D2445" s="0" t="s">
        <v>159</v>
      </c>
      <c r="E2445" s="0" t="n">
        <v>2040</v>
      </c>
      <c r="F2445" s="0" t="n">
        <v>0.1</v>
      </c>
      <c r="G2445" s="0" t="s">
        <v>135</v>
      </c>
    </row>
    <row r="2446" customFormat="false" ht="14.25" hidden="false" customHeight="false" outlineLevel="0" collapsed="false">
      <c r="A2446" s="0" t="s">
        <v>93</v>
      </c>
      <c r="B2446" s="0" t="s">
        <v>42</v>
      </c>
      <c r="C2446" s="0" t="s">
        <v>75</v>
      </c>
      <c r="D2446" s="0" t="s">
        <v>160</v>
      </c>
      <c r="E2446" s="0" t="n">
        <v>2040</v>
      </c>
      <c r="F2446" s="0" t="n">
        <v>2.658652</v>
      </c>
      <c r="G2446" s="0" t="s">
        <v>161</v>
      </c>
    </row>
    <row r="2447" customFormat="false" ht="14.25" hidden="false" customHeight="false" outlineLevel="0" collapsed="false">
      <c r="A2447" s="0" t="s">
        <v>93</v>
      </c>
      <c r="B2447" s="0" t="s">
        <v>42</v>
      </c>
      <c r="C2447" s="0" t="s">
        <v>75</v>
      </c>
      <c r="D2447" s="0" t="s">
        <v>162</v>
      </c>
      <c r="E2447" s="0" t="n">
        <v>2040</v>
      </c>
      <c r="F2447" s="0" t="n">
        <v>2.988348</v>
      </c>
      <c r="G2447" s="0" t="s">
        <v>161</v>
      </c>
    </row>
    <row r="2448" customFormat="false" ht="14.25" hidden="false" customHeight="false" outlineLevel="0" collapsed="false">
      <c r="A2448" s="0" t="s">
        <v>93</v>
      </c>
      <c r="B2448" s="0" t="s">
        <v>42</v>
      </c>
      <c r="C2448" s="0" t="s">
        <v>75</v>
      </c>
      <c r="D2448" s="0" t="s">
        <v>163</v>
      </c>
      <c r="E2448" s="0" t="n">
        <v>2040</v>
      </c>
      <c r="F2448" s="0" t="n">
        <v>44.8925582921268</v>
      </c>
      <c r="G2448" s="0" t="s">
        <v>132</v>
      </c>
    </row>
    <row r="2449" customFormat="false" ht="14.25" hidden="false" customHeight="false" outlineLevel="0" collapsed="false">
      <c r="A2449" s="0" t="s">
        <v>93</v>
      </c>
      <c r="B2449" s="0" t="s">
        <v>42</v>
      </c>
      <c r="C2449" s="0" t="s">
        <v>75</v>
      </c>
      <c r="D2449" s="0" t="s">
        <v>164</v>
      </c>
      <c r="E2449" s="0" t="n">
        <v>2040</v>
      </c>
      <c r="F2449" s="0" t="n">
        <v>17.4928895730317</v>
      </c>
      <c r="G2449" s="0" t="s">
        <v>132</v>
      </c>
    </row>
    <row r="2450" customFormat="false" ht="14.25" hidden="false" customHeight="false" outlineLevel="0" collapsed="false">
      <c r="A2450" s="0" t="s">
        <v>98</v>
      </c>
      <c r="B2450" s="0" t="s">
        <v>50</v>
      </c>
      <c r="C2450" s="0" t="s">
        <v>75</v>
      </c>
      <c r="D2450" s="0" t="s">
        <v>156</v>
      </c>
      <c r="E2450" s="0" t="n">
        <v>2024</v>
      </c>
      <c r="F2450" s="0" t="n">
        <v>0.5</v>
      </c>
      <c r="G2450" s="0" t="s">
        <v>135</v>
      </c>
    </row>
    <row r="2451" customFormat="false" ht="14.25" hidden="false" customHeight="false" outlineLevel="0" collapsed="false">
      <c r="A2451" s="0" t="s">
        <v>98</v>
      </c>
      <c r="B2451" s="0" t="s">
        <v>50</v>
      </c>
      <c r="C2451" s="0" t="s">
        <v>75</v>
      </c>
      <c r="D2451" s="0" t="s">
        <v>157</v>
      </c>
      <c r="E2451" s="0" t="n">
        <v>2024</v>
      </c>
      <c r="F2451" s="0" t="n">
        <v>0.625</v>
      </c>
      <c r="G2451" s="0" t="s">
        <v>135</v>
      </c>
    </row>
    <row r="2452" customFormat="false" ht="14.25" hidden="false" customHeight="false" outlineLevel="0" collapsed="false">
      <c r="A2452" s="0" t="s">
        <v>98</v>
      </c>
      <c r="B2452" s="0" t="s">
        <v>50</v>
      </c>
      <c r="C2452" s="0" t="s">
        <v>75</v>
      </c>
      <c r="D2452" s="0" t="s">
        <v>158</v>
      </c>
      <c r="E2452" s="0" t="n">
        <v>2024</v>
      </c>
      <c r="F2452" s="0" t="n">
        <v>1.4</v>
      </c>
      <c r="G2452" s="0" t="s">
        <v>135</v>
      </c>
    </row>
    <row r="2453" customFormat="false" ht="14.25" hidden="false" customHeight="false" outlineLevel="0" collapsed="false">
      <c r="A2453" s="0" t="s">
        <v>98</v>
      </c>
      <c r="B2453" s="0" t="s">
        <v>50</v>
      </c>
      <c r="C2453" s="0" t="s">
        <v>75</v>
      </c>
      <c r="D2453" s="0" t="s">
        <v>159</v>
      </c>
      <c r="E2453" s="0" t="n">
        <v>2024</v>
      </c>
      <c r="F2453" s="0" t="n">
        <v>0</v>
      </c>
      <c r="G2453" s="0" t="s">
        <v>135</v>
      </c>
    </row>
    <row r="2454" customFormat="false" ht="14.25" hidden="false" customHeight="false" outlineLevel="0" collapsed="false">
      <c r="A2454" s="0" t="s">
        <v>98</v>
      </c>
      <c r="B2454" s="0" t="s">
        <v>50</v>
      </c>
      <c r="C2454" s="0" t="s">
        <v>75</v>
      </c>
      <c r="D2454" s="0" t="s">
        <v>160</v>
      </c>
      <c r="E2454" s="0" t="n">
        <v>2024</v>
      </c>
      <c r="F2454" s="0" t="n">
        <v>0.38</v>
      </c>
      <c r="G2454" s="0" t="s">
        <v>161</v>
      </c>
    </row>
    <row r="2455" customFormat="false" ht="14.25" hidden="false" customHeight="false" outlineLevel="0" collapsed="false">
      <c r="A2455" s="0" t="s">
        <v>98</v>
      </c>
      <c r="B2455" s="0" t="s">
        <v>50</v>
      </c>
      <c r="C2455" s="0" t="s">
        <v>75</v>
      </c>
      <c r="D2455" s="0" t="s">
        <v>162</v>
      </c>
      <c r="E2455" s="0" t="n">
        <v>2024</v>
      </c>
      <c r="F2455" s="0" t="n">
        <v>0.38</v>
      </c>
      <c r="G2455" s="0" t="s">
        <v>161</v>
      </c>
    </row>
    <row r="2456" customFormat="false" ht="14.25" hidden="false" customHeight="false" outlineLevel="0" collapsed="false">
      <c r="A2456" s="0" t="s">
        <v>98</v>
      </c>
      <c r="B2456" s="0" t="s">
        <v>50</v>
      </c>
      <c r="C2456" s="0" t="s">
        <v>75</v>
      </c>
      <c r="D2456" s="0" t="s">
        <v>163</v>
      </c>
      <c r="E2456" s="0" t="n">
        <v>2024</v>
      </c>
      <c r="F2456" s="0" t="n">
        <v>2.9127</v>
      </c>
      <c r="G2456" s="0" t="s">
        <v>132</v>
      </c>
    </row>
    <row r="2457" customFormat="false" ht="14.25" hidden="false" customHeight="false" outlineLevel="0" collapsed="false">
      <c r="A2457" s="0" t="s">
        <v>98</v>
      </c>
      <c r="B2457" s="0" t="s">
        <v>50</v>
      </c>
      <c r="C2457" s="0" t="s">
        <v>75</v>
      </c>
      <c r="D2457" s="0" t="s">
        <v>164</v>
      </c>
      <c r="E2457" s="0" t="n">
        <v>2024</v>
      </c>
      <c r="F2457" s="0" t="n">
        <v>2.9127</v>
      </c>
      <c r="G2457" s="0" t="s">
        <v>132</v>
      </c>
    </row>
    <row r="2458" customFormat="false" ht="14.25" hidden="false" customHeight="false" outlineLevel="0" collapsed="false">
      <c r="A2458" s="0" t="s">
        <v>98</v>
      </c>
      <c r="B2458" s="0" t="s">
        <v>50</v>
      </c>
      <c r="C2458" s="0" t="s">
        <v>75</v>
      </c>
      <c r="D2458" s="0" t="s">
        <v>156</v>
      </c>
      <c r="E2458" s="0" t="n">
        <v>2025</v>
      </c>
      <c r="F2458" s="0" t="n">
        <v>0.489047970479705</v>
      </c>
      <c r="G2458" s="0" t="s">
        <v>135</v>
      </c>
    </row>
    <row r="2459" customFormat="false" ht="14.25" hidden="false" customHeight="false" outlineLevel="0" collapsed="false">
      <c r="A2459" s="0" t="s">
        <v>98</v>
      </c>
      <c r="B2459" s="0" t="s">
        <v>50</v>
      </c>
      <c r="C2459" s="0" t="s">
        <v>75</v>
      </c>
      <c r="D2459" s="0" t="s">
        <v>157</v>
      </c>
      <c r="E2459" s="0" t="n">
        <v>2025</v>
      </c>
      <c r="F2459" s="0" t="n">
        <v>0.629773769446494</v>
      </c>
      <c r="G2459" s="0" t="s">
        <v>135</v>
      </c>
    </row>
    <row r="2460" customFormat="false" ht="14.25" hidden="false" customHeight="false" outlineLevel="0" collapsed="false">
      <c r="A2460" s="0" t="s">
        <v>98</v>
      </c>
      <c r="B2460" s="0" t="s">
        <v>50</v>
      </c>
      <c r="C2460" s="0" t="s">
        <v>75</v>
      </c>
      <c r="D2460" s="0" t="s">
        <v>158</v>
      </c>
      <c r="E2460" s="0" t="n">
        <v>2025</v>
      </c>
      <c r="F2460" s="0" t="n">
        <v>1.37142857142857</v>
      </c>
      <c r="G2460" s="0" t="s">
        <v>135</v>
      </c>
    </row>
    <row r="2461" customFormat="false" ht="14.25" hidden="false" customHeight="false" outlineLevel="0" collapsed="false">
      <c r="A2461" s="0" t="s">
        <v>98</v>
      </c>
      <c r="B2461" s="0" t="s">
        <v>50</v>
      </c>
      <c r="C2461" s="0" t="s">
        <v>75</v>
      </c>
      <c r="D2461" s="0" t="s">
        <v>159</v>
      </c>
      <c r="E2461" s="0" t="n">
        <v>2025</v>
      </c>
      <c r="F2461" s="0" t="n">
        <v>0</v>
      </c>
      <c r="G2461" s="0" t="s">
        <v>135</v>
      </c>
    </row>
    <row r="2462" customFormat="false" ht="14.25" hidden="false" customHeight="false" outlineLevel="0" collapsed="false">
      <c r="A2462" s="0" t="s">
        <v>98</v>
      </c>
      <c r="B2462" s="0" t="s">
        <v>50</v>
      </c>
      <c r="C2462" s="0" t="s">
        <v>75</v>
      </c>
      <c r="D2462" s="0" t="s">
        <v>160</v>
      </c>
      <c r="E2462" s="0" t="n">
        <v>2025</v>
      </c>
      <c r="F2462" s="0" t="n">
        <v>0.397596</v>
      </c>
      <c r="G2462" s="0" t="s">
        <v>161</v>
      </c>
    </row>
    <row r="2463" customFormat="false" ht="14.25" hidden="false" customHeight="false" outlineLevel="0" collapsed="false">
      <c r="A2463" s="0" t="s">
        <v>98</v>
      </c>
      <c r="B2463" s="0" t="s">
        <v>50</v>
      </c>
      <c r="C2463" s="0" t="s">
        <v>75</v>
      </c>
      <c r="D2463" s="0" t="s">
        <v>162</v>
      </c>
      <c r="E2463" s="0" t="n">
        <v>2025</v>
      </c>
      <c r="F2463" s="0" t="n">
        <v>0.415404</v>
      </c>
      <c r="G2463" s="0" t="s">
        <v>161</v>
      </c>
    </row>
    <row r="2464" customFormat="false" ht="14.25" hidden="false" customHeight="false" outlineLevel="0" collapsed="false">
      <c r="A2464" s="0" t="s">
        <v>98</v>
      </c>
      <c r="B2464" s="0" t="s">
        <v>50</v>
      </c>
      <c r="C2464" s="0" t="s">
        <v>75</v>
      </c>
      <c r="D2464" s="0" t="s">
        <v>163</v>
      </c>
      <c r="E2464" s="0" t="n">
        <v>2025</v>
      </c>
      <c r="F2464" s="0" t="n">
        <v>3.00818037550463</v>
      </c>
      <c r="G2464" s="0" t="s">
        <v>132</v>
      </c>
    </row>
    <row r="2465" customFormat="false" ht="14.25" hidden="false" customHeight="false" outlineLevel="0" collapsed="false">
      <c r="A2465" s="0" t="s">
        <v>98</v>
      </c>
      <c r="B2465" s="0" t="s">
        <v>50</v>
      </c>
      <c r="C2465" s="0" t="s">
        <v>75</v>
      </c>
      <c r="D2465" s="0" t="s">
        <v>164</v>
      </c>
      <c r="E2465" s="0" t="n">
        <v>2025</v>
      </c>
      <c r="F2465" s="0" t="n">
        <v>3.14291431680933</v>
      </c>
      <c r="G2465" s="0" t="s">
        <v>132</v>
      </c>
    </row>
    <row r="2466" customFormat="false" ht="14.25" hidden="false" customHeight="false" outlineLevel="0" collapsed="false">
      <c r="A2466" s="0" t="s">
        <v>98</v>
      </c>
      <c r="B2466" s="0" t="s">
        <v>50</v>
      </c>
      <c r="C2466" s="0" t="s">
        <v>75</v>
      </c>
      <c r="D2466" s="0" t="s">
        <v>156</v>
      </c>
      <c r="E2466" s="0" t="n">
        <v>2026</v>
      </c>
      <c r="F2466" s="0" t="n">
        <v>0.483810068649886</v>
      </c>
      <c r="G2466" s="0" t="s">
        <v>135</v>
      </c>
    </row>
    <row r="2467" customFormat="false" ht="14.25" hidden="false" customHeight="false" outlineLevel="0" collapsed="false">
      <c r="A2467" s="0" t="s">
        <v>98</v>
      </c>
      <c r="B2467" s="0" t="s">
        <v>50</v>
      </c>
      <c r="C2467" s="0" t="s">
        <v>75</v>
      </c>
      <c r="D2467" s="0" t="s">
        <v>157</v>
      </c>
      <c r="E2467" s="0" t="n">
        <v>2026</v>
      </c>
      <c r="F2467" s="0" t="n">
        <v>0.6294398201373</v>
      </c>
      <c r="G2467" s="0" t="s">
        <v>135</v>
      </c>
    </row>
    <row r="2468" customFormat="false" ht="14.25" hidden="false" customHeight="false" outlineLevel="0" collapsed="false">
      <c r="A2468" s="0" t="s">
        <v>98</v>
      </c>
      <c r="B2468" s="0" t="s">
        <v>50</v>
      </c>
      <c r="C2468" s="0" t="s">
        <v>75</v>
      </c>
      <c r="D2468" s="0" t="s">
        <v>158</v>
      </c>
      <c r="E2468" s="0" t="n">
        <v>2026</v>
      </c>
      <c r="F2468" s="0" t="n">
        <v>1.34285714285714</v>
      </c>
      <c r="G2468" s="0" t="s">
        <v>135</v>
      </c>
    </row>
    <row r="2469" customFormat="false" ht="14.25" hidden="false" customHeight="false" outlineLevel="0" collapsed="false">
      <c r="A2469" s="0" t="s">
        <v>98</v>
      </c>
      <c r="B2469" s="0" t="s">
        <v>50</v>
      </c>
      <c r="C2469" s="0" t="s">
        <v>75</v>
      </c>
      <c r="D2469" s="0" t="s">
        <v>159</v>
      </c>
      <c r="E2469" s="0" t="n">
        <v>2026</v>
      </c>
      <c r="F2469" s="0" t="n">
        <v>0.02</v>
      </c>
      <c r="G2469" s="0" t="s">
        <v>135</v>
      </c>
    </row>
    <row r="2470" customFormat="false" ht="14.25" hidden="false" customHeight="false" outlineLevel="0" collapsed="false">
      <c r="A2470" s="0" t="s">
        <v>98</v>
      </c>
      <c r="B2470" s="0" t="s">
        <v>50</v>
      </c>
      <c r="C2470" s="0" t="s">
        <v>75</v>
      </c>
      <c r="D2470" s="0" t="s">
        <v>160</v>
      </c>
      <c r="E2470" s="0" t="n">
        <v>2026</v>
      </c>
      <c r="F2470" s="0" t="n">
        <v>0.42285</v>
      </c>
      <c r="G2470" s="0" t="s">
        <v>161</v>
      </c>
    </row>
    <row r="2471" customFormat="false" ht="14.25" hidden="false" customHeight="false" outlineLevel="0" collapsed="false">
      <c r="A2471" s="0" t="s">
        <v>98</v>
      </c>
      <c r="B2471" s="0" t="s">
        <v>50</v>
      </c>
      <c r="C2471" s="0" t="s">
        <v>75</v>
      </c>
      <c r="D2471" s="0" t="s">
        <v>162</v>
      </c>
      <c r="E2471" s="0" t="n">
        <v>2026</v>
      </c>
      <c r="F2471" s="0" t="n">
        <v>0.45115</v>
      </c>
      <c r="G2471" s="0" t="s">
        <v>161</v>
      </c>
    </row>
    <row r="2472" customFormat="false" ht="14.25" hidden="false" customHeight="false" outlineLevel="0" collapsed="false">
      <c r="A2472" s="0" t="s">
        <v>98</v>
      </c>
      <c r="B2472" s="0" t="s">
        <v>50</v>
      </c>
      <c r="C2472" s="0" t="s">
        <v>75</v>
      </c>
      <c r="D2472" s="0" t="s">
        <v>163</v>
      </c>
      <c r="E2472" s="0" t="n">
        <v>2026</v>
      </c>
      <c r="F2472" s="0" t="n">
        <v>3.13093800850111</v>
      </c>
      <c r="G2472" s="0" t="s">
        <v>132</v>
      </c>
    </row>
    <row r="2473" customFormat="false" ht="14.25" hidden="false" customHeight="false" outlineLevel="0" collapsed="false">
      <c r="A2473" s="0" t="s">
        <v>98</v>
      </c>
      <c r="B2473" s="0" t="s">
        <v>50</v>
      </c>
      <c r="C2473" s="0" t="s">
        <v>75</v>
      </c>
      <c r="D2473" s="0" t="s">
        <v>164</v>
      </c>
      <c r="E2473" s="0" t="n">
        <v>2026</v>
      </c>
      <c r="F2473" s="0" t="n">
        <v>3.34048168980791</v>
      </c>
      <c r="G2473" s="0" t="s">
        <v>132</v>
      </c>
    </row>
    <row r="2474" customFormat="false" ht="14.25" hidden="false" customHeight="false" outlineLevel="0" collapsed="false">
      <c r="A2474" s="0" t="s">
        <v>98</v>
      </c>
      <c r="B2474" s="0" t="s">
        <v>50</v>
      </c>
      <c r="C2474" s="0" t="s">
        <v>75</v>
      </c>
      <c r="D2474" s="0" t="s">
        <v>156</v>
      </c>
      <c r="E2474" s="0" t="n">
        <v>2027</v>
      </c>
      <c r="F2474" s="0" t="n">
        <v>0.486127450980392</v>
      </c>
      <c r="G2474" s="0" t="s">
        <v>135</v>
      </c>
    </row>
    <row r="2475" customFormat="false" ht="14.25" hidden="false" customHeight="false" outlineLevel="0" collapsed="false">
      <c r="A2475" s="0" t="s">
        <v>98</v>
      </c>
      <c r="B2475" s="0" t="s">
        <v>50</v>
      </c>
      <c r="C2475" s="0" t="s">
        <v>75</v>
      </c>
      <c r="D2475" s="0" t="s">
        <v>157</v>
      </c>
      <c r="E2475" s="0" t="n">
        <v>2027</v>
      </c>
      <c r="F2475" s="0" t="n">
        <v>0.631325744705882</v>
      </c>
      <c r="G2475" s="0" t="s">
        <v>135</v>
      </c>
    </row>
    <row r="2476" customFormat="false" ht="14.25" hidden="false" customHeight="false" outlineLevel="0" collapsed="false">
      <c r="A2476" s="0" t="s">
        <v>98</v>
      </c>
      <c r="B2476" s="0" t="s">
        <v>50</v>
      </c>
      <c r="C2476" s="0" t="s">
        <v>75</v>
      </c>
      <c r="D2476" s="0" t="s">
        <v>158</v>
      </c>
      <c r="E2476" s="0" t="n">
        <v>2027</v>
      </c>
      <c r="F2476" s="0" t="n">
        <v>1.31428571428571</v>
      </c>
      <c r="G2476" s="0" t="s">
        <v>135</v>
      </c>
    </row>
    <row r="2477" customFormat="false" ht="14.25" hidden="false" customHeight="false" outlineLevel="0" collapsed="false">
      <c r="A2477" s="0" t="s">
        <v>98</v>
      </c>
      <c r="B2477" s="0" t="s">
        <v>50</v>
      </c>
      <c r="C2477" s="0" t="s">
        <v>75</v>
      </c>
      <c r="D2477" s="0" t="s">
        <v>159</v>
      </c>
      <c r="E2477" s="0" t="n">
        <v>2027</v>
      </c>
      <c r="F2477" s="0" t="n">
        <v>0.03</v>
      </c>
      <c r="G2477" s="0" t="s">
        <v>135</v>
      </c>
    </row>
    <row r="2478" customFormat="false" ht="14.25" hidden="false" customHeight="false" outlineLevel="0" collapsed="false">
      <c r="A2478" s="0" t="s">
        <v>98</v>
      </c>
      <c r="B2478" s="0" t="s">
        <v>50</v>
      </c>
      <c r="C2478" s="0" t="s">
        <v>75</v>
      </c>
      <c r="D2478" s="0" t="s">
        <v>160</v>
      </c>
      <c r="E2478" s="0" t="n">
        <v>2027</v>
      </c>
      <c r="F2478" s="0" t="n">
        <v>0.49585</v>
      </c>
      <c r="G2478" s="0" t="s">
        <v>161</v>
      </c>
    </row>
    <row r="2479" customFormat="false" ht="14.25" hidden="false" customHeight="false" outlineLevel="0" collapsed="false">
      <c r="A2479" s="0" t="s">
        <v>98</v>
      </c>
      <c r="B2479" s="0" t="s">
        <v>50</v>
      </c>
      <c r="C2479" s="0" t="s">
        <v>75</v>
      </c>
      <c r="D2479" s="0" t="s">
        <v>162</v>
      </c>
      <c r="E2479" s="0" t="n">
        <v>2027</v>
      </c>
      <c r="F2479" s="0" t="n">
        <v>0.52415</v>
      </c>
      <c r="G2479" s="0" t="s">
        <v>161</v>
      </c>
    </row>
    <row r="2480" customFormat="false" ht="14.25" hidden="false" customHeight="false" outlineLevel="0" collapsed="false">
      <c r="A2480" s="0" t="s">
        <v>98</v>
      </c>
      <c r="B2480" s="0" t="s">
        <v>50</v>
      </c>
      <c r="C2480" s="0" t="s">
        <v>75</v>
      </c>
      <c r="D2480" s="0" t="s">
        <v>163</v>
      </c>
      <c r="E2480" s="0" t="n">
        <v>2027</v>
      </c>
      <c r="F2480" s="0" t="n">
        <v>3.60410728861946</v>
      </c>
      <c r="G2480" s="0" t="s">
        <v>132</v>
      </c>
    </row>
    <row r="2481" customFormat="false" ht="14.25" hidden="false" customHeight="false" outlineLevel="0" collapsed="false">
      <c r="A2481" s="0" t="s">
        <v>98</v>
      </c>
      <c r="B2481" s="0" t="s">
        <v>50</v>
      </c>
      <c r="C2481" s="0" t="s">
        <v>75</v>
      </c>
      <c r="D2481" s="0" t="s">
        <v>164</v>
      </c>
      <c r="E2481" s="0" t="n">
        <v>2027</v>
      </c>
      <c r="F2481" s="0" t="n">
        <v>3.80980706933526</v>
      </c>
      <c r="G2481" s="0" t="s">
        <v>132</v>
      </c>
    </row>
    <row r="2482" customFormat="false" ht="14.25" hidden="false" customHeight="false" outlineLevel="0" collapsed="false">
      <c r="A2482" s="0" t="s">
        <v>98</v>
      </c>
      <c r="B2482" s="0" t="s">
        <v>50</v>
      </c>
      <c r="C2482" s="0" t="s">
        <v>75</v>
      </c>
      <c r="D2482" s="0" t="s">
        <v>156</v>
      </c>
      <c r="E2482" s="0" t="n">
        <v>2028</v>
      </c>
      <c r="F2482" s="0" t="n">
        <v>0.501098169717138</v>
      </c>
      <c r="G2482" s="0" t="s">
        <v>135</v>
      </c>
    </row>
    <row r="2483" customFormat="false" ht="14.25" hidden="false" customHeight="false" outlineLevel="0" collapsed="false">
      <c r="A2483" s="0" t="s">
        <v>98</v>
      </c>
      <c r="B2483" s="0" t="s">
        <v>50</v>
      </c>
      <c r="C2483" s="0" t="s">
        <v>75</v>
      </c>
      <c r="D2483" s="0" t="s">
        <v>157</v>
      </c>
      <c r="E2483" s="0" t="n">
        <v>2028</v>
      </c>
      <c r="F2483" s="0" t="n">
        <v>0.636498266622296</v>
      </c>
      <c r="G2483" s="0" t="s">
        <v>135</v>
      </c>
    </row>
    <row r="2484" customFormat="false" ht="14.25" hidden="false" customHeight="false" outlineLevel="0" collapsed="false">
      <c r="A2484" s="0" t="s">
        <v>98</v>
      </c>
      <c r="B2484" s="0" t="s">
        <v>50</v>
      </c>
      <c r="C2484" s="0" t="s">
        <v>75</v>
      </c>
      <c r="D2484" s="0" t="s">
        <v>158</v>
      </c>
      <c r="E2484" s="0" t="n">
        <v>2028</v>
      </c>
      <c r="F2484" s="0" t="n">
        <v>1.28571428571429</v>
      </c>
      <c r="G2484" s="0" t="s">
        <v>135</v>
      </c>
    </row>
    <row r="2485" customFormat="false" ht="14.25" hidden="false" customHeight="false" outlineLevel="0" collapsed="false">
      <c r="A2485" s="0" t="s">
        <v>98</v>
      </c>
      <c r="B2485" s="0" t="s">
        <v>50</v>
      </c>
      <c r="C2485" s="0" t="s">
        <v>75</v>
      </c>
      <c r="D2485" s="0" t="s">
        <v>159</v>
      </c>
      <c r="E2485" s="0" t="n">
        <v>2028</v>
      </c>
      <c r="F2485" s="0" t="n">
        <v>0.05</v>
      </c>
      <c r="G2485" s="0" t="s">
        <v>135</v>
      </c>
    </row>
    <row r="2486" customFormat="false" ht="14.25" hidden="false" customHeight="false" outlineLevel="0" collapsed="false">
      <c r="A2486" s="0" t="s">
        <v>98</v>
      </c>
      <c r="B2486" s="0" t="s">
        <v>50</v>
      </c>
      <c r="C2486" s="0" t="s">
        <v>75</v>
      </c>
      <c r="D2486" s="0" t="s">
        <v>160</v>
      </c>
      <c r="E2486" s="0" t="n">
        <v>2028</v>
      </c>
      <c r="F2486" s="0" t="n">
        <v>0.60232</v>
      </c>
      <c r="G2486" s="0" t="s">
        <v>161</v>
      </c>
    </row>
    <row r="2487" customFormat="false" ht="14.25" hidden="false" customHeight="false" outlineLevel="0" collapsed="false">
      <c r="A2487" s="0" t="s">
        <v>98</v>
      </c>
      <c r="B2487" s="0" t="s">
        <v>50</v>
      </c>
      <c r="C2487" s="0" t="s">
        <v>75</v>
      </c>
      <c r="D2487" s="0" t="s">
        <v>162</v>
      </c>
      <c r="E2487" s="0" t="n">
        <v>2028</v>
      </c>
      <c r="F2487" s="0" t="n">
        <v>0.59968</v>
      </c>
      <c r="G2487" s="0" t="s">
        <v>161</v>
      </c>
    </row>
    <row r="2488" customFormat="false" ht="14.25" hidden="false" customHeight="false" outlineLevel="0" collapsed="false">
      <c r="A2488" s="0" t="s">
        <v>98</v>
      </c>
      <c r="B2488" s="0" t="s">
        <v>50</v>
      </c>
      <c r="C2488" s="0" t="s">
        <v>75</v>
      </c>
      <c r="D2488" s="0" t="s">
        <v>163</v>
      </c>
      <c r="E2488" s="0" t="n">
        <v>2028</v>
      </c>
      <c r="F2488" s="0" t="n">
        <v>4.31790501977874</v>
      </c>
      <c r="G2488" s="0" t="s">
        <v>132</v>
      </c>
    </row>
    <row r="2489" customFormat="false" ht="14.25" hidden="false" customHeight="false" outlineLevel="0" collapsed="false">
      <c r="A2489" s="0" t="s">
        <v>98</v>
      </c>
      <c r="B2489" s="0" t="s">
        <v>50</v>
      </c>
      <c r="C2489" s="0" t="s">
        <v>75</v>
      </c>
      <c r="D2489" s="0" t="s">
        <v>164</v>
      </c>
      <c r="E2489" s="0" t="n">
        <v>2028</v>
      </c>
      <c r="F2489" s="0" t="n">
        <v>4.29897941669032</v>
      </c>
      <c r="G2489" s="0" t="s">
        <v>132</v>
      </c>
    </row>
    <row r="2490" customFormat="false" ht="14.25" hidden="false" customHeight="false" outlineLevel="0" collapsed="false">
      <c r="A2490" s="0" t="s">
        <v>98</v>
      </c>
      <c r="B2490" s="0" t="s">
        <v>50</v>
      </c>
      <c r="C2490" s="0" t="s">
        <v>75</v>
      </c>
      <c r="D2490" s="0" t="s">
        <v>156</v>
      </c>
      <c r="E2490" s="0" t="n">
        <v>2029</v>
      </c>
      <c r="F2490" s="0" t="n">
        <v>0.523557623478883</v>
      </c>
      <c r="G2490" s="0" t="s">
        <v>135</v>
      </c>
    </row>
    <row r="2491" customFormat="false" ht="14.25" hidden="false" customHeight="false" outlineLevel="0" collapsed="false">
      <c r="A2491" s="0" t="s">
        <v>98</v>
      </c>
      <c r="B2491" s="0" t="s">
        <v>50</v>
      </c>
      <c r="C2491" s="0" t="s">
        <v>75</v>
      </c>
      <c r="D2491" s="0" t="s">
        <v>157</v>
      </c>
      <c r="E2491" s="0" t="n">
        <v>2029</v>
      </c>
      <c r="F2491" s="0" t="n">
        <v>0.643492583765211</v>
      </c>
      <c r="G2491" s="0" t="s">
        <v>135</v>
      </c>
    </row>
    <row r="2492" customFormat="false" ht="14.25" hidden="false" customHeight="false" outlineLevel="0" collapsed="false">
      <c r="A2492" s="0" t="s">
        <v>98</v>
      </c>
      <c r="B2492" s="0" t="s">
        <v>50</v>
      </c>
      <c r="C2492" s="0" t="s">
        <v>75</v>
      </c>
      <c r="D2492" s="0" t="s">
        <v>158</v>
      </c>
      <c r="E2492" s="0" t="n">
        <v>2029</v>
      </c>
      <c r="F2492" s="0" t="n">
        <v>1.25714285714286</v>
      </c>
      <c r="G2492" s="0" t="s">
        <v>135</v>
      </c>
    </row>
    <row r="2493" customFormat="false" ht="14.25" hidden="false" customHeight="false" outlineLevel="0" collapsed="false">
      <c r="A2493" s="0" t="s">
        <v>98</v>
      </c>
      <c r="B2493" s="0" t="s">
        <v>50</v>
      </c>
      <c r="C2493" s="0" t="s">
        <v>75</v>
      </c>
      <c r="D2493" s="0" t="s">
        <v>159</v>
      </c>
      <c r="E2493" s="0" t="n">
        <v>2029</v>
      </c>
      <c r="F2493" s="0" t="n">
        <v>0.06</v>
      </c>
      <c r="G2493" s="0" t="s">
        <v>135</v>
      </c>
    </row>
    <row r="2494" customFormat="false" ht="14.25" hidden="false" customHeight="false" outlineLevel="0" collapsed="false">
      <c r="A2494" s="0" t="s">
        <v>98</v>
      </c>
      <c r="B2494" s="0" t="s">
        <v>50</v>
      </c>
      <c r="C2494" s="0" t="s">
        <v>75</v>
      </c>
      <c r="D2494" s="0" t="s">
        <v>160</v>
      </c>
      <c r="E2494" s="0" t="n">
        <v>2029</v>
      </c>
      <c r="F2494" s="0" t="n">
        <v>0.73141</v>
      </c>
      <c r="G2494" s="0" t="s">
        <v>161</v>
      </c>
    </row>
    <row r="2495" customFormat="false" ht="14.25" hidden="false" customHeight="false" outlineLevel="0" collapsed="false">
      <c r="A2495" s="0" t="s">
        <v>98</v>
      </c>
      <c r="B2495" s="0" t="s">
        <v>50</v>
      </c>
      <c r="C2495" s="0" t="s">
        <v>75</v>
      </c>
      <c r="D2495" s="0" t="s">
        <v>162</v>
      </c>
      <c r="E2495" s="0" t="n">
        <v>2029</v>
      </c>
      <c r="F2495" s="0" t="n">
        <v>0.66559</v>
      </c>
      <c r="G2495" s="0" t="s">
        <v>161</v>
      </c>
    </row>
    <row r="2496" customFormat="false" ht="14.25" hidden="false" customHeight="false" outlineLevel="0" collapsed="false">
      <c r="A2496" s="0" t="s">
        <v>98</v>
      </c>
      <c r="B2496" s="0" t="s">
        <v>50</v>
      </c>
      <c r="C2496" s="0" t="s">
        <v>75</v>
      </c>
      <c r="D2496" s="0" t="s">
        <v>163</v>
      </c>
      <c r="E2496" s="0" t="n">
        <v>2029</v>
      </c>
      <c r="F2496" s="0" t="n">
        <v>5.18314284734326</v>
      </c>
      <c r="G2496" s="0" t="s">
        <v>132</v>
      </c>
    </row>
    <row r="2497" customFormat="false" ht="14.25" hidden="false" customHeight="false" outlineLevel="0" collapsed="false">
      <c r="A2497" s="0" t="s">
        <v>98</v>
      </c>
      <c r="B2497" s="0" t="s">
        <v>50</v>
      </c>
      <c r="C2497" s="0" t="s">
        <v>75</v>
      </c>
      <c r="D2497" s="0" t="s">
        <v>164</v>
      </c>
      <c r="E2497" s="0" t="n">
        <v>2029</v>
      </c>
      <c r="F2497" s="0" t="n">
        <v>4.71670888798787</v>
      </c>
      <c r="G2497" s="0" t="s">
        <v>132</v>
      </c>
    </row>
    <row r="2498" customFormat="false" ht="14.25" hidden="false" customHeight="false" outlineLevel="0" collapsed="false">
      <c r="A2498" s="0" t="s">
        <v>98</v>
      </c>
      <c r="B2498" s="0" t="s">
        <v>50</v>
      </c>
      <c r="C2498" s="0" t="s">
        <v>75</v>
      </c>
      <c r="D2498" s="0" t="s">
        <v>156</v>
      </c>
      <c r="E2498" s="0" t="n">
        <v>2030</v>
      </c>
      <c r="F2498" s="0" t="n">
        <v>0.547786523929471</v>
      </c>
      <c r="G2498" s="0" t="s">
        <v>135</v>
      </c>
    </row>
    <row r="2499" customFormat="false" ht="14.25" hidden="false" customHeight="false" outlineLevel="0" collapsed="false">
      <c r="A2499" s="0" t="s">
        <v>98</v>
      </c>
      <c r="B2499" s="0" t="s">
        <v>50</v>
      </c>
      <c r="C2499" s="0" t="s">
        <v>75</v>
      </c>
      <c r="D2499" s="0" t="s">
        <v>157</v>
      </c>
      <c r="E2499" s="0" t="n">
        <v>2030</v>
      </c>
      <c r="F2499" s="0" t="n">
        <v>0.650881343198993</v>
      </c>
      <c r="G2499" s="0" t="s">
        <v>135</v>
      </c>
    </row>
    <row r="2500" customFormat="false" ht="14.25" hidden="false" customHeight="false" outlineLevel="0" collapsed="false">
      <c r="A2500" s="0" t="s">
        <v>98</v>
      </c>
      <c r="B2500" s="0" t="s">
        <v>50</v>
      </c>
      <c r="C2500" s="0" t="s">
        <v>75</v>
      </c>
      <c r="D2500" s="0" t="s">
        <v>158</v>
      </c>
      <c r="E2500" s="0" t="n">
        <v>2030</v>
      </c>
      <c r="F2500" s="0" t="n">
        <v>1.22857142857143</v>
      </c>
      <c r="G2500" s="0" t="s">
        <v>135</v>
      </c>
    </row>
    <row r="2501" customFormat="false" ht="14.25" hidden="false" customHeight="false" outlineLevel="0" collapsed="false">
      <c r="A2501" s="0" t="s">
        <v>98</v>
      </c>
      <c r="B2501" s="0" t="s">
        <v>50</v>
      </c>
      <c r="C2501" s="0" t="s">
        <v>75</v>
      </c>
      <c r="D2501" s="0" t="s">
        <v>159</v>
      </c>
      <c r="E2501" s="0" t="n">
        <v>2030</v>
      </c>
      <c r="F2501" s="0" t="n">
        <v>0.07</v>
      </c>
      <c r="G2501" s="0" t="s">
        <v>135</v>
      </c>
    </row>
    <row r="2502" customFormat="false" ht="14.25" hidden="false" customHeight="false" outlineLevel="0" collapsed="false">
      <c r="A2502" s="0" t="s">
        <v>98</v>
      </c>
      <c r="B2502" s="0" t="s">
        <v>50</v>
      </c>
      <c r="C2502" s="0" t="s">
        <v>75</v>
      </c>
      <c r="D2502" s="0" t="s">
        <v>160</v>
      </c>
      <c r="E2502" s="0" t="n">
        <v>2030</v>
      </c>
      <c r="F2502" s="0" t="n">
        <v>0.869885</v>
      </c>
      <c r="G2502" s="0" t="s">
        <v>161</v>
      </c>
    </row>
    <row r="2503" customFormat="false" ht="14.25" hidden="false" customHeight="false" outlineLevel="0" collapsed="false">
      <c r="A2503" s="0" t="s">
        <v>98</v>
      </c>
      <c r="B2503" s="0" t="s">
        <v>50</v>
      </c>
      <c r="C2503" s="0" t="s">
        <v>75</v>
      </c>
      <c r="D2503" s="0" t="s">
        <v>162</v>
      </c>
      <c r="E2503" s="0" t="n">
        <v>2030</v>
      </c>
      <c r="F2503" s="0" t="n">
        <v>0.718115</v>
      </c>
      <c r="G2503" s="0" t="s">
        <v>161</v>
      </c>
    </row>
    <row r="2504" customFormat="false" ht="14.25" hidden="false" customHeight="false" outlineLevel="0" collapsed="false">
      <c r="A2504" s="0" t="s">
        <v>98</v>
      </c>
      <c r="B2504" s="0" t="s">
        <v>50</v>
      </c>
      <c r="C2504" s="0" t="s">
        <v>75</v>
      </c>
      <c r="D2504" s="0" t="s">
        <v>163</v>
      </c>
      <c r="E2504" s="0" t="n">
        <v>2030</v>
      </c>
      <c r="F2504" s="0" t="n">
        <v>6.09351918233401</v>
      </c>
      <c r="G2504" s="0" t="s">
        <v>132</v>
      </c>
    </row>
    <row r="2505" customFormat="false" ht="14.25" hidden="false" customHeight="false" outlineLevel="0" collapsed="false">
      <c r="A2505" s="0" t="s">
        <v>98</v>
      </c>
      <c r="B2505" s="0" t="s">
        <v>50</v>
      </c>
      <c r="C2505" s="0" t="s">
        <v>75</v>
      </c>
      <c r="D2505" s="0" t="s">
        <v>164</v>
      </c>
      <c r="E2505" s="0" t="n">
        <v>2030</v>
      </c>
      <c r="F2505" s="0" t="n">
        <v>5.03037473645572</v>
      </c>
      <c r="G2505" s="0" t="s">
        <v>132</v>
      </c>
    </row>
    <row r="2506" customFormat="false" ht="14.25" hidden="false" customHeight="false" outlineLevel="0" collapsed="false">
      <c r="A2506" s="0" t="s">
        <v>98</v>
      </c>
      <c r="B2506" s="0" t="s">
        <v>50</v>
      </c>
      <c r="C2506" s="0" t="s">
        <v>75</v>
      </c>
      <c r="D2506" s="0" t="s">
        <v>156</v>
      </c>
      <c r="E2506" s="0" t="n">
        <v>2031</v>
      </c>
      <c r="F2506" s="0" t="n">
        <v>0.570464004499438</v>
      </c>
      <c r="G2506" s="0" t="s">
        <v>135</v>
      </c>
    </row>
    <row r="2507" customFormat="false" ht="14.25" hidden="false" customHeight="false" outlineLevel="0" collapsed="false">
      <c r="A2507" s="0" t="s">
        <v>98</v>
      </c>
      <c r="B2507" s="0" t="s">
        <v>50</v>
      </c>
      <c r="C2507" s="0" t="s">
        <v>75</v>
      </c>
      <c r="D2507" s="0" t="s">
        <v>157</v>
      </c>
      <c r="E2507" s="0" t="n">
        <v>2031</v>
      </c>
      <c r="F2507" s="0" t="n">
        <v>0.660225522947132</v>
      </c>
      <c r="G2507" s="0" t="s">
        <v>135</v>
      </c>
    </row>
    <row r="2508" customFormat="false" ht="14.25" hidden="false" customHeight="false" outlineLevel="0" collapsed="false">
      <c r="A2508" s="0" t="s">
        <v>98</v>
      </c>
      <c r="B2508" s="0" t="s">
        <v>50</v>
      </c>
      <c r="C2508" s="0" t="s">
        <v>75</v>
      </c>
      <c r="D2508" s="0" t="s">
        <v>158</v>
      </c>
      <c r="E2508" s="0" t="n">
        <v>2031</v>
      </c>
      <c r="F2508" s="0" t="n">
        <v>1.2</v>
      </c>
      <c r="G2508" s="0" t="s">
        <v>135</v>
      </c>
    </row>
    <row r="2509" customFormat="false" ht="14.25" hidden="false" customHeight="false" outlineLevel="0" collapsed="false">
      <c r="A2509" s="0" t="s">
        <v>98</v>
      </c>
      <c r="B2509" s="0" t="s">
        <v>50</v>
      </c>
      <c r="C2509" s="0" t="s">
        <v>75</v>
      </c>
      <c r="D2509" s="0" t="s">
        <v>159</v>
      </c>
      <c r="E2509" s="0" t="n">
        <v>2031</v>
      </c>
      <c r="F2509" s="0" t="n">
        <v>0.08</v>
      </c>
      <c r="G2509" s="0" t="s">
        <v>135</v>
      </c>
    </row>
    <row r="2510" customFormat="false" ht="14.25" hidden="false" customHeight="false" outlineLevel="0" collapsed="false">
      <c r="A2510" s="0" t="s">
        <v>98</v>
      </c>
      <c r="B2510" s="0" t="s">
        <v>50</v>
      </c>
      <c r="C2510" s="0" t="s">
        <v>75</v>
      </c>
      <c r="D2510" s="0" t="s">
        <v>160</v>
      </c>
      <c r="E2510" s="0" t="n">
        <v>2031</v>
      </c>
      <c r="F2510" s="0" t="n">
        <v>1.014285</v>
      </c>
      <c r="G2510" s="0" t="s">
        <v>161</v>
      </c>
    </row>
    <row r="2511" customFormat="false" ht="14.25" hidden="false" customHeight="false" outlineLevel="0" collapsed="false">
      <c r="A2511" s="0" t="s">
        <v>98</v>
      </c>
      <c r="B2511" s="0" t="s">
        <v>50</v>
      </c>
      <c r="C2511" s="0" t="s">
        <v>75</v>
      </c>
      <c r="D2511" s="0" t="s">
        <v>162</v>
      </c>
      <c r="E2511" s="0" t="n">
        <v>2031</v>
      </c>
      <c r="F2511" s="0" t="n">
        <v>0.763715</v>
      </c>
      <c r="G2511" s="0" t="s">
        <v>161</v>
      </c>
    </row>
    <row r="2512" customFormat="false" ht="14.25" hidden="false" customHeight="false" outlineLevel="0" collapsed="false">
      <c r="A2512" s="0" t="s">
        <v>98</v>
      </c>
      <c r="B2512" s="0" t="s">
        <v>50</v>
      </c>
      <c r="C2512" s="0" t="s">
        <v>75</v>
      </c>
      <c r="D2512" s="0" t="s">
        <v>163</v>
      </c>
      <c r="E2512" s="0" t="n">
        <v>2031</v>
      </c>
      <c r="F2512" s="0" t="n">
        <v>7.03943274983004</v>
      </c>
      <c r="G2512" s="0" t="s">
        <v>132</v>
      </c>
    </row>
    <row r="2513" customFormat="false" ht="14.25" hidden="false" customHeight="false" outlineLevel="0" collapsed="false">
      <c r="A2513" s="0" t="s">
        <v>98</v>
      </c>
      <c r="B2513" s="0" t="s">
        <v>50</v>
      </c>
      <c r="C2513" s="0" t="s">
        <v>75</v>
      </c>
      <c r="D2513" s="0" t="s">
        <v>164</v>
      </c>
      <c r="E2513" s="0" t="n">
        <v>2031</v>
      </c>
      <c r="F2513" s="0" t="n">
        <v>5.30040410982756</v>
      </c>
      <c r="G2513" s="0" t="s">
        <v>132</v>
      </c>
    </row>
    <row r="2514" customFormat="false" ht="14.25" hidden="false" customHeight="false" outlineLevel="0" collapsed="false">
      <c r="A2514" s="0" t="s">
        <v>98</v>
      </c>
      <c r="B2514" s="0" t="s">
        <v>50</v>
      </c>
      <c r="C2514" s="0" t="s">
        <v>75</v>
      </c>
      <c r="D2514" s="0" t="s">
        <v>156</v>
      </c>
      <c r="E2514" s="0" t="n">
        <v>2032</v>
      </c>
      <c r="F2514" s="0" t="n">
        <v>0.570464004499438</v>
      </c>
      <c r="G2514" s="0" t="s">
        <v>135</v>
      </c>
    </row>
    <row r="2515" customFormat="false" ht="14.25" hidden="false" customHeight="false" outlineLevel="0" collapsed="false">
      <c r="A2515" s="0" t="s">
        <v>98</v>
      </c>
      <c r="B2515" s="0" t="s">
        <v>50</v>
      </c>
      <c r="C2515" s="0" t="s">
        <v>75</v>
      </c>
      <c r="D2515" s="0" t="s">
        <v>157</v>
      </c>
      <c r="E2515" s="0" t="n">
        <v>2032</v>
      </c>
      <c r="F2515" s="0" t="n">
        <v>0.664472510461192</v>
      </c>
      <c r="G2515" s="0" t="s">
        <v>135</v>
      </c>
    </row>
    <row r="2516" customFormat="false" ht="14.25" hidden="false" customHeight="false" outlineLevel="0" collapsed="false">
      <c r="A2516" s="0" t="s">
        <v>98</v>
      </c>
      <c r="B2516" s="0" t="s">
        <v>50</v>
      </c>
      <c r="C2516" s="0" t="s">
        <v>75</v>
      </c>
      <c r="D2516" s="0" t="s">
        <v>158</v>
      </c>
      <c r="E2516" s="0" t="n">
        <v>2032</v>
      </c>
      <c r="F2516" s="0" t="n">
        <v>1.2</v>
      </c>
      <c r="G2516" s="0" t="s">
        <v>135</v>
      </c>
    </row>
    <row r="2517" customFormat="false" ht="14.25" hidden="false" customHeight="false" outlineLevel="0" collapsed="false">
      <c r="A2517" s="0" t="s">
        <v>98</v>
      </c>
      <c r="B2517" s="0" t="s">
        <v>50</v>
      </c>
      <c r="C2517" s="0" t="s">
        <v>75</v>
      </c>
      <c r="D2517" s="0" t="s">
        <v>159</v>
      </c>
      <c r="E2517" s="0" t="n">
        <v>2032</v>
      </c>
      <c r="F2517" s="0" t="n">
        <v>0.08</v>
      </c>
      <c r="G2517" s="0" t="s">
        <v>135</v>
      </c>
    </row>
    <row r="2518" customFormat="false" ht="14.25" hidden="false" customHeight="false" outlineLevel="0" collapsed="false">
      <c r="A2518" s="0" t="s">
        <v>98</v>
      </c>
      <c r="B2518" s="0" t="s">
        <v>50</v>
      </c>
      <c r="C2518" s="0" t="s">
        <v>75</v>
      </c>
      <c r="D2518" s="0" t="s">
        <v>160</v>
      </c>
      <c r="E2518" s="0" t="n">
        <v>2032</v>
      </c>
      <c r="F2518" s="0" t="n">
        <v>1.014285</v>
      </c>
      <c r="G2518" s="0" t="s">
        <v>161</v>
      </c>
    </row>
    <row r="2519" customFormat="false" ht="14.25" hidden="false" customHeight="false" outlineLevel="0" collapsed="false">
      <c r="A2519" s="0" t="s">
        <v>98</v>
      </c>
      <c r="B2519" s="0" t="s">
        <v>50</v>
      </c>
      <c r="C2519" s="0" t="s">
        <v>75</v>
      </c>
      <c r="D2519" s="0" t="s">
        <v>162</v>
      </c>
      <c r="E2519" s="0" t="n">
        <v>2032</v>
      </c>
      <c r="F2519" s="0" t="n">
        <v>0.763715</v>
      </c>
      <c r="G2519" s="0" t="s">
        <v>161</v>
      </c>
    </row>
    <row r="2520" customFormat="false" ht="14.25" hidden="false" customHeight="false" outlineLevel="0" collapsed="false">
      <c r="A2520" s="0" t="s">
        <v>98</v>
      </c>
      <c r="B2520" s="0" t="s">
        <v>50</v>
      </c>
      <c r="C2520" s="0" t="s">
        <v>75</v>
      </c>
      <c r="D2520" s="0" t="s">
        <v>163</v>
      </c>
      <c r="E2520" s="0" t="n">
        <v>2032</v>
      </c>
      <c r="F2520" s="0" t="n">
        <v>8.28369167119361</v>
      </c>
      <c r="G2520" s="0" t="s">
        <v>132</v>
      </c>
    </row>
    <row r="2521" customFormat="false" ht="14.25" hidden="false" customHeight="false" outlineLevel="0" collapsed="false">
      <c r="A2521" s="0" t="s">
        <v>98</v>
      </c>
      <c r="B2521" s="0" t="s">
        <v>50</v>
      </c>
      <c r="C2521" s="0" t="s">
        <v>75</v>
      </c>
      <c r="D2521" s="0" t="s">
        <v>164</v>
      </c>
      <c r="E2521" s="0" t="n">
        <v>2032</v>
      </c>
      <c r="F2521" s="0" t="n">
        <v>5.51812792680669</v>
      </c>
      <c r="G2521" s="0" t="s">
        <v>132</v>
      </c>
    </row>
    <row r="2522" customFormat="false" ht="14.25" hidden="false" customHeight="false" outlineLevel="0" collapsed="false">
      <c r="A2522" s="0" t="s">
        <v>98</v>
      </c>
      <c r="B2522" s="0" t="s">
        <v>50</v>
      </c>
      <c r="C2522" s="0" t="s">
        <v>75</v>
      </c>
      <c r="D2522" s="0" t="s">
        <v>156</v>
      </c>
      <c r="E2522" s="0" t="n">
        <v>2033</v>
      </c>
      <c r="F2522" s="0" t="n">
        <v>0.570464004499438</v>
      </c>
      <c r="G2522" s="0" t="s">
        <v>135</v>
      </c>
    </row>
    <row r="2523" customFormat="false" ht="14.25" hidden="false" customHeight="false" outlineLevel="0" collapsed="false">
      <c r="A2523" s="0" t="s">
        <v>98</v>
      </c>
      <c r="B2523" s="0" t="s">
        <v>50</v>
      </c>
      <c r="C2523" s="0" t="s">
        <v>75</v>
      </c>
      <c r="D2523" s="0" t="s">
        <v>157</v>
      </c>
      <c r="E2523" s="0" t="n">
        <v>2033</v>
      </c>
      <c r="F2523" s="0" t="n">
        <v>0.668833590776153</v>
      </c>
      <c r="G2523" s="0" t="s">
        <v>135</v>
      </c>
    </row>
    <row r="2524" customFormat="false" ht="14.25" hidden="false" customHeight="false" outlineLevel="0" collapsed="false">
      <c r="A2524" s="0" t="s">
        <v>98</v>
      </c>
      <c r="B2524" s="0" t="s">
        <v>50</v>
      </c>
      <c r="C2524" s="0" t="s">
        <v>75</v>
      </c>
      <c r="D2524" s="0" t="s">
        <v>158</v>
      </c>
      <c r="E2524" s="0" t="n">
        <v>2033</v>
      </c>
      <c r="F2524" s="0" t="n">
        <v>1.2</v>
      </c>
      <c r="G2524" s="0" t="s">
        <v>135</v>
      </c>
    </row>
    <row r="2525" customFormat="false" ht="14.25" hidden="false" customHeight="false" outlineLevel="0" collapsed="false">
      <c r="A2525" s="0" t="s">
        <v>98</v>
      </c>
      <c r="B2525" s="0" t="s">
        <v>50</v>
      </c>
      <c r="C2525" s="0" t="s">
        <v>75</v>
      </c>
      <c r="D2525" s="0" t="s">
        <v>159</v>
      </c>
      <c r="E2525" s="0" t="n">
        <v>2033</v>
      </c>
      <c r="F2525" s="0" t="n">
        <v>0.09</v>
      </c>
      <c r="G2525" s="0" t="s">
        <v>135</v>
      </c>
    </row>
    <row r="2526" customFormat="false" ht="14.25" hidden="false" customHeight="false" outlineLevel="0" collapsed="false">
      <c r="A2526" s="0" t="s">
        <v>98</v>
      </c>
      <c r="B2526" s="0" t="s">
        <v>50</v>
      </c>
      <c r="C2526" s="0" t="s">
        <v>75</v>
      </c>
      <c r="D2526" s="0" t="s">
        <v>160</v>
      </c>
      <c r="E2526" s="0" t="n">
        <v>2033</v>
      </c>
      <c r="F2526" s="0" t="n">
        <v>1.014285</v>
      </c>
      <c r="G2526" s="0" t="s">
        <v>161</v>
      </c>
    </row>
    <row r="2527" customFormat="false" ht="14.25" hidden="false" customHeight="false" outlineLevel="0" collapsed="false">
      <c r="A2527" s="0" t="s">
        <v>98</v>
      </c>
      <c r="B2527" s="0" t="s">
        <v>50</v>
      </c>
      <c r="C2527" s="0" t="s">
        <v>75</v>
      </c>
      <c r="D2527" s="0" t="s">
        <v>162</v>
      </c>
      <c r="E2527" s="0" t="n">
        <v>2033</v>
      </c>
      <c r="F2527" s="0" t="n">
        <v>0.763715</v>
      </c>
      <c r="G2527" s="0" t="s">
        <v>161</v>
      </c>
    </row>
    <row r="2528" customFormat="false" ht="14.25" hidden="false" customHeight="false" outlineLevel="0" collapsed="false">
      <c r="A2528" s="0" t="s">
        <v>98</v>
      </c>
      <c r="B2528" s="0" t="s">
        <v>50</v>
      </c>
      <c r="C2528" s="0" t="s">
        <v>75</v>
      </c>
      <c r="D2528" s="0" t="s">
        <v>163</v>
      </c>
      <c r="E2528" s="0" t="n">
        <v>2033</v>
      </c>
      <c r="F2528" s="0" t="n">
        <v>9.60045800865897</v>
      </c>
      <c r="G2528" s="0" t="s">
        <v>132</v>
      </c>
    </row>
    <row r="2529" customFormat="false" ht="14.25" hidden="false" customHeight="false" outlineLevel="0" collapsed="false">
      <c r="A2529" s="0" t="s">
        <v>98</v>
      </c>
      <c r="B2529" s="0" t="s">
        <v>50</v>
      </c>
      <c r="C2529" s="0" t="s">
        <v>75</v>
      </c>
      <c r="D2529" s="0" t="s">
        <v>164</v>
      </c>
      <c r="E2529" s="0" t="n">
        <v>2033</v>
      </c>
      <c r="F2529" s="0" t="n">
        <v>5.65791361758363</v>
      </c>
      <c r="G2529" s="0" t="s">
        <v>132</v>
      </c>
    </row>
    <row r="2530" customFormat="false" ht="14.25" hidden="false" customHeight="false" outlineLevel="0" collapsed="false">
      <c r="A2530" s="0" t="s">
        <v>98</v>
      </c>
      <c r="B2530" s="0" t="s">
        <v>50</v>
      </c>
      <c r="C2530" s="0" t="s">
        <v>75</v>
      </c>
      <c r="D2530" s="0" t="s">
        <v>156</v>
      </c>
      <c r="E2530" s="0" t="n">
        <v>2034</v>
      </c>
      <c r="F2530" s="0" t="n">
        <v>0.570464004499438</v>
      </c>
      <c r="G2530" s="0" t="s">
        <v>135</v>
      </c>
    </row>
    <row r="2531" customFormat="false" ht="14.25" hidden="false" customHeight="false" outlineLevel="0" collapsed="false">
      <c r="A2531" s="0" t="s">
        <v>98</v>
      </c>
      <c r="B2531" s="0" t="s">
        <v>50</v>
      </c>
      <c r="C2531" s="0" t="s">
        <v>75</v>
      </c>
      <c r="D2531" s="0" t="s">
        <v>157</v>
      </c>
      <c r="E2531" s="0" t="n">
        <v>2034</v>
      </c>
      <c r="F2531" s="0" t="n">
        <v>0.673308763892013</v>
      </c>
      <c r="G2531" s="0" t="s">
        <v>135</v>
      </c>
    </row>
    <row r="2532" customFormat="false" ht="14.25" hidden="false" customHeight="false" outlineLevel="0" collapsed="false">
      <c r="A2532" s="0" t="s">
        <v>98</v>
      </c>
      <c r="B2532" s="0" t="s">
        <v>50</v>
      </c>
      <c r="C2532" s="0" t="s">
        <v>75</v>
      </c>
      <c r="D2532" s="0" t="s">
        <v>158</v>
      </c>
      <c r="E2532" s="0" t="n">
        <v>2034</v>
      </c>
      <c r="F2532" s="0" t="n">
        <v>1.2</v>
      </c>
      <c r="G2532" s="0" t="s">
        <v>135</v>
      </c>
    </row>
    <row r="2533" customFormat="false" ht="14.25" hidden="false" customHeight="false" outlineLevel="0" collapsed="false">
      <c r="A2533" s="0" t="s">
        <v>98</v>
      </c>
      <c r="B2533" s="0" t="s">
        <v>50</v>
      </c>
      <c r="C2533" s="0" t="s">
        <v>75</v>
      </c>
      <c r="D2533" s="0" t="s">
        <v>159</v>
      </c>
      <c r="E2533" s="0" t="n">
        <v>2034</v>
      </c>
      <c r="F2533" s="0" t="n">
        <v>0.09</v>
      </c>
      <c r="G2533" s="0" t="s">
        <v>135</v>
      </c>
    </row>
    <row r="2534" customFormat="false" ht="14.25" hidden="false" customHeight="false" outlineLevel="0" collapsed="false">
      <c r="A2534" s="0" t="s">
        <v>98</v>
      </c>
      <c r="B2534" s="0" t="s">
        <v>50</v>
      </c>
      <c r="C2534" s="0" t="s">
        <v>75</v>
      </c>
      <c r="D2534" s="0" t="s">
        <v>160</v>
      </c>
      <c r="E2534" s="0" t="n">
        <v>2034</v>
      </c>
      <c r="F2534" s="0" t="n">
        <v>1.014285</v>
      </c>
      <c r="G2534" s="0" t="s">
        <v>161</v>
      </c>
    </row>
    <row r="2535" customFormat="false" ht="14.25" hidden="false" customHeight="false" outlineLevel="0" collapsed="false">
      <c r="A2535" s="0" t="s">
        <v>98</v>
      </c>
      <c r="B2535" s="0" t="s">
        <v>50</v>
      </c>
      <c r="C2535" s="0" t="s">
        <v>75</v>
      </c>
      <c r="D2535" s="0" t="s">
        <v>162</v>
      </c>
      <c r="E2535" s="0" t="n">
        <v>2034</v>
      </c>
      <c r="F2535" s="0" t="n">
        <v>0.763715</v>
      </c>
      <c r="G2535" s="0" t="s">
        <v>161</v>
      </c>
    </row>
    <row r="2536" customFormat="false" ht="14.25" hidden="false" customHeight="false" outlineLevel="0" collapsed="false">
      <c r="A2536" s="0" t="s">
        <v>98</v>
      </c>
      <c r="B2536" s="0" t="s">
        <v>50</v>
      </c>
      <c r="C2536" s="0" t="s">
        <v>75</v>
      </c>
      <c r="D2536" s="0" t="s">
        <v>163</v>
      </c>
      <c r="E2536" s="0" t="n">
        <v>2034</v>
      </c>
      <c r="F2536" s="0" t="n">
        <v>10.9578531113345</v>
      </c>
      <c r="G2536" s="0" t="s">
        <v>132</v>
      </c>
    </row>
    <row r="2537" customFormat="false" ht="14.25" hidden="false" customHeight="false" outlineLevel="0" collapsed="false">
      <c r="A2537" s="0" t="s">
        <v>98</v>
      </c>
      <c r="B2537" s="0" t="s">
        <v>50</v>
      </c>
      <c r="C2537" s="0" t="s">
        <v>75</v>
      </c>
      <c r="D2537" s="0" t="s">
        <v>164</v>
      </c>
      <c r="E2537" s="0" t="n">
        <v>2034</v>
      </c>
      <c r="F2537" s="0" t="n">
        <v>5.7132911437819</v>
      </c>
      <c r="G2537" s="0" t="s">
        <v>132</v>
      </c>
    </row>
    <row r="2538" customFormat="false" ht="14.25" hidden="false" customHeight="false" outlineLevel="0" collapsed="false">
      <c r="A2538" s="0" t="s">
        <v>98</v>
      </c>
      <c r="B2538" s="0" t="s">
        <v>50</v>
      </c>
      <c r="C2538" s="0" t="s">
        <v>75</v>
      </c>
      <c r="D2538" s="0" t="s">
        <v>156</v>
      </c>
      <c r="E2538" s="0" t="n">
        <v>2035</v>
      </c>
      <c r="F2538" s="0" t="n">
        <v>0.570464004499438</v>
      </c>
      <c r="G2538" s="0" t="s">
        <v>135</v>
      </c>
    </row>
    <row r="2539" customFormat="false" ht="14.25" hidden="false" customHeight="false" outlineLevel="0" collapsed="false">
      <c r="A2539" s="0" t="s">
        <v>98</v>
      </c>
      <c r="B2539" s="0" t="s">
        <v>50</v>
      </c>
      <c r="C2539" s="0" t="s">
        <v>75</v>
      </c>
      <c r="D2539" s="0" t="s">
        <v>157</v>
      </c>
      <c r="E2539" s="0" t="n">
        <v>2035</v>
      </c>
      <c r="F2539" s="0" t="n">
        <v>0.677898029808774</v>
      </c>
      <c r="G2539" s="0" t="s">
        <v>135</v>
      </c>
    </row>
    <row r="2540" customFormat="false" ht="14.25" hidden="false" customHeight="false" outlineLevel="0" collapsed="false">
      <c r="A2540" s="0" t="s">
        <v>98</v>
      </c>
      <c r="B2540" s="0" t="s">
        <v>50</v>
      </c>
      <c r="C2540" s="0" t="s">
        <v>75</v>
      </c>
      <c r="D2540" s="0" t="s">
        <v>158</v>
      </c>
      <c r="E2540" s="0" t="n">
        <v>2035</v>
      </c>
      <c r="F2540" s="0" t="n">
        <v>1.2</v>
      </c>
      <c r="G2540" s="0" t="s">
        <v>135</v>
      </c>
    </row>
    <row r="2541" customFormat="false" ht="14.25" hidden="false" customHeight="false" outlineLevel="0" collapsed="false">
      <c r="A2541" s="0" t="s">
        <v>98</v>
      </c>
      <c r="B2541" s="0" t="s">
        <v>50</v>
      </c>
      <c r="C2541" s="0" t="s">
        <v>75</v>
      </c>
      <c r="D2541" s="0" t="s">
        <v>159</v>
      </c>
      <c r="E2541" s="0" t="n">
        <v>2035</v>
      </c>
      <c r="F2541" s="0" t="n">
        <v>0.1</v>
      </c>
      <c r="G2541" s="0" t="s">
        <v>135</v>
      </c>
    </row>
    <row r="2542" customFormat="false" ht="14.25" hidden="false" customHeight="false" outlineLevel="0" collapsed="false">
      <c r="A2542" s="0" t="s">
        <v>98</v>
      </c>
      <c r="B2542" s="0" t="s">
        <v>50</v>
      </c>
      <c r="C2542" s="0" t="s">
        <v>75</v>
      </c>
      <c r="D2542" s="0" t="s">
        <v>160</v>
      </c>
      <c r="E2542" s="0" t="n">
        <v>2035</v>
      </c>
      <c r="F2542" s="0" t="n">
        <v>1.014285</v>
      </c>
      <c r="G2542" s="0" t="s">
        <v>161</v>
      </c>
    </row>
    <row r="2543" customFormat="false" ht="14.25" hidden="false" customHeight="false" outlineLevel="0" collapsed="false">
      <c r="A2543" s="0" t="s">
        <v>98</v>
      </c>
      <c r="B2543" s="0" t="s">
        <v>50</v>
      </c>
      <c r="C2543" s="0" t="s">
        <v>75</v>
      </c>
      <c r="D2543" s="0" t="s">
        <v>162</v>
      </c>
      <c r="E2543" s="0" t="n">
        <v>2035</v>
      </c>
      <c r="F2543" s="0" t="n">
        <v>0.763715</v>
      </c>
      <c r="G2543" s="0" t="s">
        <v>161</v>
      </c>
    </row>
    <row r="2544" customFormat="false" ht="14.25" hidden="false" customHeight="false" outlineLevel="0" collapsed="false">
      <c r="A2544" s="0" t="s">
        <v>98</v>
      </c>
      <c r="B2544" s="0" t="s">
        <v>50</v>
      </c>
      <c r="C2544" s="0" t="s">
        <v>75</v>
      </c>
      <c r="D2544" s="0" t="s">
        <v>163</v>
      </c>
      <c r="E2544" s="0" t="n">
        <v>2035</v>
      </c>
      <c r="F2544" s="0" t="n">
        <v>12.3173107225737</v>
      </c>
      <c r="G2544" s="0" t="s">
        <v>132</v>
      </c>
    </row>
    <row r="2545" customFormat="false" ht="14.25" hidden="false" customHeight="false" outlineLevel="0" collapsed="false">
      <c r="A2545" s="0" t="s">
        <v>98</v>
      </c>
      <c r="B2545" s="0" t="s">
        <v>50</v>
      </c>
      <c r="C2545" s="0" t="s">
        <v>75</v>
      </c>
      <c r="D2545" s="0" t="s">
        <v>164</v>
      </c>
      <c r="E2545" s="0" t="n">
        <v>2035</v>
      </c>
      <c r="F2545" s="0" t="n">
        <v>5.68163460198186</v>
      </c>
      <c r="G2545" s="0" t="s">
        <v>132</v>
      </c>
    </row>
    <row r="2546" customFormat="false" ht="14.25" hidden="false" customHeight="false" outlineLevel="0" collapsed="false">
      <c r="A2546" s="0" t="s">
        <v>98</v>
      </c>
      <c r="B2546" s="0" t="s">
        <v>50</v>
      </c>
      <c r="C2546" s="0" t="s">
        <v>75</v>
      </c>
      <c r="D2546" s="0" t="s">
        <v>156</v>
      </c>
      <c r="E2546" s="0" t="n">
        <v>2036</v>
      </c>
      <c r="F2546" s="0" t="n">
        <v>0.570464004499438</v>
      </c>
      <c r="G2546" s="0" t="s">
        <v>135</v>
      </c>
    </row>
    <row r="2547" customFormat="false" ht="14.25" hidden="false" customHeight="false" outlineLevel="0" collapsed="false">
      <c r="A2547" s="0" t="s">
        <v>98</v>
      </c>
      <c r="B2547" s="0" t="s">
        <v>50</v>
      </c>
      <c r="C2547" s="0" t="s">
        <v>75</v>
      </c>
      <c r="D2547" s="0" t="s">
        <v>157</v>
      </c>
      <c r="E2547" s="0" t="n">
        <v>2036</v>
      </c>
      <c r="F2547" s="0" t="n">
        <v>0.677898029808774</v>
      </c>
      <c r="G2547" s="0" t="s">
        <v>135</v>
      </c>
    </row>
    <row r="2548" customFormat="false" ht="14.25" hidden="false" customHeight="false" outlineLevel="0" collapsed="false">
      <c r="A2548" s="0" t="s">
        <v>98</v>
      </c>
      <c r="B2548" s="0" t="s">
        <v>50</v>
      </c>
      <c r="C2548" s="0" t="s">
        <v>75</v>
      </c>
      <c r="D2548" s="0" t="s">
        <v>158</v>
      </c>
      <c r="E2548" s="0" t="n">
        <v>2036</v>
      </c>
      <c r="F2548" s="0" t="n">
        <v>1.2</v>
      </c>
      <c r="G2548" s="0" t="s">
        <v>135</v>
      </c>
    </row>
    <row r="2549" customFormat="false" ht="14.25" hidden="false" customHeight="false" outlineLevel="0" collapsed="false">
      <c r="A2549" s="0" t="s">
        <v>98</v>
      </c>
      <c r="B2549" s="0" t="s">
        <v>50</v>
      </c>
      <c r="C2549" s="0" t="s">
        <v>75</v>
      </c>
      <c r="D2549" s="0" t="s">
        <v>159</v>
      </c>
      <c r="E2549" s="0" t="n">
        <v>2036</v>
      </c>
      <c r="F2549" s="0" t="n">
        <v>0.1</v>
      </c>
      <c r="G2549" s="0" t="s">
        <v>135</v>
      </c>
    </row>
    <row r="2550" customFormat="false" ht="14.25" hidden="false" customHeight="false" outlineLevel="0" collapsed="false">
      <c r="A2550" s="0" t="s">
        <v>98</v>
      </c>
      <c r="B2550" s="0" t="s">
        <v>50</v>
      </c>
      <c r="C2550" s="0" t="s">
        <v>75</v>
      </c>
      <c r="D2550" s="0" t="s">
        <v>160</v>
      </c>
      <c r="E2550" s="0" t="n">
        <v>2036</v>
      </c>
      <c r="F2550" s="0" t="n">
        <v>1.014285</v>
      </c>
      <c r="G2550" s="0" t="s">
        <v>161</v>
      </c>
    </row>
    <row r="2551" customFormat="false" ht="14.25" hidden="false" customHeight="false" outlineLevel="0" collapsed="false">
      <c r="A2551" s="0" t="s">
        <v>98</v>
      </c>
      <c r="B2551" s="0" t="s">
        <v>50</v>
      </c>
      <c r="C2551" s="0" t="s">
        <v>75</v>
      </c>
      <c r="D2551" s="0" t="s">
        <v>162</v>
      </c>
      <c r="E2551" s="0" t="n">
        <v>2036</v>
      </c>
      <c r="F2551" s="0" t="n">
        <v>0.763715</v>
      </c>
      <c r="G2551" s="0" t="s">
        <v>161</v>
      </c>
    </row>
    <row r="2552" customFormat="false" ht="14.25" hidden="false" customHeight="false" outlineLevel="0" collapsed="false">
      <c r="A2552" s="0" t="s">
        <v>98</v>
      </c>
      <c r="B2552" s="0" t="s">
        <v>50</v>
      </c>
      <c r="C2552" s="0" t="s">
        <v>75</v>
      </c>
      <c r="D2552" s="0" t="s">
        <v>163</v>
      </c>
      <c r="E2552" s="0" t="n">
        <v>2036</v>
      </c>
      <c r="F2552" s="0" t="n">
        <v>13.6351802585248</v>
      </c>
      <c r="G2552" s="0" t="s">
        <v>132</v>
      </c>
    </row>
    <row r="2553" customFormat="false" ht="14.25" hidden="false" customHeight="false" outlineLevel="0" collapsed="false">
      <c r="A2553" s="0" t="s">
        <v>98</v>
      </c>
      <c r="B2553" s="0" t="s">
        <v>50</v>
      </c>
      <c r="C2553" s="0" t="s">
        <v>75</v>
      </c>
      <c r="D2553" s="0" t="s">
        <v>164</v>
      </c>
      <c r="E2553" s="0" t="n">
        <v>2036</v>
      </c>
      <c r="F2553" s="0" t="n">
        <v>5.564354715663</v>
      </c>
      <c r="G2553" s="0" t="s">
        <v>132</v>
      </c>
    </row>
    <row r="2554" customFormat="false" ht="14.25" hidden="false" customHeight="false" outlineLevel="0" collapsed="false">
      <c r="A2554" s="0" t="s">
        <v>98</v>
      </c>
      <c r="B2554" s="0" t="s">
        <v>50</v>
      </c>
      <c r="C2554" s="0" t="s">
        <v>75</v>
      </c>
      <c r="D2554" s="0" t="s">
        <v>156</v>
      </c>
      <c r="E2554" s="0" t="n">
        <v>2037</v>
      </c>
      <c r="F2554" s="0" t="n">
        <v>0.570464004499438</v>
      </c>
      <c r="G2554" s="0" t="s">
        <v>135</v>
      </c>
    </row>
    <row r="2555" customFormat="false" ht="14.25" hidden="false" customHeight="false" outlineLevel="0" collapsed="false">
      <c r="A2555" s="0" t="s">
        <v>98</v>
      </c>
      <c r="B2555" s="0" t="s">
        <v>50</v>
      </c>
      <c r="C2555" s="0" t="s">
        <v>75</v>
      </c>
      <c r="D2555" s="0" t="s">
        <v>157</v>
      </c>
      <c r="E2555" s="0" t="n">
        <v>2037</v>
      </c>
      <c r="F2555" s="0" t="n">
        <v>0.677898029808774</v>
      </c>
      <c r="G2555" s="0" t="s">
        <v>135</v>
      </c>
    </row>
    <row r="2556" customFormat="false" ht="14.25" hidden="false" customHeight="false" outlineLevel="0" collapsed="false">
      <c r="A2556" s="0" t="s">
        <v>98</v>
      </c>
      <c r="B2556" s="0" t="s">
        <v>50</v>
      </c>
      <c r="C2556" s="0" t="s">
        <v>75</v>
      </c>
      <c r="D2556" s="0" t="s">
        <v>158</v>
      </c>
      <c r="E2556" s="0" t="n">
        <v>2037</v>
      </c>
      <c r="F2556" s="0" t="n">
        <v>1.2</v>
      </c>
      <c r="G2556" s="0" t="s">
        <v>135</v>
      </c>
    </row>
    <row r="2557" customFormat="false" ht="14.25" hidden="false" customHeight="false" outlineLevel="0" collapsed="false">
      <c r="A2557" s="0" t="s">
        <v>98</v>
      </c>
      <c r="B2557" s="0" t="s">
        <v>50</v>
      </c>
      <c r="C2557" s="0" t="s">
        <v>75</v>
      </c>
      <c r="D2557" s="0" t="s">
        <v>159</v>
      </c>
      <c r="E2557" s="0" t="n">
        <v>2037</v>
      </c>
      <c r="F2557" s="0" t="n">
        <v>0.1</v>
      </c>
      <c r="G2557" s="0" t="s">
        <v>135</v>
      </c>
    </row>
    <row r="2558" customFormat="false" ht="14.25" hidden="false" customHeight="false" outlineLevel="0" collapsed="false">
      <c r="A2558" s="0" t="s">
        <v>98</v>
      </c>
      <c r="B2558" s="0" t="s">
        <v>50</v>
      </c>
      <c r="C2558" s="0" t="s">
        <v>75</v>
      </c>
      <c r="D2558" s="0" t="s">
        <v>160</v>
      </c>
      <c r="E2558" s="0" t="n">
        <v>2037</v>
      </c>
      <c r="F2558" s="0" t="n">
        <v>1.014285</v>
      </c>
      <c r="G2558" s="0" t="s">
        <v>161</v>
      </c>
    </row>
    <row r="2559" customFormat="false" ht="14.25" hidden="false" customHeight="false" outlineLevel="0" collapsed="false">
      <c r="A2559" s="0" t="s">
        <v>98</v>
      </c>
      <c r="B2559" s="0" t="s">
        <v>50</v>
      </c>
      <c r="C2559" s="0" t="s">
        <v>75</v>
      </c>
      <c r="D2559" s="0" t="s">
        <v>162</v>
      </c>
      <c r="E2559" s="0" t="n">
        <v>2037</v>
      </c>
      <c r="F2559" s="0" t="n">
        <v>0.763715</v>
      </c>
      <c r="G2559" s="0" t="s">
        <v>161</v>
      </c>
    </row>
    <row r="2560" customFormat="false" ht="14.25" hidden="false" customHeight="false" outlineLevel="0" collapsed="false">
      <c r="A2560" s="0" t="s">
        <v>98</v>
      </c>
      <c r="B2560" s="0" t="s">
        <v>50</v>
      </c>
      <c r="C2560" s="0" t="s">
        <v>75</v>
      </c>
      <c r="D2560" s="0" t="s">
        <v>163</v>
      </c>
      <c r="E2560" s="0" t="n">
        <v>2037</v>
      </c>
      <c r="F2560" s="0" t="n">
        <v>14.8649284542318</v>
      </c>
      <c r="G2560" s="0" t="s">
        <v>132</v>
      </c>
    </row>
    <row r="2561" customFormat="false" ht="14.25" hidden="false" customHeight="false" outlineLevel="0" collapsed="false">
      <c r="A2561" s="0" t="s">
        <v>98</v>
      </c>
      <c r="B2561" s="0" t="s">
        <v>50</v>
      </c>
      <c r="C2561" s="0" t="s">
        <v>75</v>
      </c>
      <c r="D2561" s="0" t="s">
        <v>164</v>
      </c>
      <c r="E2561" s="0" t="n">
        <v>2037</v>
      </c>
      <c r="F2561" s="0" t="n">
        <v>5.36677352016834</v>
      </c>
      <c r="G2561" s="0" t="s">
        <v>132</v>
      </c>
    </row>
    <row r="2562" customFormat="false" ht="14.25" hidden="false" customHeight="false" outlineLevel="0" collapsed="false">
      <c r="A2562" s="0" t="s">
        <v>98</v>
      </c>
      <c r="B2562" s="0" t="s">
        <v>50</v>
      </c>
      <c r="C2562" s="0" t="s">
        <v>75</v>
      </c>
      <c r="D2562" s="0" t="s">
        <v>156</v>
      </c>
      <c r="E2562" s="0" t="n">
        <v>2038</v>
      </c>
      <c r="F2562" s="0" t="n">
        <v>0.570464004499438</v>
      </c>
      <c r="G2562" s="0" t="s">
        <v>135</v>
      </c>
    </row>
    <row r="2563" customFormat="false" ht="14.25" hidden="false" customHeight="false" outlineLevel="0" collapsed="false">
      <c r="A2563" s="0" t="s">
        <v>98</v>
      </c>
      <c r="B2563" s="0" t="s">
        <v>50</v>
      </c>
      <c r="C2563" s="0" t="s">
        <v>75</v>
      </c>
      <c r="D2563" s="0" t="s">
        <v>157</v>
      </c>
      <c r="E2563" s="0" t="n">
        <v>2038</v>
      </c>
      <c r="F2563" s="0" t="n">
        <v>0.677898029808774</v>
      </c>
      <c r="G2563" s="0" t="s">
        <v>135</v>
      </c>
    </row>
    <row r="2564" customFormat="false" ht="14.25" hidden="false" customHeight="false" outlineLevel="0" collapsed="false">
      <c r="A2564" s="0" t="s">
        <v>98</v>
      </c>
      <c r="B2564" s="0" t="s">
        <v>50</v>
      </c>
      <c r="C2564" s="0" t="s">
        <v>75</v>
      </c>
      <c r="D2564" s="0" t="s">
        <v>158</v>
      </c>
      <c r="E2564" s="0" t="n">
        <v>2038</v>
      </c>
      <c r="F2564" s="0" t="n">
        <v>1.2</v>
      </c>
      <c r="G2564" s="0" t="s">
        <v>135</v>
      </c>
    </row>
    <row r="2565" customFormat="false" ht="14.25" hidden="false" customHeight="false" outlineLevel="0" collapsed="false">
      <c r="A2565" s="0" t="s">
        <v>98</v>
      </c>
      <c r="B2565" s="0" t="s">
        <v>50</v>
      </c>
      <c r="C2565" s="0" t="s">
        <v>75</v>
      </c>
      <c r="D2565" s="0" t="s">
        <v>159</v>
      </c>
      <c r="E2565" s="0" t="n">
        <v>2038</v>
      </c>
      <c r="F2565" s="0" t="n">
        <v>0.1</v>
      </c>
      <c r="G2565" s="0" t="s">
        <v>135</v>
      </c>
    </row>
    <row r="2566" customFormat="false" ht="14.25" hidden="false" customHeight="false" outlineLevel="0" collapsed="false">
      <c r="A2566" s="0" t="s">
        <v>98</v>
      </c>
      <c r="B2566" s="0" t="s">
        <v>50</v>
      </c>
      <c r="C2566" s="0" t="s">
        <v>75</v>
      </c>
      <c r="D2566" s="0" t="s">
        <v>160</v>
      </c>
      <c r="E2566" s="0" t="n">
        <v>2038</v>
      </c>
      <c r="F2566" s="0" t="n">
        <v>1.014285</v>
      </c>
      <c r="G2566" s="0" t="s">
        <v>161</v>
      </c>
    </row>
    <row r="2567" customFormat="false" ht="14.25" hidden="false" customHeight="false" outlineLevel="0" collapsed="false">
      <c r="A2567" s="0" t="s">
        <v>98</v>
      </c>
      <c r="B2567" s="0" t="s">
        <v>50</v>
      </c>
      <c r="C2567" s="0" t="s">
        <v>75</v>
      </c>
      <c r="D2567" s="0" t="s">
        <v>162</v>
      </c>
      <c r="E2567" s="0" t="n">
        <v>2038</v>
      </c>
      <c r="F2567" s="0" t="n">
        <v>0.763715</v>
      </c>
      <c r="G2567" s="0" t="s">
        <v>161</v>
      </c>
    </row>
    <row r="2568" customFormat="false" ht="14.25" hidden="false" customHeight="false" outlineLevel="0" collapsed="false">
      <c r="A2568" s="0" t="s">
        <v>98</v>
      </c>
      <c r="B2568" s="0" t="s">
        <v>50</v>
      </c>
      <c r="C2568" s="0" t="s">
        <v>75</v>
      </c>
      <c r="D2568" s="0" t="s">
        <v>163</v>
      </c>
      <c r="E2568" s="0" t="n">
        <v>2038</v>
      </c>
      <c r="F2568" s="0" t="n">
        <v>15.9597931774498</v>
      </c>
      <c r="G2568" s="0" t="s">
        <v>132</v>
      </c>
    </row>
    <row r="2569" customFormat="false" ht="14.25" hidden="false" customHeight="false" outlineLevel="0" collapsed="false">
      <c r="A2569" s="0" t="s">
        <v>98</v>
      </c>
      <c r="B2569" s="0" t="s">
        <v>50</v>
      </c>
      <c r="C2569" s="0" t="s">
        <v>75</v>
      </c>
      <c r="D2569" s="0" t="s">
        <v>164</v>
      </c>
      <c r="E2569" s="0" t="n">
        <v>2038</v>
      </c>
      <c r="F2569" s="0" t="n">
        <v>5.09769943253886</v>
      </c>
      <c r="G2569" s="0" t="s">
        <v>132</v>
      </c>
    </row>
    <row r="2570" customFormat="false" ht="14.25" hidden="false" customHeight="false" outlineLevel="0" collapsed="false">
      <c r="A2570" s="0" t="s">
        <v>98</v>
      </c>
      <c r="B2570" s="0" t="s">
        <v>50</v>
      </c>
      <c r="C2570" s="0" t="s">
        <v>75</v>
      </c>
      <c r="D2570" s="0" t="s">
        <v>156</v>
      </c>
      <c r="E2570" s="0" t="n">
        <v>2039</v>
      </c>
      <c r="F2570" s="0" t="n">
        <v>0.570464004499438</v>
      </c>
      <c r="G2570" s="0" t="s">
        <v>135</v>
      </c>
    </row>
    <row r="2571" customFormat="false" ht="14.25" hidden="false" customHeight="false" outlineLevel="0" collapsed="false">
      <c r="A2571" s="0" t="s">
        <v>98</v>
      </c>
      <c r="B2571" s="0" t="s">
        <v>50</v>
      </c>
      <c r="C2571" s="0" t="s">
        <v>75</v>
      </c>
      <c r="D2571" s="0" t="s">
        <v>157</v>
      </c>
      <c r="E2571" s="0" t="n">
        <v>2039</v>
      </c>
      <c r="F2571" s="0" t="n">
        <v>0.677898029808774</v>
      </c>
      <c r="G2571" s="0" t="s">
        <v>135</v>
      </c>
    </row>
    <row r="2572" customFormat="false" ht="14.25" hidden="false" customHeight="false" outlineLevel="0" collapsed="false">
      <c r="A2572" s="0" t="s">
        <v>98</v>
      </c>
      <c r="B2572" s="0" t="s">
        <v>50</v>
      </c>
      <c r="C2572" s="0" t="s">
        <v>75</v>
      </c>
      <c r="D2572" s="0" t="s">
        <v>158</v>
      </c>
      <c r="E2572" s="0" t="n">
        <v>2039</v>
      </c>
      <c r="F2572" s="0" t="n">
        <v>1.2</v>
      </c>
      <c r="G2572" s="0" t="s">
        <v>135</v>
      </c>
    </row>
    <row r="2573" customFormat="false" ht="14.25" hidden="false" customHeight="false" outlineLevel="0" collapsed="false">
      <c r="A2573" s="0" t="s">
        <v>98</v>
      </c>
      <c r="B2573" s="0" t="s">
        <v>50</v>
      </c>
      <c r="C2573" s="0" t="s">
        <v>75</v>
      </c>
      <c r="D2573" s="0" t="s">
        <v>159</v>
      </c>
      <c r="E2573" s="0" t="n">
        <v>2039</v>
      </c>
      <c r="F2573" s="0" t="n">
        <v>0.1</v>
      </c>
      <c r="G2573" s="0" t="s">
        <v>135</v>
      </c>
    </row>
    <row r="2574" customFormat="false" ht="14.25" hidden="false" customHeight="false" outlineLevel="0" collapsed="false">
      <c r="A2574" s="0" t="s">
        <v>98</v>
      </c>
      <c r="B2574" s="0" t="s">
        <v>50</v>
      </c>
      <c r="C2574" s="0" t="s">
        <v>75</v>
      </c>
      <c r="D2574" s="0" t="s">
        <v>160</v>
      </c>
      <c r="E2574" s="0" t="n">
        <v>2039</v>
      </c>
      <c r="F2574" s="0" t="n">
        <v>1.014285</v>
      </c>
      <c r="G2574" s="0" t="s">
        <v>161</v>
      </c>
    </row>
    <row r="2575" customFormat="false" ht="14.25" hidden="false" customHeight="false" outlineLevel="0" collapsed="false">
      <c r="A2575" s="0" t="s">
        <v>98</v>
      </c>
      <c r="B2575" s="0" t="s">
        <v>50</v>
      </c>
      <c r="C2575" s="0" t="s">
        <v>75</v>
      </c>
      <c r="D2575" s="0" t="s">
        <v>162</v>
      </c>
      <c r="E2575" s="0" t="n">
        <v>2039</v>
      </c>
      <c r="F2575" s="0" t="n">
        <v>0.763715</v>
      </c>
      <c r="G2575" s="0" t="s">
        <v>161</v>
      </c>
    </row>
    <row r="2576" customFormat="false" ht="14.25" hidden="false" customHeight="false" outlineLevel="0" collapsed="false">
      <c r="A2576" s="0" t="s">
        <v>98</v>
      </c>
      <c r="B2576" s="0" t="s">
        <v>50</v>
      </c>
      <c r="C2576" s="0" t="s">
        <v>75</v>
      </c>
      <c r="D2576" s="0" t="s">
        <v>163</v>
      </c>
      <c r="E2576" s="0" t="n">
        <v>2039</v>
      </c>
      <c r="F2576" s="0" t="n">
        <v>16.8756821623693</v>
      </c>
      <c r="G2576" s="0" t="s">
        <v>132</v>
      </c>
    </row>
    <row r="2577" customFormat="false" ht="14.25" hidden="false" customHeight="false" outlineLevel="0" collapsed="false">
      <c r="A2577" s="0" t="s">
        <v>98</v>
      </c>
      <c r="B2577" s="0" t="s">
        <v>50</v>
      </c>
      <c r="C2577" s="0" t="s">
        <v>75</v>
      </c>
      <c r="D2577" s="0" t="s">
        <v>164</v>
      </c>
      <c r="E2577" s="0" t="n">
        <v>2039</v>
      </c>
      <c r="F2577" s="0" t="n">
        <v>4.76875295830174</v>
      </c>
      <c r="G2577" s="0" t="s">
        <v>132</v>
      </c>
    </row>
    <row r="2578" customFormat="false" ht="14.25" hidden="false" customHeight="false" outlineLevel="0" collapsed="false">
      <c r="A2578" s="0" t="s">
        <v>98</v>
      </c>
      <c r="B2578" s="0" t="s">
        <v>50</v>
      </c>
      <c r="C2578" s="0" t="s">
        <v>75</v>
      </c>
      <c r="D2578" s="0" t="s">
        <v>156</v>
      </c>
      <c r="E2578" s="0" t="n">
        <v>2040</v>
      </c>
      <c r="F2578" s="0" t="n">
        <v>0.570464004499438</v>
      </c>
      <c r="G2578" s="0" t="s">
        <v>135</v>
      </c>
    </row>
    <row r="2579" customFormat="false" ht="14.25" hidden="false" customHeight="false" outlineLevel="0" collapsed="false">
      <c r="A2579" s="0" t="s">
        <v>98</v>
      </c>
      <c r="B2579" s="0" t="s">
        <v>50</v>
      </c>
      <c r="C2579" s="0" t="s">
        <v>75</v>
      </c>
      <c r="D2579" s="0" t="s">
        <v>157</v>
      </c>
      <c r="E2579" s="0" t="n">
        <v>2040</v>
      </c>
      <c r="F2579" s="0" t="n">
        <v>0.677898029808774</v>
      </c>
      <c r="G2579" s="0" t="s">
        <v>135</v>
      </c>
    </row>
    <row r="2580" customFormat="false" ht="14.25" hidden="false" customHeight="false" outlineLevel="0" collapsed="false">
      <c r="A2580" s="0" t="s">
        <v>98</v>
      </c>
      <c r="B2580" s="0" t="s">
        <v>50</v>
      </c>
      <c r="C2580" s="0" t="s">
        <v>75</v>
      </c>
      <c r="D2580" s="0" t="s">
        <v>158</v>
      </c>
      <c r="E2580" s="0" t="n">
        <v>2040</v>
      </c>
      <c r="F2580" s="0" t="n">
        <v>1.2</v>
      </c>
      <c r="G2580" s="0" t="s">
        <v>135</v>
      </c>
    </row>
    <row r="2581" customFormat="false" ht="14.25" hidden="false" customHeight="false" outlineLevel="0" collapsed="false">
      <c r="A2581" s="0" t="s">
        <v>98</v>
      </c>
      <c r="B2581" s="0" t="s">
        <v>50</v>
      </c>
      <c r="C2581" s="0" t="s">
        <v>75</v>
      </c>
      <c r="D2581" s="0" t="s">
        <v>159</v>
      </c>
      <c r="E2581" s="0" t="n">
        <v>2040</v>
      </c>
      <c r="F2581" s="0" t="n">
        <v>0.1</v>
      </c>
      <c r="G2581" s="0" t="s">
        <v>135</v>
      </c>
    </row>
    <row r="2582" customFormat="false" ht="14.25" hidden="false" customHeight="false" outlineLevel="0" collapsed="false">
      <c r="A2582" s="0" t="s">
        <v>98</v>
      </c>
      <c r="B2582" s="0" t="s">
        <v>50</v>
      </c>
      <c r="C2582" s="0" t="s">
        <v>75</v>
      </c>
      <c r="D2582" s="0" t="s">
        <v>160</v>
      </c>
      <c r="E2582" s="0" t="n">
        <v>2040</v>
      </c>
      <c r="F2582" s="0" t="n">
        <v>1.014285</v>
      </c>
      <c r="G2582" s="0" t="s">
        <v>161</v>
      </c>
    </row>
    <row r="2583" customFormat="false" ht="14.25" hidden="false" customHeight="false" outlineLevel="0" collapsed="false">
      <c r="A2583" s="0" t="s">
        <v>98</v>
      </c>
      <c r="B2583" s="0" t="s">
        <v>50</v>
      </c>
      <c r="C2583" s="0" t="s">
        <v>75</v>
      </c>
      <c r="D2583" s="0" t="s">
        <v>162</v>
      </c>
      <c r="E2583" s="0" t="n">
        <v>2040</v>
      </c>
      <c r="F2583" s="0" t="n">
        <v>0.763715</v>
      </c>
      <c r="G2583" s="0" t="s">
        <v>161</v>
      </c>
    </row>
    <row r="2584" customFormat="false" ht="14.25" hidden="false" customHeight="false" outlineLevel="0" collapsed="false">
      <c r="A2584" s="0" t="s">
        <v>98</v>
      </c>
      <c r="B2584" s="0" t="s">
        <v>50</v>
      </c>
      <c r="C2584" s="0" t="s">
        <v>75</v>
      </c>
      <c r="D2584" s="0" t="s">
        <v>163</v>
      </c>
      <c r="E2584" s="0" t="n">
        <v>2040</v>
      </c>
      <c r="F2584" s="0" t="n">
        <v>17.5740692296181</v>
      </c>
      <c r="G2584" s="0" t="s">
        <v>132</v>
      </c>
    </row>
    <row r="2585" customFormat="false" ht="14.25" hidden="false" customHeight="false" outlineLevel="0" collapsed="false">
      <c r="A2585" s="0" t="s">
        <v>98</v>
      </c>
      <c r="B2585" s="0" t="s">
        <v>50</v>
      </c>
      <c r="C2585" s="0" t="s">
        <v>75</v>
      </c>
      <c r="D2585" s="0" t="s">
        <v>164</v>
      </c>
      <c r="E2585" s="0" t="n">
        <v>2040</v>
      </c>
      <c r="F2585" s="0" t="n">
        <v>4.39351730740453</v>
      </c>
      <c r="G2585" s="0" t="s">
        <v>132</v>
      </c>
    </row>
    <row r="2586" customFormat="false" ht="14.25" hidden="false" customHeight="false" outlineLevel="0" collapsed="false">
      <c r="A2586" s="0" t="s">
        <v>99</v>
      </c>
      <c r="B2586" s="0" t="s">
        <v>51</v>
      </c>
      <c r="C2586" s="0" t="s">
        <v>75</v>
      </c>
      <c r="D2586" s="0" t="s">
        <v>156</v>
      </c>
      <c r="E2586" s="0" t="n">
        <v>2024</v>
      </c>
      <c r="F2586" s="0" t="n">
        <v>0.5</v>
      </c>
      <c r="G2586" s="0" t="s">
        <v>135</v>
      </c>
    </row>
    <row r="2587" customFormat="false" ht="14.25" hidden="false" customHeight="false" outlineLevel="0" collapsed="false">
      <c r="A2587" s="0" t="s">
        <v>99</v>
      </c>
      <c r="B2587" s="0" t="s">
        <v>51</v>
      </c>
      <c r="C2587" s="0" t="s">
        <v>75</v>
      </c>
      <c r="D2587" s="0" t="s">
        <v>157</v>
      </c>
      <c r="E2587" s="0" t="n">
        <v>2024</v>
      </c>
      <c r="F2587" s="0" t="n">
        <v>0.625</v>
      </c>
      <c r="G2587" s="0" t="s">
        <v>135</v>
      </c>
    </row>
    <row r="2588" customFormat="false" ht="14.25" hidden="false" customHeight="false" outlineLevel="0" collapsed="false">
      <c r="A2588" s="0" t="s">
        <v>99</v>
      </c>
      <c r="B2588" s="0" t="s">
        <v>51</v>
      </c>
      <c r="C2588" s="0" t="s">
        <v>75</v>
      </c>
      <c r="D2588" s="0" t="s">
        <v>158</v>
      </c>
      <c r="E2588" s="0" t="n">
        <v>2024</v>
      </c>
      <c r="F2588" s="0" t="n">
        <v>1.4</v>
      </c>
      <c r="G2588" s="0" t="s">
        <v>135</v>
      </c>
    </row>
    <row r="2589" customFormat="false" ht="14.25" hidden="false" customHeight="false" outlineLevel="0" collapsed="false">
      <c r="A2589" s="0" t="s">
        <v>99</v>
      </c>
      <c r="B2589" s="0" t="s">
        <v>51</v>
      </c>
      <c r="C2589" s="0" t="s">
        <v>75</v>
      </c>
      <c r="D2589" s="0" t="s">
        <v>159</v>
      </c>
      <c r="E2589" s="0" t="n">
        <v>2024</v>
      </c>
      <c r="F2589" s="0" t="n">
        <v>0</v>
      </c>
      <c r="G2589" s="0" t="s">
        <v>135</v>
      </c>
    </row>
    <row r="2590" customFormat="false" ht="14.25" hidden="false" customHeight="false" outlineLevel="0" collapsed="false">
      <c r="A2590" s="0" t="s">
        <v>99</v>
      </c>
      <c r="B2590" s="0" t="s">
        <v>51</v>
      </c>
      <c r="C2590" s="0" t="s">
        <v>75</v>
      </c>
      <c r="D2590" s="0" t="s">
        <v>160</v>
      </c>
      <c r="E2590" s="0" t="n">
        <v>2024</v>
      </c>
      <c r="F2590" s="0" t="n">
        <v>0.1435</v>
      </c>
      <c r="G2590" s="0" t="s">
        <v>161</v>
      </c>
    </row>
    <row r="2591" customFormat="false" ht="14.25" hidden="false" customHeight="false" outlineLevel="0" collapsed="false">
      <c r="A2591" s="0" t="s">
        <v>99</v>
      </c>
      <c r="B2591" s="0" t="s">
        <v>51</v>
      </c>
      <c r="C2591" s="0" t="s">
        <v>75</v>
      </c>
      <c r="D2591" s="0" t="s">
        <v>162</v>
      </c>
      <c r="E2591" s="0" t="n">
        <v>2024</v>
      </c>
      <c r="F2591" s="0" t="n">
        <v>0.1435</v>
      </c>
      <c r="G2591" s="0" t="s">
        <v>161</v>
      </c>
    </row>
    <row r="2592" customFormat="false" ht="14.25" hidden="false" customHeight="false" outlineLevel="0" collapsed="false">
      <c r="A2592" s="0" t="s">
        <v>99</v>
      </c>
      <c r="B2592" s="0" t="s">
        <v>51</v>
      </c>
      <c r="C2592" s="0" t="s">
        <v>75</v>
      </c>
      <c r="D2592" s="0" t="s">
        <v>163</v>
      </c>
      <c r="E2592" s="0" t="n">
        <v>2024</v>
      </c>
      <c r="F2592" s="0" t="n">
        <v>1.0999275</v>
      </c>
      <c r="G2592" s="0" t="s">
        <v>132</v>
      </c>
    </row>
    <row r="2593" customFormat="false" ht="14.25" hidden="false" customHeight="false" outlineLevel="0" collapsed="false">
      <c r="A2593" s="0" t="s">
        <v>99</v>
      </c>
      <c r="B2593" s="0" t="s">
        <v>51</v>
      </c>
      <c r="C2593" s="0" t="s">
        <v>75</v>
      </c>
      <c r="D2593" s="0" t="s">
        <v>164</v>
      </c>
      <c r="E2593" s="0" t="n">
        <v>2024</v>
      </c>
      <c r="F2593" s="0" t="n">
        <v>1.0999275</v>
      </c>
      <c r="G2593" s="0" t="s">
        <v>132</v>
      </c>
    </row>
    <row r="2594" customFormat="false" ht="14.25" hidden="false" customHeight="false" outlineLevel="0" collapsed="false">
      <c r="A2594" s="0" t="s">
        <v>99</v>
      </c>
      <c r="B2594" s="0" t="s">
        <v>51</v>
      </c>
      <c r="C2594" s="0" t="s">
        <v>75</v>
      </c>
      <c r="D2594" s="0" t="s">
        <v>156</v>
      </c>
      <c r="E2594" s="0" t="n">
        <v>2025</v>
      </c>
      <c r="F2594" s="0" t="n">
        <v>0.453450881612091</v>
      </c>
      <c r="G2594" s="0" t="s">
        <v>135</v>
      </c>
    </row>
    <row r="2595" customFormat="false" ht="14.25" hidden="false" customHeight="false" outlineLevel="0" collapsed="false">
      <c r="A2595" s="0" t="s">
        <v>99</v>
      </c>
      <c r="B2595" s="0" t="s">
        <v>51</v>
      </c>
      <c r="C2595" s="0" t="s">
        <v>75</v>
      </c>
      <c r="D2595" s="0" t="s">
        <v>157</v>
      </c>
      <c r="E2595" s="0" t="n">
        <v>2025</v>
      </c>
      <c r="F2595" s="0" t="n">
        <v>0.620327725944584</v>
      </c>
      <c r="G2595" s="0" t="s">
        <v>135</v>
      </c>
    </row>
    <row r="2596" customFormat="false" ht="14.25" hidden="false" customHeight="false" outlineLevel="0" collapsed="false">
      <c r="A2596" s="0" t="s">
        <v>99</v>
      </c>
      <c r="B2596" s="0" t="s">
        <v>51</v>
      </c>
      <c r="C2596" s="0" t="s">
        <v>75</v>
      </c>
      <c r="D2596" s="0" t="s">
        <v>158</v>
      </c>
      <c r="E2596" s="0" t="n">
        <v>2025</v>
      </c>
      <c r="F2596" s="0" t="n">
        <v>1.37142857142857</v>
      </c>
      <c r="G2596" s="0" t="s">
        <v>135</v>
      </c>
    </row>
    <row r="2597" customFormat="false" ht="14.25" hidden="false" customHeight="false" outlineLevel="0" collapsed="false">
      <c r="A2597" s="0" t="s">
        <v>99</v>
      </c>
      <c r="B2597" s="0" t="s">
        <v>51</v>
      </c>
      <c r="C2597" s="0" t="s">
        <v>75</v>
      </c>
      <c r="D2597" s="0" t="s">
        <v>159</v>
      </c>
      <c r="E2597" s="0" t="n">
        <v>2025</v>
      </c>
      <c r="F2597" s="0" t="n">
        <v>0</v>
      </c>
      <c r="G2597" s="0" t="s">
        <v>135</v>
      </c>
    </row>
    <row r="2598" customFormat="false" ht="14.25" hidden="false" customHeight="false" outlineLevel="0" collapsed="false">
      <c r="A2598" s="0" t="s">
        <v>99</v>
      </c>
      <c r="B2598" s="0" t="s">
        <v>51</v>
      </c>
      <c r="C2598" s="0" t="s">
        <v>75</v>
      </c>
      <c r="D2598" s="0" t="s">
        <v>160</v>
      </c>
      <c r="E2598" s="0" t="n">
        <v>2025</v>
      </c>
      <c r="F2598" s="0" t="n">
        <v>0.18002</v>
      </c>
      <c r="G2598" s="0" t="s">
        <v>161</v>
      </c>
    </row>
    <row r="2599" customFormat="false" ht="14.25" hidden="false" customHeight="false" outlineLevel="0" collapsed="false">
      <c r="A2599" s="0" t="s">
        <v>99</v>
      </c>
      <c r="B2599" s="0" t="s">
        <v>51</v>
      </c>
      <c r="C2599" s="0" t="s">
        <v>75</v>
      </c>
      <c r="D2599" s="0" t="s">
        <v>162</v>
      </c>
      <c r="E2599" s="0" t="n">
        <v>2025</v>
      </c>
      <c r="F2599" s="0" t="n">
        <v>0.21698</v>
      </c>
      <c r="G2599" s="0" t="s">
        <v>161</v>
      </c>
    </row>
    <row r="2600" customFormat="false" ht="14.25" hidden="false" customHeight="false" outlineLevel="0" collapsed="false">
      <c r="A2600" s="0" t="s">
        <v>99</v>
      </c>
      <c r="B2600" s="0" t="s">
        <v>51</v>
      </c>
      <c r="C2600" s="0" t="s">
        <v>75</v>
      </c>
      <c r="D2600" s="0" t="s">
        <v>163</v>
      </c>
      <c r="E2600" s="0" t="n">
        <v>2025</v>
      </c>
      <c r="F2600" s="0" t="n">
        <v>1.34158826014218</v>
      </c>
      <c r="G2600" s="0" t="s">
        <v>132</v>
      </c>
    </row>
    <row r="2601" customFormat="false" ht="14.25" hidden="false" customHeight="false" outlineLevel="0" collapsed="false">
      <c r="A2601" s="0" t="s">
        <v>99</v>
      </c>
      <c r="B2601" s="0" t="s">
        <v>51</v>
      </c>
      <c r="C2601" s="0" t="s">
        <v>75</v>
      </c>
      <c r="D2601" s="0" t="s">
        <v>164</v>
      </c>
      <c r="E2601" s="0" t="n">
        <v>2025</v>
      </c>
      <c r="F2601" s="0" t="n">
        <v>1.61703044487085</v>
      </c>
      <c r="G2601" s="0" t="s">
        <v>132</v>
      </c>
    </row>
    <row r="2602" customFormat="false" ht="14.25" hidden="false" customHeight="false" outlineLevel="0" collapsed="false">
      <c r="A2602" s="0" t="s">
        <v>99</v>
      </c>
      <c r="B2602" s="0" t="s">
        <v>51</v>
      </c>
      <c r="C2602" s="0" t="s">
        <v>75</v>
      </c>
      <c r="D2602" s="0" t="s">
        <v>156</v>
      </c>
      <c r="E2602" s="0" t="n">
        <v>2026</v>
      </c>
      <c r="F2602" s="0" t="n">
        <v>0.438433697347894</v>
      </c>
      <c r="G2602" s="0" t="s">
        <v>135</v>
      </c>
    </row>
    <row r="2603" customFormat="false" ht="14.25" hidden="false" customHeight="false" outlineLevel="0" collapsed="false">
      <c r="A2603" s="0" t="s">
        <v>99</v>
      </c>
      <c r="B2603" s="0" t="s">
        <v>51</v>
      </c>
      <c r="C2603" s="0" t="s">
        <v>75</v>
      </c>
      <c r="D2603" s="0" t="s">
        <v>157</v>
      </c>
      <c r="E2603" s="0" t="n">
        <v>2026</v>
      </c>
      <c r="F2603" s="0" t="n">
        <v>0.617768654427457</v>
      </c>
      <c r="G2603" s="0" t="s">
        <v>135</v>
      </c>
    </row>
    <row r="2604" customFormat="false" ht="14.25" hidden="false" customHeight="false" outlineLevel="0" collapsed="false">
      <c r="A2604" s="0" t="s">
        <v>99</v>
      </c>
      <c r="B2604" s="0" t="s">
        <v>51</v>
      </c>
      <c r="C2604" s="0" t="s">
        <v>75</v>
      </c>
      <c r="D2604" s="0" t="s">
        <v>158</v>
      </c>
      <c r="E2604" s="0" t="n">
        <v>2026</v>
      </c>
      <c r="F2604" s="0" t="n">
        <v>1.34285714285714</v>
      </c>
      <c r="G2604" s="0" t="s">
        <v>135</v>
      </c>
    </row>
    <row r="2605" customFormat="false" ht="14.25" hidden="false" customHeight="false" outlineLevel="0" collapsed="false">
      <c r="A2605" s="0" t="s">
        <v>99</v>
      </c>
      <c r="B2605" s="0" t="s">
        <v>51</v>
      </c>
      <c r="C2605" s="0" t="s">
        <v>75</v>
      </c>
      <c r="D2605" s="0" t="s">
        <v>159</v>
      </c>
      <c r="E2605" s="0" t="n">
        <v>2026</v>
      </c>
      <c r="F2605" s="0" t="n">
        <v>0.02</v>
      </c>
      <c r="G2605" s="0" t="s">
        <v>135</v>
      </c>
    </row>
    <row r="2606" customFormat="false" ht="14.25" hidden="false" customHeight="false" outlineLevel="0" collapsed="false">
      <c r="A2606" s="0" t="s">
        <v>99</v>
      </c>
      <c r="B2606" s="0" t="s">
        <v>51</v>
      </c>
      <c r="C2606" s="0" t="s">
        <v>75</v>
      </c>
      <c r="D2606" s="0" t="s">
        <v>160</v>
      </c>
      <c r="E2606" s="0" t="n">
        <v>2026</v>
      </c>
      <c r="F2606" s="0" t="n">
        <v>0.281036</v>
      </c>
      <c r="G2606" s="0" t="s">
        <v>161</v>
      </c>
    </row>
    <row r="2607" customFormat="false" ht="14.25" hidden="false" customHeight="false" outlineLevel="0" collapsed="false">
      <c r="A2607" s="0" t="s">
        <v>99</v>
      </c>
      <c r="B2607" s="0" t="s">
        <v>51</v>
      </c>
      <c r="C2607" s="0" t="s">
        <v>75</v>
      </c>
      <c r="D2607" s="0" t="s">
        <v>162</v>
      </c>
      <c r="E2607" s="0" t="n">
        <v>2026</v>
      </c>
      <c r="F2607" s="0" t="n">
        <v>0.359964</v>
      </c>
      <c r="G2607" s="0" t="s">
        <v>161</v>
      </c>
    </row>
    <row r="2608" customFormat="false" ht="14.25" hidden="false" customHeight="false" outlineLevel="0" collapsed="false">
      <c r="A2608" s="0" t="s">
        <v>99</v>
      </c>
      <c r="B2608" s="0" t="s">
        <v>51</v>
      </c>
      <c r="C2608" s="0" t="s">
        <v>75</v>
      </c>
      <c r="D2608" s="0" t="s">
        <v>163</v>
      </c>
      <c r="E2608" s="0" t="n">
        <v>2026</v>
      </c>
      <c r="F2608" s="0" t="n">
        <v>2.04231037543484</v>
      </c>
      <c r="G2608" s="0" t="s">
        <v>132</v>
      </c>
    </row>
    <row r="2609" customFormat="false" ht="14.25" hidden="false" customHeight="false" outlineLevel="0" collapsed="false">
      <c r="A2609" s="0" t="s">
        <v>99</v>
      </c>
      <c r="B2609" s="0" t="s">
        <v>51</v>
      </c>
      <c r="C2609" s="0" t="s">
        <v>75</v>
      </c>
      <c r="D2609" s="0" t="s">
        <v>164</v>
      </c>
      <c r="E2609" s="0" t="n">
        <v>2026</v>
      </c>
      <c r="F2609" s="0" t="n">
        <v>2.61588626362113</v>
      </c>
      <c r="G2609" s="0" t="s">
        <v>132</v>
      </c>
    </row>
    <row r="2610" customFormat="false" ht="14.25" hidden="false" customHeight="false" outlineLevel="0" collapsed="false">
      <c r="A2610" s="0" t="s">
        <v>99</v>
      </c>
      <c r="B2610" s="0" t="s">
        <v>51</v>
      </c>
      <c r="C2610" s="0" t="s">
        <v>75</v>
      </c>
      <c r="D2610" s="0" t="s">
        <v>156</v>
      </c>
      <c r="E2610" s="0" t="n">
        <v>2027</v>
      </c>
      <c r="F2610" s="0" t="n">
        <v>0.456053452115813</v>
      </c>
      <c r="G2610" s="0" t="s">
        <v>135</v>
      </c>
    </row>
    <row r="2611" customFormat="false" ht="14.25" hidden="false" customHeight="false" outlineLevel="0" collapsed="false">
      <c r="A2611" s="0" t="s">
        <v>99</v>
      </c>
      <c r="B2611" s="0" t="s">
        <v>51</v>
      </c>
      <c r="C2611" s="0" t="s">
        <v>75</v>
      </c>
      <c r="D2611" s="0" t="s">
        <v>157</v>
      </c>
      <c r="E2611" s="0" t="n">
        <v>2027</v>
      </c>
      <c r="F2611" s="0" t="n">
        <v>0.623819996365256</v>
      </c>
      <c r="G2611" s="0" t="s">
        <v>135</v>
      </c>
    </row>
    <row r="2612" customFormat="false" ht="14.25" hidden="false" customHeight="false" outlineLevel="0" collapsed="false">
      <c r="A2612" s="0" t="s">
        <v>99</v>
      </c>
      <c r="B2612" s="0" t="s">
        <v>51</v>
      </c>
      <c r="C2612" s="0" t="s">
        <v>75</v>
      </c>
      <c r="D2612" s="0" t="s">
        <v>158</v>
      </c>
      <c r="E2612" s="0" t="n">
        <v>2027</v>
      </c>
      <c r="F2612" s="0" t="n">
        <v>1.31428571428571</v>
      </c>
      <c r="G2612" s="0" t="s">
        <v>135</v>
      </c>
    </row>
    <row r="2613" customFormat="false" ht="14.25" hidden="false" customHeight="false" outlineLevel="0" collapsed="false">
      <c r="A2613" s="0" t="s">
        <v>99</v>
      </c>
      <c r="B2613" s="0" t="s">
        <v>51</v>
      </c>
      <c r="C2613" s="0" t="s">
        <v>75</v>
      </c>
      <c r="D2613" s="0" t="s">
        <v>159</v>
      </c>
      <c r="E2613" s="0" t="n">
        <v>2027</v>
      </c>
      <c r="F2613" s="0" t="n">
        <v>0.03</v>
      </c>
      <c r="G2613" s="0" t="s">
        <v>135</v>
      </c>
    </row>
    <row r="2614" customFormat="false" ht="14.25" hidden="false" customHeight="false" outlineLevel="0" collapsed="false">
      <c r="A2614" s="0" t="s">
        <v>99</v>
      </c>
      <c r="B2614" s="0" t="s">
        <v>51</v>
      </c>
      <c r="C2614" s="0" t="s">
        <v>75</v>
      </c>
      <c r="D2614" s="0" t="s">
        <v>160</v>
      </c>
      <c r="E2614" s="0" t="n">
        <v>2027</v>
      </c>
      <c r="F2614" s="0" t="n">
        <v>0.409536</v>
      </c>
      <c r="G2614" s="0" t="s">
        <v>161</v>
      </c>
    </row>
    <row r="2615" customFormat="false" ht="14.25" hidden="false" customHeight="false" outlineLevel="0" collapsed="false">
      <c r="A2615" s="0" t="s">
        <v>99</v>
      </c>
      <c r="B2615" s="0" t="s">
        <v>51</v>
      </c>
      <c r="C2615" s="0" t="s">
        <v>75</v>
      </c>
      <c r="D2615" s="0" t="s">
        <v>162</v>
      </c>
      <c r="E2615" s="0" t="n">
        <v>2027</v>
      </c>
      <c r="F2615" s="0" t="n">
        <v>0.488464</v>
      </c>
      <c r="G2615" s="0" t="s">
        <v>161</v>
      </c>
    </row>
    <row r="2616" customFormat="false" ht="14.25" hidden="false" customHeight="false" outlineLevel="0" collapsed="false">
      <c r="A2616" s="0" t="s">
        <v>99</v>
      </c>
      <c r="B2616" s="0" t="s">
        <v>51</v>
      </c>
      <c r="C2616" s="0" t="s">
        <v>75</v>
      </c>
      <c r="D2616" s="0" t="s">
        <v>163</v>
      </c>
      <c r="E2616" s="0" t="n">
        <v>2027</v>
      </c>
      <c r="F2616" s="0" t="n">
        <v>2.94134027373798</v>
      </c>
      <c r="G2616" s="0" t="s">
        <v>132</v>
      </c>
    </row>
    <row r="2617" customFormat="false" ht="14.25" hidden="false" customHeight="false" outlineLevel="0" collapsed="false">
      <c r="A2617" s="0" t="s">
        <v>99</v>
      </c>
      <c r="B2617" s="0" t="s">
        <v>51</v>
      </c>
      <c r="C2617" s="0" t="s">
        <v>75</v>
      </c>
      <c r="D2617" s="0" t="s">
        <v>164</v>
      </c>
      <c r="E2617" s="0" t="n">
        <v>2027</v>
      </c>
      <c r="F2617" s="0" t="n">
        <v>3.50821133055739</v>
      </c>
      <c r="G2617" s="0" t="s">
        <v>132</v>
      </c>
    </row>
    <row r="2618" customFormat="false" ht="14.25" hidden="false" customHeight="false" outlineLevel="0" collapsed="false">
      <c r="A2618" s="0" t="s">
        <v>99</v>
      </c>
      <c r="B2618" s="0" t="s">
        <v>51</v>
      </c>
      <c r="C2618" s="0" t="s">
        <v>75</v>
      </c>
      <c r="D2618" s="0" t="s">
        <v>156</v>
      </c>
      <c r="E2618" s="0" t="n">
        <v>2028</v>
      </c>
      <c r="F2618" s="0" t="n">
        <v>0.490781936533767</v>
      </c>
      <c r="G2618" s="0" t="s">
        <v>135</v>
      </c>
    </row>
    <row r="2619" customFormat="false" ht="14.25" hidden="false" customHeight="false" outlineLevel="0" collapsed="false">
      <c r="A2619" s="0" t="s">
        <v>99</v>
      </c>
      <c r="B2619" s="0" t="s">
        <v>51</v>
      </c>
      <c r="C2619" s="0" t="s">
        <v>75</v>
      </c>
      <c r="D2619" s="0" t="s">
        <v>157</v>
      </c>
      <c r="E2619" s="0" t="n">
        <v>2028</v>
      </c>
      <c r="F2619" s="0" t="n">
        <v>0.633996951459723</v>
      </c>
      <c r="G2619" s="0" t="s">
        <v>135</v>
      </c>
    </row>
    <row r="2620" customFormat="false" ht="14.25" hidden="false" customHeight="false" outlineLevel="0" collapsed="false">
      <c r="A2620" s="0" t="s">
        <v>99</v>
      </c>
      <c r="B2620" s="0" t="s">
        <v>51</v>
      </c>
      <c r="C2620" s="0" t="s">
        <v>75</v>
      </c>
      <c r="D2620" s="0" t="s">
        <v>158</v>
      </c>
      <c r="E2620" s="0" t="n">
        <v>2028</v>
      </c>
      <c r="F2620" s="0" t="n">
        <v>1.28571428571429</v>
      </c>
      <c r="G2620" s="0" t="s">
        <v>135</v>
      </c>
    </row>
    <row r="2621" customFormat="false" ht="14.25" hidden="false" customHeight="false" outlineLevel="0" collapsed="false">
      <c r="A2621" s="0" t="s">
        <v>99</v>
      </c>
      <c r="B2621" s="0" t="s">
        <v>51</v>
      </c>
      <c r="C2621" s="0" t="s">
        <v>75</v>
      </c>
      <c r="D2621" s="0" t="s">
        <v>159</v>
      </c>
      <c r="E2621" s="0" t="n">
        <v>2028</v>
      </c>
      <c r="F2621" s="0" t="n">
        <v>0.05</v>
      </c>
      <c r="G2621" s="0" t="s">
        <v>135</v>
      </c>
    </row>
    <row r="2622" customFormat="false" ht="14.25" hidden="false" customHeight="false" outlineLevel="0" collapsed="false">
      <c r="A2622" s="0" t="s">
        <v>99</v>
      </c>
      <c r="B2622" s="0" t="s">
        <v>51</v>
      </c>
      <c r="C2622" s="0" t="s">
        <v>75</v>
      </c>
      <c r="D2622" s="0" t="s">
        <v>160</v>
      </c>
      <c r="E2622" s="0" t="n">
        <v>2028</v>
      </c>
      <c r="F2622" s="0" t="n">
        <v>0.603171</v>
      </c>
      <c r="G2622" s="0" t="s">
        <v>161</v>
      </c>
    </row>
    <row r="2623" customFormat="false" ht="14.25" hidden="false" customHeight="false" outlineLevel="0" collapsed="false">
      <c r="A2623" s="0" t="s">
        <v>99</v>
      </c>
      <c r="B2623" s="0" t="s">
        <v>51</v>
      </c>
      <c r="C2623" s="0" t="s">
        <v>75</v>
      </c>
      <c r="D2623" s="0" t="s">
        <v>162</v>
      </c>
      <c r="E2623" s="0" t="n">
        <v>2028</v>
      </c>
      <c r="F2623" s="0" t="n">
        <v>0.625829</v>
      </c>
      <c r="G2623" s="0" t="s">
        <v>161</v>
      </c>
    </row>
    <row r="2624" customFormat="false" ht="14.25" hidden="false" customHeight="false" outlineLevel="0" collapsed="false">
      <c r="A2624" s="0" t="s">
        <v>99</v>
      </c>
      <c r="B2624" s="0" t="s">
        <v>51</v>
      </c>
      <c r="C2624" s="0" t="s">
        <v>75</v>
      </c>
      <c r="D2624" s="0" t="s">
        <v>163</v>
      </c>
      <c r="E2624" s="0" t="n">
        <v>2028</v>
      </c>
      <c r="F2624" s="0" t="n">
        <v>4.30701315278154</v>
      </c>
      <c r="G2624" s="0" t="s">
        <v>132</v>
      </c>
    </row>
    <row r="2625" customFormat="false" ht="14.25" hidden="false" customHeight="false" outlineLevel="0" collapsed="false">
      <c r="A2625" s="0" t="s">
        <v>99</v>
      </c>
      <c r="B2625" s="0" t="s">
        <v>51</v>
      </c>
      <c r="C2625" s="0" t="s">
        <v>75</v>
      </c>
      <c r="D2625" s="0" t="s">
        <v>164</v>
      </c>
      <c r="E2625" s="0" t="n">
        <v>2028</v>
      </c>
      <c r="F2625" s="0" t="n">
        <v>4.46880525488148</v>
      </c>
      <c r="G2625" s="0" t="s">
        <v>132</v>
      </c>
    </row>
    <row r="2626" customFormat="false" ht="14.25" hidden="false" customHeight="false" outlineLevel="0" collapsed="false">
      <c r="A2626" s="0" t="s">
        <v>99</v>
      </c>
      <c r="B2626" s="0" t="s">
        <v>51</v>
      </c>
      <c r="C2626" s="0" t="s">
        <v>75</v>
      </c>
      <c r="D2626" s="0" t="s">
        <v>156</v>
      </c>
      <c r="E2626" s="0" t="n">
        <v>2029</v>
      </c>
      <c r="F2626" s="0" t="n">
        <v>0.523743101182654</v>
      </c>
      <c r="G2626" s="0" t="s">
        <v>135</v>
      </c>
    </row>
    <row r="2627" customFormat="false" ht="14.25" hidden="false" customHeight="false" outlineLevel="0" collapsed="false">
      <c r="A2627" s="0" t="s">
        <v>99</v>
      </c>
      <c r="B2627" s="0" t="s">
        <v>51</v>
      </c>
      <c r="C2627" s="0" t="s">
        <v>75</v>
      </c>
      <c r="D2627" s="0" t="s">
        <v>157</v>
      </c>
      <c r="E2627" s="0" t="n">
        <v>2029</v>
      </c>
      <c r="F2627" s="0" t="n">
        <v>0.643536332762155</v>
      </c>
      <c r="G2627" s="0" t="s">
        <v>135</v>
      </c>
    </row>
    <row r="2628" customFormat="false" ht="14.25" hidden="false" customHeight="false" outlineLevel="0" collapsed="false">
      <c r="A2628" s="0" t="s">
        <v>99</v>
      </c>
      <c r="B2628" s="0" t="s">
        <v>51</v>
      </c>
      <c r="C2628" s="0" t="s">
        <v>75</v>
      </c>
      <c r="D2628" s="0" t="s">
        <v>158</v>
      </c>
      <c r="E2628" s="0" t="n">
        <v>2029</v>
      </c>
      <c r="F2628" s="0" t="n">
        <v>1.25714285714286</v>
      </c>
      <c r="G2628" s="0" t="s">
        <v>135</v>
      </c>
    </row>
    <row r="2629" customFormat="false" ht="14.25" hidden="false" customHeight="false" outlineLevel="0" collapsed="false">
      <c r="A2629" s="0" t="s">
        <v>99</v>
      </c>
      <c r="B2629" s="0" t="s">
        <v>51</v>
      </c>
      <c r="C2629" s="0" t="s">
        <v>75</v>
      </c>
      <c r="D2629" s="0" t="s">
        <v>159</v>
      </c>
      <c r="E2629" s="0" t="n">
        <v>2029</v>
      </c>
      <c r="F2629" s="0" t="n">
        <v>0.06</v>
      </c>
      <c r="G2629" s="0" t="s">
        <v>135</v>
      </c>
    </row>
    <row r="2630" customFormat="false" ht="14.25" hidden="false" customHeight="false" outlineLevel="0" collapsed="false">
      <c r="A2630" s="0" t="s">
        <v>99</v>
      </c>
      <c r="B2630" s="0" t="s">
        <v>51</v>
      </c>
      <c r="C2630" s="0" t="s">
        <v>75</v>
      </c>
      <c r="D2630" s="0" t="s">
        <v>160</v>
      </c>
      <c r="E2630" s="0" t="n">
        <v>2029</v>
      </c>
      <c r="F2630" s="0" t="n">
        <v>0.797137</v>
      </c>
      <c r="G2630" s="0" t="s">
        <v>161</v>
      </c>
    </row>
    <row r="2631" customFormat="false" ht="14.25" hidden="false" customHeight="false" outlineLevel="0" collapsed="false">
      <c r="A2631" s="0" t="s">
        <v>99</v>
      </c>
      <c r="B2631" s="0" t="s">
        <v>51</v>
      </c>
      <c r="C2631" s="0" t="s">
        <v>75</v>
      </c>
      <c r="D2631" s="0" t="s">
        <v>162</v>
      </c>
      <c r="E2631" s="0" t="n">
        <v>2029</v>
      </c>
      <c r="F2631" s="0" t="n">
        <v>0.724863</v>
      </c>
      <c r="G2631" s="0" t="s">
        <v>161</v>
      </c>
    </row>
    <row r="2632" customFormat="false" ht="14.25" hidden="false" customHeight="false" outlineLevel="0" collapsed="false">
      <c r="A2632" s="0" t="s">
        <v>99</v>
      </c>
      <c r="B2632" s="0" t="s">
        <v>51</v>
      </c>
      <c r="C2632" s="0" t="s">
        <v>75</v>
      </c>
      <c r="D2632" s="0" t="s">
        <v>163</v>
      </c>
      <c r="E2632" s="0" t="n">
        <v>2029</v>
      </c>
      <c r="F2632" s="0" t="n">
        <v>5.64930181325196</v>
      </c>
      <c r="G2632" s="0" t="s">
        <v>132</v>
      </c>
    </row>
    <row r="2633" customFormat="false" ht="14.25" hidden="false" customHeight="false" outlineLevel="0" collapsed="false">
      <c r="A2633" s="0" t="s">
        <v>99</v>
      </c>
      <c r="B2633" s="0" t="s">
        <v>51</v>
      </c>
      <c r="C2633" s="0" t="s">
        <v>75</v>
      </c>
      <c r="D2633" s="0" t="s">
        <v>164</v>
      </c>
      <c r="E2633" s="0" t="n">
        <v>2029</v>
      </c>
      <c r="F2633" s="0" t="n">
        <v>5.13709671017561</v>
      </c>
      <c r="G2633" s="0" t="s">
        <v>132</v>
      </c>
    </row>
    <row r="2634" customFormat="false" ht="14.25" hidden="false" customHeight="false" outlineLevel="0" collapsed="false">
      <c r="A2634" s="0" t="s">
        <v>99</v>
      </c>
      <c r="B2634" s="0" t="s">
        <v>51</v>
      </c>
      <c r="C2634" s="0" t="s">
        <v>75</v>
      </c>
      <c r="D2634" s="0" t="s">
        <v>156</v>
      </c>
      <c r="E2634" s="0" t="n">
        <v>2030</v>
      </c>
      <c r="F2634" s="0" t="n">
        <v>0.551156072644722</v>
      </c>
      <c r="G2634" s="0" t="s">
        <v>135</v>
      </c>
    </row>
    <row r="2635" customFormat="false" ht="14.25" hidden="false" customHeight="false" outlineLevel="0" collapsed="false">
      <c r="A2635" s="0" t="s">
        <v>99</v>
      </c>
      <c r="B2635" s="0" t="s">
        <v>51</v>
      </c>
      <c r="C2635" s="0" t="s">
        <v>75</v>
      </c>
      <c r="D2635" s="0" t="s">
        <v>157</v>
      </c>
      <c r="E2635" s="0" t="n">
        <v>2030</v>
      </c>
      <c r="F2635" s="0" t="n">
        <v>0.651655665493757</v>
      </c>
      <c r="G2635" s="0" t="s">
        <v>135</v>
      </c>
    </row>
    <row r="2636" customFormat="false" ht="14.25" hidden="false" customHeight="false" outlineLevel="0" collapsed="false">
      <c r="A2636" s="0" t="s">
        <v>99</v>
      </c>
      <c r="B2636" s="0" t="s">
        <v>51</v>
      </c>
      <c r="C2636" s="0" t="s">
        <v>75</v>
      </c>
      <c r="D2636" s="0" t="s">
        <v>158</v>
      </c>
      <c r="E2636" s="0" t="n">
        <v>2030</v>
      </c>
      <c r="F2636" s="0" t="n">
        <v>1.22857142857143</v>
      </c>
      <c r="G2636" s="0" t="s">
        <v>135</v>
      </c>
    </row>
    <row r="2637" customFormat="false" ht="14.25" hidden="false" customHeight="false" outlineLevel="0" collapsed="false">
      <c r="A2637" s="0" t="s">
        <v>99</v>
      </c>
      <c r="B2637" s="0" t="s">
        <v>51</v>
      </c>
      <c r="C2637" s="0" t="s">
        <v>75</v>
      </c>
      <c r="D2637" s="0" t="s">
        <v>159</v>
      </c>
      <c r="E2637" s="0" t="n">
        <v>2030</v>
      </c>
      <c r="F2637" s="0" t="n">
        <v>0.07</v>
      </c>
      <c r="G2637" s="0" t="s">
        <v>135</v>
      </c>
    </row>
    <row r="2638" customFormat="false" ht="14.25" hidden="false" customHeight="false" outlineLevel="0" collapsed="false">
      <c r="A2638" s="0" t="s">
        <v>99</v>
      </c>
      <c r="B2638" s="0" t="s">
        <v>51</v>
      </c>
      <c r="C2638" s="0" t="s">
        <v>75</v>
      </c>
      <c r="D2638" s="0" t="s">
        <v>160</v>
      </c>
      <c r="E2638" s="0" t="n">
        <v>2030</v>
      </c>
      <c r="F2638" s="0" t="n">
        <v>0.971137</v>
      </c>
      <c r="G2638" s="0" t="s">
        <v>161</v>
      </c>
    </row>
    <row r="2639" customFormat="false" ht="14.25" hidden="false" customHeight="false" outlineLevel="0" collapsed="false">
      <c r="A2639" s="0" t="s">
        <v>99</v>
      </c>
      <c r="B2639" s="0" t="s">
        <v>51</v>
      </c>
      <c r="C2639" s="0" t="s">
        <v>75</v>
      </c>
      <c r="D2639" s="0" t="s">
        <v>162</v>
      </c>
      <c r="E2639" s="0" t="n">
        <v>2030</v>
      </c>
      <c r="F2639" s="0" t="n">
        <v>0.790863</v>
      </c>
      <c r="G2639" s="0" t="s">
        <v>161</v>
      </c>
    </row>
    <row r="2640" customFormat="false" ht="14.25" hidden="false" customHeight="false" outlineLevel="0" collapsed="false">
      <c r="A2640" s="0" t="s">
        <v>99</v>
      </c>
      <c r="B2640" s="0" t="s">
        <v>51</v>
      </c>
      <c r="C2640" s="0" t="s">
        <v>75</v>
      </c>
      <c r="D2640" s="0" t="s">
        <v>163</v>
      </c>
      <c r="E2640" s="0" t="n">
        <v>2030</v>
      </c>
      <c r="F2640" s="0" t="n">
        <v>6.81087945276583</v>
      </c>
      <c r="G2640" s="0" t="s">
        <v>132</v>
      </c>
    </row>
    <row r="2641" customFormat="false" ht="14.25" hidden="false" customHeight="false" outlineLevel="0" collapsed="false">
      <c r="A2641" s="0" t="s">
        <v>99</v>
      </c>
      <c r="B2641" s="0" t="s">
        <v>51</v>
      </c>
      <c r="C2641" s="0" t="s">
        <v>75</v>
      </c>
      <c r="D2641" s="0" t="s">
        <v>164</v>
      </c>
      <c r="E2641" s="0" t="n">
        <v>2030</v>
      </c>
      <c r="F2641" s="0" t="n">
        <v>5.54656300465613</v>
      </c>
      <c r="G2641" s="0" t="s">
        <v>132</v>
      </c>
    </row>
    <row r="2642" customFormat="false" ht="14.25" hidden="false" customHeight="false" outlineLevel="0" collapsed="false">
      <c r="A2642" s="0" t="s">
        <v>99</v>
      </c>
      <c r="B2642" s="0" t="s">
        <v>51</v>
      </c>
      <c r="C2642" s="0" t="s">
        <v>75</v>
      </c>
      <c r="D2642" s="0" t="s">
        <v>156</v>
      </c>
      <c r="E2642" s="0" t="n">
        <v>2031</v>
      </c>
      <c r="F2642" s="0" t="n">
        <v>0.576100449775112</v>
      </c>
      <c r="G2642" s="0" t="s">
        <v>135</v>
      </c>
    </row>
    <row r="2643" customFormat="false" ht="14.25" hidden="false" customHeight="false" outlineLevel="0" collapsed="false">
      <c r="A2643" s="0" t="s">
        <v>99</v>
      </c>
      <c r="B2643" s="0" t="s">
        <v>51</v>
      </c>
      <c r="C2643" s="0" t="s">
        <v>75</v>
      </c>
      <c r="D2643" s="0" t="s">
        <v>157</v>
      </c>
      <c r="E2643" s="0" t="n">
        <v>2031</v>
      </c>
      <c r="F2643" s="0" t="n">
        <v>0.661512210674663</v>
      </c>
      <c r="G2643" s="0" t="s">
        <v>135</v>
      </c>
    </row>
    <row r="2644" customFormat="false" ht="14.25" hidden="false" customHeight="false" outlineLevel="0" collapsed="false">
      <c r="A2644" s="0" t="s">
        <v>99</v>
      </c>
      <c r="B2644" s="0" t="s">
        <v>51</v>
      </c>
      <c r="C2644" s="0" t="s">
        <v>75</v>
      </c>
      <c r="D2644" s="0" t="s">
        <v>158</v>
      </c>
      <c r="E2644" s="0" t="n">
        <v>2031</v>
      </c>
      <c r="F2644" s="0" t="n">
        <v>1.2</v>
      </c>
      <c r="G2644" s="0" t="s">
        <v>135</v>
      </c>
    </row>
    <row r="2645" customFormat="false" ht="14.25" hidden="false" customHeight="false" outlineLevel="0" collapsed="false">
      <c r="A2645" s="0" t="s">
        <v>99</v>
      </c>
      <c r="B2645" s="0" t="s">
        <v>51</v>
      </c>
      <c r="C2645" s="0" t="s">
        <v>75</v>
      </c>
      <c r="D2645" s="0" t="s">
        <v>159</v>
      </c>
      <c r="E2645" s="0" t="n">
        <v>2031</v>
      </c>
      <c r="F2645" s="0" t="n">
        <v>0.08</v>
      </c>
      <c r="G2645" s="0" t="s">
        <v>135</v>
      </c>
    </row>
    <row r="2646" customFormat="false" ht="14.25" hidden="false" customHeight="false" outlineLevel="0" collapsed="false">
      <c r="A2646" s="0" t="s">
        <v>99</v>
      </c>
      <c r="B2646" s="0" t="s">
        <v>51</v>
      </c>
      <c r="C2646" s="0" t="s">
        <v>75</v>
      </c>
      <c r="D2646" s="0" t="s">
        <v>160</v>
      </c>
      <c r="E2646" s="0" t="n">
        <v>2031</v>
      </c>
      <c r="F2646" s="0" t="n">
        <v>1.152777</v>
      </c>
      <c r="G2646" s="0" t="s">
        <v>161</v>
      </c>
    </row>
    <row r="2647" customFormat="false" ht="14.25" hidden="false" customHeight="false" outlineLevel="0" collapsed="false">
      <c r="A2647" s="0" t="s">
        <v>99</v>
      </c>
      <c r="B2647" s="0" t="s">
        <v>51</v>
      </c>
      <c r="C2647" s="0" t="s">
        <v>75</v>
      </c>
      <c r="D2647" s="0" t="s">
        <v>162</v>
      </c>
      <c r="E2647" s="0" t="n">
        <v>2031</v>
      </c>
      <c r="F2647" s="0" t="n">
        <v>0.848223</v>
      </c>
      <c r="G2647" s="0" t="s">
        <v>161</v>
      </c>
    </row>
    <row r="2648" customFormat="false" ht="14.25" hidden="false" customHeight="false" outlineLevel="0" collapsed="false">
      <c r="A2648" s="0" t="s">
        <v>99</v>
      </c>
      <c r="B2648" s="0" t="s">
        <v>51</v>
      </c>
      <c r="C2648" s="0" t="s">
        <v>75</v>
      </c>
      <c r="D2648" s="0" t="s">
        <v>163</v>
      </c>
      <c r="E2648" s="0" t="n">
        <v>2031</v>
      </c>
      <c r="F2648" s="0" t="n">
        <v>8.01619956043173</v>
      </c>
      <c r="G2648" s="0" t="s">
        <v>132</v>
      </c>
    </row>
    <row r="2649" customFormat="false" ht="14.25" hidden="false" customHeight="false" outlineLevel="0" collapsed="false">
      <c r="A2649" s="0" t="s">
        <v>99</v>
      </c>
      <c r="B2649" s="0" t="s">
        <v>51</v>
      </c>
      <c r="C2649" s="0" t="s">
        <v>75</v>
      </c>
      <c r="D2649" s="0" t="s">
        <v>164</v>
      </c>
      <c r="E2649" s="0" t="n">
        <v>2031</v>
      </c>
      <c r="F2649" s="0" t="n">
        <v>5.89838697315099</v>
      </c>
      <c r="G2649" s="0" t="s">
        <v>132</v>
      </c>
    </row>
    <row r="2650" customFormat="false" ht="14.25" hidden="false" customHeight="false" outlineLevel="0" collapsed="false">
      <c r="A2650" s="0" t="s">
        <v>99</v>
      </c>
      <c r="B2650" s="0" t="s">
        <v>51</v>
      </c>
      <c r="C2650" s="0" t="s">
        <v>75</v>
      </c>
      <c r="D2650" s="0" t="s">
        <v>156</v>
      </c>
      <c r="E2650" s="0" t="n">
        <v>2032</v>
      </c>
      <c r="F2650" s="0" t="n">
        <v>0.576100449775112</v>
      </c>
      <c r="G2650" s="0" t="s">
        <v>135</v>
      </c>
    </row>
    <row r="2651" customFormat="false" ht="14.25" hidden="false" customHeight="false" outlineLevel="0" collapsed="false">
      <c r="A2651" s="0" t="s">
        <v>99</v>
      </c>
      <c r="B2651" s="0" t="s">
        <v>51</v>
      </c>
      <c r="C2651" s="0" t="s">
        <v>75</v>
      </c>
      <c r="D2651" s="0" t="s">
        <v>157</v>
      </c>
      <c r="E2651" s="0" t="n">
        <v>2032</v>
      </c>
      <c r="F2651" s="0" t="n">
        <v>0.66575175808096</v>
      </c>
      <c r="G2651" s="0" t="s">
        <v>135</v>
      </c>
    </row>
    <row r="2652" customFormat="false" ht="14.25" hidden="false" customHeight="false" outlineLevel="0" collapsed="false">
      <c r="A2652" s="0" t="s">
        <v>99</v>
      </c>
      <c r="B2652" s="0" t="s">
        <v>51</v>
      </c>
      <c r="C2652" s="0" t="s">
        <v>75</v>
      </c>
      <c r="D2652" s="0" t="s">
        <v>158</v>
      </c>
      <c r="E2652" s="0" t="n">
        <v>2032</v>
      </c>
      <c r="F2652" s="0" t="n">
        <v>1.2</v>
      </c>
      <c r="G2652" s="0" t="s">
        <v>135</v>
      </c>
    </row>
    <row r="2653" customFormat="false" ht="14.25" hidden="false" customHeight="false" outlineLevel="0" collapsed="false">
      <c r="A2653" s="0" t="s">
        <v>99</v>
      </c>
      <c r="B2653" s="0" t="s">
        <v>51</v>
      </c>
      <c r="C2653" s="0" t="s">
        <v>75</v>
      </c>
      <c r="D2653" s="0" t="s">
        <v>159</v>
      </c>
      <c r="E2653" s="0" t="n">
        <v>2032</v>
      </c>
      <c r="F2653" s="0" t="n">
        <v>0.08</v>
      </c>
      <c r="G2653" s="0" t="s">
        <v>135</v>
      </c>
    </row>
    <row r="2654" customFormat="false" ht="14.25" hidden="false" customHeight="false" outlineLevel="0" collapsed="false">
      <c r="A2654" s="0" t="s">
        <v>99</v>
      </c>
      <c r="B2654" s="0" t="s">
        <v>51</v>
      </c>
      <c r="C2654" s="0" t="s">
        <v>75</v>
      </c>
      <c r="D2654" s="0" t="s">
        <v>160</v>
      </c>
      <c r="E2654" s="0" t="n">
        <v>2032</v>
      </c>
      <c r="F2654" s="0" t="n">
        <v>1.152777</v>
      </c>
      <c r="G2654" s="0" t="s">
        <v>161</v>
      </c>
    </row>
    <row r="2655" customFormat="false" ht="14.25" hidden="false" customHeight="false" outlineLevel="0" collapsed="false">
      <c r="A2655" s="0" t="s">
        <v>99</v>
      </c>
      <c r="B2655" s="0" t="s">
        <v>51</v>
      </c>
      <c r="C2655" s="0" t="s">
        <v>75</v>
      </c>
      <c r="D2655" s="0" t="s">
        <v>162</v>
      </c>
      <c r="E2655" s="0" t="n">
        <v>2032</v>
      </c>
      <c r="F2655" s="0" t="n">
        <v>0.848223</v>
      </c>
      <c r="G2655" s="0" t="s">
        <v>161</v>
      </c>
    </row>
    <row r="2656" customFormat="false" ht="14.25" hidden="false" customHeight="false" outlineLevel="0" collapsed="false">
      <c r="A2656" s="0" t="s">
        <v>99</v>
      </c>
      <c r="B2656" s="0" t="s">
        <v>51</v>
      </c>
      <c r="C2656" s="0" t="s">
        <v>75</v>
      </c>
      <c r="D2656" s="0" t="s">
        <v>163</v>
      </c>
      <c r="E2656" s="0" t="n">
        <v>2032</v>
      </c>
      <c r="F2656" s="0" t="n">
        <v>9.41714385547971</v>
      </c>
      <c r="G2656" s="0" t="s">
        <v>132</v>
      </c>
    </row>
    <row r="2657" customFormat="false" ht="14.25" hidden="false" customHeight="false" outlineLevel="0" collapsed="false">
      <c r="A2657" s="0" t="s">
        <v>99</v>
      </c>
      <c r="B2657" s="0" t="s">
        <v>51</v>
      </c>
      <c r="C2657" s="0" t="s">
        <v>75</v>
      </c>
      <c r="D2657" s="0" t="s">
        <v>164</v>
      </c>
      <c r="E2657" s="0" t="n">
        <v>2032</v>
      </c>
      <c r="F2657" s="0" t="n">
        <v>6.14599650864678</v>
      </c>
      <c r="G2657" s="0" t="s">
        <v>132</v>
      </c>
    </row>
    <row r="2658" customFormat="false" ht="14.25" hidden="false" customHeight="false" outlineLevel="0" collapsed="false">
      <c r="A2658" s="0" t="s">
        <v>99</v>
      </c>
      <c r="B2658" s="0" t="s">
        <v>51</v>
      </c>
      <c r="C2658" s="0" t="s">
        <v>75</v>
      </c>
      <c r="D2658" s="0" t="s">
        <v>156</v>
      </c>
      <c r="E2658" s="0" t="n">
        <v>2033</v>
      </c>
      <c r="F2658" s="0" t="n">
        <v>0.576100449775112</v>
      </c>
      <c r="G2658" s="0" t="s">
        <v>135</v>
      </c>
    </row>
    <row r="2659" customFormat="false" ht="14.25" hidden="false" customHeight="false" outlineLevel="0" collapsed="false">
      <c r="A2659" s="0" t="s">
        <v>99</v>
      </c>
      <c r="B2659" s="0" t="s">
        <v>51</v>
      </c>
      <c r="C2659" s="0" t="s">
        <v>75</v>
      </c>
      <c r="D2659" s="0" t="s">
        <v>157</v>
      </c>
      <c r="E2659" s="0" t="n">
        <v>2033</v>
      </c>
      <c r="F2659" s="0" t="n">
        <v>0.670106525577211</v>
      </c>
      <c r="G2659" s="0" t="s">
        <v>135</v>
      </c>
    </row>
    <row r="2660" customFormat="false" ht="14.25" hidden="false" customHeight="false" outlineLevel="0" collapsed="false">
      <c r="A2660" s="0" t="s">
        <v>99</v>
      </c>
      <c r="B2660" s="0" t="s">
        <v>51</v>
      </c>
      <c r="C2660" s="0" t="s">
        <v>75</v>
      </c>
      <c r="D2660" s="0" t="s">
        <v>158</v>
      </c>
      <c r="E2660" s="0" t="n">
        <v>2033</v>
      </c>
      <c r="F2660" s="0" t="n">
        <v>1.2</v>
      </c>
      <c r="G2660" s="0" t="s">
        <v>135</v>
      </c>
    </row>
    <row r="2661" customFormat="false" ht="14.25" hidden="false" customHeight="false" outlineLevel="0" collapsed="false">
      <c r="A2661" s="0" t="s">
        <v>99</v>
      </c>
      <c r="B2661" s="0" t="s">
        <v>51</v>
      </c>
      <c r="C2661" s="0" t="s">
        <v>75</v>
      </c>
      <c r="D2661" s="0" t="s">
        <v>159</v>
      </c>
      <c r="E2661" s="0" t="n">
        <v>2033</v>
      </c>
      <c r="F2661" s="0" t="n">
        <v>0.09</v>
      </c>
      <c r="G2661" s="0" t="s">
        <v>135</v>
      </c>
    </row>
    <row r="2662" customFormat="false" ht="14.25" hidden="false" customHeight="false" outlineLevel="0" collapsed="false">
      <c r="A2662" s="0" t="s">
        <v>99</v>
      </c>
      <c r="B2662" s="0" t="s">
        <v>51</v>
      </c>
      <c r="C2662" s="0" t="s">
        <v>75</v>
      </c>
      <c r="D2662" s="0" t="s">
        <v>160</v>
      </c>
      <c r="E2662" s="0" t="n">
        <v>2033</v>
      </c>
      <c r="F2662" s="0" t="n">
        <v>1.152777</v>
      </c>
      <c r="G2662" s="0" t="s">
        <v>161</v>
      </c>
    </row>
    <row r="2663" customFormat="false" ht="14.25" hidden="false" customHeight="false" outlineLevel="0" collapsed="false">
      <c r="A2663" s="0" t="s">
        <v>99</v>
      </c>
      <c r="B2663" s="0" t="s">
        <v>51</v>
      </c>
      <c r="C2663" s="0" t="s">
        <v>75</v>
      </c>
      <c r="D2663" s="0" t="s">
        <v>162</v>
      </c>
      <c r="E2663" s="0" t="n">
        <v>2033</v>
      </c>
      <c r="F2663" s="0" t="n">
        <v>0.848223</v>
      </c>
      <c r="G2663" s="0" t="s">
        <v>161</v>
      </c>
    </row>
    <row r="2664" customFormat="false" ht="14.25" hidden="false" customHeight="false" outlineLevel="0" collapsed="false">
      <c r="A2664" s="0" t="s">
        <v>99</v>
      </c>
      <c r="B2664" s="0" t="s">
        <v>51</v>
      </c>
      <c r="C2664" s="0" t="s">
        <v>75</v>
      </c>
      <c r="D2664" s="0" t="s">
        <v>163</v>
      </c>
      <c r="E2664" s="0" t="n">
        <v>2033</v>
      </c>
      <c r="F2664" s="0" t="n">
        <v>10.8973913461516</v>
      </c>
      <c r="G2664" s="0" t="s">
        <v>132</v>
      </c>
    </row>
    <row r="2665" customFormat="false" ht="14.25" hidden="false" customHeight="false" outlineLevel="0" collapsed="false">
      <c r="A2665" s="0" t="s">
        <v>99</v>
      </c>
      <c r="B2665" s="0" t="s">
        <v>51</v>
      </c>
      <c r="C2665" s="0" t="s">
        <v>75</v>
      </c>
      <c r="D2665" s="0" t="s">
        <v>164</v>
      </c>
      <c r="E2665" s="0" t="n">
        <v>2033</v>
      </c>
      <c r="F2665" s="0" t="n">
        <v>6.30817909773569</v>
      </c>
      <c r="G2665" s="0" t="s">
        <v>132</v>
      </c>
    </row>
    <row r="2666" customFormat="false" ht="14.25" hidden="false" customHeight="false" outlineLevel="0" collapsed="false">
      <c r="A2666" s="0" t="s">
        <v>99</v>
      </c>
      <c r="B2666" s="0" t="s">
        <v>51</v>
      </c>
      <c r="C2666" s="0" t="s">
        <v>75</v>
      </c>
      <c r="D2666" s="0" t="s">
        <v>156</v>
      </c>
      <c r="E2666" s="0" t="n">
        <v>2034</v>
      </c>
      <c r="F2666" s="0" t="n">
        <v>0.576100449775112</v>
      </c>
      <c r="G2666" s="0" t="s">
        <v>135</v>
      </c>
    </row>
    <row r="2667" customFormat="false" ht="14.25" hidden="false" customHeight="false" outlineLevel="0" collapsed="false">
      <c r="A2667" s="0" t="s">
        <v>99</v>
      </c>
      <c r="B2667" s="0" t="s">
        <v>51</v>
      </c>
      <c r="C2667" s="0" t="s">
        <v>75</v>
      </c>
      <c r="D2667" s="0" t="s">
        <v>157</v>
      </c>
      <c r="E2667" s="0" t="n">
        <v>2034</v>
      </c>
      <c r="F2667" s="0" t="n">
        <v>0.674576513163418</v>
      </c>
      <c r="G2667" s="0" t="s">
        <v>135</v>
      </c>
    </row>
    <row r="2668" customFormat="false" ht="14.25" hidden="false" customHeight="false" outlineLevel="0" collapsed="false">
      <c r="A2668" s="0" t="s">
        <v>99</v>
      </c>
      <c r="B2668" s="0" t="s">
        <v>51</v>
      </c>
      <c r="C2668" s="0" t="s">
        <v>75</v>
      </c>
      <c r="D2668" s="0" t="s">
        <v>158</v>
      </c>
      <c r="E2668" s="0" t="n">
        <v>2034</v>
      </c>
      <c r="F2668" s="0" t="n">
        <v>1.2</v>
      </c>
      <c r="G2668" s="0" t="s">
        <v>135</v>
      </c>
    </row>
    <row r="2669" customFormat="false" ht="14.25" hidden="false" customHeight="false" outlineLevel="0" collapsed="false">
      <c r="A2669" s="0" t="s">
        <v>99</v>
      </c>
      <c r="B2669" s="0" t="s">
        <v>51</v>
      </c>
      <c r="C2669" s="0" t="s">
        <v>75</v>
      </c>
      <c r="D2669" s="0" t="s">
        <v>159</v>
      </c>
      <c r="E2669" s="0" t="n">
        <v>2034</v>
      </c>
      <c r="F2669" s="0" t="n">
        <v>0.09</v>
      </c>
      <c r="G2669" s="0" t="s">
        <v>135</v>
      </c>
    </row>
    <row r="2670" customFormat="false" ht="14.25" hidden="false" customHeight="false" outlineLevel="0" collapsed="false">
      <c r="A2670" s="0" t="s">
        <v>99</v>
      </c>
      <c r="B2670" s="0" t="s">
        <v>51</v>
      </c>
      <c r="C2670" s="0" t="s">
        <v>75</v>
      </c>
      <c r="D2670" s="0" t="s">
        <v>160</v>
      </c>
      <c r="E2670" s="0" t="n">
        <v>2034</v>
      </c>
      <c r="F2670" s="0" t="n">
        <v>1.152777</v>
      </c>
      <c r="G2670" s="0" t="s">
        <v>161</v>
      </c>
    </row>
    <row r="2671" customFormat="false" ht="14.25" hidden="false" customHeight="false" outlineLevel="0" collapsed="false">
      <c r="A2671" s="0" t="s">
        <v>99</v>
      </c>
      <c r="B2671" s="0" t="s">
        <v>51</v>
      </c>
      <c r="C2671" s="0" t="s">
        <v>75</v>
      </c>
      <c r="D2671" s="0" t="s">
        <v>162</v>
      </c>
      <c r="E2671" s="0" t="n">
        <v>2034</v>
      </c>
      <c r="F2671" s="0" t="n">
        <v>0.848223</v>
      </c>
      <c r="G2671" s="0" t="s">
        <v>161</v>
      </c>
    </row>
    <row r="2672" customFormat="false" ht="14.25" hidden="false" customHeight="false" outlineLevel="0" collapsed="false">
      <c r="A2672" s="0" t="s">
        <v>99</v>
      </c>
      <c r="B2672" s="0" t="s">
        <v>51</v>
      </c>
      <c r="C2672" s="0" t="s">
        <v>75</v>
      </c>
      <c r="D2672" s="0" t="s">
        <v>163</v>
      </c>
      <c r="E2672" s="0" t="n">
        <v>2034</v>
      </c>
      <c r="F2672" s="0" t="n">
        <v>12.4211282182945</v>
      </c>
      <c r="G2672" s="0" t="s">
        <v>132</v>
      </c>
    </row>
    <row r="2673" customFormat="false" ht="14.25" hidden="false" customHeight="false" outlineLevel="0" collapsed="false">
      <c r="A2673" s="0" t="s">
        <v>99</v>
      </c>
      <c r="B2673" s="0" t="s">
        <v>51</v>
      </c>
      <c r="C2673" s="0" t="s">
        <v>75</v>
      </c>
      <c r="D2673" s="0" t="s">
        <v>164</v>
      </c>
      <c r="E2673" s="0" t="n">
        <v>2034</v>
      </c>
      <c r="F2673" s="0" t="n">
        <v>6.37750599299232</v>
      </c>
      <c r="G2673" s="0" t="s">
        <v>132</v>
      </c>
    </row>
    <row r="2674" customFormat="false" ht="14.25" hidden="false" customHeight="false" outlineLevel="0" collapsed="false">
      <c r="A2674" s="0" t="s">
        <v>99</v>
      </c>
      <c r="B2674" s="0" t="s">
        <v>51</v>
      </c>
      <c r="C2674" s="0" t="s">
        <v>75</v>
      </c>
      <c r="D2674" s="0" t="s">
        <v>156</v>
      </c>
      <c r="E2674" s="0" t="n">
        <v>2035</v>
      </c>
      <c r="F2674" s="0" t="n">
        <v>0.576100449775112</v>
      </c>
      <c r="G2674" s="0" t="s">
        <v>135</v>
      </c>
    </row>
    <row r="2675" customFormat="false" ht="14.25" hidden="false" customHeight="false" outlineLevel="0" collapsed="false">
      <c r="A2675" s="0" t="s">
        <v>99</v>
      </c>
      <c r="B2675" s="0" t="s">
        <v>51</v>
      </c>
      <c r="C2675" s="0" t="s">
        <v>75</v>
      </c>
      <c r="D2675" s="0" t="s">
        <v>157</v>
      </c>
      <c r="E2675" s="0" t="n">
        <v>2035</v>
      </c>
      <c r="F2675" s="0" t="n">
        <v>0.67916172083958</v>
      </c>
      <c r="G2675" s="0" t="s">
        <v>135</v>
      </c>
    </row>
    <row r="2676" customFormat="false" ht="14.25" hidden="false" customHeight="false" outlineLevel="0" collapsed="false">
      <c r="A2676" s="0" t="s">
        <v>99</v>
      </c>
      <c r="B2676" s="0" t="s">
        <v>51</v>
      </c>
      <c r="C2676" s="0" t="s">
        <v>75</v>
      </c>
      <c r="D2676" s="0" t="s">
        <v>158</v>
      </c>
      <c r="E2676" s="0" t="n">
        <v>2035</v>
      </c>
      <c r="F2676" s="0" t="n">
        <v>1.2</v>
      </c>
      <c r="G2676" s="0" t="s">
        <v>135</v>
      </c>
    </row>
    <row r="2677" customFormat="false" ht="14.25" hidden="false" customHeight="false" outlineLevel="0" collapsed="false">
      <c r="A2677" s="0" t="s">
        <v>99</v>
      </c>
      <c r="B2677" s="0" t="s">
        <v>51</v>
      </c>
      <c r="C2677" s="0" t="s">
        <v>75</v>
      </c>
      <c r="D2677" s="0" t="s">
        <v>159</v>
      </c>
      <c r="E2677" s="0" t="n">
        <v>2035</v>
      </c>
      <c r="F2677" s="0" t="n">
        <v>0.1</v>
      </c>
      <c r="G2677" s="0" t="s">
        <v>135</v>
      </c>
    </row>
    <row r="2678" customFormat="false" ht="14.25" hidden="false" customHeight="false" outlineLevel="0" collapsed="false">
      <c r="A2678" s="0" t="s">
        <v>99</v>
      </c>
      <c r="B2678" s="0" t="s">
        <v>51</v>
      </c>
      <c r="C2678" s="0" t="s">
        <v>75</v>
      </c>
      <c r="D2678" s="0" t="s">
        <v>160</v>
      </c>
      <c r="E2678" s="0" t="n">
        <v>2035</v>
      </c>
      <c r="F2678" s="0" t="n">
        <v>1.152777</v>
      </c>
      <c r="G2678" s="0" t="s">
        <v>161</v>
      </c>
    </row>
    <row r="2679" customFormat="false" ht="14.25" hidden="false" customHeight="false" outlineLevel="0" collapsed="false">
      <c r="A2679" s="0" t="s">
        <v>99</v>
      </c>
      <c r="B2679" s="0" t="s">
        <v>51</v>
      </c>
      <c r="C2679" s="0" t="s">
        <v>75</v>
      </c>
      <c r="D2679" s="0" t="s">
        <v>162</v>
      </c>
      <c r="E2679" s="0" t="n">
        <v>2035</v>
      </c>
      <c r="F2679" s="0" t="n">
        <v>0.848223</v>
      </c>
      <c r="G2679" s="0" t="s">
        <v>161</v>
      </c>
    </row>
    <row r="2680" customFormat="false" ht="14.25" hidden="false" customHeight="false" outlineLevel="0" collapsed="false">
      <c r="A2680" s="0" t="s">
        <v>99</v>
      </c>
      <c r="B2680" s="0" t="s">
        <v>51</v>
      </c>
      <c r="C2680" s="0" t="s">
        <v>75</v>
      </c>
      <c r="D2680" s="0" t="s">
        <v>163</v>
      </c>
      <c r="E2680" s="0" t="n">
        <v>2035</v>
      </c>
      <c r="F2680" s="0" t="n">
        <v>13.9451746620462</v>
      </c>
      <c r="G2680" s="0" t="s">
        <v>132</v>
      </c>
    </row>
    <row r="2681" customFormat="false" ht="14.25" hidden="false" customHeight="false" outlineLevel="0" collapsed="false">
      <c r="A2681" s="0" t="s">
        <v>99</v>
      </c>
      <c r="B2681" s="0" t="s">
        <v>51</v>
      </c>
      <c r="C2681" s="0" t="s">
        <v>75</v>
      </c>
      <c r="D2681" s="0" t="s">
        <v>164</v>
      </c>
      <c r="E2681" s="0" t="n">
        <v>2035</v>
      </c>
      <c r="F2681" s="0" t="n">
        <v>6.35070810205559</v>
      </c>
      <c r="G2681" s="0" t="s">
        <v>132</v>
      </c>
    </row>
    <row r="2682" customFormat="false" ht="14.25" hidden="false" customHeight="false" outlineLevel="0" collapsed="false">
      <c r="A2682" s="0" t="s">
        <v>99</v>
      </c>
      <c r="B2682" s="0" t="s">
        <v>51</v>
      </c>
      <c r="C2682" s="0" t="s">
        <v>75</v>
      </c>
      <c r="D2682" s="0" t="s">
        <v>156</v>
      </c>
      <c r="E2682" s="0" t="n">
        <v>2036</v>
      </c>
      <c r="F2682" s="0" t="n">
        <v>0.576100449775112</v>
      </c>
      <c r="G2682" s="0" t="s">
        <v>135</v>
      </c>
    </row>
    <row r="2683" customFormat="false" ht="14.25" hidden="false" customHeight="false" outlineLevel="0" collapsed="false">
      <c r="A2683" s="0" t="s">
        <v>99</v>
      </c>
      <c r="B2683" s="0" t="s">
        <v>51</v>
      </c>
      <c r="C2683" s="0" t="s">
        <v>75</v>
      </c>
      <c r="D2683" s="0" t="s">
        <v>157</v>
      </c>
      <c r="E2683" s="0" t="n">
        <v>2036</v>
      </c>
      <c r="F2683" s="0" t="n">
        <v>0.67916172083958</v>
      </c>
      <c r="G2683" s="0" t="s">
        <v>135</v>
      </c>
    </row>
    <row r="2684" customFormat="false" ht="14.25" hidden="false" customHeight="false" outlineLevel="0" collapsed="false">
      <c r="A2684" s="0" t="s">
        <v>99</v>
      </c>
      <c r="B2684" s="0" t="s">
        <v>51</v>
      </c>
      <c r="C2684" s="0" t="s">
        <v>75</v>
      </c>
      <c r="D2684" s="0" t="s">
        <v>158</v>
      </c>
      <c r="E2684" s="0" t="n">
        <v>2036</v>
      </c>
      <c r="F2684" s="0" t="n">
        <v>1.2</v>
      </c>
      <c r="G2684" s="0" t="s">
        <v>135</v>
      </c>
    </row>
    <row r="2685" customFormat="false" ht="14.25" hidden="false" customHeight="false" outlineLevel="0" collapsed="false">
      <c r="A2685" s="0" t="s">
        <v>99</v>
      </c>
      <c r="B2685" s="0" t="s">
        <v>51</v>
      </c>
      <c r="C2685" s="0" t="s">
        <v>75</v>
      </c>
      <c r="D2685" s="0" t="s">
        <v>159</v>
      </c>
      <c r="E2685" s="0" t="n">
        <v>2036</v>
      </c>
      <c r="F2685" s="0" t="n">
        <v>0.1</v>
      </c>
      <c r="G2685" s="0" t="s">
        <v>135</v>
      </c>
    </row>
    <row r="2686" customFormat="false" ht="14.25" hidden="false" customHeight="false" outlineLevel="0" collapsed="false">
      <c r="A2686" s="0" t="s">
        <v>99</v>
      </c>
      <c r="B2686" s="0" t="s">
        <v>51</v>
      </c>
      <c r="C2686" s="0" t="s">
        <v>75</v>
      </c>
      <c r="D2686" s="0" t="s">
        <v>160</v>
      </c>
      <c r="E2686" s="0" t="n">
        <v>2036</v>
      </c>
      <c r="F2686" s="0" t="n">
        <v>1.152777</v>
      </c>
      <c r="G2686" s="0" t="s">
        <v>161</v>
      </c>
    </row>
    <row r="2687" customFormat="false" ht="14.25" hidden="false" customHeight="false" outlineLevel="0" collapsed="false">
      <c r="A2687" s="0" t="s">
        <v>99</v>
      </c>
      <c r="B2687" s="0" t="s">
        <v>51</v>
      </c>
      <c r="C2687" s="0" t="s">
        <v>75</v>
      </c>
      <c r="D2687" s="0" t="s">
        <v>162</v>
      </c>
      <c r="E2687" s="0" t="n">
        <v>2036</v>
      </c>
      <c r="F2687" s="0" t="n">
        <v>0.848223</v>
      </c>
      <c r="G2687" s="0" t="s">
        <v>161</v>
      </c>
    </row>
    <row r="2688" customFormat="false" ht="14.25" hidden="false" customHeight="false" outlineLevel="0" collapsed="false">
      <c r="A2688" s="0" t="s">
        <v>99</v>
      </c>
      <c r="B2688" s="0" t="s">
        <v>51</v>
      </c>
      <c r="C2688" s="0" t="s">
        <v>75</v>
      </c>
      <c r="D2688" s="0" t="s">
        <v>163</v>
      </c>
      <c r="E2688" s="0" t="n">
        <v>2036</v>
      </c>
      <c r="F2688" s="0" t="n">
        <v>15.42076840422</v>
      </c>
      <c r="G2688" s="0" t="s">
        <v>132</v>
      </c>
    </row>
    <row r="2689" customFormat="false" ht="14.25" hidden="false" customHeight="false" outlineLevel="0" collapsed="false">
      <c r="A2689" s="0" t="s">
        <v>99</v>
      </c>
      <c r="B2689" s="0" t="s">
        <v>51</v>
      </c>
      <c r="C2689" s="0" t="s">
        <v>75</v>
      </c>
      <c r="D2689" s="0" t="s">
        <v>164</v>
      </c>
      <c r="E2689" s="0" t="n">
        <v>2036</v>
      </c>
      <c r="F2689" s="0" t="n">
        <v>6.22891739318996</v>
      </c>
      <c r="G2689" s="0" t="s">
        <v>132</v>
      </c>
    </row>
    <row r="2690" customFormat="false" ht="14.25" hidden="false" customHeight="false" outlineLevel="0" collapsed="false">
      <c r="A2690" s="0" t="s">
        <v>99</v>
      </c>
      <c r="B2690" s="0" t="s">
        <v>51</v>
      </c>
      <c r="C2690" s="0" t="s">
        <v>75</v>
      </c>
      <c r="D2690" s="0" t="s">
        <v>156</v>
      </c>
      <c r="E2690" s="0" t="n">
        <v>2037</v>
      </c>
      <c r="F2690" s="0" t="n">
        <v>0.576100449775112</v>
      </c>
      <c r="G2690" s="0" t="s">
        <v>135</v>
      </c>
    </row>
    <row r="2691" customFormat="false" ht="14.25" hidden="false" customHeight="false" outlineLevel="0" collapsed="false">
      <c r="A2691" s="0" t="s">
        <v>99</v>
      </c>
      <c r="B2691" s="0" t="s">
        <v>51</v>
      </c>
      <c r="C2691" s="0" t="s">
        <v>75</v>
      </c>
      <c r="D2691" s="0" t="s">
        <v>157</v>
      </c>
      <c r="E2691" s="0" t="n">
        <v>2037</v>
      </c>
      <c r="F2691" s="0" t="n">
        <v>0.67916172083958</v>
      </c>
      <c r="G2691" s="0" t="s">
        <v>135</v>
      </c>
    </row>
    <row r="2692" customFormat="false" ht="14.25" hidden="false" customHeight="false" outlineLevel="0" collapsed="false">
      <c r="A2692" s="0" t="s">
        <v>99</v>
      </c>
      <c r="B2692" s="0" t="s">
        <v>51</v>
      </c>
      <c r="C2692" s="0" t="s">
        <v>75</v>
      </c>
      <c r="D2692" s="0" t="s">
        <v>158</v>
      </c>
      <c r="E2692" s="0" t="n">
        <v>2037</v>
      </c>
      <c r="F2692" s="0" t="n">
        <v>1.2</v>
      </c>
      <c r="G2692" s="0" t="s">
        <v>135</v>
      </c>
    </row>
    <row r="2693" customFormat="false" ht="14.25" hidden="false" customHeight="false" outlineLevel="0" collapsed="false">
      <c r="A2693" s="0" t="s">
        <v>99</v>
      </c>
      <c r="B2693" s="0" t="s">
        <v>51</v>
      </c>
      <c r="C2693" s="0" t="s">
        <v>75</v>
      </c>
      <c r="D2693" s="0" t="s">
        <v>159</v>
      </c>
      <c r="E2693" s="0" t="n">
        <v>2037</v>
      </c>
      <c r="F2693" s="0" t="n">
        <v>0.1</v>
      </c>
      <c r="G2693" s="0" t="s">
        <v>135</v>
      </c>
    </row>
    <row r="2694" customFormat="false" ht="14.25" hidden="false" customHeight="false" outlineLevel="0" collapsed="false">
      <c r="A2694" s="0" t="s">
        <v>99</v>
      </c>
      <c r="B2694" s="0" t="s">
        <v>51</v>
      </c>
      <c r="C2694" s="0" t="s">
        <v>75</v>
      </c>
      <c r="D2694" s="0" t="s">
        <v>160</v>
      </c>
      <c r="E2694" s="0" t="n">
        <v>2037</v>
      </c>
      <c r="F2694" s="0" t="n">
        <v>1.152777</v>
      </c>
      <c r="G2694" s="0" t="s">
        <v>161</v>
      </c>
    </row>
    <row r="2695" customFormat="false" ht="14.25" hidden="false" customHeight="false" outlineLevel="0" collapsed="false">
      <c r="A2695" s="0" t="s">
        <v>99</v>
      </c>
      <c r="B2695" s="0" t="s">
        <v>51</v>
      </c>
      <c r="C2695" s="0" t="s">
        <v>75</v>
      </c>
      <c r="D2695" s="0" t="s">
        <v>162</v>
      </c>
      <c r="E2695" s="0" t="n">
        <v>2037</v>
      </c>
      <c r="F2695" s="0" t="n">
        <v>0.848223</v>
      </c>
      <c r="G2695" s="0" t="s">
        <v>161</v>
      </c>
    </row>
    <row r="2696" customFormat="false" ht="14.25" hidden="false" customHeight="false" outlineLevel="0" collapsed="false">
      <c r="A2696" s="0" t="s">
        <v>99</v>
      </c>
      <c r="B2696" s="0" t="s">
        <v>51</v>
      </c>
      <c r="C2696" s="0" t="s">
        <v>75</v>
      </c>
      <c r="D2696" s="0" t="s">
        <v>163</v>
      </c>
      <c r="E2696" s="0" t="n">
        <v>2037</v>
      </c>
      <c r="F2696" s="0" t="n">
        <v>16.7960058666875</v>
      </c>
      <c r="G2696" s="0" t="s">
        <v>132</v>
      </c>
    </row>
    <row r="2697" customFormat="false" ht="14.25" hidden="false" customHeight="false" outlineLevel="0" collapsed="false">
      <c r="A2697" s="0" t="s">
        <v>99</v>
      </c>
      <c r="B2697" s="0" t="s">
        <v>51</v>
      </c>
      <c r="C2697" s="0" t="s">
        <v>75</v>
      </c>
      <c r="D2697" s="0" t="s">
        <v>164</v>
      </c>
      <c r="E2697" s="0" t="n">
        <v>2037</v>
      </c>
      <c r="F2697" s="0" t="n">
        <v>6.01756703919115</v>
      </c>
      <c r="G2697" s="0" t="s">
        <v>132</v>
      </c>
    </row>
    <row r="2698" customFormat="false" ht="14.25" hidden="false" customHeight="false" outlineLevel="0" collapsed="false">
      <c r="A2698" s="0" t="s">
        <v>99</v>
      </c>
      <c r="B2698" s="0" t="s">
        <v>51</v>
      </c>
      <c r="C2698" s="0" t="s">
        <v>75</v>
      </c>
      <c r="D2698" s="0" t="s">
        <v>156</v>
      </c>
      <c r="E2698" s="0" t="n">
        <v>2038</v>
      </c>
      <c r="F2698" s="0" t="n">
        <v>0.576100449775112</v>
      </c>
      <c r="G2698" s="0" t="s">
        <v>135</v>
      </c>
    </row>
    <row r="2699" customFormat="false" ht="14.25" hidden="false" customHeight="false" outlineLevel="0" collapsed="false">
      <c r="A2699" s="0" t="s">
        <v>99</v>
      </c>
      <c r="B2699" s="0" t="s">
        <v>51</v>
      </c>
      <c r="C2699" s="0" t="s">
        <v>75</v>
      </c>
      <c r="D2699" s="0" t="s">
        <v>157</v>
      </c>
      <c r="E2699" s="0" t="n">
        <v>2038</v>
      </c>
      <c r="F2699" s="0" t="n">
        <v>0.67916172083958</v>
      </c>
      <c r="G2699" s="0" t="s">
        <v>135</v>
      </c>
    </row>
    <row r="2700" customFormat="false" ht="14.25" hidden="false" customHeight="false" outlineLevel="0" collapsed="false">
      <c r="A2700" s="0" t="s">
        <v>99</v>
      </c>
      <c r="B2700" s="0" t="s">
        <v>51</v>
      </c>
      <c r="C2700" s="0" t="s">
        <v>75</v>
      </c>
      <c r="D2700" s="0" t="s">
        <v>158</v>
      </c>
      <c r="E2700" s="0" t="n">
        <v>2038</v>
      </c>
      <c r="F2700" s="0" t="n">
        <v>1.2</v>
      </c>
      <c r="G2700" s="0" t="s">
        <v>135</v>
      </c>
    </row>
    <row r="2701" customFormat="false" ht="14.25" hidden="false" customHeight="false" outlineLevel="0" collapsed="false">
      <c r="A2701" s="0" t="s">
        <v>99</v>
      </c>
      <c r="B2701" s="0" t="s">
        <v>51</v>
      </c>
      <c r="C2701" s="0" t="s">
        <v>75</v>
      </c>
      <c r="D2701" s="0" t="s">
        <v>159</v>
      </c>
      <c r="E2701" s="0" t="n">
        <v>2038</v>
      </c>
      <c r="F2701" s="0" t="n">
        <v>0.1</v>
      </c>
      <c r="G2701" s="0" t="s">
        <v>135</v>
      </c>
    </row>
    <row r="2702" customFormat="false" ht="14.25" hidden="false" customHeight="false" outlineLevel="0" collapsed="false">
      <c r="A2702" s="0" t="s">
        <v>99</v>
      </c>
      <c r="B2702" s="0" t="s">
        <v>51</v>
      </c>
      <c r="C2702" s="0" t="s">
        <v>75</v>
      </c>
      <c r="D2702" s="0" t="s">
        <v>160</v>
      </c>
      <c r="E2702" s="0" t="n">
        <v>2038</v>
      </c>
      <c r="F2702" s="0" t="n">
        <v>1.152777</v>
      </c>
      <c r="G2702" s="0" t="s">
        <v>161</v>
      </c>
    </row>
    <row r="2703" customFormat="false" ht="14.25" hidden="false" customHeight="false" outlineLevel="0" collapsed="false">
      <c r="A2703" s="0" t="s">
        <v>99</v>
      </c>
      <c r="B2703" s="0" t="s">
        <v>51</v>
      </c>
      <c r="C2703" s="0" t="s">
        <v>75</v>
      </c>
      <c r="D2703" s="0" t="s">
        <v>162</v>
      </c>
      <c r="E2703" s="0" t="n">
        <v>2038</v>
      </c>
      <c r="F2703" s="0" t="n">
        <v>0.848223</v>
      </c>
      <c r="G2703" s="0" t="s">
        <v>161</v>
      </c>
    </row>
    <row r="2704" customFormat="false" ht="14.25" hidden="false" customHeight="false" outlineLevel="0" collapsed="false">
      <c r="A2704" s="0" t="s">
        <v>99</v>
      </c>
      <c r="B2704" s="0" t="s">
        <v>51</v>
      </c>
      <c r="C2704" s="0" t="s">
        <v>75</v>
      </c>
      <c r="D2704" s="0" t="s">
        <v>163</v>
      </c>
      <c r="E2704" s="0" t="n">
        <v>2038</v>
      </c>
      <c r="F2704" s="0" t="n">
        <v>18.0187816833437</v>
      </c>
      <c r="G2704" s="0" t="s">
        <v>132</v>
      </c>
    </row>
    <row r="2705" customFormat="false" ht="14.25" hidden="false" customHeight="false" outlineLevel="0" collapsed="false">
      <c r="A2705" s="0" t="s">
        <v>99</v>
      </c>
      <c r="B2705" s="0" t="s">
        <v>51</v>
      </c>
      <c r="C2705" s="0" t="s">
        <v>75</v>
      </c>
      <c r="D2705" s="0" t="s">
        <v>164</v>
      </c>
      <c r="E2705" s="0" t="n">
        <v>2038</v>
      </c>
      <c r="F2705" s="0" t="n">
        <v>5.72596522330996</v>
      </c>
      <c r="G2705" s="0" t="s">
        <v>132</v>
      </c>
    </row>
    <row r="2706" customFormat="false" ht="14.25" hidden="false" customHeight="false" outlineLevel="0" collapsed="false">
      <c r="A2706" s="0" t="s">
        <v>99</v>
      </c>
      <c r="B2706" s="0" t="s">
        <v>51</v>
      </c>
      <c r="C2706" s="0" t="s">
        <v>75</v>
      </c>
      <c r="D2706" s="0" t="s">
        <v>156</v>
      </c>
      <c r="E2706" s="0" t="n">
        <v>2039</v>
      </c>
      <c r="F2706" s="0" t="n">
        <v>0.576100449775112</v>
      </c>
      <c r="G2706" s="0" t="s">
        <v>135</v>
      </c>
    </row>
    <row r="2707" customFormat="false" ht="14.25" hidden="false" customHeight="false" outlineLevel="0" collapsed="false">
      <c r="A2707" s="0" t="s">
        <v>99</v>
      </c>
      <c r="B2707" s="0" t="s">
        <v>51</v>
      </c>
      <c r="C2707" s="0" t="s">
        <v>75</v>
      </c>
      <c r="D2707" s="0" t="s">
        <v>157</v>
      </c>
      <c r="E2707" s="0" t="n">
        <v>2039</v>
      </c>
      <c r="F2707" s="0" t="n">
        <v>0.67916172083958</v>
      </c>
      <c r="G2707" s="0" t="s">
        <v>135</v>
      </c>
    </row>
    <row r="2708" customFormat="false" ht="14.25" hidden="false" customHeight="false" outlineLevel="0" collapsed="false">
      <c r="A2708" s="0" t="s">
        <v>99</v>
      </c>
      <c r="B2708" s="0" t="s">
        <v>51</v>
      </c>
      <c r="C2708" s="0" t="s">
        <v>75</v>
      </c>
      <c r="D2708" s="0" t="s">
        <v>158</v>
      </c>
      <c r="E2708" s="0" t="n">
        <v>2039</v>
      </c>
      <c r="F2708" s="0" t="n">
        <v>1.2</v>
      </c>
      <c r="G2708" s="0" t="s">
        <v>135</v>
      </c>
    </row>
    <row r="2709" customFormat="false" ht="14.25" hidden="false" customHeight="false" outlineLevel="0" collapsed="false">
      <c r="A2709" s="0" t="s">
        <v>99</v>
      </c>
      <c r="B2709" s="0" t="s">
        <v>51</v>
      </c>
      <c r="C2709" s="0" t="s">
        <v>75</v>
      </c>
      <c r="D2709" s="0" t="s">
        <v>159</v>
      </c>
      <c r="E2709" s="0" t="n">
        <v>2039</v>
      </c>
      <c r="F2709" s="0" t="n">
        <v>0.1</v>
      </c>
      <c r="G2709" s="0" t="s">
        <v>135</v>
      </c>
    </row>
    <row r="2710" customFormat="false" ht="14.25" hidden="false" customHeight="false" outlineLevel="0" collapsed="false">
      <c r="A2710" s="0" t="s">
        <v>99</v>
      </c>
      <c r="B2710" s="0" t="s">
        <v>51</v>
      </c>
      <c r="C2710" s="0" t="s">
        <v>75</v>
      </c>
      <c r="D2710" s="0" t="s">
        <v>160</v>
      </c>
      <c r="E2710" s="0" t="n">
        <v>2039</v>
      </c>
      <c r="F2710" s="0" t="n">
        <v>1.152777</v>
      </c>
      <c r="G2710" s="0" t="s">
        <v>161</v>
      </c>
    </row>
    <row r="2711" customFormat="false" ht="14.25" hidden="false" customHeight="false" outlineLevel="0" collapsed="false">
      <c r="A2711" s="0" t="s">
        <v>99</v>
      </c>
      <c r="B2711" s="0" t="s">
        <v>51</v>
      </c>
      <c r="C2711" s="0" t="s">
        <v>75</v>
      </c>
      <c r="D2711" s="0" t="s">
        <v>162</v>
      </c>
      <c r="E2711" s="0" t="n">
        <v>2039</v>
      </c>
      <c r="F2711" s="0" t="n">
        <v>0.848223</v>
      </c>
      <c r="G2711" s="0" t="s">
        <v>161</v>
      </c>
    </row>
    <row r="2712" customFormat="false" ht="14.25" hidden="false" customHeight="false" outlineLevel="0" collapsed="false">
      <c r="A2712" s="0" t="s">
        <v>99</v>
      </c>
      <c r="B2712" s="0" t="s">
        <v>51</v>
      </c>
      <c r="C2712" s="0" t="s">
        <v>75</v>
      </c>
      <c r="D2712" s="0" t="s">
        <v>163</v>
      </c>
      <c r="E2712" s="0" t="n">
        <v>2039</v>
      </c>
      <c r="F2712" s="0" t="n">
        <v>19.0400000146756</v>
      </c>
      <c r="G2712" s="0" t="s">
        <v>132</v>
      </c>
    </row>
    <row r="2713" customFormat="false" ht="14.25" hidden="false" customHeight="false" outlineLevel="0" collapsed="false">
      <c r="A2713" s="0" t="s">
        <v>99</v>
      </c>
      <c r="B2713" s="0" t="s">
        <v>51</v>
      </c>
      <c r="C2713" s="0" t="s">
        <v>75</v>
      </c>
      <c r="D2713" s="0" t="s">
        <v>164</v>
      </c>
      <c r="E2713" s="0" t="n">
        <v>2039</v>
      </c>
      <c r="F2713" s="0" t="n">
        <v>5.36659213742282</v>
      </c>
      <c r="G2713" s="0" t="s">
        <v>132</v>
      </c>
    </row>
    <row r="2714" customFormat="false" ht="14.25" hidden="false" customHeight="false" outlineLevel="0" collapsed="false">
      <c r="A2714" s="0" t="s">
        <v>99</v>
      </c>
      <c r="B2714" s="0" t="s">
        <v>51</v>
      </c>
      <c r="C2714" s="0" t="s">
        <v>75</v>
      </c>
      <c r="D2714" s="0" t="s">
        <v>156</v>
      </c>
      <c r="E2714" s="0" t="n">
        <v>2040</v>
      </c>
      <c r="F2714" s="0" t="n">
        <v>0.576100449775112</v>
      </c>
      <c r="G2714" s="0" t="s">
        <v>135</v>
      </c>
    </row>
    <row r="2715" customFormat="false" ht="14.25" hidden="false" customHeight="false" outlineLevel="0" collapsed="false">
      <c r="A2715" s="0" t="s">
        <v>99</v>
      </c>
      <c r="B2715" s="0" t="s">
        <v>51</v>
      </c>
      <c r="C2715" s="0" t="s">
        <v>75</v>
      </c>
      <c r="D2715" s="0" t="s">
        <v>157</v>
      </c>
      <c r="E2715" s="0" t="n">
        <v>2040</v>
      </c>
      <c r="F2715" s="0" t="n">
        <v>0.67916172083958</v>
      </c>
      <c r="G2715" s="0" t="s">
        <v>135</v>
      </c>
    </row>
    <row r="2716" customFormat="false" ht="14.25" hidden="false" customHeight="false" outlineLevel="0" collapsed="false">
      <c r="A2716" s="0" t="s">
        <v>99</v>
      </c>
      <c r="B2716" s="0" t="s">
        <v>51</v>
      </c>
      <c r="C2716" s="0" t="s">
        <v>75</v>
      </c>
      <c r="D2716" s="0" t="s">
        <v>158</v>
      </c>
      <c r="E2716" s="0" t="n">
        <v>2040</v>
      </c>
      <c r="F2716" s="0" t="n">
        <v>1.2</v>
      </c>
      <c r="G2716" s="0" t="s">
        <v>135</v>
      </c>
    </row>
    <row r="2717" customFormat="false" ht="14.25" hidden="false" customHeight="false" outlineLevel="0" collapsed="false">
      <c r="A2717" s="0" t="s">
        <v>99</v>
      </c>
      <c r="B2717" s="0" t="s">
        <v>51</v>
      </c>
      <c r="C2717" s="0" t="s">
        <v>75</v>
      </c>
      <c r="D2717" s="0" t="s">
        <v>159</v>
      </c>
      <c r="E2717" s="0" t="n">
        <v>2040</v>
      </c>
      <c r="F2717" s="0" t="n">
        <v>0.1</v>
      </c>
      <c r="G2717" s="0" t="s">
        <v>135</v>
      </c>
    </row>
    <row r="2718" customFormat="false" ht="14.25" hidden="false" customHeight="false" outlineLevel="0" collapsed="false">
      <c r="A2718" s="0" t="s">
        <v>99</v>
      </c>
      <c r="B2718" s="0" t="s">
        <v>51</v>
      </c>
      <c r="C2718" s="0" t="s">
        <v>75</v>
      </c>
      <c r="D2718" s="0" t="s">
        <v>160</v>
      </c>
      <c r="E2718" s="0" t="n">
        <v>2040</v>
      </c>
      <c r="F2718" s="0" t="n">
        <v>1.152777</v>
      </c>
      <c r="G2718" s="0" t="s">
        <v>161</v>
      </c>
    </row>
    <row r="2719" customFormat="false" ht="14.25" hidden="false" customHeight="false" outlineLevel="0" collapsed="false">
      <c r="A2719" s="0" t="s">
        <v>99</v>
      </c>
      <c r="B2719" s="0" t="s">
        <v>51</v>
      </c>
      <c r="C2719" s="0" t="s">
        <v>75</v>
      </c>
      <c r="D2719" s="0" t="s">
        <v>162</v>
      </c>
      <c r="E2719" s="0" t="n">
        <v>2040</v>
      </c>
      <c r="F2719" s="0" t="n">
        <v>0.848223</v>
      </c>
      <c r="G2719" s="0" t="s">
        <v>161</v>
      </c>
    </row>
    <row r="2720" customFormat="false" ht="14.25" hidden="false" customHeight="false" outlineLevel="0" collapsed="false">
      <c r="A2720" s="0" t="s">
        <v>99</v>
      </c>
      <c r="B2720" s="0" t="s">
        <v>51</v>
      </c>
      <c r="C2720" s="0" t="s">
        <v>75</v>
      </c>
      <c r="D2720" s="0" t="s">
        <v>163</v>
      </c>
      <c r="E2720" s="0" t="n">
        <v>2040</v>
      </c>
      <c r="F2720" s="0" t="n">
        <v>19.8167860583434</v>
      </c>
      <c r="G2720" s="0" t="s">
        <v>132</v>
      </c>
    </row>
    <row r="2721" customFormat="false" ht="14.25" hidden="false" customHeight="false" outlineLevel="0" collapsed="false">
      <c r="A2721" s="0" t="s">
        <v>99</v>
      </c>
      <c r="B2721" s="0" t="s">
        <v>51</v>
      </c>
      <c r="C2721" s="0" t="s">
        <v>75</v>
      </c>
      <c r="D2721" s="0" t="s">
        <v>164</v>
      </c>
      <c r="E2721" s="0" t="n">
        <v>2040</v>
      </c>
      <c r="F2721" s="0" t="n">
        <v>4.95419651458585</v>
      </c>
      <c r="G2721" s="0" t="s">
        <v>132</v>
      </c>
    </row>
    <row r="2722" customFormat="false" ht="14.25" hidden="false" customHeight="false" outlineLevel="0" collapsed="false">
      <c r="A2722" s="0" t="s">
        <v>95</v>
      </c>
      <c r="B2722" s="0" t="s">
        <v>52</v>
      </c>
      <c r="C2722" s="0" t="s">
        <v>75</v>
      </c>
      <c r="D2722" s="0" t="s">
        <v>156</v>
      </c>
      <c r="E2722" s="0" t="n">
        <v>2024</v>
      </c>
      <c r="F2722" s="0" t="n">
        <v>0.5</v>
      </c>
      <c r="G2722" s="0" t="s">
        <v>135</v>
      </c>
    </row>
    <row r="2723" customFormat="false" ht="14.25" hidden="false" customHeight="false" outlineLevel="0" collapsed="false">
      <c r="A2723" s="0" t="s">
        <v>95</v>
      </c>
      <c r="B2723" s="0" t="s">
        <v>52</v>
      </c>
      <c r="C2723" s="0" t="s">
        <v>75</v>
      </c>
      <c r="D2723" s="0" t="s">
        <v>157</v>
      </c>
      <c r="E2723" s="0" t="n">
        <v>2024</v>
      </c>
      <c r="F2723" s="0" t="n">
        <v>0.625</v>
      </c>
      <c r="G2723" s="0" t="s">
        <v>135</v>
      </c>
    </row>
    <row r="2724" customFormat="false" ht="14.25" hidden="false" customHeight="false" outlineLevel="0" collapsed="false">
      <c r="A2724" s="0" t="s">
        <v>95</v>
      </c>
      <c r="B2724" s="0" t="s">
        <v>52</v>
      </c>
      <c r="C2724" s="0" t="s">
        <v>75</v>
      </c>
      <c r="D2724" s="0" t="s">
        <v>158</v>
      </c>
      <c r="E2724" s="0" t="n">
        <v>2024</v>
      </c>
      <c r="F2724" s="0" t="n">
        <v>1.4</v>
      </c>
      <c r="G2724" s="0" t="s">
        <v>135</v>
      </c>
    </row>
    <row r="2725" customFormat="false" ht="14.25" hidden="false" customHeight="false" outlineLevel="0" collapsed="false">
      <c r="A2725" s="0" t="s">
        <v>95</v>
      </c>
      <c r="B2725" s="0" t="s">
        <v>52</v>
      </c>
      <c r="C2725" s="0" t="s">
        <v>75</v>
      </c>
      <c r="D2725" s="0" t="s">
        <v>159</v>
      </c>
      <c r="E2725" s="0" t="n">
        <v>2024</v>
      </c>
      <c r="F2725" s="0" t="n">
        <v>0</v>
      </c>
      <c r="G2725" s="0" t="s">
        <v>135</v>
      </c>
    </row>
    <row r="2726" customFormat="false" ht="14.25" hidden="false" customHeight="false" outlineLevel="0" collapsed="false">
      <c r="A2726" s="0" t="s">
        <v>95</v>
      </c>
      <c r="B2726" s="0" t="s">
        <v>52</v>
      </c>
      <c r="C2726" s="0" t="s">
        <v>75</v>
      </c>
      <c r="D2726" s="0" t="s">
        <v>160</v>
      </c>
      <c r="E2726" s="0" t="n">
        <v>2024</v>
      </c>
      <c r="F2726" s="0" t="n">
        <v>0.1595</v>
      </c>
      <c r="G2726" s="0" t="s">
        <v>161</v>
      </c>
    </row>
    <row r="2727" customFormat="false" ht="14.25" hidden="false" customHeight="false" outlineLevel="0" collapsed="false">
      <c r="A2727" s="0" t="s">
        <v>95</v>
      </c>
      <c r="B2727" s="0" t="s">
        <v>52</v>
      </c>
      <c r="C2727" s="0" t="s">
        <v>75</v>
      </c>
      <c r="D2727" s="0" t="s">
        <v>162</v>
      </c>
      <c r="E2727" s="0" t="n">
        <v>2024</v>
      </c>
      <c r="F2727" s="0" t="n">
        <v>0.1595</v>
      </c>
      <c r="G2727" s="0" t="s">
        <v>161</v>
      </c>
    </row>
    <row r="2728" customFormat="false" ht="14.25" hidden="false" customHeight="false" outlineLevel="0" collapsed="false">
      <c r="A2728" s="0" t="s">
        <v>95</v>
      </c>
      <c r="B2728" s="0" t="s">
        <v>52</v>
      </c>
      <c r="C2728" s="0" t="s">
        <v>75</v>
      </c>
      <c r="D2728" s="0" t="s">
        <v>163</v>
      </c>
      <c r="E2728" s="0" t="n">
        <v>2024</v>
      </c>
      <c r="F2728" s="0" t="n">
        <v>1.2225675</v>
      </c>
      <c r="G2728" s="0" t="s">
        <v>132</v>
      </c>
    </row>
    <row r="2729" customFormat="false" ht="14.25" hidden="false" customHeight="false" outlineLevel="0" collapsed="false">
      <c r="A2729" s="0" t="s">
        <v>95</v>
      </c>
      <c r="B2729" s="0" t="s">
        <v>52</v>
      </c>
      <c r="C2729" s="0" t="s">
        <v>75</v>
      </c>
      <c r="D2729" s="0" t="s">
        <v>164</v>
      </c>
      <c r="E2729" s="0" t="n">
        <v>2024</v>
      </c>
      <c r="F2729" s="0" t="n">
        <v>1.2225675</v>
      </c>
      <c r="G2729" s="0" t="s">
        <v>132</v>
      </c>
    </row>
    <row r="2730" customFormat="false" ht="14.25" hidden="false" customHeight="false" outlineLevel="0" collapsed="false">
      <c r="A2730" s="0" t="s">
        <v>95</v>
      </c>
      <c r="B2730" s="0" t="s">
        <v>52</v>
      </c>
      <c r="C2730" s="0" t="s">
        <v>75</v>
      </c>
      <c r="D2730" s="0" t="s">
        <v>156</v>
      </c>
      <c r="E2730" s="0" t="n">
        <v>2025</v>
      </c>
      <c r="F2730" s="0" t="n">
        <v>0.462077669902913</v>
      </c>
      <c r="G2730" s="0" t="s">
        <v>135</v>
      </c>
    </row>
    <row r="2731" customFormat="false" ht="14.25" hidden="false" customHeight="false" outlineLevel="0" collapsed="false">
      <c r="A2731" s="0" t="s">
        <v>95</v>
      </c>
      <c r="B2731" s="0" t="s">
        <v>52</v>
      </c>
      <c r="C2731" s="0" t="s">
        <v>75</v>
      </c>
      <c r="D2731" s="0" t="s">
        <v>157</v>
      </c>
      <c r="E2731" s="0" t="n">
        <v>2025</v>
      </c>
      <c r="F2731" s="0" t="n">
        <v>0.622616930485437</v>
      </c>
      <c r="G2731" s="0" t="s">
        <v>135</v>
      </c>
    </row>
    <row r="2732" customFormat="false" ht="14.25" hidden="false" customHeight="false" outlineLevel="0" collapsed="false">
      <c r="A2732" s="0" t="s">
        <v>95</v>
      </c>
      <c r="B2732" s="0" t="s">
        <v>52</v>
      </c>
      <c r="C2732" s="0" t="s">
        <v>75</v>
      </c>
      <c r="D2732" s="0" t="s">
        <v>158</v>
      </c>
      <c r="E2732" s="0" t="n">
        <v>2025</v>
      </c>
      <c r="F2732" s="0" t="n">
        <v>1.37142857142857</v>
      </c>
      <c r="G2732" s="0" t="s">
        <v>135</v>
      </c>
    </row>
    <row r="2733" customFormat="false" ht="14.25" hidden="false" customHeight="false" outlineLevel="0" collapsed="false">
      <c r="A2733" s="0" t="s">
        <v>95</v>
      </c>
      <c r="B2733" s="0" t="s">
        <v>52</v>
      </c>
      <c r="C2733" s="0" t="s">
        <v>75</v>
      </c>
      <c r="D2733" s="0" t="s">
        <v>159</v>
      </c>
      <c r="E2733" s="0" t="n">
        <v>2025</v>
      </c>
      <c r="F2733" s="0" t="n">
        <v>0</v>
      </c>
      <c r="G2733" s="0" t="s">
        <v>135</v>
      </c>
    </row>
    <row r="2734" customFormat="false" ht="14.25" hidden="false" customHeight="false" outlineLevel="0" collapsed="false">
      <c r="A2734" s="0" t="s">
        <v>95</v>
      </c>
      <c r="B2734" s="0" t="s">
        <v>52</v>
      </c>
      <c r="C2734" s="0" t="s">
        <v>75</v>
      </c>
      <c r="D2734" s="0" t="s">
        <v>160</v>
      </c>
      <c r="E2734" s="0" t="n">
        <v>2025</v>
      </c>
      <c r="F2734" s="0" t="n">
        <v>0.190376</v>
      </c>
      <c r="G2734" s="0" t="s">
        <v>161</v>
      </c>
    </row>
    <row r="2735" customFormat="false" ht="14.25" hidden="false" customHeight="false" outlineLevel="0" collapsed="false">
      <c r="A2735" s="0" t="s">
        <v>95</v>
      </c>
      <c r="B2735" s="0" t="s">
        <v>52</v>
      </c>
      <c r="C2735" s="0" t="s">
        <v>75</v>
      </c>
      <c r="D2735" s="0" t="s">
        <v>162</v>
      </c>
      <c r="E2735" s="0" t="n">
        <v>2025</v>
      </c>
      <c r="F2735" s="0" t="n">
        <v>0.221624</v>
      </c>
      <c r="G2735" s="0" t="s">
        <v>161</v>
      </c>
    </row>
    <row r="2736" customFormat="false" ht="14.25" hidden="false" customHeight="false" outlineLevel="0" collapsed="false">
      <c r="A2736" s="0" t="s">
        <v>95</v>
      </c>
      <c r="B2736" s="0" t="s">
        <v>52</v>
      </c>
      <c r="C2736" s="0" t="s">
        <v>75</v>
      </c>
      <c r="D2736" s="0" t="s">
        <v>163</v>
      </c>
      <c r="E2736" s="0" t="n">
        <v>2025</v>
      </c>
      <c r="F2736" s="0" t="n">
        <v>1.42400142149611</v>
      </c>
      <c r="G2736" s="0" t="s">
        <v>132</v>
      </c>
    </row>
    <row r="2737" customFormat="false" ht="14.25" hidden="false" customHeight="false" outlineLevel="0" collapsed="false">
      <c r="A2737" s="0" t="s">
        <v>95</v>
      </c>
      <c r="B2737" s="0" t="s">
        <v>52</v>
      </c>
      <c r="C2737" s="0" t="s">
        <v>75</v>
      </c>
      <c r="D2737" s="0" t="s">
        <v>164</v>
      </c>
      <c r="E2737" s="0" t="n">
        <v>2025</v>
      </c>
      <c r="F2737" s="0" t="n">
        <v>1.65773464637168</v>
      </c>
      <c r="G2737" s="0" t="s">
        <v>132</v>
      </c>
    </row>
    <row r="2738" customFormat="false" ht="14.25" hidden="false" customHeight="false" outlineLevel="0" collapsed="false">
      <c r="A2738" s="0" t="s">
        <v>95</v>
      </c>
      <c r="B2738" s="0" t="s">
        <v>52</v>
      </c>
      <c r="C2738" s="0" t="s">
        <v>75</v>
      </c>
      <c r="D2738" s="0" t="s">
        <v>156</v>
      </c>
      <c r="E2738" s="0" t="n">
        <v>2026</v>
      </c>
      <c r="F2738" s="0" t="n">
        <v>0.445491255961844</v>
      </c>
      <c r="G2738" s="0" t="s">
        <v>135</v>
      </c>
    </row>
    <row r="2739" customFormat="false" ht="14.25" hidden="false" customHeight="false" outlineLevel="0" collapsed="false">
      <c r="A2739" s="0" t="s">
        <v>95</v>
      </c>
      <c r="B2739" s="0" t="s">
        <v>52</v>
      </c>
      <c r="C2739" s="0" t="s">
        <v>75</v>
      </c>
      <c r="D2739" s="0" t="s">
        <v>157</v>
      </c>
      <c r="E2739" s="0" t="n">
        <v>2026</v>
      </c>
      <c r="F2739" s="0" t="n">
        <v>0.619583914963434</v>
      </c>
      <c r="G2739" s="0" t="s">
        <v>135</v>
      </c>
    </row>
    <row r="2740" customFormat="false" ht="14.25" hidden="false" customHeight="false" outlineLevel="0" collapsed="false">
      <c r="A2740" s="0" t="s">
        <v>95</v>
      </c>
      <c r="B2740" s="0" t="s">
        <v>52</v>
      </c>
      <c r="C2740" s="0" t="s">
        <v>75</v>
      </c>
      <c r="D2740" s="0" t="s">
        <v>158</v>
      </c>
      <c r="E2740" s="0" t="n">
        <v>2026</v>
      </c>
      <c r="F2740" s="0" t="n">
        <v>1.34285714285714</v>
      </c>
      <c r="G2740" s="0" t="s">
        <v>135</v>
      </c>
    </row>
    <row r="2741" customFormat="false" ht="14.25" hidden="false" customHeight="false" outlineLevel="0" collapsed="false">
      <c r="A2741" s="0" t="s">
        <v>95</v>
      </c>
      <c r="B2741" s="0" t="s">
        <v>52</v>
      </c>
      <c r="C2741" s="0" t="s">
        <v>75</v>
      </c>
      <c r="D2741" s="0" t="s">
        <v>159</v>
      </c>
      <c r="E2741" s="0" t="n">
        <v>2026</v>
      </c>
      <c r="F2741" s="0" t="n">
        <v>0.02</v>
      </c>
      <c r="G2741" s="0" t="s">
        <v>135</v>
      </c>
    </row>
    <row r="2742" customFormat="false" ht="14.25" hidden="false" customHeight="false" outlineLevel="0" collapsed="false">
      <c r="A2742" s="0" t="s">
        <v>95</v>
      </c>
      <c r="B2742" s="0" t="s">
        <v>52</v>
      </c>
      <c r="C2742" s="0" t="s">
        <v>75</v>
      </c>
      <c r="D2742" s="0" t="s">
        <v>160</v>
      </c>
      <c r="E2742" s="0" t="n">
        <v>2026</v>
      </c>
      <c r="F2742" s="0" t="n">
        <v>0.280214</v>
      </c>
      <c r="G2742" s="0" t="s">
        <v>161</v>
      </c>
    </row>
    <row r="2743" customFormat="false" ht="14.25" hidden="false" customHeight="false" outlineLevel="0" collapsed="false">
      <c r="A2743" s="0" t="s">
        <v>95</v>
      </c>
      <c r="B2743" s="0" t="s">
        <v>52</v>
      </c>
      <c r="C2743" s="0" t="s">
        <v>75</v>
      </c>
      <c r="D2743" s="0" t="s">
        <v>162</v>
      </c>
      <c r="E2743" s="0" t="n">
        <v>2026</v>
      </c>
      <c r="F2743" s="0" t="n">
        <v>0.348786</v>
      </c>
      <c r="G2743" s="0" t="s">
        <v>161</v>
      </c>
    </row>
    <row r="2744" customFormat="false" ht="14.25" hidden="false" customHeight="false" outlineLevel="0" collapsed="false">
      <c r="A2744" s="0" t="s">
        <v>95</v>
      </c>
      <c r="B2744" s="0" t="s">
        <v>52</v>
      </c>
      <c r="C2744" s="0" t="s">
        <v>75</v>
      </c>
      <c r="D2744" s="0" t="s">
        <v>163</v>
      </c>
      <c r="E2744" s="0" t="n">
        <v>2026</v>
      </c>
      <c r="F2744" s="0" t="n">
        <v>2.04232044001128</v>
      </c>
      <c r="G2744" s="0" t="s">
        <v>132</v>
      </c>
    </row>
    <row r="2745" customFormat="false" ht="14.25" hidden="false" customHeight="false" outlineLevel="0" collapsed="false">
      <c r="A2745" s="0" t="s">
        <v>95</v>
      </c>
      <c r="B2745" s="0" t="s">
        <v>52</v>
      </c>
      <c r="C2745" s="0" t="s">
        <v>75</v>
      </c>
      <c r="D2745" s="0" t="s">
        <v>164</v>
      </c>
      <c r="E2745" s="0" t="n">
        <v>2026</v>
      </c>
      <c r="F2745" s="0" t="n">
        <v>2.54210273929844</v>
      </c>
      <c r="G2745" s="0" t="s">
        <v>132</v>
      </c>
    </row>
    <row r="2746" customFormat="false" ht="14.25" hidden="false" customHeight="false" outlineLevel="0" collapsed="false">
      <c r="A2746" s="0" t="s">
        <v>95</v>
      </c>
      <c r="B2746" s="0" t="s">
        <v>52</v>
      </c>
      <c r="C2746" s="0" t="s">
        <v>75</v>
      </c>
      <c r="D2746" s="0" t="s">
        <v>156</v>
      </c>
      <c r="E2746" s="0" t="n">
        <v>2027</v>
      </c>
      <c r="F2746" s="0" t="n">
        <v>0.464359667359667</v>
      </c>
      <c r="G2746" s="0" t="s">
        <v>135</v>
      </c>
    </row>
    <row r="2747" customFormat="false" ht="14.25" hidden="false" customHeight="false" outlineLevel="0" collapsed="false">
      <c r="A2747" s="0" t="s">
        <v>95</v>
      </c>
      <c r="B2747" s="0" t="s">
        <v>52</v>
      </c>
      <c r="C2747" s="0" t="s">
        <v>75</v>
      </c>
      <c r="D2747" s="0" t="s">
        <v>157</v>
      </c>
      <c r="E2747" s="0" t="n">
        <v>2027</v>
      </c>
      <c r="F2747" s="0" t="n">
        <v>0.625893028340956</v>
      </c>
      <c r="G2747" s="0" t="s">
        <v>135</v>
      </c>
    </row>
    <row r="2748" customFormat="false" ht="14.25" hidden="false" customHeight="false" outlineLevel="0" collapsed="false">
      <c r="A2748" s="0" t="s">
        <v>95</v>
      </c>
      <c r="B2748" s="0" t="s">
        <v>52</v>
      </c>
      <c r="C2748" s="0" t="s">
        <v>75</v>
      </c>
      <c r="D2748" s="0" t="s">
        <v>158</v>
      </c>
      <c r="E2748" s="0" t="n">
        <v>2027</v>
      </c>
      <c r="F2748" s="0" t="n">
        <v>1.31428571428571</v>
      </c>
      <c r="G2748" s="0" t="s">
        <v>135</v>
      </c>
    </row>
    <row r="2749" customFormat="false" ht="14.25" hidden="false" customHeight="false" outlineLevel="0" collapsed="false">
      <c r="A2749" s="0" t="s">
        <v>95</v>
      </c>
      <c r="B2749" s="0" t="s">
        <v>52</v>
      </c>
      <c r="C2749" s="0" t="s">
        <v>75</v>
      </c>
      <c r="D2749" s="0" t="s">
        <v>159</v>
      </c>
      <c r="E2749" s="0" t="n">
        <v>2027</v>
      </c>
      <c r="F2749" s="0" t="n">
        <v>0.03</v>
      </c>
      <c r="G2749" s="0" t="s">
        <v>135</v>
      </c>
    </row>
    <row r="2750" customFormat="false" ht="14.25" hidden="false" customHeight="false" outlineLevel="0" collapsed="false">
      <c r="A2750" s="0" t="s">
        <v>95</v>
      </c>
      <c r="B2750" s="0" t="s">
        <v>52</v>
      </c>
      <c r="C2750" s="0" t="s">
        <v>75</v>
      </c>
      <c r="D2750" s="0" t="s">
        <v>160</v>
      </c>
      <c r="E2750" s="0" t="n">
        <v>2027</v>
      </c>
      <c r="F2750" s="0" t="n">
        <v>0.446714</v>
      </c>
      <c r="G2750" s="0" t="s">
        <v>161</v>
      </c>
    </row>
    <row r="2751" customFormat="false" ht="14.25" hidden="false" customHeight="false" outlineLevel="0" collapsed="false">
      <c r="A2751" s="0" t="s">
        <v>95</v>
      </c>
      <c r="B2751" s="0" t="s">
        <v>52</v>
      </c>
      <c r="C2751" s="0" t="s">
        <v>75</v>
      </c>
      <c r="D2751" s="0" t="s">
        <v>162</v>
      </c>
      <c r="E2751" s="0" t="n">
        <v>2027</v>
      </c>
      <c r="F2751" s="0" t="n">
        <v>0.515286</v>
      </c>
      <c r="G2751" s="0" t="s">
        <v>161</v>
      </c>
    </row>
    <row r="2752" customFormat="false" ht="14.25" hidden="false" customHeight="false" outlineLevel="0" collapsed="false">
      <c r="A2752" s="0" t="s">
        <v>95</v>
      </c>
      <c r="B2752" s="0" t="s">
        <v>52</v>
      </c>
      <c r="C2752" s="0" t="s">
        <v>75</v>
      </c>
      <c r="D2752" s="0" t="s">
        <v>163</v>
      </c>
      <c r="E2752" s="0" t="n">
        <v>2027</v>
      </c>
      <c r="F2752" s="0" t="n">
        <v>3.2190192295022</v>
      </c>
      <c r="G2752" s="0" t="s">
        <v>132</v>
      </c>
    </row>
    <row r="2753" customFormat="false" ht="14.25" hidden="false" customHeight="false" outlineLevel="0" collapsed="false">
      <c r="A2753" s="0" t="s">
        <v>95</v>
      </c>
      <c r="B2753" s="0" t="s">
        <v>52</v>
      </c>
      <c r="C2753" s="0" t="s">
        <v>75</v>
      </c>
      <c r="D2753" s="0" t="s">
        <v>164</v>
      </c>
      <c r="E2753" s="0" t="n">
        <v>2027</v>
      </c>
      <c r="F2753" s="0" t="n">
        <v>3.71314877683097</v>
      </c>
      <c r="G2753" s="0" t="s">
        <v>132</v>
      </c>
    </row>
    <row r="2754" customFormat="false" ht="14.25" hidden="false" customHeight="false" outlineLevel="0" collapsed="false">
      <c r="A2754" s="0" t="s">
        <v>95</v>
      </c>
      <c r="B2754" s="0" t="s">
        <v>52</v>
      </c>
      <c r="C2754" s="0" t="s">
        <v>75</v>
      </c>
      <c r="D2754" s="0" t="s">
        <v>156</v>
      </c>
      <c r="E2754" s="0" t="n">
        <v>2028</v>
      </c>
      <c r="F2754" s="0" t="n">
        <v>0.491782329317269</v>
      </c>
      <c r="G2754" s="0" t="s">
        <v>135</v>
      </c>
    </row>
    <row r="2755" customFormat="false" ht="14.25" hidden="false" customHeight="false" outlineLevel="0" collapsed="false">
      <c r="A2755" s="0" t="s">
        <v>95</v>
      </c>
      <c r="B2755" s="0" t="s">
        <v>52</v>
      </c>
      <c r="C2755" s="0" t="s">
        <v>75</v>
      </c>
      <c r="D2755" s="0" t="s">
        <v>157</v>
      </c>
      <c r="E2755" s="0" t="n">
        <v>2028</v>
      </c>
      <c r="F2755" s="0" t="n">
        <v>0.634239510695582</v>
      </c>
      <c r="G2755" s="0" t="s">
        <v>135</v>
      </c>
    </row>
    <row r="2756" customFormat="false" ht="14.25" hidden="false" customHeight="false" outlineLevel="0" collapsed="false">
      <c r="A2756" s="0" t="s">
        <v>95</v>
      </c>
      <c r="B2756" s="0" t="s">
        <v>52</v>
      </c>
      <c r="C2756" s="0" t="s">
        <v>75</v>
      </c>
      <c r="D2756" s="0" t="s">
        <v>158</v>
      </c>
      <c r="E2756" s="0" t="n">
        <v>2028</v>
      </c>
      <c r="F2756" s="0" t="n">
        <v>1.28571428571429</v>
      </c>
      <c r="G2756" s="0" t="s">
        <v>135</v>
      </c>
    </row>
    <row r="2757" customFormat="false" ht="14.25" hidden="false" customHeight="false" outlineLevel="0" collapsed="false">
      <c r="A2757" s="0" t="s">
        <v>95</v>
      </c>
      <c r="B2757" s="0" t="s">
        <v>52</v>
      </c>
      <c r="C2757" s="0" t="s">
        <v>75</v>
      </c>
      <c r="D2757" s="0" t="s">
        <v>159</v>
      </c>
      <c r="E2757" s="0" t="n">
        <v>2028</v>
      </c>
      <c r="F2757" s="0" t="n">
        <v>0.05</v>
      </c>
      <c r="G2757" s="0" t="s">
        <v>135</v>
      </c>
    </row>
    <row r="2758" customFormat="false" ht="14.25" hidden="false" customHeight="false" outlineLevel="0" collapsed="false">
      <c r="A2758" s="0" t="s">
        <v>95</v>
      </c>
      <c r="B2758" s="0" t="s">
        <v>52</v>
      </c>
      <c r="C2758" s="0" t="s">
        <v>75</v>
      </c>
      <c r="D2758" s="0" t="s">
        <v>160</v>
      </c>
      <c r="E2758" s="0" t="n">
        <v>2028</v>
      </c>
      <c r="F2758" s="0" t="n">
        <v>0.612269</v>
      </c>
      <c r="G2758" s="0" t="s">
        <v>161</v>
      </c>
    </row>
    <row r="2759" customFormat="false" ht="14.25" hidden="false" customHeight="false" outlineLevel="0" collapsed="false">
      <c r="A2759" s="0" t="s">
        <v>95</v>
      </c>
      <c r="B2759" s="0" t="s">
        <v>52</v>
      </c>
      <c r="C2759" s="0" t="s">
        <v>75</v>
      </c>
      <c r="D2759" s="0" t="s">
        <v>162</v>
      </c>
      <c r="E2759" s="0" t="n">
        <v>2028</v>
      </c>
      <c r="F2759" s="0" t="n">
        <v>0.632731</v>
      </c>
      <c r="G2759" s="0" t="s">
        <v>161</v>
      </c>
    </row>
    <row r="2760" customFormat="false" ht="14.25" hidden="false" customHeight="false" outlineLevel="0" collapsed="false">
      <c r="A2760" s="0" t="s">
        <v>95</v>
      </c>
      <c r="B2760" s="0" t="s">
        <v>52</v>
      </c>
      <c r="C2760" s="0" t="s">
        <v>75</v>
      </c>
      <c r="D2760" s="0" t="s">
        <v>163</v>
      </c>
      <c r="E2760" s="0" t="n">
        <v>2028</v>
      </c>
      <c r="F2760" s="0" t="n">
        <v>4.37365115091372</v>
      </c>
      <c r="G2760" s="0" t="s">
        <v>132</v>
      </c>
    </row>
    <row r="2761" customFormat="false" ht="14.25" hidden="false" customHeight="false" outlineLevel="0" collapsed="false">
      <c r="A2761" s="0" t="s">
        <v>95</v>
      </c>
      <c r="B2761" s="0" t="s">
        <v>52</v>
      </c>
      <c r="C2761" s="0" t="s">
        <v>75</v>
      </c>
      <c r="D2761" s="0" t="s">
        <v>164</v>
      </c>
      <c r="E2761" s="0" t="n">
        <v>2028</v>
      </c>
      <c r="F2761" s="0" t="n">
        <v>4.51981835821966</v>
      </c>
      <c r="G2761" s="0" t="s">
        <v>132</v>
      </c>
    </row>
    <row r="2762" customFormat="false" ht="14.25" hidden="false" customHeight="false" outlineLevel="0" collapsed="false">
      <c r="A2762" s="0" t="s">
        <v>95</v>
      </c>
      <c r="B2762" s="0" t="s">
        <v>52</v>
      </c>
      <c r="C2762" s="0" t="s">
        <v>75</v>
      </c>
      <c r="D2762" s="0" t="s">
        <v>156</v>
      </c>
      <c r="E2762" s="0" t="n">
        <v>2029</v>
      </c>
      <c r="F2762" s="0" t="n">
        <v>0.549931782125859</v>
      </c>
      <c r="G2762" s="0" t="s">
        <v>135</v>
      </c>
    </row>
    <row r="2763" customFormat="false" ht="14.25" hidden="false" customHeight="false" outlineLevel="0" collapsed="false">
      <c r="A2763" s="0" t="s">
        <v>95</v>
      </c>
      <c r="B2763" s="0" t="s">
        <v>52</v>
      </c>
      <c r="C2763" s="0" t="s">
        <v>75</v>
      </c>
      <c r="D2763" s="0" t="s">
        <v>157</v>
      </c>
      <c r="E2763" s="0" t="n">
        <v>2029</v>
      </c>
      <c r="F2763" s="0" t="n">
        <v>0.649713509313591</v>
      </c>
      <c r="G2763" s="0" t="s">
        <v>135</v>
      </c>
    </row>
    <row r="2764" customFormat="false" ht="14.25" hidden="false" customHeight="false" outlineLevel="0" collapsed="false">
      <c r="A2764" s="0" t="s">
        <v>95</v>
      </c>
      <c r="B2764" s="0" t="s">
        <v>52</v>
      </c>
      <c r="C2764" s="0" t="s">
        <v>75</v>
      </c>
      <c r="D2764" s="0" t="s">
        <v>158</v>
      </c>
      <c r="E2764" s="0" t="n">
        <v>2029</v>
      </c>
      <c r="F2764" s="0" t="n">
        <v>1.25714285714286</v>
      </c>
      <c r="G2764" s="0" t="s">
        <v>135</v>
      </c>
    </row>
    <row r="2765" customFormat="false" ht="14.25" hidden="false" customHeight="false" outlineLevel="0" collapsed="false">
      <c r="A2765" s="0" t="s">
        <v>95</v>
      </c>
      <c r="B2765" s="0" t="s">
        <v>52</v>
      </c>
      <c r="C2765" s="0" t="s">
        <v>75</v>
      </c>
      <c r="D2765" s="0" t="s">
        <v>159</v>
      </c>
      <c r="E2765" s="0" t="n">
        <v>2029</v>
      </c>
      <c r="F2765" s="0" t="n">
        <v>0.06</v>
      </c>
      <c r="G2765" s="0" t="s">
        <v>135</v>
      </c>
    </row>
    <row r="2766" customFormat="false" ht="14.25" hidden="false" customHeight="false" outlineLevel="0" collapsed="false">
      <c r="A2766" s="0" t="s">
        <v>95</v>
      </c>
      <c r="B2766" s="0" t="s">
        <v>52</v>
      </c>
      <c r="C2766" s="0" t="s">
        <v>75</v>
      </c>
      <c r="D2766" s="0" t="s">
        <v>160</v>
      </c>
      <c r="E2766" s="0" t="n">
        <v>2029</v>
      </c>
      <c r="F2766" s="0" t="n">
        <v>1.039921</v>
      </c>
      <c r="G2766" s="0" t="s">
        <v>161</v>
      </c>
    </row>
    <row r="2767" customFormat="false" ht="14.25" hidden="false" customHeight="false" outlineLevel="0" collapsed="false">
      <c r="A2767" s="0" t="s">
        <v>95</v>
      </c>
      <c r="B2767" s="0" t="s">
        <v>52</v>
      </c>
      <c r="C2767" s="0" t="s">
        <v>75</v>
      </c>
      <c r="D2767" s="0" t="s">
        <v>162</v>
      </c>
      <c r="E2767" s="0" t="n">
        <v>2029</v>
      </c>
      <c r="F2767" s="0" t="n">
        <v>0.851079</v>
      </c>
      <c r="G2767" s="0" t="s">
        <v>161</v>
      </c>
    </row>
    <row r="2768" customFormat="false" ht="14.25" hidden="false" customHeight="false" outlineLevel="0" collapsed="false">
      <c r="A2768" s="0" t="s">
        <v>95</v>
      </c>
      <c r="B2768" s="0" t="s">
        <v>52</v>
      </c>
      <c r="C2768" s="0" t="s">
        <v>75</v>
      </c>
      <c r="D2768" s="0" t="s">
        <v>163</v>
      </c>
      <c r="E2768" s="0" t="n">
        <v>2029</v>
      </c>
      <c r="F2768" s="0" t="n">
        <v>7.44065184030277</v>
      </c>
      <c r="G2768" s="0" t="s">
        <v>132</v>
      </c>
    </row>
    <row r="2769" customFormat="false" ht="14.25" hidden="false" customHeight="false" outlineLevel="0" collapsed="false">
      <c r="A2769" s="0" t="s">
        <v>95</v>
      </c>
      <c r="B2769" s="0" t="s">
        <v>52</v>
      </c>
      <c r="C2769" s="0" t="s">
        <v>75</v>
      </c>
      <c r="D2769" s="0" t="s">
        <v>164</v>
      </c>
      <c r="E2769" s="0" t="n">
        <v>2029</v>
      </c>
      <c r="F2769" s="0" t="n">
        <v>6.08948422773753</v>
      </c>
      <c r="G2769" s="0" t="s">
        <v>132</v>
      </c>
    </row>
    <row r="2770" customFormat="false" ht="14.25" hidden="false" customHeight="false" outlineLevel="0" collapsed="false">
      <c r="A2770" s="0" t="s">
        <v>95</v>
      </c>
      <c r="B2770" s="0" t="s">
        <v>52</v>
      </c>
      <c r="C2770" s="0" t="s">
        <v>75</v>
      </c>
      <c r="D2770" s="0" t="s">
        <v>156</v>
      </c>
      <c r="E2770" s="0" t="n">
        <v>2030</v>
      </c>
      <c r="F2770" s="0" t="n">
        <v>0.586018471872376</v>
      </c>
      <c r="G2770" s="0" t="s">
        <v>135</v>
      </c>
    </row>
    <row r="2771" customFormat="false" ht="14.25" hidden="false" customHeight="false" outlineLevel="0" collapsed="false">
      <c r="A2771" s="0" t="s">
        <v>95</v>
      </c>
      <c r="B2771" s="0" t="s">
        <v>52</v>
      </c>
      <c r="C2771" s="0" t="s">
        <v>75</v>
      </c>
      <c r="D2771" s="0" t="s">
        <v>157</v>
      </c>
      <c r="E2771" s="0" t="n">
        <v>2030</v>
      </c>
      <c r="F2771" s="0" t="n">
        <v>0.659667044836272</v>
      </c>
      <c r="G2771" s="0" t="s">
        <v>135</v>
      </c>
    </row>
    <row r="2772" customFormat="false" ht="14.25" hidden="false" customHeight="false" outlineLevel="0" collapsed="false">
      <c r="A2772" s="0" t="s">
        <v>95</v>
      </c>
      <c r="B2772" s="0" t="s">
        <v>52</v>
      </c>
      <c r="C2772" s="0" t="s">
        <v>75</v>
      </c>
      <c r="D2772" s="0" t="s">
        <v>158</v>
      </c>
      <c r="E2772" s="0" t="n">
        <v>2030</v>
      </c>
      <c r="F2772" s="0" t="n">
        <v>1.22857142857143</v>
      </c>
      <c r="G2772" s="0" t="s">
        <v>135</v>
      </c>
    </row>
    <row r="2773" customFormat="false" ht="14.25" hidden="false" customHeight="false" outlineLevel="0" collapsed="false">
      <c r="A2773" s="0" t="s">
        <v>95</v>
      </c>
      <c r="B2773" s="0" t="s">
        <v>52</v>
      </c>
      <c r="C2773" s="0" t="s">
        <v>75</v>
      </c>
      <c r="D2773" s="0" t="s">
        <v>159</v>
      </c>
      <c r="E2773" s="0" t="n">
        <v>2030</v>
      </c>
      <c r="F2773" s="0" t="n">
        <v>0.07</v>
      </c>
      <c r="G2773" s="0" t="s">
        <v>135</v>
      </c>
    </row>
    <row r="2774" customFormat="false" ht="14.25" hidden="false" customHeight="false" outlineLevel="0" collapsed="false">
      <c r="A2774" s="0" t="s">
        <v>95</v>
      </c>
      <c r="B2774" s="0" t="s">
        <v>52</v>
      </c>
      <c r="C2774" s="0" t="s">
        <v>75</v>
      </c>
      <c r="D2774" s="0" t="s">
        <v>160</v>
      </c>
      <c r="E2774" s="0" t="n">
        <v>2030</v>
      </c>
      <c r="F2774" s="0" t="n">
        <v>1.395896</v>
      </c>
      <c r="G2774" s="0" t="s">
        <v>161</v>
      </c>
    </row>
    <row r="2775" customFormat="false" ht="14.25" hidden="false" customHeight="false" outlineLevel="0" collapsed="false">
      <c r="A2775" s="0" t="s">
        <v>95</v>
      </c>
      <c r="B2775" s="0" t="s">
        <v>52</v>
      </c>
      <c r="C2775" s="0" t="s">
        <v>75</v>
      </c>
      <c r="D2775" s="0" t="s">
        <v>162</v>
      </c>
      <c r="E2775" s="0" t="n">
        <v>2030</v>
      </c>
      <c r="F2775" s="0" t="n">
        <v>0.986104</v>
      </c>
      <c r="G2775" s="0" t="s">
        <v>161</v>
      </c>
    </row>
    <row r="2776" customFormat="false" ht="14.25" hidden="false" customHeight="false" outlineLevel="0" collapsed="false">
      <c r="A2776" s="0" t="s">
        <v>95</v>
      </c>
      <c r="B2776" s="0" t="s">
        <v>52</v>
      </c>
      <c r="C2776" s="0" t="s">
        <v>75</v>
      </c>
      <c r="D2776" s="0" t="s">
        <v>163</v>
      </c>
      <c r="E2776" s="0" t="n">
        <v>2030</v>
      </c>
      <c r="F2776" s="0" t="n">
        <v>9.91019884648365</v>
      </c>
      <c r="G2776" s="0" t="s">
        <v>132</v>
      </c>
    </row>
    <row r="2777" customFormat="false" ht="14.25" hidden="false" customHeight="false" outlineLevel="0" collapsed="false">
      <c r="A2777" s="0" t="s">
        <v>95</v>
      </c>
      <c r="B2777" s="0" t="s">
        <v>52</v>
      </c>
      <c r="C2777" s="0" t="s">
        <v>75</v>
      </c>
      <c r="D2777" s="0" t="s">
        <v>164</v>
      </c>
      <c r="E2777" s="0" t="n">
        <v>2030</v>
      </c>
      <c r="F2777" s="0" t="n">
        <v>7.00087021046906</v>
      </c>
      <c r="G2777" s="0" t="s">
        <v>132</v>
      </c>
    </row>
    <row r="2778" customFormat="false" ht="14.25" hidden="false" customHeight="false" outlineLevel="0" collapsed="false">
      <c r="A2778" s="0" t="s">
        <v>95</v>
      </c>
      <c r="B2778" s="0" t="s">
        <v>52</v>
      </c>
      <c r="C2778" s="0" t="s">
        <v>75</v>
      </c>
      <c r="D2778" s="0" t="s">
        <v>156</v>
      </c>
      <c r="E2778" s="0" t="n">
        <v>2031</v>
      </c>
      <c r="F2778" s="0" t="n">
        <v>0.608140710883107</v>
      </c>
      <c r="G2778" s="0" t="s">
        <v>135</v>
      </c>
    </row>
    <row r="2779" customFormat="false" ht="14.25" hidden="false" customHeight="false" outlineLevel="0" collapsed="false">
      <c r="A2779" s="0" t="s">
        <v>95</v>
      </c>
      <c r="B2779" s="0" t="s">
        <v>52</v>
      </c>
      <c r="C2779" s="0" t="s">
        <v>75</v>
      </c>
      <c r="D2779" s="0" t="s">
        <v>157</v>
      </c>
      <c r="E2779" s="0" t="n">
        <v>2031</v>
      </c>
      <c r="F2779" s="0" t="n">
        <v>0.668826361480396</v>
      </c>
      <c r="G2779" s="0" t="s">
        <v>135</v>
      </c>
    </row>
    <row r="2780" customFormat="false" ht="14.25" hidden="false" customHeight="false" outlineLevel="0" collapsed="false">
      <c r="A2780" s="0" t="s">
        <v>95</v>
      </c>
      <c r="B2780" s="0" t="s">
        <v>52</v>
      </c>
      <c r="C2780" s="0" t="s">
        <v>75</v>
      </c>
      <c r="D2780" s="0" t="s">
        <v>158</v>
      </c>
      <c r="E2780" s="0" t="n">
        <v>2031</v>
      </c>
      <c r="F2780" s="0" t="n">
        <v>1.2</v>
      </c>
      <c r="G2780" s="0" t="s">
        <v>135</v>
      </c>
    </row>
    <row r="2781" customFormat="false" ht="14.25" hidden="false" customHeight="false" outlineLevel="0" collapsed="false">
      <c r="A2781" s="0" t="s">
        <v>95</v>
      </c>
      <c r="B2781" s="0" t="s">
        <v>52</v>
      </c>
      <c r="C2781" s="0" t="s">
        <v>75</v>
      </c>
      <c r="D2781" s="0" t="s">
        <v>159</v>
      </c>
      <c r="E2781" s="0" t="n">
        <v>2031</v>
      </c>
      <c r="F2781" s="0" t="n">
        <v>0.08</v>
      </c>
      <c r="G2781" s="0" t="s">
        <v>135</v>
      </c>
    </row>
    <row r="2782" customFormat="false" ht="14.25" hidden="false" customHeight="false" outlineLevel="0" collapsed="false">
      <c r="A2782" s="0" t="s">
        <v>95</v>
      </c>
      <c r="B2782" s="0" t="s">
        <v>52</v>
      </c>
      <c r="C2782" s="0" t="s">
        <v>75</v>
      </c>
      <c r="D2782" s="0" t="s">
        <v>160</v>
      </c>
      <c r="E2782" s="0" t="n">
        <v>2031</v>
      </c>
      <c r="F2782" s="0" t="n">
        <v>1.659616</v>
      </c>
      <c r="G2782" s="0" t="s">
        <v>161</v>
      </c>
    </row>
    <row r="2783" customFormat="false" ht="14.25" hidden="false" customHeight="false" outlineLevel="0" collapsed="false">
      <c r="A2783" s="0" t="s">
        <v>95</v>
      </c>
      <c r="B2783" s="0" t="s">
        <v>52</v>
      </c>
      <c r="C2783" s="0" t="s">
        <v>75</v>
      </c>
      <c r="D2783" s="0" t="s">
        <v>162</v>
      </c>
      <c r="E2783" s="0" t="n">
        <v>2031</v>
      </c>
      <c r="F2783" s="0" t="n">
        <v>1.069384</v>
      </c>
      <c r="G2783" s="0" t="s">
        <v>161</v>
      </c>
    </row>
    <row r="2784" customFormat="false" ht="14.25" hidden="false" customHeight="false" outlineLevel="0" collapsed="false">
      <c r="A2784" s="0" t="s">
        <v>95</v>
      </c>
      <c r="B2784" s="0" t="s">
        <v>52</v>
      </c>
      <c r="C2784" s="0" t="s">
        <v>75</v>
      </c>
      <c r="D2784" s="0" t="s">
        <v>163</v>
      </c>
      <c r="E2784" s="0" t="n">
        <v>2031</v>
      </c>
      <c r="F2784" s="0" t="n">
        <v>11.6682667118826</v>
      </c>
      <c r="G2784" s="0" t="s">
        <v>132</v>
      </c>
    </row>
    <row r="2785" customFormat="false" ht="14.25" hidden="false" customHeight="false" outlineLevel="0" collapsed="false">
      <c r="A2785" s="0" t="s">
        <v>95</v>
      </c>
      <c r="B2785" s="0" t="s">
        <v>52</v>
      </c>
      <c r="C2785" s="0" t="s">
        <v>75</v>
      </c>
      <c r="D2785" s="0" t="s">
        <v>164</v>
      </c>
      <c r="E2785" s="0" t="n">
        <v>2031</v>
      </c>
      <c r="F2785" s="0" t="n">
        <v>7.51852098884314</v>
      </c>
      <c r="G2785" s="0" t="s">
        <v>132</v>
      </c>
    </row>
    <row r="2786" customFormat="false" ht="14.25" hidden="false" customHeight="false" outlineLevel="0" collapsed="false">
      <c r="A2786" s="0" t="s">
        <v>95</v>
      </c>
      <c r="B2786" s="0" t="s">
        <v>52</v>
      </c>
      <c r="C2786" s="0" t="s">
        <v>75</v>
      </c>
      <c r="D2786" s="0" t="s">
        <v>156</v>
      </c>
      <c r="E2786" s="0" t="n">
        <v>2032</v>
      </c>
      <c r="F2786" s="0" t="n">
        <v>0.608140710883107</v>
      </c>
      <c r="G2786" s="0" t="s">
        <v>135</v>
      </c>
    </row>
    <row r="2787" customFormat="false" ht="14.25" hidden="false" customHeight="false" outlineLevel="0" collapsed="false">
      <c r="A2787" s="0" t="s">
        <v>95</v>
      </c>
      <c r="B2787" s="0" t="s">
        <v>52</v>
      </c>
      <c r="C2787" s="0" t="s">
        <v>75</v>
      </c>
      <c r="D2787" s="0" t="s">
        <v>157</v>
      </c>
      <c r="E2787" s="0" t="n">
        <v>2032</v>
      </c>
      <c r="F2787" s="0" t="n">
        <v>0.67302361574203</v>
      </c>
      <c r="G2787" s="0" t="s">
        <v>135</v>
      </c>
    </row>
    <row r="2788" customFormat="false" ht="14.25" hidden="false" customHeight="false" outlineLevel="0" collapsed="false">
      <c r="A2788" s="0" t="s">
        <v>95</v>
      </c>
      <c r="B2788" s="0" t="s">
        <v>52</v>
      </c>
      <c r="C2788" s="0" t="s">
        <v>75</v>
      </c>
      <c r="D2788" s="0" t="s">
        <v>158</v>
      </c>
      <c r="E2788" s="0" t="n">
        <v>2032</v>
      </c>
      <c r="F2788" s="0" t="n">
        <v>1.2</v>
      </c>
      <c r="G2788" s="0" t="s">
        <v>135</v>
      </c>
    </row>
    <row r="2789" customFormat="false" ht="14.25" hidden="false" customHeight="false" outlineLevel="0" collapsed="false">
      <c r="A2789" s="0" t="s">
        <v>95</v>
      </c>
      <c r="B2789" s="0" t="s">
        <v>52</v>
      </c>
      <c r="C2789" s="0" t="s">
        <v>75</v>
      </c>
      <c r="D2789" s="0" t="s">
        <v>159</v>
      </c>
      <c r="E2789" s="0" t="n">
        <v>2032</v>
      </c>
      <c r="F2789" s="0" t="n">
        <v>0.08</v>
      </c>
      <c r="G2789" s="0" t="s">
        <v>135</v>
      </c>
    </row>
    <row r="2790" customFormat="false" ht="14.25" hidden="false" customHeight="false" outlineLevel="0" collapsed="false">
      <c r="A2790" s="0" t="s">
        <v>95</v>
      </c>
      <c r="B2790" s="0" t="s">
        <v>52</v>
      </c>
      <c r="C2790" s="0" t="s">
        <v>75</v>
      </c>
      <c r="D2790" s="0" t="s">
        <v>160</v>
      </c>
      <c r="E2790" s="0" t="n">
        <v>2032</v>
      </c>
      <c r="F2790" s="0" t="n">
        <v>1.659616</v>
      </c>
      <c r="G2790" s="0" t="s">
        <v>161</v>
      </c>
    </row>
    <row r="2791" customFormat="false" ht="14.25" hidden="false" customHeight="false" outlineLevel="0" collapsed="false">
      <c r="A2791" s="0" t="s">
        <v>95</v>
      </c>
      <c r="B2791" s="0" t="s">
        <v>52</v>
      </c>
      <c r="C2791" s="0" t="s">
        <v>75</v>
      </c>
      <c r="D2791" s="0" t="s">
        <v>162</v>
      </c>
      <c r="E2791" s="0" t="n">
        <v>2032</v>
      </c>
      <c r="F2791" s="0" t="n">
        <v>1.069384</v>
      </c>
      <c r="G2791" s="0" t="s">
        <v>161</v>
      </c>
    </row>
    <row r="2792" customFormat="false" ht="14.25" hidden="false" customHeight="false" outlineLevel="0" collapsed="false">
      <c r="A2792" s="0" t="s">
        <v>95</v>
      </c>
      <c r="B2792" s="0" t="s">
        <v>52</v>
      </c>
      <c r="C2792" s="0" t="s">
        <v>75</v>
      </c>
      <c r="D2792" s="0" t="s">
        <v>163</v>
      </c>
      <c r="E2792" s="0" t="n">
        <v>2032</v>
      </c>
      <c r="F2792" s="0" t="n">
        <v>13.5821390019487</v>
      </c>
      <c r="G2792" s="0" t="s">
        <v>132</v>
      </c>
    </row>
    <row r="2793" customFormat="false" ht="14.25" hidden="false" customHeight="false" outlineLevel="0" collapsed="false">
      <c r="A2793" s="0" t="s">
        <v>95</v>
      </c>
      <c r="B2793" s="0" t="s">
        <v>52</v>
      </c>
      <c r="C2793" s="0" t="s">
        <v>75</v>
      </c>
      <c r="D2793" s="0" t="s">
        <v>164</v>
      </c>
      <c r="E2793" s="0" t="n">
        <v>2032</v>
      </c>
      <c r="F2793" s="0" t="n">
        <v>7.87783534960008</v>
      </c>
      <c r="G2793" s="0" t="s">
        <v>132</v>
      </c>
    </row>
    <row r="2794" customFormat="false" ht="14.25" hidden="false" customHeight="false" outlineLevel="0" collapsed="false">
      <c r="A2794" s="0" t="s">
        <v>95</v>
      </c>
      <c r="B2794" s="0" t="s">
        <v>52</v>
      </c>
      <c r="C2794" s="0" t="s">
        <v>75</v>
      </c>
      <c r="D2794" s="0" t="s">
        <v>156</v>
      </c>
      <c r="E2794" s="0" t="n">
        <v>2033</v>
      </c>
      <c r="F2794" s="0" t="n">
        <v>0.608140710883107</v>
      </c>
      <c r="G2794" s="0" t="s">
        <v>135</v>
      </c>
    </row>
    <row r="2795" customFormat="false" ht="14.25" hidden="false" customHeight="false" outlineLevel="0" collapsed="false">
      <c r="A2795" s="0" t="s">
        <v>95</v>
      </c>
      <c r="B2795" s="0" t="s">
        <v>52</v>
      </c>
      <c r="C2795" s="0" t="s">
        <v>75</v>
      </c>
      <c r="D2795" s="0" t="s">
        <v>157</v>
      </c>
      <c r="E2795" s="0" t="n">
        <v>2033</v>
      </c>
      <c r="F2795" s="0" t="n">
        <v>0.677342498145841</v>
      </c>
      <c r="G2795" s="0" t="s">
        <v>135</v>
      </c>
    </row>
    <row r="2796" customFormat="false" ht="14.25" hidden="false" customHeight="false" outlineLevel="0" collapsed="false">
      <c r="A2796" s="0" t="s">
        <v>95</v>
      </c>
      <c r="B2796" s="0" t="s">
        <v>52</v>
      </c>
      <c r="C2796" s="0" t="s">
        <v>75</v>
      </c>
      <c r="D2796" s="0" t="s">
        <v>158</v>
      </c>
      <c r="E2796" s="0" t="n">
        <v>2033</v>
      </c>
      <c r="F2796" s="0" t="n">
        <v>1.2</v>
      </c>
      <c r="G2796" s="0" t="s">
        <v>135</v>
      </c>
    </row>
    <row r="2797" customFormat="false" ht="14.25" hidden="false" customHeight="false" outlineLevel="0" collapsed="false">
      <c r="A2797" s="0" t="s">
        <v>95</v>
      </c>
      <c r="B2797" s="0" t="s">
        <v>52</v>
      </c>
      <c r="C2797" s="0" t="s">
        <v>75</v>
      </c>
      <c r="D2797" s="0" t="s">
        <v>159</v>
      </c>
      <c r="E2797" s="0" t="n">
        <v>2033</v>
      </c>
      <c r="F2797" s="0" t="n">
        <v>0.09</v>
      </c>
      <c r="G2797" s="0" t="s">
        <v>135</v>
      </c>
    </row>
    <row r="2798" customFormat="false" ht="14.25" hidden="false" customHeight="false" outlineLevel="0" collapsed="false">
      <c r="A2798" s="0" t="s">
        <v>95</v>
      </c>
      <c r="B2798" s="0" t="s">
        <v>52</v>
      </c>
      <c r="C2798" s="0" t="s">
        <v>75</v>
      </c>
      <c r="D2798" s="0" t="s">
        <v>160</v>
      </c>
      <c r="E2798" s="0" t="n">
        <v>2033</v>
      </c>
      <c r="F2798" s="0" t="n">
        <v>1.659616</v>
      </c>
      <c r="G2798" s="0" t="s">
        <v>161</v>
      </c>
    </row>
    <row r="2799" customFormat="false" ht="14.25" hidden="false" customHeight="false" outlineLevel="0" collapsed="false">
      <c r="A2799" s="0" t="s">
        <v>95</v>
      </c>
      <c r="B2799" s="0" t="s">
        <v>52</v>
      </c>
      <c r="C2799" s="0" t="s">
        <v>75</v>
      </c>
      <c r="D2799" s="0" t="s">
        <v>162</v>
      </c>
      <c r="E2799" s="0" t="n">
        <v>2033</v>
      </c>
      <c r="F2799" s="0" t="n">
        <v>1.069384</v>
      </c>
      <c r="G2799" s="0" t="s">
        <v>161</v>
      </c>
    </row>
    <row r="2800" customFormat="false" ht="14.25" hidden="false" customHeight="false" outlineLevel="0" collapsed="false">
      <c r="A2800" s="0" t="s">
        <v>95</v>
      </c>
      <c r="B2800" s="0" t="s">
        <v>52</v>
      </c>
      <c r="C2800" s="0" t="s">
        <v>75</v>
      </c>
      <c r="D2800" s="0" t="s">
        <v>163</v>
      </c>
      <c r="E2800" s="0" t="n">
        <v>2033</v>
      </c>
      <c r="F2800" s="0" t="n">
        <v>15.5868603630415</v>
      </c>
      <c r="G2800" s="0" t="s">
        <v>132</v>
      </c>
    </row>
    <row r="2801" customFormat="false" ht="14.25" hidden="false" customHeight="false" outlineLevel="0" collapsed="false">
      <c r="A2801" s="0" t="s">
        <v>95</v>
      </c>
      <c r="B2801" s="0" t="s">
        <v>52</v>
      </c>
      <c r="C2801" s="0" t="s">
        <v>75</v>
      </c>
      <c r="D2801" s="0" t="s">
        <v>164</v>
      </c>
      <c r="E2801" s="0" t="n">
        <v>2033</v>
      </c>
      <c r="F2801" s="0" t="n">
        <v>8.13785661507401</v>
      </c>
      <c r="G2801" s="0" t="s">
        <v>132</v>
      </c>
    </row>
    <row r="2802" customFormat="false" ht="14.25" hidden="false" customHeight="false" outlineLevel="0" collapsed="false">
      <c r="A2802" s="0" t="s">
        <v>95</v>
      </c>
      <c r="B2802" s="0" t="s">
        <v>52</v>
      </c>
      <c r="C2802" s="0" t="s">
        <v>75</v>
      </c>
      <c r="D2802" s="0" t="s">
        <v>156</v>
      </c>
      <c r="E2802" s="0" t="n">
        <v>2034</v>
      </c>
      <c r="F2802" s="0" t="n">
        <v>0.608140710883107</v>
      </c>
      <c r="G2802" s="0" t="s">
        <v>135</v>
      </c>
    </row>
    <row r="2803" customFormat="false" ht="14.25" hidden="false" customHeight="false" outlineLevel="0" collapsed="false">
      <c r="A2803" s="0" t="s">
        <v>95</v>
      </c>
      <c r="B2803" s="0" t="s">
        <v>52</v>
      </c>
      <c r="C2803" s="0" t="s">
        <v>75</v>
      </c>
      <c r="D2803" s="0" t="s">
        <v>157</v>
      </c>
      <c r="E2803" s="0" t="n">
        <v>2034</v>
      </c>
      <c r="F2803" s="0" t="n">
        <v>0.681783008691829</v>
      </c>
      <c r="G2803" s="0" t="s">
        <v>135</v>
      </c>
    </row>
    <row r="2804" customFormat="false" ht="14.25" hidden="false" customHeight="false" outlineLevel="0" collapsed="false">
      <c r="A2804" s="0" t="s">
        <v>95</v>
      </c>
      <c r="B2804" s="0" t="s">
        <v>52</v>
      </c>
      <c r="C2804" s="0" t="s">
        <v>75</v>
      </c>
      <c r="D2804" s="0" t="s">
        <v>158</v>
      </c>
      <c r="E2804" s="0" t="n">
        <v>2034</v>
      </c>
      <c r="F2804" s="0" t="n">
        <v>1.2</v>
      </c>
      <c r="G2804" s="0" t="s">
        <v>135</v>
      </c>
    </row>
    <row r="2805" customFormat="false" ht="14.25" hidden="false" customHeight="false" outlineLevel="0" collapsed="false">
      <c r="A2805" s="0" t="s">
        <v>95</v>
      </c>
      <c r="B2805" s="0" t="s">
        <v>52</v>
      </c>
      <c r="C2805" s="0" t="s">
        <v>75</v>
      </c>
      <c r="D2805" s="0" t="s">
        <v>159</v>
      </c>
      <c r="E2805" s="0" t="n">
        <v>2034</v>
      </c>
      <c r="F2805" s="0" t="n">
        <v>0.09</v>
      </c>
      <c r="G2805" s="0" t="s">
        <v>135</v>
      </c>
    </row>
    <row r="2806" customFormat="false" ht="14.25" hidden="false" customHeight="false" outlineLevel="0" collapsed="false">
      <c r="A2806" s="0" t="s">
        <v>95</v>
      </c>
      <c r="B2806" s="0" t="s">
        <v>52</v>
      </c>
      <c r="C2806" s="0" t="s">
        <v>75</v>
      </c>
      <c r="D2806" s="0" t="s">
        <v>160</v>
      </c>
      <c r="E2806" s="0" t="n">
        <v>2034</v>
      </c>
      <c r="F2806" s="0" t="n">
        <v>1.659616</v>
      </c>
      <c r="G2806" s="0" t="s">
        <v>161</v>
      </c>
    </row>
    <row r="2807" customFormat="false" ht="14.25" hidden="false" customHeight="false" outlineLevel="0" collapsed="false">
      <c r="A2807" s="0" t="s">
        <v>95</v>
      </c>
      <c r="B2807" s="0" t="s">
        <v>52</v>
      </c>
      <c r="C2807" s="0" t="s">
        <v>75</v>
      </c>
      <c r="D2807" s="0" t="s">
        <v>162</v>
      </c>
      <c r="E2807" s="0" t="n">
        <v>2034</v>
      </c>
      <c r="F2807" s="0" t="n">
        <v>1.069384</v>
      </c>
      <c r="G2807" s="0" t="s">
        <v>161</v>
      </c>
    </row>
    <row r="2808" customFormat="false" ht="14.25" hidden="false" customHeight="false" outlineLevel="0" collapsed="false">
      <c r="A2808" s="0" t="s">
        <v>95</v>
      </c>
      <c r="B2808" s="0" t="s">
        <v>52</v>
      </c>
      <c r="C2808" s="0" t="s">
        <v>75</v>
      </c>
      <c r="D2808" s="0" t="s">
        <v>163</v>
      </c>
      <c r="E2808" s="0" t="n">
        <v>2034</v>
      </c>
      <c r="F2808" s="0" t="n">
        <v>17.6340365345746</v>
      </c>
      <c r="G2808" s="0" t="s">
        <v>132</v>
      </c>
    </row>
    <row r="2809" customFormat="false" ht="14.25" hidden="false" customHeight="false" outlineLevel="0" collapsed="false">
      <c r="A2809" s="0" t="s">
        <v>95</v>
      </c>
      <c r="B2809" s="0" t="s">
        <v>52</v>
      </c>
      <c r="C2809" s="0" t="s">
        <v>75</v>
      </c>
      <c r="D2809" s="0" t="s">
        <v>164</v>
      </c>
      <c r="E2809" s="0" t="n">
        <v>2034</v>
      </c>
      <c r="F2809" s="0" t="n">
        <v>8.28735198854463</v>
      </c>
      <c r="G2809" s="0" t="s">
        <v>132</v>
      </c>
    </row>
    <row r="2810" customFormat="false" ht="14.25" hidden="false" customHeight="false" outlineLevel="0" collapsed="false">
      <c r="A2810" s="0" t="s">
        <v>95</v>
      </c>
      <c r="B2810" s="0" t="s">
        <v>52</v>
      </c>
      <c r="C2810" s="0" t="s">
        <v>75</v>
      </c>
      <c r="D2810" s="0" t="s">
        <v>156</v>
      </c>
      <c r="E2810" s="0" t="n">
        <v>2035</v>
      </c>
      <c r="F2810" s="0" t="n">
        <v>0.608140710883107</v>
      </c>
      <c r="G2810" s="0" t="s">
        <v>135</v>
      </c>
    </row>
    <row r="2811" customFormat="false" ht="14.25" hidden="false" customHeight="false" outlineLevel="0" collapsed="false">
      <c r="A2811" s="0" t="s">
        <v>95</v>
      </c>
      <c r="B2811" s="0" t="s">
        <v>52</v>
      </c>
      <c r="C2811" s="0" t="s">
        <v>75</v>
      </c>
      <c r="D2811" s="0" t="s">
        <v>157</v>
      </c>
      <c r="E2811" s="0" t="n">
        <v>2035</v>
      </c>
      <c r="F2811" s="0" t="n">
        <v>0.686345147379993</v>
      </c>
      <c r="G2811" s="0" t="s">
        <v>135</v>
      </c>
    </row>
    <row r="2812" customFormat="false" ht="14.25" hidden="false" customHeight="false" outlineLevel="0" collapsed="false">
      <c r="A2812" s="0" t="s">
        <v>95</v>
      </c>
      <c r="B2812" s="0" t="s">
        <v>52</v>
      </c>
      <c r="C2812" s="0" t="s">
        <v>75</v>
      </c>
      <c r="D2812" s="0" t="s">
        <v>158</v>
      </c>
      <c r="E2812" s="0" t="n">
        <v>2035</v>
      </c>
      <c r="F2812" s="0" t="n">
        <v>1.2</v>
      </c>
      <c r="G2812" s="0" t="s">
        <v>135</v>
      </c>
    </row>
    <row r="2813" customFormat="false" ht="14.25" hidden="false" customHeight="false" outlineLevel="0" collapsed="false">
      <c r="A2813" s="0" t="s">
        <v>95</v>
      </c>
      <c r="B2813" s="0" t="s">
        <v>52</v>
      </c>
      <c r="C2813" s="0" t="s">
        <v>75</v>
      </c>
      <c r="D2813" s="0" t="s">
        <v>159</v>
      </c>
      <c r="E2813" s="0" t="n">
        <v>2035</v>
      </c>
      <c r="F2813" s="0" t="n">
        <v>0.1</v>
      </c>
      <c r="G2813" s="0" t="s">
        <v>135</v>
      </c>
    </row>
    <row r="2814" customFormat="false" ht="14.25" hidden="false" customHeight="false" outlineLevel="0" collapsed="false">
      <c r="A2814" s="0" t="s">
        <v>95</v>
      </c>
      <c r="B2814" s="0" t="s">
        <v>52</v>
      </c>
      <c r="C2814" s="0" t="s">
        <v>75</v>
      </c>
      <c r="D2814" s="0" t="s">
        <v>160</v>
      </c>
      <c r="E2814" s="0" t="n">
        <v>2035</v>
      </c>
      <c r="F2814" s="0" t="n">
        <v>1.659616</v>
      </c>
      <c r="G2814" s="0" t="s">
        <v>161</v>
      </c>
    </row>
    <row r="2815" customFormat="false" ht="14.25" hidden="false" customHeight="false" outlineLevel="0" collapsed="false">
      <c r="A2815" s="0" t="s">
        <v>95</v>
      </c>
      <c r="B2815" s="0" t="s">
        <v>52</v>
      </c>
      <c r="C2815" s="0" t="s">
        <v>75</v>
      </c>
      <c r="D2815" s="0" t="s">
        <v>162</v>
      </c>
      <c r="E2815" s="0" t="n">
        <v>2035</v>
      </c>
      <c r="F2815" s="0" t="n">
        <v>1.069384</v>
      </c>
      <c r="G2815" s="0" t="s">
        <v>161</v>
      </c>
    </row>
    <row r="2816" customFormat="false" ht="14.25" hidden="false" customHeight="false" outlineLevel="0" collapsed="false">
      <c r="A2816" s="0" t="s">
        <v>95</v>
      </c>
      <c r="B2816" s="0" t="s">
        <v>52</v>
      </c>
      <c r="C2816" s="0" t="s">
        <v>75</v>
      </c>
      <c r="D2816" s="0" t="s">
        <v>163</v>
      </c>
      <c r="E2816" s="0" t="n">
        <v>2035</v>
      </c>
      <c r="F2816" s="0" t="n">
        <v>19.6663700414727</v>
      </c>
      <c r="G2816" s="0" t="s">
        <v>132</v>
      </c>
    </row>
    <row r="2817" customFormat="false" ht="14.25" hidden="false" customHeight="false" outlineLevel="0" collapsed="false">
      <c r="A2817" s="0" t="s">
        <v>95</v>
      </c>
      <c r="B2817" s="0" t="s">
        <v>52</v>
      </c>
      <c r="C2817" s="0" t="s">
        <v>75</v>
      </c>
      <c r="D2817" s="0" t="s">
        <v>164</v>
      </c>
      <c r="E2817" s="0" t="n">
        <v>2035</v>
      </c>
      <c r="F2817" s="0" t="n">
        <v>8.31957067288454</v>
      </c>
      <c r="G2817" s="0" t="s">
        <v>132</v>
      </c>
    </row>
    <row r="2818" customFormat="false" ht="14.25" hidden="false" customHeight="false" outlineLevel="0" collapsed="false">
      <c r="A2818" s="0" t="s">
        <v>95</v>
      </c>
      <c r="B2818" s="0" t="s">
        <v>52</v>
      </c>
      <c r="C2818" s="0" t="s">
        <v>75</v>
      </c>
      <c r="D2818" s="0" t="s">
        <v>156</v>
      </c>
      <c r="E2818" s="0" t="n">
        <v>2036</v>
      </c>
      <c r="F2818" s="0" t="n">
        <v>0.608140710883107</v>
      </c>
      <c r="G2818" s="0" t="s">
        <v>135</v>
      </c>
    </row>
    <row r="2819" customFormat="false" ht="14.25" hidden="false" customHeight="false" outlineLevel="0" collapsed="false">
      <c r="A2819" s="0" t="s">
        <v>95</v>
      </c>
      <c r="B2819" s="0" t="s">
        <v>52</v>
      </c>
      <c r="C2819" s="0" t="s">
        <v>75</v>
      </c>
      <c r="D2819" s="0" t="s">
        <v>157</v>
      </c>
      <c r="E2819" s="0" t="n">
        <v>2036</v>
      </c>
      <c r="F2819" s="0" t="n">
        <v>0.686345147379993</v>
      </c>
      <c r="G2819" s="0" t="s">
        <v>135</v>
      </c>
    </row>
    <row r="2820" customFormat="false" ht="14.25" hidden="false" customHeight="false" outlineLevel="0" collapsed="false">
      <c r="A2820" s="0" t="s">
        <v>95</v>
      </c>
      <c r="B2820" s="0" t="s">
        <v>52</v>
      </c>
      <c r="C2820" s="0" t="s">
        <v>75</v>
      </c>
      <c r="D2820" s="0" t="s">
        <v>158</v>
      </c>
      <c r="E2820" s="0" t="n">
        <v>2036</v>
      </c>
      <c r="F2820" s="0" t="n">
        <v>1.2</v>
      </c>
      <c r="G2820" s="0" t="s">
        <v>135</v>
      </c>
    </row>
    <row r="2821" customFormat="false" ht="14.25" hidden="false" customHeight="false" outlineLevel="0" collapsed="false">
      <c r="A2821" s="0" t="s">
        <v>95</v>
      </c>
      <c r="B2821" s="0" t="s">
        <v>52</v>
      </c>
      <c r="C2821" s="0" t="s">
        <v>75</v>
      </c>
      <c r="D2821" s="0" t="s">
        <v>159</v>
      </c>
      <c r="E2821" s="0" t="n">
        <v>2036</v>
      </c>
      <c r="F2821" s="0" t="n">
        <v>0.1</v>
      </c>
      <c r="G2821" s="0" t="s">
        <v>135</v>
      </c>
    </row>
    <row r="2822" customFormat="false" ht="14.25" hidden="false" customHeight="false" outlineLevel="0" collapsed="false">
      <c r="A2822" s="0" t="s">
        <v>95</v>
      </c>
      <c r="B2822" s="0" t="s">
        <v>52</v>
      </c>
      <c r="C2822" s="0" t="s">
        <v>75</v>
      </c>
      <c r="D2822" s="0" t="s">
        <v>160</v>
      </c>
      <c r="E2822" s="0" t="n">
        <v>2036</v>
      </c>
      <c r="F2822" s="0" t="n">
        <v>1.659616</v>
      </c>
      <c r="G2822" s="0" t="s">
        <v>161</v>
      </c>
    </row>
    <row r="2823" customFormat="false" ht="14.25" hidden="false" customHeight="false" outlineLevel="0" collapsed="false">
      <c r="A2823" s="0" t="s">
        <v>95</v>
      </c>
      <c r="B2823" s="0" t="s">
        <v>52</v>
      </c>
      <c r="C2823" s="0" t="s">
        <v>75</v>
      </c>
      <c r="D2823" s="0" t="s">
        <v>162</v>
      </c>
      <c r="E2823" s="0" t="n">
        <v>2036</v>
      </c>
      <c r="F2823" s="0" t="n">
        <v>1.069384</v>
      </c>
      <c r="G2823" s="0" t="s">
        <v>161</v>
      </c>
    </row>
    <row r="2824" customFormat="false" ht="14.25" hidden="false" customHeight="false" outlineLevel="0" collapsed="false">
      <c r="A2824" s="0" t="s">
        <v>95</v>
      </c>
      <c r="B2824" s="0" t="s">
        <v>52</v>
      </c>
      <c r="C2824" s="0" t="s">
        <v>75</v>
      </c>
      <c r="D2824" s="0" t="s">
        <v>163</v>
      </c>
      <c r="E2824" s="0" t="n">
        <v>2036</v>
      </c>
      <c r="F2824" s="0" t="n">
        <v>21.6199592753382</v>
      </c>
      <c r="G2824" s="0" t="s">
        <v>132</v>
      </c>
    </row>
    <row r="2825" customFormat="false" ht="14.25" hidden="false" customHeight="false" outlineLevel="0" collapsed="false">
      <c r="A2825" s="0" t="s">
        <v>95</v>
      </c>
      <c r="B2825" s="0" t="s">
        <v>52</v>
      </c>
      <c r="C2825" s="0" t="s">
        <v>75</v>
      </c>
      <c r="D2825" s="0" t="s">
        <v>164</v>
      </c>
      <c r="E2825" s="0" t="n">
        <v>2036</v>
      </c>
      <c r="F2825" s="0" t="n">
        <v>8.23273697113571</v>
      </c>
      <c r="G2825" s="0" t="s">
        <v>132</v>
      </c>
    </row>
    <row r="2826" customFormat="false" ht="14.25" hidden="false" customHeight="false" outlineLevel="0" collapsed="false">
      <c r="A2826" s="0" t="s">
        <v>95</v>
      </c>
      <c r="B2826" s="0" t="s">
        <v>52</v>
      </c>
      <c r="C2826" s="0" t="s">
        <v>75</v>
      </c>
      <c r="D2826" s="0" t="s">
        <v>156</v>
      </c>
      <c r="E2826" s="0" t="n">
        <v>2037</v>
      </c>
      <c r="F2826" s="0" t="n">
        <v>0.608140710883107</v>
      </c>
      <c r="G2826" s="0" t="s">
        <v>135</v>
      </c>
    </row>
    <row r="2827" customFormat="false" ht="14.25" hidden="false" customHeight="false" outlineLevel="0" collapsed="false">
      <c r="A2827" s="0" t="s">
        <v>95</v>
      </c>
      <c r="B2827" s="0" t="s">
        <v>52</v>
      </c>
      <c r="C2827" s="0" t="s">
        <v>75</v>
      </c>
      <c r="D2827" s="0" t="s">
        <v>157</v>
      </c>
      <c r="E2827" s="0" t="n">
        <v>2037</v>
      </c>
      <c r="F2827" s="0" t="n">
        <v>0.686345147379993</v>
      </c>
      <c r="G2827" s="0" t="s">
        <v>135</v>
      </c>
    </row>
    <row r="2828" customFormat="false" ht="14.25" hidden="false" customHeight="false" outlineLevel="0" collapsed="false">
      <c r="A2828" s="0" t="s">
        <v>95</v>
      </c>
      <c r="B2828" s="0" t="s">
        <v>52</v>
      </c>
      <c r="C2828" s="0" t="s">
        <v>75</v>
      </c>
      <c r="D2828" s="0" t="s">
        <v>158</v>
      </c>
      <c r="E2828" s="0" t="n">
        <v>2037</v>
      </c>
      <c r="F2828" s="0" t="n">
        <v>1.2</v>
      </c>
      <c r="G2828" s="0" t="s">
        <v>135</v>
      </c>
    </row>
    <row r="2829" customFormat="false" ht="14.25" hidden="false" customHeight="false" outlineLevel="0" collapsed="false">
      <c r="A2829" s="0" t="s">
        <v>95</v>
      </c>
      <c r="B2829" s="0" t="s">
        <v>52</v>
      </c>
      <c r="C2829" s="0" t="s">
        <v>75</v>
      </c>
      <c r="D2829" s="0" t="s">
        <v>159</v>
      </c>
      <c r="E2829" s="0" t="n">
        <v>2037</v>
      </c>
      <c r="F2829" s="0" t="n">
        <v>0.1</v>
      </c>
      <c r="G2829" s="0" t="s">
        <v>135</v>
      </c>
    </row>
    <row r="2830" customFormat="false" ht="14.25" hidden="false" customHeight="false" outlineLevel="0" collapsed="false">
      <c r="A2830" s="0" t="s">
        <v>95</v>
      </c>
      <c r="B2830" s="0" t="s">
        <v>52</v>
      </c>
      <c r="C2830" s="0" t="s">
        <v>75</v>
      </c>
      <c r="D2830" s="0" t="s">
        <v>160</v>
      </c>
      <c r="E2830" s="0" t="n">
        <v>2037</v>
      </c>
      <c r="F2830" s="0" t="n">
        <v>1.659616</v>
      </c>
      <c r="G2830" s="0" t="s">
        <v>161</v>
      </c>
    </row>
    <row r="2831" customFormat="false" ht="14.25" hidden="false" customHeight="false" outlineLevel="0" collapsed="false">
      <c r="A2831" s="0" t="s">
        <v>95</v>
      </c>
      <c r="B2831" s="0" t="s">
        <v>52</v>
      </c>
      <c r="C2831" s="0" t="s">
        <v>75</v>
      </c>
      <c r="D2831" s="0" t="s">
        <v>162</v>
      </c>
      <c r="E2831" s="0" t="n">
        <v>2037</v>
      </c>
      <c r="F2831" s="0" t="n">
        <v>1.069384</v>
      </c>
      <c r="G2831" s="0" t="s">
        <v>161</v>
      </c>
    </row>
    <row r="2832" customFormat="false" ht="14.25" hidden="false" customHeight="false" outlineLevel="0" collapsed="false">
      <c r="A2832" s="0" t="s">
        <v>95</v>
      </c>
      <c r="B2832" s="0" t="s">
        <v>52</v>
      </c>
      <c r="C2832" s="0" t="s">
        <v>75</v>
      </c>
      <c r="D2832" s="0" t="s">
        <v>163</v>
      </c>
      <c r="E2832" s="0" t="n">
        <v>2037</v>
      </c>
      <c r="F2832" s="0" t="n">
        <v>23.4273863287589</v>
      </c>
      <c r="G2832" s="0" t="s">
        <v>132</v>
      </c>
    </row>
    <row r="2833" customFormat="false" ht="14.25" hidden="false" customHeight="false" outlineLevel="0" collapsed="false">
      <c r="A2833" s="0" t="s">
        <v>95</v>
      </c>
      <c r="B2833" s="0" t="s">
        <v>52</v>
      </c>
      <c r="C2833" s="0" t="s">
        <v>75</v>
      </c>
      <c r="D2833" s="0" t="s">
        <v>164</v>
      </c>
      <c r="E2833" s="0" t="n">
        <v>2037</v>
      </c>
      <c r="F2833" s="0" t="n">
        <v>8.03019086792548</v>
      </c>
      <c r="G2833" s="0" t="s">
        <v>132</v>
      </c>
    </row>
    <row r="2834" customFormat="false" ht="14.25" hidden="false" customHeight="false" outlineLevel="0" collapsed="false">
      <c r="A2834" s="0" t="s">
        <v>95</v>
      </c>
      <c r="B2834" s="0" t="s">
        <v>52</v>
      </c>
      <c r="C2834" s="0" t="s">
        <v>75</v>
      </c>
      <c r="D2834" s="0" t="s">
        <v>156</v>
      </c>
      <c r="E2834" s="0" t="n">
        <v>2038</v>
      </c>
      <c r="F2834" s="0" t="n">
        <v>0.608140710883107</v>
      </c>
      <c r="G2834" s="0" t="s">
        <v>135</v>
      </c>
    </row>
    <row r="2835" customFormat="false" ht="14.25" hidden="false" customHeight="false" outlineLevel="0" collapsed="false">
      <c r="A2835" s="0" t="s">
        <v>95</v>
      </c>
      <c r="B2835" s="0" t="s">
        <v>52</v>
      </c>
      <c r="C2835" s="0" t="s">
        <v>75</v>
      </c>
      <c r="D2835" s="0" t="s">
        <v>157</v>
      </c>
      <c r="E2835" s="0" t="n">
        <v>2038</v>
      </c>
      <c r="F2835" s="0" t="n">
        <v>0.686345147379993</v>
      </c>
      <c r="G2835" s="0" t="s">
        <v>135</v>
      </c>
    </row>
    <row r="2836" customFormat="false" ht="14.25" hidden="false" customHeight="false" outlineLevel="0" collapsed="false">
      <c r="A2836" s="0" t="s">
        <v>95</v>
      </c>
      <c r="B2836" s="0" t="s">
        <v>52</v>
      </c>
      <c r="C2836" s="0" t="s">
        <v>75</v>
      </c>
      <c r="D2836" s="0" t="s">
        <v>158</v>
      </c>
      <c r="E2836" s="0" t="n">
        <v>2038</v>
      </c>
      <c r="F2836" s="0" t="n">
        <v>1.2</v>
      </c>
      <c r="G2836" s="0" t="s">
        <v>135</v>
      </c>
    </row>
    <row r="2837" customFormat="false" ht="14.25" hidden="false" customHeight="false" outlineLevel="0" collapsed="false">
      <c r="A2837" s="0" t="s">
        <v>95</v>
      </c>
      <c r="B2837" s="0" t="s">
        <v>52</v>
      </c>
      <c r="C2837" s="0" t="s">
        <v>75</v>
      </c>
      <c r="D2837" s="0" t="s">
        <v>159</v>
      </c>
      <c r="E2837" s="0" t="n">
        <v>2038</v>
      </c>
      <c r="F2837" s="0" t="n">
        <v>0.1</v>
      </c>
      <c r="G2837" s="0" t="s">
        <v>135</v>
      </c>
    </row>
    <row r="2838" customFormat="false" ht="14.25" hidden="false" customHeight="false" outlineLevel="0" collapsed="false">
      <c r="A2838" s="0" t="s">
        <v>95</v>
      </c>
      <c r="B2838" s="0" t="s">
        <v>52</v>
      </c>
      <c r="C2838" s="0" t="s">
        <v>75</v>
      </c>
      <c r="D2838" s="0" t="s">
        <v>160</v>
      </c>
      <c r="E2838" s="0" t="n">
        <v>2038</v>
      </c>
      <c r="F2838" s="0" t="n">
        <v>1.659616</v>
      </c>
      <c r="G2838" s="0" t="s">
        <v>161</v>
      </c>
    </row>
    <row r="2839" customFormat="false" ht="14.25" hidden="false" customHeight="false" outlineLevel="0" collapsed="false">
      <c r="A2839" s="0" t="s">
        <v>95</v>
      </c>
      <c r="B2839" s="0" t="s">
        <v>52</v>
      </c>
      <c r="C2839" s="0" t="s">
        <v>75</v>
      </c>
      <c r="D2839" s="0" t="s">
        <v>162</v>
      </c>
      <c r="E2839" s="0" t="n">
        <v>2038</v>
      </c>
      <c r="F2839" s="0" t="n">
        <v>1.069384</v>
      </c>
      <c r="G2839" s="0" t="s">
        <v>161</v>
      </c>
    </row>
    <row r="2840" customFormat="false" ht="14.25" hidden="false" customHeight="false" outlineLevel="0" collapsed="false">
      <c r="A2840" s="0" t="s">
        <v>95</v>
      </c>
      <c r="B2840" s="0" t="s">
        <v>52</v>
      </c>
      <c r="C2840" s="0" t="s">
        <v>75</v>
      </c>
      <c r="D2840" s="0" t="s">
        <v>163</v>
      </c>
      <c r="E2840" s="0" t="n">
        <v>2038</v>
      </c>
      <c r="F2840" s="0" t="n">
        <v>25.0214082220341</v>
      </c>
      <c r="G2840" s="0" t="s">
        <v>132</v>
      </c>
    </row>
    <row r="2841" customFormat="false" ht="14.25" hidden="false" customHeight="false" outlineLevel="0" collapsed="false">
      <c r="A2841" s="0" t="s">
        <v>95</v>
      </c>
      <c r="B2841" s="0" t="s">
        <v>52</v>
      </c>
      <c r="C2841" s="0" t="s">
        <v>75</v>
      </c>
      <c r="D2841" s="0" t="s">
        <v>164</v>
      </c>
      <c r="E2841" s="0" t="n">
        <v>2038</v>
      </c>
      <c r="F2841" s="0" t="n">
        <v>7.7201624172283</v>
      </c>
      <c r="G2841" s="0" t="s">
        <v>132</v>
      </c>
    </row>
    <row r="2842" customFormat="false" ht="14.25" hidden="false" customHeight="false" outlineLevel="0" collapsed="false">
      <c r="A2842" s="0" t="s">
        <v>95</v>
      </c>
      <c r="B2842" s="0" t="s">
        <v>52</v>
      </c>
      <c r="C2842" s="0" t="s">
        <v>75</v>
      </c>
      <c r="D2842" s="0" t="s">
        <v>156</v>
      </c>
      <c r="E2842" s="0" t="n">
        <v>2039</v>
      </c>
      <c r="F2842" s="0" t="n">
        <v>0.608140710883107</v>
      </c>
      <c r="G2842" s="0" t="s">
        <v>135</v>
      </c>
    </row>
    <row r="2843" customFormat="false" ht="14.25" hidden="false" customHeight="false" outlineLevel="0" collapsed="false">
      <c r="A2843" s="0" t="s">
        <v>95</v>
      </c>
      <c r="B2843" s="0" t="s">
        <v>52</v>
      </c>
      <c r="C2843" s="0" t="s">
        <v>75</v>
      </c>
      <c r="D2843" s="0" t="s">
        <v>157</v>
      </c>
      <c r="E2843" s="0" t="n">
        <v>2039</v>
      </c>
      <c r="F2843" s="0" t="n">
        <v>0.686345147379993</v>
      </c>
      <c r="G2843" s="0" t="s">
        <v>135</v>
      </c>
    </row>
    <row r="2844" customFormat="false" ht="14.25" hidden="false" customHeight="false" outlineLevel="0" collapsed="false">
      <c r="A2844" s="0" t="s">
        <v>95</v>
      </c>
      <c r="B2844" s="0" t="s">
        <v>52</v>
      </c>
      <c r="C2844" s="0" t="s">
        <v>75</v>
      </c>
      <c r="D2844" s="0" t="s">
        <v>158</v>
      </c>
      <c r="E2844" s="0" t="n">
        <v>2039</v>
      </c>
      <c r="F2844" s="0" t="n">
        <v>1.2</v>
      </c>
      <c r="G2844" s="0" t="s">
        <v>135</v>
      </c>
    </row>
    <row r="2845" customFormat="false" ht="14.25" hidden="false" customHeight="false" outlineLevel="0" collapsed="false">
      <c r="A2845" s="0" t="s">
        <v>95</v>
      </c>
      <c r="B2845" s="0" t="s">
        <v>52</v>
      </c>
      <c r="C2845" s="0" t="s">
        <v>75</v>
      </c>
      <c r="D2845" s="0" t="s">
        <v>159</v>
      </c>
      <c r="E2845" s="0" t="n">
        <v>2039</v>
      </c>
      <c r="F2845" s="0" t="n">
        <v>0.1</v>
      </c>
      <c r="G2845" s="0" t="s">
        <v>135</v>
      </c>
    </row>
    <row r="2846" customFormat="false" ht="14.25" hidden="false" customHeight="false" outlineLevel="0" collapsed="false">
      <c r="A2846" s="0" t="s">
        <v>95</v>
      </c>
      <c r="B2846" s="0" t="s">
        <v>52</v>
      </c>
      <c r="C2846" s="0" t="s">
        <v>75</v>
      </c>
      <c r="D2846" s="0" t="s">
        <v>160</v>
      </c>
      <c r="E2846" s="0" t="n">
        <v>2039</v>
      </c>
      <c r="F2846" s="0" t="n">
        <v>1.659616</v>
      </c>
      <c r="G2846" s="0" t="s">
        <v>161</v>
      </c>
    </row>
    <row r="2847" customFormat="false" ht="14.25" hidden="false" customHeight="false" outlineLevel="0" collapsed="false">
      <c r="A2847" s="0" t="s">
        <v>95</v>
      </c>
      <c r="B2847" s="0" t="s">
        <v>52</v>
      </c>
      <c r="C2847" s="0" t="s">
        <v>75</v>
      </c>
      <c r="D2847" s="0" t="s">
        <v>162</v>
      </c>
      <c r="E2847" s="0" t="n">
        <v>2039</v>
      </c>
      <c r="F2847" s="0" t="n">
        <v>1.069384</v>
      </c>
      <c r="G2847" s="0" t="s">
        <v>161</v>
      </c>
    </row>
    <row r="2848" customFormat="false" ht="14.25" hidden="false" customHeight="false" outlineLevel="0" collapsed="false">
      <c r="A2848" s="0" t="s">
        <v>95</v>
      </c>
      <c r="B2848" s="0" t="s">
        <v>52</v>
      </c>
      <c r="C2848" s="0" t="s">
        <v>75</v>
      </c>
      <c r="D2848" s="0" t="s">
        <v>163</v>
      </c>
      <c r="E2848" s="0" t="n">
        <v>2039</v>
      </c>
      <c r="F2848" s="0" t="n">
        <v>26.3389844771259</v>
      </c>
      <c r="G2848" s="0" t="s">
        <v>132</v>
      </c>
    </row>
    <row r="2849" customFormat="false" ht="14.25" hidden="false" customHeight="false" outlineLevel="0" collapsed="false">
      <c r="A2849" s="0" t="s">
        <v>95</v>
      </c>
      <c r="B2849" s="0" t="s">
        <v>52</v>
      </c>
      <c r="C2849" s="0" t="s">
        <v>75</v>
      </c>
      <c r="D2849" s="0" t="s">
        <v>164</v>
      </c>
      <c r="E2849" s="0" t="n">
        <v>2039</v>
      </c>
      <c r="F2849" s="0" t="n">
        <v>7.31520287442153</v>
      </c>
      <c r="G2849" s="0" t="s">
        <v>132</v>
      </c>
    </row>
    <row r="2850" customFormat="false" ht="14.25" hidden="false" customHeight="false" outlineLevel="0" collapsed="false">
      <c r="A2850" s="0" t="s">
        <v>95</v>
      </c>
      <c r="B2850" s="0" t="s">
        <v>52</v>
      </c>
      <c r="C2850" s="0" t="s">
        <v>75</v>
      </c>
      <c r="D2850" s="0" t="s">
        <v>156</v>
      </c>
      <c r="E2850" s="0" t="n">
        <v>2040</v>
      </c>
      <c r="F2850" s="0" t="n">
        <v>0.608140710883107</v>
      </c>
      <c r="G2850" s="0" t="s">
        <v>135</v>
      </c>
    </row>
    <row r="2851" customFormat="false" ht="14.25" hidden="false" customHeight="false" outlineLevel="0" collapsed="false">
      <c r="A2851" s="0" t="s">
        <v>95</v>
      </c>
      <c r="B2851" s="0" t="s">
        <v>52</v>
      </c>
      <c r="C2851" s="0" t="s">
        <v>75</v>
      </c>
      <c r="D2851" s="0" t="s">
        <v>157</v>
      </c>
      <c r="E2851" s="0" t="n">
        <v>2040</v>
      </c>
      <c r="F2851" s="0" t="n">
        <v>0.686345147379993</v>
      </c>
      <c r="G2851" s="0" t="s">
        <v>135</v>
      </c>
    </row>
    <row r="2852" customFormat="false" ht="14.25" hidden="false" customHeight="false" outlineLevel="0" collapsed="false">
      <c r="A2852" s="0" t="s">
        <v>95</v>
      </c>
      <c r="B2852" s="0" t="s">
        <v>52</v>
      </c>
      <c r="C2852" s="0" t="s">
        <v>75</v>
      </c>
      <c r="D2852" s="0" t="s">
        <v>158</v>
      </c>
      <c r="E2852" s="0" t="n">
        <v>2040</v>
      </c>
      <c r="F2852" s="0" t="n">
        <v>1.2</v>
      </c>
      <c r="G2852" s="0" t="s">
        <v>135</v>
      </c>
    </row>
    <row r="2853" customFormat="false" ht="14.25" hidden="false" customHeight="false" outlineLevel="0" collapsed="false">
      <c r="A2853" s="0" t="s">
        <v>95</v>
      </c>
      <c r="B2853" s="0" t="s">
        <v>52</v>
      </c>
      <c r="C2853" s="0" t="s">
        <v>75</v>
      </c>
      <c r="D2853" s="0" t="s">
        <v>159</v>
      </c>
      <c r="E2853" s="0" t="n">
        <v>2040</v>
      </c>
      <c r="F2853" s="0" t="n">
        <v>0.1</v>
      </c>
      <c r="G2853" s="0" t="s">
        <v>135</v>
      </c>
    </row>
    <row r="2854" customFormat="false" ht="14.25" hidden="false" customHeight="false" outlineLevel="0" collapsed="false">
      <c r="A2854" s="0" t="s">
        <v>95</v>
      </c>
      <c r="B2854" s="0" t="s">
        <v>52</v>
      </c>
      <c r="C2854" s="0" t="s">
        <v>75</v>
      </c>
      <c r="D2854" s="0" t="s">
        <v>160</v>
      </c>
      <c r="E2854" s="0" t="n">
        <v>2040</v>
      </c>
      <c r="F2854" s="0" t="n">
        <v>1.659616</v>
      </c>
      <c r="G2854" s="0" t="s">
        <v>161</v>
      </c>
    </row>
    <row r="2855" customFormat="false" ht="14.25" hidden="false" customHeight="false" outlineLevel="0" collapsed="false">
      <c r="A2855" s="0" t="s">
        <v>95</v>
      </c>
      <c r="B2855" s="0" t="s">
        <v>52</v>
      </c>
      <c r="C2855" s="0" t="s">
        <v>75</v>
      </c>
      <c r="D2855" s="0" t="s">
        <v>162</v>
      </c>
      <c r="E2855" s="0" t="n">
        <v>2040</v>
      </c>
      <c r="F2855" s="0" t="n">
        <v>1.069384</v>
      </c>
      <c r="G2855" s="0" t="s">
        <v>161</v>
      </c>
    </row>
    <row r="2856" customFormat="false" ht="14.25" hidden="false" customHeight="false" outlineLevel="0" collapsed="false">
      <c r="A2856" s="0" t="s">
        <v>95</v>
      </c>
      <c r="B2856" s="0" t="s">
        <v>52</v>
      </c>
      <c r="C2856" s="0" t="s">
        <v>75</v>
      </c>
      <c r="D2856" s="0" t="s">
        <v>163</v>
      </c>
      <c r="E2856" s="0" t="n">
        <v>2040</v>
      </c>
      <c r="F2856" s="0" t="n">
        <v>27.3253154949648</v>
      </c>
      <c r="G2856" s="0" t="s">
        <v>132</v>
      </c>
    </row>
    <row r="2857" customFormat="false" ht="14.25" hidden="false" customHeight="false" outlineLevel="0" collapsed="false">
      <c r="A2857" s="0" t="s">
        <v>95</v>
      </c>
      <c r="B2857" s="0" t="s">
        <v>52</v>
      </c>
      <c r="C2857" s="0" t="s">
        <v>75</v>
      </c>
      <c r="D2857" s="0" t="s">
        <v>164</v>
      </c>
      <c r="E2857" s="0" t="n">
        <v>2040</v>
      </c>
      <c r="F2857" s="0" t="n">
        <v>6.83132887374121</v>
      </c>
      <c r="G2857" s="0" t="s">
        <v>132</v>
      </c>
    </row>
    <row r="2858" customFormat="false" ht="14.25" hidden="false" customHeight="false" outlineLevel="0" collapsed="false">
      <c r="A2858" s="0" t="s">
        <v>101</v>
      </c>
      <c r="B2858" s="0" t="s">
        <v>53</v>
      </c>
      <c r="C2858" s="0" t="s">
        <v>75</v>
      </c>
      <c r="D2858" s="0" t="s">
        <v>156</v>
      </c>
      <c r="E2858" s="0" t="n">
        <v>2024</v>
      </c>
      <c r="F2858" s="0" t="n">
        <v>0.5</v>
      </c>
      <c r="G2858" s="0" t="s">
        <v>135</v>
      </c>
    </row>
    <row r="2859" customFormat="false" ht="14.25" hidden="false" customHeight="false" outlineLevel="0" collapsed="false">
      <c r="A2859" s="0" t="s">
        <v>101</v>
      </c>
      <c r="B2859" s="0" t="s">
        <v>53</v>
      </c>
      <c r="C2859" s="0" t="s">
        <v>75</v>
      </c>
      <c r="D2859" s="0" t="s">
        <v>157</v>
      </c>
      <c r="E2859" s="0" t="n">
        <v>2024</v>
      </c>
      <c r="F2859" s="0" t="n">
        <v>0.625</v>
      </c>
      <c r="G2859" s="0" t="s">
        <v>135</v>
      </c>
    </row>
    <row r="2860" customFormat="false" ht="14.25" hidden="false" customHeight="false" outlineLevel="0" collapsed="false">
      <c r="A2860" s="0" t="s">
        <v>101</v>
      </c>
      <c r="B2860" s="0" t="s">
        <v>53</v>
      </c>
      <c r="C2860" s="0" t="s">
        <v>75</v>
      </c>
      <c r="D2860" s="0" t="s">
        <v>158</v>
      </c>
      <c r="E2860" s="0" t="n">
        <v>2024</v>
      </c>
      <c r="F2860" s="0" t="n">
        <v>1.4</v>
      </c>
      <c r="G2860" s="0" t="s">
        <v>135</v>
      </c>
    </row>
    <row r="2861" customFormat="false" ht="14.25" hidden="false" customHeight="false" outlineLevel="0" collapsed="false">
      <c r="A2861" s="0" t="s">
        <v>101</v>
      </c>
      <c r="B2861" s="0" t="s">
        <v>53</v>
      </c>
      <c r="C2861" s="0" t="s">
        <v>75</v>
      </c>
      <c r="D2861" s="0" t="s">
        <v>159</v>
      </c>
      <c r="E2861" s="0" t="n">
        <v>2024</v>
      </c>
      <c r="F2861" s="0" t="n">
        <v>0</v>
      </c>
      <c r="G2861" s="0" t="s">
        <v>135</v>
      </c>
    </row>
    <row r="2862" customFormat="false" ht="14.25" hidden="false" customHeight="false" outlineLevel="0" collapsed="false">
      <c r="A2862" s="0" t="s">
        <v>101</v>
      </c>
      <c r="B2862" s="0" t="s">
        <v>53</v>
      </c>
      <c r="C2862" s="0" t="s">
        <v>75</v>
      </c>
      <c r="D2862" s="0" t="s">
        <v>160</v>
      </c>
      <c r="E2862" s="0" t="n">
        <v>2024</v>
      </c>
      <c r="F2862" s="0" t="n">
        <v>0.845</v>
      </c>
      <c r="G2862" s="0" t="s">
        <v>161</v>
      </c>
    </row>
    <row r="2863" customFormat="false" ht="14.25" hidden="false" customHeight="false" outlineLevel="0" collapsed="false">
      <c r="A2863" s="0" t="s">
        <v>101</v>
      </c>
      <c r="B2863" s="0" t="s">
        <v>53</v>
      </c>
      <c r="C2863" s="0" t="s">
        <v>75</v>
      </c>
      <c r="D2863" s="0" t="s">
        <v>162</v>
      </c>
      <c r="E2863" s="0" t="n">
        <v>2024</v>
      </c>
      <c r="F2863" s="0" t="n">
        <v>0.845</v>
      </c>
      <c r="G2863" s="0" t="s">
        <v>161</v>
      </c>
    </row>
    <row r="2864" customFormat="false" ht="14.25" hidden="false" customHeight="false" outlineLevel="0" collapsed="false">
      <c r="A2864" s="0" t="s">
        <v>101</v>
      </c>
      <c r="B2864" s="0" t="s">
        <v>53</v>
      </c>
      <c r="C2864" s="0" t="s">
        <v>75</v>
      </c>
      <c r="D2864" s="0" t="s">
        <v>163</v>
      </c>
      <c r="E2864" s="0" t="n">
        <v>2024</v>
      </c>
      <c r="F2864" s="0" t="n">
        <v>6.476925</v>
      </c>
      <c r="G2864" s="0" t="s">
        <v>132</v>
      </c>
    </row>
    <row r="2865" customFormat="false" ht="14.25" hidden="false" customHeight="false" outlineLevel="0" collapsed="false">
      <c r="A2865" s="0" t="s">
        <v>101</v>
      </c>
      <c r="B2865" s="0" t="s">
        <v>53</v>
      </c>
      <c r="C2865" s="0" t="s">
        <v>75</v>
      </c>
      <c r="D2865" s="0" t="s">
        <v>164</v>
      </c>
      <c r="E2865" s="0" t="n">
        <v>2024</v>
      </c>
      <c r="F2865" s="0" t="n">
        <v>6.476925</v>
      </c>
      <c r="G2865" s="0" t="s">
        <v>132</v>
      </c>
    </row>
    <row r="2866" customFormat="false" ht="14.25" hidden="false" customHeight="false" outlineLevel="0" collapsed="false">
      <c r="A2866" s="0" t="s">
        <v>101</v>
      </c>
      <c r="B2866" s="0" t="s">
        <v>53</v>
      </c>
      <c r="C2866" s="0" t="s">
        <v>75</v>
      </c>
      <c r="D2866" s="0" t="s">
        <v>156</v>
      </c>
      <c r="E2866" s="0" t="n">
        <v>2025</v>
      </c>
      <c r="F2866" s="0" t="n">
        <v>0.484645161290323</v>
      </c>
      <c r="G2866" s="0" t="s">
        <v>135</v>
      </c>
    </row>
    <row r="2867" customFormat="false" ht="14.25" hidden="false" customHeight="false" outlineLevel="0" collapsed="false">
      <c r="A2867" s="0" t="s">
        <v>101</v>
      </c>
      <c r="B2867" s="0" t="s">
        <v>53</v>
      </c>
      <c r="C2867" s="0" t="s">
        <v>75</v>
      </c>
      <c r="D2867" s="0" t="s">
        <v>157</v>
      </c>
      <c r="E2867" s="0" t="n">
        <v>2025</v>
      </c>
      <c r="F2867" s="0" t="n">
        <v>0.62860544</v>
      </c>
      <c r="G2867" s="0" t="s">
        <v>135</v>
      </c>
    </row>
    <row r="2868" customFormat="false" ht="14.25" hidden="false" customHeight="false" outlineLevel="0" collapsed="false">
      <c r="A2868" s="0" t="s">
        <v>101</v>
      </c>
      <c r="B2868" s="0" t="s">
        <v>53</v>
      </c>
      <c r="C2868" s="0" t="s">
        <v>75</v>
      </c>
      <c r="D2868" s="0" t="s">
        <v>158</v>
      </c>
      <c r="E2868" s="0" t="n">
        <v>2025</v>
      </c>
      <c r="F2868" s="0" t="n">
        <v>1.37142857142857</v>
      </c>
      <c r="G2868" s="0" t="s">
        <v>135</v>
      </c>
    </row>
    <row r="2869" customFormat="false" ht="14.25" hidden="false" customHeight="false" outlineLevel="0" collapsed="false">
      <c r="A2869" s="0" t="s">
        <v>101</v>
      </c>
      <c r="B2869" s="0" t="s">
        <v>53</v>
      </c>
      <c r="C2869" s="0" t="s">
        <v>75</v>
      </c>
      <c r="D2869" s="0" t="s">
        <v>159</v>
      </c>
      <c r="E2869" s="0" t="n">
        <v>2025</v>
      </c>
      <c r="F2869" s="0" t="n">
        <v>0</v>
      </c>
      <c r="G2869" s="0" t="s">
        <v>135</v>
      </c>
    </row>
    <row r="2870" customFormat="false" ht="14.25" hidden="false" customHeight="false" outlineLevel="0" collapsed="false">
      <c r="A2870" s="0" t="s">
        <v>101</v>
      </c>
      <c r="B2870" s="0" t="s">
        <v>53</v>
      </c>
      <c r="C2870" s="0" t="s">
        <v>75</v>
      </c>
      <c r="D2870" s="0" t="s">
        <v>160</v>
      </c>
      <c r="E2870" s="0" t="n">
        <v>2025</v>
      </c>
      <c r="F2870" s="0" t="n">
        <v>0.90144</v>
      </c>
      <c r="G2870" s="0" t="s">
        <v>161</v>
      </c>
    </row>
    <row r="2871" customFormat="false" ht="14.25" hidden="false" customHeight="false" outlineLevel="0" collapsed="false">
      <c r="A2871" s="0" t="s">
        <v>101</v>
      </c>
      <c r="B2871" s="0" t="s">
        <v>53</v>
      </c>
      <c r="C2871" s="0" t="s">
        <v>75</v>
      </c>
      <c r="D2871" s="0" t="s">
        <v>162</v>
      </c>
      <c r="E2871" s="0" t="n">
        <v>2025</v>
      </c>
      <c r="F2871" s="0" t="n">
        <v>0.95856</v>
      </c>
      <c r="G2871" s="0" t="s">
        <v>161</v>
      </c>
    </row>
    <row r="2872" customFormat="false" ht="14.25" hidden="false" customHeight="false" outlineLevel="0" collapsed="false">
      <c r="A2872" s="0" t="s">
        <v>101</v>
      </c>
      <c r="B2872" s="0" t="s">
        <v>53</v>
      </c>
      <c r="C2872" s="0" t="s">
        <v>75</v>
      </c>
      <c r="D2872" s="0" t="s">
        <v>163</v>
      </c>
      <c r="E2872" s="0" t="n">
        <v>2025</v>
      </c>
      <c r="F2872" s="0" t="n">
        <v>6.80757225520777</v>
      </c>
      <c r="G2872" s="0" t="s">
        <v>132</v>
      </c>
    </row>
    <row r="2873" customFormat="false" ht="14.25" hidden="false" customHeight="false" outlineLevel="0" collapsed="false">
      <c r="A2873" s="0" t="s">
        <v>101</v>
      </c>
      <c r="B2873" s="0" t="s">
        <v>53</v>
      </c>
      <c r="C2873" s="0" t="s">
        <v>75</v>
      </c>
      <c r="D2873" s="0" t="s">
        <v>164</v>
      </c>
      <c r="E2873" s="0" t="n">
        <v>2025</v>
      </c>
      <c r="F2873" s="0" t="n">
        <v>7.23893599235885</v>
      </c>
      <c r="G2873" s="0" t="s">
        <v>132</v>
      </c>
    </row>
    <row r="2874" customFormat="false" ht="14.25" hidden="false" customHeight="false" outlineLevel="0" collapsed="false">
      <c r="A2874" s="0" t="s">
        <v>101</v>
      </c>
      <c r="B2874" s="0" t="s">
        <v>53</v>
      </c>
      <c r="C2874" s="0" t="s">
        <v>75</v>
      </c>
      <c r="D2874" s="0" t="s">
        <v>156</v>
      </c>
      <c r="E2874" s="0" t="n">
        <v>2026</v>
      </c>
      <c r="F2874" s="0" t="n">
        <v>0.476127659574468</v>
      </c>
      <c r="G2874" s="0" t="s">
        <v>135</v>
      </c>
    </row>
    <row r="2875" customFormat="false" ht="14.25" hidden="false" customHeight="false" outlineLevel="0" collapsed="false">
      <c r="A2875" s="0" t="s">
        <v>101</v>
      </c>
      <c r="B2875" s="0" t="s">
        <v>53</v>
      </c>
      <c r="C2875" s="0" t="s">
        <v>75</v>
      </c>
      <c r="D2875" s="0" t="s">
        <v>157</v>
      </c>
      <c r="E2875" s="0" t="n">
        <v>2026</v>
      </c>
      <c r="F2875" s="0" t="n">
        <v>0.62746384306383</v>
      </c>
      <c r="G2875" s="0" t="s">
        <v>135</v>
      </c>
    </row>
    <row r="2876" customFormat="false" ht="14.25" hidden="false" customHeight="false" outlineLevel="0" collapsed="false">
      <c r="A2876" s="0" t="s">
        <v>101</v>
      </c>
      <c r="B2876" s="0" t="s">
        <v>53</v>
      </c>
      <c r="C2876" s="0" t="s">
        <v>75</v>
      </c>
      <c r="D2876" s="0" t="s">
        <v>158</v>
      </c>
      <c r="E2876" s="0" t="n">
        <v>2026</v>
      </c>
      <c r="F2876" s="0" t="n">
        <v>1.34285714285714</v>
      </c>
      <c r="G2876" s="0" t="s">
        <v>135</v>
      </c>
    </row>
    <row r="2877" customFormat="false" ht="14.25" hidden="false" customHeight="false" outlineLevel="0" collapsed="false">
      <c r="A2877" s="0" t="s">
        <v>101</v>
      </c>
      <c r="B2877" s="0" t="s">
        <v>53</v>
      </c>
      <c r="C2877" s="0" t="s">
        <v>75</v>
      </c>
      <c r="D2877" s="0" t="s">
        <v>159</v>
      </c>
      <c r="E2877" s="0" t="n">
        <v>2026</v>
      </c>
      <c r="F2877" s="0" t="n">
        <v>0.02</v>
      </c>
      <c r="G2877" s="0" t="s">
        <v>135</v>
      </c>
    </row>
    <row r="2878" customFormat="false" ht="14.25" hidden="false" customHeight="false" outlineLevel="0" collapsed="false">
      <c r="A2878" s="0" t="s">
        <v>101</v>
      </c>
      <c r="B2878" s="0" t="s">
        <v>53</v>
      </c>
      <c r="C2878" s="0" t="s">
        <v>75</v>
      </c>
      <c r="D2878" s="0" t="s">
        <v>160</v>
      </c>
      <c r="E2878" s="0" t="n">
        <v>2026</v>
      </c>
      <c r="F2878" s="0" t="n">
        <v>1.00701</v>
      </c>
      <c r="G2878" s="0" t="s">
        <v>161</v>
      </c>
    </row>
    <row r="2879" customFormat="false" ht="14.25" hidden="false" customHeight="false" outlineLevel="0" collapsed="false">
      <c r="A2879" s="0" t="s">
        <v>101</v>
      </c>
      <c r="B2879" s="0" t="s">
        <v>53</v>
      </c>
      <c r="C2879" s="0" t="s">
        <v>75</v>
      </c>
      <c r="D2879" s="0" t="s">
        <v>162</v>
      </c>
      <c r="E2879" s="0" t="n">
        <v>2026</v>
      </c>
      <c r="F2879" s="0" t="n">
        <v>1.10799</v>
      </c>
      <c r="G2879" s="0" t="s">
        <v>161</v>
      </c>
    </row>
    <row r="2880" customFormat="false" ht="14.25" hidden="false" customHeight="false" outlineLevel="0" collapsed="false">
      <c r="A2880" s="0" t="s">
        <v>101</v>
      </c>
      <c r="B2880" s="0" t="s">
        <v>53</v>
      </c>
      <c r="C2880" s="0" t="s">
        <v>75</v>
      </c>
      <c r="D2880" s="0" t="s">
        <v>163</v>
      </c>
      <c r="E2880" s="0" t="n">
        <v>2026</v>
      </c>
      <c r="F2880" s="0" t="n">
        <v>7.43286779298965</v>
      </c>
      <c r="G2880" s="0" t="s">
        <v>132</v>
      </c>
    </row>
    <row r="2881" customFormat="false" ht="14.25" hidden="false" customHeight="false" outlineLevel="0" collapsed="false">
      <c r="A2881" s="0" t="s">
        <v>101</v>
      </c>
      <c r="B2881" s="0" t="s">
        <v>53</v>
      </c>
      <c r="C2881" s="0" t="s">
        <v>75</v>
      </c>
      <c r="D2881" s="0" t="s">
        <v>164</v>
      </c>
      <c r="E2881" s="0" t="n">
        <v>2026</v>
      </c>
      <c r="F2881" s="0" t="n">
        <v>8.17821390647025</v>
      </c>
      <c r="G2881" s="0" t="s">
        <v>132</v>
      </c>
    </row>
    <row r="2882" customFormat="false" ht="14.25" hidden="false" customHeight="false" outlineLevel="0" collapsed="false">
      <c r="A2882" s="0" t="s">
        <v>101</v>
      </c>
      <c r="B2882" s="0" t="s">
        <v>53</v>
      </c>
      <c r="C2882" s="0" t="s">
        <v>75</v>
      </c>
      <c r="D2882" s="0" t="s">
        <v>156</v>
      </c>
      <c r="E2882" s="0" t="n">
        <v>2027</v>
      </c>
      <c r="F2882" s="0" t="n">
        <v>0.478953730721134</v>
      </c>
      <c r="G2882" s="0" t="s">
        <v>135</v>
      </c>
    </row>
    <row r="2883" customFormat="false" ht="14.25" hidden="false" customHeight="false" outlineLevel="0" collapsed="false">
      <c r="A2883" s="0" t="s">
        <v>101</v>
      </c>
      <c r="B2883" s="0" t="s">
        <v>53</v>
      </c>
      <c r="C2883" s="0" t="s">
        <v>75</v>
      </c>
      <c r="D2883" s="0" t="s">
        <v>157</v>
      </c>
      <c r="E2883" s="0" t="n">
        <v>2027</v>
      </c>
      <c r="F2883" s="0" t="n">
        <v>0.629535356298458</v>
      </c>
      <c r="G2883" s="0" t="s">
        <v>135</v>
      </c>
    </row>
    <row r="2884" customFormat="false" ht="14.25" hidden="false" customHeight="false" outlineLevel="0" collapsed="false">
      <c r="A2884" s="0" t="s">
        <v>101</v>
      </c>
      <c r="B2884" s="0" t="s">
        <v>53</v>
      </c>
      <c r="C2884" s="0" t="s">
        <v>75</v>
      </c>
      <c r="D2884" s="0" t="s">
        <v>158</v>
      </c>
      <c r="E2884" s="0" t="n">
        <v>2027</v>
      </c>
      <c r="F2884" s="0" t="n">
        <v>1.31428571428571</v>
      </c>
      <c r="G2884" s="0" t="s">
        <v>135</v>
      </c>
    </row>
    <row r="2885" customFormat="false" ht="14.25" hidden="false" customHeight="false" outlineLevel="0" collapsed="false">
      <c r="A2885" s="0" t="s">
        <v>101</v>
      </c>
      <c r="B2885" s="0" t="s">
        <v>53</v>
      </c>
      <c r="C2885" s="0" t="s">
        <v>75</v>
      </c>
      <c r="D2885" s="0" t="s">
        <v>159</v>
      </c>
      <c r="E2885" s="0" t="n">
        <v>2027</v>
      </c>
      <c r="F2885" s="0" t="n">
        <v>0.03</v>
      </c>
      <c r="G2885" s="0" t="s">
        <v>135</v>
      </c>
    </row>
    <row r="2886" customFormat="false" ht="14.25" hidden="false" customHeight="false" outlineLevel="0" collapsed="false">
      <c r="A2886" s="0" t="s">
        <v>101</v>
      </c>
      <c r="B2886" s="0" t="s">
        <v>53</v>
      </c>
      <c r="C2886" s="0" t="s">
        <v>75</v>
      </c>
      <c r="D2886" s="0" t="s">
        <v>160</v>
      </c>
      <c r="E2886" s="0" t="n">
        <v>2027</v>
      </c>
      <c r="F2886" s="0" t="n">
        <v>1.14901</v>
      </c>
      <c r="G2886" s="0" t="s">
        <v>161</v>
      </c>
    </row>
    <row r="2887" customFormat="false" ht="14.25" hidden="false" customHeight="false" outlineLevel="0" collapsed="false">
      <c r="A2887" s="0" t="s">
        <v>101</v>
      </c>
      <c r="B2887" s="0" t="s">
        <v>53</v>
      </c>
      <c r="C2887" s="0" t="s">
        <v>75</v>
      </c>
      <c r="D2887" s="0" t="s">
        <v>162</v>
      </c>
      <c r="E2887" s="0" t="n">
        <v>2027</v>
      </c>
      <c r="F2887" s="0" t="n">
        <v>1.24999</v>
      </c>
      <c r="G2887" s="0" t="s">
        <v>161</v>
      </c>
    </row>
    <row r="2888" customFormat="false" ht="14.25" hidden="false" customHeight="false" outlineLevel="0" collapsed="false">
      <c r="A2888" s="0" t="s">
        <v>101</v>
      </c>
      <c r="B2888" s="0" t="s">
        <v>53</v>
      </c>
      <c r="C2888" s="0" t="s">
        <v>75</v>
      </c>
      <c r="D2888" s="0" t="s">
        <v>163</v>
      </c>
      <c r="E2888" s="0" t="n">
        <v>2027</v>
      </c>
      <c r="F2888" s="0" t="n">
        <v>8.32794461310363</v>
      </c>
      <c r="G2888" s="0" t="s">
        <v>132</v>
      </c>
    </row>
    <row r="2889" customFormat="false" ht="14.25" hidden="false" customHeight="false" outlineLevel="0" collapsed="false">
      <c r="A2889" s="0" t="s">
        <v>101</v>
      </c>
      <c r="B2889" s="0" t="s">
        <v>53</v>
      </c>
      <c r="C2889" s="0" t="s">
        <v>75</v>
      </c>
      <c r="D2889" s="0" t="s">
        <v>164</v>
      </c>
      <c r="E2889" s="0" t="n">
        <v>2027</v>
      </c>
      <c r="F2889" s="0" t="n">
        <v>9.05984063405315</v>
      </c>
      <c r="G2889" s="0" t="s">
        <v>132</v>
      </c>
    </row>
    <row r="2890" customFormat="false" ht="14.25" hidden="false" customHeight="false" outlineLevel="0" collapsed="false">
      <c r="A2890" s="0" t="s">
        <v>101</v>
      </c>
      <c r="B2890" s="0" t="s">
        <v>53</v>
      </c>
      <c r="C2890" s="0" t="s">
        <v>75</v>
      </c>
      <c r="D2890" s="0" t="s">
        <v>156</v>
      </c>
      <c r="E2890" s="0" t="n">
        <v>2028</v>
      </c>
      <c r="F2890" s="0" t="n">
        <v>0.489610048743907</v>
      </c>
      <c r="G2890" s="0" t="s">
        <v>135</v>
      </c>
    </row>
    <row r="2891" customFormat="false" ht="14.25" hidden="false" customHeight="false" outlineLevel="0" collapsed="false">
      <c r="A2891" s="0" t="s">
        <v>101</v>
      </c>
      <c r="B2891" s="0" t="s">
        <v>53</v>
      </c>
      <c r="C2891" s="0" t="s">
        <v>75</v>
      </c>
      <c r="D2891" s="0" t="s">
        <v>157</v>
      </c>
      <c r="E2891" s="0" t="n">
        <v>2028</v>
      </c>
      <c r="F2891" s="0" t="n">
        <v>0.633712810858643</v>
      </c>
      <c r="G2891" s="0" t="s">
        <v>135</v>
      </c>
    </row>
    <row r="2892" customFormat="false" ht="14.25" hidden="false" customHeight="false" outlineLevel="0" collapsed="false">
      <c r="A2892" s="0" t="s">
        <v>101</v>
      </c>
      <c r="B2892" s="0" t="s">
        <v>53</v>
      </c>
      <c r="C2892" s="0" t="s">
        <v>75</v>
      </c>
      <c r="D2892" s="0" t="s">
        <v>158</v>
      </c>
      <c r="E2892" s="0" t="n">
        <v>2028</v>
      </c>
      <c r="F2892" s="0" t="n">
        <v>1.28571428571429</v>
      </c>
      <c r="G2892" s="0" t="s">
        <v>135</v>
      </c>
    </row>
    <row r="2893" customFormat="false" ht="14.25" hidden="false" customHeight="false" outlineLevel="0" collapsed="false">
      <c r="A2893" s="0" t="s">
        <v>101</v>
      </c>
      <c r="B2893" s="0" t="s">
        <v>53</v>
      </c>
      <c r="C2893" s="0" t="s">
        <v>75</v>
      </c>
      <c r="D2893" s="0" t="s">
        <v>159</v>
      </c>
      <c r="E2893" s="0" t="n">
        <v>2028</v>
      </c>
      <c r="F2893" s="0" t="n">
        <v>0.05</v>
      </c>
      <c r="G2893" s="0" t="s">
        <v>135</v>
      </c>
    </row>
    <row r="2894" customFormat="false" ht="14.25" hidden="false" customHeight="false" outlineLevel="0" collapsed="false">
      <c r="A2894" s="0" t="s">
        <v>101</v>
      </c>
      <c r="B2894" s="0" t="s">
        <v>53</v>
      </c>
      <c r="C2894" s="0" t="s">
        <v>75</v>
      </c>
      <c r="D2894" s="0" t="s">
        <v>160</v>
      </c>
      <c r="E2894" s="0" t="n">
        <v>2028</v>
      </c>
      <c r="F2894" s="0" t="n">
        <v>1.30579</v>
      </c>
      <c r="G2894" s="0" t="s">
        <v>161</v>
      </c>
    </row>
    <row r="2895" customFormat="false" ht="14.25" hidden="false" customHeight="false" outlineLevel="0" collapsed="false">
      <c r="A2895" s="0" t="s">
        <v>101</v>
      </c>
      <c r="B2895" s="0" t="s">
        <v>53</v>
      </c>
      <c r="C2895" s="0" t="s">
        <v>75</v>
      </c>
      <c r="D2895" s="0" t="s">
        <v>162</v>
      </c>
      <c r="E2895" s="0" t="n">
        <v>2028</v>
      </c>
      <c r="F2895" s="0" t="n">
        <v>1.36121</v>
      </c>
      <c r="G2895" s="0" t="s">
        <v>161</v>
      </c>
    </row>
    <row r="2896" customFormat="false" ht="14.25" hidden="false" customHeight="false" outlineLevel="0" collapsed="false">
      <c r="A2896" s="0" t="s">
        <v>101</v>
      </c>
      <c r="B2896" s="0" t="s">
        <v>53</v>
      </c>
      <c r="C2896" s="0" t="s">
        <v>75</v>
      </c>
      <c r="D2896" s="0" t="s">
        <v>163</v>
      </c>
      <c r="E2896" s="0" t="n">
        <v>2028</v>
      </c>
      <c r="F2896" s="0" t="n">
        <v>9.31996755939873</v>
      </c>
      <c r="G2896" s="0" t="s">
        <v>132</v>
      </c>
    </row>
    <row r="2897" customFormat="false" ht="14.25" hidden="false" customHeight="false" outlineLevel="0" collapsed="false">
      <c r="A2897" s="0" t="s">
        <v>101</v>
      </c>
      <c r="B2897" s="0" t="s">
        <v>53</v>
      </c>
      <c r="C2897" s="0" t="s">
        <v>75</v>
      </c>
      <c r="D2897" s="0" t="s">
        <v>164</v>
      </c>
      <c r="E2897" s="0" t="n">
        <v>2028</v>
      </c>
      <c r="F2897" s="0" t="n">
        <v>9.71552320168568</v>
      </c>
      <c r="G2897" s="0" t="s">
        <v>132</v>
      </c>
    </row>
    <row r="2898" customFormat="false" ht="14.25" hidden="false" customHeight="false" outlineLevel="0" collapsed="false">
      <c r="A2898" s="0" t="s">
        <v>101</v>
      </c>
      <c r="B2898" s="0" t="s">
        <v>53</v>
      </c>
      <c r="C2898" s="0" t="s">
        <v>75</v>
      </c>
      <c r="D2898" s="0" t="s">
        <v>156</v>
      </c>
      <c r="E2898" s="0" t="n">
        <v>2029</v>
      </c>
      <c r="F2898" s="0" t="n">
        <v>0.507353514968046</v>
      </c>
      <c r="G2898" s="0" t="s">
        <v>135</v>
      </c>
    </row>
    <row r="2899" customFormat="false" ht="14.25" hidden="false" customHeight="false" outlineLevel="0" collapsed="false">
      <c r="A2899" s="0" t="s">
        <v>101</v>
      </c>
      <c r="B2899" s="0" t="s">
        <v>53</v>
      </c>
      <c r="C2899" s="0" t="s">
        <v>75</v>
      </c>
      <c r="D2899" s="0" t="s">
        <v>157</v>
      </c>
      <c r="E2899" s="0" t="n">
        <v>2029</v>
      </c>
      <c r="F2899" s="0" t="n">
        <v>0.639670488282543</v>
      </c>
      <c r="G2899" s="0" t="s">
        <v>135</v>
      </c>
    </row>
    <row r="2900" customFormat="false" ht="14.25" hidden="false" customHeight="false" outlineLevel="0" collapsed="false">
      <c r="A2900" s="0" t="s">
        <v>101</v>
      </c>
      <c r="B2900" s="0" t="s">
        <v>53</v>
      </c>
      <c r="C2900" s="0" t="s">
        <v>75</v>
      </c>
      <c r="D2900" s="0" t="s">
        <v>158</v>
      </c>
      <c r="E2900" s="0" t="n">
        <v>2029</v>
      </c>
      <c r="F2900" s="0" t="n">
        <v>1.25714285714286</v>
      </c>
      <c r="G2900" s="0" t="s">
        <v>135</v>
      </c>
    </row>
    <row r="2901" customFormat="false" ht="14.25" hidden="false" customHeight="false" outlineLevel="0" collapsed="false">
      <c r="A2901" s="0" t="s">
        <v>101</v>
      </c>
      <c r="B2901" s="0" t="s">
        <v>53</v>
      </c>
      <c r="C2901" s="0" t="s">
        <v>75</v>
      </c>
      <c r="D2901" s="0" t="s">
        <v>159</v>
      </c>
      <c r="E2901" s="0" t="n">
        <v>2029</v>
      </c>
      <c r="F2901" s="0" t="n">
        <v>0.06</v>
      </c>
      <c r="G2901" s="0" t="s">
        <v>135</v>
      </c>
    </row>
    <row r="2902" customFormat="false" ht="14.25" hidden="false" customHeight="false" outlineLevel="0" collapsed="false">
      <c r="A2902" s="0" t="s">
        <v>101</v>
      </c>
      <c r="B2902" s="0" t="s">
        <v>53</v>
      </c>
      <c r="C2902" s="0" t="s">
        <v>75</v>
      </c>
      <c r="D2902" s="0" t="s">
        <v>160</v>
      </c>
      <c r="E2902" s="0" t="n">
        <v>2029</v>
      </c>
      <c r="F2902" s="0" t="n">
        <v>1.508362</v>
      </c>
      <c r="G2902" s="0" t="s">
        <v>161</v>
      </c>
    </row>
    <row r="2903" customFormat="false" ht="14.25" hidden="false" customHeight="false" outlineLevel="0" collapsed="false">
      <c r="A2903" s="0" t="s">
        <v>101</v>
      </c>
      <c r="B2903" s="0" t="s">
        <v>53</v>
      </c>
      <c r="C2903" s="0" t="s">
        <v>75</v>
      </c>
      <c r="D2903" s="0" t="s">
        <v>162</v>
      </c>
      <c r="E2903" s="0" t="n">
        <v>2029</v>
      </c>
      <c r="F2903" s="0" t="n">
        <v>1.464638</v>
      </c>
      <c r="G2903" s="0" t="s">
        <v>161</v>
      </c>
    </row>
    <row r="2904" customFormat="false" ht="14.25" hidden="false" customHeight="false" outlineLevel="0" collapsed="false">
      <c r="A2904" s="0" t="s">
        <v>101</v>
      </c>
      <c r="B2904" s="0" t="s">
        <v>53</v>
      </c>
      <c r="C2904" s="0" t="s">
        <v>75</v>
      </c>
      <c r="D2904" s="0" t="s">
        <v>163</v>
      </c>
      <c r="E2904" s="0" t="n">
        <v>2029</v>
      </c>
      <c r="F2904" s="0" t="n">
        <v>10.6255308289181</v>
      </c>
      <c r="G2904" s="0" t="s">
        <v>132</v>
      </c>
    </row>
    <row r="2905" customFormat="false" ht="14.25" hidden="false" customHeight="false" outlineLevel="0" collapsed="false">
      <c r="A2905" s="0" t="s">
        <v>101</v>
      </c>
      <c r="B2905" s="0" t="s">
        <v>53</v>
      </c>
      <c r="C2905" s="0" t="s">
        <v>75</v>
      </c>
      <c r="D2905" s="0" t="s">
        <v>164</v>
      </c>
      <c r="E2905" s="0" t="n">
        <v>2029</v>
      </c>
      <c r="F2905" s="0" t="n">
        <v>10.3175207425041</v>
      </c>
      <c r="G2905" s="0" t="s">
        <v>132</v>
      </c>
    </row>
    <row r="2906" customFormat="false" ht="14.25" hidden="false" customHeight="false" outlineLevel="0" collapsed="false">
      <c r="A2906" s="0" t="s">
        <v>101</v>
      </c>
      <c r="B2906" s="0" t="s">
        <v>53</v>
      </c>
      <c r="C2906" s="0" t="s">
        <v>75</v>
      </c>
      <c r="D2906" s="0" t="s">
        <v>156</v>
      </c>
      <c r="E2906" s="0" t="n">
        <v>2030</v>
      </c>
      <c r="F2906" s="0" t="n">
        <v>0.529512688821752</v>
      </c>
      <c r="G2906" s="0" t="s">
        <v>135</v>
      </c>
    </row>
    <row r="2907" customFormat="false" ht="14.25" hidden="false" customHeight="false" outlineLevel="0" collapsed="false">
      <c r="A2907" s="0" t="s">
        <v>101</v>
      </c>
      <c r="B2907" s="0" t="s">
        <v>53</v>
      </c>
      <c r="C2907" s="0" t="s">
        <v>75</v>
      </c>
      <c r="D2907" s="0" t="s">
        <v>157</v>
      </c>
      <c r="E2907" s="0" t="n">
        <v>2030</v>
      </c>
      <c r="F2907" s="0" t="n">
        <v>0.646682015891239</v>
      </c>
      <c r="G2907" s="0" t="s">
        <v>135</v>
      </c>
    </row>
    <row r="2908" customFormat="false" ht="14.25" hidden="false" customHeight="false" outlineLevel="0" collapsed="false">
      <c r="A2908" s="0" t="s">
        <v>101</v>
      </c>
      <c r="B2908" s="0" t="s">
        <v>53</v>
      </c>
      <c r="C2908" s="0" t="s">
        <v>75</v>
      </c>
      <c r="D2908" s="0" t="s">
        <v>158</v>
      </c>
      <c r="E2908" s="0" t="n">
        <v>2030</v>
      </c>
      <c r="F2908" s="0" t="n">
        <v>1.22857142857143</v>
      </c>
      <c r="G2908" s="0" t="s">
        <v>135</v>
      </c>
    </row>
    <row r="2909" customFormat="false" ht="14.25" hidden="false" customHeight="false" outlineLevel="0" collapsed="false">
      <c r="A2909" s="0" t="s">
        <v>101</v>
      </c>
      <c r="B2909" s="0" t="s">
        <v>53</v>
      </c>
      <c r="C2909" s="0" t="s">
        <v>75</v>
      </c>
      <c r="D2909" s="0" t="s">
        <v>159</v>
      </c>
      <c r="E2909" s="0" t="n">
        <v>2030</v>
      </c>
      <c r="F2909" s="0" t="n">
        <v>0.07</v>
      </c>
      <c r="G2909" s="0" t="s">
        <v>135</v>
      </c>
    </row>
    <row r="2910" customFormat="false" ht="14.25" hidden="false" customHeight="false" outlineLevel="0" collapsed="false">
      <c r="A2910" s="0" t="s">
        <v>101</v>
      </c>
      <c r="B2910" s="0" t="s">
        <v>53</v>
      </c>
      <c r="C2910" s="0" t="s">
        <v>75</v>
      </c>
      <c r="D2910" s="0" t="s">
        <v>160</v>
      </c>
      <c r="E2910" s="0" t="n">
        <v>2030</v>
      </c>
      <c r="F2910" s="0" t="n">
        <v>1.752687</v>
      </c>
      <c r="G2910" s="0" t="s">
        <v>161</v>
      </c>
    </row>
    <row r="2911" customFormat="false" ht="14.25" hidden="false" customHeight="false" outlineLevel="0" collapsed="false">
      <c r="A2911" s="0" t="s">
        <v>101</v>
      </c>
      <c r="B2911" s="0" t="s">
        <v>53</v>
      </c>
      <c r="C2911" s="0" t="s">
        <v>75</v>
      </c>
      <c r="D2911" s="0" t="s">
        <v>162</v>
      </c>
      <c r="E2911" s="0" t="n">
        <v>2030</v>
      </c>
      <c r="F2911" s="0" t="n">
        <v>1.557313</v>
      </c>
      <c r="G2911" s="0" t="s">
        <v>161</v>
      </c>
    </row>
    <row r="2912" customFormat="false" ht="14.25" hidden="false" customHeight="false" outlineLevel="0" collapsed="false">
      <c r="A2912" s="0" t="s">
        <v>101</v>
      </c>
      <c r="B2912" s="0" t="s">
        <v>53</v>
      </c>
      <c r="C2912" s="0" t="s">
        <v>75</v>
      </c>
      <c r="D2912" s="0" t="s">
        <v>163</v>
      </c>
      <c r="E2912" s="0" t="n">
        <v>2030</v>
      </c>
      <c r="F2912" s="0" t="n">
        <v>12.1983100070771</v>
      </c>
      <c r="G2912" s="0" t="s">
        <v>132</v>
      </c>
    </row>
    <row r="2913" customFormat="false" ht="14.25" hidden="false" customHeight="false" outlineLevel="0" collapsed="false">
      <c r="A2913" s="0" t="s">
        <v>101</v>
      </c>
      <c r="B2913" s="0" t="s">
        <v>53</v>
      </c>
      <c r="C2913" s="0" t="s">
        <v>75</v>
      </c>
      <c r="D2913" s="0" t="s">
        <v>164</v>
      </c>
      <c r="E2913" s="0" t="n">
        <v>2030</v>
      </c>
      <c r="F2913" s="0" t="n">
        <v>10.8385506094649</v>
      </c>
      <c r="G2913" s="0" t="s">
        <v>132</v>
      </c>
    </row>
    <row r="2914" customFormat="false" ht="14.25" hidden="false" customHeight="false" outlineLevel="0" collapsed="false">
      <c r="A2914" s="0" t="s">
        <v>101</v>
      </c>
      <c r="B2914" s="0" t="s">
        <v>53</v>
      </c>
      <c r="C2914" s="0" t="s">
        <v>75</v>
      </c>
      <c r="D2914" s="0" t="s">
        <v>156</v>
      </c>
      <c r="E2914" s="0" t="n">
        <v>2031</v>
      </c>
      <c r="F2914" s="0" t="n">
        <v>0.550753428414701</v>
      </c>
      <c r="G2914" s="0" t="s">
        <v>135</v>
      </c>
    </row>
    <row r="2915" customFormat="false" ht="14.25" hidden="false" customHeight="false" outlineLevel="0" collapsed="false">
      <c r="A2915" s="0" t="s">
        <v>101</v>
      </c>
      <c r="B2915" s="0" t="s">
        <v>53</v>
      </c>
      <c r="C2915" s="0" t="s">
        <v>75</v>
      </c>
      <c r="D2915" s="0" t="s">
        <v>157</v>
      </c>
      <c r="E2915" s="0" t="n">
        <v>2031</v>
      </c>
      <c r="F2915" s="0" t="n">
        <v>0.655725992638508</v>
      </c>
      <c r="G2915" s="0" t="s">
        <v>135</v>
      </c>
    </row>
    <row r="2916" customFormat="false" ht="14.25" hidden="false" customHeight="false" outlineLevel="0" collapsed="false">
      <c r="A2916" s="0" t="s">
        <v>101</v>
      </c>
      <c r="B2916" s="0" t="s">
        <v>53</v>
      </c>
      <c r="C2916" s="0" t="s">
        <v>75</v>
      </c>
      <c r="D2916" s="0" t="s">
        <v>158</v>
      </c>
      <c r="E2916" s="0" t="n">
        <v>2031</v>
      </c>
      <c r="F2916" s="0" t="n">
        <v>1.2</v>
      </c>
      <c r="G2916" s="0" t="s">
        <v>135</v>
      </c>
    </row>
    <row r="2917" customFormat="false" ht="14.25" hidden="false" customHeight="false" outlineLevel="0" collapsed="false">
      <c r="A2917" s="0" t="s">
        <v>101</v>
      </c>
      <c r="B2917" s="0" t="s">
        <v>53</v>
      </c>
      <c r="C2917" s="0" t="s">
        <v>75</v>
      </c>
      <c r="D2917" s="0" t="s">
        <v>159</v>
      </c>
      <c r="E2917" s="0" t="n">
        <v>2031</v>
      </c>
      <c r="F2917" s="0" t="n">
        <v>0.08</v>
      </c>
      <c r="G2917" s="0" t="s">
        <v>135</v>
      </c>
    </row>
    <row r="2918" customFormat="false" ht="14.25" hidden="false" customHeight="false" outlineLevel="0" collapsed="false">
      <c r="A2918" s="0" t="s">
        <v>101</v>
      </c>
      <c r="B2918" s="0" t="s">
        <v>53</v>
      </c>
      <c r="C2918" s="0" t="s">
        <v>75</v>
      </c>
      <c r="D2918" s="0" t="s">
        <v>160</v>
      </c>
      <c r="E2918" s="0" t="n">
        <v>2031</v>
      </c>
      <c r="F2918" s="0" t="n">
        <v>2.008047</v>
      </c>
      <c r="G2918" s="0" t="s">
        <v>161</v>
      </c>
    </row>
    <row r="2919" customFormat="false" ht="14.25" hidden="false" customHeight="false" outlineLevel="0" collapsed="false">
      <c r="A2919" s="0" t="s">
        <v>101</v>
      </c>
      <c r="B2919" s="0" t="s">
        <v>53</v>
      </c>
      <c r="C2919" s="0" t="s">
        <v>75</v>
      </c>
      <c r="D2919" s="0" t="s">
        <v>162</v>
      </c>
      <c r="E2919" s="0" t="n">
        <v>2031</v>
      </c>
      <c r="F2919" s="0" t="n">
        <v>1.637953</v>
      </c>
      <c r="G2919" s="0" t="s">
        <v>161</v>
      </c>
    </row>
    <row r="2920" customFormat="false" ht="14.25" hidden="false" customHeight="false" outlineLevel="0" collapsed="false">
      <c r="A2920" s="0" t="s">
        <v>101</v>
      </c>
      <c r="B2920" s="0" t="s">
        <v>53</v>
      </c>
      <c r="C2920" s="0" t="s">
        <v>75</v>
      </c>
      <c r="D2920" s="0" t="s">
        <v>163</v>
      </c>
      <c r="E2920" s="0" t="n">
        <v>2031</v>
      </c>
      <c r="F2920" s="0" t="n">
        <v>13.8414511729158</v>
      </c>
      <c r="G2920" s="0" t="s">
        <v>132</v>
      </c>
    </row>
    <row r="2921" customFormat="false" ht="14.25" hidden="false" customHeight="false" outlineLevel="0" collapsed="false">
      <c r="A2921" s="0" t="s">
        <v>101</v>
      </c>
      <c r="B2921" s="0" t="s">
        <v>53</v>
      </c>
      <c r="C2921" s="0" t="s">
        <v>75</v>
      </c>
      <c r="D2921" s="0" t="s">
        <v>164</v>
      </c>
      <c r="E2921" s="0" t="n">
        <v>2031</v>
      </c>
      <c r="F2921" s="0" t="n">
        <v>11.2903963268942</v>
      </c>
      <c r="G2921" s="0" t="s">
        <v>132</v>
      </c>
    </row>
    <row r="2922" customFormat="false" ht="14.25" hidden="false" customHeight="false" outlineLevel="0" collapsed="false">
      <c r="A2922" s="0" t="s">
        <v>101</v>
      </c>
      <c r="B2922" s="0" t="s">
        <v>53</v>
      </c>
      <c r="C2922" s="0" t="s">
        <v>75</v>
      </c>
      <c r="D2922" s="0" t="s">
        <v>156</v>
      </c>
      <c r="E2922" s="0" t="n">
        <v>2032</v>
      </c>
      <c r="F2922" s="0" t="n">
        <v>0.550753428414701</v>
      </c>
      <c r="G2922" s="0" t="s">
        <v>135</v>
      </c>
    </row>
    <row r="2923" customFormat="false" ht="14.25" hidden="false" customHeight="false" outlineLevel="0" collapsed="false">
      <c r="A2923" s="0" t="s">
        <v>101</v>
      </c>
      <c r="B2923" s="0" t="s">
        <v>53</v>
      </c>
      <c r="C2923" s="0" t="s">
        <v>75</v>
      </c>
      <c r="D2923" s="0" t="s">
        <v>157</v>
      </c>
      <c r="E2923" s="0" t="n">
        <v>2032</v>
      </c>
      <c r="F2923" s="0" t="n">
        <v>0.659998998113001</v>
      </c>
      <c r="G2923" s="0" t="s">
        <v>135</v>
      </c>
    </row>
    <row r="2924" customFormat="false" ht="14.25" hidden="false" customHeight="false" outlineLevel="0" collapsed="false">
      <c r="A2924" s="0" t="s">
        <v>101</v>
      </c>
      <c r="B2924" s="0" t="s">
        <v>53</v>
      </c>
      <c r="C2924" s="0" t="s">
        <v>75</v>
      </c>
      <c r="D2924" s="0" t="s">
        <v>158</v>
      </c>
      <c r="E2924" s="0" t="n">
        <v>2032</v>
      </c>
      <c r="F2924" s="0" t="n">
        <v>1.2</v>
      </c>
      <c r="G2924" s="0" t="s">
        <v>135</v>
      </c>
    </row>
    <row r="2925" customFormat="false" ht="14.25" hidden="false" customHeight="false" outlineLevel="0" collapsed="false">
      <c r="A2925" s="0" t="s">
        <v>101</v>
      </c>
      <c r="B2925" s="0" t="s">
        <v>53</v>
      </c>
      <c r="C2925" s="0" t="s">
        <v>75</v>
      </c>
      <c r="D2925" s="0" t="s">
        <v>159</v>
      </c>
      <c r="E2925" s="0" t="n">
        <v>2032</v>
      </c>
      <c r="F2925" s="0" t="n">
        <v>0.08</v>
      </c>
      <c r="G2925" s="0" t="s">
        <v>135</v>
      </c>
    </row>
    <row r="2926" customFormat="false" ht="14.25" hidden="false" customHeight="false" outlineLevel="0" collapsed="false">
      <c r="A2926" s="0" t="s">
        <v>101</v>
      </c>
      <c r="B2926" s="0" t="s">
        <v>53</v>
      </c>
      <c r="C2926" s="0" t="s">
        <v>75</v>
      </c>
      <c r="D2926" s="0" t="s">
        <v>160</v>
      </c>
      <c r="E2926" s="0" t="n">
        <v>2032</v>
      </c>
      <c r="F2926" s="0" t="n">
        <v>2.008047</v>
      </c>
      <c r="G2926" s="0" t="s">
        <v>161</v>
      </c>
    </row>
    <row r="2927" customFormat="false" ht="14.25" hidden="false" customHeight="false" outlineLevel="0" collapsed="false">
      <c r="A2927" s="0" t="s">
        <v>101</v>
      </c>
      <c r="B2927" s="0" t="s">
        <v>53</v>
      </c>
      <c r="C2927" s="0" t="s">
        <v>75</v>
      </c>
      <c r="D2927" s="0" t="s">
        <v>162</v>
      </c>
      <c r="E2927" s="0" t="n">
        <v>2032</v>
      </c>
      <c r="F2927" s="0" t="n">
        <v>1.637953</v>
      </c>
      <c r="G2927" s="0" t="s">
        <v>161</v>
      </c>
    </row>
    <row r="2928" customFormat="false" ht="14.25" hidden="false" customHeight="false" outlineLevel="0" collapsed="false">
      <c r="A2928" s="0" t="s">
        <v>101</v>
      </c>
      <c r="B2928" s="0" t="s">
        <v>53</v>
      </c>
      <c r="C2928" s="0" t="s">
        <v>75</v>
      </c>
      <c r="D2928" s="0" t="s">
        <v>163</v>
      </c>
      <c r="E2928" s="0" t="n">
        <v>2032</v>
      </c>
      <c r="F2928" s="0" t="n">
        <v>16.3878536309867</v>
      </c>
      <c r="G2928" s="0" t="s">
        <v>132</v>
      </c>
    </row>
    <row r="2929" customFormat="false" ht="14.25" hidden="false" customHeight="false" outlineLevel="0" collapsed="false">
      <c r="A2929" s="0" t="s">
        <v>101</v>
      </c>
      <c r="B2929" s="0" t="s">
        <v>53</v>
      </c>
      <c r="C2929" s="0" t="s">
        <v>75</v>
      </c>
      <c r="D2929" s="0" t="s">
        <v>164</v>
      </c>
      <c r="E2929" s="0" t="n">
        <v>2032</v>
      </c>
      <c r="F2929" s="0" t="n">
        <v>11.7215313877757</v>
      </c>
      <c r="G2929" s="0" t="s">
        <v>132</v>
      </c>
    </row>
    <row r="2930" customFormat="false" ht="14.25" hidden="false" customHeight="false" outlineLevel="0" collapsed="false">
      <c r="A2930" s="0" t="s">
        <v>101</v>
      </c>
      <c r="B2930" s="0" t="s">
        <v>53</v>
      </c>
      <c r="C2930" s="0" t="s">
        <v>75</v>
      </c>
      <c r="D2930" s="0" t="s">
        <v>156</v>
      </c>
      <c r="E2930" s="0" t="n">
        <v>2033</v>
      </c>
      <c r="F2930" s="0" t="n">
        <v>0.550753428414701</v>
      </c>
      <c r="G2930" s="0" t="s">
        <v>135</v>
      </c>
    </row>
    <row r="2931" customFormat="false" ht="14.25" hidden="false" customHeight="false" outlineLevel="0" collapsed="false">
      <c r="A2931" s="0" t="s">
        <v>101</v>
      </c>
      <c r="B2931" s="0" t="s">
        <v>53</v>
      </c>
      <c r="C2931" s="0" t="s">
        <v>75</v>
      </c>
      <c r="D2931" s="0" t="s">
        <v>157</v>
      </c>
      <c r="E2931" s="0" t="n">
        <v>2033</v>
      </c>
      <c r="F2931" s="0" t="n">
        <v>0.664382154273176</v>
      </c>
      <c r="G2931" s="0" t="s">
        <v>135</v>
      </c>
    </row>
    <row r="2932" customFormat="false" ht="14.25" hidden="false" customHeight="false" outlineLevel="0" collapsed="false">
      <c r="A2932" s="0" t="s">
        <v>101</v>
      </c>
      <c r="B2932" s="0" t="s">
        <v>53</v>
      </c>
      <c r="C2932" s="0" t="s">
        <v>75</v>
      </c>
      <c r="D2932" s="0" t="s">
        <v>158</v>
      </c>
      <c r="E2932" s="0" t="n">
        <v>2033</v>
      </c>
      <c r="F2932" s="0" t="n">
        <v>1.2</v>
      </c>
      <c r="G2932" s="0" t="s">
        <v>135</v>
      </c>
    </row>
    <row r="2933" customFormat="false" ht="14.25" hidden="false" customHeight="false" outlineLevel="0" collapsed="false">
      <c r="A2933" s="0" t="s">
        <v>101</v>
      </c>
      <c r="B2933" s="0" t="s">
        <v>53</v>
      </c>
      <c r="C2933" s="0" t="s">
        <v>75</v>
      </c>
      <c r="D2933" s="0" t="s">
        <v>159</v>
      </c>
      <c r="E2933" s="0" t="n">
        <v>2033</v>
      </c>
      <c r="F2933" s="0" t="n">
        <v>0.09</v>
      </c>
      <c r="G2933" s="0" t="s">
        <v>135</v>
      </c>
    </row>
    <row r="2934" customFormat="false" ht="14.25" hidden="false" customHeight="false" outlineLevel="0" collapsed="false">
      <c r="A2934" s="0" t="s">
        <v>101</v>
      </c>
      <c r="B2934" s="0" t="s">
        <v>53</v>
      </c>
      <c r="C2934" s="0" t="s">
        <v>75</v>
      </c>
      <c r="D2934" s="0" t="s">
        <v>160</v>
      </c>
      <c r="E2934" s="0" t="n">
        <v>2033</v>
      </c>
      <c r="F2934" s="0" t="n">
        <v>2.008047</v>
      </c>
      <c r="G2934" s="0" t="s">
        <v>161</v>
      </c>
    </row>
    <row r="2935" customFormat="false" ht="14.25" hidden="false" customHeight="false" outlineLevel="0" collapsed="false">
      <c r="A2935" s="0" t="s">
        <v>101</v>
      </c>
      <c r="B2935" s="0" t="s">
        <v>53</v>
      </c>
      <c r="C2935" s="0" t="s">
        <v>75</v>
      </c>
      <c r="D2935" s="0" t="s">
        <v>162</v>
      </c>
      <c r="E2935" s="0" t="n">
        <v>2033</v>
      </c>
      <c r="F2935" s="0" t="n">
        <v>1.637953</v>
      </c>
      <c r="G2935" s="0" t="s">
        <v>161</v>
      </c>
    </row>
    <row r="2936" customFormat="false" ht="14.25" hidden="false" customHeight="false" outlineLevel="0" collapsed="false">
      <c r="A2936" s="0" t="s">
        <v>101</v>
      </c>
      <c r="B2936" s="0" t="s">
        <v>53</v>
      </c>
      <c r="C2936" s="0" t="s">
        <v>75</v>
      </c>
      <c r="D2936" s="0" t="s">
        <v>163</v>
      </c>
      <c r="E2936" s="0" t="n">
        <v>2033</v>
      </c>
      <c r="F2936" s="0" t="n">
        <v>19.097905517341</v>
      </c>
      <c r="G2936" s="0" t="s">
        <v>132</v>
      </c>
    </row>
    <row r="2937" customFormat="false" ht="14.25" hidden="false" customHeight="false" outlineLevel="0" collapsed="false">
      <c r="A2937" s="0" t="s">
        <v>101</v>
      </c>
      <c r="B2937" s="0" t="s">
        <v>53</v>
      </c>
      <c r="C2937" s="0" t="s">
        <v>75</v>
      </c>
      <c r="D2937" s="0" t="s">
        <v>164</v>
      </c>
      <c r="E2937" s="0" t="n">
        <v>2033</v>
      </c>
      <c r="F2937" s="0" t="n">
        <v>11.9779566004014</v>
      </c>
      <c r="G2937" s="0" t="s">
        <v>132</v>
      </c>
    </row>
    <row r="2938" customFormat="false" ht="14.25" hidden="false" customHeight="false" outlineLevel="0" collapsed="false">
      <c r="A2938" s="0" t="s">
        <v>101</v>
      </c>
      <c r="B2938" s="0" t="s">
        <v>53</v>
      </c>
      <c r="C2938" s="0" t="s">
        <v>75</v>
      </c>
      <c r="D2938" s="0" t="s">
        <v>156</v>
      </c>
      <c r="E2938" s="0" t="n">
        <v>2034</v>
      </c>
      <c r="F2938" s="0" t="n">
        <v>0.550753428414701</v>
      </c>
      <c r="G2938" s="0" t="s">
        <v>135</v>
      </c>
    </row>
    <row r="2939" customFormat="false" ht="14.25" hidden="false" customHeight="false" outlineLevel="0" collapsed="false">
      <c r="A2939" s="0" t="s">
        <v>101</v>
      </c>
      <c r="B2939" s="0" t="s">
        <v>53</v>
      </c>
      <c r="C2939" s="0" t="s">
        <v>75</v>
      </c>
      <c r="D2939" s="0" t="s">
        <v>157</v>
      </c>
      <c r="E2939" s="0" t="n">
        <v>2034</v>
      </c>
      <c r="F2939" s="0" t="n">
        <v>0.668875461119035</v>
      </c>
      <c r="G2939" s="0" t="s">
        <v>135</v>
      </c>
    </row>
    <row r="2940" customFormat="false" ht="14.25" hidden="false" customHeight="false" outlineLevel="0" collapsed="false">
      <c r="A2940" s="0" t="s">
        <v>101</v>
      </c>
      <c r="B2940" s="0" t="s">
        <v>53</v>
      </c>
      <c r="C2940" s="0" t="s">
        <v>75</v>
      </c>
      <c r="D2940" s="0" t="s">
        <v>158</v>
      </c>
      <c r="E2940" s="0" t="n">
        <v>2034</v>
      </c>
      <c r="F2940" s="0" t="n">
        <v>1.2</v>
      </c>
      <c r="G2940" s="0" t="s">
        <v>135</v>
      </c>
    </row>
    <row r="2941" customFormat="false" ht="14.25" hidden="false" customHeight="false" outlineLevel="0" collapsed="false">
      <c r="A2941" s="0" t="s">
        <v>101</v>
      </c>
      <c r="B2941" s="0" t="s">
        <v>53</v>
      </c>
      <c r="C2941" s="0" t="s">
        <v>75</v>
      </c>
      <c r="D2941" s="0" t="s">
        <v>159</v>
      </c>
      <c r="E2941" s="0" t="n">
        <v>2034</v>
      </c>
      <c r="F2941" s="0" t="n">
        <v>0.09</v>
      </c>
      <c r="G2941" s="0" t="s">
        <v>135</v>
      </c>
    </row>
    <row r="2942" customFormat="false" ht="14.25" hidden="false" customHeight="false" outlineLevel="0" collapsed="false">
      <c r="A2942" s="0" t="s">
        <v>101</v>
      </c>
      <c r="B2942" s="0" t="s">
        <v>53</v>
      </c>
      <c r="C2942" s="0" t="s">
        <v>75</v>
      </c>
      <c r="D2942" s="0" t="s">
        <v>160</v>
      </c>
      <c r="E2942" s="0" t="n">
        <v>2034</v>
      </c>
      <c r="F2942" s="0" t="n">
        <v>2.008047</v>
      </c>
      <c r="G2942" s="0" t="s">
        <v>161</v>
      </c>
    </row>
    <row r="2943" customFormat="false" ht="14.25" hidden="false" customHeight="false" outlineLevel="0" collapsed="false">
      <c r="A2943" s="0" t="s">
        <v>101</v>
      </c>
      <c r="B2943" s="0" t="s">
        <v>53</v>
      </c>
      <c r="C2943" s="0" t="s">
        <v>75</v>
      </c>
      <c r="D2943" s="0" t="s">
        <v>162</v>
      </c>
      <c r="E2943" s="0" t="n">
        <v>2034</v>
      </c>
      <c r="F2943" s="0" t="n">
        <v>1.637953</v>
      </c>
      <c r="G2943" s="0" t="s">
        <v>161</v>
      </c>
    </row>
    <row r="2944" customFormat="false" ht="14.25" hidden="false" customHeight="false" outlineLevel="0" collapsed="false">
      <c r="A2944" s="0" t="s">
        <v>101</v>
      </c>
      <c r="B2944" s="0" t="s">
        <v>53</v>
      </c>
      <c r="C2944" s="0" t="s">
        <v>75</v>
      </c>
      <c r="D2944" s="0" t="s">
        <v>163</v>
      </c>
      <c r="E2944" s="0" t="n">
        <v>2034</v>
      </c>
      <c r="F2944" s="0" t="n">
        <v>21.9058293974686</v>
      </c>
      <c r="G2944" s="0" t="s">
        <v>132</v>
      </c>
    </row>
    <row r="2945" customFormat="false" ht="14.25" hidden="false" customHeight="false" outlineLevel="0" collapsed="false">
      <c r="A2945" s="0" t="s">
        <v>101</v>
      </c>
      <c r="B2945" s="0" t="s">
        <v>53</v>
      </c>
      <c r="C2945" s="0" t="s">
        <v>75</v>
      </c>
      <c r="D2945" s="0" t="s">
        <v>164</v>
      </c>
      <c r="E2945" s="0" t="n">
        <v>2034</v>
      </c>
      <c r="F2945" s="0" t="n">
        <v>12.0473467937556</v>
      </c>
      <c r="G2945" s="0" t="s">
        <v>132</v>
      </c>
    </row>
    <row r="2946" customFormat="false" ht="14.25" hidden="false" customHeight="false" outlineLevel="0" collapsed="false">
      <c r="A2946" s="0" t="s">
        <v>101</v>
      </c>
      <c r="B2946" s="0" t="s">
        <v>53</v>
      </c>
      <c r="C2946" s="0" t="s">
        <v>75</v>
      </c>
      <c r="D2946" s="0" t="s">
        <v>156</v>
      </c>
      <c r="E2946" s="0" t="n">
        <v>2035</v>
      </c>
      <c r="F2946" s="0" t="n">
        <v>0.550753428414701</v>
      </c>
      <c r="G2946" s="0" t="s">
        <v>135</v>
      </c>
    </row>
    <row r="2947" customFormat="false" ht="14.25" hidden="false" customHeight="false" outlineLevel="0" collapsed="false">
      <c r="A2947" s="0" t="s">
        <v>101</v>
      </c>
      <c r="B2947" s="0" t="s">
        <v>53</v>
      </c>
      <c r="C2947" s="0" t="s">
        <v>75</v>
      </c>
      <c r="D2947" s="0" t="s">
        <v>157</v>
      </c>
      <c r="E2947" s="0" t="n">
        <v>2035</v>
      </c>
      <c r="F2947" s="0" t="n">
        <v>0.673478918650576</v>
      </c>
      <c r="G2947" s="0" t="s">
        <v>135</v>
      </c>
    </row>
    <row r="2948" customFormat="false" ht="14.25" hidden="false" customHeight="false" outlineLevel="0" collapsed="false">
      <c r="A2948" s="0" t="s">
        <v>101</v>
      </c>
      <c r="B2948" s="0" t="s">
        <v>53</v>
      </c>
      <c r="C2948" s="0" t="s">
        <v>75</v>
      </c>
      <c r="D2948" s="0" t="s">
        <v>158</v>
      </c>
      <c r="E2948" s="0" t="n">
        <v>2035</v>
      </c>
      <c r="F2948" s="0" t="n">
        <v>1.2</v>
      </c>
      <c r="G2948" s="0" t="s">
        <v>135</v>
      </c>
    </row>
    <row r="2949" customFormat="false" ht="14.25" hidden="false" customHeight="false" outlineLevel="0" collapsed="false">
      <c r="A2949" s="0" t="s">
        <v>101</v>
      </c>
      <c r="B2949" s="0" t="s">
        <v>53</v>
      </c>
      <c r="C2949" s="0" t="s">
        <v>75</v>
      </c>
      <c r="D2949" s="0" t="s">
        <v>159</v>
      </c>
      <c r="E2949" s="0" t="n">
        <v>2035</v>
      </c>
      <c r="F2949" s="0" t="n">
        <v>0.1</v>
      </c>
      <c r="G2949" s="0" t="s">
        <v>135</v>
      </c>
    </row>
    <row r="2950" customFormat="false" ht="14.25" hidden="false" customHeight="false" outlineLevel="0" collapsed="false">
      <c r="A2950" s="0" t="s">
        <v>101</v>
      </c>
      <c r="B2950" s="0" t="s">
        <v>53</v>
      </c>
      <c r="C2950" s="0" t="s">
        <v>75</v>
      </c>
      <c r="D2950" s="0" t="s">
        <v>160</v>
      </c>
      <c r="E2950" s="0" t="n">
        <v>2035</v>
      </c>
      <c r="F2950" s="0" t="n">
        <v>2.008047</v>
      </c>
      <c r="G2950" s="0" t="s">
        <v>161</v>
      </c>
    </row>
    <row r="2951" customFormat="false" ht="14.25" hidden="false" customHeight="false" outlineLevel="0" collapsed="false">
      <c r="A2951" s="0" t="s">
        <v>101</v>
      </c>
      <c r="B2951" s="0" t="s">
        <v>53</v>
      </c>
      <c r="C2951" s="0" t="s">
        <v>75</v>
      </c>
      <c r="D2951" s="0" t="s">
        <v>162</v>
      </c>
      <c r="E2951" s="0" t="n">
        <v>2035</v>
      </c>
      <c r="F2951" s="0" t="n">
        <v>1.637953</v>
      </c>
      <c r="G2951" s="0" t="s">
        <v>161</v>
      </c>
    </row>
    <row r="2952" customFormat="false" ht="14.25" hidden="false" customHeight="false" outlineLevel="0" collapsed="false">
      <c r="A2952" s="0" t="s">
        <v>101</v>
      </c>
      <c r="B2952" s="0" t="s">
        <v>53</v>
      </c>
      <c r="C2952" s="0" t="s">
        <v>75</v>
      </c>
      <c r="D2952" s="0" t="s">
        <v>163</v>
      </c>
      <c r="E2952" s="0" t="n">
        <v>2035</v>
      </c>
      <c r="F2952" s="0" t="n">
        <v>24.7310460605551</v>
      </c>
      <c r="G2952" s="0" t="s">
        <v>132</v>
      </c>
    </row>
    <row r="2953" customFormat="false" ht="14.25" hidden="false" customHeight="false" outlineLevel="0" collapsed="false">
      <c r="A2953" s="0" t="s">
        <v>101</v>
      </c>
      <c r="B2953" s="0" t="s">
        <v>53</v>
      </c>
      <c r="C2953" s="0" t="s">
        <v>75</v>
      </c>
      <c r="D2953" s="0" t="s">
        <v>164</v>
      </c>
      <c r="E2953" s="0" t="n">
        <v>2035</v>
      </c>
      <c r="F2953" s="0" t="n">
        <v>11.9263874370462</v>
      </c>
      <c r="G2953" s="0" t="s">
        <v>132</v>
      </c>
    </row>
    <row r="2954" customFormat="false" ht="14.25" hidden="false" customHeight="false" outlineLevel="0" collapsed="false">
      <c r="A2954" s="0" t="s">
        <v>101</v>
      </c>
      <c r="B2954" s="0" t="s">
        <v>53</v>
      </c>
      <c r="C2954" s="0" t="s">
        <v>75</v>
      </c>
      <c r="D2954" s="0" t="s">
        <v>156</v>
      </c>
      <c r="E2954" s="0" t="n">
        <v>2036</v>
      </c>
      <c r="F2954" s="0" t="n">
        <v>0.550753428414701</v>
      </c>
      <c r="G2954" s="0" t="s">
        <v>135</v>
      </c>
    </row>
    <row r="2955" customFormat="false" ht="14.25" hidden="false" customHeight="false" outlineLevel="0" collapsed="false">
      <c r="A2955" s="0" t="s">
        <v>101</v>
      </c>
      <c r="B2955" s="0" t="s">
        <v>53</v>
      </c>
      <c r="C2955" s="0" t="s">
        <v>75</v>
      </c>
      <c r="D2955" s="0" t="s">
        <v>157</v>
      </c>
      <c r="E2955" s="0" t="n">
        <v>2036</v>
      </c>
      <c r="F2955" s="0" t="n">
        <v>0.673478918650576</v>
      </c>
      <c r="G2955" s="0" t="s">
        <v>135</v>
      </c>
    </row>
    <row r="2956" customFormat="false" ht="14.25" hidden="false" customHeight="false" outlineLevel="0" collapsed="false">
      <c r="A2956" s="0" t="s">
        <v>101</v>
      </c>
      <c r="B2956" s="0" t="s">
        <v>53</v>
      </c>
      <c r="C2956" s="0" t="s">
        <v>75</v>
      </c>
      <c r="D2956" s="0" t="s">
        <v>158</v>
      </c>
      <c r="E2956" s="0" t="n">
        <v>2036</v>
      </c>
      <c r="F2956" s="0" t="n">
        <v>1.2</v>
      </c>
      <c r="G2956" s="0" t="s">
        <v>135</v>
      </c>
    </row>
    <row r="2957" customFormat="false" ht="14.25" hidden="false" customHeight="false" outlineLevel="0" collapsed="false">
      <c r="A2957" s="0" t="s">
        <v>101</v>
      </c>
      <c r="B2957" s="0" t="s">
        <v>53</v>
      </c>
      <c r="C2957" s="0" t="s">
        <v>75</v>
      </c>
      <c r="D2957" s="0" t="s">
        <v>159</v>
      </c>
      <c r="E2957" s="0" t="n">
        <v>2036</v>
      </c>
      <c r="F2957" s="0" t="n">
        <v>0.1</v>
      </c>
      <c r="G2957" s="0" t="s">
        <v>135</v>
      </c>
    </row>
    <row r="2958" customFormat="false" ht="14.25" hidden="false" customHeight="false" outlineLevel="0" collapsed="false">
      <c r="A2958" s="0" t="s">
        <v>101</v>
      </c>
      <c r="B2958" s="0" t="s">
        <v>53</v>
      </c>
      <c r="C2958" s="0" t="s">
        <v>75</v>
      </c>
      <c r="D2958" s="0" t="s">
        <v>160</v>
      </c>
      <c r="E2958" s="0" t="n">
        <v>2036</v>
      </c>
      <c r="F2958" s="0" t="n">
        <v>2.008047</v>
      </c>
      <c r="G2958" s="0" t="s">
        <v>161</v>
      </c>
    </row>
    <row r="2959" customFormat="false" ht="14.25" hidden="false" customHeight="false" outlineLevel="0" collapsed="false">
      <c r="A2959" s="0" t="s">
        <v>101</v>
      </c>
      <c r="B2959" s="0" t="s">
        <v>53</v>
      </c>
      <c r="C2959" s="0" t="s">
        <v>75</v>
      </c>
      <c r="D2959" s="0" t="s">
        <v>162</v>
      </c>
      <c r="E2959" s="0" t="n">
        <v>2036</v>
      </c>
      <c r="F2959" s="0" t="n">
        <v>1.637953</v>
      </c>
      <c r="G2959" s="0" t="s">
        <v>161</v>
      </c>
    </row>
    <row r="2960" customFormat="false" ht="14.25" hidden="false" customHeight="false" outlineLevel="0" collapsed="false">
      <c r="A2960" s="0" t="s">
        <v>101</v>
      </c>
      <c r="B2960" s="0" t="s">
        <v>53</v>
      </c>
      <c r="C2960" s="0" t="s">
        <v>75</v>
      </c>
      <c r="D2960" s="0" t="s">
        <v>163</v>
      </c>
      <c r="E2960" s="0" t="n">
        <v>2036</v>
      </c>
      <c r="F2960" s="0" t="n">
        <v>27.481611031061</v>
      </c>
      <c r="G2960" s="0" t="s">
        <v>132</v>
      </c>
    </row>
    <row r="2961" customFormat="false" ht="14.25" hidden="false" customHeight="false" outlineLevel="0" collapsed="false">
      <c r="A2961" s="0" t="s">
        <v>101</v>
      </c>
      <c r="B2961" s="0" t="s">
        <v>53</v>
      </c>
      <c r="C2961" s="0" t="s">
        <v>75</v>
      </c>
      <c r="D2961" s="0" t="s">
        <v>164</v>
      </c>
      <c r="E2961" s="0" t="n">
        <v>2036</v>
      </c>
      <c r="F2961" s="0" t="n">
        <v>11.6209954722753</v>
      </c>
      <c r="G2961" s="0" t="s">
        <v>132</v>
      </c>
    </row>
    <row r="2962" customFormat="false" ht="14.25" hidden="false" customHeight="false" outlineLevel="0" collapsed="false">
      <c r="A2962" s="0" t="s">
        <v>101</v>
      </c>
      <c r="B2962" s="0" t="s">
        <v>53</v>
      </c>
      <c r="C2962" s="0" t="s">
        <v>75</v>
      </c>
      <c r="D2962" s="0" t="s">
        <v>156</v>
      </c>
      <c r="E2962" s="0" t="n">
        <v>2037</v>
      </c>
      <c r="F2962" s="0" t="n">
        <v>0.550753428414701</v>
      </c>
      <c r="G2962" s="0" t="s">
        <v>135</v>
      </c>
    </row>
    <row r="2963" customFormat="false" ht="14.25" hidden="false" customHeight="false" outlineLevel="0" collapsed="false">
      <c r="A2963" s="0" t="s">
        <v>101</v>
      </c>
      <c r="B2963" s="0" t="s">
        <v>53</v>
      </c>
      <c r="C2963" s="0" t="s">
        <v>75</v>
      </c>
      <c r="D2963" s="0" t="s">
        <v>157</v>
      </c>
      <c r="E2963" s="0" t="n">
        <v>2037</v>
      </c>
      <c r="F2963" s="0" t="n">
        <v>0.673478918650576</v>
      </c>
      <c r="G2963" s="0" t="s">
        <v>135</v>
      </c>
    </row>
    <row r="2964" customFormat="false" ht="14.25" hidden="false" customHeight="false" outlineLevel="0" collapsed="false">
      <c r="A2964" s="0" t="s">
        <v>101</v>
      </c>
      <c r="B2964" s="0" t="s">
        <v>53</v>
      </c>
      <c r="C2964" s="0" t="s">
        <v>75</v>
      </c>
      <c r="D2964" s="0" t="s">
        <v>158</v>
      </c>
      <c r="E2964" s="0" t="n">
        <v>2037</v>
      </c>
      <c r="F2964" s="0" t="n">
        <v>1.2</v>
      </c>
      <c r="G2964" s="0" t="s">
        <v>135</v>
      </c>
    </row>
    <row r="2965" customFormat="false" ht="14.25" hidden="false" customHeight="false" outlineLevel="0" collapsed="false">
      <c r="A2965" s="0" t="s">
        <v>101</v>
      </c>
      <c r="B2965" s="0" t="s">
        <v>53</v>
      </c>
      <c r="C2965" s="0" t="s">
        <v>75</v>
      </c>
      <c r="D2965" s="0" t="s">
        <v>159</v>
      </c>
      <c r="E2965" s="0" t="n">
        <v>2037</v>
      </c>
      <c r="F2965" s="0" t="n">
        <v>0.1</v>
      </c>
      <c r="G2965" s="0" t="s">
        <v>135</v>
      </c>
    </row>
    <row r="2966" customFormat="false" ht="14.25" hidden="false" customHeight="false" outlineLevel="0" collapsed="false">
      <c r="A2966" s="0" t="s">
        <v>101</v>
      </c>
      <c r="B2966" s="0" t="s">
        <v>53</v>
      </c>
      <c r="C2966" s="0" t="s">
        <v>75</v>
      </c>
      <c r="D2966" s="0" t="s">
        <v>160</v>
      </c>
      <c r="E2966" s="0" t="n">
        <v>2037</v>
      </c>
      <c r="F2966" s="0" t="n">
        <v>2.008047</v>
      </c>
      <c r="G2966" s="0" t="s">
        <v>161</v>
      </c>
    </row>
    <row r="2967" customFormat="false" ht="14.25" hidden="false" customHeight="false" outlineLevel="0" collapsed="false">
      <c r="A2967" s="0" t="s">
        <v>101</v>
      </c>
      <c r="B2967" s="0" t="s">
        <v>53</v>
      </c>
      <c r="C2967" s="0" t="s">
        <v>75</v>
      </c>
      <c r="D2967" s="0" t="s">
        <v>162</v>
      </c>
      <c r="E2967" s="0" t="n">
        <v>2037</v>
      </c>
      <c r="F2967" s="0" t="n">
        <v>1.637953</v>
      </c>
      <c r="G2967" s="0" t="s">
        <v>161</v>
      </c>
    </row>
    <row r="2968" customFormat="false" ht="14.25" hidden="false" customHeight="false" outlineLevel="0" collapsed="false">
      <c r="A2968" s="0" t="s">
        <v>101</v>
      </c>
      <c r="B2968" s="0" t="s">
        <v>53</v>
      </c>
      <c r="C2968" s="0" t="s">
        <v>75</v>
      </c>
      <c r="D2968" s="0" t="s">
        <v>163</v>
      </c>
      <c r="E2968" s="0" t="n">
        <v>2037</v>
      </c>
      <c r="F2968" s="0" t="n">
        <v>30.058988792834</v>
      </c>
      <c r="G2968" s="0" t="s">
        <v>132</v>
      </c>
    </row>
    <row r="2969" customFormat="false" ht="14.25" hidden="false" customHeight="false" outlineLevel="0" collapsed="false">
      <c r="A2969" s="0" t="s">
        <v>101</v>
      </c>
      <c r="B2969" s="0" t="s">
        <v>53</v>
      </c>
      <c r="C2969" s="0" t="s">
        <v>75</v>
      </c>
      <c r="D2969" s="0" t="s">
        <v>164</v>
      </c>
      <c r="E2969" s="0" t="n">
        <v>2037</v>
      </c>
      <c r="F2969" s="0" t="n">
        <v>11.1457738361217</v>
      </c>
      <c r="G2969" s="0" t="s">
        <v>132</v>
      </c>
    </row>
    <row r="2970" customFormat="false" ht="14.25" hidden="false" customHeight="false" outlineLevel="0" collapsed="false">
      <c r="A2970" s="0" t="s">
        <v>101</v>
      </c>
      <c r="B2970" s="0" t="s">
        <v>53</v>
      </c>
      <c r="C2970" s="0" t="s">
        <v>75</v>
      </c>
      <c r="D2970" s="0" t="s">
        <v>156</v>
      </c>
      <c r="E2970" s="0" t="n">
        <v>2038</v>
      </c>
      <c r="F2970" s="0" t="n">
        <v>0.550753428414701</v>
      </c>
      <c r="G2970" s="0" t="s">
        <v>135</v>
      </c>
    </row>
    <row r="2971" customFormat="false" ht="14.25" hidden="false" customHeight="false" outlineLevel="0" collapsed="false">
      <c r="A2971" s="0" t="s">
        <v>101</v>
      </c>
      <c r="B2971" s="0" t="s">
        <v>53</v>
      </c>
      <c r="C2971" s="0" t="s">
        <v>75</v>
      </c>
      <c r="D2971" s="0" t="s">
        <v>157</v>
      </c>
      <c r="E2971" s="0" t="n">
        <v>2038</v>
      </c>
      <c r="F2971" s="0" t="n">
        <v>0.673478918650576</v>
      </c>
      <c r="G2971" s="0" t="s">
        <v>135</v>
      </c>
    </row>
    <row r="2972" customFormat="false" ht="14.25" hidden="false" customHeight="false" outlineLevel="0" collapsed="false">
      <c r="A2972" s="0" t="s">
        <v>101</v>
      </c>
      <c r="B2972" s="0" t="s">
        <v>53</v>
      </c>
      <c r="C2972" s="0" t="s">
        <v>75</v>
      </c>
      <c r="D2972" s="0" t="s">
        <v>158</v>
      </c>
      <c r="E2972" s="0" t="n">
        <v>2038</v>
      </c>
      <c r="F2972" s="0" t="n">
        <v>1.2</v>
      </c>
      <c r="G2972" s="0" t="s">
        <v>135</v>
      </c>
    </row>
    <row r="2973" customFormat="false" ht="14.25" hidden="false" customHeight="false" outlineLevel="0" collapsed="false">
      <c r="A2973" s="0" t="s">
        <v>101</v>
      </c>
      <c r="B2973" s="0" t="s">
        <v>53</v>
      </c>
      <c r="C2973" s="0" t="s">
        <v>75</v>
      </c>
      <c r="D2973" s="0" t="s">
        <v>159</v>
      </c>
      <c r="E2973" s="0" t="n">
        <v>2038</v>
      </c>
      <c r="F2973" s="0" t="n">
        <v>0.1</v>
      </c>
      <c r="G2973" s="0" t="s">
        <v>135</v>
      </c>
    </row>
    <row r="2974" customFormat="false" ht="14.25" hidden="false" customHeight="false" outlineLevel="0" collapsed="false">
      <c r="A2974" s="0" t="s">
        <v>101</v>
      </c>
      <c r="B2974" s="0" t="s">
        <v>53</v>
      </c>
      <c r="C2974" s="0" t="s">
        <v>75</v>
      </c>
      <c r="D2974" s="0" t="s">
        <v>160</v>
      </c>
      <c r="E2974" s="0" t="n">
        <v>2038</v>
      </c>
      <c r="F2974" s="0" t="n">
        <v>2.008047</v>
      </c>
      <c r="G2974" s="0" t="s">
        <v>161</v>
      </c>
    </row>
    <row r="2975" customFormat="false" ht="14.25" hidden="false" customHeight="false" outlineLevel="0" collapsed="false">
      <c r="A2975" s="0" t="s">
        <v>101</v>
      </c>
      <c r="B2975" s="0" t="s">
        <v>53</v>
      </c>
      <c r="C2975" s="0" t="s">
        <v>75</v>
      </c>
      <c r="D2975" s="0" t="s">
        <v>162</v>
      </c>
      <c r="E2975" s="0" t="n">
        <v>2038</v>
      </c>
      <c r="F2975" s="0" t="n">
        <v>1.637953</v>
      </c>
      <c r="G2975" s="0" t="s">
        <v>161</v>
      </c>
    </row>
    <row r="2976" customFormat="false" ht="14.25" hidden="false" customHeight="false" outlineLevel="0" collapsed="false">
      <c r="A2976" s="0" t="s">
        <v>101</v>
      </c>
      <c r="B2976" s="0" t="s">
        <v>53</v>
      </c>
      <c r="C2976" s="0" t="s">
        <v>75</v>
      </c>
      <c r="D2976" s="0" t="s">
        <v>163</v>
      </c>
      <c r="E2976" s="0" t="n">
        <v>2038</v>
      </c>
      <c r="F2976" s="0" t="n">
        <v>32.3638252990277</v>
      </c>
      <c r="G2976" s="0" t="s">
        <v>132</v>
      </c>
    </row>
    <row r="2977" customFormat="false" ht="14.25" hidden="false" customHeight="false" outlineLevel="0" collapsed="false">
      <c r="A2977" s="0" t="s">
        <v>101</v>
      </c>
      <c r="B2977" s="0" t="s">
        <v>53</v>
      </c>
      <c r="C2977" s="0" t="s">
        <v>75</v>
      </c>
      <c r="D2977" s="0" t="s">
        <v>164</v>
      </c>
      <c r="E2977" s="0" t="n">
        <v>2038</v>
      </c>
      <c r="F2977" s="0" t="n">
        <v>10.5227783912331</v>
      </c>
      <c r="G2977" s="0" t="s">
        <v>132</v>
      </c>
    </row>
    <row r="2978" customFormat="false" ht="14.25" hidden="false" customHeight="false" outlineLevel="0" collapsed="false">
      <c r="A2978" s="0" t="s">
        <v>101</v>
      </c>
      <c r="B2978" s="0" t="s">
        <v>53</v>
      </c>
      <c r="C2978" s="0" t="s">
        <v>75</v>
      </c>
      <c r="D2978" s="0" t="s">
        <v>156</v>
      </c>
      <c r="E2978" s="0" t="n">
        <v>2039</v>
      </c>
      <c r="F2978" s="0" t="n">
        <v>0.550753428414701</v>
      </c>
      <c r="G2978" s="0" t="s">
        <v>135</v>
      </c>
    </row>
    <row r="2979" customFormat="false" ht="14.25" hidden="false" customHeight="false" outlineLevel="0" collapsed="false">
      <c r="A2979" s="0" t="s">
        <v>101</v>
      </c>
      <c r="B2979" s="0" t="s">
        <v>53</v>
      </c>
      <c r="C2979" s="0" t="s">
        <v>75</v>
      </c>
      <c r="D2979" s="0" t="s">
        <v>157</v>
      </c>
      <c r="E2979" s="0" t="n">
        <v>2039</v>
      </c>
      <c r="F2979" s="0" t="n">
        <v>0.673478918650576</v>
      </c>
      <c r="G2979" s="0" t="s">
        <v>135</v>
      </c>
    </row>
    <row r="2980" customFormat="false" ht="14.25" hidden="false" customHeight="false" outlineLevel="0" collapsed="false">
      <c r="A2980" s="0" t="s">
        <v>101</v>
      </c>
      <c r="B2980" s="0" t="s">
        <v>53</v>
      </c>
      <c r="C2980" s="0" t="s">
        <v>75</v>
      </c>
      <c r="D2980" s="0" t="s">
        <v>158</v>
      </c>
      <c r="E2980" s="0" t="n">
        <v>2039</v>
      </c>
      <c r="F2980" s="0" t="n">
        <v>1.2</v>
      </c>
      <c r="G2980" s="0" t="s">
        <v>135</v>
      </c>
    </row>
    <row r="2981" customFormat="false" ht="14.25" hidden="false" customHeight="false" outlineLevel="0" collapsed="false">
      <c r="A2981" s="0" t="s">
        <v>101</v>
      </c>
      <c r="B2981" s="0" t="s">
        <v>53</v>
      </c>
      <c r="C2981" s="0" t="s">
        <v>75</v>
      </c>
      <c r="D2981" s="0" t="s">
        <v>159</v>
      </c>
      <c r="E2981" s="0" t="n">
        <v>2039</v>
      </c>
      <c r="F2981" s="0" t="n">
        <v>0.1</v>
      </c>
      <c r="G2981" s="0" t="s">
        <v>135</v>
      </c>
    </row>
    <row r="2982" customFormat="false" ht="14.25" hidden="false" customHeight="false" outlineLevel="0" collapsed="false">
      <c r="A2982" s="0" t="s">
        <v>101</v>
      </c>
      <c r="B2982" s="0" t="s">
        <v>53</v>
      </c>
      <c r="C2982" s="0" t="s">
        <v>75</v>
      </c>
      <c r="D2982" s="0" t="s">
        <v>160</v>
      </c>
      <c r="E2982" s="0" t="n">
        <v>2039</v>
      </c>
      <c r="F2982" s="0" t="n">
        <v>2.008047</v>
      </c>
      <c r="G2982" s="0" t="s">
        <v>161</v>
      </c>
    </row>
    <row r="2983" customFormat="false" ht="14.25" hidden="false" customHeight="false" outlineLevel="0" collapsed="false">
      <c r="A2983" s="0" t="s">
        <v>101</v>
      </c>
      <c r="B2983" s="0" t="s">
        <v>53</v>
      </c>
      <c r="C2983" s="0" t="s">
        <v>75</v>
      </c>
      <c r="D2983" s="0" t="s">
        <v>162</v>
      </c>
      <c r="E2983" s="0" t="n">
        <v>2039</v>
      </c>
      <c r="F2983" s="0" t="n">
        <v>1.637953</v>
      </c>
      <c r="G2983" s="0" t="s">
        <v>161</v>
      </c>
    </row>
    <row r="2984" customFormat="false" ht="14.25" hidden="false" customHeight="false" outlineLevel="0" collapsed="false">
      <c r="A2984" s="0" t="s">
        <v>101</v>
      </c>
      <c r="B2984" s="0" t="s">
        <v>53</v>
      </c>
      <c r="C2984" s="0" t="s">
        <v>75</v>
      </c>
      <c r="D2984" s="0" t="s">
        <v>163</v>
      </c>
      <c r="E2984" s="0" t="n">
        <v>2039</v>
      </c>
      <c r="F2984" s="0" t="n">
        <v>34.3022445347437</v>
      </c>
      <c r="G2984" s="0" t="s">
        <v>132</v>
      </c>
    </row>
    <row r="2985" customFormat="false" ht="14.25" hidden="false" customHeight="false" outlineLevel="0" collapsed="false">
      <c r="A2985" s="0" t="s">
        <v>101</v>
      </c>
      <c r="B2985" s="0" t="s">
        <v>53</v>
      </c>
      <c r="C2985" s="0" t="s">
        <v>75</v>
      </c>
      <c r="D2985" s="0" t="s">
        <v>164</v>
      </c>
      <c r="E2985" s="0" t="n">
        <v>2039</v>
      </c>
      <c r="F2985" s="0" t="n">
        <v>9.77975175571039</v>
      </c>
      <c r="G2985" s="0" t="s">
        <v>132</v>
      </c>
    </row>
    <row r="2986" customFormat="false" ht="14.25" hidden="false" customHeight="false" outlineLevel="0" collapsed="false">
      <c r="A2986" s="0" t="s">
        <v>101</v>
      </c>
      <c r="B2986" s="0" t="s">
        <v>53</v>
      </c>
      <c r="C2986" s="0" t="s">
        <v>75</v>
      </c>
      <c r="D2986" s="0" t="s">
        <v>156</v>
      </c>
      <c r="E2986" s="0" t="n">
        <v>2040</v>
      </c>
      <c r="F2986" s="0" t="n">
        <v>0.550753428414701</v>
      </c>
      <c r="G2986" s="0" t="s">
        <v>135</v>
      </c>
    </row>
    <row r="2987" customFormat="false" ht="14.25" hidden="false" customHeight="false" outlineLevel="0" collapsed="false">
      <c r="A2987" s="0" t="s">
        <v>101</v>
      </c>
      <c r="B2987" s="0" t="s">
        <v>53</v>
      </c>
      <c r="C2987" s="0" t="s">
        <v>75</v>
      </c>
      <c r="D2987" s="0" t="s">
        <v>157</v>
      </c>
      <c r="E2987" s="0" t="n">
        <v>2040</v>
      </c>
      <c r="F2987" s="0" t="n">
        <v>0.673478918650576</v>
      </c>
      <c r="G2987" s="0" t="s">
        <v>135</v>
      </c>
    </row>
    <row r="2988" customFormat="false" ht="14.25" hidden="false" customHeight="false" outlineLevel="0" collapsed="false">
      <c r="A2988" s="0" t="s">
        <v>101</v>
      </c>
      <c r="B2988" s="0" t="s">
        <v>53</v>
      </c>
      <c r="C2988" s="0" t="s">
        <v>75</v>
      </c>
      <c r="D2988" s="0" t="s">
        <v>158</v>
      </c>
      <c r="E2988" s="0" t="n">
        <v>2040</v>
      </c>
      <c r="F2988" s="0" t="n">
        <v>1.2</v>
      </c>
      <c r="G2988" s="0" t="s">
        <v>135</v>
      </c>
    </row>
    <row r="2989" customFormat="false" ht="14.25" hidden="false" customHeight="false" outlineLevel="0" collapsed="false">
      <c r="A2989" s="0" t="s">
        <v>101</v>
      </c>
      <c r="B2989" s="0" t="s">
        <v>53</v>
      </c>
      <c r="C2989" s="0" t="s">
        <v>75</v>
      </c>
      <c r="D2989" s="0" t="s">
        <v>159</v>
      </c>
      <c r="E2989" s="0" t="n">
        <v>2040</v>
      </c>
      <c r="F2989" s="0" t="n">
        <v>0.1</v>
      </c>
      <c r="G2989" s="0" t="s">
        <v>135</v>
      </c>
    </row>
    <row r="2990" customFormat="false" ht="14.25" hidden="false" customHeight="false" outlineLevel="0" collapsed="false">
      <c r="A2990" s="0" t="s">
        <v>101</v>
      </c>
      <c r="B2990" s="0" t="s">
        <v>53</v>
      </c>
      <c r="C2990" s="0" t="s">
        <v>75</v>
      </c>
      <c r="D2990" s="0" t="s">
        <v>160</v>
      </c>
      <c r="E2990" s="0" t="n">
        <v>2040</v>
      </c>
      <c r="F2990" s="0" t="n">
        <v>2.008047</v>
      </c>
      <c r="G2990" s="0" t="s">
        <v>161</v>
      </c>
    </row>
    <row r="2991" customFormat="false" ht="14.25" hidden="false" customHeight="false" outlineLevel="0" collapsed="false">
      <c r="A2991" s="0" t="s">
        <v>101</v>
      </c>
      <c r="B2991" s="0" t="s">
        <v>53</v>
      </c>
      <c r="C2991" s="0" t="s">
        <v>75</v>
      </c>
      <c r="D2991" s="0" t="s">
        <v>162</v>
      </c>
      <c r="E2991" s="0" t="n">
        <v>2040</v>
      </c>
      <c r="F2991" s="0" t="n">
        <v>1.637953</v>
      </c>
      <c r="G2991" s="0" t="s">
        <v>161</v>
      </c>
    </row>
    <row r="2992" customFormat="false" ht="14.25" hidden="false" customHeight="false" outlineLevel="0" collapsed="false">
      <c r="A2992" s="0" t="s">
        <v>101</v>
      </c>
      <c r="B2992" s="0" t="s">
        <v>53</v>
      </c>
      <c r="C2992" s="0" t="s">
        <v>75</v>
      </c>
      <c r="D2992" s="0" t="s">
        <v>163</v>
      </c>
      <c r="E2992" s="0" t="n">
        <v>2040</v>
      </c>
      <c r="F2992" s="0" t="n">
        <v>35.7921123960564</v>
      </c>
      <c r="G2992" s="0" t="s">
        <v>132</v>
      </c>
    </row>
    <row r="2993" customFormat="false" ht="14.25" hidden="false" customHeight="false" outlineLevel="0" collapsed="false">
      <c r="A2993" s="0" t="s">
        <v>101</v>
      </c>
      <c r="B2993" s="0" t="s">
        <v>53</v>
      </c>
      <c r="C2993" s="0" t="s">
        <v>75</v>
      </c>
      <c r="D2993" s="0" t="s">
        <v>164</v>
      </c>
      <c r="E2993" s="0" t="n">
        <v>2040</v>
      </c>
      <c r="F2993" s="0" t="n">
        <v>8.9480280990141</v>
      </c>
      <c r="G2993" s="0" t="s">
        <v>132</v>
      </c>
    </row>
    <row r="2994" customFormat="false" ht="14.25" hidden="false" customHeight="false" outlineLevel="0" collapsed="false">
      <c r="A2994" s="0" t="s">
        <v>100</v>
      </c>
      <c r="B2994" s="0" t="s">
        <v>54</v>
      </c>
      <c r="C2994" s="0" t="s">
        <v>75</v>
      </c>
      <c r="D2994" s="0" t="s">
        <v>156</v>
      </c>
      <c r="E2994" s="0" t="n">
        <v>2024</v>
      </c>
      <c r="F2994" s="0" t="n">
        <v>0.5</v>
      </c>
      <c r="G2994" s="0" t="s">
        <v>135</v>
      </c>
    </row>
    <row r="2995" customFormat="false" ht="14.25" hidden="false" customHeight="false" outlineLevel="0" collapsed="false">
      <c r="A2995" s="0" t="s">
        <v>100</v>
      </c>
      <c r="B2995" s="0" t="s">
        <v>54</v>
      </c>
      <c r="C2995" s="0" t="s">
        <v>75</v>
      </c>
      <c r="D2995" s="0" t="s">
        <v>157</v>
      </c>
      <c r="E2995" s="0" t="n">
        <v>2024</v>
      </c>
      <c r="F2995" s="0" t="n">
        <v>0.625</v>
      </c>
      <c r="G2995" s="0" t="s">
        <v>135</v>
      </c>
    </row>
    <row r="2996" customFormat="false" ht="14.25" hidden="false" customHeight="false" outlineLevel="0" collapsed="false">
      <c r="A2996" s="0" t="s">
        <v>100</v>
      </c>
      <c r="B2996" s="0" t="s">
        <v>54</v>
      </c>
      <c r="C2996" s="0" t="s">
        <v>75</v>
      </c>
      <c r="D2996" s="0" t="s">
        <v>158</v>
      </c>
      <c r="E2996" s="0" t="n">
        <v>2024</v>
      </c>
      <c r="F2996" s="0" t="n">
        <v>1.4</v>
      </c>
      <c r="G2996" s="0" t="s">
        <v>135</v>
      </c>
    </row>
    <row r="2997" customFormat="false" ht="14.25" hidden="false" customHeight="false" outlineLevel="0" collapsed="false">
      <c r="A2997" s="0" t="s">
        <v>100</v>
      </c>
      <c r="B2997" s="0" t="s">
        <v>54</v>
      </c>
      <c r="C2997" s="0" t="s">
        <v>75</v>
      </c>
      <c r="D2997" s="0" t="s">
        <v>159</v>
      </c>
      <c r="E2997" s="0" t="n">
        <v>2024</v>
      </c>
      <c r="F2997" s="0" t="n">
        <v>0</v>
      </c>
      <c r="G2997" s="0" t="s">
        <v>135</v>
      </c>
    </row>
    <row r="2998" customFormat="false" ht="14.25" hidden="false" customHeight="false" outlineLevel="0" collapsed="false">
      <c r="A2998" s="0" t="s">
        <v>100</v>
      </c>
      <c r="B2998" s="0" t="s">
        <v>54</v>
      </c>
      <c r="C2998" s="0" t="s">
        <v>75</v>
      </c>
      <c r="D2998" s="0" t="s">
        <v>160</v>
      </c>
      <c r="E2998" s="0" t="n">
        <v>2024</v>
      </c>
      <c r="F2998" s="0" t="n">
        <v>0.106</v>
      </c>
      <c r="G2998" s="0" t="s">
        <v>161</v>
      </c>
    </row>
    <row r="2999" customFormat="false" ht="14.25" hidden="false" customHeight="false" outlineLevel="0" collapsed="false">
      <c r="A2999" s="0" t="s">
        <v>100</v>
      </c>
      <c r="B2999" s="0" t="s">
        <v>54</v>
      </c>
      <c r="C2999" s="0" t="s">
        <v>75</v>
      </c>
      <c r="D2999" s="0" t="s">
        <v>162</v>
      </c>
      <c r="E2999" s="0" t="n">
        <v>2024</v>
      </c>
      <c r="F2999" s="0" t="n">
        <v>0.106</v>
      </c>
      <c r="G2999" s="0" t="s">
        <v>161</v>
      </c>
    </row>
    <row r="3000" customFormat="false" ht="14.25" hidden="false" customHeight="false" outlineLevel="0" collapsed="false">
      <c r="A3000" s="0" t="s">
        <v>100</v>
      </c>
      <c r="B3000" s="0" t="s">
        <v>54</v>
      </c>
      <c r="C3000" s="0" t="s">
        <v>75</v>
      </c>
      <c r="D3000" s="0" t="s">
        <v>163</v>
      </c>
      <c r="E3000" s="0" t="n">
        <v>2024</v>
      </c>
      <c r="F3000" s="0" t="n">
        <v>0.81249</v>
      </c>
      <c r="G3000" s="0" t="s">
        <v>132</v>
      </c>
    </row>
    <row r="3001" customFormat="false" ht="14.25" hidden="false" customHeight="false" outlineLevel="0" collapsed="false">
      <c r="A3001" s="0" t="s">
        <v>100</v>
      </c>
      <c r="B3001" s="0" t="s">
        <v>54</v>
      </c>
      <c r="C3001" s="0" t="s">
        <v>75</v>
      </c>
      <c r="D3001" s="0" t="s">
        <v>164</v>
      </c>
      <c r="E3001" s="0" t="n">
        <v>2024</v>
      </c>
      <c r="F3001" s="0" t="n">
        <v>0.81249</v>
      </c>
      <c r="G3001" s="0" t="s">
        <v>132</v>
      </c>
    </row>
    <row r="3002" customFormat="false" ht="14.25" hidden="false" customHeight="false" outlineLevel="0" collapsed="false">
      <c r="A3002" s="0" t="s">
        <v>100</v>
      </c>
      <c r="B3002" s="0" t="s">
        <v>54</v>
      </c>
      <c r="C3002" s="0" t="s">
        <v>75</v>
      </c>
      <c r="D3002" s="0" t="s">
        <v>156</v>
      </c>
      <c r="E3002" s="0" t="n">
        <v>2025</v>
      </c>
      <c r="F3002" s="0" t="n">
        <v>0.478567901234568</v>
      </c>
      <c r="G3002" s="0" t="s">
        <v>135</v>
      </c>
    </row>
    <row r="3003" customFormat="false" ht="14.25" hidden="false" customHeight="false" outlineLevel="0" collapsed="false">
      <c r="A3003" s="0" t="s">
        <v>100</v>
      </c>
      <c r="B3003" s="0" t="s">
        <v>54</v>
      </c>
      <c r="C3003" s="0" t="s">
        <v>75</v>
      </c>
      <c r="D3003" s="0" t="s">
        <v>157</v>
      </c>
      <c r="E3003" s="0" t="n">
        <v>2025</v>
      </c>
      <c r="F3003" s="0" t="n">
        <v>0.626992778271605</v>
      </c>
      <c r="G3003" s="0" t="s">
        <v>135</v>
      </c>
    </row>
    <row r="3004" customFormat="false" ht="14.25" hidden="false" customHeight="false" outlineLevel="0" collapsed="false">
      <c r="A3004" s="0" t="s">
        <v>100</v>
      </c>
      <c r="B3004" s="0" t="s">
        <v>54</v>
      </c>
      <c r="C3004" s="0" t="s">
        <v>75</v>
      </c>
      <c r="D3004" s="0" t="s">
        <v>158</v>
      </c>
      <c r="E3004" s="0" t="n">
        <v>2025</v>
      </c>
      <c r="F3004" s="0" t="n">
        <v>1.37142857142857</v>
      </c>
      <c r="G3004" s="0" t="s">
        <v>135</v>
      </c>
    </row>
    <row r="3005" customFormat="false" ht="14.25" hidden="false" customHeight="false" outlineLevel="0" collapsed="false">
      <c r="A3005" s="0" t="s">
        <v>100</v>
      </c>
      <c r="B3005" s="0" t="s">
        <v>54</v>
      </c>
      <c r="C3005" s="0" t="s">
        <v>75</v>
      </c>
      <c r="D3005" s="0" t="s">
        <v>159</v>
      </c>
      <c r="E3005" s="0" t="n">
        <v>2025</v>
      </c>
      <c r="F3005" s="0" t="n">
        <v>0</v>
      </c>
      <c r="G3005" s="0" t="s">
        <v>135</v>
      </c>
    </row>
    <row r="3006" customFormat="false" ht="14.25" hidden="false" customHeight="false" outlineLevel="0" collapsed="false">
      <c r="A3006" s="0" t="s">
        <v>100</v>
      </c>
      <c r="B3006" s="0" t="s">
        <v>54</v>
      </c>
      <c r="C3006" s="0" t="s">
        <v>75</v>
      </c>
      <c r="D3006" s="0" t="s">
        <v>160</v>
      </c>
      <c r="E3006" s="0" t="n">
        <v>2025</v>
      </c>
      <c r="F3006" s="0" t="n">
        <v>0.116292</v>
      </c>
      <c r="G3006" s="0" t="s">
        <v>161</v>
      </c>
    </row>
    <row r="3007" customFormat="false" ht="14.25" hidden="false" customHeight="false" outlineLevel="0" collapsed="false">
      <c r="A3007" s="0" t="s">
        <v>100</v>
      </c>
      <c r="B3007" s="0" t="s">
        <v>54</v>
      </c>
      <c r="C3007" s="0" t="s">
        <v>75</v>
      </c>
      <c r="D3007" s="0" t="s">
        <v>162</v>
      </c>
      <c r="E3007" s="0" t="n">
        <v>2025</v>
      </c>
      <c r="F3007" s="0" t="n">
        <v>0.126708</v>
      </c>
      <c r="G3007" s="0" t="s">
        <v>161</v>
      </c>
    </row>
    <row r="3008" customFormat="false" ht="14.25" hidden="false" customHeight="false" outlineLevel="0" collapsed="false">
      <c r="A3008" s="0" t="s">
        <v>100</v>
      </c>
      <c r="B3008" s="0" t="s">
        <v>54</v>
      </c>
      <c r="C3008" s="0" t="s">
        <v>75</v>
      </c>
      <c r="D3008" s="0" t="s">
        <v>163</v>
      </c>
      <c r="E3008" s="0" t="n">
        <v>2025</v>
      </c>
      <c r="F3008" s="0" t="n">
        <v>0.875970896826336</v>
      </c>
      <c r="G3008" s="0" t="s">
        <v>132</v>
      </c>
    </row>
    <row r="3009" customFormat="false" ht="14.25" hidden="false" customHeight="false" outlineLevel="0" collapsed="false">
      <c r="A3009" s="0" t="s">
        <v>100</v>
      </c>
      <c r="B3009" s="0" t="s">
        <v>54</v>
      </c>
      <c r="C3009" s="0" t="s">
        <v>75</v>
      </c>
      <c r="D3009" s="0" t="s">
        <v>164</v>
      </c>
      <c r="E3009" s="0" t="n">
        <v>2025</v>
      </c>
      <c r="F3009" s="0" t="n">
        <v>0.954429542832451</v>
      </c>
      <c r="G3009" s="0" t="s">
        <v>132</v>
      </c>
    </row>
    <row r="3010" customFormat="false" ht="14.25" hidden="false" customHeight="false" outlineLevel="0" collapsed="false">
      <c r="A3010" s="0" t="s">
        <v>100</v>
      </c>
      <c r="B3010" s="0" t="s">
        <v>54</v>
      </c>
      <c r="C3010" s="0" t="s">
        <v>75</v>
      </c>
      <c r="D3010" s="0" t="s">
        <v>156</v>
      </c>
      <c r="E3010" s="0" t="n">
        <v>2026</v>
      </c>
      <c r="F3010" s="0" t="n">
        <v>0.465274509803922</v>
      </c>
      <c r="G3010" s="0" t="s">
        <v>135</v>
      </c>
    </row>
    <row r="3011" customFormat="false" ht="14.25" hidden="false" customHeight="false" outlineLevel="0" collapsed="false">
      <c r="A3011" s="0" t="s">
        <v>100</v>
      </c>
      <c r="B3011" s="0" t="s">
        <v>54</v>
      </c>
      <c r="C3011" s="0" t="s">
        <v>75</v>
      </c>
      <c r="D3011" s="0" t="s">
        <v>157</v>
      </c>
      <c r="E3011" s="0" t="n">
        <v>2026</v>
      </c>
      <c r="F3011" s="0" t="n">
        <v>0.624672326117647</v>
      </c>
      <c r="G3011" s="0" t="s">
        <v>135</v>
      </c>
    </row>
    <row r="3012" customFormat="false" ht="14.25" hidden="false" customHeight="false" outlineLevel="0" collapsed="false">
      <c r="A3012" s="0" t="s">
        <v>100</v>
      </c>
      <c r="B3012" s="0" t="s">
        <v>54</v>
      </c>
      <c r="C3012" s="0" t="s">
        <v>75</v>
      </c>
      <c r="D3012" s="0" t="s">
        <v>158</v>
      </c>
      <c r="E3012" s="0" t="n">
        <v>2026</v>
      </c>
      <c r="F3012" s="0" t="n">
        <v>1.34285714285714</v>
      </c>
      <c r="G3012" s="0" t="s">
        <v>135</v>
      </c>
    </row>
    <row r="3013" customFormat="false" ht="14.25" hidden="false" customHeight="false" outlineLevel="0" collapsed="false">
      <c r="A3013" s="0" t="s">
        <v>100</v>
      </c>
      <c r="B3013" s="0" t="s">
        <v>54</v>
      </c>
      <c r="C3013" s="0" t="s">
        <v>75</v>
      </c>
      <c r="D3013" s="0" t="s">
        <v>159</v>
      </c>
      <c r="E3013" s="0" t="n">
        <v>2026</v>
      </c>
      <c r="F3013" s="0" t="n">
        <v>0.02</v>
      </c>
      <c r="G3013" s="0" t="s">
        <v>135</v>
      </c>
    </row>
    <row r="3014" customFormat="false" ht="14.25" hidden="false" customHeight="false" outlineLevel="0" collapsed="false">
      <c r="A3014" s="0" t="s">
        <v>100</v>
      </c>
      <c r="B3014" s="0" t="s">
        <v>54</v>
      </c>
      <c r="C3014" s="0" t="s">
        <v>75</v>
      </c>
      <c r="D3014" s="0" t="s">
        <v>160</v>
      </c>
      <c r="E3014" s="0" t="n">
        <v>2026</v>
      </c>
      <c r="F3014" s="0" t="n">
        <v>0.142374</v>
      </c>
      <c r="G3014" s="0" t="s">
        <v>161</v>
      </c>
    </row>
    <row r="3015" customFormat="false" ht="14.25" hidden="false" customHeight="false" outlineLevel="0" collapsed="false">
      <c r="A3015" s="0" t="s">
        <v>100</v>
      </c>
      <c r="B3015" s="0" t="s">
        <v>54</v>
      </c>
      <c r="C3015" s="0" t="s">
        <v>75</v>
      </c>
      <c r="D3015" s="0" t="s">
        <v>162</v>
      </c>
      <c r="E3015" s="0" t="n">
        <v>2026</v>
      </c>
      <c r="F3015" s="0" t="n">
        <v>0.163626</v>
      </c>
      <c r="G3015" s="0" t="s">
        <v>161</v>
      </c>
    </row>
    <row r="3016" customFormat="false" ht="14.25" hidden="false" customHeight="false" outlineLevel="0" collapsed="false">
      <c r="A3016" s="0" t="s">
        <v>100</v>
      </c>
      <c r="B3016" s="0" t="s">
        <v>54</v>
      </c>
      <c r="C3016" s="0" t="s">
        <v>75</v>
      </c>
      <c r="D3016" s="0" t="s">
        <v>163</v>
      </c>
      <c r="E3016" s="0" t="n">
        <v>2026</v>
      </c>
      <c r="F3016" s="0" t="n">
        <v>1.04620519683432</v>
      </c>
      <c r="G3016" s="0" t="s">
        <v>132</v>
      </c>
    </row>
    <row r="3017" customFormat="false" ht="14.25" hidden="false" customHeight="false" outlineLevel="0" collapsed="false">
      <c r="A3017" s="0" t="s">
        <v>100</v>
      </c>
      <c r="B3017" s="0" t="s">
        <v>54</v>
      </c>
      <c r="C3017" s="0" t="s">
        <v>75</v>
      </c>
      <c r="D3017" s="0" t="s">
        <v>164</v>
      </c>
      <c r="E3017" s="0" t="n">
        <v>2026</v>
      </c>
      <c r="F3017" s="0" t="n">
        <v>1.2023710195486</v>
      </c>
      <c r="G3017" s="0" t="s">
        <v>132</v>
      </c>
    </row>
    <row r="3018" customFormat="false" ht="14.25" hidden="false" customHeight="false" outlineLevel="0" collapsed="false">
      <c r="A3018" s="0" t="s">
        <v>100</v>
      </c>
      <c r="B3018" s="0" t="s">
        <v>54</v>
      </c>
      <c r="C3018" s="0" t="s">
        <v>75</v>
      </c>
      <c r="D3018" s="0" t="s">
        <v>156</v>
      </c>
      <c r="E3018" s="0" t="n">
        <v>2027</v>
      </c>
      <c r="F3018" s="0" t="n">
        <v>0.472255874673629</v>
      </c>
      <c r="G3018" s="0" t="s">
        <v>135</v>
      </c>
    </row>
    <row r="3019" customFormat="false" ht="14.25" hidden="false" customHeight="false" outlineLevel="0" collapsed="false">
      <c r="A3019" s="0" t="s">
        <v>100</v>
      </c>
      <c r="B3019" s="0" t="s">
        <v>54</v>
      </c>
      <c r="C3019" s="0" t="s">
        <v>75</v>
      </c>
      <c r="D3019" s="0" t="s">
        <v>157</v>
      </c>
      <c r="E3019" s="0" t="n">
        <v>2027</v>
      </c>
      <c r="F3019" s="0" t="n">
        <v>0.627863732177546</v>
      </c>
      <c r="G3019" s="0" t="s">
        <v>135</v>
      </c>
    </row>
    <row r="3020" customFormat="false" ht="14.25" hidden="false" customHeight="false" outlineLevel="0" collapsed="false">
      <c r="A3020" s="0" t="s">
        <v>100</v>
      </c>
      <c r="B3020" s="0" t="s">
        <v>54</v>
      </c>
      <c r="C3020" s="0" t="s">
        <v>75</v>
      </c>
      <c r="D3020" s="0" t="s">
        <v>158</v>
      </c>
      <c r="E3020" s="0" t="n">
        <v>2027</v>
      </c>
      <c r="F3020" s="0" t="n">
        <v>1.31428571428571</v>
      </c>
      <c r="G3020" s="0" t="s">
        <v>135</v>
      </c>
    </row>
    <row r="3021" customFormat="false" ht="14.25" hidden="false" customHeight="false" outlineLevel="0" collapsed="false">
      <c r="A3021" s="0" t="s">
        <v>100</v>
      </c>
      <c r="B3021" s="0" t="s">
        <v>54</v>
      </c>
      <c r="C3021" s="0" t="s">
        <v>75</v>
      </c>
      <c r="D3021" s="0" t="s">
        <v>159</v>
      </c>
      <c r="E3021" s="0" t="n">
        <v>2027</v>
      </c>
      <c r="F3021" s="0" t="n">
        <v>0.03</v>
      </c>
      <c r="G3021" s="0" t="s">
        <v>135</v>
      </c>
    </row>
    <row r="3022" customFormat="false" ht="14.25" hidden="false" customHeight="false" outlineLevel="0" collapsed="false">
      <c r="A3022" s="0" t="s">
        <v>100</v>
      </c>
      <c r="B3022" s="0" t="s">
        <v>54</v>
      </c>
      <c r="C3022" s="0" t="s">
        <v>75</v>
      </c>
      <c r="D3022" s="0" t="s">
        <v>160</v>
      </c>
      <c r="E3022" s="0" t="n">
        <v>2027</v>
      </c>
      <c r="F3022" s="0" t="n">
        <v>0.180874</v>
      </c>
      <c r="G3022" s="0" t="s">
        <v>161</v>
      </c>
    </row>
    <row r="3023" customFormat="false" ht="14.25" hidden="false" customHeight="false" outlineLevel="0" collapsed="false">
      <c r="A3023" s="0" t="s">
        <v>100</v>
      </c>
      <c r="B3023" s="0" t="s">
        <v>54</v>
      </c>
      <c r="C3023" s="0" t="s">
        <v>75</v>
      </c>
      <c r="D3023" s="0" t="s">
        <v>162</v>
      </c>
      <c r="E3023" s="0" t="n">
        <v>2027</v>
      </c>
      <c r="F3023" s="0" t="n">
        <v>0.202126</v>
      </c>
      <c r="G3023" s="0" t="s">
        <v>161</v>
      </c>
    </row>
    <row r="3024" customFormat="false" ht="14.25" hidden="false" customHeight="false" outlineLevel="0" collapsed="false">
      <c r="A3024" s="0" t="s">
        <v>100</v>
      </c>
      <c r="B3024" s="0" t="s">
        <v>54</v>
      </c>
      <c r="C3024" s="0" t="s">
        <v>75</v>
      </c>
      <c r="D3024" s="0" t="s">
        <v>163</v>
      </c>
      <c r="E3024" s="0" t="n">
        <v>2027</v>
      </c>
      <c r="F3024" s="0" t="n">
        <v>1.30748114236132</v>
      </c>
      <c r="G3024" s="0" t="s">
        <v>132</v>
      </c>
    </row>
    <row r="3025" customFormat="false" ht="14.25" hidden="false" customHeight="false" outlineLevel="0" collapsed="false">
      <c r="A3025" s="0" t="s">
        <v>100</v>
      </c>
      <c r="B3025" s="0" t="s">
        <v>54</v>
      </c>
      <c r="C3025" s="0" t="s">
        <v>75</v>
      </c>
      <c r="D3025" s="0" t="s">
        <v>164</v>
      </c>
      <c r="E3025" s="0" t="n">
        <v>2027</v>
      </c>
      <c r="F3025" s="0" t="n">
        <v>1.46110515265281</v>
      </c>
      <c r="G3025" s="0" t="s">
        <v>132</v>
      </c>
    </row>
    <row r="3026" customFormat="false" ht="14.25" hidden="false" customHeight="false" outlineLevel="0" collapsed="false">
      <c r="A3026" s="0" t="s">
        <v>100</v>
      </c>
      <c r="B3026" s="0" t="s">
        <v>54</v>
      </c>
      <c r="C3026" s="0" t="s">
        <v>75</v>
      </c>
      <c r="D3026" s="0" t="s">
        <v>156</v>
      </c>
      <c r="E3026" s="0" t="n">
        <v>2028</v>
      </c>
      <c r="F3026" s="0" t="n">
        <v>0.47838024691358</v>
      </c>
      <c r="G3026" s="0" t="s">
        <v>135</v>
      </c>
    </row>
    <row r="3027" customFormat="false" ht="14.25" hidden="false" customHeight="false" outlineLevel="0" collapsed="false">
      <c r="A3027" s="0" t="s">
        <v>100</v>
      </c>
      <c r="B3027" s="0" t="s">
        <v>54</v>
      </c>
      <c r="C3027" s="0" t="s">
        <v>75</v>
      </c>
      <c r="D3027" s="0" t="s">
        <v>157</v>
      </c>
      <c r="E3027" s="0" t="n">
        <v>2028</v>
      </c>
      <c r="F3027" s="0" t="n">
        <v>0.630989988187654</v>
      </c>
      <c r="G3027" s="0" t="s">
        <v>135</v>
      </c>
    </row>
    <row r="3028" customFormat="false" ht="14.25" hidden="false" customHeight="false" outlineLevel="0" collapsed="false">
      <c r="A3028" s="0" t="s">
        <v>100</v>
      </c>
      <c r="B3028" s="0" t="s">
        <v>54</v>
      </c>
      <c r="C3028" s="0" t="s">
        <v>75</v>
      </c>
      <c r="D3028" s="0" t="s">
        <v>158</v>
      </c>
      <c r="E3028" s="0" t="n">
        <v>2028</v>
      </c>
      <c r="F3028" s="0" t="n">
        <v>1.28571428571429</v>
      </c>
      <c r="G3028" s="0" t="s">
        <v>135</v>
      </c>
    </row>
    <row r="3029" customFormat="false" ht="14.25" hidden="false" customHeight="false" outlineLevel="0" collapsed="false">
      <c r="A3029" s="0" t="s">
        <v>100</v>
      </c>
      <c r="B3029" s="0" t="s">
        <v>54</v>
      </c>
      <c r="C3029" s="0" t="s">
        <v>75</v>
      </c>
      <c r="D3029" s="0" t="s">
        <v>159</v>
      </c>
      <c r="E3029" s="0" t="n">
        <v>2028</v>
      </c>
      <c r="F3029" s="0" t="n">
        <v>0.05</v>
      </c>
      <c r="G3029" s="0" t="s">
        <v>135</v>
      </c>
    </row>
    <row r="3030" customFormat="false" ht="14.25" hidden="false" customHeight="false" outlineLevel="0" collapsed="false">
      <c r="A3030" s="0" t="s">
        <v>100</v>
      </c>
      <c r="B3030" s="0" t="s">
        <v>54</v>
      </c>
      <c r="C3030" s="0" t="s">
        <v>75</v>
      </c>
      <c r="D3030" s="0" t="s">
        <v>160</v>
      </c>
      <c r="E3030" s="0" t="n">
        <v>2028</v>
      </c>
      <c r="F3030" s="0" t="n">
        <v>0.193744</v>
      </c>
      <c r="G3030" s="0" t="s">
        <v>161</v>
      </c>
    </row>
    <row r="3031" customFormat="false" ht="14.25" hidden="false" customHeight="false" outlineLevel="0" collapsed="false">
      <c r="A3031" s="0" t="s">
        <v>100</v>
      </c>
      <c r="B3031" s="0" t="s">
        <v>54</v>
      </c>
      <c r="C3031" s="0" t="s">
        <v>75</v>
      </c>
      <c r="D3031" s="0" t="s">
        <v>162</v>
      </c>
      <c r="E3031" s="0" t="n">
        <v>2028</v>
      </c>
      <c r="F3031" s="0" t="n">
        <v>0.211256</v>
      </c>
      <c r="G3031" s="0" t="s">
        <v>161</v>
      </c>
    </row>
    <row r="3032" customFormat="false" ht="14.25" hidden="false" customHeight="false" outlineLevel="0" collapsed="false">
      <c r="A3032" s="0" t="s">
        <v>100</v>
      </c>
      <c r="B3032" s="0" t="s">
        <v>54</v>
      </c>
      <c r="C3032" s="0" t="s">
        <v>75</v>
      </c>
      <c r="D3032" s="0" t="s">
        <v>163</v>
      </c>
      <c r="E3032" s="0" t="n">
        <v>2028</v>
      </c>
      <c r="F3032" s="0" t="n">
        <v>1.3768901905085</v>
      </c>
      <c r="G3032" s="0" t="s">
        <v>132</v>
      </c>
    </row>
    <row r="3033" customFormat="false" ht="14.25" hidden="false" customHeight="false" outlineLevel="0" collapsed="false">
      <c r="A3033" s="0" t="s">
        <v>100</v>
      </c>
      <c r="B3033" s="0" t="s">
        <v>54</v>
      </c>
      <c r="C3033" s="0" t="s">
        <v>75</v>
      </c>
      <c r="D3033" s="0" t="s">
        <v>164</v>
      </c>
      <c r="E3033" s="0" t="n">
        <v>2028</v>
      </c>
      <c r="F3033" s="0" t="n">
        <v>1.50134359818143</v>
      </c>
      <c r="G3033" s="0" t="s">
        <v>132</v>
      </c>
    </row>
    <row r="3034" customFormat="false" ht="14.25" hidden="false" customHeight="false" outlineLevel="0" collapsed="false">
      <c r="A3034" s="0" t="s">
        <v>100</v>
      </c>
      <c r="B3034" s="0" t="s">
        <v>54</v>
      </c>
      <c r="C3034" s="0" t="s">
        <v>75</v>
      </c>
      <c r="D3034" s="0" t="s">
        <v>156</v>
      </c>
      <c r="E3034" s="0" t="n">
        <v>2029</v>
      </c>
      <c r="F3034" s="0" t="n">
        <v>0.503098290598291</v>
      </c>
      <c r="G3034" s="0" t="s">
        <v>135</v>
      </c>
    </row>
    <row r="3035" customFormat="false" ht="14.25" hidden="false" customHeight="false" outlineLevel="0" collapsed="false">
      <c r="A3035" s="0" t="s">
        <v>100</v>
      </c>
      <c r="B3035" s="0" t="s">
        <v>54</v>
      </c>
      <c r="C3035" s="0" t="s">
        <v>75</v>
      </c>
      <c r="D3035" s="0" t="s">
        <v>157</v>
      </c>
      <c r="E3035" s="0" t="n">
        <v>2029</v>
      </c>
      <c r="F3035" s="0" t="n">
        <v>0.6386668</v>
      </c>
      <c r="G3035" s="0" t="s">
        <v>135</v>
      </c>
    </row>
    <row r="3036" customFormat="false" ht="14.25" hidden="false" customHeight="false" outlineLevel="0" collapsed="false">
      <c r="A3036" s="0" t="s">
        <v>100</v>
      </c>
      <c r="B3036" s="0" t="s">
        <v>54</v>
      </c>
      <c r="C3036" s="0" t="s">
        <v>75</v>
      </c>
      <c r="D3036" s="0" t="s">
        <v>158</v>
      </c>
      <c r="E3036" s="0" t="n">
        <v>2029</v>
      </c>
      <c r="F3036" s="0" t="n">
        <v>1.25714285714286</v>
      </c>
      <c r="G3036" s="0" t="s">
        <v>135</v>
      </c>
    </row>
    <row r="3037" customFormat="false" ht="14.25" hidden="false" customHeight="false" outlineLevel="0" collapsed="false">
      <c r="A3037" s="0" t="s">
        <v>100</v>
      </c>
      <c r="B3037" s="0" t="s">
        <v>54</v>
      </c>
      <c r="C3037" s="0" t="s">
        <v>75</v>
      </c>
      <c r="D3037" s="0" t="s">
        <v>159</v>
      </c>
      <c r="E3037" s="0" t="n">
        <v>2029</v>
      </c>
      <c r="F3037" s="0" t="n">
        <v>0.06</v>
      </c>
      <c r="G3037" s="0" t="s">
        <v>135</v>
      </c>
    </row>
    <row r="3038" customFormat="false" ht="14.25" hidden="false" customHeight="false" outlineLevel="0" collapsed="false">
      <c r="A3038" s="0" t="s">
        <v>100</v>
      </c>
      <c r="B3038" s="0" t="s">
        <v>54</v>
      </c>
      <c r="C3038" s="0" t="s">
        <v>75</v>
      </c>
      <c r="D3038" s="0" t="s">
        <v>160</v>
      </c>
      <c r="E3038" s="0" t="n">
        <v>2029</v>
      </c>
      <c r="F3038" s="0" t="n">
        <v>0.23545</v>
      </c>
      <c r="G3038" s="0" t="s">
        <v>161</v>
      </c>
    </row>
    <row r="3039" customFormat="false" ht="14.25" hidden="false" customHeight="false" outlineLevel="0" collapsed="false">
      <c r="A3039" s="0" t="s">
        <v>100</v>
      </c>
      <c r="B3039" s="0" t="s">
        <v>54</v>
      </c>
      <c r="C3039" s="0" t="s">
        <v>75</v>
      </c>
      <c r="D3039" s="0" t="s">
        <v>162</v>
      </c>
      <c r="E3039" s="0" t="n">
        <v>2029</v>
      </c>
      <c r="F3039" s="0" t="n">
        <v>0.23255</v>
      </c>
      <c r="G3039" s="0" t="s">
        <v>161</v>
      </c>
    </row>
    <row r="3040" customFormat="false" ht="14.25" hidden="false" customHeight="false" outlineLevel="0" collapsed="false">
      <c r="A3040" s="0" t="s">
        <v>100</v>
      </c>
      <c r="B3040" s="0" t="s">
        <v>54</v>
      </c>
      <c r="C3040" s="0" t="s">
        <v>75</v>
      </c>
      <c r="D3040" s="0" t="s">
        <v>163</v>
      </c>
      <c r="E3040" s="0" t="n">
        <v>2029</v>
      </c>
      <c r="F3040" s="0" t="n">
        <v>1.65600549589276</v>
      </c>
      <c r="G3040" s="0" t="s">
        <v>132</v>
      </c>
    </row>
    <row r="3041" customFormat="false" ht="14.25" hidden="false" customHeight="false" outlineLevel="0" collapsed="false">
      <c r="A3041" s="0" t="s">
        <v>100</v>
      </c>
      <c r="B3041" s="0" t="s">
        <v>54</v>
      </c>
      <c r="C3041" s="0" t="s">
        <v>75</v>
      </c>
      <c r="D3041" s="0" t="s">
        <v>164</v>
      </c>
      <c r="E3041" s="0" t="n">
        <v>2029</v>
      </c>
      <c r="F3041" s="0" t="n">
        <v>1.63560874100599</v>
      </c>
      <c r="G3041" s="0" t="s">
        <v>132</v>
      </c>
    </row>
    <row r="3042" customFormat="false" ht="14.25" hidden="false" customHeight="false" outlineLevel="0" collapsed="false">
      <c r="A3042" s="0" t="s">
        <v>100</v>
      </c>
      <c r="B3042" s="0" t="s">
        <v>54</v>
      </c>
      <c r="C3042" s="0" t="s">
        <v>75</v>
      </c>
      <c r="D3042" s="0" t="s">
        <v>156</v>
      </c>
      <c r="E3042" s="0" t="n">
        <v>2030</v>
      </c>
      <c r="F3042" s="0" t="n">
        <v>0.519762845849802</v>
      </c>
      <c r="G3042" s="0" t="s">
        <v>135</v>
      </c>
    </row>
    <row r="3043" customFormat="false" ht="14.25" hidden="false" customHeight="false" outlineLevel="0" collapsed="false">
      <c r="A3043" s="0" t="s">
        <v>100</v>
      </c>
      <c r="B3043" s="0" t="s">
        <v>54</v>
      </c>
      <c r="C3043" s="0" t="s">
        <v>75</v>
      </c>
      <c r="D3043" s="0" t="s">
        <v>157</v>
      </c>
      <c r="E3043" s="0" t="n">
        <v>2030</v>
      </c>
      <c r="F3043" s="0" t="n">
        <v>0.644441501976285</v>
      </c>
      <c r="G3043" s="0" t="s">
        <v>135</v>
      </c>
    </row>
    <row r="3044" customFormat="false" ht="14.25" hidden="false" customHeight="false" outlineLevel="0" collapsed="false">
      <c r="A3044" s="0" t="s">
        <v>100</v>
      </c>
      <c r="B3044" s="0" t="s">
        <v>54</v>
      </c>
      <c r="C3044" s="0" t="s">
        <v>75</v>
      </c>
      <c r="D3044" s="0" t="s">
        <v>158</v>
      </c>
      <c r="E3044" s="0" t="n">
        <v>2030</v>
      </c>
      <c r="F3044" s="0" t="n">
        <v>1.22857142857143</v>
      </c>
      <c r="G3044" s="0" t="s">
        <v>135</v>
      </c>
    </row>
    <row r="3045" customFormat="false" ht="14.25" hidden="false" customHeight="false" outlineLevel="0" collapsed="false">
      <c r="A3045" s="0" t="s">
        <v>100</v>
      </c>
      <c r="B3045" s="0" t="s">
        <v>54</v>
      </c>
      <c r="C3045" s="0" t="s">
        <v>75</v>
      </c>
      <c r="D3045" s="0" t="s">
        <v>159</v>
      </c>
      <c r="E3045" s="0" t="n">
        <v>2030</v>
      </c>
      <c r="F3045" s="0" t="n">
        <v>0.07</v>
      </c>
      <c r="G3045" s="0" t="s">
        <v>135</v>
      </c>
    </row>
    <row r="3046" customFormat="false" ht="14.25" hidden="false" customHeight="false" outlineLevel="0" collapsed="false">
      <c r="A3046" s="0" t="s">
        <v>100</v>
      </c>
      <c r="B3046" s="0" t="s">
        <v>54</v>
      </c>
      <c r="C3046" s="0" t="s">
        <v>75</v>
      </c>
      <c r="D3046" s="0" t="s">
        <v>160</v>
      </c>
      <c r="E3046" s="0" t="n">
        <v>2030</v>
      </c>
      <c r="F3046" s="0" t="n">
        <v>0.263</v>
      </c>
      <c r="G3046" s="0" t="s">
        <v>161</v>
      </c>
    </row>
    <row r="3047" customFormat="false" ht="14.25" hidden="false" customHeight="false" outlineLevel="0" collapsed="false">
      <c r="A3047" s="0" t="s">
        <v>100</v>
      </c>
      <c r="B3047" s="0" t="s">
        <v>54</v>
      </c>
      <c r="C3047" s="0" t="s">
        <v>75</v>
      </c>
      <c r="D3047" s="0" t="s">
        <v>162</v>
      </c>
      <c r="E3047" s="0" t="n">
        <v>2030</v>
      </c>
      <c r="F3047" s="0" t="n">
        <v>0.243</v>
      </c>
      <c r="G3047" s="0" t="s">
        <v>161</v>
      </c>
    </row>
    <row r="3048" customFormat="false" ht="14.25" hidden="false" customHeight="false" outlineLevel="0" collapsed="false">
      <c r="A3048" s="0" t="s">
        <v>100</v>
      </c>
      <c r="B3048" s="0" t="s">
        <v>54</v>
      </c>
      <c r="C3048" s="0" t="s">
        <v>75</v>
      </c>
      <c r="D3048" s="0" t="s">
        <v>163</v>
      </c>
      <c r="E3048" s="0" t="n">
        <v>2030</v>
      </c>
      <c r="F3048" s="0" t="n">
        <v>1.82407951901841</v>
      </c>
      <c r="G3048" s="0" t="s">
        <v>132</v>
      </c>
    </row>
    <row r="3049" customFormat="false" ht="14.25" hidden="false" customHeight="false" outlineLevel="0" collapsed="false">
      <c r="A3049" s="0" t="s">
        <v>100</v>
      </c>
      <c r="B3049" s="0" t="s">
        <v>54</v>
      </c>
      <c r="C3049" s="0" t="s">
        <v>75</v>
      </c>
      <c r="D3049" s="0" t="s">
        <v>164</v>
      </c>
      <c r="E3049" s="0" t="n">
        <v>2030</v>
      </c>
      <c r="F3049" s="0" t="n">
        <v>1.68536624761017</v>
      </c>
      <c r="G3049" s="0" t="s">
        <v>132</v>
      </c>
    </row>
    <row r="3050" customFormat="false" ht="14.25" hidden="false" customHeight="false" outlineLevel="0" collapsed="false">
      <c r="A3050" s="0" t="s">
        <v>100</v>
      </c>
      <c r="B3050" s="0" t="s">
        <v>54</v>
      </c>
      <c r="C3050" s="0" t="s">
        <v>75</v>
      </c>
      <c r="D3050" s="0" t="s">
        <v>156</v>
      </c>
      <c r="E3050" s="0" t="n">
        <v>2031</v>
      </c>
      <c r="F3050" s="0" t="n">
        <v>0.539382940108893</v>
      </c>
      <c r="G3050" s="0" t="s">
        <v>135</v>
      </c>
    </row>
    <row r="3051" customFormat="false" ht="14.25" hidden="false" customHeight="false" outlineLevel="0" collapsed="false">
      <c r="A3051" s="0" t="s">
        <v>100</v>
      </c>
      <c r="B3051" s="0" t="s">
        <v>54</v>
      </c>
      <c r="C3051" s="0" t="s">
        <v>75</v>
      </c>
      <c r="D3051" s="0" t="s">
        <v>157</v>
      </c>
      <c r="E3051" s="0" t="n">
        <v>2031</v>
      </c>
      <c r="F3051" s="0" t="n">
        <v>0.653130337568058</v>
      </c>
      <c r="G3051" s="0" t="s">
        <v>135</v>
      </c>
    </row>
    <row r="3052" customFormat="false" ht="14.25" hidden="false" customHeight="false" outlineLevel="0" collapsed="false">
      <c r="A3052" s="0" t="s">
        <v>100</v>
      </c>
      <c r="B3052" s="0" t="s">
        <v>54</v>
      </c>
      <c r="C3052" s="0" t="s">
        <v>75</v>
      </c>
      <c r="D3052" s="0" t="s">
        <v>158</v>
      </c>
      <c r="E3052" s="0" t="n">
        <v>2031</v>
      </c>
      <c r="F3052" s="0" t="n">
        <v>1.2</v>
      </c>
      <c r="G3052" s="0" t="s">
        <v>135</v>
      </c>
    </row>
    <row r="3053" customFormat="false" ht="14.25" hidden="false" customHeight="false" outlineLevel="0" collapsed="false">
      <c r="A3053" s="0" t="s">
        <v>100</v>
      </c>
      <c r="B3053" s="0" t="s">
        <v>54</v>
      </c>
      <c r="C3053" s="0" t="s">
        <v>75</v>
      </c>
      <c r="D3053" s="0" t="s">
        <v>159</v>
      </c>
      <c r="E3053" s="0" t="n">
        <v>2031</v>
      </c>
      <c r="F3053" s="0" t="n">
        <v>0.08</v>
      </c>
      <c r="G3053" s="0" t="s">
        <v>135</v>
      </c>
    </row>
    <row r="3054" customFormat="false" ht="14.25" hidden="false" customHeight="false" outlineLevel="0" collapsed="false">
      <c r="A3054" s="0" t="s">
        <v>100</v>
      </c>
      <c r="B3054" s="0" t="s">
        <v>54</v>
      </c>
      <c r="C3054" s="0" t="s">
        <v>75</v>
      </c>
      <c r="D3054" s="0" t="s">
        <v>160</v>
      </c>
      <c r="E3054" s="0" t="n">
        <v>2031</v>
      </c>
      <c r="F3054" s="0" t="n">
        <v>0.2972</v>
      </c>
      <c r="G3054" s="0" t="s">
        <v>161</v>
      </c>
    </row>
    <row r="3055" customFormat="false" ht="14.25" hidden="false" customHeight="false" outlineLevel="0" collapsed="false">
      <c r="A3055" s="0" t="s">
        <v>100</v>
      </c>
      <c r="B3055" s="0" t="s">
        <v>54</v>
      </c>
      <c r="C3055" s="0" t="s">
        <v>75</v>
      </c>
      <c r="D3055" s="0" t="s">
        <v>162</v>
      </c>
      <c r="E3055" s="0" t="n">
        <v>2031</v>
      </c>
      <c r="F3055" s="0" t="n">
        <v>0.2538</v>
      </c>
      <c r="G3055" s="0" t="s">
        <v>161</v>
      </c>
    </row>
    <row r="3056" customFormat="false" ht="14.25" hidden="false" customHeight="false" outlineLevel="0" collapsed="false">
      <c r="A3056" s="0" t="s">
        <v>100</v>
      </c>
      <c r="B3056" s="0" t="s">
        <v>54</v>
      </c>
      <c r="C3056" s="0" t="s">
        <v>75</v>
      </c>
      <c r="D3056" s="0" t="s">
        <v>163</v>
      </c>
      <c r="E3056" s="0" t="n">
        <v>2031</v>
      </c>
      <c r="F3056" s="0" t="n">
        <v>2.04048785545079</v>
      </c>
      <c r="G3056" s="0" t="s">
        <v>132</v>
      </c>
    </row>
    <row r="3057" customFormat="false" ht="14.25" hidden="false" customHeight="false" outlineLevel="0" collapsed="false">
      <c r="A3057" s="0" t="s">
        <v>100</v>
      </c>
      <c r="B3057" s="0" t="s">
        <v>54</v>
      </c>
      <c r="C3057" s="0" t="s">
        <v>75</v>
      </c>
      <c r="D3057" s="0" t="s">
        <v>164</v>
      </c>
      <c r="E3057" s="0" t="n">
        <v>2031</v>
      </c>
      <c r="F3057" s="0" t="n">
        <v>1.74251621034122</v>
      </c>
      <c r="G3057" s="0" t="s">
        <v>132</v>
      </c>
    </row>
    <row r="3058" customFormat="false" ht="14.25" hidden="false" customHeight="false" outlineLevel="0" collapsed="false">
      <c r="A3058" s="0" t="s">
        <v>100</v>
      </c>
      <c r="B3058" s="0" t="s">
        <v>54</v>
      </c>
      <c r="C3058" s="0" t="s">
        <v>75</v>
      </c>
      <c r="D3058" s="0" t="s">
        <v>156</v>
      </c>
      <c r="E3058" s="0" t="n">
        <v>2032</v>
      </c>
      <c r="F3058" s="0" t="n">
        <v>0.539382940108893</v>
      </c>
      <c r="G3058" s="0" t="s">
        <v>135</v>
      </c>
    </row>
    <row r="3059" customFormat="false" ht="14.25" hidden="false" customHeight="false" outlineLevel="0" collapsed="false">
      <c r="A3059" s="0" t="s">
        <v>100</v>
      </c>
      <c r="B3059" s="0" t="s">
        <v>54</v>
      </c>
      <c r="C3059" s="0" t="s">
        <v>75</v>
      </c>
      <c r="D3059" s="0" t="s">
        <v>157</v>
      </c>
      <c r="E3059" s="0" t="n">
        <v>2032</v>
      </c>
      <c r="F3059" s="0" t="n">
        <v>0.657418352087114</v>
      </c>
      <c r="G3059" s="0" t="s">
        <v>135</v>
      </c>
    </row>
    <row r="3060" customFormat="false" ht="14.25" hidden="false" customHeight="false" outlineLevel="0" collapsed="false">
      <c r="A3060" s="0" t="s">
        <v>100</v>
      </c>
      <c r="B3060" s="0" t="s">
        <v>54</v>
      </c>
      <c r="C3060" s="0" t="s">
        <v>75</v>
      </c>
      <c r="D3060" s="0" t="s">
        <v>158</v>
      </c>
      <c r="E3060" s="0" t="n">
        <v>2032</v>
      </c>
      <c r="F3060" s="0" t="n">
        <v>1.2</v>
      </c>
      <c r="G3060" s="0" t="s">
        <v>135</v>
      </c>
    </row>
    <row r="3061" customFormat="false" ht="14.25" hidden="false" customHeight="false" outlineLevel="0" collapsed="false">
      <c r="A3061" s="0" t="s">
        <v>100</v>
      </c>
      <c r="B3061" s="0" t="s">
        <v>54</v>
      </c>
      <c r="C3061" s="0" t="s">
        <v>75</v>
      </c>
      <c r="D3061" s="0" t="s">
        <v>159</v>
      </c>
      <c r="E3061" s="0" t="n">
        <v>2032</v>
      </c>
      <c r="F3061" s="0" t="n">
        <v>0.08</v>
      </c>
      <c r="G3061" s="0" t="s">
        <v>135</v>
      </c>
    </row>
    <row r="3062" customFormat="false" ht="14.25" hidden="false" customHeight="false" outlineLevel="0" collapsed="false">
      <c r="A3062" s="0" t="s">
        <v>100</v>
      </c>
      <c r="B3062" s="0" t="s">
        <v>54</v>
      </c>
      <c r="C3062" s="0" t="s">
        <v>75</v>
      </c>
      <c r="D3062" s="0" t="s">
        <v>160</v>
      </c>
      <c r="E3062" s="0" t="n">
        <v>2032</v>
      </c>
      <c r="F3062" s="0" t="n">
        <v>0.2972</v>
      </c>
      <c r="G3062" s="0" t="s">
        <v>161</v>
      </c>
    </row>
    <row r="3063" customFormat="false" ht="14.25" hidden="false" customHeight="false" outlineLevel="0" collapsed="false">
      <c r="A3063" s="0" t="s">
        <v>100</v>
      </c>
      <c r="B3063" s="0" t="s">
        <v>54</v>
      </c>
      <c r="C3063" s="0" t="s">
        <v>75</v>
      </c>
      <c r="D3063" s="0" t="s">
        <v>162</v>
      </c>
      <c r="E3063" s="0" t="n">
        <v>2032</v>
      </c>
      <c r="F3063" s="0" t="n">
        <v>0.2538</v>
      </c>
      <c r="G3063" s="0" t="s">
        <v>161</v>
      </c>
    </row>
    <row r="3064" customFormat="false" ht="14.25" hidden="false" customHeight="false" outlineLevel="0" collapsed="false">
      <c r="A3064" s="0" t="s">
        <v>100</v>
      </c>
      <c r="B3064" s="0" t="s">
        <v>54</v>
      </c>
      <c r="C3064" s="0" t="s">
        <v>75</v>
      </c>
      <c r="D3064" s="0" t="s">
        <v>163</v>
      </c>
      <c r="E3064" s="0" t="n">
        <v>2032</v>
      </c>
      <c r="F3064" s="0" t="n">
        <v>2.42473732222891</v>
      </c>
      <c r="G3064" s="0" t="s">
        <v>132</v>
      </c>
    </row>
    <row r="3065" customFormat="false" ht="14.25" hidden="false" customHeight="false" outlineLevel="0" collapsed="false">
      <c r="A3065" s="0" t="s">
        <v>100</v>
      </c>
      <c r="B3065" s="0" t="s">
        <v>54</v>
      </c>
      <c r="C3065" s="0" t="s">
        <v>75</v>
      </c>
      <c r="D3065" s="0" t="s">
        <v>164</v>
      </c>
      <c r="E3065" s="0" t="n">
        <v>2032</v>
      </c>
      <c r="F3065" s="0" t="n">
        <v>1.80646445526457</v>
      </c>
      <c r="G3065" s="0" t="s">
        <v>132</v>
      </c>
    </row>
    <row r="3066" customFormat="false" ht="14.25" hidden="false" customHeight="false" outlineLevel="0" collapsed="false">
      <c r="A3066" s="0" t="s">
        <v>100</v>
      </c>
      <c r="B3066" s="0" t="s">
        <v>54</v>
      </c>
      <c r="C3066" s="0" t="s">
        <v>75</v>
      </c>
      <c r="D3066" s="0" t="s">
        <v>156</v>
      </c>
      <c r="E3066" s="0" t="n">
        <v>2033</v>
      </c>
      <c r="F3066" s="0" t="n">
        <v>0.539382940108893</v>
      </c>
      <c r="G3066" s="0" t="s">
        <v>135</v>
      </c>
    </row>
    <row r="3067" customFormat="false" ht="14.25" hidden="false" customHeight="false" outlineLevel="0" collapsed="false">
      <c r="A3067" s="0" t="s">
        <v>100</v>
      </c>
      <c r="B3067" s="0" t="s">
        <v>54</v>
      </c>
      <c r="C3067" s="0" t="s">
        <v>75</v>
      </c>
      <c r="D3067" s="0" t="s">
        <v>157</v>
      </c>
      <c r="E3067" s="0" t="n">
        <v>2033</v>
      </c>
      <c r="F3067" s="0" t="n">
        <v>0.661814243194192</v>
      </c>
      <c r="G3067" s="0" t="s">
        <v>135</v>
      </c>
    </row>
    <row r="3068" customFormat="false" ht="14.25" hidden="false" customHeight="false" outlineLevel="0" collapsed="false">
      <c r="A3068" s="0" t="s">
        <v>100</v>
      </c>
      <c r="B3068" s="0" t="s">
        <v>54</v>
      </c>
      <c r="C3068" s="0" t="s">
        <v>75</v>
      </c>
      <c r="D3068" s="0" t="s">
        <v>158</v>
      </c>
      <c r="E3068" s="0" t="n">
        <v>2033</v>
      </c>
      <c r="F3068" s="0" t="n">
        <v>1.2</v>
      </c>
      <c r="G3068" s="0" t="s">
        <v>135</v>
      </c>
    </row>
    <row r="3069" customFormat="false" ht="14.25" hidden="false" customHeight="false" outlineLevel="0" collapsed="false">
      <c r="A3069" s="0" t="s">
        <v>100</v>
      </c>
      <c r="B3069" s="0" t="s">
        <v>54</v>
      </c>
      <c r="C3069" s="0" t="s">
        <v>75</v>
      </c>
      <c r="D3069" s="0" t="s">
        <v>159</v>
      </c>
      <c r="E3069" s="0" t="n">
        <v>2033</v>
      </c>
      <c r="F3069" s="0" t="n">
        <v>0.09</v>
      </c>
      <c r="G3069" s="0" t="s">
        <v>135</v>
      </c>
    </row>
    <row r="3070" customFormat="false" ht="14.25" hidden="false" customHeight="false" outlineLevel="0" collapsed="false">
      <c r="A3070" s="0" t="s">
        <v>100</v>
      </c>
      <c r="B3070" s="0" t="s">
        <v>54</v>
      </c>
      <c r="C3070" s="0" t="s">
        <v>75</v>
      </c>
      <c r="D3070" s="0" t="s">
        <v>160</v>
      </c>
      <c r="E3070" s="0" t="n">
        <v>2033</v>
      </c>
      <c r="F3070" s="0" t="n">
        <v>0.2972</v>
      </c>
      <c r="G3070" s="0" t="s">
        <v>161</v>
      </c>
    </row>
    <row r="3071" customFormat="false" ht="14.25" hidden="false" customHeight="false" outlineLevel="0" collapsed="false">
      <c r="A3071" s="0" t="s">
        <v>100</v>
      </c>
      <c r="B3071" s="0" t="s">
        <v>54</v>
      </c>
      <c r="C3071" s="0" t="s">
        <v>75</v>
      </c>
      <c r="D3071" s="0" t="s">
        <v>162</v>
      </c>
      <c r="E3071" s="0" t="n">
        <v>2033</v>
      </c>
      <c r="F3071" s="0" t="n">
        <v>0.2538</v>
      </c>
      <c r="G3071" s="0" t="s">
        <v>161</v>
      </c>
    </row>
    <row r="3072" customFormat="false" ht="14.25" hidden="false" customHeight="false" outlineLevel="0" collapsed="false">
      <c r="A3072" s="0" t="s">
        <v>100</v>
      </c>
      <c r="B3072" s="0" t="s">
        <v>54</v>
      </c>
      <c r="C3072" s="0" t="s">
        <v>75</v>
      </c>
      <c r="D3072" s="0" t="s">
        <v>163</v>
      </c>
      <c r="E3072" s="0" t="n">
        <v>2033</v>
      </c>
      <c r="F3072" s="0" t="n">
        <v>2.83505938817696</v>
      </c>
      <c r="G3072" s="0" t="s">
        <v>132</v>
      </c>
    </row>
    <row r="3073" customFormat="false" ht="14.25" hidden="false" customHeight="false" outlineLevel="0" collapsed="false">
      <c r="A3073" s="0" t="s">
        <v>100</v>
      </c>
      <c r="B3073" s="0" t="s">
        <v>54</v>
      </c>
      <c r="C3073" s="0" t="s">
        <v>75</v>
      </c>
      <c r="D3073" s="0" t="s">
        <v>164</v>
      </c>
      <c r="E3073" s="0" t="n">
        <v>2033</v>
      </c>
      <c r="F3073" s="0" t="n">
        <v>1.84267521690133</v>
      </c>
      <c r="G3073" s="0" t="s">
        <v>132</v>
      </c>
    </row>
    <row r="3074" customFormat="false" ht="14.25" hidden="false" customHeight="false" outlineLevel="0" collapsed="false">
      <c r="A3074" s="0" t="s">
        <v>100</v>
      </c>
      <c r="B3074" s="0" t="s">
        <v>54</v>
      </c>
      <c r="C3074" s="0" t="s">
        <v>75</v>
      </c>
      <c r="D3074" s="0" t="s">
        <v>156</v>
      </c>
      <c r="E3074" s="0" t="n">
        <v>2034</v>
      </c>
      <c r="F3074" s="0" t="n">
        <v>0.539382940108893</v>
      </c>
      <c r="G3074" s="0" t="s">
        <v>135</v>
      </c>
    </row>
    <row r="3075" customFormat="false" ht="14.25" hidden="false" customHeight="false" outlineLevel="0" collapsed="false">
      <c r="A3075" s="0" t="s">
        <v>100</v>
      </c>
      <c r="B3075" s="0" t="s">
        <v>54</v>
      </c>
      <c r="C3075" s="0" t="s">
        <v>75</v>
      </c>
      <c r="D3075" s="0" t="s">
        <v>157</v>
      </c>
      <c r="E3075" s="0" t="n">
        <v>2034</v>
      </c>
      <c r="F3075" s="0" t="n">
        <v>0.666318010889292</v>
      </c>
      <c r="G3075" s="0" t="s">
        <v>135</v>
      </c>
    </row>
    <row r="3076" customFormat="false" ht="14.25" hidden="false" customHeight="false" outlineLevel="0" collapsed="false">
      <c r="A3076" s="0" t="s">
        <v>100</v>
      </c>
      <c r="B3076" s="0" t="s">
        <v>54</v>
      </c>
      <c r="C3076" s="0" t="s">
        <v>75</v>
      </c>
      <c r="D3076" s="0" t="s">
        <v>158</v>
      </c>
      <c r="E3076" s="0" t="n">
        <v>2034</v>
      </c>
      <c r="F3076" s="0" t="n">
        <v>1.2</v>
      </c>
      <c r="G3076" s="0" t="s">
        <v>135</v>
      </c>
    </row>
    <row r="3077" customFormat="false" ht="14.25" hidden="false" customHeight="false" outlineLevel="0" collapsed="false">
      <c r="A3077" s="0" t="s">
        <v>100</v>
      </c>
      <c r="B3077" s="0" t="s">
        <v>54</v>
      </c>
      <c r="C3077" s="0" t="s">
        <v>75</v>
      </c>
      <c r="D3077" s="0" t="s">
        <v>159</v>
      </c>
      <c r="E3077" s="0" t="n">
        <v>2034</v>
      </c>
      <c r="F3077" s="0" t="n">
        <v>0.09</v>
      </c>
      <c r="G3077" s="0" t="s">
        <v>135</v>
      </c>
    </row>
    <row r="3078" customFormat="false" ht="14.25" hidden="false" customHeight="false" outlineLevel="0" collapsed="false">
      <c r="A3078" s="0" t="s">
        <v>100</v>
      </c>
      <c r="B3078" s="0" t="s">
        <v>54</v>
      </c>
      <c r="C3078" s="0" t="s">
        <v>75</v>
      </c>
      <c r="D3078" s="0" t="s">
        <v>160</v>
      </c>
      <c r="E3078" s="0" t="n">
        <v>2034</v>
      </c>
      <c r="F3078" s="0" t="n">
        <v>0.2972</v>
      </c>
      <c r="G3078" s="0" t="s">
        <v>161</v>
      </c>
    </row>
    <row r="3079" customFormat="false" ht="14.25" hidden="false" customHeight="false" outlineLevel="0" collapsed="false">
      <c r="A3079" s="0" t="s">
        <v>100</v>
      </c>
      <c r="B3079" s="0" t="s">
        <v>54</v>
      </c>
      <c r="C3079" s="0" t="s">
        <v>75</v>
      </c>
      <c r="D3079" s="0" t="s">
        <v>162</v>
      </c>
      <c r="E3079" s="0" t="n">
        <v>2034</v>
      </c>
      <c r="F3079" s="0" t="n">
        <v>0.2538</v>
      </c>
      <c r="G3079" s="0" t="s">
        <v>161</v>
      </c>
    </row>
    <row r="3080" customFormat="false" ht="14.25" hidden="false" customHeight="false" outlineLevel="0" collapsed="false">
      <c r="A3080" s="0" t="s">
        <v>100</v>
      </c>
      <c r="B3080" s="0" t="s">
        <v>54</v>
      </c>
      <c r="C3080" s="0" t="s">
        <v>75</v>
      </c>
      <c r="D3080" s="0" t="s">
        <v>163</v>
      </c>
      <c r="E3080" s="0" t="n">
        <v>2034</v>
      </c>
      <c r="F3080" s="0" t="n">
        <v>3.26147895891459</v>
      </c>
      <c r="G3080" s="0" t="s">
        <v>132</v>
      </c>
    </row>
    <row r="3081" customFormat="false" ht="14.25" hidden="false" customHeight="false" outlineLevel="0" collapsed="false">
      <c r="A3081" s="0" t="s">
        <v>100</v>
      </c>
      <c r="B3081" s="0" t="s">
        <v>54</v>
      </c>
      <c r="C3081" s="0" t="s">
        <v>75</v>
      </c>
      <c r="D3081" s="0" t="s">
        <v>164</v>
      </c>
      <c r="E3081" s="0" t="n">
        <v>2034</v>
      </c>
      <c r="F3081" s="0" t="n">
        <v>1.8493670932479</v>
      </c>
      <c r="G3081" s="0" t="s">
        <v>132</v>
      </c>
    </row>
    <row r="3082" customFormat="false" ht="14.25" hidden="false" customHeight="false" outlineLevel="0" collapsed="false">
      <c r="A3082" s="0" t="s">
        <v>100</v>
      </c>
      <c r="B3082" s="0" t="s">
        <v>54</v>
      </c>
      <c r="C3082" s="0" t="s">
        <v>75</v>
      </c>
      <c r="D3082" s="0" t="s">
        <v>156</v>
      </c>
      <c r="E3082" s="0" t="n">
        <v>2035</v>
      </c>
      <c r="F3082" s="0" t="n">
        <v>0.539382940108893</v>
      </c>
      <c r="G3082" s="0" t="s">
        <v>135</v>
      </c>
    </row>
    <row r="3083" customFormat="false" ht="14.25" hidden="false" customHeight="false" outlineLevel="0" collapsed="false">
      <c r="A3083" s="0" t="s">
        <v>100</v>
      </c>
      <c r="B3083" s="0" t="s">
        <v>54</v>
      </c>
      <c r="C3083" s="0" t="s">
        <v>75</v>
      </c>
      <c r="D3083" s="0" t="s">
        <v>157</v>
      </c>
      <c r="E3083" s="0" t="n">
        <v>2035</v>
      </c>
      <c r="F3083" s="0" t="n">
        <v>0.670929655172414</v>
      </c>
      <c r="G3083" s="0" t="s">
        <v>135</v>
      </c>
    </row>
    <row r="3084" customFormat="false" ht="14.25" hidden="false" customHeight="false" outlineLevel="0" collapsed="false">
      <c r="A3084" s="0" t="s">
        <v>100</v>
      </c>
      <c r="B3084" s="0" t="s">
        <v>54</v>
      </c>
      <c r="C3084" s="0" t="s">
        <v>75</v>
      </c>
      <c r="D3084" s="0" t="s">
        <v>158</v>
      </c>
      <c r="E3084" s="0" t="n">
        <v>2035</v>
      </c>
      <c r="F3084" s="0" t="n">
        <v>1.2</v>
      </c>
      <c r="G3084" s="0" t="s">
        <v>135</v>
      </c>
    </row>
    <row r="3085" customFormat="false" ht="14.25" hidden="false" customHeight="false" outlineLevel="0" collapsed="false">
      <c r="A3085" s="0" t="s">
        <v>100</v>
      </c>
      <c r="B3085" s="0" t="s">
        <v>54</v>
      </c>
      <c r="C3085" s="0" t="s">
        <v>75</v>
      </c>
      <c r="D3085" s="0" t="s">
        <v>159</v>
      </c>
      <c r="E3085" s="0" t="n">
        <v>2035</v>
      </c>
      <c r="F3085" s="0" t="n">
        <v>0.1</v>
      </c>
      <c r="G3085" s="0" t="s">
        <v>135</v>
      </c>
    </row>
    <row r="3086" customFormat="false" ht="14.25" hidden="false" customHeight="false" outlineLevel="0" collapsed="false">
      <c r="A3086" s="0" t="s">
        <v>100</v>
      </c>
      <c r="B3086" s="0" t="s">
        <v>54</v>
      </c>
      <c r="C3086" s="0" t="s">
        <v>75</v>
      </c>
      <c r="D3086" s="0" t="s">
        <v>160</v>
      </c>
      <c r="E3086" s="0" t="n">
        <v>2035</v>
      </c>
      <c r="F3086" s="0" t="n">
        <v>0.2972</v>
      </c>
      <c r="G3086" s="0" t="s">
        <v>161</v>
      </c>
    </row>
    <row r="3087" customFormat="false" ht="14.25" hidden="false" customHeight="false" outlineLevel="0" collapsed="false">
      <c r="A3087" s="0" t="s">
        <v>100</v>
      </c>
      <c r="B3087" s="0" t="s">
        <v>54</v>
      </c>
      <c r="C3087" s="0" t="s">
        <v>75</v>
      </c>
      <c r="D3087" s="0" t="s">
        <v>162</v>
      </c>
      <c r="E3087" s="0" t="n">
        <v>2035</v>
      </c>
      <c r="F3087" s="0" t="n">
        <v>0.2538</v>
      </c>
      <c r="G3087" s="0" t="s">
        <v>161</v>
      </c>
    </row>
    <row r="3088" customFormat="false" ht="14.25" hidden="false" customHeight="false" outlineLevel="0" collapsed="false">
      <c r="A3088" s="0" t="s">
        <v>100</v>
      </c>
      <c r="B3088" s="0" t="s">
        <v>54</v>
      </c>
      <c r="C3088" s="0" t="s">
        <v>75</v>
      </c>
      <c r="D3088" s="0" t="s">
        <v>163</v>
      </c>
      <c r="E3088" s="0" t="n">
        <v>2035</v>
      </c>
      <c r="F3088" s="0" t="n">
        <v>3.69168132305333</v>
      </c>
      <c r="G3088" s="0" t="s">
        <v>132</v>
      </c>
    </row>
    <row r="3089" customFormat="false" ht="14.25" hidden="false" customHeight="false" outlineLevel="0" collapsed="false">
      <c r="A3089" s="0" t="s">
        <v>100</v>
      </c>
      <c r="B3089" s="0" t="s">
        <v>54</v>
      </c>
      <c r="C3089" s="0" t="s">
        <v>75</v>
      </c>
      <c r="D3089" s="0" t="s">
        <v>164</v>
      </c>
      <c r="E3089" s="0" t="n">
        <v>2035</v>
      </c>
      <c r="F3089" s="0" t="n">
        <v>1.8262265810104</v>
      </c>
      <c r="G3089" s="0" t="s">
        <v>132</v>
      </c>
    </row>
    <row r="3090" customFormat="false" ht="14.25" hidden="false" customHeight="false" outlineLevel="0" collapsed="false">
      <c r="A3090" s="0" t="s">
        <v>100</v>
      </c>
      <c r="B3090" s="0" t="s">
        <v>54</v>
      </c>
      <c r="C3090" s="0" t="s">
        <v>75</v>
      </c>
      <c r="D3090" s="0" t="s">
        <v>156</v>
      </c>
      <c r="E3090" s="0" t="n">
        <v>2036</v>
      </c>
      <c r="F3090" s="0" t="n">
        <v>0.539382940108893</v>
      </c>
      <c r="G3090" s="0" t="s">
        <v>135</v>
      </c>
    </row>
    <row r="3091" customFormat="false" ht="14.25" hidden="false" customHeight="false" outlineLevel="0" collapsed="false">
      <c r="A3091" s="0" t="s">
        <v>100</v>
      </c>
      <c r="B3091" s="0" t="s">
        <v>54</v>
      </c>
      <c r="C3091" s="0" t="s">
        <v>75</v>
      </c>
      <c r="D3091" s="0" t="s">
        <v>157</v>
      </c>
      <c r="E3091" s="0" t="n">
        <v>2036</v>
      </c>
      <c r="F3091" s="0" t="n">
        <v>0.670929655172414</v>
      </c>
      <c r="G3091" s="0" t="s">
        <v>135</v>
      </c>
    </row>
    <row r="3092" customFormat="false" ht="14.25" hidden="false" customHeight="false" outlineLevel="0" collapsed="false">
      <c r="A3092" s="0" t="s">
        <v>100</v>
      </c>
      <c r="B3092" s="0" t="s">
        <v>54</v>
      </c>
      <c r="C3092" s="0" t="s">
        <v>75</v>
      </c>
      <c r="D3092" s="0" t="s">
        <v>158</v>
      </c>
      <c r="E3092" s="0" t="n">
        <v>2036</v>
      </c>
      <c r="F3092" s="0" t="n">
        <v>1.2</v>
      </c>
      <c r="G3092" s="0" t="s">
        <v>135</v>
      </c>
    </row>
    <row r="3093" customFormat="false" ht="14.25" hidden="false" customHeight="false" outlineLevel="0" collapsed="false">
      <c r="A3093" s="0" t="s">
        <v>100</v>
      </c>
      <c r="B3093" s="0" t="s">
        <v>54</v>
      </c>
      <c r="C3093" s="0" t="s">
        <v>75</v>
      </c>
      <c r="D3093" s="0" t="s">
        <v>159</v>
      </c>
      <c r="E3093" s="0" t="n">
        <v>2036</v>
      </c>
      <c r="F3093" s="0" t="n">
        <v>0.1</v>
      </c>
      <c r="G3093" s="0" t="s">
        <v>135</v>
      </c>
    </row>
    <row r="3094" customFormat="false" ht="14.25" hidden="false" customHeight="false" outlineLevel="0" collapsed="false">
      <c r="A3094" s="0" t="s">
        <v>100</v>
      </c>
      <c r="B3094" s="0" t="s">
        <v>54</v>
      </c>
      <c r="C3094" s="0" t="s">
        <v>75</v>
      </c>
      <c r="D3094" s="0" t="s">
        <v>160</v>
      </c>
      <c r="E3094" s="0" t="n">
        <v>2036</v>
      </c>
      <c r="F3094" s="0" t="n">
        <v>0.2972</v>
      </c>
      <c r="G3094" s="0" t="s">
        <v>161</v>
      </c>
    </row>
    <row r="3095" customFormat="false" ht="14.25" hidden="false" customHeight="false" outlineLevel="0" collapsed="false">
      <c r="A3095" s="0" t="s">
        <v>100</v>
      </c>
      <c r="B3095" s="0" t="s">
        <v>54</v>
      </c>
      <c r="C3095" s="0" t="s">
        <v>75</v>
      </c>
      <c r="D3095" s="0" t="s">
        <v>162</v>
      </c>
      <c r="E3095" s="0" t="n">
        <v>2036</v>
      </c>
      <c r="F3095" s="0" t="n">
        <v>0.2538</v>
      </c>
      <c r="G3095" s="0" t="s">
        <v>161</v>
      </c>
    </row>
    <row r="3096" customFormat="false" ht="14.25" hidden="false" customHeight="false" outlineLevel="0" collapsed="false">
      <c r="A3096" s="0" t="s">
        <v>100</v>
      </c>
      <c r="B3096" s="0" t="s">
        <v>54</v>
      </c>
      <c r="C3096" s="0" t="s">
        <v>75</v>
      </c>
      <c r="D3096" s="0" t="s">
        <v>163</v>
      </c>
      <c r="E3096" s="0" t="n">
        <v>2036</v>
      </c>
      <c r="F3096" s="0" t="n">
        <v>4.11154619407542</v>
      </c>
      <c r="G3096" s="0" t="s">
        <v>132</v>
      </c>
    </row>
    <row r="3097" customFormat="false" ht="14.25" hidden="false" customHeight="false" outlineLevel="0" collapsed="false">
      <c r="A3097" s="0" t="s">
        <v>100</v>
      </c>
      <c r="B3097" s="0" t="s">
        <v>54</v>
      </c>
      <c r="C3097" s="0" t="s">
        <v>75</v>
      </c>
      <c r="D3097" s="0" t="s">
        <v>164</v>
      </c>
      <c r="E3097" s="0" t="n">
        <v>2036</v>
      </c>
      <c r="F3097" s="0" t="n">
        <v>1.77442456021571</v>
      </c>
      <c r="G3097" s="0" t="s">
        <v>132</v>
      </c>
    </row>
    <row r="3098" customFormat="false" ht="14.25" hidden="false" customHeight="false" outlineLevel="0" collapsed="false">
      <c r="A3098" s="0" t="s">
        <v>100</v>
      </c>
      <c r="B3098" s="0" t="s">
        <v>54</v>
      </c>
      <c r="C3098" s="0" t="s">
        <v>75</v>
      </c>
      <c r="D3098" s="0" t="s">
        <v>156</v>
      </c>
      <c r="E3098" s="0" t="n">
        <v>2037</v>
      </c>
      <c r="F3098" s="0" t="n">
        <v>0.539382940108893</v>
      </c>
      <c r="G3098" s="0" t="s">
        <v>135</v>
      </c>
    </row>
    <row r="3099" customFormat="false" ht="14.25" hidden="false" customHeight="false" outlineLevel="0" collapsed="false">
      <c r="A3099" s="0" t="s">
        <v>100</v>
      </c>
      <c r="B3099" s="0" t="s">
        <v>54</v>
      </c>
      <c r="C3099" s="0" t="s">
        <v>75</v>
      </c>
      <c r="D3099" s="0" t="s">
        <v>157</v>
      </c>
      <c r="E3099" s="0" t="n">
        <v>2037</v>
      </c>
      <c r="F3099" s="0" t="n">
        <v>0.670929655172414</v>
      </c>
      <c r="G3099" s="0" t="s">
        <v>135</v>
      </c>
    </row>
    <row r="3100" customFormat="false" ht="14.25" hidden="false" customHeight="false" outlineLevel="0" collapsed="false">
      <c r="A3100" s="0" t="s">
        <v>100</v>
      </c>
      <c r="B3100" s="0" t="s">
        <v>54</v>
      </c>
      <c r="C3100" s="0" t="s">
        <v>75</v>
      </c>
      <c r="D3100" s="0" t="s">
        <v>158</v>
      </c>
      <c r="E3100" s="0" t="n">
        <v>2037</v>
      </c>
      <c r="F3100" s="0" t="n">
        <v>1.2</v>
      </c>
      <c r="G3100" s="0" t="s">
        <v>135</v>
      </c>
    </row>
    <row r="3101" customFormat="false" ht="14.25" hidden="false" customHeight="false" outlineLevel="0" collapsed="false">
      <c r="A3101" s="0" t="s">
        <v>100</v>
      </c>
      <c r="B3101" s="0" t="s">
        <v>54</v>
      </c>
      <c r="C3101" s="0" t="s">
        <v>75</v>
      </c>
      <c r="D3101" s="0" t="s">
        <v>159</v>
      </c>
      <c r="E3101" s="0" t="n">
        <v>2037</v>
      </c>
      <c r="F3101" s="0" t="n">
        <v>0.1</v>
      </c>
      <c r="G3101" s="0" t="s">
        <v>135</v>
      </c>
    </row>
    <row r="3102" customFormat="false" ht="14.25" hidden="false" customHeight="false" outlineLevel="0" collapsed="false">
      <c r="A3102" s="0" t="s">
        <v>100</v>
      </c>
      <c r="B3102" s="0" t="s">
        <v>54</v>
      </c>
      <c r="C3102" s="0" t="s">
        <v>75</v>
      </c>
      <c r="D3102" s="0" t="s">
        <v>160</v>
      </c>
      <c r="E3102" s="0" t="n">
        <v>2037</v>
      </c>
      <c r="F3102" s="0" t="n">
        <v>0.2972</v>
      </c>
      <c r="G3102" s="0" t="s">
        <v>161</v>
      </c>
    </row>
    <row r="3103" customFormat="false" ht="14.25" hidden="false" customHeight="false" outlineLevel="0" collapsed="false">
      <c r="A3103" s="0" t="s">
        <v>100</v>
      </c>
      <c r="B3103" s="0" t="s">
        <v>54</v>
      </c>
      <c r="C3103" s="0" t="s">
        <v>75</v>
      </c>
      <c r="D3103" s="0" t="s">
        <v>162</v>
      </c>
      <c r="E3103" s="0" t="n">
        <v>2037</v>
      </c>
      <c r="F3103" s="0" t="n">
        <v>0.2538</v>
      </c>
      <c r="G3103" s="0" t="s">
        <v>161</v>
      </c>
    </row>
    <row r="3104" customFormat="false" ht="14.25" hidden="false" customHeight="false" outlineLevel="0" collapsed="false">
      <c r="A3104" s="0" t="s">
        <v>100</v>
      </c>
      <c r="B3104" s="0" t="s">
        <v>54</v>
      </c>
      <c r="C3104" s="0" t="s">
        <v>75</v>
      </c>
      <c r="D3104" s="0" t="s">
        <v>163</v>
      </c>
      <c r="E3104" s="0" t="n">
        <v>2037</v>
      </c>
      <c r="F3104" s="0" t="n">
        <v>4.50589482636117</v>
      </c>
      <c r="G3104" s="0" t="s">
        <v>132</v>
      </c>
    </row>
    <row r="3105" customFormat="false" ht="14.25" hidden="false" customHeight="false" outlineLevel="0" collapsed="false">
      <c r="A3105" s="0" t="s">
        <v>100</v>
      </c>
      <c r="B3105" s="0" t="s">
        <v>54</v>
      </c>
      <c r="C3105" s="0" t="s">
        <v>75</v>
      </c>
      <c r="D3105" s="0" t="s">
        <v>164</v>
      </c>
      <c r="E3105" s="0" t="n">
        <v>2037</v>
      </c>
      <c r="F3105" s="0" t="n">
        <v>1.69650571568065</v>
      </c>
      <c r="G3105" s="0" t="s">
        <v>132</v>
      </c>
    </row>
    <row r="3106" customFormat="false" ht="14.25" hidden="false" customHeight="false" outlineLevel="0" collapsed="false">
      <c r="A3106" s="0" t="s">
        <v>100</v>
      </c>
      <c r="B3106" s="0" t="s">
        <v>54</v>
      </c>
      <c r="C3106" s="0" t="s">
        <v>75</v>
      </c>
      <c r="D3106" s="0" t="s">
        <v>156</v>
      </c>
      <c r="E3106" s="0" t="n">
        <v>2038</v>
      </c>
      <c r="F3106" s="0" t="n">
        <v>0.539382940108893</v>
      </c>
      <c r="G3106" s="0" t="s">
        <v>135</v>
      </c>
    </row>
    <row r="3107" customFormat="false" ht="14.25" hidden="false" customHeight="false" outlineLevel="0" collapsed="false">
      <c r="A3107" s="0" t="s">
        <v>100</v>
      </c>
      <c r="B3107" s="0" t="s">
        <v>54</v>
      </c>
      <c r="C3107" s="0" t="s">
        <v>75</v>
      </c>
      <c r="D3107" s="0" t="s">
        <v>157</v>
      </c>
      <c r="E3107" s="0" t="n">
        <v>2038</v>
      </c>
      <c r="F3107" s="0" t="n">
        <v>0.670929655172414</v>
      </c>
      <c r="G3107" s="0" t="s">
        <v>135</v>
      </c>
    </row>
    <row r="3108" customFormat="false" ht="14.25" hidden="false" customHeight="false" outlineLevel="0" collapsed="false">
      <c r="A3108" s="0" t="s">
        <v>100</v>
      </c>
      <c r="B3108" s="0" t="s">
        <v>54</v>
      </c>
      <c r="C3108" s="0" t="s">
        <v>75</v>
      </c>
      <c r="D3108" s="0" t="s">
        <v>158</v>
      </c>
      <c r="E3108" s="0" t="n">
        <v>2038</v>
      </c>
      <c r="F3108" s="0" t="n">
        <v>1.2</v>
      </c>
      <c r="G3108" s="0" t="s">
        <v>135</v>
      </c>
    </row>
    <row r="3109" customFormat="false" ht="14.25" hidden="false" customHeight="false" outlineLevel="0" collapsed="false">
      <c r="A3109" s="0" t="s">
        <v>100</v>
      </c>
      <c r="B3109" s="0" t="s">
        <v>54</v>
      </c>
      <c r="C3109" s="0" t="s">
        <v>75</v>
      </c>
      <c r="D3109" s="0" t="s">
        <v>159</v>
      </c>
      <c r="E3109" s="0" t="n">
        <v>2038</v>
      </c>
      <c r="F3109" s="0" t="n">
        <v>0.1</v>
      </c>
      <c r="G3109" s="0" t="s">
        <v>135</v>
      </c>
    </row>
    <row r="3110" customFormat="false" ht="14.25" hidden="false" customHeight="false" outlineLevel="0" collapsed="false">
      <c r="A3110" s="0" t="s">
        <v>100</v>
      </c>
      <c r="B3110" s="0" t="s">
        <v>54</v>
      </c>
      <c r="C3110" s="0" t="s">
        <v>75</v>
      </c>
      <c r="D3110" s="0" t="s">
        <v>160</v>
      </c>
      <c r="E3110" s="0" t="n">
        <v>2038</v>
      </c>
      <c r="F3110" s="0" t="n">
        <v>0.2972</v>
      </c>
      <c r="G3110" s="0" t="s">
        <v>161</v>
      </c>
    </row>
    <row r="3111" customFormat="false" ht="14.25" hidden="false" customHeight="false" outlineLevel="0" collapsed="false">
      <c r="A3111" s="0" t="s">
        <v>100</v>
      </c>
      <c r="B3111" s="0" t="s">
        <v>54</v>
      </c>
      <c r="C3111" s="0" t="s">
        <v>75</v>
      </c>
      <c r="D3111" s="0" t="s">
        <v>162</v>
      </c>
      <c r="E3111" s="0" t="n">
        <v>2038</v>
      </c>
      <c r="F3111" s="0" t="n">
        <v>0.2538</v>
      </c>
      <c r="G3111" s="0" t="s">
        <v>161</v>
      </c>
    </row>
    <row r="3112" customFormat="false" ht="14.25" hidden="false" customHeight="false" outlineLevel="0" collapsed="false">
      <c r="A3112" s="0" t="s">
        <v>100</v>
      </c>
      <c r="B3112" s="0" t="s">
        <v>54</v>
      </c>
      <c r="C3112" s="0" t="s">
        <v>75</v>
      </c>
      <c r="D3112" s="0" t="s">
        <v>163</v>
      </c>
      <c r="E3112" s="0" t="n">
        <v>2038</v>
      </c>
      <c r="F3112" s="0" t="n">
        <v>4.85939472094065</v>
      </c>
      <c r="G3112" s="0" t="s">
        <v>132</v>
      </c>
    </row>
    <row r="3113" customFormat="false" ht="14.25" hidden="false" customHeight="false" outlineLevel="0" collapsed="false">
      <c r="A3113" s="0" t="s">
        <v>100</v>
      </c>
      <c r="B3113" s="0" t="s">
        <v>54</v>
      </c>
      <c r="C3113" s="0" t="s">
        <v>75</v>
      </c>
      <c r="D3113" s="0" t="s">
        <v>164</v>
      </c>
      <c r="E3113" s="0" t="n">
        <v>2038</v>
      </c>
      <c r="F3113" s="0" t="n">
        <v>1.59616713655884</v>
      </c>
      <c r="G3113" s="0" t="s">
        <v>132</v>
      </c>
    </row>
    <row r="3114" customFormat="false" ht="14.25" hidden="false" customHeight="false" outlineLevel="0" collapsed="false">
      <c r="A3114" s="0" t="s">
        <v>100</v>
      </c>
      <c r="B3114" s="0" t="s">
        <v>54</v>
      </c>
      <c r="C3114" s="0" t="s">
        <v>75</v>
      </c>
      <c r="D3114" s="0" t="s">
        <v>156</v>
      </c>
      <c r="E3114" s="0" t="n">
        <v>2039</v>
      </c>
      <c r="F3114" s="0" t="n">
        <v>0.539382940108893</v>
      </c>
      <c r="G3114" s="0" t="s">
        <v>135</v>
      </c>
    </row>
    <row r="3115" customFormat="false" ht="14.25" hidden="false" customHeight="false" outlineLevel="0" collapsed="false">
      <c r="A3115" s="0" t="s">
        <v>100</v>
      </c>
      <c r="B3115" s="0" t="s">
        <v>54</v>
      </c>
      <c r="C3115" s="0" t="s">
        <v>75</v>
      </c>
      <c r="D3115" s="0" t="s">
        <v>157</v>
      </c>
      <c r="E3115" s="0" t="n">
        <v>2039</v>
      </c>
      <c r="F3115" s="0" t="n">
        <v>0.670929655172414</v>
      </c>
      <c r="G3115" s="0" t="s">
        <v>135</v>
      </c>
    </row>
    <row r="3116" customFormat="false" ht="14.25" hidden="false" customHeight="false" outlineLevel="0" collapsed="false">
      <c r="A3116" s="0" t="s">
        <v>100</v>
      </c>
      <c r="B3116" s="0" t="s">
        <v>54</v>
      </c>
      <c r="C3116" s="0" t="s">
        <v>75</v>
      </c>
      <c r="D3116" s="0" t="s">
        <v>158</v>
      </c>
      <c r="E3116" s="0" t="n">
        <v>2039</v>
      </c>
      <c r="F3116" s="0" t="n">
        <v>1.2</v>
      </c>
      <c r="G3116" s="0" t="s">
        <v>135</v>
      </c>
    </row>
    <row r="3117" customFormat="false" ht="14.25" hidden="false" customHeight="false" outlineLevel="0" collapsed="false">
      <c r="A3117" s="0" t="s">
        <v>100</v>
      </c>
      <c r="B3117" s="0" t="s">
        <v>54</v>
      </c>
      <c r="C3117" s="0" t="s">
        <v>75</v>
      </c>
      <c r="D3117" s="0" t="s">
        <v>159</v>
      </c>
      <c r="E3117" s="0" t="n">
        <v>2039</v>
      </c>
      <c r="F3117" s="0" t="n">
        <v>0.1</v>
      </c>
      <c r="G3117" s="0" t="s">
        <v>135</v>
      </c>
    </row>
    <row r="3118" customFormat="false" ht="14.25" hidden="false" customHeight="false" outlineLevel="0" collapsed="false">
      <c r="A3118" s="0" t="s">
        <v>100</v>
      </c>
      <c r="B3118" s="0" t="s">
        <v>54</v>
      </c>
      <c r="C3118" s="0" t="s">
        <v>75</v>
      </c>
      <c r="D3118" s="0" t="s">
        <v>160</v>
      </c>
      <c r="E3118" s="0" t="n">
        <v>2039</v>
      </c>
      <c r="F3118" s="0" t="n">
        <v>0.2972</v>
      </c>
      <c r="G3118" s="0" t="s">
        <v>161</v>
      </c>
    </row>
    <row r="3119" customFormat="false" ht="14.25" hidden="false" customHeight="false" outlineLevel="0" collapsed="false">
      <c r="A3119" s="0" t="s">
        <v>100</v>
      </c>
      <c r="B3119" s="0" t="s">
        <v>54</v>
      </c>
      <c r="C3119" s="0" t="s">
        <v>75</v>
      </c>
      <c r="D3119" s="0" t="s">
        <v>162</v>
      </c>
      <c r="E3119" s="0" t="n">
        <v>2039</v>
      </c>
      <c r="F3119" s="0" t="n">
        <v>0.2538</v>
      </c>
      <c r="G3119" s="0" t="s">
        <v>161</v>
      </c>
    </row>
    <row r="3120" customFormat="false" ht="14.25" hidden="false" customHeight="false" outlineLevel="0" collapsed="false">
      <c r="A3120" s="0" t="s">
        <v>100</v>
      </c>
      <c r="B3120" s="0" t="s">
        <v>54</v>
      </c>
      <c r="C3120" s="0" t="s">
        <v>75</v>
      </c>
      <c r="D3120" s="0" t="s">
        <v>163</v>
      </c>
      <c r="E3120" s="0" t="n">
        <v>2039</v>
      </c>
      <c r="F3120" s="0" t="n">
        <v>5.15754514118934</v>
      </c>
      <c r="G3120" s="0" t="s">
        <v>132</v>
      </c>
    </row>
    <row r="3121" customFormat="false" ht="14.25" hidden="false" customHeight="false" outlineLevel="0" collapsed="false">
      <c r="A3121" s="0" t="s">
        <v>100</v>
      </c>
      <c r="B3121" s="0" t="s">
        <v>54</v>
      </c>
      <c r="C3121" s="0" t="s">
        <v>75</v>
      </c>
      <c r="D3121" s="0" t="s">
        <v>164</v>
      </c>
      <c r="E3121" s="0" t="n">
        <v>2039</v>
      </c>
      <c r="F3121" s="0" t="n">
        <v>1.47795474381819</v>
      </c>
      <c r="G3121" s="0" t="s">
        <v>132</v>
      </c>
    </row>
    <row r="3122" customFormat="false" ht="14.25" hidden="false" customHeight="false" outlineLevel="0" collapsed="false">
      <c r="A3122" s="0" t="s">
        <v>100</v>
      </c>
      <c r="B3122" s="0" t="s">
        <v>54</v>
      </c>
      <c r="C3122" s="0" t="s">
        <v>75</v>
      </c>
      <c r="D3122" s="0" t="s">
        <v>156</v>
      </c>
      <c r="E3122" s="0" t="n">
        <v>2040</v>
      </c>
      <c r="F3122" s="0" t="n">
        <v>0.539382940108893</v>
      </c>
      <c r="G3122" s="0" t="s">
        <v>135</v>
      </c>
    </row>
    <row r="3123" customFormat="false" ht="14.25" hidden="false" customHeight="false" outlineLevel="0" collapsed="false">
      <c r="A3123" s="0" t="s">
        <v>100</v>
      </c>
      <c r="B3123" s="0" t="s">
        <v>54</v>
      </c>
      <c r="C3123" s="0" t="s">
        <v>75</v>
      </c>
      <c r="D3123" s="0" t="s">
        <v>157</v>
      </c>
      <c r="E3123" s="0" t="n">
        <v>2040</v>
      </c>
      <c r="F3123" s="0" t="n">
        <v>0.670929655172414</v>
      </c>
      <c r="G3123" s="0" t="s">
        <v>135</v>
      </c>
    </row>
    <row r="3124" customFormat="false" ht="14.25" hidden="false" customHeight="false" outlineLevel="0" collapsed="false">
      <c r="A3124" s="0" t="s">
        <v>100</v>
      </c>
      <c r="B3124" s="0" t="s">
        <v>54</v>
      </c>
      <c r="C3124" s="0" t="s">
        <v>75</v>
      </c>
      <c r="D3124" s="0" t="s">
        <v>158</v>
      </c>
      <c r="E3124" s="0" t="n">
        <v>2040</v>
      </c>
      <c r="F3124" s="0" t="n">
        <v>1.2</v>
      </c>
      <c r="G3124" s="0" t="s">
        <v>135</v>
      </c>
    </row>
    <row r="3125" customFormat="false" ht="14.25" hidden="false" customHeight="false" outlineLevel="0" collapsed="false">
      <c r="A3125" s="0" t="s">
        <v>100</v>
      </c>
      <c r="B3125" s="0" t="s">
        <v>54</v>
      </c>
      <c r="C3125" s="0" t="s">
        <v>75</v>
      </c>
      <c r="D3125" s="0" t="s">
        <v>159</v>
      </c>
      <c r="E3125" s="0" t="n">
        <v>2040</v>
      </c>
      <c r="F3125" s="0" t="n">
        <v>0.1</v>
      </c>
      <c r="G3125" s="0" t="s">
        <v>135</v>
      </c>
    </row>
    <row r="3126" customFormat="false" ht="14.25" hidden="false" customHeight="false" outlineLevel="0" collapsed="false">
      <c r="A3126" s="0" t="s">
        <v>100</v>
      </c>
      <c r="B3126" s="0" t="s">
        <v>54</v>
      </c>
      <c r="C3126" s="0" t="s">
        <v>75</v>
      </c>
      <c r="D3126" s="0" t="s">
        <v>160</v>
      </c>
      <c r="E3126" s="0" t="n">
        <v>2040</v>
      </c>
      <c r="F3126" s="0" t="n">
        <v>0.2972</v>
      </c>
      <c r="G3126" s="0" t="s">
        <v>161</v>
      </c>
    </row>
    <row r="3127" customFormat="false" ht="14.25" hidden="false" customHeight="false" outlineLevel="0" collapsed="false">
      <c r="A3127" s="0" t="s">
        <v>100</v>
      </c>
      <c r="B3127" s="0" t="s">
        <v>54</v>
      </c>
      <c r="C3127" s="0" t="s">
        <v>75</v>
      </c>
      <c r="D3127" s="0" t="s">
        <v>162</v>
      </c>
      <c r="E3127" s="0" t="n">
        <v>2040</v>
      </c>
      <c r="F3127" s="0" t="n">
        <v>0.2538</v>
      </c>
      <c r="G3127" s="0" t="s">
        <v>161</v>
      </c>
    </row>
    <row r="3128" customFormat="false" ht="14.25" hidden="false" customHeight="false" outlineLevel="0" collapsed="false">
      <c r="A3128" s="0" t="s">
        <v>100</v>
      </c>
      <c r="B3128" s="0" t="s">
        <v>54</v>
      </c>
      <c r="C3128" s="0" t="s">
        <v>75</v>
      </c>
      <c r="D3128" s="0" t="s">
        <v>163</v>
      </c>
      <c r="E3128" s="0" t="n">
        <v>2040</v>
      </c>
      <c r="F3128" s="0" t="n">
        <v>5.38765431863255</v>
      </c>
      <c r="G3128" s="0" t="s">
        <v>132</v>
      </c>
    </row>
    <row r="3129" customFormat="false" ht="14.25" hidden="false" customHeight="false" outlineLevel="0" collapsed="false">
      <c r="A3129" s="0" t="s">
        <v>100</v>
      </c>
      <c r="B3129" s="0" t="s">
        <v>54</v>
      </c>
      <c r="C3129" s="0" t="s">
        <v>75</v>
      </c>
      <c r="D3129" s="0" t="s">
        <v>164</v>
      </c>
      <c r="E3129" s="0" t="n">
        <v>2040</v>
      </c>
      <c r="F3129" s="0" t="n">
        <v>1.34691357965814</v>
      </c>
      <c r="G3129" s="0" t="s">
        <v>132</v>
      </c>
    </row>
    <row r="3130" customFormat="false" ht="14.25" hidden="false" customHeight="false" outlineLevel="0" collapsed="false">
      <c r="A3130" s="0" t="s">
        <v>64</v>
      </c>
      <c r="B3130" s="0" t="s">
        <v>55</v>
      </c>
      <c r="C3130" s="0" t="s">
        <v>75</v>
      </c>
      <c r="D3130" s="0" t="s">
        <v>156</v>
      </c>
      <c r="E3130" s="0" t="n">
        <v>2024</v>
      </c>
      <c r="F3130" s="0" t="n">
        <v>0.5</v>
      </c>
      <c r="G3130" s="0" t="s">
        <v>135</v>
      </c>
    </row>
    <row r="3131" customFormat="false" ht="14.25" hidden="false" customHeight="false" outlineLevel="0" collapsed="false">
      <c r="A3131" s="0" t="s">
        <v>64</v>
      </c>
      <c r="B3131" s="0" t="s">
        <v>55</v>
      </c>
      <c r="C3131" s="0" t="s">
        <v>75</v>
      </c>
      <c r="D3131" s="0" t="s">
        <v>157</v>
      </c>
      <c r="E3131" s="0" t="n">
        <v>2024</v>
      </c>
      <c r="F3131" s="0" t="n">
        <v>0.625</v>
      </c>
      <c r="G3131" s="0" t="s">
        <v>135</v>
      </c>
    </row>
    <row r="3132" customFormat="false" ht="14.25" hidden="false" customHeight="false" outlineLevel="0" collapsed="false">
      <c r="A3132" s="0" t="s">
        <v>64</v>
      </c>
      <c r="B3132" s="0" t="s">
        <v>55</v>
      </c>
      <c r="C3132" s="0" t="s">
        <v>75</v>
      </c>
      <c r="D3132" s="0" t="s">
        <v>158</v>
      </c>
      <c r="E3132" s="0" t="n">
        <v>2024</v>
      </c>
      <c r="F3132" s="0" t="n">
        <v>1.25</v>
      </c>
      <c r="G3132" s="0" t="s">
        <v>135</v>
      </c>
    </row>
    <row r="3133" customFormat="false" ht="14.25" hidden="false" customHeight="false" outlineLevel="0" collapsed="false">
      <c r="A3133" s="0" t="s">
        <v>64</v>
      </c>
      <c r="B3133" s="0" t="s">
        <v>55</v>
      </c>
      <c r="C3133" s="0" t="s">
        <v>75</v>
      </c>
      <c r="D3133" s="0" t="s">
        <v>160</v>
      </c>
      <c r="E3133" s="0" t="n">
        <v>2024</v>
      </c>
      <c r="F3133" s="0" t="n">
        <v>0.680000000000001</v>
      </c>
      <c r="G3133" s="0" t="s">
        <v>161</v>
      </c>
    </row>
    <row r="3134" customFormat="false" ht="14.25" hidden="false" customHeight="false" outlineLevel="0" collapsed="false">
      <c r="A3134" s="0" t="s">
        <v>64</v>
      </c>
      <c r="B3134" s="0" t="s">
        <v>55</v>
      </c>
      <c r="C3134" s="0" t="s">
        <v>75</v>
      </c>
      <c r="D3134" s="0" t="s">
        <v>162</v>
      </c>
      <c r="E3134" s="0" t="n">
        <v>2024</v>
      </c>
      <c r="F3134" s="0" t="n">
        <v>0.680000000000001</v>
      </c>
      <c r="G3134" s="0" t="s">
        <v>161</v>
      </c>
    </row>
    <row r="3135" customFormat="false" ht="14.25" hidden="false" customHeight="false" outlineLevel="0" collapsed="false">
      <c r="A3135" s="0" t="s">
        <v>64</v>
      </c>
      <c r="B3135" s="0" t="s">
        <v>55</v>
      </c>
      <c r="C3135" s="0" t="s">
        <v>75</v>
      </c>
      <c r="D3135" s="0" t="s">
        <v>163</v>
      </c>
      <c r="E3135" s="0" t="n">
        <v>2024</v>
      </c>
      <c r="F3135" s="0" t="n">
        <v>4.65375000000001</v>
      </c>
      <c r="G3135" s="0" t="s">
        <v>132</v>
      </c>
    </row>
    <row r="3136" customFormat="false" ht="14.25" hidden="false" customHeight="false" outlineLevel="0" collapsed="false">
      <c r="A3136" s="0" t="s">
        <v>64</v>
      </c>
      <c r="B3136" s="0" t="s">
        <v>55</v>
      </c>
      <c r="C3136" s="0" t="s">
        <v>75</v>
      </c>
      <c r="D3136" s="0" t="s">
        <v>164</v>
      </c>
      <c r="E3136" s="0" t="n">
        <v>2024</v>
      </c>
      <c r="F3136" s="0" t="n">
        <v>4.65375000000001</v>
      </c>
      <c r="G3136" s="0" t="s">
        <v>132</v>
      </c>
    </row>
    <row r="3137" customFormat="false" ht="14.25" hidden="false" customHeight="false" outlineLevel="0" collapsed="false">
      <c r="A3137" s="0" t="s">
        <v>64</v>
      </c>
      <c r="B3137" s="0" t="s">
        <v>55</v>
      </c>
      <c r="C3137" s="0" t="s">
        <v>75</v>
      </c>
      <c r="D3137" s="0" t="s">
        <v>156</v>
      </c>
      <c r="E3137" s="0" t="n">
        <v>2025</v>
      </c>
      <c r="F3137" s="0" t="n">
        <v>0.55</v>
      </c>
      <c r="G3137" s="0" t="s">
        <v>135</v>
      </c>
    </row>
    <row r="3138" customFormat="false" ht="14.25" hidden="false" customHeight="false" outlineLevel="0" collapsed="false">
      <c r="A3138" s="0" t="s">
        <v>64</v>
      </c>
      <c r="B3138" s="0" t="s">
        <v>55</v>
      </c>
      <c r="C3138" s="0" t="s">
        <v>75</v>
      </c>
      <c r="D3138" s="0" t="s">
        <v>157</v>
      </c>
      <c r="E3138" s="0" t="n">
        <v>2025</v>
      </c>
      <c r="F3138" s="0" t="n">
        <v>0.645948</v>
      </c>
      <c r="G3138" s="0" t="s">
        <v>135</v>
      </c>
    </row>
    <row r="3139" customFormat="false" ht="14.25" hidden="false" customHeight="false" outlineLevel="0" collapsed="false">
      <c r="A3139" s="0" t="s">
        <v>64</v>
      </c>
      <c r="B3139" s="0" t="s">
        <v>55</v>
      </c>
      <c r="C3139" s="0" t="s">
        <v>75</v>
      </c>
      <c r="D3139" s="0" t="s">
        <v>158</v>
      </c>
      <c r="E3139" s="0" t="n">
        <v>2025</v>
      </c>
      <c r="F3139" s="0" t="n">
        <v>1.25</v>
      </c>
      <c r="G3139" s="0" t="s">
        <v>135</v>
      </c>
    </row>
    <row r="3140" customFormat="false" ht="14.25" hidden="false" customHeight="false" outlineLevel="0" collapsed="false">
      <c r="A3140" s="0" t="s">
        <v>64</v>
      </c>
      <c r="B3140" s="0" t="s">
        <v>55</v>
      </c>
      <c r="C3140" s="0" t="s">
        <v>75</v>
      </c>
      <c r="D3140" s="0" t="s">
        <v>160</v>
      </c>
      <c r="E3140" s="0" t="n">
        <v>2025</v>
      </c>
      <c r="F3140" s="0" t="n">
        <v>1.26876243518207</v>
      </c>
      <c r="G3140" s="0" t="s">
        <v>161</v>
      </c>
    </row>
    <row r="3141" customFormat="false" ht="14.25" hidden="false" customHeight="false" outlineLevel="0" collapsed="false">
      <c r="A3141" s="0" t="s">
        <v>64</v>
      </c>
      <c r="B3141" s="0" t="s">
        <v>55</v>
      </c>
      <c r="C3141" s="0" t="s">
        <v>75</v>
      </c>
      <c r="D3141" s="0" t="s">
        <v>162</v>
      </c>
      <c r="E3141" s="0" t="n">
        <v>2025</v>
      </c>
      <c r="F3141" s="0" t="n">
        <v>1.03807835605806</v>
      </c>
      <c r="G3141" s="0" t="s">
        <v>161</v>
      </c>
    </row>
    <row r="3142" customFormat="false" ht="14.25" hidden="false" customHeight="false" outlineLevel="0" collapsed="false">
      <c r="A3142" s="0" t="s">
        <v>64</v>
      </c>
      <c r="B3142" s="0" t="s">
        <v>55</v>
      </c>
      <c r="C3142" s="0" t="s">
        <v>75</v>
      </c>
      <c r="D3142" s="0" t="s">
        <v>163</v>
      </c>
      <c r="E3142" s="0" t="n">
        <v>2025</v>
      </c>
      <c r="F3142" s="0" t="n">
        <v>8.97412240441684</v>
      </c>
      <c r="G3142" s="0" t="s">
        <v>132</v>
      </c>
    </row>
    <row r="3143" customFormat="false" ht="14.25" hidden="false" customHeight="false" outlineLevel="0" collapsed="false">
      <c r="A3143" s="0" t="s">
        <v>64</v>
      </c>
      <c r="B3143" s="0" t="s">
        <v>55</v>
      </c>
      <c r="C3143" s="0" t="s">
        <v>75</v>
      </c>
      <c r="D3143" s="0" t="s">
        <v>164</v>
      </c>
      <c r="E3143" s="0" t="n">
        <v>2025</v>
      </c>
      <c r="F3143" s="0" t="n">
        <v>7.34246378543196</v>
      </c>
      <c r="G3143" s="0" t="s">
        <v>132</v>
      </c>
    </row>
    <row r="3144" customFormat="false" ht="14.25" hidden="false" customHeight="false" outlineLevel="0" collapsed="false">
      <c r="A3144" s="0" t="s">
        <v>64</v>
      </c>
      <c r="B3144" s="0" t="s">
        <v>55</v>
      </c>
      <c r="C3144" s="0" t="s">
        <v>75</v>
      </c>
      <c r="D3144" s="0" t="s">
        <v>156</v>
      </c>
      <c r="E3144" s="0" t="n">
        <v>2026</v>
      </c>
      <c r="F3144" s="0" t="n">
        <v>0.6</v>
      </c>
      <c r="G3144" s="0" t="s">
        <v>135</v>
      </c>
    </row>
    <row r="3145" customFormat="false" ht="14.25" hidden="false" customHeight="false" outlineLevel="0" collapsed="false">
      <c r="A3145" s="0" t="s">
        <v>64</v>
      </c>
      <c r="B3145" s="0" t="s">
        <v>55</v>
      </c>
      <c r="C3145" s="0" t="s">
        <v>75</v>
      </c>
      <c r="D3145" s="0" t="s">
        <v>157</v>
      </c>
      <c r="E3145" s="0" t="n">
        <v>2026</v>
      </c>
      <c r="F3145" s="0" t="n">
        <v>0.6593248</v>
      </c>
      <c r="G3145" s="0" t="s">
        <v>135</v>
      </c>
    </row>
    <row r="3146" customFormat="false" ht="14.25" hidden="false" customHeight="false" outlineLevel="0" collapsed="false">
      <c r="A3146" s="0" t="s">
        <v>64</v>
      </c>
      <c r="B3146" s="0" t="s">
        <v>55</v>
      </c>
      <c r="C3146" s="0" t="s">
        <v>75</v>
      </c>
      <c r="D3146" s="0" t="s">
        <v>158</v>
      </c>
      <c r="E3146" s="0" t="n">
        <v>2026</v>
      </c>
      <c r="F3146" s="0" t="n">
        <v>1.25</v>
      </c>
      <c r="G3146" s="0" t="s">
        <v>135</v>
      </c>
    </row>
    <row r="3147" customFormat="false" ht="14.25" hidden="false" customHeight="false" outlineLevel="0" collapsed="false">
      <c r="A3147" s="0" t="s">
        <v>64</v>
      </c>
      <c r="B3147" s="0" t="s">
        <v>55</v>
      </c>
      <c r="C3147" s="0" t="s">
        <v>75</v>
      </c>
      <c r="D3147" s="0" t="s">
        <v>160</v>
      </c>
      <c r="E3147" s="0" t="n">
        <v>2026</v>
      </c>
      <c r="F3147" s="0" t="n">
        <v>2.15216373997776</v>
      </c>
      <c r="G3147" s="0" t="s">
        <v>161</v>
      </c>
    </row>
    <row r="3148" customFormat="false" ht="14.25" hidden="false" customHeight="false" outlineLevel="0" collapsed="false">
      <c r="A3148" s="0" t="s">
        <v>64</v>
      </c>
      <c r="B3148" s="0" t="s">
        <v>55</v>
      </c>
      <c r="C3148" s="0" t="s">
        <v>75</v>
      </c>
      <c r="D3148" s="0" t="s">
        <v>162</v>
      </c>
      <c r="E3148" s="0" t="n">
        <v>2026</v>
      </c>
      <c r="F3148" s="0" t="n">
        <v>1.43477582665184</v>
      </c>
      <c r="G3148" s="0" t="s">
        <v>161</v>
      </c>
    </row>
    <row r="3149" customFormat="false" ht="14.25" hidden="false" customHeight="false" outlineLevel="0" collapsed="false">
      <c r="A3149" s="0" t="s">
        <v>64</v>
      </c>
      <c r="B3149" s="0" t="s">
        <v>55</v>
      </c>
      <c r="C3149" s="0" t="s">
        <v>75</v>
      </c>
      <c r="D3149" s="0" t="s">
        <v>163</v>
      </c>
      <c r="E3149" s="0" t="n">
        <v>2026</v>
      </c>
      <c r="F3149" s="0" t="n">
        <v>15.5377754553375</v>
      </c>
      <c r="G3149" s="0" t="s">
        <v>132</v>
      </c>
    </row>
    <row r="3150" customFormat="false" ht="14.25" hidden="false" customHeight="false" outlineLevel="0" collapsed="false">
      <c r="A3150" s="0" t="s">
        <v>64</v>
      </c>
      <c r="B3150" s="0" t="s">
        <v>55</v>
      </c>
      <c r="C3150" s="0" t="s">
        <v>75</v>
      </c>
      <c r="D3150" s="0" t="s">
        <v>164</v>
      </c>
      <c r="E3150" s="0" t="n">
        <v>2026</v>
      </c>
      <c r="F3150" s="0" t="n">
        <v>10.358516970225</v>
      </c>
      <c r="G3150" s="0" t="s">
        <v>132</v>
      </c>
    </row>
    <row r="3151" customFormat="false" ht="14.25" hidden="false" customHeight="false" outlineLevel="0" collapsed="false">
      <c r="A3151" s="0" t="s">
        <v>64</v>
      </c>
      <c r="B3151" s="0" t="s">
        <v>55</v>
      </c>
      <c r="C3151" s="0" t="s">
        <v>75</v>
      </c>
      <c r="D3151" s="0" t="s">
        <v>156</v>
      </c>
      <c r="E3151" s="0" t="n">
        <v>2027</v>
      </c>
      <c r="F3151" s="0" t="n">
        <v>0.65</v>
      </c>
      <c r="G3151" s="0" t="s">
        <v>135</v>
      </c>
    </row>
    <row r="3152" customFormat="false" ht="14.25" hidden="false" customHeight="false" outlineLevel="0" collapsed="false">
      <c r="A3152" s="0" t="s">
        <v>64</v>
      </c>
      <c r="B3152" s="0" t="s">
        <v>55</v>
      </c>
      <c r="C3152" s="0" t="s">
        <v>75</v>
      </c>
      <c r="D3152" s="0" t="s">
        <v>157</v>
      </c>
      <c r="E3152" s="0" t="n">
        <v>2027</v>
      </c>
      <c r="F3152" s="0" t="n">
        <v>0.6722244</v>
      </c>
      <c r="G3152" s="0" t="s">
        <v>135</v>
      </c>
    </row>
    <row r="3153" customFormat="false" ht="14.25" hidden="false" customHeight="false" outlineLevel="0" collapsed="false">
      <c r="A3153" s="0" t="s">
        <v>64</v>
      </c>
      <c r="B3153" s="0" t="s">
        <v>55</v>
      </c>
      <c r="C3153" s="0" t="s">
        <v>75</v>
      </c>
      <c r="D3153" s="0" t="s">
        <v>158</v>
      </c>
      <c r="E3153" s="0" t="n">
        <v>2027</v>
      </c>
      <c r="F3153" s="0" t="n">
        <v>1.25</v>
      </c>
      <c r="G3153" s="0" t="s">
        <v>135</v>
      </c>
    </row>
    <row r="3154" customFormat="false" ht="14.25" hidden="false" customHeight="false" outlineLevel="0" collapsed="false">
      <c r="A3154" s="0" t="s">
        <v>64</v>
      </c>
      <c r="B3154" s="0" t="s">
        <v>55</v>
      </c>
      <c r="C3154" s="0" t="s">
        <v>75</v>
      </c>
      <c r="D3154" s="0" t="s">
        <v>160</v>
      </c>
      <c r="E3154" s="0" t="n">
        <v>2027</v>
      </c>
      <c r="F3154" s="0" t="n">
        <v>3.43619855056818</v>
      </c>
      <c r="G3154" s="0" t="s">
        <v>161</v>
      </c>
    </row>
    <row r="3155" customFormat="false" ht="14.25" hidden="false" customHeight="false" outlineLevel="0" collapsed="false">
      <c r="A3155" s="0" t="s">
        <v>64</v>
      </c>
      <c r="B3155" s="0" t="s">
        <v>55</v>
      </c>
      <c r="C3155" s="0" t="s">
        <v>75</v>
      </c>
      <c r="D3155" s="0" t="s">
        <v>162</v>
      </c>
      <c r="E3155" s="0" t="n">
        <v>2027</v>
      </c>
      <c r="F3155" s="0" t="n">
        <v>1.85026075799825</v>
      </c>
      <c r="G3155" s="0" t="s">
        <v>161</v>
      </c>
    </row>
    <row r="3156" customFormat="false" ht="14.25" hidden="false" customHeight="false" outlineLevel="0" collapsed="false">
      <c r="A3156" s="0" t="s">
        <v>64</v>
      </c>
      <c r="B3156" s="0" t="s">
        <v>55</v>
      </c>
      <c r="C3156" s="0" t="s">
        <v>75</v>
      </c>
      <c r="D3156" s="0" t="s">
        <v>163</v>
      </c>
      <c r="E3156" s="0" t="n">
        <v>2027</v>
      </c>
      <c r="F3156" s="0" t="n">
        <v>25.2933667728554</v>
      </c>
      <c r="G3156" s="0" t="s">
        <v>132</v>
      </c>
    </row>
    <row r="3157" customFormat="false" ht="14.25" hidden="false" customHeight="false" outlineLevel="0" collapsed="false">
      <c r="A3157" s="0" t="s">
        <v>64</v>
      </c>
      <c r="B3157" s="0" t="s">
        <v>55</v>
      </c>
      <c r="C3157" s="0" t="s">
        <v>75</v>
      </c>
      <c r="D3157" s="0" t="s">
        <v>164</v>
      </c>
      <c r="E3157" s="0" t="n">
        <v>2027</v>
      </c>
      <c r="F3157" s="0" t="n">
        <v>13.6195051853837</v>
      </c>
      <c r="G3157" s="0" t="s">
        <v>132</v>
      </c>
    </row>
    <row r="3158" customFormat="false" ht="14.25" hidden="false" customHeight="false" outlineLevel="0" collapsed="false">
      <c r="A3158" s="0" t="s">
        <v>64</v>
      </c>
      <c r="B3158" s="0" t="s">
        <v>55</v>
      </c>
      <c r="C3158" s="0" t="s">
        <v>75</v>
      </c>
      <c r="D3158" s="0" t="s">
        <v>156</v>
      </c>
      <c r="E3158" s="0" t="n">
        <v>2028</v>
      </c>
      <c r="F3158" s="0" t="n">
        <v>0.69</v>
      </c>
      <c r="G3158" s="0" t="s">
        <v>135</v>
      </c>
    </row>
    <row r="3159" customFormat="false" ht="14.25" hidden="false" customHeight="false" outlineLevel="0" collapsed="false">
      <c r="A3159" s="0" t="s">
        <v>64</v>
      </c>
      <c r="B3159" s="0" t="s">
        <v>55</v>
      </c>
      <c r="C3159" s="0" t="s">
        <v>75</v>
      </c>
      <c r="D3159" s="0" t="s">
        <v>157</v>
      </c>
      <c r="E3159" s="0" t="n">
        <v>2028</v>
      </c>
      <c r="F3159" s="0" t="n">
        <v>0.68230016</v>
      </c>
      <c r="G3159" s="0" t="s">
        <v>135</v>
      </c>
    </row>
    <row r="3160" customFormat="false" ht="14.25" hidden="false" customHeight="false" outlineLevel="0" collapsed="false">
      <c r="A3160" s="0" t="s">
        <v>64</v>
      </c>
      <c r="B3160" s="0" t="s">
        <v>55</v>
      </c>
      <c r="C3160" s="0" t="s">
        <v>75</v>
      </c>
      <c r="D3160" s="0" t="s">
        <v>158</v>
      </c>
      <c r="E3160" s="0" t="n">
        <v>2028</v>
      </c>
      <c r="F3160" s="0" t="n">
        <v>1.25</v>
      </c>
      <c r="G3160" s="0" t="s">
        <v>135</v>
      </c>
    </row>
    <row r="3161" customFormat="false" ht="14.25" hidden="false" customHeight="false" outlineLevel="0" collapsed="false">
      <c r="A3161" s="0" t="s">
        <v>64</v>
      </c>
      <c r="B3161" s="0" t="s">
        <v>55</v>
      </c>
      <c r="C3161" s="0" t="s">
        <v>75</v>
      </c>
      <c r="D3161" s="0" t="s">
        <v>160</v>
      </c>
      <c r="E3161" s="0" t="n">
        <v>2028</v>
      </c>
      <c r="F3161" s="0" t="n">
        <v>5.16774386100088</v>
      </c>
      <c r="G3161" s="0" t="s">
        <v>161</v>
      </c>
    </row>
    <row r="3162" customFormat="false" ht="14.25" hidden="false" customHeight="false" outlineLevel="0" collapsed="false">
      <c r="A3162" s="0" t="s">
        <v>64</v>
      </c>
      <c r="B3162" s="0" t="s">
        <v>55</v>
      </c>
      <c r="C3162" s="0" t="s">
        <v>75</v>
      </c>
      <c r="D3162" s="0" t="s">
        <v>162</v>
      </c>
      <c r="E3162" s="0" t="n">
        <v>2028</v>
      </c>
      <c r="F3162" s="0" t="n">
        <v>2.32173999552214</v>
      </c>
      <c r="G3162" s="0" t="s">
        <v>161</v>
      </c>
    </row>
    <row r="3163" customFormat="false" ht="14.25" hidden="false" customHeight="false" outlineLevel="0" collapsed="false">
      <c r="A3163" s="0" t="s">
        <v>64</v>
      </c>
      <c r="B3163" s="0" t="s">
        <v>55</v>
      </c>
      <c r="C3163" s="0" t="s">
        <v>75</v>
      </c>
      <c r="D3163" s="0" t="s">
        <v>163</v>
      </c>
      <c r="E3163" s="0" t="n">
        <v>2028</v>
      </c>
      <c r="F3163" s="0" t="n">
        <v>38.6091794720391</v>
      </c>
      <c r="G3163" s="0" t="s">
        <v>132</v>
      </c>
    </row>
    <row r="3164" customFormat="false" ht="14.25" hidden="false" customHeight="false" outlineLevel="0" collapsed="false">
      <c r="A3164" s="0" t="s">
        <v>64</v>
      </c>
      <c r="B3164" s="0" t="s">
        <v>55</v>
      </c>
      <c r="C3164" s="0" t="s">
        <v>75</v>
      </c>
      <c r="D3164" s="0" t="s">
        <v>164</v>
      </c>
      <c r="E3164" s="0" t="n">
        <v>2028</v>
      </c>
      <c r="F3164" s="0" t="n">
        <v>17.3461530961335</v>
      </c>
      <c r="G3164" s="0" t="s">
        <v>132</v>
      </c>
    </row>
    <row r="3165" customFormat="false" ht="14.25" hidden="false" customHeight="false" outlineLevel="0" collapsed="false">
      <c r="A3165" s="0" t="s">
        <v>64</v>
      </c>
      <c r="B3165" s="0" t="s">
        <v>55</v>
      </c>
      <c r="C3165" s="0" t="s">
        <v>75</v>
      </c>
      <c r="D3165" s="0" t="s">
        <v>156</v>
      </c>
      <c r="E3165" s="0" t="n">
        <v>2029</v>
      </c>
      <c r="F3165" s="0" t="n">
        <v>0.72</v>
      </c>
      <c r="G3165" s="0" t="s">
        <v>135</v>
      </c>
    </row>
    <row r="3166" customFormat="false" ht="14.25" hidden="false" customHeight="false" outlineLevel="0" collapsed="false">
      <c r="A3166" s="0" t="s">
        <v>64</v>
      </c>
      <c r="B3166" s="0" t="s">
        <v>55</v>
      </c>
      <c r="C3166" s="0" t="s">
        <v>75</v>
      </c>
      <c r="D3166" s="0" t="s">
        <v>157</v>
      </c>
      <c r="E3166" s="0" t="n">
        <v>2029</v>
      </c>
      <c r="F3166" s="0" t="n">
        <v>0.68982784</v>
      </c>
      <c r="G3166" s="0" t="s">
        <v>135</v>
      </c>
    </row>
    <row r="3167" customFormat="false" ht="14.25" hidden="false" customHeight="false" outlineLevel="0" collapsed="false">
      <c r="A3167" s="0" t="s">
        <v>64</v>
      </c>
      <c r="B3167" s="0" t="s">
        <v>55</v>
      </c>
      <c r="C3167" s="0" t="s">
        <v>75</v>
      </c>
      <c r="D3167" s="0" t="s">
        <v>158</v>
      </c>
      <c r="E3167" s="0" t="n">
        <v>2029</v>
      </c>
      <c r="F3167" s="0" t="n">
        <v>1.25</v>
      </c>
      <c r="G3167" s="0" t="s">
        <v>135</v>
      </c>
    </row>
    <row r="3168" customFormat="false" ht="14.25" hidden="false" customHeight="false" outlineLevel="0" collapsed="false">
      <c r="A3168" s="0" t="s">
        <v>64</v>
      </c>
      <c r="B3168" s="0" t="s">
        <v>55</v>
      </c>
      <c r="C3168" s="0" t="s">
        <v>75</v>
      </c>
      <c r="D3168" s="0" t="s">
        <v>160</v>
      </c>
      <c r="E3168" s="0" t="n">
        <v>2029</v>
      </c>
      <c r="F3168" s="0" t="n">
        <v>7.3862908603932</v>
      </c>
      <c r="G3168" s="0" t="s">
        <v>161</v>
      </c>
    </row>
    <row r="3169" customFormat="false" ht="14.25" hidden="false" customHeight="false" outlineLevel="0" collapsed="false">
      <c r="A3169" s="0" t="s">
        <v>64</v>
      </c>
      <c r="B3169" s="0" t="s">
        <v>55</v>
      </c>
      <c r="C3169" s="0" t="s">
        <v>75</v>
      </c>
      <c r="D3169" s="0" t="s">
        <v>162</v>
      </c>
      <c r="E3169" s="0" t="n">
        <v>2029</v>
      </c>
      <c r="F3169" s="0" t="n">
        <v>2.87244644570847</v>
      </c>
      <c r="G3169" s="0" t="s">
        <v>161</v>
      </c>
    </row>
    <row r="3170" customFormat="false" ht="14.25" hidden="false" customHeight="false" outlineLevel="0" collapsed="false">
      <c r="A3170" s="0" t="s">
        <v>64</v>
      </c>
      <c r="B3170" s="0" t="s">
        <v>55</v>
      </c>
      <c r="C3170" s="0" t="s">
        <v>75</v>
      </c>
      <c r="D3170" s="0" t="s">
        <v>163</v>
      </c>
      <c r="E3170" s="0" t="n">
        <v>2029</v>
      </c>
      <c r="F3170" s="0" t="n">
        <v>55.7931963147127</v>
      </c>
      <c r="G3170" s="0" t="s">
        <v>132</v>
      </c>
    </row>
    <row r="3171" customFormat="false" ht="14.25" hidden="false" customHeight="false" outlineLevel="0" collapsed="false">
      <c r="A3171" s="0" t="s">
        <v>64</v>
      </c>
      <c r="B3171" s="0" t="s">
        <v>55</v>
      </c>
      <c r="C3171" s="0" t="s">
        <v>75</v>
      </c>
      <c r="D3171" s="0" t="s">
        <v>164</v>
      </c>
      <c r="E3171" s="0" t="n">
        <v>2029</v>
      </c>
      <c r="F3171" s="0" t="n">
        <v>21.6973541223883</v>
      </c>
      <c r="G3171" s="0" t="s">
        <v>132</v>
      </c>
    </row>
    <row r="3172" customFormat="false" ht="14.25" hidden="false" customHeight="false" outlineLevel="0" collapsed="false">
      <c r="A3172" s="0" t="s">
        <v>64</v>
      </c>
      <c r="B3172" s="0" t="s">
        <v>55</v>
      </c>
      <c r="C3172" s="0" t="s">
        <v>75</v>
      </c>
      <c r="D3172" s="0" t="s">
        <v>156</v>
      </c>
      <c r="E3172" s="0" t="n">
        <v>2030</v>
      </c>
      <c r="F3172" s="0" t="n">
        <v>0.75</v>
      </c>
      <c r="G3172" s="0" t="s">
        <v>135</v>
      </c>
    </row>
    <row r="3173" customFormat="false" ht="14.25" hidden="false" customHeight="false" outlineLevel="0" collapsed="false">
      <c r="A3173" s="0" t="s">
        <v>64</v>
      </c>
      <c r="B3173" s="0" t="s">
        <v>55</v>
      </c>
      <c r="C3173" s="0" t="s">
        <v>75</v>
      </c>
      <c r="D3173" s="0" t="s">
        <v>157</v>
      </c>
      <c r="E3173" s="0" t="n">
        <v>2030</v>
      </c>
      <c r="F3173" s="0" t="n">
        <v>0.69735</v>
      </c>
      <c r="G3173" s="0" t="s">
        <v>135</v>
      </c>
    </row>
    <row r="3174" customFormat="false" ht="14.25" hidden="false" customHeight="false" outlineLevel="0" collapsed="false">
      <c r="A3174" s="0" t="s">
        <v>64</v>
      </c>
      <c r="B3174" s="0" t="s">
        <v>55</v>
      </c>
      <c r="C3174" s="0" t="s">
        <v>75</v>
      </c>
      <c r="D3174" s="0" t="s">
        <v>158</v>
      </c>
      <c r="E3174" s="0" t="n">
        <v>2030</v>
      </c>
      <c r="F3174" s="0" t="n">
        <v>1.25</v>
      </c>
      <c r="G3174" s="0" t="s">
        <v>135</v>
      </c>
    </row>
    <row r="3175" customFormat="false" ht="14.25" hidden="false" customHeight="false" outlineLevel="0" collapsed="false">
      <c r="A3175" s="0" t="s">
        <v>64</v>
      </c>
      <c r="B3175" s="0" t="s">
        <v>55</v>
      </c>
      <c r="C3175" s="0" t="s">
        <v>75</v>
      </c>
      <c r="D3175" s="0" t="s">
        <v>160</v>
      </c>
      <c r="E3175" s="0" t="n">
        <v>2030</v>
      </c>
      <c r="F3175" s="0" t="n">
        <v>10.2068015970079</v>
      </c>
      <c r="G3175" s="0" t="s">
        <v>161</v>
      </c>
    </row>
    <row r="3176" customFormat="false" ht="14.25" hidden="false" customHeight="false" outlineLevel="0" collapsed="false">
      <c r="A3176" s="0" t="s">
        <v>64</v>
      </c>
      <c r="B3176" s="0" t="s">
        <v>55</v>
      </c>
      <c r="C3176" s="0" t="s">
        <v>75</v>
      </c>
      <c r="D3176" s="0" t="s">
        <v>162</v>
      </c>
      <c r="E3176" s="0" t="n">
        <v>2030</v>
      </c>
      <c r="F3176" s="0" t="n">
        <v>3.40226719900264</v>
      </c>
      <c r="G3176" s="0" t="s">
        <v>161</v>
      </c>
    </row>
    <row r="3177" customFormat="false" ht="14.25" hidden="false" customHeight="false" outlineLevel="0" collapsed="false">
      <c r="A3177" s="0" t="s">
        <v>64</v>
      </c>
      <c r="B3177" s="0" t="s">
        <v>55</v>
      </c>
      <c r="C3177" s="0" t="s">
        <v>75</v>
      </c>
      <c r="D3177" s="0" t="s">
        <v>163</v>
      </c>
      <c r="E3177" s="0" t="n">
        <v>2030</v>
      </c>
      <c r="F3177" s="0" t="n">
        <v>77.9389583757244</v>
      </c>
      <c r="G3177" s="0" t="s">
        <v>132</v>
      </c>
    </row>
    <row r="3178" customFormat="false" ht="14.25" hidden="false" customHeight="false" outlineLevel="0" collapsed="false">
      <c r="A3178" s="0" t="s">
        <v>64</v>
      </c>
      <c r="B3178" s="0" t="s">
        <v>55</v>
      </c>
      <c r="C3178" s="0" t="s">
        <v>75</v>
      </c>
      <c r="D3178" s="0" t="s">
        <v>164</v>
      </c>
      <c r="E3178" s="0" t="n">
        <v>2030</v>
      </c>
      <c r="F3178" s="0" t="n">
        <v>25.9796527919081</v>
      </c>
      <c r="G3178" s="0" t="s">
        <v>132</v>
      </c>
    </row>
    <row r="3179" customFormat="false" ht="14.25" hidden="false" customHeight="false" outlineLevel="0" collapsed="false">
      <c r="A3179" s="0" t="s">
        <v>64</v>
      </c>
      <c r="B3179" s="0" t="s">
        <v>55</v>
      </c>
      <c r="C3179" s="0" t="s">
        <v>75</v>
      </c>
      <c r="D3179" s="0" t="s">
        <v>156</v>
      </c>
      <c r="E3179" s="0" t="n">
        <v>2031</v>
      </c>
      <c r="F3179" s="0" t="n">
        <v>0.78</v>
      </c>
      <c r="G3179" s="0" t="s">
        <v>135</v>
      </c>
    </row>
    <row r="3180" customFormat="false" ht="14.25" hidden="false" customHeight="false" outlineLevel="0" collapsed="false">
      <c r="A3180" s="0" t="s">
        <v>64</v>
      </c>
      <c r="B3180" s="0" t="s">
        <v>55</v>
      </c>
      <c r="C3180" s="0" t="s">
        <v>75</v>
      </c>
      <c r="D3180" s="0" t="s">
        <v>157</v>
      </c>
      <c r="E3180" s="0" t="n">
        <v>2031</v>
      </c>
      <c r="F3180" s="0" t="n">
        <v>0.7080584</v>
      </c>
      <c r="G3180" s="0" t="s">
        <v>135</v>
      </c>
    </row>
    <row r="3181" customFormat="false" ht="14.25" hidden="false" customHeight="false" outlineLevel="0" collapsed="false">
      <c r="A3181" s="0" t="s">
        <v>64</v>
      </c>
      <c r="B3181" s="0" t="s">
        <v>55</v>
      </c>
      <c r="C3181" s="0" t="s">
        <v>75</v>
      </c>
      <c r="D3181" s="0" t="s">
        <v>158</v>
      </c>
      <c r="E3181" s="0" t="n">
        <v>2031</v>
      </c>
      <c r="F3181" s="0" t="n">
        <v>1.25</v>
      </c>
      <c r="G3181" s="0" t="s">
        <v>135</v>
      </c>
    </row>
    <row r="3182" customFormat="false" ht="14.25" hidden="false" customHeight="false" outlineLevel="0" collapsed="false">
      <c r="A3182" s="0" t="s">
        <v>64</v>
      </c>
      <c r="B3182" s="0" t="s">
        <v>55</v>
      </c>
      <c r="C3182" s="0" t="s">
        <v>75</v>
      </c>
      <c r="D3182" s="0" t="s">
        <v>160</v>
      </c>
      <c r="E3182" s="0" t="n">
        <v>2031</v>
      </c>
      <c r="F3182" s="0" t="n">
        <v>13.6350127915622</v>
      </c>
      <c r="G3182" s="0" t="s">
        <v>161</v>
      </c>
    </row>
    <row r="3183" customFormat="false" ht="14.25" hidden="false" customHeight="false" outlineLevel="0" collapsed="false">
      <c r="A3183" s="0" t="s">
        <v>64</v>
      </c>
      <c r="B3183" s="0" t="s">
        <v>55</v>
      </c>
      <c r="C3183" s="0" t="s">
        <v>75</v>
      </c>
      <c r="D3183" s="0" t="s">
        <v>162</v>
      </c>
      <c r="E3183" s="0" t="n">
        <v>2031</v>
      </c>
      <c r="F3183" s="0" t="n">
        <v>3.84577283864574</v>
      </c>
      <c r="G3183" s="0" t="s">
        <v>161</v>
      </c>
    </row>
    <row r="3184" customFormat="false" ht="14.25" hidden="false" customHeight="false" outlineLevel="0" collapsed="false">
      <c r="A3184" s="0" t="s">
        <v>64</v>
      </c>
      <c r="B3184" s="0" t="s">
        <v>55</v>
      </c>
      <c r="C3184" s="0" t="s">
        <v>75</v>
      </c>
      <c r="D3184" s="0" t="s">
        <v>163</v>
      </c>
      <c r="E3184" s="0" t="n">
        <v>2031</v>
      </c>
      <c r="F3184" s="0" t="n">
        <v>105.715519485845</v>
      </c>
      <c r="G3184" s="0" t="s">
        <v>132</v>
      </c>
    </row>
    <row r="3185" customFormat="false" ht="14.25" hidden="false" customHeight="false" outlineLevel="0" collapsed="false">
      <c r="A3185" s="0" t="s">
        <v>64</v>
      </c>
      <c r="B3185" s="0" t="s">
        <v>55</v>
      </c>
      <c r="C3185" s="0" t="s">
        <v>75</v>
      </c>
      <c r="D3185" s="0" t="s">
        <v>164</v>
      </c>
      <c r="E3185" s="0" t="n">
        <v>2031</v>
      </c>
      <c r="F3185" s="0" t="n">
        <v>29.8171978036998</v>
      </c>
      <c r="G3185" s="0" t="s">
        <v>132</v>
      </c>
    </row>
    <row r="3186" customFormat="false" ht="14.25" hidden="false" customHeight="false" outlineLevel="0" collapsed="false">
      <c r="A3186" s="0" t="s">
        <v>64</v>
      </c>
      <c r="B3186" s="0" t="s">
        <v>55</v>
      </c>
      <c r="C3186" s="0" t="s">
        <v>75</v>
      </c>
      <c r="D3186" s="0" t="s">
        <v>156</v>
      </c>
      <c r="E3186" s="0" t="n">
        <v>2032</v>
      </c>
      <c r="F3186" s="0" t="n">
        <v>0.8</v>
      </c>
      <c r="G3186" s="0" t="s">
        <v>135</v>
      </c>
    </row>
    <row r="3187" customFormat="false" ht="14.25" hidden="false" customHeight="false" outlineLevel="0" collapsed="false">
      <c r="A3187" s="0" t="s">
        <v>64</v>
      </c>
      <c r="B3187" s="0" t="s">
        <v>55</v>
      </c>
      <c r="C3187" s="0" t="s">
        <v>75</v>
      </c>
      <c r="D3187" s="0" t="s">
        <v>157</v>
      </c>
      <c r="E3187" s="0" t="n">
        <v>2032</v>
      </c>
      <c r="F3187" s="0" t="n">
        <v>0.716568</v>
      </c>
      <c r="G3187" s="0" t="s">
        <v>135</v>
      </c>
    </row>
    <row r="3188" customFormat="false" ht="14.25" hidden="false" customHeight="false" outlineLevel="0" collapsed="false">
      <c r="A3188" s="0" t="s">
        <v>64</v>
      </c>
      <c r="B3188" s="0" t="s">
        <v>55</v>
      </c>
      <c r="C3188" s="0" t="s">
        <v>75</v>
      </c>
      <c r="D3188" s="0" t="s">
        <v>158</v>
      </c>
      <c r="E3188" s="0" t="n">
        <v>2032</v>
      </c>
      <c r="F3188" s="0" t="n">
        <v>1.25</v>
      </c>
      <c r="G3188" s="0" t="s">
        <v>135</v>
      </c>
    </row>
    <row r="3189" customFormat="false" ht="14.25" hidden="false" customHeight="false" outlineLevel="0" collapsed="false">
      <c r="A3189" s="0" t="s">
        <v>64</v>
      </c>
      <c r="B3189" s="0" t="s">
        <v>55</v>
      </c>
      <c r="C3189" s="0" t="s">
        <v>75</v>
      </c>
      <c r="D3189" s="0" t="s">
        <v>160</v>
      </c>
      <c r="E3189" s="0" t="n">
        <v>2032</v>
      </c>
      <c r="F3189" s="0" t="n">
        <v>17.3808651055522</v>
      </c>
      <c r="G3189" s="0" t="s">
        <v>161</v>
      </c>
    </row>
    <row r="3190" customFormat="false" ht="14.25" hidden="false" customHeight="false" outlineLevel="0" collapsed="false">
      <c r="A3190" s="0" t="s">
        <v>64</v>
      </c>
      <c r="B3190" s="0" t="s">
        <v>55</v>
      </c>
      <c r="C3190" s="0" t="s">
        <v>75</v>
      </c>
      <c r="D3190" s="0" t="s">
        <v>162</v>
      </c>
      <c r="E3190" s="0" t="n">
        <v>2032</v>
      </c>
      <c r="F3190" s="0" t="n">
        <v>4.34521627638806</v>
      </c>
      <c r="G3190" s="0" t="s">
        <v>161</v>
      </c>
    </row>
    <row r="3191" customFormat="false" ht="14.25" hidden="false" customHeight="false" outlineLevel="0" collapsed="false">
      <c r="A3191" s="0" t="s">
        <v>64</v>
      </c>
      <c r="B3191" s="0" t="s">
        <v>55</v>
      </c>
      <c r="C3191" s="0" t="s">
        <v>75</v>
      </c>
      <c r="D3191" s="0" t="s">
        <v>163</v>
      </c>
      <c r="E3191" s="0" t="n">
        <v>2032</v>
      </c>
      <c r="F3191" s="0" t="n">
        <v>136.377560629161</v>
      </c>
      <c r="G3191" s="0" t="s">
        <v>132</v>
      </c>
    </row>
    <row r="3192" customFormat="false" ht="14.25" hidden="false" customHeight="false" outlineLevel="0" collapsed="false">
      <c r="A3192" s="0" t="s">
        <v>64</v>
      </c>
      <c r="B3192" s="0" t="s">
        <v>55</v>
      </c>
      <c r="C3192" s="0" t="s">
        <v>75</v>
      </c>
      <c r="D3192" s="0" t="s">
        <v>164</v>
      </c>
      <c r="E3192" s="0" t="n">
        <v>2032</v>
      </c>
      <c r="F3192" s="0" t="n">
        <v>34.0943901572903</v>
      </c>
      <c r="G3192" s="0" t="s">
        <v>132</v>
      </c>
    </row>
    <row r="3193" customFormat="false" ht="14.25" hidden="false" customHeight="false" outlineLevel="0" collapsed="false">
      <c r="A3193" s="0" t="s">
        <v>64</v>
      </c>
      <c r="B3193" s="0" t="s">
        <v>55</v>
      </c>
      <c r="C3193" s="0" t="s">
        <v>75</v>
      </c>
      <c r="D3193" s="0" t="s">
        <v>156</v>
      </c>
      <c r="E3193" s="0" t="n">
        <v>2033</v>
      </c>
      <c r="F3193" s="0" t="n">
        <v>0.82</v>
      </c>
      <c r="G3193" s="0" t="s">
        <v>135</v>
      </c>
    </row>
    <row r="3194" customFormat="false" ht="14.25" hidden="false" customHeight="false" outlineLevel="0" collapsed="false">
      <c r="A3194" s="0" t="s">
        <v>64</v>
      </c>
      <c r="B3194" s="0" t="s">
        <v>55</v>
      </c>
      <c r="C3194" s="0" t="s">
        <v>75</v>
      </c>
      <c r="D3194" s="0" t="s">
        <v>157</v>
      </c>
      <c r="E3194" s="0" t="n">
        <v>2033</v>
      </c>
      <c r="F3194" s="0" t="n">
        <v>0.7251888</v>
      </c>
      <c r="G3194" s="0" t="s">
        <v>135</v>
      </c>
    </row>
    <row r="3195" customFormat="false" ht="14.25" hidden="false" customHeight="false" outlineLevel="0" collapsed="false">
      <c r="A3195" s="0" t="s">
        <v>64</v>
      </c>
      <c r="B3195" s="0" t="s">
        <v>55</v>
      </c>
      <c r="C3195" s="0" t="s">
        <v>75</v>
      </c>
      <c r="D3195" s="0" t="s">
        <v>158</v>
      </c>
      <c r="E3195" s="0" t="n">
        <v>2033</v>
      </c>
      <c r="F3195" s="0" t="n">
        <v>1.25</v>
      </c>
      <c r="G3195" s="0" t="s">
        <v>135</v>
      </c>
    </row>
    <row r="3196" customFormat="false" ht="14.25" hidden="false" customHeight="false" outlineLevel="0" collapsed="false">
      <c r="A3196" s="0" t="s">
        <v>64</v>
      </c>
      <c r="B3196" s="0" t="s">
        <v>55</v>
      </c>
      <c r="C3196" s="0" t="s">
        <v>75</v>
      </c>
      <c r="D3196" s="0" t="s">
        <v>160</v>
      </c>
      <c r="E3196" s="0" t="n">
        <v>2033</v>
      </c>
      <c r="F3196" s="0" t="n">
        <v>21.4200126088917</v>
      </c>
      <c r="G3196" s="0" t="s">
        <v>161</v>
      </c>
    </row>
    <row r="3197" customFormat="false" ht="14.25" hidden="false" customHeight="false" outlineLevel="0" collapsed="false">
      <c r="A3197" s="0" t="s">
        <v>64</v>
      </c>
      <c r="B3197" s="0" t="s">
        <v>55</v>
      </c>
      <c r="C3197" s="0" t="s">
        <v>75</v>
      </c>
      <c r="D3197" s="0" t="s">
        <v>162</v>
      </c>
      <c r="E3197" s="0" t="n">
        <v>2033</v>
      </c>
      <c r="F3197" s="0" t="n">
        <v>4.70195398731769</v>
      </c>
      <c r="G3197" s="0" t="s">
        <v>161</v>
      </c>
    </row>
    <row r="3198" customFormat="false" ht="14.25" hidden="false" customHeight="false" outlineLevel="0" collapsed="false">
      <c r="A3198" s="0" t="s">
        <v>64</v>
      </c>
      <c r="B3198" s="0" t="s">
        <v>55</v>
      </c>
      <c r="C3198" s="0" t="s">
        <v>75</v>
      </c>
      <c r="D3198" s="0" t="s">
        <v>163</v>
      </c>
      <c r="E3198" s="0" t="n">
        <v>2033</v>
      </c>
      <c r="F3198" s="0" t="n">
        <v>170.092407976106</v>
      </c>
      <c r="G3198" s="0" t="s">
        <v>132</v>
      </c>
    </row>
    <row r="3199" customFormat="false" ht="14.25" hidden="false" customHeight="false" outlineLevel="0" collapsed="false">
      <c r="A3199" s="0" t="s">
        <v>64</v>
      </c>
      <c r="B3199" s="0" t="s">
        <v>55</v>
      </c>
      <c r="C3199" s="0" t="s">
        <v>75</v>
      </c>
      <c r="D3199" s="0" t="s">
        <v>164</v>
      </c>
      <c r="E3199" s="0" t="n">
        <v>2033</v>
      </c>
      <c r="F3199" s="0" t="n">
        <v>37.3373578484136</v>
      </c>
      <c r="G3199" s="0" t="s">
        <v>132</v>
      </c>
    </row>
    <row r="3200" customFormat="false" ht="14.25" hidden="false" customHeight="false" outlineLevel="0" collapsed="false">
      <c r="A3200" s="0" t="s">
        <v>64</v>
      </c>
      <c r="B3200" s="0" t="s">
        <v>55</v>
      </c>
      <c r="C3200" s="0" t="s">
        <v>75</v>
      </c>
      <c r="D3200" s="0" t="s">
        <v>156</v>
      </c>
      <c r="E3200" s="0" t="n">
        <v>2034</v>
      </c>
      <c r="F3200" s="0" t="n">
        <v>0.83</v>
      </c>
      <c r="G3200" s="0" t="s">
        <v>135</v>
      </c>
    </row>
    <row r="3201" customFormat="false" ht="14.25" hidden="false" customHeight="false" outlineLevel="0" collapsed="false">
      <c r="A3201" s="0" t="s">
        <v>64</v>
      </c>
      <c r="B3201" s="0" t="s">
        <v>55</v>
      </c>
      <c r="C3201" s="0" t="s">
        <v>75</v>
      </c>
      <c r="D3201" s="0" t="s">
        <v>157</v>
      </c>
      <c r="E3201" s="0" t="n">
        <v>2034</v>
      </c>
      <c r="F3201" s="0" t="n">
        <v>0.7316836</v>
      </c>
      <c r="G3201" s="0" t="s">
        <v>135</v>
      </c>
    </row>
    <row r="3202" customFormat="false" ht="14.25" hidden="false" customHeight="false" outlineLevel="0" collapsed="false">
      <c r="A3202" s="0" t="s">
        <v>64</v>
      </c>
      <c r="B3202" s="0" t="s">
        <v>55</v>
      </c>
      <c r="C3202" s="0" t="s">
        <v>75</v>
      </c>
      <c r="D3202" s="0" t="s">
        <v>158</v>
      </c>
      <c r="E3202" s="0" t="n">
        <v>2034</v>
      </c>
      <c r="F3202" s="0" t="n">
        <v>1.25</v>
      </c>
      <c r="G3202" s="0" t="s">
        <v>135</v>
      </c>
    </row>
    <row r="3203" customFormat="false" ht="14.25" hidden="false" customHeight="false" outlineLevel="0" collapsed="false">
      <c r="A3203" s="0" t="s">
        <v>64</v>
      </c>
      <c r="B3203" s="0" t="s">
        <v>55</v>
      </c>
      <c r="C3203" s="0" t="s">
        <v>75</v>
      </c>
      <c r="D3203" s="0" t="s">
        <v>160</v>
      </c>
      <c r="E3203" s="0" t="n">
        <v>2034</v>
      </c>
      <c r="F3203" s="0" t="n">
        <v>25.2421956700624</v>
      </c>
      <c r="G3203" s="0" t="s">
        <v>161</v>
      </c>
    </row>
    <row r="3204" customFormat="false" ht="14.25" hidden="false" customHeight="false" outlineLevel="0" collapsed="false">
      <c r="A3204" s="0" t="s">
        <v>64</v>
      </c>
      <c r="B3204" s="0" t="s">
        <v>55</v>
      </c>
      <c r="C3204" s="0" t="s">
        <v>75</v>
      </c>
      <c r="D3204" s="0" t="s">
        <v>162</v>
      </c>
      <c r="E3204" s="0" t="n">
        <v>2034</v>
      </c>
      <c r="F3204" s="0" t="n">
        <v>5.17008826977182</v>
      </c>
      <c r="G3204" s="0" t="s">
        <v>161</v>
      </c>
    </row>
    <row r="3205" customFormat="false" ht="14.25" hidden="false" customHeight="false" outlineLevel="0" collapsed="false">
      <c r="A3205" s="0" t="s">
        <v>64</v>
      </c>
      <c r="B3205" s="0" t="s">
        <v>55</v>
      </c>
      <c r="C3205" s="0" t="s">
        <v>75</v>
      </c>
      <c r="D3205" s="0" t="s">
        <v>163</v>
      </c>
      <c r="E3205" s="0" t="n">
        <v>2034</v>
      </c>
      <c r="F3205" s="0" t="n">
        <v>186.747659257406</v>
      </c>
      <c r="G3205" s="0" t="s">
        <v>132</v>
      </c>
    </row>
    <row r="3206" customFormat="false" ht="14.25" hidden="false" customHeight="false" outlineLevel="0" collapsed="false">
      <c r="A3206" s="0" t="s">
        <v>64</v>
      </c>
      <c r="B3206" s="0" t="s">
        <v>55</v>
      </c>
      <c r="C3206" s="0" t="s">
        <v>75</v>
      </c>
      <c r="D3206" s="0" t="s">
        <v>164</v>
      </c>
      <c r="E3206" s="0" t="n">
        <v>2034</v>
      </c>
      <c r="F3206" s="0" t="n">
        <v>43.5141972196557</v>
      </c>
      <c r="G3206" s="0" t="s">
        <v>132</v>
      </c>
    </row>
    <row r="3207" customFormat="false" ht="14.25" hidden="false" customHeight="false" outlineLevel="0" collapsed="false">
      <c r="A3207" s="0" t="s">
        <v>64</v>
      </c>
      <c r="B3207" s="0" t="s">
        <v>55</v>
      </c>
      <c r="C3207" s="0" t="s">
        <v>75</v>
      </c>
      <c r="D3207" s="0" t="s">
        <v>156</v>
      </c>
      <c r="E3207" s="0" t="n">
        <v>2035</v>
      </c>
      <c r="F3207" s="0" t="n">
        <v>0.84</v>
      </c>
      <c r="G3207" s="0" t="s">
        <v>135</v>
      </c>
    </row>
    <row r="3208" customFormat="false" ht="14.25" hidden="false" customHeight="false" outlineLevel="0" collapsed="false">
      <c r="A3208" s="0" t="s">
        <v>64</v>
      </c>
      <c r="B3208" s="0" t="s">
        <v>55</v>
      </c>
      <c r="C3208" s="0" t="s">
        <v>75</v>
      </c>
      <c r="D3208" s="0" t="s">
        <v>157</v>
      </c>
      <c r="E3208" s="0" t="n">
        <v>2035</v>
      </c>
      <c r="F3208" s="0" t="n">
        <v>0.738328</v>
      </c>
      <c r="G3208" s="0" t="s">
        <v>135</v>
      </c>
    </row>
    <row r="3209" customFormat="false" ht="14.25" hidden="false" customHeight="false" outlineLevel="0" collapsed="false">
      <c r="A3209" s="0" t="s">
        <v>64</v>
      </c>
      <c r="B3209" s="0" t="s">
        <v>55</v>
      </c>
      <c r="C3209" s="0" t="s">
        <v>75</v>
      </c>
      <c r="D3209" s="0" t="s">
        <v>158</v>
      </c>
      <c r="E3209" s="0" t="n">
        <v>2035</v>
      </c>
      <c r="F3209" s="0" t="n">
        <v>1.25</v>
      </c>
      <c r="G3209" s="0" t="s">
        <v>135</v>
      </c>
    </row>
    <row r="3210" customFormat="false" ht="14.25" hidden="false" customHeight="false" outlineLevel="0" collapsed="false">
      <c r="A3210" s="0" t="s">
        <v>64</v>
      </c>
      <c r="B3210" s="0" t="s">
        <v>55</v>
      </c>
      <c r="C3210" s="0" t="s">
        <v>75</v>
      </c>
      <c r="D3210" s="0" t="s">
        <v>160</v>
      </c>
      <c r="E3210" s="0" t="n">
        <v>2035</v>
      </c>
      <c r="F3210" s="0" t="n">
        <v>28.8658673419624</v>
      </c>
      <c r="G3210" s="0" t="s">
        <v>161</v>
      </c>
    </row>
    <row r="3211" customFormat="false" ht="14.25" hidden="false" customHeight="false" outlineLevel="0" collapsed="false">
      <c r="A3211" s="0" t="s">
        <v>64</v>
      </c>
      <c r="B3211" s="0" t="s">
        <v>55</v>
      </c>
      <c r="C3211" s="0" t="s">
        <v>75</v>
      </c>
      <c r="D3211" s="0" t="s">
        <v>162</v>
      </c>
      <c r="E3211" s="0" t="n">
        <v>2035</v>
      </c>
      <c r="F3211" s="0" t="n">
        <v>5.49826044608807</v>
      </c>
      <c r="G3211" s="0" t="s">
        <v>161</v>
      </c>
    </row>
    <row r="3212" customFormat="false" ht="14.25" hidden="false" customHeight="false" outlineLevel="0" collapsed="false">
      <c r="A3212" s="0" t="s">
        <v>64</v>
      </c>
      <c r="B3212" s="0" t="s">
        <v>55</v>
      </c>
      <c r="C3212" s="0" t="s">
        <v>75</v>
      </c>
      <c r="D3212" s="0" t="s">
        <v>163</v>
      </c>
      <c r="E3212" s="0" t="n">
        <v>2035</v>
      </c>
      <c r="F3212" s="0" t="n">
        <v>202.719846733135</v>
      </c>
      <c r="G3212" s="0" t="s">
        <v>132</v>
      </c>
    </row>
    <row r="3213" customFormat="false" ht="14.25" hidden="false" customHeight="false" outlineLevel="0" collapsed="false">
      <c r="A3213" s="0" t="s">
        <v>64</v>
      </c>
      <c r="B3213" s="0" t="s">
        <v>55</v>
      </c>
      <c r="C3213" s="0" t="s">
        <v>75</v>
      </c>
      <c r="D3213" s="0" t="s">
        <v>164</v>
      </c>
      <c r="E3213" s="0" t="n">
        <v>2035</v>
      </c>
      <c r="F3213" s="0" t="n">
        <v>50.1405662296041</v>
      </c>
      <c r="G3213" s="0" t="s">
        <v>132</v>
      </c>
    </row>
    <row r="3214" customFormat="false" ht="14.25" hidden="false" customHeight="false" outlineLevel="0" collapsed="false">
      <c r="A3214" s="0" t="s">
        <v>64</v>
      </c>
      <c r="B3214" s="0" t="s">
        <v>55</v>
      </c>
      <c r="C3214" s="0" t="s">
        <v>75</v>
      </c>
      <c r="D3214" s="0" t="s">
        <v>156</v>
      </c>
      <c r="E3214" s="0" t="n">
        <v>2036</v>
      </c>
      <c r="F3214" s="0" t="n">
        <v>0.84</v>
      </c>
      <c r="G3214" s="0" t="s">
        <v>135</v>
      </c>
    </row>
    <row r="3215" customFormat="false" ht="14.25" hidden="false" customHeight="false" outlineLevel="0" collapsed="false">
      <c r="A3215" s="0" t="s">
        <v>64</v>
      </c>
      <c r="B3215" s="0" t="s">
        <v>55</v>
      </c>
      <c r="C3215" s="0" t="s">
        <v>75</v>
      </c>
      <c r="D3215" s="0" t="s">
        <v>157</v>
      </c>
      <c r="E3215" s="0" t="n">
        <v>2036</v>
      </c>
      <c r="F3215" s="0" t="n">
        <v>0.738328</v>
      </c>
      <c r="G3215" s="0" t="s">
        <v>135</v>
      </c>
    </row>
    <row r="3216" customFormat="false" ht="14.25" hidden="false" customHeight="false" outlineLevel="0" collapsed="false">
      <c r="A3216" s="0" t="s">
        <v>64</v>
      </c>
      <c r="B3216" s="0" t="s">
        <v>55</v>
      </c>
      <c r="C3216" s="0" t="s">
        <v>75</v>
      </c>
      <c r="D3216" s="0" t="s">
        <v>158</v>
      </c>
      <c r="E3216" s="0" t="n">
        <v>2036</v>
      </c>
      <c r="F3216" s="0" t="n">
        <v>1.25</v>
      </c>
      <c r="G3216" s="0" t="s">
        <v>135</v>
      </c>
    </row>
    <row r="3217" customFormat="false" ht="14.25" hidden="false" customHeight="false" outlineLevel="0" collapsed="false">
      <c r="A3217" s="0" t="s">
        <v>64</v>
      </c>
      <c r="B3217" s="0" t="s">
        <v>55</v>
      </c>
      <c r="C3217" s="0" t="s">
        <v>75</v>
      </c>
      <c r="D3217" s="0" t="s">
        <v>160</v>
      </c>
      <c r="E3217" s="0" t="n">
        <v>2036</v>
      </c>
      <c r="F3217" s="0" t="n">
        <v>31.7638993187035</v>
      </c>
      <c r="G3217" s="0" t="s">
        <v>161</v>
      </c>
    </row>
    <row r="3218" customFormat="false" ht="14.25" hidden="false" customHeight="false" outlineLevel="0" collapsed="false">
      <c r="A3218" s="0" t="s">
        <v>64</v>
      </c>
      <c r="B3218" s="0" t="s">
        <v>55</v>
      </c>
      <c r="C3218" s="0" t="s">
        <v>75</v>
      </c>
      <c r="D3218" s="0" t="s">
        <v>162</v>
      </c>
      <c r="E3218" s="0" t="n">
        <v>2036</v>
      </c>
      <c r="F3218" s="0" t="n">
        <v>6.0502665368959</v>
      </c>
      <c r="G3218" s="0" t="s">
        <v>161</v>
      </c>
    </row>
    <row r="3219" customFormat="false" ht="14.25" hidden="false" customHeight="false" outlineLevel="0" collapsed="false">
      <c r="A3219" s="0" t="s">
        <v>64</v>
      </c>
      <c r="B3219" s="0" t="s">
        <v>55</v>
      </c>
      <c r="C3219" s="0" t="s">
        <v>75</v>
      </c>
      <c r="D3219" s="0" t="s">
        <v>163</v>
      </c>
      <c r="E3219" s="0" t="n">
        <v>2036</v>
      </c>
      <c r="F3219" s="0" t="n">
        <v>217.544527304868</v>
      </c>
      <c r="G3219" s="0" t="s">
        <v>132</v>
      </c>
    </row>
    <row r="3220" customFormat="false" ht="14.25" hidden="false" customHeight="false" outlineLevel="0" collapsed="false">
      <c r="A3220" s="0" t="s">
        <v>64</v>
      </c>
      <c r="B3220" s="0" t="s">
        <v>55</v>
      </c>
      <c r="C3220" s="0" t="s">
        <v>75</v>
      </c>
      <c r="D3220" s="0" t="s">
        <v>164</v>
      </c>
      <c r="E3220" s="0" t="n">
        <v>2036</v>
      </c>
      <c r="F3220" s="0" t="n">
        <v>57.1160655468728</v>
      </c>
      <c r="G3220" s="0" t="s">
        <v>132</v>
      </c>
    </row>
    <row r="3221" customFormat="false" ht="14.25" hidden="false" customHeight="false" outlineLevel="0" collapsed="false">
      <c r="A3221" s="0" t="s">
        <v>64</v>
      </c>
      <c r="B3221" s="0" t="s">
        <v>55</v>
      </c>
      <c r="C3221" s="0" t="s">
        <v>75</v>
      </c>
      <c r="D3221" s="0" t="s">
        <v>156</v>
      </c>
      <c r="E3221" s="0" t="n">
        <v>2037</v>
      </c>
      <c r="F3221" s="0" t="n">
        <v>0.84</v>
      </c>
      <c r="G3221" s="0" t="s">
        <v>135</v>
      </c>
    </row>
    <row r="3222" customFormat="false" ht="14.25" hidden="false" customHeight="false" outlineLevel="0" collapsed="false">
      <c r="A3222" s="0" t="s">
        <v>64</v>
      </c>
      <c r="B3222" s="0" t="s">
        <v>55</v>
      </c>
      <c r="C3222" s="0" t="s">
        <v>75</v>
      </c>
      <c r="D3222" s="0" t="s">
        <v>157</v>
      </c>
      <c r="E3222" s="0" t="n">
        <v>2037</v>
      </c>
      <c r="F3222" s="0" t="n">
        <v>0.738328</v>
      </c>
      <c r="G3222" s="0" t="s">
        <v>135</v>
      </c>
    </row>
    <row r="3223" customFormat="false" ht="14.25" hidden="false" customHeight="false" outlineLevel="0" collapsed="false">
      <c r="A3223" s="0" t="s">
        <v>64</v>
      </c>
      <c r="B3223" s="0" t="s">
        <v>55</v>
      </c>
      <c r="C3223" s="0" t="s">
        <v>75</v>
      </c>
      <c r="D3223" s="0" t="s">
        <v>158</v>
      </c>
      <c r="E3223" s="0" t="n">
        <v>2037</v>
      </c>
      <c r="F3223" s="0" t="n">
        <v>1.25</v>
      </c>
      <c r="G3223" s="0" t="s">
        <v>135</v>
      </c>
    </row>
    <row r="3224" customFormat="false" ht="14.25" hidden="false" customHeight="false" outlineLevel="0" collapsed="false">
      <c r="A3224" s="0" t="s">
        <v>64</v>
      </c>
      <c r="B3224" s="0" t="s">
        <v>55</v>
      </c>
      <c r="C3224" s="0" t="s">
        <v>75</v>
      </c>
      <c r="D3224" s="0" t="s">
        <v>160</v>
      </c>
      <c r="E3224" s="0" t="n">
        <v>2037</v>
      </c>
      <c r="F3224" s="0" t="n">
        <v>34.1772868694181</v>
      </c>
      <c r="G3224" s="0" t="s">
        <v>161</v>
      </c>
    </row>
    <row r="3225" customFormat="false" ht="14.25" hidden="false" customHeight="false" outlineLevel="0" collapsed="false">
      <c r="A3225" s="0" t="s">
        <v>64</v>
      </c>
      <c r="B3225" s="0" t="s">
        <v>55</v>
      </c>
      <c r="C3225" s="0" t="s">
        <v>75</v>
      </c>
      <c r="D3225" s="0" t="s">
        <v>162</v>
      </c>
      <c r="E3225" s="0" t="n">
        <v>2037</v>
      </c>
      <c r="F3225" s="0" t="n">
        <v>6.50995940369868</v>
      </c>
      <c r="G3225" s="0" t="s">
        <v>161</v>
      </c>
    </row>
    <row r="3226" customFormat="false" ht="14.25" hidden="false" customHeight="false" outlineLevel="0" collapsed="false">
      <c r="A3226" s="0" t="s">
        <v>64</v>
      </c>
      <c r="B3226" s="0" t="s">
        <v>55</v>
      </c>
      <c r="C3226" s="0" t="s">
        <v>75</v>
      </c>
      <c r="D3226" s="0" t="s">
        <v>163</v>
      </c>
      <c r="E3226" s="0" t="n">
        <v>2037</v>
      </c>
      <c r="F3226" s="0" t="n">
        <v>230.754192792819</v>
      </c>
      <c r="G3226" s="0" t="s">
        <v>132</v>
      </c>
    </row>
    <row r="3227" customFormat="false" ht="14.25" hidden="false" customHeight="false" outlineLevel="0" collapsed="false">
      <c r="A3227" s="0" t="s">
        <v>64</v>
      </c>
      <c r="B3227" s="0" t="s">
        <v>55</v>
      </c>
      <c r="C3227" s="0" t="s">
        <v>75</v>
      </c>
      <c r="D3227" s="0" t="s">
        <v>164</v>
      </c>
      <c r="E3227" s="0" t="n">
        <v>2037</v>
      </c>
      <c r="F3227" s="0" t="n">
        <v>64.3097583850514</v>
      </c>
      <c r="G3227" s="0" t="s">
        <v>132</v>
      </c>
    </row>
    <row r="3228" customFormat="false" ht="14.25" hidden="false" customHeight="false" outlineLevel="0" collapsed="false">
      <c r="A3228" s="0" t="s">
        <v>64</v>
      </c>
      <c r="B3228" s="0" t="s">
        <v>55</v>
      </c>
      <c r="C3228" s="0" t="s">
        <v>75</v>
      </c>
      <c r="D3228" s="0" t="s">
        <v>156</v>
      </c>
      <c r="E3228" s="0" t="n">
        <v>2038</v>
      </c>
      <c r="F3228" s="0" t="n">
        <v>0.84</v>
      </c>
      <c r="G3228" s="0" t="s">
        <v>135</v>
      </c>
    </row>
    <row r="3229" customFormat="false" ht="14.25" hidden="false" customHeight="false" outlineLevel="0" collapsed="false">
      <c r="A3229" s="0" t="s">
        <v>64</v>
      </c>
      <c r="B3229" s="0" t="s">
        <v>55</v>
      </c>
      <c r="C3229" s="0" t="s">
        <v>75</v>
      </c>
      <c r="D3229" s="0" t="s">
        <v>157</v>
      </c>
      <c r="E3229" s="0" t="n">
        <v>2038</v>
      </c>
      <c r="F3229" s="0" t="n">
        <v>0.738328</v>
      </c>
      <c r="G3229" s="0" t="s">
        <v>135</v>
      </c>
    </row>
    <row r="3230" customFormat="false" ht="14.25" hidden="false" customHeight="false" outlineLevel="0" collapsed="false">
      <c r="A3230" s="0" t="s">
        <v>64</v>
      </c>
      <c r="B3230" s="0" t="s">
        <v>55</v>
      </c>
      <c r="C3230" s="0" t="s">
        <v>75</v>
      </c>
      <c r="D3230" s="0" t="s">
        <v>158</v>
      </c>
      <c r="E3230" s="0" t="n">
        <v>2038</v>
      </c>
      <c r="F3230" s="0" t="n">
        <v>1.25</v>
      </c>
      <c r="G3230" s="0" t="s">
        <v>135</v>
      </c>
    </row>
    <row r="3231" customFormat="false" ht="14.25" hidden="false" customHeight="false" outlineLevel="0" collapsed="false">
      <c r="A3231" s="0" t="s">
        <v>64</v>
      </c>
      <c r="B3231" s="0" t="s">
        <v>55</v>
      </c>
      <c r="C3231" s="0" t="s">
        <v>75</v>
      </c>
      <c r="D3231" s="0" t="s">
        <v>160</v>
      </c>
      <c r="E3231" s="0" t="n">
        <v>2038</v>
      </c>
      <c r="F3231" s="0" t="n">
        <v>36.1088866611949</v>
      </c>
      <c r="G3231" s="0" t="s">
        <v>161</v>
      </c>
    </row>
    <row r="3232" customFormat="false" ht="14.25" hidden="false" customHeight="false" outlineLevel="0" collapsed="false">
      <c r="A3232" s="0" t="s">
        <v>64</v>
      </c>
      <c r="B3232" s="0" t="s">
        <v>55</v>
      </c>
      <c r="C3232" s="0" t="s">
        <v>75</v>
      </c>
      <c r="D3232" s="0" t="s">
        <v>162</v>
      </c>
      <c r="E3232" s="0" t="n">
        <v>2038</v>
      </c>
      <c r="F3232" s="0" t="n">
        <v>6.87788317356094</v>
      </c>
      <c r="G3232" s="0" t="s">
        <v>161</v>
      </c>
    </row>
    <row r="3233" customFormat="false" ht="14.25" hidden="false" customHeight="false" outlineLevel="0" collapsed="false">
      <c r="A3233" s="0" t="s">
        <v>64</v>
      </c>
      <c r="B3233" s="0" t="s">
        <v>55</v>
      </c>
      <c r="C3233" s="0" t="s">
        <v>75</v>
      </c>
      <c r="D3233" s="0" t="s">
        <v>163</v>
      </c>
      <c r="E3233" s="0" t="n">
        <v>2038</v>
      </c>
      <c r="F3233" s="0" t="n">
        <v>241.901275934405</v>
      </c>
      <c r="G3233" s="0" t="s">
        <v>132</v>
      </c>
    </row>
    <row r="3234" customFormat="false" ht="14.25" hidden="false" customHeight="false" outlineLevel="0" collapsed="false">
      <c r="A3234" s="0" t="s">
        <v>64</v>
      </c>
      <c r="B3234" s="0" t="s">
        <v>55</v>
      </c>
      <c r="C3234" s="0" t="s">
        <v>75</v>
      </c>
      <c r="D3234" s="0" t="s">
        <v>164</v>
      </c>
      <c r="E3234" s="0" t="n">
        <v>2038</v>
      </c>
      <c r="F3234" s="0" t="n">
        <v>71.5620201990563</v>
      </c>
      <c r="G3234" s="0" t="s">
        <v>132</v>
      </c>
    </row>
    <row r="3235" customFormat="false" ht="14.25" hidden="false" customHeight="false" outlineLevel="0" collapsed="false">
      <c r="A3235" s="0" t="s">
        <v>64</v>
      </c>
      <c r="B3235" s="0" t="s">
        <v>55</v>
      </c>
      <c r="C3235" s="0" t="s">
        <v>75</v>
      </c>
      <c r="D3235" s="0" t="s">
        <v>156</v>
      </c>
      <c r="E3235" s="0" t="n">
        <v>2039</v>
      </c>
      <c r="F3235" s="0" t="n">
        <v>0.84</v>
      </c>
      <c r="G3235" s="0" t="s">
        <v>135</v>
      </c>
    </row>
    <row r="3236" customFormat="false" ht="14.25" hidden="false" customHeight="false" outlineLevel="0" collapsed="false">
      <c r="A3236" s="0" t="s">
        <v>64</v>
      </c>
      <c r="B3236" s="0" t="s">
        <v>55</v>
      </c>
      <c r="C3236" s="0" t="s">
        <v>75</v>
      </c>
      <c r="D3236" s="0" t="s">
        <v>157</v>
      </c>
      <c r="E3236" s="0" t="n">
        <v>2039</v>
      </c>
      <c r="F3236" s="0" t="n">
        <v>0.738328</v>
      </c>
      <c r="G3236" s="0" t="s">
        <v>135</v>
      </c>
    </row>
    <row r="3237" customFormat="false" ht="14.25" hidden="false" customHeight="false" outlineLevel="0" collapsed="false">
      <c r="A3237" s="0" t="s">
        <v>64</v>
      </c>
      <c r="B3237" s="0" t="s">
        <v>55</v>
      </c>
      <c r="C3237" s="0" t="s">
        <v>75</v>
      </c>
      <c r="D3237" s="0" t="s">
        <v>158</v>
      </c>
      <c r="E3237" s="0" t="n">
        <v>2039</v>
      </c>
      <c r="F3237" s="0" t="n">
        <v>1.25</v>
      </c>
      <c r="G3237" s="0" t="s">
        <v>135</v>
      </c>
    </row>
    <row r="3238" customFormat="false" ht="14.25" hidden="false" customHeight="false" outlineLevel="0" collapsed="false">
      <c r="A3238" s="0" t="s">
        <v>64</v>
      </c>
      <c r="B3238" s="0" t="s">
        <v>55</v>
      </c>
      <c r="C3238" s="0" t="s">
        <v>75</v>
      </c>
      <c r="D3238" s="0" t="s">
        <v>160</v>
      </c>
      <c r="E3238" s="0" t="n">
        <v>2039</v>
      </c>
      <c r="F3238" s="0" t="n">
        <v>37.6061054445568</v>
      </c>
      <c r="G3238" s="0" t="s">
        <v>161</v>
      </c>
    </row>
    <row r="3239" customFormat="false" ht="14.25" hidden="false" customHeight="false" outlineLevel="0" collapsed="false">
      <c r="A3239" s="0" t="s">
        <v>64</v>
      </c>
      <c r="B3239" s="0" t="s">
        <v>55</v>
      </c>
      <c r="C3239" s="0" t="s">
        <v>75</v>
      </c>
      <c r="D3239" s="0" t="s">
        <v>162</v>
      </c>
      <c r="E3239" s="0" t="n">
        <v>2039</v>
      </c>
      <c r="F3239" s="0" t="n">
        <v>7.16306770372511</v>
      </c>
      <c r="G3239" s="0" t="s">
        <v>161</v>
      </c>
    </row>
    <row r="3240" customFormat="false" ht="14.25" hidden="false" customHeight="false" outlineLevel="0" collapsed="false">
      <c r="A3240" s="0" t="s">
        <v>64</v>
      </c>
      <c r="B3240" s="0" t="s">
        <v>55</v>
      </c>
      <c r="C3240" s="0" t="s">
        <v>75</v>
      </c>
      <c r="D3240" s="0" t="s">
        <v>163</v>
      </c>
      <c r="E3240" s="0" t="n">
        <v>2039</v>
      </c>
      <c r="F3240" s="0" t="n">
        <v>250.582203380799</v>
      </c>
      <c r="G3240" s="0" t="s">
        <v>132</v>
      </c>
    </row>
    <row r="3241" customFormat="false" ht="14.25" hidden="false" customHeight="false" outlineLevel="0" collapsed="false">
      <c r="A3241" s="0" t="s">
        <v>64</v>
      </c>
      <c r="B3241" s="0" t="s">
        <v>55</v>
      </c>
      <c r="C3241" s="0" t="s">
        <v>75</v>
      </c>
      <c r="D3241" s="0" t="s">
        <v>164</v>
      </c>
      <c r="E3241" s="0" t="n">
        <v>2039</v>
      </c>
      <c r="F3241" s="0" t="n">
        <v>78.688598971964</v>
      </c>
      <c r="G3241" s="0" t="s">
        <v>132</v>
      </c>
    </row>
    <row r="3242" customFormat="false" ht="14.25" hidden="false" customHeight="false" outlineLevel="0" collapsed="false">
      <c r="A3242" s="0" t="s">
        <v>64</v>
      </c>
      <c r="B3242" s="0" t="s">
        <v>55</v>
      </c>
      <c r="C3242" s="0" t="s">
        <v>75</v>
      </c>
      <c r="D3242" s="0" t="s">
        <v>156</v>
      </c>
      <c r="E3242" s="0" t="n">
        <v>2040</v>
      </c>
      <c r="F3242" s="0" t="n">
        <v>0.84</v>
      </c>
      <c r="G3242" s="0" t="s">
        <v>135</v>
      </c>
    </row>
    <row r="3243" customFormat="false" ht="14.25" hidden="false" customHeight="false" outlineLevel="0" collapsed="false">
      <c r="A3243" s="0" t="s">
        <v>64</v>
      </c>
      <c r="B3243" s="0" t="s">
        <v>55</v>
      </c>
      <c r="C3243" s="0" t="s">
        <v>75</v>
      </c>
      <c r="D3243" s="0" t="s">
        <v>157</v>
      </c>
      <c r="E3243" s="0" t="n">
        <v>2040</v>
      </c>
      <c r="F3243" s="0" t="n">
        <v>0.738328</v>
      </c>
      <c r="G3243" s="0" t="s">
        <v>135</v>
      </c>
    </row>
    <row r="3244" customFormat="false" ht="14.25" hidden="false" customHeight="false" outlineLevel="0" collapsed="false">
      <c r="A3244" s="0" t="s">
        <v>64</v>
      </c>
      <c r="B3244" s="0" t="s">
        <v>55</v>
      </c>
      <c r="C3244" s="0" t="s">
        <v>75</v>
      </c>
      <c r="D3244" s="0" t="s">
        <v>158</v>
      </c>
      <c r="E3244" s="0" t="n">
        <v>2040</v>
      </c>
      <c r="F3244" s="0" t="n">
        <v>1.25</v>
      </c>
      <c r="G3244" s="0" t="s">
        <v>135</v>
      </c>
    </row>
    <row r="3245" customFormat="false" ht="14.25" hidden="false" customHeight="false" outlineLevel="0" collapsed="false">
      <c r="A3245" s="0" t="s">
        <v>64</v>
      </c>
      <c r="B3245" s="0" t="s">
        <v>55</v>
      </c>
      <c r="C3245" s="0" t="s">
        <v>75</v>
      </c>
      <c r="D3245" s="0" t="s">
        <v>160</v>
      </c>
      <c r="E3245" s="0" t="n">
        <v>2040</v>
      </c>
      <c r="F3245" s="0" t="n">
        <v>38.7379119739862</v>
      </c>
      <c r="G3245" s="0" t="s">
        <v>161</v>
      </c>
    </row>
    <row r="3246" customFormat="false" ht="14.25" hidden="false" customHeight="false" outlineLevel="0" collapsed="false">
      <c r="A3246" s="0" t="s">
        <v>64</v>
      </c>
      <c r="B3246" s="0" t="s">
        <v>55</v>
      </c>
      <c r="C3246" s="0" t="s">
        <v>75</v>
      </c>
      <c r="D3246" s="0" t="s">
        <v>162</v>
      </c>
      <c r="E3246" s="0" t="n">
        <v>2040</v>
      </c>
      <c r="F3246" s="0" t="n">
        <v>7.3786498998069</v>
      </c>
      <c r="G3246" s="0" t="s">
        <v>161</v>
      </c>
    </row>
    <row r="3247" customFormat="false" ht="14.25" hidden="false" customHeight="false" outlineLevel="0" collapsed="false">
      <c r="A3247" s="0" t="s">
        <v>64</v>
      </c>
      <c r="B3247" s="0" t="s">
        <v>55</v>
      </c>
      <c r="C3247" s="0" t="s">
        <v>75</v>
      </c>
      <c r="D3247" s="0" t="s">
        <v>163</v>
      </c>
      <c r="E3247" s="0" t="n">
        <v>2040</v>
      </c>
      <c r="F3247" s="0" t="n">
        <v>256.460796182508</v>
      </c>
      <c r="G3247" s="0" t="s">
        <v>132</v>
      </c>
    </row>
    <row r="3248" customFormat="false" ht="14.25" hidden="false" customHeight="false" outlineLevel="0" collapsed="false">
      <c r="A3248" s="0" t="s">
        <v>64</v>
      </c>
      <c r="B3248" s="0" t="s">
        <v>55</v>
      </c>
      <c r="C3248" s="0" t="s">
        <v>75</v>
      </c>
      <c r="D3248" s="0" t="s">
        <v>164</v>
      </c>
      <c r="E3248" s="0" t="n">
        <v>2040</v>
      </c>
      <c r="F3248" s="0" t="n">
        <v>85.4869320608361</v>
      </c>
      <c r="G3248" s="0" t="s">
        <v>132</v>
      </c>
    </row>
    <row r="3249" customFormat="false" ht="14.25" hidden="false" customHeight="false" outlineLevel="0" collapsed="false">
      <c r="A3249" s="0" t="s">
        <v>103</v>
      </c>
      <c r="B3249" s="0" t="s">
        <v>104</v>
      </c>
      <c r="C3249" s="0" t="s">
        <v>75</v>
      </c>
      <c r="D3249" s="0" t="s">
        <v>165</v>
      </c>
      <c r="E3249" s="0" t="n">
        <v>2024</v>
      </c>
      <c r="F3249" s="0" t="n">
        <v>0</v>
      </c>
      <c r="G3249" s="0" t="s">
        <v>161</v>
      </c>
    </row>
    <row r="3250" customFormat="false" ht="14.25" hidden="false" customHeight="false" outlineLevel="0" collapsed="false">
      <c r="A3250" s="0" t="s">
        <v>103</v>
      </c>
      <c r="B3250" s="0" t="s">
        <v>104</v>
      </c>
      <c r="C3250" s="0" t="s">
        <v>75</v>
      </c>
      <c r="D3250" s="0" t="s">
        <v>166</v>
      </c>
      <c r="E3250" s="0" t="n">
        <v>2024</v>
      </c>
      <c r="F3250" s="0" t="n">
        <v>0</v>
      </c>
      <c r="G3250" s="0" t="s">
        <v>161</v>
      </c>
    </row>
    <row r="3251" customFormat="false" ht="14.25" hidden="false" customHeight="false" outlineLevel="0" collapsed="false">
      <c r="A3251" s="0" t="s">
        <v>103</v>
      </c>
      <c r="B3251" s="0" t="s">
        <v>104</v>
      </c>
      <c r="C3251" s="0" t="s">
        <v>75</v>
      </c>
      <c r="D3251" s="0" t="s">
        <v>167</v>
      </c>
      <c r="E3251" s="0" t="n">
        <v>2024</v>
      </c>
      <c r="F3251" s="0" t="n">
        <v>0.5</v>
      </c>
      <c r="G3251" s="0" t="s">
        <v>135</v>
      </c>
    </row>
    <row r="3252" customFormat="false" ht="14.25" hidden="false" customHeight="false" outlineLevel="0" collapsed="false">
      <c r="A3252" s="0" t="s">
        <v>103</v>
      </c>
      <c r="B3252" s="0" t="s">
        <v>104</v>
      </c>
      <c r="C3252" s="0" t="s">
        <v>75</v>
      </c>
      <c r="D3252" s="0" t="s">
        <v>168</v>
      </c>
      <c r="E3252" s="0" t="n">
        <v>2024</v>
      </c>
      <c r="F3252" s="0" t="n">
        <v>0</v>
      </c>
      <c r="G3252" s="0" t="s">
        <v>161</v>
      </c>
    </row>
    <row r="3253" customFormat="false" ht="14.25" hidden="false" customHeight="false" outlineLevel="0" collapsed="false">
      <c r="A3253" s="0" t="s">
        <v>103</v>
      </c>
      <c r="B3253" s="0" t="s">
        <v>104</v>
      </c>
      <c r="C3253" s="0" t="s">
        <v>75</v>
      </c>
      <c r="D3253" s="0" t="s">
        <v>169</v>
      </c>
      <c r="E3253" s="0" t="n">
        <v>2024</v>
      </c>
      <c r="F3253" s="0" t="n">
        <v>0</v>
      </c>
      <c r="G3253" s="0" t="s">
        <v>161</v>
      </c>
    </row>
    <row r="3254" customFormat="false" ht="14.25" hidden="false" customHeight="false" outlineLevel="0" collapsed="false">
      <c r="A3254" s="0" t="s">
        <v>103</v>
      </c>
      <c r="B3254" s="0" t="s">
        <v>104</v>
      </c>
      <c r="C3254" s="0" t="s">
        <v>75</v>
      </c>
      <c r="D3254" s="0" t="s">
        <v>170</v>
      </c>
      <c r="E3254" s="0" t="n">
        <v>2024</v>
      </c>
      <c r="F3254" s="0" t="n">
        <v>1.1</v>
      </c>
      <c r="G3254" s="0" t="s">
        <v>161</v>
      </c>
    </row>
    <row r="3255" customFormat="false" ht="14.25" hidden="false" customHeight="false" outlineLevel="0" collapsed="false">
      <c r="A3255" s="0" t="s">
        <v>103</v>
      </c>
      <c r="B3255" s="0" t="s">
        <v>104</v>
      </c>
      <c r="C3255" s="0" t="s">
        <v>75</v>
      </c>
      <c r="D3255" s="0" t="s">
        <v>156</v>
      </c>
      <c r="E3255" s="0" t="n">
        <v>2024</v>
      </c>
      <c r="F3255" s="0" t="n">
        <v>0.5</v>
      </c>
      <c r="G3255" s="0" t="s">
        <v>135</v>
      </c>
    </row>
    <row r="3256" customFormat="false" ht="14.25" hidden="false" customHeight="false" outlineLevel="0" collapsed="false">
      <c r="A3256" s="0" t="s">
        <v>103</v>
      </c>
      <c r="B3256" s="0" t="s">
        <v>104</v>
      </c>
      <c r="C3256" s="0" t="s">
        <v>75</v>
      </c>
      <c r="D3256" s="0" t="s">
        <v>157</v>
      </c>
      <c r="E3256" s="0" t="n">
        <v>2024</v>
      </c>
      <c r="F3256" s="0" t="n">
        <v>0.53</v>
      </c>
      <c r="G3256" s="0" t="s">
        <v>135</v>
      </c>
    </row>
    <row r="3257" customFormat="false" ht="14.25" hidden="false" customHeight="false" outlineLevel="0" collapsed="false">
      <c r="A3257" s="0" t="s">
        <v>103</v>
      </c>
      <c r="B3257" s="0" t="s">
        <v>104</v>
      </c>
      <c r="C3257" s="0" t="s">
        <v>75</v>
      </c>
      <c r="D3257" s="0" t="s">
        <v>171</v>
      </c>
      <c r="E3257" s="0" t="n">
        <v>2024</v>
      </c>
      <c r="F3257" s="0" t="n">
        <v>0.87</v>
      </c>
      <c r="G3257" s="0" t="s">
        <v>135</v>
      </c>
    </row>
    <row r="3258" customFormat="false" ht="14.25" hidden="false" customHeight="false" outlineLevel="0" collapsed="false">
      <c r="A3258" s="0" t="s">
        <v>103</v>
      </c>
      <c r="B3258" s="0" t="s">
        <v>104</v>
      </c>
      <c r="C3258" s="0" t="s">
        <v>75</v>
      </c>
      <c r="D3258" s="0" t="s">
        <v>172</v>
      </c>
      <c r="E3258" s="0" t="n">
        <v>2024</v>
      </c>
      <c r="F3258" s="0" t="n">
        <v>0.8</v>
      </c>
      <c r="G3258" s="0" t="s">
        <v>135</v>
      </c>
    </row>
    <row r="3259" customFormat="false" ht="14.25" hidden="false" customHeight="false" outlineLevel="0" collapsed="false">
      <c r="A3259" s="0" t="s">
        <v>103</v>
      </c>
      <c r="B3259" s="0" t="s">
        <v>104</v>
      </c>
      <c r="C3259" s="0" t="s">
        <v>75</v>
      </c>
      <c r="D3259" s="0" t="s">
        <v>173</v>
      </c>
      <c r="E3259" s="0" t="n">
        <v>2024</v>
      </c>
      <c r="F3259" s="0" t="n">
        <v>0.4611</v>
      </c>
      <c r="G3259" s="0" t="s">
        <v>135</v>
      </c>
    </row>
    <row r="3260" customFormat="false" ht="14.25" hidden="false" customHeight="false" outlineLevel="0" collapsed="false">
      <c r="A3260" s="0" t="s">
        <v>103</v>
      </c>
      <c r="B3260" s="0" t="s">
        <v>104</v>
      </c>
      <c r="C3260" s="0" t="s">
        <v>75</v>
      </c>
      <c r="D3260" s="0" t="s">
        <v>174</v>
      </c>
      <c r="E3260" s="0" t="n">
        <v>2024</v>
      </c>
      <c r="F3260" s="0" t="n">
        <v>0.424</v>
      </c>
      <c r="G3260" s="0" t="s">
        <v>135</v>
      </c>
    </row>
    <row r="3261" customFormat="false" ht="14.25" hidden="false" customHeight="false" outlineLevel="0" collapsed="false">
      <c r="A3261" s="0" t="s">
        <v>103</v>
      </c>
      <c r="B3261" s="0" t="s">
        <v>104</v>
      </c>
      <c r="C3261" s="0" t="s">
        <v>75</v>
      </c>
      <c r="D3261" s="0" t="s">
        <v>160</v>
      </c>
      <c r="E3261" s="0" t="n">
        <v>2024</v>
      </c>
      <c r="F3261" s="0" t="n">
        <v>0.55</v>
      </c>
      <c r="G3261" s="0" t="s">
        <v>161</v>
      </c>
    </row>
    <row r="3262" customFormat="false" ht="14.25" hidden="false" customHeight="false" outlineLevel="0" collapsed="false">
      <c r="A3262" s="0" t="s">
        <v>103</v>
      </c>
      <c r="B3262" s="0" t="s">
        <v>104</v>
      </c>
      <c r="C3262" s="0" t="s">
        <v>75</v>
      </c>
      <c r="D3262" s="0" t="s">
        <v>162</v>
      </c>
      <c r="E3262" s="0" t="n">
        <v>2024</v>
      </c>
      <c r="F3262" s="0" t="n">
        <v>0.55</v>
      </c>
      <c r="G3262" s="0" t="s">
        <v>161</v>
      </c>
    </row>
    <row r="3263" customFormat="false" ht="14.25" hidden="false" customHeight="false" outlineLevel="0" collapsed="false">
      <c r="A3263" s="0" t="s">
        <v>103</v>
      </c>
      <c r="B3263" s="0" t="s">
        <v>104</v>
      </c>
      <c r="C3263" s="0" t="s">
        <v>75</v>
      </c>
      <c r="D3263" s="0" t="s">
        <v>175</v>
      </c>
      <c r="E3263" s="0" t="n">
        <v>2024</v>
      </c>
      <c r="F3263" s="0" t="n">
        <v>1.1</v>
      </c>
      <c r="G3263" s="0" t="s">
        <v>161</v>
      </c>
    </row>
    <row r="3264" customFormat="false" ht="14.25" hidden="false" customHeight="false" outlineLevel="0" collapsed="false">
      <c r="A3264" s="0" t="s">
        <v>103</v>
      </c>
      <c r="B3264" s="0" t="s">
        <v>104</v>
      </c>
      <c r="C3264" s="0" t="s">
        <v>75</v>
      </c>
      <c r="D3264" s="0" t="s">
        <v>176</v>
      </c>
      <c r="E3264" s="0" t="n">
        <v>2024</v>
      </c>
      <c r="F3264" s="0" t="n">
        <v>0</v>
      </c>
      <c r="G3264" s="0" t="s">
        <v>161</v>
      </c>
    </row>
    <row r="3265" customFormat="false" ht="14.25" hidden="false" customHeight="false" outlineLevel="0" collapsed="false">
      <c r="A3265" s="0" t="s">
        <v>103</v>
      </c>
      <c r="B3265" s="0" t="s">
        <v>104</v>
      </c>
      <c r="C3265" s="0" t="s">
        <v>75</v>
      </c>
      <c r="D3265" s="0" t="s">
        <v>177</v>
      </c>
      <c r="E3265" s="0" t="n">
        <v>2024</v>
      </c>
      <c r="F3265" s="0" t="n">
        <v>1.1</v>
      </c>
      <c r="G3265" s="0" t="s">
        <v>161</v>
      </c>
    </row>
    <row r="3266" customFormat="false" ht="14.25" hidden="false" customHeight="false" outlineLevel="0" collapsed="false">
      <c r="A3266" s="0" t="s">
        <v>103</v>
      </c>
      <c r="B3266" s="0" t="s">
        <v>104</v>
      </c>
      <c r="C3266" s="0" t="s">
        <v>75</v>
      </c>
      <c r="D3266" s="0" t="s">
        <v>178</v>
      </c>
      <c r="E3266" s="0" t="n">
        <v>2024</v>
      </c>
      <c r="F3266" s="0" t="n">
        <v>0</v>
      </c>
      <c r="G3266" s="0" t="s">
        <v>161</v>
      </c>
    </row>
    <row r="3267" customFormat="false" ht="14.25" hidden="false" customHeight="false" outlineLevel="0" collapsed="false">
      <c r="A3267" s="0" t="s">
        <v>103</v>
      </c>
      <c r="B3267" s="0" t="s">
        <v>104</v>
      </c>
      <c r="C3267" s="0" t="s">
        <v>75</v>
      </c>
      <c r="D3267" s="0" t="s">
        <v>163</v>
      </c>
      <c r="E3267" s="0" t="n">
        <v>2024</v>
      </c>
      <c r="F3267" s="0" t="n">
        <v>2.2215798</v>
      </c>
      <c r="G3267" s="0" t="s">
        <v>132</v>
      </c>
    </row>
    <row r="3268" customFormat="false" ht="14.25" hidden="false" customHeight="false" outlineLevel="0" collapsed="false">
      <c r="A3268" s="0" t="s">
        <v>103</v>
      </c>
      <c r="B3268" s="0" t="s">
        <v>104</v>
      </c>
      <c r="C3268" s="0" t="s">
        <v>75</v>
      </c>
      <c r="D3268" s="0" t="s">
        <v>164</v>
      </c>
      <c r="E3268" s="0" t="n">
        <v>2024</v>
      </c>
      <c r="F3268" s="0" t="n">
        <v>2.2215798</v>
      </c>
      <c r="G3268" s="0" t="s">
        <v>132</v>
      </c>
    </row>
    <row r="3269" customFormat="false" ht="14.25" hidden="false" customHeight="false" outlineLevel="0" collapsed="false">
      <c r="A3269" s="0" t="s">
        <v>103</v>
      </c>
      <c r="B3269" s="0" t="s">
        <v>104</v>
      </c>
      <c r="C3269" s="0" t="s">
        <v>75</v>
      </c>
      <c r="D3269" s="0" t="s">
        <v>179</v>
      </c>
      <c r="E3269" s="0" t="n">
        <v>2024</v>
      </c>
      <c r="F3269" s="0" t="n">
        <v>4.4431596</v>
      </c>
      <c r="G3269" s="0" t="s">
        <v>132</v>
      </c>
    </row>
    <row r="3270" customFormat="false" ht="14.25" hidden="false" customHeight="false" outlineLevel="0" collapsed="false">
      <c r="A3270" s="0" t="s">
        <v>103</v>
      </c>
      <c r="B3270" s="0" t="s">
        <v>104</v>
      </c>
      <c r="C3270" s="0" t="s">
        <v>75</v>
      </c>
      <c r="D3270" s="0" t="s">
        <v>180</v>
      </c>
      <c r="E3270" s="0" t="n">
        <v>2024</v>
      </c>
      <c r="F3270" s="0" t="n">
        <v>0</v>
      </c>
      <c r="G3270" s="0" t="s">
        <v>132</v>
      </c>
    </row>
    <row r="3271" customFormat="false" ht="14.25" hidden="false" customHeight="false" outlineLevel="0" collapsed="false">
      <c r="A3271" s="0" t="s">
        <v>103</v>
      </c>
      <c r="B3271" s="0" t="s">
        <v>104</v>
      </c>
      <c r="C3271" s="0" t="s">
        <v>75</v>
      </c>
      <c r="D3271" s="0" t="s">
        <v>181</v>
      </c>
      <c r="E3271" s="0" t="n">
        <v>2024</v>
      </c>
      <c r="F3271" s="0" t="n">
        <v>1</v>
      </c>
      <c r="G3271" s="0" t="s">
        <v>135</v>
      </c>
    </row>
    <row r="3272" customFormat="false" ht="14.25" hidden="false" customHeight="false" outlineLevel="0" collapsed="false">
      <c r="A3272" s="0" t="s">
        <v>103</v>
      </c>
      <c r="B3272" s="0" t="s">
        <v>104</v>
      </c>
      <c r="C3272" s="0" t="s">
        <v>75</v>
      </c>
      <c r="D3272" s="0" t="s">
        <v>165</v>
      </c>
      <c r="E3272" s="0" t="n">
        <v>2025</v>
      </c>
      <c r="F3272" s="0" t="n">
        <v>0.2453</v>
      </c>
      <c r="G3272" s="0" t="s">
        <v>161</v>
      </c>
    </row>
    <row r="3273" customFormat="false" ht="14.25" hidden="false" customHeight="false" outlineLevel="0" collapsed="false">
      <c r="A3273" s="0" t="s">
        <v>103</v>
      </c>
      <c r="B3273" s="0" t="s">
        <v>104</v>
      </c>
      <c r="C3273" s="0" t="s">
        <v>75</v>
      </c>
      <c r="D3273" s="0" t="s">
        <v>166</v>
      </c>
      <c r="E3273" s="0" t="n">
        <v>2025</v>
      </c>
      <c r="F3273" s="0" t="n">
        <v>0</v>
      </c>
      <c r="G3273" s="0" t="s">
        <v>161</v>
      </c>
    </row>
    <row r="3274" customFormat="false" ht="14.25" hidden="false" customHeight="false" outlineLevel="0" collapsed="false">
      <c r="A3274" s="0" t="s">
        <v>103</v>
      </c>
      <c r="B3274" s="0" t="s">
        <v>104</v>
      </c>
      <c r="C3274" s="0" t="s">
        <v>75</v>
      </c>
      <c r="D3274" s="0" t="s">
        <v>167</v>
      </c>
      <c r="E3274" s="0" t="n">
        <v>2025</v>
      </c>
      <c r="F3274" s="0" t="n">
        <v>0.5</v>
      </c>
      <c r="G3274" s="0" t="s">
        <v>135</v>
      </c>
    </row>
    <row r="3275" customFormat="false" ht="14.25" hidden="false" customHeight="false" outlineLevel="0" collapsed="false">
      <c r="A3275" s="0" t="s">
        <v>103</v>
      </c>
      <c r="B3275" s="0" t="s">
        <v>104</v>
      </c>
      <c r="C3275" s="0" t="s">
        <v>75</v>
      </c>
      <c r="D3275" s="0" t="s">
        <v>168</v>
      </c>
      <c r="E3275" s="0" t="n">
        <v>2025</v>
      </c>
      <c r="F3275" s="0" t="n">
        <v>0</v>
      </c>
      <c r="G3275" s="0" t="s">
        <v>161</v>
      </c>
    </row>
    <row r="3276" customFormat="false" ht="14.25" hidden="false" customHeight="false" outlineLevel="0" collapsed="false">
      <c r="A3276" s="0" t="s">
        <v>103</v>
      </c>
      <c r="B3276" s="0" t="s">
        <v>104</v>
      </c>
      <c r="C3276" s="0" t="s">
        <v>75</v>
      </c>
      <c r="D3276" s="0" t="s">
        <v>169</v>
      </c>
      <c r="E3276" s="0" t="n">
        <v>2025</v>
      </c>
      <c r="F3276" s="0" t="n">
        <v>0</v>
      </c>
      <c r="G3276" s="0" t="s">
        <v>161</v>
      </c>
    </row>
    <row r="3277" customFormat="false" ht="14.25" hidden="false" customHeight="false" outlineLevel="0" collapsed="false">
      <c r="A3277" s="0" t="s">
        <v>103</v>
      </c>
      <c r="B3277" s="0" t="s">
        <v>104</v>
      </c>
      <c r="C3277" s="0" t="s">
        <v>75</v>
      </c>
      <c r="D3277" s="0" t="s">
        <v>170</v>
      </c>
      <c r="E3277" s="0" t="n">
        <v>2025</v>
      </c>
      <c r="F3277" s="0" t="n">
        <v>1.1</v>
      </c>
      <c r="G3277" s="0" t="s">
        <v>161</v>
      </c>
    </row>
    <row r="3278" customFormat="false" ht="14.25" hidden="false" customHeight="false" outlineLevel="0" collapsed="false">
      <c r="A3278" s="0" t="s">
        <v>103</v>
      </c>
      <c r="B3278" s="0" t="s">
        <v>104</v>
      </c>
      <c r="C3278" s="0" t="s">
        <v>75</v>
      </c>
      <c r="D3278" s="0" t="s">
        <v>156</v>
      </c>
      <c r="E3278" s="0" t="n">
        <v>2025</v>
      </c>
      <c r="F3278" s="0" t="n">
        <v>0.5</v>
      </c>
      <c r="G3278" s="0" t="s">
        <v>135</v>
      </c>
    </row>
    <row r="3279" customFormat="false" ht="14.25" hidden="false" customHeight="false" outlineLevel="0" collapsed="false">
      <c r="A3279" s="0" t="s">
        <v>103</v>
      </c>
      <c r="B3279" s="0" t="s">
        <v>104</v>
      </c>
      <c r="C3279" s="0" t="s">
        <v>75</v>
      </c>
      <c r="D3279" s="0" t="s">
        <v>157</v>
      </c>
      <c r="E3279" s="0" t="n">
        <v>2025</v>
      </c>
      <c r="F3279" s="0" t="n">
        <v>0.53</v>
      </c>
      <c r="G3279" s="0" t="s">
        <v>135</v>
      </c>
    </row>
    <row r="3280" customFormat="false" ht="14.25" hidden="false" customHeight="false" outlineLevel="0" collapsed="false">
      <c r="A3280" s="0" t="s">
        <v>103</v>
      </c>
      <c r="B3280" s="0" t="s">
        <v>104</v>
      </c>
      <c r="C3280" s="0" t="s">
        <v>75</v>
      </c>
      <c r="D3280" s="0" t="s">
        <v>171</v>
      </c>
      <c r="E3280" s="0" t="n">
        <v>2025</v>
      </c>
      <c r="F3280" s="0" t="n">
        <v>0.87</v>
      </c>
      <c r="G3280" s="0" t="s">
        <v>135</v>
      </c>
    </row>
    <row r="3281" customFormat="false" ht="14.25" hidden="false" customHeight="false" outlineLevel="0" collapsed="false">
      <c r="A3281" s="0" t="s">
        <v>103</v>
      </c>
      <c r="B3281" s="0" t="s">
        <v>104</v>
      </c>
      <c r="C3281" s="0" t="s">
        <v>75</v>
      </c>
      <c r="D3281" s="0" t="s">
        <v>172</v>
      </c>
      <c r="E3281" s="0" t="n">
        <v>2025</v>
      </c>
      <c r="F3281" s="0" t="n">
        <v>0.8</v>
      </c>
      <c r="G3281" s="0" t="s">
        <v>135</v>
      </c>
    </row>
    <row r="3282" customFormat="false" ht="14.25" hidden="false" customHeight="false" outlineLevel="0" collapsed="false">
      <c r="A3282" s="0" t="s">
        <v>103</v>
      </c>
      <c r="B3282" s="0" t="s">
        <v>104</v>
      </c>
      <c r="C3282" s="0" t="s">
        <v>75</v>
      </c>
      <c r="D3282" s="0" t="s">
        <v>173</v>
      </c>
      <c r="E3282" s="0" t="n">
        <v>2025</v>
      </c>
      <c r="F3282" s="0" t="n">
        <v>0.4611</v>
      </c>
      <c r="G3282" s="0" t="s">
        <v>135</v>
      </c>
    </row>
    <row r="3283" customFormat="false" ht="14.25" hidden="false" customHeight="false" outlineLevel="0" collapsed="false">
      <c r="A3283" s="0" t="s">
        <v>103</v>
      </c>
      <c r="B3283" s="0" t="s">
        <v>104</v>
      </c>
      <c r="C3283" s="0" t="s">
        <v>75</v>
      </c>
      <c r="D3283" s="0" t="s">
        <v>174</v>
      </c>
      <c r="E3283" s="0" t="n">
        <v>2025</v>
      </c>
      <c r="F3283" s="0" t="n">
        <v>0.424</v>
      </c>
      <c r="G3283" s="0" t="s">
        <v>135</v>
      </c>
    </row>
    <row r="3284" customFormat="false" ht="14.25" hidden="false" customHeight="false" outlineLevel="0" collapsed="false">
      <c r="A3284" s="0" t="s">
        <v>103</v>
      </c>
      <c r="B3284" s="0" t="s">
        <v>104</v>
      </c>
      <c r="C3284" s="0" t="s">
        <v>75</v>
      </c>
      <c r="D3284" s="0" t="s">
        <v>160</v>
      </c>
      <c r="E3284" s="0" t="n">
        <v>2025</v>
      </c>
      <c r="F3284" s="0" t="n">
        <v>0.55</v>
      </c>
      <c r="G3284" s="0" t="s">
        <v>161</v>
      </c>
    </row>
    <row r="3285" customFormat="false" ht="14.25" hidden="false" customHeight="false" outlineLevel="0" collapsed="false">
      <c r="A3285" s="0" t="s">
        <v>103</v>
      </c>
      <c r="B3285" s="0" t="s">
        <v>104</v>
      </c>
      <c r="C3285" s="0" t="s">
        <v>75</v>
      </c>
      <c r="D3285" s="0" t="s">
        <v>162</v>
      </c>
      <c r="E3285" s="0" t="n">
        <v>2025</v>
      </c>
      <c r="F3285" s="0" t="n">
        <v>0.55</v>
      </c>
      <c r="G3285" s="0" t="s">
        <v>161</v>
      </c>
    </row>
    <row r="3286" customFormat="false" ht="14.25" hidden="false" customHeight="false" outlineLevel="0" collapsed="false">
      <c r="A3286" s="0" t="s">
        <v>103</v>
      </c>
      <c r="B3286" s="0" t="s">
        <v>104</v>
      </c>
      <c r="C3286" s="0" t="s">
        <v>75</v>
      </c>
      <c r="D3286" s="0" t="s">
        <v>175</v>
      </c>
      <c r="E3286" s="0" t="n">
        <v>2025</v>
      </c>
      <c r="F3286" s="0" t="n">
        <v>1.1</v>
      </c>
      <c r="G3286" s="0" t="s">
        <v>161</v>
      </c>
    </row>
    <row r="3287" customFormat="false" ht="14.25" hidden="false" customHeight="false" outlineLevel="0" collapsed="false">
      <c r="A3287" s="0" t="s">
        <v>103</v>
      </c>
      <c r="B3287" s="0" t="s">
        <v>104</v>
      </c>
      <c r="C3287" s="0" t="s">
        <v>75</v>
      </c>
      <c r="D3287" s="0" t="s">
        <v>176</v>
      </c>
      <c r="E3287" s="0" t="n">
        <v>2025</v>
      </c>
      <c r="F3287" s="0" t="n">
        <v>0</v>
      </c>
      <c r="G3287" s="0" t="s">
        <v>161</v>
      </c>
    </row>
    <row r="3288" customFormat="false" ht="14.25" hidden="false" customHeight="false" outlineLevel="0" collapsed="false">
      <c r="A3288" s="0" t="s">
        <v>103</v>
      </c>
      <c r="B3288" s="0" t="s">
        <v>104</v>
      </c>
      <c r="C3288" s="0" t="s">
        <v>75</v>
      </c>
      <c r="D3288" s="0" t="s">
        <v>177</v>
      </c>
      <c r="E3288" s="0" t="n">
        <v>2025</v>
      </c>
      <c r="F3288" s="0" t="n">
        <v>1.1</v>
      </c>
      <c r="G3288" s="0" t="s">
        <v>161</v>
      </c>
    </row>
    <row r="3289" customFormat="false" ht="14.25" hidden="false" customHeight="false" outlineLevel="0" collapsed="false">
      <c r="A3289" s="0" t="s">
        <v>103</v>
      </c>
      <c r="B3289" s="0" t="s">
        <v>104</v>
      </c>
      <c r="C3289" s="0" t="s">
        <v>75</v>
      </c>
      <c r="D3289" s="0" t="s">
        <v>178</v>
      </c>
      <c r="E3289" s="0" t="n">
        <v>2025</v>
      </c>
      <c r="F3289" s="0" t="n">
        <v>0</v>
      </c>
      <c r="G3289" s="0" t="s">
        <v>161</v>
      </c>
    </row>
    <row r="3290" customFormat="false" ht="14.25" hidden="false" customHeight="false" outlineLevel="0" collapsed="false">
      <c r="A3290" s="0" t="s">
        <v>103</v>
      </c>
      <c r="B3290" s="0" t="s">
        <v>104</v>
      </c>
      <c r="C3290" s="0" t="s">
        <v>75</v>
      </c>
      <c r="D3290" s="0" t="s">
        <v>163</v>
      </c>
      <c r="E3290" s="0" t="n">
        <v>2025</v>
      </c>
      <c r="F3290" s="0" t="n">
        <v>2.2215798</v>
      </c>
      <c r="G3290" s="0" t="s">
        <v>132</v>
      </c>
    </row>
    <row r="3291" customFormat="false" ht="14.25" hidden="false" customHeight="false" outlineLevel="0" collapsed="false">
      <c r="A3291" s="0" t="s">
        <v>103</v>
      </c>
      <c r="B3291" s="0" t="s">
        <v>104</v>
      </c>
      <c r="C3291" s="0" t="s">
        <v>75</v>
      </c>
      <c r="D3291" s="0" t="s">
        <v>164</v>
      </c>
      <c r="E3291" s="0" t="n">
        <v>2025</v>
      </c>
      <c r="F3291" s="0" t="n">
        <v>2.2215798</v>
      </c>
      <c r="G3291" s="0" t="s">
        <v>132</v>
      </c>
    </row>
    <row r="3292" customFormat="false" ht="14.25" hidden="false" customHeight="false" outlineLevel="0" collapsed="false">
      <c r="A3292" s="0" t="s">
        <v>103</v>
      </c>
      <c r="B3292" s="0" t="s">
        <v>104</v>
      </c>
      <c r="C3292" s="0" t="s">
        <v>75</v>
      </c>
      <c r="D3292" s="0" t="s">
        <v>179</v>
      </c>
      <c r="E3292" s="0" t="n">
        <v>2025</v>
      </c>
      <c r="F3292" s="0" t="n">
        <v>4.4431596</v>
      </c>
      <c r="G3292" s="0" t="s">
        <v>132</v>
      </c>
    </row>
    <row r="3293" customFormat="false" ht="14.25" hidden="false" customHeight="false" outlineLevel="0" collapsed="false">
      <c r="A3293" s="0" t="s">
        <v>103</v>
      </c>
      <c r="B3293" s="0" t="s">
        <v>104</v>
      </c>
      <c r="C3293" s="0" t="s">
        <v>75</v>
      </c>
      <c r="D3293" s="0" t="s">
        <v>180</v>
      </c>
      <c r="E3293" s="0" t="n">
        <v>2025</v>
      </c>
      <c r="F3293" s="0" t="n">
        <v>0.031199616</v>
      </c>
      <c r="G3293" s="0" t="s">
        <v>132</v>
      </c>
    </row>
    <row r="3294" customFormat="false" ht="14.25" hidden="false" customHeight="false" outlineLevel="0" collapsed="false">
      <c r="A3294" s="0" t="s">
        <v>103</v>
      </c>
      <c r="B3294" s="0" t="s">
        <v>104</v>
      </c>
      <c r="C3294" s="0" t="s">
        <v>75</v>
      </c>
      <c r="D3294" s="0" t="s">
        <v>181</v>
      </c>
      <c r="E3294" s="0" t="n">
        <v>2025</v>
      </c>
      <c r="F3294" s="0" t="n">
        <v>1</v>
      </c>
      <c r="G3294" s="0" t="s">
        <v>135</v>
      </c>
    </row>
    <row r="3295" customFormat="false" ht="14.25" hidden="false" customHeight="false" outlineLevel="0" collapsed="false">
      <c r="A3295" s="0" t="s">
        <v>103</v>
      </c>
      <c r="B3295" s="0" t="s">
        <v>104</v>
      </c>
      <c r="C3295" s="0" t="s">
        <v>75</v>
      </c>
      <c r="D3295" s="0" t="s">
        <v>165</v>
      </c>
      <c r="E3295" s="0" t="n">
        <v>2026</v>
      </c>
      <c r="F3295" s="0" t="n">
        <v>0.4293</v>
      </c>
      <c r="G3295" s="0" t="s">
        <v>161</v>
      </c>
    </row>
    <row r="3296" customFormat="false" ht="14.25" hidden="false" customHeight="false" outlineLevel="0" collapsed="false">
      <c r="A3296" s="0" t="s">
        <v>103</v>
      </c>
      <c r="B3296" s="0" t="s">
        <v>104</v>
      </c>
      <c r="C3296" s="0" t="s">
        <v>75</v>
      </c>
      <c r="D3296" s="0" t="s">
        <v>166</v>
      </c>
      <c r="E3296" s="0" t="n">
        <v>2026</v>
      </c>
      <c r="F3296" s="0" t="n">
        <v>0</v>
      </c>
      <c r="G3296" s="0" t="s">
        <v>161</v>
      </c>
    </row>
    <row r="3297" customFormat="false" ht="14.25" hidden="false" customHeight="false" outlineLevel="0" collapsed="false">
      <c r="A3297" s="0" t="s">
        <v>103</v>
      </c>
      <c r="B3297" s="0" t="s">
        <v>104</v>
      </c>
      <c r="C3297" s="0" t="s">
        <v>75</v>
      </c>
      <c r="D3297" s="0" t="s">
        <v>167</v>
      </c>
      <c r="E3297" s="0" t="n">
        <v>2026</v>
      </c>
      <c r="F3297" s="0" t="n">
        <v>0.5</v>
      </c>
      <c r="G3297" s="0" t="s">
        <v>135</v>
      </c>
    </row>
    <row r="3298" customFormat="false" ht="14.25" hidden="false" customHeight="false" outlineLevel="0" collapsed="false">
      <c r="A3298" s="0" t="s">
        <v>103</v>
      </c>
      <c r="B3298" s="0" t="s">
        <v>104</v>
      </c>
      <c r="C3298" s="0" t="s">
        <v>75</v>
      </c>
      <c r="D3298" s="0" t="s">
        <v>168</v>
      </c>
      <c r="E3298" s="0" t="n">
        <v>2026</v>
      </c>
      <c r="F3298" s="0" t="n">
        <v>0.184</v>
      </c>
      <c r="G3298" s="0" t="s">
        <v>161</v>
      </c>
    </row>
    <row r="3299" customFormat="false" ht="14.25" hidden="false" customHeight="false" outlineLevel="0" collapsed="false">
      <c r="A3299" s="0" t="s">
        <v>103</v>
      </c>
      <c r="B3299" s="0" t="s">
        <v>104</v>
      </c>
      <c r="C3299" s="0" t="s">
        <v>75</v>
      </c>
      <c r="D3299" s="0" t="s">
        <v>169</v>
      </c>
      <c r="E3299" s="0" t="n">
        <v>2026</v>
      </c>
      <c r="F3299" s="0" t="n">
        <v>0.1738</v>
      </c>
      <c r="G3299" s="0" t="s">
        <v>161</v>
      </c>
    </row>
    <row r="3300" customFormat="false" ht="14.25" hidden="false" customHeight="false" outlineLevel="0" collapsed="false">
      <c r="A3300" s="0" t="s">
        <v>103</v>
      </c>
      <c r="B3300" s="0" t="s">
        <v>104</v>
      </c>
      <c r="C3300" s="0" t="s">
        <v>75</v>
      </c>
      <c r="D3300" s="0" t="s">
        <v>170</v>
      </c>
      <c r="E3300" s="0" t="n">
        <v>2026</v>
      </c>
      <c r="F3300" s="0" t="n">
        <v>1.1</v>
      </c>
      <c r="G3300" s="0" t="s">
        <v>161</v>
      </c>
    </row>
    <row r="3301" customFormat="false" ht="14.25" hidden="false" customHeight="false" outlineLevel="0" collapsed="false">
      <c r="A3301" s="0" t="s">
        <v>103</v>
      </c>
      <c r="B3301" s="0" t="s">
        <v>104</v>
      </c>
      <c r="C3301" s="0" t="s">
        <v>75</v>
      </c>
      <c r="D3301" s="0" t="s">
        <v>156</v>
      </c>
      <c r="E3301" s="0" t="n">
        <v>2026</v>
      </c>
      <c r="F3301" s="0" t="n">
        <v>0.519614958448754</v>
      </c>
      <c r="G3301" s="0" t="s">
        <v>135</v>
      </c>
    </row>
    <row r="3302" customFormat="false" ht="14.25" hidden="false" customHeight="false" outlineLevel="0" collapsed="false">
      <c r="A3302" s="0" t="s">
        <v>103</v>
      </c>
      <c r="B3302" s="0" t="s">
        <v>104</v>
      </c>
      <c r="C3302" s="0" t="s">
        <v>75</v>
      </c>
      <c r="D3302" s="0" t="s">
        <v>157</v>
      </c>
      <c r="E3302" s="0" t="n">
        <v>2026</v>
      </c>
      <c r="F3302" s="0" t="n">
        <v>0.533138393351801</v>
      </c>
      <c r="G3302" s="0" t="s">
        <v>135</v>
      </c>
    </row>
    <row r="3303" customFormat="false" ht="14.25" hidden="false" customHeight="false" outlineLevel="0" collapsed="false">
      <c r="A3303" s="0" t="s">
        <v>103</v>
      </c>
      <c r="B3303" s="0" t="s">
        <v>104</v>
      </c>
      <c r="C3303" s="0" t="s">
        <v>75</v>
      </c>
      <c r="D3303" s="0" t="s">
        <v>171</v>
      </c>
      <c r="E3303" s="0" t="n">
        <v>2026</v>
      </c>
      <c r="F3303" s="0" t="n">
        <v>0.87</v>
      </c>
      <c r="G3303" s="0" t="s">
        <v>135</v>
      </c>
    </row>
    <row r="3304" customFormat="false" ht="14.25" hidden="false" customHeight="false" outlineLevel="0" collapsed="false">
      <c r="A3304" s="0" t="s">
        <v>103</v>
      </c>
      <c r="B3304" s="0" t="s">
        <v>104</v>
      </c>
      <c r="C3304" s="0" t="s">
        <v>75</v>
      </c>
      <c r="D3304" s="0" t="s">
        <v>172</v>
      </c>
      <c r="E3304" s="0" t="n">
        <v>2026</v>
      </c>
      <c r="F3304" s="0" t="n">
        <v>0.8</v>
      </c>
      <c r="G3304" s="0" t="s">
        <v>135</v>
      </c>
    </row>
    <row r="3305" customFormat="false" ht="14.25" hidden="false" customHeight="false" outlineLevel="0" collapsed="false">
      <c r="A3305" s="0" t="s">
        <v>103</v>
      </c>
      <c r="B3305" s="0" t="s">
        <v>104</v>
      </c>
      <c r="C3305" s="0" t="s">
        <v>75</v>
      </c>
      <c r="D3305" s="0" t="s">
        <v>173</v>
      </c>
      <c r="E3305" s="0" t="n">
        <v>2026</v>
      </c>
      <c r="F3305" s="0" t="n">
        <v>0.463830402216067</v>
      </c>
      <c r="G3305" s="0" t="s">
        <v>135</v>
      </c>
    </row>
    <row r="3306" customFormat="false" ht="14.25" hidden="false" customHeight="false" outlineLevel="0" collapsed="false">
      <c r="A3306" s="0" t="s">
        <v>103</v>
      </c>
      <c r="B3306" s="0" t="s">
        <v>104</v>
      </c>
      <c r="C3306" s="0" t="s">
        <v>75</v>
      </c>
      <c r="D3306" s="0" t="s">
        <v>174</v>
      </c>
      <c r="E3306" s="0" t="n">
        <v>2026</v>
      </c>
      <c r="F3306" s="0" t="n">
        <v>0.426510714681441</v>
      </c>
      <c r="G3306" s="0" t="s">
        <v>135</v>
      </c>
    </row>
    <row r="3307" customFormat="false" ht="14.25" hidden="false" customHeight="false" outlineLevel="0" collapsed="false">
      <c r="A3307" s="0" t="s">
        <v>103</v>
      </c>
      <c r="B3307" s="0" t="s">
        <v>104</v>
      </c>
      <c r="C3307" s="0" t="s">
        <v>75</v>
      </c>
      <c r="D3307" s="0" t="s">
        <v>160</v>
      </c>
      <c r="E3307" s="0" t="n">
        <v>2026</v>
      </c>
      <c r="F3307" s="0" t="n">
        <v>0.66028512</v>
      </c>
      <c r="G3307" s="0" t="s">
        <v>161</v>
      </c>
    </row>
    <row r="3308" customFormat="false" ht="14.25" hidden="false" customHeight="false" outlineLevel="0" collapsed="false">
      <c r="A3308" s="0" t="s">
        <v>103</v>
      </c>
      <c r="B3308" s="0" t="s">
        <v>104</v>
      </c>
      <c r="C3308" s="0" t="s">
        <v>75</v>
      </c>
      <c r="D3308" s="0" t="s">
        <v>162</v>
      </c>
      <c r="E3308" s="0" t="n">
        <v>2026</v>
      </c>
      <c r="F3308" s="0" t="n">
        <v>0.61043488</v>
      </c>
      <c r="G3308" s="0" t="s">
        <v>161</v>
      </c>
    </row>
    <row r="3309" customFormat="false" ht="14.25" hidden="false" customHeight="false" outlineLevel="0" collapsed="false">
      <c r="A3309" s="0" t="s">
        <v>103</v>
      </c>
      <c r="B3309" s="0" t="s">
        <v>104</v>
      </c>
      <c r="C3309" s="0" t="s">
        <v>75</v>
      </c>
      <c r="D3309" s="0" t="s">
        <v>175</v>
      </c>
      <c r="E3309" s="0" t="n">
        <v>2026</v>
      </c>
      <c r="F3309" s="0" t="n">
        <v>1.284</v>
      </c>
      <c r="G3309" s="0" t="s">
        <v>161</v>
      </c>
    </row>
    <row r="3310" customFormat="false" ht="14.25" hidden="false" customHeight="false" outlineLevel="0" collapsed="false">
      <c r="A3310" s="0" t="s">
        <v>103</v>
      </c>
      <c r="B3310" s="0" t="s">
        <v>104</v>
      </c>
      <c r="C3310" s="0" t="s">
        <v>75</v>
      </c>
      <c r="D3310" s="0" t="s">
        <v>176</v>
      </c>
      <c r="E3310" s="0" t="n">
        <v>2026</v>
      </c>
      <c r="F3310" s="0" t="n">
        <v>0.1738</v>
      </c>
      <c r="G3310" s="0" t="s">
        <v>161</v>
      </c>
    </row>
    <row r="3311" customFormat="false" ht="14.25" hidden="false" customHeight="false" outlineLevel="0" collapsed="false">
      <c r="A3311" s="0" t="s">
        <v>103</v>
      </c>
      <c r="B3311" s="0" t="s">
        <v>104</v>
      </c>
      <c r="C3311" s="0" t="s">
        <v>75</v>
      </c>
      <c r="D3311" s="0" t="s">
        <v>177</v>
      </c>
      <c r="E3311" s="0" t="n">
        <v>2026</v>
      </c>
      <c r="F3311" s="0" t="n">
        <v>1.2012</v>
      </c>
      <c r="G3311" s="0" t="s">
        <v>161</v>
      </c>
    </row>
    <row r="3312" customFormat="false" ht="14.25" hidden="false" customHeight="false" outlineLevel="0" collapsed="false">
      <c r="A3312" s="0" t="s">
        <v>103</v>
      </c>
      <c r="B3312" s="0" t="s">
        <v>104</v>
      </c>
      <c r="C3312" s="0" t="s">
        <v>75</v>
      </c>
      <c r="D3312" s="0" t="s">
        <v>178</v>
      </c>
      <c r="E3312" s="0" t="n">
        <v>2026</v>
      </c>
      <c r="F3312" s="0" t="n">
        <v>0.06952</v>
      </c>
      <c r="G3312" s="0" t="s">
        <v>161</v>
      </c>
    </row>
    <row r="3313" customFormat="false" ht="14.25" hidden="false" customHeight="false" outlineLevel="0" collapsed="false">
      <c r="A3313" s="0" t="s">
        <v>103</v>
      </c>
      <c r="B3313" s="0" t="s">
        <v>104</v>
      </c>
      <c r="C3313" s="0" t="s">
        <v>75</v>
      </c>
      <c r="D3313" s="0" t="s">
        <v>163</v>
      </c>
      <c r="E3313" s="0" t="n">
        <v>2026</v>
      </c>
      <c r="F3313" s="0" t="n">
        <v>2.6710307855505</v>
      </c>
      <c r="G3313" s="0" t="s">
        <v>132</v>
      </c>
    </row>
    <row r="3314" customFormat="false" ht="14.25" hidden="false" customHeight="false" outlineLevel="0" collapsed="false">
      <c r="A3314" s="0" t="s">
        <v>103</v>
      </c>
      <c r="B3314" s="0" t="s">
        <v>104</v>
      </c>
      <c r="C3314" s="0" t="s">
        <v>75</v>
      </c>
      <c r="D3314" s="0" t="s">
        <v>164</v>
      </c>
      <c r="E3314" s="0" t="n">
        <v>2026</v>
      </c>
      <c r="F3314" s="0" t="n">
        <v>2.46937316572245</v>
      </c>
      <c r="G3314" s="0" t="s">
        <v>132</v>
      </c>
    </row>
    <row r="3315" customFormat="false" ht="14.25" hidden="false" customHeight="false" outlineLevel="0" collapsed="false">
      <c r="A3315" s="0" t="s">
        <v>103</v>
      </c>
      <c r="B3315" s="0" t="s">
        <v>104</v>
      </c>
      <c r="C3315" s="0" t="s">
        <v>75</v>
      </c>
      <c r="D3315" s="0" t="s">
        <v>179</v>
      </c>
      <c r="E3315" s="0" t="n">
        <v>2026</v>
      </c>
      <c r="F3315" s="0" t="n">
        <v>4.88066097328339</v>
      </c>
      <c r="G3315" s="0" t="s">
        <v>132</v>
      </c>
    </row>
    <row r="3316" customFormat="false" ht="14.25" hidden="false" customHeight="false" outlineLevel="0" collapsed="false">
      <c r="A3316" s="0" t="s">
        <v>103</v>
      </c>
      <c r="B3316" s="0" t="s">
        <v>104</v>
      </c>
      <c r="C3316" s="0" t="s">
        <v>75</v>
      </c>
      <c r="D3316" s="0" t="s">
        <v>180</v>
      </c>
      <c r="E3316" s="0" t="n">
        <v>2026</v>
      </c>
      <c r="F3316" s="0" t="n">
        <v>0.293294358057839</v>
      </c>
      <c r="G3316" s="0" t="s">
        <v>132</v>
      </c>
    </row>
    <row r="3317" customFormat="false" ht="14.25" hidden="false" customHeight="false" outlineLevel="0" collapsed="false">
      <c r="A3317" s="0" t="s">
        <v>103</v>
      </c>
      <c r="B3317" s="0" t="s">
        <v>104</v>
      </c>
      <c r="C3317" s="0" t="s">
        <v>75</v>
      </c>
      <c r="D3317" s="0" t="s">
        <v>181</v>
      </c>
      <c r="E3317" s="0" t="n">
        <v>2026</v>
      </c>
      <c r="F3317" s="0" t="n">
        <v>1</v>
      </c>
      <c r="G3317" s="0" t="s">
        <v>135</v>
      </c>
    </row>
    <row r="3318" customFormat="false" ht="14.25" hidden="false" customHeight="false" outlineLevel="0" collapsed="false">
      <c r="A3318" s="0" t="s">
        <v>103</v>
      </c>
      <c r="B3318" s="0" t="s">
        <v>104</v>
      </c>
      <c r="C3318" s="0" t="s">
        <v>75</v>
      </c>
      <c r="D3318" s="0" t="s">
        <v>165</v>
      </c>
      <c r="E3318" s="0" t="n">
        <v>2027</v>
      </c>
      <c r="F3318" s="0" t="n">
        <v>0.6296</v>
      </c>
      <c r="G3318" s="0" t="s">
        <v>161</v>
      </c>
    </row>
    <row r="3319" customFormat="false" ht="14.25" hidden="false" customHeight="false" outlineLevel="0" collapsed="false">
      <c r="A3319" s="0" t="s">
        <v>103</v>
      </c>
      <c r="B3319" s="0" t="s">
        <v>104</v>
      </c>
      <c r="C3319" s="0" t="s">
        <v>75</v>
      </c>
      <c r="D3319" s="0" t="s">
        <v>166</v>
      </c>
      <c r="E3319" s="0" t="n">
        <v>2027</v>
      </c>
      <c r="F3319" s="0" t="n">
        <v>0</v>
      </c>
      <c r="G3319" s="0" t="s">
        <v>161</v>
      </c>
    </row>
    <row r="3320" customFormat="false" ht="14.25" hidden="false" customHeight="false" outlineLevel="0" collapsed="false">
      <c r="A3320" s="0" t="s">
        <v>103</v>
      </c>
      <c r="B3320" s="0" t="s">
        <v>104</v>
      </c>
      <c r="C3320" s="0" t="s">
        <v>75</v>
      </c>
      <c r="D3320" s="0" t="s">
        <v>167</v>
      </c>
      <c r="E3320" s="0" t="n">
        <v>2027</v>
      </c>
      <c r="F3320" s="0" t="n">
        <v>0.5</v>
      </c>
      <c r="G3320" s="0" t="s">
        <v>135</v>
      </c>
    </row>
    <row r="3321" customFormat="false" ht="14.25" hidden="false" customHeight="false" outlineLevel="0" collapsed="false">
      <c r="A3321" s="0" t="s">
        <v>103</v>
      </c>
      <c r="B3321" s="0" t="s">
        <v>104</v>
      </c>
      <c r="C3321" s="0" t="s">
        <v>75</v>
      </c>
      <c r="D3321" s="0" t="s">
        <v>168</v>
      </c>
      <c r="E3321" s="0" t="n">
        <v>2027</v>
      </c>
      <c r="F3321" s="0" t="n">
        <v>0.2003</v>
      </c>
      <c r="G3321" s="0" t="s">
        <v>161</v>
      </c>
    </row>
    <row r="3322" customFormat="false" ht="14.25" hidden="false" customHeight="false" outlineLevel="0" collapsed="false">
      <c r="A3322" s="0" t="s">
        <v>103</v>
      </c>
      <c r="B3322" s="0" t="s">
        <v>104</v>
      </c>
      <c r="C3322" s="0" t="s">
        <v>75</v>
      </c>
      <c r="D3322" s="0" t="s">
        <v>169</v>
      </c>
      <c r="E3322" s="0" t="n">
        <v>2027</v>
      </c>
      <c r="F3322" s="0" t="n">
        <v>0.5409</v>
      </c>
      <c r="G3322" s="0" t="s">
        <v>161</v>
      </c>
    </row>
    <row r="3323" customFormat="false" ht="14.25" hidden="false" customHeight="false" outlineLevel="0" collapsed="false">
      <c r="A3323" s="0" t="s">
        <v>103</v>
      </c>
      <c r="B3323" s="0" t="s">
        <v>104</v>
      </c>
      <c r="C3323" s="0" t="s">
        <v>75</v>
      </c>
      <c r="D3323" s="0" t="s">
        <v>170</v>
      </c>
      <c r="E3323" s="0" t="n">
        <v>2027</v>
      </c>
      <c r="F3323" s="0" t="n">
        <v>1.1</v>
      </c>
      <c r="G3323" s="0" t="s">
        <v>161</v>
      </c>
    </row>
    <row r="3324" customFormat="false" ht="14.25" hidden="false" customHeight="false" outlineLevel="0" collapsed="false">
      <c r="A3324" s="0" t="s">
        <v>103</v>
      </c>
      <c r="B3324" s="0" t="s">
        <v>104</v>
      </c>
      <c r="C3324" s="0" t="s">
        <v>75</v>
      </c>
      <c r="D3324" s="0" t="s">
        <v>156</v>
      </c>
      <c r="E3324" s="0" t="n">
        <v>2027</v>
      </c>
      <c r="F3324" s="0" t="n">
        <v>0.550682003659258</v>
      </c>
      <c r="G3324" s="0" t="s">
        <v>135</v>
      </c>
    </row>
    <row r="3325" customFormat="false" ht="14.25" hidden="false" customHeight="false" outlineLevel="0" collapsed="false">
      <c r="A3325" s="0" t="s">
        <v>103</v>
      </c>
      <c r="B3325" s="0" t="s">
        <v>104</v>
      </c>
      <c r="C3325" s="0" t="s">
        <v>75</v>
      </c>
      <c r="D3325" s="0" t="s">
        <v>157</v>
      </c>
      <c r="E3325" s="0" t="n">
        <v>2027</v>
      </c>
      <c r="F3325" s="0" t="n">
        <v>0.538109120585481</v>
      </c>
      <c r="G3325" s="0" t="s">
        <v>135</v>
      </c>
    </row>
    <row r="3326" customFormat="false" ht="14.25" hidden="false" customHeight="false" outlineLevel="0" collapsed="false">
      <c r="A3326" s="0" t="s">
        <v>103</v>
      </c>
      <c r="B3326" s="0" t="s">
        <v>104</v>
      </c>
      <c r="C3326" s="0" t="s">
        <v>75</v>
      </c>
      <c r="D3326" s="0" t="s">
        <v>171</v>
      </c>
      <c r="E3326" s="0" t="n">
        <v>2027</v>
      </c>
      <c r="F3326" s="0" t="n">
        <v>0.87</v>
      </c>
      <c r="G3326" s="0" t="s">
        <v>135</v>
      </c>
    </row>
    <row r="3327" customFormat="false" ht="14.25" hidden="false" customHeight="false" outlineLevel="0" collapsed="false">
      <c r="A3327" s="0" t="s">
        <v>103</v>
      </c>
      <c r="B3327" s="0" t="s">
        <v>104</v>
      </c>
      <c r="C3327" s="0" t="s">
        <v>75</v>
      </c>
      <c r="D3327" s="0" t="s">
        <v>172</v>
      </c>
      <c r="E3327" s="0" t="n">
        <v>2027</v>
      </c>
      <c r="F3327" s="0" t="n">
        <v>0.8</v>
      </c>
      <c r="G3327" s="0" t="s">
        <v>135</v>
      </c>
    </row>
    <row r="3328" customFormat="false" ht="14.25" hidden="false" customHeight="false" outlineLevel="0" collapsed="false">
      <c r="A3328" s="0" t="s">
        <v>103</v>
      </c>
      <c r="B3328" s="0" t="s">
        <v>104</v>
      </c>
      <c r="C3328" s="0" t="s">
        <v>75</v>
      </c>
      <c r="D3328" s="0" t="s">
        <v>173</v>
      </c>
      <c r="E3328" s="0" t="n">
        <v>2027</v>
      </c>
      <c r="F3328" s="0" t="n">
        <v>0.468154934909369</v>
      </c>
      <c r="G3328" s="0" t="s">
        <v>135</v>
      </c>
    </row>
    <row r="3329" customFormat="false" ht="14.25" hidden="false" customHeight="false" outlineLevel="0" collapsed="false">
      <c r="A3329" s="0" t="s">
        <v>103</v>
      </c>
      <c r="B3329" s="0" t="s">
        <v>104</v>
      </c>
      <c r="C3329" s="0" t="s">
        <v>75</v>
      </c>
      <c r="D3329" s="0" t="s">
        <v>174</v>
      </c>
      <c r="E3329" s="0" t="n">
        <v>2027</v>
      </c>
      <c r="F3329" s="0" t="n">
        <v>0.430487296468385</v>
      </c>
      <c r="G3329" s="0" t="s">
        <v>135</v>
      </c>
    </row>
    <row r="3330" customFormat="false" ht="14.25" hidden="false" customHeight="false" outlineLevel="0" collapsed="false">
      <c r="A3330" s="0" t="s">
        <v>103</v>
      </c>
      <c r="B3330" s="0" t="s">
        <v>104</v>
      </c>
      <c r="C3330" s="0" t="s">
        <v>75</v>
      </c>
      <c r="D3330" s="0" t="s">
        <v>160</v>
      </c>
      <c r="E3330" s="0" t="n">
        <v>2027</v>
      </c>
      <c r="F3330" s="0" t="n">
        <v>0.868026826</v>
      </c>
      <c r="G3330" s="0" t="s">
        <v>161</v>
      </c>
    </row>
    <row r="3331" customFormat="false" ht="14.25" hidden="false" customHeight="false" outlineLevel="0" collapsed="false">
      <c r="A3331" s="0" t="s">
        <v>103</v>
      </c>
      <c r="B3331" s="0" t="s">
        <v>104</v>
      </c>
      <c r="C3331" s="0" t="s">
        <v>75</v>
      </c>
      <c r="D3331" s="0" t="s">
        <v>162</v>
      </c>
      <c r="E3331" s="0" t="n">
        <v>2027</v>
      </c>
      <c r="F3331" s="0" t="n">
        <v>0.708249174</v>
      </c>
      <c r="G3331" s="0" t="s">
        <v>161</v>
      </c>
    </row>
    <row r="3332" customFormat="false" ht="14.25" hidden="false" customHeight="false" outlineLevel="0" collapsed="false">
      <c r="A3332" s="0" t="s">
        <v>103</v>
      </c>
      <c r="B3332" s="0" t="s">
        <v>104</v>
      </c>
      <c r="C3332" s="0" t="s">
        <v>75</v>
      </c>
      <c r="D3332" s="0" t="s">
        <v>175</v>
      </c>
      <c r="E3332" s="0" t="n">
        <v>2027</v>
      </c>
      <c r="F3332" s="0" t="n">
        <v>1.4843</v>
      </c>
      <c r="G3332" s="0" t="s">
        <v>161</v>
      </c>
    </row>
    <row r="3333" customFormat="false" ht="14.25" hidden="false" customHeight="false" outlineLevel="0" collapsed="false">
      <c r="A3333" s="0" t="s">
        <v>103</v>
      </c>
      <c r="B3333" s="0" t="s">
        <v>104</v>
      </c>
      <c r="C3333" s="0" t="s">
        <v>75</v>
      </c>
      <c r="D3333" s="0" t="s">
        <v>176</v>
      </c>
      <c r="E3333" s="0" t="n">
        <v>2027</v>
      </c>
      <c r="F3333" s="0" t="n">
        <v>0.7147</v>
      </c>
      <c r="G3333" s="0" t="s">
        <v>161</v>
      </c>
    </row>
    <row r="3334" customFormat="false" ht="14.25" hidden="false" customHeight="false" outlineLevel="0" collapsed="false">
      <c r="A3334" s="0" t="s">
        <v>103</v>
      </c>
      <c r="B3334" s="0" t="s">
        <v>104</v>
      </c>
      <c r="C3334" s="0" t="s">
        <v>75</v>
      </c>
      <c r="D3334" s="0" t="s">
        <v>177</v>
      </c>
      <c r="E3334" s="0" t="n">
        <v>2027</v>
      </c>
      <c r="F3334" s="0" t="n">
        <v>1.336665</v>
      </c>
      <c r="G3334" s="0" t="s">
        <v>161</v>
      </c>
    </row>
    <row r="3335" customFormat="false" ht="14.25" hidden="false" customHeight="false" outlineLevel="0" collapsed="false">
      <c r="A3335" s="0" t="s">
        <v>103</v>
      </c>
      <c r="B3335" s="0" t="s">
        <v>104</v>
      </c>
      <c r="C3335" s="0" t="s">
        <v>75</v>
      </c>
      <c r="D3335" s="0" t="s">
        <v>178</v>
      </c>
      <c r="E3335" s="0" t="n">
        <v>2027</v>
      </c>
      <c r="F3335" s="0" t="n">
        <v>0.239611</v>
      </c>
      <c r="G3335" s="0" t="s">
        <v>161</v>
      </c>
    </row>
    <row r="3336" customFormat="false" ht="14.25" hidden="false" customHeight="false" outlineLevel="0" collapsed="false">
      <c r="A3336" s="0" t="s">
        <v>103</v>
      </c>
      <c r="B3336" s="0" t="s">
        <v>104</v>
      </c>
      <c r="C3336" s="0" t="s">
        <v>75</v>
      </c>
      <c r="D3336" s="0" t="s">
        <v>163</v>
      </c>
      <c r="E3336" s="0" t="n">
        <v>2027</v>
      </c>
      <c r="F3336" s="0" t="n">
        <v>3.51627116098212</v>
      </c>
      <c r="G3336" s="0" t="s">
        <v>132</v>
      </c>
    </row>
    <row r="3337" customFormat="false" ht="14.25" hidden="false" customHeight="false" outlineLevel="0" collapsed="false">
      <c r="A3337" s="0" t="s">
        <v>103</v>
      </c>
      <c r="B3337" s="0" t="s">
        <v>104</v>
      </c>
      <c r="C3337" s="0" t="s">
        <v>75</v>
      </c>
      <c r="D3337" s="0" t="s">
        <v>164</v>
      </c>
      <c r="E3337" s="0" t="n">
        <v>2027</v>
      </c>
      <c r="F3337" s="0" t="n">
        <v>2.8690313141608</v>
      </c>
      <c r="G3337" s="0" t="s">
        <v>132</v>
      </c>
    </row>
    <row r="3338" customFormat="false" ht="14.25" hidden="false" customHeight="false" outlineLevel="0" collapsed="false">
      <c r="A3338" s="0" t="s">
        <v>103</v>
      </c>
      <c r="B3338" s="0" t="s">
        <v>104</v>
      </c>
      <c r="C3338" s="0" t="s">
        <v>75</v>
      </c>
      <c r="D3338" s="0" t="s">
        <v>179</v>
      </c>
      <c r="E3338" s="0" t="n">
        <v>2027</v>
      </c>
      <c r="F3338" s="0" t="n">
        <v>5.48171292877873</v>
      </c>
      <c r="G3338" s="0" t="s">
        <v>132</v>
      </c>
    </row>
    <row r="3339" customFormat="false" ht="14.25" hidden="false" customHeight="false" outlineLevel="0" collapsed="false">
      <c r="A3339" s="0" t="s">
        <v>103</v>
      </c>
      <c r="B3339" s="0" t="s">
        <v>104</v>
      </c>
      <c r="C3339" s="0" t="s">
        <v>75</v>
      </c>
      <c r="D3339" s="0" t="s">
        <v>180</v>
      </c>
      <c r="E3339" s="0" t="n">
        <v>2027</v>
      </c>
      <c r="F3339" s="0" t="n">
        <v>0.929568438756042</v>
      </c>
      <c r="G3339" s="0" t="s">
        <v>132</v>
      </c>
    </row>
    <row r="3340" customFormat="false" ht="14.25" hidden="false" customHeight="false" outlineLevel="0" collapsed="false">
      <c r="A3340" s="0" t="s">
        <v>103</v>
      </c>
      <c r="B3340" s="0" t="s">
        <v>104</v>
      </c>
      <c r="C3340" s="0" t="s">
        <v>75</v>
      </c>
      <c r="D3340" s="0" t="s">
        <v>181</v>
      </c>
      <c r="E3340" s="0" t="n">
        <v>2027</v>
      </c>
      <c r="F3340" s="0" t="n">
        <v>1</v>
      </c>
      <c r="G3340" s="0" t="s">
        <v>135</v>
      </c>
    </row>
    <row r="3341" customFormat="false" ht="14.25" hidden="false" customHeight="false" outlineLevel="0" collapsed="false">
      <c r="A3341" s="0" t="s">
        <v>103</v>
      </c>
      <c r="B3341" s="0" t="s">
        <v>104</v>
      </c>
      <c r="C3341" s="0" t="s">
        <v>75</v>
      </c>
      <c r="D3341" s="0" t="s">
        <v>165</v>
      </c>
      <c r="E3341" s="0" t="n">
        <v>2028</v>
      </c>
      <c r="F3341" s="0" t="n">
        <v>1.3713</v>
      </c>
      <c r="G3341" s="0" t="s">
        <v>161</v>
      </c>
    </row>
    <row r="3342" customFormat="false" ht="14.25" hidden="false" customHeight="false" outlineLevel="0" collapsed="false">
      <c r="A3342" s="0" t="s">
        <v>103</v>
      </c>
      <c r="B3342" s="0" t="s">
        <v>104</v>
      </c>
      <c r="C3342" s="0" t="s">
        <v>75</v>
      </c>
      <c r="D3342" s="0" t="s">
        <v>166</v>
      </c>
      <c r="E3342" s="0" t="n">
        <v>2028</v>
      </c>
      <c r="F3342" s="0" t="n">
        <v>0</v>
      </c>
      <c r="G3342" s="0" t="s">
        <v>161</v>
      </c>
    </row>
    <row r="3343" customFormat="false" ht="14.25" hidden="false" customHeight="false" outlineLevel="0" collapsed="false">
      <c r="A3343" s="0" t="s">
        <v>103</v>
      </c>
      <c r="B3343" s="0" t="s">
        <v>104</v>
      </c>
      <c r="C3343" s="0" t="s">
        <v>75</v>
      </c>
      <c r="D3343" s="0" t="s">
        <v>167</v>
      </c>
      <c r="E3343" s="0" t="n">
        <v>2028</v>
      </c>
      <c r="F3343" s="0" t="n">
        <v>0.5</v>
      </c>
      <c r="G3343" s="0" t="s">
        <v>135</v>
      </c>
    </row>
    <row r="3344" customFormat="false" ht="14.25" hidden="false" customHeight="false" outlineLevel="0" collapsed="false">
      <c r="A3344" s="0" t="s">
        <v>103</v>
      </c>
      <c r="B3344" s="0" t="s">
        <v>104</v>
      </c>
      <c r="C3344" s="0" t="s">
        <v>75</v>
      </c>
      <c r="D3344" s="0" t="s">
        <v>168</v>
      </c>
      <c r="E3344" s="0" t="n">
        <v>2028</v>
      </c>
      <c r="F3344" s="0" t="n">
        <v>0.7417</v>
      </c>
      <c r="G3344" s="0" t="s">
        <v>161</v>
      </c>
    </row>
    <row r="3345" customFormat="false" ht="14.25" hidden="false" customHeight="false" outlineLevel="0" collapsed="false">
      <c r="A3345" s="0" t="s">
        <v>103</v>
      </c>
      <c r="B3345" s="0" t="s">
        <v>104</v>
      </c>
      <c r="C3345" s="0" t="s">
        <v>75</v>
      </c>
      <c r="D3345" s="0" t="s">
        <v>169</v>
      </c>
      <c r="E3345" s="0" t="n">
        <v>2028</v>
      </c>
      <c r="F3345" s="0" t="n">
        <v>0.5144</v>
      </c>
      <c r="G3345" s="0" t="s">
        <v>161</v>
      </c>
    </row>
    <row r="3346" customFormat="false" ht="14.25" hidden="false" customHeight="false" outlineLevel="0" collapsed="false">
      <c r="A3346" s="0" t="s">
        <v>103</v>
      </c>
      <c r="B3346" s="0" t="s">
        <v>104</v>
      </c>
      <c r="C3346" s="0" t="s">
        <v>75</v>
      </c>
      <c r="D3346" s="0" t="s">
        <v>170</v>
      </c>
      <c r="E3346" s="0" t="n">
        <v>2028</v>
      </c>
      <c r="F3346" s="0" t="n">
        <v>1.1</v>
      </c>
      <c r="G3346" s="0" t="s">
        <v>161</v>
      </c>
    </row>
    <row r="3347" customFormat="false" ht="14.25" hidden="false" customHeight="false" outlineLevel="0" collapsed="false">
      <c r="A3347" s="0" t="s">
        <v>103</v>
      </c>
      <c r="B3347" s="0" t="s">
        <v>104</v>
      </c>
      <c r="C3347" s="0" t="s">
        <v>75</v>
      </c>
      <c r="D3347" s="0" t="s">
        <v>156</v>
      </c>
      <c r="E3347" s="0" t="n">
        <v>2028</v>
      </c>
      <c r="F3347" s="0" t="n">
        <v>0.597701497531083</v>
      </c>
      <c r="G3347" s="0" t="s">
        <v>135</v>
      </c>
    </row>
    <row r="3348" customFormat="false" ht="14.25" hidden="false" customHeight="false" outlineLevel="0" collapsed="false">
      <c r="A3348" s="0" t="s">
        <v>103</v>
      </c>
      <c r="B3348" s="0" t="s">
        <v>104</v>
      </c>
      <c r="C3348" s="0" t="s">
        <v>75</v>
      </c>
      <c r="D3348" s="0" t="s">
        <v>157</v>
      </c>
      <c r="E3348" s="0" t="n">
        <v>2028</v>
      </c>
      <c r="F3348" s="0" t="n">
        <v>0.545632239604973</v>
      </c>
      <c r="G3348" s="0" t="s">
        <v>135</v>
      </c>
    </row>
    <row r="3349" customFormat="false" ht="14.25" hidden="false" customHeight="false" outlineLevel="0" collapsed="false">
      <c r="A3349" s="0" t="s">
        <v>103</v>
      </c>
      <c r="B3349" s="0" t="s">
        <v>104</v>
      </c>
      <c r="C3349" s="0" t="s">
        <v>75</v>
      </c>
      <c r="D3349" s="0" t="s">
        <v>171</v>
      </c>
      <c r="E3349" s="0" t="n">
        <v>2028</v>
      </c>
      <c r="F3349" s="0" t="n">
        <v>0.87</v>
      </c>
      <c r="G3349" s="0" t="s">
        <v>135</v>
      </c>
    </row>
    <row r="3350" customFormat="false" ht="14.25" hidden="false" customHeight="false" outlineLevel="0" collapsed="false">
      <c r="A3350" s="0" t="s">
        <v>103</v>
      </c>
      <c r="B3350" s="0" t="s">
        <v>104</v>
      </c>
      <c r="C3350" s="0" t="s">
        <v>75</v>
      </c>
      <c r="D3350" s="0" t="s">
        <v>172</v>
      </c>
      <c r="E3350" s="0" t="n">
        <v>2028</v>
      </c>
      <c r="F3350" s="0" t="n">
        <v>0.8</v>
      </c>
      <c r="G3350" s="0" t="s">
        <v>135</v>
      </c>
    </row>
    <row r="3351" customFormat="false" ht="14.25" hidden="false" customHeight="false" outlineLevel="0" collapsed="false">
      <c r="A3351" s="0" t="s">
        <v>103</v>
      </c>
      <c r="B3351" s="0" t="s">
        <v>104</v>
      </c>
      <c r="C3351" s="0" t="s">
        <v>75</v>
      </c>
      <c r="D3351" s="0" t="s">
        <v>173</v>
      </c>
      <c r="E3351" s="0" t="n">
        <v>2028</v>
      </c>
      <c r="F3351" s="0" t="n">
        <v>0.474700048456327</v>
      </c>
      <c r="G3351" s="0" t="s">
        <v>135</v>
      </c>
    </row>
    <row r="3352" customFormat="false" ht="14.25" hidden="false" customHeight="false" outlineLevel="0" collapsed="false">
      <c r="A3352" s="0" t="s">
        <v>103</v>
      </c>
      <c r="B3352" s="0" t="s">
        <v>104</v>
      </c>
      <c r="C3352" s="0" t="s">
        <v>75</v>
      </c>
      <c r="D3352" s="0" t="s">
        <v>174</v>
      </c>
      <c r="E3352" s="0" t="n">
        <v>2028</v>
      </c>
      <c r="F3352" s="0" t="n">
        <v>0.436505791683979</v>
      </c>
      <c r="G3352" s="0" t="s">
        <v>135</v>
      </c>
    </row>
    <row r="3353" customFormat="false" ht="14.25" hidden="false" customHeight="false" outlineLevel="0" collapsed="false">
      <c r="A3353" s="0" t="s">
        <v>103</v>
      </c>
      <c r="B3353" s="0" t="s">
        <v>104</v>
      </c>
      <c r="C3353" s="0" t="s">
        <v>75</v>
      </c>
      <c r="D3353" s="0" t="s">
        <v>160</v>
      </c>
      <c r="E3353" s="0" t="n">
        <v>2028</v>
      </c>
      <c r="F3353" s="0" t="n">
        <v>1.3678538932</v>
      </c>
      <c r="G3353" s="0" t="s">
        <v>161</v>
      </c>
    </row>
    <row r="3354" customFormat="false" ht="14.25" hidden="false" customHeight="false" outlineLevel="0" collapsed="false">
      <c r="A3354" s="0" t="s">
        <v>103</v>
      </c>
      <c r="B3354" s="0" t="s">
        <v>104</v>
      </c>
      <c r="C3354" s="0" t="s">
        <v>75</v>
      </c>
      <c r="D3354" s="0" t="s">
        <v>162</v>
      </c>
      <c r="E3354" s="0" t="n">
        <v>2028</v>
      </c>
      <c r="F3354" s="0" t="n">
        <v>0.9206695568</v>
      </c>
      <c r="G3354" s="0" t="s">
        <v>161</v>
      </c>
    </row>
    <row r="3355" customFormat="false" ht="14.25" hidden="false" customHeight="false" outlineLevel="0" collapsed="false">
      <c r="A3355" s="0" t="s">
        <v>103</v>
      </c>
      <c r="B3355" s="0" t="s">
        <v>104</v>
      </c>
      <c r="C3355" s="0" t="s">
        <v>75</v>
      </c>
      <c r="D3355" s="0" t="s">
        <v>175</v>
      </c>
      <c r="E3355" s="0" t="n">
        <v>2028</v>
      </c>
      <c r="F3355" s="0" t="n">
        <v>2.226</v>
      </c>
      <c r="G3355" s="0" t="s">
        <v>161</v>
      </c>
    </row>
    <row r="3356" customFormat="false" ht="14.25" hidden="false" customHeight="false" outlineLevel="0" collapsed="false">
      <c r="A3356" s="0" t="s">
        <v>103</v>
      </c>
      <c r="B3356" s="0" t="s">
        <v>104</v>
      </c>
      <c r="C3356" s="0" t="s">
        <v>75</v>
      </c>
      <c r="D3356" s="0" t="s">
        <v>176</v>
      </c>
      <c r="E3356" s="0" t="n">
        <v>2028</v>
      </c>
      <c r="F3356" s="0" t="n">
        <v>1.2291</v>
      </c>
      <c r="G3356" s="0" t="s">
        <v>161</v>
      </c>
    </row>
    <row r="3357" customFormat="false" ht="14.25" hidden="false" customHeight="false" outlineLevel="0" collapsed="false">
      <c r="A3357" s="0" t="s">
        <v>103</v>
      </c>
      <c r="B3357" s="0" t="s">
        <v>104</v>
      </c>
      <c r="C3357" s="0" t="s">
        <v>75</v>
      </c>
      <c r="D3357" s="0" t="s">
        <v>177</v>
      </c>
      <c r="E3357" s="0" t="n">
        <v>2028</v>
      </c>
      <c r="F3357" s="0" t="n">
        <v>1.79870625</v>
      </c>
      <c r="G3357" s="0" t="s">
        <v>161</v>
      </c>
    </row>
    <row r="3358" customFormat="false" ht="14.25" hidden="false" customHeight="false" outlineLevel="0" collapsed="false">
      <c r="A3358" s="0" t="s">
        <v>103</v>
      </c>
      <c r="B3358" s="0" t="s">
        <v>104</v>
      </c>
      <c r="C3358" s="0" t="s">
        <v>75</v>
      </c>
      <c r="D3358" s="0" t="s">
        <v>178</v>
      </c>
      <c r="E3358" s="0" t="n">
        <v>2028</v>
      </c>
      <c r="F3358" s="0" t="n">
        <v>0.4898172</v>
      </c>
      <c r="G3358" s="0" t="s">
        <v>161</v>
      </c>
    </row>
    <row r="3359" customFormat="false" ht="14.25" hidden="false" customHeight="false" outlineLevel="0" collapsed="false">
      <c r="A3359" s="0" t="s">
        <v>103</v>
      </c>
      <c r="B3359" s="0" t="s">
        <v>104</v>
      </c>
      <c r="C3359" s="0" t="s">
        <v>75</v>
      </c>
      <c r="D3359" s="0" t="s">
        <v>163</v>
      </c>
      <c r="E3359" s="0" t="n">
        <v>2028</v>
      </c>
      <c r="F3359" s="0" t="n">
        <v>5.54449193153877</v>
      </c>
      <c r="G3359" s="0" t="s">
        <v>132</v>
      </c>
    </row>
    <row r="3360" customFormat="false" ht="14.25" hidden="false" customHeight="false" outlineLevel="0" collapsed="false">
      <c r="A3360" s="0" t="s">
        <v>103</v>
      </c>
      <c r="B3360" s="0" t="s">
        <v>104</v>
      </c>
      <c r="C3360" s="0" t="s">
        <v>75</v>
      </c>
      <c r="D3360" s="0" t="s">
        <v>164</v>
      </c>
      <c r="E3360" s="0" t="n">
        <v>2028</v>
      </c>
      <c r="F3360" s="0" t="n">
        <v>3.73186416668305</v>
      </c>
      <c r="G3360" s="0" t="s">
        <v>132</v>
      </c>
    </row>
    <row r="3361" customFormat="false" ht="14.25" hidden="false" customHeight="false" outlineLevel="0" collapsed="false">
      <c r="A3361" s="0" t="s">
        <v>103</v>
      </c>
      <c r="B3361" s="0" t="s">
        <v>104</v>
      </c>
      <c r="C3361" s="0" t="s">
        <v>75</v>
      </c>
      <c r="D3361" s="0" t="s">
        <v>179</v>
      </c>
      <c r="E3361" s="0" t="n">
        <v>2028</v>
      </c>
      <c r="F3361" s="0" t="n">
        <v>7.40339762694389</v>
      </c>
      <c r="G3361" s="0" t="s">
        <v>132</v>
      </c>
    </row>
    <row r="3362" customFormat="false" ht="14.25" hidden="false" customHeight="false" outlineLevel="0" collapsed="false">
      <c r="A3362" s="0" t="s">
        <v>103</v>
      </c>
      <c r="B3362" s="0" t="s">
        <v>104</v>
      </c>
      <c r="C3362" s="0" t="s">
        <v>75</v>
      </c>
      <c r="D3362" s="0" t="s">
        <v>180</v>
      </c>
      <c r="E3362" s="0" t="n">
        <v>2028</v>
      </c>
      <c r="F3362" s="0" t="n">
        <v>1.82738959232897</v>
      </c>
      <c r="G3362" s="0" t="s">
        <v>132</v>
      </c>
    </row>
    <row r="3363" customFormat="false" ht="14.25" hidden="false" customHeight="false" outlineLevel="0" collapsed="false">
      <c r="A3363" s="0" t="s">
        <v>103</v>
      </c>
      <c r="B3363" s="0" t="s">
        <v>104</v>
      </c>
      <c r="C3363" s="0" t="s">
        <v>75</v>
      </c>
      <c r="D3363" s="0" t="s">
        <v>181</v>
      </c>
      <c r="E3363" s="0" t="n">
        <v>2028</v>
      </c>
      <c r="F3363" s="0" t="n">
        <v>0.9898</v>
      </c>
      <c r="G3363" s="0" t="s">
        <v>135</v>
      </c>
    </row>
    <row r="3364" customFormat="false" ht="14.25" hidden="false" customHeight="false" outlineLevel="0" collapsed="false">
      <c r="A3364" s="0" t="s">
        <v>103</v>
      </c>
      <c r="B3364" s="0" t="s">
        <v>104</v>
      </c>
      <c r="C3364" s="0" t="s">
        <v>75</v>
      </c>
      <c r="D3364" s="0" t="s">
        <v>165</v>
      </c>
      <c r="E3364" s="0" t="n">
        <v>2029</v>
      </c>
      <c r="F3364" s="0" t="n">
        <v>1.8935</v>
      </c>
      <c r="G3364" s="0" t="s">
        <v>161</v>
      </c>
    </row>
    <row r="3365" customFormat="false" ht="14.25" hidden="false" customHeight="false" outlineLevel="0" collapsed="false">
      <c r="A3365" s="0" t="s">
        <v>103</v>
      </c>
      <c r="B3365" s="0" t="s">
        <v>104</v>
      </c>
      <c r="C3365" s="0" t="s">
        <v>75</v>
      </c>
      <c r="D3365" s="0" t="s">
        <v>166</v>
      </c>
      <c r="E3365" s="0" t="n">
        <v>2029</v>
      </c>
      <c r="F3365" s="0" t="n">
        <v>0</v>
      </c>
      <c r="G3365" s="0" t="s">
        <v>161</v>
      </c>
    </row>
    <row r="3366" customFormat="false" ht="14.25" hidden="false" customHeight="false" outlineLevel="0" collapsed="false">
      <c r="A3366" s="0" t="s">
        <v>103</v>
      </c>
      <c r="B3366" s="0" t="s">
        <v>104</v>
      </c>
      <c r="C3366" s="0" t="s">
        <v>75</v>
      </c>
      <c r="D3366" s="0" t="s">
        <v>167</v>
      </c>
      <c r="E3366" s="0" t="n">
        <v>2029</v>
      </c>
      <c r="F3366" s="0" t="n">
        <v>0.5</v>
      </c>
      <c r="G3366" s="0" t="s">
        <v>135</v>
      </c>
    </row>
    <row r="3367" customFormat="false" ht="14.25" hidden="false" customHeight="false" outlineLevel="0" collapsed="false">
      <c r="A3367" s="0" t="s">
        <v>103</v>
      </c>
      <c r="B3367" s="0" t="s">
        <v>104</v>
      </c>
      <c r="C3367" s="0" t="s">
        <v>75</v>
      </c>
      <c r="D3367" s="0" t="s">
        <v>168</v>
      </c>
      <c r="E3367" s="0" t="n">
        <v>2029</v>
      </c>
      <c r="F3367" s="0" t="n">
        <v>0.5222</v>
      </c>
      <c r="G3367" s="0" t="s">
        <v>161</v>
      </c>
    </row>
    <row r="3368" customFormat="false" ht="14.25" hidden="false" customHeight="false" outlineLevel="0" collapsed="false">
      <c r="A3368" s="0" t="s">
        <v>103</v>
      </c>
      <c r="B3368" s="0" t="s">
        <v>104</v>
      </c>
      <c r="C3368" s="0" t="s">
        <v>75</v>
      </c>
      <c r="D3368" s="0" t="s">
        <v>169</v>
      </c>
      <c r="E3368" s="0" t="n">
        <v>2029</v>
      </c>
      <c r="F3368" s="0" t="n">
        <v>0.2</v>
      </c>
      <c r="G3368" s="0" t="s">
        <v>161</v>
      </c>
    </row>
    <row r="3369" customFormat="false" ht="14.25" hidden="false" customHeight="false" outlineLevel="0" collapsed="false">
      <c r="A3369" s="0" t="s">
        <v>103</v>
      </c>
      <c r="B3369" s="0" t="s">
        <v>104</v>
      </c>
      <c r="C3369" s="0" t="s">
        <v>75</v>
      </c>
      <c r="D3369" s="0" t="s">
        <v>170</v>
      </c>
      <c r="E3369" s="0" t="n">
        <v>2029</v>
      </c>
      <c r="F3369" s="0" t="n">
        <v>1.1</v>
      </c>
      <c r="G3369" s="0" t="s">
        <v>161</v>
      </c>
    </row>
    <row r="3370" customFormat="false" ht="14.25" hidden="false" customHeight="false" outlineLevel="0" collapsed="false">
      <c r="A3370" s="0" t="s">
        <v>103</v>
      </c>
      <c r="B3370" s="0" t="s">
        <v>104</v>
      </c>
      <c r="C3370" s="0" t="s">
        <v>75</v>
      </c>
      <c r="D3370" s="0" t="s">
        <v>156</v>
      </c>
      <c r="E3370" s="0" t="n">
        <v>2029</v>
      </c>
      <c r="F3370" s="0" t="n">
        <v>0.62804206960264</v>
      </c>
      <c r="G3370" s="0" t="s">
        <v>135</v>
      </c>
    </row>
    <row r="3371" customFormat="false" ht="14.25" hidden="false" customHeight="false" outlineLevel="0" collapsed="false">
      <c r="A3371" s="0" t="s">
        <v>103</v>
      </c>
      <c r="B3371" s="0" t="s">
        <v>104</v>
      </c>
      <c r="C3371" s="0" t="s">
        <v>75</v>
      </c>
      <c r="D3371" s="0" t="s">
        <v>157</v>
      </c>
      <c r="E3371" s="0" t="n">
        <v>2029</v>
      </c>
      <c r="F3371" s="0" t="n">
        <v>0.550486731136422</v>
      </c>
      <c r="G3371" s="0" t="s">
        <v>135</v>
      </c>
    </row>
    <row r="3372" customFormat="false" ht="14.25" hidden="false" customHeight="false" outlineLevel="0" collapsed="false">
      <c r="A3372" s="0" t="s">
        <v>103</v>
      </c>
      <c r="B3372" s="0" t="s">
        <v>104</v>
      </c>
      <c r="C3372" s="0" t="s">
        <v>75</v>
      </c>
      <c r="D3372" s="0" t="s">
        <v>171</v>
      </c>
      <c r="E3372" s="0" t="n">
        <v>2029</v>
      </c>
      <c r="F3372" s="0" t="n">
        <v>0.87</v>
      </c>
      <c r="G3372" s="0" t="s">
        <v>135</v>
      </c>
    </row>
    <row r="3373" customFormat="false" ht="14.25" hidden="false" customHeight="false" outlineLevel="0" collapsed="false">
      <c r="A3373" s="0" t="s">
        <v>103</v>
      </c>
      <c r="B3373" s="0" t="s">
        <v>104</v>
      </c>
      <c r="C3373" s="0" t="s">
        <v>75</v>
      </c>
      <c r="D3373" s="0" t="s">
        <v>172</v>
      </c>
      <c r="E3373" s="0" t="n">
        <v>2029</v>
      </c>
      <c r="F3373" s="0" t="n">
        <v>0.8</v>
      </c>
      <c r="G3373" s="0" t="s">
        <v>135</v>
      </c>
    </row>
    <row r="3374" customFormat="false" ht="14.25" hidden="false" customHeight="false" outlineLevel="0" collapsed="false">
      <c r="A3374" s="0" t="s">
        <v>103</v>
      </c>
      <c r="B3374" s="0" t="s">
        <v>104</v>
      </c>
      <c r="C3374" s="0" t="s">
        <v>75</v>
      </c>
      <c r="D3374" s="0" t="s">
        <v>173</v>
      </c>
      <c r="E3374" s="0" t="n">
        <v>2029</v>
      </c>
      <c r="F3374" s="0" t="n">
        <v>0.478923456088688</v>
      </c>
      <c r="G3374" s="0" t="s">
        <v>135</v>
      </c>
    </row>
    <row r="3375" customFormat="false" ht="14.25" hidden="false" customHeight="false" outlineLevel="0" collapsed="false">
      <c r="A3375" s="0" t="s">
        <v>103</v>
      </c>
      <c r="B3375" s="0" t="s">
        <v>104</v>
      </c>
      <c r="C3375" s="0" t="s">
        <v>75</v>
      </c>
      <c r="D3375" s="0" t="s">
        <v>174</v>
      </c>
      <c r="E3375" s="0" t="n">
        <v>2029</v>
      </c>
      <c r="F3375" s="0" t="n">
        <v>0.440389384909138</v>
      </c>
      <c r="G3375" s="0" t="s">
        <v>135</v>
      </c>
    </row>
    <row r="3376" customFormat="false" ht="14.25" hidden="false" customHeight="false" outlineLevel="0" collapsed="false">
      <c r="A3376" s="0" t="s">
        <v>103</v>
      </c>
      <c r="B3376" s="0" t="s">
        <v>104</v>
      </c>
      <c r="C3376" s="0" t="s">
        <v>75</v>
      </c>
      <c r="D3376" s="0" t="s">
        <v>160</v>
      </c>
      <c r="E3376" s="0" t="n">
        <v>2029</v>
      </c>
      <c r="F3376" s="0" t="n">
        <v>1.9520572746975</v>
      </c>
      <c r="G3376" s="0" t="s">
        <v>161</v>
      </c>
    </row>
    <row r="3377" customFormat="false" ht="14.25" hidden="false" customHeight="false" outlineLevel="0" collapsed="false">
      <c r="A3377" s="0" t="s">
        <v>103</v>
      </c>
      <c r="B3377" s="0" t="s">
        <v>104</v>
      </c>
      <c r="C3377" s="0" t="s">
        <v>75</v>
      </c>
      <c r="D3377" s="0" t="s">
        <v>162</v>
      </c>
      <c r="E3377" s="0" t="n">
        <v>2029</v>
      </c>
      <c r="F3377" s="0" t="n">
        <v>1.1561059665525</v>
      </c>
      <c r="G3377" s="0" t="s">
        <v>161</v>
      </c>
    </row>
    <row r="3378" customFormat="false" ht="14.25" hidden="false" customHeight="false" outlineLevel="0" collapsed="false">
      <c r="A3378" s="0" t="s">
        <v>103</v>
      </c>
      <c r="B3378" s="0" t="s">
        <v>104</v>
      </c>
      <c r="C3378" s="0" t="s">
        <v>75</v>
      </c>
      <c r="D3378" s="0" t="s">
        <v>175</v>
      </c>
      <c r="E3378" s="0" t="n">
        <v>2029</v>
      </c>
      <c r="F3378" s="0" t="n">
        <v>2.7482</v>
      </c>
      <c r="G3378" s="0" t="s">
        <v>161</v>
      </c>
    </row>
    <row r="3379" customFormat="false" ht="14.25" hidden="false" customHeight="false" outlineLevel="0" collapsed="false">
      <c r="A3379" s="0" t="s">
        <v>103</v>
      </c>
      <c r="B3379" s="0" t="s">
        <v>104</v>
      </c>
      <c r="C3379" s="0" t="s">
        <v>75</v>
      </c>
      <c r="D3379" s="0" t="s">
        <v>176</v>
      </c>
      <c r="E3379" s="0" t="n">
        <v>2029</v>
      </c>
      <c r="F3379" s="0" t="n">
        <v>1.4291</v>
      </c>
      <c r="G3379" s="0" t="s">
        <v>161</v>
      </c>
    </row>
    <row r="3380" customFormat="false" ht="14.25" hidden="false" customHeight="false" outlineLevel="0" collapsed="false">
      <c r="A3380" s="0" t="s">
        <v>103</v>
      </c>
      <c r="B3380" s="0" t="s">
        <v>104</v>
      </c>
      <c r="C3380" s="0" t="s">
        <v>75</v>
      </c>
      <c r="D3380" s="0" t="s">
        <v>177</v>
      </c>
      <c r="E3380" s="0" t="n">
        <v>2029</v>
      </c>
      <c r="F3380" s="0" t="n">
        <v>2.3848153125</v>
      </c>
      <c r="G3380" s="0" t="s">
        <v>161</v>
      </c>
    </row>
    <row r="3381" customFormat="false" ht="14.25" hidden="false" customHeight="false" outlineLevel="0" collapsed="false">
      <c r="A3381" s="0" t="s">
        <v>103</v>
      </c>
      <c r="B3381" s="0" t="s">
        <v>104</v>
      </c>
      <c r="C3381" s="0" t="s">
        <v>75</v>
      </c>
      <c r="D3381" s="0" t="s">
        <v>178</v>
      </c>
      <c r="E3381" s="0" t="n">
        <v>2029</v>
      </c>
      <c r="F3381" s="0" t="n">
        <v>0.72334792875</v>
      </c>
      <c r="G3381" s="0" t="s">
        <v>161</v>
      </c>
    </row>
    <row r="3382" customFormat="false" ht="14.25" hidden="false" customHeight="false" outlineLevel="0" collapsed="false">
      <c r="A3382" s="0" t="s">
        <v>103</v>
      </c>
      <c r="B3382" s="0" t="s">
        <v>104</v>
      </c>
      <c r="C3382" s="0" t="s">
        <v>75</v>
      </c>
      <c r="D3382" s="0" t="s">
        <v>163</v>
      </c>
      <c r="E3382" s="0" t="n">
        <v>2029</v>
      </c>
      <c r="F3382" s="0" t="n">
        <v>7.15276640227817</v>
      </c>
      <c r="G3382" s="0" t="s">
        <v>132</v>
      </c>
    </row>
    <row r="3383" customFormat="false" ht="14.25" hidden="false" customHeight="false" outlineLevel="0" collapsed="false">
      <c r="A3383" s="0" t="s">
        <v>103</v>
      </c>
      <c r="B3383" s="0" t="s">
        <v>104</v>
      </c>
      <c r="C3383" s="0" t="s">
        <v>75</v>
      </c>
      <c r="D3383" s="0" t="s">
        <v>164</v>
      </c>
      <c r="E3383" s="0" t="n">
        <v>2029</v>
      </c>
      <c r="F3383" s="0" t="n">
        <v>4.23622606888494</v>
      </c>
      <c r="G3383" s="0" t="s">
        <v>132</v>
      </c>
    </row>
    <row r="3384" customFormat="false" ht="14.25" hidden="false" customHeight="false" outlineLevel="0" collapsed="false">
      <c r="A3384" s="0" t="s">
        <v>103</v>
      </c>
      <c r="B3384" s="0" t="s">
        <v>104</v>
      </c>
      <c r="C3384" s="0" t="s">
        <v>75</v>
      </c>
      <c r="D3384" s="0" t="s">
        <v>179</v>
      </c>
      <c r="E3384" s="0" t="n">
        <v>2029</v>
      </c>
      <c r="F3384" s="0" t="n">
        <v>8.59845286626571</v>
      </c>
      <c r="G3384" s="0" t="s">
        <v>132</v>
      </c>
    </row>
    <row r="3385" customFormat="false" ht="14.25" hidden="false" customHeight="false" outlineLevel="0" collapsed="false">
      <c r="A3385" s="0" t="s">
        <v>103</v>
      </c>
      <c r="B3385" s="0" t="s">
        <v>104</v>
      </c>
      <c r="C3385" s="0" t="s">
        <v>75</v>
      </c>
      <c r="D3385" s="0" t="s">
        <v>180</v>
      </c>
      <c r="E3385" s="0" t="n">
        <v>2029</v>
      </c>
      <c r="F3385" s="0" t="n">
        <v>2.36098033922408</v>
      </c>
      <c r="G3385" s="0" t="s">
        <v>132</v>
      </c>
    </row>
    <row r="3386" customFormat="false" ht="14.25" hidden="false" customHeight="false" outlineLevel="0" collapsed="false">
      <c r="A3386" s="0" t="s">
        <v>103</v>
      </c>
      <c r="B3386" s="0" t="s">
        <v>104</v>
      </c>
      <c r="C3386" s="0" t="s">
        <v>75</v>
      </c>
      <c r="D3386" s="0" t="s">
        <v>181</v>
      </c>
      <c r="E3386" s="0" t="n">
        <v>2029</v>
      </c>
      <c r="F3386" s="0" t="n">
        <v>0.8594</v>
      </c>
      <c r="G3386" s="0" t="s">
        <v>135</v>
      </c>
    </row>
    <row r="3387" customFormat="false" ht="14.25" hidden="false" customHeight="false" outlineLevel="0" collapsed="false">
      <c r="A3387" s="0" t="s">
        <v>103</v>
      </c>
      <c r="B3387" s="0" t="s">
        <v>104</v>
      </c>
      <c r="C3387" s="0" t="s">
        <v>75</v>
      </c>
      <c r="D3387" s="0" t="s">
        <v>165</v>
      </c>
      <c r="E3387" s="0" t="n">
        <v>2030</v>
      </c>
      <c r="F3387" s="0" t="n">
        <v>2.2555</v>
      </c>
      <c r="G3387" s="0" t="s">
        <v>161</v>
      </c>
    </row>
    <row r="3388" customFormat="false" ht="14.25" hidden="false" customHeight="false" outlineLevel="0" collapsed="false">
      <c r="A3388" s="0" t="s">
        <v>103</v>
      </c>
      <c r="B3388" s="0" t="s">
        <v>104</v>
      </c>
      <c r="C3388" s="0" t="s">
        <v>75</v>
      </c>
      <c r="D3388" s="0" t="s">
        <v>166</v>
      </c>
      <c r="E3388" s="0" t="n">
        <v>2030</v>
      </c>
      <c r="F3388" s="0" t="n">
        <v>0</v>
      </c>
      <c r="G3388" s="0" t="s">
        <v>161</v>
      </c>
    </row>
    <row r="3389" customFormat="false" ht="14.25" hidden="false" customHeight="false" outlineLevel="0" collapsed="false">
      <c r="A3389" s="0" t="s">
        <v>103</v>
      </c>
      <c r="B3389" s="0" t="s">
        <v>104</v>
      </c>
      <c r="C3389" s="0" t="s">
        <v>75</v>
      </c>
      <c r="D3389" s="0" t="s">
        <v>167</v>
      </c>
      <c r="E3389" s="0" t="n">
        <v>2030</v>
      </c>
      <c r="F3389" s="0" t="n">
        <v>0.5</v>
      </c>
      <c r="G3389" s="0" t="s">
        <v>135</v>
      </c>
    </row>
    <row r="3390" customFormat="false" ht="14.25" hidden="false" customHeight="false" outlineLevel="0" collapsed="false">
      <c r="A3390" s="0" t="s">
        <v>103</v>
      </c>
      <c r="B3390" s="0" t="s">
        <v>104</v>
      </c>
      <c r="C3390" s="0" t="s">
        <v>75</v>
      </c>
      <c r="D3390" s="0" t="s">
        <v>168</v>
      </c>
      <c r="E3390" s="0" t="n">
        <v>2030</v>
      </c>
      <c r="F3390" s="0" t="n">
        <v>0.362</v>
      </c>
      <c r="G3390" s="0" t="s">
        <v>161</v>
      </c>
    </row>
    <row r="3391" customFormat="false" ht="14.25" hidden="false" customHeight="false" outlineLevel="0" collapsed="false">
      <c r="A3391" s="0" t="s">
        <v>103</v>
      </c>
      <c r="B3391" s="0" t="s">
        <v>104</v>
      </c>
      <c r="C3391" s="0" t="s">
        <v>75</v>
      </c>
      <c r="D3391" s="0" t="s">
        <v>169</v>
      </c>
      <c r="E3391" s="0" t="n">
        <v>2030</v>
      </c>
      <c r="F3391" s="0" t="n">
        <v>0.1584</v>
      </c>
      <c r="G3391" s="0" t="s">
        <v>161</v>
      </c>
    </row>
    <row r="3392" customFormat="false" ht="14.25" hidden="false" customHeight="false" outlineLevel="0" collapsed="false">
      <c r="A3392" s="0" t="s">
        <v>103</v>
      </c>
      <c r="B3392" s="0" t="s">
        <v>104</v>
      </c>
      <c r="C3392" s="0" t="s">
        <v>75</v>
      </c>
      <c r="D3392" s="0" t="s">
        <v>170</v>
      </c>
      <c r="E3392" s="0" t="n">
        <v>2030</v>
      </c>
      <c r="F3392" s="0" t="n">
        <v>1.1</v>
      </c>
      <c r="G3392" s="0" t="s">
        <v>161</v>
      </c>
    </row>
    <row r="3393" customFormat="false" ht="14.25" hidden="false" customHeight="false" outlineLevel="0" collapsed="false">
      <c r="A3393" s="0" t="s">
        <v>103</v>
      </c>
      <c r="B3393" s="0" t="s">
        <v>104</v>
      </c>
      <c r="C3393" s="0" t="s">
        <v>75</v>
      </c>
      <c r="D3393" s="0" t="s">
        <v>156</v>
      </c>
      <c r="E3393" s="0" t="n">
        <v>2030</v>
      </c>
      <c r="F3393" s="0" t="n">
        <v>0.647140245167081</v>
      </c>
      <c r="G3393" s="0" t="s">
        <v>135</v>
      </c>
    </row>
    <row r="3394" customFormat="false" ht="14.25" hidden="false" customHeight="false" outlineLevel="0" collapsed="false">
      <c r="A3394" s="0" t="s">
        <v>103</v>
      </c>
      <c r="B3394" s="0" t="s">
        <v>104</v>
      </c>
      <c r="C3394" s="0" t="s">
        <v>75</v>
      </c>
      <c r="D3394" s="0" t="s">
        <v>157</v>
      </c>
      <c r="E3394" s="0" t="n">
        <v>2030</v>
      </c>
      <c r="F3394" s="0" t="n">
        <v>0.553542439226733</v>
      </c>
      <c r="G3394" s="0" t="s">
        <v>135</v>
      </c>
    </row>
    <row r="3395" customFormat="false" ht="14.25" hidden="false" customHeight="false" outlineLevel="0" collapsed="false">
      <c r="A3395" s="0" t="s">
        <v>103</v>
      </c>
      <c r="B3395" s="0" t="s">
        <v>104</v>
      </c>
      <c r="C3395" s="0" t="s">
        <v>75</v>
      </c>
      <c r="D3395" s="0" t="s">
        <v>171</v>
      </c>
      <c r="E3395" s="0" t="n">
        <v>2030</v>
      </c>
      <c r="F3395" s="0" t="n">
        <v>0.87</v>
      </c>
      <c r="G3395" s="0" t="s">
        <v>135</v>
      </c>
    </row>
    <row r="3396" customFormat="false" ht="14.25" hidden="false" customHeight="false" outlineLevel="0" collapsed="false">
      <c r="A3396" s="0" t="s">
        <v>103</v>
      </c>
      <c r="B3396" s="0" t="s">
        <v>104</v>
      </c>
      <c r="C3396" s="0" t="s">
        <v>75</v>
      </c>
      <c r="D3396" s="0" t="s">
        <v>172</v>
      </c>
      <c r="E3396" s="0" t="n">
        <v>2030</v>
      </c>
      <c r="F3396" s="0" t="n">
        <v>0.8</v>
      </c>
      <c r="G3396" s="0" t="s">
        <v>135</v>
      </c>
    </row>
    <row r="3397" customFormat="false" ht="14.25" hidden="false" customHeight="false" outlineLevel="0" collapsed="false">
      <c r="A3397" s="0" t="s">
        <v>103</v>
      </c>
      <c r="B3397" s="0" t="s">
        <v>104</v>
      </c>
      <c r="C3397" s="0" t="s">
        <v>75</v>
      </c>
      <c r="D3397" s="0" t="s">
        <v>173</v>
      </c>
      <c r="E3397" s="0" t="n">
        <v>2030</v>
      </c>
      <c r="F3397" s="0" t="n">
        <v>0.481581922127258</v>
      </c>
      <c r="G3397" s="0" t="s">
        <v>135</v>
      </c>
    </row>
    <row r="3398" customFormat="false" ht="14.25" hidden="false" customHeight="false" outlineLevel="0" collapsed="false">
      <c r="A3398" s="0" t="s">
        <v>103</v>
      </c>
      <c r="B3398" s="0" t="s">
        <v>104</v>
      </c>
      <c r="C3398" s="0" t="s">
        <v>75</v>
      </c>
      <c r="D3398" s="0" t="s">
        <v>174</v>
      </c>
      <c r="E3398" s="0" t="n">
        <v>2030</v>
      </c>
      <c r="F3398" s="0" t="n">
        <v>0.442833951381386</v>
      </c>
      <c r="G3398" s="0" t="s">
        <v>135</v>
      </c>
    </row>
    <row r="3399" customFormat="false" ht="14.25" hidden="false" customHeight="false" outlineLevel="0" collapsed="false">
      <c r="A3399" s="0" t="s">
        <v>103</v>
      </c>
      <c r="B3399" s="0" t="s">
        <v>104</v>
      </c>
      <c r="C3399" s="0" t="s">
        <v>75</v>
      </c>
      <c r="D3399" s="0" t="s">
        <v>160</v>
      </c>
      <c r="E3399" s="0" t="n">
        <v>2030</v>
      </c>
      <c r="F3399" s="0" t="n">
        <v>2.51112933485975</v>
      </c>
      <c r="G3399" s="0" t="s">
        <v>161</v>
      </c>
    </row>
    <row r="3400" customFormat="false" ht="14.25" hidden="false" customHeight="false" outlineLevel="0" collapsed="false">
      <c r="A3400" s="0" t="s">
        <v>103</v>
      </c>
      <c r="B3400" s="0" t="s">
        <v>104</v>
      </c>
      <c r="C3400" s="0" t="s">
        <v>75</v>
      </c>
      <c r="D3400" s="0" t="s">
        <v>162</v>
      </c>
      <c r="E3400" s="0" t="n">
        <v>2030</v>
      </c>
      <c r="F3400" s="0" t="n">
        <v>1.36921863239025</v>
      </c>
      <c r="G3400" s="0" t="s">
        <v>161</v>
      </c>
    </row>
    <row r="3401" customFormat="false" ht="14.25" hidden="false" customHeight="false" outlineLevel="0" collapsed="false">
      <c r="A3401" s="0" t="s">
        <v>103</v>
      </c>
      <c r="B3401" s="0" t="s">
        <v>104</v>
      </c>
      <c r="C3401" s="0" t="s">
        <v>75</v>
      </c>
      <c r="D3401" s="0" t="s">
        <v>175</v>
      </c>
      <c r="E3401" s="0" t="n">
        <v>2030</v>
      </c>
      <c r="F3401" s="0" t="n">
        <v>3.1102</v>
      </c>
      <c r="G3401" s="0" t="s">
        <v>161</v>
      </c>
    </row>
    <row r="3402" customFormat="false" ht="14.25" hidden="false" customHeight="false" outlineLevel="0" collapsed="false">
      <c r="A3402" s="0" t="s">
        <v>103</v>
      </c>
      <c r="B3402" s="0" t="s">
        <v>104</v>
      </c>
      <c r="C3402" s="0" t="s">
        <v>75</v>
      </c>
      <c r="D3402" s="0" t="s">
        <v>176</v>
      </c>
      <c r="E3402" s="0" t="n">
        <v>2030</v>
      </c>
      <c r="F3402" s="0" t="n">
        <v>1.5875</v>
      </c>
      <c r="G3402" s="0" t="s">
        <v>161</v>
      </c>
    </row>
    <row r="3403" customFormat="false" ht="14.25" hidden="false" customHeight="false" outlineLevel="0" collapsed="false">
      <c r="A3403" s="0" t="s">
        <v>103</v>
      </c>
      <c r="B3403" s="0" t="s">
        <v>104</v>
      </c>
      <c r="C3403" s="0" t="s">
        <v>75</v>
      </c>
      <c r="D3403" s="0" t="s">
        <v>177</v>
      </c>
      <c r="E3403" s="0" t="n">
        <v>2030</v>
      </c>
      <c r="F3403" s="0" t="n">
        <v>2.870242921875</v>
      </c>
      <c r="G3403" s="0" t="s">
        <v>161</v>
      </c>
    </row>
    <row r="3404" customFormat="false" ht="14.25" hidden="false" customHeight="false" outlineLevel="0" collapsed="false">
      <c r="A3404" s="0" t="s">
        <v>103</v>
      </c>
      <c r="B3404" s="0" t="s">
        <v>104</v>
      </c>
      <c r="C3404" s="0" t="s">
        <v>75</v>
      </c>
      <c r="D3404" s="0" t="s">
        <v>178</v>
      </c>
      <c r="E3404" s="0" t="n">
        <v>2030</v>
      </c>
      <c r="F3404" s="0" t="n">
        <v>1.010105045375</v>
      </c>
      <c r="G3404" s="0" t="s">
        <v>161</v>
      </c>
    </row>
    <row r="3405" customFormat="false" ht="14.25" hidden="false" customHeight="false" outlineLevel="0" collapsed="false">
      <c r="A3405" s="0" t="s">
        <v>103</v>
      </c>
      <c r="B3405" s="0" t="s">
        <v>104</v>
      </c>
      <c r="C3405" s="0" t="s">
        <v>75</v>
      </c>
      <c r="D3405" s="0" t="s">
        <v>163</v>
      </c>
      <c r="E3405" s="0" t="n">
        <v>2030</v>
      </c>
      <c r="F3405" s="0" t="n">
        <v>8.23642017028812</v>
      </c>
      <c r="G3405" s="0" t="s">
        <v>132</v>
      </c>
    </row>
    <row r="3406" customFormat="false" ht="14.25" hidden="false" customHeight="false" outlineLevel="0" collapsed="false">
      <c r="A3406" s="0" t="s">
        <v>103</v>
      </c>
      <c r="B3406" s="0" t="s">
        <v>104</v>
      </c>
      <c r="C3406" s="0" t="s">
        <v>75</v>
      </c>
      <c r="D3406" s="0" t="s">
        <v>164</v>
      </c>
      <c r="E3406" s="0" t="n">
        <v>2030</v>
      </c>
      <c r="F3406" s="0" t="n">
        <v>4.49099128619085</v>
      </c>
      <c r="G3406" s="0" t="s">
        <v>132</v>
      </c>
    </row>
    <row r="3407" customFormat="false" ht="14.25" hidden="false" customHeight="false" outlineLevel="0" collapsed="false">
      <c r="A3407" s="0" t="s">
        <v>103</v>
      </c>
      <c r="B3407" s="0" t="s">
        <v>104</v>
      </c>
      <c r="C3407" s="0" t="s">
        <v>75</v>
      </c>
      <c r="D3407" s="0" t="s">
        <v>179</v>
      </c>
      <c r="E3407" s="0" t="n">
        <v>2030</v>
      </c>
      <c r="F3407" s="0" t="n">
        <v>8.80898629354868</v>
      </c>
      <c r="G3407" s="0" t="s">
        <v>132</v>
      </c>
    </row>
    <row r="3408" customFormat="false" ht="14.25" hidden="false" customHeight="false" outlineLevel="0" collapsed="false">
      <c r="A3408" s="0" t="s">
        <v>103</v>
      </c>
      <c r="B3408" s="0" t="s">
        <v>104</v>
      </c>
      <c r="C3408" s="0" t="s">
        <v>75</v>
      </c>
      <c r="D3408" s="0" t="s">
        <v>180</v>
      </c>
      <c r="E3408" s="0" t="n">
        <v>2030</v>
      </c>
      <c r="F3408" s="0" t="n">
        <v>2.84618768632586</v>
      </c>
      <c r="G3408" s="0" t="s">
        <v>132</v>
      </c>
    </row>
    <row r="3409" customFormat="false" ht="14.25" hidden="false" customHeight="false" outlineLevel="0" collapsed="false">
      <c r="A3409" s="0" t="s">
        <v>103</v>
      </c>
      <c r="B3409" s="0" t="s">
        <v>104</v>
      </c>
      <c r="C3409" s="0" t="s">
        <v>75</v>
      </c>
      <c r="D3409" s="0" t="s">
        <v>181</v>
      </c>
      <c r="E3409" s="0" t="n">
        <v>2030</v>
      </c>
      <c r="F3409" s="0" t="n">
        <v>0.7275</v>
      </c>
      <c r="G3409" s="0" t="s">
        <v>135</v>
      </c>
    </row>
    <row r="3410" customFormat="false" ht="14.25" hidden="false" customHeight="false" outlineLevel="0" collapsed="false">
      <c r="A3410" s="0" t="s">
        <v>103</v>
      </c>
      <c r="B3410" s="0" t="s">
        <v>104</v>
      </c>
      <c r="C3410" s="0" t="s">
        <v>75</v>
      </c>
      <c r="D3410" s="0" t="s">
        <v>165</v>
      </c>
      <c r="E3410" s="0" t="n">
        <v>2031</v>
      </c>
      <c r="F3410" s="0" t="n">
        <v>2.6776</v>
      </c>
      <c r="G3410" s="0" t="s">
        <v>161</v>
      </c>
    </row>
    <row r="3411" customFormat="false" ht="14.25" hidden="false" customHeight="false" outlineLevel="0" collapsed="false">
      <c r="A3411" s="0" t="s">
        <v>103</v>
      </c>
      <c r="B3411" s="0" t="s">
        <v>104</v>
      </c>
      <c r="C3411" s="0" t="s">
        <v>75</v>
      </c>
      <c r="D3411" s="0" t="s">
        <v>166</v>
      </c>
      <c r="E3411" s="0" t="n">
        <v>2031</v>
      </c>
      <c r="F3411" s="0" t="n">
        <v>0</v>
      </c>
      <c r="G3411" s="0" t="s">
        <v>161</v>
      </c>
    </row>
    <row r="3412" customFormat="false" ht="14.25" hidden="false" customHeight="false" outlineLevel="0" collapsed="false">
      <c r="A3412" s="0" t="s">
        <v>103</v>
      </c>
      <c r="B3412" s="0" t="s">
        <v>104</v>
      </c>
      <c r="C3412" s="0" t="s">
        <v>75</v>
      </c>
      <c r="D3412" s="0" t="s">
        <v>167</v>
      </c>
      <c r="E3412" s="0" t="n">
        <v>2031</v>
      </c>
      <c r="F3412" s="0" t="n">
        <v>0.5</v>
      </c>
      <c r="G3412" s="0" t="s">
        <v>135</v>
      </c>
    </row>
    <row r="3413" customFormat="false" ht="14.25" hidden="false" customHeight="false" outlineLevel="0" collapsed="false">
      <c r="A3413" s="0" t="s">
        <v>103</v>
      </c>
      <c r="B3413" s="0" t="s">
        <v>104</v>
      </c>
      <c r="C3413" s="0" t="s">
        <v>75</v>
      </c>
      <c r="D3413" s="0" t="s">
        <v>168</v>
      </c>
      <c r="E3413" s="0" t="n">
        <v>2031</v>
      </c>
      <c r="F3413" s="0" t="n">
        <v>0.4221</v>
      </c>
      <c r="G3413" s="0" t="s">
        <v>161</v>
      </c>
    </row>
    <row r="3414" customFormat="false" ht="14.25" hidden="false" customHeight="false" outlineLevel="0" collapsed="false">
      <c r="A3414" s="0" t="s">
        <v>103</v>
      </c>
      <c r="B3414" s="0" t="s">
        <v>104</v>
      </c>
      <c r="C3414" s="0" t="s">
        <v>75</v>
      </c>
      <c r="D3414" s="0" t="s">
        <v>169</v>
      </c>
      <c r="E3414" s="0" t="n">
        <v>2031</v>
      </c>
      <c r="F3414" s="0" t="n">
        <v>0.1459</v>
      </c>
      <c r="G3414" s="0" t="s">
        <v>161</v>
      </c>
    </row>
    <row r="3415" customFormat="false" ht="14.25" hidden="false" customHeight="false" outlineLevel="0" collapsed="false">
      <c r="A3415" s="0" t="s">
        <v>103</v>
      </c>
      <c r="B3415" s="0" t="s">
        <v>104</v>
      </c>
      <c r="C3415" s="0" t="s">
        <v>75</v>
      </c>
      <c r="D3415" s="0" t="s">
        <v>170</v>
      </c>
      <c r="E3415" s="0" t="n">
        <v>2031</v>
      </c>
      <c r="F3415" s="0" t="n">
        <v>1.1</v>
      </c>
      <c r="G3415" s="0" t="s">
        <v>161</v>
      </c>
    </row>
    <row r="3416" customFormat="false" ht="14.25" hidden="false" customHeight="false" outlineLevel="0" collapsed="false">
      <c r="A3416" s="0" t="s">
        <v>103</v>
      </c>
      <c r="B3416" s="0" t="s">
        <v>104</v>
      </c>
      <c r="C3416" s="0" t="s">
        <v>75</v>
      </c>
      <c r="D3416" s="0" t="s">
        <v>156</v>
      </c>
      <c r="E3416" s="0" t="n">
        <v>2031</v>
      </c>
      <c r="F3416" s="0" t="n">
        <v>0.662205552220438</v>
      </c>
      <c r="G3416" s="0" t="s">
        <v>135</v>
      </c>
    </row>
    <row r="3417" customFormat="false" ht="14.25" hidden="false" customHeight="false" outlineLevel="0" collapsed="false">
      <c r="A3417" s="0" t="s">
        <v>103</v>
      </c>
      <c r="B3417" s="0" t="s">
        <v>104</v>
      </c>
      <c r="C3417" s="0" t="s">
        <v>75</v>
      </c>
      <c r="D3417" s="0" t="s">
        <v>157</v>
      </c>
      <c r="E3417" s="0" t="n">
        <v>2031</v>
      </c>
      <c r="F3417" s="0" t="n">
        <v>0.55595288835527</v>
      </c>
      <c r="G3417" s="0" t="s">
        <v>135</v>
      </c>
    </row>
    <row r="3418" customFormat="false" ht="14.25" hidden="false" customHeight="false" outlineLevel="0" collapsed="false">
      <c r="A3418" s="0" t="s">
        <v>103</v>
      </c>
      <c r="B3418" s="0" t="s">
        <v>104</v>
      </c>
      <c r="C3418" s="0" t="s">
        <v>75</v>
      </c>
      <c r="D3418" s="0" t="s">
        <v>171</v>
      </c>
      <c r="E3418" s="0" t="n">
        <v>2031</v>
      </c>
      <c r="F3418" s="0" t="n">
        <v>0.87</v>
      </c>
      <c r="G3418" s="0" t="s">
        <v>135</v>
      </c>
    </row>
    <row r="3419" customFormat="false" ht="14.25" hidden="false" customHeight="false" outlineLevel="0" collapsed="false">
      <c r="A3419" s="0" t="s">
        <v>103</v>
      </c>
      <c r="B3419" s="0" t="s">
        <v>104</v>
      </c>
      <c r="C3419" s="0" t="s">
        <v>75</v>
      </c>
      <c r="D3419" s="0" t="s">
        <v>172</v>
      </c>
      <c r="E3419" s="0" t="n">
        <v>2031</v>
      </c>
      <c r="F3419" s="0" t="n">
        <v>0.8</v>
      </c>
      <c r="G3419" s="0" t="s">
        <v>135</v>
      </c>
    </row>
    <row r="3420" customFormat="false" ht="14.25" hidden="false" customHeight="false" outlineLevel="0" collapsed="false">
      <c r="A3420" s="0" t="s">
        <v>103</v>
      </c>
      <c r="B3420" s="0" t="s">
        <v>104</v>
      </c>
      <c r="C3420" s="0" t="s">
        <v>75</v>
      </c>
      <c r="D3420" s="0" t="s">
        <v>173</v>
      </c>
      <c r="E3420" s="0" t="n">
        <v>2031</v>
      </c>
      <c r="F3420" s="0" t="n">
        <v>0.483679012869085</v>
      </c>
      <c r="G3420" s="0" t="s">
        <v>135</v>
      </c>
    </row>
    <row r="3421" customFormat="false" ht="14.25" hidden="false" customHeight="false" outlineLevel="0" collapsed="false">
      <c r="A3421" s="0" t="s">
        <v>103</v>
      </c>
      <c r="B3421" s="0" t="s">
        <v>104</v>
      </c>
      <c r="C3421" s="0" t="s">
        <v>75</v>
      </c>
      <c r="D3421" s="0" t="s">
        <v>174</v>
      </c>
      <c r="E3421" s="0" t="n">
        <v>2031</v>
      </c>
      <c r="F3421" s="0" t="n">
        <v>0.444762310684216</v>
      </c>
      <c r="G3421" s="0" t="s">
        <v>135</v>
      </c>
    </row>
    <row r="3422" customFormat="false" ht="14.25" hidden="false" customHeight="false" outlineLevel="0" collapsed="false">
      <c r="A3422" s="0" t="s">
        <v>103</v>
      </c>
      <c r="B3422" s="0" t="s">
        <v>104</v>
      </c>
      <c r="C3422" s="0" t="s">
        <v>75</v>
      </c>
      <c r="D3422" s="0" t="s">
        <v>160</v>
      </c>
      <c r="E3422" s="0" t="n">
        <v>2031</v>
      </c>
      <c r="F3422" s="0" t="n">
        <v>3.0471470968464</v>
      </c>
      <c r="G3422" s="0" t="s">
        <v>161</v>
      </c>
    </row>
    <row r="3423" customFormat="false" ht="14.25" hidden="false" customHeight="false" outlineLevel="0" collapsed="false">
      <c r="A3423" s="0" t="s">
        <v>103</v>
      </c>
      <c r="B3423" s="0" t="s">
        <v>104</v>
      </c>
      <c r="C3423" s="0" t="s">
        <v>75</v>
      </c>
      <c r="D3423" s="0" t="s">
        <v>162</v>
      </c>
      <c r="E3423" s="0" t="n">
        <v>2031</v>
      </c>
      <c r="F3423" s="0" t="n">
        <v>1.55436535895985</v>
      </c>
      <c r="G3423" s="0" t="s">
        <v>161</v>
      </c>
    </row>
    <row r="3424" customFormat="false" ht="14.25" hidden="false" customHeight="false" outlineLevel="0" collapsed="false">
      <c r="A3424" s="0" t="s">
        <v>103</v>
      </c>
      <c r="B3424" s="0" t="s">
        <v>104</v>
      </c>
      <c r="C3424" s="0" t="s">
        <v>75</v>
      </c>
      <c r="D3424" s="0" t="s">
        <v>175</v>
      </c>
      <c r="E3424" s="0" t="n">
        <v>2031</v>
      </c>
      <c r="F3424" s="0" t="n">
        <v>3.5323</v>
      </c>
      <c r="G3424" s="0" t="s">
        <v>161</v>
      </c>
    </row>
    <row r="3425" customFormat="false" ht="14.25" hidden="false" customHeight="false" outlineLevel="0" collapsed="false">
      <c r="A3425" s="0" t="s">
        <v>103</v>
      </c>
      <c r="B3425" s="0" t="s">
        <v>104</v>
      </c>
      <c r="C3425" s="0" t="s">
        <v>75</v>
      </c>
      <c r="D3425" s="0" t="s">
        <v>176</v>
      </c>
      <c r="E3425" s="0" t="n">
        <v>2031</v>
      </c>
      <c r="F3425" s="0" t="n">
        <v>1.7334</v>
      </c>
      <c r="G3425" s="0" t="s">
        <v>161</v>
      </c>
    </row>
    <row r="3426" customFormat="false" ht="14.25" hidden="false" customHeight="false" outlineLevel="0" collapsed="false">
      <c r="A3426" s="0" t="s">
        <v>103</v>
      </c>
      <c r="B3426" s="0" t="s">
        <v>104</v>
      </c>
      <c r="C3426" s="0" t="s">
        <v>75</v>
      </c>
      <c r="D3426" s="0" t="s">
        <v>177</v>
      </c>
      <c r="E3426" s="0" t="n">
        <v>2031</v>
      </c>
      <c r="F3426" s="0" t="n">
        <v>3.31824296953125</v>
      </c>
      <c r="G3426" s="0" t="s">
        <v>161</v>
      </c>
    </row>
    <row r="3427" customFormat="false" ht="14.25" hidden="false" customHeight="false" outlineLevel="0" collapsed="false">
      <c r="A3427" s="0" t="s">
        <v>103</v>
      </c>
      <c r="B3427" s="0" t="s">
        <v>104</v>
      </c>
      <c r="C3427" s="0" t="s">
        <v>75</v>
      </c>
      <c r="D3427" s="0" t="s">
        <v>178</v>
      </c>
      <c r="E3427" s="0" t="n">
        <v>2031</v>
      </c>
      <c r="F3427" s="0" t="n">
        <v>1.283269486275</v>
      </c>
      <c r="G3427" s="0" t="s">
        <v>161</v>
      </c>
    </row>
    <row r="3428" customFormat="false" ht="14.25" hidden="false" customHeight="false" outlineLevel="0" collapsed="false">
      <c r="A3428" s="0" t="s">
        <v>103</v>
      </c>
      <c r="B3428" s="0" t="s">
        <v>104</v>
      </c>
      <c r="C3428" s="0" t="s">
        <v>75</v>
      </c>
      <c r="D3428" s="0" t="s">
        <v>163</v>
      </c>
      <c r="E3428" s="0" t="n">
        <v>2031</v>
      </c>
      <c r="F3428" s="0" t="n">
        <v>10.7581611357792</v>
      </c>
      <c r="G3428" s="0" t="s">
        <v>132</v>
      </c>
    </row>
    <row r="3429" customFormat="false" ht="14.25" hidden="false" customHeight="false" outlineLevel="0" collapsed="false">
      <c r="A3429" s="0" t="s">
        <v>103</v>
      </c>
      <c r="B3429" s="0" t="s">
        <v>104</v>
      </c>
      <c r="C3429" s="0" t="s">
        <v>75</v>
      </c>
      <c r="D3429" s="0" t="s">
        <v>164</v>
      </c>
      <c r="E3429" s="0" t="n">
        <v>2031</v>
      </c>
      <c r="F3429" s="0" t="n">
        <v>5.48779315999204</v>
      </c>
      <c r="G3429" s="0" t="s">
        <v>132</v>
      </c>
    </row>
    <row r="3430" customFormat="false" ht="14.25" hidden="false" customHeight="false" outlineLevel="0" collapsed="false">
      <c r="A3430" s="0" t="s">
        <v>103</v>
      </c>
      <c r="B3430" s="0" t="s">
        <v>104</v>
      </c>
      <c r="C3430" s="0" t="s">
        <v>75</v>
      </c>
      <c r="D3430" s="0" t="s">
        <v>179</v>
      </c>
      <c r="E3430" s="0" t="n">
        <v>2031</v>
      </c>
      <c r="F3430" s="0" t="n">
        <v>11.2461851547223</v>
      </c>
      <c r="G3430" s="0" t="s">
        <v>132</v>
      </c>
    </row>
    <row r="3431" customFormat="false" ht="14.25" hidden="false" customHeight="false" outlineLevel="0" collapsed="false">
      <c r="A3431" s="0" t="s">
        <v>103</v>
      </c>
      <c r="B3431" s="0" t="s">
        <v>104</v>
      </c>
      <c r="C3431" s="0" t="s">
        <v>75</v>
      </c>
      <c r="D3431" s="0" t="s">
        <v>180</v>
      </c>
      <c r="E3431" s="0" t="n">
        <v>2031</v>
      </c>
      <c r="F3431" s="0" t="n">
        <v>4.04728721384757</v>
      </c>
      <c r="G3431" s="0" t="s">
        <v>132</v>
      </c>
    </row>
    <row r="3432" customFormat="false" ht="14.25" hidden="false" customHeight="false" outlineLevel="0" collapsed="false">
      <c r="A3432" s="0" t="s">
        <v>103</v>
      </c>
      <c r="B3432" s="0" t="s">
        <v>104</v>
      </c>
      <c r="C3432" s="0" t="s">
        <v>75</v>
      </c>
      <c r="D3432" s="0" t="s">
        <v>181</v>
      </c>
      <c r="E3432" s="0" t="n">
        <v>2031</v>
      </c>
      <c r="F3432" s="0" t="n">
        <v>0.7999</v>
      </c>
      <c r="G3432" s="0" t="s">
        <v>135</v>
      </c>
    </row>
    <row r="3433" customFormat="false" ht="14.25" hidden="false" customHeight="false" outlineLevel="0" collapsed="false">
      <c r="A3433" s="0" t="s">
        <v>103</v>
      </c>
      <c r="B3433" s="0" t="s">
        <v>104</v>
      </c>
      <c r="C3433" s="0" t="s">
        <v>75</v>
      </c>
      <c r="D3433" s="0" t="s">
        <v>165</v>
      </c>
      <c r="E3433" s="0" t="n">
        <v>2032</v>
      </c>
      <c r="F3433" s="0" t="n">
        <v>2.8105</v>
      </c>
      <c r="G3433" s="0" t="s">
        <v>161</v>
      </c>
    </row>
    <row r="3434" customFormat="false" ht="14.25" hidden="false" customHeight="false" outlineLevel="0" collapsed="false">
      <c r="A3434" s="0" t="s">
        <v>103</v>
      </c>
      <c r="B3434" s="0" t="s">
        <v>104</v>
      </c>
      <c r="C3434" s="0" t="s">
        <v>75</v>
      </c>
      <c r="D3434" s="0" t="s">
        <v>166</v>
      </c>
      <c r="E3434" s="0" t="n">
        <v>2032</v>
      </c>
      <c r="F3434" s="0" t="n">
        <v>0</v>
      </c>
      <c r="G3434" s="0" t="s">
        <v>161</v>
      </c>
    </row>
    <row r="3435" customFormat="false" ht="14.25" hidden="false" customHeight="false" outlineLevel="0" collapsed="false">
      <c r="A3435" s="0" t="s">
        <v>103</v>
      </c>
      <c r="B3435" s="0" t="s">
        <v>104</v>
      </c>
      <c r="C3435" s="0" t="s">
        <v>75</v>
      </c>
      <c r="D3435" s="0" t="s">
        <v>167</v>
      </c>
      <c r="E3435" s="0" t="n">
        <v>2032</v>
      </c>
      <c r="F3435" s="0" t="n">
        <v>0.5</v>
      </c>
      <c r="G3435" s="0" t="s">
        <v>135</v>
      </c>
    </row>
    <row r="3436" customFormat="false" ht="14.25" hidden="false" customHeight="false" outlineLevel="0" collapsed="false">
      <c r="A3436" s="0" t="s">
        <v>103</v>
      </c>
      <c r="B3436" s="0" t="s">
        <v>104</v>
      </c>
      <c r="C3436" s="0" t="s">
        <v>75</v>
      </c>
      <c r="D3436" s="0" t="s">
        <v>168</v>
      </c>
      <c r="E3436" s="0" t="n">
        <v>2032</v>
      </c>
      <c r="F3436" s="0" t="n">
        <v>0.1329</v>
      </c>
      <c r="G3436" s="0" t="s">
        <v>161</v>
      </c>
    </row>
    <row r="3437" customFormat="false" ht="14.25" hidden="false" customHeight="false" outlineLevel="0" collapsed="false">
      <c r="A3437" s="0" t="s">
        <v>103</v>
      </c>
      <c r="B3437" s="0" t="s">
        <v>104</v>
      </c>
      <c r="C3437" s="0" t="s">
        <v>75</v>
      </c>
      <c r="D3437" s="0" t="s">
        <v>169</v>
      </c>
      <c r="E3437" s="0" t="n">
        <v>2032</v>
      </c>
      <c r="F3437" s="0" t="n">
        <v>0.1458</v>
      </c>
      <c r="G3437" s="0" t="s">
        <v>161</v>
      </c>
    </row>
    <row r="3438" customFormat="false" ht="14.25" hidden="false" customHeight="false" outlineLevel="0" collapsed="false">
      <c r="A3438" s="0" t="s">
        <v>103</v>
      </c>
      <c r="B3438" s="0" t="s">
        <v>104</v>
      </c>
      <c r="C3438" s="0" t="s">
        <v>75</v>
      </c>
      <c r="D3438" s="0" t="s">
        <v>170</v>
      </c>
      <c r="E3438" s="0" t="n">
        <v>2032</v>
      </c>
      <c r="F3438" s="0" t="n">
        <v>1.1</v>
      </c>
      <c r="G3438" s="0" t="s">
        <v>161</v>
      </c>
    </row>
    <row r="3439" customFormat="false" ht="14.25" hidden="false" customHeight="false" outlineLevel="0" collapsed="false">
      <c r="A3439" s="0" t="s">
        <v>103</v>
      </c>
      <c r="B3439" s="0" t="s">
        <v>104</v>
      </c>
      <c r="C3439" s="0" t="s">
        <v>75</v>
      </c>
      <c r="D3439" s="0" t="s">
        <v>156</v>
      </c>
      <c r="E3439" s="0" t="n">
        <v>2032</v>
      </c>
      <c r="F3439" s="0" t="n">
        <v>0.670579849144897</v>
      </c>
      <c r="G3439" s="0" t="s">
        <v>135</v>
      </c>
    </row>
    <row r="3440" customFormat="false" ht="14.25" hidden="false" customHeight="false" outlineLevel="0" collapsed="false">
      <c r="A3440" s="0" t="s">
        <v>103</v>
      </c>
      <c r="B3440" s="0" t="s">
        <v>104</v>
      </c>
      <c r="C3440" s="0" t="s">
        <v>75</v>
      </c>
      <c r="D3440" s="0" t="s">
        <v>157</v>
      </c>
      <c r="E3440" s="0" t="n">
        <v>2032</v>
      </c>
      <c r="F3440" s="0" t="n">
        <v>0.557292775863183</v>
      </c>
      <c r="G3440" s="0" t="s">
        <v>135</v>
      </c>
    </row>
    <row r="3441" customFormat="false" ht="14.25" hidden="false" customHeight="false" outlineLevel="0" collapsed="false">
      <c r="A3441" s="0" t="s">
        <v>103</v>
      </c>
      <c r="B3441" s="0" t="s">
        <v>104</v>
      </c>
      <c r="C3441" s="0" t="s">
        <v>75</v>
      </c>
      <c r="D3441" s="0" t="s">
        <v>171</v>
      </c>
      <c r="E3441" s="0" t="n">
        <v>2032</v>
      </c>
      <c r="F3441" s="0" t="n">
        <v>0.87</v>
      </c>
      <c r="G3441" s="0" t="s">
        <v>135</v>
      </c>
    </row>
    <row r="3442" customFormat="false" ht="14.25" hidden="false" customHeight="false" outlineLevel="0" collapsed="false">
      <c r="A3442" s="0" t="s">
        <v>103</v>
      </c>
      <c r="B3442" s="0" t="s">
        <v>104</v>
      </c>
      <c r="C3442" s="0" t="s">
        <v>75</v>
      </c>
      <c r="D3442" s="0" t="s">
        <v>172</v>
      </c>
      <c r="E3442" s="0" t="n">
        <v>2032</v>
      </c>
      <c r="F3442" s="0" t="n">
        <v>0.8</v>
      </c>
      <c r="G3442" s="0" t="s">
        <v>135</v>
      </c>
    </row>
    <row r="3443" customFormat="false" ht="14.25" hidden="false" customHeight="false" outlineLevel="0" collapsed="false">
      <c r="A3443" s="0" t="s">
        <v>103</v>
      </c>
      <c r="B3443" s="0" t="s">
        <v>104</v>
      </c>
      <c r="C3443" s="0" t="s">
        <v>75</v>
      </c>
      <c r="D3443" s="0" t="s">
        <v>173</v>
      </c>
      <c r="E3443" s="0" t="n">
        <v>2032</v>
      </c>
      <c r="F3443" s="0" t="n">
        <v>0.48484471500097</v>
      </c>
      <c r="G3443" s="0" t="s">
        <v>135</v>
      </c>
    </row>
    <row r="3444" customFormat="false" ht="14.25" hidden="false" customHeight="false" outlineLevel="0" collapsed="false">
      <c r="A3444" s="0" t="s">
        <v>103</v>
      </c>
      <c r="B3444" s="0" t="s">
        <v>104</v>
      </c>
      <c r="C3444" s="0" t="s">
        <v>75</v>
      </c>
      <c r="D3444" s="0" t="s">
        <v>174</v>
      </c>
      <c r="E3444" s="0" t="n">
        <v>2032</v>
      </c>
      <c r="F3444" s="0" t="n">
        <v>0.445834220690547</v>
      </c>
      <c r="G3444" s="0" t="s">
        <v>135</v>
      </c>
    </row>
    <row r="3445" customFormat="false" ht="14.25" hidden="false" customHeight="false" outlineLevel="0" collapsed="false">
      <c r="A3445" s="0" t="s">
        <v>103</v>
      </c>
      <c r="B3445" s="0" t="s">
        <v>104</v>
      </c>
      <c r="C3445" s="0" t="s">
        <v>75</v>
      </c>
      <c r="D3445" s="0" t="s">
        <v>160</v>
      </c>
      <c r="E3445" s="0" t="n">
        <v>2032</v>
      </c>
      <c r="F3445" s="0" t="n">
        <v>3.3951492986129</v>
      </c>
      <c r="G3445" s="0" t="s">
        <v>161</v>
      </c>
    </row>
    <row r="3446" customFormat="false" ht="14.25" hidden="false" customHeight="false" outlineLevel="0" collapsed="false">
      <c r="A3446" s="0" t="s">
        <v>103</v>
      </c>
      <c r="B3446" s="0" t="s">
        <v>104</v>
      </c>
      <c r="C3446" s="0" t="s">
        <v>75</v>
      </c>
      <c r="D3446" s="0" t="s">
        <v>162</v>
      </c>
      <c r="E3446" s="0" t="n">
        <v>2032</v>
      </c>
      <c r="F3446" s="0" t="n">
        <v>1.66785595414304</v>
      </c>
      <c r="G3446" s="0" t="s">
        <v>161</v>
      </c>
    </row>
    <row r="3447" customFormat="false" ht="14.25" hidden="false" customHeight="false" outlineLevel="0" collapsed="false">
      <c r="A3447" s="0" t="s">
        <v>103</v>
      </c>
      <c r="B3447" s="0" t="s">
        <v>104</v>
      </c>
      <c r="C3447" s="0" t="s">
        <v>75</v>
      </c>
      <c r="D3447" s="0" t="s">
        <v>175</v>
      </c>
      <c r="E3447" s="0" t="n">
        <v>2032</v>
      </c>
      <c r="F3447" s="0" t="n">
        <v>3.6652</v>
      </c>
      <c r="G3447" s="0" t="s">
        <v>161</v>
      </c>
    </row>
    <row r="3448" customFormat="false" ht="14.25" hidden="false" customHeight="false" outlineLevel="0" collapsed="false">
      <c r="A3448" s="0" t="s">
        <v>103</v>
      </c>
      <c r="B3448" s="0" t="s">
        <v>104</v>
      </c>
      <c r="C3448" s="0" t="s">
        <v>75</v>
      </c>
      <c r="D3448" s="0" t="s">
        <v>176</v>
      </c>
      <c r="E3448" s="0" t="n">
        <v>2032</v>
      </c>
      <c r="F3448" s="0" t="n">
        <v>1.8792</v>
      </c>
      <c r="G3448" s="0" t="s">
        <v>161</v>
      </c>
    </row>
    <row r="3449" customFormat="false" ht="14.25" hidden="false" customHeight="false" outlineLevel="0" collapsed="false">
      <c r="A3449" s="0" t="s">
        <v>103</v>
      </c>
      <c r="B3449" s="0" t="s">
        <v>104</v>
      </c>
      <c r="C3449" s="0" t="s">
        <v>75</v>
      </c>
      <c r="D3449" s="0" t="s">
        <v>177</v>
      </c>
      <c r="E3449" s="0" t="n">
        <v>2032</v>
      </c>
      <c r="F3449" s="0" t="n">
        <v>3.53366073761719</v>
      </c>
      <c r="G3449" s="0" t="s">
        <v>161</v>
      </c>
    </row>
    <row r="3450" customFormat="false" ht="14.25" hidden="false" customHeight="false" outlineLevel="0" collapsed="false">
      <c r="A3450" s="0" t="s">
        <v>103</v>
      </c>
      <c r="B3450" s="0" t="s">
        <v>104</v>
      </c>
      <c r="C3450" s="0" t="s">
        <v>75</v>
      </c>
      <c r="D3450" s="0" t="s">
        <v>178</v>
      </c>
      <c r="E3450" s="0" t="n">
        <v>2032</v>
      </c>
      <c r="F3450" s="0" t="n">
        <v>1.52934451513875</v>
      </c>
      <c r="G3450" s="0" t="s">
        <v>161</v>
      </c>
    </row>
    <row r="3451" customFormat="false" ht="14.25" hidden="false" customHeight="false" outlineLevel="0" collapsed="false">
      <c r="A3451" s="0" t="s">
        <v>103</v>
      </c>
      <c r="B3451" s="0" t="s">
        <v>104</v>
      </c>
      <c r="C3451" s="0" t="s">
        <v>75</v>
      </c>
      <c r="D3451" s="0" t="s">
        <v>163</v>
      </c>
      <c r="E3451" s="0" t="n">
        <v>2032</v>
      </c>
      <c r="F3451" s="0" t="n">
        <v>12.7923951339198</v>
      </c>
      <c r="G3451" s="0" t="s">
        <v>132</v>
      </c>
    </row>
    <row r="3452" customFormat="false" ht="14.25" hidden="false" customHeight="false" outlineLevel="0" collapsed="false">
      <c r="A3452" s="0" t="s">
        <v>103</v>
      </c>
      <c r="B3452" s="0" t="s">
        <v>104</v>
      </c>
      <c r="C3452" s="0" t="s">
        <v>75</v>
      </c>
      <c r="D3452" s="0" t="s">
        <v>164</v>
      </c>
      <c r="E3452" s="0" t="n">
        <v>2032</v>
      </c>
      <c r="F3452" s="0" t="n">
        <v>6.28422214026804</v>
      </c>
      <c r="G3452" s="0" t="s">
        <v>132</v>
      </c>
    </row>
    <row r="3453" customFormat="false" ht="14.25" hidden="false" customHeight="false" outlineLevel="0" collapsed="false">
      <c r="A3453" s="0" t="s">
        <v>103</v>
      </c>
      <c r="B3453" s="0" t="s">
        <v>104</v>
      </c>
      <c r="C3453" s="0" t="s">
        <v>75</v>
      </c>
      <c r="D3453" s="0" t="s">
        <v>179</v>
      </c>
      <c r="E3453" s="0" t="n">
        <v>2032</v>
      </c>
      <c r="F3453" s="0" t="n">
        <v>13.1037503823375</v>
      </c>
      <c r="G3453" s="0" t="s">
        <v>132</v>
      </c>
    </row>
    <row r="3454" customFormat="false" ht="14.25" hidden="false" customHeight="false" outlineLevel="0" collapsed="false">
      <c r="A3454" s="0" t="s">
        <v>103</v>
      </c>
      <c r="B3454" s="0" t="s">
        <v>104</v>
      </c>
      <c r="C3454" s="0" t="s">
        <v>75</v>
      </c>
      <c r="D3454" s="0" t="s">
        <v>180</v>
      </c>
      <c r="E3454" s="0" t="n">
        <v>2032</v>
      </c>
      <c r="F3454" s="0" t="n">
        <v>5.24900244724691</v>
      </c>
      <c r="G3454" s="0" t="s">
        <v>132</v>
      </c>
    </row>
    <row r="3455" customFormat="false" ht="14.25" hidden="false" customHeight="false" outlineLevel="0" collapsed="false">
      <c r="A3455" s="0" t="s">
        <v>103</v>
      </c>
      <c r="B3455" s="0" t="s">
        <v>104</v>
      </c>
      <c r="C3455" s="0" t="s">
        <v>75</v>
      </c>
      <c r="D3455" s="0" t="s">
        <v>181</v>
      </c>
      <c r="E3455" s="0" t="n">
        <v>2032</v>
      </c>
      <c r="F3455" s="0" t="n">
        <v>0.8731</v>
      </c>
      <c r="G3455" s="0" t="s">
        <v>135</v>
      </c>
    </row>
    <row r="3456" customFormat="false" ht="14.25" hidden="false" customHeight="false" outlineLevel="0" collapsed="false">
      <c r="A3456" s="0" t="s">
        <v>103</v>
      </c>
      <c r="B3456" s="0" t="s">
        <v>104</v>
      </c>
      <c r="C3456" s="0" t="s">
        <v>75</v>
      </c>
      <c r="D3456" s="0" t="s">
        <v>165</v>
      </c>
      <c r="E3456" s="0" t="n">
        <v>2033</v>
      </c>
      <c r="F3456" s="0" t="n">
        <v>2.9258</v>
      </c>
      <c r="G3456" s="0" t="s">
        <v>161</v>
      </c>
    </row>
    <row r="3457" customFormat="false" ht="14.25" hidden="false" customHeight="false" outlineLevel="0" collapsed="false">
      <c r="A3457" s="0" t="s">
        <v>103</v>
      </c>
      <c r="B3457" s="0" t="s">
        <v>104</v>
      </c>
      <c r="C3457" s="0" t="s">
        <v>75</v>
      </c>
      <c r="D3457" s="0" t="s">
        <v>166</v>
      </c>
      <c r="E3457" s="0" t="n">
        <v>2033</v>
      </c>
      <c r="F3457" s="0" t="n">
        <v>0</v>
      </c>
      <c r="G3457" s="0" t="s">
        <v>161</v>
      </c>
    </row>
    <row r="3458" customFormat="false" ht="14.25" hidden="false" customHeight="false" outlineLevel="0" collapsed="false">
      <c r="A3458" s="0" t="s">
        <v>103</v>
      </c>
      <c r="B3458" s="0" t="s">
        <v>104</v>
      </c>
      <c r="C3458" s="0" t="s">
        <v>75</v>
      </c>
      <c r="D3458" s="0" t="s">
        <v>167</v>
      </c>
      <c r="E3458" s="0" t="n">
        <v>2033</v>
      </c>
      <c r="F3458" s="0" t="n">
        <v>0.5</v>
      </c>
      <c r="G3458" s="0" t="s">
        <v>135</v>
      </c>
    </row>
    <row r="3459" customFormat="false" ht="14.25" hidden="false" customHeight="false" outlineLevel="0" collapsed="false">
      <c r="A3459" s="0" t="s">
        <v>103</v>
      </c>
      <c r="B3459" s="0" t="s">
        <v>104</v>
      </c>
      <c r="C3459" s="0" t="s">
        <v>75</v>
      </c>
      <c r="D3459" s="0" t="s">
        <v>168</v>
      </c>
      <c r="E3459" s="0" t="n">
        <v>2033</v>
      </c>
      <c r="F3459" s="0" t="n">
        <v>0.1153</v>
      </c>
      <c r="G3459" s="0" t="s">
        <v>161</v>
      </c>
    </row>
    <row r="3460" customFormat="false" ht="14.25" hidden="false" customHeight="false" outlineLevel="0" collapsed="false">
      <c r="A3460" s="0" t="s">
        <v>103</v>
      </c>
      <c r="B3460" s="0" t="s">
        <v>104</v>
      </c>
      <c r="C3460" s="0" t="s">
        <v>75</v>
      </c>
      <c r="D3460" s="0" t="s">
        <v>169</v>
      </c>
      <c r="E3460" s="0" t="n">
        <v>2033</v>
      </c>
      <c r="F3460" s="0" t="n">
        <v>0.125</v>
      </c>
      <c r="G3460" s="0" t="s">
        <v>161</v>
      </c>
    </row>
    <row r="3461" customFormat="false" ht="14.25" hidden="false" customHeight="false" outlineLevel="0" collapsed="false">
      <c r="A3461" s="0" t="s">
        <v>103</v>
      </c>
      <c r="B3461" s="0" t="s">
        <v>104</v>
      </c>
      <c r="C3461" s="0" t="s">
        <v>75</v>
      </c>
      <c r="D3461" s="0" t="s">
        <v>170</v>
      </c>
      <c r="E3461" s="0" t="n">
        <v>2033</v>
      </c>
      <c r="F3461" s="0" t="n">
        <v>1.1</v>
      </c>
      <c r="G3461" s="0" t="s">
        <v>161</v>
      </c>
    </row>
    <row r="3462" customFormat="false" ht="14.25" hidden="false" customHeight="false" outlineLevel="0" collapsed="false">
      <c r="A3462" s="0" t="s">
        <v>103</v>
      </c>
      <c r="B3462" s="0" t="s">
        <v>104</v>
      </c>
      <c r="C3462" s="0" t="s">
        <v>75</v>
      </c>
      <c r="D3462" s="0" t="s">
        <v>156</v>
      </c>
      <c r="E3462" s="0" t="n">
        <v>2033</v>
      </c>
      <c r="F3462" s="0" t="n">
        <v>0.676912749313461</v>
      </c>
      <c r="G3462" s="0" t="s">
        <v>135</v>
      </c>
    </row>
    <row r="3463" customFormat="false" ht="14.25" hidden="false" customHeight="false" outlineLevel="0" collapsed="false">
      <c r="A3463" s="0" t="s">
        <v>103</v>
      </c>
      <c r="B3463" s="0" t="s">
        <v>104</v>
      </c>
      <c r="C3463" s="0" t="s">
        <v>75</v>
      </c>
      <c r="D3463" s="0" t="s">
        <v>157</v>
      </c>
      <c r="E3463" s="0" t="n">
        <v>2033</v>
      </c>
      <c r="F3463" s="0" t="n">
        <v>0.558306039890154</v>
      </c>
      <c r="G3463" s="0" t="s">
        <v>135</v>
      </c>
    </row>
    <row r="3464" customFormat="false" ht="14.25" hidden="false" customHeight="false" outlineLevel="0" collapsed="false">
      <c r="A3464" s="0" t="s">
        <v>103</v>
      </c>
      <c r="B3464" s="0" t="s">
        <v>104</v>
      </c>
      <c r="C3464" s="0" t="s">
        <v>75</v>
      </c>
      <c r="D3464" s="0" t="s">
        <v>171</v>
      </c>
      <c r="E3464" s="0" t="n">
        <v>2033</v>
      </c>
      <c r="F3464" s="0" t="n">
        <v>0.87</v>
      </c>
      <c r="G3464" s="0" t="s">
        <v>135</v>
      </c>
    </row>
    <row r="3465" customFormat="false" ht="14.25" hidden="false" customHeight="false" outlineLevel="0" collapsed="false">
      <c r="A3465" s="0" t="s">
        <v>103</v>
      </c>
      <c r="B3465" s="0" t="s">
        <v>104</v>
      </c>
      <c r="C3465" s="0" t="s">
        <v>75</v>
      </c>
      <c r="D3465" s="0" t="s">
        <v>172</v>
      </c>
      <c r="E3465" s="0" t="n">
        <v>2033</v>
      </c>
      <c r="F3465" s="0" t="n">
        <v>0.8</v>
      </c>
      <c r="G3465" s="0" t="s">
        <v>135</v>
      </c>
    </row>
    <row r="3466" customFormat="false" ht="14.25" hidden="false" customHeight="false" outlineLevel="0" collapsed="false">
      <c r="A3466" s="0" t="s">
        <v>103</v>
      </c>
      <c r="B3466" s="0" t="s">
        <v>104</v>
      </c>
      <c r="C3466" s="0" t="s">
        <v>75</v>
      </c>
      <c r="D3466" s="0" t="s">
        <v>173</v>
      </c>
      <c r="E3466" s="0" t="n">
        <v>2033</v>
      </c>
      <c r="F3466" s="0" t="n">
        <v>0.485726254704434</v>
      </c>
      <c r="G3466" s="0" t="s">
        <v>135</v>
      </c>
    </row>
    <row r="3467" customFormat="false" ht="14.25" hidden="false" customHeight="false" outlineLevel="0" collapsed="false">
      <c r="A3467" s="0" t="s">
        <v>103</v>
      </c>
      <c r="B3467" s="0" t="s">
        <v>104</v>
      </c>
      <c r="C3467" s="0" t="s">
        <v>75</v>
      </c>
      <c r="D3467" s="0" t="s">
        <v>174</v>
      </c>
      <c r="E3467" s="0" t="n">
        <v>2033</v>
      </c>
      <c r="F3467" s="0" t="n">
        <v>0.446644831912123</v>
      </c>
      <c r="G3467" s="0" t="s">
        <v>135</v>
      </c>
    </row>
    <row r="3468" customFormat="false" ht="14.25" hidden="false" customHeight="false" outlineLevel="0" collapsed="false">
      <c r="A3468" s="0" t="s">
        <v>103</v>
      </c>
      <c r="B3468" s="0" t="s">
        <v>104</v>
      </c>
      <c r="C3468" s="0" t="s">
        <v>75</v>
      </c>
      <c r="D3468" s="0" t="s">
        <v>160</v>
      </c>
      <c r="E3468" s="0" t="n">
        <v>2033</v>
      </c>
      <c r="F3468" s="0" t="n">
        <v>3.63810097994515</v>
      </c>
      <c r="G3468" s="0" t="s">
        <v>161</v>
      </c>
    </row>
    <row r="3469" customFormat="false" ht="14.25" hidden="false" customHeight="false" outlineLevel="0" collapsed="false">
      <c r="A3469" s="0" t="s">
        <v>103</v>
      </c>
      <c r="B3469" s="0" t="s">
        <v>104</v>
      </c>
      <c r="C3469" s="0" t="s">
        <v>75</v>
      </c>
      <c r="D3469" s="0" t="s">
        <v>162</v>
      </c>
      <c r="E3469" s="0" t="n">
        <v>2033</v>
      </c>
      <c r="F3469" s="0" t="n">
        <v>1.73644837465777</v>
      </c>
      <c r="G3469" s="0" t="s">
        <v>161</v>
      </c>
    </row>
    <row r="3470" customFormat="false" ht="14.25" hidden="false" customHeight="false" outlineLevel="0" collapsed="false">
      <c r="A3470" s="0" t="s">
        <v>103</v>
      </c>
      <c r="B3470" s="0" t="s">
        <v>104</v>
      </c>
      <c r="C3470" s="0" t="s">
        <v>75</v>
      </c>
      <c r="D3470" s="0" t="s">
        <v>175</v>
      </c>
      <c r="E3470" s="0" t="n">
        <v>2033</v>
      </c>
      <c r="F3470" s="0" t="n">
        <v>3.7805</v>
      </c>
      <c r="G3470" s="0" t="s">
        <v>161</v>
      </c>
    </row>
    <row r="3471" customFormat="false" ht="14.25" hidden="false" customHeight="false" outlineLevel="0" collapsed="false">
      <c r="A3471" s="0" t="s">
        <v>103</v>
      </c>
      <c r="B3471" s="0" t="s">
        <v>104</v>
      </c>
      <c r="C3471" s="0" t="s">
        <v>75</v>
      </c>
      <c r="D3471" s="0" t="s">
        <v>176</v>
      </c>
      <c r="E3471" s="0" t="n">
        <v>2033</v>
      </c>
      <c r="F3471" s="0" t="n">
        <v>2.0042</v>
      </c>
      <c r="G3471" s="0" t="s">
        <v>161</v>
      </c>
    </row>
    <row r="3472" customFormat="false" ht="14.25" hidden="false" customHeight="false" outlineLevel="0" collapsed="false">
      <c r="A3472" s="0" t="s">
        <v>103</v>
      </c>
      <c r="B3472" s="0" t="s">
        <v>104</v>
      </c>
      <c r="C3472" s="0" t="s">
        <v>75</v>
      </c>
      <c r="D3472" s="0" t="s">
        <v>177</v>
      </c>
      <c r="E3472" s="0" t="n">
        <v>2033</v>
      </c>
      <c r="F3472" s="0" t="n">
        <v>3.6972484075957</v>
      </c>
      <c r="G3472" s="0" t="s">
        <v>161</v>
      </c>
    </row>
    <row r="3473" customFormat="false" ht="14.25" hidden="false" customHeight="false" outlineLevel="0" collapsed="false">
      <c r="A3473" s="0" t="s">
        <v>103</v>
      </c>
      <c r="B3473" s="0" t="s">
        <v>104</v>
      </c>
      <c r="C3473" s="0" t="s">
        <v>75</v>
      </c>
      <c r="D3473" s="0" t="s">
        <v>178</v>
      </c>
      <c r="E3473" s="0" t="n">
        <v>2033</v>
      </c>
      <c r="F3473" s="0" t="n">
        <v>1.67730094700722</v>
      </c>
      <c r="G3473" s="0" t="s">
        <v>161</v>
      </c>
    </row>
    <row r="3474" customFormat="false" ht="14.25" hidden="false" customHeight="false" outlineLevel="0" collapsed="false">
      <c r="A3474" s="0" t="s">
        <v>103</v>
      </c>
      <c r="B3474" s="0" t="s">
        <v>104</v>
      </c>
      <c r="C3474" s="0" t="s">
        <v>75</v>
      </c>
      <c r="D3474" s="0" t="s">
        <v>163</v>
      </c>
      <c r="E3474" s="0" t="n">
        <v>2033</v>
      </c>
      <c r="F3474" s="0" t="n">
        <v>14.5290133050505</v>
      </c>
      <c r="G3474" s="0" t="s">
        <v>132</v>
      </c>
    </row>
    <row r="3475" customFormat="false" ht="14.25" hidden="false" customHeight="false" outlineLevel="0" collapsed="false">
      <c r="A3475" s="0" t="s">
        <v>103</v>
      </c>
      <c r="B3475" s="0" t="s">
        <v>104</v>
      </c>
      <c r="C3475" s="0" t="s">
        <v>75</v>
      </c>
      <c r="D3475" s="0" t="s">
        <v>164</v>
      </c>
      <c r="E3475" s="0" t="n">
        <v>2033</v>
      </c>
      <c r="F3475" s="0" t="n">
        <v>6.93462926895353</v>
      </c>
      <c r="G3475" s="0" t="s">
        <v>132</v>
      </c>
    </row>
    <row r="3476" customFormat="false" ht="14.25" hidden="false" customHeight="false" outlineLevel="0" collapsed="false">
      <c r="A3476" s="0" t="s">
        <v>103</v>
      </c>
      <c r="B3476" s="0" t="s">
        <v>104</v>
      </c>
      <c r="C3476" s="0" t="s">
        <v>75</v>
      </c>
      <c r="D3476" s="0" t="s">
        <v>179</v>
      </c>
      <c r="E3476" s="0" t="n">
        <v>2033</v>
      </c>
      <c r="F3476" s="0" t="n">
        <v>14.9010202500154</v>
      </c>
      <c r="G3476" s="0" t="s">
        <v>132</v>
      </c>
    </row>
    <row r="3477" customFormat="false" ht="14.25" hidden="false" customHeight="false" outlineLevel="0" collapsed="false">
      <c r="A3477" s="0" t="s">
        <v>103</v>
      </c>
      <c r="B3477" s="0" t="s">
        <v>104</v>
      </c>
      <c r="C3477" s="0" t="s">
        <v>75</v>
      </c>
      <c r="D3477" s="0" t="s">
        <v>180</v>
      </c>
      <c r="E3477" s="0" t="n">
        <v>2033</v>
      </c>
      <c r="F3477" s="0" t="n">
        <v>6.05437074501118</v>
      </c>
      <c r="G3477" s="0" t="s">
        <v>132</v>
      </c>
    </row>
    <row r="3478" customFormat="false" ht="14.25" hidden="false" customHeight="false" outlineLevel="0" collapsed="false">
      <c r="A3478" s="0" t="s">
        <v>103</v>
      </c>
      <c r="B3478" s="0" t="s">
        <v>104</v>
      </c>
      <c r="C3478" s="0" t="s">
        <v>75</v>
      </c>
      <c r="D3478" s="0" t="s">
        <v>181</v>
      </c>
      <c r="E3478" s="0" t="n">
        <v>2033</v>
      </c>
      <c r="F3478" s="0" t="n">
        <v>0.9472</v>
      </c>
      <c r="G3478" s="0" t="s">
        <v>135</v>
      </c>
    </row>
    <row r="3479" customFormat="false" ht="14.25" hidden="false" customHeight="false" outlineLevel="0" collapsed="false">
      <c r="A3479" s="0" t="s">
        <v>103</v>
      </c>
      <c r="B3479" s="0" t="s">
        <v>104</v>
      </c>
      <c r="C3479" s="0" t="s">
        <v>75</v>
      </c>
      <c r="D3479" s="0" t="s">
        <v>165</v>
      </c>
      <c r="E3479" s="0" t="n">
        <v>2034</v>
      </c>
      <c r="F3479" s="0" t="n">
        <v>3.0511</v>
      </c>
      <c r="G3479" s="0" t="s">
        <v>161</v>
      </c>
    </row>
    <row r="3480" customFormat="false" ht="14.25" hidden="false" customHeight="false" outlineLevel="0" collapsed="false">
      <c r="A3480" s="0" t="s">
        <v>103</v>
      </c>
      <c r="B3480" s="0" t="s">
        <v>104</v>
      </c>
      <c r="C3480" s="0" t="s">
        <v>75</v>
      </c>
      <c r="D3480" s="0" t="s">
        <v>166</v>
      </c>
      <c r="E3480" s="0" t="n">
        <v>2034</v>
      </c>
      <c r="F3480" s="0" t="n">
        <v>0</v>
      </c>
      <c r="G3480" s="0" t="s">
        <v>161</v>
      </c>
    </row>
    <row r="3481" customFormat="false" ht="14.25" hidden="false" customHeight="false" outlineLevel="0" collapsed="false">
      <c r="A3481" s="0" t="s">
        <v>103</v>
      </c>
      <c r="B3481" s="0" t="s">
        <v>104</v>
      </c>
      <c r="C3481" s="0" t="s">
        <v>75</v>
      </c>
      <c r="D3481" s="0" t="s">
        <v>167</v>
      </c>
      <c r="E3481" s="0" t="n">
        <v>2034</v>
      </c>
      <c r="F3481" s="0" t="n">
        <v>0.5</v>
      </c>
      <c r="G3481" s="0" t="s">
        <v>135</v>
      </c>
    </row>
    <row r="3482" customFormat="false" ht="14.25" hidden="false" customHeight="false" outlineLevel="0" collapsed="false">
      <c r="A3482" s="0" t="s">
        <v>103</v>
      </c>
      <c r="B3482" s="0" t="s">
        <v>104</v>
      </c>
      <c r="C3482" s="0" t="s">
        <v>75</v>
      </c>
      <c r="D3482" s="0" t="s">
        <v>168</v>
      </c>
      <c r="E3482" s="0" t="n">
        <v>2034</v>
      </c>
      <c r="F3482" s="0" t="n">
        <v>0.1253</v>
      </c>
      <c r="G3482" s="0" t="s">
        <v>161</v>
      </c>
    </row>
    <row r="3483" customFormat="false" ht="14.25" hidden="false" customHeight="false" outlineLevel="0" collapsed="false">
      <c r="A3483" s="0" t="s">
        <v>103</v>
      </c>
      <c r="B3483" s="0" t="s">
        <v>104</v>
      </c>
      <c r="C3483" s="0" t="s">
        <v>75</v>
      </c>
      <c r="D3483" s="0" t="s">
        <v>169</v>
      </c>
      <c r="E3483" s="0" t="n">
        <v>2034</v>
      </c>
      <c r="F3483" s="0" t="n">
        <v>0</v>
      </c>
      <c r="G3483" s="0" t="s">
        <v>161</v>
      </c>
    </row>
    <row r="3484" customFormat="false" ht="14.25" hidden="false" customHeight="false" outlineLevel="0" collapsed="false">
      <c r="A3484" s="0" t="s">
        <v>103</v>
      </c>
      <c r="B3484" s="0" t="s">
        <v>104</v>
      </c>
      <c r="C3484" s="0" t="s">
        <v>75</v>
      </c>
      <c r="D3484" s="0" t="s">
        <v>170</v>
      </c>
      <c r="E3484" s="0" t="n">
        <v>2034</v>
      </c>
      <c r="F3484" s="0" t="n">
        <v>1.1</v>
      </c>
      <c r="G3484" s="0" t="s">
        <v>161</v>
      </c>
    </row>
    <row r="3485" customFormat="false" ht="14.25" hidden="false" customHeight="false" outlineLevel="0" collapsed="false">
      <c r="A3485" s="0" t="s">
        <v>103</v>
      </c>
      <c r="B3485" s="0" t="s">
        <v>104</v>
      </c>
      <c r="C3485" s="0" t="s">
        <v>75</v>
      </c>
      <c r="D3485" s="0" t="s">
        <v>156</v>
      </c>
      <c r="E3485" s="0" t="n">
        <v>2034</v>
      </c>
      <c r="F3485" s="0" t="n">
        <v>0.681046394363942</v>
      </c>
      <c r="G3485" s="0" t="s">
        <v>135</v>
      </c>
    </row>
    <row r="3486" customFormat="false" ht="14.25" hidden="false" customHeight="false" outlineLevel="0" collapsed="false">
      <c r="A3486" s="0" t="s">
        <v>103</v>
      </c>
      <c r="B3486" s="0" t="s">
        <v>104</v>
      </c>
      <c r="C3486" s="0" t="s">
        <v>75</v>
      </c>
      <c r="D3486" s="0" t="s">
        <v>157</v>
      </c>
      <c r="E3486" s="0" t="n">
        <v>2034</v>
      </c>
      <c r="F3486" s="0" t="n">
        <v>0.558967423098231</v>
      </c>
      <c r="G3486" s="0" t="s">
        <v>135</v>
      </c>
    </row>
    <row r="3487" customFormat="false" ht="14.25" hidden="false" customHeight="false" outlineLevel="0" collapsed="false">
      <c r="A3487" s="0" t="s">
        <v>103</v>
      </c>
      <c r="B3487" s="0" t="s">
        <v>104</v>
      </c>
      <c r="C3487" s="0" t="s">
        <v>75</v>
      </c>
      <c r="D3487" s="0" t="s">
        <v>171</v>
      </c>
      <c r="E3487" s="0" t="n">
        <v>2034</v>
      </c>
      <c r="F3487" s="0" t="n">
        <v>0.87</v>
      </c>
      <c r="G3487" s="0" t="s">
        <v>135</v>
      </c>
    </row>
    <row r="3488" customFormat="false" ht="14.25" hidden="false" customHeight="false" outlineLevel="0" collapsed="false">
      <c r="A3488" s="0" t="s">
        <v>103</v>
      </c>
      <c r="B3488" s="0" t="s">
        <v>104</v>
      </c>
      <c r="C3488" s="0" t="s">
        <v>75</v>
      </c>
      <c r="D3488" s="0" t="s">
        <v>172</v>
      </c>
      <c r="E3488" s="0" t="n">
        <v>2034</v>
      </c>
      <c r="F3488" s="0" t="n">
        <v>0.8</v>
      </c>
      <c r="G3488" s="0" t="s">
        <v>135</v>
      </c>
    </row>
    <row r="3489" customFormat="false" ht="14.25" hidden="false" customHeight="false" outlineLevel="0" collapsed="false">
      <c r="A3489" s="0" t="s">
        <v>103</v>
      </c>
      <c r="B3489" s="0" t="s">
        <v>104</v>
      </c>
      <c r="C3489" s="0" t="s">
        <v>75</v>
      </c>
      <c r="D3489" s="0" t="s">
        <v>173</v>
      </c>
      <c r="E3489" s="0" t="n">
        <v>2034</v>
      </c>
      <c r="F3489" s="0" t="n">
        <v>0.486301658095461</v>
      </c>
      <c r="G3489" s="0" t="s">
        <v>135</v>
      </c>
    </row>
    <row r="3490" customFormat="false" ht="14.25" hidden="false" customHeight="false" outlineLevel="0" collapsed="false">
      <c r="A3490" s="0" t="s">
        <v>103</v>
      </c>
      <c r="B3490" s="0" t="s">
        <v>104</v>
      </c>
      <c r="C3490" s="0" t="s">
        <v>75</v>
      </c>
      <c r="D3490" s="0" t="s">
        <v>174</v>
      </c>
      <c r="E3490" s="0" t="n">
        <v>2034</v>
      </c>
      <c r="F3490" s="0" t="n">
        <v>0.447173938478585</v>
      </c>
      <c r="G3490" s="0" t="s">
        <v>135</v>
      </c>
    </row>
    <row r="3491" customFormat="false" ht="14.25" hidden="false" customHeight="false" outlineLevel="0" collapsed="false">
      <c r="A3491" s="0" t="s">
        <v>103</v>
      </c>
      <c r="B3491" s="0" t="s">
        <v>104</v>
      </c>
      <c r="C3491" s="0" t="s">
        <v>75</v>
      </c>
      <c r="D3491" s="0" t="s">
        <v>160</v>
      </c>
      <c r="E3491" s="0" t="n">
        <v>2034</v>
      </c>
      <c r="F3491" s="0" t="n">
        <v>3.79279942824236</v>
      </c>
      <c r="G3491" s="0" t="s">
        <v>161</v>
      </c>
    </row>
    <row r="3492" customFormat="false" ht="14.25" hidden="false" customHeight="false" outlineLevel="0" collapsed="false">
      <c r="A3492" s="0" t="s">
        <v>103</v>
      </c>
      <c r="B3492" s="0" t="s">
        <v>104</v>
      </c>
      <c r="C3492" s="0" t="s">
        <v>75</v>
      </c>
      <c r="D3492" s="0" t="s">
        <v>162</v>
      </c>
      <c r="E3492" s="0" t="n">
        <v>2034</v>
      </c>
      <c r="F3492" s="0" t="n">
        <v>1.77627701005905</v>
      </c>
      <c r="G3492" s="0" t="s">
        <v>161</v>
      </c>
    </row>
    <row r="3493" customFormat="false" ht="14.25" hidden="false" customHeight="false" outlineLevel="0" collapsed="false">
      <c r="A3493" s="0" t="s">
        <v>103</v>
      </c>
      <c r="B3493" s="0" t="s">
        <v>104</v>
      </c>
      <c r="C3493" s="0" t="s">
        <v>75</v>
      </c>
      <c r="D3493" s="0" t="s">
        <v>175</v>
      </c>
      <c r="E3493" s="0" t="n">
        <v>2034</v>
      </c>
      <c r="F3493" s="0" t="n">
        <v>3.9058</v>
      </c>
      <c r="G3493" s="0" t="s">
        <v>161</v>
      </c>
    </row>
    <row r="3494" customFormat="false" ht="14.25" hidden="false" customHeight="false" outlineLevel="0" collapsed="false">
      <c r="A3494" s="0" t="s">
        <v>103</v>
      </c>
      <c r="B3494" s="0" t="s">
        <v>104</v>
      </c>
      <c r="C3494" s="0" t="s">
        <v>75</v>
      </c>
      <c r="D3494" s="0" t="s">
        <v>176</v>
      </c>
      <c r="E3494" s="0" t="n">
        <v>2034</v>
      </c>
      <c r="F3494" s="0" t="n">
        <v>2.0042</v>
      </c>
      <c r="G3494" s="0" t="s">
        <v>161</v>
      </c>
    </row>
    <row r="3495" customFormat="false" ht="14.25" hidden="false" customHeight="false" outlineLevel="0" collapsed="false">
      <c r="A3495" s="0" t="s">
        <v>103</v>
      </c>
      <c r="B3495" s="0" t="s">
        <v>104</v>
      </c>
      <c r="C3495" s="0" t="s">
        <v>75</v>
      </c>
      <c r="D3495" s="0" t="s">
        <v>177</v>
      </c>
      <c r="E3495" s="0" t="n">
        <v>2034</v>
      </c>
      <c r="F3495" s="0" t="n">
        <v>3.88398831066953</v>
      </c>
      <c r="G3495" s="0" t="s">
        <v>161</v>
      </c>
    </row>
    <row r="3496" customFormat="false" ht="14.25" hidden="false" customHeight="false" outlineLevel="0" collapsed="false">
      <c r="A3496" s="0" t="s">
        <v>103</v>
      </c>
      <c r="B3496" s="0" t="s">
        <v>104</v>
      </c>
      <c r="C3496" s="0" t="s">
        <v>75</v>
      </c>
      <c r="D3496" s="0" t="s">
        <v>178</v>
      </c>
      <c r="E3496" s="0" t="n">
        <v>2034</v>
      </c>
      <c r="F3496" s="0" t="n">
        <v>1.68508812763188</v>
      </c>
      <c r="G3496" s="0" t="s">
        <v>161</v>
      </c>
    </row>
    <row r="3497" customFormat="false" ht="14.25" hidden="false" customHeight="false" outlineLevel="0" collapsed="false">
      <c r="A3497" s="0" t="s">
        <v>103</v>
      </c>
      <c r="B3497" s="0" t="s">
        <v>104</v>
      </c>
      <c r="C3497" s="0" t="s">
        <v>75</v>
      </c>
      <c r="D3497" s="0" t="s">
        <v>163</v>
      </c>
      <c r="E3497" s="0" t="n">
        <v>2034</v>
      </c>
      <c r="F3497" s="0" t="n">
        <v>16.8495581423286</v>
      </c>
      <c r="G3497" s="0" t="s">
        <v>132</v>
      </c>
    </row>
    <row r="3498" customFormat="false" ht="14.25" hidden="false" customHeight="false" outlineLevel="0" collapsed="false">
      <c r="A3498" s="0" t="s">
        <v>103</v>
      </c>
      <c r="B3498" s="0" t="s">
        <v>104</v>
      </c>
      <c r="C3498" s="0" t="s">
        <v>75</v>
      </c>
      <c r="D3498" s="0" t="s">
        <v>164</v>
      </c>
      <c r="E3498" s="0" t="n">
        <v>2034</v>
      </c>
      <c r="F3498" s="0" t="n">
        <v>6.97661823214263</v>
      </c>
      <c r="G3498" s="0" t="s">
        <v>132</v>
      </c>
    </row>
    <row r="3499" customFormat="false" ht="14.25" hidden="false" customHeight="false" outlineLevel="0" collapsed="false">
      <c r="A3499" s="0" t="s">
        <v>103</v>
      </c>
      <c r="B3499" s="0" t="s">
        <v>104</v>
      </c>
      <c r="C3499" s="0" t="s">
        <v>75</v>
      </c>
      <c r="D3499" s="0" t="s">
        <v>179</v>
      </c>
      <c r="E3499" s="0" t="n">
        <v>2034</v>
      </c>
      <c r="F3499" s="0" t="n">
        <v>17.0315049050583</v>
      </c>
      <c r="G3499" s="0" t="s">
        <v>132</v>
      </c>
    </row>
    <row r="3500" customFormat="false" ht="14.25" hidden="false" customHeight="false" outlineLevel="0" collapsed="false">
      <c r="A3500" s="0" t="s">
        <v>103</v>
      </c>
      <c r="B3500" s="0" t="s">
        <v>104</v>
      </c>
      <c r="C3500" s="0" t="s">
        <v>75</v>
      </c>
      <c r="D3500" s="0" t="s">
        <v>180</v>
      </c>
      <c r="E3500" s="0" t="n">
        <v>2034</v>
      </c>
      <c r="F3500" s="0" t="n">
        <v>6.69887845320391</v>
      </c>
      <c r="G3500" s="0" t="s">
        <v>132</v>
      </c>
    </row>
    <row r="3501" customFormat="false" ht="14.25" hidden="false" customHeight="false" outlineLevel="0" collapsed="false">
      <c r="A3501" s="0" t="s">
        <v>103</v>
      </c>
      <c r="B3501" s="0" t="s">
        <v>104</v>
      </c>
      <c r="C3501" s="0" t="s">
        <v>75</v>
      </c>
      <c r="D3501" s="0" t="s">
        <v>181</v>
      </c>
      <c r="E3501" s="0" t="n">
        <v>2034</v>
      </c>
      <c r="F3501" s="0" t="n">
        <v>1</v>
      </c>
      <c r="G3501" s="0" t="s">
        <v>135</v>
      </c>
    </row>
    <row r="3502" customFormat="false" ht="14.25" hidden="false" customHeight="false" outlineLevel="0" collapsed="false">
      <c r="A3502" s="0" t="s">
        <v>103</v>
      </c>
      <c r="B3502" s="0" t="s">
        <v>104</v>
      </c>
      <c r="C3502" s="0" t="s">
        <v>75</v>
      </c>
      <c r="D3502" s="0" t="s">
        <v>165</v>
      </c>
      <c r="E3502" s="0" t="n">
        <v>2035</v>
      </c>
      <c r="F3502" s="0" t="n">
        <v>3.1575</v>
      </c>
      <c r="G3502" s="0" t="s">
        <v>161</v>
      </c>
    </row>
    <row r="3503" customFormat="false" ht="14.25" hidden="false" customHeight="false" outlineLevel="0" collapsed="false">
      <c r="A3503" s="0" t="s">
        <v>103</v>
      </c>
      <c r="B3503" s="0" t="s">
        <v>104</v>
      </c>
      <c r="C3503" s="0" t="s">
        <v>75</v>
      </c>
      <c r="D3503" s="0" t="s">
        <v>166</v>
      </c>
      <c r="E3503" s="0" t="n">
        <v>2035</v>
      </c>
      <c r="F3503" s="0" t="n">
        <v>0</v>
      </c>
      <c r="G3503" s="0" t="s">
        <v>161</v>
      </c>
    </row>
    <row r="3504" customFormat="false" ht="14.25" hidden="false" customHeight="false" outlineLevel="0" collapsed="false">
      <c r="A3504" s="0" t="s">
        <v>103</v>
      </c>
      <c r="B3504" s="0" t="s">
        <v>104</v>
      </c>
      <c r="C3504" s="0" t="s">
        <v>75</v>
      </c>
      <c r="D3504" s="0" t="s">
        <v>167</v>
      </c>
      <c r="E3504" s="0" t="n">
        <v>2035</v>
      </c>
      <c r="F3504" s="0" t="n">
        <v>0.5</v>
      </c>
      <c r="G3504" s="0" t="s">
        <v>135</v>
      </c>
    </row>
    <row r="3505" customFormat="false" ht="14.25" hidden="false" customHeight="false" outlineLevel="0" collapsed="false">
      <c r="A3505" s="0" t="s">
        <v>103</v>
      </c>
      <c r="B3505" s="0" t="s">
        <v>104</v>
      </c>
      <c r="C3505" s="0" t="s">
        <v>75</v>
      </c>
      <c r="D3505" s="0" t="s">
        <v>168</v>
      </c>
      <c r="E3505" s="0" t="n">
        <v>2035</v>
      </c>
      <c r="F3505" s="0" t="n">
        <v>0.1064</v>
      </c>
      <c r="G3505" s="0" t="s">
        <v>161</v>
      </c>
    </row>
    <row r="3506" customFormat="false" ht="14.25" hidden="false" customHeight="false" outlineLevel="0" collapsed="false">
      <c r="A3506" s="0" t="s">
        <v>103</v>
      </c>
      <c r="B3506" s="0" t="s">
        <v>104</v>
      </c>
      <c r="C3506" s="0" t="s">
        <v>75</v>
      </c>
      <c r="D3506" s="0" t="s">
        <v>169</v>
      </c>
      <c r="E3506" s="0" t="n">
        <v>2035</v>
      </c>
      <c r="F3506" s="0" t="n">
        <v>0</v>
      </c>
      <c r="G3506" s="0" t="s">
        <v>161</v>
      </c>
    </row>
    <row r="3507" customFormat="false" ht="14.25" hidden="false" customHeight="false" outlineLevel="0" collapsed="false">
      <c r="A3507" s="0" t="s">
        <v>103</v>
      </c>
      <c r="B3507" s="0" t="s">
        <v>104</v>
      </c>
      <c r="C3507" s="0" t="s">
        <v>75</v>
      </c>
      <c r="D3507" s="0" t="s">
        <v>170</v>
      </c>
      <c r="E3507" s="0" t="n">
        <v>2035</v>
      </c>
      <c r="F3507" s="0" t="n">
        <v>1.1</v>
      </c>
      <c r="G3507" s="0" t="s">
        <v>161</v>
      </c>
    </row>
    <row r="3508" customFormat="false" ht="14.25" hidden="false" customHeight="false" outlineLevel="0" collapsed="false">
      <c r="A3508" s="0" t="s">
        <v>103</v>
      </c>
      <c r="B3508" s="0" t="s">
        <v>104</v>
      </c>
      <c r="C3508" s="0" t="s">
        <v>75</v>
      </c>
      <c r="D3508" s="0" t="s">
        <v>156</v>
      </c>
      <c r="E3508" s="0" t="n">
        <v>2035</v>
      </c>
      <c r="F3508" s="0" t="n">
        <v>0.684043598915938</v>
      </c>
      <c r="G3508" s="0" t="s">
        <v>135</v>
      </c>
    </row>
    <row r="3509" customFormat="false" ht="14.25" hidden="false" customHeight="false" outlineLevel="0" collapsed="false">
      <c r="A3509" s="0" t="s">
        <v>103</v>
      </c>
      <c r="B3509" s="0" t="s">
        <v>104</v>
      </c>
      <c r="C3509" s="0" t="s">
        <v>75</v>
      </c>
      <c r="D3509" s="0" t="s">
        <v>157</v>
      </c>
      <c r="E3509" s="0" t="n">
        <v>2035</v>
      </c>
      <c r="F3509" s="0" t="n">
        <v>0.55944697582655</v>
      </c>
      <c r="G3509" s="0" t="s">
        <v>135</v>
      </c>
    </row>
    <row r="3510" customFormat="false" ht="14.25" hidden="false" customHeight="false" outlineLevel="0" collapsed="false">
      <c r="A3510" s="0" t="s">
        <v>103</v>
      </c>
      <c r="B3510" s="0" t="s">
        <v>104</v>
      </c>
      <c r="C3510" s="0" t="s">
        <v>75</v>
      </c>
      <c r="D3510" s="0" t="s">
        <v>171</v>
      </c>
      <c r="E3510" s="0" t="n">
        <v>2035</v>
      </c>
      <c r="F3510" s="0" t="n">
        <v>0.87</v>
      </c>
      <c r="G3510" s="0" t="s">
        <v>135</v>
      </c>
    </row>
    <row r="3511" customFormat="false" ht="14.25" hidden="false" customHeight="false" outlineLevel="0" collapsed="false">
      <c r="A3511" s="0" t="s">
        <v>103</v>
      </c>
      <c r="B3511" s="0" t="s">
        <v>104</v>
      </c>
      <c r="C3511" s="0" t="s">
        <v>75</v>
      </c>
      <c r="D3511" s="0" t="s">
        <v>172</v>
      </c>
      <c r="E3511" s="0" t="n">
        <v>2035</v>
      </c>
      <c r="F3511" s="0" t="n">
        <v>0.8</v>
      </c>
      <c r="G3511" s="0" t="s">
        <v>135</v>
      </c>
    </row>
    <row r="3512" customFormat="false" ht="14.25" hidden="false" customHeight="false" outlineLevel="0" collapsed="false">
      <c r="A3512" s="0" t="s">
        <v>103</v>
      </c>
      <c r="B3512" s="0" t="s">
        <v>104</v>
      </c>
      <c r="C3512" s="0" t="s">
        <v>75</v>
      </c>
      <c r="D3512" s="0" t="s">
        <v>173</v>
      </c>
      <c r="E3512" s="0" t="n">
        <v>2035</v>
      </c>
      <c r="F3512" s="0" t="n">
        <v>0.486718868969099</v>
      </c>
      <c r="G3512" s="0" t="s">
        <v>135</v>
      </c>
    </row>
    <row r="3513" customFormat="false" ht="14.25" hidden="false" customHeight="false" outlineLevel="0" collapsed="false">
      <c r="A3513" s="0" t="s">
        <v>103</v>
      </c>
      <c r="B3513" s="0" t="s">
        <v>104</v>
      </c>
      <c r="C3513" s="0" t="s">
        <v>75</v>
      </c>
      <c r="D3513" s="0" t="s">
        <v>174</v>
      </c>
      <c r="E3513" s="0" t="n">
        <v>2035</v>
      </c>
      <c r="F3513" s="0" t="n">
        <v>0.44755758066124</v>
      </c>
      <c r="G3513" s="0" t="s">
        <v>135</v>
      </c>
    </row>
    <row r="3514" customFormat="false" ht="14.25" hidden="false" customHeight="false" outlineLevel="0" collapsed="false">
      <c r="A3514" s="0" t="s">
        <v>103</v>
      </c>
      <c r="B3514" s="0" t="s">
        <v>104</v>
      </c>
      <c r="C3514" s="0" t="s">
        <v>75</v>
      </c>
      <c r="D3514" s="0" t="s">
        <v>160</v>
      </c>
      <c r="E3514" s="0" t="n">
        <v>2035</v>
      </c>
      <c r="F3514" s="0" t="n">
        <v>3.89719347488635</v>
      </c>
      <c r="G3514" s="0" t="s">
        <v>161</v>
      </c>
    </row>
    <row r="3515" customFormat="false" ht="14.25" hidden="false" customHeight="false" outlineLevel="0" collapsed="false">
      <c r="A3515" s="0" t="s">
        <v>103</v>
      </c>
      <c r="B3515" s="0" t="s">
        <v>104</v>
      </c>
      <c r="C3515" s="0" t="s">
        <v>75</v>
      </c>
      <c r="D3515" s="0" t="s">
        <v>162</v>
      </c>
      <c r="E3515" s="0" t="n">
        <v>2035</v>
      </c>
      <c r="F3515" s="0" t="n">
        <v>1.80009465274552</v>
      </c>
      <c r="G3515" s="0" t="s">
        <v>161</v>
      </c>
    </row>
    <row r="3516" customFormat="false" ht="14.25" hidden="false" customHeight="false" outlineLevel="0" collapsed="false">
      <c r="A3516" s="0" t="s">
        <v>103</v>
      </c>
      <c r="B3516" s="0" t="s">
        <v>104</v>
      </c>
      <c r="C3516" s="0" t="s">
        <v>75</v>
      </c>
      <c r="D3516" s="0" t="s">
        <v>175</v>
      </c>
      <c r="E3516" s="0" t="n">
        <v>2035</v>
      </c>
      <c r="F3516" s="0" t="n">
        <v>4.0122</v>
      </c>
      <c r="G3516" s="0" t="s">
        <v>161</v>
      </c>
    </row>
    <row r="3517" customFormat="false" ht="14.25" hidden="false" customHeight="false" outlineLevel="0" collapsed="false">
      <c r="A3517" s="0" t="s">
        <v>103</v>
      </c>
      <c r="B3517" s="0" t="s">
        <v>104</v>
      </c>
      <c r="C3517" s="0" t="s">
        <v>75</v>
      </c>
      <c r="D3517" s="0" t="s">
        <v>176</v>
      </c>
      <c r="E3517" s="0" t="n">
        <v>2035</v>
      </c>
      <c r="F3517" s="0" t="n">
        <v>2.0042</v>
      </c>
      <c r="G3517" s="0" t="s">
        <v>161</v>
      </c>
    </row>
    <row r="3518" customFormat="false" ht="14.25" hidden="false" customHeight="false" outlineLevel="0" collapsed="false">
      <c r="A3518" s="0" t="s">
        <v>103</v>
      </c>
      <c r="B3518" s="0" t="s">
        <v>104</v>
      </c>
      <c r="C3518" s="0" t="s">
        <v>75</v>
      </c>
      <c r="D3518" s="0" t="s">
        <v>177</v>
      </c>
      <c r="E3518" s="0" t="n">
        <v>2035</v>
      </c>
      <c r="F3518" s="0" t="n">
        <v>4.0122</v>
      </c>
      <c r="G3518" s="0" t="s">
        <v>161</v>
      </c>
    </row>
    <row r="3519" customFormat="false" ht="14.25" hidden="false" customHeight="false" outlineLevel="0" collapsed="false">
      <c r="A3519" s="0" t="s">
        <v>103</v>
      </c>
      <c r="B3519" s="0" t="s">
        <v>104</v>
      </c>
      <c r="C3519" s="0" t="s">
        <v>75</v>
      </c>
      <c r="D3519" s="0" t="s">
        <v>178</v>
      </c>
      <c r="E3519" s="0" t="n">
        <v>2035</v>
      </c>
      <c r="F3519" s="0" t="n">
        <v>1.68508812763188</v>
      </c>
      <c r="G3519" s="0" t="s">
        <v>161</v>
      </c>
    </row>
    <row r="3520" customFormat="false" ht="14.25" hidden="false" customHeight="false" outlineLevel="0" collapsed="false">
      <c r="A3520" s="0" t="s">
        <v>103</v>
      </c>
      <c r="B3520" s="0" t="s">
        <v>104</v>
      </c>
      <c r="C3520" s="0" t="s">
        <v>75</v>
      </c>
      <c r="D3520" s="0" t="s">
        <v>163</v>
      </c>
      <c r="E3520" s="0" t="n">
        <v>2035</v>
      </c>
      <c r="F3520" s="0" t="n">
        <v>19.2500836514167</v>
      </c>
      <c r="G3520" s="0" t="s">
        <v>132</v>
      </c>
    </row>
    <row r="3521" customFormat="false" ht="14.25" hidden="false" customHeight="false" outlineLevel="0" collapsed="false">
      <c r="A3521" s="0" t="s">
        <v>103</v>
      </c>
      <c r="B3521" s="0" t="s">
        <v>104</v>
      </c>
      <c r="C3521" s="0" t="s">
        <v>75</v>
      </c>
      <c r="D3521" s="0" t="s">
        <v>164</v>
      </c>
      <c r="E3521" s="0" t="n">
        <v>2035</v>
      </c>
      <c r="F3521" s="0" t="n">
        <v>6.91446174723482</v>
      </c>
      <c r="G3521" s="0" t="s">
        <v>132</v>
      </c>
    </row>
    <row r="3522" customFormat="false" ht="14.25" hidden="false" customHeight="false" outlineLevel="0" collapsed="false">
      <c r="A3522" s="0" t="s">
        <v>103</v>
      </c>
      <c r="B3522" s="0" t="s">
        <v>104</v>
      </c>
      <c r="C3522" s="0" t="s">
        <v>75</v>
      </c>
      <c r="D3522" s="0" t="s">
        <v>179</v>
      </c>
      <c r="E3522" s="0" t="n">
        <v>2035</v>
      </c>
      <c r="F3522" s="0" t="n">
        <v>18.8750327557887</v>
      </c>
      <c r="G3522" s="0" t="s">
        <v>132</v>
      </c>
    </row>
    <row r="3523" customFormat="false" ht="14.25" hidden="false" customHeight="false" outlineLevel="0" collapsed="false">
      <c r="A3523" s="0" t="s">
        <v>103</v>
      </c>
      <c r="B3523" s="0" t="s">
        <v>104</v>
      </c>
      <c r="C3523" s="0" t="s">
        <v>75</v>
      </c>
      <c r="D3523" s="0" t="s">
        <v>180</v>
      </c>
      <c r="E3523" s="0" t="n">
        <v>2035</v>
      </c>
      <c r="F3523" s="0" t="n">
        <v>7.0237627944104</v>
      </c>
      <c r="G3523" s="0" t="s">
        <v>132</v>
      </c>
    </row>
    <row r="3524" customFormat="false" ht="14.25" hidden="false" customHeight="false" outlineLevel="0" collapsed="false">
      <c r="A3524" s="0" t="s">
        <v>103</v>
      </c>
      <c r="B3524" s="0" t="s">
        <v>104</v>
      </c>
      <c r="C3524" s="0" t="s">
        <v>75</v>
      </c>
      <c r="D3524" s="0" t="s">
        <v>181</v>
      </c>
      <c r="E3524" s="0" t="n">
        <v>2035</v>
      </c>
      <c r="F3524" s="0" t="n">
        <v>1</v>
      </c>
      <c r="G3524" s="0" t="s">
        <v>135</v>
      </c>
    </row>
    <row r="3525" customFormat="false" ht="14.25" hidden="false" customHeight="false" outlineLevel="0" collapsed="false">
      <c r="A3525" s="0" t="s">
        <v>103</v>
      </c>
      <c r="B3525" s="0" t="s">
        <v>104</v>
      </c>
      <c r="C3525" s="0" t="s">
        <v>75</v>
      </c>
      <c r="D3525" s="0" t="s">
        <v>165</v>
      </c>
      <c r="E3525" s="0" t="n">
        <v>2036</v>
      </c>
      <c r="F3525" s="0" t="n">
        <v>0</v>
      </c>
      <c r="G3525" s="0" t="s">
        <v>161</v>
      </c>
    </row>
    <row r="3526" customFormat="false" ht="14.25" hidden="false" customHeight="false" outlineLevel="0" collapsed="false">
      <c r="A3526" s="0" t="s">
        <v>103</v>
      </c>
      <c r="B3526" s="0" t="s">
        <v>104</v>
      </c>
      <c r="C3526" s="0" t="s">
        <v>75</v>
      </c>
      <c r="D3526" s="0" t="s">
        <v>166</v>
      </c>
      <c r="E3526" s="0" t="n">
        <v>2036</v>
      </c>
      <c r="F3526" s="0" t="n">
        <v>0</v>
      </c>
      <c r="G3526" s="0" t="s">
        <v>161</v>
      </c>
    </row>
    <row r="3527" customFormat="false" ht="14.25" hidden="false" customHeight="false" outlineLevel="0" collapsed="false">
      <c r="A3527" s="0" t="s">
        <v>103</v>
      </c>
      <c r="B3527" s="0" t="s">
        <v>104</v>
      </c>
      <c r="C3527" s="0" t="s">
        <v>75</v>
      </c>
      <c r="D3527" s="0" t="s">
        <v>167</v>
      </c>
      <c r="E3527" s="0" t="n">
        <v>2036</v>
      </c>
      <c r="F3527" s="0" t="n">
        <v>0.5</v>
      </c>
      <c r="G3527" s="0" t="s">
        <v>135</v>
      </c>
    </row>
    <row r="3528" customFormat="false" ht="14.25" hidden="false" customHeight="false" outlineLevel="0" collapsed="false">
      <c r="A3528" s="0" t="s">
        <v>103</v>
      </c>
      <c r="B3528" s="0" t="s">
        <v>104</v>
      </c>
      <c r="C3528" s="0" t="s">
        <v>75</v>
      </c>
      <c r="D3528" s="0" t="s">
        <v>168</v>
      </c>
      <c r="E3528" s="0" t="n">
        <v>2036</v>
      </c>
      <c r="F3528" s="0" t="n">
        <v>0</v>
      </c>
      <c r="G3528" s="0" t="s">
        <v>161</v>
      </c>
    </row>
    <row r="3529" customFormat="false" ht="14.25" hidden="false" customHeight="false" outlineLevel="0" collapsed="false">
      <c r="A3529" s="0" t="s">
        <v>103</v>
      </c>
      <c r="B3529" s="0" t="s">
        <v>104</v>
      </c>
      <c r="C3529" s="0" t="s">
        <v>75</v>
      </c>
      <c r="D3529" s="0" t="s">
        <v>169</v>
      </c>
      <c r="E3529" s="0" t="n">
        <v>2036</v>
      </c>
      <c r="F3529" s="0" t="n">
        <v>0</v>
      </c>
      <c r="G3529" s="0" t="s">
        <v>161</v>
      </c>
    </row>
    <row r="3530" customFormat="false" ht="14.25" hidden="false" customHeight="false" outlineLevel="0" collapsed="false">
      <c r="A3530" s="0" t="s">
        <v>103</v>
      </c>
      <c r="B3530" s="0" t="s">
        <v>104</v>
      </c>
      <c r="C3530" s="0" t="s">
        <v>75</v>
      </c>
      <c r="D3530" s="0" t="s">
        <v>170</v>
      </c>
      <c r="E3530" s="0" t="n">
        <v>2036</v>
      </c>
      <c r="F3530" s="0" t="n">
        <v>1.1</v>
      </c>
      <c r="G3530" s="0" t="s">
        <v>161</v>
      </c>
    </row>
    <row r="3531" customFormat="false" ht="14.25" hidden="false" customHeight="false" outlineLevel="0" collapsed="false">
      <c r="A3531" s="0" t="s">
        <v>103</v>
      </c>
      <c r="B3531" s="0" t="s">
        <v>104</v>
      </c>
      <c r="C3531" s="0" t="s">
        <v>75</v>
      </c>
      <c r="D3531" s="0" t="s">
        <v>156</v>
      </c>
      <c r="E3531" s="0" t="n">
        <v>2036</v>
      </c>
      <c r="F3531" s="0" t="n">
        <v>0.684043598915938</v>
      </c>
      <c r="G3531" s="0" t="s">
        <v>135</v>
      </c>
    </row>
    <row r="3532" customFormat="false" ht="14.25" hidden="false" customHeight="false" outlineLevel="0" collapsed="false">
      <c r="A3532" s="0" t="s">
        <v>103</v>
      </c>
      <c r="B3532" s="0" t="s">
        <v>104</v>
      </c>
      <c r="C3532" s="0" t="s">
        <v>75</v>
      </c>
      <c r="D3532" s="0" t="s">
        <v>157</v>
      </c>
      <c r="E3532" s="0" t="n">
        <v>2036</v>
      </c>
      <c r="F3532" s="0" t="n">
        <v>0.55944697582655</v>
      </c>
      <c r="G3532" s="0" t="s">
        <v>135</v>
      </c>
    </row>
    <row r="3533" customFormat="false" ht="14.25" hidden="false" customHeight="false" outlineLevel="0" collapsed="false">
      <c r="A3533" s="0" t="s">
        <v>103</v>
      </c>
      <c r="B3533" s="0" t="s">
        <v>104</v>
      </c>
      <c r="C3533" s="0" t="s">
        <v>75</v>
      </c>
      <c r="D3533" s="0" t="s">
        <v>171</v>
      </c>
      <c r="E3533" s="0" t="n">
        <v>2036</v>
      </c>
      <c r="F3533" s="0" t="n">
        <v>0.87</v>
      </c>
      <c r="G3533" s="0" t="s">
        <v>135</v>
      </c>
    </row>
    <row r="3534" customFormat="false" ht="14.25" hidden="false" customHeight="false" outlineLevel="0" collapsed="false">
      <c r="A3534" s="0" t="s">
        <v>103</v>
      </c>
      <c r="B3534" s="0" t="s">
        <v>104</v>
      </c>
      <c r="C3534" s="0" t="s">
        <v>75</v>
      </c>
      <c r="D3534" s="0" t="s">
        <v>172</v>
      </c>
      <c r="E3534" s="0" t="n">
        <v>2036</v>
      </c>
      <c r="F3534" s="0" t="n">
        <v>0.8</v>
      </c>
      <c r="G3534" s="0" t="s">
        <v>135</v>
      </c>
    </row>
    <row r="3535" customFormat="false" ht="14.25" hidden="false" customHeight="false" outlineLevel="0" collapsed="false">
      <c r="A3535" s="0" t="s">
        <v>103</v>
      </c>
      <c r="B3535" s="0" t="s">
        <v>104</v>
      </c>
      <c r="C3535" s="0" t="s">
        <v>75</v>
      </c>
      <c r="D3535" s="0" t="s">
        <v>173</v>
      </c>
      <c r="E3535" s="0" t="n">
        <v>2036</v>
      </c>
      <c r="F3535" s="0" t="n">
        <v>0.486718868969099</v>
      </c>
      <c r="G3535" s="0" t="s">
        <v>135</v>
      </c>
    </row>
    <row r="3536" customFormat="false" ht="14.25" hidden="false" customHeight="false" outlineLevel="0" collapsed="false">
      <c r="A3536" s="0" t="s">
        <v>103</v>
      </c>
      <c r="B3536" s="0" t="s">
        <v>104</v>
      </c>
      <c r="C3536" s="0" t="s">
        <v>75</v>
      </c>
      <c r="D3536" s="0" t="s">
        <v>174</v>
      </c>
      <c r="E3536" s="0" t="n">
        <v>2036</v>
      </c>
      <c r="F3536" s="0" t="n">
        <v>0.44755758066124</v>
      </c>
      <c r="G3536" s="0" t="s">
        <v>135</v>
      </c>
    </row>
    <row r="3537" customFormat="false" ht="14.25" hidden="false" customHeight="false" outlineLevel="0" collapsed="false">
      <c r="A3537" s="0" t="s">
        <v>103</v>
      </c>
      <c r="B3537" s="0" t="s">
        <v>104</v>
      </c>
      <c r="C3537" s="0" t="s">
        <v>75</v>
      </c>
      <c r="D3537" s="0" t="s">
        <v>160</v>
      </c>
      <c r="E3537" s="0" t="n">
        <v>2036</v>
      </c>
      <c r="F3537" s="0" t="n">
        <v>3.89719347488635</v>
      </c>
      <c r="G3537" s="0" t="s">
        <v>161</v>
      </c>
    </row>
    <row r="3538" customFormat="false" ht="14.25" hidden="false" customHeight="false" outlineLevel="0" collapsed="false">
      <c r="A3538" s="0" t="s">
        <v>103</v>
      </c>
      <c r="B3538" s="0" t="s">
        <v>104</v>
      </c>
      <c r="C3538" s="0" t="s">
        <v>75</v>
      </c>
      <c r="D3538" s="0" t="s">
        <v>162</v>
      </c>
      <c r="E3538" s="0" t="n">
        <v>2036</v>
      </c>
      <c r="F3538" s="0" t="n">
        <v>1.80009465274552</v>
      </c>
      <c r="G3538" s="0" t="s">
        <v>161</v>
      </c>
    </row>
    <row r="3539" customFormat="false" ht="14.25" hidden="false" customHeight="false" outlineLevel="0" collapsed="false">
      <c r="A3539" s="0" t="s">
        <v>103</v>
      </c>
      <c r="B3539" s="0" t="s">
        <v>104</v>
      </c>
      <c r="C3539" s="0" t="s">
        <v>75</v>
      </c>
      <c r="D3539" s="0" t="s">
        <v>175</v>
      </c>
      <c r="E3539" s="0" t="n">
        <v>2036</v>
      </c>
      <c r="F3539" s="0" t="n">
        <v>4.0122</v>
      </c>
      <c r="G3539" s="0" t="s">
        <v>161</v>
      </c>
    </row>
    <row r="3540" customFormat="false" ht="14.25" hidden="false" customHeight="false" outlineLevel="0" collapsed="false">
      <c r="A3540" s="0" t="s">
        <v>103</v>
      </c>
      <c r="B3540" s="0" t="s">
        <v>104</v>
      </c>
      <c r="C3540" s="0" t="s">
        <v>75</v>
      </c>
      <c r="D3540" s="0" t="s">
        <v>176</v>
      </c>
      <c r="E3540" s="0" t="n">
        <v>2036</v>
      </c>
      <c r="F3540" s="0" t="n">
        <v>2.0042</v>
      </c>
      <c r="G3540" s="0" t="s">
        <v>161</v>
      </c>
    </row>
    <row r="3541" customFormat="false" ht="14.25" hidden="false" customHeight="false" outlineLevel="0" collapsed="false">
      <c r="A3541" s="0" t="s">
        <v>103</v>
      </c>
      <c r="B3541" s="0" t="s">
        <v>104</v>
      </c>
      <c r="C3541" s="0" t="s">
        <v>75</v>
      </c>
      <c r="D3541" s="0" t="s">
        <v>177</v>
      </c>
      <c r="E3541" s="0" t="n">
        <v>2036</v>
      </c>
      <c r="F3541" s="0" t="n">
        <v>4.0122</v>
      </c>
      <c r="G3541" s="0" t="s">
        <v>161</v>
      </c>
    </row>
    <row r="3542" customFormat="false" ht="14.25" hidden="false" customHeight="false" outlineLevel="0" collapsed="false">
      <c r="A3542" s="0" t="s">
        <v>103</v>
      </c>
      <c r="B3542" s="0" t="s">
        <v>104</v>
      </c>
      <c r="C3542" s="0" t="s">
        <v>75</v>
      </c>
      <c r="D3542" s="0" t="s">
        <v>178</v>
      </c>
      <c r="E3542" s="0" t="n">
        <v>2036</v>
      </c>
      <c r="F3542" s="0" t="n">
        <v>1.68508812763188</v>
      </c>
      <c r="G3542" s="0" t="s">
        <v>161</v>
      </c>
    </row>
    <row r="3543" customFormat="false" ht="14.25" hidden="false" customHeight="false" outlineLevel="0" collapsed="false">
      <c r="A3543" s="0" t="s">
        <v>103</v>
      </c>
      <c r="B3543" s="0" t="s">
        <v>104</v>
      </c>
      <c r="C3543" s="0" t="s">
        <v>75</v>
      </c>
      <c r="D3543" s="0" t="s">
        <v>163</v>
      </c>
      <c r="E3543" s="0" t="n">
        <v>2036</v>
      </c>
      <c r="F3543" s="0" t="n">
        <v>21.6684507003855</v>
      </c>
      <c r="G3543" s="0" t="s">
        <v>132</v>
      </c>
    </row>
    <row r="3544" customFormat="false" ht="14.25" hidden="false" customHeight="false" outlineLevel="0" collapsed="false">
      <c r="A3544" s="0" t="s">
        <v>103</v>
      </c>
      <c r="B3544" s="0" t="s">
        <v>104</v>
      </c>
      <c r="C3544" s="0" t="s">
        <v>75</v>
      </c>
      <c r="D3544" s="0" t="s">
        <v>164</v>
      </c>
      <c r="E3544" s="0" t="n">
        <v>2036</v>
      </c>
      <c r="F3544" s="0" t="n">
        <v>6.75185229084968</v>
      </c>
      <c r="G3544" s="0" t="s">
        <v>132</v>
      </c>
    </row>
    <row r="3545" customFormat="false" ht="14.25" hidden="false" customHeight="false" outlineLevel="0" collapsed="false">
      <c r="A3545" s="0" t="s">
        <v>103</v>
      </c>
      <c r="B3545" s="0" t="s">
        <v>104</v>
      </c>
      <c r="C3545" s="0" t="s">
        <v>75</v>
      </c>
      <c r="D3545" s="0" t="s">
        <v>179</v>
      </c>
      <c r="E3545" s="0" t="n">
        <v>2036</v>
      </c>
      <c r="F3545" s="0" t="n">
        <v>20.5023302226628</v>
      </c>
      <c r="G3545" s="0" t="s">
        <v>132</v>
      </c>
    </row>
    <row r="3546" customFormat="false" ht="14.25" hidden="false" customHeight="false" outlineLevel="0" collapsed="false">
      <c r="A3546" s="0" t="s">
        <v>103</v>
      </c>
      <c r="B3546" s="0" t="s">
        <v>104</v>
      </c>
      <c r="C3546" s="0" t="s">
        <v>75</v>
      </c>
      <c r="D3546" s="0" t="s">
        <v>180</v>
      </c>
      <c r="E3546" s="0" t="n">
        <v>2036</v>
      </c>
      <c r="F3546" s="0" t="n">
        <v>7.62931148675707</v>
      </c>
      <c r="G3546" s="0" t="s">
        <v>132</v>
      </c>
    </row>
    <row r="3547" customFormat="false" ht="14.25" hidden="false" customHeight="false" outlineLevel="0" collapsed="false">
      <c r="A3547" s="0" t="s">
        <v>103</v>
      </c>
      <c r="B3547" s="0" t="s">
        <v>104</v>
      </c>
      <c r="C3547" s="0" t="s">
        <v>75</v>
      </c>
      <c r="D3547" s="0" t="s">
        <v>181</v>
      </c>
      <c r="E3547" s="0" t="n">
        <v>2036</v>
      </c>
      <c r="F3547" s="0" t="n">
        <v>1</v>
      </c>
      <c r="G3547" s="0" t="s">
        <v>135</v>
      </c>
    </row>
    <row r="3548" customFormat="false" ht="14.25" hidden="false" customHeight="false" outlineLevel="0" collapsed="false">
      <c r="A3548" s="0" t="s">
        <v>103</v>
      </c>
      <c r="B3548" s="0" t="s">
        <v>104</v>
      </c>
      <c r="C3548" s="0" t="s">
        <v>75</v>
      </c>
      <c r="D3548" s="0" t="s">
        <v>165</v>
      </c>
      <c r="E3548" s="0" t="n">
        <v>2037</v>
      </c>
      <c r="F3548" s="0" t="n">
        <v>0</v>
      </c>
      <c r="G3548" s="0" t="s">
        <v>161</v>
      </c>
    </row>
    <row r="3549" customFormat="false" ht="14.25" hidden="false" customHeight="false" outlineLevel="0" collapsed="false">
      <c r="A3549" s="0" t="s">
        <v>103</v>
      </c>
      <c r="B3549" s="0" t="s">
        <v>104</v>
      </c>
      <c r="C3549" s="0" t="s">
        <v>75</v>
      </c>
      <c r="D3549" s="0" t="s">
        <v>166</v>
      </c>
      <c r="E3549" s="0" t="n">
        <v>2037</v>
      </c>
      <c r="F3549" s="0" t="n">
        <v>0</v>
      </c>
      <c r="G3549" s="0" t="s">
        <v>161</v>
      </c>
    </row>
    <row r="3550" customFormat="false" ht="14.25" hidden="false" customHeight="false" outlineLevel="0" collapsed="false">
      <c r="A3550" s="0" t="s">
        <v>103</v>
      </c>
      <c r="B3550" s="0" t="s">
        <v>104</v>
      </c>
      <c r="C3550" s="0" t="s">
        <v>75</v>
      </c>
      <c r="D3550" s="0" t="s">
        <v>167</v>
      </c>
      <c r="E3550" s="0" t="n">
        <v>2037</v>
      </c>
      <c r="F3550" s="0" t="n">
        <v>0.5</v>
      </c>
      <c r="G3550" s="0" t="s">
        <v>135</v>
      </c>
    </row>
    <row r="3551" customFormat="false" ht="14.25" hidden="false" customHeight="false" outlineLevel="0" collapsed="false">
      <c r="A3551" s="0" t="s">
        <v>103</v>
      </c>
      <c r="B3551" s="0" t="s">
        <v>104</v>
      </c>
      <c r="C3551" s="0" t="s">
        <v>75</v>
      </c>
      <c r="D3551" s="0" t="s">
        <v>168</v>
      </c>
      <c r="E3551" s="0" t="n">
        <v>2037</v>
      </c>
      <c r="F3551" s="0" t="n">
        <v>0</v>
      </c>
      <c r="G3551" s="0" t="s">
        <v>161</v>
      </c>
    </row>
    <row r="3552" customFormat="false" ht="14.25" hidden="false" customHeight="false" outlineLevel="0" collapsed="false">
      <c r="A3552" s="0" t="s">
        <v>103</v>
      </c>
      <c r="B3552" s="0" t="s">
        <v>104</v>
      </c>
      <c r="C3552" s="0" t="s">
        <v>75</v>
      </c>
      <c r="D3552" s="0" t="s">
        <v>169</v>
      </c>
      <c r="E3552" s="0" t="n">
        <v>2037</v>
      </c>
      <c r="F3552" s="0" t="n">
        <v>0</v>
      </c>
      <c r="G3552" s="0" t="s">
        <v>161</v>
      </c>
    </row>
    <row r="3553" customFormat="false" ht="14.25" hidden="false" customHeight="false" outlineLevel="0" collapsed="false">
      <c r="A3553" s="0" t="s">
        <v>103</v>
      </c>
      <c r="B3553" s="0" t="s">
        <v>104</v>
      </c>
      <c r="C3553" s="0" t="s">
        <v>75</v>
      </c>
      <c r="D3553" s="0" t="s">
        <v>170</v>
      </c>
      <c r="E3553" s="0" t="n">
        <v>2037</v>
      </c>
      <c r="F3553" s="0" t="n">
        <v>1.1</v>
      </c>
      <c r="G3553" s="0" t="s">
        <v>161</v>
      </c>
    </row>
    <row r="3554" customFormat="false" ht="14.25" hidden="false" customHeight="false" outlineLevel="0" collapsed="false">
      <c r="A3554" s="0" t="s">
        <v>103</v>
      </c>
      <c r="B3554" s="0" t="s">
        <v>104</v>
      </c>
      <c r="C3554" s="0" t="s">
        <v>75</v>
      </c>
      <c r="D3554" s="0" t="s">
        <v>156</v>
      </c>
      <c r="E3554" s="0" t="n">
        <v>2037</v>
      </c>
      <c r="F3554" s="0" t="n">
        <v>0.684043598915938</v>
      </c>
      <c r="G3554" s="0" t="s">
        <v>135</v>
      </c>
    </row>
    <row r="3555" customFormat="false" ht="14.25" hidden="false" customHeight="false" outlineLevel="0" collapsed="false">
      <c r="A3555" s="0" t="s">
        <v>103</v>
      </c>
      <c r="B3555" s="0" t="s">
        <v>104</v>
      </c>
      <c r="C3555" s="0" t="s">
        <v>75</v>
      </c>
      <c r="D3555" s="0" t="s">
        <v>157</v>
      </c>
      <c r="E3555" s="0" t="n">
        <v>2037</v>
      </c>
      <c r="F3555" s="0" t="n">
        <v>0.55944697582655</v>
      </c>
      <c r="G3555" s="0" t="s">
        <v>135</v>
      </c>
    </row>
    <row r="3556" customFormat="false" ht="14.25" hidden="false" customHeight="false" outlineLevel="0" collapsed="false">
      <c r="A3556" s="0" t="s">
        <v>103</v>
      </c>
      <c r="B3556" s="0" t="s">
        <v>104</v>
      </c>
      <c r="C3556" s="0" t="s">
        <v>75</v>
      </c>
      <c r="D3556" s="0" t="s">
        <v>171</v>
      </c>
      <c r="E3556" s="0" t="n">
        <v>2037</v>
      </c>
      <c r="F3556" s="0" t="n">
        <v>0.87</v>
      </c>
      <c r="G3556" s="0" t="s">
        <v>135</v>
      </c>
    </row>
    <row r="3557" customFormat="false" ht="14.25" hidden="false" customHeight="false" outlineLevel="0" collapsed="false">
      <c r="A3557" s="0" t="s">
        <v>103</v>
      </c>
      <c r="B3557" s="0" t="s">
        <v>104</v>
      </c>
      <c r="C3557" s="0" t="s">
        <v>75</v>
      </c>
      <c r="D3557" s="0" t="s">
        <v>172</v>
      </c>
      <c r="E3557" s="0" t="n">
        <v>2037</v>
      </c>
      <c r="F3557" s="0" t="n">
        <v>0.8</v>
      </c>
      <c r="G3557" s="0" t="s">
        <v>135</v>
      </c>
    </row>
    <row r="3558" customFormat="false" ht="14.25" hidden="false" customHeight="false" outlineLevel="0" collapsed="false">
      <c r="A3558" s="0" t="s">
        <v>103</v>
      </c>
      <c r="B3558" s="0" t="s">
        <v>104</v>
      </c>
      <c r="C3558" s="0" t="s">
        <v>75</v>
      </c>
      <c r="D3558" s="0" t="s">
        <v>173</v>
      </c>
      <c r="E3558" s="0" t="n">
        <v>2037</v>
      </c>
      <c r="F3558" s="0" t="n">
        <v>0.486718868969099</v>
      </c>
      <c r="G3558" s="0" t="s">
        <v>135</v>
      </c>
    </row>
    <row r="3559" customFormat="false" ht="14.25" hidden="false" customHeight="false" outlineLevel="0" collapsed="false">
      <c r="A3559" s="0" t="s">
        <v>103</v>
      </c>
      <c r="B3559" s="0" t="s">
        <v>104</v>
      </c>
      <c r="C3559" s="0" t="s">
        <v>75</v>
      </c>
      <c r="D3559" s="0" t="s">
        <v>174</v>
      </c>
      <c r="E3559" s="0" t="n">
        <v>2037</v>
      </c>
      <c r="F3559" s="0" t="n">
        <v>0.44755758066124</v>
      </c>
      <c r="G3559" s="0" t="s">
        <v>135</v>
      </c>
    </row>
    <row r="3560" customFormat="false" ht="14.25" hidden="false" customHeight="false" outlineLevel="0" collapsed="false">
      <c r="A3560" s="0" t="s">
        <v>103</v>
      </c>
      <c r="B3560" s="0" t="s">
        <v>104</v>
      </c>
      <c r="C3560" s="0" t="s">
        <v>75</v>
      </c>
      <c r="D3560" s="0" t="s">
        <v>160</v>
      </c>
      <c r="E3560" s="0" t="n">
        <v>2037</v>
      </c>
      <c r="F3560" s="0" t="n">
        <v>3.89719347488635</v>
      </c>
      <c r="G3560" s="0" t="s">
        <v>161</v>
      </c>
    </row>
    <row r="3561" customFormat="false" ht="14.25" hidden="false" customHeight="false" outlineLevel="0" collapsed="false">
      <c r="A3561" s="0" t="s">
        <v>103</v>
      </c>
      <c r="B3561" s="0" t="s">
        <v>104</v>
      </c>
      <c r="C3561" s="0" t="s">
        <v>75</v>
      </c>
      <c r="D3561" s="0" t="s">
        <v>162</v>
      </c>
      <c r="E3561" s="0" t="n">
        <v>2037</v>
      </c>
      <c r="F3561" s="0" t="n">
        <v>1.80009465274552</v>
      </c>
      <c r="G3561" s="0" t="s">
        <v>161</v>
      </c>
    </row>
    <row r="3562" customFormat="false" ht="14.25" hidden="false" customHeight="false" outlineLevel="0" collapsed="false">
      <c r="A3562" s="0" t="s">
        <v>103</v>
      </c>
      <c r="B3562" s="0" t="s">
        <v>104</v>
      </c>
      <c r="C3562" s="0" t="s">
        <v>75</v>
      </c>
      <c r="D3562" s="0" t="s">
        <v>175</v>
      </c>
      <c r="E3562" s="0" t="n">
        <v>2037</v>
      </c>
      <c r="F3562" s="0" t="n">
        <v>4.0122</v>
      </c>
      <c r="G3562" s="0" t="s">
        <v>161</v>
      </c>
    </row>
    <row r="3563" customFormat="false" ht="14.25" hidden="false" customHeight="false" outlineLevel="0" collapsed="false">
      <c r="A3563" s="0" t="s">
        <v>103</v>
      </c>
      <c r="B3563" s="0" t="s">
        <v>104</v>
      </c>
      <c r="C3563" s="0" t="s">
        <v>75</v>
      </c>
      <c r="D3563" s="0" t="s">
        <v>176</v>
      </c>
      <c r="E3563" s="0" t="n">
        <v>2037</v>
      </c>
      <c r="F3563" s="0" t="n">
        <v>2.0042</v>
      </c>
      <c r="G3563" s="0" t="s">
        <v>161</v>
      </c>
    </row>
    <row r="3564" customFormat="false" ht="14.25" hidden="false" customHeight="false" outlineLevel="0" collapsed="false">
      <c r="A3564" s="0" t="s">
        <v>103</v>
      </c>
      <c r="B3564" s="0" t="s">
        <v>104</v>
      </c>
      <c r="C3564" s="0" t="s">
        <v>75</v>
      </c>
      <c r="D3564" s="0" t="s">
        <v>177</v>
      </c>
      <c r="E3564" s="0" t="n">
        <v>2037</v>
      </c>
      <c r="F3564" s="0" t="n">
        <v>4.0122</v>
      </c>
      <c r="G3564" s="0" t="s">
        <v>161</v>
      </c>
    </row>
    <row r="3565" customFormat="false" ht="14.25" hidden="false" customHeight="false" outlineLevel="0" collapsed="false">
      <c r="A3565" s="0" t="s">
        <v>103</v>
      </c>
      <c r="B3565" s="0" t="s">
        <v>104</v>
      </c>
      <c r="C3565" s="0" t="s">
        <v>75</v>
      </c>
      <c r="D3565" s="0" t="s">
        <v>178</v>
      </c>
      <c r="E3565" s="0" t="n">
        <v>2037</v>
      </c>
      <c r="F3565" s="0" t="n">
        <v>1.68508812763188</v>
      </c>
      <c r="G3565" s="0" t="s">
        <v>161</v>
      </c>
    </row>
    <row r="3566" customFormat="false" ht="14.25" hidden="false" customHeight="false" outlineLevel="0" collapsed="false">
      <c r="A3566" s="0" t="s">
        <v>103</v>
      </c>
      <c r="B3566" s="0" t="s">
        <v>104</v>
      </c>
      <c r="C3566" s="0" t="s">
        <v>75</v>
      </c>
      <c r="D3566" s="0" t="s">
        <v>163</v>
      </c>
      <c r="E3566" s="0" t="n">
        <v>2037</v>
      </c>
      <c r="F3566" s="0" t="n">
        <v>24.0346777274469</v>
      </c>
      <c r="G3566" s="0" t="s">
        <v>132</v>
      </c>
    </row>
    <row r="3567" customFormat="false" ht="14.25" hidden="false" customHeight="false" outlineLevel="0" collapsed="false">
      <c r="A3567" s="0" t="s">
        <v>103</v>
      </c>
      <c r="B3567" s="0" t="s">
        <v>104</v>
      </c>
      <c r="C3567" s="0" t="s">
        <v>75</v>
      </c>
      <c r="D3567" s="0" t="s">
        <v>164</v>
      </c>
      <c r="E3567" s="0" t="n">
        <v>2037</v>
      </c>
      <c r="F3567" s="0" t="n">
        <v>6.49684777170869</v>
      </c>
      <c r="G3567" s="0" t="s">
        <v>132</v>
      </c>
    </row>
    <row r="3568" customFormat="false" ht="14.25" hidden="false" customHeight="false" outlineLevel="0" collapsed="false">
      <c r="A3568" s="0" t="s">
        <v>103</v>
      </c>
      <c r="B3568" s="0" t="s">
        <v>104</v>
      </c>
      <c r="C3568" s="0" t="s">
        <v>75</v>
      </c>
      <c r="D3568" s="0" t="s">
        <v>179</v>
      </c>
      <c r="E3568" s="0" t="n">
        <v>2037</v>
      </c>
      <c r="F3568" s="0" t="n">
        <v>22.0253604677749</v>
      </c>
      <c r="G3568" s="0" t="s">
        <v>132</v>
      </c>
    </row>
    <row r="3569" customFormat="false" ht="14.25" hidden="false" customHeight="false" outlineLevel="0" collapsed="false">
      <c r="A3569" s="0" t="s">
        <v>103</v>
      </c>
      <c r="B3569" s="0" t="s">
        <v>104</v>
      </c>
      <c r="C3569" s="0" t="s">
        <v>75</v>
      </c>
      <c r="D3569" s="0" t="s">
        <v>180</v>
      </c>
      <c r="E3569" s="0" t="n">
        <v>2037</v>
      </c>
      <c r="F3569" s="0" t="n">
        <v>8.19606034005902</v>
      </c>
      <c r="G3569" s="0" t="s">
        <v>132</v>
      </c>
    </row>
    <row r="3570" customFormat="false" ht="14.25" hidden="false" customHeight="false" outlineLevel="0" collapsed="false">
      <c r="A3570" s="0" t="s">
        <v>103</v>
      </c>
      <c r="B3570" s="0" t="s">
        <v>104</v>
      </c>
      <c r="C3570" s="0" t="s">
        <v>75</v>
      </c>
      <c r="D3570" s="0" t="s">
        <v>181</v>
      </c>
      <c r="E3570" s="0" t="n">
        <v>2037</v>
      </c>
      <c r="F3570" s="0" t="n">
        <v>1</v>
      </c>
      <c r="G3570" s="0" t="s">
        <v>135</v>
      </c>
    </row>
    <row r="3571" customFormat="false" ht="14.25" hidden="false" customHeight="false" outlineLevel="0" collapsed="false">
      <c r="A3571" s="0" t="s">
        <v>103</v>
      </c>
      <c r="B3571" s="0" t="s">
        <v>104</v>
      </c>
      <c r="C3571" s="0" t="s">
        <v>75</v>
      </c>
      <c r="D3571" s="0" t="s">
        <v>165</v>
      </c>
      <c r="E3571" s="0" t="n">
        <v>2038</v>
      </c>
      <c r="F3571" s="0" t="n">
        <v>0</v>
      </c>
      <c r="G3571" s="0" t="s">
        <v>161</v>
      </c>
    </row>
    <row r="3572" customFormat="false" ht="14.25" hidden="false" customHeight="false" outlineLevel="0" collapsed="false">
      <c r="A3572" s="0" t="s">
        <v>103</v>
      </c>
      <c r="B3572" s="0" t="s">
        <v>104</v>
      </c>
      <c r="C3572" s="0" t="s">
        <v>75</v>
      </c>
      <c r="D3572" s="0" t="s">
        <v>166</v>
      </c>
      <c r="E3572" s="0" t="n">
        <v>2038</v>
      </c>
      <c r="F3572" s="0" t="n">
        <v>0</v>
      </c>
      <c r="G3572" s="0" t="s">
        <v>161</v>
      </c>
    </row>
    <row r="3573" customFormat="false" ht="14.25" hidden="false" customHeight="false" outlineLevel="0" collapsed="false">
      <c r="A3573" s="0" t="s">
        <v>103</v>
      </c>
      <c r="B3573" s="0" t="s">
        <v>104</v>
      </c>
      <c r="C3573" s="0" t="s">
        <v>75</v>
      </c>
      <c r="D3573" s="0" t="s">
        <v>167</v>
      </c>
      <c r="E3573" s="0" t="n">
        <v>2038</v>
      </c>
      <c r="F3573" s="0" t="n">
        <v>0.5</v>
      </c>
      <c r="G3573" s="0" t="s">
        <v>135</v>
      </c>
    </row>
    <row r="3574" customFormat="false" ht="14.25" hidden="false" customHeight="false" outlineLevel="0" collapsed="false">
      <c r="A3574" s="0" t="s">
        <v>103</v>
      </c>
      <c r="B3574" s="0" t="s">
        <v>104</v>
      </c>
      <c r="C3574" s="0" t="s">
        <v>75</v>
      </c>
      <c r="D3574" s="0" t="s">
        <v>168</v>
      </c>
      <c r="E3574" s="0" t="n">
        <v>2038</v>
      </c>
      <c r="F3574" s="0" t="n">
        <v>0</v>
      </c>
      <c r="G3574" s="0" t="s">
        <v>161</v>
      </c>
    </row>
    <row r="3575" customFormat="false" ht="14.25" hidden="false" customHeight="false" outlineLevel="0" collapsed="false">
      <c r="A3575" s="0" t="s">
        <v>103</v>
      </c>
      <c r="B3575" s="0" t="s">
        <v>104</v>
      </c>
      <c r="C3575" s="0" t="s">
        <v>75</v>
      </c>
      <c r="D3575" s="0" t="s">
        <v>169</v>
      </c>
      <c r="E3575" s="0" t="n">
        <v>2038</v>
      </c>
      <c r="F3575" s="0" t="n">
        <v>0</v>
      </c>
      <c r="G3575" s="0" t="s">
        <v>161</v>
      </c>
    </row>
    <row r="3576" customFormat="false" ht="14.25" hidden="false" customHeight="false" outlineLevel="0" collapsed="false">
      <c r="A3576" s="0" t="s">
        <v>103</v>
      </c>
      <c r="B3576" s="0" t="s">
        <v>104</v>
      </c>
      <c r="C3576" s="0" t="s">
        <v>75</v>
      </c>
      <c r="D3576" s="0" t="s">
        <v>170</v>
      </c>
      <c r="E3576" s="0" t="n">
        <v>2038</v>
      </c>
      <c r="F3576" s="0" t="n">
        <v>1.1</v>
      </c>
      <c r="G3576" s="0" t="s">
        <v>161</v>
      </c>
    </row>
    <row r="3577" customFormat="false" ht="14.25" hidden="false" customHeight="false" outlineLevel="0" collapsed="false">
      <c r="A3577" s="0" t="s">
        <v>103</v>
      </c>
      <c r="B3577" s="0" t="s">
        <v>104</v>
      </c>
      <c r="C3577" s="0" t="s">
        <v>75</v>
      </c>
      <c r="D3577" s="0" t="s">
        <v>156</v>
      </c>
      <c r="E3577" s="0" t="n">
        <v>2038</v>
      </c>
      <c r="F3577" s="0" t="n">
        <v>0.684043598915938</v>
      </c>
      <c r="G3577" s="0" t="s">
        <v>135</v>
      </c>
    </row>
    <row r="3578" customFormat="false" ht="14.25" hidden="false" customHeight="false" outlineLevel="0" collapsed="false">
      <c r="A3578" s="0" t="s">
        <v>103</v>
      </c>
      <c r="B3578" s="0" t="s">
        <v>104</v>
      </c>
      <c r="C3578" s="0" t="s">
        <v>75</v>
      </c>
      <c r="D3578" s="0" t="s">
        <v>157</v>
      </c>
      <c r="E3578" s="0" t="n">
        <v>2038</v>
      </c>
      <c r="F3578" s="0" t="n">
        <v>0.55944697582655</v>
      </c>
      <c r="G3578" s="0" t="s">
        <v>135</v>
      </c>
    </row>
    <row r="3579" customFormat="false" ht="14.25" hidden="false" customHeight="false" outlineLevel="0" collapsed="false">
      <c r="A3579" s="0" t="s">
        <v>103</v>
      </c>
      <c r="B3579" s="0" t="s">
        <v>104</v>
      </c>
      <c r="C3579" s="0" t="s">
        <v>75</v>
      </c>
      <c r="D3579" s="0" t="s">
        <v>171</v>
      </c>
      <c r="E3579" s="0" t="n">
        <v>2038</v>
      </c>
      <c r="F3579" s="0" t="n">
        <v>0.87</v>
      </c>
      <c r="G3579" s="0" t="s">
        <v>135</v>
      </c>
    </row>
    <row r="3580" customFormat="false" ht="14.25" hidden="false" customHeight="false" outlineLevel="0" collapsed="false">
      <c r="A3580" s="0" t="s">
        <v>103</v>
      </c>
      <c r="B3580" s="0" t="s">
        <v>104</v>
      </c>
      <c r="C3580" s="0" t="s">
        <v>75</v>
      </c>
      <c r="D3580" s="0" t="s">
        <v>172</v>
      </c>
      <c r="E3580" s="0" t="n">
        <v>2038</v>
      </c>
      <c r="F3580" s="0" t="n">
        <v>0.8</v>
      </c>
      <c r="G3580" s="0" t="s">
        <v>135</v>
      </c>
    </row>
    <row r="3581" customFormat="false" ht="14.25" hidden="false" customHeight="false" outlineLevel="0" collapsed="false">
      <c r="A3581" s="0" t="s">
        <v>103</v>
      </c>
      <c r="B3581" s="0" t="s">
        <v>104</v>
      </c>
      <c r="C3581" s="0" t="s">
        <v>75</v>
      </c>
      <c r="D3581" s="0" t="s">
        <v>173</v>
      </c>
      <c r="E3581" s="0" t="n">
        <v>2038</v>
      </c>
      <c r="F3581" s="0" t="n">
        <v>0.486718868969099</v>
      </c>
      <c r="G3581" s="0" t="s">
        <v>135</v>
      </c>
    </row>
    <row r="3582" customFormat="false" ht="14.25" hidden="false" customHeight="false" outlineLevel="0" collapsed="false">
      <c r="A3582" s="0" t="s">
        <v>103</v>
      </c>
      <c r="B3582" s="0" t="s">
        <v>104</v>
      </c>
      <c r="C3582" s="0" t="s">
        <v>75</v>
      </c>
      <c r="D3582" s="0" t="s">
        <v>174</v>
      </c>
      <c r="E3582" s="0" t="n">
        <v>2038</v>
      </c>
      <c r="F3582" s="0" t="n">
        <v>0.44755758066124</v>
      </c>
      <c r="G3582" s="0" t="s">
        <v>135</v>
      </c>
    </row>
    <row r="3583" customFormat="false" ht="14.25" hidden="false" customHeight="false" outlineLevel="0" collapsed="false">
      <c r="A3583" s="0" t="s">
        <v>103</v>
      </c>
      <c r="B3583" s="0" t="s">
        <v>104</v>
      </c>
      <c r="C3583" s="0" t="s">
        <v>75</v>
      </c>
      <c r="D3583" s="0" t="s">
        <v>160</v>
      </c>
      <c r="E3583" s="0" t="n">
        <v>2038</v>
      </c>
      <c r="F3583" s="0" t="n">
        <v>3.89719347488635</v>
      </c>
      <c r="G3583" s="0" t="s">
        <v>161</v>
      </c>
    </row>
    <row r="3584" customFormat="false" ht="14.25" hidden="false" customHeight="false" outlineLevel="0" collapsed="false">
      <c r="A3584" s="0" t="s">
        <v>103</v>
      </c>
      <c r="B3584" s="0" t="s">
        <v>104</v>
      </c>
      <c r="C3584" s="0" t="s">
        <v>75</v>
      </c>
      <c r="D3584" s="0" t="s">
        <v>162</v>
      </c>
      <c r="E3584" s="0" t="n">
        <v>2038</v>
      </c>
      <c r="F3584" s="0" t="n">
        <v>1.80009465274552</v>
      </c>
      <c r="G3584" s="0" t="s">
        <v>161</v>
      </c>
    </row>
    <row r="3585" customFormat="false" ht="14.25" hidden="false" customHeight="false" outlineLevel="0" collapsed="false">
      <c r="A3585" s="0" t="s">
        <v>103</v>
      </c>
      <c r="B3585" s="0" t="s">
        <v>104</v>
      </c>
      <c r="C3585" s="0" t="s">
        <v>75</v>
      </c>
      <c r="D3585" s="0" t="s">
        <v>175</v>
      </c>
      <c r="E3585" s="0" t="n">
        <v>2038</v>
      </c>
      <c r="F3585" s="0" t="n">
        <v>4.0122</v>
      </c>
      <c r="G3585" s="0" t="s">
        <v>161</v>
      </c>
    </row>
    <row r="3586" customFormat="false" ht="14.25" hidden="false" customHeight="false" outlineLevel="0" collapsed="false">
      <c r="A3586" s="0" t="s">
        <v>103</v>
      </c>
      <c r="B3586" s="0" t="s">
        <v>104</v>
      </c>
      <c r="C3586" s="0" t="s">
        <v>75</v>
      </c>
      <c r="D3586" s="0" t="s">
        <v>176</v>
      </c>
      <c r="E3586" s="0" t="n">
        <v>2038</v>
      </c>
      <c r="F3586" s="0" t="n">
        <v>2.0042</v>
      </c>
      <c r="G3586" s="0" t="s">
        <v>161</v>
      </c>
    </row>
    <row r="3587" customFormat="false" ht="14.25" hidden="false" customHeight="false" outlineLevel="0" collapsed="false">
      <c r="A3587" s="0" t="s">
        <v>103</v>
      </c>
      <c r="B3587" s="0" t="s">
        <v>104</v>
      </c>
      <c r="C3587" s="0" t="s">
        <v>75</v>
      </c>
      <c r="D3587" s="0" t="s">
        <v>177</v>
      </c>
      <c r="E3587" s="0" t="n">
        <v>2038</v>
      </c>
      <c r="F3587" s="0" t="n">
        <v>4.0122</v>
      </c>
      <c r="G3587" s="0" t="s">
        <v>161</v>
      </c>
    </row>
    <row r="3588" customFormat="false" ht="14.25" hidden="false" customHeight="false" outlineLevel="0" collapsed="false">
      <c r="A3588" s="0" t="s">
        <v>103</v>
      </c>
      <c r="B3588" s="0" t="s">
        <v>104</v>
      </c>
      <c r="C3588" s="0" t="s">
        <v>75</v>
      </c>
      <c r="D3588" s="0" t="s">
        <v>178</v>
      </c>
      <c r="E3588" s="0" t="n">
        <v>2038</v>
      </c>
      <c r="F3588" s="0" t="n">
        <v>1.68508812763188</v>
      </c>
      <c r="G3588" s="0" t="s">
        <v>161</v>
      </c>
    </row>
    <row r="3589" customFormat="false" ht="14.25" hidden="false" customHeight="false" outlineLevel="0" collapsed="false">
      <c r="A3589" s="0" t="s">
        <v>103</v>
      </c>
      <c r="B3589" s="0" t="s">
        <v>104</v>
      </c>
      <c r="C3589" s="0" t="s">
        <v>75</v>
      </c>
      <c r="D3589" s="0" t="s">
        <v>163</v>
      </c>
      <c r="E3589" s="0" t="n">
        <v>2038</v>
      </c>
      <c r="F3589" s="0" t="n">
        <v>26.2742113586876</v>
      </c>
      <c r="G3589" s="0" t="s">
        <v>132</v>
      </c>
    </row>
    <row r="3590" customFormat="false" ht="14.25" hidden="false" customHeight="false" outlineLevel="0" collapsed="false">
      <c r="A3590" s="0" t="s">
        <v>103</v>
      </c>
      <c r="B3590" s="0" t="s">
        <v>104</v>
      </c>
      <c r="C3590" s="0" t="s">
        <v>75</v>
      </c>
      <c r="D3590" s="0" t="s">
        <v>164</v>
      </c>
      <c r="E3590" s="0" t="n">
        <v>2038</v>
      </c>
      <c r="F3590" s="0" t="n">
        <v>6.16117283766529</v>
      </c>
      <c r="G3590" s="0" t="s">
        <v>132</v>
      </c>
    </row>
    <row r="3591" customFormat="false" ht="14.25" hidden="false" customHeight="false" outlineLevel="0" collapsed="false">
      <c r="A3591" s="0" t="s">
        <v>103</v>
      </c>
      <c r="B3591" s="0" t="s">
        <v>104</v>
      </c>
      <c r="C3591" s="0" t="s">
        <v>75</v>
      </c>
      <c r="D3591" s="0" t="s">
        <v>179</v>
      </c>
      <c r="E3591" s="0" t="n">
        <v>2038</v>
      </c>
      <c r="F3591" s="0" t="n">
        <v>23.398799016944</v>
      </c>
      <c r="G3591" s="0" t="s">
        <v>132</v>
      </c>
    </row>
    <row r="3592" customFormat="false" ht="14.25" hidden="false" customHeight="false" outlineLevel="0" collapsed="false">
      <c r="A3592" s="0" t="s">
        <v>103</v>
      </c>
      <c r="B3592" s="0" t="s">
        <v>104</v>
      </c>
      <c r="C3592" s="0" t="s">
        <v>75</v>
      </c>
      <c r="D3592" s="0" t="s">
        <v>180</v>
      </c>
      <c r="E3592" s="0" t="n">
        <v>2038</v>
      </c>
      <c r="F3592" s="0" t="n">
        <v>8.70714324554985</v>
      </c>
      <c r="G3592" s="0" t="s">
        <v>132</v>
      </c>
    </row>
    <row r="3593" customFormat="false" ht="14.25" hidden="false" customHeight="false" outlineLevel="0" collapsed="false">
      <c r="A3593" s="0" t="s">
        <v>103</v>
      </c>
      <c r="B3593" s="0" t="s">
        <v>104</v>
      </c>
      <c r="C3593" s="0" t="s">
        <v>75</v>
      </c>
      <c r="D3593" s="0" t="s">
        <v>181</v>
      </c>
      <c r="E3593" s="0" t="n">
        <v>2038</v>
      </c>
      <c r="F3593" s="0" t="n">
        <v>1</v>
      </c>
      <c r="G3593" s="0" t="s">
        <v>135</v>
      </c>
    </row>
    <row r="3594" customFormat="false" ht="14.25" hidden="false" customHeight="false" outlineLevel="0" collapsed="false">
      <c r="A3594" s="0" t="s">
        <v>103</v>
      </c>
      <c r="B3594" s="0" t="s">
        <v>104</v>
      </c>
      <c r="C3594" s="0" t="s">
        <v>75</v>
      </c>
      <c r="D3594" s="0" t="s">
        <v>165</v>
      </c>
      <c r="E3594" s="0" t="n">
        <v>2039</v>
      </c>
      <c r="F3594" s="0" t="n">
        <v>0</v>
      </c>
      <c r="G3594" s="0" t="s">
        <v>161</v>
      </c>
    </row>
    <row r="3595" customFormat="false" ht="14.25" hidden="false" customHeight="false" outlineLevel="0" collapsed="false">
      <c r="A3595" s="0" t="s">
        <v>103</v>
      </c>
      <c r="B3595" s="0" t="s">
        <v>104</v>
      </c>
      <c r="C3595" s="0" t="s">
        <v>75</v>
      </c>
      <c r="D3595" s="0" t="s">
        <v>166</v>
      </c>
      <c r="E3595" s="0" t="n">
        <v>2039</v>
      </c>
      <c r="F3595" s="0" t="n">
        <v>0</v>
      </c>
      <c r="G3595" s="0" t="s">
        <v>161</v>
      </c>
    </row>
    <row r="3596" customFormat="false" ht="14.25" hidden="false" customHeight="false" outlineLevel="0" collapsed="false">
      <c r="A3596" s="0" t="s">
        <v>103</v>
      </c>
      <c r="B3596" s="0" t="s">
        <v>104</v>
      </c>
      <c r="C3596" s="0" t="s">
        <v>75</v>
      </c>
      <c r="D3596" s="0" t="s">
        <v>167</v>
      </c>
      <c r="E3596" s="0" t="n">
        <v>2039</v>
      </c>
      <c r="F3596" s="0" t="n">
        <v>0.5</v>
      </c>
      <c r="G3596" s="0" t="s">
        <v>135</v>
      </c>
    </row>
    <row r="3597" customFormat="false" ht="14.25" hidden="false" customHeight="false" outlineLevel="0" collapsed="false">
      <c r="A3597" s="0" t="s">
        <v>103</v>
      </c>
      <c r="B3597" s="0" t="s">
        <v>104</v>
      </c>
      <c r="C3597" s="0" t="s">
        <v>75</v>
      </c>
      <c r="D3597" s="0" t="s">
        <v>168</v>
      </c>
      <c r="E3597" s="0" t="n">
        <v>2039</v>
      </c>
      <c r="F3597" s="0" t="n">
        <v>0</v>
      </c>
      <c r="G3597" s="0" t="s">
        <v>161</v>
      </c>
    </row>
    <row r="3598" customFormat="false" ht="14.25" hidden="false" customHeight="false" outlineLevel="0" collapsed="false">
      <c r="A3598" s="0" t="s">
        <v>103</v>
      </c>
      <c r="B3598" s="0" t="s">
        <v>104</v>
      </c>
      <c r="C3598" s="0" t="s">
        <v>75</v>
      </c>
      <c r="D3598" s="0" t="s">
        <v>169</v>
      </c>
      <c r="E3598" s="0" t="n">
        <v>2039</v>
      </c>
      <c r="F3598" s="0" t="n">
        <v>0</v>
      </c>
      <c r="G3598" s="0" t="s">
        <v>161</v>
      </c>
    </row>
    <row r="3599" customFormat="false" ht="14.25" hidden="false" customHeight="false" outlineLevel="0" collapsed="false">
      <c r="A3599" s="0" t="s">
        <v>103</v>
      </c>
      <c r="B3599" s="0" t="s">
        <v>104</v>
      </c>
      <c r="C3599" s="0" t="s">
        <v>75</v>
      </c>
      <c r="D3599" s="0" t="s">
        <v>170</v>
      </c>
      <c r="E3599" s="0" t="n">
        <v>2039</v>
      </c>
      <c r="F3599" s="0" t="n">
        <v>1.1</v>
      </c>
      <c r="G3599" s="0" t="s">
        <v>161</v>
      </c>
    </row>
    <row r="3600" customFormat="false" ht="14.25" hidden="false" customHeight="false" outlineLevel="0" collapsed="false">
      <c r="A3600" s="0" t="s">
        <v>103</v>
      </c>
      <c r="B3600" s="0" t="s">
        <v>104</v>
      </c>
      <c r="C3600" s="0" t="s">
        <v>75</v>
      </c>
      <c r="D3600" s="0" t="s">
        <v>156</v>
      </c>
      <c r="E3600" s="0" t="n">
        <v>2039</v>
      </c>
      <c r="F3600" s="0" t="n">
        <v>0.684043598915938</v>
      </c>
      <c r="G3600" s="0" t="s">
        <v>135</v>
      </c>
    </row>
    <row r="3601" customFormat="false" ht="14.25" hidden="false" customHeight="false" outlineLevel="0" collapsed="false">
      <c r="A3601" s="0" t="s">
        <v>103</v>
      </c>
      <c r="B3601" s="0" t="s">
        <v>104</v>
      </c>
      <c r="C3601" s="0" t="s">
        <v>75</v>
      </c>
      <c r="D3601" s="0" t="s">
        <v>157</v>
      </c>
      <c r="E3601" s="0" t="n">
        <v>2039</v>
      </c>
      <c r="F3601" s="0" t="n">
        <v>0.55944697582655</v>
      </c>
      <c r="G3601" s="0" t="s">
        <v>135</v>
      </c>
    </row>
    <row r="3602" customFormat="false" ht="14.25" hidden="false" customHeight="false" outlineLevel="0" collapsed="false">
      <c r="A3602" s="0" t="s">
        <v>103</v>
      </c>
      <c r="B3602" s="0" t="s">
        <v>104</v>
      </c>
      <c r="C3602" s="0" t="s">
        <v>75</v>
      </c>
      <c r="D3602" s="0" t="s">
        <v>171</v>
      </c>
      <c r="E3602" s="0" t="n">
        <v>2039</v>
      </c>
      <c r="F3602" s="0" t="n">
        <v>0.87</v>
      </c>
      <c r="G3602" s="0" t="s">
        <v>135</v>
      </c>
    </row>
    <row r="3603" customFormat="false" ht="14.25" hidden="false" customHeight="false" outlineLevel="0" collapsed="false">
      <c r="A3603" s="0" t="s">
        <v>103</v>
      </c>
      <c r="B3603" s="0" t="s">
        <v>104</v>
      </c>
      <c r="C3603" s="0" t="s">
        <v>75</v>
      </c>
      <c r="D3603" s="0" t="s">
        <v>172</v>
      </c>
      <c r="E3603" s="0" t="n">
        <v>2039</v>
      </c>
      <c r="F3603" s="0" t="n">
        <v>0.8</v>
      </c>
      <c r="G3603" s="0" t="s">
        <v>135</v>
      </c>
    </row>
    <row r="3604" customFormat="false" ht="14.25" hidden="false" customHeight="false" outlineLevel="0" collapsed="false">
      <c r="A3604" s="0" t="s">
        <v>103</v>
      </c>
      <c r="B3604" s="0" t="s">
        <v>104</v>
      </c>
      <c r="C3604" s="0" t="s">
        <v>75</v>
      </c>
      <c r="D3604" s="0" t="s">
        <v>173</v>
      </c>
      <c r="E3604" s="0" t="n">
        <v>2039</v>
      </c>
      <c r="F3604" s="0" t="n">
        <v>0.486718868969099</v>
      </c>
      <c r="G3604" s="0" t="s">
        <v>135</v>
      </c>
    </row>
    <row r="3605" customFormat="false" ht="14.25" hidden="false" customHeight="false" outlineLevel="0" collapsed="false">
      <c r="A3605" s="0" t="s">
        <v>103</v>
      </c>
      <c r="B3605" s="0" t="s">
        <v>104</v>
      </c>
      <c r="C3605" s="0" t="s">
        <v>75</v>
      </c>
      <c r="D3605" s="0" t="s">
        <v>174</v>
      </c>
      <c r="E3605" s="0" t="n">
        <v>2039</v>
      </c>
      <c r="F3605" s="0" t="n">
        <v>0.44755758066124</v>
      </c>
      <c r="G3605" s="0" t="s">
        <v>135</v>
      </c>
    </row>
    <row r="3606" customFormat="false" ht="14.25" hidden="false" customHeight="false" outlineLevel="0" collapsed="false">
      <c r="A3606" s="0" t="s">
        <v>103</v>
      </c>
      <c r="B3606" s="0" t="s">
        <v>104</v>
      </c>
      <c r="C3606" s="0" t="s">
        <v>75</v>
      </c>
      <c r="D3606" s="0" t="s">
        <v>160</v>
      </c>
      <c r="E3606" s="0" t="n">
        <v>2039</v>
      </c>
      <c r="F3606" s="0" t="n">
        <v>3.89719347488635</v>
      </c>
      <c r="G3606" s="0" t="s">
        <v>161</v>
      </c>
    </row>
    <row r="3607" customFormat="false" ht="14.25" hidden="false" customHeight="false" outlineLevel="0" collapsed="false">
      <c r="A3607" s="0" t="s">
        <v>103</v>
      </c>
      <c r="B3607" s="0" t="s">
        <v>104</v>
      </c>
      <c r="C3607" s="0" t="s">
        <v>75</v>
      </c>
      <c r="D3607" s="0" t="s">
        <v>162</v>
      </c>
      <c r="E3607" s="0" t="n">
        <v>2039</v>
      </c>
      <c r="F3607" s="0" t="n">
        <v>1.80009465274552</v>
      </c>
      <c r="G3607" s="0" t="s">
        <v>161</v>
      </c>
    </row>
    <row r="3608" customFormat="false" ht="14.25" hidden="false" customHeight="false" outlineLevel="0" collapsed="false">
      <c r="A3608" s="0" t="s">
        <v>103</v>
      </c>
      <c r="B3608" s="0" t="s">
        <v>104</v>
      </c>
      <c r="C3608" s="0" t="s">
        <v>75</v>
      </c>
      <c r="D3608" s="0" t="s">
        <v>175</v>
      </c>
      <c r="E3608" s="0" t="n">
        <v>2039</v>
      </c>
      <c r="F3608" s="0" t="n">
        <v>4.0122</v>
      </c>
      <c r="G3608" s="0" t="s">
        <v>161</v>
      </c>
    </row>
    <row r="3609" customFormat="false" ht="14.25" hidden="false" customHeight="false" outlineLevel="0" collapsed="false">
      <c r="A3609" s="0" t="s">
        <v>103</v>
      </c>
      <c r="B3609" s="0" t="s">
        <v>104</v>
      </c>
      <c r="C3609" s="0" t="s">
        <v>75</v>
      </c>
      <c r="D3609" s="0" t="s">
        <v>176</v>
      </c>
      <c r="E3609" s="0" t="n">
        <v>2039</v>
      </c>
      <c r="F3609" s="0" t="n">
        <v>2.0042</v>
      </c>
      <c r="G3609" s="0" t="s">
        <v>161</v>
      </c>
    </row>
    <row r="3610" customFormat="false" ht="14.25" hidden="false" customHeight="false" outlineLevel="0" collapsed="false">
      <c r="A3610" s="0" t="s">
        <v>103</v>
      </c>
      <c r="B3610" s="0" t="s">
        <v>104</v>
      </c>
      <c r="C3610" s="0" t="s">
        <v>75</v>
      </c>
      <c r="D3610" s="0" t="s">
        <v>177</v>
      </c>
      <c r="E3610" s="0" t="n">
        <v>2039</v>
      </c>
      <c r="F3610" s="0" t="n">
        <v>4.0122</v>
      </c>
      <c r="G3610" s="0" t="s">
        <v>161</v>
      </c>
    </row>
    <row r="3611" customFormat="false" ht="14.25" hidden="false" customHeight="false" outlineLevel="0" collapsed="false">
      <c r="A3611" s="0" t="s">
        <v>103</v>
      </c>
      <c r="B3611" s="0" t="s">
        <v>104</v>
      </c>
      <c r="C3611" s="0" t="s">
        <v>75</v>
      </c>
      <c r="D3611" s="0" t="s">
        <v>178</v>
      </c>
      <c r="E3611" s="0" t="n">
        <v>2039</v>
      </c>
      <c r="F3611" s="0" t="n">
        <v>1.68508812763188</v>
      </c>
      <c r="G3611" s="0" t="s">
        <v>161</v>
      </c>
    </row>
    <row r="3612" customFormat="false" ht="14.25" hidden="false" customHeight="false" outlineLevel="0" collapsed="false">
      <c r="A3612" s="0" t="s">
        <v>103</v>
      </c>
      <c r="B3612" s="0" t="s">
        <v>104</v>
      </c>
      <c r="C3612" s="0" t="s">
        <v>75</v>
      </c>
      <c r="D3612" s="0" t="s">
        <v>163</v>
      </c>
      <c r="E3612" s="0" t="n">
        <v>2039</v>
      </c>
      <c r="F3612" s="0" t="n">
        <v>28.311753214032</v>
      </c>
      <c r="G3612" s="0" t="s">
        <v>132</v>
      </c>
    </row>
    <row r="3613" customFormat="false" ht="14.25" hidden="false" customHeight="false" outlineLevel="0" collapsed="false">
      <c r="A3613" s="0" t="s">
        <v>103</v>
      </c>
      <c r="B3613" s="0" t="s">
        <v>104</v>
      </c>
      <c r="C3613" s="0" t="s">
        <v>75</v>
      </c>
      <c r="D3613" s="0" t="s">
        <v>164</v>
      </c>
      <c r="E3613" s="0" t="n">
        <v>2039</v>
      </c>
      <c r="F3613" s="0" t="n">
        <v>5.75930107107986</v>
      </c>
      <c r="G3613" s="0" t="s">
        <v>132</v>
      </c>
    </row>
    <row r="3614" customFormat="false" ht="14.25" hidden="false" customHeight="false" outlineLevel="0" collapsed="false">
      <c r="A3614" s="0" t="s">
        <v>103</v>
      </c>
      <c r="B3614" s="0" t="s">
        <v>104</v>
      </c>
      <c r="C3614" s="0" t="s">
        <v>75</v>
      </c>
      <c r="D3614" s="0" t="s">
        <v>179</v>
      </c>
      <c r="E3614" s="0" t="n">
        <v>2039</v>
      </c>
      <c r="F3614" s="0" t="n">
        <v>24.5787670245127</v>
      </c>
      <c r="G3614" s="0" t="s">
        <v>132</v>
      </c>
    </row>
    <row r="3615" customFormat="false" ht="14.25" hidden="false" customHeight="false" outlineLevel="0" collapsed="false">
      <c r="A3615" s="0" t="s">
        <v>103</v>
      </c>
      <c r="B3615" s="0" t="s">
        <v>104</v>
      </c>
      <c r="C3615" s="0" t="s">
        <v>75</v>
      </c>
      <c r="D3615" s="0" t="s">
        <v>180</v>
      </c>
      <c r="E3615" s="0" t="n">
        <v>2039</v>
      </c>
      <c r="F3615" s="0" t="n">
        <v>9.14623204064686</v>
      </c>
      <c r="G3615" s="0" t="s">
        <v>132</v>
      </c>
    </row>
    <row r="3616" customFormat="false" ht="14.25" hidden="false" customHeight="false" outlineLevel="0" collapsed="false">
      <c r="A3616" s="0" t="s">
        <v>103</v>
      </c>
      <c r="B3616" s="0" t="s">
        <v>104</v>
      </c>
      <c r="C3616" s="0" t="s">
        <v>75</v>
      </c>
      <c r="D3616" s="0" t="s">
        <v>181</v>
      </c>
      <c r="E3616" s="0" t="n">
        <v>2039</v>
      </c>
      <c r="F3616" s="0" t="n">
        <v>1</v>
      </c>
      <c r="G3616" s="0" t="s">
        <v>135</v>
      </c>
    </row>
    <row r="3617" customFormat="false" ht="14.25" hidden="false" customHeight="false" outlineLevel="0" collapsed="false">
      <c r="A3617" s="0" t="s">
        <v>103</v>
      </c>
      <c r="B3617" s="0" t="s">
        <v>104</v>
      </c>
      <c r="C3617" s="0" t="s">
        <v>75</v>
      </c>
      <c r="D3617" s="0" t="s">
        <v>165</v>
      </c>
      <c r="E3617" s="0" t="n">
        <v>2040</v>
      </c>
      <c r="F3617" s="0" t="n">
        <v>0</v>
      </c>
      <c r="G3617" s="0" t="s">
        <v>161</v>
      </c>
    </row>
    <row r="3618" customFormat="false" ht="14.25" hidden="false" customHeight="false" outlineLevel="0" collapsed="false">
      <c r="A3618" s="0" t="s">
        <v>103</v>
      </c>
      <c r="B3618" s="0" t="s">
        <v>104</v>
      </c>
      <c r="C3618" s="0" t="s">
        <v>75</v>
      </c>
      <c r="D3618" s="0" t="s">
        <v>166</v>
      </c>
      <c r="E3618" s="0" t="n">
        <v>2040</v>
      </c>
      <c r="F3618" s="0" t="n">
        <v>0</v>
      </c>
      <c r="G3618" s="0" t="s">
        <v>161</v>
      </c>
    </row>
    <row r="3619" customFormat="false" ht="14.25" hidden="false" customHeight="false" outlineLevel="0" collapsed="false">
      <c r="A3619" s="0" t="s">
        <v>103</v>
      </c>
      <c r="B3619" s="0" t="s">
        <v>104</v>
      </c>
      <c r="C3619" s="0" t="s">
        <v>75</v>
      </c>
      <c r="D3619" s="0" t="s">
        <v>167</v>
      </c>
      <c r="E3619" s="0" t="n">
        <v>2040</v>
      </c>
      <c r="F3619" s="0" t="n">
        <v>0.5</v>
      </c>
      <c r="G3619" s="0" t="s">
        <v>135</v>
      </c>
    </row>
    <row r="3620" customFormat="false" ht="14.25" hidden="false" customHeight="false" outlineLevel="0" collapsed="false">
      <c r="A3620" s="0" t="s">
        <v>103</v>
      </c>
      <c r="B3620" s="0" t="s">
        <v>104</v>
      </c>
      <c r="C3620" s="0" t="s">
        <v>75</v>
      </c>
      <c r="D3620" s="0" t="s">
        <v>168</v>
      </c>
      <c r="E3620" s="0" t="n">
        <v>2040</v>
      </c>
      <c r="F3620" s="0" t="n">
        <v>0</v>
      </c>
      <c r="G3620" s="0" t="s">
        <v>161</v>
      </c>
    </row>
    <row r="3621" customFormat="false" ht="14.25" hidden="false" customHeight="false" outlineLevel="0" collapsed="false">
      <c r="A3621" s="0" t="s">
        <v>103</v>
      </c>
      <c r="B3621" s="0" t="s">
        <v>104</v>
      </c>
      <c r="C3621" s="0" t="s">
        <v>75</v>
      </c>
      <c r="D3621" s="0" t="s">
        <v>169</v>
      </c>
      <c r="E3621" s="0" t="n">
        <v>2040</v>
      </c>
      <c r="F3621" s="0" t="n">
        <v>0</v>
      </c>
      <c r="G3621" s="0" t="s">
        <v>161</v>
      </c>
    </row>
    <row r="3622" customFormat="false" ht="14.25" hidden="false" customHeight="false" outlineLevel="0" collapsed="false">
      <c r="A3622" s="0" t="s">
        <v>103</v>
      </c>
      <c r="B3622" s="0" t="s">
        <v>104</v>
      </c>
      <c r="C3622" s="0" t="s">
        <v>75</v>
      </c>
      <c r="D3622" s="0" t="s">
        <v>170</v>
      </c>
      <c r="E3622" s="0" t="n">
        <v>2040</v>
      </c>
      <c r="F3622" s="0" t="n">
        <v>1.1</v>
      </c>
      <c r="G3622" s="0" t="s">
        <v>161</v>
      </c>
    </row>
    <row r="3623" customFormat="false" ht="14.25" hidden="false" customHeight="false" outlineLevel="0" collapsed="false">
      <c r="A3623" s="0" t="s">
        <v>103</v>
      </c>
      <c r="B3623" s="0" t="s">
        <v>104</v>
      </c>
      <c r="C3623" s="0" t="s">
        <v>75</v>
      </c>
      <c r="D3623" s="0" t="s">
        <v>156</v>
      </c>
      <c r="E3623" s="0" t="n">
        <v>2040</v>
      </c>
      <c r="F3623" s="0" t="n">
        <v>0.684043598915938</v>
      </c>
      <c r="G3623" s="0" t="s">
        <v>135</v>
      </c>
    </row>
    <row r="3624" customFormat="false" ht="14.25" hidden="false" customHeight="false" outlineLevel="0" collapsed="false">
      <c r="A3624" s="0" t="s">
        <v>103</v>
      </c>
      <c r="B3624" s="0" t="s">
        <v>104</v>
      </c>
      <c r="C3624" s="0" t="s">
        <v>75</v>
      </c>
      <c r="D3624" s="0" t="s">
        <v>157</v>
      </c>
      <c r="E3624" s="0" t="n">
        <v>2040</v>
      </c>
      <c r="F3624" s="0" t="n">
        <v>0.55944697582655</v>
      </c>
      <c r="G3624" s="0" t="s">
        <v>135</v>
      </c>
    </row>
    <row r="3625" customFormat="false" ht="14.25" hidden="false" customHeight="false" outlineLevel="0" collapsed="false">
      <c r="A3625" s="0" t="s">
        <v>103</v>
      </c>
      <c r="B3625" s="0" t="s">
        <v>104</v>
      </c>
      <c r="C3625" s="0" t="s">
        <v>75</v>
      </c>
      <c r="D3625" s="0" t="s">
        <v>171</v>
      </c>
      <c r="E3625" s="0" t="n">
        <v>2040</v>
      </c>
      <c r="F3625" s="0" t="n">
        <v>0.87</v>
      </c>
      <c r="G3625" s="0" t="s">
        <v>135</v>
      </c>
    </row>
    <row r="3626" customFormat="false" ht="14.25" hidden="false" customHeight="false" outlineLevel="0" collapsed="false">
      <c r="A3626" s="0" t="s">
        <v>103</v>
      </c>
      <c r="B3626" s="0" t="s">
        <v>104</v>
      </c>
      <c r="C3626" s="0" t="s">
        <v>75</v>
      </c>
      <c r="D3626" s="0" t="s">
        <v>172</v>
      </c>
      <c r="E3626" s="0" t="n">
        <v>2040</v>
      </c>
      <c r="F3626" s="0" t="n">
        <v>0.8</v>
      </c>
      <c r="G3626" s="0" t="s">
        <v>135</v>
      </c>
    </row>
    <row r="3627" customFormat="false" ht="14.25" hidden="false" customHeight="false" outlineLevel="0" collapsed="false">
      <c r="A3627" s="0" t="s">
        <v>103</v>
      </c>
      <c r="B3627" s="0" t="s">
        <v>104</v>
      </c>
      <c r="C3627" s="0" t="s">
        <v>75</v>
      </c>
      <c r="D3627" s="0" t="s">
        <v>173</v>
      </c>
      <c r="E3627" s="0" t="n">
        <v>2040</v>
      </c>
      <c r="F3627" s="0" t="n">
        <v>0.486718868969099</v>
      </c>
      <c r="G3627" s="0" t="s">
        <v>135</v>
      </c>
    </row>
    <row r="3628" customFormat="false" ht="14.25" hidden="false" customHeight="false" outlineLevel="0" collapsed="false">
      <c r="A3628" s="0" t="s">
        <v>103</v>
      </c>
      <c r="B3628" s="0" t="s">
        <v>104</v>
      </c>
      <c r="C3628" s="0" t="s">
        <v>75</v>
      </c>
      <c r="D3628" s="0" t="s">
        <v>174</v>
      </c>
      <c r="E3628" s="0" t="n">
        <v>2040</v>
      </c>
      <c r="F3628" s="0" t="n">
        <v>0.44755758066124</v>
      </c>
      <c r="G3628" s="0" t="s">
        <v>135</v>
      </c>
    </row>
    <row r="3629" customFormat="false" ht="14.25" hidden="false" customHeight="false" outlineLevel="0" collapsed="false">
      <c r="A3629" s="0" t="s">
        <v>103</v>
      </c>
      <c r="B3629" s="0" t="s">
        <v>104</v>
      </c>
      <c r="C3629" s="0" t="s">
        <v>75</v>
      </c>
      <c r="D3629" s="0" t="s">
        <v>160</v>
      </c>
      <c r="E3629" s="0" t="n">
        <v>2040</v>
      </c>
      <c r="F3629" s="0" t="n">
        <v>3.89719347488635</v>
      </c>
      <c r="G3629" s="0" t="s">
        <v>161</v>
      </c>
    </row>
    <row r="3630" customFormat="false" ht="14.25" hidden="false" customHeight="false" outlineLevel="0" collapsed="false">
      <c r="A3630" s="0" t="s">
        <v>103</v>
      </c>
      <c r="B3630" s="0" t="s">
        <v>104</v>
      </c>
      <c r="C3630" s="0" t="s">
        <v>75</v>
      </c>
      <c r="D3630" s="0" t="s">
        <v>162</v>
      </c>
      <c r="E3630" s="0" t="n">
        <v>2040</v>
      </c>
      <c r="F3630" s="0" t="n">
        <v>1.80009465274552</v>
      </c>
      <c r="G3630" s="0" t="s">
        <v>161</v>
      </c>
    </row>
    <row r="3631" customFormat="false" ht="14.25" hidden="false" customHeight="false" outlineLevel="0" collapsed="false">
      <c r="A3631" s="0" t="s">
        <v>103</v>
      </c>
      <c r="B3631" s="0" t="s">
        <v>104</v>
      </c>
      <c r="C3631" s="0" t="s">
        <v>75</v>
      </c>
      <c r="D3631" s="0" t="s">
        <v>175</v>
      </c>
      <c r="E3631" s="0" t="n">
        <v>2040</v>
      </c>
      <c r="F3631" s="0" t="n">
        <v>4.0122</v>
      </c>
      <c r="G3631" s="0" t="s">
        <v>161</v>
      </c>
    </row>
    <row r="3632" customFormat="false" ht="14.25" hidden="false" customHeight="false" outlineLevel="0" collapsed="false">
      <c r="A3632" s="0" t="s">
        <v>103</v>
      </c>
      <c r="B3632" s="0" t="s">
        <v>104</v>
      </c>
      <c r="C3632" s="0" t="s">
        <v>75</v>
      </c>
      <c r="D3632" s="0" t="s">
        <v>176</v>
      </c>
      <c r="E3632" s="0" t="n">
        <v>2040</v>
      </c>
      <c r="F3632" s="0" t="n">
        <v>2.0042</v>
      </c>
      <c r="G3632" s="0" t="s">
        <v>161</v>
      </c>
    </row>
    <row r="3633" customFormat="false" ht="14.25" hidden="false" customHeight="false" outlineLevel="0" collapsed="false">
      <c r="A3633" s="0" t="s">
        <v>103</v>
      </c>
      <c r="B3633" s="0" t="s">
        <v>104</v>
      </c>
      <c r="C3633" s="0" t="s">
        <v>75</v>
      </c>
      <c r="D3633" s="0" t="s">
        <v>177</v>
      </c>
      <c r="E3633" s="0" t="n">
        <v>2040</v>
      </c>
      <c r="F3633" s="0" t="n">
        <v>4.0122</v>
      </c>
      <c r="G3633" s="0" t="s">
        <v>161</v>
      </c>
    </row>
    <row r="3634" customFormat="false" ht="14.25" hidden="false" customHeight="false" outlineLevel="0" collapsed="false">
      <c r="A3634" s="0" t="s">
        <v>103</v>
      </c>
      <c r="B3634" s="0" t="s">
        <v>104</v>
      </c>
      <c r="C3634" s="0" t="s">
        <v>75</v>
      </c>
      <c r="D3634" s="0" t="s">
        <v>178</v>
      </c>
      <c r="E3634" s="0" t="n">
        <v>2040</v>
      </c>
      <c r="F3634" s="0" t="n">
        <v>1.68508812763188</v>
      </c>
      <c r="G3634" s="0" t="s">
        <v>161</v>
      </c>
    </row>
    <row r="3635" customFormat="false" ht="14.25" hidden="false" customHeight="false" outlineLevel="0" collapsed="false">
      <c r="A3635" s="0" t="s">
        <v>103</v>
      </c>
      <c r="B3635" s="0" t="s">
        <v>104</v>
      </c>
      <c r="C3635" s="0" t="s">
        <v>75</v>
      </c>
      <c r="D3635" s="0" t="s">
        <v>163</v>
      </c>
      <c r="E3635" s="0" t="n">
        <v>2040</v>
      </c>
      <c r="F3635" s="0" t="n">
        <v>30.0753713938253</v>
      </c>
      <c r="G3635" s="0" t="s">
        <v>132</v>
      </c>
    </row>
    <row r="3636" customFormat="false" ht="14.25" hidden="false" customHeight="false" outlineLevel="0" collapsed="false">
      <c r="A3636" s="0" t="s">
        <v>103</v>
      </c>
      <c r="B3636" s="0" t="s">
        <v>104</v>
      </c>
      <c r="C3636" s="0" t="s">
        <v>75</v>
      </c>
      <c r="D3636" s="0" t="s">
        <v>164</v>
      </c>
      <c r="E3636" s="0" t="n">
        <v>2040</v>
      </c>
      <c r="F3636" s="0" t="n">
        <v>5.30741848126329</v>
      </c>
      <c r="G3636" s="0" t="s">
        <v>132</v>
      </c>
    </row>
    <row r="3637" customFormat="false" ht="14.25" hidden="false" customHeight="false" outlineLevel="0" collapsed="false">
      <c r="A3637" s="0" t="s">
        <v>103</v>
      </c>
      <c r="B3637" s="0" t="s">
        <v>104</v>
      </c>
      <c r="C3637" s="0" t="s">
        <v>75</v>
      </c>
      <c r="D3637" s="0" t="s">
        <v>179</v>
      </c>
      <c r="E3637" s="0" t="n">
        <v>2040</v>
      </c>
      <c r="F3637" s="0" t="n">
        <v>25.5250495549564</v>
      </c>
      <c r="G3637" s="0" t="s">
        <v>132</v>
      </c>
    </row>
    <row r="3638" customFormat="false" ht="14.25" hidden="false" customHeight="false" outlineLevel="0" collapsed="false">
      <c r="A3638" s="0" t="s">
        <v>103</v>
      </c>
      <c r="B3638" s="0" t="s">
        <v>104</v>
      </c>
      <c r="C3638" s="0" t="s">
        <v>75</v>
      </c>
      <c r="D3638" s="0" t="s">
        <v>180</v>
      </c>
      <c r="E3638" s="0" t="n">
        <v>2040</v>
      </c>
      <c r="F3638" s="0" t="n">
        <v>9.49836197421176</v>
      </c>
      <c r="G3638" s="0" t="s">
        <v>132</v>
      </c>
    </row>
    <row r="3639" customFormat="false" ht="14.25" hidden="false" customHeight="false" outlineLevel="0" collapsed="false">
      <c r="A3639" s="0" t="s">
        <v>103</v>
      </c>
      <c r="B3639" s="0" t="s">
        <v>104</v>
      </c>
      <c r="C3639" s="0" t="s">
        <v>75</v>
      </c>
      <c r="D3639" s="0" t="s">
        <v>181</v>
      </c>
      <c r="E3639" s="0" t="n">
        <v>2040</v>
      </c>
      <c r="F3639" s="0" t="n">
        <v>1</v>
      </c>
      <c r="G3639" s="0" t="s">
        <v>135</v>
      </c>
    </row>
    <row r="3640" customFormat="false" ht="14.25" hidden="false" customHeight="false" outlineLevel="0" collapsed="false">
      <c r="A3640" s="0" t="s">
        <v>105</v>
      </c>
      <c r="B3640" s="0" t="s">
        <v>106</v>
      </c>
      <c r="C3640" s="0" t="s">
        <v>75</v>
      </c>
      <c r="D3640" s="0" t="s">
        <v>165</v>
      </c>
      <c r="E3640" s="0" t="n">
        <v>2024</v>
      </c>
      <c r="F3640" s="0" t="n">
        <v>0</v>
      </c>
      <c r="G3640" s="0" t="s">
        <v>161</v>
      </c>
    </row>
    <row r="3641" customFormat="false" ht="14.25" hidden="false" customHeight="false" outlineLevel="0" collapsed="false">
      <c r="A3641" s="0" t="s">
        <v>105</v>
      </c>
      <c r="B3641" s="0" t="s">
        <v>106</v>
      </c>
      <c r="C3641" s="0" t="s">
        <v>75</v>
      </c>
      <c r="D3641" s="0" t="s">
        <v>166</v>
      </c>
      <c r="E3641" s="0" t="n">
        <v>2024</v>
      </c>
      <c r="F3641" s="0" t="n">
        <v>0</v>
      </c>
      <c r="G3641" s="0" t="s">
        <v>161</v>
      </c>
    </row>
    <row r="3642" customFormat="false" ht="14.25" hidden="false" customHeight="false" outlineLevel="0" collapsed="false">
      <c r="A3642" s="0" t="s">
        <v>105</v>
      </c>
      <c r="B3642" s="0" t="s">
        <v>106</v>
      </c>
      <c r="C3642" s="0" t="s">
        <v>75</v>
      </c>
      <c r="D3642" s="0" t="s">
        <v>167</v>
      </c>
      <c r="E3642" s="0" t="n">
        <v>2024</v>
      </c>
      <c r="F3642" s="0" t="n">
        <v>0.5</v>
      </c>
      <c r="G3642" s="0" t="s">
        <v>135</v>
      </c>
    </row>
    <row r="3643" customFormat="false" ht="14.25" hidden="false" customHeight="false" outlineLevel="0" collapsed="false">
      <c r="A3643" s="0" t="s">
        <v>105</v>
      </c>
      <c r="B3643" s="0" t="s">
        <v>106</v>
      </c>
      <c r="C3643" s="0" t="s">
        <v>75</v>
      </c>
      <c r="D3643" s="0" t="s">
        <v>168</v>
      </c>
      <c r="E3643" s="0" t="n">
        <v>2024</v>
      </c>
      <c r="F3643" s="0" t="n">
        <v>0</v>
      </c>
      <c r="G3643" s="0" t="s">
        <v>161</v>
      </c>
    </row>
    <row r="3644" customFormat="false" ht="14.25" hidden="false" customHeight="false" outlineLevel="0" collapsed="false">
      <c r="A3644" s="0" t="s">
        <v>105</v>
      </c>
      <c r="B3644" s="0" t="s">
        <v>106</v>
      </c>
      <c r="C3644" s="0" t="s">
        <v>75</v>
      </c>
      <c r="D3644" s="0" t="s">
        <v>169</v>
      </c>
      <c r="E3644" s="0" t="n">
        <v>2024</v>
      </c>
      <c r="F3644" s="0" t="n">
        <v>0</v>
      </c>
      <c r="G3644" s="0" t="s">
        <v>161</v>
      </c>
    </row>
    <row r="3645" customFormat="false" ht="14.25" hidden="false" customHeight="false" outlineLevel="0" collapsed="false">
      <c r="A3645" s="0" t="s">
        <v>105</v>
      </c>
      <c r="B3645" s="0" t="s">
        <v>106</v>
      </c>
      <c r="C3645" s="0" t="s">
        <v>75</v>
      </c>
      <c r="D3645" s="0" t="s">
        <v>170</v>
      </c>
      <c r="E3645" s="0" t="n">
        <v>2024</v>
      </c>
      <c r="F3645" s="0" t="n">
        <v>3.67</v>
      </c>
      <c r="G3645" s="0" t="s">
        <v>161</v>
      </c>
    </row>
    <row r="3646" customFormat="false" ht="14.25" hidden="false" customHeight="false" outlineLevel="0" collapsed="false">
      <c r="A3646" s="0" t="s">
        <v>105</v>
      </c>
      <c r="B3646" s="0" t="s">
        <v>106</v>
      </c>
      <c r="C3646" s="0" t="s">
        <v>75</v>
      </c>
      <c r="D3646" s="0" t="s">
        <v>156</v>
      </c>
      <c r="E3646" s="0" t="n">
        <v>2024</v>
      </c>
      <c r="F3646" s="0" t="n">
        <v>0.5</v>
      </c>
      <c r="G3646" s="0" t="s">
        <v>135</v>
      </c>
    </row>
    <row r="3647" customFormat="false" ht="14.25" hidden="false" customHeight="false" outlineLevel="0" collapsed="false">
      <c r="A3647" s="0" t="s">
        <v>105</v>
      </c>
      <c r="B3647" s="0" t="s">
        <v>106</v>
      </c>
      <c r="C3647" s="0" t="s">
        <v>75</v>
      </c>
      <c r="D3647" s="0" t="s">
        <v>157</v>
      </c>
      <c r="E3647" s="0" t="n">
        <v>2024</v>
      </c>
      <c r="F3647" s="0" t="n">
        <v>0.53</v>
      </c>
      <c r="G3647" s="0" t="s">
        <v>135</v>
      </c>
    </row>
    <row r="3648" customFormat="false" ht="14.25" hidden="false" customHeight="false" outlineLevel="0" collapsed="false">
      <c r="A3648" s="0" t="s">
        <v>105</v>
      </c>
      <c r="B3648" s="0" t="s">
        <v>106</v>
      </c>
      <c r="C3648" s="0" t="s">
        <v>75</v>
      </c>
      <c r="D3648" s="0" t="s">
        <v>171</v>
      </c>
      <c r="E3648" s="0" t="n">
        <v>2024</v>
      </c>
      <c r="F3648" s="0" t="n">
        <v>0.87</v>
      </c>
      <c r="G3648" s="0" t="s">
        <v>135</v>
      </c>
    </row>
    <row r="3649" customFormat="false" ht="14.25" hidden="false" customHeight="false" outlineLevel="0" collapsed="false">
      <c r="A3649" s="0" t="s">
        <v>105</v>
      </c>
      <c r="B3649" s="0" t="s">
        <v>106</v>
      </c>
      <c r="C3649" s="0" t="s">
        <v>75</v>
      </c>
      <c r="D3649" s="0" t="s">
        <v>172</v>
      </c>
      <c r="E3649" s="0" t="n">
        <v>2024</v>
      </c>
      <c r="F3649" s="0" t="n">
        <v>0.8</v>
      </c>
      <c r="G3649" s="0" t="s">
        <v>135</v>
      </c>
    </row>
    <row r="3650" customFormat="false" ht="14.25" hidden="false" customHeight="false" outlineLevel="0" collapsed="false">
      <c r="A3650" s="0" t="s">
        <v>105</v>
      </c>
      <c r="B3650" s="0" t="s">
        <v>106</v>
      </c>
      <c r="C3650" s="0" t="s">
        <v>75</v>
      </c>
      <c r="D3650" s="0" t="s">
        <v>173</v>
      </c>
      <c r="E3650" s="0" t="n">
        <v>2024</v>
      </c>
      <c r="F3650" s="0" t="n">
        <v>0.4611</v>
      </c>
      <c r="G3650" s="0" t="s">
        <v>135</v>
      </c>
    </row>
    <row r="3651" customFormat="false" ht="14.25" hidden="false" customHeight="false" outlineLevel="0" collapsed="false">
      <c r="A3651" s="0" t="s">
        <v>105</v>
      </c>
      <c r="B3651" s="0" t="s">
        <v>106</v>
      </c>
      <c r="C3651" s="0" t="s">
        <v>75</v>
      </c>
      <c r="D3651" s="0" t="s">
        <v>174</v>
      </c>
      <c r="E3651" s="0" t="n">
        <v>2024</v>
      </c>
      <c r="F3651" s="0" t="n">
        <v>0.424</v>
      </c>
      <c r="G3651" s="0" t="s">
        <v>135</v>
      </c>
    </row>
    <row r="3652" customFormat="false" ht="14.25" hidden="false" customHeight="false" outlineLevel="0" collapsed="false">
      <c r="A3652" s="0" t="s">
        <v>105</v>
      </c>
      <c r="B3652" s="0" t="s">
        <v>106</v>
      </c>
      <c r="C3652" s="0" t="s">
        <v>75</v>
      </c>
      <c r="D3652" s="0" t="s">
        <v>160</v>
      </c>
      <c r="E3652" s="0" t="n">
        <v>2024</v>
      </c>
      <c r="F3652" s="0" t="n">
        <v>1.835</v>
      </c>
      <c r="G3652" s="0" t="s">
        <v>161</v>
      </c>
    </row>
    <row r="3653" customFormat="false" ht="14.25" hidden="false" customHeight="false" outlineLevel="0" collapsed="false">
      <c r="A3653" s="0" t="s">
        <v>105</v>
      </c>
      <c r="B3653" s="0" t="s">
        <v>106</v>
      </c>
      <c r="C3653" s="0" t="s">
        <v>75</v>
      </c>
      <c r="D3653" s="0" t="s">
        <v>162</v>
      </c>
      <c r="E3653" s="0" t="n">
        <v>2024</v>
      </c>
      <c r="F3653" s="0" t="n">
        <v>1.835</v>
      </c>
      <c r="G3653" s="0" t="s">
        <v>161</v>
      </c>
    </row>
    <row r="3654" customFormat="false" ht="14.25" hidden="false" customHeight="false" outlineLevel="0" collapsed="false">
      <c r="A3654" s="0" t="s">
        <v>105</v>
      </c>
      <c r="B3654" s="0" t="s">
        <v>106</v>
      </c>
      <c r="C3654" s="0" t="s">
        <v>75</v>
      </c>
      <c r="D3654" s="0" t="s">
        <v>175</v>
      </c>
      <c r="E3654" s="0" t="n">
        <v>2024</v>
      </c>
      <c r="F3654" s="0" t="n">
        <v>3.67</v>
      </c>
      <c r="G3654" s="0" t="s">
        <v>161</v>
      </c>
    </row>
    <row r="3655" customFormat="false" ht="14.25" hidden="false" customHeight="false" outlineLevel="0" collapsed="false">
      <c r="A3655" s="0" t="s">
        <v>105</v>
      </c>
      <c r="B3655" s="0" t="s">
        <v>106</v>
      </c>
      <c r="C3655" s="0" t="s">
        <v>75</v>
      </c>
      <c r="D3655" s="0" t="s">
        <v>176</v>
      </c>
      <c r="E3655" s="0" t="n">
        <v>2024</v>
      </c>
      <c r="F3655" s="0" t="n">
        <v>0</v>
      </c>
      <c r="G3655" s="0" t="s">
        <v>161</v>
      </c>
    </row>
    <row r="3656" customFormat="false" ht="14.25" hidden="false" customHeight="false" outlineLevel="0" collapsed="false">
      <c r="A3656" s="0" t="s">
        <v>105</v>
      </c>
      <c r="B3656" s="0" t="s">
        <v>106</v>
      </c>
      <c r="C3656" s="0" t="s">
        <v>75</v>
      </c>
      <c r="D3656" s="0" t="s">
        <v>177</v>
      </c>
      <c r="E3656" s="0" t="n">
        <v>2024</v>
      </c>
      <c r="F3656" s="0" t="n">
        <v>3.67</v>
      </c>
      <c r="G3656" s="0" t="s">
        <v>161</v>
      </c>
    </row>
    <row r="3657" customFormat="false" ht="14.25" hidden="false" customHeight="false" outlineLevel="0" collapsed="false">
      <c r="A3657" s="0" t="s">
        <v>105</v>
      </c>
      <c r="B3657" s="0" t="s">
        <v>106</v>
      </c>
      <c r="C3657" s="0" t="s">
        <v>75</v>
      </c>
      <c r="D3657" s="0" t="s">
        <v>178</v>
      </c>
      <c r="E3657" s="0" t="n">
        <v>2024</v>
      </c>
      <c r="F3657" s="0" t="n">
        <v>0</v>
      </c>
      <c r="G3657" s="0" t="s">
        <v>161</v>
      </c>
    </row>
    <row r="3658" customFormat="false" ht="14.25" hidden="false" customHeight="false" outlineLevel="0" collapsed="false">
      <c r="A3658" s="0" t="s">
        <v>105</v>
      </c>
      <c r="B3658" s="0" t="s">
        <v>106</v>
      </c>
      <c r="C3658" s="0" t="s">
        <v>75</v>
      </c>
      <c r="D3658" s="0" t="s">
        <v>163</v>
      </c>
      <c r="E3658" s="0" t="n">
        <v>2024</v>
      </c>
      <c r="F3658" s="0" t="n">
        <v>7.41199806</v>
      </c>
      <c r="G3658" s="0" t="s">
        <v>132</v>
      </c>
    </row>
    <row r="3659" customFormat="false" ht="14.25" hidden="false" customHeight="false" outlineLevel="0" collapsed="false">
      <c r="A3659" s="0" t="s">
        <v>105</v>
      </c>
      <c r="B3659" s="0" t="s">
        <v>106</v>
      </c>
      <c r="C3659" s="0" t="s">
        <v>75</v>
      </c>
      <c r="D3659" s="0" t="s">
        <v>164</v>
      </c>
      <c r="E3659" s="0" t="n">
        <v>2024</v>
      </c>
      <c r="F3659" s="0" t="n">
        <v>7.41199806</v>
      </c>
      <c r="G3659" s="0" t="s">
        <v>132</v>
      </c>
    </row>
    <row r="3660" customFormat="false" ht="14.25" hidden="false" customHeight="false" outlineLevel="0" collapsed="false">
      <c r="A3660" s="0" t="s">
        <v>105</v>
      </c>
      <c r="B3660" s="0" t="s">
        <v>106</v>
      </c>
      <c r="C3660" s="0" t="s">
        <v>75</v>
      </c>
      <c r="D3660" s="0" t="s">
        <v>179</v>
      </c>
      <c r="E3660" s="0" t="n">
        <v>2024</v>
      </c>
      <c r="F3660" s="0" t="n">
        <v>14.82399612</v>
      </c>
      <c r="G3660" s="0" t="s">
        <v>132</v>
      </c>
    </row>
    <row r="3661" customFormat="false" ht="14.25" hidden="false" customHeight="false" outlineLevel="0" collapsed="false">
      <c r="A3661" s="0" t="s">
        <v>105</v>
      </c>
      <c r="B3661" s="0" t="s">
        <v>106</v>
      </c>
      <c r="C3661" s="0" t="s">
        <v>75</v>
      </c>
      <c r="D3661" s="0" t="s">
        <v>180</v>
      </c>
      <c r="E3661" s="0" t="n">
        <v>2024</v>
      </c>
      <c r="F3661" s="0" t="n">
        <v>0</v>
      </c>
      <c r="G3661" s="0" t="s">
        <v>132</v>
      </c>
    </row>
    <row r="3662" customFormat="false" ht="14.25" hidden="false" customHeight="false" outlineLevel="0" collapsed="false">
      <c r="A3662" s="0" t="s">
        <v>105</v>
      </c>
      <c r="B3662" s="0" t="s">
        <v>106</v>
      </c>
      <c r="C3662" s="0" t="s">
        <v>75</v>
      </c>
      <c r="D3662" s="0" t="s">
        <v>181</v>
      </c>
      <c r="E3662" s="0" t="n">
        <v>2024</v>
      </c>
      <c r="F3662" s="0" t="n">
        <v>1</v>
      </c>
      <c r="G3662" s="0" t="s">
        <v>135</v>
      </c>
    </row>
    <row r="3663" customFormat="false" ht="14.25" hidden="false" customHeight="false" outlineLevel="0" collapsed="false">
      <c r="A3663" s="0" t="s">
        <v>105</v>
      </c>
      <c r="B3663" s="0" t="s">
        <v>106</v>
      </c>
      <c r="C3663" s="0" t="s">
        <v>75</v>
      </c>
      <c r="D3663" s="0" t="s">
        <v>165</v>
      </c>
      <c r="E3663" s="0" t="n">
        <v>2025</v>
      </c>
      <c r="F3663" s="0" t="n">
        <v>3.627</v>
      </c>
      <c r="G3663" s="0" t="s">
        <v>161</v>
      </c>
    </row>
    <row r="3664" customFormat="false" ht="14.25" hidden="false" customHeight="false" outlineLevel="0" collapsed="false">
      <c r="A3664" s="0" t="s">
        <v>105</v>
      </c>
      <c r="B3664" s="0" t="s">
        <v>106</v>
      </c>
      <c r="C3664" s="0" t="s">
        <v>75</v>
      </c>
      <c r="D3664" s="0" t="s">
        <v>166</v>
      </c>
      <c r="E3664" s="0" t="n">
        <v>2025</v>
      </c>
      <c r="F3664" s="0" t="n">
        <v>0</v>
      </c>
      <c r="G3664" s="0" t="s">
        <v>161</v>
      </c>
    </row>
    <row r="3665" customFormat="false" ht="14.25" hidden="false" customHeight="false" outlineLevel="0" collapsed="false">
      <c r="A3665" s="0" t="s">
        <v>105</v>
      </c>
      <c r="B3665" s="0" t="s">
        <v>106</v>
      </c>
      <c r="C3665" s="0" t="s">
        <v>75</v>
      </c>
      <c r="D3665" s="0" t="s">
        <v>167</v>
      </c>
      <c r="E3665" s="0" t="n">
        <v>2025</v>
      </c>
      <c r="F3665" s="0" t="n">
        <v>0.5</v>
      </c>
      <c r="G3665" s="0" t="s">
        <v>135</v>
      </c>
    </row>
    <row r="3666" customFormat="false" ht="14.25" hidden="false" customHeight="false" outlineLevel="0" collapsed="false">
      <c r="A3666" s="0" t="s">
        <v>105</v>
      </c>
      <c r="B3666" s="0" t="s">
        <v>106</v>
      </c>
      <c r="C3666" s="0" t="s">
        <v>75</v>
      </c>
      <c r="D3666" s="0" t="s">
        <v>168</v>
      </c>
      <c r="E3666" s="0" t="n">
        <v>2025</v>
      </c>
      <c r="F3666" s="0" t="n">
        <v>0</v>
      </c>
      <c r="G3666" s="0" t="s">
        <v>161</v>
      </c>
    </row>
    <row r="3667" customFormat="false" ht="14.25" hidden="false" customHeight="false" outlineLevel="0" collapsed="false">
      <c r="A3667" s="0" t="s">
        <v>105</v>
      </c>
      <c r="B3667" s="0" t="s">
        <v>106</v>
      </c>
      <c r="C3667" s="0" t="s">
        <v>75</v>
      </c>
      <c r="D3667" s="0" t="s">
        <v>169</v>
      </c>
      <c r="E3667" s="0" t="n">
        <v>2025</v>
      </c>
      <c r="F3667" s="0" t="n">
        <v>0</v>
      </c>
      <c r="G3667" s="0" t="s">
        <v>161</v>
      </c>
    </row>
    <row r="3668" customFormat="false" ht="14.25" hidden="false" customHeight="false" outlineLevel="0" collapsed="false">
      <c r="A3668" s="0" t="s">
        <v>105</v>
      </c>
      <c r="B3668" s="0" t="s">
        <v>106</v>
      </c>
      <c r="C3668" s="0" t="s">
        <v>75</v>
      </c>
      <c r="D3668" s="0" t="s">
        <v>170</v>
      </c>
      <c r="E3668" s="0" t="n">
        <v>2025</v>
      </c>
      <c r="F3668" s="0" t="n">
        <v>3.67</v>
      </c>
      <c r="G3668" s="0" t="s">
        <v>161</v>
      </c>
    </row>
    <row r="3669" customFormat="false" ht="14.25" hidden="false" customHeight="false" outlineLevel="0" collapsed="false">
      <c r="A3669" s="0" t="s">
        <v>105</v>
      </c>
      <c r="B3669" s="0" t="s">
        <v>106</v>
      </c>
      <c r="C3669" s="0" t="s">
        <v>75</v>
      </c>
      <c r="D3669" s="0" t="s">
        <v>156</v>
      </c>
      <c r="E3669" s="0" t="n">
        <v>2025</v>
      </c>
      <c r="F3669" s="0" t="n">
        <v>0.5</v>
      </c>
      <c r="G3669" s="0" t="s">
        <v>135</v>
      </c>
    </row>
    <row r="3670" customFormat="false" ht="14.25" hidden="false" customHeight="false" outlineLevel="0" collapsed="false">
      <c r="A3670" s="0" t="s">
        <v>105</v>
      </c>
      <c r="B3670" s="0" t="s">
        <v>106</v>
      </c>
      <c r="C3670" s="0" t="s">
        <v>75</v>
      </c>
      <c r="D3670" s="0" t="s">
        <v>157</v>
      </c>
      <c r="E3670" s="0" t="n">
        <v>2025</v>
      </c>
      <c r="F3670" s="0" t="n">
        <v>0.53</v>
      </c>
      <c r="G3670" s="0" t="s">
        <v>135</v>
      </c>
    </row>
    <row r="3671" customFormat="false" ht="14.25" hidden="false" customHeight="false" outlineLevel="0" collapsed="false">
      <c r="A3671" s="0" t="s">
        <v>105</v>
      </c>
      <c r="B3671" s="0" t="s">
        <v>106</v>
      </c>
      <c r="C3671" s="0" t="s">
        <v>75</v>
      </c>
      <c r="D3671" s="0" t="s">
        <v>171</v>
      </c>
      <c r="E3671" s="0" t="n">
        <v>2025</v>
      </c>
      <c r="F3671" s="0" t="n">
        <v>0.87</v>
      </c>
      <c r="G3671" s="0" t="s">
        <v>135</v>
      </c>
    </row>
    <row r="3672" customFormat="false" ht="14.25" hidden="false" customHeight="false" outlineLevel="0" collapsed="false">
      <c r="A3672" s="0" t="s">
        <v>105</v>
      </c>
      <c r="B3672" s="0" t="s">
        <v>106</v>
      </c>
      <c r="C3672" s="0" t="s">
        <v>75</v>
      </c>
      <c r="D3672" s="0" t="s">
        <v>172</v>
      </c>
      <c r="E3672" s="0" t="n">
        <v>2025</v>
      </c>
      <c r="F3672" s="0" t="n">
        <v>0.8</v>
      </c>
      <c r="G3672" s="0" t="s">
        <v>135</v>
      </c>
    </row>
    <row r="3673" customFormat="false" ht="14.25" hidden="false" customHeight="false" outlineLevel="0" collapsed="false">
      <c r="A3673" s="0" t="s">
        <v>105</v>
      </c>
      <c r="B3673" s="0" t="s">
        <v>106</v>
      </c>
      <c r="C3673" s="0" t="s">
        <v>75</v>
      </c>
      <c r="D3673" s="0" t="s">
        <v>173</v>
      </c>
      <c r="E3673" s="0" t="n">
        <v>2025</v>
      </c>
      <c r="F3673" s="0" t="n">
        <v>0.4611</v>
      </c>
      <c r="G3673" s="0" t="s">
        <v>135</v>
      </c>
    </row>
    <row r="3674" customFormat="false" ht="14.25" hidden="false" customHeight="false" outlineLevel="0" collapsed="false">
      <c r="A3674" s="0" t="s">
        <v>105</v>
      </c>
      <c r="B3674" s="0" t="s">
        <v>106</v>
      </c>
      <c r="C3674" s="0" t="s">
        <v>75</v>
      </c>
      <c r="D3674" s="0" t="s">
        <v>174</v>
      </c>
      <c r="E3674" s="0" t="n">
        <v>2025</v>
      </c>
      <c r="F3674" s="0" t="n">
        <v>0.424</v>
      </c>
      <c r="G3674" s="0" t="s">
        <v>135</v>
      </c>
    </row>
    <row r="3675" customFormat="false" ht="14.25" hidden="false" customHeight="false" outlineLevel="0" collapsed="false">
      <c r="A3675" s="0" t="s">
        <v>105</v>
      </c>
      <c r="B3675" s="0" t="s">
        <v>106</v>
      </c>
      <c r="C3675" s="0" t="s">
        <v>75</v>
      </c>
      <c r="D3675" s="0" t="s">
        <v>160</v>
      </c>
      <c r="E3675" s="0" t="n">
        <v>2025</v>
      </c>
      <c r="F3675" s="0" t="n">
        <v>1.835</v>
      </c>
      <c r="G3675" s="0" t="s">
        <v>161</v>
      </c>
    </row>
    <row r="3676" customFormat="false" ht="14.25" hidden="false" customHeight="false" outlineLevel="0" collapsed="false">
      <c r="A3676" s="0" t="s">
        <v>105</v>
      </c>
      <c r="B3676" s="0" t="s">
        <v>106</v>
      </c>
      <c r="C3676" s="0" t="s">
        <v>75</v>
      </c>
      <c r="D3676" s="0" t="s">
        <v>162</v>
      </c>
      <c r="E3676" s="0" t="n">
        <v>2025</v>
      </c>
      <c r="F3676" s="0" t="n">
        <v>1.835</v>
      </c>
      <c r="G3676" s="0" t="s">
        <v>161</v>
      </c>
    </row>
    <row r="3677" customFormat="false" ht="14.25" hidden="false" customHeight="false" outlineLevel="0" collapsed="false">
      <c r="A3677" s="0" t="s">
        <v>105</v>
      </c>
      <c r="B3677" s="0" t="s">
        <v>106</v>
      </c>
      <c r="C3677" s="0" t="s">
        <v>75</v>
      </c>
      <c r="D3677" s="0" t="s">
        <v>175</v>
      </c>
      <c r="E3677" s="0" t="n">
        <v>2025</v>
      </c>
      <c r="F3677" s="0" t="n">
        <v>3.67</v>
      </c>
      <c r="G3677" s="0" t="s">
        <v>161</v>
      </c>
    </row>
    <row r="3678" customFormat="false" ht="14.25" hidden="false" customHeight="false" outlineLevel="0" collapsed="false">
      <c r="A3678" s="0" t="s">
        <v>105</v>
      </c>
      <c r="B3678" s="0" t="s">
        <v>106</v>
      </c>
      <c r="C3678" s="0" t="s">
        <v>75</v>
      </c>
      <c r="D3678" s="0" t="s">
        <v>176</v>
      </c>
      <c r="E3678" s="0" t="n">
        <v>2025</v>
      </c>
      <c r="F3678" s="0" t="n">
        <v>0</v>
      </c>
      <c r="G3678" s="0" t="s">
        <v>161</v>
      </c>
    </row>
    <row r="3679" customFormat="false" ht="14.25" hidden="false" customHeight="false" outlineLevel="0" collapsed="false">
      <c r="A3679" s="0" t="s">
        <v>105</v>
      </c>
      <c r="B3679" s="0" t="s">
        <v>106</v>
      </c>
      <c r="C3679" s="0" t="s">
        <v>75</v>
      </c>
      <c r="D3679" s="0" t="s">
        <v>177</v>
      </c>
      <c r="E3679" s="0" t="n">
        <v>2025</v>
      </c>
      <c r="F3679" s="0" t="n">
        <v>3.67</v>
      </c>
      <c r="G3679" s="0" t="s">
        <v>161</v>
      </c>
    </row>
    <row r="3680" customFormat="false" ht="14.25" hidden="false" customHeight="false" outlineLevel="0" collapsed="false">
      <c r="A3680" s="0" t="s">
        <v>105</v>
      </c>
      <c r="B3680" s="0" t="s">
        <v>106</v>
      </c>
      <c r="C3680" s="0" t="s">
        <v>75</v>
      </c>
      <c r="D3680" s="0" t="s">
        <v>178</v>
      </c>
      <c r="E3680" s="0" t="n">
        <v>2025</v>
      </c>
      <c r="F3680" s="0" t="n">
        <v>0</v>
      </c>
      <c r="G3680" s="0" t="s">
        <v>161</v>
      </c>
    </row>
    <row r="3681" customFormat="false" ht="14.25" hidden="false" customHeight="false" outlineLevel="0" collapsed="false">
      <c r="A3681" s="0" t="s">
        <v>105</v>
      </c>
      <c r="B3681" s="0" t="s">
        <v>106</v>
      </c>
      <c r="C3681" s="0" t="s">
        <v>75</v>
      </c>
      <c r="D3681" s="0" t="s">
        <v>163</v>
      </c>
      <c r="E3681" s="0" t="n">
        <v>2025</v>
      </c>
      <c r="F3681" s="0" t="n">
        <v>7.41199806</v>
      </c>
      <c r="G3681" s="0" t="s">
        <v>132</v>
      </c>
    </row>
    <row r="3682" customFormat="false" ht="14.25" hidden="false" customHeight="false" outlineLevel="0" collapsed="false">
      <c r="A3682" s="0" t="s">
        <v>105</v>
      </c>
      <c r="B3682" s="0" t="s">
        <v>106</v>
      </c>
      <c r="C3682" s="0" t="s">
        <v>75</v>
      </c>
      <c r="D3682" s="0" t="s">
        <v>164</v>
      </c>
      <c r="E3682" s="0" t="n">
        <v>2025</v>
      </c>
      <c r="F3682" s="0" t="n">
        <v>7.41199806</v>
      </c>
      <c r="G3682" s="0" t="s">
        <v>132</v>
      </c>
    </row>
    <row r="3683" customFormat="false" ht="14.25" hidden="false" customHeight="false" outlineLevel="0" collapsed="false">
      <c r="A3683" s="0" t="s">
        <v>105</v>
      </c>
      <c r="B3683" s="0" t="s">
        <v>106</v>
      </c>
      <c r="C3683" s="0" t="s">
        <v>75</v>
      </c>
      <c r="D3683" s="0" t="s">
        <v>179</v>
      </c>
      <c r="E3683" s="0" t="n">
        <v>2025</v>
      </c>
      <c r="F3683" s="0" t="n">
        <v>14.82399612</v>
      </c>
      <c r="G3683" s="0" t="s">
        <v>132</v>
      </c>
    </row>
    <row r="3684" customFormat="false" ht="14.25" hidden="false" customHeight="false" outlineLevel="0" collapsed="false">
      <c r="A3684" s="0" t="s">
        <v>105</v>
      </c>
      <c r="B3684" s="0" t="s">
        <v>106</v>
      </c>
      <c r="C3684" s="0" t="s">
        <v>75</v>
      </c>
      <c r="D3684" s="0" t="s">
        <v>180</v>
      </c>
      <c r="E3684" s="0" t="n">
        <v>2025</v>
      </c>
      <c r="F3684" s="0" t="n">
        <v>0.487308288</v>
      </c>
      <c r="G3684" s="0" t="s">
        <v>132</v>
      </c>
    </row>
    <row r="3685" customFormat="false" ht="14.25" hidden="false" customHeight="false" outlineLevel="0" collapsed="false">
      <c r="A3685" s="0" t="s">
        <v>105</v>
      </c>
      <c r="B3685" s="0" t="s">
        <v>106</v>
      </c>
      <c r="C3685" s="0" t="s">
        <v>75</v>
      </c>
      <c r="D3685" s="0" t="s">
        <v>181</v>
      </c>
      <c r="E3685" s="0" t="n">
        <v>2025</v>
      </c>
      <c r="F3685" s="0" t="n">
        <v>1</v>
      </c>
      <c r="G3685" s="0" t="s">
        <v>135</v>
      </c>
    </row>
    <row r="3686" customFormat="false" ht="14.25" hidden="false" customHeight="false" outlineLevel="0" collapsed="false">
      <c r="A3686" s="0" t="s">
        <v>105</v>
      </c>
      <c r="B3686" s="0" t="s">
        <v>106</v>
      </c>
      <c r="C3686" s="0" t="s">
        <v>75</v>
      </c>
      <c r="D3686" s="0" t="s">
        <v>165</v>
      </c>
      <c r="E3686" s="0" t="n">
        <v>2026</v>
      </c>
      <c r="F3686" s="0" t="n">
        <v>11.0297</v>
      </c>
      <c r="G3686" s="0" t="s">
        <v>161</v>
      </c>
    </row>
    <row r="3687" customFormat="false" ht="14.25" hidden="false" customHeight="false" outlineLevel="0" collapsed="false">
      <c r="A3687" s="0" t="s">
        <v>105</v>
      </c>
      <c r="B3687" s="0" t="s">
        <v>106</v>
      </c>
      <c r="C3687" s="0" t="s">
        <v>75</v>
      </c>
      <c r="D3687" s="0" t="s">
        <v>166</v>
      </c>
      <c r="E3687" s="0" t="n">
        <v>2026</v>
      </c>
      <c r="F3687" s="0" t="n">
        <v>0</v>
      </c>
      <c r="G3687" s="0" t="s">
        <v>161</v>
      </c>
    </row>
    <row r="3688" customFormat="false" ht="14.25" hidden="false" customHeight="false" outlineLevel="0" collapsed="false">
      <c r="A3688" s="0" t="s">
        <v>105</v>
      </c>
      <c r="B3688" s="0" t="s">
        <v>106</v>
      </c>
      <c r="C3688" s="0" t="s">
        <v>75</v>
      </c>
      <c r="D3688" s="0" t="s">
        <v>167</v>
      </c>
      <c r="E3688" s="0" t="n">
        <v>2026</v>
      </c>
      <c r="F3688" s="0" t="n">
        <v>0.5</v>
      </c>
      <c r="G3688" s="0" t="s">
        <v>135</v>
      </c>
    </row>
    <row r="3689" customFormat="false" ht="14.25" hidden="false" customHeight="false" outlineLevel="0" collapsed="false">
      <c r="A3689" s="0" t="s">
        <v>105</v>
      </c>
      <c r="B3689" s="0" t="s">
        <v>106</v>
      </c>
      <c r="C3689" s="0" t="s">
        <v>75</v>
      </c>
      <c r="D3689" s="0" t="s">
        <v>168</v>
      </c>
      <c r="E3689" s="0" t="n">
        <v>2026</v>
      </c>
      <c r="F3689" s="0" t="n">
        <v>7.4027</v>
      </c>
      <c r="G3689" s="0" t="s">
        <v>161</v>
      </c>
    </row>
    <row r="3690" customFormat="false" ht="14.25" hidden="false" customHeight="false" outlineLevel="0" collapsed="false">
      <c r="A3690" s="0" t="s">
        <v>105</v>
      </c>
      <c r="B3690" s="0" t="s">
        <v>106</v>
      </c>
      <c r="C3690" s="0" t="s">
        <v>75</v>
      </c>
      <c r="D3690" s="0" t="s">
        <v>169</v>
      </c>
      <c r="E3690" s="0" t="n">
        <v>2026</v>
      </c>
      <c r="F3690" s="0" t="n">
        <v>3.0028</v>
      </c>
      <c r="G3690" s="0" t="s">
        <v>161</v>
      </c>
    </row>
    <row r="3691" customFormat="false" ht="14.25" hidden="false" customHeight="false" outlineLevel="0" collapsed="false">
      <c r="A3691" s="0" t="s">
        <v>105</v>
      </c>
      <c r="B3691" s="0" t="s">
        <v>106</v>
      </c>
      <c r="C3691" s="0" t="s">
        <v>75</v>
      </c>
      <c r="D3691" s="0" t="s">
        <v>170</v>
      </c>
      <c r="E3691" s="0" t="n">
        <v>2026</v>
      </c>
      <c r="F3691" s="0" t="n">
        <v>3.67</v>
      </c>
      <c r="G3691" s="0" t="s">
        <v>161</v>
      </c>
    </row>
    <row r="3692" customFormat="false" ht="14.25" hidden="false" customHeight="false" outlineLevel="0" collapsed="false">
      <c r="A3692" s="0" t="s">
        <v>105</v>
      </c>
      <c r="B3692" s="0" t="s">
        <v>106</v>
      </c>
      <c r="C3692" s="0" t="s">
        <v>75</v>
      </c>
      <c r="D3692" s="0" t="s">
        <v>156</v>
      </c>
      <c r="E3692" s="0" t="n">
        <v>2026</v>
      </c>
      <c r="F3692" s="0" t="n">
        <v>0.647401260594648</v>
      </c>
      <c r="G3692" s="0" t="s">
        <v>135</v>
      </c>
    </row>
    <row r="3693" customFormat="false" ht="14.25" hidden="false" customHeight="false" outlineLevel="0" collapsed="false">
      <c r="A3693" s="0" t="s">
        <v>105</v>
      </c>
      <c r="B3693" s="0" t="s">
        <v>106</v>
      </c>
      <c r="C3693" s="0" t="s">
        <v>75</v>
      </c>
      <c r="D3693" s="0" t="s">
        <v>157</v>
      </c>
      <c r="E3693" s="0" t="n">
        <v>2026</v>
      </c>
      <c r="F3693" s="0" t="n">
        <v>0.553584201695144</v>
      </c>
      <c r="G3693" s="0" t="s">
        <v>135</v>
      </c>
    </row>
    <row r="3694" customFormat="false" ht="14.25" hidden="false" customHeight="false" outlineLevel="0" collapsed="false">
      <c r="A3694" s="0" t="s">
        <v>105</v>
      </c>
      <c r="B3694" s="0" t="s">
        <v>106</v>
      </c>
      <c r="C3694" s="0" t="s">
        <v>75</v>
      </c>
      <c r="D3694" s="0" t="s">
        <v>171</v>
      </c>
      <c r="E3694" s="0" t="n">
        <v>2026</v>
      </c>
      <c r="F3694" s="0" t="n">
        <v>0.87</v>
      </c>
      <c r="G3694" s="0" t="s">
        <v>135</v>
      </c>
    </row>
    <row r="3695" customFormat="false" ht="14.25" hidden="false" customHeight="false" outlineLevel="0" collapsed="false">
      <c r="A3695" s="0" t="s">
        <v>105</v>
      </c>
      <c r="B3695" s="0" t="s">
        <v>106</v>
      </c>
      <c r="C3695" s="0" t="s">
        <v>75</v>
      </c>
      <c r="D3695" s="0" t="s">
        <v>172</v>
      </c>
      <c r="E3695" s="0" t="n">
        <v>2026</v>
      </c>
      <c r="F3695" s="0" t="n">
        <v>0.8</v>
      </c>
      <c r="G3695" s="0" t="s">
        <v>135</v>
      </c>
    </row>
    <row r="3696" customFormat="false" ht="14.25" hidden="false" customHeight="false" outlineLevel="0" collapsed="false">
      <c r="A3696" s="0" t="s">
        <v>105</v>
      </c>
      <c r="B3696" s="0" t="s">
        <v>106</v>
      </c>
      <c r="C3696" s="0" t="s">
        <v>75</v>
      </c>
      <c r="D3696" s="0" t="s">
        <v>173</v>
      </c>
      <c r="E3696" s="0" t="n">
        <v>2026</v>
      </c>
      <c r="F3696" s="0" t="n">
        <v>0.481618255474775</v>
      </c>
      <c r="G3696" s="0" t="s">
        <v>135</v>
      </c>
    </row>
    <row r="3697" customFormat="false" ht="14.25" hidden="false" customHeight="false" outlineLevel="0" collapsed="false">
      <c r="A3697" s="0" t="s">
        <v>105</v>
      </c>
      <c r="B3697" s="0" t="s">
        <v>106</v>
      </c>
      <c r="C3697" s="0" t="s">
        <v>75</v>
      </c>
      <c r="D3697" s="0" t="s">
        <v>174</v>
      </c>
      <c r="E3697" s="0" t="n">
        <v>2026</v>
      </c>
      <c r="F3697" s="0" t="n">
        <v>0.442867361356115</v>
      </c>
      <c r="G3697" s="0" t="s">
        <v>135</v>
      </c>
    </row>
    <row r="3698" customFormat="false" ht="14.25" hidden="false" customHeight="false" outlineLevel="0" collapsed="false">
      <c r="A3698" s="0" t="s">
        <v>105</v>
      </c>
      <c r="B3698" s="0" t="s">
        <v>106</v>
      </c>
      <c r="C3698" s="0" t="s">
        <v>75</v>
      </c>
      <c r="D3698" s="0" t="s">
        <v>160</v>
      </c>
      <c r="E3698" s="0" t="n">
        <v>2026</v>
      </c>
      <c r="F3698" s="0" t="n">
        <v>5.78945375</v>
      </c>
      <c r="G3698" s="0" t="s">
        <v>161</v>
      </c>
    </row>
    <row r="3699" customFormat="false" ht="14.25" hidden="false" customHeight="false" outlineLevel="0" collapsed="false">
      <c r="A3699" s="0" t="s">
        <v>105</v>
      </c>
      <c r="B3699" s="0" t="s">
        <v>106</v>
      </c>
      <c r="C3699" s="0" t="s">
        <v>75</v>
      </c>
      <c r="D3699" s="0" t="s">
        <v>162</v>
      </c>
      <c r="E3699" s="0" t="n">
        <v>2026</v>
      </c>
      <c r="F3699" s="0" t="n">
        <v>3.15315125</v>
      </c>
      <c r="G3699" s="0" t="s">
        <v>161</v>
      </c>
    </row>
    <row r="3700" customFormat="false" ht="14.25" hidden="false" customHeight="false" outlineLevel="0" collapsed="false">
      <c r="A3700" s="0" t="s">
        <v>105</v>
      </c>
      <c r="B3700" s="0" t="s">
        <v>106</v>
      </c>
      <c r="C3700" s="0" t="s">
        <v>75</v>
      </c>
      <c r="D3700" s="0" t="s">
        <v>175</v>
      </c>
      <c r="E3700" s="0" t="n">
        <v>2026</v>
      </c>
      <c r="F3700" s="0" t="n">
        <v>11.0727</v>
      </c>
      <c r="G3700" s="0" t="s">
        <v>161</v>
      </c>
    </row>
    <row r="3701" customFormat="false" ht="14.25" hidden="false" customHeight="false" outlineLevel="0" collapsed="false">
      <c r="A3701" s="0" t="s">
        <v>105</v>
      </c>
      <c r="B3701" s="0" t="s">
        <v>106</v>
      </c>
      <c r="C3701" s="0" t="s">
        <v>75</v>
      </c>
      <c r="D3701" s="0" t="s">
        <v>176</v>
      </c>
      <c r="E3701" s="0" t="n">
        <v>2026</v>
      </c>
      <c r="F3701" s="0" t="n">
        <v>3.0028</v>
      </c>
      <c r="G3701" s="0" t="s">
        <v>161</v>
      </c>
    </row>
    <row r="3702" customFormat="false" ht="14.25" hidden="false" customHeight="false" outlineLevel="0" collapsed="false">
      <c r="A3702" s="0" t="s">
        <v>105</v>
      </c>
      <c r="B3702" s="0" t="s">
        <v>106</v>
      </c>
      <c r="C3702" s="0" t="s">
        <v>75</v>
      </c>
      <c r="D3702" s="0" t="s">
        <v>177</v>
      </c>
      <c r="E3702" s="0" t="n">
        <v>2026</v>
      </c>
      <c r="F3702" s="0" t="n">
        <v>7.741485</v>
      </c>
      <c r="G3702" s="0" t="s">
        <v>161</v>
      </c>
    </row>
    <row r="3703" customFormat="false" ht="14.25" hidden="false" customHeight="false" outlineLevel="0" collapsed="false">
      <c r="A3703" s="0" t="s">
        <v>105</v>
      </c>
      <c r="B3703" s="0" t="s">
        <v>106</v>
      </c>
      <c r="C3703" s="0" t="s">
        <v>75</v>
      </c>
      <c r="D3703" s="0" t="s">
        <v>178</v>
      </c>
      <c r="E3703" s="0" t="n">
        <v>2026</v>
      </c>
      <c r="F3703" s="0" t="n">
        <v>1.20112</v>
      </c>
      <c r="G3703" s="0" t="s">
        <v>161</v>
      </c>
    </row>
    <row r="3704" customFormat="false" ht="14.25" hidden="false" customHeight="false" outlineLevel="0" collapsed="false">
      <c r="A3704" s="0" t="s">
        <v>105</v>
      </c>
      <c r="B3704" s="0" t="s">
        <v>106</v>
      </c>
      <c r="C3704" s="0" t="s">
        <v>75</v>
      </c>
      <c r="D3704" s="0" t="s">
        <v>163</v>
      </c>
      <c r="E3704" s="0" t="n">
        <v>2026</v>
      </c>
      <c r="F3704" s="0" t="n">
        <v>24.1616012977084</v>
      </c>
      <c r="G3704" s="0" t="s">
        <v>132</v>
      </c>
    </row>
    <row r="3705" customFormat="false" ht="14.25" hidden="false" customHeight="false" outlineLevel="0" collapsed="false">
      <c r="A3705" s="0" t="s">
        <v>105</v>
      </c>
      <c r="B3705" s="0" t="s">
        <v>106</v>
      </c>
      <c r="C3705" s="0" t="s">
        <v>75</v>
      </c>
      <c r="D3705" s="0" t="s">
        <v>164</v>
      </c>
      <c r="E3705" s="0" t="n">
        <v>2026</v>
      </c>
      <c r="F3705" s="0" t="n">
        <v>13.1593042493639</v>
      </c>
      <c r="G3705" s="0" t="s">
        <v>132</v>
      </c>
    </row>
    <row r="3706" customFormat="false" ht="14.25" hidden="false" customHeight="false" outlineLevel="0" collapsed="false">
      <c r="A3706" s="0" t="s">
        <v>105</v>
      </c>
      <c r="B3706" s="0" t="s">
        <v>106</v>
      </c>
      <c r="C3706" s="0" t="s">
        <v>75</v>
      </c>
      <c r="D3706" s="0" t="s">
        <v>179</v>
      </c>
      <c r="E3706" s="0" t="n">
        <v>2026</v>
      </c>
      <c r="F3706" s="0" t="n">
        <v>32.6611387842411</v>
      </c>
      <c r="G3706" s="0" t="s">
        <v>132</v>
      </c>
    </row>
    <row r="3707" customFormat="false" ht="14.25" hidden="false" customHeight="false" outlineLevel="0" collapsed="false">
      <c r="A3707" s="0" t="s">
        <v>105</v>
      </c>
      <c r="B3707" s="0" t="s">
        <v>106</v>
      </c>
      <c r="C3707" s="0" t="s">
        <v>75</v>
      </c>
      <c r="D3707" s="0" t="s">
        <v>180</v>
      </c>
      <c r="E3707" s="0" t="n">
        <v>2026</v>
      </c>
      <c r="F3707" s="0" t="n">
        <v>4.7283566425825</v>
      </c>
      <c r="G3707" s="0" t="s">
        <v>132</v>
      </c>
    </row>
    <row r="3708" customFormat="false" ht="14.25" hidden="false" customHeight="false" outlineLevel="0" collapsed="false">
      <c r="A3708" s="0" t="s">
        <v>105</v>
      </c>
      <c r="B3708" s="0" t="s">
        <v>106</v>
      </c>
      <c r="C3708" s="0" t="s">
        <v>75</v>
      </c>
      <c r="D3708" s="0" t="s">
        <v>181</v>
      </c>
      <c r="E3708" s="0" t="n">
        <v>2026</v>
      </c>
      <c r="F3708" s="0" t="n">
        <v>1</v>
      </c>
      <c r="G3708" s="0" t="s">
        <v>135</v>
      </c>
    </row>
    <row r="3709" customFormat="false" ht="14.25" hidden="false" customHeight="false" outlineLevel="0" collapsed="false">
      <c r="A3709" s="0" t="s">
        <v>105</v>
      </c>
      <c r="B3709" s="0" t="s">
        <v>106</v>
      </c>
      <c r="C3709" s="0" t="s">
        <v>75</v>
      </c>
      <c r="D3709" s="0" t="s">
        <v>165</v>
      </c>
      <c r="E3709" s="0" t="n">
        <v>2027</v>
      </c>
      <c r="F3709" s="0" t="n">
        <v>31.0452</v>
      </c>
      <c r="G3709" s="0" t="s">
        <v>161</v>
      </c>
    </row>
    <row r="3710" customFormat="false" ht="14.25" hidden="false" customHeight="false" outlineLevel="0" collapsed="false">
      <c r="A3710" s="0" t="s">
        <v>105</v>
      </c>
      <c r="B3710" s="0" t="s">
        <v>106</v>
      </c>
      <c r="C3710" s="0" t="s">
        <v>75</v>
      </c>
      <c r="D3710" s="0" t="s">
        <v>166</v>
      </c>
      <c r="E3710" s="0" t="n">
        <v>2027</v>
      </c>
      <c r="F3710" s="0" t="n">
        <v>0</v>
      </c>
      <c r="G3710" s="0" t="s">
        <v>161</v>
      </c>
    </row>
    <row r="3711" customFormat="false" ht="14.25" hidden="false" customHeight="false" outlineLevel="0" collapsed="false">
      <c r="A3711" s="0" t="s">
        <v>105</v>
      </c>
      <c r="B3711" s="0" t="s">
        <v>106</v>
      </c>
      <c r="C3711" s="0" t="s">
        <v>75</v>
      </c>
      <c r="D3711" s="0" t="s">
        <v>167</v>
      </c>
      <c r="E3711" s="0" t="n">
        <v>2027</v>
      </c>
      <c r="F3711" s="0" t="n">
        <v>0.5</v>
      </c>
      <c r="G3711" s="0" t="s">
        <v>135</v>
      </c>
    </row>
    <row r="3712" customFormat="false" ht="14.25" hidden="false" customHeight="false" outlineLevel="0" collapsed="false">
      <c r="A3712" s="0" t="s">
        <v>105</v>
      </c>
      <c r="B3712" s="0" t="s">
        <v>106</v>
      </c>
      <c r="C3712" s="0" t="s">
        <v>75</v>
      </c>
      <c r="D3712" s="0" t="s">
        <v>168</v>
      </c>
      <c r="E3712" s="0" t="n">
        <v>2027</v>
      </c>
      <c r="F3712" s="0" t="n">
        <v>20.0155</v>
      </c>
      <c r="G3712" s="0" t="s">
        <v>161</v>
      </c>
    </row>
    <row r="3713" customFormat="false" ht="14.25" hidden="false" customHeight="false" outlineLevel="0" collapsed="false">
      <c r="A3713" s="0" t="s">
        <v>105</v>
      </c>
      <c r="B3713" s="0" t="s">
        <v>106</v>
      </c>
      <c r="C3713" s="0" t="s">
        <v>75</v>
      </c>
      <c r="D3713" s="0" t="s">
        <v>169</v>
      </c>
      <c r="E3713" s="0" t="n">
        <v>2027</v>
      </c>
      <c r="F3713" s="0" t="n">
        <v>5.3964</v>
      </c>
      <c r="G3713" s="0" t="s">
        <v>161</v>
      </c>
    </row>
    <row r="3714" customFormat="false" ht="14.25" hidden="false" customHeight="false" outlineLevel="0" collapsed="false">
      <c r="A3714" s="0" t="s">
        <v>105</v>
      </c>
      <c r="B3714" s="0" t="s">
        <v>106</v>
      </c>
      <c r="C3714" s="0" t="s">
        <v>75</v>
      </c>
      <c r="D3714" s="0" t="s">
        <v>170</v>
      </c>
      <c r="E3714" s="0" t="n">
        <v>2027</v>
      </c>
      <c r="F3714" s="0" t="n">
        <v>3.67</v>
      </c>
      <c r="G3714" s="0" t="s">
        <v>161</v>
      </c>
    </row>
    <row r="3715" customFormat="false" ht="14.25" hidden="false" customHeight="false" outlineLevel="0" collapsed="false">
      <c r="A3715" s="0" t="s">
        <v>105</v>
      </c>
      <c r="B3715" s="0" t="s">
        <v>106</v>
      </c>
      <c r="C3715" s="0" t="s">
        <v>75</v>
      </c>
      <c r="D3715" s="0" t="s">
        <v>156</v>
      </c>
      <c r="E3715" s="0" t="n">
        <v>2027</v>
      </c>
      <c r="F3715" s="0" t="n">
        <v>0.727405241719946</v>
      </c>
      <c r="G3715" s="0" t="s">
        <v>135</v>
      </c>
    </row>
    <row r="3716" customFormat="false" ht="14.25" hidden="false" customHeight="false" outlineLevel="0" collapsed="false">
      <c r="A3716" s="0" t="s">
        <v>105</v>
      </c>
      <c r="B3716" s="0" t="s">
        <v>106</v>
      </c>
      <c r="C3716" s="0" t="s">
        <v>75</v>
      </c>
      <c r="D3716" s="0" t="s">
        <v>157</v>
      </c>
      <c r="E3716" s="0" t="n">
        <v>2027</v>
      </c>
      <c r="F3716" s="0" t="n">
        <v>0.566384838675191</v>
      </c>
      <c r="G3716" s="0" t="s">
        <v>135</v>
      </c>
    </row>
    <row r="3717" customFormat="false" ht="14.25" hidden="false" customHeight="false" outlineLevel="0" collapsed="false">
      <c r="A3717" s="0" t="s">
        <v>105</v>
      </c>
      <c r="B3717" s="0" t="s">
        <v>106</v>
      </c>
      <c r="C3717" s="0" t="s">
        <v>75</v>
      </c>
      <c r="D3717" s="0" t="s">
        <v>171</v>
      </c>
      <c r="E3717" s="0" t="n">
        <v>2027</v>
      </c>
      <c r="F3717" s="0" t="n">
        <v>0.87</v>
      </c>
      <c r="G3717" s="0" t="s">
        <v>135</v>
      </c>
    </row>
    <row r="3718" customFormat="false" ht="14.25" hidden="false" customHeight="false" outlineLevel="0" collapsed="false">
      <c r="A3718" s="0" t="s">
        <v>105</v>
      </c>
      <c r="B3718" s="0" t="s">
        <v>106</v>
      </c>
      <c r="C3718" s="0" t="s">
        <v>75</v>
      </c>
      <c r="D3718" s="0" t="s">
        <v>172</v>
      </c>
      <c r="E3718" s="0" t="n">
        <v>2027</v>
      </c>
      <c r="F3718" s="0" t="n">
        <v>0.8</v>
      </c>
      <c r="G3718" s="0" t="s">
        <v>135</v>
      </c>
    </row>
    <row r="3719" customFormat="false" ht="14.25" hidden="false" customHeight="false" outlineLevel="0" collapsed="false">
      <c r="A3719" s="0" t="s">
        <v>105</v>
      </c>
      <c r="B3719" s="0" t="s">
        <v>106</v>
      </c>
      <c r="C3719" s="0" t="s">
        <v>75</v>
      </c>
      <c r="D3719" s="0" t="s">
        <v>173</v>
      </c>
      <c r="E3719" s="0" t="n">
        <v>2027</v>
      </c>
      <c r="F3719" s="0" t="n">
        <v>0.492754809647416</v>
      </c>
      <c r="G3719" s="0" t="s">
        <v>135</v>
      </c>
    </row>
    <row r="3720" customFormat="false" ht="14.25" hidden="false" customHeight="false" outlineLevel="0" collapsed="false">
      <c r="A3720" s="0" t="s">
        <v>105</v>
      </c>
      <c r="B3720" s="0" t="s">
        <v>106</v>
      </c>
      <c r="C3720" s="0" t="s">
        <v>75</v>
      </c>
      <c r="D3720" s="0" t="s">
        <v>174</v>
      </c>
      <c r="E3720" s="0" t="n">
        <v>2027</v>
      </c>
      <c r="F3720" s="0" t="n">
        <v>0.453107870940153</v>
      </c>
      <c r="G3720" s="0" t="s">
        <v>135</v>
      </c>
    </row>
    <row r="3721" customFormat="false" ht="14.25" hidden="false" customHeight="false" outlineLevel="0" collapsed="false">
      <c r="A3721" s="0" t="s">
        <v>105</v>
      </c>
      <c r="B3721" s="0" t="s">
        <v>106</v>
      </c>
      <c r="C3721" s="0" t="s">
        <v>75</v>
      </c>
      <c r="D3721" s="0" t="s">
        <v>160</v>
      </c>
      <c r="E3721" s="0" t="n">
        <v>2027</v>
      </c>
      <c r="F3721" s="0" t="n">
        <v>16.5288636775</v>
      </c>
      <c r="G3721" s="0" t="s">
        <v>161</v>
      </c>
    </row>
    <row r="3722" customFormat="false" ht="14.25" hidden="false" customHeight="false" outlineLevel="0" collapsed="false">
      <c r="A3722" s="0" t="s">
        <v>105</v>
      </c>
      <c r="B3722" s="0" t="s">
        <v>106</v>
      </c>
      <c r="C3722" s="0" t="s">
        <v>75</v>
      </c>
      <c r="D3722" s="0" t="s">
        <v>162</v>
      </c>
      <c r="E3722" s="0" t="n">
        <v>2027</v>
      </c>
      <c r="F3722" s="0" t="n">
        <v>6.1941835725</v>
      </c>
      <c r="G3722" s="0" t="s">
        <v>161</v>
      </c>
    </row>
    <row r="3723" customFormat="false" ht="14.25" hidden="false" customHeight="false" outlineLevel="0" collapsed="false">
      <c r="A3723" s="0" t="s">
        <v>105</v>
      </c>
      <c r="B3723" s="0" t="s">
        <v>106</v>
      </c>
      <c r="C3723" s="0" t="s">
        <v>75</v>
      </c>
      <c r="D3723" s="0" t="s">
        <v>175</v>
      </c>
      <c r="E3723" s="0" t="n">
        <v>2027</v>
      </c>
      <c r="F3723" s="0" t="n">
        <v>31.0882</v>
      </c>
      <c r="G3723" s="0" t="s">
        <v>161</v>
      </c>
    </row>
    <row r="3724" customFormat="false" ht="14.25" hidden="false" customHeight="false" outlineLevel="0" collapsed="false">
      <c r="A3724" s="0" t="s">
        <v>105</v>
      </c>
      <c r="B3724" s="0" t="s">
        <v>106</v>
      </c>
      <c r="C3724" s="0" t="s">
        <v>75</v>
      </c>
      <c r="D3724" s="0" t="s">
        <v>176</v>
      </c>
      <c r="E3724" s="0" t="n">
        <v>2027</v>
      </c>
      <c r="F3724" s="0" t="n">
        <v>8.3992</v>
      </c>
      <c r="G3724" s="0" t="s">
        <v>161</v>
      </c>
    </row>
    <row r="3725" customFormat="false" ht="14.25" hidden="false" customHeight="false" outlineLevel="0" collapsed="false">
      <c r="A3725" s="0" t="s">
        <v>105</v>
      </c>
      <c r="B3725" s="0" t="s">
        <v>106</v>
      </c>
      <c r="C3725" s="0" t="s">
        <v>75</v>
      </c>
      <c r="D3725" s="0" t="s">
        <v>177</v>
      </c>
      <c r="E3725" s="0" t="n">
        <v>2027</v>
      </c>
      <c r="F3725" s="0" t="n">
        <v>19.76788125</v>
      </c>
      <c r="G3725" s="0" t="s">
        <v>161</v>
      </c>
    </row>
    <row r="3726" customFormat="false" ht="14.25" hidden="false" customHeight="false" outlineLevel="0" collapsed="false">
      <c r="A3726" s="0" t="s">
        <v>105</v>
      </c>
      <c r="B3726" s="0" t="s">
        <v>106</v>
      </c>
      <c r="C3726" s="0" t="s">
        <v>75</v>
      </c>
      <c r="D3726" s="0" t="s">
        <v>178</v>
      </c>
      <c r="E3726" s="0" t="n">
        <v>2027</v>
      </c>
      <c r="F3726" s="0" t="n">
        <v>2.955166</v>
      </c>
      <c r="G3726" s="0" t="s">
        <v>161</v>
      </c>
    </row>
    <row r="3727" customFormat="false" ht="14.25" hidden="false" customHeight="false" outlineLevel="0" collapsed="false">
      <c r="A3727" s="0" t="s">
        <v>105</v>
      </c>
      <c r="B3727" s="0" t="s">
        <v>106</v>
      </c>
      <c r="C3727" s="0" t="s">
        <v>75</v>
      </c>
      <c r="D3727" s="0" t="s">
        <v>163</v>
      </c>
      <c r="E3727" s="0" t="n">
        <v>2027</v>
      </c>
      <c r="F3727" s="0" t="n">
        <v>70.6007985323168</v>
      </c>
      <c r="G3727" s="0" t="s">
        <v>132</v>
      </c>
    </row>
    <row r="3728" customFormat="false" ht="14.25" hidden="false" customHeight="false" outlineLevel="0" collapsed="false">
      <c r="A3728" s="0" t="s">
        <v>105</v>
      </c>
      <c r="B3728" s="0" t="s">
        <v>106</v>
      </c>
      <c r="C3728" s="0" t="s">
        <v>75</v>
      </c>
      <c r="D3728" s="0" t="s">
        <v>164</v>
      </c>
      <c r="E3728" s="0" t="n">
        <v>2027</v>
      </c>
      <c r="F3728" s="0" t="n">
        <v>26.4576146919014</v>
      </c>
      <c r="G3728" s="0" t="s">
        <v>132</v>
      </c>
    </row>
    <row r="3729" customFormat="false" ht="14.25" hidden="false" customHeight="false" outlineLevel="0" collapsed="false">
      <c r="A3729" s="0" t="s">
        <v>105</v>
      </c>
      <c r="B3729" s="0" t="s">
        <v>106</v>
      </c>
      <c r="C3729" s="0" t="s">
        <v>75</v>
      </c>
      <c r="D3729" s="0" t="s">
        <v>179</v>
      </c>
      <c r="E3729" s="0" t="n">
        <v>2027</v>
      </c>
      <c r="F3729" s="0" t="n">
        <v>85.328694607294</v>
      </c>
      <c r="G3729" s="0" t="s">
        <v>132</v>
      </c>
    </row>
    <row r="3730" customFormat="false" ht="14.25" hidden="false" customHeight="false" outlineLevel="0" collapsed="false">
      <c r="A3730" s="0" t="s">
        <v>105</v>
      </c>
      <c r="B3730" s="0" t="s">
        <v>106</v>
      </c>
      <c r="C3730" s="0" t="s">
        <v>75</v>
      </c>
      <c r="D3730" s="0" t="s">
        <v>180</v>
      </c>
      <c r="E3730" s="0" t="n">
        <v>2027</v>
      </c>
      <c r="F3730" s="0" t="n">
        <v>15.1989561763793</v>
      </c>
      <c r="G3730" s="0" t="s">
        <v>132</v>
      </c>
    </row>
    <row r="3731" customFormat="false" ht="14.25" hidden="false" customHeight="false" outlineLevel="0" collapsed="false">
      <c r="A3731" s="0" t="s">
        <v>105</v>
      </c>
      <c r="B3731" s="0" t="s">
        <v>106</v>
      </c>
      <c r="C3731" s="0" t="s">
        <v>75</v>
      </c>
      <c r="D3731" s="0" t="s">
        <v>181</v>
      </c>
      <c r="E3731" s="0" t="n">
        <v>2027</v>
      </c>
      <c r="F3731" s="0" t="n">
        <v>1</v>
      </c>
      <c r="G3731" s="0" t="s">
        <v>135</v>
      </c>
    </row>
    <row r="3732" customFormat="false" ht="14.25" hidden="false" customHeight="false" outlineLevel="0" collapsed="false">
      <c r="A3732" s="0" t="s">
        <v>105</v>
      </c>
      <c r="B3732" s="0" t="s">
        <v>106</v>
      </c>
      <c r="C3732" s="0" t="s">
        <v>75</v>
      </c>
      <c r="D3732" s="0" t="s">
        <v>165</v>
      </c>
      <c r="E3732" s="0" t="n">
        <v>2028</v>
      </c>
      <c r="F3732" s="0" t="n">
        <v>46.5201</v>
      </c>
      <c r="G3732" s="0" t="s">
        <v>161</v>
      </c>
    </row>
    <row r="3733" customFormat="false" ht="14.25" hidden="false" customHeight="false" outlineLevel="0" collapsed="false">
      <c r="A3733" s="0" t="s">
        <v>105</v>
      </c>
      <c r="B3733" s="0" t="s">
        <v>106</v>
      </c>
      <c r="C3733" s="0" t="s">
        <v>75</v>
      </c>
      <c r="D3733" s="0" t="s">
        <v>166</v>
      </c>
      <c r="E3733" s="0" t="n">
        <v>2028</v>
      </c>
      <c r="F3733" s="0" t="n">
        <v>0</v>
      </c>
      <c r="G3733" s="0" t="s">
        <v>161</v>
      </c>
    </row>
    <row r="3734" customFormat="false" ht="14.25" hidden="false" customHeight="false" outlineLevel="0" collapsed="false">
      <c r="A3734" s="0" t="s">
        <v>105</v>
      </c>
      <c r="B3734" s="0" t="s">
        <v>106</v>
      </c>
      <c r="C3734" s="0" t="s">
        <v>75</v>
      </c>
      <c r="D3734" s="0" t="s">
        <v>167</v>
      </c>
      <c r="E3734" s="0" t="n">
        <v>2028</v>
      </c>
      <c r="F3734" s="0" t="n">
        <v>0.5</v>
      </c>
      <c r="G3734" s="0" t="s">
        <v>135</v>
      </c>
    </row>
    <row r="3735" customFormat="false" ht="14.25" hidden="false" customHeight="false" outlineLevel="0" collapsed="false">
      <c r="A3735" s="0" t="s">
        <v>105</v>
      </c>
      <c r="B3735" s="0" t="s">
        <v>106</v>
      </c>
      <c r="C3735" s="0" t="s">
        <v>75</v>
      </c>
      <c r="D3735" s="0" t="s">
        <v>168</v>
      </c>
      <c r="E3735" s="0" t="n">
        <v>2028</v>
      </c>
      <c r="F3735" s="0" t="n">
        <v>15.4749</v>
      </c>
      <c r="G3735" s="0" t="s">
        <v>161</v>
      </c>
    </row>
    <row r="3736" customFormat="false" ht="14.25" hidden="false" customHeight="false" outlineLevel="0" collapsed="false">
      <c r="A3736" s="0" t="s">
        <v>105</v>
      </c>
      <c r="B3736" s="0" t="s">
        <v>106</v>
      </c>
      <c r="C3736" s="0" t="s">
        <v>75</v>
      </c>
      <c r="D3736" s="0" t="s">
        <v>169</v>
      </c>
      <c r="E3736" s="0" t="n">
        <v>2028</v>
      </c>
      <c r="F3736" s="0" t="n">
        <v>6.0413</v>
      </c>
      <c r="G3736" s="0" t="s">
        <v>161</v>
      </c>
    </row>
    <row r="3737" customFormat="false" ht="14.25" hidden="false" customHeight="false" outlineLevel="0" collapsed="false">
      <c r="A3737" s="0" t="s">
        <v>105</v>
      </c>
      <c r="B3737" s="0" t="s">
        <v>106</v>
      </c>
      <c r="C3737" s="0" t="s">
        <v>75</v>
      </c>
      <c r="D3737" s="0" t="s">
        <v>170</v>
      </c>
      <c r="E3737" s="0" t="n">
        <v>2028</v>
      </c>
      <c r="F3737" s="0" t="n">
        <v>3.67</v>
      </c>
      <c r="G3737" s="0" t="s">
        <v>161</v>
      </c>
    </row>
    <row r="3738" customFormat="false" ht="14.25" hidden="false" customHeight="false" outlineLevel="0" collapsed="false">
      <c r="A3738" s="0" t="s">
        <v>105</v>
      </c>
      <c r="B3738" s="0" t="s">
        <v>106</v>
      </c>
      <c r="C3738" s="0" t="s">
        <v>75</v>
      </c>
      <c r="D3738" s="0" t="s">
        <v>156</v>
      </c>
      <c r="E3738" s="0" t="n">
        <v>2028</v>
      </c>
      <c r="F3738" s="0" t="n">
        <v>0.753169926542605</v>
      </c>
      <c r="G3738" s="0" t="s">
        <v>135</v>
      </c>
    </row>
    <row r="3739" customFormat="false" ht="14.25" hidden="false" customHeight="false" outlineLevel="0" collapsed="false">
      <c r="A3739" s="0" t="s">
        <v>105</v>
      </c>
      <c r="B3739" s="0" t="s">
        <v>106</v>
      </c>
      <c r="C3739" s="0" t="s">
        <v>75</v>
      </c>
      <c r="D3739" s="0" t="s">
        <v>157</v>
      </c>
      <c r="E3739" s="0" t="n">
        <v>2028</v>
      </c>
      <c r="F3739" s="0" t="n">
        <v>0.570507188246817</v>
      </c>
      <c r="G3739" s="0" t="s">
        <v>135</v>
      </c>
    </row>
    <row r="3740" customFormat="false" ht="14.25" hidden="false" customHeight="false" outlineLevel="0" collapsed="false">
      <c r="A3740" s="0" t="s">
        <v>105</v>
      </c>
      <c r="B3740" s="0" t="s">
        <v>106</v>
      </c>
      <c r="C3740" s="0" t="s">
        <v>75</v>
      </c>
      <c r="D3740" s="0" t="s">
        <v>171</v>
      </c>
      <c r="E3740" s="0" t="n">
        <v>2028</v>
      </c>
      <c r="F3740" s="0" t="n">
        <v>0.87</v>
      </c>
      <c r="G3740" s="0" t="s">
        <v>135</v>
      </c>
    </row>
    <row r="3741" customFormat="false" ht="14.25" hidden="false" customHeight="false" outlineLevel="0" collapsed="false">
      <c r="A3741" s="0" t="s">
        <v>105</v>
      </c>
      <c r="B3741" s="0" t="s">
        <v>106</v>
      </c>
      <c r="C3741" s="0" t="s">
        <v>75</v>
      </c>
      <c r="D3741" s="0" t="s">
        <v>172</v>
      </c>
      <c r="E3741" s="0" t="n">
        <v>2028</v>
      </c>
      <c r="F3741" s="0" t="n">
        <v>0.8</v>
      </c>
      <c r="G3741" s="0" t="s">
        <v>135</v>
      </c>
    </row>
    <row r="3742" customFormat="false" ht="14.25" hidden="false" customHeight="false" outlineLevel="0" collapsed="false">
      <c r="A3742" s="0" t="s">
        <v>105</v>
      </c>
      <c r="B3742" s="0" t="s">
        <v>106</v>
      </c>
      <c r="C3742" s="0" t="s">
        <v>75</v>
      </c>
      <c r="D3742" s="0" t="s">
        <v>173</v>
      </c>
      <c r="E3742" s="0" t="n">
        <v>2028</v>
      </c>
      <c r="F3742" s="0" t="n">
        <v>0.496341253774731</v>
      </c>
      <c r="G3742" s="0" t="s">
        <v>135</v>
      </c>
    </row>
    <row r="3743" customFormat="false" ht="14.25" hidden="false" customHeight="false" outlineLevel="0" collapsed="false">
      <c r="A3743" s="0" t="s">
        <v>105</v>
      </c>
      <c r="B3743" s="0" t="s">
        <v>106</v>
      </c>
      <c r="C3743" s="0" t="s">
        <v>75</v>
      </c>
      <c r="D3743" s="0" t="s">
        <v>174</v>
      </c>
      <c r="E3743" s="0" t="n">
        <v>2028</v>
      </c>
      <c r="F3743" s="0" t="n">
        <v>0.456405750597454</v>
      </c>
      <c r="G3743" s="0" t="s">
        <v>135</v>
      </c>
    </row>
    <row r="3744" customFormat="false" ht="14.25" hidden="false" customHeight="false" outlineLevel="0" collapsed="false">
      <c r="A3744" s="0" t="s">
        <v>105</v>
      </c>
      <c r="B3744" s="0" t="s">
        <v>106</v>
      </c>
      <c r="C3744" s="0" t="s">
        <v>75</v>
      </c>
      <c r="D3744" s="0" t="s">
        <v>160</v>
      </c>
      <c r="E3744" s="0" t="n">
        <v>2028</v>
      </c>
      <c r="F3744" s="0" t="n">
        <v>28.622442197375</v>
      </c>
      <c r="G3744" s="0" t="s">
        <v>161</v>
      </c>
    </row>
    <row r="3745" customFormat="false" ht="14.25" hidden="false" customHeight="false" outlineLevel="0" collapsed="false">
      <c r="A3745" s="0" t="s">
        <v>105</v>
      </c>
      <c r="B3745" s="0" t="s">
        <v>106</v>
      </c>
      <c r="C3745" s="0" t="s">
        <v>75</v>
      </c>
      <c r="D3745" s="0" t="s">
        <v>162</v>
      </c>
      <c r="E3745" s="0" t="n">
        <v>2028</v>
      </c>
      <c r="F3745" s="0" t="n">
        <v>9.380193315125</v>
      </c>
      <c r="G3745" s="0" t="s">
        <v>161</v>
      </c>
    </row>
    <row r="3746" customFormat="false" ht="14.25" hidden="false" customHeight="false" outlineLevel="0" collapsed="false">
      <c r="A3746" s="0" t="s">
        <v>105</v>
      </c>
      <c r="B3746" s="0" t="s">
        <v>106</v>
      </c>
      <c r="C3746" s="0" t="s">
        <v>75</v>
      </c>
      <c r="D3746" s="0" t="s">
        <v>175</v>
      </c>
      <c r="E3746" s="0" t="n">
        <v>2028</v>
      </c>
      <c r="F3746" s="0" t="n">
        <v>46.5631</v>
      </c>
      <c r="G3746" s="0" t="s">
        <v>161</v>
      </c>
    </row>
    <row r="3747" customFormat="false" ht="14.25" hidden="false" customHeight="false" outlineLevel="0" collapsed="false">
      <c r="A3747" s="0" t="s">
        <v>105</v>
      </c>
      <c r="B3747" s="0" t="s">
        <v>106</v>
      </c>
      <c r="C3747" s="0" t="s">
        <v>75</v>
      </c>
      <c r="D3747" s="0" t="s">
        <v>176</v>
      </c>
      <c r="E3747" s="0" t="n">
        <v>2028</v>
      </c>
      <c r="F3747" s="0" t="n">
        <v>14.4405</v>
      </c>
      <c r="G3747" s="0" t="s">
        <v>161</v>
      </c>
    </row>
    <row r="3748" customFormat="false" ht="14.25" hidden="false" customHeight="false" outlineLevel="0" collapsed="false">
      <c r="A3748" s="0" t="s">
        <v>105</v>
      </c>
      <c r="B3748" s="0" t="s">
        <v>106</v>
      </c>
      <c r="C3748" s="0" t="s">
        <v>75</v>
      </c>
      <c r="D3748" s="0" t="s">
        <v>177</v>
      </c>
      <c r="E3748" s="0" t="n">
        <v>2028</v>
      </c>
      <c r="F3748" s="0" t="n">
        <v>32.0999723125</v>
      </c>
      <c r="G3748" s="0" t="s">
        <v>161</v>
      </c>
    </row>
    <row r="3749" customFormat="false" ht="14.25" hidden="false" customHeight="false" outlineLevel="0" collapsed="false">
      <c r="A3749" s="0" t="s">
        <v>105</v>
      </c>
      <c r="B3749" s="0" t="s">
        <v>106</v>
      </c>
      <c r="C3749" s="0" t="s">
        <v>75</v>
      </c>
      <c r="D3749" s="0" t="s">
        <v>178</v>
      </c>
      <c r="E3749" s="0" t="n">
        <v>2028</v>
      </c>
      <c r="F3749" s="0" t="n">
        <v>5.9026632</v>
      </c>
      <c r="G3749" s="0" t="s">
        <v>161</v>
      </c>
    </row>
    <row r="3750" customFormat="false" ht="14.25" hidden="false" customHeight="false" outlineLevel="0" collapsed="false">
      <c r="A3750" s="0" t="s">
        <v>105</v>
      </c>
      <c r="B3750" s="0" t="s">
        <v>106</v>
      </c>
      <c r="C3750" s="0" t="s">
        <v>75</v>
      </c>
      <c r="D3750" s="0" t="s">
        <v>163</v>
      </c>
      <c r="E3750" s="0" t="n">
        <v>2028</v>
      </c>
      <c r="F3750" s="0" t="n">
        <v>122.893665457939</v>
      </c>
      <c r="G3750" s="0" t="s">
        <v>132</v>
      </c>
    </row>
    <row r="3751" customFormat="false" ht="14.25" hidden="false" customHeight="false" outlineLevel="0" collapsed="false">
      <c r="A3751" s="0" t="s">
        <v>105</v>
      </c>
      <c r="B3751" s="0" t="s">
        <v>106</v>
      </c>
      <c r="C3751" s="0" t="s">
        <v>75</v>
      </c>
      <c r="D3751" s="0" t="s">
        <v>164</v>
      </c>
      <c r="E3751" s="0" t="n">
        <v>2028</v>
      </c>
      <c r="F3751" s="0" t="n">
        <v>40.2749119467343</v>
      </c>
      <c r="G3751" s="0" t="s">
        <v>132</v>
      </c>
    </row>
    <row r="3752" customFormat="false" ht="14.25" hidden="false" customHeight="false" outlineLevel="0" collapsed="false">
      <c r="A3752" s="0" t="s">
        <v>105</v>
      </c>
      <c r="B3752" s="0" t="s">
        <v>106</v>
      </c>
      <c r="C3752" s="0" t="s">
        <v>75</v>
      </c>
      <c r="D3752" s="0" t="s">
        <v>179</v>
      </c>
      <c r="E3752" s="0" t="n">
        <v>2028</v>
      </c>
      <c r="F3752" s="0" t="n">
        <v>139.569054812591</v>
      </c>
      <c r="G3752" s="0" t="s">
        <v>132</v>
      </c>
    </row>
    <row r="3753" customFormat="false" ht="14.25" hidden="false" customHeight="false" outlineLevel="0" collapsed="false">
      <c r="A3753" s="0" t="s">
        <v>105</v>
      </c>
      <c r="B3753" s="0" t="s">
        <v>106</v>
      </c>
      <c r="C3753" s="0" t="s">
        <v>75</v>
      </c>
      <c r="D3753" s="0" t="s">
        <v>180</v>
      </c>
      <c r="E3753" s="0" t="n">
        <v>2028</v>
      </c>
      <c r="F3753" s="0" t="n">
        <v>29.6859992361102</v>
      </c>
      <c r="G3753" s="0" t="s">
        <v>132</v>
      </c>
    </row>
    <row r="3754" customFormat="false" ht="14.25" hidden="false" customHeight="false" outlineLevel="0" collapsed="false">
      <c r="A3754" s="0" t="s">
        <v>105</v>
      </c>
      <c r="B3754" s="0" t="s">
        <v>106</v>
      </c>
      <c r="C3754" s="0" t="s">
        <v>75</v>
      </c>
      <c r="D3754" s="0" t="s">
        <v>181</v>
      </c>
      <c r="E3754" s="0" t="n">
        <v>2028</v>
      </c>
      <c r="F3754" s="0" t="n">
        <v>1</v>
      </c>
      <c r="G3754" s="0" t="s">
        <v>135</v>
      </c>
    </row>
    <row r="3755" customFormat="false" ht="14.25" hidden="false" customHeight="false" outlineLevel="0" collapsed="false">
      <c r="A3755" s="0" t="s">
        <v>105</v>
      </c>
      <c r="B3755" s="0" t="s">
        <v>106</v>
      </c>
      <c r="C3755" s="0" t="s">
        <v>75</v>
      </c>
      <c r="D3755" s="0" t="s">
        <v>165</v>
      </c>
      <c r="E3755" s="0" t="n">
        <v>2029</v>
      </c>
      <c r="F3755" s="0" t="n">
        <v>54.4041</v>
      </c>
      <c r="G3755" s="0" t="s">
        <v>161</v>
      </c>
    </row>
    <row r="3756" customFormat="false" ht="14.25" hidden="false" customHeight="false" outlineLevel="0" collapsed="false">
      <c r="A3756" s="0" t="s">
        <v>105</v>
      </c>
      <c r="B3756" s="0" t="s">
        <v>106</v>
      </c>
      <c r="C3756" s="0" t="s">
        <v>75</v>
      </c>
      <c r="D3756" s="0" t="s">
        <v>166</v>
      </c>
      <c r="E3756" s="0" t="n">
        <v>2029</v>
      </c>
      <c r="F3756" s="0" t="n">
        <v>0</v>
      </c>
      <c r="G3756" s="0" t="s">
        <v>161</v>
      </c>
    </row>
    <row r="3757" customFormat="false" ht="14.25" hidden="false" customHeight="false" outlineLevel="0" collapsed="false">
      <c r="A3757" s="0" t="s">
        <v>105</v>
      </c>
      <c r="B3757" s="0" t="s">
        <v>106</v>
      </c>
      <c r="C3757" s="0" t="s">
        <v>75</v>
      </c>
      <c r="D3757" s="0" t="s">
        <v>167</v>
      </c>
      <c r="E3757" s="0" t="n">
        <v>2029</v>
      </c>
      <c r="F3757" s="0" t="n">
        <v>0.5</v>
      </c>
      <c r="G3757" s="0" t="s">
        <v>135</v>
      </c>
    </row>
    <row r="3758" customFormat="false" ht="14.25" hidden="false" customHeight="false" outlineLevel="0" collapsed="false">
      <c r="A3758" s="0" t="s">
        <v>105</v>
      </c>
      <c r="B3758" s="0" t="s">
        <v>106</v>
      </c>
      <c r="C3758" s="0" t="s">
        <v>75</v>
      </c>
      <c r="D3758" s="0" t="s">
        <v>168</v>
      </c>
      <c r="E3758" s="0" t="n">
        <v>2029</v>
      </c>
      <c r="F3758" s="0" t="n">
        <v>7.884</v>
      </c>
      <c r="G3758" s="0" t="s">
        <v>161</v>
      </c>
    </row>
    <row r="3759" customFormat="false" ht="14.25" hidden="false" customHeight="false" outlineLevel="0" collapsed="false">
      <c r="A3759" s="0" t="s">
        <v>105</v>
      </c>
      <c r="B3759" s="0" t="s">
        <v>106</v>
      </c>
      <c r="C3759" s="0" t="s">
        <v>75</v>
      </c>
      <c r="D3759" s="0" t="s">
        <v>169</v>
      </c>
      <c r="E3759" s="0" t="n">
        <v>2029</v>
      </c>
      <c r="F3759" s="0" t="n">
        <v>3.9926</v>
      </c>
      <c r="G3759" s="0" t="s">
        <v>161</v>
      </c>
    </row>
    <row r="3760" customFormat="false" ht="14.25" hidden="false" customHeight="false" outlineLevel="0" collapsed="false">
      <c r="A3760" s="0" t="s">
        <v>105</v>
      </c>
      <c r="B3760" s="0" t="s">
        <v>106</v>
      </c>
      <c r="C3760" s="0" t="s">
        <v>75</v>
      </c>
      <c r="D3760" s="0" t="s">
        <v>170</v>
      </c>
      <c r="E3760" s="0" t="n">
        <v>2029</v>
      </c>
      <c r="F3760" s="0" t="n">
        <v>3.67</v>
      </c>
      <c r="G3760" s="0" t="s">
        <v>161</v>
      </c>
    </row>
    <row r="3761" customFormat="false" ht="14.25" hidden="false" customHeight="false" outlineLevel="0" collapsed="false">
      <c r="A3761" s="0" t="s">
        <v>105</v>
      </c>
      <c r="B3761" s="0" t="s">
        <v>106</v>
      </c>
      <c r="C3761" s="0" t="s">
        <v>75</v>
      </c>
      <c r="D3761" s="0" t="s">
        <v>156</v>
      </c>
      <c r="E3761" s="0" t="n">
        <v>2029</v>
      </c>
      <c r="F3761" s="0" t="n">
        <v>0.766886144104384</v>
      </c>
      <c r="G3761" s="0" t="s">
        <v>135</v>
      </c>
    </row>
    <row r="3762" customFormat="false" ht="14.25" hidden="false" customHeight="false" outlineLevel="0" collapsed="false">
      <c r="A3762" s="0" t="s">
        <v>105</v>
      </c>
      <c r="B3762" s="0" t="s">
        <v>106</v>
      </c>
      <c r="C3762" s="0" t="s">
        <v>75</v>
      </c>
      <c r="D3762" s="0" t="s">
        <v>157</v>
      </c>
      <c r="E3762" s="0" t="n">
        <v>2029</v>
      </c>
      <c r="F3762" s="0" t="n">
        <v>0.572701783056701</v>
      </c>
      <c r="G3762" s="0" t="s">
        <v>135</v>
      </c>
    </row>
    <row r="3763" customFormat="false" ht="14.25" hidden="false" customHeight="false" outlineLevel="0" collapsed="false">
      <c r="A3763" s="0" t="s">
        <v>105</v>
      </c>
      <c r="B3763" s="0" t="s">
        <v>106</v>
      </c>
      <c r="C3763" s="0" t="s">
        <v>75</v>
      </c>
      <c r="D3763" s="0" t="s">
        <v>171</v>
      </c>
      <c r="E3763" s="0" t="n">
        <v>2029</v>
      </c>
      <c r="F3763" s="0" t="n">
        <v>0.87</v>
      </c>
      <c r="G3763" s="0" t="s">
        <v>135</v>
      </c>
    </row>
    <row r="3764" customFormat="false" ht="14.25" hidden="false" customHeight="false" outlineLevel="0" collapsed="false">
      <c r="A3764" s="0" t="s">
        <v>105</v>
      </c>
      <c r="B3764" s="0" t="s">
        <v>106</v>
      </c>
      <c r="C3764" s="0" t="s">
        <v>75</v>
      </c>
      <c r="D3764" s="0" t="s">
        <v>172</v>
      </c>
      <c r="E3764" s="0" t="n">
        <v>2029</v>
      </c>
      <c r="F3764" s="0" t="n">
        <v>0.8</v>
      </c>
      <c r="G3764" s="0" t="s">
        <v>135</v>
      </c>
    </row>
    <row r="3765" customFormat="false" ht="14.25" hidden="false" customHeight="false" outlineLevel="0" collapsed="false">
      <c r="A3765" s="0" t="s">
        <v>105</v>
      </c>
      <c r="B3765" s="0" t="s">
        <v>106</v>
      </c>
      <c r="C3765" s="0" t="s">
        <v>75</v>
      </c>
      <c r="D3765" s="0" t="s">
        <v>173</v>
      </c>
      <c r="E3765" s="0" t="n">
        <v>2029</v>
      </c>
      <c r="F3765" s="0" t="n">
        <v>0.49825055125933</v>
      </c>
      <c r="G3765" s="0" t="s">
        <v>135</v>
      </c>
    </row>
    <row r="3766" customFormat="false" ht="14.25" hidden="false" customHeight="false" outlineLevel="0" collapsed="false">
      <c r="A3766" s="0" t="s">
        <v>105</v>
      </c>
      <c r="B3766" s="0" t="s">
        <v>106</v>
      </c>
      <c r="C3766" s="0" t="s">
        <v>75</v>
      </c>
      <c r="D3766" s="0" t="s">
        <v>174</v>
      </c>
      <c r="E3766" s="0" t="n">
        <v>2029</v>
      </c>
      <c r="F3766" s="0" t="n">
        <v>0.458161426445361</v>
      </c>
      <c r="G3766" s="0" t="s">
        <v>135</v>
      </c>
    </row>
    <row r="3767" customFormat="false" ht="14.25" hidden="false" customHeight="false" outlineLevel="0" collapsed="false">
      <c r="A3767" s="0" t="s">
        <v>105</v>
      </c>
      <c r="B3767" s="0" t="s">
        <v>106</v>
      </c>
      <c r="C3767" s="0" t="s">
        <v>75</v>
      </c>
      <c r="D3767" s="0" t="s">
        <v>160</v>
      </c>
      <c r="E3767" s="0" t="n">
        <v>2029</v>
      </c>
      <c r="F3767" s="0" t="n">
        <v>42.1878172542438</v>
      </c>
      <c r="G3767" s="0" t="s">
        <v>161</v>
      </c>
    </row>
    <row r="3768" customFormat="false" ht="14.25" hidden="false" customHeight="false" outlineLevel="0" collapsed="false">
      <c r="A3768" s="0" t="s">
        <v>105</v>
      </c>
      <c r="B3768" s="0" t="s">
        <v>106</v>
      </c>
      <c r="C3768" s="0" t="s">
        <v>75</v>
      </c>
      <c r="D3768" s="0" t="s">
        <v>162</v>
      </c>
      <c r="E3768" s="0" t="n">
        <v>2029</v>
      </c>
      <c r="F3768" s="0" t="n">
        <v>12.8240219588813</v>
      </c>
      <c r="G3768" s="0" t="s">
        <v>161</v>
      </c>
    </row>
    <row r="3769" customFormat="false" ht="14.25" hidden="false" customHeight="false" outlineLevel="0" collapsed="false">
      <c r="A3769" s="0" t="s">
        <v>105</v>
      </c>
      <c r="B3769" s="0" t="s">
        <v>106</v>
      </c>
      <c r="C3769" s="0" t="s">
        <v>75</v>
      </c>
      <c r="D3769" s="0" t="s">
        <v>175</v>
      </c>
      <c r="E3769" s="0" t="n">
        <v>2029</v>
      </c>
      <c r="F3769" s="0" t="n">
        <v>54.4471</v>
      </c>
      <c r="G3769" s="0" t="s">
        <v>161</v>
      </c>
    </row>
    <row r="3770" customFormat="false" ht="14.25" hidden="false" customHeight="false" outlineLevel="0" collapsed="false">
      <c r="A3770" s="0" t="s">
        <v>105</v>
      </c>
      <c r="B3770" s="0" t="s">
        <v>106</v>
      </c>
      <c r="C3770" s="0" t="s">
        <v>75</v>
      </c>
      <c r="D3770" s="0" t="s">
        <v>176</v>
      </c>
      <c r="E3770" s="0" t="n">
        <v>2029</v>
      </c>
      <c r="F3770" s="0" t="n">
        <v>18.4331</v>
      </c>
      <c r="G3770" s="0" t="s">
        <v>161</v>
      </c>
    </row>
    <row r="3771" customFormat="false" ht="14.25" hidden="false" customHeight="false" outlineLevel="0" collapsed="false">
      <c r="A3771" s="0" t="s">
        <v>105</v>
      </c>
      <c r="B3771" s="0" t="s">
        <v>106</v>
      </c>
      <c r="C3771" s="0" t="s">
        <v>75</v>
      </c>
      <c r="D3771" s="0" t="s">
        <v>177</v>
      </c>
      <c r="E3771" s="0" t="n">
        <v>2029</v>
      </c>
      <c r="F3771" s="0" t="n">
        <v>45.497020515625</v>
      </c>
      <c r="G3771" s="0" t="s">
        <v>161</v>
      </c>
    </row>
    <row r="3772" customFormat="false" ht="14.25" hidden="false" customHeight="false" outlineLevel="0" collapsed="false">
      <c r="A3772" s="0" t="s">
        <v>105</v>
      </c>
      <c r="B3772" s="0" t="s">
        <v>106</v>
      </c>
      <c r="C3772" s="0" t="s">
        <v>75</v>
      </c>
      <c r="D3772" s="0" t="s">
        <v>178</v>
      </c>
      <c r="E3772" s="0" t="n">
        <v>2029</v>
      </c>
      <c r="F3772" s="0" t="n">
        <v>9.5148186975</v>
      </c>
      <c r="G3772" s="0" t="s">
        <v>161</v>
      </c>
    </row>
    <row r="3773" customFormat="false" ht="14.25" hidden="false" customHeight="false" outlineLevel="0" collapsed="false">
      <c r="A3773" s="0" t="s">
        <v>105</v>
      </c>
      <c r="B3773" s="0" t="s">
        <v>106</v>
      </c>
      <c r="C3773" s="0" t="s">
        <v>75</v>
      </c>
      <c r="D3773" s="0" t="s">
        <v>163</v>
      </c>
      <c r="E3773" s="0" t="n">
        <v>2029</v>
      </c>
      <c r="F3773" s="0" t="n">
        <v>181.573614588677</v>
      </c>
      <c r="G3773" s="0" t="s">
        <v>132</v>
      </c>
    </row>
    <row r="3774" customFormat="false" ht="14.25" hidden="false" customHeight="false" outlineLevel="0" collapsed="false">
      <c r="A3774" s="0" t="s">
        <v>105</v>
      </c>
      <c r="B3774" s="0" t="s">
        <v>106</v>
      </c>
      <c r="C3774" s="0" t="s">
        <v>75</v>
      </c>
      <c r="D3774" s="0" t="s">
        <v>164</v>
      </c>
      <c r="E3774" s="0" t="n">
        <v>2029</v>
      </c>
      <c r="F3774" s="0" t="n">
        <v>55.1937543155164</v>
      </c>
      <c r="G3774" s="0" t="s">
        <v>132</v>
      </c>
    </row>
    <row r="3775" customFormat="false" ht="14.25" hidden="false" customHeight="false" outlineLevel="0" collapsed="false">
      <c r="A3775" s="0" t="s">
        <v>105</v>
      </c>
      <c r="B3775" s="0" t="s">
        <v>106</v>
      </c>
      <c r="C3775" s="0" t="s">
        <v>75</v>
      </c>
      <c r="D3775" s="0" t="s">
        <v>179</v>
      </c>
      <c r="E3775" s="0" t="n">
        <v>2029</v>
      </c>
      <c r="F3775" s="0" t="n">
        <v>198.579700240489</v>
      </c>
      <c r="G3775" s="0" t="s">
        <v>132</v>
      </c>
    </row>
    <row r="3776" customFormat="false" ht="14.25" hidden="false" customHeight="false" outlineLevel="0" collapsed="false">
      <c r="A3776" s="0" t="s">
        <v>105</v>
      </c>
      <c r="B3776" s="0" t="s">
        <v>106</v>
      </c>
      <c r="C3776" s="0" t="s">
        <v>75</v>
      </c>
      <c r="D3776" s="0" t="s">
        <v>180</v>
      </c>
      <c r="E3776" s="0" t="n">
        <v>2029</v>
      </c>
      <c r="F3776" s="0" t="n">
        <v>38.1582951145004</v>
      </c>
      <c r="G3776" s="0" t="s">
        <v>132</v>
      </c>
    </row>
    <row r="3777" customFormat="false" ht="14.25" hidden="false" customHeight="false" outlineLevel="0" collapsed="false">
      <c r="A3777" s="0" t="s">
        <v>105</v>
      </c>
      <c r="B3777" s="0" t="s">
        <v>106</v>
      </c>
      <c r="C3777" s="0" t="s">
        <v>75</v>
      </c>
      <c r="D3777" s="0" t="s">
        <v>181</v>
      </c>
      <c r="E3777" s="0" t="n">
        <v>2029</v>
      </c>
      <c r="F3777" s="0" t="n">
        <v>1</v>
      </c>
      <c r="G3777" s="0" t="s">
        <v>135</v>
      </c>
    </row>
    <row r="3778" customFormat="false" ht="14.25" hidden="false" customHeight="false" outlineLevel="0" collapsed="false">
      <c r="A3778" s="0" t="s">
        <v>105</v>
      </c>
      <c r="B3778" s="0" t="s">
        <v>106</v>
      </c>
      <c r="C3778" s="0" t="s">
        <v>75</v>
      </c>
      <c r="D3778" s="0" t="s">
        <v>165</v>
      </c>
      <c r="E3778" s="0" t="n">
        <v>2030</v>
      </c>
      <c r="F3778" s="0" t="n">
        <v>60.8529</v>
      </c>
      <c r="G3778" s="0" t="s">
        <v>161</v>
      </c>
    </row>
    <row r="3779" customFormat="false" ht="14.25" hidden="false" customHeight="false" outlineLevel="0" collapsed="false">
      <c r="A3779" s="0" t="s">
        <v>105</v>
      </c>
      <c r="B3779" s="0" t="s">
        <v>106</v>
      </c>
      <c r="C3779" s="0" t="s">
        <v>75</v>
      </c>
      <c r="D3779" s="0" t="s">
        <v>166</v>
      </c>
      <c r="E3779" s="0" t="n">
        <v>2030</v>
      </c>
      <c r="F3779" s="0" t="n">
        <v>7.265625</v>
      </c>
      <c r="G3779" s="0" t="s">
        <v>161</v>
      </c>
    </row>
    <row r="3780" customFormat="false" ht="14.25" hidden="false" customHeight="false" outlineLevel="0" collapsed="false">
      <c r="A3780" s="0" t="s">
        <v>105</v>
      </c>
      <c r="B3780" s="0" t="s">
        <v>106</v>
      </c>
      <c r="C3780" s="0" t="s">
        <v>75</v>
      </c>
      <c r="D3780" s="0" t="s">
        <v>167</v>
      </c>
      <c r="E3780" s="0" t="n">
        <v>2030</v>
      </c>
      <c r="F3780" s="0" t="n">
        <v>0.5</v>
      </c>
      <c r="G3780" s="0" t="s">
        <v>135</v>
      </c>
    </row>
    <row r="3781" customFormat="false" ht="14.25" hidden="false" customHeight="false" outlineLevel="0" collapsed="false">
      <c r="A3781" s="0" t="s">
        <v>105</v>
      </c>
      <c r="B3781" s="0" t="s">
        <v>106</v>
      </c>
      <c r="C3781" s="0" t="s">
        <v>75</v>
      </c>
      <c r="D3781" s="0" t="s">
        <v>168</v>
      </c>
      <c r="E3781" s="0" t="n">
        <v>2030</v>
      </c>
      <c r="F3781" s="0" t="n">
        <v>10.0816125</v>
      </c>
      <c r="G3781" s="0" t="s">
        <v>161</v>
      </c>
    </row>
    <row r="3782" customFormat="false" ht="14.25" hidden="false" customHeight="false" outlineLevel="0" collapsed="false">
      <c r="A3782" s="0" t="s">
        <v>105</v>
      </c>
      <c r="B3782" s="0" t="s">
        <v>106</v>
      </c>
      <c r="C3782" s="0" t="s">
        <v>75</v>
      </c>
      <c r="D3782" s="0" t="s">
        <v>169</v>
      </c>
      <c r="E3782" s="0" t="n">
        <v>2030</v>
      </c>
      <c r="F3782" s="0" t="n">
        <v>4.3181</v>
      </c>
      <c r="G3782" s="0" t="s">
        <v>161</v>
      </c>
    </row>
    <row r="3783" customFormat="false" ht="14.25" hidden="false" customHeight="false" outlineLevel="0" collapsed="false">
      <c r="A3783" s="0" t="s">
        <v>105</v>
      </c>
      <c r="B3783" s="0" t="s">
        <v>106</v>
      </c>
      <c r="C3783" s="0" t="s">
        <v>75</v>
      </c>
      <c r="D3783" s="0" t="s">
        <v>170</v>
      </c>
      <c r="E3783" s="0" t="n">
        <v>2030</v>
      </c>
      <c r="F3783" s="0" t="n">
        <v>3.67</v>
      </c>
      <c r="G3783" s="0" t="s">
        <v>161</v>
      </c>
    </row>
    <row r="3784" customFormat="false" ht="14.25" hidden="false" customHeight="false" outlineLevel="0" collapsed="false">
      <c r="A3784" s="0" t="s">
        <v>105</v>
      </c>
      <c r="B3784" s="0" t="s">
        <v>106</v>
      </c>
      <c r="C3784" s="0" t="s">
        <v>75</v>
      </c>
      <c r="D3784" s="0" t="s">
        <v>156</v>
      </c>
      <c r="E3784" s="0" t="n">
        <v>2030</v>
      </c>
      <c r="F3784" s="0" t="n">
        <v>0.778191097466534</v>
      </c>
      <c r="G3784" s="0" t="s">
        <v>135</v>
      </c>
    </row>
    <row r="3785" customFormat="false" ht="14.25" hidden="false" customHeight="false" outlineLevel="0" collapsed="false">
      <c r="A3785" s="0" t="s">
        <v>105</v>
      </c>
      <c r="B3785" s="0" t="s">
        <v>106</v>
      </c>
      <c r="C3785" s="0" t="s">
        <v>75</v>
      </c>
      <c r="D3785" s="0" t="s">
        <v>157</v>
      </c>
      <c r="E3785" s="0" t="n">
        <v>2030</v>
      </c>
      <c r="F3785" s="0" t="n">
        <v>0.574510575594646</v>
      </c>
      <c r="G3785" s="0" t="s">
        <v>135</v>
      </c>
    </row>
    <row r="3786" customFormat="false" ht="14.25" hidden="false" customHeight="false" outlineLevel="0" collapsed="false">
      <c r="A3786" s="0" t="s">
        <v>105</v>
      </c>
      <c r="B3786" s="0" t="s">
        <v>106</v>
      </c>
      <c r="C3786" s="0" t="s">
        <v>75</v>
      </c>
      <c r="D3786" s="0" t="s">
        <v>171</v>
      </c>
      <c r="E3786" s="0" t="n">
        <v>2030</v>
      </c>
      <c r="F3786" s="0" t="n">
        <v>0.87</v>
      </c>
      <c r="G3786" s="0" t="s">
        <v>135</v>
      </c>
    </row>
    <row r="3787" customFormat="false" ht="14.25" hidden="false" customHeight="false" outlineLevel="0" collapsed="false">
      <c r="A3787" s="0" t="s">
        <v>105</v>
      </c>
      <c r="B3787" s="0" t="s">
        <v>106</v>
      </c>
      <c r="C3787" s="0" t="s">
        <v>75</v>
      </c>
      <c r="D3787" s="0" t="s">
        <v>172</v>
      </c>
      <c r="E3787" s="0" t="n">
        <v>2030</v>
      </c>
      <c r="F3787" s="0" t="n">
        <v>0.8</v>
      </c>
      <c r="G3787" s="0" t="s">
        <v>135</v>
      </c>
    </row>
    <row r="3788" customFormat="false" ht="14.25" hidden="false" customHeight="false" outlineLevel="0" collapsed="false">
      <c r="A3788" s="0" t="s">
        <v>105</v>
      </c>
      <c r="B3788" s="0" t="s">
        <v>106</v>
      </c>
      <c r="C3788" s="0" t="s">
        <v>75</v>
      </c>
      <c r="D3788" s="0" t="s">
        <v>173</v>
      </c>
      <c r="E3788" s="0" t="n">
        <v>2030</v>
      </c>
      <c r="F3788" s="0" t="n">
        <v>0.499824200767342</v>
      </c>
      <c r="G3788" s="0" t="s">
        <v>135</v>
      </c>
    </row>
    <row r="3789" customFormat="false" ht="14.25" hidden="false" customHeight="false" outlineLevel="0" collapsed="false">
      <c r="A3789" s="0" t="s">
        <v>105</v>
      </c>
      <c r="B3789" s="0" t="s">
        <v>106</v>
      </c>
      <c r="C3789" s="0" t="s">
        <v>75</v>
      </c>
      <c r="D3789" s="0" t="s">
        <v>174</v>
      </c>
      <c r="E3789" s="0" t="n">
        <v>2030</v>
      </c>
      <c r="F3789" s="0" t="n">
        <v>0.459608460475716</v>
      </c>
      <c r="G3789" s="0" t="s">
        <v>135</v>
      </c>
    </row>
    <row r="3790" customFormat="false" ht="14.25" hidden="false" customHeight="false" outlineLevel="0" collapsed="false">
      <c r="A3790" s="0" t="s">
        <v>105</v>
      </c>
      <c r="B3790" s="0" t="s">
        <v>106</v>
      </c>
      <c r="C3790" s="0" t="s">
        <v>75</v>
      </c>
      <c r="D3790" s="0" t="s">
        <v>160</v>
      </c>
      <c r="E3790" s="0" t="n">
        <v>2030</v>
      </c>
      <c r="F3790" s="0" t="n">
        <v>56.9253782321103</v>
      </c>
      <c r="G3790" s="0" t="s">
        <v>161</v>
      </c>
    </row>
    <row r="3791" customFormat="false" ht="14.25" hidden="false" customHeight="false" outlineLevel="0" collapsed="false">
      <c r="A3791" s="0" t="s">
        <v>105</v>
      </c>
      <c r="B3791" s="0" t="s">
        <v>106</v>
      </c>
      <c r="C3791" s="0" t="s">
        <v>75</v>
      </c>
      <c r="D3791" s="0" t="s">
        <v>162</v>
      </c>
      <c r="E3791" s="0" t="n">
        <v>2030</v>
      </c>
      <c r="F3791" s="0" t="n">
        <v>16.2255205862334</v>
      </c>
      <c r="G3791" s="0" t="s">
        <v>161</v>
      </c>
    </row>
    <row r="3792" customFormat="false" ht="14.25" hidden="false" customHeight="false" outlineLevel="0" collapsed="false">
      <c r="A3792" s="0" t="s">
        <v>105</v>
      </c>
      <c r="B3792" s="0" t="s">
        <v>106</v>
      </c>
      <c r="C3792" s="0" t="s">
        <v>75</v>
      </c>
      <c r="D3792" s="0" t="s">
        <v>175</v>
      </c>
      <c r="E3792" s="0" t="n">
        <v>2030</v>
      </c>
      <c r="F3792" s="0" t="n">
        <v>64.5287125</v>
      </c>
      <c r="G3792" s="0" t="s">
        <v>161</v>
      </c>
    </row>
    <row r="3793" customFormat="false" ht="14.25" hidden="false" customHeight="false" outlineLevel="0" collapsed="false">
      <c r="A3793" s="0" t="s">
        <v>105</v>
      </c>
      <c r="B3793" s="0" t="s">
        <v>106</v>
      </c>
      <c r="C3793" s="0" t="s">
        <v>75</v>
      </c>
      <c r="D3793" s="0" t="s">
        <v>176</v>
      </c>
      <c r="E3793" s="0" t="n">
        <v>2030</v>
      </c>
      <c r="F3793" s="0" t="n">
        <v>22.7512</v>
      </c>
      <c r="G3793" s="0" t="s">
        <v>161</v>
      </c>
    </row>
    <row r="3794" customFormat="false" ht="14.25" hidden="false" customHeight="false" outlineLevel="0" collapsed="false">
      <c r="A3794" s="0" t="s">
        <v>105</v>
      </c>
      <c r="B3794" s="0" t="s">
        <v>106</v>
      </c>
      <c r="C3794" s="0" t="s">
        <v>75</v>
      </c>
      <c r="D3794" s="0" t="s">
        <v>177</v>
      </c>
      <c r="E3794" s="0" t="n">
        <v>2030</v>
      </c>
      <c r="F3794" s="0" t="n">
        <v>58.4310846835938</v>
      </c>
      <c r="G3794" s="0" t="s">
        <v>161</v>
      </c>
    </row>
    <row r="3795" customFormat="false" ht="14.25" hidden="false" customHeight="false" outlineLevel="0" collapsed="false">
      <c r="A3795" s="0" t="s">
        <v>105</v>
      </c>
      <c r="B3795" s="0" t="s">
        <v>106</v>
      </c>
      <c r="C3795" s="0" t="s">
        <v>75</v>
      </c>
      <c r="D3795" s="0" t="s">
        <v>178</v>
      </c>
      <c r="E3795" s="0" t="n">
        <v>2030</v>
      </c>
      <c r="F3795" s="0" t="n">
        <v>14.71981413475</v>
      </c>
      <c r="G3795" s="0" t="s">
        <v>161</v>
      </c>
    </row>
    <row r="3796" customFormat="false" ht="14.25" hidden="false" customHeight="false" outlineLevel="0" collapsed="false">
      <c r="A3796" s="0" t="s">
        <v>105</v>
      </c>
      <c r="B3796" s="0" t="s">
        <v>106</v>
      </c>
      <c r="C3796" s="0" t="s">
        <v>75</v>
      </c>
      <c r="D3796" s="0" t="s">
        <v>163</v>
      </c>
      <c r="E3796" s="0" t="n">
        <v>2030</v>
      </c>
      <c r="F3796" s="0" t="n">
        <v>245.210071351783</v>
      </c>
      <c r="G3796" s="0" t="s">
        <v>132</v>
      </c>
    </row>
    <row r="3797" customFormat="false" ht="14.25" hidden="false" customHeight="false" outlineLevel="0" collapsed="false">
      <c r="A3797" s="0" t="s">
        <v>105</v>
      </c>
      <c r="B3797" s="0" t="s">
        <v>106</v>
      </c>
      <c r="C3797" s="0" t="s">
        <v>75</v>
      </c>
      <c r="D3797" s="0" t="s">
        <v>164</v>
      </c>
      <c r="E3797" s="0" t="n">
        <v>2030</v>
      </c>
      <c r="F3797" s="0" t="n">
        <v>69.8925713668047</v>
      </c>
      <c r="G3797" s="0" t="s">
        <v>132</v>
      </c>
    </row>
    <row r="3798" customFormat="false" ht="14.25" hidden="false" customHeight="false" outlineLevel="0" collapsed="false">
      <c r="A3798" s="0" t="s">
        <v>105</v>
      </c>
      <c r="B3798" s="0" t="s">
        <v>106</v>
      </c>
      <c r="C3798" s="0" t="s">
        <v>75</v>
      </c>
      <c r="D3798" s="0" t="s">
        <v>179</v>
      </c>
      <c r="E3798" s="0" t="n">
        <v>2030</v>
      </c>
      <c r="F3798" s="0" t="n">
        <v>255.838166969048</v>
      </c>
      <c r="G3798" s="0" t="s">
        <v>132</v>
      </c>
    </row>
    <row r="3799" customFormat="false" ht="14.25" hidden="false" customHeight="false" outlineLevel="0" collapsed="false">
      <c r="A3799" s="0" t="s">
        <v>105</v>
      </c>
      <c r="B3799" s="0" t="s">
        <v>106</v>
      </c>
      <c r="C3799" s="0" t="s">
        <v>75</v>
      </c>
      <c r="D3799" s="0" t="s">
        <v>180</v>
      </c>
      <c r="E3799" s="0" t="n">
        <v>2030</v>
      </c>
      <c r="F3799" s="0" t="n">
        <v>45.8902869567194</v>
      </c>
      <c r="G3799" s="0" t="s">
        <v>132</v>
      </c>
    </row>
    <row r="3800" customFormat="false" ht="14.25" hidden="false" customHeight="false" outlineLevel="0" collapsed="false">
      <c r="A3800" s="0" t="s">
        <v>105</v>
      </c>
      <c r="B3800" s="0" t="s">
        <v>106</v>
      </c>
      <c r="C3800" s="0" t="s">
        <v>75</v>
      </c>
      <c r="D3800" s="0" t="s">
        <v>181</v>
      </c>
      <c r="E3800" s="0" t="n">
        <v>2030</v>
      </c>
      <c r="F3800" s="0" t="n">
        <v>1</v>
      </c>
      <c r="G3800" s="0" t="s">
        <v>135</v>
      </c>
    </row>
    <row r="3801" customFormat="false" ht="14.25" hidden="false" customHeight="false" outlineLevel="0" collapsed="false">
      <c r="A3801" s="0" t="s">
        <v>105</v>
      </c>
      <c r="B3801" s="0" t="s">
        <v>106</v>
      </c>
      <c r="C3801" s="0" t="s">
        <v>75</v>
      </c>
      <c r="D3801" s="0" t="s">
        <v>165</v>
      </c>
      <c r="E3801" s="0" t="n">
        <v>2031</v>
      </c>
      <c r="F3801" s="0" t="n">
        <v>65.1197</v>
      </c>
      <c r="G3801" s="0" t="s">
        <v>161</v>
      </c>
    </row>
    <row r="3802" customFormat="false" ht="14.25" hidden="false" customHeight="false" outlineLevel="0" collapsed="false">
      <c r="A3802" s="0" t="s">
        <v>105</v>
      </c>
      <c r="B3802" s="0" t="s">
        <v>106</v>
      </c>
      <c r="C3802" s="0" t="s">
        <v>75</v>
      </c>
      <c r="D3802" s="0" t="s">
        <v>166</v>
      </c>
      <c r="E3802" s="0" t="n">
        <v>2031</v>
      </c>
      <c r="F3802" s="0" t="n">
        <v>14.53125</v>
      </c>
      <c r="G3802" s="0" t="s">
        <v>161</v>
      </c>
    </row>
    <row r="3803" customFormat="false" ht="14.25" hidden="false" customHeight="false" outlineLevel="0" collapsed="false">
      <c r="A3803" s="0" t="s">
        <v>105</v>
      </c>
      <c r="B3803" s="0" t="s">
        <v>106</v>
      </c>
      <c r="C3803" s="0" t="s">
        <v>75</v>
      </c>
      <c r="D3803" s="0" t="s">
        <v>167</v>
      </c>
      <c r="E3803" s="0" t="n">
        <v>2031</v>
      </c>
      <c r="F3803" s="0" t="n">
        <v>0.5</v>
      </c>
      <c r="G3803" s="0" t="s">
        <v>135</v>
      </c>
    </row>
    <row r="3804" customFormat="false" ht="14.25" hidden="false" customHeight="false" outlineLevel="0" collapsed="false">
      <c r="A3804" s="0" t="s">
        <v>105</v>
      </c>
      <c r="B3804" s="0" t="s">
        <v>106</v>
      </c>
      <c r="C3804" s="0" t="s">
        <v>75</v>
      </c>
      <c r="D3804" s="0" t="s">
        <v>168</v>
      </c>
      <c r="E3804" s="0" t="n">
        <v>2031</v>
      </c>
      <c r="F3804" s="0" t="n">
        <v>7.89961249999999</v>
      </c>
      <c r="G3804" s="0" t="s">
        <v>161</v>
      </c>
    </row>
    <row r="3805" customFormat="false" ht="14.25" hidden="false" customHeight="false" outlineLevel="0" collapsed="false">
      <c r="A3805" s="0" t="s">
        <v>105</v>
      </c>
      <c r="B3805" s="0" t="s">
        <v>106</v>
      </c>
      <c r="C3805" s="0" t="s">
        <v>75</v>
      </c>
      <c r="D3805" s="0" t="s">
        <v>169</v>
      </c>
      <c r="E3805" s="0" t="n">
        <v>2031</v>
      </c>
      <c r="F3805" s="0" t="n">
        <v>2.727</v>
      </c>
      <c r="G3805" s="0" t="s">
        <v>161</v>
      </c>
    </row>
    <row r="3806" customFormat="false" ht="14.25" hidden="false" customHeight="false" outlineLevel="0" collapsed="false">
      <c r="A3806" s="0" t="s">
        <v>105</v>
      </c>
      <c r="B3806" s="0" t="s">
        <v>106</v>
      </c>
      <c r="C3806" s="0" t="s">
        <v>75</v>
      </c>
      <c r="D3806" s="0" t="s">
        <v>170</v>
      </c>
      <c r="E3806" s="0" t="n">
        <v>2031</v>
      </c>
      <c r="F3806" s="0" t="n">
        <v>3.67</v>
      </c>
      <c r="G3806" s="0" t="s">
        <v>161</v>
      </c>
    </row>
    <row r="3807" customFormat="false" ht="14.25" hidden="false" customHeight="false" outlineLevel="0" collapsed="false">
      <c r="A3807" s="0" t="s">
        <v>105</v>
      </c>
      <c r="B3807" s="0" t="s">
        <v>106</v>
      </c>
      <c r="C3807" s="0" t="s">
        <v>75</v>
      </c>
      <c r="D3807" s="0" t="s">
        <v>156</v>
      </c>
      <c r="E3807" s="0" t="n">
        <v>2031</v>
      </c>
      <c r="F3807" s="0" t="n">
        <v>0.785378862294988</v>
      </c>
      <c r="G3807" s="0" t="s">
        <v>135</v>
      </c>
    </row>
    <row r="3808" customFormat="false" ht="14.25" hidden="false" customHeight="false" outlineLevel="0" collapsed="false">
      <c r="A3808" s="0" t="s">
        <v>105</v>
      </c>
      <c r="B3808" s="0" t="s">
        <v>106</v>
      </c>
      <c r="C3808" s="0" t="s">
        <v>75</v>
      </c>
      <c r="D3808" s="0" t="s">
        <v>157</v>
      </c>
      <c r="E3808" s="0" t="n">
        <v>2031</v>
      </c>
      <c r="F3808" s="0" t="n">
        <v>0.575660617967198</v>
      </c>
      <c r="G3808" s="0" t="s">
        <v>135</v>
      </c>
    </row>
    <row r="3809" customFormat="false" ht="14.25" hidden="false" customHeight="false" outlineLevel="0" collapsed="false">
      <c r="A3809" s="0" t="s">
        <v>105</v>
      </c>
      <c r="B3809" s="0" t="s">
        <v>106</v>
      </c>
      <c r="C3809" s="0" t="s">
        <v>75</v>
      </c>
      <c r="D3809" s="0" t="s">
        <v>171</v>
      </c>
      <c r="E3809" s="0" t="n">
        <v>2031</v>
      </c>
      <c r="F3809" s="0" t="n">
        <v>0.87</v>
      </c>
      <c r="G3809" s="0" t="s">
        <v>135</v>
      </c>
    </row>
    <row r="3810" customFormat="false" ht="14.25" hidden="false" customHeight="false" outlineLevel="0" collapsed="false">
      <c r="A3810" s="0" t="s">
        <v>105</v>
      </c>
      <c r="B3810" s="0" t="s">
        <v>106</v>
      </c>
      <c r="C3810" s="0" t="s">
        <v>75</v>
      </c>
      <c r="D3810" s="0" t="s">
        <v>172</v>
      </c>
      <c r="E3810" s="0" t="n">
        <v>2031</v>
      </c>
      <c r="F3810" s="0" t="n">
        <v>0.8</v>
      </c>
      <c r="G3810" s="0" t="s">
        <v>135</v>
      </c>
    </row>
    <row r="3811" customFormat="false" ht="14.25" hidden="false" customHeight="false" outlineLevel="0" collapsed="false">
      <c r="A3811" s="0" t="s">
        <v>105</v>
      </c>
      <c r="B3811" s="0" t="s">
        <v>106</v>
      </c>
      <c r="C3811" s="0" t="s">
        <v>75</v>
      </c>
      <c r="D3811" s="0" t="s">
        <v>173</v>
      </c>
      <c r="E3811" s="0" t="n">
        <v>2031</v>
      </c>
      <c r="F3811" s="0" t="n">
        <v>0.500824737631462</v>
      </c>
      <c r="G3811" s="0" t="s">
        <v>135</v>
      </c>
    </row>
    <row r="3812" customFormat="false" ht="14.25" hidden="false" customHeight="false" outlineLevel="0" collapsed="false">
      <c r="A3812" s="0" t="s">
        <v>105</v>
      </c>
      <c r="B3812" s="0" t="s">
        <v>106</v>
      </c>
      <c r="C3812" s="0" t="s">
        <v>75</v>
      </c>
      <c r="D3812" s="0" t="s">
        <v>174</v>
      </c>
      <c r="E3812" s="0" t="n">
        <v>2031</v>
      </c>
      <c r="F3812" s="0" t="n">
        <v>0.460528494373759</v>
      </c>
      <c r="G3812" s="0" t="s">
        <v>135</v>
      </c>
    </row>
    <row r="3813" customFormat="false" ht="14.25" hidden="false" customHeight="false" outlineLevel="0" collapsed="false">
      <c r="A3813" s="0" t="s">
        <v>105</v>
      </c>
      <c r="B3813" s="0" t="s">
        <v>106</v>
      </c>
      <c r="C3813" s="0" t="s">
        <v>75</v>
      </c>
      <c r="D3813" s="0" t="s">
        <v>160</v>
      </c>
      <c r="E3813" s="0" t="n">
        <v>2031</v>
      </c>
      <c r="F3813" s="0" t="n">
        <v>68.1263999388328</v>
      </c>
      <c r="G3813" s="0" t="s">
        <v>161</v>
      </c>
    </row>
    <row r="3814" customFormat="false" ht="14.25" hidden="false" customHeight="false" outlineLevel="0" collapsed="false">
      <c r="A3814" s="0" t="s">
        <v>105</v>
      </c>
      <c r="B3814" s="0" t="s">
        <v>106</v>
      </c>
      <c r="C3814" s="0" t="s">
        <v>75</v>
      </c>
      <c r="D3814" s="0" t="s">
        <v>162</v>
      </c>
      <c r="E3814" s="0" t="n">
        <v>2031</v>
      </c>
      <c r="F3814" s="0" t="n">
        <v>18.6169582154188</v>
      </c>
      <c r="G3814" s="0" t="s">
        <v>161</v>
      </c>
    </row>
    <row r="3815" customFormat="false" ht="14.25" hidden="false" customHeight="false" outlineLevel="0" collapsed="false">
      <c r="A3815" s="0" t="s">
        <v>105</v>
      </c>
      <c r="B3815" s="0" t="s">
        <v>106</v>
      </c>
      <c r="C3815" s="0" t="s">
        <v>75</v>
      </c>
      <c r="D3815" s="0" t="s">
        <v>175</v>
      </c>
      <c r="E3815" s="0" t="n">
        <v>2031</v>
      </c>
      <c r="F3815" s="0" t="n">
        <v>72.428325</v>
      </c>
      <c r="G3815" s="0" t="s">
        <v>161</v>
      </c>
    </row>
    <row r="3816" customFormat="false" ht="14.25" hidden="false" customHeight="false" outlineLevel="0" collapsed="false">
      <c r="A3816" s="0" t="s">
        <v>105</v>
      </c>
      <c r="B3816" s="0" t="s">
        <v>106</v>
      </c>
      <c r="C3816" s="0" t="s">
        <v>75</v>
      </c>
      <c r="D3816" s="0" t="s">
        <v>176</v>
      </c>
      <c r="E3816" s="0" t="n">
        <v>2031</v>
      </c>
      <c r="F3816" s="0" t="n">
        <v>25.4782</v>
      </c>
      <c r="G3816" s="0" t="s">
        <v>161</v>
      </c>
    </row>
    <row r="3817" customFormat="false" ht="14.25" hidden="false" customHeight="false" outlineLevel="0" collapsed="false">
      <c r="A3817" s="0" t="s">
        <v>105</v>
      </c>
      <c r="B3817" s="0" t="s">
        <v>106</v>
      </c>
      <c r="C3817" s="0" t="s">
        <v>75</v>
      </c>
      <c r="D3817" s="0" t="s">
        <v>177</v>
      </c>
      <c r="E3817" s="0" t="n">
        <v>2031</v>
      </c>
      <c r="F3817" s="0" t="n">
        <v>67.6356085041016</v>
      </c>
      <c r="G3817" s="0" t="s">
        <v>161</v>
      </c>
    </row>
    <row r="3818" customFormat="false" ht="14.25" hidden="false" customHeight="false" outlineLevel="0" collapsed="false">
      <c r="A3818" s="0" t="s">
        <v>105</v>
      </c>
      <c r="B3818" s="0" t="s">
        <v>106</v>
      </c>
      <c r="C3818" s="0" t="s">
        <v>75</v>
      </c>
      <c r="D3818" s="0" t="s">
        <v>178</v>
      </c>
      <c r="E3818" s="0" t="n">
        <v>2031</v>
      </c>
      <c r="F3818" s="0" t="n">
        <v>19.10774965015</v>
      </c>
      <c r="G3818" s="0" t="s">
        <v>161</v>
      </c>
    </row>
    <row r="3819" customFormat="false" ht="14.25" hidden="false" customHeight="false" outlineLevel="0" collapsed="false">
      <c r="A3819" s="0" t="s">
        <v>105</v>
      </c>
      <c r="B3819" s="0" t="s">
        <v>106</v>
      </c>
      <c r="C3819" s="0" t="s">
        <v>75</v>
      </c>
      <c r="D3819" s="0" t="s">
        <v>163</v>
      </c>
      <c r="E3819" s="0" t="n">
        <v>2031</v>
      </c>
      <c r="F3819" s="0" t="n">
        <v>293.588489909193</v>
      </c>
      <c r="G3819" s="0" t="s">
        <v>132</v>
      </c>
    </row>
    <row r="3820" customFormat="false" ht="14.25" hidden="false" customHeight="false" outlineLevel="0" collapsed="false">
      <c r="A3820" s="0" t="s">
        <v>105</v>
      </c>
      <c r="B3820" s="0" t="s">
        <v>106</v>
      </c>
      <c r="C3820" s="0" t="s">
        <v>75</v>
      </c>
      <c r="D3820" s="0" t="s">
        <v>164</v>
      </c>
      <c r="E3820" s="0" t="n">
        <v>2031</v>
      </c>
      <c r="F3820" s="0" t="n">
        <v>80.229171863987</v>
      </c>
      <c r="G3820" s="0" t="s">
        <v>132</v>
      </c>
    </row>
    <row r="3821" customFormat="false" ht="14.25" hidden="false" customHeight="false" outlineLevel="0" collapsed="false">
      <c r="A3821" s="0" t="s">
        <v>105</v>
      </c>
      <c r="B3821" s="0" t="s">
        <v>106</v>
      </c>
      <c r="C3821" s="0" t="s">
        <v>75</v>
      </c>
      <c r="D3821" s="0" t="s">
        <v>179</v>
      </c>
      <c r="E3821" s="0" t="n">
        <v>2031</v>
      </c>
      <c r="F3821" s="0" t="n">
        <v>296.732612340432</v>
      </c>
      <c r="G3821" s="0" t="s">
        <v>132</v>
      </c>
    </row>
    <row r="3822" customFormat="false" ht="14.25" hidden="false" customHeight="false" outlineLevel="0" collapsed="false">
      <c r="A3822" s="0" t="s">
        <v>105</v>
      </c>
      <c r="B3822" s="0" t="s">
        <v>106</v>
      </c>
      <c r="C3822" s="0" t="s">
        <v>75</v>
      </c>
      <c r="D3822" s="0" t="s">
        <v>180</v>
      </c>
      <c r="E3822" s="0" t="n">
        <v>2031</v>
      </c>
      <c r="F3822" s="0" t="n">
        <v>65.1064145725099</v>
      </c>
      <c r="G3822" s="0" t="s">
        <v>132</v>
      </c>
    </row>
    <row r="3823" customFormat="false" ht="14.25" hidden="false" customHeight="false" outlineLevel="0" collapsed="false">
      <c r="A3823" s="0" t="s">
        <v>105</v>
      </c>
      <c r="B3823" s="0" t="s">
        <v>106</v>
      </c>
      <c r="C3823" s="0" t="s">
        <v>75</v>
      </c>
      <c r="D3823" s="0" t="s">
        <v>181</v>
      </c>
      <c r="E3823" s="0" t="n">
        <v>2031</v>
      </c>
      <c r="F3823" s="0" t="n">
        <v>1</v>
      </c>
      <c r="G3823" s="0" t="s">
        <v>135</v>
      </c>
    </row>
    <row r="3824" customFormat="false" ht="14.25" hidden="false" customHeight="false" outlineLevel="0" collapsed="false">
      <c r="A3824" s="0" t="s">
        <v>105</v>
      </c>
      <c r="B3824" s="0" t="s">
        <v>106</v>
      </c>
      <c r="C3824" s="0" t="s">
        <v>75</v>
      </c>
      <c r="D3824" s="0" t="s">
        <v>165</v>
      </c>
      <c r="E3824" s="0" t="n">
        <v>2032</v>
      </c>
      <c r="F3824" s="0" t="n">
        <v>68.7572</v>
      </c>
      <c r="G3824" s="0" t="s">
        <v>161</v>
      </c>
    </row>
    <row r="3825" customFormat="false" ht="14.25" hidden="false" customHeight="false" outlineLevel="0" collapsed="false">
      <c r="A3825" s="0" t="s">
        <v>105</v>
      </c>
      <c r="B3825" s="0" t="s">
        <v>106</v>
      </c>
      <c r="C3825" s="0" t="s">
        <v>75</v>
      </c>
      <c r="D3825" s="0" t="s">
        <v>166</v>
      </c>
      <c r="E3825" s="0" t="n">
        <v>2032</v>
      </c>
      <c r="F3825" s="0" t="n">
        <v>21.796875</v>
      </c>
      <c r="G3825" s="0" t="s">
        <v>161</v>
      </c>
    </row>
    <row r="3826" customFormat="false" ht="14.25" hidden="false" customHeight="false" outlineLevel="0" collapsed="false">
      <c r="A3826" s="0" t="s">
        <v>105</v>
      </c>
      <c r="B3826" s="0" t="s">
        <v>106</v>
      </c>
      <c r="C3826" s="0" t="s">
        <v>75</v>
      </c>
      <c r="D3826" s="0" t="s">
        <v>167</v>
      </c>
      <c r="E3826" s="0" t="n">
        <v>2032</v>
      </c>
      <c r="F3826" s="0" t="n">
        <v>0.5</v>
      </c>
      <c r="G3826" s="0" t="s">
        <v>135</v>
      </c>
    </row>
    <row r="3827" customFormat="false" ht="14.25" hidden="false" customHeight="false" outlineLevel="0" collapsed="false">
      <c r="A3827" s="0" t="s">
        <v>105</v>
      </c>
      <c r="B3827" s="0" t="s">
        <v>106</v>
      </c>
      <c r="C3827" s="0" t="s">
        <v>75</v>
      </c>
      <c r="D3827" s="0" t="s">
        <v>168</v>
      </c>
      <c r="E3827" s="0" t="n">
        <v>2032</v>
      </c>
      <c r="F3827" s="0" t="n">
        <v>7.27031250000002</v>
      </c>
      <c r="G3827" s="0" t="s">
        <v>161</v>
      </c>
    </row>
    <row r="3828" customFormat="false" ht="14.25" hidden="false" customHeight="false" outlineLevel="0" collapsed="false">
      <c r="A3828" s="0" t="s">
        <v>105</v>
      </c>
      <c r="B3828" s="0" t="s">
        <v>106</v>
      </c>
      <c r="C3828" s="0" t="s">
        <v>75</v>
      </c>
      <c r="D3828" s="0" t="s">
        <v>169</v>
      </c>
      <c r="E3828" s="0" t="n">
        <v>2032</v>
      </c>
      <c r="F3828" s="0" t="n">
        <v>2.7271</v>
      </c>
      <c r="G3828" s="0" t="s">
        <v>161</v>
      </c>
    </row>
    <row r="3829" customFormat="false" ht="14.25" hidden="false" customHeight="false" outlineLevel="0" collapsed="false">
      <c r="A3829" s="0" t="s">
        <v>105</v>
      </c>
      <c r="B3829" s="0" t="s">
        <v>106</v>
      </c>
      <c r="C3829" s="0" t="s">
        <v>75</v>
      </c>
      <c r="D3829" s="0" t="s">
        <v>170</v>
      </c>
      <c r="E3829" s="0" t="n">
        <v>2032</v>
      </c>
      <c r="F3829" s="0" t="n">
        <v>3.67</v>
      </c>
      <c r="G3829" s="0" t="s">
        <v>161</v>
      </c>
    </row>
    <row r="3830" customFormat="false" ht="14.25" hidden="false" customHeight="false" outlineLevel="0" collapsed="false">
      <c r="A3830" s="0" t="s">
        <v>105</v>
      </c>
      <c r="B3830" s="0" t="s">
        <v>106</v>
      </c>
      <c r="C3830" s="0" t="s">
        <v>75</v>
      </c>
      <c r="D3830" s="0" t="s">
        <v>156</v>
      </c>
      <c r="E3830" s="0" t="n">
        <v>2032</v>
      </c>
      <c r="F3830" s="0" t="n">
        <v>0.791720757332741</v>
      </c>
      <c r="G3830" s="0" t="s">
        <v>135</v>
      </c>
    </row>
    <row r="3831" customFormat="false" ht="14.25" hidden="false" customHeight="false" outlineLevel="0" collapsed="false">
      <c r="A3831" s="0" t="s">
        <v>105</v>
      </c>
      <c r="B3831" s="0" t="s">
        <v>106</v>
      </c>
      <c r="C3831" s="0" t="s">
        <v>75</v>
      </c>
      <c r="D3831" s="0" t="s">
        <v>157</v>
      </c>
      <c r="E3831" s="0" t="n">
        <v>2032</v>
      </c>
      <c r="F3831" s="0" t="n">
        <v>0.576675321173239</v>
      </c>
      <c r="G3831" s="0" t="s">
        <v>135</v>
      </c>
    </row>
    <row r="3832" customFormat="false" ht="14.25" hidden="false" customHeight="false" outlineLevel="0" collapsed="false">
      <c r="A3832" s="0" t="s">
        <v>105</v>
      </c>
      <c r="B3832" s="0" t="s">
        <v>106</v>
      </c>
      <c r="C3832" s="0" t="s">
        <v>75</v>
      </c>
      <c r="D3832" s="0" t="s">
        <v>171</v>
      </c>
      <c r="E3832" s="0" t="n">
        <v>2032</v>
      </c>
      <c r="F3832" s="0" t="n">
        <v>0.87</v>
      </c>
      <c r="G3832" s="0" t="s">
        <v>135</v>
      </c>
    </row>
    <row r="3833" customFormat="false" ht="14.25" hidden="false" customHeight="false" outlineLevel="0" collapsed="false">
      <c r="A3833" s="0" t="s">
        <v>105</v>
      </c>
      <c r="B3833" s="0" t="s">
        <v>106</v>
      </c>
      <c r="C3833" s="0" t="s">
        <v>75</v>
      </c>
      <c r="D3833" s="0" t="s">
        <v>172</v>
      </c>
      <c r="E3833" s="0" t="n">
        <v>2032</v>
      </c>
      <c r="F3833" s="0" t="n">
        <v>0.8</v>
      </c>
      <c r="G3833" s="0" t="s">
        <v>135</v>
      </c>
    </row>
    <row r="3834" customFormat="false" ht="14.25" hidden="false" customHeight="false" outlineLevel="0" collapsed="false">
      <c r="A3834" s="0" t="s">
        <v>105</v>
      </c>
      <c r="B3834" s="0" t="s">
        <v>106</v>
      </c>
      <c r="C3834" s="0" t="s">
        <v>75</v>
      </c>
      <c r="D3834" s="0" t="s">
        <v>173</v>
      </c>
      <c r="E3834" s="0" t="n">
        <v>2032</v>
      </c>
      <c r="F3834" s="0" t="n">
        <v>0.501707529420718</v>
      </c>
      <c r="G3834" s="0" t="s">
        <v>135</v>
      </c>
    </row>
    <row r="3835" customFormat="false" ht="14.25" hidden="false" customHeight="false" outlineLevel="0" collapsed="false">
      <c r="A3835" s="0" t="s">
        <v>105</v>
      </c>
      <c r="B3835" s="0" t="s">
        <v>106</v>
      </c>
      <c r="C3835" s="0" t="s">
        <v>75</v>
      </c>
      <c r="D3835" s="0" t="s">
        <v>174</v>
      </c>
      <c r="E3835" s="0" t="n">
        <v>2032</v>
      </c>
      <c r="F3835" s="0" t="n">
        <v>0.461340256938591</v>
      </c>
      <c r="G3835" s="0" t="s">
        <v>135</v>
      </c>
    </row>
    <row r="3836" customFormat="false" ht="14.25" hidden="false" customHeight="false" outlineLevel="0" collapsed="false">
      <c r="A3836" s="0" t="s">
        <v>105</v>
      </c>
      <c r="B3836" s="0" t="s">
        <v>106</v>
      </c>
      <c r="C3836" s="0" t="s">
        <v>75</v>
      </c>
      <c r="D3836" s="0" t="s">
        <v>160</v>
      </c>
      <c r="E3836" s="0" t="n">
        <v>2032</v>
      </c>
      <c r="F3836" s="0" t="n">
        <v>78.4710524426234</v>
      </c>
      <c r="G3836" s="0" t="s">
        <v>161</v>
      </c>
    </row>
    <row r="3837" customFormat="false" ht="14.25" hidden="false" customHeight="false" outlineLevel="0" collapsed="false">
      <c r="A3837" s="0" t="s">
        <v>105</v>
      </c>
      <c r="B3837" s="0" t="s">
        <v>106</v>
      </c>
      <c r="C3837" s="0" t="s">
        <v>75</v>
      </c>
      <c r="D3837" s="0" t="s">
        <v>162</v>
      </c>
      <c r="E3837" s="0" t="n">
        <v>2032</v>
      </c>
      <c r="F3837" s="0" t="n">
        <v>20.6435049513088</v>
      </c>
      <c r="G3837" s="0" t="s">
        <v>161</v>
      </c>
    </row>
    <row r="3838" customFormat="false" ht="14.25" hidden="false" customHeight="false" outlineLevel="0" collapsed="false">
      <c r="A3838" s="0" t="s">
        <v>105</v>
      </c>
      <c r="B3838" s="0" t="s">
        <v>106</v>
      </c>
      <c r="C3838" s="0" t="s">
        <v>75</v>
      </c>
      <c r="D3838" s="0" t="s">
        <v>175</v>
      </c>
      <c r="E3838" s="0" t="n">
        <v>2032</v>
      </c>
      <c r="F3838" s="0" t="n">
        <v>79.6986375</v>
      </c>
      <c r="G3838" s="0" t="s">
        <v>161</v>
      </c>
    </row>
    <row r="3839" customFormat="false" ht="14.25" hidden="false" customHeight="false" outlineLevel="0" collapsed="false">
      <c r="A3839" s="0" t="s">
        <v>105</v>
      </c>
      <c r="B3839" s="0" t="s">
        <v>106</v>
      </c>
      <c r="C3839" s="0" t="s">
        <v>75</v>
      </c>
      <c r="D3839" s="0" t="s">
        <v>176</v>
      </c>
      <c r="E3839" s="0" t="n">
        <v>2032</v>
      </c>
      <c r="F3839" s="0" t="n">
        <v>28.2053</v>
      </c>
      <c r="G3839" s="0" t="s">
        <v>161</v>
      </c>
    </row>
    <row r="3840" customFormat="false" ht="14.25" hidden="false" customHeight="false" outlineLevel="0" collapsed="false">
      <c r="A3840" s="0" t="s">
        <v>105</v>
      </c>
      <c r="B3840" s="0" t="s">
        <v>106</v>
      </c>
      <c r="C3840" s="0" t="s">
        <v>75</v>
      </c>
      <c r="D3840" s="0" t="s">
        <v>177</v>
      </c>
      <c r="E3840" s="0" t="n">
        <v>2032</v>
      </c>
      <c r="F3840" s="0" t="n">
        <v>75.7624278689746</v>
      </c>
      <c r="G3840" s="0" t="s">
        <v>161</v>
      </c>
    </row>
    <row r="3841" customFormat="false" ht="14.25" hidden="false" customHeight="false" outlineLevel="0" collapsed="false">
      <c r="A3841" s="0" t="s">
        <v>105</v>
      </c>
      <c r="B3841" s="0" t="s">
        <v>106</v>
      </c>
      <c r="C3841" s="0" t="s">
        <v>75</v>
      </c>
      <c r="D3841" s="0" t="s">
        <v>178</v>
      </c>
      <c r="E3841" s="0" t="n">
        <v>2032</v>
      </c>
      <c r="F3841" s="0" t="n">
        <v>23.3521295249575</v>
      </c>
      <c r="G3841" s="0" t="s">
        <v>161</v>
      </c>
    </row>
    <row r="3842" customFormat="false" ht="14.25" hidden="false" customHeight="false" outlineLevel="0" collapsed="false">
      <c r="A3842" s="0" t="s">
        <v>105</v>
      </c>
      <c r="B3842" s="0" t="s">
        <v>106</v>
      </c>
      <c r="C3842" s="0" t="s">
        <v>75</v>
      </c>
      <c r="D3842" s="0" t="s">
        <v>163</v>
      </c>
      <c r="E3842" s="0" t="n">
        <v>2032</v>
      </c>
      <c r="F3842" s="0" t="n">
        <v>338.339170304789</v>
      </c>
      <c r="G3842" s="0" t="s">
        <v>132</v>
      </c>
    </row>
    <row r="3843" customFormat="false" ht="14.25" hidden="false" customHeight="false" outlineLevel="0" collapsed="false">
      <c r="A3843" s="0" t="s">
        <v>105</v>
      </c>
      <c r="B3843" s="0" t="s">
        <v>106</v>
      </c>
      <c r="C3843" s="0" t="s">
        <v>75</v>
      </c>
      <c r="D3843" s="0" t="s">
        <v>164</v>
      </c>
      <c r="E3843" s="0" t="n">
        <v>2032</v>
      </c>
      <c r="F3843" s="0" t="n">
        <v>89.0074252861023</v>
      </c>
      <c r="G3843" s="0" t="s">
        <v>132</v>
      </c>
    </row>
    <row r="3844" customFormat="false" ht="14.25" hidden="false" customHeight="false" outlineLevel="0" collapsed="false">
      <c r="A3844" s="0" t="s">
        <v>105</v>
      </c>
      <c r="B3844" s="0" t="s">
        <v>106</v>
      </c>
      <c r="C3844" s="0" t="s">
        <v>75</v>
      </c>
      <c r="D3844" s="0" t="s">
        <v>179</v>
      </c>
      <c r="E3844" s="0" t="n">
        <v>2032</v>
      </c>
      <c r="F3844" s="0" t="n">
        <v>332.972685259353</v>
      </c>
      <c r="G3844" s="0" t="s">
        <v>132</v>
      </c>
    </row>
    <row r="3845" customFormat="false" ht="14.25" hidden="false" customHeight="false" outlineLevel="0" collapsed="false">
      <c r="A3845" s="0" t="s">
        <v>105</v>
      </c>
      <c r="B3845" s="0" t="s">
        <v>106</v>
      </c>
      <c r="C3845" s="0" t="s">
        <v>75</v>
      </c>
      <c r="D3845" s="0" t="s">
        <v>180</v>
      </c>
      <c r="E3845" s="0" t="n">
        <v>2032</v>
      </c>
      <c r="F3845" s="0" t="n">
        <v>84.3791514476786</v>
      </c>
      <c r="G3845" s="0" t="s">
        <v>132</v>
      </c>
    </row>
    <row r="3846" customFormat="false" ht="14.25" hidden="false" customHeight="false" outlineLevel="0" collapsed="false">
      <c r="A3846" s="0" t="s">
        <v>105</v>
      </c>
      <c r="B3846" s="0" t="s">
        <v>106</v>
      </c>
      <c r="C3846" s="0" t="s">
        <v>75</v>
      </c>
      <c r="D3846" s="0" t="s">
        <v>181</v>
      </c>
      <c r="E3846" s="0" t="n">
        <v>2032</v>
      </c>
      <c r="F3846" s="0" t="n">
        <v>1</v>
      </c>
      <c r="G3846" s="0" t="s">
        <v>135</v>
      </c>
    </row>
    <row r="3847" customFormat="false" ht="14.25" hidden="false" customHeight="false" outlineLevel="0" collapsed="false">
      <c r="A3847" s="0" t="s">
        <v>105</v>
      </c>
      <c r="B3847" s="0" t="s">
        <v>106</v>
      </c>
      <c r="C3847" s="0" t="s">
        <v>75</v>
      </c>
      <c r="D3847" s="0" t="s">
        <v>165</v>
      </c>
      <c r="E3847" s="0" t="n">
        <v>2033</v>
      </c>
      <c r="F3847" s="0" t="n">
        <v>70.1664</v>
      </c>
      <c r="G3847" s="0" t="s">
        <v>161</v>
      </c>
    </row>
    <row r="3848" customFormat="false" ht="14.25" hidden="false" customHeight="false" outlineLevel="0" collapsed="false">
      <c r="A3848" s="0" t="s">
        <v>105</v>
      </c>
      <c r="B3848" s="0" t="s">
        <v>106</v>
      </c>
      <c r="C3848" s="0" t="s">
        <v>75</v>
      </c>
      <c r="D3848" s="0" t="s">
        <v>166</v>
      </c>
      <c r="E3848" s="0" t="n">
        <v>2033</v>
      </c>
      <c r="F3848" s="0" t="n">
        <v>29.0625</v>
      </c>
      <c r="G3848" s="0" t="s">
        <v>161</v>
      </c>
    </row>
    <row r="3849" customFormat="false" ht="14.25" hidden="false" customHeight="false" outlineLevel="0" collapsed="false">
      <c r="A3849" s="0" t="s">
        <v>105</v>
      </c>
      <c r="B3849" s="0" t="s">
        <v>106</v>
      </c>
      <c r="C3849" s="0" t="s">
        <v>75</v>
      </c>
      <c r="D3849" s="0" t="s">
        <v>167</v>
      </c>
      <c r="E3849" s="0" t="n">
        <v>2033</v>
      </c>
      <c r="F3849" s="0" t="n">
        <v>0.5</v>
      </c>
      <c r="G3849" s="0" t="s">
        <v>135</v>
      </c>
    </row>
    <row r="3850" customFormat="false" ht="14.25" hidden="false" customHeight="false" outlineLevel="0" collapsed="false">
      <c r="A3850" s="0" t="s">
        <v>105</v>
      </c>
      <c r="B3850" s="0" t="s">
        <v>106</v>
      </c>
      <c r="C3850" s="0" t="s">
        <v>75</v>
      </c>
      <c r="D3850" s="0" t="s">
        <v>168</v>
      </c>
      <c r="E3850" s="0" t="n">
        <v>2033</v>
      </c>
      <c r="F3850" s="0" t="n">
        <v>5.0420125</v>
      </c>
      <c r="G3850" s="0" t="s">
        <v>161</v>
      </c>
    </row>
    <row r="3851" customFormat="false" ht="14.25" hidden="false" customHeight="false" outlineLevel="0" collapsed="false">
      <c r="A3851" s="0" t="s">
        <v>105</v>
      </c>
      <c r="B3851" s="0" t="s">
        <v>106</v>
      </c>
      <c r="C3851" s="0" t="s">
        <v>75</v>
      </c>
      <c r="D3851" s="0" t="s">
        <v>169</v>
      </c>
      <c r="E3851" s="0" t="n">
        <v>2033</v>
      </c>
      <c r="F3851" s="0" t="n">
        <v>2.3375</v>
      </c>
      <c r="G3851" s="0" t="s">
        <v>161</v>
      </c>
    </row>
    <row r="3852" customFormat="false" ht="14.25" hidden="false" customHeight="false" outlineLevel="0" collapsed="false">
      <c r="A3852" s="0" t="s">
        <v>105</v>
      </c>
      <c r="B3852" s="0" t="s">
        <v>106</v>
      </c>
      <c r="C3852" s="0" t="s">
        <v>75</v>
      </c>
      <c r="D3852" s="0" t="s">
        <v>170</v>
      </c>
      <c r="E3852" s="0" t="n">
        <v>2033</v>
      </c>
      <c r="F3852" s="0" t="n">
        <v>3.67</v>
      </c>
      <c r="G3852" s="0" t="s">
        <v>161</v>
      </c>
    </row>
    <row r="3853" customFormat="false" ht="14.25" hidden="false" customHeight="false" outlineLevel="0" collapsed="false">
      <c r="A3853" s="0" t="s">
        <v>105</v>
      </c>
      <c r="B3853" s="0" t="s">
        <v>106</v>
      </c>
      <c r="C3853" s="0" t="s">
        <v>75</v>
      </c>
      <c r="D3853" s="0" t="s">
        <v>156</v>
      </c>
      <c r="E3853" s="0" t="n">
        <v>2033</v>
      </c>
      <c r="F3853" s="0" t="n">
        <v>0.796336044443581</v>
      </c>
      <c r="G3853" s="0" t="s">
        <v>135</v>
      </c>
    </row>
    <row r="3854" customFormat="false" ht="14.25" hidden="false" customHeight="false" outlineLevel="0" collapsed="false">
      <c r="A3854" s="0" t="s">
        <v>105</v>
      </c>
      <c r="B3854" s="0" t="s">
        <v>106</v>
      </c>
      <c r="C3854" s="0" t="s">
        <v>75</v>
      </c>
      <c r="D3854" s="0" t="s">
        <v>157</v>
      </c>
      <c r="E3854" s="0" t="n">
        <v>2033</v>
      </c>
      <c r="F3854" s="0" t="n">
        <v>0.577413767110973</v>
      </c>
      <c r="G3854" s="0" t="s">
        <v>135</v>
      </c>
    </row>
    <row r="3855" customFormat="false" ht="14.25" hidden="false" customHeight="false" outlineLevel="0" collapsed="false">
      <c r="A3855" s="0" t="s">
        <v>105</v>
      </c>
      <c r="B3855" s="0" t="s">
        <v>106</v>
      </c>
      <c r="C3855" s="0" t="s">
        <v>75</v>
      </c>
      <c r="D3855" s="0" t="s">
        <v>171</v>
      </c>
      <c r="E3855" s="0" t="n">
        <v>2033</v>
      </c>
      <c r="F3855" s="0" t="n">
        <v>0.87</v>
      </c>
      <c r="G3855" s="0" t="s">
        <v>135</v>
      </c>
    </row>
    <row r="3856" customFormat="false" ht="14.25" hidden="false" customHeight="false" outlineLevel="0" collapsed="false">
      <c r="A3856" s="0" t="s">
        <v>105</v>
      </c>
      <c r="B3856" s="0" t="s">
        <v>106</v>
      </c>
      <c r="C3856" s="0" t="s">
        <v>75</v>
      </c>
      <c r="D3856" s="0" t="s">
        <v>172</v>
      </c>
      <c r="E3856" s="0" t="n">
        <v>2033</v>
      </c>
      <c r="F3856" s="0" t="n">
        <v>0.8</v>
      </c>
      <c r="G3856" s="0" t="s">
        <v>135</v>
      </c>
    </row>
    <row r="3857" customFormat="false" ht="14.25" hidden="false" customHeight="false" outlineLevel="0" collapsed="false">
      <c r="A3857" s="0" t="s">
        <v>105</v>
      </c>
      <c r="B3857" s="0" t="s">
        <v>106</v>
      </c>
      <c r="C3857" s="0" t="s">
        <v>75</v>
      </c>
      <c r="D3857" s="0" t="s">
        <v>173</v>
      </c>
      <c r="E3857" s="0" t="n">
        <v>2033</v>
      </c>
      <c r="F3857" s="0" t="n">
        <v>0.502349977386546</v>
      </c>
      <c r="G3857" s="0" t="s">
        <v>135</v>
      </c>
    </row>
    <row r="3858" customFormat="false" ht="14.25" hidden="false" customHeight="false" outlineLevel="0" collapsed="false">
      <c r="A3858" s="0" t="s">
        <v>105</v>
      </c>
      <c r="B3858" s="0" t="s">
        <v>106</v>
      </c>
      <c r="C3858" s="0" t="s">
        <v>75</v>
      </c>
      <c r="D3858" s="0" t="s">
        <v>174</v>
      </c>
      <c r="E3858" s="0" t="n">
        <v>2033</v>
      </c>
      <c r="F3858" s="0" t="n">
        <v>0.461931013688778</v>
      </c>
      <c r="G3858" s="0" t="s">
        <v>135</v>
      </c>
    </row>
    <row r="3859" customFormat="false" ht="14.25" hidden="false" customHeight="false" outlineLevel="0" collapsed="false">
      <c r="A3859" s="0" t="s">
        <v>105</v>
      </c>
      <c r="B3859" s="0" t="s">
        <v>106</v>
      </c>
      <c r="C3859" s="0" t="s">
        <v>75</v>
      </c>
      <c r="D3859" s="0" t="s">
        <v>160</v>
      </c>
      <c r="E3859" s="0" t="n">
        <v>2033</v>
      </c>
      <c r="F3859" s="0" t="n">
        <v>85.7978105599935</v>
      </c>
      <c r="G3859" s="0" t="s">
        <v>161</v>
      </c>
    </row>
    <row r="3860" customFormat="false" ht="14.25" hidden="false" customHeight="false" outlineLevel="0" collapsed="false">
      <c r="A3860" s="0" t="s">
        <v>105</v>
      </c>
      <c r="B3860" s="0" t="s">
        <v>106</v>
      </c>
      <c r="C3860" s="0" t="s">
        <v>75</v>
      </c>
      <c r="D3860" s="0" t="s">
        <v>162</v>
      </c>
      <c r="E3860" s="0" t="n">
        <v>2033</v>
      </c>
      <c r="F3860" s="0" t="n">
        <v>21.9428991047844</v>
      </c>
      <c r="G3860" s="0" t="s">
        <v>161</v>
      </c>
    </row>
    <row r="3861" customFormat="false" ht="14.25" hidden="false" customHeight="false" outlineLevel="0" collapsed="false">
      <c r="A3861" s="0" t="s">
        <v>105</v>
      </c>
      <c r="B3861" s="0" t="s">
        <v>106</v>
      </c>
      <c r="C3861" s="0" t="s">
        <v>75</v>
      </c>
      <c r="D3861" s="0" t="s">
        <v>175</v>
      </c>
      <c r="E3861" s="0" t="n">
        <v>2033</v>
      </c>
      <c r="F3861" s="0" t="n">
        <v>84.74065</v>
      </c>
      <c r="G3861" s="0" t="s">
        <v>161</v>
      </c>
    </row>
    <row r="3862" customFormat="false" ht="14.25" hidden="false" customHeight="false" outlineLevel="0" collapsed="false">
      <c r="A3862" s="0" t="s">
        <v>105</v>
      </c>
      <c r="B3862" s="0" t="s">
        <v>106</v>
      </c>
      <c r="C3862" s="0" t="s">
        <v>75</v>
      </c>
      <c r="D3862" s="0" t="s">
        <v>176</v>
      </c>
      <c r="E3862" s="0" t="n">
        <v>2033</v>
      </c>
      <c r="F3862" s="0" t="n">
        <v>30.5428</v>
      </c>
      <c r="G3862" s="0" t="s">
        <v>161</v>
      </c>
    </row>
    <row r="3863" customFormat="false" ht="14.25" hidden="false" customHeight="false" outlineLevel="0" collapsed="false">
      <c r="A3863" s="0" t="s">
        <v>105</v>
      </c>
      <c r="B3863" s="0" t="s">
        <v>106</v>
      </c>
      <c r="C3863" s="0" t="s">
        <v>75</v>
      </c>
      <c r="D3863" s="0" t="s">
        <v>177</v>
      </c>
      <c r="E3863" s="0" t="n">
        <v>2033</v>
      </c>
      <c r="F3863" s="0" t="n">
        <v>81.6834125307564</v>
      </c>
      <c r="G3863" s="0" t="s">
        <v>161</v>
      </c>
    </row>
    <row r="3864" customFormat="false" ht="14.25" hidden="false" customHeight="false" outlineLevel="0" collapsed="false">
      <c r="A3864" s="0" t="s">
        <v>105</v>
      </c>
      <c r="B3864" s="0" t="s">
        <v>106</v>
      </c>
      <c r="C3864" s="0" t="s">
        <v>75</v>
      </c>
      <c r="D3864" s="0" t="s">
        <v>178</v>
      </c>
      <c r="E3864" s="0" t="n">
        <v>2033</v>
      </c>
      <c r="F3864" s="0" t="n">
        <v>26.0572971340214</v>
      </c>
      <c r="G3864" s="0" t="s">
        <v>161</v>
      </c>
    </row>
    <row r="3865" customFormat="false" ht="14.25" hidden="false" customHeight="false" outlineLevel="0" collapsed="false">
      <c r="A3865" s="0" t="s">
        <v>105</v>
      </c>
      <c r="B3865" s="0" t="s">
        <v>106</v>
      </c>
      <c r="C3865" s="0" t="s">
        <v>75</v>
      </c>
      <c r="D3865" s="0" t="s">
        <v>163</v>
      </c>
      <c r="E3865" s="0" t="n">
        <v>2033</v>
      </c>
      <c r="F3865" s="0" t="n">
        <v>370.213542743284</v>
      </c>
      <c r="G3865" s="0" t="s">
        <v>132</v>
      </c>
    </row>
    <row r="3866" customFormat="false" ht="14.25" hidden="false" customHeight="false" outlineLevel="0" collapsed="false">
      <c r="A3866" s="0" t="s">
        <v>105</v>
      </c>
      <c r="B3866" s="0" t="s">
        <v>106</v>
      </c>
      <c r="C3866" s="0" t="s">
        <v>75</v>
      </c>
      <c r="D3866" s="0" t="s">
        <v>164</v>
      </c>
      <c r="E3866" s="0" t="n">
        <v>2033</v>
      </c>
      <c r="F3866" s="0" t="n">
        <v>94.6825841197931</v>
      </c>
      <c r="G3866" s="0" t="s">
        <v>132</v>
      </c>
    </row>
    <row r="3867" customFormat="false" ht="14.25" hidden="false" customHeight="false" outlineLevel="0" collapsed="false">
      <c r="A3867" s="0" t="s">
        <v>105</v>
      </c>
      <c r="B3867" s="0" t="s">
        <v>106</v>
      </c>
      <c r="C3867" s="0" t="s">
        <v>75</v>
      </c>
      <c r="D3867" s="0" t="s">
        <v>179</v>
      </c>
      <c r="E3867" s="0" t="n">
        <v>2033</v>
      </c>
      <c r="F3867" s="0" t="n">
        <v>359.454865434089</v>
      </c>
      <c r="G3867" s="0" t="s">
        <v>132</v>
      </c>
    </row>
    <row r="3868" customFormat="false" ht="14.25" hidden="false" customHeight="false" outlineLevel="0" collapsed="false">
      <c r="A3868" s="0" t="s">
        <v>105</v>
      </c>
      <c r="B3868" s="0" t="s">
        <v>106</v>
      </c>
      <c r="C3868" s="0" t="s">
        <v>75</v>
      </c>
      <c r="D3868" s="0" t="s">
        <v>180</v>
      </c>
      <c r="E3868" s="0" t="n">
        <v>2033</v>
      </c>
      <c r="F3868" s="0" t="n">
        <v>97.2745950810134</v>
      </c>
      <c r="G3868" s="0" t="s">
        <v>132</v>
      </c>
    </row>
    <row r="3869" customFormat="false" ht="14.25" hidden="false" customHeight="false" outlineLevel="0" collapsed="false">
      <c r="A3869" s="0" t="s">
        <v>105</v>
      </c>
      <c r="B3869" s="0" t="s">
        <v>106</v>
      </c>
      <c r="C3869" s="0" t="s">
        <v>75</v>
      </c>
      <c r="D3869" s="0" t="s">
        <v>181</v>
      </c>
      <c r="E3869" s="0" t="n">
        <v>2033</v>
      </c>
      <c r="F3869" s="0" t="n">
        <v>1</v>
      </c>
      <c r="G3869" s="0" t="s">
        <v>135</v>
      </c>
    </row>
    <row r="3870" customFormat="false" ht="14.25" hidden="false" customHeight="false" outlineLevel="0" collapsed="false">
      <c r="A3870" s="0" t="s">
        <v>105</v>
      </c>
      <c r="B3870" s="0" t="s">
        <v>106</v>
      </c>
      <c r="C3870" s="0" t="s">
        <v>75</v>
      </c>
      <c r="D3870" s="0" t="s">
        <v>165</v>
      </c>
      <c r="E3870" s="0" t="n">
        <v>2034</v>
      </c>
      <c r="F3870" s="0" t="n">
        <v>71.463</v>
      </c>
      <c r="G3870" s="0" t="s">
        <v>161</v>
      </c>
    </row>
    <row r="3871" customFormat="false" ht="14.25" hidden="false" customHeight="false" outlineLevel="0" collapsed="false">
      <c r="A3871" s="0" t="s">
        <v>105</v>
      </c>
      <c r="B3871" s="0" t="s">
        <v>106</v>
      </c>
      <c r="C3871" s="0" t="s">
        <v>75</v>
      </c>
      <c r="D3871" s="0" t="s">
        <v>166</v>
      </c>
      <c r="E3871" s="0" t="n">
        <v>2034</v>
      </c>
      <c r="F3871" s="0" t="n">
        <v>29.0625</v>
      </c>
      <c r="G3871" s="0" t="s">
        <v>161</v>
      </c>
    </row>
    <row r="3872" customFormat="false" ht="14.25" hidden="false" customHeight="false" outlineLevel="0" collapsed="false">
      <c r="A3872" s="0" t="s">
        <v>105</v>
      </c>
      <c r="B3872" s="0" t="s">
        <v>106</v>
      </c>
      <c r="C3872" s="0" t="s">
        <v>75</v>
      </c>
      <c r="D3872" s="0" t="s">
        <v>167</v>
      </c>
      <c r="E3872" s="0" t="n">
        <v>2034</v>
      </c>
      <c r="F3872" s="0" t="n">
        <v>0.5</v>
      </c>
      <c r="G3872" s="0" t="s">
        <v>135</v>
      </c>
    </row>
    <row r="3873" customFormat="false" ht="14.25" hidden="false" customHeight="false" outlineLevel="0" collapsed="false">
      <c r="A3873" s="0" t="s">
        <v>105</v>
      </c>
      <c r="B3873" s="0" t="s">
        <v>106</v>
      </c>
      <c r="C3873" s="0" t="s">
        <v>75</v>
      </c>
      <c r="D3873" s="0" t="s">
        <v>168</v>
      </c>
      <c r="E3873" s="0" t="n">
        <v>2034</v>
      </c>
      <c r="F3873" s="0" t="n">
        <v>1.2966</v>
      </c>
      <c r="G3873" s="0" t="s">
        <v>161</v>
      </c>
    </row>
    <row r="3874" customFormat="false" ht="14.25" hidden="false" customHeight="false" outlineLevel="0" collapsed="false">
      <c r="A3874" s="0" t="s">
        <v>105</v>
      </c>
      <c r="B3874" s="0" t="s">
        <v>106</v>
      </c>
      <c r="C3874" s="0" t="s">
        <v>75</v>
      </c>
      <c r="D3874" s="0" t="s">
        <v>169</v>
      </c>
      <c r="E3874" s="0" t="n">
        <v>2034</v>
      </c>
      <c r="F3874" s="0" t="n">
        <v>0</v>
      </c>
      <c r="G3874" s="0" t="s">
        <v>161</v>
      </c>
    </row>
    <row r="3875" customFormat="false" ht="14.25" hidden="false" customHeight="false" outlineLevel="0" collapsed="false">
      <c r="A3875" s="0" t="s">
        <v>105</v>
      </c>
      <c r="B3875" s="0" t="s">
        <v>106</v>
      </c>
      <c r="C3875" s="0" t="s">
        <v>75</v>
      </c>
      <c r="D3875" s="0" t="s">
        <v>170</v>
      </c>
      <c r="E3875" s="0" t="n">
        <v>2034</v>
      </c>
      <c r="F3875" s="0" t="n">
        <v>3.67</v>
      </c>
      <c r="G3875" s="0" t="s">
        <v>161</v>
      </c>
    </row>
    <row r="3876" customFormat="false" ht="14.25" hidden="false" customHeight="false" outlineLevel="0" collapsed="false">
      <c r="A3876" s="0" t="s">
        <v>105</v>
      </c>
      <c r="B3876" s="0" t="s">
        <v>106</v>
      </c>
      <c r="C3876" s="0" t="s">
        <v>75</v>
      </c>
      <c r="D3876" s="0" t="s">
        <v>156</v>
      </c>
      <c r="E3876" s="0" t="n">
        <v>2034</v>
      </c>
      <c r="F3876" s="0" t="n">
        <v>0.798172732871704</v>
      </c>
      <c r="G3876" s="0" t="s">
        <v>135</v>
      </c>
    </row>
    <row r="3877" customFormat="false" ht="14.25" hidden="false" customHeight="false" outlineLevel="0" collapsed="false">
      <c r="A3877" s="0" t="s">
        <v>105</v>
      </c>
      <c r="B3877" s="0" t="s">
        <v>106</v>
      </c>
      <c r="C3877" s="0" t="s">
        <v>75</v>
      </c>
      <c r="D3877" s="0" t="s">
        <v>157</v>
      </c>
      <c r="E3877" s="0" t="n">
        <v>2034</v>
      </c>
      <c r="F3877" s="0" t="n">
        <v>0.577707637259473</v>
      </c>
      <c r="G3877" s="0" t="s">
        <v>135</v>
      </c>
    </row>
    <row r="3878" customFormat="false" ht="14.25" hidden="false" customHeight="false" outlineLevel="0" collapsed="false">
      <c r="A3878" s="0" t="s">
        <v>105</v>
      </c>
      <c r="B3878" s="0" t="s">
        <v>106</v>
      </c>
      <c r="C3878" s="0" t="s">
        <v>75</v>
      </c>
      <c r="D3878" s="0" t="s">
        <v>171</v>
      </c>
      <c r="E3878" s="0" t="n">
        <v>2034</v>
      </c>
      <c r="F3878" s="0" t="n">
        <v>0.87</v>
      </c>
      <c r="G3878" s="0" t="s">
        <v>135</v>
      </c>
    </row>
    <row r="3879" customFormat="false" ht="14.25" hidden="false" customHeight="false" outlineLevel="0" collapsed="false">
      <c r="A3879" s="0" t="s">
        <v>105</v>
      </c>
      <c r="B3879" s="0" t="s">
        <v>106</v>
      </c>
      <c r="C3879" s="0" t="s">
        <v>75</v>
      </c>
      <c r="D3879" s="0" t="s">
        <v>172</v>
      </c>
      <c r="E3879" s="0" t="n">
        <v>2034</v>
      </c>
      <c r="F3879" s="0" t="n">
        <v>0.8</v>
      </c>
      <c r="G3879" s="0" t="s">
        <v>135</v>
      </c>
    </row>
    <row r="3880" customFormat="false" ht="14.25" hidden="false" customHeight="false" outlineLevel="0" collapsed="false">
      <c r="A3880" s="0" t="s">
        <v>105</v>
      </c>
      <c r="B3880" s="0" t="s">
        <v>106</v>
      </c>
      <c r="C3880" s="0" t="s">
        <v>75</v>
      </c>
      <c r="D3880" s="0" t="s">
        <v>173</v>
      </c>
      <c r="E3880" s="0" t="n">
        <v>2034</v>
      </c>
      <c r="F3880" s="0" t="n">
        <v>0.502605644415741</v>
      </c>
      <c r="G3880" s="0" t="s">
        <v>135</v>
      </c>
    </row>
    <row r="3881" customFormat="false" ht="14.25" hidden="false" customHeight="false" outlineLevel="0" collapsed="false">
      <c r="A3881" s="0" t="s">
        <v>105</v>
      </c>
      <c r="B3881" s="0" t="s">
        <v>106</v>
      </c>
      <c r="C3881" s="0" t="s">
        <v>75</v>
      </c>
      <c r="D3881" s="0" t="s">
        <v>174</v>
      </c>
      <c r="E3881" s="0" t="n">
        <v>2034</v>
      </c>
      <c r="F3881" s="0" t="n">
        <v>0.462166109807578</v>
      </c>
      <c r="G3881" s="0" t="s">
        <v>135</v>
      </c>
    </row>
    <row r="3882" customFormat="false" ht="14.25" hidden="false" customHeight="false" outlineLevel="0" collapsed="false">
      <c r="A3882" s="0" t="s">
        <v>105</v>
      </c>
      <c r="B3882" s="0" t="s">
        <v>106</v>
      </c>
      <c r="C3882" s="0" t="s">
        <v>75</v>
      </c>
      <c r="D3882" s="0" t="s">
        <v>160</v>
      </c>
      <c r="E3882" s="0" t="n">
        <v>2034</v>
      </c>
      <c r="F3882" s="0" t="n">
        <v>88.9543235242839</v>
      </c>
      <c r="G3882" s="0" t="s">
        <v>161</v>
      </c>
    </row>
    <row r="3883" customFormat="false" ht="14.25" hidden="false" customHeight="false" outlineLevel="0" collapsed="false">
      <c r="A3883" s="0" t="s">
        <v>105</v>
      </c>
      <c r="B3883" s="0" t="s">
        <v>106</v>
      </c>
      <c r="C3883" s="0" t="s">
        <v>75</v>
      </c>
      <c r="D3883" s="0" t="s">
        <v>162</v>
      </c>
      <c r="E3883" s="0" t="n">
        <v>2034</v>
      </c>
      <c r="F3883" s="0" t="n">
        <v>22.493136230749</v>
      </c>
      <c r="G3883" s="0" t="s">
        <v>161</v>
      </c>
    </row>
    <row r="3884" customFormat="false" ht="14.25" hidden="false" customHeight="false" outlineLevel="0" collapsed="false">
      <c r="A3884" s="0" t="s">
        <v>105</v>
      </c>
      <c r="B3884" s="0" t="s">
        <v>106</v>
      </c>
      <c r="C3884" s="0" t="s">
        <v>75</v>
      </c>
      <c r="D3884" s="0" t="s">
        <v>175</v>
      </c>
      <c r="E3884" s="0" t="n">
        <v>2034</v>
      </c>
      <c r="F3884" s="0" t="n">
        <v>86.03725</v>
      </c>
      <c r="G3884" s="0" t="s">
        <v>161</v>
      </c>
    </row>
    <row r="3885" customFormat="false" ht="14.25" hidden="false" customHeight="false" outlineLevel="0" collapsed="false">
      <c r="A3885" s="0" t="s">
        <v>105</v>
      </c>
      <c r="B3885" s="0" t="s">
        <v>106</v>
      </c>
      <c r="C3885" s="0" t="s">
        <v>75</v>
      </c>
      <c r="D3885" s="0" t="s">
        <v>176</v>
      </c>
      <c r="E3885" s="0" t="n">
        <v>2034</v>
      </c>
      <c r="F3885" s="0" t="n">
        <v>30.5428</v>
      </c>
      <c r="G3885" s="0" t="s">
        <v>161</v>
      </c>
    </row>
    <row r="3886" customFormat="false" ht="14.25" hidden="false" customHeight="false" outlineLevel="0" collapsed="false">
      <c r="A3886" s="0" t="s">
        <v>105</v>
      </c>
      <c r="B3886" s="0" t="s">
        <v>106</v>
      </c>
      <c r="C3886" s="0" t="s">
        <v>75</v>
      </c>
      <c r="D3886" s="0" t="s">
        <v>177</v>
      </c>
      <c r="E3886" s="0" t="n">
        <v>2034</v>
      </c>
      <c r="F3886" s="0" t="n">
        <v>85.2477853784291</v>
      </c>
      <c r="G3886" s="0" t="s">
        <v>161</v>
      </c>
    </row>
    <row r="3887" customFormat="false" ht="14.25" hidden="false" customHeight="false" outlineLevel="0" collapsed="false">
      <c r="A3887" s="0" t="s">
        <v>105</v>
      </c>
      <c r="B3887" s="0" t="s">
        <v>106</v>
      </c>
      <c r="C3887" s="0" t="s">
        <v>75</v>
      </c>
      <c r="D3887" s="0" t="s">
        <v>178</v>
      </c>
      <c r="E3887" s="0" t="n">
        <v>2034</v>
      </c>
      <c r="F3887" s="0" t="n">
        <v>26.1996743766038</v>
      </c>
      <c r="G3887" s="0" t="s">
        <v>161</v>
      </c>
    </row>
    <row r="3888" customFormat="false" ht="14.25" hidden="false" customHeight="false" outlineLevel="0" collapsed="false">
      <c r="A3888" s="0" t="s">
        <v>105</v>
      </c>
      <c r="B3888" s="0" t="s">
        <v>106</v>
      </c>
      <c r="C3888" s="0" t="s">
        <v>75</v>
      </c>
      <c r="D3888" s="0" t="s">
        <v>163</v>
      </c>
      <c r="E3888" s="0" t="n">
        <v>2034</v>
      </c>
      <c r="F3888" s="0" t="n">
        <v>415.330486214937</v>
      </c>
      <c r="G3888" s="0" t="s">
        <v>132</v>
      </c>
    </row>
    <row r="3889" customFormat="false" ht="14.25" hidden="false" customHeight="false" outlineLevel="0" collapsed="false">
      <c r="A3889" s="0" t="s">
        <v>105</v>
      </c>
      <c r="B3889" s="0" t="s">
        <v>106</v>
      </c>
      <c r="C3889" s="0" t="s">
        <v>75</v>
      </c>
      <c r="D3889" s="0" t="s">
        <v>164</v>
      </c>
      <c r="E3889" s="0" t="n">
        <v>2034</v>
      </c>
      <c r="F3889" s="0" t="n">
        <v>100.737421469283</v>
      </c>
      <c r="G3889" s="0" t="s">
        <v>132</v>
      </c>
    </row>
    <row r="3890" customFormat="false" ht="14.25" hidden="false" customHeight="false" outlineLevel="0" collapsed="false">
      <c r="A3890" s="0" t="s">
        <v>105</v>
      </c>
      <c r="B3890" s="0" t="s">
        <v>106</v>
      </c>
      <c r="C3890" s="0" t="s">
        <v>75</v>
      </c>
      <c r="D3890" s="0" t="s">
        <v>179</v>
      </c>
      <c r="E3890" s="0" t="n">
        <v>2034</v>
      </c>
      <c r="F3890" s="0" t="n">
        <v>402.358437577238</v>
      </c>
      <c r="G3890" s="0" t="s">
        <v>132</v>
      </c>
    </row>
    <row r="3891" customFormat="false" ht="14.25" hidden="false" customHeight="false" outlineLevel="0" collapsed="false">
      <c r="A3891" s="0" t="s">
        <v>105</v>
      </c>
      <c r="B3891" s="0" t="s">
        <v>106</v>
      </c>
      <c r="C3891" s="0" t="s">
        <v>75</v>
      </c>
      <c r="D3891" s="0" t="s">
        <v>180</v>
      </c>
      <c r="E3891" s="0" t="n">
        <v>2034</v>
      </c>
      <c r="F3891" s="0" t="n">
        <v>107.560924408973</v>
      </c>
      <c r="G3891" s="0" t="s">
        <v>132</v>
      </c>
    </row>
    <row r="3892" customFormat="false" ht="14.25" hidden="false" customHeight="false" outlineLevel="0" collapsed="false">
      <c r="A3892" s="0" t="s">
        <v>105</v>
      </c>
      <c r="B3892" s="0" t="s">
        <v>106</v>
      </c>
      <c r="C3892" s="0" t="s">
        <v>75</v>
      </c>
      <c r="D3892" s="0" t="s">
        <v>181</v>
      </c>
      <c r="E3892" s="0" t="n">
        <v>2034</v>
      </c>
      <c r="F3892" s="0" t="n">
        <v>1</v>
      </c>
      <c r="G3892" s="0" t="s">
        <v>135</v>
      </c>
    </row>
    <row r="3893" customFormat="false" ht="14.25" hidden="false" customHeight="false" outlineLevel="0" collapsed="false">
      <c r="A3893" s="0" t="s">
        <v>105</v>
      </c>
      <c r="B3893" s="0" t="s">
        <v>106</v>
      </c>
      <c r="C3893" s="0" t="s">
        <v>75</v>
      </c>
      <c r="D3893" s="0" t="s">
        <v>165</v>
      </c>
      <c r="E3893" s="0" t="n">
        <v>2035</v>
      </c>
      <c r="F3893" s="0" t="n">
        <v>72.6188</v>
      </c>
      <c r="G3893" s="0" t="s">
        <v>161</v>
      </c>
    </row>
    <row r="3894" customFormat="false" ht="14.25" hidden="false" customHeight="false" outlineLevel="0" collapsed="false">
      <c r="A3894" s="0" t="s">
        <v>105</v>
      </c>
      <c r="B3894" s="0" t="s">
        <v>106</v>
      </c>
      <c r="C3894" s="0" t="s">
        <v>75</v>
      </c>
      <c r="D3894" s="0" t="s">
        <v>166</v>
      </c>
      <c r="E3894" s="0" t="n">
        <v>2035</v>
      </c>
      <c r="F3894" s="0" t="n">
        <v>29.0625</v>
      </c>
      <c r="G3894" s="0" t="s">
        <v>161</v>
      </c>
    </row>
    <row r="3895" customFormat="false" ht="14.25" hidden="false" customHeight="false" outlineLevel="0" collapsed="false">
      <c r="A3895" s="0" t="s">
        <v>105</v>
      </c>
      <c r="B3895" s="0" t="s">
        <v>106</v>
      </c>
      <c r="C3895" s="0" t="s">
        <v>75</v>
      </c>
      <c r="D3895" s="0" t="s">
        <v>167</v>
      </c>
      <c r="E3895" s="0" t="n">
        <v>2035</v>
      </c>
      <c r="F3895" s="0" t="n">
        <v>0.5</v>
      </c>
      <c r="G3895" s="0" t="s">
        <v>135</v>
      </c>
    </row>
    <row r="3896" customFormat="false" ht="14.25" hidden="false" customHeight="false" outlineLevel="0" collapsed="false">
      <c r="A3896" s="0" t="s">
        <v>105</v>
      </c>
      <c r="B3896" s="0" t="s">
        <v>106</v>
      </c>
      <c r="C3896" s="0" t="s">
        <v>75</v>
      </c>
      <c r="D3896" s="0" t="s">
        <v>168</v>
      </c>
      <c r="E3896" s="0" t="n">
        <v>2035</v>
      </c>
      <c r="F3896" s="0" t="n">
        <v>1.15580000000001</v>
      </c>
      <c r="G3896" s="0" t="s">
        <v>161</v>
      </c>
    </row>
    <row r="3897" customFormat="false" ht="14.25" hidden="false" customHeight="false" outlineLevel="0" collapsed="false">
      <c r="A3897" s="0" t="s">
        <v>105</v>
      </c>
      <c r="B3897" s="0" t="s">
        <v>106</v>
      </c>
      <c r="C3897" s="0" t="s">
        <v>75</v>
      </c>
      <c r="D3897" s="0" t="s">
        <v>169</v>
      </c>
      <c r="E3897" s="0" t="n">
        <v>2035</v>
      </c>
      <c r="F3897" s="0" t="n">
        <v>0</v>
      </c>
      <c r="G3897" s="0" t="s">
        <v>161</v>
      </c>
    </row>
    <row r="3898" customFormat="false" ht="14.25" hidden="false" customHeight="false" outlineLevel="0" collapsed="false">
      <c r="A3898" s="0" t="s">
        <v>105</v>
      </c>
      <c r="B3898" s="0" t="s">
        <v>106</v>
      </c>
      <c r="C3898" s="0" t="s">
        <v>75</v>
      </c>
      <c r="D3898" s="0" t="s">
        <v>170</v>
      </c>
      <c r="E3898" s="0" t="n">
        <v>2035</v>
      </c>
      <c r="F3898" s="0" t="n">
        <v>3.67</v>
      </c>
      <c r="G3898" s="0" t="s">
        <v>161</v>
      </c>
    </row>
    <row r="3899" customFormat="false" ht="14.25" hidden="false" customHeight="false" outlineLevel="0" collapsed="false">
      <c r="A3899" s="0" t="s">
        <v>105</v>
      </c>
      <c r="B3899" s="0" t="s">
        <v>106</v>
      </c>
      <c r="C3899" s="0" t="s">
        <v>75</v>
      </c>
      <c r="D3899" s="0" t="s">
        <v>156</v>
      </c>
      <c r="E3899" s="0" t="n">
        <v>2035</v>
      </c>
      <c r="F3899" s="0" t="n">
        <v>0.799276001059116</v>
      </c>
      <c r="G3899" s="0" t="s">
        <v>135</v>
      </c>
    </row>
    <row r="3900" customFormat="false" ht="14.25" hidden="false" customHeight="false" outlineLevel="0" collapsed="false">
      <c r="A3900" s="0" t="s">
        <v>105</v>
      </c>
      <c r="B3900" s="0" t="s">
        <v>106</v>
      </c>
      <c r="C3900" s="0" t="s">
        <v>75</v>
      </c>
      <c r="D3900" s="0" t="s">
        <v>157</v>
      </c>
      <c r="E3900" s="0" t="n">
        <v>2035</v>
      </c>
      <c r="F3900" s="0" t="n">
        <v>0.577884160169459</v>
      </c>
      <c r="G3900" s="0" t="s">
        <v>135</v>
      </c>
    </row>
    <row r="3901" customFormat="false" ht="14.25" hidden="false" customHeight="false" outlineLevel="0" collapsed="false">
      <c r="A3901" s="0" t="s">
        <v>105</v>
      </c>
      <c r="B3901" s="0" t="s">
        <v>106</v>
      </c>
      <c r="C3901" s="0" t="s">
        <v>75</v>
      </c>
      <c r="D3901" s="0" t="s">
        <v>171</v>
      </c>
      <c r="E3901" s="0" t="n">
        <v>2035</v>
      </c>
      <c r="F3901" s="0" t="n">
        <v>0.87</v>
      </c>
      <c r="G3901" s="0" t="s">
        <v>135</v>
      </c>
    </row>
    <row r="3902" customFormat="false" ht="14.25" hidden="false" customHeight="false" outlineLevel="0" collapsed="false">
      <c r="A3902" s="0" t="s">
        <v>105</v>
      </c>
      <c r="B3902" s="0" t="s">
        <v>106</v>
      </c>
      <c r="C3902" s="0" t="s">
        <v>75</v>
      </c>
      <c r="D3902" s="0" t="s">
        <v>172</v>
      </c>
      <c r="E3902" s="0" t="n">
        <v>2035</v>
      </c>
      <c r="F3902" s="0" t="n">
        <v>0.8</v>
      </c>
      <c r="G3902" s="0" t="s">
        <v>135</v>
      </c>
    </row>
    <row r="3903" customFormat="false" ht="14.25" hidden="false" customHeight="false" outlineLevel="0" collapsed="false">
      <c r="A3903" s="0" t="s">
        <v>105</v>
      </c>
      <c r="B3903" s="0" t="s">
        <v>106</v>
      </c>
      <c r="C3903" s="0" t="s">
        <v>75</v>
      </c>
      <c r="D3903" s="0" t="s">
        <v>173</v>
      </c>
      <c r="E3903" s="0" t="n">
        <v>2035</v>
      </c>
      <c r="F3903" s="0" t="n">
        <v>0.502759219347429</v>
      </c>
      <c r="G3903" s="0" t="s">
        <v>135</v>
      </c>
    </row>
    <row r="3904" customFormat="false" ht="14.25" hidden="false" customHeight="false" outlineLevel="0" collapsed="false">
      <c r="A3904" s="0" t="s">
        <v>105</v>
      </c>
      <c r="B3904" s="0" t="s">
        <v>106</v>
      </c>
      <c r="C3904" s="0" t="s">
        <v>75</v>
      </c>
      <c r="D3904" s="0" t="s">
        <v>174</v>
      </c>
      <c r="E3904" s="0" t="n">
        <v>2035</v>
      </c>
      <c r="F3904" s="0" t="n">
        <v>0.462307328135567</v>
      </c>
      <c r="G3904" s="0" t="s">
        <v>135</v>
      </c>
    </row>
    <row r="3905" customFormat="false" ht="14.25" hidden="false" customHeight="false" outlineLevel="0" collapsed="false">
      <c r="A3905" s="0" t="s">
        <v>105</v>
      </c>
      <c r="B3905" s="0" t="s">
        <v>106</v>
      </c>
      <c r="C3905" s="0" t="s">
        <v>75</v>
      </c>
      <c r="D3905" s="0" t="s">
        <v>160</v>
      </c>
      <c r="E3905" s="0" t="n">
        <v>2035</v>
      </c>
      <c r="F3905" s="0" t="n">
        <v>90.6320832889304</v>
      </c>
      <c r="G3905" s="0" t="s">
        <v>161</v>
      </c>
    </row>
    <row r="3906" customFormat="false" ht="14.25" hidden="false" customHeight="false" outlineLevel="0" collapsed="false">
      <c r="A3906" s="0" t="s">
        <v>105</v>
      </c>
      <c r="B3906" s="0" t="s">
        <v>106</v>
      </c>
      <c r="C3906" s="0" t="s">
        <v>75</v>
      </c>
      <c r="D3906" s="0" t="s">
        <v>162</v>
      </c>
      <c r="E3906" s="0" t="n">
        <v>2035</v>
      </c>
      <c r="F3906" s="0" t="n">
        <v>22.7606410876734</v>
      </c>
      <c r="G3906" s="0" t="s">
        <v>161</v>
      </c>
    </row>
    <row r="3907" customFormat="false" ht="14.25" hidden="false" customHeight="false" outlineLevel="0" collapsed="false">
      <c r="A3907" s="0" t="s">
        <v>105</v>
      </c>
      <c r="B3907" s="0" t="s">
        <v>106</v>
      </c>
      <c r="C3907" s="0" t="s">
        <v>75</v>
      </c>
      <c r="D3907" s="0" t="s">
        <v>175</v>
      </c>
      <c r="E3907" s="0" t="n">
        <v>2035</v>
      </c>
      <c r="F3907" s="0" t="n">
        <v>87.19305</v>
      </c>
      <c r="G3907" s="0" t="s">
        <v>161</v>
      </c>
    </row>
    <row r="3908" customFormat="false" ht="14.25" hidden="false" customHeight="false" outlineLevel="0" collapsed="false">
      <c r="A3908" s="0" t="s">
        <v>105</v>
      </c>
      <c r="B3908" s="0" t="s">
        <v>106</v>
      </c>
      <c r="C3908" s="0" t="s">
        <v>75</v>
      </c>
      <c r="D3908" s="0" t="s">
        <v>176</v>
      </c>
      <c r="E3908" s="0" t="n">
        <v>2035</v>
      </c>
      <c r="F3908" s="0" t="n">
        <v>30.5428</v>
      </c>
      <c r="G3908" s="0" t="s">
        <v>161</v>
      </c>
    </row>
    <row r="3909" customFormat="false" ht="14.25" hidden="false" customHeight="false" outlineLevel="0" collapsed="false">
      <c r="A3909" s="0" t="s">
        <v>105</v>
      </c>
      <c r="B3909" s="0" t="s">
        <v>106</v>
      </c>
      <c r="C3909" s="0" t="s">
        <v>75</v>
      </c>
      <c r="D3909" s="0" t="s">
        <v>177</v>
      </c>
      <c r="E3909" s="0" t="n">
        <v>2035</v>
      </c>
      <c r="F3909" s="0" t="n">
        <v>87.19305</v>
      </c>
      <c r="G3909" s="0" t="s">
        <v>161</v>
      </c>
    </row>
    <row r="3910" customFormat="false" ht="14.25" hidden="false" customHeight="false" outlineLevel="0" collapsed="false">
      <c r="A3910" s="0" t="s">
        <v>105</v>
      </c>
      <c r="B3910" s="0" t="s">
        <v>106</v>
      </c>
      <c r="C3910" s="0" t="s">
        <v>75</v>
      </c>
      <c r="D3910" s="0" t="s">
        <v>178</v>
      </c>
      <c r="E3910" s="0" t="n">
        <v>2035</v>
      </c>
      <c r="F3910" s="0" t="n">
        <v>26.1996743766038</v>
      </c>
      <c r="G3910" s="0" t="s">
        <v>161</v>
      </c>
    </row>
    <row r="3911" customFormat="false" ht="14.25" hidden="false" customHeight="false" outlineLevel="0" collapsed="false">
      <c r="A3911" s="0" t="s">
        <v>105</v>
      </c>
      <c r="B3911" s="0" t="s">
        <v>106</v>
      </c>
      <c r="C3911" s="0" t="s">
        <v>75</v>
      </c>
      <c r="D3911" s="0" t="s">
        <v>163</v>
      </c>
      <c r="E3911" s="0" t="n">
        <v>2035</v>
      </c>
      <c r="F3911" s="0" t="n">
        <v>460.73534599869</v>
      </c>
      <c r="G3911" s="0" t="s">
        <v>132</v>
      </c>
    </row>
    <row r="3912" customFormat="false" ht="14.25" hidden="false" customHeight="false" outlineLevel="0" collapsed="false">
      <c r="A3912" s="0" t="s">
        <v>105</v>
      </c>
      <c r="B3912" s="0" t="s">
        <v>106</v>
      </c>
      <c r="C3912" s="0" t="s">
        <v>75</v>
      </c>
      <c r="D3912" s="0" t="s">
        <v>164</v>
      </c>
      <c r="E3912" s="0" t="n">
        <v>2035</v>
      </c>
      <c r="F3912" s="0" t="n">
        <v>105.980940625396</v>
      </c>
      <c r="G3912" s="0" t="s">
        <v>132</v>
      </c>
    </row>
    <row r="3913" customFormat="false" ht="14.25" hidden="false" customHeight="false" outlineLevel="0" collapsed="false">
      <c r="A3913" s="0" t="s">
        <v>105</v>
      </c>
      <c r="B3913" s="0" t="s">
        <v>106</v>
      </c>
      <c r="C3913" s="0" t="s">
        <v>75</v>
      </c>
      <c r="D3913" s="0" t="s">
        <v>179</v>
      </c>
      <c r="E3913" s="0" t="n">
        <v>2035</v>
      </c>
      <c r="F3913" s="0" t="n">
        <v>444.029767553466</v>
      </c>
      <c r="G3913" s="0" t="s">
        <v>132</v>
      </c>
    </row>
    <row r="3914" customFormat="false" ht="14.25" hidden="false" customHeight="false" outlineLevel="0" collapsed="false">
      <c r="A3914" s="0" t="s">
        <v>105</v>
      </c>
      <c r="B3914" s="0" t="s">
        <v>106</v>
      </c>
      <c r="C3914" s="0" t="s">
        <v>75</v>
      </c>
      <c r="D3914" s="0" t="s">
        <v>180</v>
      </c>
      <c r="E3914" s="0" t="n">
        <v>2035</v>
      </c>
      <c r="F3914" s="0" t="n">
        <v>112.712348090324</v>
      </c>
      <c r="G3914" s="0" t="s">
        <v>132</v>
      </c>
    </row>
    <row r="3915" customFormat="false" ht="14.25" hidden="false" customHeight="false" outlineLevel="0" collapsed="false">
      <c r="A3915" s="0" t="s">
        <v>105</v>
      </c>
      <c r="B3915" s="0" t="s">
        <v>106</v>
      </c>
      <c r="C3915" s="0" t="s">
        <v>75</v>
      </c>
      <c r="D3915" s="0" t="s">
        <v>181</v>
      </c>
      <c r="E3915" s="0" t="n">
        <v>2035</v>
      </c>
      <c r="F3915" s="0" t="n">
        <v>1</v>
      </c>
      <c r="G3915" s="0" t="s">
        <v>135</v>
      </c>
    </row>
    <row r="3916" customFormat="false" ht="14.25" hidden="false" customHeight="false" outlineLevel="0" collapsed="false">
      <c r="A3916" s="0" t="s">
        <v>105</v>
      </c>
      <c r="B3916" s="0" t="s">
        <v>106</v>
      </c>
      <c r="C3916" s="0" t="s">
        <v>75</v>
      </c>
      <c r="D3916" s="0" t="s">
        <v>165</v>
      </c>
      <c r="E3916" s="0" t="n">
        <v>2036</v>
      </c>
      <c r="F3916" s="0" t="n">
        <v>0</v>
      </c>
      <c r="G3916" s="0" t="s">
        <v>161</v>
      </c>
    </row>
    <row r="3917" customFormat="false" ht="14.25" hidden="false" customHeight="false" outlineLevel="0" collapsed="false">
      <c r="A3917" s="0" t="s">
        <v>105</v>
      </c>
      <c r="B3917" s="0" t="s">
        <v>106</v>
      </c>
      <c r="C3917" s="0" t="s">
        <v>75</v>
      </c>
      <c r="D3917" s="0" t="s">
        <v>166</v>
      </c>
      <c r="E3917" s="0" t="n">
        <v>2036</v>
      </c>
      <c r="F3917" s="0" t="n">
        <v>0</v>
      </c>
      <c r="G3917" s="0" t="s">
        <v>161</v>
      </c>
    </row>
    <row r="3918" customFormat="false" ht="14.25" hidden="false" customHeight="false" outlineLevel="0" collapsed="false">
      <c r="A3918" s="0" t="s">
        <v>105</v>
      </c>
      <c r="B3918" s="0" t="s">
        <v>106</v>
      </c>
      <c r="C3918" s="0" t="s">
        <v>75</v>
      </c>
      <c r="D3918" s="0" t="s">
        <v>167</v>
      </c>
      <c r="E3918" s="0" t="n">
        <v>2036</v>
      </c>
      <c r="F3918" s="0" t="n">
        <v>0.5</v>
      </c>
      <c r="G3918" s="0" t="s">
        <v>135</v>
      </c>
    </row>
    <row r="3919" customFormat="false" ht="14.25" hidden="false" customHeight="false" outlineLevel="0" collapsed="false">
      <c r="A3919" s="0" t="s">
        <v>105</v>
      </c>
      <c r="B3919" s="0" t="s">
        <v>106</v>
      </c>
      <c r="C3919" s="0" t="s">
        <v>75</v>
      </c>
      <c r="D3919" s="0" t="s">
        <v>168</v>
      </c>
      <c r="E3919" s="0" t="n">
        <v>2036</v>
      </c>
      <c r="F3919" s="0" t="n">
        <v>0</v>
      </c>
      <c r="G3919" s="0" t="s">
        <v>161</v>
      </c>
    </row>
    <row r="3920" customFormat="false" ht="14.25" hidden="false" customHeight="false" outlineLevel="0" collapsed="false">
      <c r="A3920" s="0" t="s">
        <v>105</v>
      </c>
      <c r="B3920" s="0" t="s">
        <v>106</v>
      </c>
      <c r="C3920" s="0" t="s">
        <v>75</v>
      </c>
      <c r="D3920" s="0" t="s">
        <v>169</v>
      </c>
      <c r="E3920" s="0" t="n">
        <v>2036</v>
      </c>
      <c r="F3920" s="0" t="n">
        <v>0</v>
      </c>
      <c r="G3920" s="0" t="s">
        <v>161</v>
      </c>
    </row>
    <row r="3921" customFormat="false" ht="14.25" hidden="false" customHeight="false" outlineLevel="0" collapsed="false">
      <c r="A3921" s="0" t="s">
        <v>105</v>
      </c>
      <c r="B3921" s="0" t="s">
        <v>106</v>
      </c>
      <c r="C3921" s="0" t="s">
        <v>75</v>
      </c>
      <c r="D3921" s="0" t="s">
        <v>170</v>
      </c>
      <c r="E3921" s="0" t="n">
        <v>2036</v>
      </c>
      <c r="F3921" s="0" t="n">
        <v>3.67</v>
      </c>
      <c r="G3921" s="0" t="s">
        <v>161</v>
      </c>
    </row>
    <row r="3922" customFormat="false" ht="14.25" hidden="false" customHeight="false" outlineLevel="0" collapsed="false">
      <c r="A3922" s="0" t="s">
        <v>105</v>
      </c>
      <c r="B3922" s="0" t="s">
        <v>106</v>
      </c>
      <c r="C3922" s="0" t="s">
        <v>75</v>
      </c>
      <c r="D3922" s="0" t="s">
        <v>156</v>
      </c>
      <c r="E3922" s="0" t="n">
        <v>2036</v>
      </c>
      <c r="F3922" s="0" t="n">
        <v>0.799276001059116</v>
      </c>
      <c r="G3922" s="0" t="s">
        <v>135</v>
      </c>
    </row>
    <row r="3923" customFormat="false" ht="14.25" hidden="false" customHeight="false" outlineLevel="0" collapsed="false">
      <c r="A3923" s="0" t="s">
        <v>105</v>
      </c>
      <c r="B3923" s="0" t="s">
        <v>106</v>
      </c>
      <c r="C3923" s="0" t="s">
        <v>75</v>
      </c>
      <c r="D3923" s="0" t="s">
        <v>157</v>
      </c>
      <c r="E3923" s="0" t="n">
        <v>2036</v>
      </c>
      <c r="F3923" s="0" t="n">
        <v>0.577884160169459</v>
      </c>
      <c r="G3923" s="0" t="s">
        <v>135</v>
      </c>
    </row>
    <row r="3924" customFormat="false" ht="14.25" hidden="false" customHeight="false" outlineLevel="0" collapsed="false">
      <c r="A3924" s="0" t="s">
        <v>105</v>
      </c>
      <c r="B3924" s="0" t="s">
        <v>106</v>
      </c>
      <c r="C3924" s="0" t="s">
        <v>75</v>
      </c>
      <c r="D3924" s="0" t="s">
        <v>171</v>
      </c>
      <c r="E3924" s="0" t="n">
        <v>2036</v>
      </c>
      <c r="F3924" s="0" t="n">
        <v>0.87</v>
      </c>
      <c r="G3924" s="0" t="s">
        <v>135</v>
      </c>
    </row>
    <row r="3925" customFormat="false" ht="14.25" hidden="false" customHeight="false" outlineLevel="0" collapsed="false">
      <c r="A3925" s="0" t="s">
        <v>105</v>
      </c>
      <c r="B3925" s="0" t="s">
        <v>106</v>
      </c>
      <c r="C3925" s="0" t="s">
        <v>75</v>
      </c>
      <c r="D3925" s="0" t="s">
        <v>172</v>
      </c>
      <c r="E3925" s="0" t="n">
        <v>2036</v>
      </c>
      <c r="F3925" s="0" t="n">
        <v>0.8</v>
      </c>
      <c r="G3925" s="0" t="s">
        <v>135</v>
      </c>
    </row>
    <row r="3926" customFormat="false" ht="14.25" hidden="false" customHeight="false" outlineLevel="0" collapsed="false">
      <c r="A3926" s="0" t="s">
        <v>105</v>
      </c>
      <c r="B3926" s="0" t="s">
        <v>106</v>
      </c>
      <c r="C3926" s="0" t="s">
        <v>75</v>
      </c>
      <c r="D3926" s="0" t="s">
        <v>173</v>
      </c>
      <c r="E3926" s="0" t="n">
        <v>2036</v>
      </c>
      <c r="F3926" s="0" t="n">
        <v>0.502759219347429</v>
      </c>
      <c r="G3926" s="0" t="s">
        <v>135</v>
      </c>
    </row>
    <row r="3927" customFormat="false" ht="14.25" hidden="false" customHeight="false" outlineLevel="0" collapsed="false">
      <c r="A3927" s="0" t="s">
        <v>105</v>
      </c>
      <c r="B3927" s="0" t="s">
        <v>106</v>
      </c>
      <c r="C3927" s="0" t="s">
        <v>75</v>
      </c>
      <c r="D3927" s="0" t="s">
        <v>174</v>
      </c>
      <c r="E3927" s="0" t="n">
        <v>2036</v>
      </c>
      <c r="F3927" s="0" t="n">
        <v>0.462307328135567</v>
      </c>
      <c r="G3927" s="0" t="s">
        <v>135</v>
      </c>
    </row>
    <row r="3928" customFormat="false" ht="14.25" hidden="false" customHeight="false" outlineLevel="0" collapsed="false">
      <c r="A3928" s="0" t="s">
        <v>105</v>
      </c>
      <c r="B3928" s="0" t="s">
        <v>106</v>
      </c>
      <c r="C3928" s="0" t="s">
        <v>75</v>
      </c>
      <c r="D3928" s="0" t="s">
        <v>160</v>
      </c>
      <c r="E3928" s="0" t="n">
        <v>2036</v>
      </c>
      <c r="F3928" s="0" t="n">
        <v>90.6320832889304</v>
      </c>
      <c r="G3928" s="0" t="s">
        <v>161</v>
      </c>
    </row>
    <row r="3929" customFormat="false" ht="14.25" hidden="false" customHeight="false" outlineLevel="0" collapsed="false">
      <c r="A3929" s="0" t="s">
        <v>105</v>
      </c>
      <c r="B3929" s="0" t="s">
        <v>106</v>
      </c>
      <c r="C3929" s="0" t="s">
        <v>75</v>
      </c>
      <c r="D3929" s="0" t="s">
        <v>162</v>
      </c>
      <c r="E3929" s="0" t="n">
        <v>2036</v>
      </c>
      <c r="F3929" s="0" t="n">
        <v>22.7606410876734</v>
      </c>
      <c r="G3929" s="0" t="s">
        <v>161</v>
      </c>
    </row>
    <row r="3930" customFormat="false" ht="14.25" hidden="false" customHeight="false" outlineLevel="0" collapsed="false">
      <c r="A3930" s="0" t="s">
        <v>105</v>
      </c>
      <c r="B3930" s="0" t="s">
        <v>106</v>
      </c>
      <c r="C3930" s="0" t="s">
        <v>75</v>
      </c>
      <c r="D3930" s="0" t="s">
        <v>175</v>
      </c>
      <c r="E3930" s="0" t="n">
        <v>2036</v>
      </c>
      <c r="F3930" s="0" t="n">
        <v>87.19305</v>
      </c>
      <c r="G3930" s="0" t="s">
        <v>161</v>
      </c>
    </row>
    <row r="3931" customFormat="false" ht="14.25" hidden="false" customHeight="false" outlineLevel="0" collapsed="false">
      <c r="A3931" s="0" t="s">
        <v>105</v>
      </c>
      <c r="B3931" s="0" t="s">
        <v>106</v>
      </c>
      <c r="C3931" s="0" t="s">
        <v>75</v>
      </c>
      <c r="D3931" s="0" t="s">
        <v>176</v>
      </c>
      <c r="E3931" s="0" t="n">
        <v>2036</v>
      </c>
      <c r="F3931" s="0" t="n">
        <v>30.5428</v>
      </c>
      <c r="G3931" s="0" t="s">
        <v>161</v>
      </c>
    </row>
    <row r="3932" customFormat="false" ht="14.25" hidden="false" customHeight="false" outlineLevel="0" collapsed="false">
      <c r="A3932" s="0" t="s">
        <v>105</v>
      </c>
      <c r="B3932" s="0" t="s">
        <v>106</v>
      </c>
      <c r="C3932" s="0" t="s">
        <v>75</v>
      </c>
      <c r="D3932" s="0" t="s">
        <v>177</v>
      </c>
      <c r="E3932" s="0" t="n">
        <v>2036</v>
      </c>
      <c r="F3932" s="0" t="n">
        <v>87.19305</v>
      </c>
      <c r="G3932" s="0" t="s">
        <v>161</v>
      </c>
    </row>
    <row r="3933" customFormat="false" ht="14.25" hidden="false" customHeight="false" outlineLevel="0" collapsed="false">
      <c r="A3933" s="0" t="s">
        <v>105</v>
      </c>
      <c r="B3933" s="0" t="s">
        <v>106</v>
      </c>
      <c r="C3933" s="0" t="s">
        <v>75</v>
      </c>
      <c r="D3933" s="0" t="s">
        <v>178</v>
      </c>
      <c r="E3933" s="0" t="n">
        <v>2036</v>
      </c>
      <c r="F3933" s="0" t="n">
        <v>26.1996743766038</v>
      </c>
      <c r="G3933" s="0" t="s">
        <v>161</v>
      </c>
    </row>
    <row r="3934" customFormat="false" ht="14.25" hidden="false" customHeight="false" outlineLevel="0" collapsed="false">
      <c r="A3934" s="0" t="s">
        <v>105</v>
      </c>
      <c r="B3934" s="0" t="s">
        <v>106</v>
      </c>
      <c r="C3934" s="0" t="s">
        <v>75</v>
      </c>
      <c r="D3934" s="0" t="s">
        <v>163</v>
      </c>
      <c r="E3934" s="0" t="n">
        <v>2036</v>
      </c>
      <c r="F3934" s="0" t="n">
        <v>505.336178211026</v>
      </c>
      <c r="G3934" s="0" t="s">
        <v>132</v>
      </c>
    </row>
    <row r="3935" customFormat="false" ht="14.25" hidden="false" customHeight="false" outlineLevel="0" collapsed="false">
      <c r="A3935" s="0" t="s">
        <v>105</v>
      </c>
      <c r="B3935" s="0" t="s">
        <v>106</v>
      </c>
      <c r="C3935" s="0" t="s">
        <v>75</v>
      </c>
      <c r="D3935" s="0" t="s">
        <v>164</v>
      </c>
      <c r="E3935" s="0" t="n">
        <v>2036</v>
      </c>
      <c r="F3935" s="0" t="n">
        <v>110.239148267008</v>
      </c>
      <c r="G3935" s="0" t="s">
        <v>132</v>
      </c>
    </row>
    <row r="3936" customFormat="false" ht="14.25" hidden="false" customHeight="false" outlineLevel="0" collapsed="false">
      <c r="A3936" s="0" t="s">
        <v>105</v>
      </c>
      <c r="B3936" s="0" t="s">
        <v>106</v>
      </c>
      <c r="C3936" s="0" t="s">
        <v>75</v>
      </c>
      <c r="D3936" s="0" t="s">
        <v>179</v>
      </c>
      <c r="E3936" s="0" t="n">
        <v>2036</v>
      </c>
      <c r="F3936" s="0" t="n">
        <v>482.311476798969</v>
      </c>
      <c r="G3936" s="0" t="s">
        <v>132</v>
      </c>
    </row>
    <row r="3937" customFormat="false" ht="14.25" hidden="false" customHeight="false" outlineLevel="0" collapsed="false">
      <c r="A3937" s="0" t="s">
        <v>105</v>
      </c>
      <c r="B3937" s="0" t="s">
        <v>106</v>
      </c>
      <c r="C3937" s="0" t="s">
        <v>75</v>
      </c>
      <c r="D3937" s="0" t="s">
        <v>180</v>
      </c>
      <c r="E3937" s="0" t="n">
        <v>2036</v>
      </c>
      <c r="F3937" s="0" t="n">
        <v>122.429762672111</v>
      </c>
      <c r="G3937" s="0" t="s">
        <v>132</v>
      </c>
    </row>
    <row r="3938" customFormat="false" ht="14.25" hidden="false" customHeight="false" outlineLevel="0" collapsed="false">
      <c r="A3938" s="0" t="s">
        <v>105</v>
      </c>
      <c r="B3938" s="0" t="s">
        <v>106</v>
      </c>
      <c r="C3938" s="0" t="s">
        <v>75</v>
      </c>
      <c r="D3938" s="0" t="s">
        <v>181</v>
      </c>
      <c r="E3938" s="0" t="n">
        <v>2036</v>
      </c>
      <c r="F3938" s="0" t="n">
        <v>1</v>
      </c>
      <c r="G3938" s="0" t="s">
        <v>135</v>
      </c>
    </row>
    <row r="3939" customFormat="false" ht="14.25" hidden="false" customHeight="false" outlineLevel="0" collapsed="false">
      <c r="A3939" s="0" t="s">
        <v>105</v>
      </c>
      <c r="B3939" s="0" t="s">
        <v>106</v>
      </c>
      <c r="C3939" s="0" t="s">
        <v>75</v>
      </c>
      <c r="D3939" s="0" t="s">
        <v>165</v>
      </c>
      <c r="E3939" s="0" t="n">
        <v>2037</v>
      </c>
      <c r="F3939" s="0" t="n">
        <v>0</v>
      </c>
      <c r="G3939" s="0" t="s">
        <v>161</v>
      </c>
    </row>
    <row r="3940" customFormat="false" ht="14.25" hidden="false" customHeight="false" outlineLevel="0" collapsed="false">
      <c r="A3940" s="0" t="s">
        <v>105</v>
      </c>
      <c r="B3940" s="0" t="s">
        <v>106</v>
      </c>
      <c r="C3940" s="0" t="s">
        <v>75</v>
      </c>
      <c r="D3940" s="0" t="s">
        <v>166</v>
      </c>
      <c r="E3940" s="0" t="n">
        <v>2037</v>
      </c>
      <c r="F3940" s="0" t="n">
        <v>0</v>
      </c>
      <c r="G3940" s="0" t="s">
        <v>161</v>
      </c>
    </row>
    <row r="3941" customFormat="false" ht="14.25" hidden="false" customHeight="false" outlineLevel="0" collapsed="false">
      <c r="A3941" s="0" t="s">
        <v>105</v>
      </c>
      <c r="B3941" s="0" t="s">
        <v>106</v>
      </c>
      <c r="C3941" s="0" t="s">
        <v>75</v>
      </c>
      <c r="D3941" s="0" t="s">
        <v>167</v>
      </c>
      <c r="E3941" s="0" t="n">
        <v>2037</v>
      </c>
      <c r="F3941" s="0" t="n">
        <v>0.5</v>
      </c>
      <c r="G3941" s="0" t="s">
        <v>135</v>
      </c>
    </row>
    <row r="3942" customFormat="false" ht="14.25" hidden="false" customHeight="false" outlineLevel="0" collapsed="false">
      <c r="A3942" s="0" t="s">
        <v>105</v>
      </c>
      <c r="B3942" s="0" t="s">
        <v>106</v>
      </c>
      <c r="C3942" s="0" t="s">
        <v>75</v>
      </c>
      <c r="D3942" s="0" t="s">
        <v>168</v>
      </c>
      <c r="E3942" s="0" t="n">
        <v>2037</v>
      </c>
      <c r="F3942" s="0" t="n">
        <v>0</v>
      </c>
      <c r="G3942" s="0" t="s">
        <v>161</v>
      </c>
    </row>
    <row r="3943" customFormat="false" ht="14.25" hidden="false" customHeight="false" outlineLevel="0" collapsed="false">
      <c r="A3943" s="0" t="s">
        <v>105</v>
      </c>
      <c r="B3943" s="0" t="s">
        <v>106</v>
      </c>
      <c r="C3943" s="0" t="s">
        <v>75</v>
      </c>
      <c r="D3943" s="0" t="s">
        <v>169</v>
      </c>
      <c r="E3943" s="0" t="n">
        <v>2037</v>
      </c>
      <c r="F3943" s="0" t="n">
        <v>0</v>
      </c>
      <c r="G3943" s="0" t="s">
        <v>161</v>
      </c>
    </row>
    <row r="3944" customFormat="false" ht="14.25" hidden="false" customHeight="false" outlineLevel="0" collapsed="false">
      <c r="A3944" s="0" t="s">
        <v>105</v>
      </c>
      <c r="B3944" s="0" t="s">
        <v>106</v>
      </c>
      <c r="C3944" s="0" t="s">
        <v>75</v>
      </c>
      <c r="D3944" s="0" t="s">
        <v>170</v>
      </c>
      <c r="E3944" s="0" t="n">
        <v>2037</v>
      </c>
      <c r="F3944" s="0" t="n">
        <v>3.67</v>
      </c>
      <c r="G3944" s="0" t="s">
        <v>161</v>
      </c>
    </row>
    <row r="3945" customFormat="false" ht="14.25" hidden="false" customHeight="false" outlineLevel="0" collapsed="false">
      <c r="A3945" s="0" t="s">
        <v>105</v>
      </c>
      <c r="B3945" s="0" t="s">
        <v>106</v>
      </c>
      <c r="C3945" s="0" t="s">
        <v>75</v>
      </c>
      <c r="D3945" s="0" t="s">
        <v>156</v>
      </c>
      <c r="E3945" s="0" t="n">
        <v>2037</v>
      </c>
      <c r="F3945" s="0" t="n">
        <v>0.799276001059116</v>
      </c>
      <c r="G3945" s="0" t="s">
        <v>135</v>
      </c>
    </row>
    <row r="3946" customFormat="false" ht="14.25" hidden="false" customHeight="false" outlineLevel="0" collapsed="false">
      <c r="A3946" s="0" t="s">
        <v>105</v>
      </c>
      <c r="B3946" s="0" t="s">
        <v>106</v>
      </c>
      <c r="C3946" s="0" t="s">
        <v>75</v>
      </c>
      <c r="D3946" s="0" t="s">
        <v>157</v>
      </c>
      <c r="E3946" s="0" t="n">
        <v>2037</v>
      </c>
      <c r="F3946" s="0" t="n">
        <v>0.577884160169459</v>
      </c>
      <c r="G3946" s="0" t="s">
        <v>135</v>
      </c>
    </row>
    <row r="3947" customFormat="false" ht="14.25" hidden="false" customHeight="false" outlineLevel="0" collapsed="false">
      <c r="A3947" s="0" t="s">
        <v>105</v>
      </c>
      <c r="B3947" s="0" t="s">
        <v>106</v>
      </c>
      <c r="C3947" s="0" t="s">
        <v>75</v>
      </c>
      <c r="D3947" s="0" t="s">
        <v>171</v>
      </c>
      <c r="E3947" s="0" t="n">
        <v>2037</v>
      </c>
      <c r="F3947" s="0" t="n">
        <v>0.87</v>
      </c>
      <c r="G3947" s="0" t="s">
        <v>135</v>
      </c>
    </row>
    <row r="3948" customFormat="false" ht="14.25" hidden="false" customHeight="false" outlineLevel="0" collapsed="false">
      <c r="A3948" s="0" t="s">
        <v>105</v>
      </c>
      <c r="B3948" s="0" t="s">
        <v>106</v>
      </c>
      <c r="C3948" s="0" t="s">
        <v>75</v>
      </c>
      <c r="D3948" s="0" t="s">
        <v>172</v>
      </c>
      <c r="E3948" s="0" t="n">
        <v>2037</v>
      </c>
      <c r="F3948" s="0" t="n">
        <v>0.8</v>
      </c>
      <c r="G3948" s="0" t="s">
        <v>135</v>
      </c>
    </row>
    <row r="3949" customFormat="false" ht="14.25" hidden="false" customHeight="false" outlineLevel="0" collapsed="false">
      <c r="A3949" s="0" t="s">
        <v>105</v>
      </c>
      <c r="B3949" s="0" t="s">
        <v>106</v>
      </c>
      <c r="C3949" s="0" t="s">
        <v>75</v>
      </c>
      <c r="D3949" s="0" t="s">
        <v>173</v>
      </c>
      <c r="E3949" s="0" t="n">
        <v>2037</v>
      </c>
      <c r="F3949" s="0" t="n">
        <v>0.502759219347429</v>
      </c>
      <c r="G3949" s="0" t="s">
        <v>135</v>
      </c>
    </row>
    <row r="3950" customFormat="false" ht="14.25" hidden="false" customHeight="false" outlineLevel="0" collapsed="false">
      <c r="A3950" s="0" t="s">
        <v>105</v>
      </c>
      <c r="B3950" s="0" t="s">
        <v>106</v>
      </c>
      <c r="C3950" s="0" t="s">
        <v>75</v>
      </c>
      <c r="D3950" s="0" t="s">
        <v>174</v>
      </c>
      <c r="E3950" s="0" t="n">
        <v>2037</v>
      </c>
      <c r="F3950" s="0" t="n">
        <v>0.462307328135567</v>
      </c>
      <c r="G3950" s="0" t="s">
        <v>135</v>
      </c>
    </row>
    <row r="3951" customFormat="false" ht="14.25" hidden="false" customHeight="false" outlineLevel="0" collapsed="false">
      <c r="A3951" s="0" t="s">
        <v>105</v>
      </c>
      <c r="B3951" s="0" t="s">
        <v>106</v>
      </c>
      <c r="C3951" s="0" t="s">
        <v>75</v>
      </c>
      <c r="D3951" s="0" t="s">
        <v>160</v>
      </c>
      <c r="E3951" s="0" t="n">
        <v>2037</v>
      </c>
      <c r="F3951" s="0" t="n">
        <v>90.6320832889304</v>
      </c>
      <c r="G3951" s="0" t="s">
        <v>161</v>
      </c>
    </row>
    <row r="3952" customFormat="false" ht="14.25" hidden="false" customHeight="false" outlineLevel="0" collapsed="false">
      <c r="A3952" s="0" t="s">
        <v>105</v>
      </c>
      <c r="B3952" s="0" t="s">
        <v>106</v>
      </c>
      <c r="C3952" s="0" t="s">
        <v>75</v>
      </c>
      <c r="D3952" s="0" t="s">
        <v>162</v>
      </c>
      <c r="E3952" s="0" t="n">
        <v>2037</v>
      </c>
      <c r="F3952" s="0" t="n">
        <v>22.7606410876734</v>
      </c>
      <c r="G3952" s="0" t="s">
        <v>161</v>
      </c>
    </row>
    <row r="3953" customFormat="false" ht="14.25" hidden="false" customHeight="false" outlineLevel="0" collapsed="false">
      <c r="A3953" s="0" t="s">
        <v>105</v>
      </c>
      <c r="B3953" s="0" t="s">
        <v>106</v>
      </c>
      <c r="C3953" s="0" t="s">
        <v>75</v>
      </c>
      <c r="D3953" s="0" t="s">
        <v>175</v>
      </c>
      <c r="E3953" s="0" t="n">
        <v>2037</v>
      </c>
      <c r="F3953" s="0" t="n">
        <v>87.19305</v>
      </c>
      <c r="G3953" s="0" t="s">
        <v>161</v>
      </c>
    </row>
    <row r="3954" customFormat="false" ht="14.25" hidden="false" customHeight="false" outlineLevel="0" collapsed="false">
      <c r="A3954" s="0" t="s">
        <v>105</v>
      </c>
      <c r="B3954" s="0" t="s">
        <v>106</v>
      </c>
      <c r="C3954" s="0" t="s">
        <v>75</v>
      </c>
      <c r="D3954" s="0" t="s">
        <v>176</v>
      </c>
      <c r="E3954" s="0" t="n">
        <v>2037</v>
      </c>
      <c r="F3954" s="0" t="n">
        <v>30.5428</v>
      </c>
      <c r="G3954" s="0" t="s">
        <v>161</v>
      </c>
    </row>
    <row r="3955" customFormat="false" ht="14.25" hidden="false" customHeight="false" outlineLevel="0" collapsed="false">
      <c r="A3955" s="0" t="s">
        <v>105</v>
      </c>
      <c r="B3955" s="0" t="s">
        <v>106</v>
      </c>
      <c r="C3955" s="0" t="s">
        <v>75</v>
      </c>
      <c r="D3955" s="0" t="s">
        <v>177</v>
      </c>
      <c r="E3955" s="0" t="n">
        <v>2037</v>
      </c>
      <c r="F3955" s="0" t="n">
        <v>87.19305</v>
      </c>
      <c r="G3955" s="0" t="s">
        <v>161</v>
      </c>
    </row>
    <row r="3956" customFormat="false" ht="14.25" hidden="false" customHeight="false" outlineLevel="0" collapsed="false">
      <c r="A3956" s="0" t="s">
        <v>105</v>
      </c>
      <c r="B3956" s="0" t="s">
        <v>106</v>
      </c>
      <c r="C3956" s="0" t="s">
        <v>75</v>
      </c>
      <c r="D3956" s="0" t="s">
        <v>178</v>
      </c>
      <c r="E3956" s="0" t="n">
        <v>2037</v>
      </c>
      <c r="F3956" s="0" t="n">
        <v>26.1996743766038</v>
      </c>
      <c r="G3956" s="0" t="s">
        <v>161</v>
      </c>
    </row>
    <row r="3957" customFormat="false" ht="14.25" hidden="false" customHeight="false" outlineLevel="0" collapsed="false">
      <c r="A3957" s="0" t="s">
        <v>105</v>
      </c>
      <c r="B3957" s="0" t="s">
        <v>106</v>
      </c>
      <c r="C3957" s="0" t="s">
        <v>75</v>
      </c>
      <c r="D3957" s="0" t="s">
        <v>163</v>
      </c>
      <c r="E3957" s="0" t="n">
        <v>2037</v>
      </c>
      <c r="F3957" s="0" t="n">
        <v>547.941434811012</v>
      </c>
      <c r="G3957" s="0" t="s">
        <v>132</v>
      </c>
    </row>
    <row r="3958" customFormat="false" ht="14.25" hidden="false" customHeight="false" outlineLevel="0" collapsed="false">
      <c r="A3958" s="0" t="s">
        <v>105</v>
      </c>
      <c r="B3958" s="0" t="s">
        <v>106</v>
      </c>
      <c r="C3958" s="0" t="s">
        <v>75</v>
      </c>
      <c r="D3958" s="0" t="s">
        <v>164</v>
      </c>
      <c r="E3958" s="0" t="n">
        <v>2037</v>
      </c>
      <c r="F3958" s="0" t="n">
        <v>113.362344491104</v>
      </c>
      <c r="G3958" s="0" t="s">
        <v>132</v>
      </c>
    </row>
    <row r="3959" customFormat="false" ht="14.25" hidden="false" customHeight="false" outlineLevel="0" collapsed="false">
      <c r="A3959" s="0" t="s">
        <v>105</v>
      </c>
      <c r="B3959" s="0" t="s">
        <v>106</v>
      </c>
      <c r="C3959" s="0" t="s">
        <v>75</v>
      </c>
      <c r="D3959" s="0" t="s">
        <v>179</v>
      </c>
      <c r="E3959" s="0" t="n">
        <v>2037</v>
      </c>
      <c r="F3959" s="0" t="n">
        <v>518.140329361178</v>
      </c>
      <c r="G3959" s="0" t="s">
        <v>132</v>
      </c>
    </row>
    <row r="3960" customFormat="false" ht="14.25" hidden="false" customHeight="false" outlineLevel="0" collapsed="false">
      <c r="A3960" s="0" t="s">
        <v>105</v>
      </c>
      <c r="B3960" s="0" t="s">
        <v>106</v>
      </c>
      <c r="C3960" s="0" t="s">
        <v>75</v>
      </c>
      <c r="D3960" s="0" t="s">
        <v>180</v>
      </c>
      <c r="E3960" s="0" t="n">
        <v>2037</v>
      </c>
      <c r="F3960" s="0" t="n">
        <v>131.52454504204</v>
      </c>
      <c r="G3960" s="0" t="s">
        <v>132</v>
      </c>
    </row>
    <row r="3961" customFormat="false" ht="14.25" hidden="false" customHeight="false" outlineLevel="0" collapsed="false">
      <c r="A3961" s="0" t="s">
        <v>105</v>
      </c>
      <c r="B3961" s="0" t="s">
        <v>106</v>
      </c>
      <c r="C3961" s="0" t="s">
        <v>75</v>
      </c>
      <c r="D3961" s="0" t="s">
        <v>181</v>
      </c>
      <c r="E3961" s="0" t="n">
        <v>2037</v>
      </c>
      <c r="F3961" s="0" t="n">
        <v>1</v>
      </c>
      <c r="G3961" s="0" t="s">
        <v>135</v>
      </c>
    </row>
    <row r="3962" customFormat="false" ht="14.25" hidden="false" customHeight="false" outlineLevel="0" collapsed="false">
      <c r="A3962" s="0" t="s">
        <v>105</v>
      </c>
      <c r="B3962" s="0" t="s">
        <v>106</v>
      </c>
      <c r="C3962" s="0" t="s">
        <v>75</v>
      </c>
      <c r="D3962" s="0" t="s">
        <v>165</v>
      </c>
      <c r="E3962" s="0" t="n">
        <v>2038</v>
      </c>
      <c r="F3962" s="0" t="n">
        <v>0</v>
      </c>
      <c r="G3962" s="0" t="s">
        <v>161</v>
      </c>
    </row>
    <row r="3963" customFormat="false" ht="14.25" hidden="false" customHeight="false" outlineLevel="0" collapsed="false">
      <c r="A3963" s="0" t="s">
        <v>105</v>
      </c>
      <c r="B3963" s="0" t="s">
        <v>106</v>
      </c>
      <c r="C3963" s="0" t="s">
        <v>75</v>
      </c>
      <c r="D3963" s="0" t="s">
        <v>166</v>
      </c>
      <c r="E3963" s="0" t="n">
        <v>2038</v>
      </c>
      <c r="F3963" s="0" t="n">
        <v>0</v>
      </c>
      <c r="G3963" s="0" t="s">
        <v>161</v>
      </c>
    </row>
    <row r="3964" customFormat="false" ht="14.25" hidden="false" customHeight="false" outlineLevel="0" collapsed="false">
      <c r="A3964" s="0" t="s">
        <v>105</v>
      </c>
      <c r="B3964" s="0" t="s">
        <v>106</v>
      </c>
      <c r="C3964" s="0" t="s">
        <v>75</v>
      </c>
      <c r="D3964" s="0" t="s">
        <v>167</v>
      </c>
      <c r="E3964" s="0" t="n">
        <v>2038</v>
      </c>
      <c r="F3964" s="0" t="n">
        <v>0.5</v>
      </c>
      <c r="G3964" s="0" t="s">
        <v>135</v>
      </c>
    </row>
    <row r="3965" customFormat="false" ht="14.25" hidden="false" customHeight="false" outlineLevel="0" collapsed="false">
      <c r="A3965" s="0" t="s">
        <v>105</v>
      </c>
      <c r="B3965" s="0" t="s">
        <v>106</v>
      </c>
      <c r="C3965" s="0" t="s">
        <v>75</v>
      </c>
      <c r="D3965" s="0" t="s">
        <v>168</v>
      </c>
      <c r="E3965" s="0" t="n">
        <v>2038</v>
      </c>
      <c r="F3965" s="0" t="n">
        <v>0</v>
      </c>
      <c r="G3965" s="0" t="s">
        <v>161</v>
      </c>
    </row>
    <row r="3966" customFormat="false" ht="14.25" hidden="false" customHeight="false" outlineLevel="0" collapsed="false">
      <c r="A3966" s="0" t="s">
        <v>105</v>
      </c>
      <c r="B3966" s="0" t="s">
        <v>106</v>
      </c>
      <c r="C3966" s="0" t="s">
        <v>75</v>
      </c>
      <c r="D3966" s="0" t="s">
        <v>169</v>
      </c>
      <c r="E3966" s="0" t="n">
        <v>2038</v>
      </c>
      <c r="F3966" s="0" t="n">
        <v>0</v>
      </c>
      <c r="G3966" s="0" t="s">
        <v>161</v>
      </c>
    </row>
    <row r="3967" customFormat="false" ht="14.25" hidden="false" customHeight="false" outlineLevel="0" collapsed="false">
      <c r="A3967" s="0" t="s">
        <v>105</v>
      </c>
      <c r="B3967" s="0" t="s">
        <v>106</v>
      </c>
      <c r="C3967" s="0" t="s">
        <v>75</v>
      </c>
      <c r="D3967" s="0" t="s">
        <v>170</v>
      </c>
      <c r="E3967" s="0" t="n">
        <v>2038</v>
      </c>
      <c r="F3967" s="0" t="n">
        <v>3.67</v>
      </c>
      <c r="G3967" s="0" t="s">
        <v>161</v>
      </c>
    </row>
    <row r="3968" customFormat="false" ht="14.25" hidden="false" customHeight="false" outlineLevel="0" collapsed="false">
      <c r="A3968" s="0" t="s">
        <v>105</v>
      </c>
      <c r="B3968" s="0" t="s">
        <v>106</v>
      </c>
      <c r="C3968" s="0" t="s">
        <v>75</v>
      </c>
      <c r="D3968" s="0" t="s">
        <v>156</v>
      </c>
      <c r="E3968" s="0" t="n">
        <v>2038</v>
      </c>
      <c r="F3968" s="0" t="n">
        <v>0.799276001059116</v>
      </c>
      <c r="G3968" s="0" t="s">
        <v>135</v>
      </c>
    </row>
    <row r="3969" customFormat="false" ht="14.25" hidden="false" customHeight="false" outlineLevel="0" collapsed="false">
      <c r="A3969" s="0" t="s">
        <v>105</v>
      </c>
      <c r="B3969" s="0" t="s">
        <v>106</v>
      </c>
      <c r="C3969" s="0" t="s">
        <v>75</v>
      </c>
      <c r="D3969" s="0" t="s">
        <v>157</v>
      </c>
      <c r="E3969" s="0" t="n">
        <v>2038</v>
      </c>
      <c r="F3969" s="0" t="n">
        <v>0.577884160169459</v>
      </c>
      <c r="G3969" s="0" t="s">
        <v>135</v>
      </c>
    </row>
    <row r="3970" customFormat="false" ht="14.25" hidden="false" customHeight="false" outlineLevel="0" collapsed="false">
      <c r="A3970" s="0" t="s">
        <v>105</v>
      </c>
      <c r="B3970" s="0" t="s">
        <v>106</v>
      </c>
      <c r="C3970" s="0" t="s">
        <v>75</v>
      </c>
      <c r="D3970" s="0" t="s">
        <v>171</v>
      </c>
      <c r="E3970" s="0" t="n">
        <v>2038</v>
      </c>
      <c r="F3970" s="0" t="n">
        <v>0.87</v>
      </c>
      <c r="G3970" s="0" t="s">
        <v>135</v>
      </c>
    </row>
    <row r="3971" customFormat="false" ht="14.25" hidden="false" customHeight="false" outlineLevel="0" collapsed="false">
      <c r="A3971" s="0" t="s">
        <v>105</v>
      </c>
      <c r="B3971" s="0" t="s">
        <v>106</v>
      </c>
      <c r="C3971" s="0" t="s">
        <v>75</v>
      </c>
      <c r="D3971" s="0" t="s">
        <v>172</v>
      </c>
      <c r="E3971" s="0" t="n">
        <v>2038</v>
      </c>
      <c r="F3971" s="0" t="n">
        <v>0.8</v>
      </c>
      <c r="G3971" s="0" t="s">
        <v>135</v>
      </c>
    </row>
    <row r="3972" customFormat="false" ht="14.25" hidden="false" customHeight="false" outlineLevel="0" collapsed="false">
      <c r="A3972" s="0" t="s">
        <v>105</v>
      </c>
      <c r="B3972" s="0" t="s">
        <v>106</v>
      </c>
      <c r="C3972" s="0" t="s">
        <v>75</v>
      </c>
      <c r="D3972" s="0" t="s">
        <v>173</v>
      </c>
      <c r="E3972" s="0" t="n">
        <v>2038</v>
      </c>
      <c r="F3972" s="0" t="n">
        <v>0.502759219347429</v>
      </c>
      <c r="G3972" s="0" t="s">
        <v>135</v>
      </c>
    </row>
    <row r="3973" customFormat="false" ht="14.25" hidden="false" customHeight="false" outlineLevel="0" collapsed="false">
      <c r="A3973" s="0" t="s">
        <v>105</v>
      </c>
      <c r="B3973" s="0" t="s">
        <v>106</v>
      </c>
      <c r="C3973" s="0" t="s">
        <v>75</v>
      </c>
      <c r="D3973" s="0" t="s">
        <v>174</v>
      </c>
      <c r="E3973" s="0" t="n">
        <v>2038</v>
      </c>
      <c r="F3973" s="0" t="n">
        <v>0.462307328135567</v>
      </c>
      <c r="G3973" s="0" t="s">
        <v>135</v>
      </c>
    </row>
    <row r="3974" customFormat="false" ht="14.25" hidden="false" customHeight="false" outlineLevel="0" collapsed="false">
      <c r="A3974" s="0" t="s">
        <v>105</v>
      </c>
      <c r="B3974" s="0" t="s">
        <v>106</v>
      </c>
      <c r="C3974" s="0" t="s">
        <v>75</v>
      </c>
      <c r="D3974" s="0" t="s">
        <v>160</v>
      </c>
      <c r="E3974" s="0" t="n">
        <v>2038</v>
      </c>
      <c r="F3974" s="0" t="n">
        <v>90.6320832889304</v>
      </c>
      <c r="G3974" s="0" t="s">
        <v>161</v>
      </c>
    </row>
    <row r="3975" customFormat="false" ht="14.25" hidden="false" customHeight="false" outlineLevel="0" collapsed="false">
      <c r="A3975" s="0" t="s">
        <v>105</v>
      </c>
      <c r="B3975" s="0" t="s">
        <v>106</v>
      </c>
      <c r="C3975" s="0" t="s">
        <v>75</v>
      </c>
      <c r="D3975" s="0" t="s">
        <v>162</v>
      </c>
      <c r="E3975" s="0" t="n">
        <v>2038</v>
      </c>
      <c r="F3975" s="0" t="n">
        <v>22.7606410876734</v>
      </c>
      <c r="G3975" s="0" t="s">
        <v>161</v>
      </c>
    </row>
    <row r="3976" customFormat="false" ht="14.25" hidden="false" customHeight="false" outlineLevel="0" collapsed="false">
      <c r="A3976" s="0" t="s">
        <v>105</v>
      </c>
      <c r="B3976" s="0" t="s">
        <v>106</v>
      </c>
      <c r="C3976" s="0" t="s">
        <v>75</v>
      </c>
      <c r="D3976" s="0" t="s">
        <v>175</v>
      </c>
      <c r="E3976" s="0" t="n">
        <v>2038</v>
      </c>
      <c r="F3976" s="0" t="n">
        <v>87.19305</v>
      </c>
      <c r="G3976" s="0" t="s">
        <v>161</v>
      </c>
    </row>
    <row r="3977" customFormat="false" ht="14.25" hidden="false" customHeight="false" outlineLevel="0" collapsed="false">
      <c r="A3977" s="0" t="s">
        <v>105</v>
      </c>
      <c r="B3977" s="0" t="s">
        <v>106</v>
      </c>
      <c r="C3977" s="0" t="s">
        <v>75</v>
      </c>
      <c r="D3977" s="0" t="s">
        <v>176</v>
      </c>
      <c r="E3977" s="0" t="n">
        <v>2038</v>
      </c>
      <c r="F3977" s="0" t="n">
        <v>30.5428</v>
      </c>
      <c r="G3977" s="0" t="s">
        <v>161</v>
      </c>
    </row>
    <row r="3978" customFormat="false" ht="14.25" hidden="false" customHeight="false" outlineLevel="0" collapsed="false">
      <c r="A3978" s="0" t="s">
        <v>105</v>
      </c>
      <c r="B3978" s="0" t="s">
        <v>106</v>
      </c>
      <c r="C3978" s="0" t="s">
        <v>75</v>
      </c>
      <c r="D3978" s="0" t="s">
        <v>177</v>
      </c>
      <c r="E3978" s="0" t="n">
        <v>2038</v>
      </c>
      <c r="F3978" s="0" t="n">
        <v>87.19305</v>
      </c>
      <c r="G3978" s="0" t="s">
        <v>161</v>
      </c>
    </row>
    <row r="3979" customFormat="false" ht="14.25" hidden="false" customHeight="false" outlineLevel="0" collapsed="false">
      <c r="A3979" s="0" t="s">
        <v>105</v>
      </c>
      <c r="B3979" s="0" t="s">
        <v>106</v>
      </c>
      <c r="C3979" s="0" t="s">
        <v>75</v>
      </c>
      <c r="D3979" s="0" t="s">
        <v>178</v>
      </c>
      <c r="E3979" s="0" t="n">
        <v>2038</v>
      </c>
      <c r="F3979" s="0" t="n">
        <v>26.1996743766038</v>
      </c>
      <c r="G3979" s="0" t="s">
        <v>161</v>
      </c>
    </row>
    <row r="3980" customFormat="false" ht="14.25" hidden="false" customHeight="false" outlineLevel="0" collapsed="false">
      <c r="A3980" s="0" t="s">
        <v>105</v>
      </c>
      <c r="B3980" s="0" t="s">
        <v>106</v>
      </c>
      <c r="C3980" s="0" t="s">
        <v>75</v>
      </c>
      <c r="D3980" s="0" t="s">
        <v>163</v>
      </c>
      <c r="E3980" s="0" t="n">
        <v>2038</v>
      </c>
      <c r="F3980" s="0" t="n">
        <v>587.307174488201</v>
      </c>
      <c r="G3980" s="0" t="s">
        <v>132</v>
      </c>
    </row>
    <row r="3981" customFormat="false" ht="14.25" hidden="false" customHeight="false" outlineLevel="0" collapsed="false">
      <c r="A3981" s="0" t="s">
        <v>105</v>
      </c>
      <c r="B3981" s="0" t="s">
        <v>106</v>
      </c>
      <c r="C3981" s="0" t="s">
        <v>75</v>
      </c>
      <c r="D3981" s="0" t="s">
        <v>164</v>
      </c>
      <c r="E3981" s="0" t="n">
        <v>2038</v>
      </c>
      <c r="F3981" s="0" t="n">
        <v>115.233619051825</v>
      </c>
      <c r="G3981" s="0" t="s">
        <v>132</v>
      </c>
    </row>
    <row r="3982" customFormat="false" ht="14.25" hidden="false" customHeight="false" outlineLevel="0" collapsed="false">
      <c r="A3982" s="0" t="s">
        <v>105</v>
      </c>
      <c r="B3982" s="0" t="s">
        <v>106</v>
      </c>
      <c r="C3982" s="0" t="s">
        <v>75</v>
      </c>
      <c r="D3982" s="0" t="s">
        <v>179</v>
      </c>
      <c r="E3982" s="0" t="n">
        <v>2038</v>
      </c>
      <c r="F3982" s="0" t="n">
        <v>550.4500798992</v>
      </c>
      <c r="G3982" s="0" t="s">
        <v>132</v>
      </c>
    </row>
    <row r="3983" customFormat="false" ht="14.25" hidden="false" customHeight="false" outlineLevel="0" collapsed="false">
      <c r="A3983" s="0" t="s">
        <v>105</v>
      </c>
      <c r="B3983" s="0" t="s">
        <v>106</v>
      </c>
      <c r="C3983" s="0" t="s">
        <v>75</v>
      </c>
      <c r="D3983" s="0" t="s">
        <v>180</v>
      </c>
      <c r="E3983" s="0" t="n">
        <v>2038</v>
      </c>
      <c r="F3983" s="0" t="n">
        <v>139.726039886447</v>
      </c>
      <c r="G3983" s="0" t="s">
        <v>132</v>
      </c>
    </row>
    <row r="3984" customFormat="false" ht="14.25" hidden="false" customHeight="false" outlineLevel="0" collapsed="false">
      <c r="A3984" s="0" t="s">
        <v>105</v>
      </c>
      <c r="B3984" s="0" t="s">
        <v>106</v>
      </c>
      <c r="C3984" s="0" t="s">
        <v>75</v>
      </c>
      <c r="D3984" s="0" t="s">
        <v>181</v>
      </c>
      <c r="E3984" s="0" t="n">
        <v>2038</v>
      </c>
      <c r="F3984" s="0" t="n">
        <v>1</v>
      </c>
      <c r="G3984" s="0" t="s">
        <v>135</v>
      </c>
    </row>
    <row r="3985" customFormat="false" ht="14.25" hidden="false" customHeight="false" outlineLevel="0" collapsed="false">
      <c r="A3985" s="0" t="s">
        <v>105</v>
      </c>
      <c r="B3985" s="0" t="s">
        <v>106</v>
      </c>
      <c r="C3985" s="0" t="s">
        <v>75</v>
      </c>
      <c r="D3985" s="0" t="s">
        <v>165</v>
      </c>
      <c r="E3985" s="0" t="n">
        <v>2039</v>
      </c>
      <c r="F3985" s="0" t="n">
        <v>0</v>
      </c>
      <c r="G3985" s="0" t="s">
        <v>161</v>
      </c>
    </row>
    <row r="3986" customFormat="false" ht="14.25" hidden="false" customHeight="false" outlineLevel="0" collapsed="false">
      <c r="A3986" s="0" t="s">
        <v>105</v>
      </c>
      <c r="B3986" s="0" t="s">
        <v>106</v>
      </c>
      <c r="C3986" s="0" t="s">
        <v>75</v>
      </c>
      <c r="D3986" s="0" t="s">
        <v>166</v>
      </c>
      <c r="E3986" s="0" t="n">
        <v>2039</v>
      </c>
      <c r="F3986" s="0" t="n">
        <v>0</v>
      </c>
      <c r="G3986" s="0" t="s">
        <v>161</v>
      </c>
    </row>
    <row r="3987" customFormat="false" ht="14.25" hidden="false" customHeight="false" outlineLevel="0" collapsed="false">
      <c r="A3987" s="0" t="s">
        <v>105</v>
      </c>
      <c r="B3987" s="0" t="s">
        <v>106</v>
      </c>
      <c r="C3987" s="0" t="s">
        <v>75</v>
      </c>
      <c r="D3987" s="0" t="s">
        <v>167</v>
      </c>
      <c r="E3987" s="0" t="n">
        <v>2039</v>
      </c>
      <c r="F3987" s="0" t="n">
        <v>0.5</v>
      </c>
      <c r="G3987" s="0" t="s">
        <v>135</v>
      </c>
    </row>
    <row r="3988" customFormat="false" ht="14.25" hidden="false" customHeight="false" outlineLevel="0" collapsed="false">
      <c r="A3988" s="0" t="s">
        <v>105</v>
      </c>
      <c r="B3988" s="0" t="s">
        <v>106</v>
      </c>
      <c r="C3988" s="0" t="s">
        <v>75</v>
      </c>
      <c r="D3988" s="0" t="s">
        <v>168</v>
      </c>
      <c r="E3988" s="0" t="n">
        <v>2039</v>
      </c>
      <c r="F3988" s="0" t="n">
        <v>0</v>
      </c>
      <c r="G3988" s="0" t="s">
        <v>161</v>
      </c>
    </row>
    <row r="3989" customFormat="false" ht="14.25" hidden="false" customHeight="false" outlineLevel="0" collapsed="false">
      <c r="A3989" s="0" t="s">
        <v>105</v>
      </c>
      <c r="B3989" s="0" t="s">
        <v>106</v>
      </c>
      <c r="C3989" s="0" t="s">
        <v>75</v>
      </c>
      <c r="D3989" s="0" t="s">
        <v>169</v>
      </c>
      <c r="E3989" s="0" t="n">
        <v>2039</v>
      </c>
      <c r="F3989" s="0" t="n">
        <v>0</v>
      </c>
      <c r="G3989" s="0" t="s">
        <v>161</v>
      </c>
    </row>
    <row r="3990" customFormat="false" ht="14.25" hidden="false" customHeight="false" outlineLevel="0" collapsed="false">
      <c r="A3990" s="0" t="s">
        <v>105</v>
      </c>
      <c r="B3990" s="0" t="s">
        <v>106</v>
      </c>
      <c r="C3990" s="0" t="s">
        <v>75</v>
      </c>
      <c r="D3990" s="0" t="s">
        <v>170</v>
      </c>
      <c r="E3990" s="0" t="n">
        <v>2039</v>
      </c>
      <c r="F3990" s="0" t="n">
        <v>3.67</v>
      </c>
      <c r="G3990" s="0" t="s">
        <v>161</v>
      </c>
    </row>
    <row r="3991" customFormat="false" ht="14.25" hidden="false" customHeight="false" outlineLevel="0" collapsed="false">
      <c r="A3991" s="0" t="s">
        <v>105</v>
      </c>
      <c r="B3991" s="0" t="s">
        <v>106</v>
      </c>
      <c r="C3991" s="0" t="s">
        <v>75</v>
      </c>
      <c r="D3991" s="0" t="s">
        <v>156</v>
      </c>
      <c r="E3991" s="0" t="n">
        <v>2039</v>
      </c>
      <c r="F3991" s="0" t="n">
        <v>0.799276001059116</v>
      </c>
      <c r="G3991" s="0" t="s">
        <v>135</v>
      </c>
    </row>
    <row r="3992" customFormat="false" ht="14.25" hidden="false" customHeight="false" outlineLevel="0" collapsed="false">
      <c r="A3992" s="0" t="s">
        <v>105</v>
      </c>
      <c r="B3992" s="0" t="s">
        <v>106</v>
      </c>
      <c r="C3992" s="0" t="s">
        <v>75</v>
      </c>
      <c r="D3992" s="0" t="s">
        <v>157</v>
      </c>
      <c r="E3992" s="0" t="n">
        <v>2039</v>
      </c>
      <c r="F3992" s="0" t="n">
        <v>0.577884160169459</v>
      </c>
      <c r="G3992" s="0" t="s">
        <v>135</v>
      </c>
    </row>
    <row r="3993" customFormat="false" ht="14.25" hidden="false" customHeight="false" outlineLevel="0" collapsed="false">
      <c r="A3993" s="0" t="s">
        <v>105</v>
      </c>
      <c r="B3993" s="0" t="s">
        <v>106</v>
      </c>
      <c r="C3993" s="0" t="s">
        <v>75</v>
      </c>
      <c r="D3993" s="0" t="s">
        <v>171</v>
      </c>
      <c r="E3993" s="0" t="n">
        <v>2039</v>
      </c>
      <c r="F3993" s="0" t="n">
        <v>0.87</v>
      </c>
      <c r="G3993" s="0" t="s">
        <v>135</v>
      </c>
    </row>
    <row r="3994" customFormat="false" ht="14.25" hidden="false" customHeight="false" outlineLevel="0" collapsed="false">
      <c r="A3994" s="0" t="s">
        <v>105</v>
      </c>
      <c r="B3994" s="0" t="s">
        <v>106</v>
      </c>
      <c r="C3994" s="0" t="s">
        <v>75</v>
      </c>
      <c r="D3994" s="0" t="s">
        <v>172</v>
      </c>
      <c r="E3994" s="0" t="n">
        <v>2039</v>
      </c>
      <c r="F3994" s="0" t="n">
        <v>0.8</v>
      </c>
      <c r="G3994" s="0" t="s">
        <v>135</v>
      </c>
    </row>
    <row r="3995" customFormat="false" ht="14.25" hidden="false" customHeight="false" outlineLevel="0" collapsed="false">
      <c r="A3995" s="0" t="s">
        <v>105</v>
      </c>
      <c r="B3995" s="0" t="s">
        <v>106</v>
      </c>
      <c r="C3995" s="0" t="s">
        <v>75</v>
      </c>
      <c r="D3995" s="0" t="s">
        <v>173</v>
      </c>
      <c r="E3995" s="0" t="n">
        <v>2039</v>
      </c>
      <c r="F3995" s="0" t="n">
        <v>0.502759219347429</v>
      </c>
      <c r="G3995" s="0" t="s">
        <v>135</v>
      </c>
    </row>
    <row r="3996" customFormat="false" ht="14.25" hidden="false" customHeight="false" outlineLevel="0" collapsed="false">
      <c r="A3996" s="0" t="s">
        <v>105</v>
      </c>
      <c r="B3996" s="0" t="s">
        <v>106</v>
      </c>
      <c r="C3996" s="0" t="s">
        <v>75</v>
      </c>
      <c r="D3996" s="0" t="s">
        <v>174</v>
      </c>
      <c r="E3996" s="0" t="n">
        <v>2039</v>
      </c>
      <c r="F3996" s="0" t="n">
        <v>0.462307328135567</v>
      </c>
      <c r="G3996" s="0" t="s">
        <v>135</v>
      </c>
    </row>
    <row r="3997" customFormat="false" ht="14.25" hidden="false" customHeight="false" outlineLevel="0" collapsed="false">
      <c r="A3997" s="0" t="s">
        <v>105</v>
      </c>
      <c r="B3997" s="0" t="s">
        <v>106</v>
      </c>
      <c r="C3997" s="0" t="s">
        <v>75</v>
      </c>
      <c r="D3997" s="0" t="s">
        <v>160</v>
      </c>
      <c r="E3997" s="0" t="n">
        <v>2039</v>
      </c>
      <c r="F3997" s="0" t="n">
        <v>90.6320832889304</v>
      </c>
      <c r="G3997" s="0" t="s">
        <v>161</v>
      </c>
    </row>
    <row r="3998" customFormat="false" ht="14.25" hidden="false" customHeight="false" outlineLevel="0" collapsed="false">
      <c r="A3998" s="0" t="s">
        <v>105</v>
      </c>
      <c r="B3998" s="0" t="s">
        <v>106</v>
      </c>
      <c r="C3998" s="0" t="s">
        <v>75</v>
      </c>
      <c r="D3998" s="0" t="s">
        <v>162</v>
      </c>
      <c r="E3998" s="0" t="n">
        <v>2039</v>
      </c>
      <c r="F3998" s="0" t="n">
        <v>22.7606410876734</v>
      </c>
      <c r="G3998" s="0" t="s">
        <v>161</v>
      </c>
    </row>
    <row r="3999" customFormat="false" ht="14.25" hidden="false" customHeight="false" outlineLevel="0" collapsed="false">
      <c r="A3999" s="0" t="s">
        <v>105</v>
      </c>
      <c r="B3999" s="0" t="s">
        <v>106</v>
      </c>
      <c r="C3999" s="0" t="s">
        <v>75</v>
      </c>
      <c r="D3999" s="0" t="s">
        <v>175</v>
      </c>
      <c r="E3999" s="0" t="n">
        <v>2039</v>
      </c>
      <c r="F3999" s="0" t="n">
        <v>87.19305</v>
      </c>
      <c r="G3999" s="0" t="s">
        <v>161</v>
      </c>
    </row>
    <row r="4000" customFormat="false" ht="14.25" hidden="false" customHeight="false" outlineLevel="0" collapsed="false">
      <c r="A4000" s="0" t="s">
        <v>105</v>
      </c>
      <c r="B4000" s="0" t="s">
        <v>106</v>
      </c>
      <c r="C4000" s="0" t="s">
        <v>75</v>
      </c>
      <c r="D4000" s="0" t="s">
        <v>176</v>
      </c>
      <c r="E4000" s="0" t="n">
        <v>2039</v>
      </c>
      <c r="F4000" s="0" t="n">
        <v>30.5428</v>
      </c>
      <c r="G4000" s="0" t="s">
        <v>161</v>
      </c>
    </row>
    <row r="4001" customFormat="false" ht="14.25" hidden="false" customHeight="false" outlineLevel="0" collapsed="false">
      <c r="A4001" s="0" t="s">
        <v>105</v>
      </c>
      <c r="B4001" s="0" t="s">
        <v>106</v>
      </c>
      <c r="C4001" s="0" t="s">
        <v>75</v>
      </c>
      <c r="D4001" s="0" t="s">
        <v>177</v>
      </c>
      <c r="E4001" s="0" t="n">
        <v>2039</v>
      </c>
      <c r="F4001" s="0" t="n">
        <v>87.19305</v>
      </c>
      <c r="G4001" s="0" t="s">
        <v>161</v>
      </c>
    </row>
    <row r="4002" customFormat="false" ht="14.25" hidden="false" customHeight="false" outlineLevel="0" collapsed="false">
      <c r="A4002" s="0" t="s">
        <v>105</v>
      </c>
      <c r="B4002" s="0" t="s">
        <v>106</v>
      </c>
      <c r="C4002" s="0" t="s">
        <v>75</v>
      </c>
      <c r="D4002" s="0" t="s">
        <v>178</v>
      </c>
      <c r="E4002" s="0" t="n">
        <v>2039</v>
      </c>
      <c r="F4002" s="0" t="n">
        <v>26.1996743766038</v>
      </c>
      <c r="G4002" s="0" t="s">
        <v>161</v>
      </c>
    </row>
    <row r="4003" customFormat="false" ht="14.25" hidden="false" customHeight="false" outlineLevel="0" collapsed="false">
      <c r="A4003" s="0" t="s">
        <v>105</v>
      </c>
      <c r="B4003" s="0" t="s">
        <v>106</v>
      </c>
      <c r="C4003" s="0" t="s">
        <v>75</v>
      </c>
      <c r="D4003" s="0" t="s">
        <v>163</v>
      </c>
      <c r="E4003" s="0" t="n">
        <v>2039</v>
      </c>
      <c r="F4003" s="0" t="n">
        <v>622.193003050419</v>
      </c>
      <c r="G4003" s="0" t="s">
        <v>132</v>
      </c>
    </row>
    <row r="4004" customFormat="false" ht="14.25" hidden="false" customHeight="false" outlineLevel="0" collapsed="false">
      <c r="A4004" s="0" t="s">
        <v>105</v>
      </c>
      <c r="B4004" s="0" t="s">
        <v>106</v>
      </c>
      <c r="C4004" s="0" t="s">
        <v>75</v>
      </c>
      <c r="D4004" s="0" t="s">
        <v>164</v>
      </c>
      <c r="E4004" s="0" t="n">
        <v>2039</v>
      </c>
      <c r="F4004" s="0" t="n">
        <v>115.775919078126</v>
      </c>
      <c r="G4004" s="0" t="s">
        <v>132</v>
      </c>
    </row>
    <row r="4005" customFormat="false" ht="14.25" hidden="false" customHeight="false" outlineLevel="0" collapsed="false">
      <c r="A4005" s="0" t="s">
        <v>105</v>
      </c>
      <c r="B4005" s="0" t="s">
        <v>106</v>
      </c>
      <c r="C4005" s="0" t="s">
        <v>75</v>
      </c>
      <c r="D4005" s="0" t="s">
        <v>179</v>
      </c>
      <c r="E4005" s="0" t="n">
        <v>2039</v>
      </c>
      <c r="F4005" s="0" t="n">
        <v>578.20849107126</v>
      </c>
      <c r="G4005" s="0" t="s">
        <v>132</v>
      </c>
    </row>
    <row r="4006" customFormat="false" ht="14.25" hidden="false" customHeight="false" outlineLevel="0" collapsed="false">
      <c r="A4006" s="0" t="s">
        <v>105</v>
      </c>
      <c r="B4006" s="0" t="s">
        <v>106</v>
      </c>
      <c r="C4006" s="0" t="s">
        <v>75</v>
      </c>
      <c r="D4006" s="0" t="s">
        <v>180</v>
      </c>
      <c r="E4006" s="0" t="n">
        <v>2039</v>
      </c>
      <c r="F4006" s="0" t="n">
        <v>146.772224469292</v>
      </c>
      <c r="G4006" s="0" t="s">
        <v>132</v>
      </c>
    </row>
    <row r="4007" customFormat="false" ht="14.25" hidden="false" customHeight="false" outlineLevel="0" collapsed="false">
      <c r="A4007" s="0" t="s">
        <v>105</v>
      </c>
      <c r="B4007" s="0" t="s">
        <v>106</v>
      </c>
      <c r="C4007" s="0" t="s">
        <v>75</v>
      </c>
      <c r="D4007" s="0" t="s">
        <v>181</v>
      </c>
      <c r="E4007" s="0" t="n">
        <v>2039</v>
      </c>
      <c r="F4007" s="0" t="n">
        <v>1</v>
      </c>
      <c r="G4007" s="0" t="s">
        <v>135</v>
      </c>
    </row>
    <row r="4008" customFormat="false" ht="14.25" hidden="false" customHeight="false" outlineLevel="0" collapsed="false">
      <c r="A4008" s="0" t="s">
        <v>105</v>
      </c>
      <c r="B4008" s="0" t="s">
        <v>106</v>
      </c>
      <c r="C4008" s="0" t="s">
        <v>75</v>
      </c>
      <c r="D4008" s="0" t="s">
        <v>165</v>
      </c>
      <c r="E4008" s="0" t="n">
        <v>2040</v>
      </c>
      <c r="F4008" s="0" t="n">
        <v>0</v>
      </c>
      <c r="G4008" s="0" t="s">
        <v>161</v>
      </c>
    </row>
    <row r="4009" customFormat="false" ht="14.25" hidden="false" customHeight="false" outlineLevel="0" collapsed="false">
      <c r="A4009" s="0" t="s">
        <v>105</v>
      </c>
      <c r="B4009" s="0" t="s">
        <v>106</v>
      </c>
      <c r="C4009" s="0" t="s">
        <v>75</v>
      </c>
      <c r="D4009" s="0" t="s">
        <v>166</v>
      </c>
      <c r="E4009" s="0" t="n">
        <v>2040</v>
      </c>
      <c r="F4009" s="0" t="n">
        <v>0</v>
      </c>
      <c r="G4009" s="0" t="s">
        <v>161</v>
      </c>
    </row>
    <row r="4010" customFormat="false" ht="14.25" hidden="false" customHeight="false" outlineLevel="0" collapsed="false">
      <c r="A4010" s="0" t="s">
        <v>105</v>
      </c>
      <c r="B4010" s="0" t="s">
        <v>106</v>
      </c>
      <c r="C4010" s="0" t="s">
        <v>75</v>
      </c>
      <c r="D4010" s="0" t="s">
        <v>167</v>
      </c>
      <c r="E4010" s="0" t="n">
        <v>2040</v>
      </c>
      <c r="F4010" s="0" t="n">
        <v>0.5</v>
      </c>
      <c r="G4010" s="0" t="s">
        <v>135</v>
      </c>
    </row>
    <row r="4011" customFormat="false" ht="14.25" hidden="false" customHeight="false" outlineLevel="0" collapsed="false">
      <c r="A4011" s="0" t="s">
        <v>105</v>
      </c>
      <c r="B4011" s="0" t="s">
        <v>106</v>
      </c>
      <c r="C4011" s="0" t="s">
        <v>75</v>
      </c>
      <c r="D4011" s="0" t="s">
        <v>168</v>
      </c>
      <c r="E4011" s="0" t="n">
        <v>2040</v>
      </c>
      <c r="F4011" s="0" t="n">
        <v>0</v>
      </c>
      <c r="G4011" s="0" t="s">
        <v>161</v>
      </c>
    </row>
    <row r="4012" customFormat="false" ht="14.25" hidden="false" customHeight="false" outlineLevel="0" collapsed="false">
      <c r="A4012" s="0" t="s">
        <v>105</v>
      </c>
      <c r="B4012" s="0" t="s">
        <v>106</v>
      </c>
      <c r="C4012" s="0" t="s">
        <v>75</v>
      </c>
      <c r="D4012" s="0" t="s">
        <v>169</v>
      </c>
      <c r="E4012" s="0" t="n">
        <v>2040</v>
      </c>
      <c r="F4012" s="0" t="n">
        <v>0</v>
      </c>
      <c r="G4012" s="0" t="s">
        <v>161</v>
      </c>
    </row>
    <row r="4013" customFormat="false" ht="14.25" hidden="false" customHeight="false" outlineLevel="0" collapsed="false">
      <c r="A4013" s="0" t="s">
        <v>105</v>
      </c>
      <c r="B4013" s="0" t="s">
        <v>106</v>
      </c>
      <c r="C4013" s="0" t="s">
        <v>75</v>
      </c>
      <c r="D4013" s="0" t="s">
        <v>170</v>
      </c>
      <c r="E4013" s="0" t="n">
        <v>2040</v>
      </c>
      <c r="F4013" s="0" t="n">
        <v>3.67</v>
      </c>
      <c r="G4013" s="0" t="s">
        <v>161</v>
      </c>
    </row>
    <row r="4014" customFormat="false" ht="14.25" hidden="false" customHeight="false" outlineLevel="0" collapsed="false">
      <c r="A4014" s="0" t="s">
        <v>105</v>
      </c>
      <c r="B4014" s="0" t="s">
        <v>106</v>
      </c>
      <c r="C4014" s="0" t="s">
        <v>75</v>
      </c>
      <c r="D4014" s="0" t="s">
        <v>156</v>
      </c>
      <c r="E4014" s="0" t="n">
        <v>2040</v>
      </c>
      <c r="F4014" s="0" t="n">
        <v>0.799276001059116</v>
      </c>
      <c r="G4014" s="0" t="s">
        <v>135</v>
      </c>
    </row>
    <row r="4015" customFormat="false" ht="14.25" hidden="false" customHeight="false" outlineLevel="0" collapsed="false">
      <c r="A4015" s="0" t="s">
        <v>105</v>
      </c>
      <c r="B4015" s="0" t="s">
        <v>106</v>
      </c>
      <c r="C4015" s="0" t="s">
        <v>75</v>
      </c>
      <c r="D4015" s="0" t="s">
        <v>157</v>
      </c>
      <c r="E4015" s="0" t="n">
        <v>2040</v>
      </c>
      <c r="F4015" s="0" t="n">
        <v>0.577884160169459</v>
      </c>
      <c r="G4015" s="0" t="s">
        <v>135</v>
      </c>
    </row>
    <row r="4016" customFormat="false" ht="14.25" hidden="false" customHeight="false" outlineLevel="0" collapsed="false">
      <c r="A4016" s="0" t="s">
        <v>105</v>
      </c>
      <c r="B4016" s="0" t="s">
        <v>106</v>
      </c>
      <c r="C4016" s="0" t="s">
        <v>75</v>
      </c>
      <c r="D4016" s="0" t="s">
        <v>171</v>
      </c>
      <c r="E4016" s="0" t="n">
        <v>2040</v>
      </c>
      <c r="F4016" s="0" t="n">
        <v>0.87</v>
      </c>
      <c r="G4016" s="0" t="s">
        <v>135</v>
      </c>
    </row>
    <row r="4017" customFormat="false" ht="14.25" hidden="false" customHeight="false" outlineLevel="0" collapsed="false">
      <c r="A4017" s="0" t="s">
        <v>105</v>
      </c>
      <c r="B4017" s="0" t="s">
        <v>106</v>
      </c>
      <c r="C4017" s="0" t="s">
        <v>75</v>
      </c>
      <c r="D4017" s="0" t="s">
        <v>172</v>
      </c>
      <c r="E4017" s="0" t="n">
        <v>2040</v>
      </c>
      <c r="F4017" s="0" t="n">
        <v>0.8</v>
      </c>
      <c r="G4017" s="0" t="s">
        <v>135</v>
      </c>
    </row>
    <row r="4018" customFormat="false" ht="14.25" hidden="false" customHeight="false" outlineLevel="0" collapsed="false">
      <c r="A4018" s="0" t="s">
        <v>105</v>
      </c>
      <c r="B4018" s="0" t="s">
        <v>106</v>
      </c>
      <c r="C4018" s="0" t="s">
        <v>75</v>
      </c>
      <c r="D4018" s="0" t="s">
        <v>173</v>
      </c>
      <c r="E4018" s="0" t="n">
        <v>2040</v>
      </c>
      <c r="F4018" s="0" t="n">
        <v>0.502759219347429</v>
      </c>
      <c r="G4018" s="0" t="s">
        <v>135</v>
      </c>
    </row>
    <row r="4019" customFormat="false" ht="14.25" hidden="false" customHeight="false" outlineLevel="0" collapsed="false">
      <c r="A4019" s="0" t="s">
        <v>105</v>
      </c>
      <c r="B4019" s="0" t="s">
        <v>106</v>
      </c>
      <c r="C4019" s="0" t="s">
        <v>75</v>
      </c>
      <c r="D4019" s="0" t="s">
        <v>174</v>
      </c>
      <c r="E4019" s="0" t="n">
        <v>2040</v>
      </c>
      <c r="F4019" s="0" t="n">
        <v>0.462307328135567</v>
      </c>
      <c r="G4019" s="0" t="s">
        <v>135</v>
      </c>
    </row>
    <row r="4020" customFormat="false" ht="14.25" hidden="false" customHeight="false" outlineLevel="0" collapsed="false">
      <c r="A4020" s="0" t="s">
        <v>105</v>
      </c>
      <c r="B4020" s="0" t="s">
        <v>106</v>
      </c>
      <c r="C4020" s="0" t="s">
        <v>75</v>
      </c>
      <c r="D4020" s="0" t="s">
        <v>160</v>
      </c>
      <c r="E4020" s="0" t="n">
        <v>2040</v>
      </c>
      <c r="F4020" s="0" t="n">
        <v>90.6320832889304</v>
      </c>
      <c r="G4020" s="0" t="s">
        <v>161</v>
      </c>
    </row>
    <row r="4021" customFormat="false" ht="14.25" hidden="false" customHeight="false" outlineLevel="0" collapsed="false">
      <c r="A4021" s="0" t="s">
        <v>105</v>
      </c>
      <c r="B4021" s="0" t="s">
        <v>106</v>
      </c>
      <c r="C4021" s="0" t="s">
        <v>75</v>
      </c>
      <c r="D4021" s="0" t="s">
        <v>162</v>
      </c>
      <c r="E4021" s="0" t="n">
        <v>2040</v>
      </c>
      <c r="F4021" s="0" t="n">
        <v>22.7606410876734</v>
      </c>
      <c r="G4021" s="0" t="s">
        <v>161</v>
      </c>
    </row>
    <row r="4022" customFormat="false" ht="14.25" hidden="false" customHeight="false" outlineLevel="0" collapsed="false">
      <c r="A4022" s="0" t="s">
        <v>105</v>
      </c>
      <c r="B4022" s="0" t="s">
        <v>106</v>
      </c>
      <c r="C4022" s="0" t="s">
        <v>75</v>
      </c>
      <c r="D4022" s="0" t="s">
        <v>175</v>
      </c>
      <c r="E4022" s="0" t="n">
        <v>2040</v>
      </c>
      <c r="F4022" s="0" t="n">
        <v>87.19305</v>
      </c>
      <c r="G4022" s="0" t="s">
        <v>161</v>
      </c>
    </row>
    <row r="4023" customFormat="false" ht="14.25" hidden="false" customHeight="false" outlineLevel="0" collapsed="false">
      <c r="A4023" s="0" t="s">
        <v>105</v>
      </c>
      <c r="B4023" s="0" t="s">
        <v>106</v>
      </c>
      <c r="C4023" s="0" t="s">
        <v>75</v>
      </c>
      <c r="D4023" s="0" t="s">
        <v>176</v>
      </c>
      <c r="E4023" s="0" t="n">
        <v>2040</v>
      </c>
      <c r="F4023" s="0" t="n">
        <v>30.5428</v>
      </c>
      <c r="G4023" s="0" t="s">
        <v>161</v>
      </c>
    </row>
    <row r="4024" customFormat="false" ht="14.25" hidden="false" customHeight="false" outlineLevel="0" collapsed="false">
      <c r="A4024" s="0" t="s">
        <v>105</v>
      </c>
      <c r="B4024" s="0" t="s">
        <v>106</v>
      </c>
      <c r="C4024" s="0" t="s">
        <v>75</v>
      </c>
      <c r="D4024" s="0" t="s">
        <v>177</v>
      </c>
      <c r="E4024" s="0" t="n">
        <v>2040</v>
      </c>
      <c r="F4024" s="0" t="n">
        <v>87.19305</v>
      </c>
      <c r="G4024" s="0" t="s">
        <v>161</v>
      </c>
    </row>
    <row r="4025" customFormat="false" ht="14.25" hidden="false" customHeight="false" outlineLevel="0" collapsed="false">
      <c r="A4025" s="0" t="s">
        <v>105</v>
      </c>
      <c r="B4025" s="0" t="s">
        <v>106</v>
      </c>
      <c r="C4025" s="0" t="s">
        <v>75</v>
      </c>
      <c r="D4025" s="0" t="s">
        <v>178</v>
      </c>
      <c r="E4025" s="0" t="n">
        <v>2040</v>
      </c>
      <c r="F4025" s="0" t="n">
        <v>26.1996743766038</v>
      </c>
      <c r="G4025" s="0" t="s">
        <v>161</v>
      </c>
    </row>
    <row r="4026" customFormat="false" ht="14.25" hidden="false" customHeight="false" outlineLevel="0" collapsed="false">
      <c r="A4026" s="0" t="s">
        <v>105</v>
      </c>
      <c r="B4026" s="0" t="s">
        <v>106</v>
      </c>
      <c r="C4026" s="0" t="s">
        <v>75</v>
      </c>
      <c r="D4026" s="0" t="s">
        <v>163</v>
      </c>
      <c r="E4026" s="0" t="n">
        <v>2040</v>
      </c>
      <c r="F4026" s="0" t="n">
        <v>651.42361678592</v>
      </c>
      <c r="G4026" s="0" t="s">
        <v>132</v>
      </c>
    </row>
    <row r="4027" customFormat="false" ht="14.25" hidden="false" customHeight="false" outlineLevel="0" collapsed="false">
      <c r="A4027" s="0" t="s">
        <v>105</v>
      </c>
      <c r="B4027" s="0" t="s">
        <v>106</v>
      </c>
      <c r="C4027" s="0" t="s">
        <v>75</v>
      </c>
      <c r="D4027" s="0" t="s">
        <v>164</v>
      </c>
      <c r="E4027" s="0" t="n">
        <v>2040</v>
      </c>
      <c r="F4027" s="0" t="n">
        <v>114.957108844574</v>
      </c>
      <c r="G4027" s="0" t="s">
        <v>132</v>
      </c>
    </row>
    <row r="4028" customFormat="false" ht="14.25" hidden="false" customHeight="false" outlineLevel="0" collapsed="false">
      <c r="A4028" s="0" t="s">
        <v>105</v>
      </c>
      <c r="B4028" s="0" t="s">
        <v>106</v>
      </c>
      <c r="C4028" s="0" t="s">
        <v>75</v>
      </c>
      <c r="D4028" s="0" t="s">
        <v>179</v>
      </c>
      <c r="E4028" s="0" t="n">
        <v>2040</v>
      </c>
      <c r="F4028" s="0" t="n">
        <v>600.469517977503</v>
      </c>
      <c r="G4028" s="0" t="s">
        <v>132</v>
      </c>
    </row>
    <row r="4029" customFormat="false" ht="14.25" hidden="false" customHeight="false" outlineLevel="0" collapsed="false">
      <c r="A4029" s="0" t="s">
        <v>105</v>
      </c>
      <c r="B4029" s="0" t="s">
        <v>106</v>
      </c>
      <c r="C4029" s="0" t="s">
        <v>75</v>
      </c>
      <c r="D4029" s="0" t="s">
        <v>180</v>
      </c>
      <c r="E4029" s="0" t="n">
        <v>2040</v>
      </c>
      <c r="F4029" s="0" t="n">
        <v>152.42295511136</v>
      </c>
      <c r="G4029" s="0" t="s">
        <v>132</v>
      </c>
    </row>
    <row r="4030" customFormat="false" ht="14.25" hidden="false" customHeight="false" outlineLevel="0" collapsed="false">
      <c r="A4030" s="0" t="s">
        <v>105</v>
      </c>
      <c r="B4030" s="0" t="s">
        <v>106</v>
      </c>
      <c r="C4030" s="0" t="s">
        <v>75</v>
      </c>
      <c r="D4030" s="0" t="s">
        <v>181</v>
      </c>
      <c r="E4030" s="0" t="n">
        <v>2040</v>
      </c>
      <c r="F4030" s="0" t="n">
        <v>1</v>
      </c>
      <c r="G4030" s="0" t="s">
        <v>135</v>
      </c>
    </row>
    <row r="4031" customFormat="false" ht="14.25" hidden="false" customHeight="false" outlineLevel="0" collapsed="false">
      <c r="A4031" s="0" t="s">
        <v>115</v>
      </c>
      <c r="B4031" s="0" t="s">
        <v>116</v>
      </c>
      <c r="C4031" s="0" t="s">
        <v>75</v>
      </c>
      <c r="D4031" s="0" t="s">
        <v>165</v>
      </c>
      <c r="E4031" s="0" t="n">
        <v>2024</v>
      </c>
      <c r="F4031" s="0" t="n">
        <v>0</v>
      </c>
      <c r="G4031" s="0" t="s">
        <v>161</v>
      </c>
    </row>
    <row r="4032" customFormat="false" ht="14.25" hidden="false" customHeight="false" outlineLevel="0" collapsed="false">
      <c r="A4032" s="0" t="s">
        <v>115</v>
      </c>
      <c r="B4032" s="0" t="s">
        <v>116</v>
      </c>
      <c r="C4032" s="0" t="s">
        <v>75</v>
      </c>
      <c r="D4032" s="0" t="s">
        <v>166</v>
      </c>
      <c r="E4032" s="0" t="n">
        <v>2024</v>
      </c>
      <c r="F4032" s="0" t="n">
        <v>0</v>
      </c>
      <c r="G4032" s="0" t="s">
        <v>161</v>
      </c>
    </row>
    <row r="4033" customFormat="false" ht="14.25" hidden="false" customHeight="false" outlineLevel="0" collapsed="false">
      <c r="A4033" s="0" t="s">
        <v>115</v>
      </c>
      <c r="B4033" s="0" t="s">
        <v>116</v>
      </c>
      <c r="C4033" s="0" t="s">
        <v>75</v>
      </c>
      <c r="D4033" s="0" t="s">
        <v>167</v>
      </c>
      <c r="E4033" s="0" t="n">
        <v>2024</v>
      </c>
      <c r="F4033" s="0" t="n">
        <v>0.5</v>
      </c>
      <c r="G4033" s="0" t="s">
        <v>135</v>
      </c>
    </row>
    <row r="4034" customFormat="false" ht="14.25" hidden="false" customHeight="false" outlineLevel="0" collapsed="false">
      <c r="A4034" s="0" t="s">
        <v>115</v>
      </c>
      <c r="B4034" s="0" t="s">
        <v>116</v>
      </c>
      <c r="C4034" s="0" t="s">
        <v>75</v>
      </c>
      <c r="D4034" s="0" t="s">
        <v>168</v>
      </c>
      <c r="E4034" s="0" t="n">
        <v>2024</v>
      </c>
      <c r="F4034" s="0" t="n">
        <v>0</v>
      </c>
      <c r="G4034" s="0" t="s">
        <v>161</v>
      </c>
    </row>
    <row r="4035" customFormat="false" ht="14.25" hidden="false" customHeight="false" outlineLevel="0" collapsed="false">
      <c r="A4035" s="0" t="s">
        <v>115</v>
      </c>
      <c r="B4035" s="0" t="s">
        <v>116</v>
      </c>
      <c r="C4035" s="0" t="s">
        <v>75</v>
      </c>
      <c r="D4035" s="0" t="s">
        <v>169</v>
      </c>
      <c r="E4035" s="0" t="n">
        <v>2024</v>
      </c>
      <c r="F4035" s="0" t="n">
        <v>0</v>
      </c>
      <c r="G4035" s="0" t="s">
        <v>161</v>
      </c>
    </row>
    <row r="4036" customFormat="false" ht="14.25" hidden="false" customHeight="false" outlineLevel="0" collapsed="false">
      <c r="A4036" s="0" t="s">
        <v>115</v>
      </c>
      <c r="B4036" s="0" t="s">
        <v>116</v>
      </c>
      <c r="C4036" s="0" t="s">
        <v>75</v>
      </c>
      <c r="D4036" s="0" t="s">
        <v>170</v>
      </c>
      <c r="E4036" s="0" t="n">
        <v>2024</v>
      </c>
      <c r="F4036" s="0" t="n">
        <v>10.94</v>
      </c>
      <c r="G4036" s="0" t="s">
        <v>161</v>
      </c>
    </row>
    <row r="4037" customFormat="false" ht="14.25" hidden="false" customHeight="false" outlineLevel="0" collapsed="false">
      <c r="A4037" s="0" t="s">
        <v>115</v>
      </c>
      <c r="B4037" s="0" t="s">
        <v>116</v>
      </c>
      <c r="C4037" s="0" t="s">
        <v>75</v>
      </c>
      <c r="D4037" s="0" t="s">
        <v>156</v>
      </c>
      <c r="E4037" s="0" t="n">
        <v>2024</v>
      </c>
      <c r="F4037" s="0" t="n">
        <v>0.5</v>
      </c>
      <c r="G4037" s="0" t="s">
        <v>135</v>
      </c>
    </row>
    <row r="4038" customFormat="false" ht="14.25" hidden="false" customHeight="false" outlineLevel="0" collapsed="false">
      <c r="A4038" s="0" t="s">
        <v>115</v>
      </c>
      <c r="B4038" s="0" t="s">
        <v>116</v>
      </c>
      <c r="C4038" s="0" t="s">
        <v>75</v>
      </c>
      <c r="D4038" s="0" t="s">
        <v>157</v>
      </c>
      <c r="E4038" s="0" t="n">
        <v>2024</v>
      </c>
      <c r="F4038" s="0" t="n">
        <v>0.53</v>
      </c>
      <c r="G4038" s="0" t="s">
        <v>135</v>
      </c>
    </row>
    <row r="4039" customFormat="false" ht="14.25" hidden="false" customHeight="false" outlineLevel="0" collapsed="false">
      <c r="A4039" s="0" t="s">
        <v>115</v>
      </c>
      <c r="B4039" s="0" t="s">
        <v>116</v>
      </c>
      <c r="C4039" s="0" t="s">
        <v>75</v>
      </c>
      <c r="D4039" s="0" t="s">
        <v>171</v>
      </c>
      <c r="E4039" s="0" t="n">
        <v>2024</v>
      </c>
      <c r="F4039" s="0" t="n">
        <v>0.87</v>
      </c>
      <c r="G4039" s="0" t="s">
        <v>135</v>
      </c>
    </row>
    <row r="4040" customFormat="false" ht="14.25" hidden="false" customHeight="false" outlineLevel="0" collapsed="false">
      <c r="A4040" s="0" t="s">
        <v>115</v>
      </c>
      <c r="B4040" s="0" t="s">
        <v>116</v>
      </c>
      <c r="C4040" s="0" t="s">
        <v>75</v>
      </c>
      <c r="D4040" s="0" t="s">
        <v>172</v>
      </c>
      <c r="E4040" s="0" t="n">
        <v>2024</v>
      </c>
      <c r="F4040" s="0" t="n">
        <v>0.8</v>
      </c>
      <c r="G4040" s="0" t="s">
        <v>135</v>
      </c>
    </row>
    <row r="4041" customFormat="false" ht="14.25" hidden="false" customHeight="false" outlineLevel="0" collapsed="false">
      <c r="A4041" s="0" t="s">
        <v>115</v>
      </c>
      <c r="B4041" s="0" t="s">
        <v>116</v>
      </c>
      <c r="C4041" s="0" t="s">
        <v>75</v>
      </c>
      <c r="D4041" s="0" t="s">
        <v>173</v>
      </c>
      <c r="E4041" s="0" t="n">
        <v>2024</v>
      </c>
      <c r="F4041" s="0" t="n">
        <v>0.4611</v>
      </c>
      <c r="G4041" s="0" t="s">
        <v>135</v>
      </c>
    </row>
    <row r="4042" customFormat="false" ht="14.25" hidden="false" customHeight="false" outlineLevel="0" collapsed="false">
      <c r="A4042" s="0" t="s">
        <v>115</v>
      </c>
      <c r="B4042" s="0" t="s">
        <v>116</v>
      </c>
      <c r="C4042" s="0" t="s">
        <v>75</v>
      </c>
      <c r="D4042" s="0" t="s">
        <v>174</v>
      </c>
      <c r="E4042" s="0" t="n">
        <v>2024</v>
      </c>
      <c r="F4042" s="0" t="n">
        <v>0.424</v>
      </c>
      <c r="G4042" s="0" t="s">
        <v>135</v>
      </c>
    </row>
    <row r="4043" customFormat="false" ht="14.25" hidden="false" customHeight="false" outlineLevel="0" collapsed="false">
      <c r="A4043" s="0" t="s">
        <v>115</v>
      </c>
      <c r="B4043" s="0" t="s">
        <v>116</v>
      </c>
      <c r="C4043" s="0" t="s">
        <v>75</v>
      </c>
      <c r="D4043" s="0" t="s">
        <v>160</v>
      </c>
      <c r="E4043" s="0" t="n">
        <v>2024</v>
      </c>
      <c r="F4043" s="0" t="n">
        <v>5.47</v>
      </c>
      <c r="G4043" s="0" t="s">
        <v>161</v>
      </c>
    </row>
    <row r="4044" customFormat="false" ht="14.25" hidden="false" customHeight="false" outlineLevel="0" collapsed="false">
      <c r="A4044" s="0" t="s">
        <v>115</v>
      </c>
      <c r="B4044" s="0" t="s">
        <v>116</v>
      </c>
      <c r="C4044" s="0" t="s">
        <v>75</v>
      </c>
      <c r="D4044" s="0" t="s">
        <v>162</v>
      </c>
      <c r="E4044" s="0" t="n">
        <v>2024</v>
      </c>
      <c r="F4044" s="0" t="n">
        <v>5.47</v>
      </c>
      <c r="G4044" s="0" t="s">
        <v>161</v>
      </c>
    </row>
    <row r="4045" customFormat="false" ht="14.25" hidden="false" customHeight="false" outlineLevel="0" collapsed="false">
      <c r="A4045" s="0" t="s">
        <v>115</v>
      </c>
      <c r="B4045" s="0" t="s">
        <v>116</v>
      </c>
      <c r="C4045" s="0" t="s">
        <v>75</v>
      </c>
      <c r="D4045" s="0" t="s">
        <v>175</v>
      </c>
      <c r="E4045" s="0" t="n">
        <v>2024</v>
      </c>
      <c r="F4045" s="0" t="n">
        <v>10.94</v>
      </c>
      <c r="G4045" s="0" t="s">
        <v>161</v>
      </c>
    </row>
    <row r="4046" customFormat="false" ht="14.25" hidden="false" customHeight="false" outlineLevel="0" collapsed="false">
      <c r="A4046" s="0" t="s">
        <v>115</v>
      </c>
      <c r="B4046" s="0" t="s">
        <v>116</v>
      </c>
      <c r="C4046" s="0" t="s">
        <v>75</v>
      </c>
      <c r="D4046" s="0" t="s">
        <v>176</v>
      </c>
      <c r="E4046" s="0" t="n">
        <v>2024</v>
      </c>
      <c r="F4046" s="0" t="n">
        <v>0</v>
      </c>
      <c r="G4046" s="0" t="s">
        <v>161</v>
      </c>
    </row>
    <row r="4047" customFormat="false" ht="14.25" hidden="false" customHeight="false" outlineLevel="0" collapsed="false">
      <c r="A4047" s="0" t="s">
        <v>115</v>
      </c>
      <c r="B4047" s="0" t="s">
        <v>116</v>
      </c>
      <c r="C4047" s="0" t="s">
        <v>75</v>
      </c>
      <c r="D4047" s="0" t="s">
        <v>177</v>
      </c>
      <c r="E4047" s="0" t="n">
        <v>2024</v>
      </c>
      <c r="F4047" s="0" t="n">
        <v>10.94</v>
      </c>
      <c r="G4047" s="0" t="s">
        <v>161</v>
      </c>
    </row>
    <row r="4048" customFormat="false" ht="14.25" hidden="false" customHeight="false" outlineLevel="0" collapsed="false">
      <c r="A4048" s="0" t="s">
        <v>115</v>
      </c>
      <c r="B4048" s="0" t="s">
        <v>116</v>
      </c>
      <c r="C4048" s="0" t="s">
        <v>75</v>
      </c>
      <c r="D4048" s="0" t="s">
        <v>178</v>
      </c>
      <c r="E4048" s="0" t="n">
        <v>2024</v>
      </c>
      <c r="F4048" s="0" t="n">
        <v>0</v>
      </c>
      <c r="G4048" s="0" t="s">
        <v>161</v>
      </c>
    </row>
    <row r="4049" customFormat="false" ht="14.25" hidden="false" customHeight="false" outlineLevel="0" collapsed="false">
      <c r="A4049" s="0" t="s">
        <v>115</v>
      </c>
      <c r="B4049" s="0" t="s">
        <v>116</v>
      </c>
      <c r="C4049" s="0" t="s">
        <v>75</v>
      </c>
      <c r="D4049" s="0" t="s">
        <v>163</v>
      </c>
      <c r="E4049" s="0" t="n">
        <v>2024</v>
      </c>
      <c r="F4049" s="0" t="n">
        <v>22.09462092</v>
      </c>
      <c r="G4049" s="0" t="s">
        <v>132</v>
      </c>
    </row>
    <row r="4050" customFormat="false" ht="14.25" hidden="false" customHeight="false" outlineLevel="0" collapsed="false">
      <c r="A4050" s="0" t="s">
        <v>115</v>
      </c>
      <c r="B4050" s="0" t="s">
        <v>116</v>
      </c>
      <c r="C4050" s="0" t="s">
        <v>75</v>
      </c>
      <c r="D4050" s="0" t="s">
        <v>164</v>
      </c>
      <c r="E4050" s="0" t="n">
        <v>2024</v>
      </c>
      <c r="F4050" s="0" t="n">
        <v>22.09462092</v>
      </c>
      <c r="G4050" s="0" t="s">
        <v>132</v>
      </c>
    </row>
    <row r="4051" customFormat="false" ht="14.25" hidden="false" customHeight="false" outlineLevel="0" collapsed="false">
      <c r="A4051" s="0" t="s">
        <v>115</v>
      </c>
      <c r="B4051" s="0" t="s">
        <v>116</v>
      </c>
      <c r="C4051" s="0" t="s">
        <v>75</v>
      </c>
      <c r="D4051" s="0" t="s">
        <v>179</v>
      </c>
      <c r="E4051" s="0" t="n">
        <v>2024</v>
      </c>
      <c r="F4051" s="0" t="n">
        <v>44.18924184</v>
      </c>
      <c r="G4051" s="0" t="s">
        <v>132</v>
      </c>
    </row>
    <row r="4052" customFormat="false" ht="14.25" hidden="false" customHeight="false" outlineLevel="0" collapsed="false">
      <c r="A4052" s="0" t="s">
        <v>115</v>
      </c>
      <c r="B4052" s="0" t="s">
        <v>116</v>
      </c>
      <c r="C4052" s="0" t="s">
        <v>75</v>
      </c>
      <c r="D4052" s="0" t="s">
        <v>180</v>
      </c>
      <c r="E4052" s="0" t="n">
        <v>2024</v>
      </c>
      <c r="F4052" s="0" t="n">
        <v>0</v>
      </c>
      <c r="G4052" s="0" t="s">
        <v>132</v>
      </c>
    </row>
    <row r="4053" customFormat="false" ht="14.25" hidden="false" customHeight="false" outlineLevel="0" collapsed="false">
      <c r="A4053" s="0" t="s">
        <v>115</v>
      </c>
      <c r="B4053" s="0" t="s">
        <v>116</v>
      </c>
      <c r="C4053" s="0" t="s">
        <v>75</v>
      </c>
      <c r="D4053" s="0" t="s">
        <v>181</v>
      </c>
      <c r="E4053" s="0" t="n">
        <v>2024</v>
      </c>
      <c r="F4053" s="0" t="n">
        <v>1</v>
      </c>
      <c r="G4053" s="0" t="s">
        <v>135</v>
      </c>
    </row>
    <row r="4054" customFormat="false" ht="14.25" hidden="false" customHeight="false" outlineLevel="0" collapsed="false">
      <c r="A4054" s="0" t="s">
        <v>115</v>
      </c>
      <c r="B4054" s="0" t="s">
        <v>116</v>
      </c>
      <c r="C4054" s="0" t="s">
        <v>75</v>
      </c>
      <c r="D4054" s="0" t="s">
        <v>165</v>
      </c>
      <c r="E4054" s="0" t="n">
        <v>2025</v>
      </c>
      <c r="F4054" s="0" t="n">
        <v>0</v>
      </c>
      <c r="G4054" s="0" t="s">
        <v>161</v>
      </c>
    </row>
    <row r="4055" customFormat="false" ht="14.25" hidden="false" customHeight="false" outlineLevel="0" collapsed="false">
      <c r="A4055" s="0" t="s">
        <v>115</v>
      </c>
      <c r="B4055" s="0" t="s">
        <v>116</v>
      </c>
      <c r="C4055" s="0" t="s">
        <v>75</v>
      </c>
      <c r="D4055" s="0" t="s">
        <v>166</v>
      </c>
      <c r="E4055" s="0" t="n">
        <v>2025</v>
      </c>
      <c r="F4055" s="0" t="n">
        <v>0</v>
      </c>
      <c r="G4055" s="0" t="s">
        <v>161</v>
      </c>
    </row>
    <row r="4056" customFormat="false" ht="14.25" hidden="false" customHeight="false" outlineLevel="0" collapsed="false">
      <c r="A4056" s="0" t="s">
        <v>115</v>
      </c>
      <c r="B4056" s="0" t="s">
        <v>116</v>
      </c>
      <c r="C4056" s="0" t="s">
        <v>75</v>
      </c>
      <c r="D4056" s="0" t="s">
        <v>167</v>
      </c>
      <c r="E4056" s="0" t="n">
        <v>2025</v>
      </c>
      <c r="F4056" s="0" t="n">
        <v>0.5</v>
      </c>
      <c r="G4056" s="0" t="s">
        <v>135</v>
      </c>
    </row>
    <row r="4057" customFormat="false" ht="14.25" hidden="false" customHeight="false" outlineLevel="0" collapsed="false">
      <c r="A4057" s="0" t="s">
        <v>115</v>
      </c>
      <c r="B4057" s="0" t="s">
        <v>116</v>
      </c>
      <c r="C4057" s="0" t="s">
        <v>75</v>
      </c>
      <c r="D4057" s="0" t="s">
        <v>168</v>
      </c>
      <c r="E4057" s="0" t="n">
        <v>2025</v>
      </c>
      <c r="F4057" s="0" t="n">
        <v>0</v>
      </c>
      <c r="G4057" s="0" t="s">
        <v>161</v>
      </c>
    </row>
    <row r="4058" customFormat="false" ht="14.25" hidden="false" customHeight="false" outlineLevel="0" collapsed="false">
      <c r="A4058" s="0" t="s">
        <v>115</v>
      </c>
      <c r="B4058" s="0" t="s">
        <v>116</v>
      </c>
      <c r="C4058" s="0" t="s">
        <v>75</v>
      </c>
      <c r="D4058" s="0" t="s">
        <v>169</v>
      </c>
      <c r="E4058" s="0" t="n">
        <v>2025</v>
      </c>
      <c r="F4058" s="0" t="n">
        <v>0</v>
      </c>
      <c r="G4058" s="0" t="s">
        <v>161</v>
      </c>
    </row>
    <row r="4059" customFormat="false" ht="14.25" hidden="false" customHeight="false" outlineLevel="0" collapsed="false">
      <c r="A4059" s="0" t="s">
        <v>115</v>
      </c>
      <c r="B4059" s="0" t="s">
        <v>116</v>
      </c>
      <c r="C4059" s="0" t="s">
        <v>75</v>
      </c>
      <c r="D4059" s="0" t="s">
        <v>170</v>
      </c>
      <c r="E4059" s="0" t="n">
        <v>2025</v>
      </c>
      <c r="F4059" s="0" t="n">
        <v>10.94</v>
      </c>
      <c r="G4059" s="0" t="s">
        <v>161</v>
      </c>
    </row>
    <row r="4060" customFormat="false" ht="14.25" hidden="false" customHeight="false" outlineLevel="0" collapsed="false">
      <c r="A4060" s="0" t="s">
        <v>115</v>
      </c>
      <c r="B4060" s="0" t="s">
        <v>116</v>
      </c>
      <c r="C4060" s="0" t="s">
        <v>75</v>
      </c>
      <c r="D4060" s="0" t="s">
        <v>156</v>
      </c>
      <c r="E4060" s="0" t="n">
        <v>2025</v>
      </c>
      <c r="F4060" s="0" t="n">
        <v>0.5</v>
      </c>
      <c r="G4060" s="0" t="s">
        <v>135</v>
      </c>
    </row>
    <row r="4061" customFormat="false" ht="14.25" hidden="false" customHeight="false" outlineLevel="0" collapsed="false">
      <c r="A4061" s="0" t="s">
        <v>115</v>
      </c>
      <c r="B4061" s="0" t="s">
        <v>116</v>
      </c>
      <c r="C4061" s="0" t="s">
        <v>75</v>
      </c>
      <c r="D4061" s="0" t="s">
        <v>157</v>
      </c>
      <c r="E4061" s="0" t="n">
        <v>2025</v>
      </c>
      <c r="F4061" s="0" t="n">
        <v>0.53</v>
      </c>
      <c r="G4061" s="0" t="s">
        <v>135</v>
      </c>
    </row>
    <row r="4062" customFormat="false" ht="14.25" hidden="false" customHeight="false" outlineLevel="0" collapsed="false">
      <c r="A4062" s="0" t="s">
        <v>115</v>
      </c>
      <c r="B4062" s="0" t="s">
        <v>116</v>
      </c>
      <c r="C4062" s="0" t="s">
        <v>75</v>
      </c>
      <c r="D4062" s="0" t="s">
        <v>171</v>
      </c>
      <c r="E4062" s="0" t="n">
        <v>2025</v>
      </c>
      <c r="F4062" s="0" t="n">
        <v>0.87</v>
      </c>
      <c r="G4062" s="0" t="s">
        <v>135</v>
      </c>
    </row>
    <row r="4063" customFormat="false" ht="14.25" hidden="false" customHeight="false" outlineLevel="0" collapsed="false">
      <c r="A4063" s="0" t="s">
        <v>115</v>
      </c>
      <c r="B4063" s="0" t="s">
        <v>116</v>
      </c>
      <c r="C4063" s="0" t="s">
        <v>75</v>
      </c>
      <c r="D4063" s="0" t="s">
        <v>172</v>
      </c>
      <c r="E4063" s="0" t="n">
        <v>2025</v>
      </c>
      <c r="F4063" s="0" t="n">
        <v>0.8</v>
      </c>
      <c r="G4063" s="0" t="s">
        <v>135</v>
      </c>
    </row>
    <row r="4064" customFormat="false" ht="14.25" hidden="false" customHeight="false" outlineLevel="0" collapsed="false">
      <c r="A4064" s="0" t="s">
        <v>115</v>
      </c>
      <c r="B4064" s="0" t="s">
        <v>116</v>
      </c>
      <c r="C4064" s="0" t="s">
        <v>75</v>
      </c>
      <c r="D4064" s="0" t="s">
        <v>173</v>
      </c>
      <c r="E4064" s="0" t="n">
        <v>2025</v>
      </c>
      <c r="F4064" s="0" t="n">
        <v>0.4611</v>
      </c>
      <c r="G4064" s="0" t="s">
        <v>135</v>
      </c>
    </row>
    <row r="4065" customFormat="false" ht="14.25" hidden="false" customHeight="false" outlineLevel="0" collapsed="false">
      <c r="A4065" s="0" t="s">
        <v>115</v>
      </c>
      <c r="B4065" s="0" t="s">
        <v>116</v>
      </c>
      <c r="C4065" s="0" t="s">
        <v>75</v>
      </c>
      <c r="D4065" s="0" t="s">
        <v>174</v>
      </c>
      <c r="E4065" s="0" t="n">
        <v>2025</v>
      </c>
      <c r="F4065" s="0" t="n">
        <v>0.424</v>
      </c>
      <c r="G4065" s="0" t="s">
        <v>135</v>
      </c>
    </row>
    <row r="4066" customFormat="false" ht="14.25" hidden="false" customHeight="false" outlineLevel="0" collapsed="false">
      <c r="A4066" s="0" t="s">
        <v>115</v>
      </c>
      <c r="B4066" s="0" t="s">
        <v>116</v>
      </c>
      <c r="C4066" s="0" t="s">
        <v>75</v>
      </c>
      <c r="D4066" s="0" t="s">
        <v>160</v>
      </c>
      <c r="E4066" s="0" t="n">
        <v>2025</v>
      </c>
      <c r="F4066" s="0" t="n">
        <v>5.47</v>
      </c>
      <c r="G4066" s="0" t="s">
        <v>161</v>
      </c>
    </row>
    <row r="4067" customFormat="false" ht="14.25" hidden="false" customHeight="false" outlineLevel="0" collapsed="false">
      <c r="A4067" s="0" t="s">
        <v>115</v>
      </c>
      <c r="B4067" s="0" t="s">
        <v>116</v>
      </c>
      <c r="C4067" s="0" t="s">
        <v>75</v>
      </c>
      <c r="D4067" s="0" t="s">
        <v>162</v>
      </c>
      <c r="E4067" s="0" t="n">
        <v>2025</v>
      </c>
      <c r="F4067" s="0" t="n">
        <v>5.47</v>
      </c>
      <c r="G4067" s="0" t="s">
        <v>161</v>
      </c>
    </row>
    <row r="4068" customFormat="false" ht="14.25" hidden="false" customHeight="false" outlineLevel="0" collapsed="false">
      <c r="A4068" s="0" t="s">
        <v>115</v>
      </c>
      <c r="B4068" s="0" t="s">
        <v>116</v>
      </c>
      <c r="C4068" s="0" t="s">
        <v>75</v>
      </c>
      <c r="D4068" s="0" t="s">
        <v>175</v>
      </c>
      <c r="E4068" s="0" t="n">
        <v>2025</v>
      </c>
      <c r="F4068" s="0" t="n">
        <v>10.94</v>
      </c>
      <c r="G4068" s="0" t="s">
        <v>161</v>
      </c>
    </row>
    <row r="4069" customFormat="false" ht="14.25" hidden="false" customHeight="false" outlineLevel="0" collapsed="false">
      <c r="A4069" s="0" t="s">
        <v>115</v>
      </c>
      <c r="B4069" s="0" t="s">
        <v>116</v>
      </c>
      <c r="C4069" s="0" t="s">
        <v>75</v>
      </c>
      <c r="D4069" s="0" t="s">
        <v>176</v>
      </c>
      <c r="E4069" s="0" t="n">
        <v>2025</v>
      </c>
      <c r="F4069" s="0" t="n">
        <v>0</v>
      </c>
      <c r="G4069" s="0" t="s">
        <v>161</v>
      </c>
    </row>
    <row r="4070" customFormat="false" ht="14.25" hidden="false" customHeight="false" outlineLevel="0" collapsed="false">
      <c r="A4070" s="0" t="s">
        <v>115</v>
      </c>
      <c r="B4070" s="0" t="s">
        <v>116</v>
      </c>
      <c r="C4070" s="0" t="s">
        <v>75</v>
      </c>
      <c r="D4070" s="0" t="s">
        <v>177</v>
      </c>
      <c r="E4070" s="0" t="n">
        <v>2025</v>
      </c>
      <c r="F4070" s="0" t="n">
        <v>10.94</v>
      </c>
      <c r="G4070" s="0" t="s">
        <v>161</v>
      </c>
    </row>
    <row r="4071" customFormat="false" ht="14.25" hidden="false" customHeight="false" outlineLevel="0" collapsed="false">
      <c r="A4071" s="0" t="s">
        <v>115</v>
      </c>
      <c r="B4071" s="0" t="s">
        <v>116</v>
      </c>
      <c r="C4071" s="0" t="s">
        <v>75</v>
      </c>
      <c r="D4071" s="0" t="s">
        <v>178</v>
      </c>
      <c r="E4071" s="0" t="n">
        <v>2025</v>
      </c>
      <c r="F4071" s="0" t="n">
        <v>0</v>
      </c>
      <c r="G4071" s="0" t="s">
        <v>161</v>
      </c>
    </row>
    <row r="4072" customFormat="false" ht="14.25" hidden="false" customHeight="false" outlineLevel="0" collapsed="false">
      <c r="A4072" s="0" t="s">
        <v>115</v>
      </c>
      <c r="B4072" s="0" t="s">
        <v>116</v>
      </c>
      <c r="C4072" s="0" t="s">
        <v>75</v>
      </c>
      <c r="D4072" s="0" t="s">
        <v>163</v>
      </c>
      <c r="E4072" s="0" t="n">
        <v>2025</v>
      </c>
      <c r="F4072" s="0" t="n">
        <v>22.09462092</v>
      </c>
      <c r="G4072" s="0" t="s">
        <v>132</v>
      </c>
    </row>
    <row r="4073" customFormat="false" ht="14.25" hidden="false" customHeight="false" outlineLevel="0" collapsed="false">
      <c r="A4073" s="0" t="s">
        <v>115</v>
      </c>
      <c r="B4073" s="0" t="s">
        <v>116</v>
      </c>
      <c r="C4073" s="0" t="s">
        <v>75</v>
      </c>
      <c r="D4073" s="0" t="s">
        <v>164</v>
      </c>
      <c r="E4073" s="0" t="n">
        <v>2025</v>
      </c>
      <c r="F4073" s="0" t="n">
        <v>22.09462092</v>
      </c>
      <c r="G4073" s="0" t="s">
        <v>132</v>
      </c>
    </row>
    <row r="4074" customFormat="false" ht="14.25" hidden="false" customHeight="false" outlineLevel="0" collapsed="false">
      <c r="A4074" s="0" t="s">
        <v>115</v>
      </c>
      <c r="B4074" s="0" t="s">
        <v>116</v>
      </c>
      <c r="C4074" s="0" t="s">
        <v>75</v>
      </c>
      <c r="D4074" s="0" t="s">
        <v>179</v>
      </c>
      <c r="E4074" s="0" t="n">
        <v>2025</v>
      </c>
      <c r="F4074" s="0" t="n">
        <v>44.18924184</v>
      </c>
      <c r="G4074" s="0" t="s">
        <v>132</v>
      </c>
    </row>
    <row r="4075" customFormat="false" ht="14.25" hidden="false" customHeight="false" outlineLevel="0" collapsed="false">
      <c r="A4075" s="0" t="s">
        <v>115</v>
      </c>
      <c r="B4075" s="0" t="s">
        <v>116</v>
      </c>
      <c r="C4075" s="0" t="s">
        <v>75</v>
      </c>
      <c r="D4075" s="0" t="s">
        <v>180</v>
      </c>
      <c r="E4075" s="0" t="n">
        <v>2025</v>
      </c>
      <c r="F4075" s="0" t="n">
        <v>0.310510464</v>
      </c>
      <c r="G4075" s="0" t="s">
        <v>132</v>
      </c>
    </row>
    <row r="4076" customFormat="false" ht="14.25" hidden="false" customHeight="false" outlineLevel="0" collapsed="false">
      <c r="A4076" s="0" t="s">
        <v>115</v>
      </c>
      <c r="B4076" s="0" t="s">
        <v>116</v>
      </c>
      <c r="C4076" s="0" t="s">
        <v>75</v>
      </c>
      <c r="D4076" s="0" t="s">
        <v>181</v>
      </c>
      <c r="E4076" s="0" t="n">
        <v>2025</v>
      </c>
      <c r="F4076" s="0" t="n">
        <v>1</v>
      </c>
      <c r="G4076" s="0" t="s">
        <v>135</v>
      </c>
    </row>
    <row r="4077" customFormat="false" ht="14.25" hidden="false" customHeight="false" outlineLevel="0" collapsed="false">
      <c r="A4077" s="0" t="s">
        <v>115</v>
      </c>
      <c r="B4077" s="0" t="s">
        <v>116</v>
      </c>
      <c r="C4077" s="0" t="s">
        <v>75</v>
      </c>
      <c r="D4077" s="0" t="s">
        <v>165</v>
      </c>
      <c r="E4077" s="0" t="n">
        <v>2026</v>
      </c>
      <c r="F4077" s="0" t="n">
        <v>6.7302</v>
      </c>
      <c r="G4077" s="0" t="s">
        <v>161</v>
      </c>
    </row>
    <row r="4078" customFormat="false" ht="14.25" hidden="false" customHeight="false" outlineLevel="0" collapsed="false">
      <c r="A4078" s="0" t="s">
        <v>115</v>
      </c>
      <c r="B4078" s="0" t="s">
        <v>116</v>
      </c>
      <c r="C4078" s="0" t="s">
        <v>75</v>
      </c>
      <c r="D4078" s="0" t="s">
        <v>166</v>
      </c>
      <c r="E4078" s="0" t="n">
        <v>2026</v>
      </c>
      <c r="F4078" s="0" t="n">
        <v>0</v>
      </c>
      <c r="G4078" s="0" t="s">
        <v>161</v>
      </c>
    </row>
    <row r="4079" customFormat="false" ht="14.25" hidden="false" customHeight="false" outlineLevel="0" collapsed="false">
      <c r="A4079" s="0" t="s">
        <v>115</v>
      </c>
      <c r="B4079" s="0" t="s">
        <v>116</v>
      </c>
      <c r="C4079" s="0" t="s">
        <v>75</v>
      </c>
      <c r="D4079" s="0" t="s">
        <v>167</v>
      </c>
      <c r="E4079" s="0" t="n">
        <v>2026</v>
      </c>
      <c r="F4079" s="0" t="n">
        <v>0.5</v>
      </c>
      <c r="G4079" s="0" t="s">
        <v>135</v>
      </c>
    </row>
    <row r="4080" customFormat="false" ht="14.25" hidden="false" customHeight="false" outlineLevel="0" collapsed="false">
      <c r="A4080" s="0" t="s">
        <v>115</v>
      </c>
      <c r="B4080" s="0" t="s">
        <v>116</v>
      </c>
      <c r="C4080" s="0" t="s">
        <v>75</v>
      </c>
      <c r="D4080" s="0" t="s">
        <v>168</v>
      </c>
      <c r="E4080" s="0" t="n">
        <v>2026</v>
      </c>
      <c r="F4080" s="0" t="n">
        <v>6.7302</v>
      </c>
      <c r="G4080" s="0" t="s">
        <v>161</v>
      </c>
    </row>
    <row r="4081" customFormat="false" ht="14.25" hidden="false" customHeight="false" outlineLevel="0" collapsed="false">
      <c r="A4081" s="0" t="s">
        <v>115</v>
      </c>
      <c r="B4081" s="0" t="s">
        <v>116</v>
      </c>
      <c r="C4081" s="0" t="s">
        <v>75</v>
      </c>
      <c r="D4081" s="0" t="s">
        <v>169</v>
      </c>
      <c r="E4081" s="0" t="n">
        <v>2026</v>
      </c>
      <c r="F4081" s="0" t="n">
        <v>1.7077</v>
      </c>
      <c r="G4081" s="0" t="s">
        <v>161</v>
      </c>
    </row>
    <row r="4082" customFormat="false" ht="14.25" hidden="false" customHeight="false" outlineLevel="0" collapsed="false">
      <c r="A4082" s="0" t="s">
        <v>115</v>
      </c>
      <c r="B4082" s="0" t="s">
        <v>116</v>
      </c>
      <c r="C4082" s="0" t="s">
        <v>75</v>
      </c>
      <c r="D4082" s="0" t="s">
        <v>170</v>
      </c>
      <c r="E4082" s="0" t="n">
        <v>2026</v>
      </c>
      <c r="F4082" s="0" t="n">
        <v>10.94</v>
      </c>
      <c r="G4082" s="0" t="s">
        <v>161</v>
      </c>
    </row>
    <row r="4083" customFormat="false" ht="14.25" hidden="false" customHeight="false" outlineLevel="0" collapsed="false">
      <c r="A4083" s="0" t="s">
        <v>115</v>
      </c>
      <c r="B4083" s="0" t="s">
        <v>116</v>
      </c>
      <c r="C4083" s="0" t="s">
        <v>75</v>
      </c>
      <c r="D4083" s="0" t="s">
        <v>156</v>
      </c>
      <c r="E4083" s="0" t="n">
        <v>2026</v>
      </c>
      <c r="F4083" s="0" t="n">
        <v>0.558082223522955</v>
      </c>
      <c r="G4083" s="0" t="s">
        <v>135</v>
      </c>
    </row>
    <row r="4084" customFormat="false" ht="14.25" hidden="false" customHeight="false" outlineLevel="0" collapsed="false">
      <c r="A4084" s="0" t="s">
        <v>115</v>
      </c>
      <c r="B4084" s="0" t="s">
        <v>116</v>
      </c>
      <c r="C4084" s="0" t="s">
        <v>75</v>
      </c>
      <c r="D4084" s="0" t="s">
        <v>157</v>
      </c>
      <c r="E4084" s="0" t="n">
        <v>2026</v>
      </c>
      <c r="F4084" s="0" t="n">
        <v>0.539293155763673</v>
      </c>
      <c r="G4084" s="0" t="s">
        <v>135</v>
      </c>
    </row>
    <row r="4085" customFormat="false" ht="14.25" hidden="false" customHeight="false" outlineLevel="0" collapsed="false">
      <c r="A4085" s="0" t="s">
        <v>115</v>
      </c>
      <c r="B4085" s="0" t="s">
        <v>116</v>
      </c>
      <c r="C4085" s="0" t="s">
        <v>75</v>
      </c>
      <c r="D4085" s="0" t="s">
        <v>171</v>
      </c>
      <c r="E4085" s="0" t="n">
        <v>2026</v>
      </c>
      <c r="F4085" s="0" t="n">
        <v>0.87</v>
      </c>
      <c r="G4085" s="0" t="s">
        <v>135</v>
      </c>
    </row>
    <row r="4086" customFormat="false" ht="14.25" hidden="false" customHeight="false" outlineLevel="0" collapsed="false">
      <c r="A4086" s="0" t="s">
        <v>115</v>
      </c>
      <c r="B4086" s="0" t="s">
        <v>116</v>
      </c>
      <c r="C4086" s="0" t="s">
        <v>75</v>
      </c>
      <c r="D4086" s="0" t="s">
        <v>172</v>
      </c>
      <c r="E4086" s="0" t="n">
        <v>2026</v>
      </c>
      <c r="F4086" s="0" t="n">
        <v>0.8</v>
      </c>
      <c r="G4086" s="0" t="s">
        <v>135</v>
      </c>
    </row>
    <row r="4087" customFormat="false" ht="14.25" hidden="false" customHeight="false" outlineLevel="0" collapsed="false">
      <c r="A4087" s="0" t="s">
        <v>115</v>
      </c>
      <c r="B4087" s="0" t="s">
        <v>116</v>
      </c>
      <c r="C4087" s="0" t="s">
        <v>75</v>
      </c>
      <c r="D4087" s="0" t="s">
        <v>173</v>
      </c>
      <c r="E4087" s="0" t="n">
        <v>2026</v>
      </c>
      <c r="F4087" s="0" t="n">
        <v>0.469185045514395</v>
      </c>
      <c r="G4087" s="0" t="s">
        <v>135</v>
      </c>
    </row>
    <row r="4088" customFormat="false" ht="14.25" hidden="false" customHeight="false" outlineLevel="0" collapsed="false">
      <c r="A4088" s="0" t="s">
        <v>115</v>
      </c>
      <c r="B4088" s="0" t="s">
        <v>116</v>
      </c>
      <c r="C4088" s="0" t="s">
        <v>75</v>
      </c>
      <c r="D4088" s="0" t="s">
        <v>174</v>
      </c>
      <c r="E4088" s="0" t="n">
        <v>2026</v>
      </c>
      <c r="F4088" s="0" t="n">
        <v>0.431434524610938</v>
      </c>
      <c r="G4088" s="0" t="s">
        <v>135</v>
      </c>
    </row>
    <row r="4089" customFormat="false" ht="14.25" hidden="false" customHeight="false" outlineLevel="0" collapsed="false">
      <c r="A4089" s="0" t="s">
        <v>115</v>
      </c>
      <c r="B4089" s="0" t="s">
        <v>116</v>
      </c>
      <c r="C4089" s="0" t="s">
        <v>75</v>
      </c>
      <c r="D4089" s="0" t="s">
        <v>160</v>
      </c>
      <c r="E4089" s="0" t="n">
        <v>2026</v>
      </c>
      <c r="F4089" s="0" t="n">
        <v>8.55243707</v>
      </c>
      <c r="G4089" s="0" t="s">
        <v>161</v>
      </c>
    </row>
    <row r="4090" customFormat="false" ht="14.25" hidden="false" customHeight="false" outlineLevel="0" collapsed="false">
      <c r="A4090" s="0" t="s">
        <v>115</v>
      </c>
      <c r="B4090" s="0" t="s">
        <v>116</v>
      </c>
      <c r="C4090" s="0" t="s">
        <v>75</v>
      </c>
      <c r="D4090" s="0" t="s">
        <v>162</v>
      </c>
      <c r="E4090" s="0" t="n">
        <v>2026</v>
      </c>
      <c r="F4090" s="0" t="n">
        <v>6.77225293</v>
      </c>
      <c r="G4090" s="0" t="s">
        <v>161</v>
      </c>
    </row>
    <row r="4091" customFormat="false" ht="14.25" hidden="false" customHeight="false" outlineLevel="0" collapsed="false">
      <c r="A4091" s="0" t="s">
        <v>115</v>
      </c>
      <c r="B4091" s="0" t="s">
        <v>116</v>
      </c>
      <c r="C4091" s="0" t="s">
        <v>75</v>
      </c>
      <c r="D4091" s="0" t="s">
        <v>175</v>
      </c>
      <c r="E4091" s="0" t="n">
        <v>2026</v>
      </c>
      <c r="F4091" s="0" t="n">
        <v>17.6702</v>
      </c>
      <c r="G4091" s="0" t="s">
        <v>161</v>
      </c>
    </row>
    <row r="4092" customFormat="false" ht="14.25" hidden="false" customHeight="false" outlineLevel="0" collapsed="false">
      <c r="A4092" s="0" t="s">
        <v>115</v>
      </c>
      <c r="B4092" s="0" t="s">
        <v>116</v>
      </c>
      <c r="C4092" s="0" t="s">
        <v>75</v>
      </c>
      <c r="D4092" s="0" t="s">
        <v>176</v>
      </c>
      <c r="E4092" s="0" t="n">
        <v>2026</v>
      </c>
      <c r="F4092" s="0" t="n">
        <v>1.7077</v>
      </c>
      <c r="G4092" s="0" t="s">
        <v>161</v>
      </c>
    </row>
    <row r="4093" customFormat="false" ht="14.25" hidden="false" customHeight="false" outlineLevel="0" collapsed="false">
      <c r="A4093" s="0" t="s">
        <v>115</v>
      </c>
      <c r="B4093" s="0" t="s">
        <v>116</v>
      </c>
      <c r="C4093" s="0" t="s">
        <v>75</v>
      </c>
      <c r="D4093" s="0" t="s">
        <v>177</v>
      </c>
      <c r="E4093" s="0" t="n">
        <v>2026</v>
      </c>
      <c r="F4093" s="0" t="n">
        <v>14.64161</v>
      </c>
      <c r="G4093" s="0" t="s">
        <v>161</v>
      </c>
    </row>
    <row r="4094" customFormat="false" ht="14.25" hidden="false" customHeight="false" outlineLevel="0" collapsed="false">
      <c r="A4094" s="0" t="s">
        <v>115</v>
      </c>
      <c r="B4094" s="0" t="s">
        <v>116</v>
      </c>
      <c r="C4094" s="0" t="s">
        <v>75</v>
      </c>
      <c r="D4094" s="0" t="s">
        <v>178</v>
      </c>
      <c r="E4094" s="0" t="n">
        <v>2026</v>
      </c>
      <c r="F4094" s="0" t="n">
        <v>0.68308</v>
      </c>
      <c r="G4094" s="0" t="s">
        <v>161</v>
      </c>
    </row>
    <row r="4095" customFormat="false" ht="14.25" hidden="false" customHeight="false" outlineLevel="0" collapsed="false">
      <c r="A4095" s="0" t="s">
        <v>115</v>
      </c>
      <c r="B4095" s="0" t="s">
        <v>116</v>
      </c>
      <c r="C4095" s="0" t="s">
        <v>75</v>
      </c>
      <c r="D4095" s="0" t="s">
        <v>163</v>
      </c>
      <c r="E4095" s="0" t="n">
        <v>2026</v>
      </c>
      <c r="F4095" s="0" t="n">
        <v>35.0249723818224</v>
      </c>
      <c r="G4095" s="0" t="s">
        <v>132</v>
      </c>
    </row>
    <row r="4096" customFormat="false" ht="14.25" hidden="false" customHeight="false" outlineLevel="0" collapsed="false">
      <c r="A4096" s="0" t="s">
        <v>115</v>
      </c>
      <c r="B4096" s="0" t="s">
        <v>116</v>
      </c>
      <c r="C4096" s="0" t="s">
        <v>75</v>
      </c>
      <c r="D4096" s="0" t="s">
        <v>164</v>
      </c>
      <c r="E4096" s="0" t="n">
        <v>2026</v>
      </c>
      <c r="F4096" s="0" t="n">
        <v>27.7345474622669</v>
      </c>
      <c r="G4096" s="0" t="s">
        <v>132</v>
      </c>
    </row>
    <row r="4097" customFormat="false" ht="14.25" hidden="false" customHeight="false" outlineLevel="0" collapsed="false">
      <c r="A4097" s="0" t="s">
        <v>115</v>
      </c>
      <c r="B4097" s="0" t="s">
        <v>116</v>
      </c>
      <c r="C4097" s="0" t="s">
        <v>75</v>
      </c>
      <c r="D4097" s="0" t="s">
        <v>179</v>
      </c>
      <c r="E4097" s="0" t="n">
        <v>2026</v>
      </c>
      <c r="F4097" s="0" t="n">
        <v>60.1779102192653</v>
      </c>
      <c r="G4097" s="0" t="s">
        <v>132</v>
      </c>
    </row>
    <row r="4098" customFormat="false" ht="14.25" hidden="false" customHeight="false" outlineLevel="0" collapsed="false">
      <c r="A4098" s="0" t="s">
        <v>115</v>
      </c>
      <c r="B4098" s="0" t="s">
        <v>116</v>
      </c>
      <c r="C4098" s="0" t="s">
        <v>75</v>
      </c>
      <c r="D4098" s="0" t="s">
        <v>180</v>
      </c>
      <c r="E4098" s="0" t="n">
        <v>2026</v>
      </c>
      <c r="F4098" s="0" t="n">
        <v>2.9369456570984</v>
      </c>
      <c r="G4098" s="0" t="s">
        <v>132</v>
      </c>
    </row>
    <row r="4099" customFormat="false" ht="14.25" hidden="false" customHeight="false" outlineLevel="0" collapsed="false">
      <c r="A4099" s="0" t="s">
        <v>115</v>
      </c>
      <c r="B4099" s="0" t="s">
        <v>116</v>
      </c>
      <c r="C4099" s="0" t="s">
        <v>75</v>
      </c>
      <c r="D4099" s="0" t="s">
        <v>181</v>
      </c>
      <c r="E4099" s="0" t="n">
        <v>2026</v>
      </c>
      <c r="F4099" s="0" t="n">
        <v>1</v>
      </c>
      <c r="G4099" s="0" t="s">
        <v>135</v>
      </c>
    </row>
    <row r="4100" customFormat="false" ht="14.25" hidden="false" customHeight="false" outlineLevel="0" collapsed="false">
      <c r="A4100" s="0" t="s">
        <v>115</v>
      </c>
      <c r="B4100" s="0" t="s">
        <v>116</v>
      </c>
      <c r="C4100" s="0" t="s">
        <v>75</v>
      </c>
      <c r="D4100" s="0" t="s">
        <v>165</v>
      </c>
      <c r="E4100" s="0" t="n">
        <v>2027</v>
      </c>
      <c r="F4100" s="0" t="n">
        <v>15.8065</v>
      </c>
      <c r="G4100" s="0" t="s">
        <v>161</v>
      </c>
    </row>
    <row r="4101" customFormat="false" ht="14.25" hidden="false" customHeight="false" outlineLevel="0" collapsed="false">
      <c r="A4101" s="0" t="s">
        <v>115</v>
      </c>
      <c r="B4101" s="0" t="s">
        <v>116</v>
      </c>
      <c r="C4101" s="0" t="s">
        <v>75</v>
      </c>
      <c r="D4101" s="0" t="s">
        <v>166</v>
      </c>
      <c r="E4101" s="0" t="n">
        <v>2027</v>
      </c>
      <c r="F4101" s="0" t="n">
        <v>0</v>
      </c>
      <c r="G4101" s="0" t="s">
        <v>161</v>
      </c>
    </row>
    <row r="4102" customFormat="false" ht="14.25" hidden="false" customHeight="false" outlineLevel="0" collapsed="false">
      <c r="A4102" s="0" t="s">
        <v>115</v>
      </c>
      <c r="B4102" s="0" t="s">
        <v>116</v>
      </c>
      <c r="C4102" s="0" t="s">
        <v>75</v>
      </c>
      <c r="D4102" s="0" t="s">
        <v>167</v>
      </c>
      <c r="E4102" s="0" t="n">
        <v>2027</v>
      </c>
      <c r="F4102" s="0" t="n">
        <v>0.5</v>
      </c>
      <c r="G4102" s="0" t="s">
        <v>135</v>
      </c>
    </row>
    <row r="4103" customFormat="false" ht="14.25" hidden="false" customHeight="false" outlineLevel="0" collapsed="false">
      <c r="A4103" s="0" t="s">
        <v>115</v>
      </c>
      <c r="B4103" s="0" t="s">
        <v>116</v>
      </c>
      <c r="C4103" s="0" t="s">
        <v>75</v>
      </c>
      <c r="D4103" s="0" t="s">
        <v>168</v>
      </c>
      <c r="E4103" s="0" t="n">
        <v>2027</v>
      </c>
      <c r="F4103" s="0" t="n">
        <v>9.0763</v>
      </c>
      <c r="G4103" s="0" t="s">
        <v>161</v>
      </c>
    </row>
    <row r="4104" customFormat="false" ht="14.25" hidden="false" customHeight="false" outlineLevel="0" collapsed="false">
      <c r="A4104" s="0" t="s">
        <v>115</v>
      </c>
      <c r="B4104" s="0" t="s">
        <v>116</v>
      </c>
      <c r="C4104" s="0" t="s">
        <v>75</v>
      </c>
      <c r="D4104" s="0" t="s">
        <v>169</v>
      </c>
      <c r="E4104" s="0" t="n">
        <v>2027</v>
      </c>
      <c r="F4104" s="0" t="n">
        <v>3.0613</v>
      </c>
      <c r="G4104" s="0" t="s">
        <v>161</v>
      </c>
    </row>
    <row r="4105" customFormat="false" ht="14.25" hidden="false" customHeight="false" outlineLevel="0" collapsed="false">
      <c r="A4105" s="0" t="s">
        <v>115</v>
      </c>
      <c r="B4105" s="0" t="s">
        <v>116</v>
      </c>
      <c r="C4105" s="0" t="s">
        <v>75</v>
      </c>
      <c r="D4105" s="0" t="s">
        <v>170</v>
      </c>
      <c r="E4105" s="0" t="n">
        <v>2027</v>
      </c>
      <c r="F4105" s="0" t="n">
        <v>10.94</v>
      </c>
      <c r="G4105" s="0" t="s">
        <v>161</v>
      </c>
    </row>
    <row r="4106" customFormat="false" ht="14.25" hidden="false" customHeight="false" outlineLevel="0" collapsed="false">
      <c r="A4106" s="0" t="s">
        <v>115</v>
      </c>
      <c r="B4106" s="0" t="s">
        <v>116</v>
      </c>
      <c r="C4106" s="0" t="s">
        <v>75</v>
      </c>
      <c r="D4106" s="0" t="s">
        <v>156</v>
      </c>
      <c r="E4106" s="0" t="n">
        <v>2027</v>
      </c>
      <c r="F4106" s="0" t="n">
        <v>0.612433334154776</v>
      </c>
      <c r="G4106" s="0" t="s">
        <v>135</v>
      </c>
    </row>
    <row r="4107" customFormat="false" ht="14.25" hidden="false" customHeight="false" outlineLevel="0" collapsed="false">
      <c r="A4107" s="0" t="s">
        <v>115</v>
      </c>
      <c r="B4107" s="0" t="s">
        <v>116</v>
      </c>
      <c r="C4107" s="0" t="s">
        <v>75</v>
      </c>
      <c r="D4107" s="0" t="s">
        <v>157</v>
      </c>
      <c r="E4107" s="0" t="n">
        <v>2027</v>
      </c>
      <c r="F4107" s="0" t="n">
        <v>0.547989333464764</v>
      </c>
      <c r="G4107" s="0" t="s">
        <v>135</v>
      </c>
    </row>
    <row r="4108" customFormat="false" ht="14.25" hidden="false" customHeight="false" outlineLevel="0" collapsed="false">
      <c r="A4108" s="0" t="s">
        <v>115</v>
      </c>
      <c r="B4108" s="0" t="s">
        <v>116</v>
      </c>
      <c r="C4108" s="0" t="s">
        <v>75</v>
      </c>
      <c r="D4108" s="0" t="s">
        <v>171</v>
      </c>
      <c r="E4108" s="0" t="n">
        <v>2027</v>
      </c>
      <c r="F4108" s="0" t="n">
        <v>0.87</v>
      </c>
      <c r="G4108" s="0" t="s">
        <v>135</v>
      </c>
    </row>
    <row r="4109" customFormat="false" ht="14.25" hidden="false" customHeight="false" outlineLevel="0" collapsed="false">
      <c r="A4109" s="0" t="s">
        <v>115</v>
      </c>
      <c r="B4109" s="0" t="s">
        <v>116</v>
      </c>
      <c r="C4109" s="0" t="s">
        <v>75</v>
      </c>
      <c r="D4109" s="0" t="s">
        <v>172</v>
      </c>
      <c r="E4109" s="0" t="n">
        <v>2027</v>
      </c>
      <c r="F4109" s="0" t="n">
        <v>0.8</v>
      </c>
      <c r="G4109" s="0" t="s">
        <v>135</v>
      </c>
    </row>
    <row r="4110" customFormat="false" ht="14.25" hidden="false" customHeight="false" outlineLevel="0" collapsed="false">
      <c r="A4110" s="0" t="s">
        <v>115</v>
      </c>
      <c r="B4110" s="0" t="s">
        <v>116</v>
      </c>
      <c r="C4110" s="0" t="s">
        <v>75</v>
      </c>
      <c r="D4110" s="0" t="s">
        <v>173</v>
      </c>
      <c r="E4110" s="0" t="n">
        <v>2027</v>
      </c>
      <c r="F4110" s="0" t="n">
        <v>0.476750720114345</v>
      </c>
      <c r="G4110" s="0" t="s">
        <v>135</v>
      </c>
    </row>
    <row r="4111" customFormat="false" ht="14.25" hidden="false" customHeight="false" outlineLevel="0" collapsed="false">
      <c r="A4111" s="0" t="s">
        <v>115</v>
      </c>
      <c r="B4111" s="0" t="s">
        <v>116</v>
      </c>
      <c r="C4111" s="0" t="s">
        <v>75</v>
      </c>
      <c r="D4111" s="0" t="s">
        <v>174</v>
      </c>
      <c r="E4111" s="0" t="n">
        <v>2027</v>
      </c>
      <c r="F4111" s="0" t="n">
        <v>0.438391466771811</v>
      </c>
      <c r="G4111" s="0" t="s">
        <v>135</v>
      </c>
    </row>
    <row r="4112" customFormat="false" ht="14.25" hidden="false" customHeight="false" outlineLevel="0" collapsed="false">
      <c r="A4112" s="0" t="s">
        <v>115</v>
      </c>
      <c r="B4112" s="0" t="s">
        <v>116</v>
      </c>
      <c r="C4112" s="0" t="s">
        <v>75</v>
      </c>
      <c r="D4112" s="0" t="s">
        <v>160</v>
      </c>
      <c r="E4112" s="0" t="n">
        <v>2027</v>
      </c>
      <c r="F4112" s="0" t="n">
        <v>13.618860107</v>
      </c>
      <c r="G4112" s="0" t="s">
        <v>161</v>
      </c>
    </row>
    <row r="4113" customFormat="false" ht="14.25" hidden="false" customHeight="false" outlineLevel="0" collapsed="false">
      <c r="A4113" s="0" t="s">
        <v>115</v>
      </c>
      <c r="B4113" s="0" t="s">
        <v>116</v>
      </c>
      <c r="C4113" s="0" t="s">
        <v>75</v>
      </c>
      <c r="D4113" s="0" t="s">
        <v>162</v>
      </c>
      <c r="E4113" s="0" t="n">
        <v>2027</v>
      </c>
      <c r="F4113" s="0" t="n">
        <v>8.618433893</v>
      </c>
      <c r="G4113" s="0" t="s">
        <v>161</v>
      </c>
    </row>
    <row r="4114" customFormat="false" ht="14.25" hidden="false" customHeight="false" outlineLevel="0" collapsed="false">
      <c r="A4114" s="0" t="s">
        <v>115</v>
      </c>
      <c r="B4114" s="0" t="s">
        <v>116</v>
      </c>
      <c r="C4114" s="0" t="s">
        <v>75</v>
      </c>
      <c r="D4114" s="0" t="s">
        <v>175</v>
      </c>
      <c r="E4114" s="0" t="n">
        <v>2027</v>
      </c>
      <c r="F4114" s="0" t="n">
        <v>26.7465</v>
      </c>
      <c r="G4114" s="0" t="s">
        <v>161</v>
      </c>
    </row>
    <row r="4115" customFormat="false" ht="14.25" hidden="false" customHeight="false" outlineLevel="0" collapsed="false">
      <c r="A4115" s="0" t="s">
        <v>115</v>
      </c>
      <c r="B4115" s="0" t="s">
        <v>116</v>
      </c>
      <c r="C4115" s="0" t="s">
        <v>75</v>
      </c>
      <c r="D4115" s="0" t="s">
        <v>176</v>
      </c>
      <c r="E4115" s="0" t="n">
        <v>2027</v>
      </c>
      <c r="F4115" s="0" t="n">
        <v>4.769</v>
      </c>
      <c r="G4115" s="0" t="s">
        <v>161</v>
      </c>
    </row>
    <row r="4116" customFormat="false" ht="14.25" hidden="false" customHeight="false" outlineLevel="0" collapsed="false">
      <c r="A4116" s="0" t="s">
        <v>115</v>
      </c>
      <c r="B4116" s="0" t="s">
        <v>116</v>
      </c>
      <c r="C4116" s="0" t="s">
        <v>75</v>
      </c>
      <c r="D4116" s="0" t="s">
        <v>177</v>
      </c>
      <c r="E4116" s="0" t="n">
        <v>2027</v>
      </c>
      <c r="F4116" s="0" t="n">
        <v>20.5589775</v>
      </c>
      <c r="G4116" s="0" t="s">
        <v>161</v>
      </c>
    </row>
    <row r="4117" customFormat="false" ht="14.25" hidden="false" customHeight="false" outlineLevel="0" collapsed="false">
      <c r="A4117" s="0" t="s">
        <v>115</v>
      </c>
      <c r="B4117" s="0" t="s">
        <v>116</v>
      </c>
      <c r="C4117" s="0" t="s">
        <v>75</v>
      </c>
      <c r="D4117" s="0" t="s">
        <v>178</v>
      </c>
      <c r="E4117" s="0" t="n">
        <v>2027</v>
      </c>
      <c r="F4117" s="0" t="n">
        <v>1.6783165</v>
      </c>
      <c r="G4117" s="0" t="s">
        <v>161</v>
      </c>
    </row>
    <row r="4118" customFormat="false" ht="14.25" hidden="false" customHeight="false" outlineLevel="0" collapsed="false">
      <c r="A4118" s="0" t="s">
        <v>115</v>
      </c>
      <c r="B4118" s="0" t="s">
        <v>116</v>
      </c>
      <c r="C4118" s="0" t="s">
        <v>75</v>
      </c>
      <c r="D4118" s="0" t="s">
        <v>163</v>
      </c>
      <c r="E4118" s="0" t="n">
        <v>2027</v>
      </c>
      <c r="F4118" s="0" t="n">
        <v>56.5315521862395</v>
      </c>
      <c r="G4118" s="0" t="s">
        <v>132</v>
      </c>
    </row>
    <row r="4119" customFormat="false" ht="14.25" hidden="false" customHeight="false" outlineLevel="0" collapsed="false">
      <c r="A4119" s="0" t="s">
        <v>115</v>
      </c>
      <c r="B4119" s="0" t="s">
        <v>116</v>
      </c>
      <c r="C4119" s="0" t="s">
        <v>75</v>
      </c>
      <c r="D4119" s="0" t="s">
        <v>164</v>
      </c>
      <c r="E4119" s="0" t="n">
        <v>2027</v>
      </c>
      <c r="F4119" s="0" t="n">
        <v>35.7749063840784</v>
      </c>
      <c r="G4119" s="0" t="s">
        <v>132</v>
      </c>
    </row>
    <row r="4120" customFormat="false" ht="14.25" hidden="false" customHeight="false" outlineLevel="0" collapsed="false">
      <c r="A4120" s="0" t="s">
        <v>115</v>
      </c>
      <c r="B4120" s="0" t="s">
        <v>116</v>
      </c>
      <c r="C4120" s="0" t="s">
        <v>75</v>
      </c>
      <c r="D4120" s="0" t="s">
        <v>179</v>
      </c>
      <c r="E4120" s="0" t="n">
        <v>2027</v>
      </c>
      <c r="F4120" s="0" t="n">
        <v>85.861204192751</v>
      </c>
      <c r="G4120" s="0" t="s">
        <v>132</v>
      </c>
    </row>
    <row r="4121" customFormat="false" ht="14.25" hidden="false" customHeight="false" outlineLevel="0" collapsed="false">
      <c r="A4121" s="0" t="s">
        <v>115</v>
      </c>
      <c r="B4121" s="0" t="s">
        <v>116</v>
      </c>
      <c r="C4121" s="0" t="s">
        <v>75</v>
      </c>
      <c r="D4121" s="0" t="s">
        <v>180</v>
      </c>
      <c r="E4121" s="0" t="n">
        <v>2027</v>
      </c>
      <c r="F4121" s="0" t="n">
        <v>9.37611503124079</v>
      </c>
      <c r="G4121" s="0" t="s">
        <v>132</v>
      </c>
    </row>
    <row r="4122" customFormat="false" ht="14.25" hidden="false" customHeight="false" outlineLevel="0" collapsed="false">
      <c r="A4122" s="0" t="s">
        <v>115</v>
      </c>
      <c r="B4122" s="0" t="s">
        <v>116</v>
      </c>
      <c r="C4122" s="0" t="s">
        <v>75</v>
      </c>
      <c r="D4122" s="0" t="s">
        <v>181</v>
      </c>
      <c r="E4122" s="0" t="n">
        <v>2027</v>
      </c>
      <c r="F4122" s="0" t="n">
        <v>1</v>
      </c>
      <c r="G4122" s="0" t="s">
        <v>135</v>
      </c>
    </row>
    <row r="4123" customFormat="false" ht="14.25" hidden="false" customHeight="false" outlineLevel="0" collapsed="false">
      <c r="A4123" s="0" t="s">
        <v>115</v>
      </c>
      <c r="B4123" s="0" t="s">
        <v>116</v>
      </c>
      <c r="C4123" s="0" t="s">
        <v>75</v>
      </c>
      <c r="D4123" s="0" t="s">
        <v>165</v>
      </c>
      <c r="E4123" s="0" t="n">
        <v>2028</v>
      </c>
      <c r="F4123" s="0" t="n">
        <v>21.2907</v>
      </c>
      <c r="G4123" s="0" t="s">
        <v>161</v>
      </c>
    </row>
    <row r="4124" customFormat="false" ht="14.25" hidden="false" customHeight="false" outlineLevel="0" collapsed="false">
      <c r="A4124" s="0" t="s">
        <v>115</v>
      </c>
      <c r="B4124" s="0" t="s">
        <v>116</v>
      </c>
      <c r="C4124" s="0" t="s">
        <v>75</v>
      </c>
      <c r="D4124" s="0" t="s">
        <v>166</v>
      </c>
      <c r="E4124" s="0" t="n">
        <v>2028</v>
      </c>
      <c r="F4124" s="0" t="n">
        <v>0</v>
      </c>
      <c r="G4124" s="0" t="s">
        <v>161</v>
      </c>
    </row>
    <row r="4125" customFormat="false" ht="14.25" hidden="false" customHeight="false" outlineLevel="0" collapsed="false">
      <c r="A4125" s="0" t="s">
        <v>115</v>
      </c>
      <c r="B4125" s="0" t="s">
        <v>116</v>
      </c>
      <c r="C4125" s="0" t="s">
        <v>75</v>
      </c>
      <c r="D4125" s="0" t="s">
        <v>167</v>
      </c>
      <c r="E4125" s="0" t="n">
        <v>2028</v>
      </c>
      <c r="F4125" s="0" t="n">
        <v>0.5</v>
      </c>
      <c r="G4125" s="0" t="s">
        <v>135</v>
      </c>
    </row>
    <row r="4126" customFormat="false" ht="14.25" hidden="false" customHeight="false" outlineLevel="0" collapsed="false">
      <c r="A4126" s="0" t="s">
        <v>115</v>
      </c>
      <c r="B4126" s="0" t="s">
        <v>116</v>
      </c>
      <c r="C4126" s="0" t="s">
        <v>75</v>
      </c>
      <c r="D4126" s="0" t="s">
        <v>168</v>
      </c>
      <c r="E4126" s="0" t="n">
        <v>2028</v>
      </c>
      <c r="F4126" s="0" t="n">
        <v>5.4842</v>
      </c>
      <c r="G4126" s="0" t="s">
        <v>161</v>
      </c>
    </row>
    <row r="4127" customFormat="false" ht="14.25" hidden="false" customHeight="false" outlineLevel="0" collapsed="false">
      <c r="A4127" s="0" t="s">
        <v>115</v>
      </c>
      <c r="B4127" s="0" t="s">
        <v>116</v>
      </c>
      <c r="C4127" s="0" t="s">
        <v>75</v>
      </c>
      <c r="D4127" s="0" t="s">
        <v>169</v>
      </c>
      <c r="E4127" s="0" t="n">
        <v>2028</v>
      </c>
      <c r="F4127" s="0" t="n">
        <v>4.6091</v>
      </c>
      <c r="G4127" s="0" t="s">
        <v>161</v>
      </c>
    </row>
    <row r="4128" customFormat="false" ht="14.25" hidden="false" customHeight="false" outlineLevel="0" collapsed="false">
      <c r="A4128" s="0" t="s">
        <v>115</v>
      </c>
      <c r="B4128" s="0" t="s">
        <v>116</v>
      </c>
      <c r="C4128" s="0" t="s">
        <v>75</v>
      </c>
      <c r="D4128" s="0" t="s">
        <v>170</v>
      </c>
      <c r="E4128" s="0" t="n">
        <v>2028</v>
      </c>
      <c r="F4128" s="0" t="n">
        <v>10.94</v>
      </c>
      <c r="G4128" s="0" t="s">
        <v>161</v>
      </c>
    </row>
    <row r="4129" customFormat="false" ht="14.25" hidden="false" customHeight="false" outlineLevel="0" collapsed="false">
      <c r="A4129" s="0" t="s">
        <v>115</v>
      </c>
      <c r="B4129" s="0" t="s">
        <v>116</v>
      </c>
      <c r="C4129" s="0" t="s">
        <v>75</v>
      </c>
      <c r="D4129" s="0" t="s">
        <v>156</v>
      </c>
      <c r="E4129" s="0" t="n">
        <v>2028</v>
      </c>
      <c r="F4129" s="0" t="n">
        <v>0.645719697300975</v>
      </c>
      <c r="G4129" s="0" t="s">
        <v>135</v>
      </c>
    </row>
    <row r="4130" customFormat="false" ht="14.25" hidden="false" customHeight="false" outlineLevel="0" collapsed="false">
      <c r="A4130" s="0" t="s">
        <v>115</v>
      </c>
      <c r="B4130" s="0" t="s">
        <v>116</v>
      </c>
      <c r="C4130" s="0" t="s">
        <v>75</v>
      </c>
      <c r="D4130" s="0" t="s">
        <v>157</v>
      </c>
      <c r="E4130" s="0" t="n">
        <v>2028</v>
      </c>
      <c r="F4130" s="0" t="n">
        <v>0.553315151568156</v>
      </c>
      <c r="G4130" s="0" t="s">
        <v>135</v>
      </c>
    </row>
    <row r="4131" customFormat="false" ht="14.25" hidden="false" customHeight="false" outlineLevel="0" collapsed="false">
      <c r="A4131" s="0" t="s">
        <v>115</v>
      </c>
      <c r="B4131" s="0" t="s">
        <v>116</v>
      </c>
      <c r="C4131" s="0" t="s">
        <v>75</v>
      </c>
      <c r="D4131" s="0" t="s">
        <v>171</v>
      </c>
      <c r="E4131" s="0" t="n">
        <v>2028</v>
      </c>
      <c r="F4131" s="0" t="n">
        <v>0.87</v>
      </c>
      <c r="G4131" s="0" t="s">
        <v>135</v>
      </c>
    </row>
    <row r="4132" customFormat="false" ht="14.25" hidden="false" customHeight="false" outlineLevel="0" collapsed="false">
      <c r="A4132" s="0" t="s">
        <v>115</v>
      </c>
      <c r="B4132" s="0" t="s">
        <v>116</v>
      </c>
      <c r="C4132" s="0" t="s">
        <v>75</v>
      </c>
      <c r="D4132" s="0" t="s">
        <v>172</v>
      </c>
      <c r="E4132" s="0" t="n">
        <v>2028</v>
      </c>
      <c r="F4132" s="0" t="n">
        <v>0.8</v>
      </c>
      <c r="G4132" s="0" t="s">
        <v>135</v>
      </c>
    </row>
    <row r="4133" customFormat="false" ht="14.25" hidden="false" customHeight="false" outlineLevel="0" collapsed="false">
      <c r="A4133" s="0" t="s">
        <v>115</v>
      </c>
      <c r="B4133" s="0" t="s">
        <v>116</v>
      </c>
      <c r="C4133" s="0" t="s">
        <v>75</v>
      </c>
      <c r="D4133" s="0" t="s">
        <v>173</v>
      </c>
      <c r="E4133" s="0" t="n">
        <v>2028</v>
      </c>
      <c r="F4133" s="0" t="n">
        <v>0.481384181864296</v>
      </c>
      <c r="G4133" s="0" t="s">
        <v>135</v>
      </c>
    </row>
    <row r="4134" customFormat="false" ht="14.25" hidden="false" customHeight="false" outlineLevel="0" collapsed="false">
      <c r="A4134" s="0" t="s">
        <v>115</v>
      </c>
      <c r="B4134" s="0" t="s">
        <v>116</v>
      </c>
      <c r="C4134" s="0" t="s">
        <v>75</v>
      </c>
      <c r="D4134" s="0" t="s">
        <v>174</v>
      </c>
      <c r="E4134" s="0" t="n">
        <v>2028</v>
      </c>
      <c r="F4134" s="0" t="n">
        <v>0.442652121254525</v>
      </c>
      <c r="G4134" s="0" t="s">
        <v>135</v>
      </c>
    </row>
    <row r="4135" customFormat="false" ht="14.25" hidden="false" customHeight="false" outlineLevel="0" collapsed="false">
      <c r="A4135" s="0" t="s">
        <v>115</v>
      </c>
      <c r="B4135" s="0" t="s">
        <v>116</v>
      </c>
      <c r="C4135" s="0" t="s">
        <v>75</v>
      </c>
      <c r="D4135" s="0" t="s">
        <v>160</v>
      </c>
      <c r="E4135" s="0" t="n">
        <v>2028</v>
      </c>
      <c r="F4135" s="0" t="n">
        <v>19.125195372775</v>
      </c>
      <c r="G4135" s="0" t="s">
        <v>161</v>
      </c>
    </row>
    <row r="4136" customFormat="false" ht="14.25" hidden="false" customHeight="false" outlineLevel="0" collapsed="false">
      <c r="A4136" s="0" t="s">
        <v>115</v>
      </c>
      <c r="B4136" s="0" t="s">
        <v>116</v>
      </c>
      <c r="C4136" s="0" t="s">
        <v>75</v>
      </c>
      <c r="D4136" s="0" t="s">
        <v>162</v>
      </c>
      <c r="E4136" s="0" t="n">
        <v>2028</v>
      </c>
      <c r="F4136" s="0" t="n">
        <v>10.493221802225</v>
      </c>
      <c r="G4136" s="0" t="s">
        <v>161</v>
      </c>
    </row>
    <row r="4137" customFormat="false" ht="14.25" hidden="false" customHeight="false" outlineLevel="0" collapsed="false">
      <c r="A4137" s="0" t="s">
        <v>115</v>
      </c>
      <c r="B4137" s="0" t="s">
        <v>116</v>
      </c>
      <c r="C4137" s="0" t="s">
        <v>75</v>
      </c>
      <c r="D4137" s="0" t="s">
        <v>175</v>
      </c>
      <c r="E4137" s="0" t="n">
        <v>2028</v>
      </c>
      <c r="F4137" s="0" t="n">
        <v>32.2307</v>
      </c>
      <c r="G4137" s="0" t="s">
        <v>161</v>
      </c>
    </row>
    <row r="4138" customFormat="false" ht="14.25" hidden="false" customHeight="false" outlineLevel="0" collapsed="false">
      <c r="A4138" s="0" t="s">
        <v>115</v>
      </c>
      <c r="B4138" s="0" t="s">
        <v>116</v>
      </c>
      <c r="C4138" s="0" t="s">
        <v>75</v>
      </c>
      <c r="D4138" s="0" t="s">
        <v>176</v>
      </c>
      <c r="E4138" s="0" t="n">
        <v>2028</v>
      </c>
      <c r="F4138" s="0" t="n">
        <v>9.3781</v>
      </c>
      <c r="G4138" s="0" t="s">
        <v>161</v>
      </c>
    </row>
    <row r="4139" customFormat="false" ht="14.25" hidden="false" customHeight="false" outlineLevel="0" collapsed="false">
      <c r="A4139" s="0" t="s">
        <v>115</v>
      </c>
      <c r="B4139" s="0" t="s">
        <v>116</v>
      </c>
      <c r="C4139" s="0" t="s">
        <v>75</v>
      </c>
      <c r="D4139" s="0" t="s">
        <v>177</v>
      </c>
      <c r="E4139" s="0" t="n">
        <v>2028</v>
      </c>
      <c r="F4139" s="0" t="n">
        <v>25.794951375</v>
      </c>
      <c r="G4139" s="0" t="s">
        <v>161</v>
      </c>
    </row>
    <row r="4140" customFormat="false" ht="14.25" hidden="false" customHeight="false" outlineLevel="0" collapsed="false">
      <c r="A4140" s="0" t="s">
        <v>115</v>
      </c>
      <c r="B4140" s="0" t="s">
        <v>116</v>
      </c>
      <c r="C4140" s="0" t="s">
        <v>75</v>
      </c>
      <c r="D4140" s="0" t="s">
        <v>178</v>
      </c>
      <c r="E4140" s="0" t="n">
        <v>2028</v>
      </c>
      <c r="F4140" s="0" t="n">
        <v>3.8234658</v>
      </c>
      <c r="G4140" s="0" t="s">
        <v>161</v>
      </c>
    </row>
    <row r="4141" customFormat="false" ht="14.25" hidden="false" customHeight="false" outlineLevel="0" collapsed="false">
      <c r="A4141" s="0" t="s">
        <v>115</v>
      </c>
      <c r="B4141" s="0" t="s">
        <v>116</v>
      </c>
      <c r="C4141" s="0" t="s">
        <v>75</v>
      </c>
      <c r="D4141" s="0" t="s">
        <v>163</v>
      </c>
      <c r="E4141" s="0" t="n">
        <v>2028</v>
      </c>
      <c r="F4141" s="0" t="n">
        <v>79.8118470114369</v>
      </c>
      <c r="G4141" s="0" t="s">
        <v>132</v>
      </c>
    </row>
    <row r="4142" customFormat="false" ht="14.25" hidden="false" customHeight="false" outlineLevel="0" collapsed="false">
      <c r="A4142" s="0" t="s">
        <v>115</v>
      </c>
      <c r="B4142" s="0" t="s">
        <v>116</v>
      </c>
      <c r="C4142" s="0" t="s">
        <v>75</v>
      </c>
      <c r="D4142" s="0" t="s">
        <v>164</v>
      </c>
      <c r="E4142" s="0" t="n">
        <v>2028</v>
      </c>
      <c r="F4142" s="0" t="n">
        <v>43.7895350511518</v>
      </c>
      <c r="G4142" s="0" t="s">
        <v>132</v>
      </c>
    </row>
    <row r="4143" customFormat="false" ht="14.25" hidden="false" customHeight="false" outlineLevel="0" collapsed="false">
      <c r="A4143" s="0" t="s">
        <v>115</v>
      </c>
      <c r="B4143" s="0" t="s">
        <v>116</v>
      </c>
      <c r="C4143" s="0" t="s">
        <v>75</v>
      </c>
      <c r="D4143" s="0" t="s">
        <v>179</v>
      </c>
      <c r="E4143" s="0" t="n">
        <v>2028</v>
      </c>
      <c r="F4143" s="0" t="n">
        <v>108.775386499621</v>
      </c>
      <c r="G4143" s="0" t="s">
        <v>132</v>
      </c>
    </row>
    <row r="4144" customFormat="false" ht="14.25" hidden="false" customHeight="false" outlineLevel="0" collapsed="false">
      <c r="A4144" s="0" t="s">
        <v>115</v>
      </c>
      <c r="B4144" s="0" t="s">
        <v>116</v>
      </c>
      <c r="C4144" s="0" t="s">
        <v>75</v>
      </c>
      <c r="D4144" s="0" t="s">
        <v>180</v>
      </c>
      <c r="E4144" s="0" t="n">
        <v>2028</v>
      </c>
      <c r="F4144" s="0" t="n">
        <v>18.357100407344</v>
      </c>
      <c r="G4144" s="0" t="s">
        <v>132</v>
      </c>
    </row>
    <row r="4145" customFormat="false" ht="14.25" hidden="false" customHeight="false" outlineLevel="0" collapsed="false">
      <c r="A4145" s="0" t="s">
        <v>115</v>
      </c>
      <c r="B4145" s="0" t="s">
        <v>116</v>
      </c>
      <c r="C4145" s="0" t="s">
        <v>75</v>
      </c>
      <c r="D4145" s="0" t="s">
        <v>181</v>
      </c>
      <c r="E4145" s="0" t="n">
        <v>2028</v>
      </c>
      <c r="F4145" s="0" t="n">
        <v>1</v>
      </c>
      <c r="G4145" s="0" t="s">
        <v>135</v>
      </c>
    </row>
    <row r="4146" customFormat="false" ht="14.25" hidden="false" customHeight="false" outlineLevel="0" collapsed="false">
      <c r="A4146" s="0" t="s">
        <v>115</v>
      </c>
      <c r="B4146" s="0" t="s">
        <v>116</v>
      </c>
      <c r="C4146" s="0" t="s">
        <v>75</v>
      </c>
      <c r="D4146" s="0" t="s">
        <v>165</v>
      </c>
      <c r="E4146" s="0" t="n">
        <v>2029</v>
      </c>
      <c r="F4146" s="0" t="n">
        <v>27.3678</v>
      </c>
      <c r="G4146" s="0" t="s">
        <v>161</v>
      </c>
    </row>
    <row r="4147" customFormat="false" ht="14.25" hidden="false" customHeight="false" outlineLevel="0" collapsed="false">
      <c r="A4147" s="0" t="s">
        <v>115</v>
      </c>
      <c r="B4147" s="0" t="s">
        <v>116</v>
      </c>
      <c r="C4147" s="0" t="s">
        <v>75</v>
      </c>
      <c r="D4147" s="0" t="s">
        <v>166</v>
      </c>
      <c r="E4147" s="0" t="n">
        <v>2029</v>
      </c>
      <c r="F4147" s="0" t="n">
        <v>0</v>
      </c>
      <c r="G4147" s="0" t="s">
        <v>161</v>
      </c>
    </row>
    <row r="4148" customFormat="false" ht="14.25" hidden="false" customHeight="false" outlineLevel="0" collapsed="false">
      <c r="A4148" s="0" t="s">
        <v>115</v>
      </c>
      <c r="B4148" s="0" t="s">
        <v>116</v>
      </c>
      <c r="C4148" s="0" t="s">
        <v>75</v>
      </c>
      <c r="D4148" s="0" t="s">
        <v>167</v>
      </c>
      <c r="E4148" s="0" t="n">
        <v>2029</v>
      </c>
      <c r="F4148" s="0" t="n">
        <v>0.5</v>
      </c>
      <c r="G4148" s="0" t="s">
        <v>135</v>
      </c>
    </row>
    <row r="4149" customFormat="false" ht="14.25" hidden="false" customHeight="false" outlineLevel="0" collapsed="false">
      <c r="A4149" s="0" t="s">
        <v>115</v>
      </c>
      <c r="B4149" s="0" t="s">
        <v>116</v>
      </c>
      <c r="C4149" s="0" t="s">
        <v>75</v>
      </c>
      <c r="D4149" s="0" t="s">
        <v>168</v>
      </c>
      <c r="E4149" s="0" t="n">
        <v>2029</v>
      </c>
      <c r="F4149" s="0" t="n">
        <v>6.0771</v>
      </c>
      <c r="G4149" s="0" t="s">
        <v>161</v>
      </c>
    </row>
    <row r="4150" customFormat="false" ht="14.25" hidden="false" customHeight="false" outlineLevel="0" collapsed="false">
      <c r="A4150" s="0" t="s">
        <v>115</v>
      </c>
      <c r="B4150" s="0" t="s">
        <v>116</v>
      </c>
      <c r="C4150" s="0" t="s">
        <v>75</v>
      </c>
      <c r="D4150" s="0" t="s">
        <v>169</v>
      </c>
      <c r="E4150" s="0" t="n">
        <v>2029</v>
      </c>
      <c r="F4150" s="0" t="n">
        <v>2.5535</v>
      </c>
      <c r="G4150" s="0" t="s">
        <v>161</v>
      </c>
    </row>
    <row r="4151" customFormat="false" ht="14.25" hidden="false" customHeight="false" outlineLevel="0" collapsed="false">
      <c r="A4151" s="0" t="s">
        <v>115</v>
      </c>
      <c r="B4151" s="0" t="s">
        <v>116</v>
      </c>
      <c r="C4151" s="0" t="s">
        <v>75</v>
      </c>
      <c r="D4151" s="0" t="s">
        <v>170</v>
      </c>
      <c r="E4151" s="0" t="n">
        <v>2029</v>
      </c>
      <c r="F4151" s="0" t="n">
        <v>10.94</v>
      </c>
      <c r="G4151" s="0" t="s">
        <v>161</v>
      </c>
    </row>
    <row r="4152" customFormat="false" ht="14.25" hidden="false" customHeight="false" outlineLevel="0" collapsed="false">
      <c r="A4152" s="0" t="s">
        <v>115</v>
      </c>
      <c r="B4152" s="0" t="s">
        <v>116</v>
      </c>
      <c r="C4152" s="0" t="s">
        <v>75</v>
      </c>
      <c r="D4152" s="0" t="s">
        <v>156</v>
      </c>
      <c r="E4152" s="0" t="n">
        <v>2029</v>
      </c>
      <c r="F4152" s="0" t="n">
        <v>0.674764045930509</v>
      </c>
      <c r="G4152" s="0" t="s">
        <v>135</v>
      </c>
    </row>
    <row r="4153" customFormat="false" ht="14.25" hidden="false" customHeight="false" outlineLevel="0" collapsed="false">
      <c r="A4153" s="0" t="s">
        <v>115</v>
      </c>
      <c r="B4153" s="0" t="s">
        <v>116</v>
      </c>
      <c r="C4153" s="0" t="s">
        <v>75</v>
      </c>
      <c r="D4153" s="0" t="s">
        <v>157</v>
      </c>
      <c r="E4153" s="0" t="n">
        <v>2029</v>
      </c>
      <c r="F4153" s="0" t="n">
        <v>0.557962247348881</v>
      </c>
      <c r="G4153" s="0" t="s">
        <v>135</v>
      </c>
    </row>
    <row r="4154" customFormat="false" ht="14.25" hidden="false" customHeight="false" outlineLevel="0" collapsed="false">
      <c r="A4154" s="0" t="s">
        <v>115</v>
      </c>
      <c r="B4154" s="0" t="s">
        <v>116</v>
      </c>
      <c r="C4154" s="0" t="s">
        <v>75</v>
      </c>
      <c r="D4154" s="0" t="s">
        <v>171</v>
      </c>
      <c r="E4154" s="0" t="n">
        <v>2029</v>
      </c>
      <c r="F4154" s="0" t="n">
        <v>0.87</v>
      </c>
      <c r="G4154" s="0" t="s">
        <v>135</v>
      </c>
    </row>
    <row r="4155" customFormat="false" ht="14.25" hidden="false" customHeight="false" outlineLevel="0" collapsed="false">
      <c r="A4155" s="0" t="s">
        <v>115</v>
      </c>
      <c r="B4155" s="0" t="s">
        <v>116</v>
      </c>
      <c r="C4155" s="0" t="s">
        <v>75</v>
      </c>
      <c r="D4155" s="0" t="s">
        <v>172</v>
      </c>
      <c r="E4155" s="0" t="n">
        <v>2029</v>
      </c>
      <c r="F4155" s="0" t="n">
        <v>0.8</v>
      </c>
      <c r="G4155" s="0" t="s">
        <v>135</v>
      </c>
    </row>
    <row r="4156" customFormat="false" ht="14.25" hidden="false" customHeight="false" outlineLevel="0" collapsed="false">
      <c r="A4156" s="0" t="s">
        <v>115</v>
      </c>
      <c r="B4156" s="0" t="s">
        <v>116</v>
      </c>
      <c r="C4156" s="0" t="s">
        <v>75</v>
      </c>
      <c r="D4156" s="0" t="s">
        <v>173</v>
      </c>
      <c r="E4156" s="0" t="n">
        <v>2029</v>
      </c>
      <c r="F4156" s="0" t="n">
        <v>0.485427155193527</v>
      </c>
      <c r="G4156" s="0" t="s">
        <v>135</v>
      </c>
    </row>
    <row r="4157" customFormat="false" ht="14.25" hidden="false" customHeight="false" outlineLevel="0" collapsed="false">
      <c r="A4157" s="0" t="s">
        <v>115</v>
      </c>
      <c r="B4157" s="0" t="s">
        <v>116</v>
      </c>
      <c r="C4157" s="0" t="s">
        <v>75</v>
      </c>
      <c r="D4157" s="0" t="s">
        <v>174</v>
      </c>
      <c r="E4157" s="0" t="n">
        <v>2029</v>
      </c>
      <c r="F4157" s="0" t="n">
        <v>0.446369797879105</v>
      </c>
      <c r="G4157" s="0" t="s">
        <v>135</v>
      </c>
    </row>
    <row r="4158" customFormat="false" ht="14.25" hidden="false" customHeight="false" outlineLevel="0" collapsed="false">
      <c r="A4158" s="0" t="s">
        <v>115</v>
      </c>
      <c r="B4158" s="0" t="s">
        <v>116</v>
      </c>
      <c r="C4158" s="0" t="s">
        <v>75</v>
      </c>
      <c r="D4158" s="0" t="s">
        <v>160</v>
      </c>
      <c r="E4158" s="0" t="n">
        <v>2029</v>
      </c>
      <c r="F4158" s="0" t="n">
        <v>26.9101072651481</v>
      </c>
      <c r="G4158" s="0" t="s">
        <v>161</v>
      </c>
    </row>
    <row r="4159" customFormat="false" ht="14.25" hidden="false" customHeight="false" outlineLevel="0" collapsed="false">
      <c r="A4159" s="0" t="s">
        <v>115</v>
      </c>
      <c r="B4159" s="0" t="s">
        <v>116</v>
      </c>
      <c r="C4159" s="0" t="s">
        <v>75</v>
      </c>
      <c r="D4159" s="0" t="s">
        <v>162</v>
      </c>
      <c r="E4159" s="0" t="n">
        <v>2029</v>
      </c>
      <c r="F4159" s="0" t="n">
        <v>12.9706590967269</v>
      </c>
      <c r="G4159" s="0" t="s">
        <v>161</v>
      </c>
    </row>
    <row r="4160" customFormat="false" ht="14.25" hidden="false" customHeight="false" outlineLevel="0" collapsed="false">
      <c r="A4160" s="0" t="s">
        <v>115</v>
      </c>
      <c r="B4160" s="0" t="s">
        <v>116</v>
      </c>
      <c r="C4160" s="0" t="s">
        <v>75</v>
      </c>
      <c r="D4160" s="0" t="s">
        <v>175</v>
      </c>
      <c r="E4160" s="0" t="n">
        <v>2029</v>
      </c>
      <c r="F4160" s="0" t="n">
        <v>38.3078</v>
      </c>
      <c r="G4160" s="0" t="s">
        <v>161</v>
      </c>
    </row>
    <row r="4161" customFormat="false" ht="14.25" hidden="false" customHeight="false" outlineLevel="0" collapsed="false">
      <c r="A4161" s="0" t="s">
        <v>115</v>
      </c>
      <c r="B4161" s="0" t="s">
        <v>116</v>
      </c>
      <c r="C4161" s="0" t="s">
        <v>75</v>
      </c>
      <c r="D4161" s="0" t="s">
        <v>176</v>
      </c>
      <c r="E4161" s="0" t="n">
        <v>2029</v>
      </c>
      <c r="F4161" s="0" t="n">
        <v>11.9316</v>
      </c>
      <c r="G4161" s="0" t="s">
        <v>161</v>
      </c>
    </row>
    <row r="4162" customFormat="false" ht="14.25" hidden="false" customHeight="false" outlineLevel="0" collapsed="false">
      <c r="A4162" s="0" t="s">
        <v>115</v>
      </c>
      <c r="B4162" s="0" t="s">
        <v>116</v>
      </c>
      <c r="C4162" s="0" t="s">
        <v>75</v>
      </c>
      <c r="D4162" s="0" t="s">
        <v>177</v>
      </c>
      <c r="E4162" s="0" t="n">
        <v>2029</v>
      </c>
      <c r="F4162" s="0" t="n">
        <v>33.75159496875</v>
      </c>
      <c r="G4162" s="0" t="s">
        <v>161</v>
      </c>
    </row>
    <row r="4163" customFormat="false" ht="14.25" hidden="false" customHeight="false" outlineLevel="0" collapsed="false">
      <c r="A4163" s="0" t="s">
        <v>115</v>
      </c>
      <c r="B4163" s="0" t="s">
        <v>116</v>
      </c>
      <c r="C4163" s="0" t="s">
        <v>75</v>
      </c>
      <c r="D4163" s="0" t="s">
        <v>178</v>
      </c>
      <c r="E4163" s="0" t="n">
        <v>2029</v>
      </c>
      <c r="F4163" s="0" t="n">
        <v>6.129171393125</v>
      </c>
      <c r="G4163" s="0" t="s">
        <v>161</v>
      </c>
    </row>
    <row r="4164" customFormat="false" ht="14.25" hidden="false" customHeight="false" outlineLevel="0" collapsed="false">
      <c r="A4164" s="0" t="s">
        <v>115</v>
      </c>
      <c r="B4164" s="0" t="s">
        <v>116</v>
      </c>
      <c r="C4164" s="0" t="s">
        <v>75</v>
      </c>
      <c r="D4164" s="0" t="s">
        <v>163</v>
      </c>
      <c r="E4164" s="0" t="n">
        <v>2029</v>
      </c>
      <c r="F4164" s="0" t="n">
        <v>113.01596235349</v>
      </c>
      <c r="G4164" s="0" t="s">
        <v>132</v>
      </c>
    </row>
    <row r="4165" customFormat="false" ht="14.25" hidden="false" customHeight="false" outlineLevel="0" collapsed="false">
      <c r="A4165" s="0" t="s">
        <v>115</v>
      </c>
      <c r="B4165" s="0" t="s">
        <v>116</v>
      </c>
      <c r="C4165" s="0" t="s">
        <v>75</v>
      </c>
      <c r="D4165" s="0" t="s">
        <v>164</v>
      </c>
      <c r="E4165" s="0" t="n">
        <v>2029</v>
      </c>
      <c r="F4165" s="0" t="n">
        <v>54.4736409161086</v>
      </c>
      <c r="G4165" s="0" t="s">
        <v>132</v>
      </c>
    </row>
    <row r="4166" customFormat="false" ht="14.25" hidden="false" customHeight="false" outlineLevel="0" collapsed="false">
      <c r="A4166" s="0" t="s">
        <v>115</v>
      </c>
      <c r="B4166" s="0" t="s">
        <v>116</v>
      </c>
      <c r="C4166" s="0" t="s">
        <v>75</v>
      </c>
      <c r="D4166" s="0" t="s">
        <v>179</v>
      </c>
      <c r="E4166" s="0" t="n">
        <v>2029</v>
      </c>
      <c r="F4166" s="0" t="n">
        <v>143.523320785378</v>
      </c>
      <c r="G4166" s="0" t="s">
        <v>132</v>
      </c>
    </row>
    <row r="4167" customFormat="false" ht="14.25" hidden="false" customHeight="false" outlineLevel="0" collapsed="false">
      <c r="A4167" s="0" t="s">
        <v>115</v>
      </c>
      <c r="B4167" s="0" t="s">
        <v>116</v>
      </c>
      <c r="C4167" s="0" t="s">
        <v>75</v>
      </c>
      <c r="D4167" s="0" t="s">
        <v>180</v>
      </c>
      <c r="E4167" s="0" t="n">
        <v>2029</v>
      </c>
      <c r="F4167" s="0" t="n">
        <v>23.7032379212069</v>
      </c>
      <c r="G4167" s="0" t="s">
        <v>132</v>
      </c>
    </row>
    <row r="4168" customFormat="false" ht="14.25" hidden="false" customHeight="false" outlineLevel="0" collapsed="false">
      <c r="A4168" s="0" t="s">
        <v>115</v>
      </c>
      <c r="B4168" s="0" t="s">
        <v>116</v>
      </c>
      <c r="C4168" s="0" t="s">
        <v>75</v>
      </c>
      <c r="D4168" s="0" t="s">
        <v>181</v>
      </c>
      <c r="E4168" s="0" t="n">
        <v>2029</v>
      </c>
      <c r="F4168" s="0" t="n">
        <v>1</v>
      </c>
      <c r="G4168" s="0" t="s">
        <v>135</v>
      </c>
    </row>
    <row r="4169" customFormat="false" ht="14.25" hidden="false" customHeight="false" outlineLevel="0" collapsed="false">
      <c r="A4169" s="0" t="s">
        <v>115</v>
      </c>
      <c r="B4169" s="0" t="s">
        <v>116</v>
      </c>
      <c r="C4169" s="0" t="s">
        <v>75</v>
      </c>
      <c r="D4169" s="0" t="s">
        <v>165</v>
      </c>
      <c r="E4169" s="0" t="n">
        <v>2030</v>
      </c>
      <c r="F4169" s="0" t="n">
        <v>38.7122</v>
      </c>
      <c r="G4169" s="0" t="s">
        <v>161</v>
      </c>
    </row>
    <row r="4170" customFormat="false" ht="14.25" hidden="false" customHeight="false" outlineLevel="0" collapsed="false">
      <c r="A4170" s="0" t="s">
        <v>115</v>
      </c>
      <c r="B4170" s="0" t="s">
        <v>116</v>
      </c>
      <c r="C4170" s="0" t="s">
        <v>75</v>
      </c>
      <c r="D4170" s="0" t="s">
        <v>166</v>
      </c>
      <c r="E4170" s="0" t="n">
        <v>2030</v>
      </c>
      <c r="F4170" s="0" t="n">
        <v>2.25</v>
      </c>
      <c r="G4170" s="0" t="s">
        <v>161</v>
      </c>
    </row>
    <row r="4171" customFormat="false" ht="14.25" hidden="false" customHeight="false" outlineLevel="0" collapsed="false">
      <c r="A4171" s="0" t="s">
        <v>115</v>
      </c>
      <c r="B4171" s="0" t="s">
        <v>116</v>
      </c>
      <c r="C4171" s="0" t="s">
        <v>75</v>
      </c>
      <c r="D4171" s="0" t="s">
        <v>167</v>
      </c>
      <c r="E4171" s="0" t="n">
        <v>2030</v>
      </c>
      <c r="F4171" s="0" t="n">
        <v>0.5</v>
      </c>
      <c r="G4171" s="0" t="s">
        <v>135</v>
      </c>
    </row>
    <row r="4172" customFormat="false" ht="14.25" hidden="false" customHeight="false" outlineLevel="0" collapsed="false">
      <c r="A4172" s="0" t="s">
        <v>115</v>
      </c>
      <c r="B4172" s="0" t="s">
        <v>116</v>
      </c>
      <c r="C4172" s="0" t="s">
        <v>75</v>
      </c>
      <c r="D4172" s="0" t="s">
        <v>168</v>
      </c>
      <c r="E4172" s="0" t="n">
        <v>2030</v>
      </c>
      <c r="F4172" s="0" t="n">
        <v>12.4694</v>
      </c>
      <c r="G4172" s="0" t="s">
        <v>161</v>
      </c>
    </row>
    <row r="4173" customFormat="false" ht="14.25" hidden="false" customHeight="false" outlineLevel="0" collapsed="false">
      <c r="A4173" s="0" t="s">
        <v>115</v>
      </c>
      <c r="B4173" s="0" t="s">
        <v>116</v>
      </c>
      <c r="C4173" s="0" t="s">
        <v>75</v>
      </c>
      <c r="D4173" s="0" t="s">
        <v>169</v>
      </c>
      <c r="E4173" s="0" t="n">
        <v>2030</v>
      </c>
      <c r="F4173" s="0" t="n">
        <v>2.8452</v>
      </c>
      <c r="G4173" s="0" t="s">
        <v>161</v>
      </c>
    </row>
    <row r="4174" customFormat="false" ht="14.25" hidden="false" customHeight="false" outlineLevel="0" collapsed="false">
      <c r="A4174" s="0" t="s">
        <v>115</v>
      </c>
      <c r="B4174" s="0" t="s">
        <v>116</v>
      </c>
      <c r="C4174" s="0" t="s">
        <v>75</v>
      </c>
      <c r="D4174" s="0" t="s">
        <v>170</v>
      </c>
      <c r="E4174" s="0" t="n">
        <v>2030</v>
      </c>
      <c r="F4174" s="0" t="n">
        <v>10.94</v>
      </c>
      <c r="G4174" s="0" t="s">
        <v>161</v>
      </c>
    </row>
    <row r="4175" customFormat="false" ht="14.25" hidden="false" customHeight="false" outlineLevel="0" collapsed="false">
      <c r="A4175" s="0" t="s">
        <v>115</v>
      </c>
      <c r="B4175" s="0" t="s">
        <v>116</v>
      </c>
      <c r="C4175" s="0" t="s">
        <v>75</v>
      </c>
      <c r="D4175" s="0" t="s">
        <v>156</v>
      </c>
      <c r="E4175" s="0" t="n">
        <v>2030</v>
      </c>
      <c r="F4175" s="0" t="n">
        <v>0.704288795064829</v>
      </c>
      <c r="G4175" s="0" t="s">
        <v>135</v>
      </c>
    </row>
    <row r="4176" customFormat="false" ht="14.25" hidden="false" customHeight="false" outlineLevel="0" collapsed="false">
      <c r="A4176" s="0" t="s">
        <v>115</v>
      </c>
      <c r="B4176" s="0" t="s">
        <v>116</v>
      </c>
      <c r="C4176" s="0" t="s">
        <v>75</v>
      </c>
      <c r="D4176" s="0" t="s">
        <v>157</v>
      </c>
      <c r="E4176" s="0" t="n">
        <v>2030</v>
      </c>
      <c r="F4176" s="0" t="n">
        <v>0.562686207210373</v>
      </c>
      <c r="G4176" s="0" t="s">
        <v>135</v>
      </c>
    </row>
    <row r="4177" customFormat="false" ht="14.25" hidden="false" customHeight="false" outlineLevel="0" collapsed="false">
      <c r="A4177" s="0" t="s">
        <v>115</v>
      </c>
      <c r="B4177" s="0" t="s">
        <v>116</v>
      </c>
      <c r="C4177" s="0" t="s">
        <v>75</v>
      </c>
      <c r="D4177" s="0" t="s">
        <v>171</v>
      </c>
      <c r="E4177" s="0" t="n">
        <v>2030</v>
      </c>
      <c r="F4177" s="0" t="n">
        <v>0.87</v>
      </c>
      <c r="G4177" s="0" t="s">
        <v>135</v>
      </c>
    </row>
    <row r="4178" customFormat="false" ht="14.25" hidden="false" customHeight="false" outlineLevel="0" collapsed="false">
      <c r="A4178" s="0" t="s">
        <v>115</v>
      </c>
      <c r="B4178" s="0" t="s">
        <v>116</v>
      </c>
      <c r="C4178" s="0" t="s">
        <v>75</v>
      </c>
      <c r="D4178" s="0" t="s">
        <v>172</v>
      </c>
      <c r="E4178" s="0" t="n">
        <v>2030</v>
      </c>
      <c r="F4178" s="0" t="n">
        <v>0.8</v>
      </c>
      <c r="G4178" s="0" t="s">
        <v>135</v>
      </c>
    </row>
    <row r="4179" customFormat="false" ht="14.25" hidden="false" customHeight="false" outlineLevel="0" collapsed="false">
      <c r="A4179" s="0" t="s">
        <v>115</v>
      </c>
      <c r="B4179" s="0" t="s">
        <v>116</v>
      </c>
      <c r="C4179" s="0" t="s">
        <v>75</v>
      </c>
      <c r="D4179" s="0" t="s">
        <v>173</v>
      </c>
      <c r="E4179" s="0" t="n">
        <v>2030</v>
      </c>
      <c r="F4179" s="0" t="n">
        <v>0.489537000273024</v>
      </c>
      <c r="G4179" s="0" t="s">
        <v>135</v>
      </c>
    </row>
    <row r="4180" customFormat="false" ht="14.25" hidden="false" customHeight="false" outlineLevel="0" collapsed="false">
      <c r="A4180" s="0" t="s">
        <v>115</v>
      </c>
      <c r="B4180" s="0" t="s">
        <v>116</v>
      </c>
      <c r="C4180" s="0" t="s">
        <v>75</v>
      </c>
      <c r="D4180" s="0" t="s">
        <v>174</v>
      </c>
      <c r="E4180" s="0" t="n">
        <v>2030</v>
      </c>
      <c r="F4180" s="0" t="n">
        <v>0.450148965768298</v>
      </c>
      <c r="G4180" s="0" t="s">
        <v>135</v>
      </c>
    </row>
    <row r="4181" customFormat="false" ht="14.25" hidden="false" customHeight="false" outlineLevel="0" collapsed="false">
      <c r="A4181" s="0" t="s">
        <v>115</v>
      </c>
      <c r="B4181" s="0" t="s">
        <v>116</v>
      </c>
      <c r="C4181" s="0" t="s">
        <v>75</v>
      </c>
      <c r="D4181" s="0" t="s">
        <v>160</v>
      </c>
      <c r="E4181" s="0" t="n">
        <v>2030</v>
      </c>
      <c r="F4181" s="0" t="n">
        <v>38.917118294387</v>
      </c>
      <c r="G4181" s="0" t="s">
        <v>161</v>
      </c>
    </row>
    <row r="4182" customFormat="false" ht="14.25" hidden="false" customHeight="false" outlineLevel="0" collapsed="false">
      <c r="A4182" s="0" t="s">
        <v>115</v>
      </c>
      <c r="B4182" s="0" t="s">
        <v>116</v>
      </c>
      <c r="C4182" s="0" t="s">
        <v>75</v>
      </c>
      <c r="D4182" s="0" t="s">
        <v>162</v>
      </c>
      <c r="E4182" s="0" t="n">
        <v>2030</v>
      </c>
      <c r="F4182" s="0" t="n">
        <v>16.340211606488</v>
      </c>
      <c r="G4182" s="0" t="s">
        <v>161</v>
      </c>
    </row>
    <row r="4183" customFormat="false" ht="14.25" hidden="false" customHeight="false" outlineLevel="0" collapsed="false">
      <c r="A4183" s="0" t="s">
        <v>115</v>
      </c>
      <c r="B4183" s="0" t="s">
        <v>116</v>
      </c>
      <c r="C4183" s="0" t="s">
        <v>75</v>
      </c>
      <c r="D4183" s="0" t="s">
        <v>175</v>
      </c>
      <c r="E4183" s="0" t="n">
        <v>2030</v>
      </c>
      <c r="F4183" s="0" t="n">
        <v>50.7772</v>
      </c>
      <c r="G4183" s="0" t="s">
        <v>161</v>
      </c>
    </row>
    <row r="4184" customFormat="false" ht="14.25" hidden="false" customHeight="false" outlineLevel="0" collapsed="false">
      <c r="A4184" s="0" t="s">
        <v>115</v>
      </c>
      <c r="B4184" s="0" t="s">
        <v>116</v>
      </c>
      <c r="C4184" s="0" t="s">
        <v>75</v>
      </c>
      <c r="D4184" s="0" t="s">
        <v>176</v>
      </c>
      <c r="E4184" s="0" t="n">
        <v>2030</v>
      </c>
      <c r="F4184" s="0" t="n">
        <v>14.7768</v>
      </c>
      <c r="G4184" s="0" t="s">
        <v>161</v>
      </c>
    </row>
    <row r="4185" customFormat="false" ht="14.25" hidden="false" customHeight="false" outlineLevel="0" collapsed="false">
      <c r="A4185" s="0" t="s">
        <v>115</v>
      </c>
      <c r="B4185" s="0" t="s">
        <v>116</v>
      </c>
      <c r="C4185" s="0" t="s">
        <v>75</v>
      </c>
      <c r="D4185" s="0" t="s">
        <v>177</v>
      </c>
      <c r="E4185" s="0" t="n">
        <v>2030</v>
      </c>
      <c r="F4185" s="0" t="n">
        <v>45.7251343828125</v>
      </c>
      <c r="G4185" s="0" t="s">
        <v>161</v>
      </c>
    </row>
    <row r="4186" customFormat="false" ht="14.25" hidden="false" customHeight="false" outlineLevel="0" collapsed="false">
      <c r="A4186" s="0" t="s">
        <v>115</v>
      </c>
      <c r="B4186" s="0" t="s">
        <v>116</v>
      </c>
      <c r="C4186" s="0" t="s">
        <v>75</v>
      </c>
      <c r="D4186" s="0" t="s">
        <v>178</v>
      </c>
      <c r="E4186" s="0" t="n">
        <v>2030</v>
      </c>
      <c r="F4186" s="0" t="n">
        <v>9.5321955180625</v>
      </c>
      <c r="G4186" s="0" t="s">
        <v>161</v>
      </c>
    </row>
    <row r="4187" customFormat="false" ht="14.25" hidden="false" customHeight="false" outlineLevel="0" collapsed="false">
      <c r="A4187" s="0" t="s">
        <v>115</v>
      </c>
      <c r="B4187" s="0" t="s">
        <v>116</v>
      </c>
      <c r="C4187" s="0" t="s">
        <v>75</v>
      </c>
      <c r="D4187" s="0" t="s">
        <v>163</v>
      </c>
      <c r="E4187" s="0" t="n">
        <v>2030</v>
      </c>
      <c r="F4187" s="0" t="n">
        <v>164.573603070209</v>
      </c>
      <c r="G4187" s="0" t="s">
        <v>132</v>
      </c>
    </row>
    <row r="4188" customFormat="false" ht="14.25" hidden="false" customHeight="false" outlineLevel="0" collapsed="false">
      <c r="A4188" s="0" t="s">
        <v>115</v>
      </c>
      <c r="B4188" s="0" t="s">
        <v>116</v>
      </c>
      <c r="C4188" s="0" t="s">
        <v>75</v>
      </c>
      <c r="D4188" s="0" t="s">
        <v>164</v>
      </c>
      <c r="E4188" s="0" t="n">
        <v>2030</v>
      </c>
      <c r="F4188" s="0" t="n">
        <v>69.0998618825595</v>
      </c>
      <c r="G4188" s="0" t="s">
        <v>132</v>
      </c>
    </row>
    <row r="4189" customFormat="false" ht="14.25" hidden="false" customHeight="false" outlineLevel="0" collapsed="false">
      <c r="A4189" s="0" t="s">
        <v>115</v>
      </c>
      <c r="B4189" s="0" t="s">
        <v>116</v>
      </c>
      <c r="C4189" s="0" t="s">
        <v>75</v>
      </c>
      <c r="D4189" s="0" t="s">
        <v>179</v>
      </c>
      <c r="E4189" s="0" t="n">
        <v>2030</v>
      </c>
      <c r="F4189" s="0" t="n">
        <v>196.085111276104</v>
      </c>
      <c r="G4189" s="0" t="s">
        <v>132</v>
      </c>
    </row>
    <row r="4190" customFormat="false" ht="14.25" hidden="false" customHeight="false" outlineLevel="0" collapsed="false">
      <c r="A4190" s="0" t="s">
        <v>115</v>
      </c>
      <c r="B4190" s="0" t="s">
        <v>116</v>
      </c>
      <c r="C4190" s="0" t="s">
        <v>75</v>
      </c>
      <c r="D4190" s="0" t="s">
        <v>180</v>
      </c>
      <c r="E4190" s="0" t="n">
        <v>2030</v>
      </c>
      <c r="F4190" s="0" t="n">
        <v>28.6567856609149</v>
      </c>
      <c r="G4190" s="0" t="s">
        <v>132</v>
      </c>
    </row>
    <row r="4191" customFormat="false" ht="14.25" hidden="false" customHeight="false" outlineLevel="0" collapsed="false">
      <c r="A4191" s="0" t="s">
        <v>115</v>
      </c>
      <c r="B4191" s="0" t="s">
        <v>116</v>
      </c>
      <c r="C4191" s="0" t="s">
        <v>75</v>
      </c>
      <c r="D4191" s="0" t="s">
        <v>181</v>
      </c>
      <c r="E4191" s="0" t="n">
        <v>2030</v>
      </c>
      <c r="F4191" s="0" t="n">
        <v>1</v>
      </c>
      <c r="G4191" s="0" t="s">
        <v>135</v>
      </c>
    </row>
    <row r="4192" customFormat="false" ht="14.25" hidden="false" customHeight="false" outlineLevel="0" collapsed="false">
      <c r="A4192" s="0" t="s">
        <v>115</v>
      </c>
      <c r="B4192" s="0" t="s">
        <v>116</v>
      </c>
      <c r="C4192" s="0" t="s">
        <v>75</v>
      </c>
      <c r="D4192" s="0" t="s">
        <v>165</v>
      </c>
      <c r="E4192" s="0" t="n">
        <v>2031</v>
      </c>
      <c r="F4192" s="0" t="n">
        <v>46.5751</v>
      </c>
      <c r="G4192" s="0" t="s">
        <v>161</v>
      </c>
    </row>
    <row r="4193" customFormat="false" ht="14.25" hidden="false" customHeight="false" outlineLevel="0" collapsed="false">
      <c r="A4193" s="0" t="s">
        <v>115</v>
      </c>
      <c r="B4193" s="0" t="s">
        <v>116</v>
      </c>
      <c r="C4193" s="0" t="s">
        <v>75</v>
      </c>
      <c r="D4193" s="0" t="s">
        <v>166</v>
      </c>
      <c r="E4193" s="0" t="n">
        <v>2031</v>
      </c>
      <c r="F4193" s="0" t="n">
        <v>4.5</v>
      </c>
      <c r="G4193" s="0" t="s">
        <v>161</v>
      </c>
    </row>
    <row r="4194" customFormat="false" ht="14.25" hidden="false" customHeight="false" outlineLevel="0" collapsed="false">
      <c r="A4194" s="0" t="s">
        <v>115</v>
      </c>
      <c r="B4194" s="0" t="s">
        <v>116</v>
      </c>
      <c r="C4194" s="0" t="s">
        <v>75</v>
      </c>
      <c r="D4194" s="0" t="s">
        <v>167</v>
      </c>
      <c r="E4194" s="0" t="n">
        <v>2031</v>
      </c>
      <c r="F4194" s="0" t="n">
        <v>0.5</v>
      </c>
      <c r="G4194" s="0" t="s">
        <v>135</v>
      </c>
    </row>
    <row r="4195" customFormat="false" ht="14.25" hidden="false" customHeight="false" outlineLevel="0" collapsed="false">
      <c r="A4195" s="0" t="s">
        <v>115</v>
      </c>
      <c r="B4195" s="0" t="s">
        <v>116</v>
      </c>
      <c r="C4195" s="0" t="s">
        <v>75</v>
      </c>
      <c r="D4195" s="0" t="s">
        <v>168</v>
      </c>
      <c r="E4195" s="0" t="n">
        <v>2031</v>
      </c>
      <c r="F4195" s="0" t="n">
        <v>8.9879</v>
      </c>
      <c r="G4195" s="0" t="s">
        <v>161</v>
      </c>
    </row>
    <row r="4196" customFormat="false" ht="14.25" hidden="false" customHeight="false" outlineLevel="0" collapsed="false">
      <c r="A4196" s="0" t="s">
        <v>115</v>
      </c>
      <c r="B4196" s="0" t="s">
        <v>116</v>
      </c>
      <c r="C4196" s="0" t="s">
        <v>75</v>
      </c>
      <c r="D4196" s="0" t="s">
        <v>169</v>
      </c>
      <c r="E4196" s="0" t="n">
        <v>2031</v>
      </c>
      <c r="F4196" s="0" t="n">
        <v>1.6479</v>
      </c>
      <c r="G4196" s="0" t="s">
        <v>161</v>
      </c>
    </row>
    <row r="4197" customFormat="false" ht="14.25" hidden="false" customHeight="false" outlineLevel="0" collapsed="false">
      <c r="A4197" s="0" t="s">
        <v>115</v>
      </c>
      <c r="B4197" s="0" t="s">
        <v>116</v>
      </c>
      <c r="C4197" s="0" t="s">
        <v>75</v>
      </c>
      <c r="D4197" s="0" t="s">
        <v>170</v>
      </c>
      <c r="E4197" s="0" t="n">
        <v>2031</v>
      </c>
      <c r="F4197" s="0" t="n">
        <v>10.94</v>
      </c>
      <c r="G4197" s="0" t="s">
        <v>161</v>
      </c>
    </row>
    <row r="4198" customFormat="false" ht="14.25" hidden="false" customHeight="false" outlineLevel="0" collapsed="false">
      <c r="A4198" s="0" t="s">
        <v>115</v>
      </c>
      <c r="B4198" s="0" t="s">
        <v>116</v>
      </c>
      <c r="C4198" s="0" t="s">
        <v>75</v>
      </c>
      <c r="D4198" s="0" t="s">
        <v>156</v>
      </c>
      <c r="E4198" s="0" t="n">
        <v>2031</v>
      </c>
      <c r="F4198" s="0" t="n">
        <v>0.72038078976444</v>
      </c>
      <c r="G4198" s="0" t="s">
        <v>135</v>
      </c>
    </row>
    <row r="4199" customFormat="false" ht="14.25" hidden="false" customHeight="false" outlineLevel="0" collapsed="false">
      <c r="A4199" s="0" t="s">
        <v>115</v>
      </c>
      <c r="B4199" s="0" t="s">
        <v>116</v>
      </c>
      <c r="C4199" s="0" t="s">
        <v>75</v>
      </c>
      <c r="D4199" s="0" t="s">
        <v>157</v>
      </c>
      <c r="E4199" s="0" t="n">
        <v>2031</v>
      </c>
      <c r="F4199" s="0" t="n">
        <v>0.56526092636231</v>
      </c>
      <c r="G4199" s="0" t="s">
        <v>135</v>
      </c>
    </row>
    <row r="4200" customFormat="false" ht="14.25" hidden="false" customHeight="false" outlineLevel="0" collapsed="false">
      <c r="A4200" s="0" t="s">
        <v>115</v>
      </c>
      <c r="B4200" s="0" t="s">
        <v>116</v>
      </c>
      <c r="C4200" s="0" t="s">
        <v>75</v>
      </c>
      <c r="D4200" s="0" t="s">
        <v>171</v>
      </c>
      <c r="E4200" s="0" t="n">
        <v>2031</v>
      </c>
      <c r="F4200" s="0" t="n">
        <v>0.87</v>
      </c>
      <c r="G4200" s="0" t="s">
        <v>135</v>
      </c>
    </row>
    <row r="4201" customFormat="false" ht="14.25" hidden="false" customHeight="false" outlineLevel="0" collapsed="false">
      <c r="A4201" s="0" t="s">
        <v>115</v>
      </c>
      <c r="B4201" s="0" t="s">
        <v>116</v>
      </c>
      <c r="C4201" s="0" t="s">
        <v>75</v>
      </c>
      <c r="D4201" s="0" t="s">
        <v>172</v>
      </c>
      <c r="E4201" s="0" t="n">
        <v>2031</v>
      </c>
      <c r="F4201" s="0" t="n">
        <v>0.8</v>
      </c>
      <c r="G4201" s="0" t="s">
        <v>135</v>
      </c>
    </row>
    <row r="4202" customFormat="false" ht="14.25" hidden="false" customHeight="false" outlineLevel="0" collapsed="false">
      <c r="A4202" s="0" t="s">
        <v>115</v>
      </c>
      <c r="B4202" s="0" t="s">
        <v>116</v>
      </c>
      <c r="C4202" s="0" t="s">
        <v>75</v>
      </c>
      <c r="D4202" s="0" t="s">
        <v>173</v>
      </c>
      <c r="E4202" s="0" t="n">
        <v>2031</v>
      </c>
      <c r="F4202" s="0" t="n">
        <v>0.49177700593521</v>
      </c>
      <c r="G4202" s="0" t="s">
        <v>135</v>
      </c>
    </row>
    <row r="4203" customFormat="false" ht="14.25" hidden="false" customHeight="false" outlineLevel="0" collapsed="false">
      <c r="A4203" s="0" t="s">
        <v>115</v>
      </c>
      <c r="B4203" s="0" t="s">
        <v>116</v>
      </c>
      <c r="C4203" s="0" t="s">
        <v>75</v>
      </c>
      <c r="D4203" s="0" t="s">
        <v>174</v>
      </c>
      <c r="E4203" s="0" t="n">
        <v>2031</v>
      </c>
      <c r="F4203" s="0" t="n">
        <v>0.452208741089848</v>
      </c>
      <c r="G4203" s="0" t="s">
        <v>135</v>
      </c>
    </row>
    <row r="4204" customFormat="false" ht="14.25" hidden="false" customHeight="false" outlineLevel="0" collapsed="false">
      <c r="A4204" s="0" t="s">
        <v>115</v>
      </c>
      <c r="B4204" s="0" t="s">
        <v>116</v>
      </c>
      <c r="C4204" s="0" t="s">
        <v>75</v>
      </c>
      <c r="D4204" s="0" t="s">
        <v>160</v>
      </c>
      <c r="E4204" s="0" t="n">
        <v>2031</v>
      </c>
      <c r="F4204" s="0" t="n">
        <v>48.526275137725</v>
      </c>
      <c r="G4204" s="0" t="s">
        <v>161</v>
      </c>
    </row>
    <row r="4205" customFormat="false" ht="14.25" hidden="false" customHeight="false" outlineLevel="0" collapsed="false">
      <c r="A4205" s="0" t="s">
        <v>115</v>
      </c>
      <c r="B4205" s="0" t="s">
        <v>116</v>
      </c>
      <c r="C4205" s="0" t="s">
        <v>75</v>
      </c>
      <c r="D4205" s="0" t="s">
        <v>162</v>
      </c>
      <c r="E4205" s="0" t="n">
        <v>2031</v>
      </c>
      <c r="F4205" s="0" t="n">
        <v>18.8357031759843</v>
      </c>
      <c r="G4205" s="0" t="s">
        <v>161</v>
      </c>
    </row>
    <row r="4206" customFormat="false" ht="14.25" hidden="false" customHeight="false" outlineLevel="0" collapsed="false">
      <c r="A4206" s="0" t="s">
        <v>115</v>
      </c>
      <c r="B4206" s="0" t="s">
        <v>116</v>
      </c>
      <c r="C4206" s="0" t="s">
        <v>75</v>
      </c>
      <c r="D4206" s="0" t="s">
        <v>175</v>
      </c>
      <c r="E4206" s="0" t="n">
        <v>2031</v>
      </c>
      <c r="F4206" s="0" t="n">
        <v>59.7651</v>
      </c>
      <c r="G4206" s="0" t="s">
        <v>161</v>
      </c>
    </row>
    <row r="4207" customFormat="false" ht="14.25" hidden="false" customHeight="false" outlineLevel="0" collapsed="false">
      <c r="A4207" s="0" t="s">
        <v>115</v>
      </c>
      <c r="B4207" s="0" t="s">
        <v>116</v>
      </c>
      <c r="C4207" s="0" t="s">
        <v>75</v>
      </c>
      <c r="D4207" s="0" t="s">
        <v>176</v>
      </c>
      <c r="E4207" s="0" t="n">
        <v>2031</v>
      </c>
      <c r="F4207" s="0" t="n">
        <v>16.4247</v>
      </c>
      <c r="G4207" s="0" t="s">
        <v>161</v>
      </c>
    </row>
    <row r="4208" customFormat="false" ht="14.25" hidden="false" customHeight="false" outlineLevel="0" collapsed="false">
      <c r="A4208" s="0" t="s">
        <v>115</v>
      </c>
      <c r="B4208" s="0" t="s">
        <v>116</v>
      </c>
      <c r="C4208" s="0" t="s">
        <v>75</v>
      </c>
      <c r="D4208" s="0" t="s">
        <v>177</v>
      </c>
      <c r="E4208" s="0" t="n">
        <v>2031</v>
      </c>
      <c r="F4208" s="0" t="n">
        <v>55.0577546542969</v>
      </c>
      <c r="G4208" s="0" t="s">
        <v>161</v>
      </c>
    </row>
    <row r="4209" customFormat="false" ht="14.25" hidden="false" customHeight="false" outlineLevel="0" collapsed="false">
      <c r="A4209" s="0" t="s">
        <v>115</v>
      </c>
      <c r="B4209" s="0" t="s">
        <v>116</v>
      </c>
      <c r="C4209" s="0" t="s">
        <v>75</v>
      </c>
      <c r="D4209" s="0" t="s">
        <v>178</v>
      </c>
      <c r="E4209" s="0" t="n">
        <v>2031</v>
      </c>
      <c r="F4209" s="0" t="n">
        <v>12.3042236594125</v>
      </c>
      <c r="G4209" s="0" t="s">
        <v>161</v>
      </c>
    </row>
    <row r="4210" customFormat="false" ht="14.25" hidden="false" customHeight="false" outlineLevel="0" collapsed="false">
      <c r="A4210" s="0" t="s">
        <v>115</v>
      </c>
      <c r="B4210" s="0" t="s">
        <v>116</v>
      </c>
      <c r="C4210" s="0" t="s">
        <v>75</v>
      </c>
      <c r="D4210" s="0" t="s">
        <v>163</v>
      </c>
      <c r="E4210" s="0" t="n">
        <v>2031</v>
      </c>
      <c r="F4210" s="0" t="n">
        <v>205.977244053743</v>
      </c>
      <c r="G4210" s="0" t="s">
        <v>132</v>
      </c>
    </row>
    <row r="4211" customFormat="false" ht="14.25" hidden="false" customHeight="false" outlineLevel="0" collapsed="false">
      <c r="A4211" s="0" t="s">
        <v>115</v>
      </c>
      <c r="B4211" s="0" t="s">
        <v>116</v>
      </c>
      <c r="C4211" s="0" t="s">
        <v>75</v>
      </c>
      <c r="D4211" s="0" t="s">
        <v>164</v>
      </c>
      <c r="E4211" s="0" t="n">
        <v>2031</v>
      </c>
      <c r="F4211" s="0" t="n">
        <v>79.95104134806</v>
      </c>
      <c r="G4211" s="0" t="s">
        <v>132</v>
      </c>
    </row>
    <row r="4212" customFormat="false" ht="14.25" hidden="false" customHeight="false" outlineLevel="0" collapsed="false">
      <c r="A4212" s="0" t="s">
        <v>115</v>
      </c>
      <c r="B4212" s="0" t="s">
        <v>116</v>
      </c>
      <c r="C4212" s="0" t="s">
        <v>75</v>
      </c>
      <c r="D4212" s="0" t="s">
        <v>179</v>
      </c>
      <c r="E4212" s="0" t="n">
        <v>2031</v>
      </c>
      <c r="F4212" s="0" t="n">
        <v>237.186966579672</v>
      </c>
      <c r="G4212" s="0" t="s">
        <v>132</v>
      </c>
    </row>
    <row r="4213" customFormat="false" ht="14.25" hidden="false" customHeight="false" outlineLevel="0" collapsed="false">
      <c r="A4213" s="0" t="s">
        <v>115</v>
      </c>
      <c r="B4213" s="0" t="s">
        <v>116</v>
      </c>
      <c r="C4213" s="0" t="s">
        <v>75</v>
      </c>
      <c r="D4213" s="0" t="s">
        <v>180</v>
      </c>
      <c r="E4213" s="0" t="n">
        <v>2031</v>
      </c>
      <c r="F4213" s="0" t="n">
        <v>40.7610884007638</v>
      </c>
      <c r="G4213" s="0" t="s">
        <v>132</v>
      </c>
    </row>
    <row r="4214" customFormat="false" ht="14.25" hidden="false" customHeight="false" outlineLevel="0" collapsed="false">
      <c r="A4214" s="0" t="s">
        <v>115</v>
      </c>
      <c r="B4214" s="0" t="s">
        <v>116</v>
      </c>
      <c r="C4214" s="0" t="s">
        <v>75</v>
      </c>
      <c r="D4214" s="0" t="s">
        <v>181</v>
      </c>
      <c r="E4214" s="0" t="n">
        <v>2031</v>
      </c>
      <c r="F4214" s="0" t="n">
        <v>1</v>
      </c>
      <c r="G4214" s="0" t="s">
        <v>135</v>
      </c>
    </row>
    <row r="4215" customFormat="false" ht="14.25" hidden="false" customHeight="false" outlineLevel="0" collapsed="false">
      <c r="A4215" s="0" t="s">
        <v>115</v>
      </c>
      <c r="B4215" s="0" t="s">
        <v>116</v>
      </c>
      <c r="C4215" s="0" t="s">
        <v>75</v>
      </c>
      <c r="D4215" s="0" t="s">
        <v>165</v>
      </c>
      <c r="E4215" s="0" t="n">
        <v>2032</v>
      </c>
      <c r="F4215" s="0" t="n">
        <v>53.8732</v>
      </c>
      <c r="G4215" s="0" t="s">
        <v>161</v>
      </c>
    </row>
    <row r="4216" customFormat="false" ht="14.25" hidden="false" customHeight="false" outlineLevel="0" collapsed="false">
      <c r="A4216" s="0" t="s">
        <v>115</v>
      </c>
      <c r="B4216" s="0" t="s">
        <v>116</v>
      </c>
      <c r="C4216" s="0" t="s">
        <v>75</v>
      </c>
      <c r="D4216" s="0" t="s">
        <v>166</v>
      </c>
      <c r="E4216" s="0" t="n">
        <v>2032</v>
      </c>
      <c r="F4216" s="0" t="n">
        <v>6.75</v>
      </c>
      <c r="G4216" s="0" t="s">
        <v>161</v>
      </c>
    </row>
    <row r="4217" customFormat="false" ht="14.25" hidden="false" customHeight="false" outlineLevel="0" collapsed="false">
      <c r="A4217" s="0" t="s">
        <v>115</v>
      </c>
      <c r="B4217" s="0" t="s">
        <v>116</v>
      </c>
      <c r="C4217" s="0" t="s">
        <v>75</v>
      </c>
      <c r="D4217" s="0" t="s">
        <v>167</v>
      </c>
      <c r="E4217" s="0" t="n">
        <v>2032</v>
      </c>
      <c r="F4217" s="0" t="n">
        <v>0.5</v>
      </c>
      <c r="G4217" s="0" t="s">
        <v>135</v>
      </c>
    </row>
    <row r="4218" customFormat="false" ht="14.25" hidden="false" customHeight="false" outlineLevel="0" collapsed="false">
      <c r="A4218" s="0" t="s">
        <v>115</v>
      </c>
      <c r="B4218" s="0" t="s">
        <v>116</v>
      </c>
      <c r="C4218" s="0" t="s">
        <v>75</v>
      </c>
      <c r="D4218" s="0" t="s">
        <v>168</v>
      </c>
      <c r="E4218" s="0" t="n">
        <v>2032</v>
      </c>
      <c r="F4218" s="0" t="n">
        <v>8.4231</v>
      </c>
      <c r="G4218" s="0" t="s">
        <v>161</v>
      </c>
    </row>
    <row r="4219" customFormat="false" ht="14.25" hidden="false" customHeight="false" outlineLevel="0" collapsed="false">
      <c r="A4219" s="0" t="s">
        <v>115</v>
      </c>
      <c r="B4219" s="0" t="s">
        <v>116</v>
      </c>
      <c r="C4219" s="0" t="s">
        <v>75</v>
      </c>
      <c r="D4219" s="0" t="s">
        <v>169</v>
      </c>
      <c r="E4219" s="0" t="n">
        <v>2032</v>
      </c>
      <c r="F4219" s="0" t="n">
        <v>1.6479</v>
      </c>
      <c r="G4219" s="0" t="s">
        <v>161</v>
      </c>
    </row>
    <row r="4220" customFormat="false" ht="14.25" hidden="false" customHeight="false" outlineLevel="0" collapsed="false">
      <c r="A4220" s="0" t="s">
        <v>115</v>
      </c>
      <c r="B4220" s="0" t="s">
        <v>116</v>
      </c>
      <c r="C4220" s="0" t="s">
        <v>75</v>
      </c>
      <c r="D4220" s="0" t="s">
        <v>170</v>
      </c>
      <c r="E4220" s="0" t="n">
        <v>2032</v>
      </c>
      <c r="F4220" s="0" t="n">
        <v>10.94</v>
      </c>
      <c r="G4220" s="0" t="s">
        <v>161</v>
      </c>
    </row>
    <row r="4221" customFormat="false" ht="14.25" hidden="false" customHeight="false" outlineLevel="0" collapsed="false">
      <c r="A4221" s="0" t="s">
        <v>115</v>
      </c>
      <c r="B4221" s="0" t="s">
        <v>116</v>
      </c>
      <c r="C4221" s="0" t="s">
        <v>75</v>
      </c>
      <c r="D4221" s="0" t="s">
        <v>156</v>
      </c>
      <c r="E4221" s="0" t="n">
        <v>2032</v>
      </c>
      <c r="F4221" s="0" t="n">
        <v>0.733175378067485</v>
      </c>
      <c r="G4221" s="0" t="s">
        <v>135</v>
      </c>
    </row>
    <row r="4222" customFormat="false" ht="14.25" hidden="false" customHeight="false" outlineLevel="0" collapsed="false">
      <c r="A4222" s="0" t="s">
        <v>115</v>
      </c>
      <c r="B4222" s="0" t="s">
        <v>116</v>
      </c>
      <c r="C4222" s="0" t="s">
        <v>75</v>
      </c>
      <c r="D4222" s="0" t="s">
        <v>157</v>
      </c>
      <c r="E4222" s="0" t="n">
        <v>2032</v>
      </c>
      <c r="F4222" s="0" t="n">
        <v>0.567308060490798</v>
      </c>
      <c r="G4222" s="0" t="s">
        <v>135</v>
      </c>
    </row>
    <row r="4223" customFormat="false" ht="14.25" hidden="false" customHeight="false" outlineLevel="0" collapsed="false">
      <c r="A4223" s="0" t="s">
        <v>115</v>
      </c>
      <c r="B4223" s="0" t="s">
        <v>116</v>
      </c>
      <c r="C4223" s="0" t="s">
        <v>75</v>
      </c>
      <c r="D4223" s="0" t="s">
        <v>171</v>
      </c>
      <c r="E4223" s="0" t="n">
        <v>2032</v>
      </c>
      <c r="F4223" s="0" t="n">
        <v>0.87</v>
      </c>
      <c r="G4223" s="0" t="s">
        <v>135</v>
      </c>
    </row>
    <row r="4224" customFormat="false" ht="14.25" hidden="false" customHeight="false" outlineLevel="0" collapsed="false">
      <c r="A4224" s="0" t="s">
        <v>115</v>
      </c>
      <c r="B4224" s="0" t="s">
        <v>116</v>
      </c>
      <c r="C4224" s="0" t="s">
        <v>75</v>
      </c>
      <c r="D4224" s="0" t="s">
        <v>172</v>
      </c>
      <c r="E4224" s="0" t="n">
        <v>2032</v>
      </c>
      <c r="F4224" s="0" t="n">
        <v>0.8</v>
      </c>
      <c r="G4224" s="0" t="s">
        <v>135</v>
      </c>
    </row>
    <row r="4225" customFormat="false" ht="14.25" hidden="false" customHeight="false" outlineLevel="0" collapsed="false">
      <c r="A4225" s="0" t="s">
        <v>115</v>
      </c>
      <c r="B4225" s="0" t="s">
        <v>116</v>
      </c>
      <c r="C4225" s="0" t="s">
        <v>75</v>
      </c>
      <c r="D4225" s="0" t="s">
        <v>173</v>
      </c>
      <c r="E4225" s="0" t="n">
        <v>2032</v>
      </c>
      <c r="F4225" s="0" t="n">
        <v>0.493558012626994</v>
      </c>
      <c r="G4225" s="0" t="s">
        <v>135</v>
      </c>
    </row>
    <row r="4226" customFormat="false" ht="14.25" hidden="false" customHeight="false" outlineLevel="0" collapsed="false">
      <c r="A4226" s="0" t="s">
        <v>115</v>
      </c>
      <c r="B4226" s="0" t="s">
        <v>116</v>
      </c>
      <c r="C4226" s="0" t="s">
        <v>75</v>
      </c>
      <c r="D4226" s="0" t="s">
        <v>174</v>
      </c>
      <c r="E4226" s="0" t="n">
        <v>2032</v>
      </c>
      <c r="F4226" s="0" t="n">
        <v>0.453846448392638</v>
      </c>
      <c r="G4226" s="0" t="s">
        <v>135</v>
      </c>
    </row>
    <row r="4227" customFormat="false" ht="14.25" hidden="false" customHeight="false" outlineLevel="0" collapsed="false">
      <c r="A4227" s="0" t="s">
        <v>115</v>
      </c>
      <c r="B4227" s="0" t="s">
        <v>116</v>
      </c>
      <c r="C4227" s="0" t="s">
        <v>75</v>
      </c>
      <c r="D4227" s="0" t="s">
        <v>160</v>
      </c>
      <c r="E4227" s="0" t="n">
        <v>2032</v>
      </c>
      <c r="F4227" s="0" t="n">
        <v>57.8761480840899</v>
      </c>
      <c r="G4227" s="0" t="s">
        <v>161</v>
      </c>
    </row>
    <row r="4228" customFormat="false" ht="14.25" hidden="false" customHeight="false" outlineLevel="0" collapsed="false">
      <c r="A4228" s="0" t="s">
        <v>115</v>
      </c>
      <c r="B4228" s="0" t="s">
        <v>116</v>
      </c>
      <c r="C4228" s="0" t="s">
        <v>75</v>
      </c>
      <c r="D4228" s="0" t="s">
        <v>162</v>
      </c>
      <c r="E4228" s="0" t="n">
        <v>2032</v>
      </c>
      <c r="F4228" s="0" t="n">
        <v>21.062874986544</v>
      </c>
      <c r="G4228" s="0" t="s">
        <v>161</v>
      </c>
    </row>
    <row r="4229" customFormat="false" ht="14.25" hidden="false" customHeight="false" outlineLevel="0" collapsed="false">
      <c r="A4229" s="0" t="s">
        <v>115</v>
      </c>
      <c r="B4229" s="0" t="s">
        <v>116</v>
      </c>
      <c r="C4229" s="0" t="s">
        <v>75</v>
      </c>
      <c r="D4229" s="0" t="s">
        <v>175</v>
      </c>
      <c r="E4229" s="0" t="n">
        <v>2032</v>
      </c>
      <c r="F4229" s="0" t="n">
        <v>68.1882</v>
      </c>
      <c r="G4229" s="0" t="s">
        <v>161</v>
      </c>
    </row>
    <row r="4230" customFormat="false" ht="14.25" hidden="false" customHeight="false" outlineLevel="0" collapsed="false">
      <c r="A4230" s="0" t="s">
        <v>115</v>
      </c>
      <c r="B4230" s="0" t="s">
        <v>116</v>
      </c>
      <c r="C4230" s="0" t="s">
        <v>75</v>
      </c>
      <c r="D4230" s="0" t="s">
        <v>176</v>
      </c>
      <c r="E4230" s="0" t="n">
        <v>2032</v>
      </c>
      <c r="F4230" s="0" t="n">
        <v>18.0726</v>
      </c>
      <c r="G4230" s="0" t="s">
        <v>161</v>
      </c>
    </row>
    <row r="4231" customFormat="false" ht="14.25" hidden="false" customHeight="false" outlineLevel="0" collapsed="false">
      <c r="A4231" s="0" t="s">
        <v>115</v>
      </c>
      <c r="B4231" s="0" t="s">
        <v>116</v>
      </c>
      <c r="C4231" s="0" t="s">
        <v>75</v>
      </c>
      <c r="D4231" s="0" t="s">
        <v>177</v>
      </c>
      <c r="E4231" s="0" t="n">
        <v>2032</v>
      </c>
      <c r="F4231" s="0" t="n">
        <v>63.9723266364258</v>
      </c>
      <c r="G4231" s="0" t="s">
        <v>161</v>
      </c>
    </row>
    <row r="4232" customFormat="false" ht="14.25" hidden="false" customHeight="false" outlineLevel="0" collapsed="false">
      <c r="A4232" s="0" t="s">
        <v>115</v>
      </c>
      <c r="B4232" s="0" t="s">
        <v>116</v>
      </c>
      <c r="C4232" s="0" t="s">
        <v>75</v>
      </c>
      <c r="D4232" s="0" t="s">
        <v>178</v>
      </c>
      <c r="E4232" s="0" t="n">
        <v>2032</v>
      </c>
      <c r="F4232" s="0" t="n">
        <v>14.9666964342081</v>
      </c>
      <c r="G4232" s="0" t="s">
        <v>161</v>
      </c>
    </row>
    <row r="4233" customFormat="false" ht="14.25" hidden="false" customHeight="false" outlineLevel="0" collapsed="false">
      <c r="A4233" s="0" t="s">
        <v>115</v>
      </c>
      <c r="B4233" s="0" t="s">
        <v>116</v>
      </c>
      <c r="C4233" s="0" t="s">
        <v>75</v>
      </c>
      <c r="D4233" s="0" t="s">
        <v>163</v>
      </c>
      <c r="E4233" s="0" t="n">
        <v>2032</v>
      </c>
      <c r="F4233" s="0" t="n">
        <v>246.414184893958</v>
      </c>
      <c r="G4233" s="0" t="s">
        <v>132</v>
      </c>
    </row>
    <row r="4234" customFormat="false" ht="14.25" hidden="false" customHeight="false" outlineLevel="0" collapsed="false">
      <c r="A4234" s="0" t="s">
        <v>115</v>
      </c>
      <c r="B4234" s="0" t="s">
        <v>116</v>
      </c>
      <c r="C4234" s="0" t="s">
        <v>75</v>
      </c>
      <c r="D4234" s="0" t="s">
        <v>164</v>
      </c>
      <c r="E4234" s="0" t="n">
        <v>2032</v>
      </c>
      <c r="F4234" s="0" t="n">
        <v>89.6775501332878</v>
      </c>
      <c r="G4234" s="0" t="s">
        <v>132</v>
      </c>
    </row>
    <row r="4235" customFormat="false" ht="14.25" hidden="false" customHeight="false" outlineLevel="0" collapsed="false">
      <c r="A4235" s="0" t="s">
        <v>115</v>
      </c>
      <c r="B4235" s="0" t="s">
        <v>116</v>
      </c>
      <c r="C4235" s="0" t="s">
        <v>75</v>
      </c>
      <c r="D4235" s="0" t="s">
        <v>179</v>
      </c>
      <c r="E4235" s="0" t="n">
        <v>2032</v>
      </c>
      <c r="F4235" s="0" t="n">
        <v>276.588716524721</v>
      </c>
      <c r="G4235" s="0" t="s">
        <v>132</v>
      </c>
    </row>
    <row r="4236" customFormat="false" ht="14.25" hidden="false" customHeight="false" outlineLevel="0" collapsed="false">
      <c r="A4236" s="0" t="s">
        <v>115</v>
      </c>
      <c r="B4236" s="0" t="s">
        <v>116</v>
      </c>
      <c r="C4236" s="0" t="s">
        <v>75</v>
      </c>
      <c r="D4236" s="0" t="s">
        <v>180</v>
      </c>
      <c r="E4236" s="0" t="n">
        <v>2032</v>
      </c>
      <c r="F4236" s="0" t="n">
        <v>52.9248479174733</v>
      </c>
      <c r="G4236" s="0" t="s">
        <v>132</v>
      </c>
    </row>
    <row r="4237" customFormat="false" ht="14.25" hidden="false" customHeight="false" outlineLevel="0" collapsed="false">
      <c r="A4237" s="0" t="s">
        <v>115</v>
      </c>
      <c r="B4237" s="0" t="s">
        <v>116</v>
      </c>
      <c r="C4237" s="0" t="s">
        <v>75</v>
      </c>
      <c r="D4237" s="0" t="s">
        <v>181</v>
      </c>
      <c r="E4237" s="0" t="n">
        <v>2032</v>
      </c>
      <c r="F4237" s="0" t="n">
        <v>1</v>
      </c>
      <c r="G4237" s="0" t="s">
        <v>135</v>
      </c>
    </row>
    <row r="4238" customFormat="false" ht="14.25" hidden="false" customHeight="false" outlineLevel="0" collapsed="false">
      <c r="A4238" s="0" t="s">
        <v>115</v>
      </c>
      <c r="B4238" s="0" t="s">
        <v>116</v>
      </c>
      <c r="C4238" s="0" t="s">
        <v>75</v>
      </c>
      <c r="D4238" s="0" t="s">
        <v>165</v>
      </c>
      <c r="E4238" s="0" t="n">
        <v>2033</v>
      </c>
      <c r="F4238" s="0" t="n">
        <v>60.1823</v>
      </c>
      <c r="G4238" s="0" t="s">
        <v>161</v>
      </c>
    </row>
    <row r="4239" customFormat="false" ht="14.25" hidden="false" customHeight="false" outlineLevel="0" collapsed="false">
      <c r="A4239" s="0" t="s">
        <v>115</v>
      </c>
      <c r="B4239" s="0" t="s">
        <v>116</v>
      </c>
      <c r="C4239" s="0" t="s">
        <v>75</v>
      </c>
      <c r="D4239" s="0" t="s">
        <v>166</v>
      </c>
      <c r="E4239" s="0" t="n">
        <v>2033</v>
      </c>
      <c r="F4239" s="0" t="n">
        <v>9</v>
      </c>
      <c r="G4239" s="0" t="s">
        <v>161</v>
      </c>
    </row>
    <row r="4240" customFormat="false" ht="14.25" hidden="false" customHeight="false" outlineLevel="0" collapsed="false">
      <c r="A4240" s="0" t="s">
        <v>115</v>
      </c>
      <c r="B4240" s="0" t="s">
        <v>116</v>
      </c>
      <c r="C4240" s="0" t="s">
        <v>75</v>
      </c>
      <c r="D4240" s="0" t="s">
        <v>167</v>
      </c>
      <c r="E4240" s="0" t="n">
        <v>2033</v>
      </c>
      <c r="F4240" s="0" t="n">
        <v>0.5</v>
      </c>
      <c r="G4240" s="0" t="s">
        <v>135</v>
      </c>
    </row>
    <row r="4241" customFormat="false" ht="14.25" hidden="false" customHeight="false" outlineLevel="0" collapsed="false">
      <c r="A4241" s="0" t="s">
        <v>115</v>
      </c>
      <c r="B4241" s="0" t="s">
        <v>116</v>
      </c>
      <c r="C4241" s="0" t="s">
        <v>75</v>
      </c>
      <c r="D4241" s="0" t="s">
        <v>168</v>
      </c>
      <c r="E4241" s="0" t="n">
        <v>2033</v>
      </c>
      <c r="F4241" s="0" t="n">
        <v>7.4341</v>
      </c>
      <c r="G4241" s="0" t="s">
        <v>161</v>
      </c>
    </row>
    <row r="4242" customFormat="false" ht="14.25" hidden="false" customHeight="false" outlineLevel="0" collapsed="false">
      <c r="A4242" s="0" t="s">
        <v>115</v>
      </c>
      <c r="B4242" s="0" t="s">
        <v>116</v>
      </c>
      <c r="C4242" s="0" t="s">
        <v>75</v>
      </c>
      <c r="D4242" s="0" t="s">
        <v>169</v>
      </c>
      <c r="E4242" s="0" t="n">
        <v>2033</v>
      </c>
      <c r="F4242" s="0" t="n">
        <v>1.4125</v>
      </c>
      <c r="G4242" s="0" t="s">
        <v>161</v>
      </c>
    </row>
    <row r="4243" customFormat="false" ht="14.25" hidden="false" customHeight="false" outlineLevel="0" collapsed="false">
      <c r="A4243" s="0" t="s">
        <v>115</v>
      </c>
      <c r="B4243" s="0" t="s">
        <v>116</v>
      </c>
      <c r="C4243" s="0" t="s">
        <v>75</v>
      </c>
      <c r="D4243" s="0" t="s">
        <v>170</v>
      </c>
      <c r="E4243" s="0" t="n">
        <v>2033</v>
      </c>
      <c r="F4243" s="0" t="n">
        <v>10.94</v>
      </c>
      <c r="G4243" s="0" t="s">
        <v>161</v>
      </c>
    </row>
    <row r="4244" customFormat="false" ht="14.25" hidden="false" customHeight="false" outlineLevel="0" collapsed="false">
      <c r="A4244" s="0" t="s">
        <v>115</v>
      </c>
      <c r="B4244" s="0" t="s">
        <v>116</v>
      </c>
      <c r="C4244" s="0" t="s">
        <v>75</v>
      </c>
      <c r="D4244" s="0" t="s">
        <v>156</v>
      </c>
      <c r="E4244" s="0" t="n">
        <v>2033</v>
      </c>
      <c r="F4244" s="0" t="n">
        <v>0.742870791242017</v>
      </c>
      <c r="G4244" s="0" t="s">
        <v>135</v>
      </c>
    </row>
    <row r="4245" customFormat="false" ht="14.25" hidden="false" customHeight="false" outlineLevel="0" collapsed="false">
      <c r="A4245" s="0" t="s">
        <v>115</v>
      </c>
      <c r="B4245" s="0" t="s">
        <v>116</v>
      </c>
      <c r="C4245" s="0" t="s">
        <v>75</v>
      </c>
      <c r="D4245" s="0" t="s">
        <v>157</v>
      </c>
      <c r="E4245" s="0" t="n">
        <v>2033</v>
      </c>
      <c r="F4245" s="0" t="n">
        <v>0.568859326598723</v>
      </c>
      <c r="G4245" s="0" t="s">
        <v>135</v>
      </c>
    </row>
    <row r="4246" customFormat="false" ht="14.25" hidden="false" customHeight="false" outlineLevel="0" collapsed="false">
      <c r="A4246" s="0" t="s">
        <v>115</v>
      </c>
      <c r="B4246" s="0" t="s">
        <v>116</v>
      </c>
      <c r="C4246" s="0" t="s">
        <v>75</v>
      </c>
      <c r="D4246" s="0" t="s">
        <v>171</v>
      </c>
      <c r="E4246" s="0" t="n">
        <v>2033</v>
      </c>
      <c r="F4246" s="0" t="n">
        <v>0.87</v>
      </c>
      <c r="G4246" s="0" t="s">
        <v>135</v>
      </c>
    </row>
    <row r="4247" customFormat="false" ht="14.25" hidden="false" customHeight="false" outlineLevel="0" collapsed="false">
      <c r="A4247" s="0" t="s">
        <v>115</v>
      </c>
      <c r="B4247" s="0" t="s">
        <v>116</v>
      </c>
      <c r="C4247" s="0" t="s">
        <v>75</v>
      </c>
      <c r="D4247" s="0" t="s">
        <v>172</v>
      </c>
      <c r="E4247" s="0" t="n">
        <v>2033</v>
      </c>
      <c r="F4247" s="0" t="n">
        <v>0.8</v>
      </c>
      <c r="G4247" s="0" t="s">
        <v>135</v>
      </c>
    </row>
    <row r="4248" customFormat="false" ht="14.25" hidden="false" customHeight="false" outlineLevel="0" collapsed="false">
      <c r="A4248" s="0" t="s">
        <v>115</v>
      </c>
      <c r="B4248" s="0" t="s">
        <v>116</v>
      </c>
      <c r="C4248" s="0" t="s">
        <v>75</v>
      </c>
      <c r="D4248" s="0" t="s">
        <v>173</v>
      </c>
      <c r="E4248" s="0" t="n">
        <v>2033</v>
      </c>
      <c r="F4248" s="0" t="n">
        <v>0.494907614140889</v>
      </c>
      <c r="G4248" s="0" t="s">
        <v>135</v>
      </c>
    </row>
    <row r="4249" customFormat="false" ht="14.25" hidden="false" customHeight="false" outlineLevel="0" collapsed="false">
      <c r="A4249" s="0" t="s">
        <v>115</v>
      </c>
      <c r="B4249" s="0" t="s">
        <v>116</v>
      </c>
      <c r="C4249" s="0" t="s">
        <v>75</v>
      </c>
      <c r="D4249" s="0" t="s">
        <v>174</v>
      </c>
      <c r="E4249" s="0" t="n">
        <v>2033</v>
      </c>
      <c r="F4249" s="0" t="n">
        <v>0.455087461278978</v>
      </c>
      <c r="G4249" s="0" t="s">
        <v>135</v>
      </c>
    </row>
    <row r="4250" customFormat="false" ht="14.25" hidden="false" customHeight="false" outlineLevel="0" collapsed="false">
      <c r="A4250" s="0" t="s">
        <v>115</v>
      </c>
      <c r="B4250" s="0" t="s">
        <v>116</v>
      </c>
      <c r="C4250" s="0" t="s">
        <v>75</v>
      </c>
      <c r="D4250" s="0" t="s">
        <v>160</v>
      </c>
      <c r="E4250" s="0" t="n">
        <v>2033</v>
      </c>
      <c r="F4250" s="0" t="n">
        <v>65.6935716979016</v>
      </c>
      <c r="G4250" s="0" t="s">
        <v>161</v>
      </c>
    </row>
    <row r="4251" customFormat="false" ht="14.25" hidden="false" customHeight="false" outlineLevel="0" collapsed="false">
      <c r="A4251" s="0" t="s">
        <v>115</v>
      </c>
      <c r="B4251" s="0" t="s">
        <v>116</v>
      </c>
      <c r="C4251" s="0" t="s">
        <v>75</v>
      </c>
      <c r="D4251" s="0" t="s">
        <v>162</v>
      </c>
      <c r="E4251" s="0" t="n">
        <v>2033</v>
      </c>
      <c r="F4251" s="0" t="n">
        <v>22.7384577645403</v>
      </c>
      <c r="G4251" s="0" t="s">
        <v>161</v>
      </c>
    </row>
    <row r="4252" customFormat="false" ht="14.25" hidden="false" customHeight="false" outlineLevel="0" collapsed="false">
      <c r="A4252" s="0" t="s">
        <v>115</v>
      </c>
      <c r="B4252" s="0" t="s">
        <v>116</v>
      </c>
      <c r="C4252" s="0" t="s">
        <v>75</v>
      </c>
      <c r="D4252" s="0" t="s">
        <v>175</v>
      </c>
      <c r="E4252" s="0" t="n">
        <v>2033</v>
      </c>
      <c r="F4252" s="0" t="n">
        <v>75.6223</v>
      </c>
      <c r="G4252" s="0" t="s">
        <v>161</v>
      </c>
    </row>
    <row r="4253" customFormat="false" ht="14.25" hidden="false" customHeight="false" outlineLevel="0" collapsed="false">
      <c r="A4253" s="0" t="s">
        <v>115</v>
      </c>
      <c r="B4253" s="0" t="s">
        <v>116</v>
      </c>
      <c r="C4253" s="0" t="s">
        <v>75</v>
      </c>
      <c r="D4253" s="0" t="s">
        <v>176</v>
      </c>
      <c r="E4253" s="0" t="n">
        <v>2033</v>
      </c>
      <c r="F4253" s="0" t="n">
        <v>19.4851</v>
      </c>
      <c r="G4253" s="0" t="s">
        <v>161</v>
      </c>
    </row>
    <row r="4254" customFormat="false" ht="14.25" hidden="false" customHeight="false" outlineLevel="0" collapsed="false">
      <c r="A4254" s="0" t="s">
        <v>115</v>
      </c>
      <c r="B4254" s="0" t="s">
        <v>116</v>
      </c>
      <c r="C4254" s="0" t="s">
        <v>75</v>
      </c>
      <c r="D4254" s="0" t="s">
        <v>177</v>
      </c>
      <c r="E4254" s="0" t="n">
        <v>2033</v>
      </c>
      <c r="F4254" s="0" t="n">
        <v>71.8183494608936</v>
      </c>
      <c r="G4254" s="0" t="s">
        <v>161</v>
      </c>
    </row>
    <row r="4255" customFormat="false" ht="14.25" hidden="false" customHeight="false" outlineLevel="0" collapsed="false">
      <c r="A4255" s="0" t="s">
        <v>115</v>
      </c>
      <c r="B4255" s="0" t="s">
        <v>116</v>
      </c>
      <c r="C4255" s="0" t="s">
        <v>75</v>
      </c>
      <c r="D4255" s="0" t="s">
        <v>178</v>
      </c>
      <c r="E4255" s="0" t="n">
        <v>2033</v>
      </c>
      <c r="F4255" s="0" t="n">
        <v>16.6136800015483</v>
      </c>
      <c r="G4255" s="0" t="s">
        <v>161</v>
      </c>
    </row>
    <row r="4256" customFormat="false" ht="14.25" hidden="false" customHeight="false" outlineLevel="0" collapsed="false">
      <c r="A4256" s="0" t="s">
        <v>115</v>
      </c>
      <c r="B4256" s="0" t="s">
        <v>116</v>
      </c>
      <c r="C4256" s="0" t="s">
        <v>75</v>
      </c>
      <c r="D4256" s="0" t="s">
        <v>163</v>
      </c>
      <c r="E4256" s="0" t="n">
        <v>2033</v>
      </c>
      <c r="F4256" s="0" t="n">
        <v>280.502170942133</v>
      </c>
      <c r="G4256" s="0" t="s">
        <v>132</v>
      </c>
    </row>
    <row r="4257" customFormat="false" ht="14.25" hidden="false" customHeight="false" outlineLevel="0" collapsed="false">
      <c r="A4257" s="0" t="s">
        <v>115</v>
      </c>
      <c r="B4257" s="0" t="s">
        <v>116</v>
      </c>
      <c r="C4257" s="0" t="s">
        <v>75</v>
      </c>
      <c r="D4257" s="0" t="s">
        <v>164</v>
      </c>
      <c r="E4257" s="0" t="n">
        <v>2033</v>
      </c>
      <c r="F4257" s="0" t="n">
        <v>97.0899678915357</v>
      </c>
      <c r="G4257" s="0" t="s">
        <v>132</v>
      </c>
    </row>
    <row r="4258" customFormat="false" ht="14.25" hidden="false" customHeight="false" outlineLevel="0" collapsed="false">
      <c r="A4258" s="0" t="s">
        <v>115</v>
      </c>
      <c r="B4258" s="0" t="s">
        <v>116</v>
      </c>
      <c r="C4258" s="0" t="s">
        <v>75</v>
      </c>
      <c r="D4258" s="0" t="s">
        <v>179</v>
      </c>
      <c r="E4258" s="0" t="n">
        <v>2033</v>
      </c>
      <c r="F4258" s="0" t="n">
        <v>311.360604333072</v>
      </c>
      <c r="G4258" s="0" t="s">
        <v>132</v>
      </c>
    </row>
    <row r="4259" customFormat="false" ht="14.25" hidden="false" customHeight="false" outlineLevel="0" collapsed="false">
      <c r="A4259" s="0" t="s">
        <v>115</v>
      </c>
      <c r="B4259" s="0" t="s">
        <v>116</v>
      </c>
      <c r="C4259" s="0" t="s">
        <v>75</v>
      </c>
      <c r="D4259" s="0" t="s">
        <v>180</v>
      </c>
      <c r="E4259" s="0" t="n">
        <v>2033</v>
      </c>
      <c r="F4259" s="0" t="n">
        <v>61.1020995466406</v>
      </c>
      <c r="G4259" s="0" t="s">
        <v>132</v>
      </c>
    </row>
    <row r="4260" customFormat="false" ht="14.25" hidden="false" customHeight="false" outlineLevel="0" collapsed="false">
      <c r="A4260" s="0" t="s">
        <v>115</v>
      </c>
      <c r="B4260" s="0" t="s">
        <v>116</v>
      </c>
      <c r="C4260" s="0" t="s">
        <v>75</v>
      </c>
      <c r="D4260" s="0" t="s">
        <v>181</v>
      </c>
      <c r="E4260" s="0" t="n">
        <v>2033</v>
      </c>
      <c r="F4260" s="0" t="n">
        <v>1</v>
      </c>
      <c r="G4260" s="0" t="s">
        <v>135</v>
      </c>
    </row>
    <row r="4261" customFormat="false" ht="14.25" hidden="false" customHeight="false" outlineLevel="0" collapsed="false">
      <c r="A4261" s="0" t="s">
        <v>115</v>
      </c>
      <c r="B4261" s="0" t="s">
        <v>116</v>
      </c>
      <c r="C4261" s="0" t="s">
        <v>75</v>
      </c>
      <c r="D4261" s="0" t="s">
        <v>165</v>
      </c>
      <c r="E4261" s="0" t="n">
        <v>2034</v>
      </c>
      <c r="F4261" s="0" t="n">
        <v>64.9655</v>
      </c>
      <c r="G4261" s="0" t="s">
        <v>161</v>
      </c>
    </row>
    <row r="4262" customFormat="false" ht="14.25" hidden="false" customHeight="false" outlineLevel="0" collapsed="false">
      <c r="A4262" s="0" t="s">
        <v>115</v>
      </c>
      <c r="B4262" s="0" t="s">
        <v>116</v>
      </c>
      <c r="C4262" s="0" t="s">
        <v>75</v>
      </c>
      <c r="D4262" s="0" t="s">
        <v>166</v>
      </c>
      <c r="E4262" s="0" t="n">
        <v>2034</v>
      </c>
      <c r="F4262" s="0" t="n">
        <v>9</v>
      </c>
      <c r="G4262" s="0" t="s">
        <v>161</v>
      </c>
    </row>
    <row r="4263" customFormat="false" ht="14.25" hidden="false" customHeight="false" outlineLevel="0" collapsed="false">
      <c r="A4263" s="0" t="s">
        <v>115</v>
      </c>
      <c r="B4263" s="0" t="s">
        <v>116</v>
      </c>
      <c r="C4263" s="0" t="s">
        <v>75</v>
      </c>
      <c r="D4263" s="0" t="s">
        <v>167</v>
      </c>
      <c r="E4263" s="0" t="n">
        <v>2034</v>
      </c>
      <c r="F4263" s="0" t="n">
        <v>0.5</v>
      </c>
      <c r="G4263" s="0" t="s">
        <v>135</v>
      </c>
    </row>
    <row r="4264" customFormat="false" ht="14.25" hidden="false" customHeight="false" outlineLevel="0" collapsed="false">
      <c r="A4264" s="0" t="s">
        <v>115</v>
      </c>
      <c r="B4264" s="0" t="s">
        <v>116</v>
      </c>
      <c r="C4264" s="0" t="s">
        <v>75</v>
      </c>
      <c r="D4264" s="0" t="s">
        <v>168</v>
      </c>
      <c r="E4264" s="0" t="n">
        <v>2034</v>
      </c>
      <c r="F4264" s="0" t="n">
        <v>4.78320000000001</v>
      </c>
      <c r="G4264" s="0" t="s">
        <v>161</v>
      </c>
    </row>
    <row r="4265" customFormat="false" ht="14.25" hidden="false" customHeight="false" outlineLevel="0" collapsed="false">
      <c r="A4265" s="0" t="s">
        <v>115</v>
      </c>
      <c r="B4265" s="0" t="s">
        <v>116</v>
      </c>
      <c r="C4265" s="0" t="s">
        <v>75</v>
      </c>
      <c r="D4265" s="0" t="s">
        <v>169</v>
      </c>
      <c r="E4265" s="0" t="n">
        <v>2034</v>
      </c>
      <c r="F4265" s="0" t="n">
        <v>0</v>
      </c>
      <c r="G4265" s="0" t="s">
        <v>161</v>
      </c>
    </row>
    <row r="4266" customFormat="false" ht="14.25" hidden="false" customHeight="false" outlineLevel="0" collapsed="false">
      <c r="A4266" s="0" t="s">
        <v>115</v>
      </c>
      <c r="B4266" s="0" t="s">
        <v>116</v>
      </c>
      <c r="C4266" s="0" t="s">
        <v>75</v>
      </c>
      <c r="D4266" s="0" t="s">
        <v>170</v>
      </c>
      <c r="E4266" s="0" t="n">
        <v>2034</v>
      </c>
      <c r="F4266" s="0" t="n">
        <v>10.94</v>
      </c>
      <c r="G4266" s="0" t="s">
        <v>161</v>
      </c>
    </row>
    <row r="4267" customFormat="false" ht="14.25" hidden="false" customHeight="false" outlineLevel="0" collapsed="false">
      <c r="A4267" s="0" t="s">
        <v>115</v>
      </c>
      <c r="B4267" s="0" t="s">
        <v>116</v>
      </c>
      <c r="C4267" s="0" t="s">
        <v>75</v>
      </c>
      <c r="D4267" s="0" t="s">
        <v>156</v>
      </c>
      <c r="E4267" s="0" t="n">
        <v>2034</v>
      </c>
      <c r="F4267" s="0" t="n">
        <v>0.750037292346889</v>
      </c>
      <c r="G4267" s="0" t="s">
        <v>135</v>
      </c>
    </row>
    <row r="4268" customFormat="false" ht="14.25" hidden="false" customHeight="false" outlineLevel="0" collapsed="false">
      <c r="A4268" s="0" t="s">
        <v>115</v>
      </c>
      <c r="B4268" s="0" t="s">
        <v>116</v>
      </c>
      <c r="C4268" s="0" t="s">
        <v>75</v>
      </c>
      <c r="D4268" s="0" t="s">
        <v>157</v>
      </c>
      <c r="E4268" s="0" t="n">
        <v>2034</v>
      </c>
      <c r="F4268" s="0" t="n">
        <v>0.570005966775502</v>
      </c>
      <c r="G4268" s="0" t="s">
        <v>135</v>
      </c>
    </row>
    <row r="4269" customFormat="false" ht="14.25" hidden="false" customHeight="false" outlineLevel="0" collapsed="false">
      <c r="A4269" s="0" t="s">
        <v>115</v>
      </c>
      <c r="B4269" s="0" t="s">
        <v>116</v>
      </c>
      <c r="C4269" s="0" t="s">
        <v>75</v>
      </c>
      <c r="D4269" s="0" t="s">
        <v>171</v>
      </c>
      <c r="E4269" s="0" t="n">
        <v>2034</v>
      </c>
      <c r="F4269" s="0" t="n">
        <v>0.87</v>
      </c>
      <c r="G4269" s="0" t="s">
        <v>135</v>
      </c>
    </row>
    <row r="4270" customFormat="false" ht="14.25" hidden="false" customHeight="false" outlineLevel="0" collapsed="false">
      <c r="A4270" s="0" t="s">
        <v>115</v>
      </c>
      <c r="B4270" s="0" t="s">
        <v>116</v>
      </c>
      <c r="C4270" s="0" t="s">
        <v>75</v>
      </c>
      <c r="D4270" s="0" t="s">
        <v>172</v>
      </c>
      <c r="E4270" s="0" t="n">
        <v>2034</v>
      </c>
      <c r="F4270" s="0" t="n">
        <v>0.8</v>
      </c>
      <c r="G4270" s="0" t="s">
        <v>135</v>
      </c>
    </row>
    <row r="4271" customFormat="false" ht="14.25" hidden="false" customHeight="false" outlineLevel="0" collapsed="false">
      <c r="A4271" s="0" t="s">
        <v>115</v>
      </c>
      <c r="B4271" s="0" t="s">
        <v>116</v>
      </c>
      <c r="C4271" s="0" t="s">
        <v>75</v>
      </c>
      <c r="D4271" s="0" t="s">
        <v>173</v>
      </c>
      <c r="E4271" s="0" t="n">
        <v>2034</v>
      </c>
      <c r="F4271" s="0" t="n">
        <v>0.495905191094687</v>
      </c>
      <c r="G4271" s="0" t="s">
        <v>135</v>
      </c>
    </row>
    <row r="4272" customFormat="false" ht="14.25" hidden="false" customHeight="false" outlineLevel="0" collapsed="false">
      <c r="A4272" s="0" t="s">
        <v>115</v>
      </c>
      <c r="B4272" s="0" t="s">
        <v>116</v>
      </c>
      <c r="C4272" s="0" t="s">
        <v>75</v>
      </c>
      <c r="D4272" s="0" t="s">
        <v>174</v>
      </c>
      <c r="E4272" s="0" t="n">
        <v>2034</v>
      </c>
      <c r="F4272" s="0" t="n">
        <v>0.456004773420402</v>
      </c>
      <c r="G4272" s="0" t="s">
        <v>135</v>
      </c>
    </row>
    <row r="4273" customFormat="false" ht="14.25" hidden="false" customHeight="false" outlineLevel="0" collapsed="false">
      <c r="A4273" s="0" t="s">
        <v>115</v>
      </c>
      <c r="B4273" s="0" t="s">
        <v>116</v>
      </c>
      <c r="C4273" s="0" t="s">
        <v>75</v>
      </c>
      <c r="D4273" s="0" t="s">
        <v>160</v>
      </c>
      <c r="E4273" s="0" t="n">
        <v>2034</v>
      </c>
      <c r="F4273" s="0" t="n">
        <v>72.0483775206118</v>
      </c>
      <c r="G4273" s="0" t="s">
        <v>161</v>
      </c>
    </row>
    <row r="4274" customFormat="false" ht="14.25" hidden="false" customHeight="false" outlineLevel="0" collapsed="false">
      <c r="A4274" s="0" t="s">
        <v>115</v>
      </c>
      <c r="B4274" s="0" t="s">
        <v>116</v>
      </c>
      <c r="C4274" s="0" t="s">
        <v>75</v>
      </c>
      <c r="D4274" s="0" t="s">
        <v>162</v>
      </c>
      <c r="E4274" s="0" t="n">
        <v>2034</v>
      </c>
      <c r="F4274" s="0" t="n">
        <v>24.0113494499903</v>
      </c>
      <c r="G4274" s="0" t="s">
        <v>161</v>
      </c>
    </row>
    <row r="4275" customFormat="false" ht="14.25" hidden="false" customHeight="false" outlineLevel="0" collapsed="false">
      <c r="A4275" s="0" t="s">
        <v>115</v>
      </c>
      <c r="B4275" s="0" t="s">
        <v>116</v>
      </c>
      <c r="C4275" s="0" t="s">
        <v>75</v>
      </c>
      <c r="D4275" s="0" t="s">
        <v>175</v>
      </c>
      <c r="E4275" s="0" t="n">
        <v>2034</v>
      </c>
      <c r="F4275" s="0" t="n">
        <v>80.4055</v>
      </c>
      <c r="G4275" s="0" t="s">
        <v>161</v>
      </c>
    </row>
    <row r="4276" customFormat="false" ht="14.25" hidden="false" customHeight="false" outlineLevel="0" collapsed="false">
      <c r="A4276" s="0" t="s">
        <v>115</v>
      </c>
      <c r="B4276" s="0" t="s">
        <v>116</v>
      </c>
      <c r="C4276" s="0" t="s">
        <v>75</v>
      </c>
      <c r="D4276" s="0" t="s">
        <v>176</v>
      </c>
      <c r="E4276" s="0" t="n">
        <v>2034</v>
      </c>
      <c r="F4276" s="0" t="n">
        <v>19.4851</v>
      </c>
      <c r="G4276" s="0" t="s">
        <v>161</v>
      </c>
    </row>
    <row r="4277" customFormat="false" ht="14.25" hidden="false" customHeight="false" outlineLevel="0" collapsed="false">
      <c r="A4277" s="0" t="s">
        <v>115</v>
      </c>
      <c r="B4277" s="0" t="s">
        <v>116</v>
      </c>
      <c r="C4277" s="0" t="s">
        <v>75</v>
      </c>
      <c r="D4277" s="0" t="s">
        <v>177</v>
      </c>
      <c r="E4277" s="0" t="n">
        <v>2034</v>
      </c>
      <c r="F4277" s="0" t="n">
        <v>79.3593636234043</v>
      </c>
      <c r="G4277" s="0" t="s">
        <v>161</v>
      </c>
    </row>
    <row r="4278" customFormat="false" ht="14.25" hidden="false" customHeight="false" outlineLevel="0" collapsed="false">
      <c r="A4278" s="0" t="s">
        <v>115</v>
      </c>
      <c r="B4278" s="0" t="s">
        <v>116</v>
      </c>
      <c r="C4278" s="0" t="s">
        <v>75</v>
      </c>
      <c r="D4278" s="0" t="s">
        <v>178</v>
      </c>
      <c r="E4278" s="0" t="n">
        <v>2034</v>
      </c>
      <c r="F4278" s="0" t="n">
        <v>16.7003633471978</v>
      </c>
      <c r="G4278" s="0" t="s">
        <v>161</v>
      </c>
    </row>
    <row r="4279" customFormat="false" ht="14.25" hidden="false" customHeight="false" outlineLevel="0" collapsed="false">
      <c r="A4279" s="0" t="s">
        <v>115</v>
      </c>
      <c r="B4279" s="0" t="s">
        <v>116</v>
      </c>
      <c r="C4279" s="0" t="s">
        <v>75</v>
      </c>
      <c r="D4279" s="0" t="s">
        <v>163</v>
      </c>
      <c r="E4279" s="0" t="n">
        <v>2034</v>
      </c>
      <c r="F4279" s="0" t="n">
        <v>318.900919355084</v>
      </c>
      <c r="G4279" s="0" t="s">
        <v>132</v>
      </c>
    </row>
    <row r="4280" customFormat="false" ht="14.25" hidden="false" customHeight="false" outlineLevel="0" collapsed="false">
      <c r="A4280" s="0" t="s">
        <v>115</v>
      </c>
      <c r="B4280" s="0" t="s">
        <v>116</v>
      </c>
      <c r="C4280" s="0" t="s">
        <v>75</v>
      </c>
      <c r="D4280" s="0" t="s">
        <v>164</v>
      </c>
      <c r="E4280" s="0" t="n">
        <v>2034</v>
      </c>
      <c r="F4280" s="0" t="n">
        <v>100.253325617347</v>
      </c>
      <c r="G4280" s="0" t="s">
        <v>132</v>
      </c>
    </row>
    <row r="4281" customFormat="false" ht="14.25" hidden="false" customHeight="false" outlineLevel="0" collapsed="false">
      <c r="A4281" s="0" t="s">
        <v>115</v>
      </c>
      <c r="B4281" s="0" t="s">
        <v>116</v>
      </c>
      <c r="C4281" s="0" t="s">
        <v>75</v>
      </c>
      <c r="D4281" s="0" t="s">
        <v>179</v>
      </c>
      <c r="E4281" s="0" t="n">
        <v>2034</v>
      </c>
      <c r="F4281" s="0" t="n">
        <v>351.195228540759</v>
      </c>
      <c r="G4281" s="0" t="s">
        <v>132</v>
      </c>
    </row>
    <row r="4282" customFormat="false" ht="14.25" hidden="false" customHeight="false" outlineLevel="0" collapsed="false">
      <c r="A4282" s="0" t="s">
        <v>115</v>
      </c>
      <c r="B4282" s="0" t="s">
        <v>116</v>
      </c>
      <c r="C4282" s="0" t="s">
        <v>75</v>
      </c>
      <c r="D4282" s="0" t="s">
        <v>180</v>
      </c>
      <c r="E4282" s="0" t="n">
        <v>2034</v>
      </c>
      <c r="F4282" s="0" t="n">
        <v>67.6649596072228</v>
      </c>
      <c r="G4282" s="0" t="s">
        <v>132</v>
      </c>
    </row>
    <row r="4283" customFormat="false" ht="14.25" hidden="false" customHeight="false" outlineLevel="0" collapsed="false">
      <c r="A4283" s="0" t="s">
        <v>115</v>
      </c>
      <c r="B4283" s="0" t="s">
        <v>116</v>
      </c>
      <c r="C4283" s="0" t="s">
        <v>75</v>
      </c>
      <c r="D4283" s="0" t="s">
        <v>181</v>
      </c>
      <c r="E4283" s="0" t="n">
        <v>2034</v>
      </c>
      <c r="F4283" s="0" t="n">
        <v>1</v>
      </c>
      <c r="G4283" s="0" t="s">
        <v>135</v>
      </c>
    </row>
    <row r="4284" customFormat="false" ht="14.25" hidden="false" customHeight="false" outlineLevel="0" collapsed="false">
      <c r="A4284" s="0" t="s">
        <v>115</v>
      </c>
      <c r="B4284" s="0" t="s">
        <v>116</v>
      </c>
      <c r="C4284" s="0" t="s">
        <v>75</v>
      </c>
      <c r="D4284" s="0" t="s">
        <v>165</v>
      </c>
      <c r="E4284" s="0" t="n">
        <v>2035</v>
      </c>
      <c r="F4284" s="0" t="n">
        <v>68.8926</v>
      </c>
      <c r="G4284" s="0" t="s">
        <v>161</v>
      </c>
    </row>
    <row r="4285" customFormat="false" ht="14.25" hidden="false" customHeight="false" outlineLevel="0" collapsed="false">
      <c r="A4285" s="0" t="s">
        <v>115</v>
      </c>
      <c r="B4285" s="0" t="s">
        <v>116</v>
      </c>
      <c r="C4285" s="0" t="s">
        <v>75</v>
      </c>
      <c r="D4285" s="0" t="s">
        <v>166</v>
      </c>
      <c r="E4285" s="0" t="n">
        <v>2035</v>
      </c>
      <c r="F4285" s="0" t="n">
        <v>9</v>
      </c>
      <c r="G4285" s="0" t="s">
        <v>161</v>
      </c>
    </row>
    <row r="4286" customFormat="false" ht="14.25" hidden="false" customHeight="false" outlineLevel="0" collapsed="false">
      <c r="A4286" s="0" t="s">
        <v>115</v>
      </c>
      <c r="B4286" s="0" t="s">
        <v>116</v>
      </c>
      <c r="C4286" s="0" t="s">
        <v>75</v>
      </c>
      <c r="D4286" s="0" t="s">
        <v>167</v>
      </c>
      <c r="E4286" s="0" t="n">
        <v>2035</v>
      </c>
      <c r="F4286" s="0" t="n">
        <v>0.5</v>
      </c>
      <c r="G4286" s="0" t="s">
        <v>135</v>
      </c>
    </row>
    <row r="4287" customFormat="false" ht="14.25" hidden="false" customHeight="false" outlineLevel="0" collapsed="false">
      <c r="A4287" s="0" t="s">
        <v>115</v>
      </c>
      <c r="B4287" s="0" t="s">
        <v>116</v>
      </c>
      <c r="C4287" s="0" t="s">
        <v>75</v>
      </c>
      <c r="D4287" s="0" t="s">
        <v>168</v>
      </c>
      <c r="E4287" s="0" t="n">
        <v>2035</v>
      </c>
      <c r="F4287" s="0" t="n">
        <v>3.9271</v>
      </c>
      <c r="G4287" s="0" t="s">
        <v>161</v>
      </c>
    </row>
    <row r="4288" customFormat="false" ht="14.25" hidden="false" customHeight="false" outlineLevel="0" collapsed="false">
      <c r="A4288" s="0" t="s">
        <v>115</v>
      </c>
      <c r="B4288" s="0" t="s">
        <v>116</v>
      </c>
      <c r="C4288" s="0" t="s">
        <v>75</v>
      </c>
      <c r="D4288" s="0" t="s">
        <v>169</v>
      </c>
      <c r="E4288" s="0" t="n">
        <v>2035</v>
      </c>
      <c r="F4288" s="0" t="n">
        <v>0</v>
      </c>
      <c r="G4288" s="0" t="s">
        <v>161</v>
      </c>
    </row>
    <row r="4289" customFormat="false" ht="14.25" hidden="false" customHeight="false" outlineLevel="0" collapsed="false">
      <c r="A4289" s="0" t="s">
        <v>115</v>
      </c>
      <c r="B4289" s="0" t="s">
        <v>116</v>
      </c>
      <c r="C4289" s="0" t="s">
        <v>75</v>
      </c>
      <c r="D4289" s="0" t="s">
        <v>170</v>
      </c>
      <c r="E4289" s="0" t="n">
        <v>2035</v>
      </c>
      <c r="F4289" s="0" t="n">
        <v>10.94</v>
      </c>
      <c r="G4289" s="0" t="s">
        <v>161</v>
      </c>
    </row>
    <row r="4290" customFormat="false" ht="14.25" hidden="false" customHeight="false" outlineLevel="0" collapsed="false">
      <c r="A4290" s="0" t="s">
        <v>115</v>
      </c>
      <c r="B4290" s="0" t="s">
        <v>116</v>
      </c>
      <c r="C4290" s="0" t="s">
        <v>75</v>
      </c>
      <c r="D4290" s="0" t="s">
        <v>156</v>
      </c>
      <c r="E4290" s="0" t="n">
        <v>2035</v>
      </c>
      <c r="F4290" s="0" t="n">
        <v>0.754761788150066</v>
      </c>
      <c r="G4290" s="0" t="s">
        <v>135</v>
      </c>
    </row>
    <row r="4291" customFormat="false" ht="14.25" hidden="false" customHeight="false" outlineLevel="0" collapsed="false">
      <c r="A4291" s="0" t="s">
        <v>115</v>
      </c>
      <c r="B4291" s="0" t="s">
        <v>116</v>
      </c>
      <c r="C4291" s="0" t="s">
        <v>75</v>
      </c>
      <c r="D4291" s="0" t="s">
        <v>157</v>
      </c>
      <c r="E4291" s="0" t="n">
        <v>2035</v>
      </c>
      <c r="F4291" s="0" t="n">
        <v>0.570761886104011</v>
      </c>
      <c r="G4291" s="0" t="s">
        <v>135</v>
      </c>
    </row>
    <row r="4292" customFormat="false" ht="14.25" hidden="false" customHeight="false" outlineLevel="0" collapsed="false">
      <c r="A4292" s="0" t="s">
        <v>115</v>
      </c>
      <c r="B4292" s="0" t="s">
        <v>116</v>
      </c>
      <c r="C4292" s="0" t="s">
        <v>75</v>
      </c>
      <c r="D4292" s="0" t="s">
        <v>171</v>
      </c>
      <c r="E4292" s="0" t="n">
        <v>2035</v>
      </c>
      <c r="F4292" s="0" t="n">
        <v>0.87</v>
      </c>
      <c r="G4292" s="0" t="s">
        <v>135</v>
      </c>
    </row>
    <row r="4293" customFormat="false" ht="14.25" hidden="false" customHeight="false" outlineLevel="0" collapsed="false">
      <c r="A4293" s="0" t="s">
        <v>115</v>
      </c>
      <c r="B4293" s="0" t="s">
        <v>116</v>
      </c>
      <c r="C4293" s="0" t="s">
        <v>75</v>
      </c>
      <c r="D4293" s="0" t="s">
        <v>172</v>
      </c>
      <c r="E4293" s="0" t="n">
        <v>2035</v>
      </c>
      <c r="F4293" s="0" t="n">
        <v>0.8</v>
      </c>
      <c r="G4293" s="0" t="s">
        <v>135</v>
      </c>
    </row>
    <row r="4294" customFormat="false" ht="14.25" hidden="false" customHeight="false" outlineLevel="0" collapsed="false">
      <c r="A4294" s="0" t="s">
        <v>115</v>
      </c>
      <c r="B4294" s="0" t="s">
        <v>116</v>
      </c>
      <c r="C4294" s="0" t="s">
        <v>75</v>
      </c>
      <c r="D4294" s="0" t="s">
        <v>173</v>
      </c>
      <c r="E4294" s="0" t="n">
        <v>2035</v>
      </c>
      <c r="F4294" s="0" t="n">
        <v>0.496562840910489</v>
      </c>
      <c r="G4294" s="0" t="s">
        <v>135</v>
      </c>
    </row>
    <row r="4295" customFormat="false" ht="14.25" hidden="false" customHeight="false" outlineLevel="0" collapsed="false">
      <c r="A4295" s="0" t="s">
        <v>115</v>
      </c>
      <c r="B4295" s="0" t="s">
        <v>116</v>
      </c>
      <c r="C4295" s="0" t="s">
        <v>75</v>
      </c>
      <c r="D4295" s="0" t="s">
        <v>174</v>
      </c>
      <c r="E4295" s="0" t="n">
        <v>2035</v>
      </c>
      <c r="F4295" s="0" t="n">
        <v>0.456609508883208</v>
      </c>
      <c r="G4295" s="0" t="s">
        <v>135</v>
      </c>
    </row>
    <row r="4296" customFormat="false" ht="14.25" hidden="false" customHeight="false" outlineLevel="0" collapsed="false">
      <c r="A4296" s="0" t="s">
        <v>115</v>
      </c>
      <c r="B4296" s="0" t="s">
        <v>116</v>
      </c>
      <c r="C4296" s="0" t="s">
        <v>75</v>
      </c>
      <c r="D4296" s="0" t="s">
        <v>160</v>
      </c>
      <c r="E4296" s="0" t="n">
        <v>2035</v>
      </c>
      <c r="F4296" s="0" t="n">
        <v>76.2558200780311</v>
      </c>
      <c r="G4296" s="0" t="s">
        <v>161</v>
      </c>
    </row>
    <row r="4297" customFormat="false" ht="14.25" hidden="false" customHeight="false" outlineLevel="0" collapsed="false">
      <c r="A4297" s="0" t="s">
        <v>115</v>
      </c>
      <c r="B4297" s="0" t="s">
        <v>116</v>
      </c>
      <c r="C4297" s="0" t="s">
        <v>75</v>
      </c>
      <c r="D4297" s="0" t="s">
        <v>162</v>
      </c>
      <c r="E4297" s="0" t="n">
        <v>2035</v>
      </c>
      <c r="F4297" s="0" t="n">
        <v>24.7771432691667</v>
      </c>
      <c r="G4297" s="0" t="s">
        <v>161</v>
      </c>
    </row>
    <row r="4298" customFormat="false" ht="14.25" hidden="false" customHeight="false" outlineLevel="0" collapsed="false">
      <c r="A4298" s="0" t="s">
        <v>115</v>
      </c>
      <c r="B4298" s="0" t="s">
        <v>116</v>
      </c>
      <c r="C4298" s="0" t="s">
        <v>75</v>
      </c>
      <c r="D4298" s="0" t="s">
        <v>175</v>
      </c>
      <c r="E4298" s="0" t="n">
        <v>2035</v>
      </c>
      <c r="F4298" s="0" t="n">
        <v>84.3326</v>
      </c>
      <c r="G4298" s="0" t="s">
        <v>161</v>
      </c>
    </row>
    <row r="4299" customFormat="false" ht="14.25" hidden="false" customHeight="false" outlineLevel="0" collapsed="false">
      <c r="A4299" s="0" t="s">
        <v>115</v>
      </c>
      <c r="B4299" s="0" t="s">
        <v>116</v>
      </c>
      <c r="C4299" s="0" t="s">
        <v>75</v>
      </c>
      <c r="D4299" s="0" t="s">
        <v>176</v>
      </c>
      <c r="E4299" s="0" t="n">
        <v>2035</v>
      </c>
      <c r="F4299" s="0" t="n">
        <v>19.4851</v>
      </c>
      <c r="G4299" s="0" t="s">
        <v>161</v>
      </c>
    </row>
    <row r="4300" customFormat="false" ht="14.25" hidden="false" customHeight="false" outlineLevel="0" collapsed="false">
      <c r="A4300" s="0" t="s">
        <v>115</v>
      </c>
      <c r="B4300" s="0" t="s">
        <v>116</v>
      </c>
      <c r="C4300" s="0" t="s">
        <v>75</v>
      </c>
      <c r="D4300" s="0" t="s">
        <v>177</v>
      </c>
      <c r="E4300" s="0" t="n">
        <v>2035</v>
      </c>
      <c r="F4300" s="0" t="n">
        <v>84.3326</v>
      </c>
      <c r="G4300" s="0" t="s">
        <v>161</v>
      </c>
    </row>
    <row r="4301" customFormat="false" ht="14.25" hidden="false" customHeight="false" outlineLevel="0" collapsed="false">
      <c r="A4301" s="0" t="s">
        <v>115</v>
      </c>
      <c r="B4301" s="0" t="s">
        <v>116</v>
      </c>
      <c r="C4301" s="0" t="s">
        <v>75</v>
      </c>
      <c r="D4301" s="0" t="s">
        <v>178</v>
      </c>
      <c r="E4301" s="0" t="n">
        <v>2035</v>
      </c>
      <c r="F4301" s="0" t="n">
        <v>16.7003633471978</v>
      </c>
      <c r="G4301" s="0" t="s">
        <v>161</v>
      </c>
    </row>
    <row r="4302" customFormat="false" ht="14.25" hidden="false" customHeight="false" outlineLevel="0" collapsed="false">
      <c r="A4302" s="0" t="s">
        <v>115</v>
      </c>
      <c r="B4302" s="0" t="s">
        <v>116</v>
      </c>
      <c r="C4302" s="0" t="s">
        <v>75</v>
      </c>
      <c r="D4302" s="0" t="s">
        <v>163</v>
      </c>
      <c r="E4302" s="0" t="n">
        <v>2035</v>
      </c>
      <c r="F4302" s="0" t="n">
        <v>358.05632284057</v>
      </c>
      <c r="G4302" s="0" t="s">
        <v>132</v>
      </c>
    </row>
    <row r="4303" customFormat="false" ht="14.25" hidden="false" customHeight="false" outlineLevel="0" collapsed="false">
      <c r="A4303" s="0" t="s">
        <v>115</v>
      </c>
      <c r="B4303" s="0" t="s">
        <v>116</v>
      </c>
      <c r="C4303" s="0" t="s">
        <v>75</v>
      </c>
      <c r="D4303" s="0" t="s">
        <v>164</v>
      </c>
      <c r="E4303" s="0" t="n">
        <v>2035</v>
      </c>
      <c r="F4303" s="0" t="n">
        <v>102.234917317013</v>
      </c>
      <c r="G4303" s="0" t="s">
        <v>132</v>
      </c>
    </row>
    <row r="4304" customFormat="false" ht="14.25" hidden="false" customHeight="false" outlineLevel="0" collapsed="false">
      <c r="A4304" s="0" t="s">
        <v>115</v>
      </c>
      <c r="B4304" s="0" t="s">
        <v>116</v>
      </c>
      <c r="C4304" s="0" t="s">
        <v>75</v>
      </c>
      <c r="D4304" s="0" t="s">
        <v>179</v>
      </c>
      <c r="E4304" s="0" t="n">
        <v>2035</v>
      </c>
      <c r="F4304" s="0" t="n">
        <v>389.385562859648</v>
      </c>
      <c r="G4304" s="0" t="s">
        <v>132</v>
      </c>
    </row>
    <row r="4305" customFormat="false" ht="14.25" hidden="false" customHeight="false" outlineLevel="0" collapsed="false">
      <c r="A4305" s="0" t="s">
        <v>115</v>
      </c>
      <c r="B4305" s="0" t="s">
        <v>116</v>
      </c>
      <c r="C4305" s="0" t="s">
        <v>75</v>
      </c>
      <c r="D4305" s="0" t="s">
        <v>180</v>
      </c>
      <c r="E4305" s="0" t="n">
        <v>2035</v>
      </c>
      <c r="F4305" s="0" t="n">
        <v>70.978213039761</v>
      </c>
      <c r="G4305" s="0" t="s">
        <v>132</v>
      </c>
    </row>
    <row r="4306" customFormat="false" ht="14.25" hidden="false" customHeight="false" outlineLevel="0" collapsed="false">
      <c r="A4306" s="0" t="s">
        <v>115</v>
      </c>
      <c r="B4306" s="0" t="s">
        <v>116</v>
      </c>
      <c r="C4306" s="0" t="s">
        <v>75</v>
      </c>
      <c r="D4306" s="0" t="s">
        <v>181</v>
      </c>
      <c r="E4306" s="0" t="n">
        <v>2035</v>
      </c>
      <c r="F4306" s="0" t="n">
        <v>1</v>
      </c>
      <c r="G4306" s="0" t="s">
        <v>135</v>
      </c>
    </row>
    <row r="4307" customFormat="false" ht="14.25" hidden="false" customHeight="false" outlineLevel="0" collapsed="false">
      <c r="A4307" s="0" t="s">
        <v>115</v>
      </c>
      <c r="B4307" s="0" t="s">
        <v>116</v>
      </c>
      <c r="C4307" s="0" t="s">
        <v>75</v>
      </c>
      <c r="D4307" s="0" t="s">
        <v>165</v>
      </c>
      <c r="E4307" s="0" t="n">
        <v>2036</v>
      </c>
      <c r="F4307" s="0" t="n">
        <v>0</v>
      </c>
      <c r="G4307" s="0" t="s">
        <v>161</v>
      </c>
    </row>
    <row r="4308" customFormat="false" ht="14.25" hidden="false" customHeight="false" outlineLevel="0" collapsed="false">
      <c r="A4308" s="0" t="s">
        <v>115</v>
      </c>
      <c r="B4308" s="0" t="s">
        <v>116</v>
      </c>
      <c r="C4308" s="0" t="s">
        <v>75</v>
      </c>
      <c r="D4308" s="0" t="s">
        <v>166</v>
      </c>
      <c r="E4308" s="0" t="n">
        <v>2036</v>
      </c>
      <c r="F4308" s="0" t="n">
        <v>0</v>
      </c>
      <c r="G4308" s="0" t="s">
        <v>161</v>
      </c>
    </row>
    <row r="4309" customFormat="false" ht="14.25" hidden="false" customHeight="false" outlineLevel="0" collapsed="false">
      <c r="A4309" s="0" t="s">
        <v>115</v>
      </c>
      <c r="B4309" s="0" t="s">
        <v>116</v>
      </c>
      <c r="C4309" s="0" t="s">
        <v>75</v>
      </c>
      <c r="D4309" s="0" t="s">
        <v>167</v>
      </c>
      <c r="E4309" s="0" t="n">
        <v>2036</v>
      </c>
      <c r="F4309" s="0" t="n">
        <v>0.5</v>
      </c>
      <c r="G4309" s="0" t="s">
        <v>135</v>
      </c>
    </row>
    <row r="4310" customFormat="false" ht="14.25" hidden="false" customHeight="false" outlineLevel="0" collapsed="false">
      <c r="A4310" s="0" t="s">
        <v>115</v>
      </c>
      <c r="B4310" s="0" t="s">
        <v>116</v>
      </c>
      <c r="C4310" s="0" t="s">
        <v>75</v>
      </c>
      <c r="D4310" s="0" t="s">
        <v>168</v>
      </c>
      <c r="E4310" s="0" t="n">
        <v>2036</v>
      </c>
      <c r="F4310" s="0" t="n">
        <v>0</v>
      </c>
      <c r="G4310" s="0" t="s">
        <v>161</v>
      </c>
    </row>
    <row r="4311" customFormat="false" ht="14.25" hidden="false" customHeight="false" outlineLevel="0" collapsed="false">
      <c r="A4311" s="0" t="s">
        <v>115</v>
      </c>
      <c r="B4311" s="0" t="s">
        <v>116</v>
      </c>
      <c r="C4311" s="0" t="s">
        <v>75</v>
      </c>
      <c r="D4311" s="0" t="s">
        <v>169</v>
      </c>
      <c r="E4311" s="0" t="n">
        <v>2036</v>
      </c>
      <c r="F4311" s="0" t="n">
        <v>0</v>
      </c>
      <c r="G4311" s="0" t="s">
        <v>161</v>
      </c>
    </row>
    <row r="4312" customFormat="false" ht="14.25" hidden="false" customHeight="false" outlineLevel="0" collapsed="false">
      <c r="A4312" s="0" t="s">
        <v>115</v>
      </c>
      <c r="B4312" s="0" t="s">
        <v>116</v>
      </c>
      <c r="C4312" s="0" t="s">
        <v>75</v>
      </c>
      <c r="D4312" s="0" t="s">
        <v>170</v>
      </c>
      <c r="E4312" s="0" t="n">
        <v>2036</v>
      </c>
      <c r="F4312" s="0" t="n">
        <v>10.94</v>
      </c>
      <c r="G4312" s="0" t="s">
        <v>161</v>
      </c>
    </row>
    <row r="4313" customFormat="false" ht="14.25" hidden="false" customHeight="false" outlineLevel="0" collapsed="false">
      <c r="A4313" s="0" t="s">
        <v>115</v>
      </c>
      <c r="B4313" s="0" t="s">
        <v>116</v>
      </c>
      <c r="C4313" s="0" t="s">
        <v>75</v>
      </c>
      <c r="D4313" s="0" t="s">
        <v>156</v>
      </c>
      <c r="E4313" s="0" t="n">
        <v>2036</v>
      </c>
      <c r="F4313" s="0" t="n">
        <v>0.754761788150066</v>
      </c>
      <c r="G4313" s="0" t="s">
        <v>135</v>
      </c>
    </row>
    <row r="4314" customFormat="false" ht="14.25" hidden="false" customHeight="false" outlineLevel="0" collapsed="false">
      <c r="A4314" s="0" t="s">
        <v>115</v>
      </c>
      <c r="B4314" s="0" t="s">
        <v>116</v>
      </c>
      <c r="C4314" s="0" t="s">
        <v>75</v>
      </c>
      <c r="D4314" s="0" t="s">
        <v>157</v>
      </c>
      <c r="E4314" s="0" t="n">
        <v>2036</v>
      </c>
      <c r="F4314" s="0" t="n">
        <v>0.570761886104011</v>
      </c>
      <c r="G4314" s="0" t="s">
        <v>135</v>
      </c>
    </row>
    <row r="4315" customFormat="false" ht="14.25" hidden="false" customHeight="false" outlineLevel="0" collapsed="false">
      <c r="A4315" s="0" t="s">
        <v>115</v>
      </c>
      <c r="B4315" s="0" t="s">
        <v>116</v>
      </c>
      <c r="C4315" s="0" t="s">
        <v>75</v>
      </c>
      <c r="D4315" s="0" t="s">
        <v>171</v>
      </c>
      <c r="E4315" s="0" t="n">
        <v>2036</v>
      </c>
      <c r="F4315" s="0" t="n">
        <v>0.87</v>
      </c>
      <c r="G4315" s="0" t="s">
        <v>135</v>
      </c>
    </row>
    <row r="4316" customFormat="false" ht="14.25" hidden="false" customHeight="false" outlineLevel="0" collapsed="false">
      <c r="A4316" s="0" t="s">
        <v>115</v>
      </c>
      <c r="B4316" s="0" t="s">
        <v>116</v>
      </c>
      <c r="C4316" s="0" t="s">
        <v>75</v>
      </c>
      <c r="D4316" s="0" t="s">
        <v>172</v>
      </c>
      <c r="E4316" s="0" t="n">
        <v>2036</v>
      </c>
      <c r="F4316" s="0" t="n">
        <v>0.8</v>
      </c>
      <c r="G4316" s="0" t="s">
        <v>135</v>
      </c>
    </row>
    <row r="4317" customFormat="false" ht="14.25" hidden="false" customHeight="false" outlineLevel="0" collapsed="false">
      <c r="A4317" s="0" t="s">
        <v>115</v>
      </c>
      <c r="B4317" s="0" t="s">
        <v>116</v>
      </c>
      <c r="C4317" s="0" t="s">
        <v>75</v>
      </c>
      <c r="D4317" s="0" t="s">
        <v>173</v>
      </c>
      <c r="E4317" s="0" t="n">
        <v>2036</v>
      </c>
      <c r="F4317" s="0" t="n">
        <v>0.496562840910489</v>
      </c>
      <c r="G4317" s="0" t="s">
        <v>135</v>
      </c>
    </row>
    <row r="4318" customFormat="false" ht="14.25" hidden="false" customHeight="false" outlineLevel="0" collapsed="false">
      <c r="A4318" s="0" t="s">
        <v>115</v>
      </c>
      <c r="B4318" s="0" t="s">
        <v>116</v>
      </c>
      <c r="C4318" s="0" t="s">
        <v>75</v>
      </c>
      <c r="D4318" s="0" t="s">
        <v>174</v>
      </c>
      <c r="E4318" s="0" t="n">
        <v>2036</v>
      </c>
      <c r="F4318" s="0" t="n">
        <v>0.456609508883208</v>
      </c>
      <c r="G4318" s="0" t="s">
        <v>135</v>
      </c>
    </row>
    <row r="4319" customFormat="false" ht="14.25" hidden="false" customHeight="false" outlineLevel="0" collapsed="false">
      <c r="A4319" s="0" t="s">
        <v>115</v>
      </c>
      <c r="B4319" s="0" t="s">
        <v>116</v>
      </c>
      <c r="C4319" s="0" t="s">
        <v>75</v>
      </c>
      <c r="D4319" s="0" t="s">
        <v>160</v>
      </c>
      <c r="E4319" s="0" t="n">
        <v>2036</v>
      </c>
      <c r="F4319" s="0" t="n">
        <v>76.2558200780311</v>
      </c>
      <c r="G4319" s="0" t="s">
        <v>161</v>
      </c>
    </row>
    <row r="4320" customFormat="false" ht="14.25" hidden="false" customHeight="false" outlineLevel="0" collapsed="false">
      <c r="A4320" s="0" t="s">
        <v>115</v>
      </c>
      <c r="B4320" s="0" t="s">
        <v>116</v>
      </c>
      <c r="C4320" s="0" t="s">
        <v>75</v>
      </c>
      <c r="D4320" s="0" t="s">
        <v>162</v>
      </c>
      <c r="E4320" s="0" t="n">
        <v>2036</v>
      </c>
      <c r="F4320" s="0" t="n">
        <v>24.7771432691667</v>
      </c>
      <c r="G4320" s="0" t="s">
        <v>161</v>
      </c>
    </row>
    <row r="4321" customFormat="false" ht="14.25" hidden="false" customHeight="false" outlineLevel="0" collapsed="false">
      <c r="A4321" s="0" t="s">
        <v>115</v>
      </c>
      <c r="B4321" s="0" t="s">
        <v>116</v>
      </c>
      <c r="C4321" s="0" t="s">
        <v>75</v>
      </c>
      <c r="D4321" s="0" t="s">
        <v>175</v>
      </c>
      <c r="E4321" s="0" t="n">
        <v>2036</v>
      </c>
      <c r="F4321" s="0" t="n">
        <v>84.3326</v>
      </c>
      <c r="G4321" s="0" t="s">
        <v>161</v>
      </c>
    </row>
    <row r="4322" customFormat="false" ht="14.25" hidden="false" customHeight="false" outlineLevel="0" collapsed="false">
      <c r="A4322" s="0" t="s">
        <v>115</v>
      </c>
      <c r="B4322" s="0" t="s">
        <v>116</v>
      </c>
      <c r="C4322" s="0" t="s">
        <v>75</v>
      </c>
      <c r="D4322" s="0" t="s">
        <v>176</v>
      </c>
      <c r="E4322" s="0" t="n">
        <v>2036</v>
      </c>
      <c r="F4322" s="0" t="n">
        <v>19.4851</v>
      </c>
      <c r="G4322" s="0" t="s">
        <v>161</v>
      </c>
    </row>
    <row r="4323" customFormat="false" ht="14.25" hidden="false" customHeight="false" outlineLevel="0" collapsed="false">
      <c r="A4323" s="0" t="s">
        <v>115</v>
      </c>
      <c r="B4323" s="0" t="s">
        <v>116</v>
      </c>
      <c r="C4323" s="0" t="s">
        <v>75</v>
      </c>
      <c r="D4323" s="0" t="s">
        <v>177</v>
      </c>
      <c r="E4323" s="0" t="n">
        <v>2036</v>
      </c>
      <c r="F4323" s="0" t="n">
        <v>84.3326</v>
      </c>
      <c r="G4323" s="0" t="s">
        <v>161</v>
      </c>
    </row>
    <row r="4324" customFormat="false" ht="14.25" hidden="false" customHeight="false" outlineLevel="0" collapsed="false">
      <c r="A4324" s="0" t="s">
        <v>115</v>
      </c>
      <c r="B4324" s="0" t="s">
        <v>116</v>
      </c>
      <c r="C4324" s="0" t="s">
        <v>75</v>
      </c>
      <c r="D4324" s="0" t="s">
        <v>178</v>
      </c>
      <c r="E4324" s="0" t="n">
        <v>2036</v>
      </c>
      <c r="F4324" s="0" t="n">
        <v>16.7003633471978</v>
      </c>
      <c r="G4324" s="0" t="s">
        <v>161</v>
      </c>
    </row>
    <row r="4325" customFormat="false" ht="14.25" hidden="false" customHeight="false" outlineLevel="0" collapsed="false">
      <c r="A4325" s="0" t="s">
        <v>115</v>
      </c>
      <c r="B4325" s="0" t="s">
        <v>116</v>
      </c>
      <c r="C4325" s="0" t="s">
        <v>75</v>
      </c>
      <c r="D4325" s="0" t="s">
        <v>163</v>
      </c>
      <c r="E4325" s="0" t="n">
        <v>2036</v>
      </c>
      <c r="F4325" s="0" t="n">
        <v>397.016599141776</v>
      </c>
      <c r="G4325" s="0" t="s">
        <v>132</v>
      </c>
    </row>
    <row r="4326" customFormat="false" ht="14.25" hidden="false" customHeight="false" outlineLevel="0" collapsed="false">
      <c r="A4326" s="0" t="s">
        <v>115</v>
      </c>
      <c r="B4326" s="0" t="s">
        <v>116</v>
      </c>
      <c r="C4326" s="0" t="s">
        <v>75</v>
      </c>
      <c r="D4326" s="0" t="s">
        <v>164</v>
      </c>
      <c r="E4326" s="0" t="n">
        <v>2036</v>
      </c>
      <c r="F4326" s="0" t="n">
        <v>102.958321506536</v>
      </c>
      <c r="G4326" s="0" t="s">
        <v>132</v>
      </c>
    </row>
    <row r="4327" customFormat="false" ht="14.25" hidden="false" customHeight="false" outlineLevel="0" collapsed="false">
      <c r="A4327" s="0" t="s">
        <v>115</v>
      </c>
      <c r="B4327" s="0" t="s">
        <v>116</v>
      </c>
      <c r="C4327" s="0" t="s">
        <v>75</v>
      </c>
      <c r="D4327" s="0" t="s">
        <v>179</v>
      </c>
      <c r="E4327" s="0" t="n">
        <v>2036</v>
      </c>
      <c r="F4327" s="0" t="n">
        <v>422.956161029047</v>
      </c>
      <c r="G4327" s="0" t="s">
        <v>132</v>
      </c>
    </row>
    <row r="4328" customFormat="false" ht="14.25" hidden="false" customHeight="false" outlineLevel="0" collapsed="false">
      <c r="A4328" s="0" t="s">
        <v>115</v>
      </c>
      <c r="B4328" s="0" t="s">
        <v>116</v>
      </c>
      <c r="C4328" s="0" t="s">
        <v>75</v>
      </c>
      <c r="D4328" s="0" t="s">
        <v>180</v>
      </c>
      <c r="E4328" s="0" t="n">
        <v>2036</v>
      </c>
      <c r="F4328" s="0" t="n">
        <v>77.0975489782604</v>
      </c>
      <c r="G4328" s="0" t="s">
        <v>132</v>
      </c>
    </row>
    <row r="4329" customFormat="false" ht="14.25" hidden="false" customHeight="false" outlineLevel="0" collapsed="false">
      <c r="A4329" s="0" t="s">
        <v>115</v>
      </c>
      <c r="B4329" s="0" t="s">
        <v>116</v>
      </c>
      <c r="C4329" s="0" t="s">
        <v>75</v>
      </c>
      <c r="D4329" s="0" t="s">
        <v>181</v>
      </c>
      <c r="E4329" s="0" t="n">
        <v>2036</v>
      </c>
      <c r="F4329" s="0" t="n">
        <v>1</v>
      </c>
      <c r="G4329" s="0" t="s">
        <v>135</v>
      </c>
    </row>
    <row r="4330" customFormat="false" ht="14.25" hidden="false" customHeight="false" outlineLevel="0" collapsed="false">
      <c r="A4330" s="0" t="s">
        <v>115</v>
      </c>
      <c r="B4330" s="0" t="s">
        <v>116</v>
      </c>
      <c r="C4330" s="0" t="s">
        <v>75</v>
      </c>
      <c r="D4330" s="0" t="s">
        <v>165</v>
      </c>
      <c r="E4330" s="0" t="n">
        <v>2037</v>
      </c>
      <c r="F4330" s="0" t="n">
        <v>0</v>
      </c>
      <c r="G4330" s="0" t="s">
        <v>161</v>
      </c>
    </row>
    <row r="4331" customFormat="false" ht="14.25" hidden="false" customHeight="false" outlineLevel="0" collapsed="false">
      <c r="A4331" s="0" t="s">
        <v>115</v>
      </c>
      <c r="B4331" s="0" t="s">
        <v>116</v>
      </c>
      <c r="C4331" s="0" t="s">
        <v>75</v>
      </c>
      <c r="D4331" s="0" t="s">
        <v>166</v>
      </c>
      <c r="E4331" s="0" t="n">
        <v>2037</v>
      </c>
      <c r="F4331" s="0" t="n">
        <v>0</v>
      </c>
      <c r="G4331" s="0" t="s">
        <v>161</v>
      </c>
    </row>
    <row r="4332" customFormat="false" ht="14.25" hidden="false" customHeight="false" outlineLevel="0" collapsed="false">
      <c r="A4332" s="0" t="s">
        <v>115</v>
      </c>
      <c r="B4332" s="0" t="s">
        <v>116</v>
      </c>
      <c r="C4332" s="0" t="s">
        <v>75</v>
      </c>
      <c r="D4332" s="0" t="s">
        <v>167</v>
      </c>
      <c r="E4332" s="0" t="n">
        <v>2037</v>
      </c>
      <c r="F4332" s="0" t="n">
        <v>0.5</v>
      </c>
      <c r="G4332" s="0" t="s">
        <v>135</v>
      </c>
    </row>
    <row r="4333" customFormat="false" ht="14.25" hidden="false" customHeight="false" outlineLevel="0" collapsed="false">
      <c r="A4333" s="0" t="s">
        <v>115</v>
      </c>
      <c r="B4333" s="0" t="s">
        <v>116</v>
      </c>
      <c r="C4333" s="0" t="s">
        <v>75</v>
      </c>
      <c r="D4333" s="0" t="s">
        <v>168</v>
      </c>
      <c r="E4333" s="0" t="n">
        <v>2037</v>
      </c>
      <c r="F4333" s="0" t="n">
        <v>0</v>
      </c>
      <c r="G4333" s="0" t="s">
        <v>161</v>
      </c>
    </row>
    <row r="4334" customFormat="false" ht="14.25" hidden="false" customHeight="false" outlineLevel="0" collapsed="false">
      <c r="A4334" s="0" t="s">
        <v>115</v>
      </c>
      <c r="B4334" s="0" t="s">
        <v>116</v>
      </c>
      <c r="C4334" s="0" t="s">
        <v>75</v>
      </c>
      <c r="D4334" s="0" t="s">
        <v>169</v>
      </c>
      <c r="E4334" s="0" t="n">
        <v>2037</v>
      </c>
      <c r="F4334" s="0" t="n">
        <v>0</v>
      </c>
      <c r="G4334" s="0" t="s">
        <v>161</v>
      </c>
    </row>
    <row r="4335" customFormat="false" ht="14.25" hidden="false" customHeight="false" outlineLevel="0" collapsed="false">
      <c r="A4335" s="0" t="s">
        <v>115</v>
      </c>
      <c r="B4335" s="0" t="s">
        <v>116</v>
      </c>
      <c r="C4335" s="0" t="s">
        <v>75</v>
      </c>
      <c r="D4335" s="0" t="s">
        <v>170</v>
      </c>
      <c r="E4335" s="0" t="n">
        <v>2037</v>
      </c>
      <c r="F4335" s="0" t="n">
        <v>10.94</v>
      </c>
      <c r="G4335" s="0" t="s">
        <v>161</v>
      </c>
    </row>
    <row r="4336" customFormat="false" ht="14.25" hidden="false" customHeight="false" outlineLevel="0" collapsed="false">
      <c r="A4336" s="0" t="s">
        <v>115</v>
      </c>
      <c r="B4336" s="0" t="s">
        <v>116</v>
      </c>
      <c r="C4336" s="0" t="s">
        <v>75</v>
      </c>
      <c r="D4336" s="0" t="s">
        <v>156</v>
      </c>
      <c r="E4336" s="0" t="n">
        <v>2037</v>
      </c>
      <c r="F4336" s="0" t="n">
        <v>0.754761788150066</v>
      </c>
      <c r="G4336" s="0" t="s">
        <v>135</v>
      </c>
    </row>
    <row r="4337" customFormat="false" ht="14.25" hidden="false" customHeight="false" outlineLevel="0" collapsed="false">
      <c r="A4337" s="0" t="s">
        <v>115</v>
      </c>
      <c r="B4337" s="0" t="s">
        <v>116</v>
      </c>
      <c r="C4337" s="0" t="s">
        <v>75</v>
      </c>
      <c r="D4337" s="0" t="s">
        <v>157</v>
      </c>
      <c r="E4337" s="0" t="n">
        <v>2037</v>
      </c>
      <c r="F4337" s="0" t="n">
        <v>0.570761886104011</v>
      </c>
      <c r="G4337" s="0" t="s">
        <v>135</v>
      </c>
    </row>
    <row r="4338" customFormat="false" ht="14.25" hidden="false" customHeight="false" outlineLevel="0" collapsed="false">
      <c r="A4338" s="0" t="s">
        <v>115</v>
      </c>
      <c r="B4338" s="0" t="s">
        <v>116</v>
      </c>
      <c r="C4338" s="0" t="s">
        <v>75</v>
      </c>
      <c r="D4338" s="0" t="s">
        <v>171</v>
      </c>
      <c r="E4338" s="0" t="n">
        <v>2037</v>
      </c>
      <c r="F4338" s="0" t="n">
        <v>0.87</v>
      </c>
      <c r="G4338" s="0" t="s">
        <v>135</v>
      </c>
    </row>
    <row r="4339" customFormat="false" ht="14.25" hidden="false" customHeight="false" outlineLevel="0" collapsed="false">
      <c r="A4339" s="0" t="s">
        <v>115</v>
      </c>
      <c r="B4339" s="0" t="s">
        <v>116</v>
      </c>
      <c r="C4339" s="0" t="s">
        <v>75</v>
      </c>
      <c r="D4339" s="0" t="s">
        <v>172</v>
      </c>
      <c r="E4339" s="0" t="n">
        <v>2037</v>
      </c>
      <c r="F4339" s="0" t="n">
        <v>0.8</v>
      </c>
      <c r="G4339" s="0" t="s">
        <v>135</v>
      </c>
    </row>
    <row r="4340" customFormat="false" ht="14.25" hidden="false" customHeight="false" outlineLevel="0" collapsed="false">
      <c r="A4340" s="0" t="s">
        <v>115</v>
      </c>
      <c r="B4340" s="0" t="s">
        <v>116</v>
      </c>
      <c r="C4340" s="0" t="s">
        <v>75</v>
      </c>
      <c r="D4340" s="0" t="s">
        <v>173</v>
      </c>
      <c r="E4340" s="0" t="n">
        <v>2037</v>
      </c>
      <c r="F4340" s="0" t="n">
        <v>0.496562840910489</v>
      </c>
      <c r="G4340" s="0" t="s">
        <v>135</v>
      </c>
    </row>
    <row r="4341" customFormat="false" ht="14.25" hidden="false" customHeight="false" outlineLevel="0" collapsed="false">
      <c r="A4341" s="0" t="s">
        <v>115</v>
      </c>
      <c r="B4341" s="0" t="s">
        <v>116</v>
      </c>
      <c r="C4341" s="0" t="s">
        <v>75</v>
      </c>
      <c r="D4341" s="0" t="s">
        <v>174</v>
      </c>
      <c r="E4341" s="0" t="n">
        <v>2037</v>
      </c>
      <c r="F4341" s="0" t="n">
        <v>0.456609508883208</v>
      </c>
      <c r="G4341" s="0" t="s">
        <v>135</v>
      </c>
    </row>
    <row r="4342" customFormat="false" ht="14.25" hidden="false" customHeight="false" outlineLevel="0" collapsed="false">
      <c r="A4342" s="0" t="s">
        <v>115</v>
      </c>
      <c r="B4342" s="0" t="s">
        <v>116</v>
      </c>
      <c r="C4342" s="0" t="s">
        <v>75</v>
      </c>
      <c r="D4342" s="0" t="s">
        <v>160</v>
      </c>
      <c r="E4342" s="0" t="n">
        <v>2037</v>
      </c>
      <c r="F4342" s="0" t="n">
        <v>76.2558200780311</v>
      </c>
      <c r="G4342" s="0" t="s">
        <v>161</v>
      </c>
    </row>
    <row r="4343" customFormat="false" ht="14.25" hidden="false" customHeight="false" outlineLevel="0" collapsed="false">
      <c r="A4343" s="0" t="s">
        <v>115</v>
      </c>
      <c r="B4343" s="0" t="s">
        <v>116</v>
      </c>
      <c r="C4343" s="0" t="s">
        <v>75</v>
      </c>
      <c r="D4343" s="0" t="s">
        <v>162</v>
      </c>
      <c r="E4343" s="0" t="n">
        <v>2037</v>
      </c>
      <c r="F4343" s="0" t="n">
        <v>24.7771432691667</v>
      </c>
      <c r="G4343" s="0" t="s">
        <v>161</v>
      </c>
    </row>
    <row r="4344" customFormat="false" ht="14.25" hidden="false" customHeight="false" outlineLevel="0" collapsed="false">
      <c r="A4344" s="0" t="s">
        <v>115</v>
      </c>
      <c r="B4344" s="0" t="s">
        <v>116</v>
      </c>
      <c r="C4344" s="0" t="s">
        <v>75</v>
      </c>
      <c r="D4344" s="0" t="s">
        <v>175</v>
      </c>
      <c r="E4344" s="0" t="n">
        <v>2037</v>
      </c>
      <c r="F4344" s="0" t="n">
        <v>84.3326</v>
      </c>
      <c r="G4344" s="0" t="s">
        <v>161</v>
      </c>
    </row>
    <row r="4345" customFormat="false" ht="14.25" hidden="false" customHeight="false" outlineLevel="0" collapsed="false">
      <c r="A4345" s="0" t="s">
        <v>115</v>
      </c>
      <c r="B4345" s="0" t="s">
        <v>116</v>
      </c>
      <c r="C4345" s="0" t="s">
        <v>75</v>
      </c>
      <c r="D4345" s="0" t="s">
        <v>176</v>
      </c>
      <c r="E4345" s="0" t="n">
        <v>2037</v>
      </c>
      <c r="F4345" s="0" t="n">
        <v>19.4851</v>
      </c>
      <c r="G4345" s="0" t="s">
        <v>161</v>
      </c>
    </row>
    <row r="4346" customFormat="false" ht="14.25" hidden="false" customHeight="false" outlineLevel="0" collapsed="false">
      <c r="A4346" s="0" t="s">
        <v>115</v>
      </c>
      <c r="B4346" s="0" t="s">
        <v>116</v>
      </c>
      <c r="C4346" s="0" t="s">
        <v>75</v>
      </c>
      <c r="D4346" s="0" t="s">
        <v>177</v>
      </c>
      <c r="E4346" s="0" t="n">
        <v>2037</v>
      </c>
      <c r="F4346" s="0" t="n">
        <v>84.3326</v>
      </c>
      <c r="G4346" s="0" t="s">
        <v>161</v>
      </c>
    </row>
    <row r="4347" customFormat="false" ht="14.25" hidden="false" customHeight="false" outlineLevel="0" collapsed="false">
      <c r="A4347" s="0" t="s">
        <v>115</v>
      </c>
      <c r="B4347" s="0" t="s">
        <v>116</v>
      </c>
      <c r="C4347" s="0" t="s">
        <v>75</v>
      </c>
      <c r="D4347" s="0" t="s">
        <v>178</v>
      </c>
      <c r="E4347" s="0" t="n">
        <v>2037</v>
      </c>
      <c r="F4347" s="0" t="n">
        <v>16.7003633471978</v>
      </c>
      <c r="G4347" s="0" t="s">
        <v>161</v>
      </c>
    </row>
    <row r="4348" customFormat="false" ht="14.25" hidden="false" customHeight="false" outlineLevel="0" collapsed="false">
      <c r="A4348" s="0" t="s">
        <v>115</v>
      </c>
      <c r="B4348" s="0" t="s">
        <v>116</v>
      </c>
      <c r="C4348" s="0" t="s">
        <v>75</v>
      </c>
      <c r="D4348" s="0" t="s">
        <v>163</v>
      </c>
      <c r="E4348" s="0" t="n">
        <v>2037</v>
      </c>
      <c r="F4348" s="0" t="n">
        <v>434.722926111262</v>
      </c>
      <c r="G4348" s="0" t="s">
        <v>132</v>
      </c>
    </row>
    <row r="4349" customFormat="false" ht="14.25" hidden="false" customHeight="false" outlineLevel="0" collapsed="false">
      <c r="A4349" s="0" t="s">
        <v>115</v>
      </c>
      <c r="B4349" s="0" t="s">
        <v>116</v>
      </c>
      <c r="C4349" s="0" t="s">
        <v>75</v>
      </c>
      <c r="D4349" s="0" t="s">
        <v>164</v>
      </c>
      <c r="E4349" s="0" t="n">
        <v>2037</v>
      </c>
      <c r="F4349" s="0" t="n">
        <v>102.392988642353</v>
      </c>
      <c r="G4349" s="0" t="s">
        <v>132</v>
      </c>
    </row>
    <row r="4350" customFormat="false" ht="14.25" hidden="false" customHeight="false" outlineLevel="0" collapsed="false">
      <c r="A4350" s="0" t="s">
        <v>115</v>
      </c>
      <c r="B4350" s="0" t="s">
        <v>116</v>
      </c>
      <c r="C4350" s="0" t="s">
        <v>75</v>
      </c>
      <c r="D4350" s="0" t="s">
        <v>179</v>
      </c>
      <c r="E4350" s="0" t="n">
        <v>2037</v>
      </c>
      <c r="F4350" s="0" t="n">
        <v>454.375761562634</v>
      </c>
      <c r="G4350" s="0" t="s">
        <v>132</v>
      </c>
    </row>
    <row r="4351" customFormat="false" ht="14.25" hidden="false" customHeight="false" outlineLevel="0" collapsed="false">
      <c r="A4351" s="0" t="s">
        <v>115</v>
      </c>
      <c r="B4351" s="0" t="s">
        <v>116</v>
      </c>
      <c r="C4351" s="0" t="s">
        <v>75</v>
      </c>
      <c r="D4351" s="0" t="s">
        <v>180</v>
      </c>
      <c r="E4351" s="0" t="n">
        <v>2037</v>
      </c>
      <c r="F4351" s="0" t="n">
        <v>82.8247954737883</v>
      </c>
      <c r="G4351" s="0" t="s">
        <v>132</v>
      </c>
    </row>
    <row r="4352" customFormat="false" ht="14.25" hidden="false" customHeight="false" outlineLevel="0" collapsed="false">
      <c r="A4352" s="0" t="s">
        <v>115</v>
      </c>
      <c r="B4352" s="0" t="s">
        <v>116</v>
      </c>
      <c r="C4352" s="0" t="s">
        <v>75</v>
      </c>
      <c r="D4352" s="0" t="s">
        <v>181</v>
      </c>
      <c r="E4352" s="0" t="n">
        <v>2037</v>
      </c>
      <c r="F4352" s="0" t="n">
        <v>1</v>
      </c>
      <c r="G4352" s="0" t="s">
        <v>135</v>
      </c>
    </row>
    <row r="4353" customFormat="false" ht="14.25" hidden="false" customHeight="false" outlineLevel="0" collapsed="false">
      <c r="A4353" s="0" t="s">
        <v>115</v>
      </c>
      <c r="B4353" s="0" t="s">
        <v>116</v>
      </c>
      <c r="C4353" s="0" t="s">
        <v>75</v>
      </c>
      <c r="D4353" s="0" t="s">
        <v>165</v>
      </c>
      <c r="E4353" s="0" t="n">
        <v>2038</v>
      </c>
      <c r="F4353" s="0" t="n">
        <v>0</v>
      </c>
      <c r="G4353" s="0" t="s">
        <v>161</v>
      </c>
    </row>
    <row r="4354" customFormat="false" ht="14.25" hidden="false" customHeight="false" outlineLevel="0" collapsed="false">
      <c r="A4354" s="0" t="s">
        <v>115</v>
      </c>
      <c r="B4354" s="0" t="s">
        <v>116</v>
      </c>
      <c r="C4354" s="0" t="s">
        <v>75</v>
      </c>
      <c r="D4354" s="0" t="s">
        <v>166</v>
      </c>
      <c r="E4354" s="0" t="n">
        <v>2038</v>
      </c>
      <c r="F4354" s="0" t="n">
        <v>0</v>
      </c>
      <c r="G4354" s="0" t="s">
        <v>161</v>
      </c>
    </row>
    <row r="4355" customFormat="false" ht="14.25" hidden="false" customHeight="false" outlineLevel="0" collapsed="false">
      <c r="A4355" s="0" t="s">
        <v>115</v>
      </c>
      <c r="B4355" s="0" t="s">
        <v>116</v>
      </c>
      <c r="C4355" s="0" t="s">
        <v>75</v>
      </c>
      <c r="D4355" s="0" t="s">
        <v>167</v>
      </c>
      <c r="E4355" s="0" t="n">
        <v>2038</v>
      </c>
      <c r="F4355" s="0" t="n">
        <v>0.5</v>
      </c>
      <c r="G4355" s="0" t="s">
        <v>135</v>
      </c>
    </row>
    <row r="4356" customFormat="false" ht="14.25" hidden="false" customHeight="false" outlineLevel="0" collapsed="false">
      <c r="A4356" s="0" t="s">
        <v>115</v>
      </c>
      <c r="B4356" s="0" t="s">
        <v>116</v>
      </c>
      <c r="C4356" s="0" t="s">
        <v>75</v>
      </c>
      <c r="D4356" s="0" t="s">
        <v>168</v>
      </c>
      <c r="E4356" s="0" t="n">
        <v>2038</v>
      </c>
      <c r="F4356" s="0" t="n">
        <v>0</v>
      </c>
      <c r="G4356" s="0" t="s">
        <v>161</v>
      </c>
    </row>
    <row r="4357" customFormat="false" ht="14.25" hidden="false" customHeight="false" outlineLevel="0" collapsed="false">
      <c r="A4357" s="0" t="s">
        <v>115</v>
      </c>
      <c r="B4357" s="0" t="s">
        <v>116</v>
      </c>
      <c r="C4357" s="0" t="s">
        <v>75</v>
      </c>
      <c r="D4357" s="0" t="s">
        <v>169</v>
      </c>
      <c r="E4357" s="0" t="n">
        <v>2038</v>
      </c>
      <c r="F4357" s="0" t="n">
        <v>0</v>
      </c>
      <c r="G4357" s="0" t="s">
        <v>161</v>
      </c>
    </row>
    <row r="4358" customFormat="false" ht="14.25" hidden="false" customHeight="false" outlineLevel="0" collapsed="false">
      <c r="A4358" s="0" t="s">
        <v>115</v>
      </c>
      <c r="B4358" s="0" t="s">
        <v>116</v>
      </c>
      <c r="C4358" s="0" t="s">
        <v>75</v>
      </c>
      <c r="D4358" s="0" t="s">
        <v>170</v>
      </c>
      <c r="E4358" s="0" t="n">
        <v>2038</v>
      </c>
      <c r="F4358" s="0" t="n">
        <v>10.94</v>
      </c>
      <c r="G4358" s="0" t="s">
        <v>161</v>
      </c>
    </row>
    <row r="4359" customFormat="false" ht="14.25" hidden="false" customHeight="false" outlineLevel="0" collapsed="false">
      <c r="A4359" s="0" t="s">
        <v>115</v>
      </c>
      <c r="B4359" s="0" t="s">
        <v>116</v>
      </c>
      <c r="C4359" s="0" t="s">
        <v>75</v>
      </c>
      <c r="D4359" s="0" t="s">
        <v>156</v>
      </c>
      <c r="E4359" s="0" t="n">
        <v>2038</v>
      </c>
      <c r="F4359" s="0" t="n">
        <v>0.754761788150066</v>
      </c>
      <c r="G4359" s="0" t="s">
        <v>135</v>
      </c>
    </row>
    <row r="4360" customFormat="false" ht="14.25" hidden="false" customHeight="false" outlineLevel="0" collapsed="false">
      <c r="A4360" s="0" t="s">
        <v>115</v>
      </c>
      <c r="B4360" s="0" t="s">
        <v>116</v>
      </c>
      <c r="C4360" s="0" t="s">
        <v>75</v>
      </c>
      <c r="D4360" s="0" t="s">
        <v>157</v>
      </c>
      <c r="E4360" s="0" t="n">
        <v>2038</v>
      </c>
      <c r="F4360" s="0" t="n">
        <v>0.570761886104011</v>
      </c>
      <c r="G4360" s="0" t="s">
        <v>135</v>
      </c>
    </row>
    <row r="4361" customFormat="false" ht="14.25" hidden="false" customHeight="false" outlineLevel="0" collapsed="false">
      <c r="A4361" s="0" t="s">
        <v>115</v>
      </c>
      <c r="B4361" s="0" t="s">
        <v>116</v>
      </c>
      <c r="C4361" s="0" t="s">
        <v>75</v>
      </c>
      <c r="D4361" s="0" t="s">
        <v>171</v>
      </c>
      <c r="E4361" s="0" t="n">
        <v>2038</v>
      </c>
      <c r="F4361" s="0" t="n">
        <v>0.87</v>
      </c>
      <c r="G4361" s="0" t="s">
        <v>135</v>
      </c>
    </row>
    <row r="4362" customFormat="false" ht="14.25" hidden="false" customHeight="false" outlineLevel="0" collapsed="false">
      <c r="A4362" s="0" t="s">
        <v>115</v>
      </c>
      <c r="B4362" s="0" t="s">
        <v>116</v>
      </c>
      <c r="C4362" s="0" t="s">
        <v>75</v>
      </c>
      <c r="D4362" s="0" t="s">
        <v>172</v>
      </c>
      <c r="E4362" s="0" t="n">
        <v>2038</v>
      </c>
      <c r="F4362" s="0" t="n">
        <v>0.8</v>
      </c>
      <c r="G4362" s="0" t="s">
        <v>135</v>
      </c>
    </row>
    <row r="4363" customFormat="false" ht="14.25" hidden="false" customHeight="false" outlineLevel="0" collapsed="false">
      <c r="A4363" s="0" t="s">
        <v>115</v>
      </c>
      <c r="B4363" s="0" t="s">
        <v>116</v>
      </c>
      <c r="C4363" s="0" t="s">
        <v>75</v>
      </c>
      <c r="D4363" s="0" t="s">
        <v>173</v>
      </c>
      <c r="E4363" s="0" t="n">
        <v>2038</v>
      </c>
      <c r="F4363" s="0" t="n">
        <v>0.496562840910489</v>
      </c>
      <c r="G4363" s="0" t="s">
        <v>135</v>
      </c>
    </row>
    <row r="4364" customFormat="false" ht="14.25" hidden="false" customHeight="false" outlineLevel="0" collapsed="false">
      <c r="A4364" s="0" t="s">
        <v>115</v>
      </c>
      <c r="B4364" s="0" t="s">
        <v>116</v>
      </c>
      <c r="C4364" s="0" t="s">
        <v>75</v>
      </c>
      <c r="D4364" s="0" t="s">
        <v>174</v>
      </c>
      <c r="E4364" s="0" t="n">
        <v>2038</v>
      </c>
      <c r="F4364" s="0" t="n">
        <v>0.456609508883208</v>
      </c>
      <c r="G4364" s="0" t="s">
        <v>135</v>
      </c>
    </row>
    <row r="4365" customFormat="false" ht="14.25" hidden="false" customHeight="false" outlineLevel="0" collapsed="false">
      <c r="A4365" s="0" t="s">
        <v>115</v>
      </c>
      <c r="B4365" s="0" t="s">
        <v>116</v>
      </c>
      <c r="C4365" s="0" t="s">
        <v>75</v>
      </c>
      <c r="D4365" s="0" t="s">
        <v>160</v>
      </c>
      <c r="E4365" s="0" t="n">
        <v>2038</v>
      </c>
      <c r="F4365" s="0" t="n">
        <v>76.2558200780311</v>
      </c>
      <c r="G4365" s="0" t="s">
        <v>161</v>
      </c>
    </row>
    <row r="4366" customFormat="false" ht="14.25" hidden="false" customHeight="false" outlineLevel="0" collapsed="false">
      <c r="A4366" s="0" t="s">
        <v>115</v>
      </c>
      <c r="B4366" s="0" t="s">
        <v>116</v>
      </c>
      <c r="C4366" s="0" t="s">
        <v>75</v>
      </c>
      <c r="D4366" s="0" t="s">
        <v>162</v>
      </c>
      <c r="E4366" s="0" t="n">
        <v>2038</v>
      </c>
      <c r="F4366" s="0" t="n">
        <v>24.7771432691667</v>
      </c>
      <c r="G4366" s="0" t="s">
        <v>161</v>
      </c>
    </row>
    <row r="4367" customFormat="false" ht="14.25" hidden="false" customHeight="false" outlineLevel="0" collapsed="false">
      <c r="A4367" s="0" t="s">
        <v>115</v>
      </c>
      <c r="B4367" s="0" t="s">
        <v>116</v>
      </c>
      <c r="C4367" s="0" t="s">
        <v>75</v>
      </c>
      <c r="D4367" s="0" t="s">
        <v>175</v>
      </c>
      <c r="E4367" s="0" t="n">
        <v>2038</v>
      </c>
      <c r="F4367" s="0" t="n">
        <v>84.3326</v>
      </c>
      <c r="G4367" s="0" t="s">
        <v>161</v>
      </c>
    </row>
    <row r="4368" customFormat="false" ht="14.25" hidden="false" customHeight="false" outlineLevel="0" collapsed="false">
      <c r="A4368" s="0" t="s">
        <v>115</v>
      </c>
      <c r="B4368" s="0" t="s">
        <v>116</v>
      </c>
      <c r="C4368" s="0" t="s">
        <v>75</v>
      </c>
      <c r="D4368" s="0" t="s">
        <v>176</v>
      </c>
      <c r="E4368" s="0" t="n">
        <v>2038</v>
      </c>
      <c r="F4368" s="0" t="n">
        <v>19.4851</v>
      </c>
      <c r="G4368" s="0" t="s">
        <v>161</v>
      </c>
    </row>
    <row r="4369" customFormat="false" ht="14.25" hidden="false" customHeight="false" outlineLevel="0" collapsed="false">
      <c r="A4369" s="0" t="s">
        <v>115</v>
      </c>
      <c r="B4369" s="0" t="s">
        <v>116</v>
      </c>
      <c r="C4369" s="0" t="s">
        <v>75</v>
      </c>
      <c r="D4369" s="0" t="s">
        <v>177</v>
      </c>
      <c r="E4369" s="0" t="n">
        <v>2038</v>
      </c>
      <c r="F4369" s="0" t="n">
        <v>84.3326</v>
      </c>
      <c r="G4369" s="0" t="s">
        <v>161</v>
      </c>
    </row>
    <row r="4370" customFormat="false" ht="14.25" hidden="false" customHeight="false" outlineLevel="0" collapsed="false">
      <c r="A4370" s="0" t="s">
        <v>115</v>
      </c>
      <c r="B4370" s="0" t="s">
        <v>116</v>
      </c>
      <c r="C4370" s="0" t="s">
        <v>75</v>
      </c>
      <c r="D4370" s="0" t="s">
        <v>178</v>
      </c>
      <c r="E4370" s="0" t="n">
        <v>2038</v>
      </c>
      <c r="F4370" s="0" t="n">
        <v>16.7003633471978</v>
      </c>
      <c r="G4370" s="0" t="s">
        <v>161</v>
      </c>
    </row>
    <row r="4371" customFormat="false" ht="14.25" hidden="false" customHeight="false" outlineLevel="0" collapsed="false">
      <c r="A4371" s="0" t="s">
        <v>115</v>
      </c>
      <c r="B4371" s="0" t="s">
        <v>116</v>
      </c>
      <c r="C4371" s="0" t="s">
        <v>75</v>
      </c>
      <c r="D4371" s="0" t="s">
        <v>163</v>
      </c>
      <c r="E4371" s="0" t="n">
        <v>2038</v>
      </c>
      <c r="F4371" s="0" t="n">
        <v>470.052674011738</v>
      </c>
      <c r="G4371" s="0" t="s">
        <v>132</v>
      </c>
    </row>
    <row r="4372" customFormat="false" ht="14.25" hidden="false" customHeight="false" outlineLevel="0" collapsed="false">
      <c r="A4372" s="0" t="s">
        <v>115</v>
      </c>
      <c r="B4372" s="0" t="s">
        <v>116</v>
      </c>
      <c r="C4372" s="0" t="s">
        <v>75</v>
      </c>
      <c r="D4372" s="0" t="s">
        <v>164</v>
      </c>
      <c r="E4372" s="0" t="n">
        <v>2038</v>
      </c>
      <c r="F4372" s="0" t="n">
        <v>100.556254569013</v>
      </c>
      <c r="G4372" s="0" t="s">
        <v>132</v>
      </c>
    </row>
    <row r="4373" customFormat="false" ht="14.25" hidden="false" customHeight="false" outlineLevel="0" collapsed="false">
      <c r="A4373" s="0" t="s">
        <v>115</v>
      </c>
      <c r="B4373" s="0" t="s">
        <v>116</v>
      </c>
      <c r="C4373" s="0" t="s">
        <v>75</v>
      </c>
      <c r="D4373" s="0" t="s">
        <v>179</v>
      </c>
      <c r="E4373" s="0" t="n">
        <v>2038</v>
      </c>
      <c r="F4373" s="0" t="n">
        <v>482.709335837218</v>
      </c>
      <c r="G4373" s="0" t="s">
        <v>132</v>
      </c>
    </row>
    <row r="4374" customFormat="false" ht="14.25" hidden="false" customHeight="false" outlineLevel="0" collapsed="false">
      <c r="A4374" s="0" t="s">
        <v>115</v>
      </c>
      <c r="B4374" s="0" t="s">
        <v>116</v>
      </c>
      <c r="C4374" s="0" t="s">
        <v>75</v>
      </c>
      <c r="D4374" s="0" t="s">
        <v>180</v>
      </c>
      <c r="E4374" s="0" t="n">
        <v>2038</v>
      </c>
      <c r="F4374" s="0" t="n">
        <v>87.989513077261</v>
      </c>
      <c r="G4374" s="0" t="s">
        <v>132</v>
      </c>
    </row>
    <row r="4375" customFormat="false" ht="14.25" hidden="false" customHeight="false" outlineLevel="0" collapsed="false">
      <c r="A4375" s="0" t="s">
        <v>115</v>
      </c>
      <c r="B4375" s="0" t="s">
        <v>116</v>
      </c>
      <c r="C4375" s="0" t="s">
        <v>75</v>
      </c>
      <c r="D4375" s="0" t="s">
        <v>181</v>
      </c>
      <c r="E4375" s="0" t="n">
        <v>2038</v>
      </c>
      <c r="F4375" s="0" t="n">
        <v>1</v>
      </c>
      <c r="G4375" s="0" t="s">
        <v>135</v>
      </c>
    </row>
    <row r="4376" customFormat="false" ht="14.25" hidden="false" customHeight="false" outlineLevel="0" collapsed="false">
      <c r="A4376" s="0" t="s">
        <v>115</v>
      </c>
      <c r="B4376" s="0" t="s">
        <v>116</v>
      </c>
      <c r="C4376" s="0" t="s">
        <v>75</v>
      </c>
      <c r="D4376" s="0" t="s">
        <v>165</v>
      </c>
      <c r="E4376" s="0" t="n">
        <v>2039</v>
      </c>
      <c r="F4376" s="0" t="n">
        <v>0</v>
      </c>
      <c r="G4376" s="0" t="s">
        <v>161</v>
      </c>
    </row>
    <row r="4377" customFormat="false" ht="14.25" hidden="false" customHeight="false" outlineLevel="0" collapsed="false">
      <c r="A4377" s="0" t="s">
        <v>115</v>
      </c>
      <c r="B4377" s="0" t="s">
        <v>116</v>
      </c>
      <c r="C4377" s="0" t="s">
        <v>75</v>
      </c>
      <c r="D4377" s="0" t="s">
        <v>166</v>
      </c>
      <c r="E4377" s="0" t="n">
        <v>2039</v>
      </c>
      <c r="F4377" s="0" t="n">
        <v>0</v>
      </c>
      <c r="G4377" s="0" t="s">
        <v>161</v>
      </c>
    </row>
    <row r="4378" customFormat="false" ht="14.25" hidden="false" customHeight="false" outlineLevel="0" collapsed="false">
      <c r="A4378" s="0" t="s">
        <v>115</v>
      </c>
      <c r="B4378" s="0" t="s">
        <v>116</v>
      </c>
      <c r="C4378" s="0" t="s">
        <v>75</v>
      </c>
      <c r="D4378" s="0" t="s">
        <v>167</v>
      </c>
      <c r="E4378" s="0" t="n">
        <v>2039</v>
      </c>
      <c r="F4378" s="0" t="n">
        <v>0.5</v>
      </c>
      <c r="G4378" s="0" t="s">
        <v>135</v>
      </c>
    </row>
    <row r="4379" customFormat="false" ht="14.25" hidden="false" customHeight="false" outlineLevel="0" collapsed="false">
      <c r="A4379" s="0" t="s">
        <v>115</v>
      </c>
      <c r="B4379" s="0" t="s">
        <v>116</v>
      </c>
      <c r="C4379" s="0" t="s">
        <v>75</v>
      </c>
      <c r="D4379" s="0" t="s">
        <v>168</v>
      </c>
      <c r="E4379" s="0" t="n">
        <v>2039</v>
      </c>
      <c r="F4379" s="0" t="n">
        <v>0</v>
      </c>
      <c r="G4379" s="0" t="s">
        <v>161</v>
      </c>
    </row>
    <row r="4380" customFormat="false" ht="14.25" hidden="false" customHeight="false" outlineLevel="0" collapsed="false">
      <c r="A4380" s="0" t="s">
        <v>115</v>
      </c>
      <c r="B4380" s="0" t="s">
        <v>116</v>
      </c>
      <c r="C4380" s="0" t="s">
        <v>75</v>
      </c>
      <c r="D4380" s="0" t="s">
        <v>169</v>
      </c>
      <c r="E4380" s="0" t="n">
        <v>2039</v>
      </c>
      <c r="F4380" s="0" t="n">
        <v>0</v>
      </c>
      <c r="G4380" s="0" t="s">
        <v>161</v>
      </c>
    </row>
    <row r="4381" customFormat="false" ht="14.25" hidden="false" customHeight="false" outlineLevel="0" collapsed="false">
      <c r="A4381" s="0" t="s">
        <v>115</v>
      </c>
      <c r="B4381" s="0" t="s">
        <v>116</v>
      </c>
      <c r="C4381" s="0" t="s">
        <v>75</v>
      </c>
      <c r="D4381" s="0" t="s">
        <v>170</v>
      </c>
      <c r="E4381" s="0" t="n">
        <v>2039</v>
      </c>
      <c r="F4381" s="0" t="n">
        <v>10.94</v>
      </c>
      <c r="G4381" s="0" t="s">
        <v>161</v>
      </c>
    </row>
    <row r="4382" customFormat="false" ht="14.25" hidden="false" customHeight="false" outlineLevel="0" collapsed="false">
      <c r="A4382" s="0" t="s">
        <v>115</v>
      </c>
      <c r="B4382" s="0" t="s">
        <v>116</v>
      </c>
      <c r="C4382" s="0" t="s">
        <v>75</v>
      </c>
      <c r="D4382" s="0" t="s">
        <v>156</v>
      </c>
      <c r="E4382" s="0" t="n">
        <v>2039</v>
      </c>
      <c r="F4382" s="0" t="n">
        <v>0.754761788150066</v>
      </c>
      <c r="G4382" s="0" t="s">
        <v>135</v>
      </c>
    </row>
    <row r="4383" customFormat="false" ht="14.25" hidden="false" customHeight="false" outlineLevel="0" collapsed="false">
      <c r="A4383" s="0" t="s">
        <v>115</v>
      </c>
      <c r="B4383" s="0" t="s">
        <v>116</v>
      </c>
      <c r="C4383" s="0" t="s">
        <v>75</v>
      </c>
      <c r="D4383" s="0" t="s">
        <v>157</v>
      </c>
      <c r="E4383" s="0" t="n">
        <v>2039</v>
      </c>
      <c r="F4383" s="0" t="n">
        <v>0.570761886104011</v>
      </c>
      <c r="G4383" s="0" t="s">
        <v>135</v>
      </c>
    </row>
    <row r="4384" customFormat="false" ht="14.25" hidden="false" customHeight="false" outlineLevel="0" collapsed="false">
      <c r="A4384" s="0" t="s">
        <v>115</v>
      </c>
      <c r="B4384" s="0" t="s">
        <v>116</v>
      </c>
      <c r="C4384" s="0" t="s">
        <v>75</v>
      </c>
      <c r="D4384" s="0" t="s">
        <v>171</v>
      </c>
      <c r="E4384" s="0" t="n">
        <v>2039</v>
      </c>
      <c r="F4384" s="0" t="n">
        <v>0.87</v>
      </c>
      <c r="G4384" s="0" t="s">
        <v>135</v>
      </c>
    </row>
    <row r="4385" customFormat="false" ht="14.25" hidden="false" customHeight="false" outlineLevel="0" collapsed="false">
      <c r="A4385" s="0" t="s">
        <v>115</v>
      </c>
      <c r="B4385" s="0" t="s">
        <v>116</v>
      </c>
      <c r="C4385" s="0" t="s">
        <v>75</v>
      </c>
      <c r="D4385" s="0" t="s">
        <v>172</v>
      </c>
      <c r="E4385" s="0" t="n">
        <v>2039</v>
      </c>
      <c r="F4385" s="0" t="n">
        <v>0.8</v>
      </c>
      <c r="G4385" s="0" t="s">
        <v>135</v>
      </c>
    </row>
    <row r="4386" customFormat="false" ht="14.25" hidden="false" customHeight="false" outlineLevel="0" collapsed="false">
      <c r="A4386" s="0" t="s">
        <v>115</v>
      </c>
      <c r="B4386" s="0" t="s">
        <v>116</v>
      </c>
      <c r="C4386" s="0" t="s">
        <v>75</v>
      </c>
      <c r="D4386" s="0" t="s">
        <v>173</v>
      </c>
      <c r="E4386" s="0" t="n">
        <v>2039</v>
      </c>
      <c r="F4386" s="0" t="n">
        <v>0.496562840910489</v>
      </c>
      <c r="G4386" s="0" t="s">
        <v>135</v>
      </c>
    </row>
    <row r="4387" customFormat="false" ht="14.25" hidden="false" customHeight="false" outlineLevel="0" collapsed="false">
      <c r="A4387" s="0" t="s">
        <v>115</v>
      </c>
      <c r="B4387" s="0" t="s">
        <v>116</v>
      </c>
      <c r="C4387" s="0" t="s">
        <v>75</v>
      </c>
      <c r="D4387" s="0" t="s">
        <v>174</v>
      </c>
      <c r="E4387" s="0" t="n">
        <v>2039</v>
      </c>
      <c r="F4387" s="0" t="n">
        <v>0.456609508883208</v>
      </c>
      <c r="G4387" s="0" t="s">
        <v>135</v>
      </c>
    </row>
    <row r="4388" customFormat="false" ht="14.25" hidden="false" customHeight="false" outlineLevel="0" collapsed="false">
      <c r="A4388" s="0" t="s">
        <v>115</v>
      </c>
      <c r="B4388" s="0" t="s">
        <v>116</v>
      </c>
      <c r="C4388" s="0" t="s">
        <v>75</v>
      </c>
      <c r="D4388" s="0" t="s">
        <v>160</v>
      </c>
      <c r="E4388" s="0" t="n">
        <v>2039</v>
      </c>
      <c r="F4388" s="0" t="n">
        <v>76.2558200780311</v>
      </c>
      <c r="G4388" s="0" t="s">
        <v>161</v>
      </c>
    </row>
    <row r="4389" customFormat="false" ht="14.25" hidden="false" customHeight="false" outlineLevel="0" collapsed="false">
      <c r="A4389" s="0" t="s">
        <v>115</v>
      </c>
      <c r="B4389" s="0" t="s">
        <v>116</v>
      </c>
      <c r="C4389" s="0" t="s">
        <v>75</v>
      </c>
      <c r="D4389" s="0" t="s">
        <v>162</v>
      </c>
      <c r="E4389" s="0" t="n">
        <v>2039</v>
      </c>
      <c r="F4389" s="0" t="n">
        <v>24.7771432691667</v>
      </c>
      <c r="G4389" s="0" t="s">
        <v>161</v>
      </c>
    </row>
    <row r="4390" customFormat="false" ht="14.25" hidden="false" customHeight="false" outlineLevel="0" collapsed="false">
      <c r="A4390" s="0" t="s">
        <v>115</v>
      </c>
      <c r="B4390" s="0" t="s">
        <v>116</v>
      </c>
      <c r="C4390" s="0" t="s">
        <v>75</v>
      </c>
      <c r="D4390" s="0" t="s">
        <v>175</v>
      </c>
      <c r="E4390" s="0" t="n">
        <v>2039</v>
      </c>
      <c r="F4390" s="0" t="n">
        <v>84.3326</v>
      </c>
      <c r="G4390" s="0" t="s">
        <v>161</v>
      </c>
    </row>
    <row r="4391" customFormat="false" ht="14.25" hidden="false" customHeight="false" outlineLevel="0" collapsed="false">
      <c r="A4391" s="0" t="s">
        <v>115</v>
      </c>
      <c r="B4391" s="0" t="s">
        <v>116</v>
      </c>
      <c r="C4391" s="0" t="s">
        <v>75</v>
      </c>
      <c r="D4391" s="0" t="s">
        <v>176</v>
      </c>
      <c r="E4391" s="0" t="n">
        <v>2039</v>
      </c>
      <c r="F4391" s="0" t="n">
        <v>19.4851</v>
      </c>
      <c r="G4391" s="0" t="s">
        <v>161</v>
      </c>
    </row>
    <row r="4392" customFormat="false" ht="14.25" hidden="false" customHeight="false" outlineLevel="0" collapsed="false">
      <c r="A4392" s="0" t="s">
        <v>115</v>
      </c>
      <c r="B4392" s="0" t="s">
        <v>116</v>
      </c>
      <c r="C4392" s="0" t="s">
        <v>75</v>
      </c>
      <c r="D4392" s="0" t="s">
        <v>177</v>
      </c>
      <c r="E4392" s="0" t="n">
        <v>2039</v>
      </c>
      <c r="F4392" s="0" t="n">
        <v>84.3326</v>
      </c>
      <c r="G4392" s="0" t="s">
        <v>161</v>
      </c>
    </row>
    <row r="4393" customFormat="false" ht="14.25" hidden="false" customHeight="false" outlineLevel="0" collapsed="false">
      <c r="A4393" s="0" t="s">
        <v>115</v>
      </c>
      <c r="B4393" s="0" t="s">
        <v>116</v>
      </c>
      <c r="C4393" s="0" t="s">
        <v>75</v>
      </c>
      <c r="D4393" s="0" t="s">
        <v>178</v>
      </c>
      <c r="E4393" s="0" t="n">
        <v>2039</v>
      </c>
      <c r="F4393" s="0" t="n">
        <v>16.7003633471978</v>
      </c>
      <c r="G4393" s="0" t="s">
        <v>161</v>
      </c>
    </row>
    <row r="4394" customFormat="false" ht="14.25" hidden="false" customHeight="false" outlineLevel="0" collapsed="false">
      <c r="A4394" s="0" t="s">
        <v>115</v>
      </c>
      <c r="B4394" s="0" t="s">
        <v>116</v>
      </c>
      <c r="C4394" s="0" t="s">
        <v>75</v>
      </c>
      <c r="D4394" s="0" t="s">
        <v>163</v>
      </c>
      <c r="E4394" s="0" t="n">
        <v>2039</v>
      </c>
      <c r="F4394" s="0" t="n">
        <v>501.871492668483</v>
      </c>
      <c r="G4394" s="0" t="s">
        <v>132</v>
      </c>
    </row>
    <row r="4395" customFormat="false" ht="14.25" hidden="false" customHeight="false" outlineLevel="0" collapsed="false">
      <c r="A4395" s="0" t="s">
        <v>115</v>
      </c>
      <c r="B4395" s="0" t="s">
        <v>116</v>
      </c>
      <c r="C4395" s="0" t="s">
        <v>75</v>
      </c>
      <c r="D4395" s="0" t="s">
        <v>164</v>
      </c>
      <c r="E4395" s="0" t="n">
        <v>2039</v>
      </c>
      <c r="F4395" s="0" t="n">
        <v>97.5124290249833</v>
      </c>
      <c r="G4395" s="0" t="s">
        <v>132</v>
      </c>
    </row>
    <row r="4396" customFormat="false" ht="14.25" hidden="false" customHeight="false" outlineLevel="0" collapsed="false">
      <c r="A4396" s="0" t="s">
        <v>115</v>
      </c>
      <c r="B4396" s="0" t="s">
        <v>116</v>
      </c>
      <c r="C4396" s="0" t="s">
        <v>75</v>
      </c>
      <c r="D4396" s="0" t="s">
        <v>179</v>
      </c>
      <c r="E4396" s="0" t="n">
        <v>2039</v>
      </c>
      <c r="F4396" s="0" t="n">
        <v>507.051678058723</v>
      </c>
      <c r="G4396" s="0" t="s">
        <v>132</v>
      </c>
    </row>
    <row r="4397" customFormat="false" ht="14.25" hidden="false" customHeight="false" outlineLevel="0" collapsed="false">
      <c r="A4397" s="0" t="s">
        <v>115</v>
      </c>
      <c r="B4397" s="0" t="s">
        <v>116</v>
      </c>
      <c r="C4397" s="0" t="s">
        <v>75</v>
      </c>
      <c r="D4397" s="0" t="s">
        <v>180</v>
      </c>
      <c r="E4397" s="0" t="n">
        <v>2039</v>
      </c>
      <c r="F4397" s="0" t="n">
        <v>92.4266985224428</v>
      </c>
      <c r="G4397" s="0" t="s">
        <v>132</v>
      </c>
    </row>
    <row r="4398" customFormat="false" ht="14.25" hidden="false" customHeight="false" outlineLevel="0" collapsed="false">
      <c r="A4398" s="0" t="s">
        <v>115</v>
      </c>
      <c r="B4398" s="0" t="s">
        <v>116</v>
      </c>
      <c r="C4398" s="0" t="s">
        <v>75</v>
      </c>
      <c r="D4398" s="0" t="s">
        <v>181</v>
      </c>
      <c r="E4398" s="0" t="n">
        <v>2039</v>
      </c>
      <c r="F4398" s="0" t="n">
        <v>1</v>
      </c>
      <c r="G4398" s="0" t="s">
        <v>135</v>
      </c>
    </row>
    <row r="4399" customFormat="false" ht="14.25" hidden="false" customHeight="false" outlineLevel="0" collapsed="false">
      <c r="A4399" s="0" t="s">
        <v>115</v>
      </c>
      <c r="B4399" s="0" t="s">
        <v>116</v>
      </c>
      <c r="C4399" s="0" t="s">
        <v>75</v>
      </c>
      <c r="D4399" s="0" t="s">
        <v>165</v>
      </c>
      <c r="E4399" s="0" t="n">
        <v>2040</v>
      </c>
      <c r="F4399" s="0" t="n">
        <v>0</v>
      </c>
      <c r="G4399" s="0" t="s">
        <v>161</v>
      </c>
    </row>
    <row r="4400" customFormat="false" ht="14.25" hidden="false" customHeight="false" outlineLevel="0" collapsed="false">
      <c r="A4400" s="0" t="s">
        <v>115</v>
      </c>
      <c r="B4400" s="0" t="s">
        <v>116</v>
      </c>
      <c r="C4400" s="0" t="s">
        <v>75</v>
      </c>
      <c r="D4400" s="0" t="s">
        <v>166</v>
      </c>
      <c r="E4400" s="0" t="n">
        <v>2040</v>
      </c>
      <c r="F4400" s="0" t="n">
        <v>0</v>
      </c>
      <c r="G4400" s="0" t="s">
        <v>161</v>
      </c>
    </row>
    <row r="4401" customFormat="false" ht="14.25" hidden="false" customHeight="false" outlineLevel="0" collapsed="false">
      <c r="A4401" s="0" t="s">
        <v>115</v>
      </c>
      <c r="B4401" s="0" t="s">
        <v>116</v>
      </c>
      <c r="C4401" s="0" t="s">
        <v>75</v>
      </c>
      <c r="D4401" s="0" t="s">
        <v>167</v>
      </c>
      <c r="E4401" s="0" t="n">
        <v>2040</v>
      </c>
      <c r="F4401" s="0" t="n">
        <v>0.5</v>
      </c>
      <c r="G4401" s="0" t="s">
        <v>135</v>
      </c>
    </row>
    <row r="4402" customFormat="false" ht="14.25" hidden="false" customHeight="false" outlineLevel="0" collapsed="false">
      <c r="A4402" s="0" t="s">
        <v>115</v>
      </c>
      <c r="B4402" s="0" t="s">
        <v>116</v>
      </c>
      <c r="C4402" s="0" t="s">
        <v>75</v>
      </c>
      <c r="D4402" s="0" t="s">
        <v>168</v>
      </c>
      <c r="E4402" s="0" t="n">
        <v>2040</v>
      </c>
      <c r="F4402" s="0" t="n">
        <v>0</v>
      </c>
      <c r="G4402" s="0" t="s">
        <v>161</v>
      </c>
    </row>
    <row r="4403" customFormat="false" ht="14.25" hidden="false" customHeight="false" outlineLevel="0" collapsed="false">
      <c r="A4403" s="0" t="s">
        <v>115</v>
      </c>
      <c r="B4403" s="0" t="s">
        <v>116</v>
      </c>
      <c r="C4403" s="0" t="s">
        <v>75</v>
      </c>
      <c r="D4403" s="0" t="s">
        <v>169</v>
      </c>
      <c r="E4403" s="0" t="n">
        <v>2040</v>
      </c>
      <c r="F4403" s="0" t="n">
        <v>0</v>
      </c>
      <c r="G4403" s="0" t="s">
        <v>161</v>
      </c>
    </row>
    <row r="4404" customFormat="false" ht="14.25" hidden="false" customHeight="false" outlineLevel="0" collapsed="false">
      <c r="A4404" s="0" t="s">
        <v>115</v>
      </c>
      <c r="B4404" s="0" t="s">
        <v>116</v>
      </c>
      <c r="C4404" s="0" t="s">
        <v>75</v>
      </c>
      <c r="D4404" s="0" t="s">
        <v>170</v>
      </c>
      <c r="E4404" s="0" t="n">
        <v>2040</v>
      </c>
      <c r="F4404" s="0" t="n">
        <v>10.94</v>
      </c>
      <c r="G4404" s="0" t="s">
        <v>161</v>
      </c>
    </row>
    <row r="4405" customFormat="false" ht="14.25" hidden="false" customHeight="false" outlineLevel="0" collapsed="false">
      <c r="A4405" s="0" t="s">
        <v>115</v>
      </c>
      <c r="B4405" s="0" t="s">
        <v>116</v>
      </c>
      <c r="C4405" s="0" t="s">
        <v>75</v>
      </c>
      <c r="D4405" s="0" t="s">
        <v>156</v>
      </c>
      <c r="E4405" s="0" t="n">
        <v>2040</v>
      </c>
      <c r="F4405" s="0" t="n">
        <v>0.754761788150066</v>
      </c>
      <c r="G4405" s="0" t="s">
        <v>135</v>
      </c>
    </row>
    <row r="4406" customFormat="false" ht="14.25" hidden="false" customHeight="false" outlineLevel="0" collapsed="false">
      <c r="A4406" s="0" t="s">
        <v>115</v>
      </c>
      <c r="B4406" s="0" t="s">
        <v>116</v>
      </c>
      <c r="C4406" s="0" t="s">
        <v>75</v>
      </c>
      <c r="D4406" s="0" t="s">
        <v>157</v>
      </c>
      <c r="E4406" s="0" t="n">
        <v>2040</v>
      </c>
      <c r="F4406" s="0" t="n">
        <v>0.570761886104011</v>
      </c>
      <c r="G4406" s="0" t="s">
        <v>135</v>
      </c>
    </row>
    <row r="4407" customFormat="false" ht="14.25" hidden="false" customHeight="false" outlineLevel="0" collapsed="false">
      <c r="A4407" s="0" t="s">
        <v>115</v>
      </c>
      <c r="B4407" s="0" t="s">
        <v>116</v>
      </c>
      <c r="C4407" s="0" t="s">
        <v>75</v>
      </c>
      <c r="D4407" s="0" t="s">
        <v>171</v>
      </c>
      <c r="E4407" s="0" t="n">
        <v>2040</v>
      </c>
      <c r="F4407" s="0" t="n">
        <v>0.87</v>
      </c>
      <c r="G4407" s="0" t="s">
        <v>135</v>
      </c>
    </row>
    <row r="4408" customFormat="false" ht="14.25" hidden="false" customHeight="false" outlineLevel="0" collapsed="false">
      <c r="A4408" s="0" t="s">
        <v>115</v>
      </c>
      <c r="B4408" s="0" t="s">
        <v>116</v>
      </c>
      <c r="C4408" s="0" t="s">
        <v>75</v>
      </c>
      <c r="D4408" s="0" t="s">
        <v>172</v>
      </c>
      <c r="E4408" s="0" t="n">
        <v>2040</v>
      </c>
      <c r="F4408" s="0" t="n">
        <v>0.8</v>
      </c>
      <c r="G4408" s="0" t="s">
        <v>135</v>
      </c>
    </row>
    <row r="4409" customFormat="false" ht="14.25" hidden="false" customHeight="false" outlineLevel="0" collapsed="false">
      <c r="A4409" s="0" t="s">
        <v>115</v>
      </c>
      <c r="B4409" s="0" t="s">
        <v>116</v>
      </c>
      <c r="C4409" s="0" t="s">
        <v>75</v>
      </c>
      <c r="D4409" s="0" t="s">
        <v>173</v>
      </c>
      <c r="E4409" s="0" t="n">
        <v>2040</v>
      </c>
      <c r="F4409" s="0" t="n">
        <v>0.496562840910489</v>
      </c>
      <c r="G4409" s="0" t="s">
        <v>135</v>
      </c>
    </row>
    <row r="4410" customFormat="false" ht="14.25" hidden="false" customHeight="false" outlineLevel="0" collapsed="false">
      <c r="A4410" s="0" t="s">
        <v>115</v>
      </c>
      <c r="B4410" s="0" t="s">
        <v>116</v>
      </c>
      <c r="C4410" s="0" t="s">
        <v>75</v>
      </c>
      <c r="D4410" s="0" t="s">
        <v>174</v>
      </c>
      <c r="E4410" s="0" t="n">
        <v>2040</v>
      </c>
      <c r="F4410" s="0" t="n">
        <v>0.456609508883208</v>
      </c>
      <c r="G4410" s="0" t="s">
        <v>135</v>
      </c>
    </row>
    <row r="4411" customFormat="false" ht="14.25" hidden="false" customHeight="false" outlineLevel="0" collapsed="false">
      <c r="A4411" s="0" t="s">
        <v>115</v>
      </c>
      <c r="B4411" s="0" t="s">
        <v>116</v>
      </c>
      <c r="C4411" s="0" t="s">
        <v>75</v>
      </c>
      <c r="D4411" s="0" t="s">
        <v>160</v>
      </c>
      <c r="E4411" s="0" t="n">
        <v>2040</v>
      </c>
      <c r="F4411" s="0" t="n">
        <v>76.2558200780311</v>
      </c>
      <c r="G4411" s="0" t="s">
        <v>161</v>
      </c>
    </row>
    <row r="4412" customFormat="false" ht="14.25" hidden="false" customHeight="false" outlineLevel="0" collapsed="false">
      <c r="A4412" s="0" t="s">
        <v>115</v>
      </c>
      <c r="B4412" s="0" t="s">
        <v>116</v>
      </c>
      <c r="C4412" s="0" t="s">
        <v>75</v>
      </c>
      <c r="D4412" s="0" t="s">
        <v>162</v>
      </c>
      <c r="E4412" s="0" t="n">
        <v>2040</v>
      </c>
      <c r="F4412" s="0" t="n">
        <v>24.7771432691667</v>
      </c>
      <c r="G4412" s="0" t="s">
        <v>161</v>
      </c>
    </row>
    <row r="4413" customFormat="false" ht="14.25" hidden="false" customHeight="false" outlineLevel="0" collapsed="false">
      <c r="A4413" s="0" t="s">
        <v>115</v>
      </c>
      <c r="B4413" s="0" t="s">
        <v>116</v>
      </c>
      <c r="C4413" s="0" t="s">
        <v>75</v>
      </c>
      <c r="D4413" s="0" t="s">
        <v>175</v>
      </c>
      <c r="E4413" s="0" t="n">
        <v>2040</v>
      </c>
      <c r="F4413" s="0" t="n">
        <v>84.3326</v>
      </c>
      <c r="G4413" s="0" t="s">
        <v>161</v>
      </c>
    </row>
    <row r="4414" customFormat="false" ht="14.25" hidden="false" customHeight="false" outlineLevel="0" collapsed="false">
      <c r="A4414" s="0" t="s">
        <v>115</v>
      </c>
      <c r="B4414" s="0" t="s">
        <v>116</v>
      </c>
      <c r="C4414" s="0" t="s">
        <v>75</v>
      </c>
      <c r="D4414" s="0" t="s">
        <v>176</v>
      </c>
      <c r="E4414" s="0" t="n">
        <v>2040</v>
      </c>
      <c r="F4414" s="0" t="n">
        <v>19.4851</v>
      </c>
      <c r="G4414" s="0" t="s">
        <v>161</v>
      </c>
    </row>
    <row r="4415" customFormat="false" ht="14.25" hidden="false" customHeight="false" outlineLevel="0" collapsed="false">
      <c r="A4415" s="0" t="s">
        <v>115</v>
      </c>
      <c r="B4415" s="0" t="s">
        <v>116</v>
      </c>
      <c r="C4415" s="0" t="s">
        <v>75</v>
      </c>
      <c r="D4415" s="0" t="s">
        <v>177</v>
      </c>
      <c r="E4415" s="0" t="n">
        <v>2040</v>
      </c>
      <c r="F4415" s="0" t="n">
        <v>84.3326</v>
      </c>
      <c r="G4415" s="0" t="s">
        <v>161</v>
      </c>
    </row>
    <row r="4416" customFormat="false" ht="14.25" hidden="false" customHeight="false" outlineLevel="0" collapsed="false">
      <c r="A4416" s="0" t="s">
        <v>115</v>
      </c>
      <c r="B4416" s="0" t="s">
        <v>116</v>
      </c>
      <c r="C4416" s="0" t="s">
        <v>75</v>
      </c>
      <c r="D4416" s="0" t="s">
        <v>178</v>
      </c>
      <c r="E4416" s="0" t="n">
        <v>2040</v>
      </c>
      <c r="F4416" s="0" t="n">
        <v>16.7003633471978</v>
      </c>
      <c r="G4416" s="0" t="s">
        <v>161</v>
      </c>
    </row>
    <row r="4417" customFormat="false" ht="14.25" hidden="false" customHeight="false" outlineLevel="0" collapsed="false">
      <c r="A4417" s="0" t="s">
        <v>115</v>
      </c>
      <c r="B4417" s="0" t="s">
        <v>116</v>
      </c>
      <c r="C4417" s="0" t="s">
        <v>75</v>
      </c>
      <c r="D4417" s="0" t="s">
        <v>163</v>
      </c>
      <c r="E4417" s="0" t="n">
        <v>2040</v>
      </c>
      <c r="F4417" s="0" t="n">
        <v>529.091172276865</v>
      </c>
      <c r="G4417" s="0" t="s">
        <v>132</v>
      </c>
    </row>
    <row r="4418" customFormat="false" ht="14.25" hidden="false" customHeight="false" outlineLevel="0" collapsed="false">
      <c r="A4418" s="0" t="s">
        <v>115</v>
      </c>
      <c r="B4418" s="0" t="s">
        <v>116</v>
      </c>
      <c r="C4418" s="0" t="s">
        <v>75</v>
      </c>
      <c r="D4418" s="0" t="s">
        <v>164</v>
      </c>
      <c r="E4418" s="0" t="n">
        <v>2040</v>
      </c>
      <c r="F4418" s="0" t="n">
        <v>93.3690304017997</v>
      </c>
      <c r="G4418" s="0" t="s">
        <v>132</v>
      </c>
    </row>
    <row r="4419" customFormat="false" ht="14.25" hidden="false" customHeight="false" outlineLevel="0" collapsed="false">
      <c r="A4419" s="0" t="s">
        <v>115</v>
      </c>
      <c r="B4419" s="0" t="s">
        <v>116</v>
      </c>
      <c r="C4419" s="0" t="s">
        <v>75</v>
      </c>
      <c r="D4419" s="0" t="s">
        <v>179</v>
      </c>
      <c r="E4419" s="0" t="n">
        <v>2040</v>
      </c>
      <c r="F4419" s="0" t="n">
        <v>526.573167663984</v>
      </c>
      <c r="G4419" s="0" t="s">
        <v>132</v>
      </c>
    </row>
    <row r="4420" customFormat="false" ht="14.25" hidden="false" customHeight="false" outlineLevel="0" collapsed="false">
      <c r="A4420" s="0" t="s">
        <v>115</v>
      </c>
      <c r="B4420" s="0" t="s">
        <v>116</v>
      </c>
      <c r="C4420" s="0" t="s">
        <v>75</v>
      </c>
      <c r="D4420" s="0" t="s">
        <v>180</v>
      </c>
      <c r="E4420" s="0" t="n">
        <v>2040</v>
      </c>
      <c r="F4420" s="0" t="n">
        <v>95.9851264155569</v>
      </c>
      <c r="G4420" s="0" t="s">
        <v>132</v>
      </c>
    </row>
    <row r="4421" customFormat="false" ht="14.25" hidden="false" customHeight="false" outlineLevel="0" collapsed="false">
      <c r="A4421" s="0" t="s">
        <v>115</v>
      </c>
      <c r="B4421" s="0" t="s">
        <v>116</v>
      </c>
      <c r="C4421" s="0" t="s">
        <v>75</v>
      </c>
      <c r="D4421" s="0" t="s">
        <v>181</v>
      </c>
      <c r="E4421" s="0" t="n">
        <v>2040</v>
      </c>
      <c r="F4421" s="0" t="n">
        <v>1</v>
      </c>
      <c r="G4421" s="0" t="s">
        <v>135</v>
      </c>
    </row>
    <row r="4422" customFormat="false" ht="14.25" hidden="false" customHeight="false" outlineLevel="0" collapsed="false">
      <c r="A4422" s="0" t="s">
        <v>121</v>
      </c>
      <c r="B4422" s="0" t="s">
        <v>122</v>
      </c>
      <c r="C4422" s="0" t="s">
        <v>75</v>
      </c>
      <c r="D4422" s="0" t="s">
        <v>165</v>
      </c>
      <c r="E4422" s="0" t="n">
        <v>2024</v>
      </c>
      <c r="F4422" s="0" t="n">
        <v>0</v>
      </c>
      <c r="G4422" s="0" t="s">
        <v>161</v>
      </c>
    </row>
    <row r="4423" customFormat="false" ht="14.25" hidden="false" customHeight="false" outlineLevel="0" collapsed="false">
      <c r="A4423" s="0" t="s">
        <v>121</v>
      </c>
      <c r="B4423" s="0" t="s">
        <v>122</v>
      </c>
      <c r="C4423" s="0" t="s">
        <v>75</v>
      </c>
      <c r="D4423" s="0" t="s">
        <v>166</v>
      </c>
      <c r="E4423" s="0" t="n">
        <v>2024</v>
      </c>
      <c r="F4423" s="0" t="n">
        <v>0</v>
      </c>
      <c r="G4423" s="0" t="s">
        <v>161</v>
      </c>
    </row>
    <row r="4424" customFormat="false" ht="14.25" hidden="false" customHeight="false" outlineLevel="0" collapsed="false">
      <c r="A4424" s="0" t="s">
        <v>121</v>
      </c>
      <c r="B4424" s="0" t="s">
        <v>122</v>
      </c>
      <c r="C4424" s="0" t="s">
        <v>75</v>
      </c>
      <c r="D4424" s="0" t="s">
        <v>167</v>
      </c>
      <c r="E4424" s="0" t="n">
        <v>2024</v>
      </c>
      <c r="F4424" s="0" t="n">
        <v>0.5</v>
      </c>
      <c r="G4424" s="0" t="s">
        <v>135</v>
      </c>
    </row>
    <row r="4425" customFormat="false" ht="14.25" hidden="false" customHeight="false" outlineLevel="0" collapsed="false">
      <c r="A4425" s="0" t="s">
        <v>121</v>
      </c>
      <c r="B4425" s="0" t="s">
        <v>122</v>
      </c>
      <c r="C4425" s="0" t="s">
        <v>75</v>
      </c>
      <c r="D4425" s="0" t="s">
        <v>168</v>
      </c>
      <c r="E4425" s="0" t="n">
        <v>2024</v>
      </c>
      <c r="F4425" s="0" t="n">
        <v>0</v>
      </c>
      <c r="G4425" s="0" t="s">
        <v>161</v>
      </c>
    </row>
    <row r="4426" customFormat="false" ht="14.25" hidden="false" customHeight="false" outlineLevel="0" collapsed="false">
      <c r="A4426" s="0" t="s">
        <v>121</v>
      </c>
      <c r="B4426" s="0" t="s">
        <v>122</v>
      </c>
      <c r="C4426" s="0" t="s">
        <v>75</v>
      </c>
      <c r="D4426" s="0" t="s">
        <v>169</v>
      </c>
      <c r="E4426" s="0" t="n">
        <v>2024</v>
      </c>
      <c r="F4426" s="0" t="n">
        <v>0</v>
      </c>
      <c r="G4426" s="0" t="s">
        <v>161</v>
      </c>
    </row>
    <row r="4427" customFormat="false" ht="14.25" hidden="false" customHeight="false" outlineLevel="0" collapsed="false">
      <c r="A4427" s="0" t="s">
        <v>121</v>
      </c>
      <c r="B4427" s="0" t="s">
        <v>122</v>
      </c>
      <c r="C4427" s="0" t="s">
        <v>75</v>
      </c>
      <c r="D4427" s="0" t="s">
        <v>170</v>
      </c>
      <c r="E4427" s="0" t="n">
        <v>2024</v>
      </c>
      <c r="F4427" s="0" t="n">
        <v>6.9014</v>
      </c>
      <c r="G4427" s="0" t="s">
        <v>161</v>
      </c>
    </row>
    <row r="4428" customFormat="false" ht="14.25" hidden="false" customHeight="false" outlineLevel="0" collapsed="false">
      <c r="A4428" s="0" t="s">
        <v>121</v>
      </c>
      <c r="B4428" s="0" t="s">
        <v>122</v>
      </c>
      <c r="C4428" s="0" t="s">
        <v>75</v>
      </c>
      <c r="D4428" s="0" t="s">
        <v>156</v>
      </c>
      <c r="E4428" s="0" t="n">
        <v>2024</v>
      </c>
      <c r="F4428" s="0" t="n">
        <v>0.5</v>
      </c>
      <c r="G4428" s="0" t="s">
        <v>135</v>
      </c>
    </row>
    <row r="4429" customFormat="false" ht="14.25" hidden="false" customHeight="false" outlineLevel="0" collapsed="false">
      <c r="A4429" s="0" t="s">
        <v>121</v>
      </c>
      <c r="B4429" s="0" t="s">
        <v>122</v>
      </c>
      <c r="C4429" s="0" t="s">
        <v>75</v>
      </c>
      <c r="D4429" s="0" t="s">
        <v>157</v>
      </c>
      <c r="E4429" s="0" t="n">
        <v>2024</v>
      </c>
      <c r="F4429" s="0" t="n">
        <v>0.53</v>
      </c>
      <c r="G4429" s="0" t="s">
        <v>135</v>
      </c>
    </row>
    <row r="4430" customFormat="false" ht="14.25" hidden="false" customHeight="false" outlineLevel="0" collapsed="false">
      <c r="A4430" s="0" t="s">
        <v>121</v>
      </c>
      <c r="B4430" s="0" t="s">
        <v>122</v>
      </c>
      <c r="C4430" s="0" t="s">
        <v>75</v>
      </c>
      <c r="D4430" s="0" t="s">
        <v>171</v>
      </c>
      <c r="E4430" s="0" t="n">
        <v>2024</v>
      </c>
      <c r="F4430" s="0" t="n">
        <v>0.87</v>
      </c>
      <c r="G4430" s="0" t="s">
        <v>135</v>
      </c>
    </row>
    <row r="4431" customFormat="false" ht="14.25" hidden="false" customHeight="false" outlineLevel="0" collapsed="false">
      <c r="A4431" s="0" t="s">
        <v>121</v>
      </c>
      <c r="B4431" s="0" t="s">
        <v>122</v>
      </c>
      <c r="C4431" s="0" t="s">
        <v>75</v>
      </c>
      <c r="D4431" s="0" t="s">
        <v>172</v>
      </c>
      <c r="E4431" s="0" t="n">
        <v>2024</v>
      </c>
      <c r="F4431" s="0" t="n">
        <v>0.8</v>
      </c>
      <c r="G4431" s="0" t="s">
        <v>135</v>
      </c>
    </row>
    <row r="4432" customFormat="false" ht="14.25" hidden="false" customHeight="false" outlineLevel="0" collapsed="false">
      <c r="A4432" s="0" t="s">
        <v>121</v>
      </c>
      <c r="B4432" s="0" t="s">
        <v>122</v>
      </c>
      <c r="C4432" s="0" t="s">
        <v>75</v>
      </c>
      <c r="D4432" s="0" t="s">
        <v>173</v>
      </c>
      <c r="E4432" s="0" t="n">
        <v>2024</v>
      </c>
      <c r="F4432" s="0" t="n">
        <v>0.4611</v>
      </c>
      <c r="G4432" s="0" t="s">
        <v>135</v>
      </c>
    </row>
    <row r="4433" customFormat="false" ht="14.25" hidden="false" customHeight="false" outlineLevel="0" collapsed="false">
      <c r="A4433" s="0" t="s">
        <v>121</v>
      </c>
      <c r="B4433" s="0" t="s">
        <v>122</v>
      </c>
      <c r="C4433" s="0" t="s">
        <v>75</v>
      </c>
      <c r="D4433" s="0" t="s">
        <v>174</v>
      </c>
      <c r="E4433" s="0" t="n">
        <v>2024</v>
      </c>
      <c r="F4433" s="0" t="n">
        <v>0.424</v>
      </c>
      <c r="G4433" s="0" t="s">
        <v>135</v>
      </c>
    </row>
    <row r="4434" customFormat="false" ht="14.25" hidden="false" customHeight="false" outlineLevel="0" collapsed="false">
      <c r="A4434" s="0" t="s">
        <v>121</v>
      </c>
      <c r="B4434" s="0" t="s">
        <v>122</v>
      </c>
      <c r="C4434" s="0" t="s">
        <v>75</v>
      </c>
      <c r="D4434" s="0" t="s">
        <v>160</v>
      </c>
      <c r="E4434" s="0" t="n">
        <v>2024</v>
      </c>
      <c r="F4434" s="0" t="n">
        <v>3.4507</v>
      </c>
      <c r="G4434" s="0" t="s">
        <v>161</v>
      </c>
    </row>
    <row r="4435" customFormat="false" ht="14.25" hidden="false" customHeight="false" outlineLevel="0" collapsed="false">
      <c r="A4435" s="0" t="s">
        <v>121</v>
      </c>
      <c r="B4435" s="0" t="s">
        <v>122</v>
      </c>
      <c r="C4435" s="0" t="s">
        <v>75</v>
      </c>
      <c r="D4435" s="0" t="s">
        <v>162</v>
      </c>
      <c r="E4435" s="0" t="n">
        <v>2024</v>
      </c>
      <c r="F4435" s="0" t="n">
        <v>3.4507</v>
      </c>
      <c r="G4435" s="0" t="s">
        <v>161</v>
      </c>
    </row>
    <row r="4436" customFormat="false" ht="14.25" hidden="false" customHeight="false" outlineLevel="0" collapsed="false">
      <c r="A4436" s="0" t="s">
        <v>121</v>
      </c>
      <c r="B4436" s="0" t="s">
        <v>122</v>
      </c>
      <c r="C4436" s="0" t="s">
        <v>75</v>
      </c>
      <c r="D4436" s="0" t="s">
        <v>175</v>
      </c>
      <c r="E4436" s="0" t="n">
        <v>2024</v>
      </c>
      <c r="F4436" s="0" t="n">
        <v>6.9014</v>
      </c>
      <c r="G4436" s="0" t="s">
        <v>161</v>
      </c>
    </row>
    <row r="4437" customFormat="false" ht="14.25" hidden="false" customHeight="false" outlineLevel="0" collapsed="false">
      <c r="A4437" s="0" t="s">
        <v>121</v>
      </c>
      <c r="B4437" s="0" t="s">
        <v>122</v>
      </c>
      <c r="C4437" s="0" t="s">
        <v>75</v>
      </c>
      <c r="D4437" s="0" t="s">
        <v>176</v>
      </c>
      <c r="E4437" s="0" t="n">
        <v>2024</v>
      </c>
      <c r="F4437" s="0" t="n">
        <v>0</v>
      </c>
      <c r="G4437" s="0" t="s">
        <v>161</v>
      </c>
    </row>
    <row r="4438" customFormat="false" ht="14.25" hidden="false" customHeight="false" outlineLevel="0" collapsed="false">
      <c r="A4438" s="0" t="s">
        <v>121</v>
      </c>
      <c r="B4438" s="0" t="s">
        <v>122</v>
      </c>
      <c r="C4438" s="0" t="s">
        <v>75</v>
      </c>
      <c r="D4438" s="0" t="s">
        <v>177</v>
      </c>
      <c r="E4438" s="0" t="n">
        <v>2024</v>
      </c>
      <c r="F4438" s="0" t="n">
        <v>6.9014</v>
      </c>
      <c r="G4438" s="0" t="s">
        <v>161</v>
      </c>
    </row>
    <row r="4439" customFormat="false" ht="14.25" hidden="false" customHeight="false" outlineLevel="0" collapsed="false">
      <c r="A4439" s="0" t="s">
        <v>121</v>
      </c>
      <c r="B4439" s="0" t="s">
        <v>122</v>
      </c>
      <c r="C4439" s="0" t="s">
        <v>75</v>
      </c>
      <c r="D4439" s="0" t="s">
        <v>178</v>
      </c>
      <c r="E4439" s="0" t="n">
        <v>2024</v>
      </c>
      <c r="F4439" s="0" t="n">
        <v>0</v>
      </c>
      <c r="G4439" s="0" t="s">
        <v>161</v>
      </c>
    </row>
    <row r="4440" customFormat="false" ht="14.25" hidden="false" customHeight="false" outlineLevel="0" collapsed="false">
      <c r="A4440" s="0" t="s">
        <v>121</v>
      </c>
      <c r="B4440" s="0" t="s">
        <v>122</v>
      </c>
      <c r="C4440" s="0" t="s">
        <v>75</v>
      </c>
      <c r="D4440" s="0" t="s">
        <v>163</v>
      </c>
      <c r="E4440" s="0" t="n">
        <v>2024</v>
      </c>
      <c r="F4440" s="0" t="n">
        <v>13.9381916652</v>
      </c>
      <c r="G4440" s="0" t="s">
        <v>132</v>
      </c>
    </row>
    <row r="4441" customFormat="false" ht="14.25" hidden="false" customHeight="false" outlineLevel="0" collapsed="false">
      <c r="A4441" s="0" t="s">
        <v>121</v>
      </c>
      <c r="B4441" s="0" t="s">
        <v>122</v>
      </c>
      <c r="C4441" s="0" t="s">
        <v>75</v>
      </c>
      <c r="D4441" s="0" t="s">
        <v>164</v>
      </c>
      <c r="E4441" s="0" t="n">
        <v>2024</v>
      </c>
      <c r="F4441" s="0" t="n">
        <v>13.9381916652</v>
      </c>
      <c r="G4441" s="0" t="s">
        <v>132</v>
      </c>
    </row>
    <row r="4442" customFormat="false" ht="14.25" hidden="false" customHeight="false" outlineLevel="0" collapsed="false">
      <c r="A4442" s="0" t="s">
        <v>121</v>
      </c>
      <c r="B4442" s="0" t="s">
        <v>122</v>
      </c>
      <c r="C4442" s="0" t="s">
        <v>75</v>
      </c>
      <c r="D4442" s="0" t="s">
        <v>179</v>
      </c>
      <c r="E4442" s="0" t="n">
        <v>2024</v>
      </c>
      <c r="F4442" s="0" t="n">
        <v>27.8763833304</v>
      </c>
      <c r="G4442" s="0" t="s">
        <v>132</v>
      </c>
    </row>
    <row r="4443" customFormat="false" ht="14.25" hidden="false" customHeight="false" outlineLevel="0" collapsed="false">
      <c r="A4443" s="0" t="s">
        <v>121</v>
      </c>
      <c r="B4443" s="0" t="s">
        <v>122</v>
      </c>
      <c r="C4443" s="0" t="s">
        <v>75</v>
      </c>
      <c r="D4443" s="0" t="s">
        <v>180</v>
      </c>
      <c r="E4443" s="0" t="n">
        <v>2024</v>
      </c>
      <c r="F4443" s="0" t="n">
        <v>0</v>
      </c>
      <c r="G4443" s="0" t="s">
        <v>132</v>
      </c>
    </row>
    <row r="4444" customFormat="false" ht="14.25" hidden="false" customHeight="false" outlineLevel="0" collapsed="false">
      <c r="A4444" s="0" t="s">
        <v>121</v>
      </c>
      <c r="B4444" s="0" t="s">
        <v>122</v>
      </c>
      <c r="C4444" s="0" t="s">
        <v>75</v>
      </c>
      <c r="D4444" s="0" t="s">
        <v>181</v>
      </c>
      <c r="E4444" s="0" t="n">
        <v>2024</v>
      </c>
      <c r="F4444" s="0" t="n">
        <v>1</v>
      </c>
      <c r="G4444" s="0" t="s">
        <v>135</v>
      </c>
    </row>
    <row r="4445" customFormat="false" ht="14.25" hidden="false" customHeight="false" outlineLevel="0" collapsed="false">
      <c r="A4445" s="0" t="s">
        <v>121</v>
      </c>
      <c r="B4445" s="0" t="s">
        <v>122</v>
      </c>
      <c r="C4445" s="0" t="s">
        <v>75</v>
      </c>
      <c r="D4445" s="0" t="s">
        <v>165</v>
      </c>
      <c r="E4445" s="0" t="n">
        <v>2025</v>
      </c>
      <c r="F4445" s="0" t="n">
        <v>0.0064</v>
      </c>
      <c r="G4445" s="0" t="s">
        <v>161</v>
      </c>
    </row>
    <row r="4446" customFormat="false" ht="14.25" hidden="false" customHeight="false" outlineLevel="0" collapsed="false">
      <c r="A4446" s="0" t="s">
        <v>121</v>
      </c>
      <c r="B4446" s="0" t="s">
        <v>122</v>
      </c>
      <c r="C4446" s="0" t="s">
        <v>75</v>
      </c>
      <c r="D4446" s="0" t="s">
        <v>166</v>
      </c>
      <c r="E4446" s="0" t="n">
        <v>2025</v>
      </c>
      <c r="F4446" s="0" t="n">
        <v>0</v>
      </c>
      <c r="G4446" s="0" t="s">
        <v>161</v>
      </c>
    </row>
    <row r="4447" customFormat="false" ht="14.25" hidden="false" customHeight="false" outlineLevel="0" collapsed="false">
      <c r="A4447" s="0" t="s">
        <v>121</v>
      </c>
      <c r="B4447" s="0" t="s">
        <v>122</v>
      </c>
      <c r="C4447" s="0" t="s">
        <v>75</v>
      </c>
      <c r="D4447" s="0" t="s">
        <v>167</v>
      </c>
      <c r="E4447" s="0" t="n">
        <v>2025</v>
      </c>
      <c r="F4447" s="0" t="n">
        <v>0.5</v>
      </c>
      <c r="G4447" s="0" t="s">
        <v>135</v>
      </c>
    </row>
    <row r="4448" customFormat="false" ht="14.25" hidden="false" customHeight="false" outlineLevel="0" collapsed="false">
      <c r="A4448" s="0" t="s">
        <v>121</v>
      </c>
      <c r="B4448" s="0" t="s">
        <v>122</v>
      </c>
      <c r="C4448" s="0" t="s">
        <v>75</v>
      </c>
      <c r="D4448" s="0" t="s">
        <v>168</v>
      </c>
      <c r="E4448" s="0" t="n">
        <v>2025</v>
      </c>
      <c r="F4448" s="0" t="n">
        <v>0</v>
      </c>
      <c r="G4448" s="0" t="s">
        <v>161</v>
      </c>
    </row>
    <row r="4449" customFormat="false" ht="14.25" hidden="false" customHeight="false" outlineLevel="0" collapsed="false">
      <c r="A4449" s="0" t="s">
        <v>121</v>
      </c>
      <c r="B4449" s="0" t="s">
        <v>122</v>
      </c>
      <c r="C4449" s="0" t="s">
        <v>75</v>
      </c>
      <c r="D4449" s="0" t="s">
        <v>169</v>
      </c>
      <c r="E4449" s="0" t="n">
        <v>2025</v>
      </c>
      <c r="F4449" s="0" t="n">
        <v>0</v>
      </c>
      <c r="G4449" s="0" t="s">
        <v>161</v>
      </c>
    </row>
    <row r="4450" customFormat="false" ht="14.25" hidden="false" customHeight="false" outlineLevel="0" collapsed="false">
      <c r="A4450" s="0" t="s">
        <v>121</v>
      </c>
      <c r="B4450" s="0" t="s">
        <v>122</v>
      </c>
      <c r="C4450" s="0" t="s">
        <v>75</v>
      </c>
      <c r="D4450" s="0" t="s">
        <v>170</v>
      </c>
      <c r="E4450" s="0" t="n">
        <v>2025</v>
      </c>
      <c r="F4450" s="0" t="n">
        <v>6.9014</v>
      </c>
      <c r="G4450" s="0" t="s">
        <v>161</v>
      </c>
    </row>
    <row r="4451" customFormat="false" ht="14.25" hidden="false" customHeight="false" outlineLevel="0" collapsed="false">
      <c r="A4451" s="0" t="s">
        <v>121</v>
      </c>
      <c r="B4451" s="0" t="s">
        <v>122</v>
      </c>
      <c r="C4451" s="0" t="s">
        <v>75</v>
      </c>
      <c r="D4451" s="0" t="s">
        <v>156</v>
      </c>
      <c r="E4451" s="0" t="n">
        <v>2025</v>
      </c>
      <c r="F4451" s="0" t="n">
        <v>0.5</v>
      </c>
      <c r="G4451" s="0" t="s">
        <v>135</v>
      </c>
    </row>
    <row r="4452" customFormat="false" ht="14.25" hidden="false" customHeight="false" outlineLevel="0" collapsed="false">
      <c r="A4452" s="0" t="s">
        <v>121</v>
      </c>
      <c r="B4452" s="0" t="s">
        <v>122</v>
      </c>
      <c r="C4452" s="0" t="s">
        <v>75</v>
      </c>
      <c r="D4452" s="0" t="s">
        <v>157</v>
      </c>
      <c r="E4452" s="0" t="n">
        <v>2025</v>
      </c>
      <c r="F4452" s="0" t="n">
        <v>0.53</v>
      </c>
      <c r="G4452" s="0" t="s">
        <v>135</v>
      </c>
    </row>
    <row r="4453" customFormat="false" ht="14.25" hidden="false" customHeight="false" outlineLevel="0" collapsed="false">
      <c r="A4453" s="0" t="s">
        <v>121</v>
      </c>
      <c r="B4453" s="0" t="s">
        <v>122</v>
      </c>
      <c r="C4453" s="0" t="s">
        <v>75</v>
      </c>
      <c r="D4453" s="0" t="s">
        <v>171</v>
      </c>
      <c r="E4453" s="0" t="n">
        <v>2025</v>
      </c>
      <c r="F4453" s="0" t="n">
        <v>0.87</v>
      </c>
      <c r="G4453" s="0" t="s">
        <v>135</v>
      </c>
    </row>
    <row r="4454" customFormat="false" ht="14.25" hidden="false" customHeight="false" outlineLevel="0" collapsed="false">
      <c r="A4454" s="0" t="s">
        <v>121</v>
      </c>
      <c r="B4454" s="0" t="s">
        <v>122</v>
      </c>
      <c r="C4454" s="0" t="s">
        <v>75</v>
      </c>
      <c r="D4454" s="0" t="s">
        <v>172</v>
      </c>
      <c r="E4454" s="0" t="n">
        <v>2025</v>
      </c>
      <c r="F4454" s="0" t="n">
        <v>0.8</v>
      </c>
      <c r="G4454" s="0" t="s">
        <v>135</v>
      </c>
    </row>
    <row r="4455" customFormat="false" ht="14.25" hidden="false" customHeight="false" outlineLevel="0" collapsed="false">
      <c r="A4455" s="0" t="s">
        <v>121</v>
      </c>
      <c r="B4455" s="0" t="s">
        <v>122</v>
      </c>
      <c r="C4455" s="0" t="s">
        <v>75</v>
      </c>
      <c r="D4455" s="0" t="s">
        <v>173</v>
      </c>
      <c r="E4455" s="0" t="n">
        <v>2025</v>
      </c>
      <c r="F4455" s="0" t="n">
        <v>0.4611</v>
      </c>
      <c r="G4455" s="0" t="s">
        <v>135</v>
      </c>
    </row>
    <row r="4456" customFormat="false" ht="14.25" hidden="false" customHeight="false" outlineLevel="0" collapsed="false">
      <c r="A4456" s="0" t="s">
        <v>121</v>
      </c>
      <c r="B4456" s="0" t="s">
        <v>122</v>
      </c>
      <c r="C4456" s="0" t="s">
        <v>75</v>
      </c>
      <c r="D4456" s="0" t="s">
        <v>174</v>
      </c>
      <c r="E4456" s="0" t="n">
        <v>2025</v>
      </c>
      <c r="F4456" s="0" t="n">
        <v>0.424</v>
      </c>
      <c r="G4456" s="0" t="s">
        <v>135</v>
      </c>
    </row>
    <row r="4457" customFormat="false" ht="14.25" hidden="false" customHeight="false" outlineLevel="0" collapsed="false">
      <c r="A4457" s="0" t="s">
        <v>121</v>
      </c>
      <c r="B4457" s="0" t="s">
        <v>122</v>
      </c>
      <c r="C4457" s="0" t="s">
        <v>75</v>
      </c>
      <c r="D4457" s="0" t="s">
        <v>160</v>
      </c>
      <c r="E4457" s="0" t="n">
        <v>2025</v>
      </c>
      <c r="F4457" s="0" t="n">
        <v>3.4507</v>
      </c>
      <c r="G4457" s="0" t="s">
        <v>161</v>
      </c>
    </row>
    <row r="4458" customFormat="false" ht="14.25" hidden="false" customHeight="false" outlineLevel="0" collapsed="false">
      <c r="A4458" s="0" t="s">
        <v>121</v>
      </c>
      <c r="B4458" s="0" t="s">
        <v>122</v>
      </c>
      <c r="C4458" s="0" t="s">
        <v>75</v>
      </c>
      <c r="D4458" s="0" t="s">
        <v>162</v>
      </c>
      <c r="E4458" s="0" t="n">
        <v>2025</v>
      </c>
      <c r="F4458" s="0" t="n">
        <v>3.4507</v>
      </c>
      <c r="G4458" s="0" t="s">
        <v>161</v>
      </c>
    </row>
    <row r="4459" customFormat="false" ht="14.25" hidden="false" customHeight="false" outlineLevel="0" collapsed="false">
      <c r="A4459" s="0" t="s">
        <v>121</v>
      </c>
      <c r="B4459" s="0" t="s">
        <v>122</v>
      </c>
      <c r="C4459" s="0" t="s">
        <v>75</v>
      </c>
      <c r="D4459" s="0" t="s">
        <v>175</v>
      </c>
      <c r="E4459" s="0" t="n">
        <v>2025</v>
      </c>
      <c r="F4459" s="0" t="n">
        <v>6.9014</v>
      </c>
      <c r="G4459" s="0" t="s">
        <v>161</v>
      </c>
    </row>
    <row r="4460" customFormat="false" ht="14.25" hidden="false" customHeight="false" outlineLevel="0" collapsed="false">
      <c r="A4460" s="0" t="s">
        <v>121</v>
      </c>
      <c r="B4460" s="0" t="s">
        <v>122</v>
      </c>
      <c r="C4460" s="0" t="s">
        <v>75</v>
      </c>
      <c r="D4460" s="0" t="s">
        <v>176</v>
      </c>
      <c r="E4460" s="0" t="n">
        <v>2025</v>
      </c>
      <c r="F4460" s="0" t="n">
        <v>0</v>
      </c>
      <c r="G4460" s="0" t="s">
        <v>161</v>
      </c>
    </row>
    <row r="4461" customFormat="false" ht="14.25" hidden="false" customHeight="false" outlineLevel="0" collapsed="false">
      <c r="A4461" s="0" t="s">
        <v>121</v>
      </c>
      <c r="B4461" s="0" t="s">
        <v>122</v>
      </c>
      <c r="C4461" s="0" t="s">
        <v>75</v>
      </c>
      <c r="D4461" s="0" t="s">
        <v>177</v>
      </c>
      <c r="E4461" s="0" t="n">
        <v>2025</v>
      </c>
      <c r="F4461" s="0" t="n">
        <v>6.9014</v>
      </c>
      <c r="G4461" s="0" t="s">
        <v>161</v>
      </c>
    </row>
    <row r="4462" customFormat="false" ht="14.25" hidden="false" customHeight="false" outlineLevel="0" collapsed="false">
      <c r="A4462" s="0" t="s">
        <v>121</v>
      </c>
      <c r="B4462" s="0" t="s">
        <v>122</v>
      </c>
      <c r="C4462" s="0" t="s">
        <v>75</v>
      </c>
      <c r="D4462" s="0" t="s">
        <v>178</v>
      </c>
      <c r="E4462" s="0" t="n">
        <v>2025</v>
      </c>
      <c r="F4462" s="0" t="n">
        <v>0</v>
      </c>
      <c r="G4462" s="0" t="s">
        <v>161</v>
      </c>
    </row>
    <row r="4463" customFormat="false" ht="14.25" hidden="false" customHeight="false" outlineLevel="0" collapsed="false">
      <c r="A4463" s="0" t="s">
        <v>121</v>
      </c>
      <c r="B4463" s="0" t="s">
        <v>122</v>
      </c>
      <c r="C4463" s="0" t="s">
        <v>75</v>
      </c>
      <c r="D4463" s="0" t="s">
        <v>163</v>
      </c>
      <c r="E4463" s="0" t="n">
        <v>2025</v>
      </c>
      <c r="F4463" s="0" t="n">
        <v>13.9381916652</v>
      </c>
      <c r="G4463" s="0" t="s">
        <v>132</v>
      </c>
    </row>
    <row r="4464" customFormat="false" ht="14.25" hidden="false" customHeight="false" outlineLevel="0" collapsed="false">
      <c r="A4464" s="0" t="s">
        <v>121</v>
      </c>
      <c r="B4464" s="0" t="s">
        <v>122</v>
      </c>
      <c r="C4464" s="0" t="s">
        <v>75</v>
      </c>
      <c r="D4464" s="0" t="s">
        <v>164</v>
      </c>
      <c r="E4464" s="0" t="n">
        <v>2025</v>
      </c>
      <c r="F4464" s="0" t="n">
        <v>13.9381916652</v>
      </c>
      <c r="G4464" s="0" t="s">
        <v>132</v>
      </c>
    </row>
    <row r="4465" customFormat="false" ht="14.25" hidden="false" customHeight="false" outlineLevel="0" collapsed="false">
      <c r="A4465" s="0" t="s">
        <v>121</v>
      </c>
      <c r="B4465" s="0" t="s">
        <v>122</v>
      </c>
      <c r="C4465" s="0" t="s">
        <v>75</v>
      </c>
      <c r="D4465" s="0" t="s">
        <v>179</v>
      </c>
      <c r="E4465" s="0" t="n">
        <v>2025</v>
      </c>
      <c r="F4465" s="0" t="n">
        <v>27.8763833304</v>
      </c>
      <c r="G4465" s="0" t="s">
        <v>132</v>
      </c>
    </row>
    <row r="4466" customFormat="false" ht="14.25" hidden="false" customHeight="false" outlineLevel="0" collapsed="false">
      <c r="A4466" s="0" t="s">
        <v>121</v>
      </c>
      <c r="B4466" s="0" t="s">
        <v>122</v>
      </c>
      <c r="C4466" s="0" t="s">
        <v>75</v>
      </c>
      <c r="D4466" s="0" t="s">
        <v>180</v>
      </c>
      <c r="E4466" s="0" t="n">
        <v>2025</v>
      </c>
      <c r="F4466" s="0" t="n">
        <v>0.169369344</v>
      </c>
      <c r="G4466" s="0" t="s">
        <v>132</v>
      </c>
    </row>
    <row r="4467" customFormat="false" ht="14.25" hidden="false" customHeight="false" outlineLevel="0" collapsed="false">
      <c r="A4467" s="0" t="s">
        <v>121</v>
      </c>
      <c r="B4467" s="0" t="s">
        <v>122</v>
      </c>
      <c r="C4467" s="0" t="s">
        <v>75</v>
      </c>
      <c r="D4467" s="0" t="s">
        <v>181</v>
      </c>
      <c r="E4467" s="0" t="n">
        <v>2025</v>
      </c>
      <c r="F4467" s="0" t="n">
        <v>1</v>
      </c>
      <c r="G4467" s="0" t="s">
        <v>135</v>
      </c>
    </row>
    <row r="4468" customFormat="false" ht="14.25" hidden="false" customHeight="false" outlineLevel="0" collapsed="false">
      <c r="A4468" s="0" t="s">
        <v>121</v>
      </c>
      <c r="B4468" s="0" t="s">
        <v>122</v>
      </c>
      <c r="C4468" s="0" t="s">
        <v>75</v>
      </c>
      <c r="D4468" s="0" t="s">
        <v>165</v>
      </c>
      <c r="E4468" s="0" t="n">
        <v>2026</v>
      </c>
      <c r="F4468" s="0" t="n">
        <v>0.2223</v>
      </c>
      <c r="G4468" s="0" t="s">
        <v>161</v>
      </c>
    </row>
    <row r="4469" customFormat="false" ht="14.25" hidden="false" customHeight="false" outlineLevel="0" collapsed="false">
      <c r="A4469" s="0" t="s">
        <v>121</v>
      </c>
      <c r="B4469" s="0" t="s">
        <v>122</v>
      </c>
      <c r="C4469" s="0" t="s">
        <v>75</v>
      </c>
      <c r="D4469" s="0" t="s">
        <v>166</v>
      </c>
      <c r="E4469" s="0" t="n">
        <v>2026</v>
      </c>
      <c r="F4469" s="0" t="n">
        <v>0</v>
      </c>
      <c r="G4469" s="0" t="s">
        <v>161</v>
      </c>
    </row>
    <row r="4470" customFormat="false" ht="14.25" hidden="false" customHeight="false" outlineLevel="0" collapsed="false">
      <c r="A4470" s="0" t="s">
        <v>121</v>
      </c>
      <c r="B4470" s="0" t="s">
        <v>122</v>
      </c>
      <c r="C4470" s="0" t="s">
        <v>75</v>
      </c>
      <c r="D4470" s="0" t="s">
        <v>167</v>
      </c>
      <c r="E4470" s="0" t="n">
        <v>2026</v>
      </c>
      <c r="F4470" s="0" t="n">
        <v>0.5</v>
      </c>
      <c r="G4470" s="0" t="s">
        <v>135</v>
      </c>
    </row>
    <row r="4471" customFormat="false" ht="14.25" hidden="false" customHeight="false" outlineLevel="0" collapsed="false">
      <c r="A4471" s="0" t="s">
        <v>121</v>
      </c>
      <c r="B4471" s="0" t="s">
        <v>122</v>
      </c>
      <c r="C4471" s="0" t="s">
        <v>75</v>
      </c>
      <c r="D4471" s="0" t="s">
        <v>168</v>
      </c>
      <c r="E4471" s="0" t="n">
        <v>2026</v>
      </c>
      <c r="F4471" s="0" t="n">
        <v>0.2159</v>
      </c>
      <c r="G4471" s="0" t="s">
        <v>161</v>
      </c>
    </row>
    <row r="4472" customFormat="false" ht="14.25" hidden="false" customHeight="false" outlineLevel="0" collapsed="false">
      <c r="A4472" s="0" t="s">
        <v>121</v>
      </c>
      <c r="B4472" s="0" t="s">
        <v>122</v>
      </c>
      <c r="C4472" s="0" t="s">
        <v>75</v>
      </c>
      <c r="D4472" s="0" t="s">
        <v>169</v>
      </c>
      <c r="E4472" s="0" t="n">
        <v>2026</v>
      </c>
      <c r="F4472" s="0" t="n">
        <v>0.7342</v>
      </c>
      <c r="G4472" s="0" t="s">
        <v>161</v>
      </c>
    </row>
    <row r="4473" customFormat="false" ht="14.25" hidden="false" customHeight="false" outlineLevel="0" collapsed="false">
      <c r="A4473" s="0" t="s">
        <v>121</v>
      </c>
      <c r="B4473" s="0" t="s">
        <v>122</v>
      </c>
      <c r="C4473" s="0" t="s">
        <v>75</v>
      </c>
      <c r="D4473" s="0" t="s">
        <v>170</v>
      </c>
      <c r="E4473" s="0" t="n">
        <v>2026</v>
      </c>
      <c r="F4473" s="0" t="n">
        <v>6.9014</v>
      </c>
      <c r="G4473" s="0" t="s">
        <v>161</v>
      </c>
    </row>
    <row r="4474" customFormat="false" ht="14.25" hidden="false" customHeight="false" outlineLevel="0" collapsed="false">
      <c r="A4474" s="0" t="s">
        <v>121</v>
      </c>
      <c r="B4474" s="0" t="s">
        <v>122</v>
      </c>
      <c r="C4474" s="0" t="s">
        <v>75</v>
      </c>
      <c r="D4474" s="0" t="s">
        <v>156</v>
      </c>
      <c r="E4474" s="0" t="n">
        <v>2026</v>
      </c>
      <c r="F4474" s="0" t="n">
        <v>0.515168851455976</v>
      </c>
      <c r="G4474" s="0" t="s">
        <v>135</v>
      </c>
    </row>
    <row r="4475" customFormat="false" ht="14.25" hidden="false" customHeight="false" outlineLevel="0" collapsed="false">
      <c r="A4475" s="0" t="s">
        <v>121</v>
      </c>
      <c r="B4475" s="0" t="s">
        <v>122</v>
      </c>
      <c r="C4475" s="0" t="s">
        <v>75</v>
      </c>
      <c r="D4475" s="0" t="s">
        <v>157</v>
      </c>
      <c r="E4475" s="0" t="n">
        <v>2026</v>
      </c>
      <c r="F4475" s="0" t="n">
        <v>0.532427016232956</v>
      </c>
      <c r="G4475" s="0" t="s">
        <v>135</v>
      </c>
    </row>
    <row r="4476" customFormat="false" ht="14.25" hidden="false" customHeight="false" outlineLevel="0" collapsed="false">
      <c r="A4476" s="0" t="s">
        <v>121</v>
      </c>
      <c r="B4476" s="0" t="s">
        <v>122</v>
      </c>
      <c r="C4476" s="0" t="s">
        <v>75</v>
      </c>
      <c r="D4476" s="0" t="s">
        <v>171</v>
      </c>
      <c r="E4476" s="0" t="n">
        <v>2026</v>
      </c>
      <c r="F4476" s="0" t="n">
        <v>0.87</v>
      </c>
      <c r="G4476" s="0" t="s">
        <v>135</v>
      </c>
    </row>
    <row r="4477" customFormat="false" ht="14.25" hidden="false" customHeight="false" outlineLevel="0" collapsed="false">
      <c r="A4477" s="0" t="s">
        <v>121</v>
      </c>
      <c r="B4477" s="0" t="s">
        <v>122</v>
      </c>
      <c r="C4477" s="0" t="s">
        <v>75</v>
      </c>
      <c r="D4477" s="0" t="s">
        <v>172</v>
      </c>
      <c r="E4477" s="0" t="n">
        <v>2026</v>
      </c>
      <c r="F4477" s="0" t="n">
        <v>0.8</v>
      </c>
      <c r="G4477" s="0" t="s">
        <v>135</v>
      </c>
    </row>
    <row r="4478" customFormat="false" ht="14.25" hidden="false" customHeight="false" outlineLevel="0" collapsed="false">
      <c r="A4478" s="0" t="s">
        <v>121</v>
      </c>
      <c r="B4478" s="0" t="s">
        <v>122</v>
      </c>
      <c r="C4478" s="0" t="s">
        <v>75</v>
      </c>
      <c r="D4478" s="0" t="s">
        <v>173</v>
      </c>
      <c r="E4478" s="0" t="n">
        <v>2026</v>
      </c>
      <c r="F4478" s="0" t="n">
        <v>0.463211504122672</v>
      </c>
      <c r="G4478" s="0" t="s">
        <v>135</v>
      </c>
    </row>
    <row r="4479" customFormat="false" ht="14.25" hidden="false" customHeight="false" outlineLevel="0" collapsed="false">
      <c r="A4479" s="0" t="s">
        <v>121</v>
      </c>
      <c r="B4479" s="0" t="s">
        <v>122</v>
      </c>
      <c r="C4479" s="0" t="s">
        <v>75</v>
      </c>
      <c r="D4479" s="0" t="s">
        <v>174</v>
      </c>
      <c r="E4479" s="0" t="n">
        <v>2026</v>
      </c>
      <c r="F4479" s="0" t="n">
        <v>0.425941612986365</v>
      </c>
      <c r="G4479" s="0" t="s">
        <v>135</v>
      </c>
    </row>
    <row r="4480" customFormat="false" ht="14.25" hidden="false" customHeight="false" outlineLevel="0" collapsed="false">
      <c r="A4480" s="0" t="s">
        <v>121</v>
      </c>
      <c r="B4480" s="0" t="s">
        <v>122</v>
      </c>
      <c r="C4480" s="0" t="s">
        <v>75</v>
      </c>
      <c r="D4480" s="0" t="s">
        <v>160</v>
      </c>
      <c r="E4480" s="0" t="n">
        <v>2026</v>
      </c>
      <c r="F4480" s="0" t="n">
        <v>3.767854825</v>
      </c>
      <c r="G4480" s="0" t="s">
        <v>161</v>
      </c>
    </row>
    <row r="4481" customFormat="false" ht="14.25" hidden="false" customHeight="false" outlineLevel="0" collapsed="false">
      <c r="A4481" s="0" t="s">
        <v>121</v>
      </c>
      <c r="B4481" s="0" t="s">
        <v>122</v>
      </c>
      <c r="C4481" s="0" t="s">
        <v>75</v>
      </c>
      <c r="D4481" s="0" t="s">
        <v>162</v>
      </c>
      <c r="E4481" s="0" t="n">
        <v>2026</v>
      </c>
      <c r="F4481" s="0" t="n">
        <v>3.545970175</v>
      </c>
      <c r="G4481" s="0" t="s">
        <v>161</v>
      </c>
    </row>
    <row r="4482" customFormat="false" ht="14.25" hidden="false" customHeight="false" outlineLevel="0" collapsed="false">
      <c r="A4482" s="0" t="s">
        <v>121</v>
      </c>
      <c r="B4482" s="0" t="s">
        <v>122</v>
      </c>
      <c r="C4482" s="0" t="s">
        <v>75</v>
      </c>
      <c r="D4482" s="0" t="s">
        <v>175</v>
      </c>
      <c r="E4482" s="0" t="n">
        <v>2026</v>
      </c>
      <c r="F4482" s="0" t="n">
        <v>7.1173</v>
      </c>
      <c r="G4482" s="0" t="s">
        <v>161</v>
      </c>
    </row>
    <row r="4483" customFormat="false" ht="14.25" hidden="false" customHeight="false" outlineLevel="0" collapsed="false">
      <c r="A4483" s="0" t="s">
        <v>121</v>
      </c>
      <c r="B4483" s="0" t="s">
        <v>122</v>
      </c>
      <c r="C4483" s="0" t="s">
        <v>75</v>
      </c>
      <c r="D4483" s="0" t="s">
        <v>176</v>
      </c>
      <c r="E4483" s="0" t="n">
        <v>2026</v>
      </c>
      <c r="F4483" s="0" t="n">
        <v>0.7342</v>
      </c>
      <c r="G4483" s="0" t="s">
        <v>161</v>
      </c>
    </row>
    <row r="4484" customFormat="false" ht="14.25" hidden="false" customHeight="false" outlineLevel="0" collapsed="false">
      <c r="A4484" s="0" t="s">
        <v>121</v>
      </c>
      <c r="B4484" s="0" t="s">
        <v>122</v>
      </c>
      <c r="C4484" s="0" t="s">
        <v>75</v>
      </c>
      <c r="D4484" s="0" t="s">
        <v>177</v>
      </c>
      <c r="E4484" s="0" t="n">
        <v>2026</v>
      </c>
      <c r="F4484" s="0" t="n">
        <v>7.020145</v>
      </c>
      <c r="G4484" s="0" t="s">
        <v>161</v>
      </c>
    </row>
    <row r="4485" customFormat="false" ht="14.25" hidden="false" customHeight="false" outlineLevel="0" collapsed="false">
      <c r="A4485" s="0" t="s">
        <v>121</v>
      </c>
      <c r="B4485" s="0" t="s">
        <v>122</v>
      </c>
      <c r="C4485" s="0" t="s">
        <v>75</v>
      </c>
      <c r="D4485" s="0" t="s">
        <v>178</v>
      </c>
      <c r="E4485" s="0" t="n">
        <v>2026</v>
      </c>
      <c r="F4485" s="0" t="n">
        <v>0.29368</v>
      </c>
      <c r="G4485" s="0" t="s">
        <v>161</v>
      </c>
    </row>
    <row r="4486" customFormat="false" ht="14.25" hidden="false" customHeight="false" outlineLevel="0" collapsed="false">
      <c r="A4486" s="0" t="s">
        <v>121</v>
      </c>
      <c r="B4486" s="0" t="s">
        <v>122</v>
      </c>
      <c r="C4486" s="0" t="s">
        <v>75</v>
      </c>
      <c r="D4486" s="0" t="s">
        <v>163</v>
      </c>
      <c r="E4486" s="0" t="n">
        <v>2026</v>
      </c>
      <c r="F4486" s="0" t="n">
        <v>15.2395526541101</v>
      </c>
      <c r="G4486" s="0" t="s">
        <v>132</v>
      </c>
    </row>
    <row r="4487" customFormat="false" ht="14.25" hidden="false" customHeight="false" outlineLevel="0" collapsed="false">
      <c r="A4487" s="0" t="s">
        <v>121</v>
      </c>
      <c r="B4487" s="0" t="s">
        <v>122</v>
      </c>
      <c r="C4487" s="0" t="s">
        <v>75</v>
      </c>
      <c r="D4487" s="0" t="s">
        <v>164</v>
      </c>
      <c r="E4487" s="0" t="n">
        <v>2026</v>
      </c>
      <c r="F4487" s="0" t="n">
        <v>14.3421128736871</v>
      </c>
      <c r="G4487" s="0" t="s">
        <v>132</v>
      </c>
    </row>
    <row r="4488" customFormat="false" ht="14.25" hidden="false" customHeight="false" outlineLevel="0" collapsed="false">
      <c r="A4488" s="0" t="s">
        <v>121</v>
      </c>
      <c r="B4488" s="0" t="s">
        <v>122</v>
      </c>
      <c r="C4488" s="0" t="s">
        <v>75</v>
      </c>
      <c r="D4488" s="0" t="s">
        <v>179</v>
      </c>
      <c r="E4488" s="0" t="n">
        <v>2026</v>
      </c>
      <c r="F4488" s="0" t="n">
        <v>28.4858724595771</v>
      </c>
      <c r="G4488" s="0" t="s">
        <v>132</v>
      </c>
    </row>
    <row r="4489" customFormat="false" ht="14.25" hidden="false" customHeight="false" outlineLevel="0" collapsed="false">
      <c r="A4489" s="0" t="s">
        <v>121</v>
      </c>
      <c r="B4489" s="0" t="s">
        <v>122</v>
      </c>
      <c r="C4489" s="0" t="s">
        <v>75</v>
      </c>
      <c r="D4489" s="0" t="s">
        <v>180</v>
      </c>
      <c r="E4489" s="0" t="n">
        <v>2026</v>
      </c>
      <c r="F4489" s="0" t="n">
        <v>1.58130312691252</v>
      </c>
      <c r="G4489" s="0" t="s">
        <v>132</v>
      </c>
    </row>
    <row r="4490" customFormat="false" ht="14.25" hidden="false" customHeight="false" outlineLevel="0" collapsed="false">
      <c r="A4490" s="0" t="s">
        <v>121</v>
      </c>
      <c r="B4490" s="0" t="s">
        <v>122</v>
      </c>
      <c r="C4490" s="0" t="s">
        <v>75</v>
      </c>
      <c r="D4490" s="0" t="s">
        <v>181</v>
      </c>
      <c r="E4490" s="0" t="n">
        <v>2026</v>
      </c>
      <c r="F4490" s="0" t="n">
        <v>1</v>
      </c>
      <c r="G4490" s="0" t="s">
        <v>135</v>
      </c>
    </row>
    <row r="4491" customFormat="false" ht="14.25" hidden="false" customHeight="false" outlineLevel="0" collapsed="false">
      <c r="A4491" s="0" t="s">
        <v>121</v>
      </c>
      <c r="B4491" s="0" t="s">
        <v>122</v>
      </c>
      <c r="C4491" s="0" t="s">
        <v>75</v>
      </c>
      <c r="D4491" s="0" t="s">
        <v>165</v>
      </c>
      <c r="E4491" s="0" t="n">
        <v>2027</v>
      </c>
      <c r="F4491" s="0" t="n">
        <v>0.7353</v>
      </c>
      <c r="G4491" s="0" t="s">
        <v>161</v>
      </c>
    </row>
    <row r="4492" customFormat="false" ht="14.25" hidden="false" customHeight="false" outlineLevel="0" collapsed="false">
      <c r="A4492" s="0" t="s">
        <v>121</v>
      </c>
      <c r="B4492" s="0" t="s">
        <v>122</v>
      </c>
      <c r="C4492" s="0" t="s">
        <v>75</v>
      </c>
      <c r="D4492" s="0" t="s">
        <v>166</v>
      </c>
      <c r="E4492" s="0" t="n">
        <v>2027</v>
      </c>
      <c r="F4492" s="0" t="n">
        <v>0</v>
      </c>
      <c r="G4492" s="0" t="s">
        <v>161</v>
      </c>
    </row>
    <row r="4493" customFormat="false" ht="14.25" hidden="false" customHeight="false" outlineLevel="0" collapsed="false">
      <c r="A4493" s="0" t="s">
        <v>121</v>
      </c>
      <c r="B4493" s="0" t="s">
        <v>122</v>
      </c>
      <c r="C4493" s="0" t="s">
        <v>75</v>
      </c>
      <c r="D4493" s="0" t="s">
        <v>167</v>
      </c>
      <c r="E4493" s="0" t="n">
        <v>2027</v>
      </c>
      <c r="F4493" s="0" t="n">
        <v>0.5</v>
      </c>
      <c r="G4493" s="0" t="s">
        <v>135</v>
      </c>
    </row>
    <row r="4494" customFormat="false" ht="14.25" hidden="false" customHeight="false" outlineLevel="0" collapsed="false">
      <c r="A4494" s="0" t="s">
        <v>121</v>
      </c>
      <c r="B4494" s="0" t="s">
        <v>122</v>
      </c>
      <c r="C4494" s="0" t="s">
        <v>75</v>
      </c>
      <c r="D4494" s="0" t="s">
        <v>168</v>
      </c>
      <c r="E4494" s="0" t="n">
        <v>2027</v>
      </c>
      <c r="F4494" s="0" t="n">
        <v>0.513</v>
      </c>
      <c r="G4494" s="0" t="s">
        <v>161</v>
      </c>
    </row>
    <row r="4495" customFormat="false" ht="14.25" hidden="false" customHeight="false" outlineLevel="0" collapsed="false">
      <c r="A4495" s="0" t="s">
        <v>121</v>
      </c>
      <c r="B4495" s="0" t="s">
        <v>122</v>
      </c>
      <c r="C4495" s="0" t="s">
        <v>75</v>
      </c>
      <c r="D4495" s="0" t="s">
        <v>169</v>
      </c>
      <c r="E4495" s="0" t="n">
        <v>2027</v>
      </c>
      <c r="F4495" s="0" t="n">
        <v>2.2625</v>
      </c>
      <c r="G4495" s="0" t="s">
        <v>161</v>
      </c>
    </row>
    <row r="4496" customFormat="false" ht="14.25" hidden="false" customHeight="false" outlineLevel="0" collapsed="false">
      <c r="A4496" s="0" t="s">
        <v>121</v>
      </c>
      <c r="B4496" s="0" t="s">
        <v>122</v>
      </c>
      <c r="C4496" s="0" t="s">
        <v>75</v>
      </c>
      <c r="D4496" s="0" t="s">
        <v>170</v>
      </c>
      <c r="E4496" s="0" t="n">
        <v>2027</v>
      </c>
      <c r="F4496" s="0" t="n">
        <v>6.9014</v>
      </c>
      <c r="G4496" s="0" t="s">
        <v>161</v>
      </c>
    </row>
    <row r="4497" customFormat="false" ht="14.25" hidden="false" customHeight="false" outlineLevel="0" collapsed="false">
      <c r="A4497" s="0" t="s">
        <v>121</v>
      </c>
      <c r="B4497" s="0" t="s">
        <v>122</v>
      </c>
      <c r="C4497" s="0" t="s">
        <v>75</v>
      </c>
      <c r="D4497" s="0" t="s">
        <v>156</v>
      </c>
      <c r="E4497" s="0" t="n">
        <v>2027</v>
      </c>
      <c r="F4497" s="0" t="n">
        <v>0.549905595208799</v>
      </c>
      <c r="G4497" s="0" t="s">
        <v>135</v>
      </c>
    </row>
    <row r="4498" customFormat="false" ht="14.25" hidden="false" customHeight="false" outlineLevel="0" collapsed="false">
      <c r="A4498" s="0" t="s">
        <v>121</v>
      </c>
      <c r="B4498" s="0" t="s">
        <v>122</v>
      </c>
      <c r="C4498" s="0" t="s">
        <v>75</v>
      </c>
      <c r="D4498" s="0" t="s">
        <v>157</v>
      </c>
      <c r="E4498" s="0" t="n">
        <v>2027</v>
      </c>
      <c r="F4498" s="0" t="n">
        <v>0.537984895233408</v>
      </c>
      <c r="G4498" s="0" t="s">
        <v>135</v>
      </c>
    </row>
    <row r="4499" customFormat="false" ht="14.25" hidden="false" customHeight="false" outlineLevel="0" collapsed="false">
      <c r="A4499" s="0" t="s">
        <v>121</v>
      </c>
      <c r="B4499" s="0" t="s">
        <v>122</v>
      </c>
      <c r="C4499" s="0" t="s">
        <v>75</v>
      </c>
      <c r="D4499" s="0" t="s">
        <v>171</v>
      </c>
      <c r="E4499" s="0" t="n">
        <v>2027</v>
      </c>
      <c r="F4499" s="0" t="n">
        <v>0.87</v>
      </c>
      <c r="G4499" s="0" t="s">
        <v>135</v>
      </c>
    </row>
    <row r="4500" customFormat="false" ht="14.25" hidden="false" customHeight="false" outlineLevel="0" collapsed="false">
      <c r="A4500" s="0" t="s">
        <v>121</v>
      </c>
      <c r="B4500" s="0" t="s">
        <v>122</v>
      </c>
      <c r="C4500" s="0" t="s">
        <v>75</v>
      </c>
      <c r="D4500" s="0" t="s">
        <v>172</v>
      </c>
      <c r="E4500" s="0" t="n">
        <v>2027</v>
      </c>
      <c r="F4500" s="0" t="n">
        <v>0.8</v>
      </c>
      <c r="G4500" s="0" t="s">
        <v>135</v>
      </c>
    </row>
    <row r="4501" customFormat="false" ht="14.25" hidden="false" customHeight="false" outlineLevel="0" collapsed="false">
      <c r="A4501" s="0" t="s">
        <v>121</v>
      </c>
      <c r="B4501" s="0" t="s">
        <v>122</v>
      </c>
      <c r="C4501" s="0" t="s">
        <v>75</v>
      </c>
      <c r="D4501" s="0" t="s">
        <v>173</v>
      </c>
      <c r="E4501" s="0" t="n">
        <v>2027</v>
      </c>
      <c r="F4501" s="0" t="n">
        <v>0.468046858853065</v>
      </c>
      <c r="G4501" s="0" t="s">
        <v>135</v>
      </c>
    </row>
    <row r="4502" customFormat="false" ht="14.25" hidden="false" customHeight="false" outlineLevel="0" collapsed="false">
      <c r="A4502" s="0" t="s">
        <v>121</v>
      </c>
      <c r="B4502" s="0" t="s">
        <v>122</v>
      </c>
      <c r="C4502" s="0" t="s">
        <v>75</v>
      </c>
      <c r="D4502" s="0" t="s">
        <v>174</v>
      </c>
      <c r="E4502" s="0" t="n">
        <v>2027</v>
      </c>
      <c r="F4502" s="0" t="n">
        <v>0.430387916186726</v>
      </c>
      <c r="G4502" s="0" t="s">
        <v>135</v>
      </c>
    </row>
    <row r="4503" customFormat="false" ht="14.25" hidden="false" customHeight="false" outlineLevel="0" collapsed="false">
      <c r="A4503" s="0" t="s">
        <v>121</v>
      </c>
      <c r="B4503" s="0" t="s">
        <v>122</v>
      </c>
      <c r="C4503" s="0" t="s">
        <v>75</v>
      </c>
      <c r="D4503" s="0" t="s">
        <v>160</v>
      </c>
      <c r="E4503" s="0" t="n">
        <v>2027</v>
      </c>
      <c r="F4503" s="0" t="n">
        <v>4.58481054225</v>
      </c>
      <c r="G4503" s="0" t="s">
        <v>161</v>
      </c>
    </row>
    <row r="4504" customFormat="false" ht="14.25" hidden="false" customHeight="false" outlineLevel="0" collapsed="false">
      <c r="A4504" s="0" t="s">
        <v>121</v>
      </c>
      <c r="B4504" s="0" t="s">
        <v>122</v>
      </c>
      <c r="C4504" s="0" t="s">
        <v>75</v>
      </c>
      <c r="D4504" s="0" t="s">
        <v>162</v>
      </c>
      <c r="E4504" s="0" t="n">
        <v>2027</v>
      </c>
      <c r="F4504" s="0" t="n">
        <v>3.75263970775</v>
      </c>
      <c r="G4504" s="0" t="s">
        <v>161</v>
      </c>
    </row>
    <row r="4505" customFormat="false" ht="14.25" hidden="false" customHeight="false" outlineLevel="0" collapsed="false">
      <c r="A4505" s="0" t="s">
        <v>121</v>
      </c>
      <c r="B4505" s="0" t="s">
        <v>122</v>
      </c>
      <c r="C4505" s="0" t="s">
        <v>75</v>
      </c>
      <c r="D4505" s="0" t="s">
        <v>175</v>
      </c>
      <c r="E4505" s="0" t="n">
        <v>2027</v>
      </c>
      <c r="F4505" s="0" t="n">
        <v>7.6303</v>
      </c>
      <c r="G4505" s="0" t="s">
        <v>161</v>
      </c>
    </row>
    <row r="4506" customFormat="false" ht="14.25" hidden="false" customHeight="false" outlineLevel="0" collapsed="false">
      <c r="A4506" s="0" t="s">
        <v>121</v>
      </c>
      <c r="B4506" s="0" t="s">
        <v>122</v>
      </c>
      <c r="C4506" s="0" t="s">
        <v>75</v>
      </c>
      <c r="D4506" s="0" t="s">
        <v>176</v>
      </c>
      <c r="E4506" s="0" t="n">
        <v>2027</v>
      </c>
      <c r="F4506" s="0" t="n">
        <v>2.9967</v>
      </c>
      <c r="G4506" s="0" t="s">
        <v>161</v>
      </c>
    </row>
    <row r="4507" customFormat="false" ht="14.25" hidden="false" customHeight="false" outlineLevel="0" collapsed="false">
      <c r="A4507" s="0" t="s">
        <v>121</v>
      </c>
      <c r="B4507" s="0" t="s">
        <v>122</v>
      </c>
      <c r="C4507" s="0" t="s">
        <v>75</v>
      </c>
      <c r="D4507" s="0" t="s">
        <v>177</v>
      </c>
      <c r="E4507" s="0" t="n">
        <v>2027</v>
      </c>
      <c r="F4507" s="0" t="n">
        <v>7.33198125</v>
      </c>
      <c r="G4507" s="0" t="s">
        <v>161</v>
      </c>
    </row>
    <row r="4508" customFormat="false" ht="14.25" hidden="false" customHeight="false" outlineLevel="0" collapsed="false">
      <c r="A4508" s="0" t="s">
        <v>121</v>
      </c>
      <c r="B4508" s="0" t="s">
        <v>122</v>
      </c>
      <c r="C4508" s="0" t="s">
        <v>75</v>
      </c>
      <c r="D4508" s="0" t="s">
        <v>178</v>
      </c>
      <c r="E4508" s="0" t="n">
        <v>2027</v>
      </c>
      <c r="F4508" s="0" t="n">
        <v>1.005469</v>
      </c>
      <c r="G4508" s="0" t="s">
        <v>161</v>
      </c>
    </row>
    <row r="4509" customFormat="false" ht="14.25" hidden="false" customHeight="false" outlineLevel="0" collapsed="false">
      <c r="A4509" s="0" t="s">
        <v>121</v>
      </c>
      <c r="B4509" s="0" t="s">
        <v>122</v>
      </c>
      <c r="C4509" s="0" t="s">
        <v>75</v>
      </c>
      <c r="D4509" s="0" t="s">
        <v>163</v>
      </c>
      <c r="E4509" s="0" t="n">
        <v>2027</v>
      </c>
      <c r="F4509" s="0" t="n">
        <v>18.6157363014888</v>
      </c>
      <c r="G4509" s="0" t="s">
        <v>132</v>
      </c>
    </row>
    <row r="4510" customFormat="false" ht="14.25" hidden="false" customHeight="false" outlineLevel="0" collapsed="false">
      <c r="A4510" s="0" t="s">
        <v>121</v>
      </c>
      <c r="B4510" s="0" t="s">
        <v>122</v>
      </c>
      <c r="C4510" s="0" t="s">
        <v>75</v>
      </c>
      <c r="D4510" s="0" t="s">
        <v>164</v>
      </c>
      <c r="E4510" s="0" t="n">
        <v>2027</v>
      </c>
      <c r="F4510" s="0" t="n">
        <v>15.2368676066792</v>
      </c>
      <c r="G4510" s="0" t="s">
        <v>132</v>
      </c>
    </row>
    <row r="4511" customFormat="false" ht="14.25" hidden="false" customHeight="false" outlineLevel="0" collapsed="false">
      <c r="A4511" s="0" t="s">
        <v>121</v>
      </c>
      <c r="B4511" s="0" t="s">
        <v>122</v>
      </c>
      <c r="C4511" s="0" t="s">
        <v>75</v>
      </c>
      <c r="D4511" s="0" t="s">
        <v>179</v>
      </c>
      <c r="E4511" s="0" t="n">
        <v>2027</v>
      </c>
      <c r="F4511" s="0" t="n">
        <v>30.0617865487129</v>
      </c>
      <c r="G4511" s="0" t="s">
        <v>132</v>
      </c>
    </row>
    <row r="4512" customFormat="false" ht="14.25" hidden="false" customHeight="false" outlineLevel="0" collapsed="false">
      <c r="A4512" s="0" t="s">
        <v>121</v>
      </c>
      <c r="B4512" s="0" t="s">
        <v>122</v>
      </c>
      <c r="C4512" s="0" t="s">
        <v>75</v>
      </c>
      <c r="D4512" s="0" t="s">
        <v>180</v>
      </c>
      <c r="E4512" s="0" t="n">
        <v>2027</v>
      </c>
      <c r="F4512" s="0" t="n">
        <v>5.020018831127</v>
      </c>
      <c r="G4512" s="0" t="s">
        <v>132</v>
      </c>
    </row>
    <row r="4513" customFormat="false" ht="14.25" hidden="false" customHeight="false" outlineLevel="0" collapsed="false">
      <c r="A4513" s="0" t="s">
        <v>121</v>
      </c>
      <c r="B4513" s="0" t="s">
        <v>122</v>
      </c>
      <c r="C4513" s="0" t="s">
        <v>75</v>
      </c>
      <c r="D4513" s="0" t="s">
        <v>181</v>
      </c>
      <c r="E4513" s="0" t="n">
        <v>2027</v>
      </c>
      <c r="F4513" s="0" t="n">
        <v>1</v>
      </c>
      <c r="G4513" s="0" t="s">
        <v>135</v>
      </c>
    </row>
    <row r="4514" customFormat="false" ht="14.25" hidden="false" customHeight="false" outlineLevel="0" collapsed="false">
      <c r="A4514" s="0" t="s">
        <v>121</v>
      </c>
      <c r="B4514" s="0" t="s">
        <v>122</v>
      </c>
      <c r="C4514" s="0" t="s">
        <v>75</v>
      </c>
      <c r="D4514" s="0" t="s">
        <v>165</v>
      </c>
      <c r="E4514" s="0" t="n">
        <v>2028</v>
      </c>
      <c r="F4514" s="0" t="n">
        <v>1.7615</v>
      </c>
      <c r="G4514" s="0" t="s">
        <v>161</v>
      </c>
    </row>
    <row r="4515" customFormat="false" ht="14.25" hidden="false" customHeight="false" outlineLevel="0" collapsed="false">
      <c r="A4515" s="0" t="s">
        <v>121</v>
      </c>
      <c r="B4515" s="0" t="s">
        <v>122</v>
      </c>
      <c r="C4515" s="0" t="s">
        <v>75</v>
      </c>
      <c r="D4515" s="0" t="s">
        <v>166</v>
      </c>
      <c r="E4515" s="0" t="n">
        <v>2028</v>
      </c>
      <c r="F4515" s="0" t="n">
        <v>0</v>
      </c>
      <c r="G4515" s="0" t="s">
        <v>161</v>
      </c>
    </row>
    <row r="4516" customFormat="false" ht="14.25" hidden="false" customHeight="false" outlineLevel="0" collapsed="false">
      <c r="A4516" s="0" t="s">
        <v>121</v>
      </c>
      <c r="B4516" s="0" t="s">
        <v>122</v>
      </c>
      <c r="C4516" s="0" t="s">
        <v>75</v>
      </c>
      <c r="D4516" s="0" t="s">
        <v>167</v>
      </c>
      <c r="E4516" s="0" t="n">
        <v>2028</v>
      </c>
      <c r="F4516" s="0" t="n">
        <v>0.5</v>
      </c>
      <c r="G4516" s="0" t="s">
        <v>135</v>
      </c>
    </row>
    <row r="4517" customFormat="false" ht="14.25" hidden="false" customHeight="false" outlineLevel="0" collapsed="false">
      <c r="A4517" s="0" t="s">
        <v>121</v>
      </c>
      <c r="B4517" s="0" t="s">
        <v>122</v>
      </c>
      <c r="C4517" s="0" t="s">
        <v>75</v>
      </c>
      <c r="D4517" s="0" t="s">
        <v>168</v>
      </c>
      <c r="E4517" s="0" t="n">
        <v>2028</v>
      </c>
      <c r="F4517" s="0" t="n">
        <v>1.0262</v>
      </c>
      <c r="G4517" s="0" t="s">
        <v>161</v>
      </c>
    </row>
    <row r="4518" customFormat="false" ht="14.25" hidden="false" customHeight="false" outlineLevel="0" collapsed="false">
      <c r="A4518" s="0" t="s">
        <v>121</v>
      </c>
      <c r="B4518" s="0" t="s">
        <v>122</v>
      </c>
      <c r="C4518" s="0" t="s">
        <v>75</v>
      </c>
      <c r="D4518" s="0" t="s">
        <v>169</v>
      </c>
      <c r="E4518" s="0" t="n">
        <v>2028</v>
      </c>
      <c r="F4518" s="0" t="n">
        <v>2.3137</v>
      </c>
      <c r="G4518" s="0" t="s">
        <v>161</v>
      </c>
    </row>
    <row r="4519" customFormat="false" ht="14.25" hidden="false" customHeight="false" outlineLevel="0" collapsed="false">
      <c r="A4519" s="0" t="s">
        <v>121</v>
      </c>
      <c r="B4519" s="0" t="s">
        <v>122</v>
      </c>
      <c r="C4519" s="0" t="s">
        <v>75</v>
      </c>
      <c r="D4519" s="0" t="s">
        <v>170</v>
      </c>
      <c r="E4519" s="0" t="n">
        <v>2028</v>
      </c>
      <c r="F4519" s="0" t="n">
        <v>6.9014</v>
      </c>
      <c r="G4519" s="0" t="s">
        <v>161</v>
      </c>
    </row>
    <row r="4520" customFormat="false" ht="14.25" hidden="false" customHeight="false" outlineLevel="0" collapsed="false">
      <c r="A4520" s="0" t="s">
        <v>121</v>
      </c>
      <c r="B4520" s="0" t="s">
        <v>122</v>
      </c>
      <c r="C4520" s="0" t="s">
        <v>75</v>
      </c>
      <c r="D4520" s="0" t="s">
        <v>156</v>
      </c>
      <c r="E4520" s="0" t="n">
        <v>2028</v>
      </c>
      <c r="F4520" s="0" t="n">
        <v>0.595970865972236</v>
      </c>
      <c r="G4520" s="0" t="s">
        <v>135</v>
      </c>
    </row>
    <row r="4521" customFormat="false" ht="14.25" hidden="false" customHeight="false" outlineLevel="0" collapsed="false">
      <c r="A4521" s="0" t="s">
        <v>121</v>
      </c>
      <c r="B4521" s="0" t="s">
        <v>122</v>
      </c>
      <c r="C4521" s="0" t="s">
        <v>75</v>
      </c>
      <c r="D4521" s="0" t="s">
        <v>157</v>
      </c>
      <c r="E4521" s="0" t="n">
        <v>2028</v>
      </c>
      <c r="F4521" s="0" t="n">
        <v>0.545355338555558</v>
      </c>
      <c r="G4521" s="0" t="s">
        <v>135</v>
      </c>
    </row>
    <row r="4522" customFormat="false" ht="14.25" hidden="false" customHeight="false" outlineLevel="0" collapsed="false">
      <c r="A4522" s="0" t="s">
        <v>121</v>
      </c>
      <c r="B4522" s="0" t="s">
        <v>122</v>
      </c>
      <c r="C4522" s="0" t="s">
        <v>75</v>
      </c>
      <c r="D4522" s="0" t="s">
        <v>171</v>
      </c>
      <c r="E4522" s="0" t="n">
        <v>2028</v>
      </c>
      <c r="F4522" s="0" t="n">
        <v>0.87</v>
      </c>
      <c r="G4522" s="0" t="s">
        <v>135</v>
      </c>
    </row>
    <row r="4523" customFormat="false" ht="14.25" hidden="false" customHeight="false" outlineLevel="0" collapsed="false">
      <c r="A4523" s="0" t="s">
        <v>121</v>
      </c>
      <c r="B4523" s="0" t="s">
        <v>122</v>
      </c>
      <c r="C4523" s="0" t="s">
        <v>75</v>
      </c>
      <c r="D4523" s="0" t="s">
        <v>172</v>
      </c>
      <c r="E4523" s="0" t="n">
        <v>2028</v>
      </c>
      <c r="F4523" s="0" t="n">
        <v>0.8</v>
      </c>
      <c r="G4523" s="0" t="s">
        <v>135</v>
      </c>
    </row>
    <row r="4524" customFormat="false" ht="14.25" hidden="false" customHeight="false" outlineLevel="0" collapsed="false">
      <c r="A4524" s="0" t="s">
        <v>121</v>
      </c>
      <c r="B4524" s="0" t="s">
        <v>122</v>
      </c>
      <c r="C4524" s="0" t="s">
        <v>75</v>
      </c>
      <c r="D4524" s="0" t="s">
        <v>173</v>
      </c>
      <c r="E4524" s="0" t="n">
        <v>2028</v>
      </c>
      <c r="F4524" s="0" t="n">
        <v>0.474459144543335</v>
      </c>
      <c r="G4524" s="0" t="s">
        <v>135</v>
      </c>
    </row>
    <row r="4525" customFormat="false" ht="14.25" hidden="false" customHeight="false" outlineLevel="0" collapsed="false">
      <c r="A4525" s="0" t="s">
        <v>121</v>
      </c>
      <c r="B4525" s="0" t="s">
        <v>122</v>
      </c>
      <c r="C4525" s="0" t="s">
        <v>75</v>
      </c>
      <c r="D4525" s="0" t="s">
        <v>174</v>
      </c>
      <c r="E4525" s="0" t="n">
        <v>2028</v>
      </c>
      <c r="F4525" s="0" t="n">
        <v>0.436284270844446</v>
      </c>
      <c r="G4525" s="0" t="s">
        <v>135</v>
      </c>
    </row>
    <row r="4526" customFormat="false" ht="14.25" hidden="false" customHeight="false" outlineLevel="0" collapsed="false">
      <c r="A4526" s="0" t="s">
        <v>121</v>
      </c>
      <c r="B4526" s="0" t="s">
        <v>122</v>
      </c>
      <c r="C4526" s="0" t="s">
        <v>75</v>
      </c>
      <c r="D4526" s="0" t="s">
        <v>160</v>
      </c>
      <c r="E4526" s="0" t="n">
        <v>2028</v>
      </c>
      <c r="F4526" s="0" t="n">
        <v>6.0285183310125</v>
      </c>
      <c r="G4526" s="0" t="s">
        <v>161</v>
      </c>
    </row>
    <row r="4527" customFormat="false" ht="14.25" hidden="false" customHeight="false" outlineLevel="0" collapsed="false">
      <c r="A4527" s="0" t="s">
        <v>121</v>
      </c>
      <c r="B4527" s="0" t="s">
        <v>122</v>
      </c>
      <c r="C4527" s="0" t="s">
        <v>75</v>
      </c>
      <c r="D4527" s="0" t="s">
        <v>162</v>
      </c>
      <c r="E4527" s="0" t="n">
        <v>2028</v>
      </c>
      <c r="F4527" s="0" t="n">
        <v>4.0869397814875</v>
      </c>
      <c r="G4527" s="0" t="s">
        <v>161</v>
      </c>
    </row>
    <row r="4528" customFormat="false" ht="14.25" hidden="false" customHeight="false" outlineLevel="0" collapsed="false">
      <c r="A4528" s="0" t="s">
        <v>121</v>
      </c>
      <c r="B4528" s="0" t="s">
        <v>122</v>
      </c>
      <c r="C4528" s="0" t="s">
        <v>75</v>
      </c>
      <c r="D4528" s="0" t="s">
        <v>175</v>
      </c>
      <c r="E4528" s="0" t="n">
        <v>2028</v>
      </c>
      <c r="F4528" s="0" t="n">
        <v>8.6565</v>
      </c>
      <c r="G4528" s="0" t="s">
        <v>161</v>
      </c>
    </row>
    <row r="4529" customFormat="false" ht="14.25" hidden="false" customHeight="false" outlineLevel="0" collapsed="false">
      <c r="A4529" s="0" t="s">
        <v>121</v>
      </c>
      <c r="B4529" s="0" t="s">
        <v>122</v>
      </c>
      <c r="C4529" s="0" t="s">
        <v>75</v>
      </c>
      <c r="D4529" s="0" t="s">
        <v>176</v>
      </c>
      <c r="E4529" s="0" t="n">
        <v>2028</v>
      </c>
      <c r="F4529" s="0" t="n">
        <v>5.3104</v>
      </c>
      <c r="G4529" s="0" t="s">
        <v>161</v>
      </c>
    </row>
    <row r="4530" customFormat="false" ht="14.25" hidden="false" customHeight="false" outlineLevel="0" collapsed="false">
      <c r="A4530" s="0" t="s">
        <v>121</v>
      </c>
      <c r="B4530" s="0" t="s">
        <v>122</v>
      </c>
      <c r="C4530" s="0" t="s">
        <v>75</v>
      </c>
      <c r="D4530" s="0" t="s">
        <v>177</v>
      </c>
      <c r="E4530" s="0" t="n">
        <v>2028</v>
      </c>
      <c r="F4530" s="0" t="n">
        <v>7.9980993125</v>
      </c>
      <c r="G4530" s="0" t="s">
        <v>161</v>
      </c>
    </row>
    <row r="4531" customFormat="false" ht="14.25" hidden="false" customHeight="false" outlineLevel="0" collapsed="false">
      <c r="A4531" s="0" t="s">
        <v>121</v>
      </c>
      <c r="B4531" s="0" t="s">
        <v>122</v>
      </c>
      <c r="C4531" s="0" t="s">
        <v>75</v>
      </c>
      <c r="D4531" s="0" t="s">
        <v>178</v>
      </c>
      <c r="E4531" s="0" t="n">
        <v>2028</v>
      </c>
      <c r="F4531" s="0" t="n">
        <v>2.1173588</v>
      </c>
      <c r="G4531" s="0" t="s">
        <v>161</v>
      </c>
    </row>
    <row r="4532" customFormat="false" ht="14.25" hidden="false" customHeight="false" outlineLevel="0" collapsed="false">
      <c r="A4532" s="0" t="s">
        <v>121</v>
      </c>
      <c r="B4532" s="0" t="s">
        <v>122</v>
      </c>
      <c r="C4532" s="0" t="s">
        <v>75</v>
      </c>
      <c r="D4532" s="0" t="s">
        <v>163</v>
      </c>
      <c r="E4532" s="0" t="n">
        <v>2028</v>
      </c>
      <c r="F4532" s="0" t="n">
        <v>24.634113225064</v>
      </c>
      <c r="G4532" s="0" t="s">
        <v>132</v>
      </c>
    </row>
    <row r="4533" customFormat="false" ht="14.25" hidden="false" customHeight="false" outlineLevel="0" collapsed="false">
      <c r="A4533" s="0" t="s">
        <v>121</v>
      </c>
      <c r="B4533" s="0" t="s">
        <v>122</v>
      </c>
      <c r="C4533" s="0" t="s">
        <v>75</v>
      </c>
      <c r="D4533" s="0" t="s">
        <v>164</v>
      </c>
      <c r="E4533" s="0" t="n">
        <v>2028</v>
      </c>
      <c r="F4533" s="0" t="n">
        <v>16.7003120490259</v>
      </c>
      <c r="G4533" s="0" t="s">
        <v>132</v>
      </c>
    </row>
    <row r="4534" customFormat="false" ht="14.25" hidden="false" customHeight="false" outlineLevel="0" collapsed="false">
      <c r="A4534" s="0" t="s">
        <v>121</v>
      </c>
      <c r="B4534" s="0" t="s">
        <v>122</v>
      </c>
      <c r="C4534" s="0" t="s">
        <v>75</v>
      </c>
      <c r="D4534" s="0" t="s">
        <v>179</v>
      </c>
      <c r="E4534" s="0" t="n">
        <v>2028</v>
      </c>
      <c r="F4534" s="0" t="n">
        <v>33.242197094165</v>
      </c>
      <c r="G4534" s="0" t="s">
        <v>132</v>
      </c>
    </row>
    <row r="4535" customFormat="false" ht="14.25" hidden="false" customHeight="false" outlineLevel="0" collapsed="false">
      <c r="A4535" s="0" t="s">
        <v>121</v>
      </c>
      <c r="B4535" s="0" t="s">
        <v>122</v>
      </c>
      <c r="C4535" s="0" t="s">
        <v>75</v>
      </c>
      <c r="D4535" s="0" t="s">
        <v>180</v>
      </c>
      <c r="E4535" s="0" t="n">
        <v>2028</v>
      </c>
      <c r="F4535" s="0" t="n">
        <v>9.86763506390509</v>
      </c>
      <c r="G4535" s="0" t="s">
        <v>132</v>
      </c>
    </row>
    <row r="4536" customFormat="false" ht="14.25" hidden="false" customHeight="false" outlineLevel="0" collapsed="false">
      <c r="A4536" s="0" t="s">
        <v>121</v>
      </c>
      <c r="B4536" s="0" t="s">
        <v>122</v>
      </c>
      <c r="C4536" s="0" t="s">
        <v>75</v>
      </c>
      <c r="D4536" s="0" t="s">
        <v>181</v>
      </c>
      <c r="E4536" s="0" t="n">
        <v>2028</v>
      </c>
      <c r="F4536" s="0" t="n">
        <v>1</v>
      </c>
      <c r="G4536" s="0" t="s">
        <v>135</v>
      </c>
    </row>
    <row r="4537" customFormat="false" ht="14.25" hidden="false" customHeight="false" outlineLevel="0" collapsed="false">
      <c r="A4537" s="0" t="s">
        <v>121</v>
      </c>
      <c r="B4537" s="0" t="s">
        <v>122</v>
      </c>
      <c r="C4537" s="0" t="s">
        <v>75</v>
      </c>
      <c r="D4537" s="0" t="s">
        <v>165</v>
      </c>
      <c r="E4537" s="0" t="n">
        <v>2029</v>
      </c>
      <c r="F4537" s="0" t="n">
        <v>2.445</v>
      </c>
      <c r="G4537" s="0" t="s">
        <v>161</v>
      </c>
    </row>
    <row r="4538" customFormat="false" ht="14.25" hidden="false" customHeight="false" outlineLevel="0" collapsed="false">
      <c r="A4538" s="0" t="s">
        <v>121</v>
      </c>
      <c r="B4538" s="0" t="s">
        <v>122</v>
      </c>
      <c r="C4538" s="0" t="s">
        <v>75</v>
      </c>
      <c r="D4538" s="0" t="s">
        <v>166</v>
      </c>
      <c r="E4538" s="0" t="n">
        <v>2029</v>
      </c>
      <c r="F4538" s="0" t="n">
        <v>0</v>
      </c>
      <c r="G4538" s="0" t="s">
        <v>161</v>
      </c>
    </row>
    <row r="4539" customFormat="false" ht="14.25" hidden="false" customHeight="false" outlineLevel="0" collapsed="false">
      <c r="A4539" s="0" t="s">
        <v>121</v>
      </c>
      <c r="B4539" s="0" t="s">
        <v>122</v>
      </c>
      <c r="C4539" s="0" t="s">
        <v>75</v>
      </c>
      <c r="D4539" s="0" t="s">
        <v>167</v>
      </c>
      <c r="E4539" s="0" t="n">
        <v>2029</v>
      </c>
      <c r="F4539" s="0" t="n">
        <v>0.5</v>
      </c>
      <c r="G4539" s="0" t="s">
        <v>135</v>
      </c>
    </row>
    <row r="4540" customFormat="false" ht="14.25" hidden="false" customHeight="false" outlineLevel="0" collapsed="false">
      <c r="A4540" s="0" t="s">
        <v>121</v>
      </c>
      <c r="B4540" s="0" t="s">
        <v>122</v>
      </c>
      <c r="C4540" s="0" t="s">
        <v>75</v>
      </c>
      <c r="D4540" s="0" t="s">
        <v>168</v>
      </c>
      <c r="E4540" s="0" t="n">
        <v>2029</v>
      </c>
      <c r="F4540" s="0" t="n">
        <v>0.6835</v>
      </c>
      <c r="G4540" s="0" t="s">
        <v>161</v>
      </c>
    </row>
    <row r="4541" customFormat="false" ht="14.25" hidden="false" customHeight="false" outlineLevel="0" collapsed="false">
      <c r="A4541" s="0" t="s">
        <v>121</v>
      </c>
      <c r="B4541" s="0" t="s">
        <v>122</v>
      </c>
      <c r="C4541" s="0" t="s">
        <v>75</v>
      </c>
      <c r="D4541" s="0" t="s">
        <v>169</v>
      </c>
      <c r="E4541" s="0" t="n">
        <v>2029</v>
      </c>
      <c r="F4541" s="0" t="n">
        <v>1.7136</v>
      </c>
      <c r="G4541" s="0" t="s">
        <v>161</v>
      </c>
    </row>
    <row r="4542" customFormat="false" ht="14.25" hidden="false" customHeight="false" outlineLevel="0" collapsed="false">
      <c r="A4542" s="0" t="s">
        <v>121</v>
      </c>
      <c r="B4542" s="0" t="s">
        <v>122</v>
      </c>
      <c r="C4542" s="0" t="s">
        <v>75</v>
      </c>
      <c r="D4542" s="0" t="s">
        <v>170</v>
      </c>
      <c r="E4542" s="0" t="n">
        <v>2029</v>
      </c>
      <c r="F4542" s="0" t="n">
        <v>6.9014</v>
      </c>
      <c r="G4542" s="0" t="s">
        <v>161</v>
      </c>
    </row>
    <row r="4543" customFormat="false" ht="14.25" hidden="false" customHeight="false" outlineLevel="0" collapsed="false">
      <c r="A4543" s="0" t="s">
        <v>121</v>
      </c>
      <c r="B4543" s="0" t="s">
        <v>122</v>
      </c>
      <c r="C4543" s="0" t="s">
        <v>75</v>
      </c>
      <c r="D4543" s="0" t="s">
        <v>156</v>
      </c>
      <c r="E4543" s="0" t="n">
        <v>2029</v>
      </c>
      <c r="F4543" s="0" t="n">
        <v>0.637195248758812</v>
      </c>
      <c r="G4543" s="0" t="s">
        <v>135</v>
      </c>
    </row>
    <row r="4544" customFormat="false" ht="14.25" hidden="false" customHeight="false" outlineLevel="0" collapsed="false">
      <c r="A4544" s="0" t="s">
        <v>121</v>
      </c>
      <c r="B4544" s="0" t="s">
        <v>122</v>
      </c>
      <c r="C4544" s="0" t="s">
        <v>75</v>
      </c>
      <c r="D4544" s="0" t="s">
        <v>157</v>
      </c>
      <c r="E4544" s="0" t="n">
        <v>2029</v>
      </c>
      <c r="F4544" s="0" t="n">
        <v>0.55195123980141</v>
      </c>
      <c r="G4544" s="0" t="s">
        <v>135</v>
      </c>
    </row>
    <row r="4545" customFormat="false" ht="14.25" hidden="false" customHeight="false" outlineLevel="0" collapsed="false">
      <c r="A4545" s="0" t="s">
        <v>121</v>
      </c>
      <c r="B4545" s="0" t="s">
        <v>122</v>
      </c>
      <c r="C4545" s="0" t="s">
        <v>75</v>
      </c>
      <c r="D4545" s="0" t="s">
        <v>171</v>
      </c>
      <c r="E4545" s="0" t="n">
        <v>2029</v>
      </c>
      <c r="F4545" s="0" t="n">
        <v>0.87</v>
      </c>
      <c r="G4545" s="0" t="s">
        <v>135</v>
      </c>
    </row>
    <row r="4546" customFormat="false" ht="14.25" hidden="false" customHeight="false" outlineLevel="0" collapsed="false">
      <c r="A4546" s="0" t="s">
        <v>121</v>
      </c>
      <c r="B4546" s="0" t="s">
        <v>122</v>
      </c>
      <c r="C4546" s="0" t="s">
        <v>75</v>
      </c>
      <c r="D4546" s="0" t="s">
        <v>172</v>
      </c>
      <c r="E4546" s="0" t="n">
        <v>2029</v>
      </c>
      <c r="F4546" s="0" t="n">
        <v>0.8</v>
      </c>
      <c r="G4546" s="0" t="s">
        <v>135</v>
      </c>
    </row>
    <row r="4547" customFormat="false" ht="14.25" hidden="false" customHeight="false" outlineLevel="0" collapsed="false">
      <c r="A4547" s="0" t="s">
        <v>121</v>
      </c>
      <c r="B4547" s="0" t="s">
        <v>122</v>
      </c>
      <c r="C4547" s="0" t="s">
        <v>75</v>
      </c>
      <c r="D4547" s="0" t="s">
        <v>173</v>
      </c>
      <c r="E4547" s="0" t="n">
        <v>2029</v>
      </c>
      <c r="F4547" s="0" t="n">
        <v>0.480197578627227</v>
      </c>
      <c r="G4547" s="0" t="s">
        <v>135</v>
      </c>
    </row>
    <row r="4548" customFormat="false" ht="14.25" hidden="false" customHeight="false" outlineLevel="0" collapsed="false">
      <c r="A4548" s="0" t="s">
        <v>121</v>
      </c>
      <c r="B4548" s="0" t="s">
        <v>122</v>
      </c>
      <c r="C4548" s="0" t="s">
        <v>75</v>
      </c>
      <c r="D4548" s="0" t="s">
        <v>174</v>
      </c>
      <c r="E4548" s="0" t="n">
        <v>2029</v>
      </c>
      <c r="F4548" s="0" t="n">
        <v>0.441560991841128</v>
      </c>
      <c r="G4548" s="0" t="s">
        <v>135</v>
      </c>
    </row>
    <row r="4549" customFormat="false" ht="14.25" hidden="false" customHeight="false" outlineLevel="0" collapsed="false">
      <c r="A4549" s="0" t="s">
        <v>121</v>
      </c>
      <c r="B4549" s="0" t="s">
        <v>122</v>
      </c>
      <c r="C4549" s="0" t="s">
        <v>75</v>
      </c>
      <c r="D4549" s="0" t="s">
        <v>160</v>
      </c>
      <c r="E4549" s="0" t="n">
        <v>2029</v>
      </c>
      <c r="F4549" s="0" t="n">
        <v>7.90975480919437</v>
      </c>
      <c r="G4549" s="0" t="s">
        <v>161</v>
      </c>
    </row>
    <row r="4550" customFormat="false" ht="14.25" hidden="false" customHeight="false" outlineLevel="0" collapsed="false">
      <c r="A4550" s="0" t="s">
        <v>121</v>
      </c>
      <c r="B4550" s="0" t="s">
        <v>122</v>
      </c>
      <c r="C4550" s="0" t="s">
        <v>75</v>
      </c>
      <c r="D4550" s="0" t="s">
        <v>162</v>
      </c>
      <c r="E4550" s="0" t="n">
        <v>2029</v>
      </c>
      <c r="F4550" s="0" t="n">
        <v>4.50363782768063</v>
      </c>
      <c r="G4550" s="0" t="s">
        <v>161</v>
      </c>
    </row>
    <row r="4551" customFormat="false" ht="14.25" hidden="false" customHeight="false" outlineLevel="0" collapsed="false">
      <c r="A4551" s="0" t="s">
        <v>121</v>
      </c>
      <c r="B4551" s="0" t="s">
        <v>122</v>
      </c>
      <c r="C4551" s="0" t="s">
        <v>75</v>
      </c>
      <c r="D4551" s="0" t="s">
        <v>175</v>
      </c>
      <c r="E4551" s="0" t="n">
        <v>2029</v>
      </c>
      <c r="F4551" s="0" t="n">
        <v>9.34</v>
      </c>
      <c r="G4551" s="0" t="s">
        <v>161</v>
      </c>
    </row>
    <row r="4552" customFormat="false" ht="14.25" hidden="false" customHeight="false" outlineLevel="0" collapsed="false">
      <c r="A4552" s="0" t="s">
        <v>121</v>
      </c>
      <c r="B4552" s="0" t="s">
        <v>122</v>
      </c>
      <c r="C4552" s="0" t="s">
        <v>75</v>
      </c>
      <c r="D4552" s="0" t="s">
        <v>176</v>
      </c>
      <c r="E4552" s="0" t="n">
        <v>2029</v>
      </c>
      <c r="F4552" s="0" t="n">
        <v>7.024</v>
      </c>
      <c r="G4552" s="0" t="s">
        <v>161</v>
      </c>
    </row>
    <row r="4553" customFormat="false" ht="14.25" hidden="false" customHeight="false" outlineLevel="0" collapsed="false">
      <c r="A4553" s="0" t="s">
        <v>121</v>
      </c>
      <c r="B4553" s="0" t="s">
        <v>122</v>
      </c>
      <c r="C4553" s="0" t="s">
        <v>75</v>
      </c>
      <c r="D4553" s="0" t="s">
        <v>177</v>
      </c>
      <c r="E4553" s="0" t="n">
        <v>2029</v>
      </c>
      <c r="F4553" s="0" t="n">
        <v>8.822856265625</v>
      </c>
      <c r="G4553" s="0" t="s">
        <v>161</v>
      </c>
    </row>
    <row r="4554" customFormat="false" ht="14.25" hidden="false" customHeight="false" outlineLevel="0" collapsed="false">
      <c r="A4554" s="0" t="s">
        <v>121</v>
      </c>
      <c r="B4554" s="0" t="s">
        <v>122</v>
      </c>
      <c r="C4554" s="0" t="s">
        <v>75</v>
      </c>
      <c r="D4554" s="0" t="s">
        <v>178</v>
      </c>
      <c r="E4554" s="0" t="n">
        <v>2029</v>
      </c>
      <c r="F4554" s="0" t="n">
        <v>3.59053637125</v>
      </c>
      <c r="G4554" s="0" t="s">
        <v>161</v>
      </c>
    </row>
    <row r="4555" customFormat="false" ht="14.25" hidden="false" customHeight="false" outlineLevel="0" collapsed="false">
      <c r="A4555" s="0" t="s">
        <v>121</v>
      </c>
      <c r="B4555" s="0" t="s">
        <v>122</v>
      </c>
      <c r="C4555" s="0" t="s">
        <v>75</v>
      </c>
      <c r="D4555" s="0" t="s">
        <v>163</v>
      </c>
      <c r="E4555" s="0" t="n">
        <v>2029</v>
      </c>
      <c r="F4555" s="0" t="n">
        <v>32.4982817439804</v>
      </c>
      <c r="G4555" s="0" t="s">
        <v>132</v>
      </c>
    </row>
    <row r="4556" customFormat="false" ht="14.25" hidden="false" customHeight="false" outlineLevel="0" collapsed="false">
      <c r="A4556" s="0" t="s">
        <v>121</v>
      </c>
      <c r="B4556" s="0" t="s">
        <v>122</v>
      </c>
      <c r="C4556" s="0" t="s">
        <v>75</v>
      </c>
      <c r="D4556" s="0" t="s">
        <v>164</v>
      </c>
      <c r="E4556" s="0" t="n">
        <v>2029</v>
      </c>
      <c r="F4556" s="0" t="n">
        <v>18.5037962019609</v>
      </c>
      <c r="G4556" s="0" t="s">
        <v>132</v>
      </c>
    </row>
    <row r="4557" customFormat="false" ht="14.25" hidden="false" customHeight="false" outlineLevel="0" collapsed="false">
      <c r="A4557" s="0" t="s">
        <v>121</v>
      </c>
      <c r="B4557" s="0" t="s">
        <v>122</v>
      </c>
      <c r="C4557" s="0" t="s">
        <v>75</v>
      </c>
      <c r="D4557" s="0" t="s">
        <v>179</v>
      </c>
      <c r="E4557" s="0" t="n">
        <v>2029</v>
      </c>
      <c r="F4557" s="0" t="n">
        <v>37.1136165262836</v>
      </c>
      <c r="G4557" s="0" t="s">
        <v>132</v>
      </c>
    </row>
    <row r="4558" customFormat="false" ht="14.25" hidden="false" customHeight="false" outlineLevel="0" collapsed="false">
      <c r="A4558" s="0" t="s">
        <v>121</v>
      </c>
      <c r="B4558" s="0" t="s">
        <v>122</v>
      </c>
      <c r="C4558" s="0" t="s">
        <v>75</v>
      </c>
      <c r="D4558" s="0" t="s">
        <v>180</v>
      </c>
      <c r="E4558" s="0" t="n">
        <v>2029</v>
      </c>
      <c r="F4558" s="0" t="n">
        <v>12.7882404053034</v>
      </c>
      <c r="G4558" s="0" t="s">
        <v>132</v>
      </c>
    </row>
    <row r="4559" customFormat="false" ht="14.25" hidden="false" customHeight="false" outlineLevel="0" collapsed="false">
      <c r="A4559" s="0" t="s">
        <v>121</v>
      </c>
      <c r="B4559" s="0" t="s">
        <v>122</v>
      </c>
      <c r="C4559" s="0" t="s">
        <v>75</v>
      </c>
      <c r="D4559" s="0" t="s">
        <v>181</v>
      </c>
      <c r="E4559" s="0" t="n">
        <v>2029</v>
      </c>
      <c r="F4559" s="0" t="n">
        <v>1</v>
      </c>
      <c r="G4559" s="0" t="s">
        <v>135</v>
      </c>
    </row>
    <row r="4560" customFormat="false" ht="14.25" hidden="false" customHeight="false" outlineLevel="0" collapsed="false">
      <c r="A4560" s="0" t="s">
        <v>121</v>
      </c>
      <c r="B4560" s="0" t="s">
        <v>122</v>
      </c>
      <c r="C4560" s="0" t="s">
        <v>75</v>
      </c>
      <c r="D4560" s="0" t="s">
        <v>165</v>
      </c>
      <c r="E4560" s="0" t="n">
        <v>2030</v>
      </c>
      <c r="F4560" s="0" t="n">
        <v>3.1391</v>
      </c>
      <c r="G4560" s="0" t="s">
        <v>161</v>
      </c>
    </row>
    <row r="4561" customFormat="false" ht="14.25" hidden="false" customHeight="false" outlineLevel="0" collapsed="false">
      <c r="A4561" s="0" t="s">
        <v>121</v>
      </c>
      <c r="B4561" s="0" t="s">
        <v>122</v>
      </c>
      <c r="C4561" s="0" t="s">
        <v>75</v>
      </c>
      <c r="D4561" s="0" t="s">
        <v>166</v>
      </c>
      <c r="E4561" s="0" t="n">
        <v>2030</v>
      </c>
      <c r="F4561" s="0" t="n">
        <v>1.6875</v>
      </c>
      <c r="G4561" s="0" t="s">
        <v>161</v>
      </c>
    </row>
    <row r="4562" customFormat="false" ht="14.25" hidden="false" customHeight="false" outlineLevel="0" collapsed="false">
      <c r="A4562" s="0" t="s">
        <v>121</v>
      </c>
      <c r="B4562" s="0" t="s">
        <v>122</v>
      </c>
      <c r="C4562" s="0" t="s">
        <v>75</v>
      </c>
      <c r="D4562" s="0" t="s">
        <v>167</v>
      </c>
      <c r="E4562" s="0" t="n">
        <v>2030</v>
      </c>
      <c r="F4562" s="0" t="n">
        <v>0.5</v>
      </c>
      <c r="G4562" s="0" t="s">
        <v>135</v>
      </c>
    </row>
    <row r="4563" customFormat="false" ht="14.25" hidden="false" customHeight="false" outlineLevel="0" collapsed="false">
      <c r="A4563" s="0" t="s">
        <v>121</v>
      </c>
      <c r="B4563" s="0" t="s">
        <v>122</v>
      </c>
      <c r="C4563" s="0" t="s">
        <v>75</v>
      </c>
      <c r="D4563" s="0" t="s">
        <v>168</v>
      </c>
      <c r="E4563" s="0" t="n">
        <v>2030</v>
      </c>
      <c r="F4563" s="0" t="n">
        <v>1.53785</v>
      </c>
      <c r="G4563" s="0" t="s">
        <v>161</v>
      </c>
    </row>
    <row r="4564" customFormat="false" ht="14.25" hidden="false" customHeight="false" outlineLevel="0" collapsed="false">
      <c r="A4564" s="0" t="s">
        <v>121</v>
      </c>
      <c r="B4564" s="0" t="s">
        <v>122</v>
      </c>
      <c r="C4564" s="0" t="s">
        <v>75</v>
      </c>
      <c r="D4564" s="0" t="s">
        <v>169</v>
      </c>
      <c r="E4564" s="0" t="n">
        <v>2030</v>
      </c>
      <c r="F4564" s="0" t="n">
        <v>1.7646</v>
      </c>
      <c r="G4564" s="0" t="s">
        <v>161</v>
      </c>
    </row>
    <row r="4565" customFormat="false" ht="14.25" hidden="false" customHeight="false" outlineLevel="0" collapsed="false">
      <c r="A4565" s="0" t="s">
        <v>121</v>
      </c>
      <c r="B4565" s="0" t="s">
        <v>122</v>
      </c>
      <c r="C4565" s="0" t="s">
        <v>75</v>
      </c>
      <c r="D4565" s="0" t="s">
        <v>170</v>
      </c>
      <c r="E4565" s="0" t="n">
        <v>2030</v>
      </c>
      <c r="F4565" s="0" t="n">
        <v>6.9014</v>
      </c>
      <c r="G4565" s="0" t="s">
        <v>161</v>
      </c>
    </row>
    <row r="4566" customFormat="false" ht="14.25" hidden="false" customHeight="false" outlineLevel="0" collapsed="false">
      <c r="A4566" s="0" t="s">
        <v>121</v>
      </c>
      <c r="B4566" s="0" t="s">
        <v>122</v>
      </c>
      <c r="C4566" s="0" t="s">
        <v>75</v>
      </c>
      <c r="D4566" s="0" t="s">
        <v>156</v>
      </c>
      <c r="E4566" s="0" t="n">
        <v>2030</v>
      </c>
      <c r="F4566" s="0" t="n">
        <v>0.680378497246685</v>
      </c>
      <c r="G4566" s="0" t="s">
        <v>135</v>
      </c>
    </row>
    <row r="4567" customFormat="false" ht="14.25" hidden="false" customHeight="false" outlineLevel="0" collapsed="false">
      <c r="A4567" s="0" t="s">
        <v>121</v>
      </c>
      <c r="B4567" s="0" t="s">
        <v>122</v>
      </c>
      <c r="C4567" s="0" t="s">
        <v>75</v>
      </c>
      <c r="D4567" s="0" t="s">
        <v>157</v>
      </c>
      <c r="E4567" s="0" t="n">
        <v>2030</v>
      </c>
      <c r="F4567" s="0" t="n">
        <v>0.55886055955947</v>
      </c>
      <c r="G4567" s="0" t="s">
        <v>135</v>
      </c>
    </row>
    <row r="4568" customFormat="false" ht="14.25" hidden="false" customHeight="false" outlineLevel="0" collapsed="false">
      <c r="A4568" s="0" t="s">
        <v>121</v>
      </c>
      <c r="B4568" s="0" t="s">
        <v>122</v>
      </c>
      <c r="C4568" s="0" t="s">
        <v>75</v>
      </c>
      <c r="D4568" s="0" t="s">
        <v>171</v>
      </c>
      <c r="E4568" s="0" t="n">
        <v>2030</v>
      </c>
      <c r="F4568" s="0" t="n">
        <v>0.87</v>
      </c>
      <c r="G4568" s="0" t="s">
        <v>135</v>
      </c>
    </row>
    <row r="4569" customFormat="false" ht="14.25" hidden="false" customHeight="false" outlineLevel="0" collapsed="false">
      <c r="A4569" s="0" t="s">
        <v>121</v>
      </c>
      <c r="B4569" s="0" t="s">
        <v>122</v>
      </c>
      <c r="C4569" s="0" t="s">
        <v>75</v>
      </c>
      <c r="D4569" s="0" t="s">
        <v>172</v>
      </c>
      <c r="E4569" s="0" t="n">
        <v>2030</v>
      </c>
      <c r="F4569" s="0" t="n">
        <v>0.8</v>
      </c>
      <c r="G4569" s="0" t="s">
        <v>135</v>
      </c>
    </row>
    <row r="4570" customFormat="false" ht="14.25" hidden="false" customHeight="false" outlineLevel="0" collapsed="false">
      <c r="A4570" s="0" t="s">
        <v>121</v>
      </c>
      <c r="B4570" s="0" t="s">
        <v>122</v>
      </c>
      <c r="C4570" s="0" t="s">
        <v>75</v>
      </c>
      <c r="D4570" s="0" t="s">
        <v>173</v>
      </c>
      <c r="E4570" s="0" t="n">
        <v>2030</v>
      </c>
      <c r="F4570" s="0" t="n">
        <v>0.486208686816739</v>
      </c>
      <c r="G4570" s="0" t="s">
        <v>135</v>
      </c>
    </row>
    <row r="4571" customFormat="false" ht="14.25" hidden="false" customHeight="false" outlineLevel="0" collapsed="false">
      <c r="A4571" s="0" t="s">
        <v>121</v>
      </c>
      <c r="B4571" s="0" t="s">
        <v>122</v>
      </c>
      <c r="C4571" s="0" t="s">
        <v>75</v>
      </c>
      <c r="D4571" s="0" t="s">
        <v>174</v>
      </c>
      <c r="E4571" s="0" t="n">
        <v>2030</v>
      </c>
      <c r="F4571" s="0" t="n">
        <v>0.447088447647576</v>
      </c>
      <c r="G4571" s="0" t="s">
        <v>135</v>
      </c>
    </row>
    <row r="4572" customFormat="false" ht="14.25" hidden="false" customHeight="false" outlineLevel="0" collapsed="false">
      <c r="A4572" s="0" t="s">
        <v>121</v>
      </c>
      <c r="B4572" s="0" t="s">
        <v>122</v>
      </c>
      <c r="C4572" s="0" t="s">
        <v>75</v>
      </c>
      <c r="D4572" s="0" t="s">
        <v>160</v>
      </c>
      <c r="E4572" s="0" t="n">
        <v>2030</v>
      </c>
      <c r="F4572" s="0" t="n">
        <v>10.8556562743727</v>
      </c>
      <c r="G4572" s="0" t="s">
        <v>161</v>
      </c>
    </row>
    <row r="4573" customFormat="false" ht="14.25" hidden="false" customHeight="false" outlineLevel="0" collapsed="false">
      <c r="A4573" s="0" t="s">
        <v>121</v>
      </c>
      <c r="B4573" s="0" t="s">
        <v>122</v>
      </c>
      <c r="C4573" s="0" t="s">
        <v>75</v>
      </c>
      <c r="D4573" s="0" t="s">
        <v>162</v>
      </c>
      <c r="E4573" s="0" t="n">
        <v>2030</v>
      </c>
      <c r="F4573" s="0" t="n">
        <v>5.09966318134603</v>
      </c>
      <c r="G4573" s="0" t="s">
        <v>161</v>
      </c>
    </row>
    <row r="4574" customFormat="false" ht="14.25" hidden="false" customHeight="false" outlineLevel="0" collapsed="false">
      <c r="A4574" s="0" t="s">
        <v>121</v>
      </c>
      <c r="B4574" s="0" t="s">
        <v>122</v>
      </c>
      <c r="C4574" s="0" t="s">
        <v>75</v>
      </c>
      <c r="D4574" s="0" t="s">
        <v>175</v>
      </c>
      <c r="E4574" s="0" t="n">
        <v>2030</v>
      </c>
      <c r="F4574" s="0" t="n">
        <v>10.87785</v>
      </c>
      <c r="G4574" s="0" t="s">
        <v>161</v>
      </c>
    </row>
    <row r="4575" customFormat="false" ht="14.25" hidden="false" customHeight="false" outlineLevel="0" collapsed="false">
      <c r="A4575" s="0" t="s">
        <v>121</v>
      </c>
      <c r="B4575" s="0" t="s">
        <v>122</v>
      </c>
      <c r="C4575" s="0" t="s">
        <v>75</v>
      </c>
      <c r="D4575" s="0" t="s">
        <v>176</v>
      </c>
      <c r="E4575" s="0" t="n">
        <v>2030</v>
      </c>
      <c r="F4575" s="0" t="n">
        <v>8.7886</v>
      </c>
      <c r="G4575" s="0" t="s">
        <v>161</v>
      </c>
    </row>
    <row r="4576" customFormat="false" ht="14.25" hidden="false" customHeight="false" outlineLevel="0" collapsed="false">
      <c r="A4576" s="0" t="s">
        <v>121</v>
      </c>
      <c r="B4576" s="0" t="s">
        <v>122</v>
      </c>
      <c r="C4576" s="0" t="s">
        <v>75</v>
      </c>
      <c r="D4576" s="0" t="s">
        <v>177</v>
      </c>
      <c r="E4576" s="0" t="n">
        <v>2030</v>
      </c>
      <c r="F4576" s="0" t="n">
        <v>10.2816258710938</v>
      </c>
      <c r="G4576" s="0" t="s">
        <v>161</v>
      </c>
    </row>
    <row r="4577" customFormat="false" ht="14.25" hidden="false" customHeight="false" outlineLevel="0" collapsed="false">
      <c r="A4577" s="0" t="s">
        <v>121</v>
      </c>
      <c r="B4577" s="0" t="s">
        <v>122</v>
      </c>
      <c r="C4577" s="0" t="s">
        <v>75</v>
      </c>
      <c r="D4577" s="0" t="s">
        <v>178</v>
      </c>
      <c r="E4577" s="0" t="n">
        <v>2030</v>
      </c>
      <c r="F4577" s="0" t="n">
        <v>5.673693584625</v>
      </c>
      <c r="G4577" s="0" t="s">
        <v>161</v>
      </c>
    </row>
    <row r="4578" customFormat="false" ht="14.25" hidden="false" customHeight="false" outlineLevel="0" collapsed="false">
      <c r="A4578" s="0" t="s">
        <v>121</v>
      </c>
      <c r="B4578" s="0" t="s">
        <v>122</v>
      </c>
      <c r="C4578" s="0" t="s">
        <v>75</v>
      </c>
      <c r="D4578" s="0" t="s">
        <v>163</v>
      </c>
      <c r="E4578" s="0" t="n">
        <v>2030</v>
      </c>
      <c r="F4578" s="0" t="n">
        <v>44.9133970675378</v>
      </c>
      <c r="G4578" s="0" t="s">
        <v>132</v>
      </c>
    </row>
    <row r="4579" customFormat="false" ht="14.25" hidden="false" customHeight="false" outlineLevel="0" collapsed="false">
      <c r="A4579" s="0" t="s">
        <v>121</v>
      </c>
      <c r="B4579" s="0" t="s">
        <v>122</v>
      </c>
      <c r="C4579" s="0" t="s">
        <v>75</v>
      </c>
      <c r="D4579" s="0" t="s">
        <v>164</v>
      </c>
      <c r="E4579" s="0" t="n">
        <v>2030</v>
      </c>
      <c r="F4579" s="0" t="n">
        <v>21.0989728843208</v>
      </c>
      <c r="G4579" s="0" t="s">
        <v>132</v>
      </c>
    </row>
    <row r="4580" customFormat="false" ht="14.25" hidden="false" customHeight="false" outlineLevel="0" collapsed="false">
      <c r="A4580" s="0" t="s">
        <v>121</v>
      </c>
      <c r="B4580" s="0" t="s">
        <v>122</v>
      </c>
      <c r="C4580" s="0" t="s">
        <v>75</v>
      </c>
      <c r="D4580" s="0" t="s">
        <v>179</v>
      </c>
      <c r="E4580" s="0" t="n">
        <v>2030</v>
      </c>
      <c r="F4580" s="0" t="n">
        <v>43.7913785229794</v>
      </c>
      <c r="G4580" s="0" t="s">
        <v>132</v>
      </c>
    </row>
    <row r="4581" customFormat="false" ht="14.25" hidden="false" customHeight="false" outlineLevel="0" collapsed="false">
      <c r="A4581" s="0" t="s">
        <v>121</v>
      </c>
      <c r="B4581" s="0" t="s">
        <v>122</v>
      </c>
      <c r="C4581" s="0" t="s">
        <v>75</v>
      </c>
      <c r="D4581" s="0" t="s">
        <v>180</v>
      </c>
      <c r="E4581" s="0" t="n">
        <v>2030</v>
      </c>
      <c r="F4581" s="0" t="n">
        <v>15.5226354958401</v>
      </c>
      <c r="G4581" s="0" t="s">
        <v>132</v>
      </c>
    </row>
    <row r="4582" customFormat="false" ht="14.25" hidden="false" customHeight="false" outlineLevel="0" collapsed="false">
      <c r="A4582" s="0" t="s">
        <v>121</v>
      </c>
      <c r="B4582" s="0" t="s">
        <v>122</v>
      </c>
      <c r="C4582" s="0" t="s">
        <v>75</v>
      </c>
      <c r="D4582" s="0" t="s">
        <v>181</v>
      </c>
      <c r="E4582" s="0" t="n">
        <v>2030</v>
      </c>
      <c r="F4582" s="0" t="n">
        <v>1</v>
      </c>
      <c r="G4582" s="0" t="s">
        <v>135</v>
      </c>
    </row>
    <row r="4583" customFormat="false" ht="14.25" hidden="false" customHeight="false" outlineLevel="0" collapsed="false">
      <c r="A4583" s="0" t="s">
        <v>121</v>
      </c>
      <c r="B4583" s="0" t="s">
        <v>122</v>
      </c>
      <c r="C4583" s="0" t="s">
        <v>75</v>
      </c>
      <c r="D4583" s="0" t="s">
        <v>165</v>
      </c>
      <c r="E4583" s="0" t="n">
        <v>2031</v>
      </c>
      <c r="F4583" s="0" t="n">
        <v>3.6834</v>
      </c>
      <c r="G4583" s="0" t="s">
        <v>161</v>
      </c>
    </row>
    <row r="4584" customFormat="false" ht="14.25" hidden="false" customHeight="false" outlineLevel="0" collapsed="false">
      <c r="A4584" s="0" t="s">
        <v>121</v>
      </c>
      <c r="B4584" s="0" t="s">
        <v>122</v>
      </c>
      <c r="C4584" s="0" t="s">
        <v>75</v>
      </c>
      <c r="D4584" s="0" t="s">
        <v>166</v>
      </c>
      <c r="E4584" s="0" t="n">
        <v>2031</v>
      </c>
      <c r="F4584" s="0" t="n">
        <v>3.375</v>
      </c>
      <c r="G4584" s="0" t="s">
        <v>161</v>
      </c>
    </row>
    <row r="4585" customFormat="false" ht="14.25" hidden="false" customHeight="false" outlineLevel="0" collapsed="false">
      <c r="A4585" s="0" t="s">
        <v>121</v>
      </c>
      <c r="B4585" s="0" t="s">
        <v>122</v>
      </c>
      <c r="C4585" s="0" t="s">
        <v>75</v>
      </c>
      <c r="D4585" s="0" t="s">
        <v>167</v>
      </c>
      <c r="E4585" s="0" t="n">
        <v>2031</v>
      </c>
      <c r="F4585" s="0" t="n">
        <v>0.5</v>
      </c>
      <c r="G4585" s="0" t="s">
        <v>135</v>
      </c>
    </row>
    <row r="4586" customFormat="false" ht="14.25" hidden="false" customHeight="false" outlineLevel="0" collapsed="false">
      <c r="A4586" s="0" t="s">
        <v>121</v>
      </c>
      <c r="B4586" s="0" t="s">
        <v>122</v>
      </c>
      <c r="C4586" s="0" t="s">
        <v>75</v>
      </c>
      <c r="D4586" s="0" t="s">
        <v>168</v>
      </c>
      <c r="E4586" s="0" t="n">
        <v>2031</v>
      </c>
      <c r="F4586" s="0" t="n">
        <v>1.38805</v>
      </c>
      <c r="G4586" s="0" t="s">
        <v>161</v>
      </c>
    </row>
    <row r="4587" customFormat="false" ht="14.25" hidden="false" customHeight="false" outlineLevel="0" collapsed="false">
      <c r="A4587" s="0" t="s">
        <v>121</v>
      </c>
      <c r="B4587" s="0" t="s">
        <v>122</v>
      </c>
      <c r="C4587" s="0" t="s">
        <v>75</v>
      </c>
      <c r="D4587" s="0" t="s">
        <v>169</v>
      </c>
      <c r="E4587" s="0" t="n">
        <v>2031</v>
      </c>
      <c r="F4587" s="0" t="n">
        <v>0.6708</v>
      </c>
      <c r="G4587" s="0" t="s">
        <v>161</v>
      </c>
    </row>
    <row r="4588" customFormat="false" ht="14.25" hidden="false" customHeight="false" outlineLevel="0" collapsed="false">
      <c r="A4588" s="0" t="s">
        <v>121</v>
      </c>
      <c r="B4588" s="0" t="s">
        <v>122</v>
      </c>
      <c r="C4588" s="0" t="s">
        <v>75</v>
      </c>
      <c r="D4588" s="0" t="s">
        <v>170</v>
      </c>
      <c r="E4588" s="0" t="n">
        <v>2031</v>
      </c>
      <c r="F4588" s="0" t="n">
        <v>6.9014</v>
      </c>
      <c r="G4588" s="0" t="s">
        <v>161</v>
      </c>
    </row>
    <row r="4589" customFormat="false" ht="14.25" hidden="false" customHeight="false" outlineLevel="0" collapsed="false">
      <c r="A4589" s="0" t="s">
        <v>121</v>
      </c>
      <c r="B4589" s="0" t="s">
        <v>122</v>
      </c>
      <c r="C4589" s="0" t="s">
        <v>75</v>
      </c>
      <c r="D4589" s="0" t="s">
        <v>156</v>
      </c>
      <c r="E4589" s="0" t="n">
        <v>2031</v>
      </c>
      <c r="F4589" s="0" t="n">
        <v>0.70369949015282</v>
      </c>
      <c r="G4589" s="0" t="s">
        <v>135</v>
      </c>
    </row>
    <row r="4590" customFormat="false" ht="14.25" hidden="false" customHeight="false" outlineLevel="0" collapsed="false">
      <c r="A4590" s="0" t="s">
        <v>121</v>
      </c>
      <c r="B4590" s="0" t="s">
        <v>122</v>
      </c>
      <c r="C4590" s="0" t="s">
        <v>75</v>
      </c>
      <c r="D4590" s="0" t="s">
        <v>157</v>
      </c>
      <c r="E4590" s="0" t="n">
        <v>2031</v>
      </c>
      <c r="F4590" s="0" t="n">
        <v>0.562591918424451</v>
      </c>
      <c r="G4590" s="0" t="s">
        <v>135</v>
      </c>
    </row>
    <row r="4591" customFormat="false" ht="14.25" hidden="false" customHeight="false" outlineLevel="0" collapsed="false">
      <c r="A4591" s="0" t="s">
        <v>121</v>
      </c>
      <c r="B4591" s="0" t="s">
        <v>122</v>
      </c>
      <c r="C4591" s="0" t="s">
        <v>75</v>
      </c>
      <c r="D4591" s="0" t="s">
        <v>171</v>
      </c>
      <c r="E4591" s="0" t="n">
        <v>2031</v>
      </c>
      <c r="F4591" s="0" t="n">
        <v>0.87</v>
      </c>
      <c r="G4591" s="0" t="s">
        <v>135</v>
      </c>
    </row>
    <row r="4592" customFormat="false" ht="14.25" hidden="false" customHeight="false" outlineLevel="0" collapsed="false">
      <c r="A4592" s="0" t="s">
        <v>121</v>
      </c>
      <c r="B4592" s="0" t="s">
        <v>122</v>
      </c>
      <c r="C4592" s="0" t="s">
        <v>75</v>
      </c>
      <c r="D4592" s="0" t="s">
        <v>172</v>
      </c>
      <c r="E4592" s="0" t="n">
        <v>2031</v>
      </c>
      <c r="F4592" s="0" t="n">
        <v>0.8</v>
      </c>
      <c r="G4592" s="0" t="s">
        <v>135</v>
      </c>
    </row>
    <row r="4593" customFormat="false" ht="14.25" hidden="false" customHeight="false" outlineLevel="0" collapsed="false">
      <c r="A4593" s="0" t="s">
        <v>121</v>
      </c>
      <c r="B4593" s="0" t="s">
        <v>122</v>
      </c>
      <c r="C4593" s="0" t="s">
        <v>75</v>
      </c>
      <c r="D4593" s="0" t="s">
        <v>173</v>
      </c>
      <c r="E4593" s="0" t="n">
        <v>2031</v>
      </c>
      <c r="F4593" s="0" t="n">
        <v>0.489454969029273</v>
      </c>
      <c r="G4593" s="0" t="s">
        <v>135</v>
      </c>
    </row>
    <row r="4594" customFormat="false" ht="14.25" hidden="false" customHeight="false" outlineLevel="0" collapsed="false">
      <c r="A4594" s="0" t="s">
        <v>121</v>
      </c>
      <c r="B4594" s="0" t="s">
        <v>122</v>
      </c>
      <c r="C4594" s="0" t="s">
        <v>75</v>
      </c>
      <c r="D4594" s="0" t="s">
        <v>174</v>
      </c>
      <c r="E4594" s="0" t="n">
        <v>2031</v>
      </c>
      <c r="F4594" s="0" t="n">
        <v>0.450073534739561</v>
      </c>
      <c r="G4594" s="0" t="s">
        <v>135</v>
      </c>
    </row>
    <row r="4595" customFormat="false" ht="14.25" hidden="false" customHeight="false" outlineLevel="0" collapsed="false">
      <c r="A4595" s="0" t="s">
        <v>121</v>
      </c>
      <c r="B4595" s="0" t="s">
        <v>122</v>
      </c>
      <c r="C4595" s="0" t="s">
        <v>75</v>
      </c>
      <c r="D4595" s="0" t="s">
        <v>160</v>
      </c>
      <c r="E4595" s="0" t="n">
        <v>2031</v>
      </c>
      <c r="F4595" s="0" t="n">
        <v>13.1669682538963</v>
      </c>
      <c r="G4595" s="0" t="s">
        <v>161</v>
      </c>
    </row>
    <row r="4596" customFormat="false" ht="14.25" hidden="false" customHeight="false" outlineLevel="0" collapsed="false">
      <c r="A4596" s="0" t="s">
        <v>121</v>
      </c>
      <c r="B4596" s="0" t="s">
        <v>122</v>
      </c>
      <c r="C4596" s="0" t="s">
        <v>75</v>
      </c>
      <c r="D4596" s="0" t="s">
        <v>162</v>
      </c>
      <c r="E4596" s="0" t="n">
        <v>2031</v>
      </c>
      <c r="F4596" s="0" t="n">
        <v>5.54409866905525</v>
      </c>
      <c r="G4596" s="0" t="s">
        <v>161</v>
      </c>
    </row>
    <row r="4597" customFormat="false" ht="14.25" hidden="false" customHeight="false" outlineLevel="0" collapsed="false">
      <c r="A4597" s="0" t="s">
        <v>121</v>
      </c>
      <c r="B4597" s="0" t="s">
        <v>122</v>
      </c>
      <c r="C4597" s="0" t="s">
        <v>75</v>
      </c>
      <c r="D4597" s="0" t="s">
        <v>175</v>
      </c>
      <c r="E4597" s="0" t="n">
        <v>2031</v>
      </c>
      <c r="F4597" s="0" t="n">
        <v>12.2659</v>
      </c>
      <c r="G4597" s="0" t="s">
        <v>161</v>
      </c>
    </row>
    <row r="4598" customFormat="false" ht="14.25" hidden="false" customHeight="false" outlineLevel="0" collapsed="false">
      <c r="A4598" s="0" t="s">
        <v>121</v>
      </c>
      <c r="B4598" s="0" t="s">
        <v>122</v>
      </c>
      <c r="C4598" s="0" t="s">
        <v>75</v>
      </c>
      <c r="D4598" s="0" t="s">
        <v>176</v>
      </c>
      <c r="E4598" s="0" t="n">
        <v>2031</v>
      </c>
      <c r="F4598" s="0" t="n">
        <v>9.4594</v>
      </c>
      <c r="G4598" s="0" t="s">
        <v>161</v>
      </c>
    </row>
    <row r="4599" customFormat="false" ht="14.25" hidden="false" customHeight="false" outlineLevel="0" collapsed="false">
      <c r="A4599" s="0" t="s">
        <v>121</v>
      </c>
      <c r="B4599" s="0" t="s">
        <v>122</v>
      </c>
      <c r="C4599" s="0" t="s">
        <v>75</v>
      </c>
      <c r="D4599" s="0" t="s">
        <v>177</v>
      </c>
      <c r="E4599" s="0" t="n">
        <v>2031</v>
      </c>
      <c r="F4599" s="0" t="n">
        <v>11.6239545072266</v>
      </c>
      <c r="G4599" s="0" t="s">
        <v>161</v>
      </c>
    </row>
    <row r="4600" customFormat="false" ht="14.25" hidden="false" customHeight="false" outlineLevel="0" collapsed="false">
      <c r="A4600" s="0" t="s">
        <v>121</v>
      </c>
      <c r="B4600" s="0" t="s">
        <v>122</v>
      </c>
      <c r="C4600" s="0" t="s">
        <v>75</v>
      </c>
      <c r="D4600" s="0" t="s">
        <v>178</v>
      </c>
      <c r="E4600" s="0" t="n">
        <v>2031</v>
      </c>
      <c r="F4600" s="0" t="n">
        <v>7.087112415725</v>
      </c>
      <c r="G4600" s="0" t="s">
        <v>161</v>
      </c>
    </row>
    <row r="4601" customFormat="false" ht="14.25" hidden="false" customHeight="false" outlineLevel="0" collapsed="false">
      <c r="A4601" s="0" t="s">
        <v>121</v>
      </c>
      <c r="B4601" s="0" t="s">
        <v>122</v>
      </c>
      <c r="C4601" s="0" t="s">
        <v>75</v>
      </c>
      <c r="D4601" s="0" t="s">
        <v>163</v>
      </c>
      <c r="E4601" s="0" t="n">
        <v>2031</v>
      </c>
      <c r="F4601" s="0" t="n">
        <v>54.7345390596749</v>
      </c>
      <c r="G4601" s="0" t="s">
        <v>132</v>
      </c>
    </row>
    <row r="4602" customFormat="false" ht="14.25" hidden="false" customHeight="false" outlineLevel="0" collapsed="false">
      <c r="A4602" s="0" t="s">
        <v>121</v>
      </c>
      <c r="B4602" s="0" t="s">
        <v>122</v>
      </c>
      <c r="C4602" s="0" t="s">
        <v>75</v>
      </c>
      <c r="D4602" s="0" t="s">
        <v>164</v>
      </c>
      <c r="E4602" s="0" t="n">
        <v>2031</v>
      </c>
      <c r="F4602" s="0" t="n">
        <v>23.0465874376434</v>
      </c>
      <c r="G4602" s="0" t="s">
        <v>132</v>
      </c>
    </row>
    <row r="4603" customFormat="false" ht="14.25" hidden="false" customHeight="false" outlineLevel="0" collapsed="false">
      <c r="A4603" s="0" t="s">
        <v>121</v>
      </c>
      <c r="B4603" s="0" t="s">
        <v>122</v>
      </c>
      <c r="C4603" s="0" t="s">
        <v>75</v>
      </c>
      <c r="D4603" s="0" t="s">
        <v>179</v>
      </c>
      <c r="E4603" s="0" t="n">
        <v>2031</v>
      </c>
      <c r="F4603" s="0" t="n">
        <v>49.8391640895905</v>
      </c>
      <c r="G4603" s="0" t="s">
        <v>132</v>
      </c>
    </row>
    <row r="4604" customFormat="false" ht="14.25" hidden="false" customHeight="false" outlineLevel="0" collapsed="false">
      <c r="A4604" s="0" t="s">
        <v>121</v>
      </c>
      <c r="B4604" s="0" t="s">
        <v>122</v>
      </c>
      <c r="C4604" s="0" t="s">
        <v>75</v>
      </c>
      <c r="D4604" s="0" t="s">
        <v>180</v>
      </c>
      <c r="E4604" s="0" t="n">
        <v>2031</v>
      </c>
      <c r="F4604" s="0" t="n">
        <v>22.1253305213229</v>
      </c>
      <c r="G4604" s="0" t="s">
        <v>132</v>
      </c>
    </row>
    <row r="4605" customFormat="false" ht="14.25" hidden="false" customHeight="false" outlineLevel="0" collapsed="false">
      <c r="A4605" s="0" t="s">
        <v>121</v>
      </c>
      <c r="B4605" s="0" t="s">
        <v>122</v>
      </c>
      <c r="C4605" s="0" t="s">
        <v>75</v>
      </c>
      <c r="D4605" s="0" t="s">
        <v>181</v>
      </c>
      <c r="E4605" s="0" t="n">
        <v>2031</v>
      </c>
      <c r="F4605" s="0" t="n">
        <v>1</v>
      </c>
      <c r="G4605" s="0" t="s">
        <v>135</v>
      </c>
    </row>
    <row r="4606" customFormat="false" ht="14.25" hidden="false" customHeight="false" outlineLevel="0" collapsed="false">
      <c r="A4606" s="0" t="s">
        <v>121</v>
      </c>
      <c r="B4606" s="0" t="s">
        <v>122</v>
      </c>
      <c r="C4606" s="0" t="s">
        <v>75</v>
      </c>
      <c r="D4606" s="0" t="s">
        <v>165</v>
      </c>
      <c r="E4606" s="0" t="n">
        <v>2032</v>
      </c>
      <c r="F4606" s="0" t="n">
        <v>4.0792</v>
      </c>
      <c r="G4606" s="0" t="s">
        <v>161</v>
      </c>
    </row>
    <row r="4607" customFormat="false" ht="14.25" hidden="false" customHeight="false" outlineLevel="0" collapsed="false">
      <c r="A4607" s="0" t="s">
        <v>121</v>
      </c>
      <c r="B4607" s="0" t="s">
        <v>122</v>
      </c>
      <c r="C4607" s="0" t="s">
        <v>75</v>
      </c>
      <c r="D4607" s="0" t="s">
        <v>166</v>
      </c>
      <c r="E4607" s="0" t="n">
        <v>2032</v>
      </c>
      <c r="F4607" s="0" t="n">
        <v>5.0625</v>
      </c>
      <c r="G4607" s="0" t="s">
        <v>161</v>
      </c>
    </row>
    <row r="4608" customFormat="false" ht="14.25" hidden="false" customHeight="false" outlineLevel="0" collapsed="false">
      <c r="A4608" s="0" t="s">
        <v>121</v>
      </c>
      <c r="B4608" s="0" t="s">
        <v>122</v>
      </c>
      <c r="C4608" s="0" t="s">
        <v>75</v>
      </c>
      <c r="D4608" s="0" t="s">
        <v>167</v>
      </c>
      <c r="E4608" s="0" t="n">
        <v>2032</v>
      </c>
      <c r="F4608" s="0" t="n">
        <v>0.5</v>
      </c>
      <c r="G4608" s="0" t="s">
        <v>135</v>
      </c>
    </row>
    <row r="4609" customFormat="false" ht="14.25" hidden="false" customHeight="false" outlineLevel="0" collapsed="false">
      <c r="A4609" s="0" t="s">
        <v>121</v>
      </c>
      <c r="B4609" s="0" t="s">
        <v>122</v>
      </c>
      <c r="C4609" s="0" t="s">
        <v>75</v>
      </c>
      <c r="D4609" s="0" t="s">
        <v>168</v>
      </c>
      <c r="E4609" s="0" t="n">
        <v>2032</v>
      </c>
      <c r="F4609" s="0" t="n">
        <v>1.23955</v>
      </c>
      <c r="G4609" s="0" t="s">
        <v>161</v>
      </c>
    </row>
    <row r="4610" customFormat="false" ht="14.25" hidden="false" customHeight="false" outlineLevel="0" collapsed="false">
      <c r="A4610" s="0" t="s">
        <v>121</v>
      </c>
      <c r="B4610" s="0" t="s">
        <v>122</v>
      </c>
      <c r="C4610" s="0" t="s">
        <v>75</v>
      </c>
      <c r="D4610" s="0" t="s">
        <v>169</v>
      </c>
      <c r="E4610" s="0" t="n">
        <v>2032</v>
      </c>
      <c r="F4610" s="0" t="n">
        <v>0.6709</v>
      </c>
      <c r="G4610" s="0" t="s">
        <v>161</v>
      </c>
    </row>
    <row r="4611" customFormat="false" ht="14.25" hidden="false" customHeight="false" outlineLevel="0" collapsed="false">
      <c r="A4611" s="0" t="s">
        <v>121</v>
      </c>
      <c r="B4611" s="0" t="s">
        <v>122</v>
      </c>
      <c r="C4611" s="0" t="s">
        <v>75</v>
      </c>
      <c r="D4611" s="0" t="s">
        <v>170</v>
      </c>
      <c r="E4611" s="0" t="n">
        <v>2032</v>
      </c>
      <c r="F4611" s="0" t="n">
        <v>6.9014</v>
      </c>
      <c r="G4611" s="0" t="s">
        <v>161</v>
      </c>
    </row>
    <row r="4612" customFormat="false" ht="14.25" hidden="false" customHeight="false" outlineLevel="0" collapsed="false">
      <c r="A4612" s="0" t="s">
        <v>121</v>
      </c>
      <c r="B4612" s="0" t="s">
        <v>122</v>
      </c>
      <c r="C4612" s="0" t="s">
        <v>75</v>
      </c>
      <c r="D4612" s="0" t="s">
        <v>156</v>
      </c>
      <c r="E4612" s="0" t="n">
        <v>2032</v>
      </c>
      <c r="F4612" s="0" t="n">
        <v>0.721118357638813</v>
      </c>
      <c r="G4612" s="0" t="s">
        <v>135</v>
      </c>
    </row>
    <row r="4613" customFormat="false" ht="14.25" hidden="false" customHeight="false" outlineLevel="0" collapsed="false">
      <c r="A4613" s="0" t="s">
        <v>121</v>
      </c>
      <c r="B4613" s="0" t="s">
        <v>122</v>
      </c>
      <c r="C4613" s="0" t="s">
        <v>75</v>
      </c>
      <c r="D4613" s="0" t="s">
        <v>157</v>
      </c>
      <c r="E4613" s="0" t="n">
        <v>2032</v>
      </c>
      <c r="F4613" s="0" t="n">
        <v>0.56537893722221</v>
      </c>
      <c r="G4613" s="0" t="s">
        <v>135</v>
      </c>
    </row>
    <row r="4614" customFormat="false" ht="14.25" hidden="false" customHeight="false" outlineLevel="0" collapsed="false">
      <c r="A4614" s="0" t="s">
        <v>121</v>
      </c>
      <c r="B4614" s="0" t="s">
        <v>122</v>
      </c>
      <c r="C4614" s="0" t="s">
        <v>75</v>
      </c>
      <c r="D4614" s="0" t="s">
        <v>171</v>
      </c>
      <c r="E4614" s="0" t="n">
        <v>2032</v>
      </c>
      <c r="F4614" s="0" t="n">
        <v>0.87</v>
      </c>
      <c r="G4614" s="0" t="s">
        <v>135</v>
      </c>
    </row>
    <row r="4615" customFormat="false" ht="14.25" hidden="false" customHeight="false" outlineLevel="0" collapsed="false">
      <c r="A4615" s="0" t="s">
        <v>121</v>
      </c>
      <c r="B4615" s="0" t="s">
        <v>122</v>
      </c>
      <c r="C4615" s="0" t="s">
        <v>75</v>
      </c>
      <c r="D4615" s="0" t="s">
        <v>172</v>
      </c>
      <c r="E4615" s="0" t="n">
        <v>2032</v>
      </c>
      <c r="F4615" s="0" t="n">
        <v>0.8</v>
      </c>
      <c r="G4615" s="0" t="s">
        <v>135</v>
      </c>
    </row>
    <row r="4616" customFormat="false" ht="14.25" hidden="false" customHeight="false" outlineLevel="0" collapsed="false">
      <c r="A4616" s="0" t="s">
        <v>121</v>
      </c>
      <c r="B4616" s="0" t="s">
        <v>122</v>
      </c>
      <c r="C4616" s="0" t="s">
        <v>75</v>
      </c>
      <c r="D4616" s="0" t="s">
        <v>173</v>
      </c>
      <c r="E4616" s="0" t="n">
        <v>2032</v>
      </c>
      <c r="F4616" s="0" t="n">
        <v>0.491879675383323</v>
      </c>
      <c r="G4616" s="0" t="s">
        <v>135</v>
      </c>
    </row>
    <row r="4617" customFormat="false" ht="14.25" hidden="false" customHeight="false" outlineLevel="0" collapsed="false">
      <c r="A4617" s="0" t="s">
        <v>121</v>
      </c>
      <c r="B4617" s="0" t="s">
        <v>122</v>
      </c>
      <c r="C4617" s="0" t="s">
        <v>75</v>
      </c>
      <c r="D4617" s="0" t="s">
        <v>174</v>
      </c>
      <c r="E4617" s="0" t="n">
        <v>2032</v>
      </c>
      <c r="F4617" s="0" t="n">
        <v>0.452303149777768</v>
      </c>
      <c r="G4617" s="0" t="s">
        <v>135</v>
      </c>
    </row>
    <row r="4618" customFormat="false" ht="14.25" hidden="false" customHeight="false" outlineLevel="0" collapsed="false">
      <c r="A4618" s="0" t="s">
        <v>121</v>
      </c>
      <c r="B4618" s="0" t="s">
        <v>122</v>
      </c>
      <c r="C4618" s="0" t="s">
        <v>75</v>
      </c>
      <c r="D4618" s="0" t="s">
        <v>160</v>
      </c>
      <c r="E4618" s="0" t="n">
        <v>2032</v>
      </c>
      <c r="F4618" s="0" t="n">
        <v>15.3340266927674</v>
      </c>
      <c r="G4618" s="0" t="s">
        <v>161</v>
      </c>
    </row>
    <row r="4619" customFormat="false" ht="14.25" hidden="false" customHeight="false" outlineLevel="0" collapsed="false">
      <c r="A4619" s="0" t="s">
        <v>121</v>
      </c>
      <c r="B4619" s="0" t="s">
        <v>122</v>
      </c>
      <c r="C4619" s="0" t="s">
        <v>75</v>
      </c>
      <c r="D4619" s="0" t="s">
        <v>162</v>
      </c>
      <c r="E4619" s="0" t="n">
        <v>2032</v>
      </c>
      <c r="F4619" s="0" t="n">
        <v>5.93020341638723</v>
      </c>
      <c r="G4619" s="0" t="s">
        <v>161</v>
      </c>
    </row>
    <row r="4620" customFormat="false" ht="14.25" hidden="false" customHeight="false" outlineLevel="0" collapsed="false">
      <c r="A4620" s="0" t="s">
        <v>121</v>
      </c>
      <c r="B4620" s="0" t="s">
        <v>122</v>
      </c>
      <c r="C4620" s="0" t="s">
        <v>75</v>
      </c>
      <c r="D4620" s="0" t="s">
        <v>175</v>
      </c>
      <c r="E4620" s="0" t="n">
        <v>2032</v>
      </c>
      <c r="F4620" s="0" t="n">
        <v>13.50545</v>
      </c>
      <c r="G4620" s="0" t="s">
        <v>161</v>
      </c>
    </row>
    <row r="4621" customFormat="false" ht="14.25" hidden="false" customHeight="false" outlineLevel="0" collapsed="false">
      <c r="A4621" s="0" t="s">
        <v>121</v>
      </c>
      <c r="B4621" s="0" t="s">
        <v>122</v>
      </c>
      <c r="C4621" s="0" t="s">
        <v>75</v>
      </c>
      <c r="D4621" s="0" t="s">
        <v>176</v>
      </c>
      <c r="E4621" s="0" t="n">
        <v>2032</v>
      </c>
      <c r="F4621" s="0" t="n">
        <v>10.1303</v>
      </c>
      <c r="G4621" s="0" t="s">
        <v>161</v>
      </c>
    </row>
    <row r="4622" customFormat="false" ht="14.25" hidden="false" customHeight="false" outlineLevel="0" collapsed="false">
      <c r="A4622" s="0" t="s">
        <v>121</v>
      </c>
      <c r="B4622" s="0" t="s">
        <v>122</v>
      </c>
      <c r="C4622" s="0" t="s">
        <v>75</v>
      </c>
      <c r="D4622" s="0" t="s">
        <v>177</v>
      </c>
      <c r="E4622" s="0" t="n">
        <v>2032</v>
      </c>
      <c r="F4622" s="0" t="n">
        <v>12.9008432631934</v>
      </c>
      <c r="G4622" s="0" t="s">
        <v>161</v>
      </c>
    </row>
    <row r="4623" customFormat="false" ht="14.25" hidden="false" customHeight="false" outlineLevel="0" collapsed="false">
      <c r="A4623" s="0" t="s">
        <v>121</v>
      </c>
      <c r="B4623" s="0" t="s">
        <v>122</v>
      </c>
      <c r="C4623" s="0" t="s">
        <v>75</v>
      </c>
      <c r="D4623" s="0" t="s">
        <v>178</v>
      </c>
      <c r="E4623" s="0" t="n">
        <v>2032</v>
      </c>
      <c r="F4623" s="0" t="n">
        <v>8.36338684596125</v>
      </c>
      <c r="G4623" s="0" t="s">
        <v>161</v>
      </c>
    </row>
    <row r="4624" customFormat="false" ht="14.25" hidden="false" customHeight="false" outlineLevel="0" collapsed="false">
      <c r="A4624" s="0" t="s">
        <v>121</v>
      </c>
      <c r="B4624" s="0" t="s">
        <v>122</v>
      </c>
      <c r="C4624" s="0" t="s">
        <v>75</v>
      </c>
      <c r="D4624" s="0" t="s">
        <v>163</v>
      </c>
      <c r="E4624" s="0" t="n">
        <v>2032</v>
      </c>
      <c r="F4624" s="0" t="n">
        <v>63.981378850714</v>
      </c>
      <c r="G4624" s="0" t="s">
        <v>132</v>
      </c>
    </row>
    <row r="4625" customFormat="false" ht="14.25" hidden="false" customHeight="false" outlineLevel="0" collapsed="false">
      <c r="A4625" s="0" t="s">
        <v>121</v>
      </c>
      <c r="B4625" s="0" t="s">
        <v>122</v>
      </c>
      <c r="C4625" s="0" t="s">
        <v>75</v>
      </c>
      <c r="D4625" s="0" t="s">
        <v>164</v>
      </c>
      <c r="E4625" s="0" t="n">
        <v>2032</v>
      </c>
      <c r="F4625" s="0" t="n">
        <v>24.7438327223359</v>
      </c>
      <c r="G4625" s="0" t="s">
        <v>132</v>
      </c>
    </row>
    <row r="4626" customFormat="false" ht="14.25" hidden="false" customHeight="false" outlineLevel="0" collapsed="false">
      <c r="A4626" s="0" t="s">
        <v>121</v>
      </c>
      <c r="B4626" s="0" t="s">
        <v>122</v>
      </c>
      <c r="C4626" s="0" t="s">
        <v>75</v>
      </c>
      <c r="D4626" s="0" t="s">
        <v>179</v>
      </c>
      <c r="E4626" s="0" t="n">
        <v>2032</v>
      </c>
      <c r="F4626" s="0" t="n">
        <v>55.5880043450831</v>
      </c>
      <c r="G4626" s="0" t="s">
        <v>132</v>
      </c>
    </row>
    <row r="4627" customFormat="false" ht="14.25" hidden="false" customHeight="false" outlineLevel="0" collapsed="false">
      <c r="A4627" s="0" t="s">
        <v>121</v>
      </c>
      <c r="B4627" s="0" t="s">
        <v>122</v>
      </c>
      <c r="C4627" s="0" t="s">
        <v>75</v>
      </c>
      <c r="D4627" s="0" t="s">
        <v>180</v>
      </c>
      <c r="E4627" s="0" t="n">
        <v>2032</v>
      </c>
      <c r="F4627" s="0" t="n">
        <v>28.7665834509842</v>
      </c>
      <c r="G4627" s="0" t="s">
        <v>132</v>
      </c>
    </row>
    <row r="4628" customFormat="false" ht="14.25" hidden="false" customHeight="false" outlineLevel="0" collapsed="false">
      <c r="A4628" s="0" t="s">
        <v>121</v>
      </c>
      <c r="B4628" s="0" t="s">
        <v>122</v>
      </c>
      <c r="C4628" s="0" t="s">
        <v>75</v>
      </c>
      <c r="D4628" s="0" t="s">
        <v>181</v>
      </c>
      <c r="E4628" s="0" t="n">
        <v>2032</v>
      </c>
      <c r="F4628" s="0" t="n">
        <v>1</v>
      </c>
      <c r="G4628" s="0" t="s">
        <v>135</v>
      </c>
    </row>
    <row r="4629" customFormat="false" ht="14.25" hidden="false" customHeight="false" outlineLevel="0" collapsed="false">
      <c r="A4629" s="0" t="s">
        <v>121</v>
      </c>
      <c r="B4629" s="0" t="s">
        <v>122</v>
      </c>
      <c r="C4629" s="0" t="s">
        <v>75</v>
      </c>
      <c r="D4629" s="0" t="s">
        <v>165</v>
      </c>
      <c r="E4629" s="0" t="n">
        <v>2033</v>
      </c>
      <c r="F4629" s="0" t="n">
        <v>4.3526</v>
      </c>
      <c r="G4629" s="0" t="s">
        <v>161</v>
      </c>
    </row>
    <row r="4630" customFormat="false" ht="14.25" hidden="false" customHeight="false" outlineLevel="0" collapsed="false">
      <c r="A4630" s="0" t="s">
        <v>121</v>
      </c>
      <c r="B4630" s="0" t="s">
        <v>122</v>
      </c>
      <c r="C4630" s="0" t="s">
        <v>75</v>
      </c>
      <c r="D4630" s="0" t="s">
        <v>166</v>
      </c>
      <c r="E4630" s="0" t="n">
        <v>2033</v>
      </c>
      <c r="F4630" s="0" t="n">
        <v>6.75</v>
      </c>
      <c r="G4630" s="0" t="s">
        <v>161</v>
      </c>
    </row>
    <row r="4631" customFormat="false" ht="14.25" hidden="false" customHeight="false" outlineLevel="0" collapsed="false">
      <c r="A4631" s="0" t="s">
        <v>121</v>
      </c>
      <c r="B4631" s="0" t="s">
        <v>122</v>
      </c>
      <c r="C4631" s="0" t="s">
        <v>75</v>
      </c>
      <c r="D4631" s="0" t="s">
        <v>167</v>
      </c>
      <c r="E4631" s="0" t="n">
        <v>2033</v>
      </c>
      <c r="F4631" s="0" t="n">
        <v>0.5</v>
      </c>
      <c r="G4631" s="0" t="s">
        <v>135</v>
      </c>
    </row>
    <row r="4632" customFormat="false" ht="14.25" hidden="false" customHeight="false" outlineLevel="0" collapsed="false">
      <c r="A4632" s="0" t="s">
        <v>121</v>
      </c>
      <c r="B4632" s="0" t="s">
        <v>122</v>
      </c>
      <c r="C4632" s="0" t="s">
        <v>75</v>
      </c>
      <c r="D4632" s="0" t="s">
        <v>168</v>
      </c>
      <c r="E4632" s="0" t="n">
        <v>2033</v>
      </c>
      <c r="F4632" s="0" t="n">
        <v>1.11715</v>
      </c>
      <c r="G4632" s="0" t="s">
        <v>161</v>
      </c>
    </row>
    <row r="4633" customFormat="false" ht="14.25" hidden="false" customHeight="false" outlineLevel="0" collapsed="false">
      <c r="A4633" s="0" t="s">
        <v>121</v>
      </c>
      <c r="B4633" s="0" t="s">
        <v>122</v>
      </c>
      <c r="C4633" s="0" t="s">
        <v>75</v>
      </c>
      <c r="D4633" s="0" t="s">
        <v>169</v>
      </c>
      <c r="E4633" s="0" t="n">
        <v>2033</v>
      </c>
      <c r="F4633" s="0" t="n">
        <v>0.574999999999999</v>
      </c>
      <c r="G4633" s="0" t="s">
        <v>161</v>
      </c>
    </row>
    <row r="4634" customFormat="false" ht="14.25" hidden="false" customHeight="false" outlineLevel="0" collapsed="false">
      <c r="A4634" s="0" t="s">
        <v>121</v>
      </c>
      <c r="B4634" s="0" t="s">
        <v>122</v>
      </c>
      <c r="C4634" s="0" t="s">
        <v>75</v>
      </c>
      <c r="D4634" s="0" t="s">
        <v>170</v>
      </c>
      <c r="E4634" s="0" t="n">
        <v>2033</v>
      </c>
      <c r="F4634" s="0" t="n">
        <v>6.9014</v>
      </c>
      <c r="G4634" s="0" t="s">
        <v>161</v>
      </c>
    </row>
    <row r="4635" customFormat="false" ht="14.25" hidden="false" customHeight="false" outlineLevel="0" collapsed="false">
      <c r="A4635" s="0" t="s">
        <v>121</v>
      </c>
      <c r="B4635" s="0" t="s">
        <v>122</v>
      </c>
      <c r="C4635" s="0" t="s">
        <v>75</v>
      </c>
      <c r="D4635" s="0" t="s">
        <v>156</v>
      </c>
      <c r="E4635" s="0" t="n">
        <v>2033</v>
      </c>
      <c r="F4635" s="0" t="n">
        <v>0.732567748927652</v>
      </c>
      <c r="G4635" s="0" t="s">
        <v>135</v>
      </c>
    </row>
    <row r="4636" customFormat="false" ht="14.25" hidden="false" customHeight="false" outlineLevel="0" collapsed="false">
      <c r="A4636" s="0" t="s">
        <v>121</v>
      </c>
      <c r="B4636" s="0" t="s">
        <v>122</v>
      </c>
      <c r="C4636" s="0" t="s">
        <v>75</v>
      </c>
      <c r="D4636" s="0" t="s">
        <v>157</v>
      </c>
      <c r="E4636" s="0" t="n">
        <v>2033</v>
      </c>
      <c r="F4636" s="0" t="n">
        <v>0.567210839828424</v>
      </c>
      <c r="G4636" s="0" t="s">
        <v>135</v>
      </c>
    </row>
    <row r="4637" customFormat="false" ht="14.25" hidden="false" customHeight="false" outlineLevel="0" collapsed="false">
      <c r="A4637" s="0" t="s">
        <v>121</v>
      </c>
      <c r="B4637" s="0" t="s">
        <v>122</v>
      </c>
      <c r="C4637" s="0" t="s">
        <v>75</v>
      </c>
      <c r="D4637" s="0" t="s">
        <v>171</v>
      </c>
      <c r="E4637" s="0" t="n">
        <v>2033</v>
      </c>
      <c r="F4637" s="0" t="n">
        <v>0.87</v>
      </c>
      <c r="G4637" s="0" t="s">
        <v>135</v>
      </c>
    </row>
    <row r="4638" customFormat="false" ht="14.25" hidden="false" customHeight="false" outlineLevel="0" collapsed="false">
      <c r="A4638" s="0" t="s">
        <v>121</v>
      </c>
      <c r="B4638" s="0" t="s">
        <v>122</v>
      </c>
      <c r="C4638" s="0" t="s">
        <v>75</v>
      </c>
      <c r="D4638" s="0" t="s">
        <v>172</v>
      </c>
      <c r="E4638" s="0" t="n">
        <v>2033</v>
      </c>
      <c r="F4638" s="0" t="n">
        <v>0.8</v>
      </c>
      <c r="G4638" s="0" t="s">
        <v>135</v>
      </c>
    </row>
    <row r="4639" customFormat="false" ht="14.25" hidden="false" customHeight="false" outlineLevel="0" collapsed="false">
      <c r="A4639" s="0" t="s">
        <v>121</v>
      </c>
      <c r="B4639" s="0" t="s">
        <v>122</v>
      </c>
      <c r="C4639" s="0" t="s">
        <v>75</v>
      </c>
      <c r="D4639" s="0" t="s">
        <v>173</v>
      </c>
      <c r="E4639" s="0" t="n">
        <v>2033</v>
      </c>
      <c r="F4639" s="0" t="n">
        <v>0.493473430650729</v>
      </c>
      <c r="G4639" s="0" t="s">
        <v>135</v>
      </c>
    </row>
    <row r="4640" customFormat="false" ht="14.25" hidden="false" customHeight="false" outlineLevel="0" collapsed="false">
      <c r="A4640" s="0" t="s">
        <v>121</v>
      </c>
      <c r="B4640" s="0" t="s">
        <v>122</v>
      </c>
      <c r="C4640" s="0" t="s">
        <v>75</v>
      </c>
      <c r="D4640" s="0" t="s">
        <v>174</v>
      </c>
      <c r="E4640" s="0" t="n">
        <v>2033</v>
      </c>
      <c r="F4640" s="0" t="n">
        <v>0.45376867186274</v>
      </c>
      <c r="G4640" s="0" t="s">
        <v>135</v>
      </c>
    </row>
    <row r="4641" customFormat="false" ht="14.25" hidden="false" customHeight="false" outlineLevel="0" collapsed="false">
      <c r="A4641" s="0" t="s">
        <v>121</v>
      </c>
      <c r="B4641" s="0" t="s">
        <v>122</v>
      </c>
      <c r="C4641" s="0" t="s">
        <v>75</v>
      </c>
      <c r="D4641" s="0" t="s">
        <v>160</v>
      </c>
      <c r="E4641" s="0" t="n">
        <v>2033</v>
      </c>
      <c r="F4641" s="0" t="n">
        <v>16.9409144979721</v>
      </c>
      <c r="G4641" s="0" t="s">
        <v>161</v>
      </c>
    </row>
    <row r="4642" customFormat="false" ht="14.25" hidden="false" customHeight="false" outlineLevel="0" collapsed="false">
      <c r="A4642" s="0" t="s">
        <v>121</v>
      </c>
      <c r="B4642" s="0" t="s">
        <v>122</v>
      </c>
      <c r="C4642" s="0" t="s">
        <v>75</v>
      </c>
      <c r="D4642" s="0" t="s">
        <v>162</v>
      </c>
      <c r="E4642" s="0" t="n">
        <v>2033</v>
      </c>
      <c r="F4642" s="0" t="n">
        <v>6.18447495954983</v>
      </c>
      <c r="G4642" s="0" t="s">
        <v>161</v>
      </c>
    </row>
    <row r="4643" customFormat="false" ht="14.25" hidden="false" customHeight="false" outlineLevel="0" collapsed="false">
      <c r="A4643" s="0" t="s">
        <v>121</v>
      </c>
      <c r="B4643" s="0" t="s">
        <v>122</v>
      </c>
      <c r="C4643" s="0" t="s">
        <v>75</v>
      </c>
      <c r="D4643" s="0" t="s">
        <v>175</v>
      </c>
      <c r="E4643" s="0" t="n">
        <v>2033</v>
      </c>
      <c r="F4643" s="0" t="n">
        <v>14.6226</v>
      </c>
      <c r="G4643" s="0" t="s">
        <v>161</v>
      </c>
    </row>
    <row r="4644" customFormat="false" ht="14.25" hidden="false" customHeight="false" outlineLevel="0" collapsed="false">
      <c r="A4644" s="0" t="s">
        <v>121</v>
      </c>
      <c r="B4644" s="0" t="s">
        <v>122</v>
      </c>
      <c r="C4644" s="0" t="s">
        <v>75</v>
      </c>
      <c r="D4644" s="0" t="s">
        <v>176</v>
      </c>
      <c r="E4644" s="0" t="n">
        <v>2033</v>
      </c>
      <c r="F4644" s="0" t="n">
        <v>10.7053</v>
      </c>
      <c r="G4644" s="0" t="s">
        <v>161</v>
      </c>
    </row>
    <row r="4645" customFormat="false" ht="14.25" hidden="false" customHeight="false" outlineLevel="0" collapsed="false">
      <c r="A4645" s="0" t="s">
        <v>121</v>
      </c>
      <c r="B4645" s="0" t="s">
        <v>122</v>
      </c>
      <c r="C4645" s="0" t="s">
        <v>75</v>
      </c>
      <c r="D4645" s="0" t="s">
        <v>177</v>
      </c>
      <c r="E4645" s="0" t="n">
        <v>2033</v>
      </c>
      <c r="F4645" s="0" t="n">
        <v>14.0644719402017</v>
      </c>
      <c r="G4645" s="0" t="s">
        <v>161</v>
      </c>
    </row>
    <row r="4646" customFormat="false" ht="14.25" hidden="false" customHeight="false" outlineLevel="0" collapsed="false">
      <c r="A4646" s="0" t="s">
        <v>121</v>
      </c>
      <c r="B4646" s="0" t="s">
        <v>122</v>
      </c>
      <c r="C4646" s="0" t="s">
        <v>75</v>
      </c>
      <c r="D4646" s="0" t="s">
        <v>178</v>
      </c>
      <c r="E4646" s="0" t="n">
        <v>2033</v>
      </c>
      <c r="F4646" s="0" t="n">
        <v>9.06091751732028</v>
      </c>
      <c r="G4646" s="0" t="s">
        <v>161</v>
      </c>
    </row>
    <row r="4647" customFormat="false" ht="14.25" hidden="false" customHeight="false" outlineLevel="0" collapsed="false">
      <c r="A4647" s="0" t="s">
        <v>121</v>
      </c>
      <c r="B4647" s="0" t="s">
        <v>122</v>
      </c>
      <c r="C4647" s="0" t="s">
        <v>75</v>
      </c>
      <c r="D4647" s="0" t="s">
        <v>163</v>
      </c>
      <c r="E4647" s="0" t="n">
        <v>2033</v>
      </c>
      <c r="F4647" s="0" t="n">
        <v>70.9239514605137</v>
      </c>
      <c r="G4647" s="0" t="s">
        <v>132</v>
      </c>
    </row>
    <row r="4648" customFormat="false" ht="14.25" hidden="false" customHeight="false" outlineLevel="0" collapsed="false">
      <c r="A4648" s="0" t="s">
        <v>121</v>
      </c>
      <c r="B4648" s="0" t="s">
        <v>122</v>
      </c>
      <c r="C4648" s="0" t="s">
        <v>75</v>
      </c>
      <c r="D4648" s="0" t="s">
        <v>164</v>
      </c>
      <c r="E4648" s="0" t="n">
        <v>2033</v>
      </c>
      <c r="F4648" s="0" t="n">
        <v>25.8916011820011</v>
      </c>
      <c r="G4648" s="0" t="s">
        <v>132</v>
      </c>
    </row>
    <row r="4649" customFormat="false" ht="14.25" hidden="false" customHeight="false" outlineLevel="0" collapsed="false">
      <c r="A4649" s="0" t="s">
        <v>121</v>
      </c>
      <c r="B4649" s="0" t="s">
        <v>122</v>
      </c>
      <c r="C4649" s="0" t="s">
        <v>75</v>
      </c>
      <c r="D4649" s="0" t="s">
        <v>179</v>
      </c>
      <c r="E4649" s="0" t="n">
        <v>2033</v>
      </c>
      <c r="F4649" s="0" t="n">
        <v>60.7982825951307</v>
      </c>
      <c r="G4649" s="0" t="s">
        <v>132</v>
      </c>
    </row>
    <row r="4650" customFormat="false" ht="14.25" hidden="false" customHeight="false" outlineLevel="0" collapsed="false">
      <c r="A4650" s="0" t="s">
        <v>121</v>
      </c>
      <c r="B4650" s="0" t="s">
        <v>122</v>
      </c>
      <c r="C4650" s="0" t="s">
        <v>75</v>
      </c>
      <c r="D4650" s="0" t="s">
        <v>180</v>
      </c>
      <c r="E4650" s="0" t="n">
        <v>2033</v>
      </c>
      <c r="F4650" s="0" t="n">
        <v>33.2275358955182</v>
      </c>
      <c r="G4650" s="0" t="s">
        <v>132</v>
      </c>
    </row>
    <row r="4651" customFormat="false" ht="14.25" hidden="false" customHeight="false" outlineLevel="0" collapsed="false">
      <c r="A4651" s="0" t="s">
        <v>121</v>
      </c>
      <c r="B4651" s="0" t="s">
        <v>122</v>
      </c>
      <c r="C4651" s="0" t="s">
        <v>75</v>
      </c>
      <c r="D4651" s="0" t="s">
        <v>181</v>
      </c>
      <c r="E4651" s="0" t="n">
        <v>2033</v>
      </c>
      <c r="F4651" s="0" t="n">
        <v>1</v>
      </c>
      <c r="G4651" s="0" t="s">
        <v>135</v>
      </c>
    </row>
    <row r="4652" customFormat="false" ht="14.25" hidden="false" customHeight="false" outlineLevel="0" collapsed="false">
      <c r="A4652" s="0" t="s">
        <v>121</v>
      </c>
      <c r="B4652" s="0" t="s">
        <v>122</v>
      </c>
      <c r="C4652" s="0" t="s">
        <v>75</v>
      </c>
      <c r="D4652" s="0" t="s">
        <v>165</v>
      </c>
      <c r="E4652" s="0" t="n">
        <v>2034</v>
      </c>
      <c r="F4652" s="0" t="n">
        <v>4.5798</v>
      </c>
      <c r="G4652" s="0" t="s">
        <v>161</v>
      </c>
    </row>
    <row r="4653" customFormat="false" ht="14.25" hidden="false" customHeight="false" outlineLevel="0" collapsed="false">
      <c r="A4653" s="0" t="s">
        <v>121</v>
      </c>
      <c r="B4653" s="0" t="s">
        <v>122</v>
      </c>
      <c r="C4653" s="0" t="s">
        <v>75</v>
      </c>
      <c r="D4653" s="0" t="s">
        <v>166</v>
      </c>
      <c r="E4653" s="0" t="n">
        <v>2034</v>
      </c>
      <c r="F4653" s="0" t="n">
        <v>6.75</v>
      </c>
      <c r="G4653" s="0" t="s">
        <v>161</v>
      </c>
    </row>
    <row r="4654" customFormat="false" ht="14.25" hidden="false" customHeight="false" outlineLevel="0" collapsed="false">
      <c r="A4654" s="0" t="s">
        <v>121</v>
      </c>
      <c r="B4654" s="0" t="s">
        <v>122</v>
      </c>
      <c r="C4654" s="0" t="s">
        <v>75</v>
      </c>
      <c r="D4654" s="0" t="s">
        <v>167</v>
      </c>
      <c r="E4654" s="0" t="n">
        <v>2034</v>
      </c>
      <c r="F4654" s="0" t="n">
        <v>0.5</v>
      </c>
      <c r="G4654" s="0" t="s">
        <v>135</v>
      </c>
    </row>
    <row r="4655" customFormat="false" ht="14.25" hidden="false" customHeight="false" outlineLevel="0" collapsed="false">
      <c r="A4655" s="0" t="s">
        <v>121</v>
      </c>
      <c r="B4655" s="0" t="s">
        <v>122</v>
      </c>
      <c r="C4655" s="0" t="s">
        <v>75</v>
      </c>
      <c r="D4655" s="0" t="s">
        <v>168</v>
      </c>
      <c r="E4655" s="0" t="n">
        <v>2034</v>
      </c>
      <c r="F4655" s="0" t="n">
        <v>0.2272</v>
      </c>
      <c r="G4655" s="0" t="s">
        <v>161</v>
      </c>
    </row>
    <row r="4656" customFormat="false" ht="14.25" hidden="false" customHeight="false" outlineLevel="0" collapsed="false">
      <c r="A4656" s="0" t="s">
        <v>121</v>
      </c>
      <c r="B4656" s="0" t="s">
        <v>122</v>
      </c>
      <c r="C4656" s="0" t="s">
        <v>75</v>
      </c>
      <c r="D4656" s="0" t="s">
        <v>169</v>
      </c>
      <c r="E4656" s="0" t="n">
        <v>2034</v>
      </c>
      <c r="F4656" s="0" t="n">
        <v>0</v>
      </c>
      <c r="G4656" s="0" t="s">
        <v>161</v>
      </c>
    </row>
    <row r="4657" customFormat="false" ht="14.25" hidden="false" customHeight="false" outlineLevel="0" collapsed="false">
      <c r="A4657" s="0" t="s">
        <v>121</v>
      </c>
      <c r="B4657" s="0" t="s">
        <v>122</v>
      </c>
      <c r="C4657" s="0" t="s">
        <v>75</v>
      </c>
      <c r="D4657" s="0" t="s">
        <v>170</v>
      </c>
      <c r="E4657" s="0" t="n">
        <v>2034</v>
      </c>
      <c r="F4657" s="0" t="n">
        <v>6.9014</v>
      </c>
      <c r="G4657" s="0" t="s">
        <v>161</v>
      </c>
    </row>
    <row r="4658" customFormat="false" ht="14.25" hidden="false" customHeight="false" outlineLevel="0" collapsed="false">
      <c r="A4658" s="0" t="s">
        <v>121</v>
      </c>
      <c r="B4658" s="0" t="s">
        <v>122</v>
      </c>
      <c r="C4658" s="0" t="s">
        <v>75</v>
      </c>
      <c r="D4658" s="0" t="s">
        <v>156</v>
      </c>
      <c r="E4658" s="0" t="n">
        <v>2034</v>
      </c>
      <c r="F4658" s="0" t="n">
        <v>0.736309740365425</v>
      </c>
      <c r="G4658" s="0" t="s">
        <v>135</v>
      </c>
    </row>
    <row r="4659" customFormat="false" ht="14.25" hidden="false" customHeight="false" outlineLevel="0" collapsed="false">
      <c r="A4659" s="0" t="s">
        <v>121</v>
      </c>
      <c r="B4659" s="0" t="s">
        <v>122</v>
      </c>
      <c r="C4659" s="0" t="s">
        <v>75</v>
      </c>
      <c r="D4659" s="0" t="s">
        <v>157</v>
      </c>
      <c r="E4659" s="0" t="n">
        <v>2034</v>
      </c>
      <c r="F4659" s="0" t="n">
        <v>0.567809558458468</v>
      </c>
      <c r="G4659" s="0" t="s">
        <v>135</v>
      </c>
    </row>
    <row r="4660" customFormat="false" ht="14.25" hidden="false" customHeight="false" outlineLevel="0" collapsed="false">
      <c r="A4660" s="0" t="s">
        <v>121</v>
      </c>
      <c r="B4660" s="0" t="s">
        <v>122</v>
      </c>
      <c r="C4660" s="0" t="s">
        <v>75</v>
      </c>
      <c r="D4660" s="0" t="s">
        <v>171</v>
      </c>
      <c r="E4660" s="0" t="n">
        <v>2034</v>
      </c>
      <c r="F4660" s="0" t="n">
        <v>0.87</v>
      </c>
      <c r="G4660" s="0" t="s">
        <v>135</v>
      </c>
    </row>
    <row r="4661" customFormat="false" ht="14.25" hidden="false" customHeight="false" outlineLevel="0" collapsed="false">
      <c r="A4661" s="0" t="s">
        <v>121</v>
      </c>
      <c r="B4661" s="0" t="s">
        <v>122</v>
      </c>
      <c r="C4661" s="0" t="s">
        <v>75</v>
      </c>
      <c r="D4661" s="0" t="s">
        <v>172</v>
      </c>
      <c r="E4661" s="0" t="n">
        <v>2034</v>
      </c>
      <c r="F4661" s="0" t="n">
        <v>0.8</v>
      </c>
      <c r="G4661" s="0" t="s">
        <v>135</v>
      </c>
    </row>
    <row r="4662" customFormat="false" ht="14.25" hidden="false" customHeight="false" outlineLevel="0" collapsed="false">
      <c r="A4662" s="0" t="s">
        <v>121</v>
      </c>
      <c r="B4662" s="0" t="s">
        <v>122</v>
      </c>
      <c r="C4662" s="0" t="s">
        <v>75</v>
      </c>
      <c r="D4662" s="0" t="s">
        <v>173</v>
      </c>
      <c r="E4662" s="0" t="n">
        <v>2034</v>
      </c>
      <c r="F4662" s="0" t="n">
        <v>0.493994315858867</v>
      </c>
      <c r="G4662" s="0" t="s">
        <v>135</v>
      </c>
    </row>
    <row r="4663" customFormat="false" ht="14.25" hidden="false" customHeight="false" outlineLevel="0" collapsed="false">
      <c r="A4663" s="0" t="s">
        <v>121</v>
      </c>
      <c r="B4663" s="0" t="s">
        <v>122</v>
      </c>
      <c r="C4663" s="0" t="s">
        <v>75</v>
      </c>
      <c r="D4663" s="0" t="s">
        <v>174</v>
      </c>
      <c r="E4663" s="0" t="n">
        <v>2034</v>
      </c>
      <c r="F4663" s="0" t="n">
        <v>0.454247646766774</v>
      </c>
      <c r="G4663" s="0" t="s">
        <v>135</v>
      </c>
    </row>
    <row r="4664" customFormat="false" ht="14.25" hidden="false" customHeight="false" outlineLevel="0" collapsed="false">
      <c r="A4664" s="0" t="s">
        <v>121</v>
      </c>
      <c r="B4664" s="0" t="s">
        <v>122</v>
      </c>
      <c r="C4664" s="0" t="s">
        <v>75</v>
      </c>
      <c r="D4664" s="0" t="s">
        <v>160</v>
      </c>
      <c r="E4664" s="0" t="n">
        <v>2034</v>
      </c>
      <c r="F4664" s="0" t="n">
        <v>17.5184868966343</v>
      </c>
      <c r="G4664" s="0" t="s">
        <v>161</v>
      </c>
    </row>
    <row r="4665" customFormat="false" ht="14.25" hidden="false" customHeight="false" outlineLevel="0" collapsed="false">
      <c r="A4665" s="0" t="s">
        <v>121</v>
      </c>
      <c r="B4665" s="0" t="s">
        <v>122</v>
      </c>
      <c r="C4665" s="0" t="s">
        <v>75</v>
      </c>
      <c r="D4665" s="0" t="s">
        <v>162</v>
      </c>
      <c r="E4665" s="0" t="n">
        <v>2034</v>
      </c>
      <c r="F4665" s="0" t="n">
        <v>6.27379227101601</v>
      </c>
      <c r="G4665" s="0" t="s">
        <v>161</v>
      </c>
    </row>
    <row r="4666" customFormat="false" ht="14.25" hidden="false" customHeight="false" outlineLevel="0" collapsed="false">
      <c r="A4666" s="0" t="s">
        <v>121</v>
      </c>
      <c r="B4666" s="0" t="s">
        <v>122</v>
      </c>
      <c r="C4666" s="0" t="s">
        <v>75</v>
      </c>
      <c r="D4666" s="0" t="s">
        <v>175</v>
      </c>
      <c r="E4666" s="0" t="n">
        <v>2034</v>
      </c>
      <c r="F4666" s="0" t="n">
        <v>14.8498</v>
      </c>
      <c r="G4666" s="0" t="s">
        <v>161</v>
      </c>
    </row>
    <row r="4667" customFormat="false" ht="14.25" hidden="false" customHeight="false" outlineLevel="0" collapsed="false">
      <c r="A4667" s="0" t="s">
        <v>121</v>
      </c>
      <c r="B4667" s="0" t="s">
        <v>122</v>
      </c>
      <c r="C4667" s="0" t="s">
        <v>75</v>
      </c>
      <c r="D4667" s="0" t="s">
        <v>176</v>
      </c>
      <c r="E4667" s="0" t="n">
        <v>2034</v>
      </c>
      <c r="F4667" s="0" t="n">
        <v>10.7053</v>
      </c>
      <c r="G4667" s="0" t="s">
        <v>161</v>
      </c>
    </row>
    <row r="4668" customFormat="false" ht="14.25" hidden="false" customHeight="false" outlineLevel="0" collapsed="false">
      <c r="A4668" s="0" t="s">
        <v>121</v>
      </c>
      <c r="B4668" s="0" t="s">
        <v>122</v>
      </c>
      <c r="C4668" s="0" t="s">
        <v>75</v>
      </c>
      <c r="D4668" s="0" t="s">
        <v>177</v>
      </c>
      <c r="E4668" s="0" t="n">
        <v>2034</v>
      </c>
      <c r="F4668" s="0" t="n">
        <v>14.6946495097322</v>
      </c>
      <c r="G4668" s="0" t="s">
        <v>161</v>
      </c>
    </row>
    <row r="4669" customFormat="false" ht="14.25" hidden="false" customHeight="false" outlineLevel="0" collapsed="false">
      <c r="A4669" s="0" t="s">
        <v>121</v>
      </c>
      <c r="B4669" s="0" t="s">
        <v>122</v>
      </c>
      <c r="C4669" s="0" t="s">
        <v>75</v>
      </c>
      <c r="D4669" s="0" t="s">
        <v>178</v>
      </c>
      <c r="E4669" s="0" t="n">
        <v>2034</v>
      </c>
      <c r="F4669" s="0" t="n">
        <v>9.09762965791812</v>
      </c>
      <c r="G4669" s="0" t="s">
        <v>161</v>
      </c>
    </row>
    <row r="4670" customFormat="false" ht="14.25" hidden="false" customHeight="false" outlineLevel="0" collapsed="false">
      <c r="A4670" s="0" t="s">
        <v>121</v>
      </c>
      <c r="B4670" s="0" t="s">
        <v>122</v>
      </c>
      <c r="C4670" s="0" t="s">
        <v>75</v>
      </c>
      <c r="D4670" s="0" t="s">
        <v>163</v>
      </c>
      <c r="E4670" s="0" t="n">
        <v>2034</v>
      </c>
      <c r="F4670" s="0" t="n">
        <v>80.863679089242</v>
      </c>
      <c r="G4670" s="0" t="s">
        <v>132</v>
      </c>
    </row>
    <row r="4671" customFormat="false" ht="14.25" hidden="false" customHeight="false" outlineLevel="0" collapsed="false">
      <c r="A4671" s="0" t="s">
        <v>121</v>
      </c>
      <c r="B4671" s="0" t="s">
        <v>122</v>
      </c>
      <c r="C4671" s="0" t="s">
        <v>75</v>
      </c>
      <c r="D4671" s="0" t="s">
        <v>164</v>
      </c>
      <c r="E4671" s="0" t="n">
        <v>2034</v>
      </c>
      <c r="F4671" s="0" t="n">
        <v>26.6084997405668</v>
      </c>
      <c r="G4671" s="0" t="s">
        <v>132</v>
      </c>
    </row>
    <row r="4672" customFormat="false" ht="14.25" hidden="false" customHeight="false" outlineLevel="0" collapsed="false">
      <c r="A4672" s="0" t="s">
        <v>121</v>
      </c>
      <c r="B4672" s="0" t="s">
        <v>122</v>
      </c>
      <c r="C4672" s="0" t="s">
        <v>75</v>
      </c>
      <c r="D4672" s="0" t="s">
        <v>179</v>
      </c>
      <c r="E4672" s="0" t="n">
        <v>2034</v>
      </c>
      <c r="F4672" s="0" t="n">
        <v>68.4842330897924</v>
      </c>
      <c r="G4672" s="0" t="s">
        <v>132</v>
      </c>
    </row>
    <row r="4673" customFormat="false" ht="14.25" hidden="false" customHeight="false" outlineLevel="0" collapsed="false">
      <c r="A4673" s="0" t="s">
        <v>121</v>
      </c>
      <c r="B4673" s="0" t="s">
        <v>122</v>
      </c>
      <c r="C4673" s="0" t="s">
        <v>75</v>
      </c>
      <c r="D4673" s="0" t="s">
        <v>180</v>
      </c>
      <c r="E4673" s="0" t="n">
        <v>2034</v>
      </c>
      <c r="F4673" s="0" t="n">
        <v>36.7615279886379</v>
      </c>
      <c r="G4673" s="0" t="s">
        <v>132</v>
      </c>
    </row>
    <row r="4674" customFormat="false" ht="14.25" hidden="false" customHeight="false" outlineLevel="0" collapsed="false">
      <c r="A4674" s="0" t="s">
        <v>121</v>
      </c>
      <c r="B4674" s="0" t="s">
        <v>122</v>
      </c>
      <c r="C4674" s="0" t="s">
        <v>75</v>
      </c>
      <c r="D4674" s="0" t="s">
        <v>181</v>
      </c>
      <c r="E4674" s="0" t="n">
        <v>2034</v>
      </c>
      <c r="F4674" s="0" t="n">
        <v>1</v>
      </c>
      <c r="G4674" s="0" t="s">
        <v>135</v>
      </c>
    </row>
    <row r="4675" customFormat="false" ht="14.25" hidden="false" customHeight="false" outlineLevel="0" collapsed="false">
      <c r="A4675" s="0" t="s">
        <v>121</v>
      </c>
      <c r="B4675" s="0" t="s">
        <v>122</v>
      </c>
      <c r="C4675" s="0" t="s">
        <v>75</v>
      </c>
      <c r="D4675" s="0" t="s">
        <v>165</v>
      </c>
      <c r="E4675" s="0" t="n">
        <v>2035</v>
      </c>
      <c r="F4675" s="0" t="n">
        <v>4.7872</v>
      </c>
      <c r="G4675" s="0" t="s">
        <v>161</v>
      </c>
    </row>
    <row r="4676" customFormat="false" ht="14.25" hidden="false" customHeight="false" outlineLevel="0" collapsed="false">
      <c r="A4676" s="0" t="s">
        <v>121</v>
      </c>
      <c r="B4676" s="0" t="s">
        <v>122</v>
      </c>
      <c r="C4676" s="0" t="s">
        <v>75</v>
      </c>
      <c r="D4676" s="0" t="s">
        <v>166</v>
      </c>
      <c r="E4676" s="0" t="n">
        <v>2035</v>
      </c>
      <c r="F4676" s="0" t="n">
        <v>6.75</v>
      </c>
      <c r="G4676" s="0" t="s">
        <v>161</v>
      </c>
    </row>
    <row r="4677" customFormat="false" ht="14.25" hidden="false" customHeight="false" outlineLevel="0" collapsed="false">
      <c r="A4677" s="0" t="s">
        <v>121</v>
      </c>
      <c r="B4677" s="0" t="s">
        <v>122</v>
      </c>
      <c r="C4677" s="0" t="s">
        <v>75</v>
      </c>
      <c r="D4677" s="0" t="s">
        <v>167</v>
      </c>
      <c r="E4677" s="0" t="n">
        <v>2035</v>
      </c>
      <c r="F4677" s="0" t="n">
        <v>0.5</v>
      </c>
      <c r="G4677" s="0" t="s">
        <v>135</v>
      </c>
    </row>
    <row r="4678" customFormat="false" ht="14.25" hidden="false" customHeight="false" outlineLevel="0" collapsed="false">
      <c r="A4678" s="0" t="s">
        <v>121</v>
      </c>
      <c r="B4678" s="0" t="s">
        <v>122</v>
      </c>
      <c r="C4678" s="0" t="s">
        <v>75</v>
      </c>
      <c r="D4678" s="0" t="s">
        <v>168</v>
      </c>
      <c r="E4678" s="0" t="n">
        <v>2035</v>
      </c>
      <c r="F4678" s="0" t="n">
        <v>0.207399999999999</v>
      </c>
      <c r="G4678" s="0" t="s">
        <v>161</v>
      </c>
    </row>
    <row r="4679" customFormat="false" ht="14.25" hidden="false" customHeight="false" outlineLevel="0" collapsed="false">
      <c r="A4679" s="0" t="s">
        <v>121</v>
      </c>
      <c r="B4679" s="0" t="s">
        <v>122</v>
      </c>
      <c r="C4679" s="0" t="s">
        <v>75</v>
      </c>
      <c r="D4679" s="0" t="s">
        <v>169</v>
      </c>
      <c r="E4679" s="0" t="n">
        <v>2035</v>
      </c>
      <c r="F4679" s="0" t="n">
        <v>0</v>
      </c>
      <c r="G4679" s="0" t="s">
        <v>161</v>
      </c>
    </row>
    <row r="4680" customFormat="false" ht="14.25" hidden="false" customHeight="false" outlineLevel="0" collapsed="false">
      <c r="A4680" s="0" t="s">
        <v>121</v>
      </c>
      <c r="B4680" s="0" t="s">
        <v>122</v>
      </c>
      <c r="C4680" s="0" t="s">
        <v>75</v>
      </c>
      <c r="D4680" s="0" t="s">
        <v>170</v>
      </c>
      <c r="E4680" s="0" t="n">
        <v>2035</v>
      </c>
      <c r="F4680" s="0" t="n">
        <v>6.9014</v>
      </c>
      <c r="G4680" s="0" t="s">
        <v>161</v>
      </c>
    </row>
    <row r="4681" customFormat="false" ht="14.25" hidden="false" customHeight="false" outlineLevel="0" collapsed="false">
      <c r="A4681" s="0" t="s">
        <v>121</v>
      </c>
      <c r="B4681" s="0" t="s">
        <v>122</v>
      </c>
      <c r="C4681" s="0" t="s">
        <v>75</v>
      </c>
      <c r="D4681" s="0" t="s">
        <v>156</v>
      </c>
      <c r="E4681" s="0" t="n">
        <v>2035</v>
      </c>
      <c r="F4681" s="0" t="n">
        <v>0.738383337876643</v>
      </c>
      <c r="G4681" s="0" t="s">
        <v>135</v>
      </c>
    </row>
    <row r="4682" customFormat="false" ht="14.25" hidden="false" customHeight="false" outlineLevel="0" collapsed="false">
      <c r="A4682" s="0" t="s">
        <v>121</v>
      </c>
      <c r="B4682" s="0" t="s">
        <v>122</v>
      </c>
      <c r="C4682" s="0" t="s">
        <v>75</v>
      </c>
      <c r="D4682" s="0" t="s">
        <v>157</v>
      </c>
      <c r="E4682" s="0" t="n">
        <v>2035</v>
      </c>
      <c r="F4682" s="0" t="n">
        <v>0.568141334060263</v>
      </c>
      <c r="G4682" s="0" t="s">
        <v>135</v>
      </c>
    </row>
    <row r="4683" customFormat="false" ht="14.25" hidden="false" customHeight="false" outlineLevel="0" collapsed="false">
      <c r="A4683" s="0" t="s">
        <v>121</v>
      </c>
      <c r="B4683" s="0" t="s">
        <v>122</v>
      </c>
      <c r="C4683" s="0" t="s">
        <v>75</v>
      </c>
      <c r="D4683" s="0" t="s">
        <v>171</v>
      </c>
      <c r="E4683" s="0" t="n">
        <v>2035</v>
      </c>
      <c r="F4683" s="0" t="n">
        <v>0.87</v>
      </c>
      <c r="G4683" s="0" t="s">
        <v>135</v>
      </c>
    </row>
    <row r="4684" customFormat="false" ht="14.25" hidden="false" customHeight="false" outlineLevel="0" collapsed="false">
      <c r="A4684" s="0" t="s">
        <v>121</v>
      </c>
      <c r="B4684" s="0" t="s">
        <v>122</v>
      </c>
      <c r="C4684" s="0" t="s">
        <v>75</v>
      </c>
      <c r="D4684" s="0" t="s">
        <v>172</v>
      </c>
      <c r="E4684" s="0" t="n">
        <v>2035</v>
      </c>
      <c r="F4684" s="0" t="n">
        <v>0.8</v>
      </c>
      <c r="G4684" s="0" t="s">
        <v>135</v>
      </c>
    </row>
    <row r="4685" customFormat="false" ht="14.25" hidden="false" customHeight="false" outlineLevel="0" collapsed="false">
      <c r="A4685" s="0" t="s">
        <v>121</v>
      </c>
      <c r="B4685" s="0" t="s">
        <v>122</v>
      </c>
      <c r="C4685" s="0" t="s">
        <v>75</v>
      </c>
      <c r="D4685" s="0" t="s">
        <v>173</v>
      </c>
      <c r="E4685" s="0" t="n">
        <v>2035</v>
      </c>
      <c r="F4685" s="0" t="n">
        <v>0.494282960632429</v>
      </c>
      <c r="G4685" s="0" t="s">
        <v>135</v>
      </c>
    </row>
    <row r="4686" customFormat="false" ht="14.25" hidden="false" customHeight="false" outlineLevel="0" collapsed="false">
      <c r="A4686" s="0" t="s">
        <v>121</v>
      </c>
      <c r="B4686" s="0" t="s">
        <v>122</v>
      </c>
      <c r="C4686" s="0" t="s">
        <v>75</v>
      </c>
      <c r="D4686" s="0" t="s">
        <v>174</v>
      </c>
      <c r="E4686" s="0" t="n">
        <v>2035</v>
      </c>
      <c r="F4686" s="0" t="n">
        <v>0.45451306724821</v>
      </c>
      <c r="G4686" s="0" t="s">
        <v>135</v>
      </c>
    </row>
    <row r="4687" customFormat="false" ht="14.25" hidden="false" customHeight="false" outlineLevel="0" collapsed="false">
      <c r="A4687" s="0" t="s">
        <v>121</v>
      </c>
      <c r="B4687" s="0" t="s">
        <v>122</v>
      </c>
      <c r="C4687" s="0" t="s">
        <v>75</v>
      </c>
      <c r="D4687" s="0" t="s">
        <v>160</v>
      </c>
      <c r="E4687" s="0" t="n">
        <v>2035</v>
      </c>
      <c r="F4687" s="0" t="n">
        <v>17.8355237486553</v>
      </c>
      <c r="G4687" s="0" t="s">
        <v>161</v>
      </c>
    </row>
    <row r="4688" customFormat="false" ht="14.25" hidden="false" customHeight="false" outlineLevel="0" collapsed="false">
      <c r="A4688" s="0" t="s">
        <v>121</v>
      </c>
      <c r="B4688" s="0" t="s">
        <v>122</v>
      </c>
      <c r="C4688" s="0" t="s">
        <v>75</v>
      </c>
      <c r="D4688" s="0" t="s">
        <v>162</v>
      </c>
      <c r="E4688" s="0" t="n">
        <v>2035</v>
      </c>
      <c r="F4688" s="0" t="n">
        <v>6.31930590926281</v>
      </c>
      <c r="G4688" s="0" t="s">
        <v>161</v>
      </c>
    </row>
    <row r="4689" customFormat="false" ht="14.25" hidden="false" customHeight="false" outlineLevel="0" collapsed="false">
      <c r="A4689" s="0" t="s">
        <v>121</v>
      </c>
      <c r="B4689" s="0" t="s">
        <v>122</v>
      </c>
      <c r="C4689" s="0" t="s">
        <v>75</v>
      </c>
      <c r="D4689" s="0" t="s">
        <v>175</v>
      </c>
      <c r="E4689" s="0" t="n">
        <v>2035</v>
      </c>
      <c r="F4689" s="0" t="n">
        <v>15.0572</v>
      </c>
      <c r="G4689" s="0" t="s">
        <v>161</v>
      </c>
    </row>
    <row r="4690" customFormat="false" ht="14.25" hidden="false" customHeight="false" outlineLevel="0" collapsed="false">
      <c r="A4690" s="0" t="s">
        <v>121</v>
      </c>
      <c r="B4690" s="0" t="s">
        <v>122</v>
      </c>
      <c r="C4690" s="0" t="s">
        <v>75</v>
      </c>
      <c r="D4690" s="0" t="s">
        <v>176</v>
      </c>
      <c r="E4690" s="0" t="n">
        <v>2035</v>
      </c>
      <c r="F4690" s="0" t="n">
        <v>10.7053</v>
      </c>
      <c r="G4690" s="0" t="s">
        <v>161</v>
      </c>
    </row>
    <row r="4691" customFormat="false" ht="14.25" hidden="false" customHeight="false" outlineLevel="0" collapsed="false">
      <c r="A4691" s="0" t="s">
        <v>121</v>
      </c>
      <c r="B4691" s="0" t="s">
        <v>122</v>
      </c>
      <c r="C4691" s="0" t="s">
        <v>75</v>
      </c>
      <c r="D4691" s="0" t="s">
        <v>177</v>
      </c>
      <c r="E4691" s="0" t="n">
        <v>2035</v>
      </c>
      <c r="F4691" s="0" t="n">
        <v>15.0572</v>
      </c>
      <c r="G4691" s="0" t="s">
        <v>161</v>
      </c>
    </row>
    <row r="4692" customFormat="false" ht="14.25" hidden="false" customHeight="false" outlineLevel="0" collapsed="false">
      <c r="A4692" s="0" t="s">
        <v>121</v>
      </c>
      <c r="B4692" s="0" t="s">
        <v>122</v>
      </c>
      <c r="C4692" s="0" t="s">
        <v>75</v>
      </c>
      <c r="D4692" s="0" t="s">
        <v>178</v>
      </c>
      <c r="E4692" s="0" t="n">
        <v>2035</v>
      </c>
      <c r="F4692" s="0" t="n">
        <v>9.09762965791812</v>
      </c>
      <c r="G4692" s="0" t="s">
        <v>161</v>
      </c>
    </row>
    <row r="4693" customFormat="false" ht="14.25" hidden="false" customHeight="false" outlineLevel="0" collapsed="false">
      <c r="A4693" s="0" t="s">
        <v>121</v>
      </c>
      <c r="B4693" s="0" t="s">
        <v>122</v>
      </c>
      <c r="C4693" s="0" t="s">
        <v>75</v>
      </c>
      <c r="D4693" s="0" t="s">
        <v>163</v>
      </c>
      <c r="E4693" s="0" t="n">
        <v>2035</v>
      </c>
      <c r="F4693" s="0" t="n">
        <v>91.0226852105981</v>
      </c>
      <c r="G4693" s="0" t="s">
        <v>132</v>
      </c>
    </row>
    <row r="4694" customFormat="false" ht="14.25" hidden="false" customHeight="false" outlineLevel="0" collapsed="false">
      <c r="A4694" s="0" t="s">
        <v>121</v>
      </c>
      <c r="B4694" s="0" t="s">
        <v>122</v>
      </c>
      <c r="C4694" s="0" t="s">
        <v>75</v>
      </c>
      <c r="D4694" s="0" t="s">
        <v>164</v>
      </c>
      <c r="E4694" s="0" t="n">
        <v>2035</v>
      </c>
      <c r="F4694" s="0" t="n">
        <v>26.9971203129362</v>
      </c>
      <c r="G4694" s="0" t="s">
        <v>132</v>
      </c>
    </row>
    <row r="4695" customFormat="false" ht="14.25" hidden="false" customHeight="false" outlineLevel="0" collapsed="false">
      <c r="A4695" s="0" t="s">
        <v>121</v>
      </c>
      <c r="B4695" s="0" t="s">
        <v>122</v>
      </c>
      <c r="C4695" s="0" t="s">
        <v>75</v>
      </c>
      <c r="D4695" s="0" t="s">
        <v>179</v>
      </c>
      <c r="E4695" s="0" t="n">
        <v>2035</v>
      </c>
      <c r="F4695" s="0" t="n">
        <v>75.8681732773369</v>
      </c>
      <c r="G4695" s="0" t="s">
        <v>132</v>
      </c>
    </row>
    <row r="4696" customFormat="false" ht="14.25" hidden="false" customHeight="false" outlineLevel="0" collapsed="false">
      <c r="A4696" s="0" t="s">
        <v>121</v>
      </c>
      <c r="B4696" s="0" t="s">
        <v>122</v>
      </c>
      <c r="C4696" s="0" t="s">
        <v>75</v>
      </c>
      <c r="D4696" s="0" t="s">
        <v>180</v>
      </c>
      <c r="E4696" s="0" t="n">
        <v>2035</v>
      </c>
      <c r="F4696" s="0" t="n">
        <v>38.5328924384479</v>
      </c>
      <c r="G4696" s="0" t="s">
        <v>132</v>
      </c>
    </row>
    <row r="4697" customFormat="false" ht="14.25" hidden="false" customHeight="false" outlineLevel="0" collapsed="false">
      <c r="A4697" s="0" t="s">
        <v>121</v>
      </c>
      <c r="B4697" s="0" t="s">
        <v>122</v>
      </c>
      <c r="C4697" s="0" t="s">
        <v>75</v>
      </c>
      <c r="D4697" s="0" t="s">
        <v>181</v>
      </c>
      <c r="E4697" s="0" t="n">
        <v>2035</v>
      </c>
      <c r="F4697" s="0" t="n">
        <v>1</v>
      </c>
      <c r="G4697" s="0" t="s">
        <v>135</v>
      </c>
    </row>
    <row r="4698" customFormat="false" ht="14.25" hidden="false" customHeight="false" outlineLevel="0" collapsed="false">
      <c r="A4698" s="0" t="s">
        <v>121</v>
      </c>
      <c r="B4698" s="0" t="s">
        <v>122</v>
      </c>
      <c r="C4698" s="0" t="s">
        <v>75</v>
      </c>
      <c r="D4698" s="0" t="s">
        <v>165</v>
      </c>
      <c r="E4698" s="0" t="n">
        <v>2036</v>
      </c>
      <c r="F4698" s="0" t="n">
        <v>0</v>
      </c>
      <c r="G4698" s="0" t="s">
        <v>161</v>
      </c>
    </row>
    <row r="4699" customFormat="false" ht="14.25" hidden="false" customHeight="false" outlineLevel="0" collapsed="false">
      <c r="A4699" s="0" t="s">
        <v>121</v>
      </c>
      <c r="B4699" s="0" t="s">
        <v>122</v>
      </c>
      <c r="C4699" s="0" t="s">
        <v>75</v>
      </c>
      <c r="D4699" s="0" t="s">
        <v>166</v>
      </c>
      <c r="E4699" s="0" t="n">
        <v>2036</v>
      </c>
      <c r="F4699" s="0" t="n">
        <v>0</v>
      </c>
      <c r="G4699" s="0" t="s">
        <v>161</v>
      </c>
    </row>
    <row r="4700" customFormat="false" ht="14.25" hidden="false" customHeight="false" outlineLevel="0" collapsed="false">
      <c r="A4700" s="0" t="s">
        <v>121</v>
      </c>
      <c r="B4700" s="0" t="s">
        <v>122</v>
      </c>
      <c r="C4700" s="0" t="s">
        <v>75</v>
      </c>
      <c r="D4700" s="0" t="s">
        <v>167</v>
      </c>
      <c r="E4700" s="0" t="n">
        <v>2036</v>
      </c>
      <c r="F4700" s="0" t="n">
        <v>0.5</v>
      </c>
      <c r="G4700" s="0" t="s">
        <v>135</v>
      </c>
    </row>
    <row r="4701" customFormat="false" ht="14.25" hidden="false" customHeight="false" outlineLevel="0" collapsed="false">
      <c r="A4701" s="0" t="s">
        <v>121</v>
      </c>
      <c r="B4701" s="0" t="s">
        <v>122</v>
      </c>
      <c r="C4701" s="0" t="s">
        <v>75</v>
      </c>
      <c r="D4701" s="0" t="s">
        <v>168</v>
      </c>
      <c r="E4701" s="0" t="n">
        <v>2036</v>
      </c>
      <c r="F4701" s="0" t="n">
        <v>0</v>
      </c>
      <c r="G4701" s="0" t="s">
        <v>161</v>
      </c>
    </row>
    <row r="4702" customFormat="false" ht="14.25" hidden="false" customHeight="false" outlineLevel="0" collapsed="false">
      <c r="A4702" s="0" t="s">
        <v>121</v>
      </c>
      <c r="B4702" s="0" t="s">
        <v>122</v>
      </c>
      <c r="C4702" s="0" t="s">
        <v>75</v>
      </c>
      <c r="D4702" s="0" t="s">
        <v>169</v>
      </c>
      <c r="E4702" s="0" t="n">
        <v>2036</v>
      </c>
      <c r="F4702" s="0" t="n">
        <v>0</v>
      </c>
      <c r="G4702" s="0" t="s">
        <v>161</v>
      </c>
    </row>
    <row r="4703" customFormat="false" ht="14.25" hidden="false" customHeight="false" outlineLevel="0" collapsed="false">
      <c r="A4703" s="0" t="s">
        <v>121</v>
      </c>
      <c r="B4703" s="0" t="s">
        <v>122</v>
      </c>
      <c r="C4703" s="0" t="s">
        <v>75</v>
      </c>
      <c r="D4703" s="0" t="s">
        <v>170</v>
      </c>
      <c r="E4703" s="0" t="n">
        <v>2036</v>
      </c>
      <c r="F4703" s="0" t="n">
        <v>6.9014</v>
      </c>
      <c r="G4703" s="0" t="s">
        <v>161</v>
      </c>
    </row>
    <row r="4704" customFormat="false" ht="14.25" hidden="false" customHeight="false" outlineLevel="0" collapsed="false">
      <c r="A4704" s="0" t="s">
        <v>121</v>
      </c>
      <c r="B4704" s="0" t="s">
        <v>122</v>
      </c>
      <c r="C4704" s="0" t="s">
        <v>75</v>
      </c>
      <c r="D4704" s="0" t="s">
        <v>156</v>
      </c>
      <c r="E4704" s="0" t="n">
        <v>2036</v>
      </c>
      <c r="F4704" s="0" t="n">
        <v>0.738383337876643</v>
      </c>
      <c r="G4704" s="0" t="s">
        <v>135</v>
      </c>
    </row>
    <row r="4705" customFormat="false" ht="14.25" hidden="false" customHeight="false" outlineLevel="0" collapsed="false">
      <c r="A4705" s="0" t="s">
        <v>121</v>
      </c>
      <c r="B4705" s="0" t="s">
        <v>122</v>
      </c>
      <c r="C4705" s="0" t="s">
        <v>75</v>
      </c>
      <c r="D4705" s="0" t="s">
        <v>157</v>
      </c>
      <c r="E4705" s="0" t="n">
        <v>2036</v>
      </c>
      <c r="F4705" s="0" t="n">
        <v>0.568141334060263</v>
      </c>
      <c r="G4705" s="0" t="s">
        <v>135</v>
      </c>
    </row>
    <row r="4706" customFormat="false" ht="14.25" hidden="false" customHeight="false" outlineLevel="0" collapsed="false">
      <c r="A4706" s="0" t="s">
        <v>121</v>
      </c>
      <c r="B4706" s="0" t="s">
        <v>122</v>
      </c>
      <c r="C4706" s="0" t="s">
        <v>75</v>
      </c>
      <c r="D4706" s="0" t="s">
        <v>171</v>
      </c>
      <c r="E4706" s="0" t="n">
        <v>2036</v>
      </c>
      <c r="F4706" s="0" t="n">
        <v>0.87</v>
      </c>
      <c r="G4706" s="0" t="s">
        <v>135</v>
      </c>
    </row>
    <row r="4707" customFormat="false" ht="14.25" hidden="false" customHeight="false" outlineLevel="0" collapsed="false">
      <c r="A4707" s="0" t="s">
        <v>121</v>
      </c>
      <c r="B4707" s="0" t="s">
        <v>122</v>
      </c>
      <c r="C4707" s="0" t="s">
        <v>75</v>
      </c>
      <c r="D4707" s="0" t="s">
        <v>172</v>
      </c>
      <c r="E4707" s="0" t="n">
        <v>2036</v>
      </c>
      <c r="F4707" s="0" t="n">
        <v>0.8</v>
      </c>
      <c r="G4707" s="0" t="s">
        <v>135</v>
      </c>
    </row>
    <row r="4708" customFormat="false" ht="14.25" hidden="false" customHeight="false" outlineLevel="0" collapsed="false">
      <c r="A4708" s="0" t="s">
        <v>121</v>
      </c>
      <c r="B4708" s="0" t="s">
        <v>122</v>
      </c>
      <c r="C4708" s="0" t="s">
        <v>75</v>
      </c>
      <c r="D4708" s="0" t="s">
        <v>173</v>
      </c>
      <c r="E4708" s="0" t="n">
        <v>2036</v>
      </c>
      <c r="F4708" s="0" t="n">
        <v>0.494282960632429</v>
      </c>
      <c r="G4708" s="0" t="s">
        <v>135</v>
      </c>
    </row>
    <row r="4709" customFormat="false" ht="14.25" hidden="false" customHeight="false" outlineLevel="0" collapsed="false">
      <c r="A4709" s="0" t="s">
        <v>121</v>
      </c>
      <c r="B4709" s="0" t="s">
        <v>122</v>
      </c>
      <c r="C4709" s="0" t="s">
        <v>75</v>
      </c>
      <c r="D4709" s="0" t="s">
        <v>174</v>
      </c>
      <c r="E4709" s="0" t="n">
        <v>2036</v>
      </c>
      <c r="F4709" s="0" t="n">
        <v>0.45451306724821</v>
      </c>
      <c r="G4709" s="0" t="s">
        <v>135</v>
      </c>
    </row>
    <row r="4710" customFormat="false" ht="14.25" hidden="false" customHeight="false" outlineLevel="0" collapsed="false">
      <c r="A4710" s="0" t="s">
        <v>121</v>
      </c>
      <c r="B4710" s="0" t="s">
        <v>122</v>
      </c>
      <c r="C4710" s="0" t="s">
        <v>75</v>
      </c>
      <c r="D4710" s="0" t="s">
        <v>160</v>
      </c>
      <c r="E4710" s="0" t="n">
        <v>2036</v>
      </c>
      <c r="F4710" s="0" t="n">
        <v>17.8355237486553</v>
      </c>
      <c r="G4710" s="0" t="s">
        <v>161</v>
      </c>
    </row>
    <row r="4711" customFormat="false" ht="14.25" hidden="false" customHeight="false" outlineLevel="0" collapsed="false">
      <c r="A4711" s="0" t="s">
        <v>121</v>
      </c>
      <c r="B4711" s="0" t="s">
        <v>122</v>
      </c>
      <c r="C4711" s="0" t="s">
        <v>75</v>
      </c>
      <c r="D4711" s="0" t="s">
        <v>162</v>
      </c>
      <c r="E4711" s="0" t="n">
        <v>2036</v>
      </c>
      <c r="F4711" s="0" t="n">
        <v>6.31930590926281</v>
      </c>
      <c r="G4711" s="0" t="s">
        <v>161</v>
      </c>
    </row>
    <row r="4712" customFormat="false" ht="14.25" hidden="false" customHeight="false" outlineLevel="0" collapsed="false">
      <c r="A4712" s="0" t="s">
        <v>121</v>
      </c>
      <c r="B4712" s="0" t="s">
        <v>122</v>
      </c>
      <c r="C4712" s="0" t="s">
        <v>75</v>
      </c>
      <c r="D4712" s="0" t="s">
        <v>175</v>
      </c>
      <c r="E4712" s="0" t="n">
        <v>2036</v>
      </c>
      <c r="F4712" s="0" t="n">
        <v>15.0572</v>
      </c>
      <c r="G4712" s="0" t="s">
        <v>161</v>
      </c>
    </row>
    <row r="4713" customFormat="false" ht="14.25" hidden="false" customHeight="false" outlineLevel="0" collapsed="false">
      <c r="A4713" s="0" t="s">
        <v>121</v>
      </c>
      <c r="B4713" s="0" t="s">
        <v>122</v>
      </c>
      <c r="C4713" s="0" t="s">
        <v>75</v>
      </c>
      <c r="D4713" s="0" t="s">
        <v>176</v>
      </c>
      <c r="E4713" s="0" t="n">
        <v>2036</v>
      </c>
      <c r="F4713" s="0" t="n">
        <v>10.7053</v>
      </c>
      <c r="G4713" s="0" t="s">
        <v>161</v>
      </c>
    </row>
    <row r="4714" customFormat="false" ht="14.25" hidden="false" customHeight="false" outlineLevel="0" collapsed="false">
      <c r="A4714" s="0" t="s">
        <v>121</v>
      </c>
      <c r="B4714" s="0" t="s">
        <v>122</v>
      </c>
      <c r="C4714" s="0" t="s">
        <v>75</v>
      </c>
      <c r="D4714" s="0" t="s">
        <v>177</v>
      </c>
      <c r="E4714" s="0" t="n">
        <v>2036</v>
      </c>
      <c r="F4714" s="0" t="n">
        <v>15.0572</v>
      </c>
      <c r="G4714" s="0" t="s">
        <v>161</v>
      </c>
    </row>
    <row r="4715" customFormat="false" ht="14.25" hidden="false" customHeight="false" outlineLevel="0" collapsed="false">
      <c r="A4715" s="0" t="s">
        <v>121</v>
      </c>
      <c r="B4715" s="0" t="s">
        <v>122</v>
      </c>
      <c r="C4715" s="0" t="s">
        <v>75</v>
      </c>
      <c r="D4715" s="0" t="s">
        <v>178</v>
      </c>
      <c r="E4715" s="0" t="n">
        <v>2036</v>
      </c>
      <c r="F4715" s="0" t="n">
        <v>9.09762965791812</v>
      </c>
      <c r="G4715" s="0" t="s">
        <v>161</v>
      </c>
    </row>
    <row r="4716" customFormat="false" ht="14.25" hidden="false" customHeight="false" outlineLevel="0" collapsed="false">
      <c r="A4716" s="0" t="s">
        <v>121</v>
      </c>
      <c r="B4716" s="0" t="s">
        <v>122</v>
      </c>
      <c r="C4716" s="0" t="s">
        <v>75</v>
      </c>
      <c r="D4716" s="0" t="s">
        <v>163</v>
      </c>
      <c r="E4716" s="0" t="n">
        <v>2036</v>
      </c>
      <c r="F4716" s="0" t="n">
        <v>101.152415488335</v>
      </c>
      <c r="G4716" s="0" t="s">
        <v>132</v>
      </c>
    </row>
    <row r="4717" customFormat="false" ht="14.25" hidden="false" customHeight="false" outlineLevel="0" collapsed="false">
      <c r="A4717" s="0" t="s">
        <v>121</v>
      </c>
      <c r="B4717" s="0" t="s">
        <v>122</v>
      </c>
      <c r="C4717" s="0" t="s">
        <v>75</v>
      </c>
      <c r="D4717" s="0" t="s">
        <v>164</v>
      </c>
      <c r="E4717" s="0" t="n">
        <v>2036</v>
      </c>
      <c r="F4717" s="0" t="n">
        <v>27.0423832685499</v>
      </c>
      <c r="G4717" s="0" t="s">
        <v>132</v>
      </c>
    </row>
    <row r="4718" customFormat="false" ht="14.25" hidden="false" customHeight="false" outlineLevel="0" collapsed="false">
      <c r="A4718" s="0" t="s">
        <v>121</v>
      </c>
      <c r="B4718" s="0" t="s">
        <v>122</v>
      </c>
      <c r="C4718" s="0" t="s">
        <v>75</v>
      </c>
      <c r="D4718" s="0" t="s">
        <v>179</v>
      </c>
      <c r="E4718" s="0" t="n">
        <v>2036</v>
      </c>
      <c r="F4718" s="0" t="n">
        <v>82.4090936448901</v>
      </c>
      <c r="G4718" s="0" t="s">
        <v>132</v>
      </c>
    </row>
    <row r="4719" customFormat="false" ht="14.25" hidden="false" customHeight="false" outlineLevel="0" collapsed="false">
      <c r="A4719" s="0" t="s">
        <v>121</v>
      </c>
      <c r="B4719" s="0" t="s">
        <v>122</v>
      </c>
      <c r="C4719" s="0" t="s">
        <v>75</v>
      </c>
      <c r="D4719" s="0" t="s">
        <v>180</v>
      </c>
      <c r="E4719" s="0" t="n">
        <v>2036</v>
      </c>
      <c r="F4719" s="0" t="n">
        <v>41.8549782365342</v>
      </c>
      <c r="G4719" s="0" t="s">
        <v>132</v>
      </c>
    </row>
    <row r="4720" customFormat="false" ht="14.25" hidden="false" customHeight="false" outlineLevel="0" collapsed="false">
      <c r="A4720" s="0" t="s">
        <v>121</v>
      </c>
      <c r="B4720" s="0" t="s">
        <v>122</v>
      </c>
      <c r="C4720" s="0" t="s">
        <v>75</v>
      </c>
      <c r="D4720" s="0" t="s">
        <v>181</v>
      </c>
      <c r="E4720" s="0" t="n">
        <v>2036</v>
      </c>
      <c r="F4720" s="0" t="n">
        <v>1</v>
      </c>
      <c r="G4720" s="0" t="s">
        <v>135</v>
      </c>
    </row>
    <row r="4721" customFormat="false" ht="14.25" hidden="false" customHeight="false" outlineLevel="0" collapsed="false">
      <c r="A4721" s="0" t="s">
        <v>121</v>
      </c>
      <c r="B4721" s="0" t="s">
        <v>122</v>
      </c>
      <c r="C4721" s="0" t="s">
        <v>75</v>
      </c>
      <c r="D4721" s="0" t="s">
        <v>165</v>
      </c>
      <c r="E4721" s="0" t="n">
        <v>2037</v>
      </c>
      <c r="F4721" s="0" t="n">
        <v>0</v>
      </c>
      <c r="G4721" s="0" t="s">
        <v>161</v>
      </c>
    </row>
    <row r="4722" customFormat="false" ht="14.25" hidden="false" customHeight="false" outlineLevel="0" collapsed="false">
      <c r="A4722" s="0" t="s">
        <v>121</v>
      </c>
      <c r="B4722" s="0" t="s">
        <v>122</v>
      </c>
      <c r="C4722" s="0" t="s">
        <v>75</v>
      </c>
      <c r="D4722" s="0" t="s">
        <v>166</v>
      </c>
      <c r="E4722" s="0" t="n">
        <v>2037</v>
      </c>
      <c r="F4722" s="0" t="n">
        <v>0</v>
      </c>
      <c r="G4722" s="0" t="s">
        <v>161</v>
      </c>
    </row>
    <row r="4723" customFormat="false" ht="14.25" hidden="false" customHeight="false" outlineLevel="0" collapsed="false">
      <c r="A4723" s="0" t="s">
        <v>121</v>
      </c>
      <c r="B4723" s="0" t="s">
        <v>122</v>
      </c>
      <c r="C4723" s="0" t="s">
        <v>75</v>
      </c>
      <c r="D4723" s="0" t="s">
        <v>167</v>
      </c>
      <c r="E4723" s="0" t="n">
        <v>2037</v>
      </c>
      <c r="F4723" s="0" t="n">
        <v>0.5</v>
      </c>
      <c r="G4723" s="0" t="s">
        <v>135</v>
      </c>
    </row>
    <row r="4724" customFormat="false" ht="14.25" hidden="false" customHeight="false" outlineLevel="0" collapsed="false">
      <c r="A4724" s="0" t="s">
        <v>121</v>
      </c>
      <c r="B4724" s="0" t="s">
        <v>122</v>
      </c>
      <c r="C4724" s="0" t="s">
        <v>75</v>
      </c>
      <c r="D4724" s="0" t="s">
        <v>168</v>
      </c>
      <c r="E4724" s="0" t="n">
        <v>2037</v>
      </c>
      <c r="F4724" s="0" t="n">
        <v>0</v>
      </c>
      <c r="G4724" s="0" t="s">
        <v>161</v>
      </c>
    </row>
    <row r="4725" customFormat="false" ht="14.25" hidden="false" customHeight="false" outlineLevel="0" collapsed="false">
      <c r="A4725" s="0" t="s">
        <v>121</v>
      </c>
      <c r="B4725" s="0" t="s">
        <v>122</v>
      </c>
      <c r="C4725" s="0" t="s">
        <v>75</v>
      </c>
      <c r="D4725" s="0" t="s">
        <v>169</v>
      </c>
      <c r="E4725" s="0" t="n">
        <v>2037</v>
      </c>
      <c r="F4725" s="0" t="n">
        <v>0</v>
      </c>
      <c r="G4725" s="0" t="s">
        <v>161</v>
      </c>
    </row>
    <row r="4726" customFormat="false" ht="14.25" hidden="false" customHeight="false" outlineLevel="0" collapsed="false">
      <c r="A4726" s="0" t="s">
        <v>121</v>
      </c>
      <c r="B4726" s="0" t="s">
        <v>122</v>
      </c>
      <c r="C4726" s="0" t="s">
        <v>75</v>
      </c>
      <c r="D4726" s="0" t="s">
        <v>170</v>
      </c>
      <c r="E4726" s="0" t="n">
        <v>2037</v>
      </c>
      <c r="F4726" s="0" t="n">
        <v>6.9014</v>
      </c>
      <c r="G4726" s="0" t="s">
        <v>161</v>
      </c>
    </row>
    <row r="4727" customFormat="false" ht="14.25" hidden="false" customHeight="false" outlineLevel="0" collapsed="false">
      <c r="A4727" s="0" t="s">
        <v>121</v>
      </c>
      <c r="B4727" s="0" t="s">
        <v>122</v>
      </c>
      <c r="C4727" s="0" t="s">
        <v>75</v>
      </c>
      <c r="D4727" s="0" t="s">
        <v>156</v>
      </c>
      <c r="E4727" s="0" t="n">
        <v>2037</v>
      </c>
      <c r="F4727" s="0" t="n">
        <v>0.738383337876643</v>
      </c>
      <c r="G4727" s="0" t="s">
        <v>135</v>
      </c>
    </row>
    <row r="4728" customFormat="false" ht="14.25" hidden="false" customHeight="false" outlineLevel="0" collapsed="false">
      <c r="A4728" s="0" t="s">
        <v>121</v>
      </c>
      <c r="B4728" s="0" t="s">
        <v>122</v>
      </c>
      <c r="C4728" s="0" t="s">
        <v>75</v>
      </c>
      <c r="D4728" s="0" t="s">
        <v>157</v>
      </c>
      <c r="E4728" s="0" t="n">
        <v>2037</v>
      </c>
      <c r="F4728" s="0" t="n">
        <v>0.568141334060263</v>
      </c>
      <c r="G4728" s="0" t="s">
        <v>135</v>
      </c>
    </row>
    <row r="4729" customFormat="false" ht="14.25" hidden="false" customHeight="false" outlineLevel="0" collapsed="false">
      <c r="A4729" s="0" t="s">
        <v>121</v>
      </c>
      <c r="B4729" s="0" t="s">
        <v>122</v>
      </c>
      <c r="C4729" s="0" t="s">
        <v>75</v>
      </c>
      <c r="D4729" s="0" t="s">
        <v>171</v>
      </c>
      <c r="E4729" s="0" t="n">
        <v>2037</v>
      </c>
      <c r="F4729" s="0" t="n">
        <v>0.87</v>
      </c>
      <c r="G4729" s="0" t="s">
        <v>135</v>
      </c>
    </row>
    <row r="4730" customFormat="false" ht="14.25" hidden="false" customHeight="false" outlineLevel="0" collapsed="false">
      <c r="A4730" s="0" t="s">
        <v>121</v>
      </c>
      <c r="B4730" s="0" t="s">
        <v>122</v>
      </c>
      <c r="C4730" s="0" t="s">
        <v>75</v>
      </c>
      <c r="D4730" s="0" t="s">
        <v>172</v>
      </c>
      <c r="E4730" s="0" t="n">
        <v>2037</v>
      </c>
      <c r="F4730" s="0" t="n">
        <v>0.8</v>
      </c>
      <c r="G4730" s="0" t="s">
        <v>135</v>
      </c>
    </row>
    <row r="4731" customFormat="false" ht="14.25" hidden="false" customHeight="false" outlineLevel="0" collapsed="false">
      <c r="A4731" s="0" t="s">
        <v>121</v>
      </c>
      <c r="B4731" s="0" t="s">
        <v>122</v>
      </c>
      <c r="C4731" s="0" t="s">
        <v>75</v>
      </c>
      <c r="D4731" s="0" t="s">
        <v>173</v>
      </c>
      <c r="E4731" s="0" t="n">
        <v>2037</v>
      </c>
      <c r="F4731" s="0" t="n">
        <v>0.494282960632429</v>
      </c>
      <c r="G4731" s="0" t="s">
        <v>135</v>
      </c>
    </row>
    <row r="4732" customFormat="false" ht="14.25" hidden="false" customHeight="false" outlineLevel="0" collapsed="false">
      <c r="A4732" s="0" t="s">
        <v>121</v>
      </c>
      <c r="B4732" s="0" t="s">
        <v>122</v>
      </c>
      <c r="C4732" s="0" t="s">
        <v>75</v>
      </c>
      <c r="D4732" s="0" t="s">
        <v>174</v>
      </c>
      <c r="E4732" s="0" t="n">
        <v>2037</v>
      </c>
      <c r="F4732" s="0" t="n">
        <v>0.45451306724821</v>
      </c>
      <c r="G4732" s="0" t="s">
        <v>135</v>
      </c>
    </row>
    <row r="4733" customFormat="false" ht="14.25" hidden="false" customHeight="false" outlineLevel="0" collapsed="false">
      <c r="A4733" s="0" t="s">
        <v>121</v>
      </c>
      <c r="B4733" s="0" t="s">
        <v>122</v>
      </c>
      <c r="C4733" s="0" t="s">
        <v>75</v>
      </c>
      <c r="D4733" s="0" t="s">
        <v>160</v>
      </c>
      <c r="E4733" s="0" t="n">
        <v>2037</v>
      </c>
      <c r="F4733" s="0" t="n">
        <v>17.8355237486553</v>
      </c>
      <c r="G4733" s="0" t="s">
        <v>161</v>
      </c>
    </row>
    <row r="4734" customFormat="false" ht="14.25" hidden="false" customHeight="false" outlineLevel="0" collapsed="false">
      <c r="A4734" s="0" t="s">
        <v>121</v>
      </c>
      <c r="B4734" s="0" t="s">
        <v>122</v>
      </c>
      <c r="C4734" s="0" t="s">
        <v>75</v>
      </c>
      <c r="D4734" s="0" t="s">
        <v>162</v>
      </c>
      <c r="E4734" s="0" t="n">
        <v>2037</v>
      </c>
      <c r="F4734" s="0" t="n">
        <v>6.31930590926281</v>
      </c>
      <c r="G4734" s="0" t="s">
        <v>161</v>
      </c>
    </row>
    <row r="4735" customFormat="false" ht="14.25" hidden="false" customHeight="false" outlineLevel="0" collapsed="false">
      <c r="A4735" s="0" t="s">
        <v>121</v>
      </c>
      <c r="B4735" s="0" t="s">
        <v>122</v>
      </c>
      <c r="C4735" s="0" t="s">
        <v>75</v>
      </c>
      <c r="D4735" s="0" t="s">
        <v>175</v>
      </c>
      <c r="E4735" s="0" t="n">
        <v>2037</v>
      </c>
      <c r="F4735" s="0" t="n">
        <v>15.0572</v>
      </c>
      <c r="G4735" s="0" t="s">
        <v>161</v>
      </c>
    </row>
    <row r="4736" customFormat="false" ht="14.25" hidden="false" customHeight="false" outlineLevel="0" collapsed="false">
      <c r="A4736" s="0" t="s">
        <v>121</v>
      </c>
      <c r="B4736" s="0" t="s">
        <v>122</v>
      </c>
      <c r="C4736" s="0" t="s">
        <v>75</v>
      </c>
      <c r="D4736" s="0" t="s">
        <v>176</v>
      </c>
      <c r="E4736" s="0" t="n">
        <v>2037</v>
      </c>
      <c r="F4736" s="0" t="n">
        <v>10.7053</v>
      </c>
      <c r="G4736" s="0" t="s">
        <v>161</v>
      </c>
    </row>
    <row r="4737" customFormat="false" ht="14.25" hidden="false" customHeight="false" outlineLevel="0" collapsed="false">
      <c r="A4737" s="0" t="s">
        <v>121</v>
      </c>
      <c r="B4737" s="0" t="s">
        <v>122</v>
      </c>
      <c r="C4737" s="0" t="s">
        <v>75</v>
      </c>
      <c r="D4737" s="0" t="s">
        <v>177</v>
      </c>
      <c r="E4737" s="0" t="n">
        <v>2037</v>
      </c>
      <c r="F4737" s="0" t="n">
        <v>15.0572</v>
      </c>
      <c r="G4737" s="0" t="s">
        <v>161</v>
      </c>
    </row>
    <row r="4738" customFormat="false" ht="14.25" hidden="false" customHeight="false" outlineLevel="0" collapsed="false">
      <c r="A4738" s="0" t="s">
        <v>121</v>
      </c>
      <c r="B4738" s="0" t="s">
        <v>122</v>
      </c>
      <c r="C4738" s="0" t="s">
        <v>75</v>
      </c>
      <c r="D4738" s="0" t="s">
        <v>178</v>
      </c>
      <c r="E4738" s="0" t="n">
        <v>2037</v>
      </c>
      <c r="F4738" s="0" t="n">
        <v>9.09762965791812</v>
      </c>
      <c r="G4738" s="0" t="s">
        <v>161</v>
      </c>
    </row>
    <row r="4739" customFormat="false" ht="14.25" hidden="false" customHeight="false" outlineLevel="0" collapsed="false">
      <c r="A4739" s="0" t="s">
        <v>121</v>
      </c>
      <c r="B4739" s="0" t="s">
        <v>122</v>
      </c>
      <c r="C4739" s="0" t="s">
        <v>75</v>
      </c>
      <c r="D4739" s="0" t="s">
        <v>163</v>
      </c>
      <c r="E4739" s="0" t="n">
        <v>2037</v>
      </c>
      <c r="F4739" s="0" t="n">
        <v>110.975633899389</v>
      </c>
      <c r="G4739" s="0" t="s">
        <v>132</v>
      </c>
    </row>
    <row r="4740" customFormat="false" ht="14.25" hidden="false" customHeight="false" outlineLevel="0" collapsed="false">
      <c r="A4740" s="0" t="s">
        <v>121</v>
      </c>
      <c r="B4740" s="0" t="s">
        <v>122</v>
      </c>
      <c r="C4740" s="0" t="s">
        <v>75</v>
      </c>
      <c r="D4740" s="0" t="s">
        <v>164</v>
      </c>
      <c r="E4740" s="0" t="n">
        <v>2037</v>
      </c>
      <c r="F4740" s="0" t="n">
        <v>26.7422070508648</v>
      </c>
      <c r="G4740" s="0" t="s">
        <v>132</v>
      </c>
    </row>
    <row r="4741" customFormat="false" ht="14.25" hidden="false" customHeight="false" outlineLevel="0" collapsed="false">
      <c r="A4741" s="0" t="s">
        <v>121</v>
      </c>
      <c r="B4741" s="0" t="s">
        <v>122</v>
      </c>
      <c r="C4741" s="0" t="s">
        <v>75</v>
      </c>
      <c r="D4741" s="0" t="s">
        <v>179</v>
      </c>
      <c r="E4741" s="0" t="n">
        <v>2037</v>
      </c>
      <c r="F4741" s="0" t="n">
        <v>88.5309120299391</v>
      </c>
      <c r="G4741" s="0" t="s">
        <v>132</v>
      </c>
    </row>
    <row r="4742" customFormat="false" ht="14.25" hidden="false" customHeight="false" outlineLevel="0" collapsed="false">
      <c r="A4742" s="0" t="s">
        <v>121</v>
      </c>
      <c r="B4742" s="0" t="s">
        <v>122</v>
      </c>
      <c r="C4742" s="0" t="s">
        <v>75</v>
      </c>
      <c r="D4742" s="0" t="s">
        <v>180</v>
      </c>
      <c r="E4742" s="0" t="n">
        <v>2037</v>
      </c>
      <c r="F4742" s="0" t="n">
        <v>44.9642051912481</v>
      </c>
      <c r="G4742" s="0" t="s">
        <v>132</v>
      </c>
    </row>
    <row r="4743" customFormat="false" ht="14.25" hidden="false" customHeight="false" outlineLevel="0" collapsed="false">
      <c r="A4743" s="0" t="s">
        <v>121</v>
      </c>
      <c r="B4743" s="0" t="s">
        <v>122</v>
      </c>
      <c r="C4743" s="0" t="s">
        <v>75</v>
      </c>
      <c r="D4743" s="0" t="s">
        <v>181</v>
      </c>
      <c r="E4743" s="0" t="n">
        <v>2037</v>
      </c>
      <c r="F4743" s="0" t="n">
        <v>1</v>
      </c>
      <c r="G4743" s="0" t="s">
        <v>135</v>
      </c>
    </row>
    <row r="4744" customFormat="false" ht="14.25" hidden="false" customHeight="false" outlineLevel="0" collapsed="false">
      <c r="A4744" s="0" t="s">
        <v>121</v>
      </c>
      <c r="B4744" s="0" t="s">
        <v>122</v>
      </c>
      <c r="C4744" s="0" t="s">
        <v>75</v>
      </c>
      <c r="D4744" s="0" t="s">
        <v>165</v>
      </c>
      <c r="E4744" s="0" t="n">
        <v>2038</v>
      </c>
      <c r="F4744" s="0" t="n">
        <v>0</v>
      </c>
      <c r="G4744" s="0" t="s">
        <v>161</v>
      </c>
    </row>
    <row r="4745" customFormat="false" ht="14.25" hidden="false" customHeight="false" outlineLevel="0" collapsed="false">
      <c r="A4745" s="0" t="s">
        <v>121</v>
      </c>
      <c r="B4745" s="0" t="s">
        <v>122</v>
      </c>
      <c r="C4745" s="0" t="s">
        <v>75</v>
      </c>
      <c r="D4745" s="0" t="s">
        <v>166</v>
      </c>
      <c r="E4745" s="0" t="n">
        <v>2038</v>
      </c>
      <c r="F4745" s="0" t="n">
        <v>0</v>
      </c>
      <c r="G4745" s="0" t="s">
        <v>161</v>
      </c>
    </row>
    <row r="4746" customFormat="false" ht="14.25" hidden="false" customHeight="false" outlineLevel="0" collapsed="false">
      <c r="A4746" s="0" t="s">
        <v>121</v>
      </c>
      <c r="B4746" s="0" t="s">
        <v>122</v>
      </c>
      <c r="C4746" s="0" t="s">
        <v>75</v>
      </c>
      <c r="D4746" s="0" t="s">
        <v>167</v>
      </c>
      <c r="E4746" s="0" t="n">
        <v>2038</v>
      </c>
      <c r="F4746" s="0" t="n">
        <v>0.5</v>
      </c>
      <c r="G4746" s="0" t="s">
        <v>135</v>
      </c>
    </row>
    <row r="4747" customFormat="false" ht="14.25" hidden="false" customHeight="false" outlineLevel="0" collapsed="false">
      <c r="A4747" s="0" t="s">
        <v>121</v>
      </c>
      <c r="B4747" s="0" t="s">
        <v>122</v>
      </c>
      <c r="C4747" s="0" t="s">
        <v>75</v>
      </c>
      <c r="D4747" s="0" t="s">
        <v>168</v>
      </c>
      <c r="E4747" s="0" t="n">
        <v>2038</v>
      </c>
      <c r="F4747" s="0" t="n">
        <v>0</v>
      </c>
      <c r="G4747" s="0" t="s">
        <v>161</v>
      </c>
    </row>
    <row r="4748" customFormat="false" ht="14.25" hidden="false" customHeight="false" outlineLevel="0" collapsed="false">
      <c r="A4748" s="0" t="s">
        <v>121</v>
      </c>
      <c r="B4748" s="0" t="s">
        <v>122</v>
      </c>
      <c r="C4748" s="0" t="s">
        <v>75</v>
      </c>
      <c r="D4748" s="0" t="s">
        <v>169</v>
      </c>
      <c r="E4748" s="0" t="n">
        <v>2038</v>
      </c>
      <c r="F4748" s="0" t="n">
        <v>0</v>
      </c>
      <c r="G4748" s="0" t="s">
        <v>161</v>
      </c>
    </row>
    <row r="4749" customFormat="false" ht="14.25" hidden="false" customHeight="false" outlineLevel="0" collapsed="false">
      <c r="A4749" s="0" t="s">
        <v>121</v>
      </c>
      <c r="B4749" s="0" t="s">
        <v>122</v>
      </c>
      <c r="C4749" s="0" t="s">
        <v>75</v>
      </c>
      <c r="D4749" s="0" t="s">
        <v>170</v>
      </c>
      <c r="E4749" s="0" t="n">
        <v>2038</v>
      </c>
      <c r="F4749" s="0" t="n">
        <v>6.9014</v>
      </c>
      <c r="G4749" s="0" t="s">
        <v>161</v>
      </c>
    </row>
    <row r="4750" customFormat="false" ht="14.25" hidden="false" customHeight="false" outlineLevel="0" collapsed="false">
      <c r="A4750" s="0" t="s">
        <v>121</v>
      </c>
      <c r="B4750" s="0" t="s">
        <v>122</v>
      </c>
      <c r="C4750" s="0" t="s">
        <v>75</v>
      </c>
      <c r="D4750" s="0" t="s">
        <v>156</v>
      </c>
      <c r="E4750" s="0" t="n">
        <v>2038</v>
      </c>
      <c r="F4750" s="0" t="n">
        <v>0.738383337876643</v>
      </c>
      <c r="G4750" s="0" t="s">
        <v>135</v>
      </c>
    </row>
    <row r="4751" customFormat="false" ht="14.25" hidden="false" customHeight="false" outlineLevel="0" collapsed="false">
      <c r="A4751" s="0" t="s">
        <v>121</v>
      </c>
      <c r="B4751" s="0" t="s">
        <v>122</v>
      </c>
      <c r="C4751" s="0" t="s">
        <v>75</v>
      </c>
      <c r="D4751" s="0" t="s">
        <v>157</v>
      </c>
      <c r="E4751" s="0" t="n">
        <v>2038</v>
      </c>
      <c r="F4751" s="0" t="n">
        <v>0.568141334060263</v>
      </c>
      <c r="G4751" s="0" t="s">
        <v>135</v>
      </c>
    </row>
    <row r="4752" customFormat="false" ht="14.25" hidden="false" customHeight="false" outlineLevel="0" collapsed="false">
      <c r="A4752" s="0" t="s">
        <v>121</v>
      </c>
      <c r="B4752" s="0" t="s">
        <v>122</v>
      </c>
      <c r="C4752" s="0" t="s">
        <v>75</v>
      </c>
      <c r="D4752" s="0" t="s">
        <v>171</v>
      </c>
      <c r="E4752" s="0" t="n">
        <v>2038</v>
      </c>
      <c r="F4752" s="0" t="n">
        <v>0.87</v>
      </c>
      <c r="G4752" s="0" t="s">
        <v>135</v>
      </c>
    </row>
    <row r="4753" customFormat="false" ht="14.25" hidden="false" customHeight="false" outlineLevel="0" collapsed="false">
      <c r="A4753" s="0" t="s">
        <v>121</v>
      </c>
      <c r="B4753" s="0" t="s">
        <v>122</v>
      </c>
      <c r="C4753" s="0" t="s">
        <v>75</v>
      </c>
      <c r="D4753" s="0" t="s">
        <v>172</v>
      </c>
      <c r="E4753" s="0" t="n">
        <v>2038</v>
      </c>
      <c r="F4753" s="0" t="n">
        <v>0.8</v>
      </c>
      <c r="G4753" s="0" t="s">
        <v>135</v>
      </c>
    </row>
    <row r="4754" customFormat="false" ht="14.25" hidden="false" customHeight="false" outlineLevel="0" collapsed="false">
      <c r="A4754" s="0" t="s">
        <v>121</v>
      </c>
      <c r="B4754" s="0" t="s">
        <v>122</v>
      </c>
      <c r="C4754" s="0" t="s">
        <v>75</v>
      </c>
      <c r="D4754" s="0" t="s">
        <v>173</v>
      </c>
      <c r="E4754" s="0" t="n">
        <v>2038</v>
      </c>
      <c r="F4754" s="0" t="n">
        <v>0.494282960632429</v>
      </c>
      <c r="G4754" s="0" t="s">
        <v>135</v>
      </c>
    </row>
    <row r="4755" customFormat="false" ht="14.25" hidden="false" customHeight="false" outlineLevel="0" collapsed="false">
      <c r="A4755" s="0" t="s">
        <v>121</v>
      </c>
      <c r="B4755" s="0" t="s">
        <v>122</v>
      </c>
      <c r="C4755" s="0" t="s">
        <v>75</v>
      </c>
      <c r="D4755" s="0" t="s">
        <v>174</v>
      </c>
      <c r="E4755" s="0" t="n">
        <v>2038</v>
      </c>
      <c r="F4755" s="0" t="n">
        <v>0.45451306724821</v>
      </c>
      <c r="G4755" s="0" t="s">
        <v>135</v>
      </c>
    </row>
    <row r="4756" customFormat="false" ht="14.25" hidden="false" customHeight="false" outlineLevel="0" collapsed="false">
      <c r="A4756" s="0" t="s">
        <v>121</v>
      </c>
      <c r="B4756" s="0" t="s">
        <v>122</v>
      </c>
      <c r="C4756" s="0" t="s">
        <v>75</v>
      </c>
      <c r="D4756" s="0" t="s">
        <v>160</v>
      </c>
      <c r="E4756" s="0" t="n">
        <v>2038</v>
      </c>
      <c r="F4756" s="0" t="n">
        <v>17.8355237486553</v>
      </c>
      <c r="G4756" s="0" t="s">
        <v>161</v>
      </c>
    </row>
    <row r="4757" customFormat="false" ht="14.25" hidden="false" customHeight="false" outlineLevel="0" collapsed="false">
      <c r="A4757" s="0" t="s">
        <v>121</v>
      </c>
      <c r="B4757" s="0" t="s">
        <v>122</v>
      </c>
      <c r="C4757" s="0" t="s">
        <v>75</v>
      </c>
      <c r="D4757" s="0" t="s">
        <v>162</v>
      </c>
      <c r="E4757" s="0" t="n">
        <v>2038</v>
      </c>
      <c r="F4757" s="0" t="n">
        <v>6.31930590926281</v>
      </c>
      <c r="G4757" s="0" t="s">
        <v>161</v>
      </c>
    </row>
    <row r="4758" customFormat="false" ht="14.25" hidden="false" customHeight="false" outlineLevel="0" collapsed="false">
      <c r="A4758" s="0" t="s">
        <v>121</v>
      </c>
      <c r="B4758" s="0" t="s">
        <v>122</v>
      </c>
      <c r="C4758" s="0" t="s">
        <v>75</v>
      </c>
      <c r="D4758" s="0" t="s">
        <v>175</v>
      </c>
      <c r="E4758" s="0" t="n">
        <v>2038</v>
      </c>
      <c r="F4758" s="0" t="n">
        <v>15.0572</v>
      </c>
      <c r="G4758" s="0" t="s">
        <v>161</v>
      </c>
    </row>
    <row r="4759" customFormat="false" ht="14.25" hidden="false" customHeight="false" outlineLevel="0" collapsed="false">
      <c r="A4759" s="0" t="s">
        <v>121</v>
      </c>
      <c r="B4759" s="0" t="s">
        <v>122</v>
      </c>
      <c r="C4759" s="0" t="s">
        <v>75</v>
      </c>
      <c r="D4759" s="0" t="s">
        <v>176</v>
      </c>
      <c r="E4759" s="0" t="n">
        <v>2038</v>
      </c>
      <c r="F4759" s="0" t="n">
        <v>10.7053</v>
      </c>
      <c r="G4759" s="0" t="s">
        <v>161</v>
      </c>
    </row>
    <row r="4760" customFormat="false" ht="14.25" hidden="false" customHeight="false" outlineLevel="0" collapsed="false">
      <c r="A4760" s="0" t="s">
        <v>121</v>
      </c>
      <c r="B4760" s="0" t="s">
        <v>122</v>
      </c>
      <c r="C4760" s="0" t="s">
        <v>75</v>
      </c>
      <c r="D4760" s="0" t="s">
        <v>177</v>
      </c>
      <c r="E4760" s="0" t="n">
        <v>2038</v>
      </c>
      <c r="F4760" s="0" t="n">
        <v>15.0572</v>
      </c>
      <c r="G4760" s="0" t="s">
        <v>161</v>
      </c>
    </row>
    <row r="4761" customFormat="false" ht="14.25" hidden="false" customHeight="false" outlineLevel="0" collapsed="false">
      <c r="A4761" s="0" t="s">
        <v>121</v>
      </c>
      <c r="B4761" s="0" t="s">
        <v>122</v>
      </c>
      <c r="C4761" s="0" t="s">
        <v>75</v>
      </c>
      <c r="D4761" s="0" t="s">
        <v>178</v>
      </c>
      <c r="E4761" s="0" t="n">
        <v>2038</v>
      </c>
      <c r="F4761" s="0" t="n">
        <v>9.09762965791812</v>
      </c>
      <c r="G4761" s="0" t="s">
        <v>161</v>
      </c>
    </row>
    <row r="4762" customFormat="false" ht="14.25" hidden="false" customHeight="false" outlineLevel="0" collapsed="false">
      <c r="A4762" s="0" t="s">
        <v>121</v>
      </c>
      <c r="B4762" s="0" t="s">
        <v>122</v>
      </c>
      <c r="C4762" s="0" t="s">
        <v>75</v>
      </c>
      <c r="D4762" s="0" t="s">
        <v>163</v>
      </c>
      <c r="E4762" s="0" t="n">
        <v>2038</v>
      </c>
      <c r="F4762" s="0" t="n">
        <v>120.197904119859</v>
      </c>
      <c r="G4762" s="0" t="s">
        <v>132</v>
      </c>
    </row>
    <row r="4763" customFormat="false" ht="14.25" hidden="false" customHeight="false" outlineLevel="0" collapsed="false">
      <c r="A4763" s="0" t="s">
        <v>121</v>
      </c>
      <c r="B4763" s="0" t="s">
        <v>122</v>
      </c>
      <c r="C4763" s="0" t="s">
        <v>75</v>
      </c>
      <c r="D4763" s="0" t="s">
        <v>164</v>
      </c>
      <c r="E4763" s="0" t="n">
        <v>2038</v>
      </c>
      <c r="F4763" s="0" t="n">
        <v>26.1076279125068</v>
      </c>
      <c r="G4763" s="0" t="s">
        <v>132</v>
      </c>
    </row>
    <row r="4764" customFormat="false" ht="14.25" hidden="false" customHeight="false" outlineLevel="0" collapsed="false">
      <c r="A4764" s="0" t="s">
        <v>121</v>
      </c>
      <c r="B4764" s="0" t="s">
        <v>122</v>
      </c>
      <c r="C4764" s="0" t="s">
        <v>75</v>
      </c>
      <c r="D4764" s="0" t="s">
        <v>179</v>
      </c>
      <c r="E4764" s="0" t="n">
        <v>2038</v>
      </c>
      <c r="F4764" s="0" t="n">
        <v>94.0514467586632</v>
      </c>
      <c r="G4764" s="0" t="s">
        <v>132</v>
      </c>
    </row>
    <row r="4765" customFormat="false" ht="14.25" hidden="false" customHeight="false" outlineLevel="0" collapsed="false">
      <c r="A4765" s="0" t="s">
        <v>121</v>
      </c>
      <c r="B4765" s="0" t="s">
        <v>122</v>
      </c>
      <c r="C4765" s="0" t="s">
        <v>75</v>
      </c>
      <c r="D4765" s="0" t="s">
        <v>180</v>
      </c>
      <c r="E4765" s="0" t="n">
        <v>2038</v>
      </c>
      <c r="F4765" s="0" t="n">
        <v>47.7680445578167</v>
      </c>
      <c r="G4765" s="0" t="s">
        <v>132</v>
      </c>
    </row>
    <row r="4766" customFormat="false" ht="14.25" hidden="false" customHeight="false" outlineLevel="0" collapsed="false">
      <c r="A4766" s="0" t="s">
        <v>121</v>
      </c>
      <c r="B4766" s="0" t="s">
        <v>122</v>
      </c>
      <c r="C4766" s="0" t="s">
        <v>75</v>
      </c>
      <c r="D4766" s="0" t="s">
        <v>181</v>
      </c>
      <c r="E4766" s="0" t="n">
        <v>2038</v>
      </c>
      <c r="F4766" s="0" t="n">
        <v>1</v>
      </c>
      <c r="G4766" s="0" t="s">
        <v>135</v>
      </c>
    </row>
    <row r="4767" customFormat="false" ht="14.25" hidden="false" customHeight="false" outlineLevel="0" collapsed="false">
      <c r="A4767" s="0" t="s">
        <v>121</v>
      </c>
      <c r="B4767" s="0" t="s">
        <v>122</v>
      </c>
      <c r="C4767" s="0" t="s">
        <v>75</v>
      </c>
      <c r="D4767" s="0" t="s">
        <v>165</v>
      </c>
      <c r="E4767" s="0" t="n">
        <v>2039</v>
      </c>
      <c r="F4767" s="0" t="n">
        <v>0</v>
      </c>
      <c r="G4767" s="0" t="s">
        <v>161</v>
      </c>
    </row>
    <row r="4768" customFormat="false" ht="14.25" hidden="false" customHeight="false" outlineLevel="0" collapsed="false">
      <c r="A4768" s="0" t="s">
        <v>121</v>
      </c>
      <c r="B4768" s="0" t="s">
        <v>122</v>
      </c>
      <c r="C4768" s="0" t="s">
        <v>75</v>
      </c>
      <c r="D4768" s="0" t="s">
        <v>166</v>
      </c>
      <c r="E4768" s="0" t="n">
        <v>2039</v>
      </c>
      <c r="F4768" s="0" t="n">
        <v>0</v>
      </c>
      <c r="G4768" s="0" t="s">
        <v>161</v>
      </c>
    </row>
    <row r="4769" customFormat="false" ht="14.25" hidden="false" customHeight="false" outlineLevel="0" collapsed="false">
      <c r="A4769" s="0" t="s">
        <v>121</v>
      </c>
      <c r="B4769" s="0" t="s">
        <v>122</v>
      </c>
      <c r="C4769" s="0" t="s">
        <v>75</v>
      </c>
      <c r="D4769" s="0" t="s">
        <v>167</v>
      </c>
      <c r="E4769" s="0" t="n">
        <v>2039</v>
      </c>
      <c r="F4769" s="0" t="n">
        <v>0.5</v>
      </c>
      <c r="G4769" s="0" t="s">
        <v>135</v>
      </c>
    </row>
    <row r="4770" customFormat="false" ht="14.25" hidden="false" customHeight="false" outlineLevel="0" collapsed="false">
      <c r="A4770" s="0" t="s">
        <v>121</v>
      </c>
      <c r="B4770" s="0" t="s">
        <v>122</v>
      </c>
      <c r="C4770" s="0" t="s">
        <v>75</v>
      </c>
      <c r="D4770" s="0" t="s">
        <v>168</v>
      </c>
      <c r="E4770" s="0" t="n">
        <v>2039</v>
      </c>
      <c r="F4770" s="0" t="n">
        <v>0</v>
      </c>
      <c r="G4770" s="0" t="s">
        <v>161</v>
      </c>
    </row>
    <row r="4771" customFormat="false" ht="14.25" hidden="false" customHeight="false" outlineLevel="0" collapsed="false">
      <c r="A4771" s="0" t="s">
        <v>121</v>
      </c>
      <c r="B4771" s="0" t="s">
        <v>122</v>
      </c>
      <c r="C4771" s="0" t="s">
        <v>75</v>
      </c>
      <c r="D4771" s="0" t="s">
        <v>169</v>
      </c>
      <c r="E4771" s="0" t="n">
        <v>2039</v>
      </c>
      <c r="F4771" s="0" t="n">
        <v>0</v>
      </c>
      <c r="G4771" s="0" t="s">
        <v>161</v>
      </c>
    </row>
    <row r="4772" customFormat="false" ht="14.25" hidden="false" customHeight="false" outlineLevel="0" collapsed="false">
      <c r="A4772" s="0" t="s">
        <v>121</v>
      </c>
      <c r="B4772" s="0" t="s">
        <v>122</v>
      </c>
      <c r="C4772" s="0" t="s">
        <v>75</v>
      </c>
      <c r="D4772" s="0" t="s">
        <v>170</v>
      </c>
      <c r="E4772" s="0" t="n">
        <v>2039</v>
      </c>
      <c r="F4772" s="0" t="n">
        <v>6.9014</v>
      </c>
      <c r="G4772" s="0" t="s">
        <v>161</v>
      </c>
    </row>
    <row r="4773" customFormat="false" ht="14.25" hidden="false" customHeight="false" outlineLevel="0" collapsed="false">
      <c r="A4773" s="0" t="s">
        <v>121</v>
      </c>
      <c r="B4773" s="0" t="s">
        <v>122</v>
      </c>
      <c r="C4773" s="0" t="s">
        <v>75</v>
      </c>
      <c r="D4773" s="0" t="s">
        <v>156</v>
      </c>
      <c r="E4773" s="0" t="n">
        <v>2039</v>
      </c>
      <c r="F4773" s="0" t="n">
        <v>0.738383337876643</v>
      </c>
      <c r="G4773" s="0" t="s">
        <v>135</v>
      </c>
    </row>
    <row r="4774" customFormat="false" ht="14.25" hidden="false" customHeight="false" outlineLevel="0" collapsed="false">
      <c r="A4774" s="0" t="s">
        <v>121</v>
      </c>
      <c r="B4774" s="0" t="s">
        <v>122</v>
      </c>
      <c r="C4774" s="0" t="s">
        <v>75</v>
      </c>
      <c r="D4774" s="0" t="s">
        <v>157</v>
      </c>
      <c r="E4774" s="0" t="n">
        <v>2039</v>
      </c>
      <c r="F4774" s="0" t="n">
        <v>0.568141334060263</v>
      </c>
      <c r="G4774" s="0" t="s">
        <v>135</v>
      </c>
    </row>
    <row r="4775" customFormat="false" ht="14.25" hidden="false" customHeight="false" outlineLevel="0" collapsed="false">
      <c r="A4775" s="0" t="s">
        <v>121</v>
      </c>
      <c r="B4775" s="0" t="s">
        <v>122</v>
      </c>
      <c r="C4775" s="0" t="s">
        <v>75</v>
      </c>
      <c r="D4775" s="0" t="s">
        <v>171</v>
      </c>
      <c r="E4775" s="0" t="n">
        <v>2039</v>
      </c>
      <c r="F4775" s="0" t="n">
        <v>0.87</v>
      </c>
      <c r="G4775" s="0" t="s">
        <v>135</v>
      </c>
    </row>
    <row r="4776" customFormat="false" ht="14.25" hidden="false" customHeight="false" outlineLevel="0" collapsed="false">
      <c r="A4776" s="0" t="s">
        <v>121</v>
      </c>
      <c r="B4776" s="0" t="s">
        <v>122</v>
      </c>
      <c r="C4776" s="0" t="s">
        <v>75</v>
      </c>
      <c r="D4776" s="0" t="s">
        <v>172</v>
      </c>
      <c r="E4776" s="0" t="n">
        <v>2039</v>
      </c>
      <c r="F4776" s="0" t="n">
        <v>0.8</v>
      </c>
      <c r="G4776" s="0" t="s">
        <v>135</v>
      </c>
    </row>
    <row r="4777" customFormat="false" ht="14.25" hidden="false" customHeight="false" outlineLevel="0" collapsed="false">
      <c r="A4777" s="0" t="s">
        <v>121</v>
      </c>
      <c r="B4777" s="0" t="s">
        <v>122</v>
      </c>
      <c r="C4777" s="0" t="s">
        <v>75</v>
      </c>
      <c r="D4777" s="0" t="s">
        <v>173</v>
      </c>
      <c r="E4777" s="0" t="n">
        <v>2039</v>
      </c>
      <c r="F4777" s="0" t="n">
        <v>0.494282960632429</v>
      </c>
      <c r="G4777" s="0" t="s">
        <v>135</v>
      </c>
    </row>
    <row r="4778" customFormat="false" ht="14.25" hidden="false" customHeight="false" outlineLevel="0" collapsed="false">
      <c r="A4778" s="0" t="s">
        <v>121</v>
      </c>
      <c r="B4778" s="0" t="s">
        <v>122</v>
      </c>
      <c r="C4778" s="0" t="s">
        <v>75</v>
      </c>
      <c r="D4778" s="0" t="s">
        <v>174</v>
      </c>
      <c r="E4778" s="0" t="n">
        <v>2039</v>
      </c>
      <c r="F4778" s="0" t="n">
        <v>0.45451306724821</v>
      </c>
      <c r="G4778" s="0" t="s">
        <v>135</v>
      </c>
    </row>
    <row r="4779" customFormat="false" ht="14.25" hidden="false" customHeight="false" outlineLevel="0" collapsed="false">
      <c r="A4779" s="0" t="s">
        <v>121</v>
      </c>
      <c r="B4779" s="0" t="s">
        <v>122</v>
      </c>
      <c r="C4779" s="0" t="s">
        <v>75</v>
      </c>
      <c r="D4779" s="0" t="s">
        <v>160</v>
      </c>
      <c r="E4779" s="0" t="n">
        <v>2039</v>
      </c>
      <c r="F4779" s="0" t="n">
        <v>17.8355237486553</v>
      </c>
      <c r="G4779" s="0" t="s">
        <v>161</v>
      </c>
    </row>
    <row r="4780" customFormat="false" ht="14.25" hidden="false" customHeight="false" outlineLevel="0" collapsed="false">
      <c r="A4780" s="0" t="s">
        <v>121</v>
      </c>
      <c r="B4780" s="0" t="s">
        <v>122</v>
      </c>
      <c r="C4780" s="0" t="s">
        <v>75</v>
      </c>
      <c r="D4780" s="0" t="s">
        <v>162</v>
      </c>
      <c r="E4780" s="0" t="n">
        <v>2039</v>
      </c>
      <c r="F4780" s="0" t="n">
        <v>6.31930590926281</v>
      </c>
      <c r="G4780" s="0" t="s">
        <v>161</v>
      </c>
    </row>
    <row r="4781" customFormat="false" ht="14.25" hidden="false" customHeight="false" outlineLevel="0" collapsed="false">
      <c r="A4781" s="0" t="s">
        <v>121</v>
      </c>
      <c r="B4781" s="0" t="s">
        <v>122</v>
      </c>
      <c r="C4781" s="0" t="s">
        <v>75</v>
      </c>
      <c r="D4781" s="0" t="s">
        <v>175</v>
      </c>
      <c r="E4781" s="0" t="n">
        <v>2039</v>
      </c>
      <c r="F4781" s="0" t="n">
        <v>15.0572</v>
      </c>
      <c r="G4781" s="0" t="s">
        <v>161</v>
      </c>
    </row>
    <row r="4782" customFormat="false" ht="14.25" hidden="false" customHeight="false" outlineLevel="0" collapsed="false">
      <c r="A4782" s="0" t="s">
        <v>121</v>
      </c>
      <c r="B4782" s="0" t="s">
        <v>122</v>
      </c>
      <c r="C4782" s="0" t="s">
        <v>75</v>
      </c>
      <c r="D4782" s="0" t="s">
        <v>176</v>
      </c>
      <c r="E4782" s="0" t="n">
        <v>2039</v>
      </c>
      <c r="F4782" s="0" t="n">
        <v>10.7053</v>
      </c>
      <c r="G4782" s="0" t="s">
        <v>161</v>
      </c>
    </row>
    <row r="4783" customFormat="false" ht="14.25" hidden="false" customHeight="false" outlineLevel="0" collapsed="false">
      <c r="A4783" s="0" t="s">
        <v>121</v>
      </c>
      <c r="B4783" s="0" t="s">
        <v>122</v>
      </c>
      <c r="C4783" s="0" t="s">
        <v>75</v>
      </c>
      <c r="D4783" s="0" t="s">
        <v>177</v>
      </c>
      <c r="E4783" s="0" t="n">
        <v>2039</v>
      </c>
      <c r="F4783" s="0" t="n">
        <v>15.0572</v>
      </c>
      <c r="G4783" s="0" t="s">
        <v>161</v>
      </c>
    </row>
    <row r="4784" customFormat="false" ht="14.25" hidden="false" customHeight="false" outlineLevel="0" collapsed="false">
      <c r="A4784" s="0" t="s">
        <v>121</v>
      </c>
      <c r="B4784" s="0" t="s">
        <v>122</v>
      </c>
      <c r="C4784" s="0" t="s">
        <v>75</v>
      </c>
      <c r="D4784" s="0" t="s">
        <v>178</v>
      </c>
      <c r="E4784" s="0" t="n">
        <v>2039</v>
      </c>
      <c r="F4784" s="0" t="n">
        <v>9.09762965791812</v>
      </c>
      <c r="G4784" s="0" t="s">
        <v>161</v>
      </c>
    </row>
    <row r="4785" customFormat="false" ht="14.25" hidden="false" customHeight="false" outlineLevel="0" collapsed="false">
      <c r="A4785" s="0" t="s">
        <v>121</v>
      </c>
      <c r="B4785" s="0" t="s">
        <v>122</v>
      </c>
      <c r="C4785" s="0" t="s">
        <v>75</v>
      </c>
      <c r="D4785" s="0" t="s">
        <v>163</v>
      </c>
      <c r="E4785" s="0" t="n">
        <v>2039</v>
      </c>
      <c r="F4785" s="0" t="n">
        <v>128.521409680551</v>
      </c>
      <c r="G4785" s="0" t="s">
        <v>132</v>
      </c>
    </row>
    <row r="4786" customFormat="false" ht="14.25" hidden="false" customHeight="false" outlineLevel="0" collapsed="false">
      <c r="A4786" s="0" t="s">
        <v>121</v>
      </c>
      <c r="B4786" s="0" t="s">
        <v>122</v>
      </c>
      <c r="C4786" s="0" t="s">
        <v>75</v>
      </c>
      <c r="D4786" s="0" t="s">
        <v>164</v>
      </c>
      <c r="E4786" s="0" t="n">
        <v>2039</v>
      </c>
      <c r="F4786" s="0" t="n">
        <v>25.1621013243039</v>
      </c>
      <c r="G4786" s="0" t="s">
        <v>132</v>
      </c>
    </row>
    <row r="4787" customFormat="false" ht="14.25" hidden="false" customHeight="false" outlineLevel="0" collapsed="false">
      <c r="A4787" s="0" t="s">
        <v>121</v>
      </c>
      <c r="B4787" s="0" t="s">
        <v>122</v>
      </c>
      <c r="C4787" s="0" t="s">
        <v>75</v>
      </c>
      <c r="D4787" s="0" t="s">
        <v>179</v>
      </c>
      <c r="E4787" s="0" t="n">
        <v>2039</v>
      </c>
      <c r="F4787" s="0" t="n">
        <v>98.7943268594929</v>
      </c>
      <c r="G4787" s="0" t="s">
        <v>132</v>
      </c>
    </row>
    <row r="4788" customFormat="false" ht="14.25" hidden="false" customHeight="false" outlineLevel="0" collapsed="false">
      <c r="A4788" s="0" t="s">
        <v>121</v>
      </c>
      <c r="B4788" s="0" t="s">
        <v>122</v>
      </c>
      <c r="C4788" s="0" t="s">
        <v>75</v>
      </c>
      <c r="D4788" s="0" t="s">
        <v>180</v>
      </c>
      <c r="E4788" s="0" t="n">
        <v>2039</v>
      </c>
      <c r="F4788" s="0" t="n">
        <v>50.1769188048037</v>
      </c>
      <c r="G4788" s="0" t="s">
        <v>132</v>
      </c>
    </row>
    <row r="4789" customFormat="false" ht="14.25" hidden="false" customHeight="false" outlineLevel="0" collapsed="false">
      <c r="A4789" s="0" t="s">
        <v>121</v>
      </c>
      <c r="B4789" s="0" t="s">
        <v>122</v>
      </c>
      <c r="C4789" s="0" t="s">
        <v>75</v>
      </c>
      <c r="D4789" s="0" t="s">
        <v>181</v>
      </c>
      <c r="E4789" s="0" t="n">
        <v>2039</v>
      </c>
      <c r="F4789" s="0" t="n">
        <v>1</v>
      </c>
      <c r="G4789" s="0" t="s">
        <v>135</v>
      </c>
    </row>
    <row r="4790" customFormat="false" ht="14.25" hidden="false" customHeight="false" outlineLevel="0" collapsed="false">
      <c r="A4790" s="0" t="s">
        <v>121</v>
      </c>
      <c r="B4790" s="0" t="s">
        <v>122</v>
      </c>
      <c r="C4790" s="0" t="s">
        <v>75</v>
      </c>
      <c r="D4790" s="0" t="s">
        <v>165</v>
      </c>
      <c r="E4790" s="0" t="n">
        <v>2040</v>
      </c>
      <c r="F4790" s="0" t="n">
        <v>0</v>
      </c>
      <c r="G4790" s="0" t="s">
        <v>161</v>
      </c>
    </row>
    <row r="4791" customFormat="false" ht="14.25" hidden="false" customHeight="false" outlineLevel="0" collapsed="false">
      <c r="A4791" s="0" t="s">
        <v>121</v>
      </c>
      <c r="B4791" s="0" t="s">
        <v>122</v>
      </c>
      <c r="C4791" s="0" t="s">
        <v>75</v>
      </c>
      <c r="D4791" s="0" t="s">
        <v>166</v>
      </c>
      <c r="E4791" s="0" t="n">
        <v>2040</v>
      </c>
      <c r="F4791" s="0" t="n">
        <v>0</v>
      </c>
      <c r="G4791" s="0" t="s">
        <v>161</v>
      </c>
    </row>
    <row r="4792" customFormat="false" ht="14.25" hidden="false" customHeight="false" outlineLevel="0" collapsed="false">
      <c r="A4792" s="0" t="s">
        <v>121</v>
      </c>
      <c r="B4792" s="0" t="s">
        <v>122</v>
      </c>
      <c r="C4792" s="0" t="s">
        <v>75</v>
      </c>
      <c r="D4792" s="0" t="s">
        <v>167</v>
      </c>
      <c r="E4792" s="0" t="n">
        <v>2040</v>
      </c>
      <c r="F4792" s="0" t="n">
        <v>0.5</v>
      </c>
      <c r="G4792" s="0" t="s">
        <v>135</v>
      </c>
    </row>
    <row r="4793" customFormat="false" ht="14.25" hidden="false" customHeight="false" outlineLevel="0" collapsed="false">
      <c r="A4793" s="0" t="s">
        <v>121</v>
      </c>
      <c r="B4793" s="0" t="s">
        <v>122</v>
      </c>
      <c r="C4793" s="0" t="s">
        <v>75</v>
      </c>
      <c r="D4793" s="0" t="s">
        <v>168</v>
      </c>
      <c r="E4793" s="0" t="n">
        <v>2040</v>
      </c>
      <c r="F4793" s="0" t="n">
        <v>0</v>
      </c>
      <c r="G4793" s="0" t="s">
        <v>161</v>
      </c>
    </row>
    <row r="4794" customFormat="false" ht="14.25" hidden="false" customHeight="false" outlineLevel="0" collapsed="false">
      <c r="A4794" s="0" t="s">
        <v>121</v>
      </c>
      <c r="B4794" s="0" t="s">
        <v>122</v>
      </c>
      <c r="C4794" s="0" t="s">
        <v>75</v>
      </c>
      <c r="D4794" s="0" t="s">
        <v>169</v>
      </c>
      <c r="E4794" s="0" t="n">
        <v>2040</v>
      </c>
      <c r="F4794" s="0" t="n">
        <v>0</v>
      </c>
      <c r="G4794" s="0" t="s">
        <v>161</v>
      </c>
    </row>
    <row r="4795" customFormat="false" ht="14.25" hidden="false" customHeight="false" outlineLevel="0" collapsed="false">
      <c r="A4795" s="0" t="s">
        <v>121</v>
      </c>
      <c r="B4795" s="0" t="s">
        <v>122</v>
      </c>
      <c r="C4795" s="0" t="s">
        <v>75</v>
      </c>
      <c r="D4795" s="0" t="s">
        <v>170</v>
      </c>
      <c r="E4795" s="0" t="n">
        <v>2040</v>
      </c>
      <c r="F4795" s="0" t="n">
        <v>6.9014</v>
      </c>
      <c r="G4795" s="0" t="s">
        <v>161</v>
      </c>
    </row>
    <row r="4796" customFormat="false" ht="14.25" hidden="false" customHeight="false" outlineLevel="0" collapsed="false">
      <c r="A4796" s="0" t="s">
        <v>121</v>
      </c>
      <c r="B4796" s="0" t="s">
        <v>122</v>
      </c>
      <c r="C4796" s="0" t="s">
        <v>75</v>
      </c>
      <c r="D4796" s="0" t="s">
        <v>156</v>
      </c>
      <c r="E4796" s="0" t="n">
        <v>2040</v>
      </c>
      <c r="F4796" s="0" t="n">
        <v>0.738383337876643</v>
      </c>
      <c r="G4796" s="0" t="s">
        <v>135</v>
      </c>
    </row>
    <row r="4797" customFormat="false" ht="14.25" hidden="false" customHeight="false" outlineLevel="0" collapsed="false">
      <c r="A4797" s="0" t="s">
        <v>121</v>
      </c>
      <c r="B4797" s="0" t="s">
        <v>122</v>
      </c>
      <c r="C4797" s="0" t="s">
        <v>75</v>
      </c>
      <c r="D4797" s="0" t="s">
        <v>157</v>
      </c>
      <c r="E4797" s="0" t="n">
        <v>2040</v>
      </c>
      <c r="F4797" s="0" t="n">
        <v>0.568141334060263</v>
      </c>
      <c r="G4797" s="0" t="s">
        <v>135</v>
      </c>
    </row>
    <row r="4798" customFormat="false" ht="14.25" hidden="false" customHeight="false" outlineLevel="0" collapsed="false">
      <c r="A4798" s="0" t="s">
        <v>121</v>
      </c>
      <c r="B4798" s="0" t="s">
        <v>122</v>
      </c>
      <c r="C4798" s="0" t="s">
        <v>75</v>
      </c>
      <c r="D4798" s="0" t="s">
        <v>171</v>
      </c>
      <c r="E4798" s="0" t="n">
        <v>2040</v>
      </c>
      <c r="F4798" s="0" t="n">
        <v>0.87</v>
      </c>
      <c r="G4798" s="0" t="s">
        <v>135</v>
      </c>
    </row>
    <row r="4799" customFormat="false" ht="14.25" hidden="false" customHeight="false" outlineLevel="0" collapsed="false">
      <c r="A4799" s="0" t="s">
        <v>121</v>
      </c>
      <c r="B4799" s="0" t="s">
        <v>122</v>
      </c>
      <c r="C4799" s="0" t="s">
        <v>75</v>
      </c>
      <c r="D4799" s="0" t="s">
        <v>172</v>
      </c>
      <c r="E4799" s="0" t="n">
        <v>2040</v>
      </c>
      <c r="F4799" s="0" t="n">
        <v>0.8</v>
      </c>
      <c r="G4799" s="0" t="s">
        <v>135</v>
      </c>
    </row>
    <row r="4800" customFormat="false" ht="14.25" hidden="false" customHeight="false" outlineLevel="0" collapsed="false">
      <c r="A4800" s="0" t="s">
        <v>121</v>
      </c>
      <c r="B4800" s="0" t="s">
        <v>122</v>
      </c>
      <c r="C4800" s="0" t="s">
        <v>75</v>
      </c>
      <c r="D4800" s="0" t="s">
        <v>173</v>
      </c>
      <c r="E4800" s="0" t="n">
        <v>2040</v>
      </c>
      <c r="F4800" s="0" t="n">
        <v>0.494282960632429</v>
      </c>
      <c r="G4800" s="0" t="s">
        <v>135</v>
      </c>
    </row>
    <row r="4801" customFormat="false" ht="14.25" hidden="false" customHeight="false" outlineLevel="0" collapsed="false">
      <c r="A4801" s="0" t="s">
        <v>121</v>
      </c>
      <c r="B4801" s="0" t="s">
        <v>122</v>
      </c>
      <c r="C4801" s="0" t="s">
        <v>75</v>
      </c>
      <c r="D4801" s="0" t="s">
        <v>174</v>
      </c>
      <c r="E4801" s="0" t="n">
        <v>2040</v>
      </c>
      <c r="F4801" s="0" t="n">
        <v>0.45451306724821</v>
      </c>
      <c r="G4801" s="0" t="s">
        <v>135</v>
      </c>
    </row>
    <row r="4802" customFormat="false" ht="14.25" hidden="false" customHeight="false" outlineLevel="0" collapsed="false">
      <c r="A4802" s="0" t="s">
        <v>121</v>
      </c>
      <c r="B4802" s="0" t="s">
        <v>122</v>
      </c>
      <c r="C4802" s="0" t="s">
        <v>75</v>
      </c>
      <c r="D4802" s="0" t="s">
        <v>160</v>
      </c>
      <c r="E4802" s="0" t="n">
        <v>2040</v>
      </c>
      <c r="F4802" s="0" t="n">
        <v>17.8355237486553</v>
      </c>
      <c r="G4802" s="0" t="s">
        <v>161</v>
      </c>
    </row>
    <row r="4803" customFormat="false" ht="14.25" hidden="false" customHeight="false" outlineLevel="0" collapsed="false">
      <c r="A4803" s="0" t="s">
        <v>121</v>
      </c>
      <c r="B4803" s="0" t="s">
        <v>122</v>
      </c>
      <c r="C4803" s="0" t="s">
        <v>75</v>
      </c>
      <c r="D4803" s="0" t="s">
        <v>162</v>
      </c>
      <c r="E4803" s="0" t="n">
        <v>2040</v>
      </c>
      <c r="F4803" s="0" t="n">
        <v>6.31930590926281</v>
      </c>
      <c r="G4803" s="0" t="s">
        <v>161</v>
      </c>
    </row>
    <row r="4804" customFormat="false" ht="14.25" hidden="false" customHeight="false" outlineLevel="0" collapsed="false">
      <c r="A4804" s="0" t="s">
        <v>121</v>
      </c>
      <c r="B4804" s="0" t="s">
        <v>122</v>
      </c>
      <c r="C4804" s="0" t="s">
        <v>75</v>
      </c>
      <c r="D4804" s="0" t="s">
        <v>175</v>
      </c>
      <c r="E4804" s="0" t="n">
        <v>2040</v>
      </c>
      <c r="F4804" s="0" t="n">
        <v>15.0572</v>
      </c>
      <c r="G4804" s="0" t="s">
        <v>161</v>
      </c>
    </row>
    <row r="4805" customFormat="false" ht="14.25" hidden="false" customHeight="false" outlineLevel="0" collapsed="false">
      <c r="A4805" s="0" t="s">
        <v>121</v>
      </c>
      <c r="B4805" s="0" t="s">
        <v>122</v>
      </c>
      <c r="C4805" s="0" t="s">
        <v>75</v>
      </c>
      <c r="D4805" s="0" t="s">
        <v>176</v>
      </c>
      <c r="E4805" s="0" t="n">
        <v>2040</v>
      </c>
      <c r="F4805" s="0" t="n">
        <v>10.7053</v>
      </c>
      <c r="G4805" s="0" t="s">
        <v>161</v>
      </c>
    </row>
    <row r="4806" customFormat="false" ht="14.25" hidden="false" customHeight="false" outlineLevel="0" collapsed="false">
      <c r="A4806" s="0" t="s">
        <v>121</v>
      </c>
      <c r="B4806" s="0" t="s">
        <v>122</v>
      </c>
      <c r="C4806" s="0" t="s">
        <v>75</v>
      </c>
      <c r="D4806" s="0" t="s">
        <v>177</v>
      </c>
      <c r="E4806" s="0" t="n">
        <v>2040</v>
      </c>
      <c r="F4806" s="0" t="n">
        <v>15.0572</v>
      </c>
      <c r="G4806" s="0" t="s">
        <v>161</v>
      </c>
    </row>
    <row r="4807" customFormat="false" ht="14.25" hidden="false" customHeight="false" outlineLevel="0" collapsed="false">
      <c r="A4807" s="0" t="s">
        <v>121</v>
      </c>
      <c r="B4807" s="0" t="s">
        <v>122</v>
      </c>
      <c r="C4807" s="0" t="s">
        <v>75</v>
      </c>
      <c r="D4807" s="0" t="s">
        <v>178</v>
      </c>
      <c r="E4807" s="0" t="n">
        <v>2040</v>
      </c>
      <c r="F4807" s="0" t="n">
        <v>9.09762965791812</v>
      </c>
      <c r="G4807" s="0" t="s">
        <v>161</v>
      </c>
    </row>
    <row r="4808" customFormat="false" ht="14.25" hidden="false" customHeight="false" outlineLevel="0" collapsed="false">
      <c r="A4808" s="0" t="s">
        <v>121</v>
      </c>
      <c r="B4808" s="0" t="s">
        <v>122</v>
      </c>
      <c r="C4808" s="0" t="s">
        <v>75</v>
      </c>
      <c r="D4808" s="0" t="s">
        <v>163</v>
      </c>
      <c r="E4808" s="0" t="n">
        <v>2040</v>
      </c>
      <c r="F4808" s="0" t="n">
        <v>135.660277251761</v>
      </c>
      <c r="G4808" s="0" t="s">
        <v>132</v>
      </c>
    </row>
    <row r="4809" customFormat="false" ht="14.25" hidden="false" customHeight="false" outlineLevel="0" collapsed="false">
      <c r="A4809" s="0" t="s">
        <v>121</v>
      </c>
      <c r="B4809" s="0" t="s">
        <v>122</v>
      </c>
      <c r="C4809" s="0" t="s">
        <v>75</v>
      </c>
      <c r="D4809" s="0" t="s">
        <v>164</v>
      </c>
      <c r="E4809" s="0" t="n">
        <v>2040</v>
      </c>
      <c r="F4809" s="0" t="n">
        <v>23.9400489267813</v>
      </c>
      <c r="G4809" s="0" t="s">
        <v>132</v>
      </c>
    </row>
    <row r="4810" customFormat="false" ht="14.25" hidden="false" customHeight="false" outlineLevel="0" collapsed="false">
      <c r="A4810" s="0" t="s">
        <v>121</v>
      </c>
      <c r="B4810" s="0" t="s">
        <v>122</v>
      </c>
      <c r="C4810" s="0" t="s">
        <v>75</v>
      </c>
      <c r="D4810" s="0" t="s">
        <v>179</v>
      </c>
      <c r="E4810" s="0" t="n">
        <v>2040</v>
      </c>
      <c r="F4810" s="0" t="n">
        <v>102.597908443583</v>
      </c>
      <c r="G4810" s="0" t="s">
        <v>132</v>
      </c>
    </row>
    <row r="4811" customFormat="false" ht="14.25" hidden="false" customHeight="false" outlineLevel="0" collapsed="false">
      <c r="A4811" s="0" t="s">
        <v>121</v>
      </c>
      <c r="B4811" s="0" t="s">
        <v>122</v>
      </c>
      <c r="C4811" s="0" t="s">
        <v>75</v>
      </c>
      <c r="D4811" s="0" t="s">
        <v>180</v>
      </c>
      <c r="E4811" s="0" t="n">
        <v>2040</v>
      </c>
      <c r="F4811" s="0" t="n">
        <v>52.1087301787886</v>
      </c>
      <c r="G4811" s="0" t="s">
        <v>132</v>
      </c>
    </row>
    <row r="4812" customFormat="false" ht="14.25" hidden="false" customHeight="false" outlineLevel="0" collapsed="false">
      <c r="A4812" s="0" t="s">
        <v>121</v>
      </c>
      <c r="B4812" s="0" t="s">
        <v>122</v>
      </c>
      <c r="C4812" s="0" t="s">
        <v>75</v>
      </c>
      <c r="D4812" s="0" t="s">
        <v>181</v>
      </c>
      <c r="E4812" s="0" t="n">
        <v>2040</v>
      </c>
      <c r="F4812" s="0" t="n">
        <v>1</v>
      </c>
      <c r="G4812" s="0" t="s">
        <v>135</v>
      </c>
    </row>
    <row r="4813" customFormat="false" ht="14.25" hidden="false" customHeight="false" outlineLevel="0" collapsed="false">
      <c r="A4813" s="0" t="s">
        <v>119</v>
      </c>
      <c r="B4813" s="0" t="s">
        <v>120</v>
      </c>
      <c r="C4813" s="0" t="s">
        <v>75</v>
      </c>
      <c r="D4813" s="0" t="s">
        <v>165</v>
      </c>
      <c r="E4813" s="0" t="n">
        <v>2024</v>
      </c>
      <c r="F4813" s="0" t="n">
        <v>0</v>
      </c>
      <c r="G4813" s="0" t="s">
        <v>161</v>
      </c>
    </row>
    <row r="4814" customFormat="false" ht="14.25" hidden="false" customHeight="false" outlineLevel="0" collapsed="false">
      <c r="A4814" s="0" t="s">
        <v>119</v>
      </c>
      <c r="B4814" s="0" t="s">
        <v>120</v>
      </c>
      <c r="C4814" s="0" t="s">
        <v>75</v>
      </c>
      <c r="D4814" s="0" t="s">
        <v>166</v>
      </c>
      <c r="E4814" s="0" t="n">
        <v>2024</v>
      </c>
      <c r="F4814" s="0" t="n">
        <v>0</v>
      </c>
      <c r="G4814" s="0" t="s">
        <v>161</v>
      </c>
    </row>
    <row r="4815" customFormat="false" ht="14.25" hidden="false" customHeight="false" outlineLevel="0" collapsed="false">
      <c r="A4815" s="0" t="s">
        <v>119</v>
      </c>
      <c r="B4815" s="0" t="s">
        <v>120</v>
      </c>
      <c r="C4815" s="0" t="s">
        <v>75</v>
      </c>
      <c r="D4815" s="0" t="s">
        <v>167</v>
      </c>
      <c r="E4815" s="0" t="n">
        <v>2024</v>
      </c>
      <c r="F4815" s="0" t="n">
        <v>0.5</v>
      </c>
      <c r="G4815" s="0" t="s">
        <v>135</v>
      </c>
    </row>
    <row r="4816" customFormat="false" ht="14.25" hidden="false" customHeight="false" outlineLevel="0" collapsed="false">
      <c r="A4816" s="0" t="s">
        <v>119</v>
      </c>
      <c r="B4816" s="0" t="s">
        <v>120</v>
      </c>
      <c r="C4816" s="0" t="s">
        <v>75</v>
      </c>
      <c r="D4816" s="0" t="s">
        <v>168</v>
      </c>
      <c r="E4816" s="0" t="n">
        <v>2024</v>
      </c>
      <c r="F4816" s="0" t="n">
        <v>0</v>
      </c>
      <c r="G4816" s="0" t="s">
        <v>161</v>
      </c>
    </row>
    <row r="4817" customFormat="false" ht="14.25" hidden="false" customHeight="false" outlineLevel="0" collapsed="false">
      <c r="A4817" s="0" t="s">
        <v>119</v>
      </c>
      <c r="B4817" s="0" t="s">
        <v>120</v>
      </c>
      <c r="C4817" s="0" t="s">
        <v>75</v>
      </c>
      <c r="D4817" s="0" t="s">
        <v>169</v>
      </c>
      <c r="E4817" s="0" t="n">
        <v>2024</v>
      </c>
      <c r="F4817" s="0" t="n">
        <v>0</v>
      </c>
      <c r="G4817" s="0" t="s">
        <v>161</v>
      </c>
    </row>
    <row r="4818" customFormat="false" ht="14.25" hidden="false" customHeight="false" outlineLevel="0" collapsed="false">
      <c r="A4818" s="0" t="s">
        <v>119</v>
      </c>
      <c r="B4818" s="0" t="s">
        <v>120</v>
      </c>
      <c r="C4818" s="0" t="s">
        <v>75</v>
      </c>
      <c r="D4818" s="0" t="s">
        <v>170</v>
      </c>
      <c r="E4818" s="0" t="n">
        <v>2024</v>
      </c>
      <c r="F4818" s="0" t="n">
        <v>2.161</v>
      </c>
      <c r="G4818" s="0" t="s">
        <v>161</v>
      </c>
    </row>
    <row r="4819" customFormat="false" ht="14.25" hidden="false" customHeight="false" outlineLevel="0" collapsed="false">
      <c r="A4819" s="0" t="s">
        <v>119</v>
      </c>
      <c r="B4819" s="0" t="s">
        <v>120</v>
      </c>
      <c r="C4819" s="0" t="s">
        <v>75</v>
      </c>
      <c r="D4819" s="0" t="s">
        <v>156</v>
      </c>
      <c r="E4819" s="0" t="n">
        <v>2024</v>
      </c>
      <c r="F4819" s="0" t="n">
        <v>0.5</v>
      </c>
      <c r="G4819" s="0" t="s">
        <v>135</v>
      </c>
    </row>
    <row r="4820" customFormat="false" ht="14.25" hidden="false" customHeight="false" outlineLevel="0" collapsed="false">
      <c r="A4820" s="0" t="s">
        <v>119</v>
      </c>
      <c r="B4820" s="0" t="s">
        <v>120</v>
      </c>
      <c r="C4820" s="0" t="s">
        <v>75</v>
      </c>
      <c r="D4820" s="0" t="s">
        <v>157</v>
      </c>
      <c r="E4820" s="0" t="n">
        <v>2024</v>
      </c>
      <c r="F4820" s="0" t="n">
        <v>0.53</v>
      </c>
      <c r="G4820" s="0" t="s">
        <v>135</v>
      </c>
    </row>
    <row r="4821" customFormat="false" ht="14.25" hidden="false" customHeight="false" outlineLevel="0" collapsed="false">
      <c r="A4821" s="0" t="s">
        <v>119</v>
      </c>
      <c r="B4821" s="0" t="s">
        <v>120</v>
      </c>
      <c r="C4821" s="0" t="s">
        <v>75</v>
      </c>
      <c r="D4821" s="0" t="s">
        <v>171</v>
      </c>
      <c r="E4821" s="0" t="n">
        <v>2024</v>
      </c>
      <c r="F4821" s="0" t="n">
        <v>0.87</v>
      </c>
      <c r="G4821" s="0" t="s">
        <v>135</v>
      </c>
    </row>
    <row r="4822" customFormat="false" ht="14.25" hidden="false" customHeight="false" outlineLevel="0" collapsed="false">
      <c r="A4822" s="0" t="s">
        <v>119</v>
      </c>
      <c r="B4822" s="0" t="s">
        <v>120</v>
      </c>
      <c r="C4822" s="0" t="s">
        <v>75</v>
      </c>
      <c r="D4822" s="0" t="s">
        <v>172</v>
      </c>
      <c r="E4822" s="0" t="n">
        <v>2024</v>
      </c>
      <c r="F4822" s="0" t="n">
        <v>0.8</v>
      </c>
      <c r="G4822" s="0" t="s">
        <v>135</v>
      </c>
    </row>
    <row r="4823" customFormat="false" ht="14.25" hidden="false" customHeight="false" outlineLevel="0" collapsed="false">
      <c r="A4823" s="0" t="s">
        <v>119</v>
      </c>
      <c r="B4823" s="0" t="s">
        <v>120</v>
      </c>
      <c r="C4823" s="0" t="s">
        <v>75</v>
      </c>
      <c r="D4823" s="0" t="s">
        <v>173</v>
      </c>
      <c r="E4823" s="0" t="n">
        <v>2024</v>
      </c>
      <c r="F4823" s="0" t="n">
        <v>0.4611</v>
      </c>
      <c r="G4823" s="0" t="s">
        <v>135</v>
      </c>
    </row>
    <row r="4824" customFormat="false" ht="14.25" hidden="false" customHeight="false" outlineLevel="0" collapsed="false">
      <c r="A4824" s="0" t="s">
        <v>119</v>
      </c>
      <c r="B4824" s="0" t="s">
        <v>120</v>
      </c>
      <c r="C4824" s="0" t="s">
        <v>75</v>
      </c>
      <c r="D4824" s="0" t="s">
        <v>174</v>
      </c>
      <c r="E4824" s="0" t="n">
        <v>2024</v>
      </c>
      <c r="F4824" s="0" t="n">
        <v>0.424</v>
      </c>
      <c r="G4824" s="0" t="s">
        <v>135</v>
      </c>
    </row>
    <row r="4825" customFormat="false" ht="14.25" hidden="false" customHeight="false" outlineLevel="0" collapsed="false">
      <c r="A4825" s="0" t="s">
        <v>119</v>
      </c>
      <c r="B4825" s="0" t="s">
        <v>120</v>
      </c>
      <c r="C4825" s="0" t="s">
        <v>75</v>
      </c>
      <c r="D4825" s="0" t="s">
        <v>160</v>
      </c>
      <c r="E4825" s="0" t="n">
        <v>2024</v>
      </c>
      <c r="F4825" s="0" t="n">
        <v>1.0805</v>
      </c>
      <c r="G4825" s="0" t="s">
        <v>161</v>
      </c>
    </row>
    <row r="4826" customFormat="false" ht="14.25" hidden="false" customHeight="false" outlineLevel="0" collapsed="false">
      <c r="A4826" s="0" t="s">
        <v>119</v>
      </c>
      <c r="B4826" s="0" t="s">
        <v>120</v>
      </c>
      <c r="C4826" s="0" t="s">
        <v>75</v>
      </c>
      <c r="D4826" s="0" t="s">
        <v>162</v>
      </c>
      <c r="E4826" s="0" t="n">
        <v>2024</v>
      </c>
      <c r="F4826" s="0" t="n">
        <v>1.0805</v>
      </c>
      <c r="G4826" s="0" t="s">
        <v>161</v>
      </c>
    </row>
    <row r="4827" customFormat="false" ht="14.25" hidden="false" customHeight="false" outlineLevel="0" collapsed="false">
      <c r="A4827" s="0" t="s">
        <v>119</v>
      </c>
      <c r="B4827" s="0" t="s">
        <v>120</v>
      </c>
      <c r="C4827" s="0" t="s">
        <v>75</v>
      </c>
      <c r="D4827" s="0" t="s">
        <v>175</v>
      </c>
      <c r="E4827" s="0" t="n">
        <v>2024</v>
      </c>
      <c r="F4827" s="0" t="n">
        <v>2.161</v>
      </c>
      <c r="G4827" s="0" t="s">
        <v>161</v>
      </c>
    </row>
    <row r="4828" customFormat="false" ht="14.25" hidden="false" customHeight="false" outlineLevel="0" collapsed="false">
      <c r="A4828" s="0" t="s">
        <v>119</v>
      </c>
      <c r="B4828" s="0" t="s">
        <v>120</v>
      </c>
      <c r="C4828" s="0" t="s">
        <v>75</v>
      </c>
      <c r="D4828" s="0" t="s">
        <v>176</v>
      </c>
      <c r="E4828" s="0" t="n">
        <v>2024</v>
      </c>
      <c r="F4828" s="0" t="n">
        <v>0</v>
      </c>
      <c r="G4828" s="0" t="s">
        <v>161</v>
      </c>
    </row>
    <row r="4829" customFormat="false" ht="14.25" hidden="false" customHeight="false" outlineLevel="0" collapsed="false">
      <c r="A4829" s="0" t="s">
        <v>119</v>
      </c>
      <c r="B4829" s="0" t="s">
        <v>120</v>
      </c>
      <c r="C4829" s="0" t="s">
        <v>75</v>
      </c>
      <c r="D4829" s="0" t="s">
        <v>177</v>
      </c>
      <c r="E4829" s="0" t="n">
        <v>2024</v>
      </c>
      <c r="F4829" s="0" t="n">
        <v>2.161</v>
      </c>
      <c r="G4829" s="0" t="s">
        <v>161</v>
      </c>
    </row>
    <row r="4830" customFormat="false" ht="14.25" hidden="false" customHeight="false" outlineLevel="0" collapsed="false">
      <c r="A4830" s="0" t="s">
        <v>119</v>
      </c>
      <c r="B4830" s="0" t="s">
        <v>120</v>
      </c>
      <c r="C4830" s="0" t="s">
        <v>75</v>
      </c>
      <c r="D4830" s="0" t="s">
        <v>178</v>
      </c>
      <c r="E4830" s="0" t="n">
        <v>2024</v>
      </c>
      <c r="F4830" s="0" t="n">
        <v>0</v>
      </c>
      <c r="G4830" s="0" t="s">
        <v>161</v>
      </c>
    </row>
    <row r="4831" customFormat="false" ht="14.25" hidden="false" customHeight="false" outlineLevel="0" collapsed="false">
      <c r="A4831" s="0" t="s">
        <v>119</v>
      </c>
      <c r="B4831" s="0" t="s">
        <v>120</v>
      </c>
      <c r="C4831" s="0" t="s">
        <v>75</v>
      </c>
      <c r="D4831" s="0" t="s">
        <v>163</v>
      </c>
      <c r="E4831" s="0" t="n">
        <v>2024</v>
      </c>
      <c r="F4831" s="0" t="n">
        <v>4.364394498</v>
      </c>
      <c r="G4831" s="0" t="s">
        <v>132</v>
      </c>
    </row>
    <row r="4832" customFormat="false" ht="14.25" hidden="false" customHeight="false" outlineLevel="0" collapsed="false">
      <c r="A4832" s="0" t="s">
        <v>119</v>
      </c>
      <c r="B4832" s="0" t="s">
        <v>120</v>
      </c>
      <c r="C4832" s="0" t="s">
        <v>75</v>
      </c>
      <c r="D4832" s="0" t="s">
        <v>164</v>
      </c>
      <c r="E4832" s="0" t="n">
        <v>2024</v>
      </c>
      <c r="F4832" s="0" t="n">
        <v>4.364394498</v>
      </c>
      <c r="G4832" s="0" t="s">
        <v>132</v>
      </c>
    </row>
    <row r="4833" customFormat="false" ht="14.25" hidden="false" customHeight="false" outlineLevel="0" collapsed="false">
      <c r="A4833" s="0" t="s">
        <v>119</v>
      </c>
      <c r="B4833" s="0" t="s">
        <v>120</v>
      </c>
      <c r="C4833" s="0" t="s">
        <v>75</v>
      </c>
      <c r="D4833" s="0" t="s">
        <v>179</v>
      </c>
      <c r="E4833" s="0" t="n">
        <v>2024</v>
      </c>
      <c r="F4833" s="0" t="n">
        <v>8.728788996</v>
      </c>
      <c r="G4833" s="0" t="s">
        <v>132</v>
      </c>
    </row>
    <row r="4834" customFormat="false" ht="14.25" hidden="false" customHeight="false" outlineLevel="0" collapsed="false">
      <c r="A4834" s="0" t="s">
        <v>119</v>
      </c>
      <c r="B4834" s="0" t="s">
        <v>120</v>
      </c>
      <c r="C4834" s="0" t="s">
        <v>75</v>
      </c>
      <c r="D4834" s="0" t="s">
        <v>180</v>
      </c>
      <c r="E4834" s="0" t="n">
        <v>2024</v>
      </c>
      <c r="F4834" s="0" t="n">
        <v>0</v>
      </c>
      <c r="G4834" s="0" t="s">
        <v>132</v>
      </c>
    </row>
    <row r="4835" customFormat="false" ht="14.25" hidden="false" customHeight="false" outlineLevel="0" collapsed="false">
      <c r="A4835" s="0" t="s">
        <v>119</v>
      </c>
      <c r="B4835" s="0" t="s">
        <v>120</v>
      </c>
      <c r="C4835" s="0" t="s">
        <v>75</v>
      </c>
      <c r="D4835" s="0" t="s">
        <v>181</v>
      </c>
      <c r="E4835" s="0" t="n">
        <v>2024</v>
      </c>
      <c r="F4835" s="0" t="n">
        <v>1</v>
      </c>
      <c r="G4835" s="0" t="s">
        <v>135</v>
      </c>
    </row>
    <row r="4836" customFormat="false" ht="14.25" hidden="false" customHeight="false" outlineLevel="0" collapsed="false">
      <c r="A4836" s="0" t="s">
        <v>119</v>
      </c>
      <c r="B4836" s="0" t="s">
        <v>120</v>
      </c>
      <c r="C4836" s="0" t="s">
        <v>75</v>
      </c>
      <c r="D4836" s="0" t="s">
        <v>165</v>
      </c>
      <c r="E4836" s="0" t="n">
        <v>2025</v>
      </c>
      <c r="F4836" s="0" t="n">
        <v>0</v>
      </c>
      <c r="G4836" s="0" t="s">
        <v>161</v>
      </c>
    </row>
    <row r="4837" customFormat="false" ht="14.25" hidden="false" customHeight="false" outlineLevel="0" collapsed="false">
      <c r="A4837" s="0" t="s">
        <v>119</v>
      </c>
      <c r="B4837" s="0" t="s">
        <v>120</v>
      </c>
      <c r="C4837" s="0" t="s">
        <v>75</v>
      </c>
      <c r="D4837" s="0" t="s">
        <v>166</v>
      </c>
      <c r="E4837" s="0" t="n">
        <v>2025</v>
      </c>
      <c r="F4837" s="0" t="n">
        <v>0</v>
      </c>
      <c r="G4837" s="0" t="s">
        <v>161</v>
      </c>
    </row>
    <row r="4838" customFormat="false" ht="14.25" hidden="false" customHeight="false" outlineLevel="0" collapsed="false">
      <c r="A4838" s="0" t="s">
        <v>119</v>
      </c>
      <c r="B4838" s="0" t="s">
        <v>120</v>
      </c>
      <c r="C4838" s="0" t="s">
        <v>75</v>
      </c>
      <c r="D4838" s="0" t="s">
        <v>167</v>
      </c>
      <c r="E4838" s="0" t="n">
        <v>2025</v>
      </c>
      <c r="F4838" s="0" t="n">
        <v>0.5</v>
      </c>
      <c r="G4838" s="0" t="s">
        <v>135</v>
      </c>
    </row>
    <row r="4839" customFormat="false" ht="14.25" hidden="false" customHeight="false" outlineLevel="0" collapsed="false">
      <c r="A4839" s="0" t="s">
        <v>119</v>
      </c>
      <c r="B4839" s="0" t="s">
        <v>120</v>
      </c>
      <c r="C4839" s="0" t="s">
        <v>75</v>
      </c>
      <c r="D4839" s="0" t="s">
        <v>168</v>
      </c>
      <c r="E4839" s="0" t="n">
        <v>2025</v>
      </c>
      <c r="F4839" s="0" t="n">
        <v>0</v>
      </c>
      <c r="G4839" s="0" t="s">
        <v>161</v>
      </c>
    </row>
    <row r="4840" customFormat="false" ht="14.25" hidden="false" customHeight="false" outlineLevel="0" collapsed="false">
      <c r="A4840" s="0" t="s">
        <v>119</v>
      </c>
      <c r="B4840" s="0" t="s">
        <v>120</v>
      </c>
      <c r="C4840" s="0" t="s">
        <v>75</v>
      </c>
      <c r="D4840" s="0" t="s">
        <v>169</v>
      </c>
      <c r="E4840" s="0" t="n">
        <v>2025</v>
      </c>
      <c r="F4840" s="0" t="n">
        <v>0</v>
      </c>
      <c r="G4840" s="0" t="s">
        <v>161</v>
      </c>
    </row>
    <row r="4841" customFormat="false" ht="14.25" hidden="false" customHeight="false" outlineLevel="0" collapsed="false">
      <c r="A4841" s="0" t="s">
        <v>119</v>
      </c>
      <c r="B4841" s="0" t="s">
        <v>120</v>
      </c>
      <c r="C4841" s="0" t="s">
        <v>75</v>
      </c>
      <c r="D4841" s="0" t="s">
        <v>170</v>
      </c>
      <c r="E4841" s="0" t="n">
        <v>2025</v>
      </c>
      <c r="F4841" s="0" t="n">
        <v>2.161</v>
      </c>
      <c r="G4841" s="0" t="s">
        <v>161</v>
      </c>
    </row>
    <row r="4842" customFormat="false" ht="14.25" hidden="false" customHeight="false" outlineLevel="0" collapsed="false">
      <c r="A4842" s="0" t="s">
        <v>119</v>
      </c>
      <c r="B4842" s="0" t="s">
        <v>120</v>
      </c>
      <c r="C4842" s="0" t="s">
        <v>75</v>
      </c>
      <c r="D4842" s="0" t="s">
        <v>156</v>
      </c>
      <c r="E4842" s="0" t="n">
        <v>2025</v>
      </c>
      <c r="F4842" s="0" t="n">
        <v>0.5</v>
      </c>
      <c r="G4842" s="0" t="s">
        <v>135</v>
      </c>
    </row>
    <row r="4843" customFormat="false" ht="14.25" hidden="false" customHeight="false" outlineLevel="0" collapsed="false">
      <c r="A4843" s="0" t="s">
        <v>119</v>
      </c>
      <c r="B4843" s="0" t="s">
        <v>120</v>
      </c>
      <c r="C4843" s="0" t="s">
        <v>75</v>
      </c>
      <c r="D4843" s="0" t="s">
        <v>157</v>
      </c>
      <c r="E4843" s="0" t="n">
        <v>2025</v>
      </c>
      <c r="F4843" s="0" t="n">
        <v>0.53</v>
      </c>
      <c r="G4843" s="0" t="s">
        <v>135</v>
      </c>
    </row>
    <row r="4844" customFormat="false" ht="14.25" hidden="false" customHeight="false" outlineLevel="0" collapsed="false">
      <c r="A4844" s="0" t="s">
        <v>119</v>
      </c>
      <c r="B4844" s="0" t="s">
        <v>120</v>
      </c>
      <c r="C4844" s="0" t="s">
        <v>75</v>
      </c>
      <c r="D4844" s="0" t="s">
        <v>171</v>
      </c>
      <c r="E4844" s="0" t="n">
        <v>2025</v>
      </c>
      <c r="F4844" s="0" t="n">
        <v>0.87</v>
      </c>
      <c r="G4844" s="0" t="s">
        <v>135</v>
      </c>
    </row>
    <row r="4845" customFormat="false" ht="14.25" hidden="false" customHeight="false" outlineLevel="0" collapsed="false">
      <c r="A4845" s="0" t="s">
        <v>119</v>
      </c>
      <c r="B4845" s="0" t="s">
        <v>120</v>
      </c>
      <c r="C4845" s="0" t="s">
        <v>75</v>
      </c>
      <c r="D4845" s="0" t="s">
        <v>172</v>
      </c>
      <c r="E4845" s="0" t="n">
        <v>2025</v>
      </c>
      <c r="F4845" s="0" t="n">
        <v>0.8</v>
      </c>
      <c r="G4845" s="0" t="s">
        <v>135</v>
      </c>
    </row>
    <row r="4846" customFormat="false" ht="14.25" hidden="false" customHeight="false" outlineLevel="0" collapsed="false">
      <c r="A4846" s="0" t="s">
        <v>119</v>
      </c>
      <c r="B4846" s="0" t="s">
        <v>120</v>
      </c>
      <c r="C4846" s="0" t="s">
        <v>75</v>
      </c>
      <c r="D4846" s="0" t="s">
        <v>173</v>
      </c>
      <c r="E4846" s="0" t="n">
        <v>2025</v>
      </c>
      <c r="F4846" s="0" t="n">
        <v>0.4611</v>
      </c>
      <c r="G4846" s="0" t="s">
        <v>135</v>
      </c>
    </row>
    <row r="4847" customFormat="false" ht="14.25" hidden="false" customHeight="false" outlineLevel="0" collapsed="false">
      <c r="A4847" s="0" t="s">
        <v>119</v>
      </c>
      <c r="B4847" s="0" t="s">
        <v>120</v>
      </c>
      <c r="C4847" s="0" t="s">
        <v>75</v>
      </c>
      <c r="D4847" s="0" t="s">
        <v>174</v>
      </c>
      <c r="E4847" s="0" t="n">
        <v>2025</v>
      </c>
      <c r="F4847" s="0" t="n">
        <v>0.424</v>
      </c>
      <c r="G4847" s="0" t="s">
        <v>135</v>
      </c>
    </row>
    <row r="4848" customFormat="false" ht="14.25" hidden="false" customHeight="false" outlineLevel="0" collapsed="false">
      <c r="A4848" s="0" t="s">
        <v>119</v>
      </c>
      <c r="B4848" s="0" t="s">
        <v>120</v>
      </c>
      <c r="C4848" s="0" t="s">
        <v>75</v>
      </c>
      <c r="D4848" s="0" t="s">
        <v>160</v>
      </c>
      <c r="E4848" s="0" t="n">
        <v>2025</v>
      </c>
      <c r="F4848" s="0" t="n">
        <v>1.0805</v>
      </c>
      <c r="G4848" s="0" t="s">
        <v>161</v>
      </c>
    </row>
    <row r="4849" customFormat="false" ht="14.25" hidden="false" customHeight="false" outlineLevel="0" collapsed="false">
      <c r="A4849" s="0" t="s">
        <v>119</v>
      </c>
      <c r="B4849" s="0" t="s">
        <v>120</v>
      </c>
      <c r="C4849" s="0" t="s">
        <v>75</v>
      </c>
      <c r="D4849" s="0" t="s">
        <v>162</v>
      </c>
      <c r="E4849" s="0" t="n">
        <v>2025</v>
      </c>
      <c r="F4849" s="0" t="n">
        <v>1.0805</v>
      </c>
      <c r="G4849" s="0" t="s">
        <v>161</v>
      </c>
    </row>
    <row r="4850" customFormat="false" ht="14.25" hidden="false" customHeight="false" outlineLevel="0" collapsed="false">
      <c r="A4850" s="0" t="s">
        <v>119</v>
      </c>
      <c r="B4850" s="0" t="s">
        <v>120</v>
      </c>
      <c r="C4850" s="0" t="s">
        <v>75</v>
      </c>
      <c r="D4850" s="0" t="s">
        <v>175</v>
      </c>
      <c r="E4850" s="0" t="n">
        <v>2025</v>
      </c>
      <c r="F4850" s="0" t="n">
        <v>2.161</v>
      </c>
      <c r="G4850" s="0" t="s">
        <v>161</v>
      </c>
    </row>
    <row r="4851" customFormat="false" ht="14.25" hidden="false" customHeight="false" outlineLevel="0" collapsed="false">
      <c r="A4851" s="0" t="s">
        <v>119</v>
      </c>
      <c r="B4851" s="0" t="s">
        <v>120</v>
      </c>
      <c r="C4851" s="0" t="s">
        <v>75</v>
      </c>
      <c r="D4851" s="0" t="s">
        <v>176</v>
      </c>
      <c r="E4851" s="0" t="n">
        <v>2025</v>
      </c>
      <c r="F4851" s="0" t="n">
        <v>0</v>
      </c>
      <c r="G4851" s="0" t="s">
        <v>161</v>
      </c>
    </row>
    <row r="4852" customFormat="false" ht="14.25" hidden="false" customHeight="false" outlineLevel="0" collapsed="false">
      <c r="A4852" s="0" t="s">
        <v>119</v>
      </c>
      <c r="B4852" s="0" t="s">
        <v>120</v>
      </c>
      <c r="C4852" s="0" t="s">
        <v>75</v>
      </c>
      <c r="D4852" s="0" t="s">
        <v>177</v>
      </c>
      <c r="E4852" s="0" t="n">
        <v>2025</v>
      </c>
      <c r="F4852" s="0" t="n">
        <v>2.161</v>
      </c>
      <c r="G4852" s="0" t="s">
        <v>161</v>
      </c>
    </row>
    <row r="4853" customFormat="false" ht="14.25" hidden="false" customHeight="false" outlineLevel="0" collapsed="false">
      <c r="A4853" s="0" t="s">
        <v>119</v>
      </c>
      <c r="B4853" s="0" t="s">
        <v>120</v>
      </c>
      <c r="C4853" s="0" t="s">
        <v>75</v>
      </c>
      <c r="D4853" s="0" t="s">
        <v>178</v>
      </c>
      <c r="E4853" s="0" t="n">
        <v>2025</v>
      </c>
      <c r="F4853" s="0" t="n">
        <v>0</v>
      </c>
      <c r="G4853" s="0" t="s">
        <v>161</v>
      </c>
    </row>
    <row r="4854" customFormat="false" ht="14.25" hidden="false" customHeight="false" outlineLevel="0" collapsed="false">
      <c r="A4854" s="0" t="s">
        <v>119</v>
      </c>
      <c r="B4854" s="0" t="s">
        <v>120</v>
      </c>
      <c r="C4854" s="0" t="s">
        <v>75</v>
      </c>
      <c r="D4854" s="0" t="s">
        <v>163</v>
      </c>
      <c r="E4854" s="0" t="n">
        <v>2025</v>
      </c>
      <c r="F4854" s="0" t="n">
        <v>4.364394498</v>
      </c>
      <c r="G4854" s="0" t="s">
        <v>132</v>
      </c>
    </row>
    <row r="4855" customFormat="false" ht="14.25" hidden="false" customHeight="false" outlineLevel="0" collapsed="false">
      <c r="A4855" s="0" t="s">
        <v>119</v>
      </c>
      <c r="B4855" s="0" t="s">
        <v>120</v>
      </c>
      <c r="C4855" s="0" t="s">
        <v>75</v>
      </c>
      <c r="D4855" s="0" t="s">
        <v>164</v>
      </c>
      <c r="E4855" s="0" t="n">
        <v>2025</v>
      </c>
      <c r="F4855" s="0" t="n">
        <v>4.364394498</v>
      </c>
      <c r="G4855" s="0" t="s">
        <v>132</v>
      </c>
    </row>
    <row r="4856" customFormat="false" ht="14.25" hidden="false" customHeight="false" outlineLevel="0" collapsed="false">
      <c r="A4856" s="0" t="s">
        <v>119</v>
      </c>
      <c r="B4856" s="0" t="s">
        <v>120</v>
      </c>
      <c r="C4856" s="0" t="s">
        <v>75</v>
      </c>
      <c r="D4856" s="0" t="s">
        <v>179</v>
      </c>
      <c r="E4856" s="0" t="n">
        <v>2025</v>
      </c>
      <c r="F4856" s="0" t="n">
        <v>8.728788996</v>
      </c>
      <c r="G4856" s="0" t="s">
        <v>132</v>
      </c>
    </row>
    <row r="4857" customFormat="false" ht="14.25" hidden="false" customHeight="false" outlineLevel="0" collapsed="false">
      <c r="A4857" s="0" t="s">
        <v>119</v>
      </c>
      <c r="B4857" s="0" t="s">
        <v>120</v>
      </c>
      <c r="C4857" s="0" t="s">
        <v>75</v>
      </c>
      <c r="D4857" s="0" t="s">
        <v>180</v>
      </c>
      <c r="E4857" s="0" t="n">
        <v>2025</v>
      </c>
      <c r="F4857" s="0" t="n">
        <v>0.070941984</v>
      </c>
      <c r="G4857" s="0" t="s">
        <v>132</v>
      </c>
    </row>
    <row r="4858" customFormat="false" ht="14.25" hidden="false" customHeight="false" outlineLevel="0" collapsed="false">
      <c r="A4858" s="0" t="s">
        <v>119</v>
      </c>
      <c r="B4858" s="0" t="s">
        <v>120</v>
      </c>
      <c r="C4858" s="0" t="s">
        <v>75</v>
      </c>
      <c r="D4858" s="0" t="s">
        <v>181</v>
      </c>
      <c r="E4858" s="0" t="n">
        <v>2025</v>
      </c>
      <c r="F4858" s="0" t="n">
        <v>1</v>
      </c>
      <c r="G4858" s="0" t="s">
        <v>135</v>
      </c>
    </row>
    <row r="4859" customFormat="false" ht="14.25" hidden="false" customHeight="false" outlineLevel="0" collapsed="false">
      <c r="A4859" s="0" t="s">
        <v>119</v>
      </c>
      <c r="B4859" s="0" t="s">
        <v>120</v>
      </c>
      <c r="C4859" s="0" t="s">
        <v>75</v>
      </c>
      <c r="D4859" s="0" t="s">
        <v>165</v>
      </c>
      <c r="E4859" s="0" t="n">
        <v>2026</v>
      </c>
      <c r="F4859" s="0" t="n">
        <v>0.7093</v>
      </c>
      <c r="G4859" s="0" t="s">
        <v>161</v>
      </c>
    </row>
    <row r="4860" customFormat="false" ht="14.25" hidden="false" customHeight="false" outlineLevel="0" collapsed="false">
      <c r="A4860" s="0" t="s">
        <v>119</v>
      </c>
      <c r="B4860" s="0" t="s">
        <v>120</v>
      </c>
      <c r="C4860" s="0" t="s">
        <v>75</v>
      </c>
      <c r="D4860" s="0" t="s">
        <v>166</v>
      </c>
      <c r="E4860" s="0" t="n">
        <v>2026</v>
      </c>
      <c r="F4860" s="0" t="n">
        <v>0</v>
      </c>
      <c r="G4860" s="0" t="s">
        <v>161</v>
      </c>
    </row>
    <row r="4861" customFormat="false" ht="14.25" hidden="false" customHeight="false" outlineLevel="0" collapsed="false">
      <c r="A4861" s="0" t="s">
        <v>119</v>
      </c>
      <c r="B4861" s="0" t="s">
        <v>120</v>
      </c>
      <c r="C4861" s="0" t="s">
        <v>75</v>
      </c>
      <c r="D4861" s="0" t="s">
        <v>167</v>
      </c>
      <c r="E4861" s="0" t="n">
        <v>2026</v>
      </c>
      <c r="F4861" s="0" t="n">
        <v>0.5</v>
      </c>
      <c r="G4861" s="0" t="s">
        <v>135</v>
      </c>
    </row>
    <row r="4862" customFormat="false" ht="14.25" hidden="false" customHeight="false" outlineLevel="0" collapsed="false">
      <c r="A4862" s="0" t="s">
        <v>119</v>
      </c>
      <c r="B4862" s="0" t="s">
        <v>120</v>
      </c>
      <c r="C4862" s="0" t="s">
        <v>75</v>
      </c>
      <c r="D4862" s="0" t="s">
        <v>168</v>
      </c>
      <c r="E4862" s="0" t="n">
        <v>2026</v>
      </c>
      <c r="F4862" s="0" t="n">
        <v>0.7093</v>
      </c>
      <c r="G4862" s="0" t="s">
        <v>161</v>
      </c>
    </row>
    <row r="4863" customFormat="false" ht="14.25" hidden="false" customHeight="false" outlineLevel="0" collapsed="false">
      <c r="A4863" s="0" t="s">
        <v>119</v>
      </c>
      <c r="B4863" s="0" t="s">
        <v>120</v>
      </c>
      <c r="C4863" s="0" t="s">
        <v>75</v>
      </c>
      <c r="D4863" s="0" t="s">
        <v>169</v>
      </c>
      <c r="E4863" s="0" t="n">
        <v>2026</v>
      </c>
      <c r="F4863" s="0" t="n">
        <v>0.1138</v>
      </c>
      <c r="G4863" s="0" t="s">
        <v>161</v>
      </c>
    </row>
    <row r="4864" customFormat="false" ht="14.25" hidden="false" customHeight="false" outlineLevel="0" collapsed="false">
      <c r="A4864" s="0" t="s">
        <v>119</v>
      </c>
      <c r="B4864" s="0" t="s">
        <v>120</v>
      </c>
      <c r="C4864" s="0" t="s">
        <v>75</v>
      </c>
      <c r="D4864" s="0" t="s">
        <v>170</v>
      </c>
      <c r="E4864" s="0" t="n">
        <v>2026</v>
      </c>
      <c r="F4864" s="0" t="n">
        <v>2.161</v>
      </c>
      <c r="G4864" s="0" t="s">
        <v>161</v>
      </c>
    </row>
    <row r="4865" customFormat="false" ht="14.25" hidden="false" customHeight="false" outlineLevel="0" collapsed="false">
      <c r="A4865" s="0" t="s">
        <v>119</v>
      </c>
      <c r="B4865" s="0" t="s">
        <v>120</v>
      </c>
      <c r="C4865" s="0" t="s">
        <v>75</v>
      </c>
      <c r="D4865" s="0" t="s">
        <v>156</v>
      </c>
      <c r="E4865" s="0" t="n">
        <v>2026</v>
      </c>
      <c r="F4865" s="0" t="n">
        <v>0.54512987578154</v>
      </c>
      <c r="G4865" s="0" t="s">
        <v>135</v>
      </c>
    </row>
    <row r="4866" customFormat="false" ht="14.25" hidden="false" customHeight="false" outlineLevel="0" collapsed="false">
      <c r="A4866" s="0" t="s">
        <v>119</v>
      </c>
      <c r="B4866" s="0" t="s">
        <v>120</v>
      </c>
      <c r="C4866" s="0" t="s">
        <v>75</v>
      </c>
      <c r="D4866" s="0" t="s">
        <v>157</v>
      </c>
      <c r="E4866" s="0" t="n">
        <v>2026</v>
      </c>
      <c r="F4866" s="0" t="n">
        <v>0.537220780125047</v>
      </c>
      <c r="G4866" s="0" t="s">
        <v>135</v>
      </c>
    </row>
    <row r="4867" customFormat="false" ht="14.25" hidden="false" customHeight="false" outlineLevel="0" collapsed="false">
      <c r="A4867" s="0" t="s">
        <v>119</v>
      </c>
      <c r="B4867" s="0" t="s">
        <v>120</v>
      </c>
      <c r="C4867" s="0" t="s">
        <v>75</v>
      </c>
      <c r="D4867" s="0" t="s">
        <v>171</v>
      </c>
      <c r="E4867" s="0" t="n">
        <v>2026</v>
      </c>
      <c r="F4867" s="0" t="n">
        <v>0.87</v>
      </c>
      <c r="G4867" s="0" t="s">
        <v>135</v>
      </c>
    </row>
    <row r="4868" customFormat="false" ht="14.25" hidden="false" customHeight="false" outlineLevel="0" collapsed="false">
      <c r="A4868" s="0" t="s">
        <v>119</v>
      </c>
      <c r="B4868" s="0" t="s">
        <v>120</v>
      </c>
      <c r="C4868" s="0" t="s">
        <v>75</v>
      </c>
      <c r="D4868" s="0" t="s">
        <v>172</v>
      </c>
      <c r="E4868" s="0" t="n">
        <v>2026</v>
      </c>
      <c r="F4868" s="0" t="n">
        <v>0.8</v>
      </c>
      <c r="G4868" s="0" t="s">
        <v>135</v>
      </c>
    </row>
    <row r="4869" customFormat="false" ht="14.25" hidden="false" customHeight="false" outlineLevel="0" collapsed="false">
      <c r="A4869" s="0" t="s">
        <v>119</v>
      </c>
      <c r="B4869" s="0" t="s">
        <v>120</v>
      </c>
      <c r="C4869" s="0" t="s">
        <v>75</v>
      </c>
      <c r="D4869" s="0" t="s">
        <v>173</v>
      </c>
      <c r="E4869" s="0" t="n">
        <v>2026</v>
      </c>
      <c r="F4869" s="0" t="n">
        <v>0.46738207870879</v>
      </c>
      <c r="G4869" s="0" t="s">
        <v>135</v>
      </c>
    </row>
    <row r="4870" customFormat="false" ht="14.25" hidden="false" customHeight="false" outlineLevel="0" collapsed="false">
      <c r="A4870" s="0" t="s">
        <v>119</v>
      </c>
      <c r="B4870" s="0" t="s">
        <v>120</v>
      </c>
      <c r="C4870" s="0" t="s">
        <v>75</v>
      </c>
      <c r="D4870" s="0" t="s">
        <v>174</v>
      </c>
      <c r="E4870" s="0" t="n">
        <v>2026</v>
      </c>
      <c r="F4870" s="0" t="n">
        <v>0.429776624100037</v>
      </c>
      <c r="G4870" s="0" t="s">
        <v>135</v>
      </c>
    </row>
    <row r="4871" customFormat="false" ht="14.25" hidden="false" customHeight="false" outlineLevel="0" collapsed="false">
      <c r="A4871" s="0" t="s">
        <v>119</v>
      </c>
      <c r="B4871" s="0" t="s">
        <v>120</v>
      </c>
      <c r="C4871" s="0" t="s">
        <v>75</v>
      </c>
      <c r="D4871" s="0" t="s">
        <v>160</v>
      </c>
      <c r="E4871" s="0" t="n">
        <v>2026</v>
      </c>
      <c r="F4871" s="0" t="n">
        <v>1.415503315</v>
      </c>
      <c r="G4871" s="0" t="s">
        <v>161</v>
      </c>
    </row>
    <row r="4872" customFormat="false" ht="14.25" hidden="false" customHeight="false" outlineLevel="0" collapsed="false">
      <c r="A4872" s="0" t="s">
        <v>119</v>
      </c>
      <c r="B4872" s="0" t="s">
        <v>120</v>
      </c>
      <c r="C4872" s="0" t="s">
        <v>75</v>
      </c>
      <c r="D4872" s="0" t="s">
        <v>162</v>
      </c>
      <c r="E4872" s="0" t="n">
        <v>2026</v>
      </c>
      <c r="F4872" s="0" t="n">
        <v>1.181131685</v>
      </c>
      <c r="G4872" s="0" t="s">
        <v>161</v>
      </c>
    </row>
    <row r="4873" customFormat="false" ht="14.25" hidden="false" customHeight="false" outlineLevel="0" collapsed="false">
      <c r="A4873" s="0" t="s">
        <v>119</v>
      </c>
      <c r="B4873" s="0" t="s">
        <v>120</v>
      </c>
      <c r="C4873" s="0" t="s">
        <v>75</v>
      </c>
      <c r="D4873" s="0" t="s">
        <v>175</v>
      </c>
      <c r="E4873" s="0" t="n">
        <v>2026</v>
      </c>
      <c r="F4873" s="0" t="n">
        <v>2.8703</v>
      </c>
      <c r="G4873" s="0" t="s">
        <v>161</v>
      </c>
    </row>
    <row r="4874" customFormat="false" ht="14.25" hidden="false" customHeight="false" outlineLevel="0" collapsed="false">
      <c r="A4874" s="0" t="s">
        <v>119</v>
      </c>
      <c r="B4874" s="0" t="s">
        <v>120</v>
      </c>
      <c r="C4874" s="0" t="s">
        <v>75</v>
      </c>
      <c r="D4874" s="0" t="s">
        <v>176</v>
      </c>
      <c r="E4874" s="0" t="n">
        <v>2026</v>
      </c>
      <c r="F4874" s="0" t="n">
        <v>0.1138</v>
      </c>
      <c r="G4874" s="0" t="s">
        <v>161</v>
      </c>
    </row>
    <row r="4875" customFormat="false" ht="14.25" hidden="false" customHeight="false" outlineLevel="0" collapsed="false">
      <c r="A4875" s="0" t="s">
        <v>119</v>
      </c>
      <c r="B4875" s="0" t="s">
        <v>120</v>
      </c>
      <c r="C4875" s="0" t="s">
        <v>75</v>
      </c>
      <c r="D4875" s="0" t="s">
        <v>177</v>
      </c>
      <c r="E4875" s="0" t="n">
        <v>2026</v>
      </c>
      <c r="F4875" s="0" t="n">
        <v>2.551115</v>
      </c>
      <c r="G4875" s="0" t="s">
        <v>161</v>
      </c>
    </row>
    <row r="4876" customFormat="false" ht="14.25" hidden="false" customHeight="false" outlineLevel="0" collapsed="false">
      <c r="A4876" s="0" t="s">
        <v>119</v>
      </c>
      <c r="B4876" s="0" t="s">
        <v>120</v>
      </c>
      <c r="C4876" s="0" t="s">
        <v>75</v>
      </c>
      <c r="D4876" s="0" t="s">
        <v>178</v>
      </c>
      <c r="E4876" s="0" t="n">
        <v>2026</v>
      </c>
      <c r="F4876" s="0" t="n">
        <v>0.04552</v>
      </c>
      <c r="G4876" s="0" t="s">
        <v>161</v>
      </c>
    </row>
    <row r="4877" customFormat="false" ht="14.25" hidden="false" customHeight="false" outlineLevel="0" collapsed="false">
      <c r="A4877" s="0" t="s">
        <v>119</v>
      </c>
      <c r="B4877" s="0" t="s">
        <v>120</v>
      </c>
      <c r="C4877" s="0" t="s">
        <v>75</v>
      </c>
      <c r="D4877" s="0" t="s">
        <v>163</v>
      </c>
      <c r="E4877" s="0" t="n">
        <v>2026</v>
      </c>
      <c r="F4877" s="0" t="n">
        <v>5.78727409992874</v>
      </c>
      <c r="G4877" s="0" t="s">
        <v>132</v>
      </c>
    </row>
    <row r="4878" customFormat="false" ht="14.25" hidden="false" customHeight="false" outlineLevel="0" collapsed="false">
      <c r="A4878" s="0" t="s">
        <v>119</v>
      </c>
      <c r="B4878" s="0" t="s">
        <v>120</v>
      </c>
      <c r="C4878" s="0" t="s">
        <v>75</v>
      </c>
      <c r="D4878" s="0" t="s">
        <v>164</v>
      </c>
      <c r="E4878" s="0" t="n">
        <v>2026</v>
      </c>
      <c r="F4878" s="0" t="n">
        <v>4.82904754568214</v>
      </c>
      <c r="G4878" s="0" t="s">
        <v>132</v>
      </c>
    </row>
    <row r="4879" customFormat="false" ht="14.25" hidden="false" customHeight="false" outlineLevel="0" collapsed="false">
      <c r="A4879" s="0" t="s">
        <v>119</v>
      </c>
      <c r="B4879" s="0" t="s">
        <v>120</v>
      </c>
      <c r="C4879" s="0" t="s">
        <v>75</v>
      </c>
      <c r="D4879" s="0" t="s">
        <v>179</v>
      </c>
      <c r="E4879" s="0" t="n">
        <v>2026</v>
      </c>
      <c r="F4879" s="0" t="n">
        <v>10.4449459819125</v>
      </c>
      <c r="G4879" s="0" t="s">
        <v>132</v>
      </c>
    </row>
    <row r="4880" customFormat="false" ht="14.25" hidden="false" customHeight="false" outlineLevel="0" collapsed="false">
      <c r="A4880" s="0" t="s">
        <v>119</v>
      </c>
      <c r="B4880" s="0" t="s">
        <v>120</v>
      </c>
      <c r="C4880" s="0" t="s">
        <v>75</v>
      </c>
      <c r="D4880" s="0" t="s">
        <v>180</v>
      </c>
      <c r="E4880" s="0" t="n">
        <v>2026</v>
      </c>
      <c r="F4880" s="0" t="n">
        <v>0.669012641458571</v>
      </c>
      <c r="G4880" s="0" t="s">
        <v>132</v>
      </c>
    </row>
    <row r="4881" customFormat="false" ht="14.25" hidden="false" customHeight="false" outlineLevel="0" collapsed="false">
      <c r="A4881" s="0" t="s">
        <v>119</v>
      </c>
      <c r="B4881" s="0" t="s">
        <v>120</v>
      </c>
      <c r="C4881" s="0" t="s">
        <v>75</v>
      </c>
      <c r="D4881" s="0" t="s">
        <v>181</v>
      </c>
      <c r="E4881" s="0" t="n">
        <v>2026</v>
      </c>
      <c r="F4881" s="0" t="n">
        <v>1</v>
      </c>
      <c r="G4881" s="0" t="s">
        <v>135</v>
      </c>
    </row>
    <row r="4882" customFormat="false" ht="14.25" hidden="false" customHeight="false" outlineLevel="0" collapsed="false">
      <c r="A4882" s="0" t="s">
        <v>119</v>
      </c>
      <c r="B4882" s="0" t="s">
        <v>120</v>
      </c>
      <c r="C4882" s="0" t="s">
        <v>75</v>
      </c>
      <c r="D4882" s="0" t="s">
        <v>165</v>
      </c>
      <c r="E4882" s="0" t="n">
        <v>2027</v>
      </c>
      <c r="F4882" s="0" t="n">
        <v>1.7392</v>
      </c>
      <c r="G4882" s="0" t="s">
        <v>161</v>
      </c>
    </row>
    <row r="4883" customFormat="false" ht="14.25" hidden="false" customHeight="false" outlineLevel="0" collapsed="false">
      <c r="A4883" s="0" t="s">
        <v>119</v>
      </c>
      <c r="B4883" s="0" t="s">
        <v>120</v>
      </c>
      <c r="C4883" s="0" t="s">
        <v>75</v>
      </c>
      <c r="D4883" s="0" t="s">
        <v>166</v>
      </c>
      <c r="E4883" s="0" t="n">
        <v>2027</v>
      </c>
      <c r="F4883" s="0" t="n">
        <v>0</v>
      </c>
      <c r="G4883" s="0" t="s">
        <v>161</v>
      </c>
    </row>
    <row r="4884" customFormat="false" ht="14.25" hidden="false" customHeight="false" outlineLevel="0" collapsed="false">
      <c r="A4884" s="0" t="s">
        <v>119</v>
      </c>
      <c r="B4884" s="0" t="s">
        <v>120</v>
      </c>
      <c r="C4884" s="0" t="s">
        <v>75</v>
      </c>
      <c r="D4884" s="0" t="s">
        <v>167</v>
      </c>
      <c r="E4884" s="0" t="n">
        <v>2027</v>
      </c>
      <c r="F4884" s="0" t="n">
        <v>0.5</v>
      </c>
      <c r="G4884" s="0" t="s">
        <v>135</v>
      </c>
    </row>
    <row r="4885" customFormat="false" ht="14.25" hidden="false" customHeight="false" outlineLevel="0" collapsed="false">
      <c r="A4885" s="0" t="s">
        <v>119</v>
      </c>
      <c r="B4885" s="0" t="s">
        <v>120</v>
      </c>
      <c r="C4885" s="0" t="s">
        <v>75</v>
      </c>
      <c r="D4885" s="0" t="s">
        <v>168</v>
      </c>
      <c r="E4885" s="0" t="n">
        <v>2027</v>
      </c>
      <c r="F4885" s="0" t="n">
        <v>1.0299</v>
      </c>
      <c r="G4885" s="0" t="s">
        <v>161</v>
      </c>
    </row>
    <row r="4886" customFormat="false" ht="14.25" hidden="false" customHeight="false" outlineLevel="0" collapsed="false">
      <c r="A4886" s="0" t="s">
        <v>119</v>
      </c>
      <c r="B4886" s="0" t="s">
        <v>120</v>
      </c>
      <c r="C4886" s="0" t="s">
        <v>75</v>
      </c>
      <c r="D4886" s="0" t="s">
        <v>169</v>
      </c>
      <c r="E4886" s="0" t="n">
        <v>2027</v>
      </c>
      <c r="F4886" s="0" t="n">
        <v>0.7204</v>
      </c>
      <c r="G4886" s="0" t="s">
        <v>161</v>
      </c>
    </row>
    <row r="4887" customFormat="false" ht="14.25" hidden="false" customHeight="false" outlineLevel="0" collapsed="false">
      <c r="A4887" s="0" t="s">
        <v>119</v>
      </c>
      <c r="B4887" s="0" t="s">
        <v>120</v>
      </c>
      <c r="C4887" s="0" t="s">
        <v>75</v>
      </c>
      <c r="D4887" s="0" t="s">
        <v>170</v>
      </c>
      <c r="E4887" s="0" t="n">
        <v>2027</v>
      </c>
      <c r="F4887" s="0" t="n">
        <v>2.161</v>
      </c>
      <c r="G4887" s="0" t="s">
        <v>161</v>
      </c>
    </row>
    <row r="4888" customFormat="false" ht="14.25" hidden="false" customHeight="false" outlineLevel="0" collapsed="false">
      <c r="A4888" s="0" t="s">
        <v>119</v>
      </c>
      <c r="B4888" s="0" t="s">
        <v>120</v>
      </c>
      <c r="C4888" s="0" t="s">
        <v>75</v>
      </c>
      <c r="D4888" s="0" t="s">
        <v>156</v>
      </c>
      <c r="E4888" s="0" t="n">
        <v>2027</v>
      </c>
      <c r="F4888" s="0" t="n">
        <v>0.609013347790208</v>
      </c>
      <c r="G4888" s="0" t="s">
        <v>135</v>
      </c>
    </row>
    <row r="4889" customFormat="false" ht="14.25" hidden="false" customHeight="false" outlineLevel="0" collapsed="false">
      <c r="A4889" s="0" t="s">
        <v>119</v>
      </c>
      <c r="B4889" s="0" t="s">
        <v>120</v>
      </c>
      <c r="C4889" s="0" t="s">
        <v>75</v>
      </c>
      <c r="D4889" s="0" t="s">
        <v>157</v>
      </c>
      <c r="E4889" s="0" t="n">
        <v>2027</v>
      </c>
      <c r="F4889" s="0" t="n">
        <v>0.547442135646433</v>
      </c>
      <c r="G4889" s="0" t="s">
        <v>135</v>
      </c>
    </row>
    <row r="4890" customFormat="false" ht="14.25" hidden="false" customHeight="false" outlineLevel="0" collapsed="false">
      <c r="A4890" s="0" t="s">
        <v>119</v>
      </c>
      <c r="B4890" s="0" t="s">
        <v>120</v>
      </c>
      <c r="C4890" s="0" t="s">
        <v>75</v>
      </c>
      <c r="D4890" s="0" t="s">
        <v>171</v>
      </c>
      <c r="E4890" s="0" t="n">
        <v>2027</v>
      </c>
      <c r="F4890" s="0" t="n">
        <v>0.87</v>
      </c>
      <c r="G4890" s="0" t="s">
        <v>135</v>
      </c>
    </row>
    <row r="4891" customFormat="false" ht="14.25" hidden="false" customHeight="false" outlineLevel="0" collapsed="false">
      <c r="A4891" s="0" t="s">
        <v>119</v>
      </c>
      <c r="B4891" s="0" t="s">
        <v>120</v>
      </c>
      <c r="C4891" s="0" t="s">
        <v>75</v>
      </c>
      <c r="D4891" s="0" t="s">
        <v>172</v>
      </c>
      <c r="E4891" s="0" t="n">
        <v>2027</v>
      </c>
      <c r="F4891" s="0" t="n">
        <v>0.8</v>
      </c>
      <c r="G4891" s="0" t="s">
        <v>135</v>
      </c>
    </row>
    <row r="4892" customFormat="false" ht="14.25" hidden="false" customHeight="false" outlineLevel="0" collapsed="false">
      <c r="A4892" s="0" t="s">
        <v>119</v>
      </c>
      <c r="B4892" s="0" t="s">
        <v>120</v>
      </c>
      <c r="C4892" s="0" t="s">
        <v>75</v>
      </c>
      <c r="D4892" s="0" t="s">
        <v>173</v>
      </c>
      <c r="E4892" s="0" t="n">
        <v>2027</v>
      </c>
      <c r="F4892" s="0" t="n">
        <v>0.476274658012397</v>
      </c>
      <c r="G4892" s="0" t="s">
        <v>135</v>
      </c>
    </row>
    <row r="4893" customFormat="false" ht="14.25" hidden="false" customHeight="false" outlineLevel="0" collapsed="false">
      <c r="A4893" s="0" t="s">
        <v>119</v>
      </c>
      <c r="B4893" s="0" t="s">
        <v>120</v>
      </c>
      <c r="C4893" s="0" t="s">
        <v>75</v>
      </c>
      <c r="D4893" s="0" t="s">
        <v>174</v>
      </c>
      <c r="E4893" s="0" t="n">
        <v>2027</v>
      </c>
      <c r="F4893" s="0" t="n">
        <v>0.437953708517147</v>
      </c>
      <c r="G4893" s="0" t="s">
        <v>135</v>
      </c>
    </row>
    <row r="4894" customFormat="false" ht="14.25" hidden="false" customHeight="false" outlineLevel="0" collapsed="false">
      <c r="A4894" s="0" t="s">
        <v>119</v>
      </c>
      <c r="B4894" s="0" t="s">
        <v>120</v>
      </c>
      <c r="C4894" s="0" t="s">
        <v>75</v>
      </c>
      <c r="D4894" s="0" t="s">
        <v>160</v>
      </c>
      <c r="E4894" s="0" t="n">
        <v>2027</v>
      </c>
      <c r="F4894" s="0" t="n">
        <v>2.12049297275</v>
      </c>
      <c r="G4894" s="0" t="s">
        <v>161</v>
      </c>
    </row>
    <row r="4895" customFormat="false" ht="14.25" hidden="false" customHeight="false" outlineLevel="0" collapsed="false">
      <c r="A4895" s="0" t="s">
        <v>119</v>
      </c>
      <c r="B4895" s="0" t="s">
        <v>120</v>
      </c>
      <c r="C4895" s="0" t="s">
        <v>75</v>
      </c>
      <c r="D4895" s="0" t="s">
        <v>162</v>
      </c>
      <c r="E4895" s="0" t="n">
        <v>2027</v>
      </c>
      <c r="F4895" s="0" t="n">
        <v>1.36135677725</v>
      </c>
      <c r="G4895" s="0" t="s">
        <v>161</v>
      </c>
    </row>
    <row r="4896" customFormat="false" ht="14.25" hidden="false" customHeight="false" outlineLevel="0" collapsed="false">
      <c r="A4896" s="0" t="s">
        <v>119</v>
      </c>
      <c r="B4896" s="0" t="s">
        <v>120</v>
      </c>
      <c r="C4896" s="0" t="s">
        <v>75</v>
      </c>
      <c r="D4896" s="0" t="s">
        <v>175</v>
      </c>
      <c r="E4896" s="0" t="n">
        <v>2027</v>
      </c>
      <c r="F4896" s="0" t="n">
        <v>3.9002</v>
      </c>
      <c r="G4896" s="0" t="s">
        <v>161</v>
      </c>
    </row>
    <row r="4897" customFormat="false" ht="14.25" hidden="false" customHeight="false" outlineLevel="0" collapsed="false">
      <c r="A4897" s="0" t="s">
        <v>119</v>
      </c>
      <c r="B4897" s="0" t="s">
        <v>120</v>
      </c>
      <c r="C4897" s="0" t="s">
        <v>75</v>
      </c>
      <c r="D4897" s="0" t="s">
        <v>176</v>
      </c>
      <c r="E4897" s="0" t="n">
        <v>2027</v>
      </c>
      <c r="F4897" s="0" t="n">
        <v>0.8342</v>
      </c>
      <c r="G4897" s="0" t="s">
        <v>161</v>
      </c>
    </row>
    <row r="4898" customFormat="false" ht="14.25" hidden="false" customHeight="false" outlineLevel="0" collapsed="false">
      <c r="A4898" s="0" t="s">
        <v>119</v>
      </c>
      <c r="B4898" s="0" t="s">
        <v>120</v>
      </c>
      <c r="C4898" s="0" t="s">
        <v>75</v>
      </c>
      <c r="D4898" s="0" t="s">
        <v>177</v>
      </c>
      <c r="E4898" s="0" t="n">
        <v>2027</v>
      </c>
      <c r="F4898" s="0" t="n">
        <v>3.21508875</v>
      </c>
      <c r="G4898" s="0" t="s">
        <v>161</v>
      </c>
    </row>
    <row r="4899" customFormat="false" ht="14.25" hidden="false" customHeight="false" outlineLevel="0" collapsed="false">
      <c r="A4899" s="0" t="s">
        <v>119</v>
      </c>
      <c r="B4899" s="0" t="s">
        <v>120</v>
      </c>
      <c r="C4899" s="0" t="s">
        <v>75</v>
      </c>
      <c r="D4899" s="0" t="s">
        <v>178</v>
      </c>
      <c r="E4899" s="0" t="n">
        <v>2027</v>
      </c>
      <c r="F4899" s="0" t="n">
        <v>0.266761</v>
      </c>
      <c r="G4899" s="0" t="s">
        <v>161</v>
      </c>
    </row>
    <row r="4900" customFormat="false" ht="14.25" hidden="false" customHeight="false" outlineLevel="0" collapsed="false">
      <c r="A4900" s="0" t="s">
        <v>119</v>
      </c>
      <c r="B4900" s="0" t="s">
        <v>120</v>
      </c>
      <c r="C4900" s="0" t="s">
        <v>75</v>
      </c>
      <c r="D4900" s="0" t="s">
        <v>163</v>
      </c>
      <c r="E4900" s="0" t="n">
        <v>2027</v>
      </c>
      <c r="F4900" s="0" t="n">
        <v>8.79251191014497</v>
      </c>
      <c r="G4900" s="0" t="s">
        <v>132</v>
      </c>
    </row>
    <row r="4901" customFormat="false" ht="14.25" hidden="false" customHeight="false" outlineLevel="0" collapsed="false">
      <c r="A4901" s="0" t="s">
        <v>119</v>
      </c>
      <c r="B4901" s="0" t="s">
        <v>120</v>
      </c>
      <c r="C4901" s="0" t="s">
        <v>75</v>
      </c>
      <c r="D4901" s="0" t="s">
        <v>164</v>
      </c>
      <c r="E4901" s="0" t="n">
        <v>2027</v>
      </c>
      <c r="F4901" s="0" t="n">
        <v>5.64479384357687</v>
      </c>
      <c r="G4901" s="0" t="s">
        <v>132</v>
      </c>
    </row>
    <row r="4902" customFormat="false" ht="14.25" hidden="false" customHeight="false" outlineLevel="0" collapsed="false">
      <c r="A4902" s="0" t="s">
        <v>119</v>
      </c>
      <c r="B4902" s="0" t="s">
        <v>120</v>
      </c>
      <c r="C4902" s="0" t="s">
        <v>75</v>
      </c>
      <c r="D4902" s="0" t="s">
        <v>179</v>
      </c>
      <c r="E4902" s="0" t="n">
        <v>2027</v>
      </c>
      <c r="F4902" s="0" t="n">
        <v>13.4138839831992</v>
      </c>
      <c r="G4902" s="0" t="s">
        <v>132</v>
      </c>
    </row>
    <row r="4903" customFormat="false" ht="14.25" hidden="false" customHeight="false" outlineLevel="0" collapsed="false">
      <c r="A4903" s="0" t="s">
        <v>119</v>
      </c>
      <c r="B4903" s="0" t="s">
        <v>120</v>
      </c>
      <c r="C4903" s="0" t="s">
        <v>75</v>
      </c>
      <c r="D4903" s="0" t="s">
        <v>180</v>
      </c>
      <c r="E4903" s="0" t="n">
        <v>2027</v>
      </c>
      <c r="F4903" s="0" t="n">
        <v>2.14152005842582</v>
      </c>
      <c r="G4903" s="0" t="s">
        <v>132</v>
      </c>
    </row>
    <row r="4904" customFormat="false" ht="14.25" hidden="false" customHeight="false" outlineLevel="0" collapsed="false">
      <c r="A4904" s="0" t="s">
        <v>119</v>
      </c>
      <c r="B4904" s="0" t="s">
        <v>120</v>
      </c>
      <c r="C4904" s="0" t="s">
        <v>75</v>
      </c>
      <c r="D4904" s="0" t="s">
        <v>181</v>
      </c>
      <c r="E4904" s="0" t="n">
        <v>2027</v>
      </c>
      <c r="F4904" s="0" t="n">
        <v>1</v>
      </c>
      <c r="G4904" s="0" t="s">
        <v>135</v>
      </c>
    </row>
    <row r="4905" customFormat="false" ht="14.25" hidden="false" customHeight="false" outlineLevel="0" collapsed="false">
      <c r="A4905" s="0" t="s">
        <v>119</v>
      </c>
      <c r="B4905" s="0" t="s">
        <v>120</v>
      </c>
      <c r="C4905" s="0" t="s">
        <v>75</v>
      </c>
      <c r="D4905" s="0" t="s">
        <v>165</v>
      </c>
      <c r="E4905" s="0" t="n">
        <v>2028</v>
      </c>
      <c r="F4905" s="0" t="n">
        <v>5.9792</v>
      </c>
      <c r="G4905" s="0" t="s">
        <v>161</v>
      </c>
    </row>
    <row r="4906" customFormat="false" ht="14.25" hidden="false" customHeight="false" outlineLevel="0" collapsed="false">
      <c r="A4906" s="0" t="s">
        <v>119</v>
      </c>
      <c r="B4906" s="0" t="s">
        <v>120</v>
      </c>
      <c r="C4906" s="0" t="s">
        <v>75</v>
      </c>
      <c r="D4906" s="0" t="s">
        <v>166</v>
      </c>
      <c r="E4906" s="0" t="n">
        <v>2028</v>
      </c>
      <c r="F4906" s="0" t="n">
        <v>0</v>
      </c>
      <c r="G4906" s="0" t="s">
        <v>161</v>
      </c>
    </row>
    <row r="4907" customFormat="false" ht="14.25" hidden="false" customHeight="false" outlineLevel="0" collapsed="false">
      <c r="A4907" s="0" t="s">
        <v>119</v>
      </c>
      <c r="B4907" s="0" t="s">
        <v>120</v>
      </c>
      <c r="C4907" s="0" t="s">
        <v>75</v>
      </c>
      <c r="D4907" s="0" t="s">
        <v>167</v>
      </c>
      <c r="E4907" s="0" t="n">
        <v>2028</v>
      </c>
      <c r="F4907" s="0" t="n">
        <v>0.5</v>
      </c>
      <c r="G4907" s="0" t="s">
        <v>135</v>
      </c>
    </row>
    <row r="4908" customFormat="false" ht="14.25" hidden="false" customHeight="false" outlineLevel="0" collapsed="false">
      <c r="A4908" s="0" t="s">
        <v>119</v>
      </c>
      <c r="B4908" s="0" t="s">
        <v>120</v>
      </c>
      <c r="C4908" s="0" t="s">
        <v>75</v>
      </c>
      <c r="D4908" s="0" t="s">
        <v>168</v>
      </c>
      <c r="E4908" s="0" t="n">
        <v>2028</v>
      </c>
      <c r="F4908" s="0" t="n">
        <v>4.24</v>
      </c>
      <c r="G4908" s="0" t="s">
        <v>161</v>
      </c>
    </row>
    <row r="4909" customFormat="false" ht="14.25" hidden="false" customHeight="false" outlineLevel="0" collapsed="false">
      <c r="A4909" s="0" t="s">
        <v>119</v>
      </c>
      <c r="B4909" s="0" t="s">
        <v>120</v>
      </c>
      <c r="C4909" s="0" t="s">
        <v>75</v>
      </c>
      <c r="D4909" s="0" t="s">
        <v>169</v>
      </c>
      <c r="E4909" s="0" t="n">
        <v>2028</v>
      </c>
      <c r="F4909" s="0" t="n">
        <v>0.9463</v>
      </c>
      <c r="G4909" s="0" t="s">
        <v>161</v>
      </c>
    </row>
    <row r="4910" customFormat="false" ht="14.25" hidden="false" customHeight="false" outlineLevel="0" collapsed="false">
      <c r="A4910" s="0" t="s">
        <v>119</v>
      </c>
      <c r="B4910" s="0" t="s">
        <v>120</v>
      </c>
      <c r="C4910" s="0" t="s">
        <v>75</v>
      </c>
      <c r="D4910" s="0" t="s">
        <v>170</v>
      </c>
      <c r="E4910" s="0" t="n">
        <v>2028</v>
      </c>
      <c r="F4910" s="0" t="n">
        <v>2.161</v>
      </c>
      <c r="G4910" s="0" t="s">
        <v>161</v>
      </c>
    </row>
    <row r="4911" customFormat="false" ht="14.25" hidden="false" customHeight="false" outlineLevel="0" collapsed="false">
      <c r="A4911" s="0" t="s">
        <v>119</v>
      </c>
      <c r="B4911" s="0" t="s">
        <v>120</v>
      </c>
      <c r="C4911" s="0" t="s">
        <v>75</v>
      </c>
      <c r="D4911" s="0" t="s">
        <v>156</v>
      </c>
      <c r="E4911" s="0" t="n">
        <v>2028</v>
      </c>
      <c r="F4911" s="0" t="n">
        <v>0.703654703653186</v>
      </c>
      <c r="G4911" s="0" t="s">
        <v>135</v>
      </c>
    </row>
    <row r="4912" customFormat="false" ht="14.25" hidden="false" customHeight="false" outlineLevel="0" collapsed="false">
      <c r="A4912" s="0" t="s">
        <v>119</v>
      </c>
      <c r="B4912" s="0" t="s">
        <v>120</v>
      </c>
      <c r="C4912" s="0" t="s">
        <v>75</v>
      </c>
      <c r="D4912" s="0" t="s">
        <v>157</v>
      </c>
      <c r="E4912" s="0" t="n">
        <v>2028</v>
      </c>
      <c r="F4912" s="0" t="n">
        <v>0.56258475258451</v>
      </c>
      <c r="G4912" s="0" t="s">
        <v>135</v>
      </c>
    </row>
    <row r="4913" customFormat="false" ht="14.25" hidden="false" customHeight="false" outlineLevel="0" collapsed="false">
      <c r="A4913" s="0" t="s">
        <v>119</v>
      </c>
      <c r="B4913" s="0" t="s">
        <v>120</v>
      </c>
      <c r="C4913" s="0" t="s">
        <v>75</v>
      </c>
      <c r="D4913" s="0" t="s">
        <v>171</v>
      </c>
      <c r="E4913" s="0" t="n">
        <v>2028</v>
      </c>
      <c r="F4913" s="0" t="n">
        <v>0.87</v>
      </c>
      <c r="G4913" s="0" t="s">
        <v>135</v>
      </c>
    </row>
    <row r="4914" customFormat="false" ht="14.25" hidden="false" customHeight="false" outlineLevel="0" collapsed="false">
      <c r="A4914" s="0" t="s">
        <v>119</v>
      </c>
      <c r="B4914" s="0" t="s">
        <v>120</v>
      </c>
      <c r="C4914" s="0" t="s">
        <v>75</v>
      </c>
      <c r="D4914" s="0" t="s">
        <v>172</v>
      </c>
      <c r="E4914" s="0" t="n">
        <v>2028</v>
      </c>
      <c r="F4914" s="0" t="n">
        <v>0.8</v>
      </c>
      <c r="G4914" s="0" t="s">
        <v>135</v>
      </c>
    </row>
    <row r="4915" customFormat="false" ht="14.25" hidden="false" customHeight="false" outlineLevel="0" collapsed="false">
      <c r="A4915" s="0" t="s">
        <v>119</v>
      </c>
      <c r="B4915" s="0" t="s">
        <v>120</v>
      </c>
      <c r="C4915" s="0" t="s">
        <v>75</v>
      </c>
      <c r="D4915" s="0" t="s">
        <v>173</v>
      </c>
      <c r="E4915" s="0" t="n">
        <v>2028</v>
      </c>
      <c r="F4915" s="0" t="n">
        <v>0.489448734748523</v>
      </c>
      <c r="G4915" s="0" t="s">
        <v>135</v>
      </c>
    </row>
    <row r="4916" customFormat="false" ht="14.25" hidden="false" customHeight="false" outlineLevel="0" collapsed="false">
      <c r="A4916" s="0" t="s">
        <v>119</v>
      </c>
      <c r="B4916" s="0" t="s">
        <v>120</v>
      </c>
      <c r="C4916" s="0" t="s">
        <v>75</v>
      </c>
      <c r="D4916" s="0" t="s">
        <v>174</v>
      </c>
      <c r="E4916" s="0" t="n">
        <v>2028</v>
      </c>
      <c r="F4916" s="0" t="n">
        <v>0.450067802067608</v>
      </c>
      <c r="G4916" s="0" t="s">
        <v>135</v>
      </c>
    </row>
    <row r="4917" customFormat="false" ht="14.25" hidden="false" customHeight="false" outlineLevel="0" collapsed="false">
      <c r="A4917" s="0" t="s">
        <v>119</v>
      </c>
      <c r="B4917" s="0" t="s">
        <v>120</v>
      </c>
      <c r="C4917" s="0" t="s">
        <v>75</v>
      </c>
      <c r="D4917" s="0" t="s">
        <v>160</v>
      </c>
      <c r="E4917" s="0" t="n">
        <v>2028</v>
      </c>
      <c r="F4917" s="0" t="n">
        <v>4.5649334237375</v>
      </c>
      <c r="G4917" s="0" t="s">
        <v>161</v>
      </c>
    </row>
    <row r="4918" customFormat="false" ht="14.25" hidden="false" customHeight="false" outlineLevel="0" collapsed="false">
      <c r="A4918" s="0" t="s">
        <v>119</v>
      </c>
      <c r="B4918" s="0" t="s">
        <v>120</v>
      </c>
      <c r="C4918" s="0" t="s">
        <v>75</v>
      </c>
      <c r="D4918" s="0" t="s">
        <v>162</v>
      </c>
      <c r="E4918" s="0" t="n">
        <v>2028</v>
      </c>
      <c r="F4918" s="0" t="n">
        <v>1.9225289637625</v>
      </c>
      <c r="G4918" s="0" t="s">
        <v>161</v>
      </c>
    </row>
    <row r="4919" customFormat="false" ht="14.25" hidden="false" customHeight="false" outlineLevel="0" collapsed="false">
      <c r="A4919" s="0" t="s">
        <v>119</v>
      </c>
      <c r="B4919" s="0" t="s">
        <v>120</v>
      </c>
      <c r="C4919" s="0" t="s">
        <v>75</v>
      </c>
      <c r="D4919" s="0" t="s">
        <v>175</v>
      </c>
      <c r="E4919" s="0" t="n">
        <v>2028</v>
      </c>
      <c r="F4919" s="0" t="n">
        <v>8.1402</v>
      </c>
      <c r="G4919" s="0" t="s">
        <v>161</v>
      </c>
    </row>
    <row r="4920" customFormat="false" ht="14.25" hidden="false" customHeight="false" outlineLevel="0" collapsed="false">
      <c r="A4920" s="0" t="s">
        <v>119</v>
      </c>
      <c r="B4920" s="0" t="s">
        <v>120</v>
      </c>
      <c r="C4920" s="0" t="s">
        <v>75</v>
      </c>
      <c r="D4920" s="0" t="s">
        <v>176</v>
      </c>
      <c r="E4920" s="0" t="n">
        <v>2028</v>
      </c>
      <c r="F4920" s="0" t="n">
        <v>1.7805</v>
      </c>
      <c r="G4920" s="0" t="s">
        <v>161</v>
      </c>
    </row>
    <row r="4921" customFormat="false" ht="14.25" hidden="false" customHeight="false" outlineLevel="0" collapsed="false">
      <c r="A4921" s="0" t="s">
        <v>119</v>
      </c>
      <c r="B4921" s="0" t="s">
        <v>120</v>
      </c>
      <c r="C4921" s="0" t="s">
        <v>75</v>
      </c>
      <c r="D4921" s="0" t="s">
        <v>177</v>
      </c>
      <c r="E4921" s="0" t="n">
        <v>2028</v>
      </c>
      <c r="F4921" s="0" t="n">
        <v>5.7911051875</v>
      </c>
      <c r="G4921" s="0" t="s">
        <v>161</v>
      </c>
    </row>
    <row r="4922" customFormat="false" ht="14.25" hidden="false" customHeight="false" outlineLevel="0" collapsed="false">
      <c r="A4922" s="0" t="s">
        <v>119</v>
      </c>
      <c r="B4922" s="0" t="s">
        <v>120</v>
      </c>
      <c r="C4922" s="0" t="s">
        <v>75</v>
      </c>
      <c r="D4922" s="0" t="s">
        <v>178</v>
      </c>
      <c r="E4922" s="0" t="n">
        <v>2028</v>
      </c>
      <c r="F4922" s="0" t="n">
        <v>0.6963572</v>
      </c>
      <c r="G4922" s="0" t="s">
        <v>161</v>
      </c>
    </row>
    <row r="4923" customFormat="false" ht="14.25" hidden="false" customHeight="false" outlineLevel="0" collapsed="false">
      <c r="A4923" s="0" t="s">
        <v>119</v>
      </c>
      <c r="B4923" s="0" t="s">
        <v>120</v>
      </c>
      <c r="C4923" s="0" t="s">
        <v>75</v>
      </c>
      <c r="D4923" s="0" t="s">
        <v>163</v>
      </c>
      <c r="E4923" s="0" t="n">
        <v>2028</v>
      </c>
      <c r="F4923" s="0" t="n">
        <v>19.4034387857266</v>
      </c>
      <c r="G4923" s="0" t="s">
        <v>132</v>
      </c>
    </row>
    <row r="4924" customFormat="false" ht="14.25" hidden="false" customHeight="false" outlineLevel="0" collapsed="false">
      <c r="A4924" s="0" t="s">
        <v>119</v>
      </c>
      <c r="B4924" s="0" t="s">
        <v>120</v>
      </c>
      <c r="C4924" s="0" t="s">
        <v>75</v>
      </c>
      <c r="D4924" s="0" t="s">
        <v>164</v>
      </c>
      <c r="E4924" s="0" t="n">
        <v>2028</v>
      </c>
      <c r="F4924" s="0" t="n">
        <v>8.17178907104628</v>
      </c>
      <c r="G4924" s="0" t="s">
        <v>132</v>
      </c>
    </row>
    <row r="4925" customFormat="false" ht="14.25" hidden="false" customHeight="false" outlineLevel="0" collapsed="false">
      <c r="A4925" s="0" t="s">
        <v>119</v>
      </c>
      <c r="B4925" s="0" t="s">
        <v>120</v>
      </c>
      <c r="C4925" s="0" t="s">
        <v>75</v>
      </c>
      <c r="D4925" s="0" t="s">
        <v>179</v>
      </c>
      <c r="E4925" s="0" t="n">
        <v>2028</v>
      </c>
      <c r="F4925" s="0" t="n">
        <v>24.8297741757212</v>
      </c>
      <c r="G4925" s="0" t="s">
        <v>132</v>
      </c>
    </row>
    <row r="4926" customFormat="false" ht="14.25" hidden="false" customHeight="false" outlineLevel="0" collapsed="false">
      <c r="A4926" s="0" t="s">
        <v>119</v>
      </c>
      <c r="B4926" s="0" t="s">
        <v>120</v>
      </c>
      <c r="C4926" s="0" t="s">
        <v>75</v>
      </c>
      <c r="D4926" s="0" t="s">
        <v>180</v>
      </c>
      <c r="E4926" s="0" t="n">
        <v>2028</v>
      </c>
      <c r="F4926" s="0" t="n">
        <v>4.26746368727189</v>
      </c>
      <c r="G4926" s="0" t="s">
        <v>132</v>
      </c>
    </row>
    <row r="4927" customFormat="false" ht="14.25" hidden="false" customHeight="false" outlineLevel="0" collapsed="false">
      <c r="A4927" s="0" t="s">
        <v>119</v>
      </c>
      <c r="B4927" s="0" t="s">
        <v>120</v>
      </c>
      <c r="C4927" s="0" t="s">
        <v>75</v>
      </c>
      <c r="D4927" s="0" t="s">
        <v>181</v>
      </c>
      <c r="E4927" s="0" t="n">
        <v>2028</v>
      </c>
      <c r="F4927" s="0" t="n">
        <v>1</v>
      </c>
      <c r="G4927" s="0" t="s">
        <v>135</v>
      </c>
    </row>
    <row r="4928" customFormat="false" ht="14.25" hidden="false" customHeight="false" outlineLevel="0" collapsed="false">
      <c r="A4928" s="0" t="s">
        <v>119</v>
      </c>
      <c r="B4928" s="0" t="s">
        <v>120</v>
      </c>
      <c r="C4928" s="0" t="s">
        <v>75</v>
      </c>
      <c r="D4928" s="0" t="s">
        <v>165</v>
      </c>
      <c r="E4928" s="0" t="n">
        <v>2029</v>
      </c>
      <c r="F4928" s="0" t="n">
        <v>10.3185</v>
      </c>
      <c r="G4928" s="0" t="s">
        <v>161</v>
      </c>
    </row>
    <row r="4929" customFormat="false" ht="14.25" hidden="false" customHeight="false" outlineLevel="0" collapsed="false">
      <c r="A4929" s="0" t="s">
        <v>119</v>
      </c>
      <c r="B4929" s="0" t="s">
        <v>120</v>
      </c>
      <c r="C4929" s="0" t="s">
        <v>75</v>
      </c>
      <c r="D4929" s="0" t="s">
        <v>166</v>
      </c>
      <c r="E4929" s="0" t="n">
        <v>2029</v>
      </c>
      <c r="F4929" s="0" t="n">
        <v>0</v>
      </c>
      <c r="G4929" s="0" t="s">
        <v>161</v>
      </c>
    </row>
    <row r="4930" customFormat="false" ht="14.25" hidden="false" customHeight="false" outlineLevel="0" collapsed="false">
      <c r="A4930" s="0" t="s">
        <v>119</v>
      </c>
      <c r="B4930" s="0" t="s">
        <v>120</v>
      </c>
      <c r="C4930" s="0" t="s">
        <v>75</v>
      </c>
      <c r="D4930" s="0" t="s">
        <v>167</v>
      </c>
      <c r="E4930" s="0" t="n">
        <v>2029</v>
      </c>
      <c r="F4930" s="0" t="n">
        <v>0.5</v>
      </c>
      <c r="G4930" s="0" t="s">
        <v>135</v>
      </c>
    </row>
    <row r="4931" customFormat="false" ht="14.25" hidden="false" customHeight="false" outlineLevel="0" collapsed="false">
      <c r="A4931" s="0" t="s">
        <v>119</v>
      </c>
      <c r="B4931" s="0" t="s">
        <v>120</v>
      </c>
      <c r="C4931" s="0" t="s">
        <v>75</v>
      </c>
      <c r="D4931" s="0" t="s">
        <v>168</v>
      </c>
      <c r="E4931" s="0" t="n">
        <v>2029</v>
      </c>
      <c r="F4931" s="0" t="n">
        <v>4.3393</v>
      </c>
      <c r="G4931" s="0" t="s">
        <v>161</v>
      </c>
    </row>
    <row r="4932" customFormat="false" ht="14.25" hidden="false" customHeight="false" outlineLevel="0" collapsed="false">
      <c r="A4932" s="0" t="s">
        <v>119</v>
      </c>
      <c r="B4932" s="0" t="s">
        <v>120</v>
      </c>
      <c r="C4932" s="0" t="s">
        <v>75</v>
      </c>
      <c r="D4932" s="0" t="s">
        <v>169</v>
      </c>
      <c r="E4932" s="0" t="n">
        <v>2029</v>
      </c>
      <c r="F4932" s="0" t="n">
        <v>0.8177</v>
      </c>
      <c r="G4932" s="0" t="s">
        <v>161</v>
      </c>
    </row>
    <row r="4933" customFormat="false" ht="14.25" hidden="false" customHeight="false" outlineLevel="0" collapsed="false">
      <c r="A4933" s="0" t="s">
        <v>119</v>
      </c>
      <c r="B4933" s="0" t="s">
        <v>120</v>
      </c>
      <c r="C4933" s="0" t="s">
        <v>75</v>
      </c>
      <c r="D4933" s="0" t="s">
        <v>170</v>
      </c>
      <c r="E4933" s="0" t="n">
        <v>2029</v>
      </c>
      <c r="F4933" s="0" t="n">
        <v>2.161</v>
      </c>
      <c r="G4933" s="0" t="s">
        <v>161</v>
      </c>
    </row>
    <row r="4934" customFormat="false" ht="14.25" hidden="false" customHeight="false" outlineLevel="0" collapsed="false">
      <c r="A4934" s="0" t="s">
        <v>119</v>
      </c>
      <c r="B4934" s="0" t="s">
        <v>120</v>
      </c>
      <c r="C4934" s="0" t="s">
        <v>75</v>
      </c>
      <c r="D4934" s="0" t="s">
        <v>156</v>
      </c>
      <c r="E4934" s="0" t="n">
        <v>2029</v>
      </c>
      <c r="F4934" s="0" t="n">
        <v>0.755083035484844</v>
      </c>
      <c r="G4934" s="0" t="s">
        <v>135</v>
      </c>
    </row>
    <row r="4935" customFormat="false" ht="14.25" hidden="false" customHeight="false" outlineLevel="0" collapsed="false">
      <c r="A4935" s="0" t="s">
        <v>119</v>
      </c>
      <c r="B4935" s="0" t="s">
        <v>120</v>
      </c>
      <c r="C4935" s="0" t="s">
        <v>75</v>
      </c>
      <c r="D4935" s="0" t="s">
        <v>157</v>
      </c>
      <c r="E4935" s="0" t="n">
        <v>2029</v>
      </c>
      <c r="F4935" s="0" t="n">
        <v>0.570813285677575</v>
      </c>
      <c r="G4935" s="0" t="s">
        <v>135</v>
      </c>
    </row>
    <row r="4936" customFormat="false" ht="14.25" hidden="false" customHeight="false" outlineLevel="0" collapsed="false">
      <c r="A4936" s="0" t="s">
        <v>119</v>
      </c>
      <c r="B4936" s="0" t="s">
        <v>120</v>
      </c>
      <c r="C4936" s="0" t="s">
        <v>75</v>
      </c>
      <c r="D4936" s="0" t="s">
        <v>171</v>
      </c>
      <c r="E4936" s="0" t="n">
        <v>2029</v>
      </c>
      <c r="F4936" s="0" t="n">
        <v>0.87</v>
      </c>
      <c r="G4936" s="0" t="s">
        <v>135</v>
      </c>
    </row>
    <row r="4937" customFormat="false" ht="14.25" hidden="false" customHeight="false" outlineLevel="0" collapsed="false">
      <c r="A4937" s="0" t="s">
        <v>119</v>
      </c>
      <c r="B4937" s="0" t="s">
        <v>120</v>
      </c>
      <c r="C4937" s="0" t="s">
        <v>75</v>
      </c>
      <c r="D4937" s="0" t="s">
        <v>172</v>
      </c>
      <c r="E4937" s="0" t="n">
        <v>2029</v>
      </c>
      <c r="F4937" s="0" t="n">
        <v>0.8</v>
      </c>
      <c r="G4937" s="0" t="s">
        <v>135</v>
      </c>
    </row>
    <row r="4938" customFormat="false" ht="14.25" hidden="false" customHeight="false" outlineLevel="0" collapsed="false">
      <c r="A4938" s="0" t="s">
        <v>119</v>
      </c>
      <c r="B4938" s="0" t="s">
        <v>120</v>
      </c>
      <c r="C4938" s="0" t="s">
        <v>75</v>
      </c>
      <c r="D4938" s="0" t="s">
        <v>173</v>
      </c>
      <c r="E4938" s="0" t="n">
        <v>2029</v>
      </c>
      <c r="F4938" s="0" t="n">
        <v>0.49660755853949</v>
      </c>
      <c r="G4938" s="0" t="s">
        <v>135</v>
      </c>
    </row>
    <row r="4939" customFormat="false" ht="14.25" hidden="false" customHeight="false" outlineLevel="0" collapsed="false">
      <c r="A4939" s="0" t="s">
        <v>119</v>
      </c>
      <c r="B4939" s="0" t="s">
        <v>120</v>
      </c>
      <c r="C4939" s="0" t="s">
        <v>75</v>
      </c>
      <c r="D4939" s="0" t="s">
        <v>174</v>
      </c>
      <c r="E4939" s="0" t="n">
        <v>2029</v>
      </c>
      <c r="F4939" s="0" t="n">
        <v>0.45665062854206</v>
      </c>
      <c r="G4939" s="0" t="s">
        <v>135</v>
      </c>
    </row>
    <row r="4940" customFormat="false" ht="14.25" hidden="false" customHeight="false" outlineLevel="0" collapsed="false">
      <c r="A4940" s="0" t="s">
        <v>119</v>
      </c>
      <c r="B4940" s="0" t="s">
        <v>120</v>
      </c>
      <c r="C4940" s="0" t="s">
        <v>75</v>
      </c>
      <c r="D4940" s="0" t="s">
        <v>160</v>
      </c>
      <c r="E4940" s="0" t="n">
        <v>2029</v>
      </c>
      <c r="F4940" s="0" t="n">
        <v>8.62827983964313</v>
      </c>
      <c r="G4940" s="0" t="s">
        <v>161</v>
      </c>
    </row>
    <row r="4941" customFormat="false" ht="14.25" hidden="false" customHeight="false" outlineLevel="0" collapsed="false">
      <c r="A4941" s="0" t="s">
        <v>119</v>
      </c>
      <c r="B4941" s="0" t="s">
        <v>120</v>
      </c>
      <c r="C4941" s="0" t="s">
        <v>75</v>
      </c>
      <c r="D4941" s="0" t="s">
        <v>162</v>
      </c>
      <c r="E4941" s="0" t="n">
        <v>2029</v>
      </c>
      <c r="F4941" s="0" t="n">
        <v>2.79864863598188</v>
      </c>
      <c r="G4941" s="0" t="s">
        <v>161</v>
      </c>
    </row>
    <row r="4942" customFormat="false" ht="14.25" hidden="false" customHeight="false" outlineLevel="0" collapsed="false">
      <c r="A4942" s="0" t="s">
        <v>119</v>
      </c>
      <c r="B4942" s="0" t="s">
        <v>120</v>
      </c>
      <c r="C4942" s="0" t="s">
        <v>75</v>
      </c>
      <c r="D4942" s="0" t="s">
        <v>175</v>
      </c>
      <c r="E4942" s="0" t="n">
        <v>2029</v>
      </c>
      <c r="F4942" s="0" t="n">
        <v>12.4795</v>
      </c>
      <c r="G4942" s="0" t="s">
        <v>161</v>
      </c>
    </row>
    <row r="4943" customFormat="false" ht="14.25" hidden="false" customHeight="false" outlineLevel="0" collapsed="false">
      <c r="A4943" s="0" t="s">
        <v>119</v>
      </c>
      <c r="B4943" s="0" t="s">
        <v>120</v>
      </c>
      <c r="C4943" s="0" t="s">
        <v>75</v>
      </c>
      <c r="D4943" s="0" t="s">
        <v>176</v>
      </c>
      <c r="E4943" s="0" t="n">
        <v>2029</v>
      </c>
      <c r="F4943" s="0" t="n">
        <v>2.5982</v>
      </c>
      <c r="G4943" s="0" t="s">
        <v>161</v>
      </c>
    </row>
    <row r="4944" customFormat="false" ht="14.25" hidden="false" customHeight="false" outlineLevel="0" collapsed="false">
      <c r="A4944" s="0" t="s">
        <v>119</v>
      </c>
      <c r="B4944" s="0" t="s">
        <v>120</v>
      </c>
      <c r="C4944" s="0" t="s">
        <v>75</v>
      </c>
      <c r="D4944" s="0" t="s">
        <v>177</v>
      </c>
      <c r="E4944" s="0" t="n">
        <v>2029</v>
      </c>
      <c r="F4944" s="0" t="n">
        <v>10.104851359375</v>
      </c>
      <c r="G4944" s="0" t="s">
        <v>161</v>
      </c>
    </row>
    <row r="4945" customFormat="false" ht="14.25" hidden="false" customHeight="false" outlineLevel="0" collapsed="false">
      <c r="A4945" s="0" t="s">
        <v>119</v>
      </c>
      <c r="B4945" s="0" t="s">
        <v>120</v>
      </c>
      <c r="C4945" s="0" t="s">
        <v>75</v>
      </c>
      <c r="D4945" s="0" t="s">
        <v>178</v>
      </c>
      <c r="E4945" s="0" t="n">
        <v>2029</v>
      </c>
      <c r="F4945" s="0" t="n">
        <v>1.32207711625</v>
      </c>
      <c r="G4945" s="0" t="s">
        <v>161</v>
      </c>
    </row>
    <row r="4946" customFormat="false" ht="14.25" hidden="false" customHeight="false" outlineLevel="0" collapsed="false">
      <c r="A4946" s="0" t="s">
        <v>119</v>
      </c>
      <c r="B4946" s="0" t="s">
        <v>120</v>
      </c>
      <c r="C4946" s="0" t="s">
        <v>75</v>
      </c>
      <c r="D4946" s="0" t="s">
        <v>163</v>
      </c>
      <c r="E4946" s="0" t="n">
        <v>2029</v>
      </c>
      <c r="F4946" s="0" t="n">
        <v>37.186032345106</v>
      </c>
      <c r="G4946" s="0" t="s">
        <v>132</v>
      </c>
    </row>
    <row r="4947" customFormat="false" ht="14.25" hidden="false" customHeight="false" outlineLevel="0" collapsed="false">
      <c r="A4947" s="0" t="s">
        <v>119</v>
      </c>
      <c r="B4947" s="0" t="s">
        <v>120</v>
      </c>
      <c r="C4947" s="0" t="s">
        <v>75</v>
      </c>
      <c r="D4947" s="0" t="s">
        <v>164</v>
      </c>
      <c r="E4947" s="0" t="n">
        <v>2029</v>
      </c>
      <c r="F4947" s="0" t="n">
        <v>12.0615743386127</v>
      </c>
      <c r="G4947" s="0" t="s">
        <v>132</v>
      </c>
    </row>
    <row r="4948" customFormat="false" ht="14.25" hidden="false" customHeight="false" outlineLevel="0" collapsed="false">
      <c r="A4948" s="0" t="s">
        <v>119</v>
      </c>
      <c r="B4948" s="0" t="s">
        <v>120</v>
      </c>
      <c r="C4948" s="0" t="s">
        <v>75</v>
      </c>
      <c r="D4948" s="0" t="s">
        <v>179</v>
      </c>
      <c r="E4948" s="0" t="n">
        <v>2029</v>
      </c>
      <c r="F4948" s="0" t="n">
        <v>43.9589551317369</v>
      </c>
      <c r="G4948" s="0" t="s">
        <v>132</v>
      </c>
    </row>
    <row r="4949" customFormat="false" ht="14.25" hidden="false" customHeight="false" outlineLevel="0" collapsed="false">
      <c r="A4949" s="0" t="s">
        <v>119</v>
      </c>
      <c r="B4949" s="0" t="s">
        <v>120</v>
      </c>
      <c r="C4949" s="0" t="s">
        <v>75</v>
      </c>
      <c r="D4949" s="0" t="s">
        <v>180</v>
      </c>
      <c r="E4949" s="0" t="n">
        <v>2029</v>
      </c>
      <c r="F4949" s="0" t="n">
        <v>5.54395964940482</v>
      </c>
      <c r="G4949" s="0" t="s">
        <v>132</v>
      </c>
    </row>
    <row r="4950" customFormat="false" ht="14.25" hidden="false" customHeight="false" outlineLevel="0" collapsed="false">
      <c r="A4950" s="0" t="s">
        <v>119</v>
      </c>
      <c r="B4950" s="0" t="s">
        <v>120</v>
      </c>
      <c r="C4950" s="0" t="s">
        <v>75</v>
      </c>
      <c r="D4950" s="0" t="s">
        <v>181</v>
      </c>
      <c r="E4950" s="0" t="n">
        <v>2029</v>
      </c>
      <c r="F4950" s="0" t="n">
        <v>1</v>
      </c>
      <c r="G4950" s="0" t="s">
        <v>135</v>
      </c>
    </row>
    <row r="4951" customFormat="false" ht="14.25" hidden="false" customHeight="false" outlineLevel="0" collapsed="false">
      <c r="A4951" s="0" t="s">
        <v>119</v>
      </c>
      <c r="B4951" s="0" t="s">
        <v>120</v>
      </c>
      <c r="C4951" s="0" t="s">
        <v>75</v>
      </c>
      <c r="D4951" s="0" t="s">
        <v>165</v>
      </c>
      <c r="E4951" s="0" t="n">
        <v>2030</v>
      </c>
      <c r="F4951" s="0" t="n">
        <v>15.2967</v>
      </c>
      <c r="G4951" s="0" t="s">
        <v>161</v>
      </c>
    </row>
    <row r="4952" customFormat="false" ht="14.25" hidden="false" customHeight="false" outlineLevel="0" collapsed="false">
      <c r="A4952" s="0" t="s">
        <v>119</v>
      </c>
      <c r="B4952" s="0" t="s">
        <v>120</v>
      </c>
      <c r="C4952" s="0" t="s">
        <v>75</v>
      </c>
      <c r="D4952" s="0" t="s">
        <v>166</v>
      </c>
      <c r="E4952" s="0" t="n">
        <v>2030</v>
      </c>
      <c r="F4952" s="0" t="n">
        <v>1.6875</v>
      </c>
      <c r="G4952" s="0" t="s">
        <v>161</v>
      </c>
    </row>
    <row r="4953" customFormat="false" ht="14.25" hidden="false" customHeight="false" outlineLevel="0" collapsed="false">
      <c r="A4953" s="0" t="s">
        <v>119</v>
      </c>
      <c r="B4953" s="0" t="s">
        <v>120</v>
      </c>
      <c r="C4953" s="0" t="s">
        <v>75</v>
      </c>
      <c r="D4953" s="0" t="s">
        <v>167</v>
      </c>
      <c r="E4953" s="0" t="n">
        <v>2030</v>
      </c>
      <c r="F4953" s="0" t="n">
        <v>0.5</v>
      </c>
      <c r="G4953" s="0" t="s">
        <v>135</v>
      </c>
    </row>
    <row r="4954" customFormat="false" ht="14.25" hidden="false" customHeight="false" outlineLevel="0" collapsed="false">
      <c r="A4954" s="0" t="s">
        <v>119</v>
      </c>
      <c r="B4954" s="0" t="s">
        <v>120</v>
      </c>
      <c r="C4954" s="0" t="s">
        <v>75</v>
      </c>
      <c r="D4954" s="0" t="s">
        <v>168</v>
      </c>
      <c r="E4954" s="0" t="n">
        <v>2030</v>
      </c>
      <c r="F4954" s="0" t="n">
        <v>5.82195</v>
      </c>
      <c r="G4954" s="0" t="s">
        <v>161</v>
      </c>
    </row>
    <row r="4955" customFormat="false" ht="14.25" hidden="false" customHeight="false" outlineLevel="0" collapsed="false">
      <c r="A4955" s="0" t="s">
        <v>119</v>
      </c>
      <c r="B4955" s="0" t="s">
        <v>120</v>
      </c>
      <c r="C4955" s="0" t="s">
        <v>75</v>
      </c>
      <c r="D4955" s="0" t="s">
        <v>169</v>
      </c>
      <c r="E4955" s="0" t="n">
        <v>2030</v>
      </c>
      <c r="F4955" s="0" t="n">
        <v>0.5108</v>
      </c>
      <c r="G4955" s="0" t="s">
        <v>161</v>
      </c>
    </row>
    <row r="4956" customFormat="false" ht="14.25" hidden="false" customHeight="false" outlineLevel="0" collapsed="false">
      <c r="A4956" s="0" t="s">
        <v>119</v>
      </c>
      <c r="B4956" s="0" t="s">
        <v>120</v>
      </c>
      <c r="C4956" s="0" t="s">
        <v>75</v>
      </c>
      <c r="D4956" s="0" t="s">
        <v>170</v>
      </c>
      <c r="E4956" s="0" t="n">
        <v>2030</v>
      </c>
      <c r="F4956" s="0" t="n">
        <v>2.161</v>
      </c>
      <c r="G4956" s="0" t="s">
        <v>161</v>
      </c>
    </row>
    <row r="4957" customFormat="false" ht="14.25" hidden="false" customHeight="false" outlineLevel="0" collapsed="false">
      <c r="A4957" s="0" t="s">
        <v>119</v>
      </c>
      <c r="B4957" s="0" t="s">
        <v>120</v>
      </c>
      <c r="C4957" s="0" t="s">
        <v>75</v>
      </c>
      <c r="D4957" s="0" t="s">
        <v>156</v>
      </c>
      <c r="E4957" s="0" t="n">
        <v>2030</v>
      </c>
      <c r="F4957" s="0" t="n">
        <v>0.783895131709592</v>
      </c>
      <c r="G4957" s="0" t="s">
        <v>135</v>
      </c>
    </row>
    <row r="4958" customFormat="false" ht="14.25" hidden="false" customHeight="false" outlineLevel="0" collapsed="false">
      <c r="A4958" s="0" t="s">
        <v>119</v>
      </c>
      <c r="B4958" s="0" t="s">
        <v>120</v>
      </c>
      <c r="C4958" s="0" t="s">
        <v>75</v>
      </c>
      <c r="D4958" s="0" t="s">
        <v>157</v>
      </c>
      <c r="E4958" s="0" t="n">
        <v>2030</v>
      </c>
      <c r="F4958" s="0" t="n">
        <v>0.575423221073535</v>
      </c>
      <c r="G4958" s="0" t="s">
        <v>135</v>
      </c>
    </row>
    <row r="4959" customFormat="false" ht="14.25" hidden="false" customHeight="false" outlineLevel="0" collapsed="false">
      <c r="A4959" s="0" t="s">
        <v>119</v>
      </c>
      <c r="B4959" s="0" t="s">
        <v>120</v>
      </c>
      <c r="C4959" s="0" t="s">
        <v>75</v>
      </c>
      <c r="D4959" s="0" t="s">
        <v>171</v>
      </c>
      <c r="E4959" s="0" t="n">
        <v>2030</v>
      </c>
      <c r="F4959" s="0" t="n">
        <v>0.87</v>
      </c>
      <c r="G4959" s="0" t="s">
        <v>135</v>
      </c>
    </row>
    <row r="4960" customFormat="false" ht="14.25" hidden="false" customHeight="false" outlineLevel="0" collapsed="false">
      <c r="A4960" s="0" t="s">
        <v>119</v>
      </c>
      <c r="B4960" s="0" t="s">
        <v>120</v>
      </c>
      <c r="C4960" s="0" t="s">
        <v>75</v>
      </c>
      <c r="D4960" s="0" t="s">
        <v>172</v>
      </c>
      <c r="E4960" s="0" t="n">
        <v>2030</v>
      </c>
      <c r="F4960" s="0" t="n">
        <v>0.8</v>
      </c>
      <c r="G4960" s="0" t="s">
        <v>135</v>
      </c>
    </row>
    <row r="4961" customFormat="false" ht="14.25" hidden="false" customHeight="false" outlineLevel="0" collapsed="false">
      <c r="A4961" s="0" t="s">
        <v>119</v>
      </c>
      <c r="B4961" s="0" t="s">
        <v>120</v>
      </c>
      <c r="C4961" s="0" t="s">
        <v>75</v>
      </c>
      <c r="D4961" s="0" t="s">
        <v>173</v>
      </c>
      <c r="E4961" s="0" t="n">
        <v>2030</v>
      </c>
      <c r="F4961" s="0" t="n">
        <v>0.500618202333975</v>
      </c>
      <c r="G4961" s="0" t="s">
        <v>135</v>
      </c>
    </row>
    <row r="4962" customFormat="false" ht="14.25" hidden="false" customHeight="false" outlineLevel="0" collapsed="false">
      <c r="A4962" s="0" t="s">
        <v>119</v>
      </c>
      <c r="B4962" s="0" t="s">
        <v>120</v>
      </c>
      <c r="C4962" s="0" t="s">
        <v>75</v>
      </c>
      <c r="D4962" s="0" t="s">
        <v>174</v>
      </c>
      <c r="E4962" s="0" t="n">
        <v>2030</v>
      </c>
      <c r="F4962" s="0" t="n">
        <v>0.460338576858828</v>
      </c>
      <c r="G4962" s="0" t="s">
        <v>135</v>
      </c>
    </row>
    <row r="4963" customFormat="false" ht="14.25" hidden="false" customHeight="false" outlineLevel="0" collapsed="false">
      <c r="A4963" s="0" t="s">
        <v>119</v>
      </c>
      <c r="B4963" s="0" t="s">
        <v>120</v>
      </c>
      <c r="C4963" s="0" t="s">
        <v>75</v>
      </c>
      <c r="D4963" s="0" t="s">
        <v>160</v>
      </c>
      <c r="E4963" s="0" t="n">
        <v>2030</v>
      </c>
      <c r="F4963" s="0" t="n">
        <v>13.9644684272329</v>
      </c>
      <c r="G4963" s="0" t="s">
        <v>161</v>
      </c>
    </row>
    <row r="4964" customFormat="false" ht="14.25" hidden="false" customHeight="false" outlineLevel="0" collapsed="false">
      <c r="A4964" s="0" t="s">
        <v>119</v>
      </c>
      <c r="B4964" s="0" t="s">
        <v>120</v>
      </c>
      <c r="C4964" s="0" t="s">
        <v>75</v>
      </c>
      <c r="D4964" s="0" t="s">
        <v>162</v>
      </c>
      <c r="E4964" s="0" t="n">
        <v>2030</v>
      </c>
      <c r="F4964" s="0" t="n">
        <v>3.84973638454834</v>
      </c>
      <c r="G4964" s="0" t="s">
        <v>161</v>
      </c>
    </row>
    <row r="4965" customFormat="false" ht="14.25" hidden="false" customHeight="false" outlineLevel="0" collapsed="false">
      <c r="A4965" s="0" t="s">
        <v>119</v>
      </c>
      <c r="B4965" s="0" t="s">
        <v>120</v>
      </c>
      <c r="C4965" s="0" t="s">
        <v>75</v>
      </c>
      <c r="D4965" s="0" t="s">
        <v>175</v>
      </c>
      <c r="E4965" s="0" t="n">
        <v>2030</v>
      </c>
      <c r="F4965" s="0" t="n">
        <v>18.30145</v>
      </c>
      <c r="G4965" s="0" t="s">
        <v>161</v>
      </c>
    </row>
    <row r="4966" customFormat="false" ht="14.25" hidden="false" customHeight="false" outlineLevel="0" collapsed="false">
      <c r="A4966" s="0" t="s">
        <v>119</v>
      </c>
      <c r="B4966" s="0" t="s">
        <v>120</v>
      </c>
      <c r="C4966" s="0" t="s">
        <v>75</v>
      </c>
      <c r="D4966" s="0" t="s">
        <v>176</v>
      </c>
      <c r="E4966" s="0" t="n">
        <v>2030</v>
      </c>
      <c r="F4966" s="0" t="n">
        <v>3.109</v>
      </c>
      <c r="G4966" s="0" t="s">
        <v>161</v>
      </c>
    </row>
    <row r="4967" customFormat="false" ht="14.25" hidden="false" customHeight="false" outlineLevel="0" collapsed="false">
      <c r="A4967" s="0" t="s">
        <v>119</v>
      </c>
      <c r="B4967" s="0" t="s">
        <v>120</v>
      </c>
      <c r="C4967" s="0" t="s">
        <v>75</v>
      </c>
      <c r="D4967" s="0" t="s">
        <v>177</v>
      </c>
      <c r="E4967" s="0" t="n">
        <v>2030</v>
      </c>
      <c r="F4967" s="0" t="n">
        <v>15.8209257226563</v>
      </c>
      <c r="G4967" s="0" t="s">
        <v>161</v>
      </c>
    </row>
    <row r="4968" customFormat="false" ht="14.25" hidden="false" customHeight="false" outlineLevel="0" collapsed="false">
      <c r="A4968" s="0" t="s">
        <v>119</v>
      </c>
      <c r="B4968" s="0" t="s">
        <v>120</v>
      </c>
      <c r="C4968" s="0" t="s">
        <v>75</v>
      </c>
      <c r="D4968" s="0" t="s">
        <v>178</v>
      </c>
      <c r="E4968" s="0" t="n">
        <v>2030</v>
      </c>
      <c r="F4968" s="0" t="n">
        <v>1.993279089125</v>
      </c>
      <c r="G4968" s="0" t="s">
        <v>161</v>
      </c>
    </row>
    <row r="4969" customFormat="false" ht="14.25" hidden="false" customHeight="false" outlineLevel="0" collapsed="false">
      <c r="A4969" s="0" t="s">
        <v>119</v>
      </c>
      <c r="B4969" s="0" t="s">
        <v>120</v>
      </c>
      <c r="C4969" s="0" t="s">
        <v>75</v>
      </c>
      <c r="D4969" s="0" t="s">
        <v>163</v>
      </c>
      <c r="E4969" s="0" t="n">
        <v>2030</v>
      </c>
      <c r="F4969" s="0" t="n">
        <v>60.6886605693032</v>
      </c>
      <c r="G4969" s="0" t="s">
        <v>132</v>
      </c>
    </row>
    <row r="4970" customFormat="false" ht="14.25" hidden="false" customHeight="false" outlineLevel="0" collapsed="false">
      <c r="A4970" s="0" t="s">
        <v>119</v>
      </c>
      <c r="B4970" s="0" t="s">
        <v>120</v>
      </c>
      <c r="C4970" s="0" t="s">
        <v>75</v>
      </c>
      <c r="D4970" s="0" t="s">
        <v>164</v>
      </c>
      <c r="E4970" s="0" t="n">
        <v>2030</v>
      </c>
      <c r="F4970" s="0" t="n">
        <v>16.7307009171595</v>
      </c>
      <c r="G4970" s="0" t="s">
        <v>132</v>
      </c>
    </row>
    <row r="4971" customFormat="false" ht="14.25" hidden="false" customHeight="false" outlineLevel="0" collapsed="false">
      <c r="A4971" s="0" t="s">
        <v>119</v>
      </c>
      <c r="B4971" s="0" t="s">
        <v>120</v>
      </c>
      <c r="C4971" s="0" t="s">
        <v>75</v>
      </c>
      <c r="D4971" s="0" t="s">
        <v>179</v>
      </c>
      <c r="E4971" s="0" t="n">
        <v>2030</v>
      </c>
      <c r="F4971" s="0" t="n">
        <v>69.3813321361312</v>
      </c>
      <c r="G4971" s="0" t="s">
        <v>132</v>
      </c>
    </row>
    <row r="4972" customFormat="false" ht="14.25" hidden="false" customHeight="false" outlineLevel="0" collapsed="false">
      <c r="A4972" s="0" t="s">
        <v>119</v>
      </c>
      <c r="B4972" s="0" t="s">
        <v>120</v>
      </c>
      <c r="C4972" s="0" t="s">
        <v>75</v>
      </c>
      <c r="D4972" s="0" t="s">
        <v>180</v>
      </c>
      <c r="E4972" s="0" t="n">
        <v>2030</v>
      </c>
      <c r="F4972" s="0" t="n">
        <v>6.70010829815026</v>
      </c>
      <c r="G4972" s="0" t="s">
        <v>132</v>
      </c>
    </row>
    <row r="4973" customFormat="false" ht="14.25" hidden="false" customHeight="false" outlineLevel="0" collapsed="false">
      <c r="A4973" s="0" t="s">
        <v>119</v>
      </c>
      <c r="B4973" s="0" t="s">
        <v>120</v>
      </c>
      <c r="C4973" s="0" t="s">
        <v>75</v>
      </c>
      <c r="D4973" s="0" t="s">
        <v>181</v>
      </c>
      <c r="E4973" s="0" t="n">
        <v>2030</v>
      </c>
      <c r="F4973" s="0" t="n">
        <v>1</v>
      </c>
      <c r="G4973" s="0" t="s">
        <v>135</v>
      </c>
    </row>
    <row r="4974" customFormat="false" ht="14.25" hidden="false" customHeight="false" outlineLevel="0" collapsed="false">
      <c r="A4974" s="0" t="s">
        <v>119</v>
      </c>
      <c r="B4974" s="0" t="s">
        <v>120</v>
      </c>
      <c r="C4974" s="0" t="s">
        <v>75</v>
      </c>
      <c r="D4974" s="0" t="s">
        <v>165</v>
      </c>
      <c r="E4974" s="0" t="n">
        <v>2031</v>
      </c>
      <c r="F4974" s="0" t="n">
        <v>16.0193</v>
      </c>
      <c r="G4974" s="0" t="s">
        <v>161</v>
      </c>
    </row>
    <row r="4975" customFormat="false" ht="14.25" hidden="false" customHeight="false" outlineLevel="0" collapsed="false">
      <c r="A4975" s="0" t="s">
        <v>119</v>
      </c>
      <c r="B4975" s="0" t="s">
        <v>120</v>
      </c>
      <c r="C4975" s="0" t="s">
        <v>75</v>
      </c>
      <c r="D4975" s="0" t="s">
        <v>166</v>
      </c>
      <c r="E4975" s="0" t="n">
        <v>2031</v>
      </c>
      <c r="F4975" s="0" t="n">
        <v>3.375</v>
      </c>
      <c r="G4975" s="0" t="s">
        <v>161</v>
      </c>
    </row>
    <row r="4976" customFormat="false" ht="14.25" hidden="false" customHeight="false" outlineLevel="0" collapsed="false">
      <c r="A4976" s="0" t="s">
        <v>119</v>
      </c>
      <c r="B4976" s="0" t="s">
        <v>120</v>
      </c>
      <c r="C4976" s="0" t="s">
        <v>75</v>
      </c>
      <c r="D4976" s="0" t="s">
        <v>167</v>
      </c>
      <c r="E4976" s="0" t="n">
        <v>2031</v>
      </c>
      <c r="F4976" s="0" t="n">
        <v>0.5</v>
      </c>
      <c r="G4976" s="0" t="s">
        <v>135</v>
      </c>
    </row>
    <row r="4977" customFormat="false" ht="14.25" hidden="false" customHeight="false" outlineLevel="0" collapsed="false">
      <c r="A4977" s="0" t="s">
        <v>119</v>
      </c>
      <c r="B4977" s="0" t="s">
        <v>120</v>
      </c>
      <c r="C4977" s="0" t="s">
        <v>75</v>
      </c>
      <c r="D4977" s="0" t="s">
        <v>168</v>
      </c>
      <c r="E4977" s="0" t="n">
        <v>2031</v>
      </c>
      <c r="F4977" s="0" t="n">
        <v>1.56635</v>
      </c>
      <c r="G4977" s="0" t="s">
        <v>161</v>
      </c>
    </row>
    <row r="4978" customFormat="false" ht="14.25" hidden="false" customHeight="false" outlineLevel="0" collapsed="false">
      <c r="A4978" s="0" t="s">
        <v>119</v>
      </c>
      <c r="B4978" s="0" t="s">
        <v>120</v>
      </c>
      <c r="C4978" s="0" t="s">
        <v>75</v>
      </c>
      <c r="D4978" s="0" t="s">
        <v>169</v>
      </c>
      <c r="E4978" s="0" t="n">
        <v>2031</v>
      </c>
      <c r="F4978" s="0" t="n">
        <v>0.4521</v>
      </c>
      <c r="G4978" s="0" t="s">
        <v>161</v>
      </c>
    </row>
    <row r="4979" customFormat="false" ht="14.25" hidden="false" customHeight="false" outlineLevel="0" collapsed="false">
      <c r="A4979" s="0" t="s">
        <v>119</v>
      </c>
      <c r="B4979" s="0" t="s">
        <v>120</v>
      </c>
      <c r="C4979" s="0" t="s">
        <v>75</v>
      </c>
      <c r="D4979" s="0" t="s">
        <v>170</v>
      </c>
      <c r="E4979" s="0" t="n">
        <v>2031</v>
      </c>
      <c r="F4979" s="0" t="n">
        <v>2.161</v>
      </c>
      <c r="G4979" s="0" t="s">
        <v>161</v>
      </c>
    </row>
    <row r="4980" customFormat="false" ht="14.25" hidden="false" customHeight="false" outlineLevel="0" collapsed="false">
      <c r="A4980" s="0" t="s">
        <v>119</v>
      </c>
      <c r="B4980" s="0" t="s">
        <v>120</v>
      </c>
      <c r="C4980" s="0" t="s">
        <v>75</v>
      </c>
      <c r="D4980" s="0" t="s">
        <v>156</v>
      </c>
      <c r="E4980" s="0" t="n">
        <v>2031</v>
      </c>
      <c r="F4980" s="0" t="n">
        <v>0.792376352200347</v>
      </c>
      <c r="G4980" s="0" t="s">
        <v>135</v>
      </c>
    </row>
    <row r="4981" customFormat="false" ht="14.25" hidden="false" customHeight="false" outlineLevel="0" collapsed="false">
      <c r="A4981" s="0" t="s">
        <v>119</v>
      </c>
      <c r="B4981" s="0" t="s">
        <v>120</v>
      </c>
      <c r="C4981" s="0" t="s">
        <v>75</v>
      </c>
      <c r="D4981" s="0" t="s">
        <v>157</v>
      </c>
      <c r="E4981" s="0" t="n">
        <v>2031</v>
      </c>
      <c r="F4981" s="0" t="n">
        <v>0.576780216352056</v>
      </c>
      <c r="G4981" s="0" t="s">
        <v>135</v>
      </c>
    </row>
    <row r="4982" customFormat="false" ht="14.25" hidden="false" customHeight="false" outlineLevel="0" collapsed="false">
      <c r="A4982" s="0" t="s">
        <v>119</v>
      </c>
      <c r="B4982" s="0" t="s">
        <v>120</v>
      </c>
      <c r="C4982" s="0" t="s">
        <v>75</v>
      </c>
      <c r="D4982" s="0" t="s">
        <v>171</v>
      </c>
      <c r="E4982" s="0" t="n">
        <v>2031</v>
      </c>
      <c r="F4982" s="0" t="n">
        <v>0.87</v>
      </c>
      <c r="G4982" s="0" t="s">
        <v>135</v>
      </c>
    </row>
    <row r="4983" customFormat="false" ht="14.25" hidden="false" customHeight="false" outlineLevel="0" collapsed="false">
      <c r="A4983" s="0" t="s">
        <v>119</v>
      </c>
      <c r="B4983" s="0" t="s">
        <v>120</v>
      </c>
      <c r="C4983" s="0" t="s">
        <v>75</v>
      </c>
      <c r="D4983" s="0" t="s">
        <v>172</v>
      </c>
      <c r="E4983" s="0" t="n">
        <v>2031</v>
      </c>
      <c r="F4983" s="0" t="n">
        <v>0.8</v>
      </c>
      <c r="G4983" s="0" t="s">
        <v>135</v>
      </c>
    </row>
    <row r="4984" customFormat="false" ht="14.25" hidden="false" customHeight="false" outlineLevel="0" collapsed="false">
      <c r="A4984" s="0" t="s">
        <v>119</v>
      </c>
      <c r="B4984" s="0" t="s">
        <v>120</v>
      </c>
      <c r="C4984" s="0" t="s">
        <v>75</v>
      </c>
      <c r="D4984" s="0" t="s">
        <v>173</v>
      </c>
      <c r="E4984" s="0" t="n">
        <v>2031</v>
      </c>
      <c r="F4984" s="0" t="n">
        <v>0.501798788226288</v>
      </c>
      <c r="G4984" s="0" t="s">
        <v>135</v>
      </c>
    </row>
    <row r="4985" customFormat="false" ht="14.25" hidden="false" customHeight="false" outlineLevel="0" collapsed="false">
      <c r="A4985" s="0" t="s">
        <v>119</v>
      </c>
      <c r="B4985" s="0" t="s">
        <v>120</v>
      </c>
      <c r="C4985" s="0" t="s">
        <v>75</v>
      </c>
      <c r="D4985" s="0" t="s">
        <v>174</v>
      </c>
      <c r="E4985" s="0" t="n">
        <v>2031</v>
      </c>
      <c r="F4985" s="0" t="n">
        <v>0.461424173081645</v>
      </c>
      <c r="G4985" s="0" t="s">
        <v>135</v>
      </c>
    </row>
    <row r="4986" customFormat="false" ht="14.25" hidden="false" customHeight="false" outlineLevel="0" collapsed="false">
      <c r="A4986" s="0" t="s">
        <v>119</v>
      </c>
      <c r="B4986" s="0" t="s">
        <v>120</v>
      </c>
      <c r="C4986" s="0" t="s">
        <v>75</v>
      </c>
      <c r="D4986" s="0" t="s">
        <v>160</v>
      </c>
      <c r="E4986" s="0" t="n">
        <v>2031</v>
      </c>
      <c r="F4986" s="0" t="n">
        <v>16.6146112417358</v>
      </c>
      <c r="G4986" s="0" t="s">
        <v>161</v>
      </c>
    </row>
    <row r="4987" customFormat="false" ht="14.25" hidden="false" customHeight="false" outlineLevel="0" collapsed="false">
      <c r="A4987" s="0" t="s">
        <v>119</v>
      </c>
      <c r="B4987" s="0" t="s">
        <v>120</v>
      </c>
      <c r="C4987" s="0" t="s">
        <v>75</v>
      </c>
      <c r="D4987" s="0" t="s">
        <v>162</v>
      </c>
      <c r="E4987" s="0" t="n">
        <v>2031</v>
      </c>
      <c r="F4987" s="0" t="n">
        <v>4.35346938762516</v>
      </c>
      <c r="G4987" s="0" t="s">
        <v>161</v>
      </c>
    </row>
    <row r="4988" customFormat="false" ht="14.25" hidden="false" customHeight="false" outlineLevel="0" collapsed="false">
      <c r="A4988" s="0" t="s">
        <v>119</v>
      </c>
      <c r="B4988" s="0" t="s">
        <v>120</v>
      </c>
      <c r="C4988" s="0" t="s">
        <v>75</v>
      </c>
      <c r="D4988" s="0" t="s">
        <v>175</v>
      </c>
      <c r="E4988" s="0" t="n">
        <v>2031</v>
      </c>
      <c r="F4988" s="0" t="n">
        <v>19.8678</v>
      </c>
      <c r="G4988" s="0" t="s">
        <v>161</v>
      </c>
    </row>
    <row r="4989" customFormat="false" ht="14.25" hidden="false" customHeight="false" outlineLevel="0" collapsed="false">
      <c r="A4989" s="0" t="s">
        <v>119</v>
      </c>
      <c r="B4989" s="0" t="s">
        <v>120</v>
      </c>
      <c r="C4989" s="0" t="s">
        <v>75</v>
      </c>
      <c r="D4989" s="0" t="s">
        <v>176</v>
      </c>
      <c r="E4989" s="0" t="n">
        <v>2031</v>
      </c>
      <c r="F4989" s="0" t="n">
        <v>3.5611</v>
      </c>
      <c r="G4989" s="0" t="s">
        <v>161</v>
      </c>
    </row>
    <row r="4990" customFormat="false" ht="14.25" hidden="false" customHeight="false" outlineLevel="0" collapsed="false">
      <c r="A4990" s="0" t="s">
        <v>119</v>
      </c>
      <c r="B4990" s="0" t="s">
        <v>120</v>
      </c>
      <c r="C4990" s="0" t="s">
        <v>75</v>
      </c>
      <c r="D4990" s="0" t="s">
        <v>177</v>
      </c>
      <c r="E4990" s="0" t="n">
        <v>2031</v>
      </c>
      <c r="F4990" s="0" t="n">
        <v>18.2844739943359</v>
      </c>
      <c r="G4990" s="0" t="s">
        <v>161</v>
      </c>
    </row>
    <row r="4991" customFormat="false" ht="14.25" hidden="false" customHeight="false" outlineLevel="0" collapsed="false">
      <c r="A4991" s="0" t="s">
        <v>119</v>
      </c>
      <c r="B4991" s="0" t="s">
        <v>120</v>
      </c>
      <c r="C4991" s="0" t="s">
        <v>75</v>
      </c>
      <c r="D4991" s="0" t="s">
        <v>178</v>
      </c>
      <c r="E4991" s="0" t="n">
        <v>2031</v>
      </c>
      <c r="F4991" s="0" t="n">
        <v>2.683606635025</v>
      </c>
      <c r="G4991" s="0" t="s">
        <v>161</v>
      </c>
    </row>
    <row r="4992" customFormat="false" ht="14.25" hidden="false" customHeight="false" outlineLevel="0" collapsed="false">
      <c r="A4992" s="0" t="s">
        <v>119</v>
      </c>
      <c r="B4992" s="0" t="s">
        <v>120</v>
      </c>
      <c r="C4992" s="0" t="s">
        <v>75</v>
      </c>
      <c r="D4992" s="0" t="s">
        <v>163</v>
      </c>
      <c r="E4992" s="0" t="n">
        <v>2031</v>
      </c>
      <c r="F4992" s="0" t="n">
        <v>72.2817220972794</v>
      </c>
      <c r="G4992" s="0" t="s">
        <v>132</v>
      </c>
    </row>
    <row r="4993" customFormat="false" ht="14.25" hidden="false" customHeight="false" outlineLevel="0" collapsed="false">
      <c r="A4993" s="0" t="s">
        <v>119</v>
      </c>
      <c r="B4993" s="0" t="s">
        <v>120</v>
      </c>
      <c r="C4993" s="0" t="s">
        <v>75</v>
      </c>
      <c r="D4993" s="0" t="s">
        <v>164</v>
      </c>
      <c r="E4993" s="0" t="n">
        <v>2031</v>
      </c>
      <c r="F4993" s="0" t="n">
        <v>18.9397308102443</v>
      </c>
      <c r="G4993" s="0" t="s">
        <v>132</v>
      </c>
    </row>
    <row r="4994" customFormat="false" ht="14.25" hidden="false" customHeight="false" outlineLevel="0" collapsed="false">
      <c r="A4994" s="0" t="s">
        <v>119</v>
      </c>
      <c r="B4994" s="0" t="s">
        <v>120</v>
      </c>
      <c r="C4994" s="0" t="s">
        <v>75</v>
      </c>
      <c r="D4994" s="0" t="s">
        <v>179</v>
      </c>
      <c r="E4994" s="0" t="n">
        <v>2031</v>
      </c>
      <c r="F4994" s="0" t="n">
        <v>80.3741115889246</v>
      </c>
      <c r="G4994" s="0" t="s">
        <v>132</v>
      </c>
    </row>
    <row r="4995" customFormat="false" ht="14.25" hidden="false" customHeight="false" outlineLevel="0" collapsed="false">
      <c r="A4995" s="0" t="s">
        <v>119</v>
      </c>
      <c r="B4995" s="0" t="s">
        <v>120</v>
      </c>
      <c r="C4995" s="0" t="s">
        <v>75</v>
      </c>
      <c r="D4995" s="0" t="s">
        <v>180</v>
      </c>
      <c r="E4995" s="0" t="n">
        <v>2031</v>
      </c>
      <c r="F4995" s="0" t="n">
        <v>9.50898321644922</v>
      </c>
      <c r="G4995" s="0" t="s">
        <v>132</v>
      </c>
    </row>
    <row r="4996" customFormat="false" ht="14.25" hidden="false" customHeight="false" outlineLevel="0" collapsed="false">
      <c r="A4996" s="0" t="s">
        <v>119</v>
      </c>
      <c r="B4996" s="0" t="s">
        <v>120</v>
      </c>
      <c r="C4996" s="0" t="s">
        <v>75</v>
      </c>
      <c r="D4996" s="0" t="s">
        <v>181</v>
      </c>
      <c r="E4996" s="0" t="n">
        <v>2031</v>
      </c>
      <c r="F4996" s="0" t="n">
        <v>1</v>
      </c>
      <c r="G4996" s="0" t="s">
        <v>135</v>
      </c>
    </row>
    <row r="4997" customFormat="false" ht="14.25" hidden="false" customHeight="false" outlineLevel="0" collapsed="false">
      <c r="A4997" s="0" t="s">
        <v>119</v>
      </c>
      <c r="B4997" s="0" t="s">
        <v>120</v>
      </c>
      <c r="C4997" s="0" t="s">
        <v>75</v>
      </c>
      <c r="D4997" s="0" t="s">
        <v>165</v>
      </c>
      <c r="E4997" s="0" t="n">
        <v>2032</v>
      </c>
      <c r="F4997" s="0" t="n">
        <v>16.7485</v>
      </c>
      <c r="G4997" s="0" t="s">
        <v>161</v>
      </c>
    </row>
    <row r="4998" customFormat="false" ht="14.25" hidden="false" customHeight="false" outlineLevel="0" collapsed="false">
      <c r="A4998" s="0" t="s">
        <v>119</v>
      </c>
      <c r="B4998" s="0" t="s">
        <v>120</v>
      </c>
      <c r="C4998" s="0" t="s">
        <v>75</v>
      </c>
      <c r="D4998" s="0" t="s">
        <v>166</v>
      </c>
      <c r="E4998" s="0" t="n">
        <v>2032</v>
      </c>
      <c r="F4998" s="0" t="n">
        <v>5.0625</v>
      </c>
      <c r="G4998" s="0" t="s">
        <v>161</v>
      </c>
    </row>
    <row r="4999" customFormat="false" ht="14.25" hidden="false" customHeight="false" outlineLevel="0" collapsed="false">
      <c r="A4999" s="0" t="s">
        <v>119</v>
      </c>
      <c r="B4999" s="0" t="s">
        <v>120</v>
      </c>
      <c r="C4999" s="0" t="s">
        <v>75</v>
      </c>
      <c r="D4999" s="0" t="s">
        <v>167</v>
      </c>
      <c r="E4999" s="0" t="n">
        <v>2032</v>
      </c>
      <c r="F4999" s="0" t="n">
        <v>0.5</v>
      </c>
      <c r="G4999" s="0" t="s">
        <v>135</v>
      </c>
    </row>
    <row r="5000" customFormat="false" ht="14.25" hidden="false" customHeight="false" outlineLevel="0" collapsed="false">
      <c r="A5000" s="0" t="s">
        <v>119</v>
      </c>
      <c r="B5000" s="0" t="s">
        <v>120</v>
      </c>
      <c r="C5000" s="0" t="s">
        <v>75</v>
      </c>
      <c r="D5000" s="0" t="s">
        <v>168</v>
      </c>
      <c r="E5000" s="0" t="n">
        <v>2032</v>
      </c>
      <c r="F5000" s="0" t="n">
        <v>1.57295</v>
      </c>
      <c r="G5000" s="0" t="s">
        <v>161</v>
      </c>
    </row>
    <row r="5001" customFormat="false" ht="14.25" hidden="false" customHeight="false" outlineLevel="0" collapsed="false">
      <c r="A5001" s="0" t="s">
        <v>119</v>
      </c>
      <c r="B5001" s="0" t="s">
        <v>120</v>
      </c>
      <c r="C5001" s="0" t="s">
        <v>75</v>
      </c>
      <c r="D5001" s="0" t="s">
        <v>169</v>
      </c>
      <c r="E5001" s="0" t="n">
        <v>2032</v>
      </c>
      <c r="F5001" s="0" t="n">
        <v>0.452</v>
      </c>
      <c r="G5001" s="0" t="s">
        <v>161</v>
      </c>
    </row>
    <row r="5002" customFormat="false" ht="14.25" hidden="false" customHeight="false" outlineLevel="0" collapsed="false">
      <c r="A5002" s="0" t="s">
        <v>119</v>
      </c>
      <c r="B5002" s="0" t="s">
        <v>120</v>
      </c>
      <c r="C5002" s="0" t="s">
        <v>75</v>
      </c>
      <c r="D5002" s="0" t="s">
        <v>170</v>
      </c>
      <c r="E5002" s="0" t="n">
        <v>2032</v>
      </c>
      <c r="F5002" s="0" t="n">
        <v>2.161</v>
      </c>
      <c r="G5002" s="0" t="s">
        <v>161</v>
      </c>
    </row>
    <row r="5003" customFormat="false" ht="14.25" hidden="false" customHeight="false" outlineLevel="0" collapsed="false">
      <c r="A5003" s="0" t="s">
        <v>119</v>
      </c>
      <c r="B5003" s="0" t="s">
        <v>120</v>
      </c>
      <c r="C5003" s="0" t="s">
        <v>75</v>
      </c>
      <c r="D5003" s="0" t="s">
        <v>156</v>
      </c>
      <c r="E5003" s="0" t="n">
        <v>2032</v>
      </c>
      <c r="F5003" s="0" t="n">
        <v>0.799155903233761</v>
      </c>
      <c r="G5003" s="0" t="s">
        <v>135</v>
      </c>
    </row>
    <row r="5004" customFormat="false" ht="14.25" hidden="false" customHeight="false" outlineLevel="0" collapsed="false">
      <c r="A5004" s="0" t="s">
        <v>119</v>
      </c>
      <c r="B5004" s="0" t="s">
        <v>120</v>
      </c>
      <c r="C5004" s="0" t="s">
        <v>75</v>
      </c>
      <c r="D5004" s="0" t="s">
        <v>157</v>
      </c>
      <c r="E5004" s="0" t="n">
        <v>2032</v>
      </c>
      <c r="F5004" s="0" t="n">
        <v>0.577864944517402</v>
      </c>
      <c r="G5004" s="0" t="s">
        <v>135</v>
      </c>
    </row>
    <row r="5005" customFormat="false" ht="14.25" hidden="false" customHeight="false" outlineLevel="0" collapsed="false">
      <c r="A5005" s="0" t="s">
        <v>119</v>
      </c>
      <c r="B5005" s="0" t="s">
        <v>120</v>
      </c>
      <c r="C5005" s="0" t="s">
        <v>75</v>
      </c>
      <c r="D5005" s="0" t="s">
        <v>171</v>
      </c>
      <c r="E5005" s="0" t="n">
        <v>2032</v>
      </c>
      <c r="F5005" s="0" t="n">
        <v>0.87</v>
      </c>
      <c r="G5005" s="0" t="s">
        <v>135</v>
      </c>
    </row>
    <row r="5006" customFormat="false" ht="14.25" hidden="false" customHeight="false" outlineLevel="0" collapsed="false">
      <c r="A5006" s="0" t="s">
        <v>119</v>
      </c>
      <c r="B5006" s="0" t="s">
        <v>120</v>
      </c>
      <c r="C5006" s="0" t="s">
        <v>75</v>
      </c>
      <c r="D5006" s="0" t="s">
        <v>172</v>
      </c>
      <c r="E5006" s="0" t="n">
        <v>2032</v>
      </c>
      <c r="F5006" s="0" t="n">
        <v>0.8</v>
      </c>
      <c r="G5006" s="0" t="s">
        <v>135</v>
      </c>
    </row>
    <row r="5007" customFormat="false" ht="14.25" hidden="false" customHeight="false" outlineLevel="0" collapsed="false">
      <c r="A5007" s="0" t="s">
        <v>119</v>
      </c>
      <c r="B5007" s="0" t="s">
        <v>120</v>
      </c>
      <c r="C5007" s="0" t="s">
        <v>75</v>
      </c>
      <c r="D5007" s="0" t="s">
        <v>173</v>
      </c>
      <c r="E5007" s="0" t="n">
        <v>2032</v>
      </c>
      <c r="F5007" s="0" t="n">
        <v>0.50274250173014</v>
      </c>
      <c r="G5007" s="0" t="s">
        <v>135</v>
      </c>
    </row>
    <row r="5008" customFormat="false" ht="14.25" hidden="false" customHeight="false" outlineLevel="0" collapsed="false">
      <c r="A5008" s="0" t="s">
        <v>119</v>
      </c>
      <c r="B5008" s="0" t="s">
        <v>120</v>
      </c>
      <c r="C5008" s="0" t="s">
        <v>75</v>
      </c>
      <c r="D5008" s="0" t="s">
        <v>174</v>
      </c>
      <c r="E5008" s="0" t="n">
        <v>2032</v>
      </c>
      <c r="F5008" s="0" t="n">
        <v>0.462291955613921</v>
      </c>
      <c r="G5008" s="0" t="s">
        <v>135</v>
      </c>
    </row>
    <row r="5009" customFormat="false" ht="14.25" hidden="false" customHeight="false" outlineLevel="0" collapsed="false">
      <c r="A5009" s="0" t="s">
        <v>119</v>
      </c>
      <c r="B5009" s="0" t="s">
        <v>120</v>
      </c>
      <c r="C5009" s="0" t="s">
        <v>75</v>
      </c>
      <c r="D5009" s="0" t="s">
        <v>160</v>
      </c>
      <c r="E5009" s="0" t="n">
        <v>2032</v>
      </c>
      <c r="F5009" s="0" t="n">
        <v>18.9873184340484</v>
      </c>
      <c r="G5009" s="0" t="s">
        <v>161</v>
      </c>
    </row>
    <row r="5010" customFormat="false" ht="14.25" hidden="false" customHeight="false" outlineLevel="0" collapsed="false">
      <c r="A5010" s="0" t="s">
        <v>119</v>
      </c>
      <c r="B5010" s="0" t="s">
        <v>120</v>
      </c>
      <c r="C5010" s="0" t="s">
        <v>75</v>
      </c>
      <c r="D5010" s="0" t="s">
        <v>162</v>
      </c>
      <c r="E5010" s="0" t="n">
        <v>2032</v>
      </c>
      <c r="F5010" s="0" t="n">
        <v>4.77189845619387</v>
      </c>
      <c r="G5010" s="0" t="s">
        <v>161</v>
      </c>
    </row>
    <row r="5011" customFormat="false" ht="14.25" hidden="false" customHeight="false" outlineLevel="0" collapsed="false">
      <c r="A5011" s="0" t="s">
        <v>119</v>
      </c>
      <c r="B5011" s="0" t="s">
        <v>120</v>
      </c>
      <c r="C5011" s="0" t="s">
        <v>75</v>
      </c>
      <c r="D5011" s="0" t="s">
        <v>175</v>
      </c>
      <c r="E5011" s="0" t="n">
        <v>2032</v>
      </c>
      <c r="F5011" s="0" t="n">
        <v>21.44075</v>
      </c>
      <c r="G5011" s="0" t="s">
        <v>161</v>
      </c>
    </row>
    <row r="5012" customFormat="false" ht="14.25" hidden="false" customHeight="false" outlineLevel="0" collapsed="false">
      <c r="A5012" s="0" t="s">
        <v>119</v>
      </c>
      <c r="B5012" s="0" t="s">
        <v>120</v>
      </c>
      <c r="C5012" s="0" t="s">
        <v>75</v>
      </c>
      <c r="D5012" s="0" t="s">
        <v>176</v>
      </c>
      <c r="E5012" s="0" t="n">
        <v>2032</v>
      </c>
      <c r="F5012" s="0" t="n">
        <v>4.0131</v>
      </c>
      <c r="G5012" s="0" t="s">
        <v>161</v>
      </c>
    </row>
    <row r="5013" customFormat="false" ht="14.25" hidden="false" customHeight="false" outlineLevel="0" collapsed="false">
      <c r="A5013" s="0" t="s">
        <v>119</v>
      </c>
      <c r="B5013" s="0" t="s">
        <v>120</v>
      </c>
      <c r="C5013" s="0" t="s">
        <v>75</v>
      </c>
      <c r="D5013" s="0" t="s">
        <v>177</v>
      </c>
      <c r="E5013" s="0" t="n">
        <v>2032</v>
      </c>
      <c r="F5013" s="0" t="n">
        <v>20.405326171416</v>
      </c>
      <c r="G5013" s="0" t="s">
        <v>161</v>
      </c>
    </row>
    <row r="5014" customFormat="false" ht="14.25" hidden="false" customHeight="false" outlineLevel="0" collapsed="false">
      <c r="A5014" s="0" t="s">
        <v>119</v>
      </c>
      <c r="B5014" s="0" t="s">
        <v>120</v>
      </c>
      <c r="C5014" s="0" t="s">
        <v>75</v>
      </c>
      <c r="D5014" s="0" t="s">
        <v>178</v>
      </c>
      <c r="E5014" s="0" t="n">
        <v>2032</v>
      </c>
      <c r="F5014" s="0" t="n">
        <v>3.35389071882625</v>
      </c>
      <c r="G5014" s="0" t="s">
        <v>161</v>
      </c>
    </row>
    <row r="5015" customFormat="false" ht="14.25" hidden="false" customHeight="false" outlineLevel="0" collapsed="false">
      <c r="A5015" s="0" t="s">
        <v>119</v>
      </c>
      <c r="B5015" s="0" t="s">
        <v>120</v>
      </c>
      <c r="C5015" s="0" t="s">
        <v>75</v>
      </c>
      <c r="D5015" s="0" t="s">
        <v>163</v>
      </c>
      <c r="E5015" s="0" t="n">
        <v>2032</v>
      </c>
      <c r="F5015" s="0" t="n">
        <v>82.6708629098254</v>
      </c>
      <c r="G5015" s="0" t="s">
        <v>132</v>
      </c>
    </row>
    <row r="5016" customFormat="false" ht="14.25" hidden="false" customHeight="false" outlineLevel="0" collapsed="false">
      <c r="A5016" s="0" t="s">
        <v>119</v>
      </c>
      <c r="B5016" s="0" t="s">
        <v>120</v>
      </c>
      <c r="C5016" s="0" t="s">
        <v>75</v>
      </c>
      <c r="D5016" s="0" t="s">
        <v>164</v>
      </c>
      <c r="E5016" s="0" t="n">
        <v>2032</v>
      </c>
      <c r="F5016" s="0" t="n">
        <v>20.7768655938372</v>
      </c>
      <c r="G5016" s="0" t="s">
        <v>132</v>
      </c>
    </row>
    <row r="5017" customFormat="false" ht="14.25" hidden="false" customHeight="false" outlineLevel="0" collapsed="false">
      <c r="A5017" s="0" t="s">
        <v>119</v>
      </c>
      <c r="B5017" s="0" t="s">
        <v>120</v>
      </c>
      <c r="C5017" s="0" t="s">
        <v>75</v>
      </c>
      <c r="D5017" s="0" t="s">
        <v>179</v>
      </c>
      <c r="E5017" s="0" t="n">
        <v>2032</v>
      </c>
      <c r="F5017" s="0" t="n">
        <v>89.8655526176057</v>
      </c>
      <c r="G5017" s="0" t="s">
        <v>132</v>
      </c>
    </row>
    <row r="5018" customFormat="false" ht="14.25" hidden="false" customHeight="false" outlineLevel="0" collapsed="false">
      <c r="A5018" s="0" t="s">
        <v>119</v>
      </c>
      <c r="B5018" s="0" t="s">
        <v>120</v>
      </c>
      <c r="C5018" s="0" t="s">
        <v>75</v>
      </c>
      <c r="D5018" s="0" t="s">
        <v>180</v>
      </c>
      <c r="E5018" s="0" t="n">
        <v>2032</v>
      </c>
      <c r="F5018" s="0" t="n">
        <v>12.3255985338932</v>
      </c>
      <c r="G5018" s="0" t="s">
        <v>132</v>
      </c>
    </row>
    <row r="5019" customFormat="false" ht="14.25" hidden="false" customHeight="false" outlineLevel="0" collapsed="false">
      <c r="A5019" s="0" t="s">
        <v>119</v>
      </c>
      <c r="B5019" s="0" t="s">
        <v>120</v>
      </c>
      <c r="C5019" s="0" t="s">
        <v>75</v>
      </c>
      <c r="D5019" s="0" t="s">
        <v>181</v>
      </c>
      <c r="E5019" s="0" t="n">
        <v>2032</v>
      </c>
      <c r="F5019" s="0" t="n">
        <v>1</v>
      </c>
      <c r="G5019" s="0" t="s">
        <v>135</v>
      </c>
    </row>
    <row r="5020" customFormat="false" ht="14.25" hidden="false" customHeight="false" outlineLevel="0" collapsed="false">
      <c r="A5020" s="0" t="s">
        <v>119</v>
      </c>
      <c r="B5020" s="0" t="s">
        <v>120</v>
      </c>
      <c r="C5020" s="0" t="s">
        <v>75</v>
      </c>
      <c r="D5020" s="0" t="s">
        <v>165</v>
      </c>
      <c r="E5020" s="0" t="n">
        <v>2033</v>
      </c>
      <c r="F5020" s="0" t="n">
        <v>17.4844</v>
      </c>
      <c r="G5020" s="0" t="s">
        <v>161</v>
      </c>
    </row>
    <row r="5021" customFormat="false" ht="14.25" hidden="false" customHeight="false" outlineLevel="0" collapsed="false">
      <c r="A5021" s="0" t="s">
        <v>119</v>
      </c>
      <c r="B5021" s="0" t="s">
        <v>120</v>
      </c>
      <c r="C5021" s="0" t="s">
        <v>75</v>
      </c>
      <c r="D5021" s="0" t="s">
        <v>166</v>
      </c>
      <c r="E5021" s="0" t="n">
        <v>2033</v>
      </c>
      <c r="F5021" s="0" t="n">
        <v>6.75</v>
      </c>
      <c r="G5021" s="0" t="s">
        <v>161</v>
      </c>
    </row>
    <row r="5022" customFormat="false" ht="14.25" hidden="false" customHeight="false" outlineLevel="0" collapsed="false">
      <c r="A5022" s="0" t="s">
        <v>119</v>
      </c>
      <c r="B5022" s="0" t="s">
        <v>120</v>
      </c>
      <c r="C5022" s="0" t="s">
        <v>75</v>
      </c>
      <c r="D5022" s="0" t="s">
        <v>167</v>
      </c>
      <c r="E5022" s="0" t="n">
        <v>2033</v>
      </c>
      <c r="F5022" s="0" t="n">
        <v>0.5</v>
      </c>
      <c r="G5022" s="0" t="s">
        <v>135</v>
      </c>
    </row>
    <row r="5023" customFormat="false" ht="14.25" hidden="false" customHeight="false" outlineLevel="0" collapsed="false">
      <c r="A5023" s="0" t="s">
        <v>119</v>
      </c>
      <c r="B5023" s="0" t="s">
        <v>120</v>
      </c>
      <c r="C5023" s="0" t="s">
        <v>75</v>
      </c>
      <c r="D5023" s="0" t="s">
        <v>168</v>
      </c>
      <c r="E5023" s="0" t="n">
        <v>2033</v>
      </c>
      <c r="F5023" s="0" t="n">
        <v>1.57965</v>
      </c>
      <c r="G5023" s="0" t="s">
        <v>161</v>
      </c>
    </row>
    <row r="5024" customFormat="false" ht="14.25" hidden="false" customHeight="false" outlineLevel="0" collapsed="false">
      <c r="A5024" s="0" t="s">
        <v>119</v>
      </c>
      <c r="B5024" s="0" t="s">
        <v>120</v>
      </c>
      <c r="C5024" s="0" t="s">
        <v>75</v>
      </c>
      <c r="D5024" s="0" t="s">
        <v>169</v>
      </c>
      <c r="E5024" s="0" t="n">
        <v>2033</v>
      </c>
      <c r="F5024" s="0" t="n">
        <v>0.3875</v>
      </c>
      <c r="G5024" s="0" t="s">
        <v>161</v>
      </c>
    </row>
    <row r="5025" customFormat="false" ht="14.25" hidden="false" customHeight="false" outlineLevel="0" collapsed="false">
      <c r="A5025" s="0" t="s">
        <v>119</v>
      </c>
      <c r="B5025" s="0" t="s">
        <v>120</v>
      </c>
      <c r="C5025" s="0" t="s">
        <v>75</v>
      </c>
      <c r="D5025" s="0" t="s">
        <v>170</v>
      </c>
      <c r="E5025" s="0" t="n">
        <v>2033</v>
      </c>
      <c r="F5025" s="0" t="n">
        <v>2.161</v>
      </c>
      <c r="G5025" s="0" t="s">
        <v>161</v>
      </c>
    </row>
    <row r="5026" customFormat="false" ht="14.25" hidden="false" customHeight="false" outlineLevel="0" collapsed="false">
      <c r="A5026" s="0" t="s">
        <v>119</v>
      </c>
      <c r="B5026" s="0" t="s">
        <v>120</v>
      </c>
      <c r="C5026" s="0" t="s">
        <v>75</v>
      </c>
      <c r="D5026" s="0" t="s">
        <v>156</v>
      </c>
      <c r="E5026" s="0" t="n">
        <v>2033</v>
      </c>
      <c r="F5026" s="0" t="n">
        <v>0.80449518914703</v>
      </c>
      <c r="G5026" s="0" t="s">
        <v>135</v>
      </c>
    </row>
    <row r="5027" customFormat="false" ht="14.25" hidden="false" customHeight="false" outlineLevel="0" collapsed="false">
      <c r="A5027" s="0" t="s">
        <v>119</v>
      </c>
      <c r="B5027" s="0" t="s">
        <v>120</v>
      </c>
      <c r="C5027" s="0" t="s">
        <v>75</v>
      </c>
      <c r="D5027" s="0" t="s">
        <v>157</v>
      </c>
      <c r="E5027" s="0" t="n">
        <v>2033</v>
      </c>
      <c r="F5027" s="0" t="n">
        <v>0.578719230263525</v>
      </c>
      <c r="G5027" s="0" t="s">
        <v>135</v>
      </c>
    </row>
    <row r="5028" customFormat="false" ht="14.25" hidden="false" customHeight="false" outlineLevel="0" collapsed="false">
      <c r="A5028" s="0" t="s">
        <v>119</v>
      </c>
      <c r="B5028" s="0" t="s">
        <v>120</v>
      </c>
      <c r="C5028" s="0" t="s">
        <v>75</v>
      </c>
      <c r="D5028" s="0" t="s">
        <v>171</v>
      </c>
      <c r="E5028" s="0" t="n">
        <v>2033</v>
      </c>
      <c r="F5028" s="0" t="n">
        <v>0.87</v>
      </c>
      <c r="G5028" s="0" t="s">
        <v>135</v>
      </c>
    </row>
    <row r="5029" customFormat="false" ht="14.25" hidden="false" customHeight="false" outlineLevel="0" collapsed="false">
      <c r="A5029" s="0" t="s">
        <v>119</v>
      </c>
      <c r="B5029" s="0" t="s">
        <v>120</v>
      </c>
      <c r="C5029" s="0" t="s">
        <v>75</v>
      </c>
      <c r="D5029" s="0" t="s">
        <v>172</v>
      </c>
      <c r="E5029" s="0" t="n">
        <v>2033</v>
      </c>
      <c r="F5029" s="0" t="n">
        <v>0.8</v>
      </c>
      <c r="G5029" s="0" t="s">
        <v>135</v>
      </c>
    </row>
    <row r="5030" customFormat="false" ht="14.25" hidden="false" customHeight="false" outlineLevel="0" collapsed="false">
      <c r="A5030" s="0" t="s">
        <v>119</v>
      </c>
      <c r="B5030" s="0" t="s">
        <v>120</v>
      </c>
      <c r="C5030" s="0" t="s">
        <v>75</v>
      </c>
      <c r="D5030" s="0" t="s">
        <v>173</v>
      </c>
      <c r="E5030" s="0" t="n">
        <v>2033</v>
      </c>
      <c r="F5030" s="0" t="n">
        <v>0.503485730329267</v>
      </c>
      <c r="G5030" s="0" t="s">
        <v>135</v>
      </c>
    </row>
    <row r="5031" customFormat="false" ht="14.25" hidden="false" customHeight="false" outlineLevel="0" collapsed="false">
      <c r="A5031" s="0" t="s">
        <v>119</v>
      </c>
      <c r="B5031" s="0" t="s">
        <v>120</v>
      </c>
      <c r="C5031" s="0" t="s">
        <v>75</v>
      </c>
      <c r="D5031" s="0" t="s">
        <v>174</v>
      </c>
      <c r="E5031" s="0" t="n">
        <v>2033</v>
      </c>
      <c r="F5031" s="0" t="n">
        <v>0.46297538421082</v>
      </c>
      <c r="G5031" s="0" t="s">
        <v>135</v>
      </c>
    </row>
    <row r="5032" customFormat="false" ht="14.25" hidden="false" customHeight="false" outlineLevel="0" collapsed="false">
      <c r="A5032" s="0" t="s">
        <v>119</v>
      </c>
      <c r="B5032" s="0" t="s">
        <v>120</v>
      </c>
      <c r="C5032" s="0" t="s">
        <v>75</v>
      </c>
      <c r="D5032" s="0" t="s">
        <v>160</v>
      </c>
      <c r="E5032" s="0" t="n">
        <v>2033</v>
      </c>
      <c r="F5032" s="0" t="n">
        <v>20.8790043899925</v>
      </c>
      <c r="G5032" s="0" t="s">
        <v>161</v>
      </c>
    </row>
    <row r="5033" customFormat="false" ht="14.25" hidden="false" customHeight="false" outlineLevel="0" collapsed="false">
      <c r="A5033" s="0" t="s">
        <v>119</v>
      </c>
      <c r="B5033" s="0" t="s">
        <v>120</v>
      </c>
      <c r="C5033" s="0" t="s">
        <v>75</v>
      </c>
      <c r="D5033" s="0" t="s">
        <v>162</v>
      </c>
      <c r="E5033" s="0" t="n">
        <v>2033</v>
      </c>
      <c r="F5033" s="0" t="n">
        <v>5.07392195644043</v>
      </c>
      <c r="G5033" s="0" t="s">
        <v>161</v>
      </c>
    </row>
    <row r="5034" customFormat="false" ht="14.25" hidden="false" customHeight="false" outlineLevel="0" collapsed="false">
      <c r="A5034" s="0" t="s">
        <v>119</v>
      </c>
      <c r="B5034" s="0" t="s">
        <v>120</v>
      </c>
      <c r="C5034" s="0" t="s">
        <v>75</v>
      </c>
      <c r="D5034" s="0" t="s">
        <v>175</v>
      </c>
      <c r="E5034" s="0" t="n">
        <v>2033</v>
      </c>
      <c r="F5034" s="0" t="n">
        <v>23.0204</v>
      </c>
      <c r="G5034" s="0" t="s">
        <v>161</v>
      </c>
    </row>
    <row r="5035" customFormat="false" ht="14.25" hidden="false" customHeight="false" outlineLevel="0" collapsed="false">
      <c r="A5035" s="0" t="s">
        <v>119</v>
      </c>
      <c r="B5035" s="0" t="s">
        <v>120</v>
      </c>
      <c r="C5035" s="0" t="s">
        <v>75</v>
      </c>
      <c r="D5035" s="0" t="s">
        <v>176</v>
      </c>
      <c r="E5035" s="0" t="n">
        <v>2033</v>
      </c>
      <c r="F5035" s="0" t="n">
        <v>4.4006</v>
      </c>
      <c r="G5035" s="0" t="s">
        <v>161</v>
      </c>
    </row>
    <row r="5036" customFormat="false" ht="14.25" hidden="false" customHeight="false" outlineLevel="0" collapsed="false">
      <c r="A5036" s="0" t="s">
        <v>119</v>
      </c>
      <c r="B5036" s="0" t="s">
        <v>120</v>
      </c>
      <c r="C5036" s="0" t="s">
        <v>75</v>
      </c>
      <c r="D5036" s="0" t="s">
        <v>177</v>
      </c>
      <c r="E5036" s="0" t="n">
        <v>2033</v>
      </c>
      <c r="F5036" s="0" t="n">
        <v>22.154546325146</v>
      </c>
      <c r="G5036" s="0" t="s">
        <v>161</v>
      </c>
    </row>
    <row r="5037" customFormat="false" ht="14.25" hidden="false" customHeight="false" outlineLevel="0" collapsed="false">
      <c r="A5037" s="0" t="s">
        <v>119</v>
      </c>
      <c r="B5037" s="0" t="s">
        <v>120</v>
      </c>
      <c r="C5037" s="0" t="s">
        <v>75</v>
      </c>
      <c r="D5037" s="0" t="s">
        <v>178</v>
      </c>
      <c r="E5037" s="0" t="n">
        <v>2033</v>
      </c>
      <c r="F5037" s="0" t="n">
        <v>3.79838002128691</v>
      </c>
      <c r="G5037" s="0" t="s">
        <v>161</v>
      </c>
    </row>
    <row r="5038" customFormat="false" ht="14.25" hidden="false" customHeight="false" outlineLevel="0" collapsed="false">
      <c r="A5038" s="0" t="s">
        <v>119</v>
      </c>
      <c r="B5038" s="0" t="s">
        <v>120</v>
      </c>
      <c r="C5038" s="0" t="s">
        <v>75</v>
      </c>
      <c r="D5038" s="0" t="s">
        <v>163</v>
      </c>
      <c r="E5038" s="0" t="n">
        <v>2033</v>
      </c>
      <c r="F5038" s="0" t="n">
        <v>91.0031735477664</v>
      </c>
      <c r="G5038" s="0" t="s">
        <v>132</v>
      </c>
    </row>
    <row r="5039" customFormat="false" ht="14.25" hidden="false" customHeight="false" outlineLevel="0" collapsed="false">
      <c r="A5039" s="0" t="s">
        <v>119</v>
      </c>
      <c r="B5039" s="0" t="s">
        <v>120</v>
      </c>
      <c r="C5039" s="0" t="s">
        <v>75</v>
      </c>
      <c r="D5039" s="0" t="s">
        <v>164</v>
      </c>
      <c r="E5039" s="0" t="n">
        <v>2033</v>
      </c>
      <c r="F5039" s="0" t="n">
        <v>22.1151828767797</v>
      </c>
      <c r="G5039" s="0" t="s">
        <v>132</v>
      </c>
    </row>
    <row r="5040" customFormat="false" ht="14.25" hidden="false" customHeight="false" outlineLevel="0" collapsed="false">
      <c r="A5040" s="0" t="s">
        <v>119</v>
      </c>
      <c r="B5040" s="0" t="s">
        <v>120</v>
      </c>
      <c r="C5040" s="0" t="s">
        <v>75</v>
      </c>
      <c r="D5040" s="0" t="s">
        <v>179</v>
      </c>
      <c r="E5040" s="0" t="n">
        <v>2033</v>
      </c>
      <c r="F5040" s="0" t="n">
        <v>97.7134019248762</v>
      </c>
      <c r="G5040" s="0" t="s">
        <v>132</v>
      </c>
    </row>
    <row r="5041" customFormat="false" ht="14.25" hidden="false" customHeight="false" outlineLevel="0" collapsed="false">
      <c r="A5041" s="0" t="s">
        <v>119</v>
      </c>
      <c r="B5041" s="0" t="s">
        <v>120</v>
      </c>
      <c r="C5041" s="0" t="s">
        <v>75</v>
      </c>
      <c r="D5041" s="0" t="s">
        <v>180</v>
      </c>
      <c r="E5041" s="0" t="n">
        <v>2033</v>
      </c>
      <c r="F5041" s="0" t="n">
        <v>14.2118590702396</v>
      </c>
      <c r="G5041" s="0" t="s">
        <v>132</v>
      </c>
    </row>
    <row r="5042" customFormat="false" ht="14.25" hidden="false" customHeight="false" outlineLevel="0" collapsed="false">
      <c r="A5042" s="0" t="s">
        <v>119</v>
      </c>
      <c r="B5042" s="0" t="s">
        <v>120</v>
      </c>
      <c r="C5042" s="0" t="s">
        <v>75</v>
      </c>
      <c r="D5042" s="0" t="s">
        <v>181</v>
      </c>
      <c r="E5042" s="0" t="n">
        <v>2033</v>
      </c>
      <c r="F5042" s="0" t="n">
        <v>1</v>
      </c>
      <c r="G5042" s="0" t="s">
        <v>135</v>
      </c>
    </row>
    <row r="5043" customFormat="false" ht="14.25" hidden="false" customHeight="false" outlineLevel="0" collapsed="false">
      <c r="A5043" s="0" t="s">
        <v>119</v>
      </c>
      <c r="B5043" s="0" t="s">
        <v>120</v>
      </c>
      <c r="C5043" s="0" t="s">
        <v>75</v>
      </c>
      <c r="D5043" s="0" t="s">
        <v>165</v>
      </c>
      <c r="E5043" s="0" t="n">
        <v>2034</v>
      </c>
      <c r="F5043" s="0" t="n">
        <v>18.295</v>
      </c>
      <c r="G5043" s="0" t="s">
        <v>161</v>
      </c>
    </row>
    <row r="5044" customFormat="false" ht="14.25" hidden="false" customHeight="false" outlineLevel="0" collapsed="false">
      <c r="A5044" s="0" t="s">
        <v>119</v>
      </c>
      <c r="B5044" s="0" t="s">
        <v>120</v>
      </c>
      <c r="C5044" s="0" t="s">
        <v>75</v>
      </c>
      <c r="D5044" s="0" t="s">
        <v>166</v>
      </c>
      <c r="E5044" s="0" t="n">
        <v>2034</v>
      </c>
      <c r="F5044" s="0" t="n">
        <v>6.75</v>
      </c>
      <c r="G5044" s="0" t="s">
        <v>161</v>
      </c>
    </row>
    <row r="5045" customFormat="false" ht="14.25" hidden="false" customHeight="false" outlineLevel="0" collapsed="false">
      <c r="A5045" s="0" t="s">
        <v>119</v>
      </c>
      <c r="B5045" s="0" t="s">
        <v>120</v>
      </c>
      <c r="C5045" s="0" t="s">
        <v>75</v>
      </c>
      <c r="D5045" s="0" t="s">
        <v>167</v>
      </c>
      <c r="E5045" s="0" t="n">
        <v>2034</v>
      </c>
      <c r="F5045" s="0" t="n">
        <v>0.5</v>
      </c>
      <c r="G5045" s="0" t="s">
        <v>135</v>
      </c>
    </row>
    <row r="5046" customFormat="false" ht="14.25" hidden="false" customHeight="false" outlineLevel="0" collapsed="false">
      <c r="A5046" s="0" t="s">
        <v>119</v>
      </c>
      <c r="B5046" s="0" t="s">
        <v>120</v>
      </c>
      <c r="C5046" s="0" t="s">
        <v>75</v>
      </c>
      <c r="D5046" s="0" t="s">
        <v>168</v>
      </c>
      <c r="E5046" s="0" t="n">
        <v>2034</v>
      </c>
      <c r="F5046" s="0" t="n">
        <v>0.810600000000001</v>
      </c>
      <c r="G5046" s="0" t="s">
        <v>161</v>
      </c>
    </row>
    <row r="5047" customFormat="false" ht="14.25" hidden="false" customHeight="false" outlineLevel="0" collapsed="false">
      <c r="A5047" s="0" t="s">
        <v>119</v>
      </c>
      <c r="B5047" s="0" t="s">
        <v>120</v>
      </c>
      <c r="C5047" s="0" t="s">
        <v>75</v>
      </c>
      <c r="D5047" s="0" t="s">
        <v>169</v>
      </c>
      <c r="E5047" s="0" t="n">
        <v>2034</v>
      </c>
      <c r="F5047" s="0" t="n">
        <v>0</v>
      </c>
      <c r="G5047" s="0" t="s">
        <v>161</v>
      </c>
    </row>
    <row r="5048" customFormat="false" ht="14.25" hidden="false" customHeight="false" outlineLevel="0" collapsed="false">
      <c r="A5048" s="0" t="s">
        <v>119</v>
      </c>
      <c r="B5048" s="0" t="s">
        <v>120</v>
      </c>
      <c r="C5048" s="0" t="s">
        <v>75</v>
      </c>
      <c r="D5048" s="0" t="s">
        <v>170</v>
      </c>
      <c r="E5048" s="0" t="n">
        <v>2034</v>
      </c>
      <c r="F5048" s="0" t="n">
        <v>2.161</v>
      </c>
      <c r="G5048" s="0" t="s">
        <v>161</v>
      </c>
    </row>
    <row r="5049" customFormat="false" ht="14.25" hidden="false" customHeight="false" outlineLevel="0" collapsed="false">
      <c r="A5049" s="0" t="s">
        <v>119</v>
      </c>
      <c r="B5049" s="0" t="s">
        <v>120</v>
      </c>
      <c r="C5049" s="0" t="s">
        <v>75</v>
      </c>
      <c r="D5049" s="0" t="s">
        <v>156</v>
      </c>
      <c r="E5049" s="0" t="n">
        <v>2034</v>
      </c>
      <c r="F5049" s="0" t="n">
        <v>0.807870559721606</v>
      </c>
      <c r="G5049" s="0" t="s">
        <v>135</v>
      </c>
    </row>
    <row r="5050" customFormat="false" ht="14.25" hidden="false" customHeight="false" outlineLevel="0" collapsed="false">
      <c r="A5050" s="0" t="s">
        <v>119</v>
      </c>
      <c r="B5050" s="0" t="s">
        <v>120</v>
      </c>
      <c r="C5050" s="0" t="s">
        <v>75</v>
      </c>
      <c r="D5050" s="0" t="s">
        <v>157</v>
      </c>
      <c r="E5050" s="0" t="n">
        <v>2034</v>
      </c>
      <c r="F5050" s="0" t="n">
        <v>0.579259289555457</v>
      </c>
      <c r="G5050" s="0" t="s">
        <v>135</v>
      </c>
    </row>
    <row r="5051" customFormat="false" ht="14.25" hidden="false" customHeight="false" outlineLevel="0" collapsed="false">
      <c r="A5051" s="0" t="s">
        <v>119</v>
      </c>
      <c r="B5051" s="0" t="s">
        <v>120</v>
      </c>
      <c r="C5051" s="0" t="s">
        <v>75</v>
      </c>
      <c r="D5051" s="0" t="s">
        <v>171</v>
      </c>
      <c r="E5051" s="0" t="n">
        <v>2034</v>
      </c>
      <c r="F5051" s="0" t="n">
        <v>0.87</v>
      </c>
      <c r="G5051" s="0" t="s">
        <v>135</v>
      </c>
    </row>
    <row r="5052" customFormat="false" ht="14.25" hidden="false" customHeight="false" outlineLevel="0" collapsed="false">
      <c r="A5052" s="0" t="s">
        <v>119</v>
      </c>
      <c r="B5052" s="0" t="s">
        <v>120</v>
      </c>
      <c r="C5052" s="0" t="s">
        <v>75</v>
      </c>
      <c r="D5052" s="0" t="s">
        <v>172</v>
      </c>
      <c r="E5052" s="0" t="n">
        <v>2034</v>
      </c>
      <c r="F5052" s="0" t="n">
        <v>0.8</v>
      </c>
      <c r="G5052" s="0" t="s">
        <v>135</v>
      </c>
    </row>
    <row r="5053" customFormat="false" ht="14.25" hidden="false" customHeight="false" outlineLevel="0" collapsed="false">
      <c r="A5053" s="0" t="s">
        <v>119</v>
      </c>
      <c r="B5053" s="0" t="s">
        <v>120</v>
      </c>
      <c r="C5053" s="0" t="s">
        <v>75</v>
      </c>
      <c r="D5053" s="0" t="s">
        <v>173</v>
      </c>
      <c r="E5053" s="0" t="n">
        <v>2034</v>
      </c>
      <c r="F5053" s="0" t="n">
        <v>0.503955581913248</v>
      </c>
      <c r="G5053" s="0" t="s">
        <v>135</v>
      </c>
    </row>
    <row r="5054" customFormat="false" ht="14.25" hidden="false" customHeight="false" outlineLevel="0" collapsed="false">
      <c r="A5054" s="0" t="s">
        <v>119</v>
      </c>
      <c r="B5054" s="0" t="s">
        <v>120</v>
      </c>
      <c r="C5054" s="0" t="s">
        <v>75</v>
      </c>
      <c r="D5054" s="0" t="s">
        <v>174</v>
      </c>
      <c r="E5054" s="0" t="n">
        <v>2034</v>
      </c>
      <c r="F5054" s="0" t="n">
        <v>0.463407431644366</v>
      </c>
      <c r="G5054" s="0" t="s">
        <v>135</v>
      </c>
    </row>
    <row r="5055" customFormat="false" ht="14.25" hidden="false" customHeight="false" outlineLevel="0" collapsed="false">
      <c r="A5055" s="0" t="s">
        <v>119</v>
      </c>
      <c r="B5055" s="0" t="s">
        <v>120</v>
      </c>
      <c r="C5055" s="0" t="s">
        <v>75</v>
      </c>
      <c r="D5055" s="0" t="s">
        <v>160</v>
      </c>
      <c r="E5055" s="0" t="n">
        <v>2034</v>
      </c>
      <c r="F5055" s="0" t="n">
        <v>22.1514430382285</v>
      </c>
      <c r="G5055" s="0" t="s">
        <v>161</v>
      </c>
    </row>
    <row r="5056" customFormat="false" ht="14.25" hidden="false" customHeight="false" outlineLevel="0" collapsed="false">
      <c r="A5056" s="0" t="s">
        <v>119</v>
      </c>
      <c r="B5056" s="0" t="s">
        <v>120</v>
      </c>
      <c r="C5056" s="0" t="s">
        <v>75</v>
      </c>
      <c r="D5056" s="0" t="s">
        <v>162</v>
      </c>
      <c r="E5056" s="0" t="n">
        <v>2034</v>
      </c>
      <c r="F5056" s="0" t="n">
        <v>5.26810180304151</v>
      </c>
      <c r="G5056" s="0" t="s">
        <v>161</v>
      </c>
    </row>
    <row r="5057" customFormat="false" ht="14.25" hidden="false" customHeight="false" outlineLevel="0" collapsed="false">
      <c r="A5057" s="0" t="s">
        <v>119</v>
      </c>
      <c r="B5057" s="0" t="s">
        <v>120</v>
      </c>
      <c r="C5057" s="0" t="s">
        <v>75</v>
      </c>
      <c r="D5057" s="0" t="s">
        <v>175</v>
      </c>
      <c r="E5057" s="0" t="n">
        <v>2034</v>
      </c>
      <c r="F5057" s="0" t="n">
        <v>23.831</v>
      </c>
      <c r="G5057" s="0" t="s">
        <v>161</v>
      </c>
    </row>
    <row r="5058" customFormat="false" ht="14.25" hidden="false" customHeight="false" outlineLevel="0" collapsed="false">
      <c r="A5058" s="0" t="s">
        <v>119</v>
      </c>
      <c r="B5058" s="0" t="s">
        <v>120</v>
      </c>
      <c r="C5058" s="0" t="s">
        <v>75</v>
      </c>
      <c r="D5058" s="0" t="s">
        <v>176</v>
      </c>
      <c r="E5058" s="0" t="n">
        <v>2034</v>
      </c>
      <c r="F5058" s="0" t="n">
        <v>4.4006</v>
      </c>
      <c r="G5058" s="0" t="s">
        <v>161</v>
      </c>
    </row>
    <row r="5059" customFormat="false" ht="14.25" hidden="false" customHeight="false" outlineLevel="0" collapsed="false">
      <c r="A5059" s="0" t="s">
        <v>119</v>
      </c>
      <c r="B5059" s="0" t="s">
        <v>120</v>
      </c>
      <c r="C5059" s="0" t="s">
        <v>75</v>
      </c>
      <c r="D5059" s="0" t="s">
        <v>177</v>
      </c>
      <c r="E5059" s="0" t="n">
        <v>2034</v>
      </c>
      <c r="F5059" s="0" t="n">
        <v>23.5977706461693</v>
      </c>
      <c r="G5059" s="0" t="s">
        <v>161</v>
      </c>
    </row>
    <row r="5060" customFormat="false" ht="14.25" hidden="false" customHeight="false" outlineLevel="0" collapsed="false">
      <c r="A5060" s="0" t="s">
        <v>119</v>
      </c>
      <c r="B5060" s="0" t="s">
        <v>120</v>
      </c>
      <c r="C5060" s="0" t="s">
        <v>75</v>
      </c>
      <c r="D5060" s="0" t="s">
        <v>178</v>
      </c>
      <c r="E5060" s="0" t="n">
        <v>2034</v>
      </c>
      <c r="F5060" s="0" t="n">
        <v>3.82177419510063</v>
      </c>
      <c r="G5060" s="0" t="s">
        <v>161</v>
      </c>
    </row>
    <row r="5061" customFormat="false" ht="14.25" hidden="false" customHeight="false" outlineLevel="0" collapsed="false">
      <c r="A5061" s="0" t="s">
        <v>119</v>
      </c>
      <c r="B5061" s="0" t="s">
        <v>120</v>
      </c>
      <c r="C5061" s="0" t="s">
        <v>75</v>
      </c>
      <c r="D5061" s="0" t="s">
        <v>163</v>
      </c>
      <c r="E5061" s="0" t="n">
        <v>2034</v>
      </c>
      <c r="F5061" s="0" t="n">
        <v>101.910248175468</v>
      </c>
      <c r="G5061" s="0" t="s">
        <v>132</v>
      </c>
    </row>
    <row r="5062" customFormat="false" ht="14.25" hidden="false" customHeight="false" outlineLevel="0" collapsed="false">
      <c r="A5062" s="0" t="s">
        <v>119</v>
      </c>
      <c r="B5062" s="0" t="s">
        <v>120</v>
      </c>
      <c r="C5062" s="0" t="s">
        <v>75</v>
      </c>
      <c r="D5062" s="0" t="s">
        <v>164</v>
      </c>
      <c r="E5062" s="0" t="n">
        <v>2034</v>
      </c>
      <c r="F5062" s="0" t="n">
        <v>23.65920733838</v>
      </c>
      <c r="G5062" s="0" t="s">
        <v>132</v>
      </c>
    </row>
    <row r="5063" customFormat="false" ht="14.25" hidden="false" customHeight="false" outlineLevel="0" collapsed="false">
      <c r="A5063" s="0" t="s">
        <v>119</v>
      </c>
      <c r="B5063" s="0" t="s">
        <v>120</v>
      </c>
      <c r="C5063" s="0" t="s">
        <v>75</v>
      </c>
      <c r="D5063" s="0" t="s">
        <v>179</v>
      </c>
      <c r="E5063" s="0" t="n">
        <v>2034</v>
      </c>
      <c r="F5063" s="0" t="n">
        <v>109.293088272464</v>
      </c>
      <c r="G5063" s="0" t="s">
        <v>132</v>
      </c>
    </row>
    <row r="5064" customFormat="false" ht="14.25" hidden="false" customHeight="false" outlineLevel="0" collapsed="false">
      <c r="A5064" s="0" t="s">
        <v>119</v>
      </c>
      <c r="B5064" s="0" t="s">
        <v>120</v>
      </c>
      <c r="C5064" s="0" t="s">
        <v>75</v>
      </c>
      <c r="D5064" s="0" t="s">
        <v>180</v>
      </c>
      <c r="E5064" s="0" t="n">
        <v>2034</v>
      </c>
      <c r="F5064" s="0" t="n">
        <v>15.7214344791453</v>
      </c>
      <c r="G5064" s="0" t="s">
        <v>132</v>
      </c>
    </row>
    <row r="5065" customFormat="false" ht="14.25" hidden="false" customHeight="false" outlineLevel="0" collapsed="false">
      <c r="A5065" s="0" t="s">
        <v>119</v>
      </c>
      <c r="B5065" s="0" t="s">
        <v>120</v>
      </c>
      <c r="C5065" s="0" t="s">
        <v>75</v>
      </c>
      <c r="D5065" s="0" t="s">
        <v>181</v>
      </c>
      <c r="E5065" s="0" t="n">
        <v>2034</v>
      </c>
      <c r="F5065" s="0" t="n">
        <v>1</v>
      </c>
      <c r="G5065" s="0" t="s">
        <v>135</v>
      </c>
    </row>
    <row r="5066" customFormat="false" ht="14.25" hidden="false" customHeight="false" outlineLevel="0" collapsed="false">
      <c r="A5066" s="0" t="s">
        <v>119</v>
      </c>
      <c r="B5066" s="0" t="s">
        <v>120</v>
      </c>
      <c r="C5066" s="0" t="s">
        <v>75</v>
      </c>
      <c r="D5066" s="0" t="s">
        <v>165</v>
      </c>
      <c r="E5066" s="0" t="n">
        <v>2035</v>
      </c>
      <c r="F5066" s="0" t="n">
        <v>18.9859</v>
      </c>
      <c r="G5066" s="0" t="s">
        <v>161</v>
      </c>
    </row>
    <row r="5067" customFormat="false" ht="14.25" hidden="false" customHeight="false" outlineLevel="0" collapsed="false">
      <c r="A5067" s="0" t="s">
        <v>119</v>
      </c>
      <c r="B5067" s="0" t="s">
        <v>120</v>
      </c>
      <c r="C5067" s="0" t="s">
        <v>75</v>
      </c>
      <c r="D5067" s="0" t="s">
        <v>166</v>
      </c>
      <c r="E5067" s="0" t="n">
        <v>2035</v>
      </c>
      <c r="F5067" s="0" t="n">
        <v>6.75</v>
      </c>
      <c r="G5067" s="0" t="s">
        <v>161</v>
      </c>
    </row>
    <row r="5068" customFormat="false" ht="14.25" hidden="false" customHeight="false" outlineLevel="0" collapsed="false">
      <c r="A5068" s="0" t="s">
        <v>119</v>
      </c>
      <c r="B5068" s="0" t="s">
        <v>120</v>
      </c>
      <c r="C5068" s="0" t="s">
        <v>75</v>
      </c>
      <c r="D5068" s="0" t="s">
        <v>167</v>
      </c>
      <c r="E5068" s="0" t="n">
        <v>2035</v>
      </c>
      <c r="F5068" s="0" t="n">
        <v>0.5</v>
      </c>
      <c r="G5068" s="0" t="s">
        <v>135</v>
      </c>
    </row>
    <row r="5069" customFormat="false" ht="14.25" hidden="false" customHeight="false" outlineLevel="0" collapsed="false">
      <c r="A5069" s="0" t="s">
        <v>119</v>
      </c>
      <c r="B5069" s="0" t="s">
        <v>120</v>
      </c>
      <c r="C5069" s="0" t="s">
        <v>75</v>
      </c>
      <c r="D5069" s="0" t="s">
        <v>168</v>
      </c>
      <c r="E5069" s="0" t="n">
        <v>2035</v>
      </c>
      <c r="F5069" s="0" t="n">
        <v>0.690899999999999</v>
      </c>
      <c r="G5069" s="0" t="s">
        <v>161</v>
      </c>
    </row>
    <row r="5070" customFormat="false" ht="14.25" hidden="false" customHeight="false" outlineLevel="0" collapsed="false">
      <c r="A5070" s="0" t="s">
        <v>119</v>
      </c>
      <c r="B5070" s="0" t="s">
        <v>120</v>
      </c>
      <c r="C5070" s="0" t="s">
        <v>75</v>
      </c>
      <c r="D5070" s="0" t="s">
        <v>169</v>
      </c>
      <c r="E5070" s="0" t="n">
        <v>2035</v>
      </c>
      <c r="F5070" s="0" t="n">
        <v>0</v>
      </c>
      <c r="G5070" s="0" t="s">
        <v>161</v>
      </c>
    </row>
    <row r="5071" customFormat="false" ht="14.25" hidden="false" customHeight="false" outlineLevel="0" collapsed="false">
      <c r="A5071" s="0" t="s">
        <v>119</v>
      </c>
      <c r="B5071" s="0" t="s">
        <v>120</v>
      </c>
      <c r="C5071" s="0" t="s">
        <v>75</v>
      </c>
      <c r="D5071" s="0" t="s">
        <v>170</v>
      </c>
      <c r="E5071" s="0" t="n">
        <v>2035</v>
      </c>
      <c r="F5071" s="0" t="n">
        <v>2.161</v>
      </c>
      <c r="G5071" s="0" t="s">
        <v>161</v>
      </c>
    </row>
    <row r="5072" customFormat="false" ht="14.25" hidden="false" customHeight="false" outlineLevel="0" collapsed="false">
      <c r="A5072" s="0" t="s">
        <v>119</v>
      </c>
      <c r="B5072" s="0" t="s">
        <v>120</v>
      </c>
      <c r="C5072" s="0" t="s">
        <v>75</v>
      </c>
      <c r="D5072" s="0" t="s">
        <v>156</v>
      </c>
      <c r="E5072" s="0" t="n">
        <v>2035</v>
      </c>
      <c r="F5072" s="0" t="n">
        <v>0.810121557996173</v>
      </c>
      <c r="G5072" s="0" t="s">
        <v>135</v>
      </c>
    </row>
    <row r="5073" customFormat="false" ht="14.25" hidden="false" customHeight="false" outlineLevel="0" collapsed="false">
      <c r="A5073" s="0" t="s">
        <v>119</v>
      </c>
      <c r="B5073" s="0" t="s">
        <v>120</v>
      </c>
      <c r="C5073" s="0" t="s">
        <v>75</v>
      </c>
      <c r="D5073" s="0" t="s">
        <v>157</v>
      </c>
      <c r="E5073" s="0" t="n">
        <v>2035</v>
      </c>
      <c r="F5073" s="0" t="n">
        <v>0.579619449279388</v>
      </c>
      <c r="G5073" s="0" t="s">
        <v>135</v>
      </c>
    </row>
    <row r="5074" customFormat="false" ht="14.25" hidden="false" customHeight="false" outlineLevel="0" collapsed="false">
      <c r="A5074" s="0" t="s">
        <v>119</v>
      </c>
      <c r="B5074" s="0" t="s">
        <v>120</v>
      </c>
      <c r="C5074" s="0" t="s">
        <v>75</v>
      </c>
      <c r="D5074" s="0" t="s">
        <v>171</v>
      </c>
      <c r="E5074" s="0" t="n">
        <v>2035</v>
      </c>
      <c r="F5074" s="0" t="n">
        <v>0.87</v>
      </c>
      <c r="G5074" s="0" t="s">
        <v>135</v>
      </c>
    </row>
    <row r="5075" customFormat="false" ht="14.25" hidden="false" customHeight="false" outlineLevel="0" collapsed="false">
      <c r="A5075" s="0" t="s">
        <v>119</v>
      </c>
      <c r="B5075" s="0" t="s">
        <v>120</v>
      </c>
      <c r="C5075" s="0" t="s">
        <v>75</v>
      </c>
      <c r="D5075" s="0" t="s">
        <v>172</v>
      </c>
      <c r="E5075" s="0" t="n">
        <v>2035</v>
      </c>
      <c r="F5075" s="0" t="n">
        <v>0.8</v>
      </c>
      <c r="G5075" s="0" t="s">
        <v>135</v>
      </c>
    </row>
    <row r="5076" customFormat="false" ht="14.25" hidden="false" customHeight="false" outlineLevel="0" collapsed="false">
      <c r="A5076" s="0" t="s">
        <v>119</v>
      </c>
      <c r="B5076" s="0" t="s">
        <v>120</v>
      </c>
      <c r="C5076" s="0" t="s">
        <v>75</v>
      </c>
      <c r="D5076" s="0" t="s">
        <v>173</v>
      </c>
      <c r="E5076" s="0" t="n">
        <v>2035</v>
      </c>
      <c r="F5076" s="0" t="n">
        <v>0.504268920873067</v>
      </c>
      <c r="G5076" s="0" t="s">
        <v>135</v>
      </c>
    </row>
    <row r="5077" customFormat="false" ht="14.25" hidden="false" customHeight="false" outlineLevel="0" collapsed="false">
      <c r="A5077" s="0" t="s">
        <v>119</v>
      </c>
      <c r="B5077" s="0" t="s">
        <v>120</v>
      </c>
      <c r="C5077" s="0" t="s">
        <v>75</v>
      </c>
      <c r="D5077" s="0" t="s">
        <v>174</v>
      </c>
      <c r="E5077" s="0" t="n">
        <v>2035</v>
      </c>
      <c r="F5077" s="0" t="n">
        <v>0.46369555942351</v>
      </c>
      <c r="G5077" s="0" t="s">
        <v>135</v>
      </c>
    </row>
    <row r="5078" customFormat="false" ht="14.25" hidden="false" customHeight="false" outlineLevel="0" collapsed="false">
      <c r="A5078" s="0" t="s">
        <v>119</v>
      </c>
      <c r="B5078" s="0" t="s">
        <v>120</v>
      </c>
      <c r="C5078" s="0" t="s">
        <v>75</v>
      </c>
      <c r="D5078" s="0" t="s">
        <v>160</v>
      </c>
      <c r="E5078" s="0" t="n">
        <v>2035</v>
      </c>
      <c r="F5078" s="0" t="n">
        <v>22.9618214982708</v>
      </c>
      <c r="G5078" s="0" t="s">
        <v>161</v>
      </c>
    </row>
    <row r="5079" customFormat="false" ht="14.25" hidden="false" customHeight="false" outlineLevel="0" collapsed="false">
      <c r="A5079" s="0" t="s">
        <v>119</v>
      </c>
      <c r="B5079" s="0" t="s">
        <v>120</v>
      </c>
      <c r="C5079" s="0" t="s">
        <v>75</v>
      </c>
      <c r="D5079" s="0" t="s">
        <v>162</v>
      </c>
      <c r="E5079" s="0" t="n">
        <v>2035</v>
      </c>
      <c r="F5079" s="0" t="n">
        <v>5.3818526968298</v>
      </c>
      <c r="G5079" s="0" t="s">
        <v>161</v>
      </c>
    </row>
    <row r="5080" customFormat="false" ht="14.25" hidden="false" customHeight="false" outlineLevel="0" collapsed="false">
      <c r="A5080" s="0" t="s">
        <v>119</v>
      </c>
      <c r="B5080" s="0" t="s">
        <v>120</v>
      </c>
      <c r="C5080" s="0" t="s">
        <v>75</v>
      </c>
      <c r="D5080" s="0" t="s">
        <v>175</v>
      </c>
      <c r="E5080" s="0" t="n">
        <v>2035</v>
      </c>
      <c r="F5080" s="0" t="n">
        <v>24.5219</v>
      </c>
      <c r="G5080" s="0" t="s">
        <v>161</v>
      </c>
    </row>
    <row r="5081" customFormat="false" ht="14.25" hidden="false" customHeight="false" outlineLevel="0" collapsed="false">
      <c r="A5081" s="0" t="s">
        <v>119</v>
      </c>
      <c r="B5081" s="0" t="s">
        <v>120</v>
      </c>
      <c r="C5081" s="0" t="s">
        <v>75</v>
      </c>
      <c r="D5081" s="0" t="s">
        <v>176</v>
      </c>
      <c r="E5081" s="0" t="n">
        <v>2035</v>
      </c>
      <c r="F5081" s="0" t="n">
        <v>4.4006</v>
      </c>
      <c r="G5081" s="0" t="s">
        <v>161</v>
      </c>
    </row>
    <row r="5082" customFormat="false" ht="14.25" hidden="false" customHeight="false" outlineLevel="0" collapsed="false">
      <c r="A5082" s="0" t="s">
        <v>119</v>
      </c>
      <c r="B5082" s="0" t="s">
        <v>120</v>
      </c>
      <c r="C5082" s="0" t="s">
        <v>75</v>
      </c>
      <c r="D5082" s="0" t="s">
        <v>177</v>
      </c>
      <c r="E5082" s="0" t="n">
        <v>2035</v>
      </c>
      <c r="F5082" s="0" t="n">
        <v>24.5219</v>
      </c>
      <c r="G5082" s="0" t="s">
        <v>161</v>
      </c>
    </row>
    <row r="5083" customFormat="false" ht="14.25" hidden="false" customHeight="false" outlineLevel="0" collapsed="false">
      <c r="A5083" s="0" t="s">
        <v>119</v>
      </c>
      <c r="B5083" s="0" t="s">
        <v>120</v>
      </c>
      <c r="C5083" s="0" t="s">
        <v>75</v>
      </c>
      <c r="D5083" s="0" t="s">
        <v>178</v>
      </c>
      <c r="E5083" s="0" t="n">
        <v>2035</v>
      </c>
      <c r="F5083" s="0" t="n">
        <v>3.82177419510063</v>
      </c>
      <c r="G5083" s="0" t="s">
        <v>161</v>
      </c>
    </row>
    <row r="5084" customFormat="false" ht="14.25" hidden="false" customHeight="false" outlineLevel="0" collapsed="false">
      <c r="A5084" s="0" t="s">
        <v>119</v>
      </c>
      <c r="B5084" s="0" t="s">
        <v>120</v>
      </c>
      <c r="C5084" s="0" t="s">
        <v>75</v>
      </c>
      <c r="D5084" s="0" t="s">
        <v>163</v>
      </c>
      <c r="E5084" s="0" t="n">
        <v>2035</v>
      </c>
      <c r="F5084" s="0" t="n">
        <v>112.862154480991</v>
      </c>
      <c r="G5084" s="0" t="s">
        <v>132</v>
      </c>
    </row>
    <row r="5085" customFormat="false" ht="14.25" hidden="false" customHeight="false" outlineLevel="0" collapsed="false">
      <c r="A5085" s="0" t="s">
        <v>119</v>
      </c>
      <c r="B5085" s="0" t="s">
        <v>120</v>
      </c>
      <c r="C5085" s="0" t="s">
        <v>75</v>
      </c>
      <c r="D5085" s="0" t="s">
        <v>164</v>
      </c>
      <c r="E5085" s="0" t="n">
        <v>2035</v>
      </c>
      <c r="F5085" s="0" t="n">
        <v>25.0310461668591</v>
      </c>
      <c r="G5085" s="0" t="s">
        <v>132</v>
      </c>
    </row>
    <row r="5086" customFormat="false" ht="14.25" hidden="false" customHeight="false" outlineLevel="0" collapsed="false">
      <c r="A5086" s="0" t="s">
        <v>119</v>
      </c>
      <c r="B5086" s="0" t="s">
        <v>120</v>
      </c>
      <c r="C5086" s="0" t="s">
        <v>75</v>
      </c>
      <c r="D5086" s="0" t="s">
        <v>179</v>
      </c>
      <c r="E5086" s="0" t="n">
        <v>2035</v>
      </c>
      <c r="F5086" s="0" t="n">
        <v>120.608580245362</v>
      </c>
      <c r="G5086" s="0" t="s">
        <v>132</v>
      </c>
    </row>
    <row r="5087" customFormat="false" ht="14.25" hidden="false" customHeight="false" outlineLevel="0" collapsed="false">
      <c r="A5087" s="0" t="s">
        <v>119</v>
      </c>
      <c r="B5087" s="0" t="s">
        <v>120</v>
      </c>
      <c r="C5087" s="0" t="s">
        <v>75</v>
      </c>
      <c r="D5087" s="0" t="s">
        <v>180</v>
      </c>
      <c r="E5087" s="0" t="n">
        <v>2035</v>
      </c>
      <c r="F5087" s="0" t="n">
        <v>16.4794248689311</v>
      </c>
      <c r="G5087" s="0" t="s">
        <v>132</v>
      </c>
    </row>
    <row r="5088" customFormat="false" ht="14.25" hidden="false" customHeight="false" outlineLevel="0" collapsed="false">
      <c r="A5088" s="0" t="s">
        <v>119</v>
      </c>
      <c r="B5088" s="0" t="s">
        <v>120</v>
      </c>
      <c r="C5088" s="0" t="s">
        <v>75</v>
      </c>
      <c r="D5088" s="0" t="s">
        <v>181</v>
      </c>
      <c r="E5088" s="0" t="n">
        <v>2035</v>
      </c>
      <c r="F5088" s="0" t="n">
        <v>1</v>
      </c>
      <c r="G5088" s="0" t="s">
        <v>135</v>
      </c>
    </row>
    <row r="5089" customFormat="false" ht="14.25" hidden="false" customHeight="false" outlineLevel="0" collapsed="false">
      <c r="A5089" s="0" t="s">
        <v>119</v>
      </c>
      <c r="B5089" s="0" t="s">
        <v>120</v>
      </c>
      <c r="C5089" s="0" t="s">
        <v>75</v>
      </c>
      <c r="D5089" s="0" t="s">
        <v>165</v>
      </c>
      <c r="E5089" s="0" t="n">
        <v>2036</v>
      </c>
      <c r="F5089" s="0" t="n">
        <v>0</v>
      </c>
      <c r="G5089" s="0" t="s">
        <v>161</v>
      </c>
    </row>
    <row r="5090" customFormat="false" ht="14.25" hidden="false" customHeight="false" outlineLevel="0" collapsed="false">
      <c r="A5090" s="0" t="s">
        <v>119</v>
      </c>
      <c r="B5090" s="0" t="s">
        <v>120</v>
      </c>
      <c r="C5090" s="0" t="s">
        <v>75</v>
      </c>
      <c r="D5090" s="0" t="s">
        <v>166</v>
      </c>
      <c r="E5090" s="0" t="n">
        <v>2036</v>
      </c>
      <c r="F5090" s="0" t="n">
        <v>0</v>
      </c>
      <c r="G5090" s="0" t="s">
        <v>161</v>
      </c>
    </row>
    <row r="5091" customFormat="false" ht="14.25" hidden="false" customHeight="false" outlineLevel="0" collapsed="false">
      <c r="A5091" s="0" t="s">
        <v>119</v>
      </c>
      <c r="B5091" s="0" t="s">
        <v>120</v>
      </c>
      <c r="C5091" s="0" t="s">
        <v>75</v>
      </c>
      <c r="D5091" s="0" t="s">
        <v>167</v>
      </c>
      <c r="E5091" s="0" t="n">
        <v>2036</v>
      </c>
      <c r="F5091" s="0" t="n">
        <v>0.5</v>
      </c>
      <c r="G5091" s="0" t="s">
        <v>135</v>
      </c>
    </row>
    <row r="5092" customFormat="false" ht="14.25" hidden="false" customHeight="false" outlineLevel="0" collapsed="false">
      <c r="A5092" s="0" t="s">
        <v>119</v>
      </c>
      <c r="B5092" s="0" t="s">
        <v>120</v>
      </c>
      <c r="C5092" s="0" t="s">
        <v>75</v>
      </c>
      <c r="D5092" s="0" t="s">
        <v>168</v>
      </c>
      <c r="E5092" s="0" t="n">
        <v>2036</v>
      </c>
      <c r="F5092" s="0" t="n">
        <v>0</v>
      </c>
      <c r="G5092" s="0" t="s">
        <v>161</v>
      </c>
    </row>
    <row r="5093" customFormat="false" ht="14.25" hidden="false" customHeight="false" outlineLevel="0" collapsed="false">
      <c r="A5093" s="0" t="s">
        <v>119</v>
      </c>
      <c r="B5093" s="0" t="s">
        <v>120</v>
      </c>
      <c r="C5093" s="0" t="s">
        <v>75</v>
      </c>
      <c r="D5093" s="0" t="s">
        <v>169</v>
      </c>
      <c r="E5093" s="0" t="n">
        <v>2036</v>
      </c>
      <c r="F5093" s="0" t="n">
        <v>0</v>
      </c>
      <c r="G5093" s="0" t="s">
        <v>161</v>
      </c>
    </row>
    <row r="5094" customFormat="false" ht="14.25" hidden="false" customHeight="false" outlineLevel="0" collapsed="false">
      <c r="A5094" s="0" t="s">
        <v>119</v>
      </c>
      <c r="B5094" s="0" t="s">
        <v>120</v>
      </c>
      <c r="C5094" s="0" t="s">
        <v>75</v>
      </c>
      <c r="D5094" s="0" t="s">
        <v>170</v>
      </c>
      <c r="E5094" s="0" t="n">
        <v>2036</v>
      </c>
      <c r="F5094" s="0" t="n">
        <v>2.161</v>
      </c>
      <c r="G5094" s="0" t="s">
        <v>161</v>
      </c>
    </row>
    <row r="5095" customFormat="false" ht="14.25" hidden="false" customHeight="false" outlineLevel="0" collapsed="false">
      <c r="A5095" s="0" t="s">
        <v>119</v>
      </c>
      <c r="B5095" s="0" t="s">
        <v>120</v>
      </c>
      <c r="C5095" s="0" t="s">
        <v>75</v>
      </c>
      <c r="D5095" s="0" t="s">
        <v>156</v>
      </c>
      <c r="E5095" s="0" t="n">
        <v>2036</v>
      </c>
      <c r="F5095" s="0" t="n">
        <v>0.810121557996173</v>
      </c>
      <c r="G5095" s="0" t="s">
        <v>135</v>
      </c>
    </row>
    <row r="5096" customFormat="false" ht="14.25" hidden="false" customHeight="false" outlineLevel="0" collapsed="false">
      <c r="A5096" s="0" t="s">
        <v>119</v>
      </c>
      <c r="B5096" s="0" t="s">
        <v>120</v>
      </c>
      <c r="C5096" s="0" t="s">
        <v>75</v>
      </c>
      <c r="D5096" s="0" t="s">
        <v>157</v>
      </c>
      <c r="E5096" s="0" t="n">
        <v>2036</v>
      </c>
      <c r="F5096" s="0" t="n">
        <v>0.579619449279388</v>
      </c>
      <c r="G5096" s="0" t="s">
        <v>135</v>
      </c>
    </row>
    <row r="5097" customFormat="false" ht="14.25" hidden="false" customHeight="false" outlineLevel="0" collapsed="false">
      <c r="A5097" s="0" t="s">
        <v>119</v>
      </c>
      <c r="B5097" s="0" t="s">
        <v>120</v>
      </c>
      <c r="C5097" s="0" t="s">
        <v>75</v>
      </c>
      <c r="D5097" s="0" t="s">
        <v>171</v>
      </c>
      <c r="E5097" s="0" t="n">
        <v>2036</v>
      </c>
      <c r="F5097" s="0" t="n">
        <v>0.87</v>
      </c>
      <c r="G5097" s="0" t="s">
        <v>135</v>
      </c>
    </row>
    <row r="5098" customFormat="false" ht="14.25" hidden="false" customHeight="false" outlineLevel="0" collapsed="false">
      <c r="A5098" s="0" t="s">
        <v>119</v>
      </c>
      <c r="B5098" s="0" t="s">
        <v>120</v>
      </c>
      <c r="C5098" s="0" t="s">
        <v>75</v>
      </c>
      <c r="D5098" s="0" t="s">
        <v>172</v>
      </c>
      <c r="E5098" s="0" t="n">
        <v>2036</v>
      </c>
      <c r="F5098" s="0" t="n">
        <v>0.8</v>
      </c>
      <c r="G5098" s="0" t="s">
        <v>135</v>
      </c>
    </row>
    <row r="5099" customFormat="false" ht="14.25" hidden="false" customHeight="false" outlineLevel="0" collapsed="false">
      <c r="A5099" s="0" t="s">
        <v>119</v>
      </c>
      <c r="B5099" s="0" t="s">
        <v>120</v>
      </c>
      <c r="C5099" s="0" t="s">
        <v>75</v>
      </c>
      <c r="D5099" s="0" t="s">
        <v>173</v>
      </c>
      <c r="E5099" s="0" t="n">
        <v>2036</v>
      </c>
      <c r="F5099" s="0" t="n">
        <v>0.504268920873067</v>
      </c>
      <c r="G5099" s="0" t="s">
        <v>135</v>
      </c>
    </row>
    <row r="5100" customFormat="false" ht="14.25" hidden="false" customHeight="false" outlineLevel="0" collapsed="false">
      <c r="A5100" s="0" t="s">
        <v>119</v>
      </c>
      <c r="B5100" s="0" t="s">
        <v>120</v>
      </c>
      <c r="C5100" s="0" t="s">
        <v>75</v>
      </c>
      <c r="D5100" s="0" t="s">
        <v>174</v>
      </c>
      <c r="E5100" s="0" t="n">
        <v>2036</v>
      </c>
      <c r="F5100" s="0" t="n">
        <v>0.46369555942351</v>
      </c>
      <c r="G5100" s="0" t="s">
        <v>135</v>
      </c>
    </row>
    <row r="5101" customFormat="false" ht="14.25" hidden="false" customHeight="false" outlineLevel="0" collapsed="false">
      <c r="A5101" s="0" t="s">
        <v>119</v>
      </c>
      <c r="B5101" s="0" t="s">
        <v>120</v>
      </c>
      <c r="C5101" s="0" t="s">
        <v>75</v>
      </c>
      <c r="D5101" s="0" t="s">
        <v>160</v>
      </c>
      <c r="E5101" s="0" t="n">
        <v>2036</v>
      </c>
      <c r="F5101" s="0" t="n">
        <v>22.9618214982708</v>
      </c>
      <c r="G5101" s="0" t="s">
        <v>161</v>
      </c>
    </row>
    <row r="5102" customFormat="false" ht="14.25" hidden="false" customHeight="false" outlineLevel="0" collapsed="false">
      <c r="A5102" s="0" t="s">
        <v>119</v>
      </c>
      <c r="B5102" s="0" t="s">
        <v>120</v>
      </c>
      <c r="C5102" s="0" t="s">
        <v>75</v>
      </c>
      <c r="D5102" s="0" t="s">
        <v>162</v>
      </c>
      <c r="E5102" s="0" t="n">
        <v>2036</v>
      </c>
      <c r="F5102" s="0" t="n">
        <v>5.3818526968298</v>
      </c>
      <c r="G5102" s="0" t="s">
        <v>161</v>
      </c>
    </row>
    <row r="5103" customFormat="false" ht="14.25" hidden="false" customHeight="false" outlineLevel="0" collapsed="false">
      <c r="A5103" s="0" t="s">
        <v>119</v>
      </c>
      <c r="B5103" s="0" t="s">
        <v>120</v>
      </c>
      <c r="C5103" s="0" t="s">
        <v>75</v>
      </c>
      <c r="D5103" s="0" t="s">
        <v>175</v>
      </c>
      <c r="E5103" s="0" t="n">
        <v>2036</v>
      </c>
      <c r="F5103" s="0" t="n">
        <v>24.5219</v>
      </c>
      <c r="G5103" s="0" t="s">
        <v>161</v>
      </c>
    </row>
    <row r="5104" customFormat="false" ht="14.25" hidden="false" customHeight="false" outlineLevel="0" collapsed="false">
      <c r="A5104" s="0" t="s">
        <v>119</v>
      </c>
      <c r="B5104" s="0" t="s">
        <v>120</v>
      </c>
      <c r="C5104" s="0" t="s">
        <v>75</v>
      </c>
      <c r="D5104" s="0" t="s">
        <v>176</v>
      </c>
      <c r="E5104" s="0" t="n">
        <v>2036</v>
      </c>
      <c r="F5104" s="0" t="n">
        <v>4.4006</v>
      </c>
      <c r="G5104" s="0" t="s">
        <v>161</v>
      </c>
    </row>
    <row r="5105" customFormat="false" ht="14.25" hidden="false" customHeight="false" outlineLevel="0" collapsed="false">
      <c r="A5105" s="0" t="s">
        <v>119</v>
      </c>
      <c r="B5105" s="0" t="s">
        <v>120</v>
      </c>
      <c r="C5105" s="0" t="s">
        <v>75</v>
      </c>
      <c r="D5105" s="0" t="s">
        <v>177</v>
      </c>
      <c r="E5105" s="0" t="n">
        <v>2036</v>
      </c>
      <c r="F5105" s="0" t="n">
        <v>24.5219</v>
      </c>
      <c r="G5105" s="0" t="s">
        <v>161</v>
      </c>
    </row>
    <row r="5106" customFormat="false" ht="14.25" hidden="false" customHeight="false" outlineLevel="0" collapsed="false">
      <c r="A5106" s="0" t="s">
        <v>119</v>
      </c>
      <c r="B5106" s="0" t="s">
        <v>120</v>
      </c>
      <c r="C5106" s="0" t="s">
        <v>75</v>
      </c>
      <c r="D5106" s="0" t="s">
        <v>178</v>
      </c>
      <c r="E5106" s="0" t="n">
        <v>2036</v>
      </c>
      <c r="F5106" s="0" t="n">
        <v>3.82177419510063</v>
      </c>
      <c r="G5106" s="0" t="s">
        <v>161</v>
      </c>
    </row>
    <row r="5107" customFormat="false" ht="14.25" hidden="false" customHeight="false" outlineLevel="0" collapsed="false">
      <c r="A5107" s="0" t="s">
        <v>119</v>
      </c>
      <c r="B5107" s="0" t="s">
        <v>120</v>
      </c>
      <c r="C5107" s="0" t="s">
        <v>75</v>
      </c>
      <c r="D5107" s="0" t="s">
        <v>163</v>
      </c>
      <c r="E5107" s="0" t="n">
        <v>2036</v>
      </c>
      <c r="F5107" s="0" t="n">
        <v>123.594931559879</v>
      </c>
      <c r="G5107" s="0" t="s">
        <v>132</v>
      </c>
    </row>
    <row r="5108" customFormat="false" ht="14.25" hidden="false" customHeight="false" outlineLevel="0" collapsed="false">
      <c r="A5108" s="0" t="s">
        <v>119</v>
      </c>
      <c r="B5108" s="0" t="s">
        <v>120</v>
      </c>
      <c r="C5108" s="0" t="s">
        <v>75</v>
      </c>
      <c r="D5108" s="0" t="s">
        <v>164</v>
      </c>
      <c r="E5108" s="0" t="n">
        <v>2036</v>
      </c>
      <c r="F5108" s="0" t="n">
        <v>26.1866328866815</v>
      </c>
      <c r="G5108" s="0" t="s">
        <v>132</v>
      </c>
    </row>
    <row r="5109" customFormat="false" ht="14.25" hidden="false" customHeight="false" outlineLevel="0" collapsed="false">
      <c r="A5109" s="0" t="s">
        <v>119</v>
      </c>
      <c r="B5109" s="0" t="s">
        <v>120</v>
      </c>
      <c r="C5109" s="0" t="s">
        <v>75</v>
      </c>
      <c r="D5109" s="0" t="s">
        <v>179</v>
      </c>
      <c r="E5109" s="0" t="n">
        <v>2036</v>
      </c>
      <c r="F5109" s="0" t="n">
        <v>131.00676284223</v>
      </c>
      <c r="G5109" s="0" t="s">
        <v>132</v>
      </c>
    </row>
    <row r="5110" customFormat="false" ht="14.25" hidden="false" customHeight="false" outlineLevel="0" collapsed="false">
      <c r="A5110" s="0" t="s">
        <v>119</v>
      </c>
      <c r="B5110" s="0" t="s">
        <v>120</v>
      </c>
      <c r="C5110" s="0" t="s">
        <v>75</v>
      </c>
      <c r="D5110" s="0" t="s">
        <v>180</v>
      </c>
      <c r="E5110" s="0" t="n">
        <v>2036</v>
      </c>
      <c r="F5110" s="0" t="n">
        <v>17.9001867129883</v>
      </c>
      <c r="G5110" s="0" t="s">
        <v>132</v>
      </c>
    </row>
    <row r="5111" customFormat="false" ht="14.25" hidden="false" customHeight="false" outlineLevel="0" collapsed="false">
      <c r="A5111" s="0" t="s">
        <v>119</v>
      </c>
      <c r="B5111" s="0" t="s">
        <v>120</v>
      </c>
      <c r="C5111" s="0" t="s">
        <v>75</v>
      </c>
      <c r="D5111" s="0" t="s">
        <v>181</v>
      </c>
      <c r="E5111" s="0" t="n">
        <v>2036</v>
      </c>
      <c r="F5111" s="0" t="n">
        <v>1</v>
      </c>
      <c r="G5111" s="0" t="s">
        <v>135</v>
      </c>
    </row>
    <row r="5112" customFormat="false" ht="14.25" hidden="false" customHeight="false" outlineLevel="0" collapsed="false">
      <c r="A5112" s="0" t="s">
        <v>119</v>
      </c>
      <c r="B5112" s="0" t="s">
        <v>120</v>
      </c>
      <c r="C5112" s="0" t="s">
        <v>75</v>
      </c>
      <c r="D5112" s="0" t="s">
        <v>165</v>
      </c>
      <c r="E5112" s="0" t="n">
        <v>2037</v>
      </c>
      <c r="F5112" s="0" t="n">
        <v>0</v>
      </c>
      <c r="G5112" s="0" t="s">
        <v>161</v>
      </c>
    </row>
    <row r="5113" customFormat="false" ht="14.25" hidden="false" customHeight="false" outlineLevel="0" collapsed="false">
      <c r="A5113" s="0" t="s">
        <v>119</v>
      </c>
      <c r="B5113" s="0" t="s">
        <v>120</v>
      </c>
      <c r="C5113" s="0" t="s">
        <v>75</v>
      </c>
      <c r="D5113" s="0" t="s">
        <v>166</v>
      </c>
      <c r="E5113" s="0" t="n">
        <v>2037</v>
      </c>
      <c r="F5113" s="0" t="n">
        <v>0</v>
      </c>
      <c r="G5113" s="0" t="s">
        <v>161</v>
      </c>
    </row>
    <row r="5114" customFormat="false" ht="14.25" hidden="false" customHeight="false" outlineLevel="0" collapsed="false">
      <c r="A5114" s="0" t="s">
        <v>119</v>
      </c>
      <c r="B5114" s="0" t="s">
        <v>120</v>
      </c>
      <c r="C5114" s="0" t="s">
        <v>75</v>
      </c>
      <c r="D5114" s="0" t="s">
        <v>167</v>
      </c>
      <c r="E5114" s="0" t="n">
        <v>2037</v>
      </c>
      <c r="F5114" s="0" t="n">
        <v>0.5</v>
      </c>
      <c r="G5114" s="0" t="s">
        <v>135</v>
      </c>
    </row>
    <row r="5115" customFormat="false" ht="14.25" hidden="false" customHeight="false" outlineLevel="0" collapsed="false">
      <c r="A5115" s="0" t="s">
        <v>119</v>
      </c>
      <c r="B5115" s="0" t="s">
        <v>120</v>
      </c>
      <c r="C5115" s="0" t="s">
        <v>75</v>
      </c>
      <c r="D5115" s="0" t="s">
        <v>168</v>
      </c>
      <c r="E5115" s="0" t="n">
        <v>2037</v>
      </c>
      <c r="F5115" s="0" t="n">
        <v>0</v>
      </c>
      <c r="G5115" s="0" t="s">
        <v>161</v>
      </c>
    </row>
    <row r="5116" customFormat="false" ht="14.25" hidden="false" customHeight="false" outlineLevel="0" collapsed="false">
      <c r="A5116" s="0" t="s">
        <v>119</v>
      </c>
      <c r="B5116" s="0" t="s">
        <v>120</v>
      </c>
      <c r="C5116" s="0" t="s">
        <v>75</v>
      </c>
      <c r="D5116" s="0" t="s">
        <v>169</v>
      </c>
      <c r="E5116" s="0" t="n">
        <v>2037</v>
      </c>
      <c r="F5116" s="0" t="n">
        <v>0</v>
      </c>
      <c r="G5116" s="0" t="s">
        <v>161</v>
      </c>
    </row>
    <row r="5117" customFormat="false" ht="14.25" hidden="false" customHeight="false" outlineLevel="0" collapsed="false">
      <c r="A5117" s="0" t="s">
        <v>119</v>
      </c>
      <c r="B5117" s="0" t="s">
        <v>120</v>
      </c>
      <c r="C5117" s="0" t="s">
        <v>75</v>
      </c>
      <c r="D5117" s="0" t="s">
        <v>170</v>
      </c>
      <c r="E5117" s="0" t="n">
        <v>2037</v>
      </c>
      <c r="F5117" s="0" t="n">
        <v>2.161</v>
      </c>
      <c r="G5117" s="0" t="s">
        <v>161</v>
      </c>
    </row>
    <row r="5118" customFormat="false" ht="14.25" hidden="false" customHeight="false" outlineLevel="0" collapsed="false">
      <c r="A5118" s="0" t="s">
        <v>119</v>
      </c>
      <c r="B5118" s="0" t="s">
        <v>120</v>
      </c>
      <c r="C5118" s="0" t="s">
        <v>75</v>
      </c>
      <c r="D5118" s="0" t="s">
        <v>156</v>
      </c>
      <c r="E5118" s="0" t="n">
        <v>2037</v>
      </c>
      <c r="F5118" s="0" t="n">
        <v>0.810121557996173</v>
      </c>
      <c r="G5118" s="0" t="s">
        <v>135</v>
      </c>
    </row>
    <row r="5119" customFormat="false" ht="14.25" hidden="false" customHeight="false" outlineLevel="0" collapsed="false">
      <c r="A5119" s="0" t="s">
        <v>119</v>
      </c>
      <c r="B5119" s="0" t="s">
        <v>120</v>
      </c>
      <c r="C5119" s="0" t="s">
        <v>75</v>
      </c>
      <c r="D5119" s="0" t="s">
        <v>157</v>
      </c>
      <c r="E5119" s="0" t="n">
        <v>2037</v>
      </c>
      <c r="F5119" s="0" t="n">
        <v>0.579619449279388</v>
      </c>
      <c r="G5119" s="0" t="s">
        <v>135</v>
      </c>
    </row>
    <row r="5120" customFormat="false" ht="14.25" hidden="false" customHeight="false" outlineLevel="0" collapsed="false">
      <c r="A5120" s="0" t="s">
        <v>119</v>
      </c>
      <c r="B5120" s="0" t="s">
        <v>120</v>
      </c>
      <c r="C5120" s="0" t="s">
        <v>75</v>
      </c>
      <c r="D5120" s="0" t="s">
        <v>171</v>
      </c>
      <c r="E5120" s="0" t="n">
        <v>2037</v>
      </c>
      <c r="F5120" s="0" t="n">
        <v>0.87</v>
      </c>
      <c r="G5120" s="0" t="s">
        <v>135</v>
      </c>
    </row>
    <row r="5121" customFormat="false" ht="14.25" hidden="false" customHeight="false" outlineLevel="0" collapsed="false">
      <c r="A5121" s="0" t="s">
        <v>119</v>
      </c>
      <c r="B5121" s="0" t="s">
        <v>120</v>
      </c>
      <c r="C5121" s="0" t="s">
        <v>75</v>
      </c>
      <c r="D5121" s="0" t="s">
        <v>172</v>
      </c>
      <c r="E5121" s="0" t="n">
        <v>2037</v>
      </c>
      <c r="F5121" s="0" t="n">
        <v>0.8</v>
      </c>
      <c r="G5121" s="0" t="s">
        <v>135</v>
      </c>
    </row>
    <row r="5122" customFormat="false" ht="14.25" hidden="false" customHeight="false" outlineLevel="0" collapsed="false">
      <c r="A5122" s="0" t="s">
        <v>119</v>
      </c>
      <c r="B5122" s="0" t="s">
        <v>120</v>
      </c>
      <c r="C5122" s="0" t="s">
        <v>75</v>
      </c>
      <c r="D5122" s="0" t="s">
        <v>173</v>
      </c>
      <c r="E5122" s="0" t="n">
        <v>2037</v>
      </c>
      <c r="F5122" s="0" t="n">
        <v>0.504268920873067</v>
      </c>
      <c r="G5122" s="0" t="s">
        <v>135</v>
      </c>
    </row>
    <row r="5123" customFormat="false" ht="14.25" hidden="false" customHeight="false" outlineLevel="0" collapsed="false">
      <c r="A5123" s="0" t="s">
        <v>119</v>
      </c>
      <c r="B5123" s="0" t="s">
        <v>120</v>
      </c>
      <c r="C5123" s="0" t="s">
        <v>75</v>
      </c>
      <c r="D5123" s="0" t="s">
        <v>174</v>
      </c>
      <c r="E5123" s="0" t="n">
        <v>2037</v>
      </c>
      <c r="F5123" s="0" t="n">
        <v>0.46369555942351</v>
      </c>
      <c r="G5123" s="0" t="s">
        <v>135</v>
      </c>
    </row>
    <row r="5124" customFormat="false" ht="14.25" hidden="false" customHeight="false" outlineLevel="0" collapsed="false">
      <c r="A5124" s="0" t="s">
        <v>119</v>
      </c>
      <c r="B5124" s="0" t="s">
        <v>120</v>
      </c>
      <c r="C5124" s="0" t="s">
        <v>75</v>
      </c>
      <c r="D5124" s="0" t="s">
        <v>160</v>
      </c>
      <c r="E5124" s="0" t="n">
        <v>2037</v>
      </c>
      <c r="F5124" s="0" t="n">
        <v>22.9618214982708</v>
      </c>
      <c r="G5124" s="0" t="s">
        <v>161</v>
      </c>
    </row>
    <row r="5125" customFormat="false" ht="14.25" hidden="false" customHeight="false" outlineLevel="0" collapsed="false">
      <c r="A5125" s="0" t="s">
        <v>119</v>
      </c>
      <c r="B5125" s="0" t="s">
        <v>120</v>
      </c>
      <c r="C5125" s="0" t="s">
        <v>75</v>
      </c>
      <c r="D5125" s="0" t="s">
        <v>162</v>
      </c>
      <c r="E5125" s="0" t="n">
        <v>2037</v>
      </c>
      <c r="F5125" s="0" t="n">
        <v>5.3818526968298</v>
      </c>
      <c r="G5125" s="0" t="s">
        <v>161</v>
      </c>
    </row>
    <row r="5126" customFormat="false" ht="14.25" hidden="false" customHeight="false" outlineLevel="0" collapsed="false">
      <c r="A5126" s="0" t="s">
        <v>119</v>
      </c>
      <c r="B5126" s="0" t="s">
        <v>120</v>
      </c>
      <c r="C5126" s="0" t="s">
        <v>75</v>
      </c>
      <c r="D5126" s="0" t="s">
        <v>175</v>
      </c>
      <c r="E5126" s="0" t="n">
        <v>2037</v>
      </c>
      <c r="F5126" s="0" t="n">
        <v>24.5219</v>
      </c>
      <c r="G5126" s="0" t="s">
        <v>161</v>
      </c>
    </row>
    <row r="5127" customFormat="false" ht="14.25" hidden="false" customHeight="false" outlineLevel="0" collapsed="false">
      <c r="A5127" s="0" t="s">
        <v>119</v>
      </c>
      <c r="B5127" s="0" t="s">
        <v>120</v>
      </c>
      <c r="C5127" s="0" t="s">
        <v>75</v>
      </c>
      <c r="D5127" s="0" t="s">
        <v>176</v>
      </c>
      <c r="E5127" s="0" t="n">
        <v>2037</v>
      </c>
      <c r="F5127" s="0" t="n">
        <v>4.4006</v>
      </c>
      <c r="G5127" s="0" t="s">
        <v>161</v>
      </c>
    </row>
    <row r="5128" customFormat="false" ht="14.25" hidden="false" customHeight="false" outlineLevel="0" collapsed="false">
      <c r="A5128" s="0" t="s">
        <v>119</v>
      </c>
      <c r="B5128" s="0" t="s">
        <v>120</v>
      </c>
      <c r="C5128" s="0" t="s">
        <v>75</v>
      </c>
      <c r="D5128" s="0" t="s">
        <v>177</v>
      </c>
      <c r="E5128" s="0" t="n">
        <v>2037</v>
      </c>
      <c r="F5128" s="0" t="n">
        <v>24.5219</v>
      </c>
      <c r="G5128" s="0" t="s">
        <v>161</v>
      </c>
    </row>
    <row r="5129" customFormat="false" ht="14.25" hidden="false" customHeight="false" outlineLevel="0" collapsed="false">
      <c r="A5129" s="0" t="s">
        <v>119</v>
      </c>
      <c r="B5129" s="0" t="s">
        <v>120</v>
      </c>
      <c r="C5129" s="0" t="s">
        <v>75</v>
      </c>
      <c r="D5129" s="0" t="s">
        <v>178</v>
      </c>
      <c r="E5129" s="0" t="n">
        <v>2037</v>
      </c>
      <c r="F5129" s="0" t="n">
        <v>3.82177419510063</v>
      </c>
      <c r="G5129" s="0" t="s">
        <v>161</v>
      </c>
    </row>
    <row r="5130" customFormat="false" ht="14.25" hidden="false" customHeight="false" outlineLevel="0" collapsed="false">
      <c r="A5130" s="0" t="s">
        <v>119</v>
      </c>
      <c r="B5130" s="0" t="s">
        <v>120</v>
      </c>
      <c r="C5130" s="0" t="s">
        <v>75</v>
      </c>
      <c r="D5130" s="0" t="s">
        <v>163</v>
      </c>
      <c r="E5130" s="0" t="n">
        <v>2037</v>
      </c>
      <c r="F5130" s="0" t="n">
        <v>133.82164476866</v>
      </c>
      <c r="G5130" s="0" t="s">
        <v>132</v>
      </c>
    </row>
    <row r="5131" customFormat="false" ht="14.25" hidden="false" customHeight="false" outlineLevel="0" collapsed="false">
      <c r="A5131" s="0" t="s">
        <v>119</v>
      </c>
      <c r="B5131" s="0" t="s">
        <v>120</v>
      </c>
      <c r="C5131" s="0" t="s">
        <v>75</v>
      </c>
      <c r="D5131" s="0" t="s">
        <v>164</v>
      </c>
      <c r="E5131" s="0" t="n">
        <v>2037</v>
      </c>
      <c r="F5131" s="0" t="n">
        <v>27.0865501796456</v>
      </c>
      <c r="G5131" s="0" t="s">
        <v>132</v>
      </c>
    </row>
    <row r="5132" customFormat="false" ht="14.25" hidden="false" customHeight="false" outlineLevel="0" collapsed="false">
      <c r="A5132" s="0" t="s">
        <v>119</v>
      </c>
      <c r="B5132" s="0" t="s">
        <v>120</v>
      </c>
      <c r="C5132" s="0" t="s">
        <v>75</v>
      </c>
      <c r="D5132" s="0" t="s">
        <v>179</v>
      </c>
      <c r="E5132" s="0" t="n">
        <v>2037</v>
      </c>
      <c r="F5132" s="0" t="n">
        <v>140.738693796224</v>
      </c>
      <c r="G5132" s="0" t="s">
        <v>132</v>
      </c>
    </row>
    <row r="5133" customFormat="false" ht="14.25" hidden="false" customHeight="false" outlineLevel="0" collapsed="false">
      <c r="A5133" s="0" t="s">
        <v>119</v>
      </c>
      <c r="B5133" s="0" t="s">
        <v>120</v>
      </c>
      <c r="C5133" s="0" t="s">
        <v>75</v>
      </c>
      <c r="D5133" s="0" t="s">
        <v>180</v>
      </c>
      <c r="E5133" s="0" t="n">
        <v>2037</v>
      </c>
      <c r="F5133" s="0" t="n">
        <v>19.2299148688103</v>
      </c>
      <c r="G5133" s="0" t="s">
        <v>132</v>
      </c>
    </row>
    <row r="5134" customFormat="false" ht="14.25" hidden="false" customHeight="false" outlineLevel="0" collapsed="false">
      <c r="A5134" s="0" t="s">
        <v>119</v>
      </c>
      <c r="B5134" s="0" t="s">
        <v>120</v>
      </c>
      <c r="C5134" s="0" t="s">
        <v>75</v>
      </c>
      <c r="D5134" s="0" t="s">
        <v>181</v>
      </c>
      <c r="E5134" s="0" t="n">
        <v>2037</v>
      </c>
      <c r="F5134" s="0" t="n">
        <v>1</v>
      </c>
      <c r="G5134" s="0" t="s">
        <v>135</v>
      </c>
    </row>
    <row r="5135" customFormat="false" ht="14.25" hidden="false" customHeight="false" outlineLevel="0" collapsed="false">
      <c r="A5135" s="0" t="s">
        <v>119</v>
      </c>
      <c r="B5135" s="0" t="s">
        <v>120</v>
      </c>
      <c r="C5135" s="0" t="s">
        <v>75</v>
      </c>
      <c r="D5135" s="0" t="s">
        <v>165</v>
      </c>
      <c r="E5135" s="0" t="n">
        <v>2038</v>
      </c>
      <c r="F5135" s="0" t="n">
        <v>0</v>
      </c>
      <c r="G5135" s="0" t="s">
        <v>161</v>
      </c>
    </row>
    <row r="5136" customFormat="false" ht="14.25" hidden="false" customHeight="false" outlineLevel="0" collapsed="false">
      <c r="A5136" s="0" t="s">
        <v>119</v>
      </c>
      <c r="B5136" s="0" t="s">
        <v>120</v>
      </c>
      <c r="C5136" s="0" t="s">
        <v>75</v>
      </c>
      <c r="D5136" s="0" t="s">
        <v>166</v>
      </c>
      <c r="E5136" s="0" t="n">
        <v>2038</v>
      </c>
      <c r="F5136" s="0" t="n">
        <v>0</v>
      </c>
      <c r="G5136" s="0" t="s">
        <v>161</v>
      </c>
    </row>
    <row r="5137" customFormat="false" ht="14.25" hidden="false" customHeight="false" outlineLevel="0" collapsed="false">
      <c r="A5137" s="0" t="s">
        <v>119</v>
      </c>
      <c r="B5137" s="0" t="s">
        <v>120</v>
      </c>
      <c r="C5137" s="0" t="s">
        <v>75</v>
      </c>
      <c r="D5137" s="0" t="s">
        <v>167</v>
      </c>
      <c r="E5137" s="0" t="n">
        <v>2038</v>
      </c>
      <c r="F5137" s="0" t="n">
        <v>0.5</v>
      </c>
      <c r="G5137" s="0" t="s">
        <v>135</v>
      </c>
    </row>
    <row r="5138" customFormat="false" ht="14.25" hidden="false" customHeight="false" outlineLevel="0" collapsed="false">
      <c r="A5138" s="0" t="s">
        <v>119</v>
      </c>
      <c r="B5138" s="0" t="s">
        <v>120</v>
      </c>
      <c r="C5138" s="0" t="s">
        <v>75</v>
      </c>
      <c r="D5138" s="0" t="s">
        <v>168</v>
      </c>
      <c r="E5138" s="0" t="n">
        <v>2038</v>
      </c>
      <c r="F5138" s="0" t="n">
        <v>0</v>
      </c>
      <c r="G5138" s="0" t="s">
        <v>161</v>
      </c>
    </row>
    <row r="5139" customFormat="false" ht="14.25" hidden="false" customHeight="false" outlineLevel="0" collapsed="false">
      <c r="A5139" s="0" t="s">
        <v>119</v>
      </c>
      <c r="B5139" s="0" t="s">
        <v>120</v>
      </c>
      <c r="C5139" s="0" t="s">
        <v>75</v>
      </c>
      <c r="D5139" s="0" t="s">
        <v>169</v>
      </c>
      <c r="E5139" s="0" t="n">
        <v>2038</v>
      </c>
      <c r="F5139" s="0" t="n">
        <v>0</v>
      </c>
      <c r="G5139" s="0" t="s">
        <v>161</v>
      </c>
    </row>
    <row r="5140" customFormat="false" ht="14.25" hidden="false" customHeight="false" outlineLevel="0" collapsed="false">
      <c r="A5140" s="0" t="s">
        <v>119</v>
      </c>
      <c r="B5140" s="0" t="s">
        <v>120</v>
      </c>
      <c r="C5140" s="0" t="s">
        <v>75</v>
      </c>
      <c r="D5140" s="0" t="s">
        <v>170</v>
      </c>
      <c r="E5140" s="0" t="n">
        <v>2038</v>
      </c>
      <c r="F5140" s="0" t="n">
        <v>2.161</v>
      </c>
      <c r="G5140" s="0" t="s">
        <v>161</v>
      </c>
    </row>
    <row r="5141" customFormat="false" ht="14.25" hidden="false" customHeight="false" outlineLevel="0" collapsed="false">
      <c r="A5141" s="0" t="s">
        <v>119</v>
      </c>
      <c r="B5141" s="0" t="s">
        <v>120</v>
      </c>
      <c r="C5141" s="0" t="s">
        <v>75</v>
      </c>
      <c r="D5141" s="0" t="s">
        <v>156</v>
      </c>
      <c r="E5141" s="0" t="n">
        <v>2038</v>
      </c>
      <c r="F5141" s="0" t="n">
        <v>0.810121557996173</v>
      </c>
      <c r="G5141" s="0" t="s">
        <v>135</v>
      </c>
    </row>
    <row r="5142" customFormat="false" ht="14.25" hidden="false" customHeight="false" outlineLevel="0" collapsed="false">
      <c r="A5142" s="0" t="s">
        <v>119</v>
      </c>
      <c r="B5142" s="0" t="s">
        <v>120</v>
      </c>
      <c r="C5142" s="0" t="s">
        <v>75</v>
      </c>
      <c r="D5142" s="0" t="s">
        <v>157</v>
      </c>
      <c r="E5142" s="0" t="n">
        <v>2038</v>
      </c>
      <c r="F5142" s="0" t="n">
        <v>0.579619449279388</v>
      </c>
      <c r="G5142" s="0" t="s">
        <v>135</v>
      </c>
    </row>
    <row r="5143" customFormat="false" ht="14.25" hidden="false" customHeight="false" outlineLevel="0" collapsed="false">
      <c r="A5143" s="0" t="s">
        <v>119</v>
      </c>
      <c r="B5143" s="0" t="s">
        <v>120</v>
      </c>
      <c r="C5143" s="0" t="s">
        <v>75</v>
      </c>
      <c r="D5143" s="0" t="s">
        <v>171</v>
      </c>
      <c r="E5143" s="0" t="n">
        <v>2038</v>
      </c>
      <c r="F5143" s="0" t="n">
        <v>0.87</v>
      </c>
      <c r="G5143" s="0" t="s">
        <v>135</v>
      </c>
    </row>
    <row r="5144" customFormat="false" ht="14.25" hidden="false" customHeight="false" outlineLevel="0" collapsed="false">
      <c r="A5144" s="0" t="s">
        <v>119</v>
      </c>
      <c r="B5144" s="0" t="s">
        <v>120</v>
      </c>
      <c r="C5144" s="0" t="s">
        <v>75</v>
      </c>
      <c r="D5144" s="0" t="s">
        <v>172</v>
      </c>
      <c r="E5144" s="0" t="n">
        <v>2038</v>
      </c>
      <c r="F5144" s="0" t="n">
        <v>0.8</v>
      </c>
      <c r="G5144" s="0" t="s">
        <v>135</v>
      </c>
    </row>
    <row r="5145" customFormat="false" ht="14.25" hidden="false" customHeight="false" outlineLevel="0" collapsed="false">
      <c r="A5145" s="0" t="s">
        <v>119</v>
      </c>
      <c r="B5145" s="0" t="s">
        <v>120</v>
      </c>
      <c r="C5145" s="0" t="s">
        <v>75</v>
      </c>
      <c r="D5145" s="0" t="s">
        <v>173</v>
      </c>
      <c r="E5145" s="0" t="n">
        <v>2038</v>
      </c>
      <c r="F5145" s="0" t="n">
        <v>0.504268920873067</v>
      </c>
      <c r="G5145" s="0" t="s">
        <v>135</v>
      </c>
    </row>
    <row r="5146" customFormat="false" ht="14.25" hidden="false" customHeight="false" outlineLevel="0" collapsed="false">
      <c r="A5146" s="0" t="s">
        <v>119</v>
      </c>
      <c r="B5146" s="0" t="s">
        <v>120</v>
      </c>
      <c r="C5146" s="0" t="s">
        <v>75</v>
      </c>
      <c r="D5146" s="0" t="s">
        <v>174</v>
      </c>
      <c r="E5146" s="0" t="n">
        <v>2038</v>
      </c>
      <c r="F5146" s="0" t="n">
        <v>0.46369555942351</v>
      </c>
      <c r="G5146" s="0" t="s">
        <v>135</v>
      </c>
    </row>
    <row r="5147" customFormat="false" ht="14.25" hidden="false" customHeight="false" outlineLevel="0" collapsed="false">
      <c r="A5147" s="0" t="s">
        <v>119</v>
      </c>
      <c r="B5147" s="0" t="s">
        <v>120</v>
      </c>
      <c r="C5147" s="0" t="s">
        <v>75</v>
      </c>
      <c r="D5147" s="0" t="s">
        <v>160</v>
      </c>
      <c r="E5147" s="0" t="n">
        <v>2038</v>
      </c>
      <c r="F5147" s="0" t="n">
        <v>22.9618214982708</v>
      </c>
      <c r="G5147" s="0" t="s">
        <v>161</v>
      </c>
    </row>
    <row r="5148" customFormat="false" ht="14.25" hidden="false" customHeight="false" outlineLevel="0" collapsed="false">
      <c r="A5148" s="0" t="s">
        <v>119</v>
      </c>
      <c r="B5148" s="0" t="s">
        <v>120</v>
      </c>
      <c r="C5148" s="0" t="s">
        <v>75</v>
      </c>
      <c r="D5148" s="0" t="s">
        <v>162</v>
      </c>
      <c r="E5148" s="0" t="n">
        <v>2038</v>
      </c>
      <c r="F5148" s="0" t="n">
        <v>5.3818526968298</v>
      </c>
      <c r="G5148" s="0" t="s">
        <v>161</v>
      </c>
    </row>
    <row r="5149" customFormat="false" ht="14.25" hidden="false" customHeight="false" outlineLevel="0" collapsed="false">
      <c r="A5149" s="0" t="s">
        <v>119</v>
      </c>
      <c r="B5149" s="0" t="s">
        <v>120</v>
      </c>
      <c r="C5149" s="0" t="s">
        <v>75</v>
      </c>
      <c r="D5149" s="0" t="s">
        <v>175</v>
      </c>
      <c r="E5149" s="0" t="n">
        <v>2038</v>
      </c>
      <c r="F5149" s="0" t="n">
        <v>24.5219</v>
      </c>
      <c r="G5149" s="0" t="s">
        <v>161</v>
      </c>
    </row>
    <row r="5150" customFormat="false" ht="14.25" hidden="false" customHeight="false" outlineLevel="0" collapsed="false">
      <c r="A5150" s="0" t="s">
        <v>119</v>
      </c>
      <c r="B5150" s="0" t="s">
        <v>120</v>
      </c>
      <c r="C5150" s="0" t="s">
        <v>75</v>
      </c>
      <c r="D5150" s="0" t="s">
        <v>176</v>
      </c>
      <c r="E5150" s="0" t="n">
        <v>2038</v>
      </c>
      <c r="F5150" s="0" t="n">
        <v>4.4006</v>
      </c>
      <c r="G5150" s="0" t="s">
        <v>161</v>
      </c>
    </row>
    <row r="5151" customFormat="false" ht="14.25" hidden="false" customHeight="false" outlineLevel="0" collapsed="false">
      <c r="A5151" s="0" t="s">
        <v>119</v>
      </c>
      <c r="B5151" s="0" t="s">
        <v>120</v>
      </c>
      <c r="C5151" s="0" t="s">
        <v>75</v>
      </c>
      <c r="D5151" s="0" t="s">
        <v>177</v>
      </c>
      <c r="E5151" s="0" t="n">
        <v>2038</v>
      </c>
      <c r="F5151" s="0" t="n">
        <v>24.5219</v>
      </c>
      <c r="G5151" s="0" t="s">
        <v>161</v>
      </c>
    </row>
    <row r="5152" customFormat="false" ht="14.25" hidden="false" customHeight="false" outlineLevel="0" collapsed="false">
      <c r="A5152" s="0" t="s">
        <v>119</v>
      </c>
      <c r="B5152" s="0" t="s">
        <v>120</v>
      </c>
      <c r="C5152" s="0" t="s">
        <v>75</v>
      </c>
      <c r="D5152" s="0" t="s">
        <v>178</v>
      </c>
      <c r="E5152" s="0" t="n">
        <v>2038</v>
      </c>
      <c r="F5152" s="0" t="n">
        <v>3.82177419510063</v>
      </c>
      <c r="G5152" s="0" t="s">
        <v>161</v>
      </c>
    </row>
    <row r="5153" customFormat="false" ht="14.25" hidden="false" customHeight="false" outlineLevel="0" collapsed="false">
      <c r="A5153" s="0" t="s">
        <v>119</v>
      </c>
      <c r="B5153" s="0" t="s">
        <v>120</v>
      </c>
      <c r="C5153" s="0" t="s">
        <v>75</v>
      </c>
      <c r="D5153" s="0" t="s">
        <v>163</v>
      </c>
      <c r="E5153" s="0" t="n">
        <v>2038</v>
      </c>
      <c r="F5153" s="0" t="n">
        <v>143.243777601473</v>
      </c>
      <c r="G5153" s="0" t="s">
        <v>132</v>
      </c>
    </row>
    <row r="5154" customFormat="false" ht="14.25" hidden="false" customHeight="false" outlineLevel="0" collapsed="false">
      <c r="A5154" s="0" t="s">
        <v>119</v>
      </c>
      <c r="B5154" s="0" t="s">
        <v>120</v>
      </c>
      <c r="C5154" s="0" t="s">
        <v>75</v>
      </c>
      <c r="D5154" s="0" t="s">
        <v>164</v>
      </c>
      <c r="E5154" s="0" t="n">
        <v>2038</v>
      </c>
      <c r="F5154" s="0" t="n">
        <v>27.698192646109</v>
      </c>
      <c r="G5154" s="0" t="s">
        <v>132</v>
      </c>
    </row>
    <row r="5155" customFormat="false" ht="14.25" hidden="false" customHeight="false" outlineLevel="0" collapsed="false">
      <c r="A5155" s="0" t="s">
        <v>119</v>
      </c>
      <c r="B5155" s="0" t="s">
        <v>120</v>
      </c>
      <c r="C5155" s="0" t="s">
        <v>75</v>
      </c>
      <c r="D5155" s="0" t="s">
        <v>179</v>
      </c>
      <c r="E5155" s="0" t="n">
        <v>2038</v>
      </c>
      <c r="F5155" s="0" t="n">
        <v>149.514756630803</v>
      </c>
      <c r="G5155" s="0" t="s">
        <v>132</v>
      </c>
    </row>
    <row r="5156" customFormat="false" ht="14.25" hidden="false" customHeight="false" outlineLevel="0" collapsed="false">
      <c r="A5156" s="0" t="s">
        <v>119</v>
      </c>
      <c r="B5156" s="0" t="s">
        <v>120</v>
      </c>
      <c r="C5156" s="0" t="s">
        <v>75</v>
      </c>
      <c r="D5156" s="0" t="s">
        <v>180</v>
      </c>
      <c r="E5156" s="0" t="n">
        <v>2038</v>
      </c>
      <c r="F5156" s="0" t="n">
        <v>20.4290374174154</v>
      </c>
      <c r="G5156" s="0" t="s">
        <v>132</v>
      </c>
    </row>
    <row r="5157" customFormat="false" ht="14.25" hidden="false" customHeight="false" outlineLevel="0" collapsed="false">
      <c r="A5157" s="0" t="s">
        <v>119</v>
      </c>
      <c r="B5157" s="0" t="s">
        <v>120</v>
      </c>
      <c r="C5157" s="0" t="s">
        <v>75</v>
      </c>
      <c r="D5157" s="0" t="s">
        <v>181</v>
      </c>
      <c r="E5157" s="0" t="n">
        <v>2038</v>
      </c>
      <c r="F5157" s="0" t="n">
        <v>1</v>
      </c>
      <c r="G5157" s="0" t="s">
        <v>135</v>
      </c>
    </row>
    <row r="5158" customFormat="false" ht="14.25" hidden="false" customHeight="false" outlineLevel="0" collapsed="false">
      <c r="A5158" s="0" t="s">
        <v>119</v>
      </c>
      <c r="B5158" s="0" t="s">
        <v>120</v>
      </c>
      <c r="C5158" s="0" t="s">
        <v>75</v>
      </c>
      <c r="D5158" s="0" t="s">
        <v>165</v>
      </c>
      <c r="E5158" s="0" t="n">
        <v>2039</v>
      </c>
      <c r="F5158" s="0" t="n">
        <v>0</v>
      </c>
      <c r="G5158" s="0" t="s">
        <v>161</v>
      </c>
    </row>
    <row r="5159" customFormat="false" ht="14.25" hidden="false" customHeight="false" outlineLevel="0" collapsed="false">
      <c r="A5159" s="0" t="s">
        <v>119</v>
      </c>
      <c r="B5159" s="0" t="s">
        <v>120</v>
      </c>
      <c r="C5159" s="0" t="s">
        <v>75</v>
      </c>
      <c r="D5159" s="0" t="s">
        <v>166</v>
      </c>
      <c r="E5159" s="0" t="n">
        <v>2039</v>
      </c>
      <c r="F5159" s="0" t="n">
        <v>0</v>
      </c>
      <c r="G5159" s="0" t="s">
        <v>161</v>
      </c>
    </row>
    <row r="5160" customFormat="false" ht="14.25" hidden="false" customHeight="false" outlineLevel="0" collapsed="false">
      <c r="A5160" s="0" t="s">
        <v>119</v>
      </c>
      <c r="B5160" s="0" t="s">
        <v>120</v>
      </c>
      <c r="C5160" s="0" t="s">
        <v>75</v>
      </c>
      <c r="D5160" s="0" t="s">
        <v>167</v>
      </c>
      <c r="E5160" s="0" t="n">
        <v>2039</v>
      </c>
      <c r="F5160" s="0" t="n">
        <v>0.5</v>
      </c>
      <c r="G5160" s="0" t="s">
        <v>135</v>
      </c>
    </row>
    <row r="5161" customFormat="false" ht="14.25" hidden="false" customHeight="false" outlineLevel="0" collapsed="false">
      <c r="A5161" s="0" t="s">
        <v>119</v>
      </c>
      <c r="B5161" s="0" t="s">
        <v>120</v>
      </c>
      <c r="C5161" s="0" t="s">
        <v>75</v>
      </c>
      <c r="D5161" s="0" t="s">
        <v>168</v>
      </c>
      <c r="E5161" s="0" t="n">
        <v>2039</v>
      </c>
      <c r="F5161" s="0" t="n">
        <v>0</v>
      </c>
      <c r="G5161" s="0" t="s">
        <v>161</v>
      </c>
    </row>
    <row r="5162" customFormat="false" ht="14.25" hidden="false" customHeight="false" outlineLevel="0" collapsed="false">
      <c r="A5162" s="0" t="s">
        <v>119</v>
      </c>
      <c r="B5162" s="0" t="s">
        <v>120</v>
      </c>
      <c r="C5162" s="0" t="s">
        <v>75</v>
      </c>
      <c r="D5162" s="0" t="s">
        <v>169</v>
      </c>
      <c r="E5162" s="0" t="n">
        <v>2039</v>
      </c>
      <c r="F5162" s="0" t="n">
        <v>0</v>
      </c>
      <c r="G5162" s="0" t="s">
        <v>161</v>
      </c>
    </row>
    <row r="5163" customFormat="false" ht="14.25" hidden="false" customHeight="false" outlineLevel="0" collapsed="false">
      <c r="A5163" s="0" t="s">
        <v>119</v>
      </c>
      <c r="B5163" s="0" t="s">
        <v>120</v>
      </c>
      <c r="C5163" s="0" t="s">
        <v>75</v>
      </c>
      <c r="D5163" s="0" t="s">
        <v>170</v>
      </c>
      <c r="E5163" s="0" t="n">
        <v>2039</v>
      </c>
      <c r="F5163" s="0" t="n">
        <v>2.161</v>
      </c>
      <c r="G5163" s="0" t="s">
        <v>161</v>
      </c>
    </row>
    <row r="5164" customFormat="false" ht="14.25" hidden="false" customHeight="false" outlineLevel="0" collapsed="false">
      <c r="A5164" s="0" t="s">
        <v>119</v>
      </c>
      <c r="B5164" s="0" t="s">
        <v>120</v>
      </c>
      <c r="C5164" s="0" t="s">
        <v>75</v>
      </c>
      <c r="D5164" s="0" t="s">
        <v>156</v>
      </c>
      <c r="E5164" s="0" t="n">
        <v>2039</v>
      </c>
      <c r="F5164" s="0" t="n">
        <v>0.810121557996173</v>
      </c>
      <c r="G5164" s="0" t="s">
        <v>135</v>
      </c>
    </row>
    <row r="5165" customFormat="false" ht="14.25" hidden="false" customHeight="false" outlineLevel="0" collapsed="false">
      <c r="A5165" s="0" t="s">
        <v>119</v>
      </c>
      <c r="B5165" s="0" t="s">
        <v>120</v>
      </c>
      <c r="C5165" s="0" t="s">
        <v>75</v>
      </c>
      <c r="D5165" s="0" t="s">
        <v>157</v>
      </c>
      <c r="E5165" s="0" t="n">
        <v>2039</v>
      </c>
      <c r="F5165" s="0" t="n">
        <v>0.579619449279388</v>
      </c>
      <c r="G5165" s="0" t="s">
        <v>135</v>
      </c>
    </row>
    <row r="5166" customFormat="false" ht="14.25" hidden="false" customHeight="false" outlineLevel="0" collapsed="false">
      <c r="A5166" s="0" t="s">
        <v>119</v>
      </c>
      <c r="B5166" s="0" t="s">
        <v>120</v>
      </c>
      <c r="C5166" s="0" t="s">
        <v>75</v>
      </c>
      <c r="D5166" s="0" t="s">
        <v>171</v>
      </c>
      <c r="E5166" s="0" t="n">
        <v>2039</v>
      </c>
      <c r="F5166" s="0" t="n">
        <v>0.87</v>
      </c>
      <c r="G5166" s="0" t="s">
        <v>135</v>
      </c>
    </row>
    <row r="5167" customFormat="false" ht="14.25" hidden="false" customHeight="false" outlineLevel="0" collapsed="false">
      <c r="A5167" s="0" t="s">
        <v>119</v>
      </c>
      <c r="B5167" s="0" t="s">
        <v>120</v>
      </c>
      <c r="C5167" s="0" t="s">
        <v>75</v>
      </c>
      <c r="D5167" s="0" t="s">
        <v>172</v>
      </c>
      <c r="E5167" s="0" t="n">
        <v>2039</v>
      </c>
      <c r="F5167" s="0" t="n">
        <v>0.8</v>
      </c>
      <c r="G5167" s="0" t="s">
        <v>135</v>
      </c>
    </row>
    <row r="5168" customFormat="false" ht="14.25" hidden="false" customHeight="false" outlineLevel="0" collapsed="false">
      <c r="A5168" s="0" t="s">
        <v>119</v>
      </c>
      <c r="B5168" s="0" t="s">
        <v>120</v>
      </c>
      <c r="C5168" s="0" t="s">
        <v>75</v>
      </c>
      <c r="D5168" s="0" t="s">
        <v>173</v>
      </c>
      <c r="E5168" s="0" t="n">
        <v>2039</v>
      </c>
      <c r="F5168" s="0" t="n">
        <v>0.504268920873067</v>
      </c>
      <c r="G5168" s="0" t="s">
        <v>135</v>
      </c>
    </row>
    <row r="5169" customFormat="false" ht="14.25" hidden="false" customHeight="false" outlineLevel="0" collapsed="false">
      <c r="A5169" s="0" t="s">
        <v>119</v>
      </c>
      <c r="B5169" s="0" t="s">
        <v>120</v>
      </c>
      <c r="C5169" s="0" t="s">
        <v>75</v>
      </c>
      <c r="D5169" s="0" t="s">
        <v>174</v>
      </c>
      <c r="E5169" s="0" t="n">
        <v>2039</v>
      </c>
      <c r="F5169" s="0" t="n">
        <v>0.46369555942351</v>
      </c>
      <c r="G5169" s="0" t="s">
        <v>135</v>
      </c>
    </row>
    <row r="5170" customFormat="false" ht="14.25" hidden="false" customHeight="false" outlineLevel="0" collapsed="false">
      <c r="A5170" s="0" t="s">
        <v>119</v>
      </c>
      <c r="B5170" s="0" t="s">
        <v>120</v>
      </c>
      <c r="C5170" s="0" t="s">
        <v>75</v>
      </c>
      <c r="D5170" s="0" t="s">
        <v>160</v>
      </c>
      <c r="E5170" s="0" t="n">
        <v>2039</v>
      </c>
      <c r="F5170" s="0" t="n">
        <v>22.9618214982708</v>
      </c>
      <c r="G5170" s="0" t="s">
        <v>161</v>
      </c>
    </row>
    <row r="5171" customFormat="false" ht="14.25" hidden="false" customHeight="false" outlineLevel="0" collapsed="false">
      <c r="A5171" s="0" t="s">
        <v>119</v>
      </c>
      <c r="B5171" s="0" t="s">
        <v>120</v>
      </c>
      <c r="C5171" s="0" t="s">
        <v>75</v>
      </c>
      <c r="D5171" s="0" t="s">
        <v>162</v>
      </c>
      <c r="E5171" s="0" t="n">
        <v>2039</v>
      </c>
      <c r="F5171" s="0" t="n">
        <v>5.3818526968298</v>
      </c>
      <c r="G5171" s="0" t="s">
        <v>161</v>
      </c>
    </row>
    <row r="5172" customFormat="false" ht="14.25" hidden="false" customHeight="false" outlineLevel="0" collapsed="false">
      <c r="A5172" s="0" t="s">
        <v>119</v>
      </c>
      <c r="B5172" s="0" t="s">
        <v>120</v>
      </c>
      <c r="C5172" s="0" t="s">
        <v>75</v>
      </c>
      <c r="D5172" s="0" t="s">
        <v>175</v>
      </c>
      <c r="E5172" s="0" t="n">
        <v>2039</v>
      </c>
      <c r="F5172" s="0" t="n">
        <v>24.5219</v>
      </c>
      <c r="G5172" s="0" t="s">
        <v>161</v>
      </c>
    </row>
    <row r="5173" customFormat="false" ht="14.25" hidden="false" customHeight="false" outlineLevel="0" collapsed="false">
      <c r="A5173" s="0" t="s">
        <v>119</v>
      </c>
      <c r="B5173" s="0" t="s">
        <v>120</v>
      </c>
      <c r="C5173" s="0" t="s">
        <v>75</v>
      </c>
      <c r="D5173" s="0" t="s">
        <v>176</v>
      </c>
      <c r="E5173" s="0" t="n">
        <v>2039</v>
      </c>
      <c r="F5173" s="0" t="n">
        <v>4.4006</v>
      </c>
      <c r="G5173" s="0" t="s">
        <v>161</v>
      </c>
    </row>
    <row r="5174" customFormat="false" ht="14.25" hidden="false" customHeight="false" outlineLevel="0" collapsed="false">
      <c r="A5174" s="0" t="s">
        <v>119</v>
      </c>
      <c r="B5174" s="0" t="s">
        <v>120</v>
      </c>
      <c r="C5174" s="0" t="s">
        <v>75</v>
      </c>
      <c r="D5174" s="0" t="s">
        <v>177</v>
      </c>
      <c r="E5174" s="0" t="n">
        <v>2039</v>
      </c>
      <c r="F5174" s="0" t="n">
        <v>24.5219</v>
      </c>
      <c r="G5174" s="0" t="s">
        <v>161</v>
      </c>
    </row>
    <row r="5175" customFormat="false" ht="14.25" hidden="false" customHeight="false" outlineLevel="0" collapsed="false">
      <c r="A5175" s="0" t="s">
        <v>119</v>
      </c>
      <c r="B5175" s="0" t="s">
        <v>120</v>
      </c>
      <c r="C5175" s="0" t="s">
        <v>75</v>
      </c>
      <c r="D5175" s="0" t="s">
        <v>178</v>
      </c>
      <c r="E5175" s="0" t="n">
        <v>2039</v>
      </c>
      <c r="F5175" s="0" t="n">
        <v>3.82177419510063</v>
      </c>
      <c r="G5175" s="0" t="s">
        <v>161</v>
      </c>
    </row>
    <row r="5176" customFormat="false" ht="14.25" hidden="false" customHeight="false" outlineLevel="0" collapsed="false">
      <c r="A5176" s="0" t="s">
        <v>119</v>
      </c>
      <c r="B5176" s="0" t="s">
        <v>120</v>
      </c>
      <c r="C5176" s="0" t="s">
        <v>75</v>
      </c>
      <c r="D5176" s="0" t="s">
        <v>163</v>
      </c>
      <c r="E5176" s="0" t="n">
        <v>2039</v>
      </c>
      <c r="F5176" s="0" t="n">
        <v>151.564656461176</v>
      </c>
      <c r="G5176" s="0" t="s">
        <v>132</v>
      </c>
    </row>
    <row r="5177" customFormat="false" ht="14.25" hidden="false" customHeight="false" outlineLevel="0" collapsed="false">
      <c r="A5177" s="0" t="s">
        <v>119</v>
      </c>
      <c r="B5177" s="0" t="s">
        <v>120</v>
      </c>
      <c r="C5177" s="0" t="s">
        <v>75</v>
      </c>
      <c r="D5177" s="0" t="s">
        <v>164</v>
      </c>
      <c r="E5177" s="0" t="n">
        <v>2039</v>
      </c>
      <c r="F5177" s="0" t="n">
        <v>27.9976731431765</v>
      </c>
      <c r="G5177" s="0" t="s">
        <v>132</v>
      </c>
    </row>
    <row r="5178" customFormat="false" ht="14.25" hidden="false" customHeight="false" outlineLevel="0" collapsed="false">
      <c r="A5178" s="0" t="s">
        <v>119</v>
      </c>
      <c r="B5178" s="0" t="s">
        <v>120</v>
      </c>
      <c r="C5178" s="0" t="s">
        <v>75</v>
      </c>
      <c r="D5178" s="0" t="s">
        <v>179</v>
      </c>
      <c r="E5178" s="0" t="n">
        <v>2039</v>
      </c>
      <c r="F5178" s="0" t="n">
        <v>157.054572215185</v>
      </c>
      <c r="G5178" s="0" t="s">
        <v>132</v>
      </c>
    </row>
    <row r="5179" customFormat="false" ht="14.25" hidden="false" customHeight="false" outlineLevel="0" collapsed="false">
      <c r="A5179" s="0" t="s">
        <v>119</v>
      </c>
      <c r="B5179" s="0" t="s">
        <v>120</v>
      </c>
      <c r="C5179" s="0" t="s">
        <v>75</v>
      </c>
      <c r="D5179" s="0" t="s">
        <v>180</v>
      </c>
      <c r="E5179" s="0" t="n">
        <v>2039</v>
      </c>
      <c r="F5179" s="0" t="n">
        <v>21.4592445900365</v>
      </c>
      <c r="G5179" s="0" t="s">
        <v>132</v>
      </c>
    </row>
    <row r="5180" customFormat="false" ht="14.25" hidden="false" customHeight="false" outlineLevel="0" collapsed="false">
      <c r="A5180" s="0" t="s">
        <v>119</v>
      </c>
      <c r="B5180" s="0" t="s">
        <v>120</v>
      </c>
      <c r="C5180" s="0" t="s">
        <v>75</v>
      </c>
      <c r="D5180" s="0" t="s">
        <v>181</v>
      </c>
      <c r="E5180" s="0" t="n">
        <v>2039</v>
      </c>
      <c r="F5180" s="0" t="n">
        <v>1</v>
      </c>
      <c r="G5180" s="0" t="s">
        <v>135</v>
      </c>
    </row>
    <row r="5181" customFormat="false" ht="14.25" hidden="false" customHeight="false" outlineLevel="0" collapsed="false">
      <c r="A5181" s="0" t="s">
        <v>119</v>
      </c>
      <c r="B5181" s="0" t="s">
        <v>120</v>
      </c>
      <c r="C5181" s="0" t="s">
        <v>75</v>
      </c>
      <c r="D5181" s="0" t="s">
        <v>165</v>
      </c>
      <c r="E5181" s="0" t="n">
        <v>2040</v>
      </c>
      <c r="F5181" s="0" t="n">
        <v>0</v>
      </c>
      <c r="G5181" s="0" t="s">
        <v>161</v>
      </c>
    </row>
    <row r="5182" customFormat="false" ht="14.25" hidden="false" customHeight="false" outlineLevel="0" collapsed="false">
      <c r="A5182" s="0" t="s">
        <v>119</v>
      </c>
      <c r="B5182" s="0" t="s">
        <v>120</v>
      </c>
      <c r="C5182" s="0" t="s">
        <v>75</v>
      </c>
      <c r="D5182" s="0" t="s">
        <v>166</v>
      </c>
      <c r="E5182" s="0" t="n">
        <v>2040</v>
      </c>
      <c r="F5182" s="0" t="n">
        <v>0</v>
      </c>
      <c r="G5182" s="0" t="s">
        <v>161</v>
      </c>
    </row>
    <row r="5183" customFormat="false" ht="14.25" hidden="false" customHeight="false" outlineLevel="0" collapsed="false">
      <c r="A5183" s="0" t="s">
        <v>119</v>
      </c>
      <c r="B5183" s="0" t="s">
        <v>120</v>
      </c>
      <c r="C5183" s="0" t="s">
        <v>75</v>
      </c>
      <c r="D5183" s="0" t="s">
        <v>167</v>
      </c>
      <c r="E5183" s="0" t="n">
        <v>2040</v>
      </c>
      <c r="F5183" s="0" t="n">
        <v>0.5</v>
      </c>
      <c r="G5183" s="0" t="s">
        <v>135</v>
      </c>
    </row>
    <row r="5184" customFormat="false" ht="14.25" hidden="false" customHeight="false" outlineLevel="0" collapsed="false">
      <c r="A5184" s="0" t="s">
        <v>119</v>
      </c>
      <c r="B5184" s="0" t="s">
        <v>120</v>
      </c>
      <c r="C5184" s="0" t="s">
        <v>75</v>
      </c>
      <c r="D5184" s="0" t="s">
        <v>168</v>
      </c>
      <c r="E5184" s="0" t="n">
        <v>2040</v>
      </c>
      <c r="F5184" s="0" t="n">
        <v>0</v>
      </c>
      <c r="G5184" s="0" t="s">
        <v>161</v>
      </c>
    </row>
    <row r="5185" customFormat="false" ht="14.25" hidden="false" customHeight="false" outlineLevel="0" collapsed="false">
      <c r="A5185" s="0" t="s">
        <v>119</v>
      </c>
      <c r="B5185" s="0" t="s">
        <v>120</v>
      </c>
      <c r="C5185" s="0" t="s">
        <v>75</v>
      </c>
      <c r="D5185" s="0" t="s">
        <v>169</v>
      </c>
      <c r="E5185" s="0" t="n">
        <v>2040</v>
      </c>
      <c r="F5185" s="0" t="n">
        <v>0</v>
      </c>
      <c r="G5185" s="0" t="s">
        <v>161</v>
      </c>
    </row>
    <row r="5186" customFormat="false" ht="14.25" hidden="false" customHeight="false" outlineLevel="0" collapsed="false">
      <c r="A5186" s="0" t="s">
        <v>119</v>
      </c>
      <c r="B5186" s="0" t="s">
        <v>120</v>
      </c>
      <c r="C5186" s="0" t="s">
        <v>75</v>
      </c>
      <c r="D5186" s="0" t="s">
        <v>170</v>
      </c>
      <c r="E5186" s="0" t="n">
        <v>2040</v>
      </c>
      <c r="F5186" s="0" t="n">
        <v>2.161</v>
      </c>
      <c r="G5186" s="0" t="s">
        <v>161</v>
      </c>
    </row>
    <row r="5187" customFormat="false" ht="14.25" hidden="false" customHeight="false" outlineLevel="0" collapsed="false">
      <c r="A5187" s="0" t="s">
        <v>119</v>
      </c>
      <c r="B5187" s="0" t="s">
        <v>120</v>
      </c>
      <c r="C5187" s="0" t="s">
        <v>75</v>
      </c>
      <c r="D5187" s="0" t="s">
        <v>156</v>
      </c>
      <c r="E5187" s="0" t="n">
        <v>2040</v>
      </c>
      <c r="F5187" s="0" t="n">
        <v>0.810121557996173</v>
      </c>
      <c r="G5187" s="0" t="s">
        <v>135</v>
      </c>
    </row>
    <row r="5188" customFormat="false" ht="14.25" hidden="false" customHeight="false" outlineLevel="0" collapsed="false">
      <c r="A5188" s="0" t="s">
        <v>119</v>
      </c>
      <c r="B5188" s="0" t="s">
        <v>120</v>
      </c>
      <c r="C5188" s="0" t="s">
        <v>75</v>
      </c>
      <c r="D5188" s="0" t="s">
        <v>157</v>
      </c>
      <c r="E5188" s="0" t="n">
        <v>2040</v>
      </c>
      <c r="F5188" s="0" t="n">
        <v>0.579619449279388</v>
      </c>
      <c r="G5188" s="0" t="s">
        <v>135</v>
      </c>
    </row>
    <row r="5189" customFormat="false" ht="14.25" hidden="false" customHeight="false" outlineLevel="0" collapsed="false">
      <c r="A5189" s="0" t="s">
        <v>119</v>
      </c>
      <c r="B5189" s="0" t="s">
        <v>120</v>
      </c>
      <c r="C5189" s="0" t="s">
        <v>75</v>
      </c>
      <c r="D5189" s="0" t="s">
        <v>171</v>
      </c>
      <c r="E5189" s="0" t="n">
        <v>2040</v>
      </c>
      <c r="F5189" s="0" t="n">
        <v>0.87</v>
      </c>
      <c r="G5189" s="0" t="s">
        <v>135</v>
      </c>
    </row>
    <row r="5190" customFormat="false" ht="14.25" hidden="false" customHeight="false" outlineLevel="0" collapsed="false">
      <c r="A5190" s="0" t="s">
        <v>119</v>
      </c>
      <c r="B5190" s="0" t="s">
        <v>120</v>
      </c>
      <c r="C5190" s="0" t="s">
        <v>75</v>
      </c>
      <c r="D5190" s="0" t="s">
        <v>172</v>
      </c>
      <c r="E5190" s="0" t="n">
        <v>2040</v>
      </c>
      <c r="F5190" s="0" t="n">
        <v>0.8</v>
      </c>
      <c r="G5190" s="0" t="s">
        <v>135</v>
      </c>
    </row>
    <row r="5191" customFormat="false" ht="14.25" hidden="false" customHeight="false" outlineLevel="0" collapsed="false">
      <c r="A5191" s="0" t="s">
        <v>119</v>
      </c>
      <c r="B5191" s="0" t="s">
        <v>120</v>
      </c>
      <c r="C5191" s="0" t="s">
        <v>75</v>
      </c>
      <c r="D5191" s="0" t="s">
        <v>173</v>
      </c>
      <c r="E5191" s="0" t="n">
        <v>2040</v>
      </c>
      <c r="F5191" s="0" t="n">
        <v>0.504268920873067</v>
      </c>
      <c r="G5191" s="0" t="s">
        <v>135</v>
      </c>
    </row>
    <row r="5192" customFormat="false" ht="14.25" hidden="false" customHeight="false" outlineLevel="0" collapsed="false">
      <c r="A5192" s="0" t="s">
        <v>119</v>
      </c>
      <c r="B5192" s="0" t="s">
        <v>120</v>
      </c>
      <c r="C5192" s="0" t="s">
        <v>75</v>
      </c>
      <c r="D5192" s="0" t="s">
        <v>174</v>
      </c>
      <c r="E5192" s="0" t="n">
        <v>2040</v>
      </c>
      <c r="F5192" s="0" t="n">
        <v>0.46369555942351</v>
      </c>
      <c r="G5192" s="0" t="s">
        <v>135</v>
      </c>
    </row>
    <row r="5193" customFormat="false" ht="14.25" hidden="false" customHeight="false" outlineLevel="0" collapsed="false">
      <c r="A5193" s="0" t="s">
        <v>119</v>
      </c>
      <c r="B5193" s="0" t="s">
        <v>120</v>
      </c>
      <c r="C5193" s="0" t="s">
        <v>75</v>
      </c>
      <c r="D5193" s="0" t="s">
        <v>160</v>
      </c>
      <c r="E5193" s="0" t="n">
        <v>2040</v>
      </c>
      <c r="F5193" s="0" t="n">
        <v>22.9618214982708</v>
      </c>
      <c r="G5193" s="0" t="s">
        <v>161</v>
      </c>
    </row>
    <row r="5194" customFormat="false" ht="14.25" hidden="false" customHeight="false" outlineLevel="0" collapsed="false">
      <c r="A5194" s="0" t="s">
        <v>119</v>
      </c>
      <c r="B5194" s="0" t="s">
        <v>120</v>
      </c>
      <c r="C5194" s="0" t="s">
        <v>75</v>
      </c>
      <c r="D5194" s="0" t="s">
        <v>162</v>
      </c>
      <c r="E5194" s="0" t="n">
        <v>2040</v>
      </c>
      <c r="F5194" s="0" t="n">
        <v>5.3818526968298</v>
      </c>
      <c r="G5194" s="0" t="s">
        <v>161</v>
      </c>
    </row>
    <row r="5195" customFormat="false" ht="14.25" hidden="false" customHeight="false" outlineLevel="0" collapsed="false">
      <c r="A5195" s="0" t="s">
        <v>119</v>
      </c>
      <c r="B5195" s="0" t="s">
        <v>120</v>
      </c>
      <c r="C5195" s="0" t="s">
        <v>75</v>
      </c>
      <c r="D5195" s="0" t="s">
        <v>175</v>
      </c>
      <c r="E5195" s="0" t="n">
        <v>2040</v>
      </c>
      <c r="F5195" s="0" t="n">
        <v>24.5219</v>
      </c>
      <c r="G5195" s="0" t="s">
        <v>161</v>
      </c>
    </row>
    <row r="5196" customFormat="false" ht="14.25" hidden="false" customHeight="false" outlineLevel="0" collapsed="false">
      <c r="A5196" s="0" t="s">
        <v>119</v>
      </c>
      <c r="B5196" s="0" t="s">
        <v>120</v>
      </c>
      <c r="C5196" s="0" t="s">
        <v>75</v>
      </c>
      <c r="D5196" s="0" t="s">
        <v>176</v>
      </c>
      <c r="E5196" s="0" t="n">
        <v>2040</v>
      </c>
      <c r="F5196" s="0" t="n">
        <v>4.4006</v>
      </c>
      <c r="G5196" s="0" t="s">
        <v>161</v>
      </c>
    </row>
    <row r="5197" customFormat="false" ht="14.25" hidden="false" customHeight="false" outlineLevel="0" collapsed="false">
      <c r="A5197" s="0" t="s">
        <v>119</v>
      </c>
      <c r="B5197" s="0" t="s">
        <v>120</v>
      </c>
      <c r="C5197" s="0" t="s">
        <v>75</v>
      </c>
      <c r="D5197" s="0" t="s">
        <v>177</v>
      </c>
      <c r="E5197" s="0" t="n">
        <v>2040</v>
      </c>
      <c r="F5197" s="0" t="n">
        <v>24.5219</v>
      </c>
      <c r="G5197" s="0" t="s">
        <v>161</v>
      </c>
    </row>
    <row r="5198" customFormat="false" ht="14.25" hidden="false" customHeight="false" outlineLevel="0" collapsed="false">
      <c r="A5198" s="0" t="s">
        <v>119</v>
      </c>
      <c r="B5198" s="0" t="s">
        <v>120</v>
      </c>
      <c r="C5198" s="0" t="s">
        <v>75</v>
      </c>
      <c r="D5198" s="0" t="s">
        <v>178</v>
      </c>
      <c r="E5198" s="0" t="n">
        <v>2040</v>
      </c>
      <c r="F5198" s="0" t="n">
        <v>3.82177419510063</v>
      </c>
      <c r="G5198" s="0" t="s">
        <v>161</v>
      </c>
    </row>
    <row r="5199" customFormat="false" ht="14.25" hidden="false" customHeight="false" outlineLevel="0" collapsed="false">
      <c r="A5199" s="0" t="s">
        <v>119</v>
      </c>
      <c r="B5199" s="0" t="s">
        <v>120</v>
      </c>
      <c r="C5199" s="0" t="s">
        <v>75</v>
      </c>
      <c r="D5199" s="0" t="s">
        <v>163</v>
      </c>
      <c r="E5199" s="0" t="n">
        <v>2040</v>
      </c>
      <c r="F5199" s="0" t="n">
        <v>158.504157400002</v>
      </c>
      <c r="G5199" s="0" t="s">
        <v>132</v>
      </c>
    </row>
    <row r="5200" customFormat="false" ht="14.25" hidden="false" customHeight="false" outlineLevel="0" collapsed="false">
      <c r="A5200" s="0" t="s">
        <v>119</v>
      </c>
      <c r="B5200" s="0" t="s">
        <v>120</v>
      </c>
      <c r="C5200" s="0" t="s">
        <v>75</v>
      </c>
      <c r="D5200" s="0" t="s">
        <v>164</v>
      </c>
      <c r="E5200" s="0" t="n">
        <v>2040</v>
      </c>
      <c r="F5200" s="0" t="n">
        <v>27.9713218941181</v>
      </c>
      <c r="G5200" s="0" t="s">
        <v>132</v>
      </c>
    </row>
    <row r="5201" customFormat="false" ht="14.25" hidden="false" customHeight="false" outlineLevel="0" collapsed="false">
      <c r="A5201" s="0" t="s">
        <v>119</v>
      </c>
      <c r="B5201" s="0" t="s">
        <v>120</v>
      </c>
      <c r="C5201" s="0" t="s">
        <v>75</v>
      </c>
      <c r="D5201" s="0" t="s">
        <v>179</v>
      </c>
      <c r="E5201" s="0" t="n">
        <v>2040</v>
      </c>
      <c r="F5201" s="0" t="n">
        <v>163.10117324547</v>
      </c>
      <c r="G5201" s="0" t="s">
        <v>132</v>
      </c>
    </row>
    <row r="5202" customFormat="false" ht="14.25" hidden="false" customHeight="false" outlineLevel="0" collapsed="false">
      <c r="A5202" s="0" t="s">
        <v>119</v>
      </c>
      <c r="B5202" s="0" t="s">
        <v>120</v>
      </c>
      <c r="C5202" s="0" t="s">
        <v>75</v>
      </c>
      <c r="D5202" s="0" t="s">
        <v>180</v>
      </c>
      <c r="E5202" s="0" t="n">
        <v>2040</v>
      </c>
      <c r="F5202" s="0" t="n">
        <v>22.2854255067529</v>
      </c>
      <c r="G5202" s="0" t="s">
        <v>132</v>
      </c>
    </row>
    <row r="5203" customFormat="false" ht="14.25" hidden="false" customHeight="false" outlineLevel="0" collapsed="false">
      <c r="A5203" s="0" t="s">
        <v>119</v>
      </c>
      <c r="B5203" s="0" t="s">
        <v>120</v>
      </c>
      <c r="C5203" s="0" t="s">
        <v>75</v>
      </c>
      <c r="D5203" s="0" t="s">
        <v>181</v>
      </c>
      <c r="E5203" s="0" t="n">
        <v>2040</v>
      </c>
      <c r="F5203" s="0" t="n">
        <v>1</v>
      </c>
      <c r="G5203" s="0" t="s">
        <v>135</v>
      </c>
    </row>
    <row r="5204" customFormat="false" ht="14.25" hidden="false" customHeight="false" outlineLevel="0" collapsed="false">
      <c r="A5204" s="0" t="s">
        <v>109</v>
      </c>
      <c r="B5204" s="0" t="s">
        <v>110</v>
      </c>
      <c r="C5204" s="0" t="s">
        <v>75</v>
      </c>
      <c r="D5204" s="0" t="s">
        <v>165</v>
      </c>
      <c r="E5204" s="0" t="n">
        <v>2024</v>
      </c>
      <c r="F5204" s="0" t="n">
        <v>0</v>
      </c>
      <c r="G5204" s="0" t="s">
        <v>161</v>
      </c>
    </row>
    <row r="5205" customFormat="false" ht="14.25" hidden="false" customHeight="false" outlineLevel="0" collapsed="false">
      <c r="A5205" s="0" t="s">
        <v>109</v>
      </c>
      <c r="B5205" s="0" t="s">
        <v>110</v>
      </c>
      <c r="C5205" s="0" t="s">
        <v>75</v>
      </c>
      <c r="D5205" s="0" t="s">
        <v>166</v>
      </c>
      <c r="E5205" s="0" t="n">
        <v>2024</v>
      </c>
      <c r="F5205" s="0" t="n">
        <v>0</v>
      </c>
      <c r="G5205" s="0" t="s">
        <v>161</v>
      </c>
    </row>
    <row r="5206" customFormat="false" ht="14.25" hidden="false" customHeight="false" outlineLevel="0" collapsed="false">
      <c r="A5206" s="0" t="s">
        <v>109</v>
      </c>
      <c r="B5206" s="0" t="s">
        <v>110</v>
      </c>
      <c r="C5206" s="0" t="s">
        <v>75</v>
      </c>
      <c r="D5206" s="0" t="s">
        <v>167</v>
      </c>
      <c r="E5206" s="0" t="n">
        <v>2024</v>
      </c>
      <c r="F5206" s="0" t="n">
        <v>0.5</v>
      </c>
      <c r="G5206" s="0" t="s">
        <v>135</v>
      </c>
    </row>
    <row r="5207" customFormat="false" ht="14.25" hidden="false" customHeight="false" outlineLevel="0" collapsed="false">
      <c r="A5207" s="0" t="s">
        <v>109</v>
      </c>
      <c r="B5207" s="0" t="s">
        <v>110</v>
      </c>
      <c r="C5207" s="0" t="s">
        <v>75</v>
      </c>
      <c r="D5207" s="0" t="s">
        <v>168</v>
      </c>
      <c r="E5207" s="0" t="n">
        <v>2024</v>
      </c>
      <c r="F5207" s="0" t="n">
        <v>0</v>
      </c>
      <c r="G5207" s="0" t="s">
        <v>161</v>
      </c>
    </row>
    <row r="5208" customFormat="false" ht="14.25" hidden="false" customHeight="false" outlineLevel="0" collapsed="false">
      <c r="A5208" s="0" t="s">
        <v>109</v>
      </c>
      <c r="B5208" s="0" t="s">
        <v>110</v>
      </c>
      <c r="C5208" s="0" t="s">
        <v>75</v>
      </c>
      <c r="D5208" s="0" t="s">
        <v>169</v>
      </c>
      <c r="E5208" s="0" t="n">
        <v>2024</v>
      </c>
      <c r="F5208" s="0" t="n">
        <v>0</v>
      </c>
      <c r="G5208" s="0" t="s">
        <v>161</v>
      </c>
    </row>
    <row r="5209" customFormat="false" ht="14.25" hidden="false" customHeight="false" outlineLevel="0" collapsed="false">
      <c r="A5209" s="0" t="s">
        <v>109</v>
      </c>
      <c r="B5209" s="0" t="s">
        <v>110</v>
      </c>
      <c r="C5209" s="0" t="s">
        <v>75</v>
      </c>
      <c r="D5209" s="0" t="s">
        <v>170</v>
      </c>
      <c r="E5209" s="0" t="n">
        <v>2024</v>
      </c>
      <c r="F5209" s="0" t="n">
        <v>3.3535</v>
      </c>
      <c r="G5209" s="0" t="s">
        <v>161</v>
      </c>
    </row>
    <row r="5210" customFormat="false" ht="14.25" hidden="false" customHeight="false" outlineLevel="0" collapsed="false">
      <c r="A5210" s="0" t="s">
        <v>109</v>
      </c>
      <c r="B5210" s="0" t="s">
        <v>110</v>
      </c>
      <c r="C5210" s="0" t="s">
        <v>75</v>
      </c>
      <c r="D5210" s="0" t="s">
        <v>156</v>
      </c>
      <c r="E5210" s="0" t="n">
        <v>2024</v>
      </c>
      <c r="F5210" s="0" t="n">
        <v>0.5</v>
      </c>
      <c r="G5210" s="0" t="s">
        <v>135</v>
      </c>
    </row>
    <row r="5211" customFormat="false" ht="14.25" hidden="false" customHeight="false" outlineLevel="0" collapsed="false">
      <c r="A5211" s="0" t="s">
        <v>109</v>
      </c>
      <c r="B5211" s="0" t="s">
        <v>110</v>
      </c>
      <c r="C5211" s="0" t="s">
        <v>75</v>
      </c>
      <c r="D5211" s="0" t="s">
        <v>157</v>
      </c>
      <c r="E5211" s="0" t="n">
        <v>2024</v>
      </c>
      <c r="F5211" s="0" t="n">
        <v>0.53</v>
      </c>
      <c r="G5211" s="0" t="s">
        <v>135</v>
      </c>
    </row>
    <row r="5212" customFormat="false" ht="14.25" hidden="false" customHeight="false" outlineLevel="0" collapsed="false">
      <c r="A5212" s="0" t="s">
        <v>109</v>
      </c>
      <c r="B5212" s="0" t="s">
        <v>110</v>
      </c>
      <c r="C5212" s="0" t="s">
        <v>75</v>
      </c>
      <c r="D5212" s="0" t="s">
        <v>171</v>
      </c>
      <c r="E5212" s="0" t="n">
        <v>2024</v>
      </c>
      <c r="F5212" s="0" t="n">
        <v>0.87</v>
      </c>
      <c r="G5212" s="0" t="s">
        <v>135</v>
      </c>
    </row>
    <row r="5213" customFormat="false" ht="14.25" hidden="false" customHeight="false" outlineLevel="0" collapsed="false">
      <c r="A5213" s="0" t="s">
        <v>109</v>
      </c>
      <c r="B5213" s="0" t="s">
        <v>110</v>
      </c>
      <c r="C5213" s="0" t="s">
        <v>75</v>
      </c>
      <c r="D5213" s="0" t="s">
        <v>172</v>
      </c>
      <c r="E5213" s="0" t="n">
        <v>2024</v>
      </c>
      <c r="F5213" s="0" t="n">
        <v>0.8</v>
      </c>
      <c r="G5213" s="0" t="s">
        <v>135</v>
      </c>
    </row>
    <row r="5214" customFormat="false" ht="14.25" hidden="false" customHeight="false" outlineLevel="0" collapsed="false">
      <c r="A5214" s="0" t="s">
        <v>109</v>
      </c>
      <c r="B5214" s="0" t="s">
        <v>110</v>
      </c>
      <c r="C5214" s="0" t="s">
        <v>75</v>
      </c>
      <c r="D5214" s="0" t="s">
        <v>173</v>
      </c>
      <c r="E5214" s="0" t="n">
        <v>2024</v>
      </c>
      <c r="F5214" s="0" t="n">
        <v>0.4611</v>
      </c>
      <c r="G5214" s="0" t="s">
        <v>135</v>
      </c>
    </row>
    <row r="5215" customFormat="false" ht="14.25" hidden="false" customHeight="false" outlineLevel="0" collapsed="false">
      <c r="A5215" s="0" t="s">
        <v>109</v>
      </c>
      <c r="B5215" s="0" t="s">
        <v>110</v>
      </c>
      <c r="C5215" s="0" t="s">
        <v>75</v>
      </c>
      <c r="D5215" s="0" t="s">
        <v>174</v>
      </c>
      <c r="E5215" s="0" t="n">
        <v>2024</v>
      </c>
      <c r="F5215" s="0" t="n">
        <v>0.424</v>
      </c>
      <c r="G5215" s="0" t="s">
        <v>135</v>
      </c>
    </row>
    <row r="5216" customFormat="false" ht="14.25" hidden="false" customHeight="false" outlineLevel="0" collapsed="false">
      <c r="A5216" s="0" t="s">
        <v>109</v>
      </c>
      <c r="B5216" s="0" t="s">
        <v>110</v>
      </c>
      <c r="C5216" s="0" t="s">
        <v>75</v>
      </c>
      <c r="D5216" s="0" t="s">
        <v>160</v>
      </c>
      <c r="E5216" s="0" t="n">
        <v>2024</v>
      </c>
      <c r="F5216" s="0" t="n">
        <v>1.67675</v>
      </c>
      <c r="G5216" s="0" t="s">
        <v>161</v>
      </c>
    </row>
    <row r="5217" customFormat="false" ht="14.25" hidden="false" customHeight="false" outlineLevel="0" collapsed="false">
      <c r="A5217" s="0" t="s">
        <v>109</v>
      </c>
      <c r="B5217" s="0" t="s">
        <v>110</v>
      </c>
      <c r="C5217" s="0" t="s">
        <v>75</v>
      </c>
      <c r="D5217" s="0" t="s">
        <v>162</v>
      </c>
      <c r="E5217" s="0" t="n">
        <v>2024</v>
      </c>
      <c r="F5217" s="0" t="n">
        <v>1.67675</v>
      </c>
      <c r="G5217" s="0" t="s">
        <v>161</v>
      </c>
    </row>
    <row r="5218" customFormat="false" ht="14.25" hidden="false" customHeight="false" outlineLevel="0" collapsed="false">
      <c r="A5218" s="0" t="s">
        <v>109</v>
      </c>
      <c r="B5218" s="0" t="s">
        <v>110</v>
      </c>
      <c r="C5218" s="0" t="s">
        <v>75</v>
      </c>
      <c r="D5218" s="0" t="s">
        <v>175</v>
      </c>
      <c r="E5218" s="0" t="n">
        <v>2024</v>
      </c>
      <c r="F5218" s="0" t="n">
        <v>3.3535</v>
      </c>
      <c r="G5218" s="0" t="s">
        <v>161</v>
      </c>
    </row>
    <row r="5219" customFormat="false" ht="14.25" hidden="false" customHeight="false" outlineLevel="0" collapsed="false">
      <c r="A5219" s="0" t="s">
        <v>109</v>
      </c>
      <c r="B5219" s="0" t="s">
        <v>110</v>
      </c>
      <c r="C5219" s="0" t="s">
        <v>75</v>
      </c>
      <c r="D5219" s="0" t="s">
        <v>176</v>
      </c>
      <c r="E5219" s="0" t="n">
        <v>2024</v>
      </c>
      <c r="F5219" s="0" t="n">
        <v>0</v>
      </c>
      <c r="G5219" s="0" t="s">
        <v>161</v>
      </c>
    </row>
    <row r="5220" customFormat="false" ht="14.25" hidden="false" customHeight="false" outlineLevel="0" collapsed="false">
      <c r="A5220" s="0" t="s">
        <v>109</v>
      </c>
      <c r="B5220" s="0" t="s">
        <v>110</v>
      </c>
      <c r="C5220" s="0" t="s">
        <v>75</v>
      </c>
      <c r="D5220" s="0" t="s">
        <v>177</v>
      </c>
      <c r="E5220" s="0" t="n">
        <v>2024</v>
      </c>
      <c r="F5220" s="0" t="n">
        <v>3.3535</v>
      </c>
      <c r="G5220" s="0" t="s">
        <v>161</v>
      </c>
    </row>
    <row r="5221" customFormat="false" ht="14.25" hidden="false" customHeight="false" outlineLevel="0" collapsed="false">
      <c r="A5221" s="0" t="s">
        <v>109</v>
      </c>
      <c r="B5221" s="0" t="s">
        <v>110</v>
      </c>
      <c r="C5221" s="0" t="s">
        <v>75</v>
      </c>
      <c r="D5221" s="0" t="s">
        <v>178</v>
      </c>
      <c r="E5221" s="0" t="n">
        <v>2024</v>
      </c>
      <c r="F5221" s="0" t="n">
        <v>0</v>
      </c>
      <c r="G5221" s="0" t="s">
        <v>161</v>
      </c>
    </row>
    <row r="5222" customFormat="false" ht="14.25" hidden="false" customHeight="false" outlineLevel="0" collapsed="false">
      <c r="A5222" s="0" t="s">
        <v>109</v>
      </c>
      <c r="B5222" s="0" t="s">
        <v>110</v>
      </c>
      <c r="C5222" s="0" t="s">
        <v>75</v>
      </c>
      <c r="D5222" s="0" t="s">
        <v>163</v>
      </c>
      <c r="E5222" s="0" t="n">
        <v>2024</v>
      </c>
      <c r="F5222" s="0" t="n">
        <v>6.772788963</v>
      </c>
      <c r="G5222" s="0" t="s">
        <v>132</v>
      </c>
    </row>
    <row r="5223" customFormat="false" ht="14.25" hidden="false" customHeight="false" outlineLevel="0" collapsed="false">
      <c r="A5223" s="0" t="s">
        <v>109</v>
      </c>
      <c r="B5223" s="0" t="s">
        <v>110</v>
      </c>
      <c r="C5223" s="0" t="s">
        <v>75</v>
      </c>
      <c r="D5223" s="0" t="s">
        <v>164</v>
      </c>
      <c r="E5223" s="0" t="n">
        <v>2024</v>
      </c>
      <c r="F5223" s="0" t="n">
        <v>6.772788963</v>
      </c>
      <c r="G5223" s="0" t="s">
        <v>132</v>
      </c>
    </row>
    <row r="5224" customFormat="false" ht="14.25" hidden="false" customHeight="false" outlineLevel="0" collapsed="false">
      <c r="A5224" s="0" t="s">
        <v>109</v>
      </c>
      <c r="B5224" s="0" t="s">
        <v>110</v>
      </c>
      <c r="C5224" s="0" t="s">
        <v>75</v>
      </c>
      <c r="D5224" s="0" t="s">
        <v>179</v>
      </c>
      <c r="E5224" s="0" t="n">
        <v>2024</v>
      </c>
      <c r="F5224" s="0" t="n">
        <v>13.545577926</v>
      </c>
      <c r="G5224" s="0" t="s">
        <v>132</v>
      </c>
    </row>
    <row r="5225" customFormat="false" ht="14.25" hidden="false" customHeight="false" outlineLevel="0" collapsed="false">
      <c r="A5225" s="0" t="s">
        <v>109</v>
      </c>
      <c r="B5225" s="0" t="s">
        <v>110</v>
      </c>
      <c r="C5225" s="0" t="s">
        <v>75</v>
      </c>
      <c r="D5225" s="0" t="s">
        <v>180</v>
      </c>
      <c r="E5225" s="0" t="n">
        <v>2024</v>
      </c>
      <c r="F5225" s="0" t="n">
        <v>0</v>
      </c>
      <c r="G5225" s="0" t="s">
        <v>132</v>
      </c>
    </row>
    <row r="5226" customFormat="false" ht="14.25" hidden="false" customHeight="false" outlineLevel="0" collapsed="false">
      <c r="A5226" s="0" t="s">
        <v>109</v>
      </c>
      <c r="B5226" s="0" t="s">
        <v>110</v>
      </c>
      <c r="C5226" s="0" t="s">
        <v>75</v>
      </c>
      <c r="D5226" s="0" t="s">
        <v>181</v>
      </c>
      <c r="E5226" s="0" t="n">
        <v>2024</v>
      </c>
      <c r="F5226" s="0" t="n">
        <v>1</v>
      </c>
      <c r="G5226" s="0" t="s">
        <v>135</v>
      </c>
    </row>
    <row r="5227" customFormat="false" ht="14.25" hidden="false" customHeight="false" outlineLevel="0" collapsed="false">
      <c r="A5227" s="0" t="s">
        <v>109</v>
      </c>
      <c r="B5227" s="0" t="s">
        <v>110</v>
      </c>
      <c r="C5227" s="0" t="s">
        <v>75</v>
      </c>
      <c r="D5227" s="0" t="s">
        <v>165</v>
      </c>
      <c r="E5227" s="0" t="n">
        <v>2025</v>
      </c>
      <c r="F5227" s="0" t="n">
        <v>0.0936</v>
      </c>
      <c r="G5227" s="0" t="s">
        <v>161</v>
      </c>
    </row>
    <row r="5228" customFormat="false" ht="14.25" hidden="false" customHeight="false" outlineLevel="0" collapsed="false">
      <c r="A5228" s="0" t="s">
        <v>109</v>
      </c>
      <c r="B5228" s="0" t="s">
        <v>110</v>
      </c>
      <c r="C5228" s="0" t="s">
        <v>75</v>
      </c>
      <c r="D5228" s="0" t="s">
        <v>166</v>
      </c>
      <c r="E5228" s="0" t="n">
        <v>2025</v>
      </c>
      <c r="F5228" s="0" t="n">
        <v>0</v>
      </c>
      <c r="G5228" s="0" t="s">
        <v>161</v>
      </c>
    </row>
    <row r="5229" customFormat="false" ht="14.25" hidden="false" customHeight="false" outlineLevel="0" collapsed="false">
      <c r="A5229" s="0" t="s">
        <v>109</v>
      </c>
      <c r="B5229" s="0" t="s">
        <v>110</v>
      </c>
      <c r="C5229" s="0" t="s">
        <v>75</v>
      </c>
      <c r="D5229" s="0" t="s">
        <v>167</v>
      </c>
      <c r="E5229" s="0" t="n">
        <v>2025</v>
      </c>
      <c r="F5229" s="0" t="n">
        <v>0.5</v>
      </c>
      <c r="G5229" s="0" t="s">
        <v>135</v>
      </c>
    </row>
    <row r="5230" customFormat="false" ht="14.25" hidden="false" customHeight="false" outlineLevel="0" collapsed="false">
      <c r="A5230" s="0" t="s">
        <v>109</v>
      </c>
      <c r="B5230" s="0" t="s">
        <v>110</v>
      </c>
      <c r="C5230" s="0" t="s">
        <v>75</v>
      </c>
      <c r="D5230" s="0" t="s">
        <v>168</v>
      </c>
      <c r="E5230" s="0" t="n">
        <v>2025</v>
      </c>
      <c r="F5230" s="0" t="n">
        <v>0</v>
      </c>
      <c r="G5230" s="0" t="s">
        <v>161</v>
      </c>
    </row>
    <row r="5231" customFormat="false" ht="14.25" hidden="false" customHeight="false" outlineLevel="0" collapsed="false">
      <c r="A5231" s="0" t="s">
        <v>109</v>
      </c>
      <c r="B5231" s="0" t="s">
        <v>110</v>
      </c>
      <c r="C5231" s="0" t="s">
        <v>75</v>
      </c>
      <c r="D5231" s="0" t="s">
        <v>169</v>
      </c>
      <c r="E5231" s="0" t="n">
        <v>2025</v>
      </c>
      <c r="F5231" s="0" t="n">
        <v>0</v>
      </c>
      <c r="G5231" s="0" t="s">
        <v>161</v>
      </c>
    </row>
    <row r="5232" customFormat="false" ht="14.25" hidden="false" customHeight="false" outlineLevel="0" collapsed="false">
      <c r="A5232" s="0" t="s">
        <v>109</v>
      </c>
      <c r="B5232" s="0" t="s">
        <v>110</v>
      </c>
      <c r="C5232" s="0" t="s">
        <v>75</v>
      </c>
      <c r="D5232" s="0" t="s">
        <v>170</v>
      </c>
      <c r="E5232" s="0" t="n">
        <v>2025</v>
      </c>
      <c r="F5232" s="0" t="n">
        <v>3.3535</v>
      </c>
      <c r="G5232" s="0" t="s">
        <v>161</v>
      </c>
    </row>
    <row r="5233" customFormat="false" ht="14.25" hidden="false" customHeight="false" outlineLevel="0" collapsed="false">
      <c r="A5233" s="0" t="s">
        <v>109</v>
      </c>
      <c r="B5233" s="0" t="s">
        <v>110</v>
      </c>
      <c r="C5233" s="0" t="s">
        <v>75</v>
      </c>
      <c r="D5233" s="0" t="s">
        <v>156</v>
      </c>
      <c r="E5233" s="0" t="n">
        <v>2025</v>
      </c>
      <c r="F5233" s="0" t="n">
        <v>0.5</v>
      </c>
      <c r="G5233" s="0" t="s">
        <v>135</v>
      </c>
    </row>
    <row r="5234" customFormat="false" ht="14.25" hidden="false" customHeight="false" outlineLevel="0" collapsed="false">
      <c r="A5234" s="0" t="s">
        <v>109</v>
      </c>
      <c r="B5234" s="0" t="s">
        <v>110</v>
      </c>
      <c r="C5234" s="0" t="s">
        <v>75</v>
      </c>
      <c r="D5234" s="0" t="s">
        <v>157</v>
      </c>
      <c r="E5234" s="0" t="n">
        <v>2025</v>
      </c>
      <c r="F5234" s="0" t="n">
        <v>0.53</v>
      </c>
      <c r="G5234" s="0" t="s">
        <v>135</v>
      </c>
    </row>
    <row r="5235" customFormat="false" ht="14.25" hidden="false" customHeight="false" outlineLevel="0" collapsed="false">
      <c r="A5235" s="0" t="s">
        <v>109</v>
      </c>
      <c r="B5235" s="0" t="s">
        <v>110</v>
      </c>
      <c r="C5235" s="0" t="s">
        <v>75</v>
      </c>
      <c r="D5235" s="0" t="s">
        <v>171</v>
      </c>
      <c r="E5235" s="0" t="n">
        <v>2025</v>
      </c>
      <c r="F5235" s="0" t="n">
        <v>0.87</v>
      </c>
      <c r="G5235" s="0" t="s">
        <v>135</v>
      </c>
    </row>
    <row r="5236" customFormat="false" ht="14.25" hidden="false" customHeight="false" outlineLevel="0" collapsed="false">
      <c r="A5236" s="0" t="s">
        <v>109</v>
      </c>
      <c r="B5236" s="0" t="s">
        <v>110</v>
      </c>
      <c r="C5236" s="0" t="s">
        <v>75</v>
      </c>
      <c r="D5236" s="0" t="s">
        <v>172</v>
      </c>
      <c r="E5236" s="0" t="n">
        <v>2025</v>
      </c>
      <c r="F5236" s="0" t="n">
        <v>0.8</v>
      </c>
      <c r="G5236" s="0" t="s">
        <v>135</v>
      </c>
    </row>
    <row r="5237" customFormat="false" ht="14.25" hidden="false" customHeight="false" outlineLevel="0" collapsed="false">
      <c r="A5237" s="0" t="s">
        <v>109</v>
      </c>
      <c r="B5237" s="0" t="s">
        <v>110</v>
      </c>
      <c r="C5237" s="0" t="s">
        <v>75</v>
      </c>
      <c r="D5237" s="0" t="s">
        <v>173</v>
      </c>
      <c r="E5237" s="0" t="n">
        <v>2025</v>
      </c>
      <c r="F5237" s="0" t="n">
        <v>0.4611</v>
      </c>
      <c r="G5237" s="0" t="s">
        <v>135</v>
      </c>
    </row>
    <row r="5238" customFormat="false" ht="14.25" hidden="false" customHeight="false" outlineLevel="0" collapsed="false">
      <c r="A5238" s="0" t="s">
        <v>109</v>
      </c>
      <c r="B5238" s="0" t="s">
        <v>110</v>
      </c>
      <c r="C5238" s="0" t="s">
        <v>75</v>
      </c>
      <c r="D5238" s="0" t="s">
        <v>174</v>
      </c>
      <c r="E5238" s="0" t="n">
        <v>2025</v>
      </c>
      <c r="F5238" s="0" t="n">
        <v>0.424</v>
      </c>
      <c r="G5238" s="0" t="s">
        <v>135</v>
      </c>
    </row>
    <row r="5239" customFormat="false" ht="14.25" hidden="false" customHeight="false" outlineLevel="0" collapsed="false">
      <c r="A5239" s="0" t="s">
        <v>109</v>
      </c>
      <c r="B5239" s="0" t="s">
        <v>110</v>
      </c>
      <c r="C5239" s="0" t="s">
        <v>75</v>
      </c>
      <c r="D5239" s="0" t="s">
        <v>160</v>
      </c>
      <c r="E5239" s="0" t="n">
        <v>2025</v>
      </c>
      <c r="F5239" s="0" t="n">
        <v>1.67675</v>
      </c>
      <c r="G5239" s="0" t="s">
        <v>161</v>
      </c>
    </row>
    <row r="5240" customFormat="false" ht="14.25" hidden="false" customHeight="false" outlineLevel="0" collapsed="false">
      <c r="A5240" s="0" t="s">
        <v>109</v>
      </c>
      <c r="B5240" s="0" t="s">
        <v>110</v>
      </c>
      <c r="C5240" s="0" t="s">
        <v>75</v>
      </c>
      <c r="D5240" s="0" t="s">
        <v>162</v>
      </c>
      <c r="E5240" s="0" t="n">
        <v>2025</v>
      </c>
      <c r="F5240" s="0" t="n">
        <v>1.67675</v>
      </c>
      <c r="G5240" s="0" t="s">
        <v>161</v>
      </c>
    </row>
    <row r="5241" customFormat="false" ht="14.25" hidden="false" customHeight="false" outlineLevel="0" collapsed="false">
      <c r="A5241" s="0" t="s">
        <v>109</v>
      </c>
      <c r="B5241" s="0" t="s">
        <v>110</v>
      </c>
      <c r="C5241" s="0" t="s">
        <v>75</v>
      </c>
      <c r="D5241" s="0" t="s">
        <v>175</v>
      </c>
      <c r="E5241" s="0" t="n">
        <v>2025</v>
      </c>
      <c r="F5241" s="0" t="n">
        <v>3.3535</v>
      </c>
      <c r="G5241" s="0" t="s">
        <v>161</v>
      </c>
    </row>
    <row r="5242" customFormat="false" ht="14.25" hidden="false" customHeight="false" outlineLevel="0" collapsed="false">
      <c r="A5242" s="0" t="s">
        <v>109</v>
      </c>
      <c r="B5242" s="0" t="s">
        <v>110</v>
      </c>
      <c r="C5242" s="0" t="s">
        <v>75</v>
      </c>
      <c r="D5242" s="0" t="s">
        <v>176</v>
      </c>
      <c r="E5242" s="0" t="n">
        <v>2025</v>
      </c>
      <c r="F5242" s="0" t="n">
        <v>0</v>
      </c>
      <c r="G5242" s="0" t="s">
        <v>161</v>
      </c>
    </row>
    <row r="5243" customFormat="false" ht="14.25" hidden="false" customHeight="false" outlineLevel="0" collapsed="false">
      <c r="A5243" s="0" t="s">
        <v>109</v>
      </c>
      <c r="B5243" s="0" t="s">
        <v>110</v>
      </c>
      <c r="C5243" s="0" t="s">
        <v>75</v>
      </c>
      <c r="D5243" s="0" t="s">
        <v>177</v>
      </c>
      <c r="E5243" s="0" t="n">
        <v>2025</v>
      </c>
      <c r="F5243" s="0" t="n">
        <v>3.3535</v>
      </c>
      <c r="G5243" s="0" t="s">
        <v>161</v>
      </c>
    </row>
    <row r="5244" customFormat="false" ht="14.25" hidden="false" customHeight="false" outlineLevel="0" collapsed="false">
      <c r="A5244" s="0" t="s">
        <v>109</v>
      </c>
      <c r="B5244" s="0" t="s">
        <v>110</v>
      </c>
      <c r="C5244" s="0" t="s">
        <v>75</v>
      </c>
      <c r="D5244" s="0" t="s">
        <v>178</v>
      </c>
      <c r="E5244" s="0" t="n">
        <v>2025</v>
      </c>
      <c r="F5244" s="0" t="n">
        <v>0</v>
      </c>
      <c r="G5244" s="0" t="s">
        <v>161</v>
      </c>
    </row>
    <row r="5245" customFormat="false" ht="14.25" hidden="false" customHeight="false" outlineLevel="0" collapsed="false">
      <c r="A5245" s="0" t="s">
        <v>109</v>
      </c>
      <c r="B5245" s="0" t="s">
        <v>110</v>
      </c>
      <c r="C5245" s="0" t="s">
        <v>75</v>
      </c>
      <c r="D5245" s="0" t="s">
        <v>163</v>
      </c>
      <c r="E5245" s="0" t="n">
        <v>2025</v>
      </c>
      <c r="F5245" s="0" t="n">
        <v>6.772788963</v>
      </c>
      <c r="G5245" s="0" t="s">
        <v>132</v>
      </c>
    </row>
    <row r="5246" customFormat="false" ht="14.25" hidden="false" customHeight="false" outlineLevel="0" collapsed="false">
      <c r="A5246" s="0" t="s">
        <v>109</v>
      </c>
      <c r="B5246" s="0" t="s">
        <v>110</v>
      </c>
      <c r="C5246" s="0" t="s">
        <v>75</v>
      </c>
      <c r="D5246" s="0" t="s">
        <v>164</v>
      </c>
      <c r="E5246" s="0" t="n">
        <v>2025</v>
      </c>
      <c r="F5246" s="0" t="n">
        <v>6.772788963</v>
      </c>
      <c r="G5246" s="0" t="s">
        <v>132</v>
      </c>
    </row>
    <row r="5247" customFormat="false" ht="14.25" hidden="false" customHeight="false" outlineLevel="0" collapsed="false">
      <c r="A5247" s="0" t="s">
        <v>109</v>
      </c>
      <c r="B5247" s="0" t="s">
        <v>110</v>
      </c>
      <c r="C5247" s="0" t="s">
        <v>75</v>
      </c>
      <c r="D5247" s="0" t="s">
        <v>179</v>
      </c>
      <c r="E5247" s="0" t="n">
        <v>2025</v>
      </c>
      <c r="F5247" s="0" t="n">
        <v>13.545577926</v>
      </c>
      <c r="G5247" s="0" t="s">
        <v>132</v>
      </c>
    </row>
    <row r="5248" customFormat="false" ht="14.25" hidden="false" customHeight="false" outlineLevel="0" collapsed="false">
      <c r="A5248" s="0" t="s">
        <v>109</v>
      </c>
      <c r="B5248" s="0" t="s">
        <v>110</v>
      </c>
      <c r="C5248" s="0" t="s">
        <v>75</v>
      </c>
      <c r="D5248" s="0" t="s">
        <v>180</v>
      </c>
      <c r="E5248" s="0" t="n">
        <v>2025</v>
      </c>
      <c r="F5248" s="0" t="n">
        <v>0.08914176</v>
      </c>
      <c r="G5248" s="0" t="s">
        <v>132</v>
      </c>
    </row>
    <row r="5249" customFormat="false" ht="14.25" hidden="false" customHeight="false" outlineLevel="0" collapsed="false">
      <c r="A5249" s="0" t="s">
        <v>109</v>
      </c>
      <c r="B5249" s="0" t="s">
        <v>110</v>
      </c>
      <c r="C5249" s="0" t="s">
        <v>75</v>
      </c>
      <c r="D5249" s="0" t="s">
        <v>181</v>
      </c>
      <c r="E5249" s="0" t="n">
        <v>2025</v>
      </c>
      <c r="F5249" s="0" t="n">
        <v>1</v>
      </c>
      <c r="G5249" s="0" t="s">
        <v>135</v>
      </c>
    </row>
    <row r="5250" customFormat="false" ht="14.25" hidden="false" customHeight="false" outlineLevel="0" collapsed="false">
      <c r="A5250" s="0" t="s">
        <v>109</v>
      </c>
      <c r="B5250" s="0" t="s">
        <v>110</v>
      </c>
      <c r="C5250" s="0" t="s">
        <v>75</v>
      </c>
      <c r="D5250" s="0" t="s">
        <v>165</v>
      </c>
      <c r="E5250" s="0" t="n">
        <v>2026</v>
      </c>
      <c r="F5250" s="0" t="n">
        <v>1.1652</v>
      </c>
      <c r="G5250" s="0" t="s">
        <v>161</v>
      </c>
    </row>
    <row r="5251" customFormat="false" ht="14.25" hidden="false" customHeight="false" outlineLevel="0" collapsed="false">
      <c r="A5251" s="0" t="s">
        <v>109</v>
      </c>
      <c r="B5251" s="0" t="s">
        <v>110</v>
      </c>
      <c r="C5251" s="0" t="s">
        <v>75</v>
      </c>
      <c r="D5251" s="0" t="s">
        <v>166</v>
      </c>
      <c r="E5251" s="0" t="n">
        <v>2026</v>
      </c>
      <c r="F5251" s="0" t="n">
        <v>0</v>
      </c>
      <c r="G5251" s="0" t="s">
        <v>161</v>
      </c>
    </row>
    <row r="5252" customFormat="false" ht="14.25" hidden="false" customHeight="false" outlineLevel="0" collapsed="false">
      <c r="A5252" s="0" t="s">
        <v>109</v>
      </c>
      <c r="B5252" s="0" t="s">
        <v>110</v>
      </c>
      <c r="C5252" s="0" t="s">
        <v>75</v>
      </c>
      <c r="D5252" s="0" t="s">
        <v>167</v>
      </c>
      <c r="E5252" s="0" t="n">
        <v>2026</v>
      </c>
      <c r="F5252" s="0" t="n">
        <v>0.5</v>
      </c>
      <c r="G5252" s="0" t="s">
        <v>135</v>
      </c>
    </row>
    <row r="5253" customFormat="false" ht="14.25" hidden="false" customHeight="false" outlineLevel="0" collapsed="false">
      <c r="A5253" s="0" t="s">
        <v>109</v>
      </c>
      <c r="B5253" s="0" t="s">
        <v>110</v>
      </c>
      <c r="C5253" s="0" t="s">
        <v>75</v>
      </c>
      <c r="D5253" s="0" t="s">
        <v>168</v>
      </c>
      <c r="E5253" s="0" t="n">
        <v>2026</v>
      </c>
      <c r="F5253" s="0" t="n">
        <v>1.0716</v>
      </c>
      <c r="G5253" s="0" t="s">
        <v>161</v>
      </c>
    </row>
    <row r="5254" customFormat="false" ht="14.25" hidden="false" customHeight="false" outlineLevel="0" collapsed="false">
      <c r="A5254" s="0" t="s">
        <v>109</v>
      </c>
      <c r="B5254" s="0" t="s">
        <v>110</v>
      </c>
      <c r="C5254" s="0" t="s">
        <v>75</v>
      </c>
      <c r="D5254" s="0" t="s">
        <v>169</v>
      </c>
      <c r="E5254" s="0" t="n">
        <v>2026</v>
      </c>
      <c r="F5254" s="0" t="n">
        <v>0.2042</v>
      </c>
      <c r="G5254" s="0" t="s">
        <v>161</v>
      </c>
    </row>
    <row r="5255" customFormat="false" ht="14.25" hidden="false" customHeight="false" outlineLevel="0" collapsed="false">
      <c r="A5255" s="0" t="s">
        <v>109</v>
      </c>
      <c r="B5255" s="0" t="s">
        <v>110</v>
      </c>
      <c r="C5255" s="0" t="s">
        <v>75</v>
      </c>
      <c r="D5255" s="0" t="s">
        <v>170</v>
      </c>
      <c r="E5255" s="0" t="n">
        <v>2026</v>
      </c>
      <c r="F5255" s="0" t="n">
        <v>3.3535</v>
      </c>
      <c r="G5255" s="0" t="s">
        <v>161</v>
      </c>
    </row>
    <row r="5256" customFormat="false" ht="14.25" hidden="false" customHeight="false" outlineLevel="0" collapsed="false">
      <c r="A5256" s="0" t="s">
        <v>109</v>
      </c>
      <c r="B5256" s="0" t="s">
        <v>110</v>
      </c>
      <c r="C5256" s="0" t="s">
        <v>75</v>
      </c>
      <c r="D5256" s="0" t="s">
        <v>156</v>
      </c>
      <c r="E5256" s="0" t="n">
        <v>2026</v>
      </c>
      <c r="F5256" s="0" t="n">
        <v>0.544853385214781</v>
      </c>
      <c r="G5256" s="0" t="s">
        <v>135</v>
      </c>
    </row>
    <row r="5257" customFormat="false" ht="14.25" hidden="false" customHeight="false" outlineLevel="0" collapsed="false">
      <c r="A5257" s="0" t="s">
        <v>109</v>
      </c>
      <c r="B5257" s="0" t="s">
        <v>110</v>
      </c>
      <c r="C5257" s="0" t="s">
        <v>75</v>
      </c>
      <c r="D5257" s="0" t="s">
        <v>157</v>
      </c>
      <c r="E5257" s="0" t="n">
        <v>2026</v>
      </c>
      <c r="F5257" s="0" t="n">
        <v>0.537176541634365</v>
      </c>
      <c r="G5257" s="0" t="s">
        <v>135</v>
      </c>
    </row>
    <row r="5258" customFormat="false" ht="14.25" hidden="false" customHeight="false" outlineLevel="0" collapsed="false">
      <c r="A5258" s="0" t="s">
        <v>109</v>
      </c>
      <c r="B5258" s="0" t="s">
        <v>110</v>
      </c>
      <c r="C5258" s="0" t="s">
        <v>75</v>
      </c>
      <c r="D5258" s="0" t="s">
        <v>171</v>
      </c>
      <c r="E5258" s="0" t="n">
        <v>2026</v>
      </c>
      <c r="F5258" s="0" t="n">
        <v>0.87</v>
      </c>
      <c r="G5258" s="0" t="s">
        <v>135</v>
      </c>
    </row>
    <row r="5259" customFormat="false" ht="14.25" hidden="false" customHeight="false" outlineLevel="0" collapsed="false">
      <c r="A5259" s="0" t="s">
        <v>109</v>
      </c>
      <c r="B5259" s="0" t="s">
        <v>110</v>
      </c>
      <c r="C5259" s="0" t="s">
        <v>75</v>
      </c>
      <c r="D5259" s="0" t="s">
        <v>172</v>
      </c>
      <c r="E5259" s="0" t="n">
        <v>2026</v>
      </c>
      <c r="F5259" s="0" t="n">
        <v>0.8</v>
      </c>
      <c r="G5259" s="0" t="s">
        <v>135</v>
      </c>
    </row>
    <row r="5260" customFormat="false" ht="14.25" hidden="false" customHeight="false" outlineLevel="0" collapsed="false">
      <c r="A5260" s="0" t="s">
        <v>109</v>
      </c>
      <c r="B5260" s="0" t="s">
        <v>110</v>
      </c>
      <c r="C5260" s="0" t="s">
        <v>75</v>
      </c>
      <c r="D5260" s="0" t="s">
        <v>173</v>
      </c>
      <c r="E5260" s="0" t="n">
        <v>2026</v>
      </c>
      <c r="F5260" s="0" t="n">
        <v>0.467343591221898</v>
      </c>
      <c r="G5260" s="0" t="s">
        <v>135</v>
      </c>
    </row>
    <row r="5261" customFormat="false" ht="14.25" hidden="false" customHeight="false" outlineLevel="0" collapsed="false">
      <c r="A5261" s="0" t="s">
        <v>109</v>
      </c>
      <c r="B5261" s="0" t="s">
        <v>110</v>
      </c>
      <c r="C5261" s="0" t="s">
        <v>75</v>
      </c>
      <c r="D5261" s="0" t="s">
        <v>174</v>
      </c>
      <c r="E5261" s="0" t="n">
        <v>2026</v>
      </c>
      <c r="F5261" s="0" t="n">
        <v>0.429741233307492</v>
      </c>
      <c r="G5261" s="0" t="s">
        <v>135</v>
      </c>
    </row>
    <row r="5262" customFormat="false" ht="14.25" hidden="false" customHeight="false" outlineLevel="0" collapsed="false">
      <c r="A5262" s="0" t="s">
        <v>109</v>
      </c>
      <c r="B5262" s="0" t="s">
        <v>110</v>
      </c>
      <c r="C5262" s="0" t="s">
        <v>75</v>
      </c>
      <c r="D5262" s="0" t="s">
        <v>160</v>
      </c>
      <c r="E5262" s="0" t="n">
        <v>2026</v>
      </c>
      <c r="F5262" s="0" t="n">
        <v>2.19279514</v>
      </c>
      <c r="G5262" s="0" t="s">
        <v>161</v>
      </c>
    </row>
    <row r="5263" customFormat="false" ht="14.25" hidden="false" customHeight="false" outlineLevel="0" collapsed="false">
      <c r="A5263" s="0" t="s">
        <v>109</v>
      </c>
      <c r="B5263" s="0" t="s">
        <v>110</v>
      </c>
      <c r="C5263" s="0" t="s">
        <v>75</v>
      </c>
      <c r="D5263" s="0" t="s">
        <v>162</v>
      </c>
      <c r="E5263" s="0" t="n">
        <v>2026</v>
      </c>
      <c r="F5263" s="0" t="n">
        <v>1.83176486</v>
      </c>
      <c r="G5263" s="0" t="s">
        <v>161</v>
      </c>
    </row>
    <row r="5264" customFormat="false" ht="14.25" hidden="false" customHeight="false" outlineLevel="0" collapsed="false">
      <c r="A5264" s="0" t="s">
        <v>109</v>
      </c>
      <c r="B5264" s="0" t="s">
        <v>110</v>
      </c>
      <c r="C5264" s="0" t="s">
        <v>75</v>
      </c>
      <c r="D5264" s="0" t="s">
        <v>175</v>
      </c>
      <c r="E5264" s="0" t="n">
        <v>2026</v>
      </c>
      <c r="F5264" s="0" t="n">
        <v>4.4251</v>
      </c>
      <c r="G5264" s="0" t="s">
        <v>161</v>
      </c>
    </row>
    <row r="5265" customFormat="false" ht="14.25" hidden="false" customHeight="false" outlineLevel="0" collapsed="false">
      <c r="A5265" s="0" t="s">
        <v>109</v>
      </c>
      <c r="B5265" s="0" t="s">
        <v>110</v>
      </c>
      <c r="C5265" s="0" t="s">
        <v>75</v>
      </c>
      <c r="D5265" s="0" t="s">
        <v>176</v>
      </c>
      <c r="E5265" s="0" t="n">
        <v>2026</v>
      </c>
      <c r="F5265" s="0" t="n">
        <v>0.2042</v>
      </c>
      <c r="G5265" s="0" t="s">
        <v>161</v>
      </c>
    </row>
    <row r="5266" customFormat="false" ht="14.25" hidden="false" customHeight="false" outlineLevel="0" collapsed="false">
      <c r="A5266" s="0" t="s">
        <v>109</v>
      </c>
      <c r="B5266" s="0" t="s">
        <v>110</v>
      </c>
      <c r="C5266" s="0" t="s">
        <v>75</v>
      </c>
      <c r="D5266" s="0" t="s">
        <v>177</v>
      </c>
      <c r="E5266" s="0" t="n">
        <v>2026</v>
      </c>
      <c r="F5266" s="0" t="n">
        <v>3.94288</v>
      </c>
      <c r="G5266" s="0" t="s">
        <v>161</v>
      </c>
    </row>
    <row r="5267" customFormat="false" ht="14.25" hidden="false" customHeight="false" outlineLevel="0" collapsed="false">
      <c r="A5267" s="0" t="s">
        <v>109</v>
      </c>
      <c r="B5267" s="0" t="s">
        <v>110</v>
      </c>
      <c r="C5267" s="0" t="s">
        <v>75</v>
      </c>
      <c r="D5267" s="0" t="s">
        <v>178</v>
      </c>
      <c r="E5267" s="0" t="n">
        <v>2026</v>
      </c>
      <c r="F5267" s="0" t="n">
        <v>0.08168</v>
      </c>
      <c r="G5267" s="0" t="s">
        <v>161</v>
      </c>
    </row>
    <row r="5268" customFormat="false" ht="14.25" hidden="false" customHeight="false" outlineLevel="0" collapsed="false">
      <c r="A5268" s="0" t="s">
        <v>109</v>
      </c>
      <c r="B5268" s="0" t="s">
        <v>110</v>
      </c>
      <c r="C5268" s="0" t="s">
        <v>75</v>
      </c>
      <c r="D5268" s="0" t="s">
        <v>163</v>
      </c>
      <c r="E5268" s="0" t="n">
        <v>2026</v>
      </c>
      <c r="F5268" s="0" t="n">
        <v>8.96249015348195</v>
      </c>
      <c r="G5268" s="0" t="s">
        <v>132</v>
      </c>
    </row>
    <row r="5269" customFormat="false" ht="14.25" hidden="false" customHeight="false" outlineLevel="0" collapsed="false">
      <c r="A5269" s="0" t="s">
        <v>109</v>
      </c>
      <c r="B5269" s="0" t="s">
        <v>110</v>
      </c>
      <c r="C5269" s="0" t="s">
        <v>75</v>
      </c>
      <c r="D5269" s="0" t="s">
        <v>164</v>
      </c>
      <c r="E5269" s="0" t="n">
        <v>2026</v>
      </c>
      <c r="F5269" s="0" t="n">
        <v>7.48687108146556</v>
      </c>
      <c r="G5269" s="0" t="s">
        <v>132</v>
      </c>
    </row>
    <row r="5270" customFormat="false" ht="14.25" hidden="false" customHeight="false" outlineLevel="0" collapsed="false">
      <c r="A5270" s="0" t="s">
        <v>109</v>
      </c>
      <c r="B5270" s="0" t="s">
        <v>110</v>
      </c>
      <c r="C5270" s="0" t="s">
        <v>75</v>
      </c>
      <c r="D5270" s="0" t="s">
        <v>179</v>
      </c>
      <c r="E5270" s="0" t="n">
        <v>2026</v>
      </c>
      <c r="F5270" s="0" t="n">
        <v>16.1418741628633</v>
      </c>
      <c r="G5270" s="0" t="s">
        <v>132</v>
      </c>
    </row>
    <row r="5271" customFormat="false" ht="14.25" hidden="false" customHeight="false" outlineLevel="0" collapsed="false">
      <c r="A5271" s="0" t="s">
        <v>109</v>
      </c>
      <c r="B5271" s="0" t="s">
        <v>110</v>
      </c>
      <c r="C5271" s="0" t="s">
        <v>75</v>
      </c>
      <c r="D5271" s="0" t="s">
        <v>180</v>
      </c>
      <c r="E5271" s="0" t="n">
        <v>2026</v>
      </c>
      <c r="F5271" s="0" t="n">
        <v>0.841373171043406</v>
      </c>
      <c r="G5271" s="0" t="s">
        <v>132</v>
      </c>
    </row>
    <row r="5272" customFormat="false" ht="14.25" hidden="false" customHeight="false" outlineLevel="0" collapsed="false">
      <c r="A5272" s="0" t="s">
        <v>109</v>
      </c>
      <c r="B5272" s="0" t="s">
        <v>110</v>
      </c>
      <c r="C5272" s="0" t="s">
        <v>75</v>
      </c>
      <c r="D5272" s="0" t="s">
        <v>181</v>
      </c>
      <c r="E5272" s="0" t="n">
        <v>2026</v>
      </c>
      <c r="F5272" s="0" t="n">
        <v>1</v>
      </c>
      <c r="G5272" s="0" t="s">
        <v>135</v>
      </c>
    </row>
    <row r="5273" customFormat="false" ht="14.25" hidden="false" customHeight="false" outlineLevel="0" collapsed="false">
      <c r="A5273" s="0" t="s">
        <v>109</v>
      </c>
      <c r="B5273" s="0" t="s">
        <v>110</v>
      </c>
      <c r="C5273" s="0" t="s">
        <v>75</v>
      </c>
      <c r="D5273" s="0" t="s">
        <v>165</v>
      </c>
      <c r="E5273" s="0" t="n">
        <v>2027</v>
      </c>
      <c r="F5273" s="0" t="n">
        <v>3.8455</v>
      </c>
      <c r="G5273" s="0" t="s">
        <v>161</v>
      </c>
    </row>
    <row r="5274" customFormat="false" ht="14.25" hidden="false" customHeight="false" outlineLevel="0" collapsed="false">
      <c r="A5274" s="0" t="s">
        <v>109</v>
      </c>
      <c r="B5274" s="0" t="s">
        <v>110</v>
      </c>
      <c r="C5274" s="0" t="s">
        <v>75</v>
      </c>
      <c r="D5274" s="0" t="s">
        <v>166</v>
      </c>
      <c r="E5274" s="0" t="n">
        <v>2027</v>
      </c>
      <c r="F5274" s="0" t="n">
        <v>0</v>
      </c>
      <c r="G5274" s="0" t="s">
        <v>161</v>
      </c>
    </row>
    <row r="5275" customFormat="false" ht="14.25" hidden="false" customHeight="false" outlineLevel="0" collapsed="false">
      <c r="A5275" s="0" t="s">
        <v>109</v>
      </c>
      <c r="B5275" s="0" t="s">
        <v>110</v>
      </c>
      <c r="C5275" s="0" t="s">
        <v>75</v>
      </c>
      <c r="D5275" s="0" t="s">
        <v>167</v>
      </c>
      <c r="E5275" s="0" t="n">
        <v>2027</v>
      </c>
      <c r="F5275" s="0" t="n">
        <v>0.5</v>
      </c>
      <c r="G5275" s="0" t="s">
        <v>135</v>
      </c>
    </row>
    <row r="5276" customFormat="false" ht="14.25" hidden="false" customHeight="false" outlineLevel="0" collapsed="false">
      <c r="A5276" s="0" t="s">
        <v>109</v>
      </c>
      <c r="B5276" s="0" t="s">
        <v>110</v>
      </c>
      <c r="C5276" s="0" t="s">
        <v>75</v>
      </c>
      <c r="D5276" s="0" t="s">
        <v>168</v>
      </c>
      <c r="E5276" s="0" t="n">
        <v>2027</v>
      </c>
      <c r="F5276" s="0" t="n">
        <v>2.6803</v>
      </c>
      <c r="G5276" s="0" t="s">
        <v>161</v>
      </c>
    </row>
    <row r="5277" customFormat="false" ht="14.25" hidden="false" customHeight="false" outlineLevel="0" collapsed="false">
      <c r="A5277" s="0" t="s">
        <v>109</v>
      </c>
      <c r="B5277" s="0" t="s">
        <v>110</v>
      </c>
      <c r="C5277" s="0" t="s">
        <v>75</v>
      </c>
      <c r="D5277" s="0" t="s">
        <v>169</v>
      </c>
      <c r="E5277" s="0" t="n">
        <v>2027</v>
      </c>
      <c r="F5277" s="0" t="n">
        <v>0.548</v>
      </c>
      <c r="G5277" s="0" t="s">
        <v>161</v>
      </c>
    </row>
    <row r="5278" customFormat="false" ht="14.25" hidden="false" customHeight="false" outlineLevel="0" collapsed="false">
      <c r="A5278" s="0" t="s">
        <v>109</v>
      </c>
      <c r="B5278" s="0" t="s">
        <v>110</v>
      </c>
      <c r="C5278" s="0" t="s">
        <v>75</v>
      </c>
      <c r="D5278" s="0" t="s">
        <v>170</v>
      </c>
      <c r="E5278" s="0" t="n">
        <v>2027</v>
      </c>
      <c r="F5278" s="0" t="n">
        <v>3.3535</v>
      </c>
      <c r="G5278" s="0" t="s">
        <v>161</v>
      </c>
    </row>
    <row r="5279" customFormat="false" ht="14.25" hidden="false" customHeight="false" outlineLevel="0" collapsed="false">
      <c r="A5279" s="0" t="s">
        <v>109</v>
      </c>
      <c r="B5279" s="0" t="s">
        <v>110</v>
      </c>
      <c r="C5279" s="0" t="s">
        <v>75</v>
      </c>
      <c r="D5279" s="0" t="s">
        <v>156</v>
      </c>
      <c r="E5279" s="0" t="n">
        <v>2027</v>
      </c>
      <c r="F5279" s="0" t="n">
        <v>0.62272064153587</v>
      </c>
      <c r="G5279" s="0" t="s">
        <v>135</v>
      </c>
    </row>
    <row r="5280" customFormat="false" ht="14.25" hidden="false" customHeight="false" outlineLevel="0" collapsed="false">
      <c r="A5280" s="0" t="s">
        <v>109</v>
      </c>
      <c r="B5280" s="0" t="s">
        <v>110</v>
      </c>
      <c r="C5280" s="0" t="s">
        <v>75</v>
      </c>
      <c r="D5280" s="0" t="s">
        <v>157</v>
      </c>
      <c r="E5280" s="0" t="n">
        <v>2027</v>
      </c>
      <c r="F5280" s="0" t="n">
        <v>0.549635302645739</v>
      </c>
      <c r="G5280" s="0" t="s">
        <v>135</v>
      </c>
    </row>
    <row r="5281" customFormat="false" ht="14.25" hidden="false" customHeight="false" outlineLevel="0" collapsed="false">
      <c r="A5281" s="0" t="s">
        <v>109</v>
      </c>
      <c r="B5281" s="0" t="s">
        <v>110</v>
      </c>
      <c r="C5281" s="0" t="s">
        <v>75</v>
      </c>
      <c r="D5281" s="0" t="s">
        <v>171</v>
      </c>
      <c r="E5281" s="0" t="n">
        <v>2027</v>
      </c>
      <c r="F5281" s="0" t="n">
        <v>0.87</v>
      </c>
      <c r="G5281" s="0" t="s">
        <v>135</v>
      </c>
    </row>
    <row r="5282" customFormat="false" ht="14.25" hidden="false" customHeight="false" outlineLevel="0" collapsed="false">
      <c r="A5282" s="0" t="s">
        <v>109</v>
      </c>
      <c r="B5282" s="0" t="s">
        <v>110</v>
      </c>
      <c r="C5282" s="0" t="s">
        <v>75</v>
      </c>
      <c r="D5282" s="0" t="s">
        <v>172</v>
      </c>
      <c r="E5282" s="0" t="n">
        <v>2027</v>
      </c>
      <c r="F5282" s="0" t="n">
        <v>0.8</v>
      </c>
      <c r="G5282" s="0" t="s">
        <v>135</v>
      </c>
    </row>
    <row r="5283" customFormat="false" ht="14.25" hidden="false" customHeight="false" outlineLevel="0" collapsed="false">
      <c r="A5283" s="0" t="s">
        <v>109</v>
      </c>
      <c r="B5283" s="0" t="s">
        <v>110</v>
      </c>
      <c r="C5283" s="0" t="s">
        <v>75</v>
      </c>
      <c r="D5283" s="0" t="s">
        <v>173</v>
      </c>
      <c r="E5283" s="0" t="n">
        <v>2027</v>
      </c>
      <c r="F5283" s="0" t="n">
        <v>0.478182713301793</v>
      </c>
      <c r="G5283" s="0" t="s">
        <v>135</v>
      </c>
    </row>
    <row r="5284" customFormat="false" ht="14.25" hidden="false" customHeight="false" outlineLevel="0" collapsed="false">
      <c r="A5284" s="0" t="s">
        <v>109</v>
      </c>
      <c r="B5284" s="0" t="s">
        <v>110</v>
      </c>
      <c r="C5284" s="0" t="s">
        <v>75</v>
      </c>
      <c r="D5284" s="0" t="s">
        <v>174</v>
      </c>
      <c r="E5284" s="0" t="n">
        <v>2027</v>
      </c>
      <c r="F5284" s="0" t="n">
        <v>0.439708242116591</v>
      </c>
      <c r="G5284" s="0" t="s">
        <v>135</v>
      </c>
    </row>
    <row r="5285" customFormat="false" ht="14.25" hidden="false" customHeight="false" outlineLevel="0" collapsed="false">
      <c r="A5285" s="0" t="s">
        <v>109</v>
      </c>
      <c r="B5285" s="0" t="s">
        <v>110</v>
      </c>
      <c r="C5285" s="0" t="s">
        <v>75</v>
      </c>
      <c r="D5285" s="0" t="s">
        <v>160</v>
      </c>
      <c r="E5285" s="0" t="n">
        <v>2027</v>
      </c>
      <c r="F5285" s="0" t="n">
        <v>3.624021786</v>
      </c>
      <c r="G5285" s="0" t="s">
        <v>161</v>
      </c>
    </row>
    <row r="5286" customFormat="false" ht="14.25" hidden="false" customHeight="false" outlineLevel="0" collapsed="false">
      <c r="A5286" s="0" t="s">
        <v>109</v>
      </c>
      <c r="B5286" s="0" t="s">
        <v>110</v>
      </c>
      <c r="C5286" s="0" t="s">
        <v>75</v>
      </c>
      <c r="D5286" s="0" t="s">
        <v>162</v>
      </c>
      <c r="E5286" s="0" t="n">
        <v>2027</v>
      </c>
      <c r="F5286" s="0" t="n">
        <v>2.195637214</v>
      </c>
      <c r="G5286" s="0" t="s">
        <v>161</v>
      </c>
    </row>
    <row r="5287" customFormat="false" ht="14.25" hidden="false" customHeight="false" outlineLevel="0" collapsed="false">
      <c r="A5287" s="0" t="s">
        <v>109</v>
      </c>
      <c r="B5287" s="0" t="s">
        <v>110</v>
      </c>
      <c r="C5287" s="0" t="s">
        <v>75</v>
      </c>
      <c r="D5287" s="0" t="s">
        <v>175</v>
      </c>
      <c r="E5287" s="0" t="n">
        <v>2027</v>
      </c>
      <c r="F5287" s="0" t="n">
        <v>7.1054</v>
      </c>
      <c r="G5287" s="0" t="s">
        <v>161</v>
      </c>
    </row>
    <row r="5288" customFormat="false" ht="14.25" hidden="false" customHeight="false" outlineLevel="0" collapsed="false">
      <c r="A5288" s="0" t="s">
        <v>109</v>
      </c>
      <c r="B5288" s="0" t="s">
        <v>110</v>
      </c>
      <c r="C5288" s="0" t="s">
        <v>75</v>
      </c>
      <c r="D5288" s="0" t="s">
        <v>176</v>
      </c>
      <c r="E5288" s="0" t="n">
        <v>2027</v>
      </c>
      <c r="F5288" s="0" t="n">
        <v>0.7522</v>
      </c>
      <c r="G5288" s="0" t="s">
        <v>161</v>
      </c>
    </row>
    <row r="5289" customFormat="false" ht="14.25" hidden="false" customHeight="false" outlineLevel="0" collapsed="false">
      <c r="A5289" s="0" t="s">
        <v>109</v>
      </c>
      <c r="B5289" s="0" t="s">
        <v>110</v>
      </c>
      <c r="C5289" s="0" t="s">
        <v>75</v>
      </c>
      <c r="D5289" s="0" t="s">
        <v>177</v>
      </c>
      <c r="E5289" s="0" t="n">
        <v>2027</v>
      </c>
      <c r="F5289" s="0" t="n">
        <v>5.56439</v>
      </c>
      <c r="G5289" s="0" t="s">
        <v>161</v>
      </c>
    </row>
    <row r="5290" customFormat="false" ht="14.25" hidden="false" customHeight="false" outlineLevel="0" collapsed="false">
      <c r="A5290" s="0" t="s">
        <v>109</v>
      </c>
      <c r="B5290" s="0" t="s">
        <v>110</v>
      </c>
      <c r="C5290" s="0" t="s">
        <v>75</v>
      </c>
      <c r="D5290" s="0" t="s">
        <v>178</v>
      </c>
      <c r="E5290" s="0" t="n">
        <v>2027</v>
      </c>
      <c r="F5290" s="0" t="n">
        <v>0.255269</v>
      </c>
      <c r="G5290" s="0" t="s">
        <v>161</v>
      </c>
    </row>
    <row r="5291" customFormat="false" ht="14.25" hidden="false" customHeight="false" outlineLevel="0" collapsed="false">
      <c r="A5291" s="0" t="s">
        <v>109</v>
      </c>
      <c r="B5291" s="0" t="s">
        <v>110</v>
      </c>
      <c r="C5291" s="0" t="s">
        <v>75</v>
      </c>
      <c r="D5291" s="0" t="s">
        <v>163</v>
      </c>
      <c r="E5291" s="0" t="n">
        <v>2027</v>
      </c>
      <c r="F5291" s="0" t="n">
        <v>15.12701870842</v>
      </c>
      <c r="G5291" s="0" t="s">
        <v>132</v>
      </c>
    </row>
    <row r="5292" customFormat="false" ht="14.25" hidden="false" customHeight="false" outlineLevel="0" collapsed="false">
      <c r="A5292" s="0" t="s">
        <v>109</v>
      </c>
      <c r="B5292" s="0" t="s">
        <v>110</v>
      </c>
      <c r="C5292" s="0" t="s">
        <v>75</v>
      </c>
      <c r="D5292" s="0" t="s">
        <v>164</v>
      </c>
      <c r="E5292" s="0" t="n">
        <v>2027</v>
      </c>
      <c r="F5292" s="0" t="n">
        <v>9.16480285559773</v>
      </c>
      <c r="G5292" s="0" t="s">
        <v>132</v>
      </c>
    </row>
    <row r="5293" customFormat="false" ht="14.25" hidden="false" customHeight="false" outlineLevel="0" collapsed="false">
      <c r="A5293" s="0" t="s">
        <v>109</v>
      </c>
      <c r="B5293" s="0" t="s">
        <v>110</v>
      </c>
      <c r="C5293" s="0" t="s">
        <v>75</v>
      </c>
      <c r="D5293" s="0" t="s">
        <v>179</v>
      </c>
      <c r="E5293" s="0" t="n">
        <v>2027</v>
      </c>
      <c r="F5293" s="0" t="n">
        <v>23.3085651466876</v>
      </c>
      <c r="G5293" s="0" t="s">
        <v>132</v>
      </c>
    </row>
    <row r="5294" customFormat="false" ht="14.25" hidden="false" customHeight="false" outlineLevel="0" collapsed="false">
      <c r="A5294" s="0" t="s">
        <v>109</v>
      </c>
      <c r="B5294" s="0" t="s">
        <v>110</v>
      </c>
      <c r="C5294" s="0" t="s">
        <v>75</v>
      </c>
      <c r="D5294" s="0" t="s">
        <v>180</v>
      </c>
      <c r="E5294" s="0" t="n">
        <v>2027</v>
      </c>
      <c r="F5294" s="0" t="n">
        <v>2.70437981348092</v>
      </c>
      <c r="G5294" s="0" t="s">
        <v>132</v>
      </c>
    </row>
    <row r="5295" customFormat="false" ht="14.25" hidden="false" customHeight="false" outlineLevel="0" collapsed="false">
      <c r="A5295" s="0" t="s">
        <v>109</v>
      </c>
      <c r="B5295" s="0" t="s">
        <v>110</v>
      </c>
      <c r="C5295" s="0" t="s">
        <v>75</v>
      </c>
      <c r="D5295" s="0" t="s">
        <v>181</v>
      </c>
      <c r="E5295" s="0" t="n">
        <v>2027</v>
      </c>
      <c r="F5295" s="0" t="n">
        <v>1</v>
      </c>
      <c r="G5295" s="0" t="s">
        <v>135</v>
      </c>
    </row>
    <row r="5296" customFormat="false" ht="14.25" hidden="false" customHeight="false" outlineLevel="0" collapsed="false">
      <c r="A5296" s="0" t="s">
        <v>109</v>
      </c>
      <c r="B5296" s="0" t="s">
        <v>110</v>
      </c>
      <c r="C5296" s="0" t="s">
        <v>75</v>
      </c>
      <c r="D5296" s="0" t="s">
        <v>165</v>
      </c>
      <c r="E5296" s="0" t="n">
        <v>2028</v>
      </c>
      <c r="F5296" s="0" t="n">
        <v>5.3375</v>
      </c>
      <c r="G5296" s="0" t="s">
        <v>161</v>
      </c>
    </row>
    <row r="5297" customFormat="false" ht="14.25" hidden="false" customHeight="false" outlineLevel="0" collapsed="false">
      <c r="A5297" s="0" t="s">
        <v>109</v>
      </c>
      <c r="B5297" s="0" t="s">
        <v>110</v>
      </c>
      <c r="C5297" s="0" t="s">
        <v>75</v>
      </c>
      <c r="D5297" s="0" t="s">
        <v>166</v>
      </c>
      <c r="E5297" s="0" t="n">
        <v>2028</v>
      </c>
      <c r="F5297" s="0" t="n">
        <v>0</v>
      </c>
      <c r="G5297" s="0" t="s">
        <v>161</v>
      </c>
    </row>
    <row r="5298" customFormat="false" ht="14.25" hidden="false" customHeight="false" outlineLevel="0" collapsed="false">
      <c r="A5298" s="0" t="s">
        <v>109</v>
      </c>
      <c r="B5298" s="0" t="s">
        <v>110</v>
      </c>
      <c r="C5298" s="0" t="s">
        <v>75</v>
      </c>
      <c r="D5298" s="0" t="s">
        <v>167</v>
      </c>
      <c r="E5298" s="0" t="n">
        <v>2028</v>
      </c>
      <c r="F5298" s="0" t="n">
        <v>0.5</v>
      </c>
      <c r="G5298" s="0" t="s">
        <v>135</v>
      </c>
    </row>
    <row r="5299" customFormat="false" ht="14.25" hidden="false" customHeight="false" outlineLevel="0" collapsed="false">
      <c r="A5299" s="0" t="s">
        <v>109</v>
      </c>
      <c r="B5299" s="0" t="s">
        <v>110</v>
      </c>
      <c r="C5299" s="0" t="s">
        <v>75</v>
      </c>
      <c r="D5299" s="0" t="s">
        <v>168</v>
      </c>
      <c r="E5299" s="0" t="n">
        <v>2028</v>
      </c>
      <c r="F5299" s="0" t="n">
        <v>1.492</v>
      </c>
      <c r="G5299" s="0" t="s">
        <v>161</v>
      </c>
    </row>
    <row r="5300" customFormat="false" ht="14.25" hidden="false" customHeight="false" outlineLevel="0" collapsed="false">
      <c r="A5300" s="0" t="s">
        <v>109</v>
      </c>
      <c r="B5300" s="0" t="s">
        <v>110</v>
      </c>
      <c r="C5300" s="0" t="s">
        <v>75</v>
      </c>
      <c r="D5300" s="0" t="s">
        <v>169</v>
      </c>
      <c r="E5300" s="0" t="n">
        <v>2028</v>
      </c>
      <c r="F5300" s="0" t="n">
        <v>1.9968</v>
      </c>
      <c r="G5300" s="0" t="s">
        <v>161</v>
      </c>
    </row>
    <row r="5301" customFormat="false" ht="14.25" hidden="false" customHeight="false" outlineLevel="0" collapsed="false">
      <c r="A5301" s="0" t="s">
        <v>109</v>
      </c>
      <c r="B5301" s="0" t="s">
        <v>110</v>
      </c>
      <c r="C5301" s="0" t="s">
        <v>75</v>
      </c>
      <c r="D5301" s="0" t="s">
        <v>170</v>
      </c>
      <c r="E5301" s="0" t="n">
        <v>2028</v>
      </c>
      <c r="F5301" s="0" t="n">
        <v>3.3535</v>
      </c>
      <c r="G5301" s="0" t="s">
        <v>161</v>
      </c>
    </row>
    <row r="5302" customFormat="false" ht="14.25" hidden="false" customHeight="false" outlineLevel="0" collapsed="false">
      <c r="A5302" s="0" t="s">
        <v>109</v>
      </c>
      <c r="B5302" s="0" t="s">
        <v>110</v>
      </c>
      <c r="C5302" s="0" t="s">
        <v>75</v>
      </c>
      <c r="D5302" s="0" t="s">
        <v>156</v>
      </c>
      <c r="E5302" s="0" t="n">
        <v>2028</v>
      </c>
      <c r="F5302" s="0" t="n">
        <v>0.673766560054302</v>
      </c>
      <c r="G5302" s="0" t="s">
        <v>135</v>
      </c>
    </row>
    <row r="5303" customFormat="false" ht="14.25" hidden="false" customHeight="false" outlineLevel="0" collapsed="false">
      <c r="A5303" s="0" t="s">
        <v>109</v>
      </c>
      <c r="B5303" s="0" t="s">
        <v>110</v>
      </c>
      <c r="C5303" s="0" t="s">
        <v>75</v>
      </c>
      <c r="D5303" s="0" t="s">
        <v>157</v>
      </c>
      <c r="E5303" s="0" t="n">
        <v>2028</v>
      </c>
      <c r="F5303" s="0" t="n">
        <v>0.557802649608688</v>
      </c>
      <c r="G5303" s="0" t="s">
        <v>135</v>
      </c>
    </row>
    <row r="5304" customFormat="false" ht="14.25" hidden="false" customHeight="false" outlineLevel="0" collapsed="false">
      <c r="A5304" s="0" t="s">
        <v>109</v>
      </c>
      <c r="B5304" s="0" t="s">
        <v>110</v>
      </c>
      <c r="C5304" s="0" t="s">
        <v>75</v>
      </c>
      <c r="D5304" s="0" t="s">
        <v>171</v>
      </c>
      <c r="E5304" s="0" t="n">
        <v>2028</v>
      </c>
      <c r="F5304" s="0" t="n">
        <v>0.87</v>
      </c>
      <c r="G5304" s="0" t="s">
        <v>135</v>
      </c>
    </row>
    <row r="5305" customFormat="false" ht="14.25" hidden="false" customHeight="false" outlineLevel="0" collapsed="false">
      <c r="A5305" s="0" t="s">
        <v>109</v>
      </c>
      <c r="B5305" s="0" t="s">
        <v>110</v>
      </c>
      <c r="C5305" s="0" t="s">
        <v>75</v>
      </c>
      <c r="D5305" s="0" t="s">
        <v>172</v>
      </c>
      <c r="E5305" s="0" t="n">
        <v>2028</v>
      </c>
      <c r="F5305" s="0" t="n">
        <v>0.8</v>
      </c>
      <c r="G5305" s="0" t="s">
        <v>135</v>
      </c>
    </row>
    <row r="5306" customFormat="false" ht="14.25" hidden="false" customHeight="false" outlineLevel="0" collapsed="false">
      <c r="A5306" s="0" t="s">
        <v>109</v>
      </c>
      <c r="B5306" s="0" t="s">
        <v>110</v>
      </c>
      <c r="C5306" s="0" t="s">
        <v>75</v>
      </c>
      <c r="D5306" s="0" t="s">
        <v>173</v>
      </c>
      <c r="E5306" s="0" t="n">
        <v>2028</v>
      </c>
      <c r="F5306" s="0" t="n">
        <v>0.485288305159559</v>
      </c>
      <c r="G5306" s="0" t="s">
        <v>135</v>
      </c>
    </row>
    <row r="5307" customFormat="false" ht="14.25" hidden="false" customHeight="false" outlineLevel="0" collapsed="false">
      <c r="A5307" s="0" t="s">
        <v>109</v>
      </c>
      <c r="B5307" s="0" t="s">
        <v>110</v>
      </c>
      <c r="C5307" s="0" t="s">
        <v>75</v>
      </c>
      <c r="D5307" s="0" t="s">
        <v>174</v>
      </c>
      <c r="E5307" s="0" t="n">
        <v>2028</v>
      </c>
      <c r="F5307" s="0" t="n">
        <v>0.446242119686951</v>
      </c>
      <c r="G5307" s="0" t="s">
        <v>135</v>
      </c>
    </row>
    <row r="5308" customFormat="false" ht="14.25" hidden="false" customHeight="false" outlineLevel="0" collapsed="false">
      <c r="A5308" s="0" t="s">
        <v>109</v>
      </c>
      <c r="B5308" s="0" t="s">
        <v>110</v>
      </c>
      <c r="C5308" s="0" t="s">
        <v>75</v>
      </c>
      <c r="D5308" s="0" t="s">
        <v>160</v>
      </c>
      <c r="E5308" s="0" t="n">
        <v>2028</v>
      </c>
      <c r="F5308" s="0" t="n">
        <v>5.39633268245</v>
      </c>
      <c r="G5308" s="0" t="s">
        <v>161</v>
      </c>
    </row>
    <row r="5309" customFormat="false" ht="14.25" hidden="false" customHeight="false" outlineLevel="0" collapsed="false">
      <c r="A5309" s="0" t="s">
        <v>109</v>
      </c>
      <c r="B5309" s="0" t="s">
        <v>110</v>
      </c>
      <c r="C5309" s="0" t="s">
        <v>75</v>
      </c>
      <c r="D5309" s="0" t="s">
        <v>162</v>
      </c>
      <c r="E5309" s="0" t="n">
        <v>2028</v>
      </c>
      <c r="F5309" s="0" t="n">
        <v>2.61286961755</v>
      </c>
      <c r="G5309" s="0" t="s">
        <v>161</v>
      </c>
    </row>
    <row r="5310" customFormat="false" ht="14.25" hidden="false" customHeight="false" outlineLevel="0" collapsed="false">
      <c r="A5310" s="0" t="s">
        <v>109</v>
      </c>
      <c r="B5310" s="0" t="s">
        <v>110</v>
      </c>
      <c r="C5310" s="0" t="s">
        <v>75</v>
      </c>
      <c r="D5310" s="0" t="s">
        <v>175</v>
      </c>
      <c r="E5310" s="0" t="n">
        <v>2028</v>
      </c>
      <c r="F5310" s="0" t="n">
        <v>8.5974</v>
      </c>
      <c r="G5310" s="0" t="s">
        <v>161</v>
      </c>
    </row>
    <row r="5311" customFormat="false" ht="14.25" hidden="false" customHeight="false" outlineLevel="0" collapsed="false">
      <c r="A5311" s="0" t="s">
        <v>109</v>
      </c>
      <c r="B5311" s="0" t="s">
        <v>110</v>
      </c>
      <c r="C5311" s="0" t="s">
        <v>75</v>
      </c>
      <c r="D5311" s="0" t="s">
        <v>176</v>
      </c>
      <c r="E5311" s="0" t="n">
        <v>2028</v>
      </c>
      <c r="F5311" s="0" t="n">
        <v>2.749</v>
      </c>
      <c r="G5311" s="0" t="s">
        <v>161</v>
      </c>
    </row>
    <row r="5312" customFormat="false" ht="14.25" hidden="false" customHeight="false" outlineLevel="0" collapsed="false">
      <c r="A5312" s="0" t="s">
        <v>109</v>
      </c>
      <c r="B5312" s="0" t="s">
        <v>110</v>
      </c>
      <c r="C5312" s="0" t="s">
        <v>75</v>
      </c>
      <c r="D5312" s="0" t="s">
        <v>177</v>
      </c>
      <c r="E5312" s="0" t="n">
        <v>2028</v>
      </c>
      <c r="F5312" s="0" t="n">
        <v>6.9082435</v>
      </c>
      <c r="G5312" s="0" t="s">
        <v>161</v>
      </c>
    </row>
    <row r="5313" customFormat="false" ht="14.25" hidden="false" customHeight="false" outlineLevel="0" collapsed="false">
      <c r="A5313" s="0" t="s">
        <v>109</v>
      </c>
      <c r="B5313" s="0" t="s">
        <v>110</v>
      </c>
      <c r="C5313" s="0" t="s">
        <v>75</v>
      </c>
      <c r="D5313" s="0" t="s">
        <v>178</v>
      </c>
      <c r="E5313" s="0" t="n">
        <v>2028</v>
      </c>
      <c r="F5313" s="0" t="n">
        <v>1.1009588</v>
      </c>
      <c r="G5313" s="0" t="s">
        <v>161</v>
      </c>
    </row>
    <row r="5314" customFormat="false" ht="14.25" hidden="false" customHeight="false" outlineLevel="0" collapsed="false">
      <c r="A5314" s="0" t="s">
        <v>109</v>
      </c>
      <c r="B5314" s="0" t="s">
        <v>110</v>
      </c>
      <c r="C5314" s="0" t="s">
        <v>75</v>
      </c>
      <c r="D5314" s="0" t="s">
        <v>163</v>
      </c>
      <c r="E5314" s="0" t="n">
        <v>2028</v>
      </c>
      <c r="F5314" s="0" t="n">
        <v>22.6867627730239</v>
      </c>
      <c r="G5314" s="0" t="s">
        <v>132</v>
      </c>
    </row>
    <row r="5315" customFormat="false" ht="14.25" hidden="false" customHeight="false" outlineLevel="0" collapsed="false">
      <c r="A5315" s="0" t="s">
        <v>109</v>
      </c>
      <c r="B5315" s="0" t="s">
        <v>110</v>
      </c>
      <c r="C5315" s="0" t="s">
        <v>75</v>
      </c>
      <c r="D5315" s="0" t="s">
        <v>164</v>
      </c>
      <c r="E5315" s="0" t="n">
        <v>2028</v>
      </c>
      <c r="F5315" s="0" t="n">
        <v>10.9847847896742</v>
      </c>
      <c r="G5315" s="0" t="s">
        <v>132</v>
      </c>
    </row>
    <row r="5316" customFormat="false" ht="14.25" hidden="false" customHeight="false" outlineLevel="0" collapsed="false">
      <c r="A5316" s="0" t="s">
        <v>109</v>
      </c>
      <c r="B5316" s="0" t="s">
        <v>110</v>
      </c>
      <c r="C5316" s="0" t="s">
        <v>75</v>
      </c>
      <c r="D5316" s="0" t="s">
        <v>179</v>
      </c>
      <c r="E5316" s="0" t="n">
        <v>2028</v>
      </c>
      <c r="F5316" s="0" t="n">
        <v>29.3678104705622</v>
      </c>
      <c r="G5316" s="0" t="s">
        <v>132</v>
      </c>
    </row>
    <row r="5317" customFormat="false" ht="14.25" hidden="false" customHeight="false" outlineLevel="0" collapsed="false">
      <c r="A5317" s="0" t="s">
        <v>109</v>
      </c>
      <c r="B5317" s="0" t="s">
        <v>110</v>
      </c>
      <c r="C5317" s="0" t="s">
        <v>75</v>
      </c>
      <c r="D5317" s="0" t="s">
        <v>180</v>
      </c>
      <c r="E5317" s="0" t="n">
        <v>2028</v>
      </c>
      <c r="F5317" s="0" t="n">
        <v>5.3218228304583</v>
      </c>
      <c r="G5317" s="0" t="s">
        <v>132</v>
      </c>
    </row>
    <row r="5318" customFormat="false" ht="14.25" hidden="false" customHeight="false" outlineLevel="0" collapsed="false">
      <c r="A5318" s="0" t="s">
        <v>109</v>
      </c>
      <c r="B5318" s="0" t="s">
        <v>110</v>
      </c>
      <c r="C5318" s="0" t="s">
        <v>75</v>
      </c>
      <c r="D5318" s="0" t="s">
        <v>181</v>
      </c>
      <c r="E5318" s="0" t="n">
        <v>2028</v>
      </c>
      <c r="F5318" s="0" t="n">
        <v>1</v>
      </c>
      <c r="G5318" s="0" t="s">
        <v>135</v>
      </c>
    </row>
    <row r="5319" customFormat="false" ht="14.25" hidden="false" customHeight="false" outlineLevel="0" collapsed="false">
      <c r="A5319" s="0" t="s">
        <v>109</v>
      </c>
      <c r="B5319" s="0" t="s">
        <v>110</v>
      </c>
      <c r="C5319" s="0" t="s">
        <v>75</v>
      </c>
      <c r="D5319" s="0" t="s">
        <v>165</v>
      </c>
      <c r="E5319" s="0" t="n">
        <v>2029</v>
      </c>
      <c r="F5319" s="0" t="n">
        <v>6.6506</v>
      </c>
      <c r="G5319" s="0" t="s">
        <v>161</v>
      </c>
    </row>
    <row r="5320" customFormat="false" ht="14.25" hidden="false" customHeight="false" outlineLevel="0" collapsed="false">
      <c r="A5320" s="0" t="s">
        <v>109</v>
      </c>
      <c r="B5320" s="0" t="s">
        <v>110</v>
      </c>
      <c r="C5320" s="0" t="s">
        <v>75</v>
      </c>
      <c r="D5320" s="0" t="s">
        <v>166</v>
      </c>
      <c r="E5320" s="0" t="n">
        <v>2029</v>
      </c>
      <c r="F5320" s="0" t="n">
        <v>0</v>
      </c>
      <c r="G5320" s="0" t="s">
        <v>161</v>
      </c>
    </row>
    <row r="5321" customFormat="false" ht="14.25" hidden="false" customHeight="false" outlineLevel="0" collapsed="false">
      <c r="A5321" s="0" t="s">
        <v>109</v>
      </c>
      <c r="B5321" s="0" t="s">
        <v>110</v>
      </c>
      <c r="C5321" s="0" t="s">
        <v>75</v>
      </c>
      <c r="D5321" s="0" t="s">
        <v>167</v>
      </c>
      <c r="E5321" s="0" t="n">
        <v>2029</v>
      </c>
      <c r="F5321" s="0" t="n">
        <v>0.5</v>
      </c>
      <c r="G5321" s="0" t="s">
        <v>135</v>
      </c>
    </row>
    <row r="5322" customFormat="false" ht="14.25" hidden="false" customHeight="false" outlineLevel="0" collapsed="false">
      <c r="A5322" s="0" t="s">
        <v>109</v>
      </c>
      <c r="B5322" s="0" t="s">
        <v>110</v>
      </c>
      <c r="C5322" s="0" t="s">
        <v>75</v>
      </c>
      <c r="D5322" s="0" t="s">
        <v>168</v>
      </c>
      <c r="E5322" s="0" t="n">
        <v>2029</v>
      </c>
      <c r="F5322" s="0" t="n">
        <v>1.3131</v>
      </c>
      <c r="G5322" s="0" t="s">
        <v>161</v>
      </c>
    </row>
    <row r="5323" customFormat="false" ht="14.25" hidden="false" customHeight="false" outlineLevel="0" collapsed="false">
      <c r="A5323" s="0" t="s">
        <v>109</v>
      </c>
      <c r="B5323" s="0" t="s">
        <v>110</v>
      </c>
      <c r="C5323" s="0" t="s">
        <v>75</v>
      </c>
      <c r="D5323" s="0" t="s">
        <v>169</v>
      </c>
      <c r="E5323" s="0" t="n">
        <v>2029</v>
      </c>
      <c r="F5323" s="0" t="n">
        <v>0.5376</v>
      </c>
      <c r="G5323" s="0" t="s">
        <v>161</v>
      </c>
    </row>
    <row r="5324" customFormat="false" ht="14.25" hidden="false" customHeight="false" outlineLevel="0" collapsed="false">
      <c r="A5324" s="0" t="s">
        <v>109</v>
      </c>
      <c r="B5324" s="0" t="s">
        <v>110</v>
      </c>
      <c r="C5324" s="0" t="s">
        <v>75</v>
      </c>
      <c r="D5324" s="0" t="s">
        <v>170</v>
      </c>
      <c r="E5324" s="0" t="n">
        <v>2029</v>
      </c>
      <c r="F5324" s="0" t="n">
        <v>3.3535</v>
      </c>
      <c r="G5324" s="0" t="s">
        <v>161</v>
      </c>
    </row>
    <row r="5325" customFormat="false" ht="14.25" hidden="false" customHeight="false" outlineLevel="0" collapsed="false">
      <c r="A5325" s="0" t="s">
        <v>109</v>
      </c>
      <c r="B5325" s="0" t="s">
        <v>110</v>
      </c>
      <c r="C5325" s="0" t="s">
        <v>75</v>
      </c>
      <c r="D5325" s="0" t="s">
        <v>156</v>
      </c>
      <c r="E5325" s="0" t="n">
        <v>2029</v>
      </c>
      <c r="F5325" s="0" t="n">
        <v>0.706817468343579</v>
      </c>
      <c r="G5325" s="0" t="s">
        <v>135</v>
      </c>
    </row>
    <row r="5326" customFormat="false" ht="14.25" hidden="false" customHeight="false" outlineLevel="0" collapsed="false">
      <c r="A5326" s="0" t="s">
        <v>109</v>
      </c>
      <c r="B5326" s="0" t="s">
        <v>110</v>
      </c>
      <c r="C5326" s="0" t="s">
        <v>75</v>
      </c>
      <c r="D5326" s="0" t="s">
        <v>157</v>
      </c>
      <c r="E5326" s="0" t="n">
        <v>2029</v>
      </c>
      <c r="F5326" s="0" t="n">
        <v>0.563090794934973</v>
      </c>
      <c r="G5326" s="0" t="s">
        <v>135</v>
      </c>
    </row>
    <row r="5327" customFormat="false" ht="14.25" hidden="false" customHeight="false" outlineLevel="0" collapsed="false">
      <c r="A5327" s="0" t="s">
        <v>109</v>
      </c>
      <c r="B5327" s="0" t="s">
        <v>110</v>
      </c>
      <c r="C5327" s="0" t="s">
        <v>75</v>
      </c>
      <c r="D5327" s="0" t="s">
        <v>171</v>
      </c>
      <c r="E5327" s="0" t="n">
        <v>2029</v>
      </c>
      <c r="F5327" s="0" t="n">
        <v>0.87</v>
      </c>
      <c r="G5327" s="0" t="s">
        <v>135</v>
      </c>
    </row>
    <row r="5328" customFormat="false" ht="14.25" hidden="false" customHeight="false" outlineLevel="0" collapsed="false">
      <c r="A5328" s="0" t="s">
        <v>109</v>
      </c>
      <c r="B5328" s="0" t="s">
        <v>110</v>
      </c>
      <c r="C5328" s="0" t="s">
        <v>75</v>
      </c>
      <c r="D5328" s="0" t="s">
        <v>172</v>
      </c>
      <c r="E5328" s="0" t="n">
        <v>2029</v>
      </c>
      <c r="F5328" s="0" t="n">
        <v>0.8</v>
      </c>
      <c r="G5328" s="0" t="s">
        <v>135</v>
      </c>
    </row>
    <row r="5329" customFormat="false" ht="14.25" hidden="false" customHeight="false" outlineLevel="0" collapsed="false">
      <c r="A5329" s="0" t="s">
        <v>109</v>
      </c>
      <c r="B5329" s="0" t="s">
        <v>110</v>
      </c>
      <c r="C5329" s="0" t="s">
        <v>75</v>
      </c>
      <c r="D5329" s="0" t="s">
        <v>173</v>
      </c>
      <c r="E5329" s="0" t="n">
        <v>2029</v>
      </c>
      <c r="F5329" s="0" t="n">
        <v>0.489888991593426</v>
      </c>
      <c r="G5329" s="0" t="s">
        <v>135</v>
      </c>
    </row>
    <row r="5330" customFormat="false" ht="14.25" hidden="false" customHeight="false" outlineLevel="0" collapsed="false">
      <c r="A5330" s="0" t="s">
        <v>109</v>
      </c>
      <c r="B5330" s="0" t="s">
        <v>110</v>
      </c>
      <c r="C5330" s="0" t="s">
        <v>75</v>
      </c>
      <c r="D5330" s="0" t="s">
        <v>174</v>
      </c>
      <c r="E5330" s="0" t="n">
        <v>2029</v>
      </c>
      <c r="F5330" s="0" t="n">
        <v>0.450472635947978</v>
      </c>
      <c r="G5330" s="0" t="s">
        <v>135</v>
      </c>
    </row>
    <row r="5331" customFormat="false" ht="14.25" hidden="false" customHeight="false" outlineLevel="0" collapsed="false">
      <c r="A5331" s="0" t="s">
        <v>109</v>
      </c>
      <c r="B5331" s="0" t="s">
        <v>110</v>
      </c>
      <c r="C5331" s="0" t="s">
        <v>75</v>
      </c>
      <c r="D5331" s="0" t="s">
        <v>160</v>
      </c>
      <c r="E5331" s="0" t="n">
        <v>2029</v>
      </c>
      <c r="F5331" s="0" t="n">
        <v>7.37873119230375</v>
      </c>
      <c r="G5331" s="0" t="s">
        <v>161</v>
      </c>
    </row>
    <row r="5332" customFormat="false" ht="14.25" hidden="false" customHeight="false" outlineLevel="0" collapsed="false">
      <c r="A5332" s="0" t="s">
        <v>109</v>
      </c>
      <c r="B5332" s="0" t="s">
        <v>110</v>
      </c>
      <c r="C5332" s="0" t="s">
        <v>75</v>
      </c>
      <c r="D5332" s="0" t="s">
        <v>162</v>
      </c>
      <c r="E5332" s="0" t="n">
        <v>2029</v>
      </c>
      <c r="F5332" s="0" t="n">
        <v>3.06064180394625</v>
      </c>
      <c r="G5332" s="0" t="s">
        <v>161</v>
      </c>
    </row>
    <row r="5333" customFormat="false" ht="14.25" hidden="false" customHeight="false" outlineLevel="0" collapsed="false">
      <c r="A5333" s="0" t="s">
        <v>109</v>
      </c>
      <c r="B5333" s="0" t="s">
        <v>110</v>
      </c>
      <c r="C5333" s="0" t="s">
        <v>75</v>
      </c>
      <c r="D5333" s="0" t="s">
        <v>175</v>
      </c>
      <c r="E5333" s="0" t="n">
        <v>2029</v>
      </c>
      <c r="F5333" s="0" t="n">
        <v>9.9105</v>
      </c>
      <c r="G5333" s="0" t="s">
        <v>161</v>
      </c>
    </row>
    <row r="5334" customFormat="false" ht="14.25" hidden="false" customHeight="false" outlineLevel="0" collapsed="false">
      <c r="A5334" s="0" t="s">
        <v>109</v>
      </c>
      <c r="B5334" s="0" t="s">
        <v>110</v>
      </c>
      <c r="C5334" s="0" t="s">
        <v>75</v>
      </c>
      <c r="D5334" s="0" t="s">
        <v>176</v>
      </c>
      <c r="E5334" s="0" t="n">
        <v>2029</v>
      </c>
      <c r="F5334" s="0" t="n">
        <v>3.2866</v>
      </c>
      <c r="G5334" s="0" t="s">
        <v>161</v>
      </c>
    </row>
    <row r="5335" customFormat="false" ht="14.25" hidden="false" customHeight="false" outlineLevel="0" collapsed="false">
      <c r="A5335" s="0" t="s">
        <v>109</v>
      </c>
      <c r="B5335" s="0" t="s">
        <v>110</v>
      </c>
      <c r="C5335" s="0" t="s">
        <v>75</v>
      </c>
      <c r="D5335" s="0" t="s">
        <v>177</v>
      </c>
      <c r="E5335" s="0" t="n">
        <v>2029</v>
      </c>
      <c r="F5335" s="0" t="n">
        <v>8.793430375</v>
      </c>
      <c r="G5335" s="0" t="s">
        <v>161</v>
      </c>
    </row>
    <row r="5336" customFormat="false" ht="14.25" hidden="false" customHeight="false" outlineLevel="0" collapsed="false">
      <c r="A5336" s="0" t="s">
        <v>109</v>
      </c>
      <c r="B5336" s="0" t="s">
        <v>110</v>
      </c>
      <c r="C5336" s="0" t="s">
        <v>75</v>
      </c>
      <c r="D5336" s="0" t="s">
        <v>178</v>
      </c>
      <c r="E5336" s="0" t="n">
        <v>2029</v>
      </c>
      <c r="F5336" s="0" t="n">
        <v>1.64594262125</v>
      </c>
      <c r="G5336" s="0" t="s">
        <v>161</v>
      </c>
    </row>
    <row r="5337" customFormat="false" ht="14.25" hidden="false" customHeight="false" outlineLevel="0" collapsed="false">
      <c r="A5337" s="0" t="s">
        <v>109</v>
      </c>
      <c r="B5337" s="0" t="s">
        <v>110</v>
      </c>
      <c r="C5337" s="0" t="s">
        <v>75</v>
      </c>
      <c r="D5337" s="0" t="s">
        <v>163</v>
      </c>
      <c r="E5337" s="0" t="n">
        <v>2029</v>
      </c>
      <c r="F5337" s="0" t="n">
        <v>31.2635897887731</v>
      </c>
      <c r="G5337" s="0" t="s">
        <v>132</v>
      </c>
    </row>
    <row r="5338" customFormat="false" ht="14.25" hidden="false" customHeight="false" outlineLevel="0" collapsed="false">
      <c r="A5338" s="0" t="s">
        <v>109</v>
      </c>
      <c r="B5338" s="0" t="s">
        <v>110</v>
      </c>
      <c r="C5338" s="0" t="s">
        <v>75</v>
      </c>
      <c r="D5338" s="0" t="s">
        <v>164</v>
      </c>
      <c r="E5338" s="0" t="n">
        <v>2029</v>
      </c>
      <c r="F5338" s="0" t="n">
        <v>12.9679002195866</v>
      </c>
      <c r="G5338" s="0" t="s">
        <v>132</v>
      </c>
    </row>
    <row r="5339" customFormat="false" ht="14.25" hidden="false" customHeight="false" outlineLevel="0" collapsed="false">
      <c r="A5339" s="0" t="s">
        <v>109</v>
      </c>
      <c r="B5339" s="0" t="s">
        <v>110</v>
      </c>
      <c r="C5339" s="0" t="s">
        <v>75</v>
      </c>
      <c r="D5339" s="0" t="s">
        <v>179</v>
      </c>
      <c r="E5339" s="0" t="n">
        <v>2029</v>
      </c>
      <c r="F5339" s="0" t="n">
        <v>37.7363695141284</v>
      </c>
      <c r="G5339" s="0" t="s">
        <v>132</v>
      </c>
    </row>
    <row r="5340" customFormat="false" ht="14.25" hidden="false" customHeight="false" outlineLevel="0" collapsed="false">
      <c r="A5340" s="0" t="s">
        <v>109</v>
      </c>
      <c r="B5340" s="0" t="s">
        <v>110</v>
      </c>
      <c r="C5340" s="0" t="s">
        <v>75</v>
      </c>
      <c r="D5340" s="0" t="s">
        <v>180</v>
      </c>
      <c r="E5340" s="0" t="n">
        <v>2029</v>
      </c>
      <c r="F5340" s="0" t="n">
        <v>6.87930636913345</v>
      </c>
      <c r="G5340" s="0" t="s">
        <v>132</v>
      </c>
    </row>
    <row r="5341" customFormat="false" ht="14.25" hidden="false" customHeight="false" outlineLevel="0" collapsed="false">
      <c r="A5341" s="0" t="s">
        <v>109</v>
      </c>
      <c r="B5341" s="0" t="s">
        <v>110</v>
      </c>
      <c r="C5341" s="0" t="s">
        <v>75</v>
      </c>
      <c r="D5341" s="0" t="s">
        <v>181</v>
      </c>
      <c r="E5341" s="0" t="n">
        <v>2029</v>
      </c>
      <c r="F5341" s="0" t="n">
        <v>1</v>
      </c>
      <c r="G5341" s="0" t="s">
        <v>135</v>
      </c>
    </row>
    <row r="5342" customFormat="false" ht="14.25" hidden="false" customHeight="false" outlineLevel="0" collapsed="false">
      <c r="A5342" s="0" t="s">
        <v>109</v>
      </c>
      <c r="B5342" s="0" t="s">
        <v>110</v>
      </c>
      <c r="C5342" s="0" t="s">
        <v>75</v>
      </c>
      <c r="D5342" s="0" t="s">
        <v>165</v>
      </c>
      <c r="E5342" s="0" t="n">
        <v>2030</v>
      </c>
      <c r="F5342" s="0" t="n">
        <v>8.1458</v>
      </c>
      <c r="G5342" s="0" t="s">
        <v>161</v>
      </c>
    </row>
    <row r="5343" customFormat="false" ht="14.25" hidden="false" customHeight="false" outlineLevel="0" collapsed="false">
      <c r="A5343" s="0" t="s">
        <v>109</v>
      </c>
      <c r="B5343" s="0" t="s">
        <v>110</v>
      </c>
      <c r="C5343" s="0" t="s">
        <v>75</v>
      </c>
      <c r="D5343" s="0" t="s">
        <v>166</v>
      </c>
      <c r="E5343" s="0" t="n">
        <v>2030</v>
      </c>
      <c r="F5343" s="0" t="n">
        <v>3.3375</v>
      </c>
      <c r="G5343" s="0" t="s">
        <v>161</v>
      </c>
    </row>
    <row r="5344" customFormat="false" ht="14.25" hidden="false" customHeight="false" outlineLevel="0" collapsed="false">
      <c r="A5344" s="0" t="s">
        <v>109</v>
      </c>
      <c r="B5344" s="0" t="s">
        <v>110</v>
      </c>
      <c r="C5344" s="0" t="s">
        <v>75</v>
      </c>
      <c r="D5344" s="0" t="s">
        <v>167</v>
      </c>
      <c r="E5344" s="0" t="n">
        <v>2030</v>
      </c>
      <c r="F5344" s="0" t="n">
        <v>0.5</v>
      </c>
      <c r="G5344" s="0" t="s">
        <v>135</v>
      </c>
    </row>
    <row r="5345" customFormat="false" ht="14.25" hidden="false" customHeight="false" outlineLevel="0" collapsed="false">
      <c r="A5345" s="0" t="s">
        <v>109</v>
      </c>
      <c r="B5345" s="0" t="s">
        <v>110</v>
      </c>
      <c r="C5345" s="0" t="s">
        <v>75</v>
      </c>
      <c r="D5345" s="0" t="s">
        <v>168</v>
      </c>
      <c r="E5345" s="0" t="n">
        <v>2030</v>
      </c>
      <c r="F5345" s="0" t="n">
        <v>3.16395</v>
      </c>
      <c r="G5345" s="0" t="s">
        <v>161</v>
      </c>
    </row>
    <row r="5346" customFormat="false" ht="14.25" hidden="false" customHeight="false" outlineLevel="0" collapsed="false">
      <c r="A5346" s="0" t="s">
        <v>109</v>
      </c>
      <c r="B5346" s="0" t="s">
        <v>110</v>
      </c>
      <c r="C5346" s="0" t="s">
        <v>75</v>
      </c>
      <c r="D5346" s="0" t="s">
        <v>169</v>
      </c>
      <c r="E5346" s="0" t="n">
        <v>2030</v>
      </c>
      <c r="F5346" s="0" t="n">
        <v>0.6524</v>
      </c>
      <c r="G5346" s="0" t="s">
        <v>161</v>
      </c>
    </row>
    <row r="5347" customFormat="false" ht="14.25" hidden="false" customHeight="false" outlineLevel="0" collapsed="false">
      <c r="A5347" s="0" t="s">
        <v>109</v>
      </c>
      <c r="B5347" s="0" t="s">
        <v>110</v>
      </c>
      <c r="C5347" s="0" t="s">
        <v>75</v>
      </c>
      <c r="D5347" s="0" t="s">
        <v>170</v>
      </c>
      <c r="E5347" s="0" t="n">
        <v>2030</v>
      </c>
      <c r="F5347" s="0" t="n">
        <v>3.3535</v>
      </c>
      <c r="G5347" s="0" t="s">
        <v>161</v>
      </c>
    </row>
    <row r="5348" customFormat="false" ht="14.25" hidden="false" customHeight="false" outlineLevel="0" collapsed="false">
      <c r="A5348" s="0" t="s">
        <v>109</v>
      </c>
      <c r="B5348" s="0" t="s">
        <v>110</v>
      </c>
      <c r="C5348" s="0" t="s">
        <v>75</v>
      </c>
      <c r="D5348" s="0" t="s">
        <v>156</v>
      </c>
      <c r="E5348" s="0" t="n">
        <v>2030</v>
      </c>
      <c r="F5348" s="0" t="n">
        <v>0.741128758961925</v>
      </c>
      <c r="G5348" s="0" t="s">
        <v>135</v>
      </c>
    </row>
    <row r="5349" customFormat="false" ht="14.25" hidden="false" customHeight="false" outlineLevel="0" collapsed="false">
      <c r="A5349" s="0" t="s">
        <v>109</v>
      </c>
      <c r="B5349" s="0" t="s">
        <v>110</v>
      </c>
      <c r="C5349" s="0" t="s">
        <v>75</v>
      </c>
      <c r="D5349" s="0" t="s">
        <v>157</v>
      </c>
      <c r="E5349" s="0" t="n">
        <v>2030</v>
      </c>
      <c r="F5349" s="0" t="n">
        <v>0.568580601433908</v>
      </c>
      <c r="G5349" s="0" t="s">
        <v>135</v>
      </c>
    </row>
    <row r="5350" customFormat="false" ht="14.25" hidden="false" customHeight="false" outlineLevel="0" collapsed="false">
      <c r="A5350" s="0" t="s">
        <v>109</v>
      </c>
      <c r="B5350" s="0" t="s">
        <v>110</v>
      </c>
      <c r="C5350" s="0" t="s">
        <v>75</v>
      </c>
      <c r="D5350" s="0" t="s">
        <v>171</v>
      </c>
      <c r="E5350" s="0" t="n">
        <v>2030</v>
      </c>
      <c r="F5350" s="0" t="n">
        <v>0.87</v>
      </c>
      <c r="G5350" s="0" t="s">
        <v>135</v>
      </c>
    </row>
    <row r="5351" customFormat="false" ht="14.25" hidden="false" customHeight="false" outlineLevel="0" collapsed="false">
      <c r="A5351" s="0" t="s">
        <v>109</v>
      </c>
      <c r="B5351" s="0" t="s">
        <v>110</v>
      </c>
      <c r="C5351" s="0" t="s">
        <v>75</v>
      </c>
      <c r="D5351" s="0" t="s">
        <v>172</v>
      </c>
      <c r="E5351" s="0" t="n">
        <v>2030</v>
      </c>
      <c r="F5351" s="0" t="n">
        <v>0.8</v>
      </c>
      <c r="G5351" s="0" t="s">
        <v>135</v>
      </c>
    </row>
    <row r="5352" customFormat="false" ht="14.25" hidden="false" customHeight="false" outlineLevel="0" collapsed="false">
      <c r="A5352" s="0" t="s">
        <v>109</v>
      </c>
      <c r="B5352" s="0" t="s">
        <v>110</v>
      </c>
      <c r="C5352" s="0" t="s">
        <v>75</v>
      </c>
      <c r="D5352" s="0" t="s">
        <v>173</v>
      </c>
      <c r="E5352" s="0" t="n">
        <v>2030</v>
      </c>
      <c r="F5352" s="0" t="n">
        <v>0.4946651232475</v>
      </c>
      <c r="G5352" s="0" t="s">
        <v>135</v>
      </c>
    </row>
    <row r="5353" customFormat="false" ht="14.25" hidden="false" customHeight="false" outlineLevel="0" collapsed="false">
      <c r="A5353" s="0" t="s">
        <v>109</v>
      </c>
      <c r="B5353" s="0" t="s">
        <v>110</v>
      </c>
      <c r="C5353" s="0" t="s">
        <v>75</v>
      </c>
      <c r="D5353" s="0" t="s">
        <v>174</v>
      </c>
      <c r="E5353" s="0" t="n">
        <v>2030</v>
      </c>
      <c r="F5353" s="0" t="n">
        <v>0.454864481147126</v>
      </c>
      <c r="G5353" s="0" t="s">
        <v>135</v>
      </c>
    </row>
    <row r="5354" customFormat="false" ht="14.25" hidden="false" customHeight="false" outlineLevel="0" collapsed="false">
      <c r="A5354" s="0" t="s">
        <v>109</v>
      </c>
      <c r="B5354" s="0" t="s">
        <v>110</v>
      </c>
      <c r="C5354" s="0" t="s">
        <v>75</v>
      </c>
      <c r="D5354" s="0" t="s">
        <v>160</v>
      </c>
      <c r="E5354" s="0" t="n">
        <v>2030</v>
      </c>
      <c r="F5354" s="0" t="n">
        <v>10.607211272786</v>
      </c>
      <c r="G5354" s="0" t="s">
        <v>161</v>
      </c>
    </row>
    <row r="5355" customFormat="false" ht="14.25" hidden="false" customHeight="false" outlineLevel="0" collapsed="false">
      <c r="A5355" s="0" t="s">
        <v>109</v>
      </c>
      <c r="B5355" s="0" t="s">
        <v>110</v>
      </c>
      <c r="C5355" s="0" t="s">
        <v>75</v>
      </c>
      <c r="D5355" s="0" t="s">
        <v>162</v>
      </c>
      <c r="E5355" s="0" t="n">
        <v>2030</v>
      </c>
      <c r="F5355" s="0" t="n">
        <v>3.705026843089</v>
      </c>
      <c r="G5355" s="0" t="s">
        <v>161</v>
      </c>
    </row>
    <row r="5356" customFormat="false" ht="14.25" hidden="false" customHeight="false" outlineLevel="0" collapsed="false">
      <c r="A5356" s="0" t="s">
        <v>109</v>
      </c>
      <c r="B5356" s="0" t="s">
        <v>110</v>
      </c>
      <c r="C5356" s="0" t="s">
        <v>75</v>
      </c>
      <c r="D5356" s="0" t="s">
        <v>175</v>
      </c>
      <c r="E5356" s="0" t="n">
        <v>2030</v>
      </c>
      <c r="F5356" s="0" t="n">
        <v>13.07445</v>
      </c>
      <c r="G5356" s="0" t="s">
        <v>161</v>
      </c>
    </row>
    <row r="5357" customFormat="false" ht="14.25" hidden="false" customHeight="false" outlineLevel="0" collapsed="false">
      <c r="A5357" s="0" t="s">
        <v>109</v>
      </c>
      <c r="B5357" s="0" t="s">
        <v>110</v>
      </c>
      <c r="C5357" s="0" t="s">
        <v>75</v>
      </c>
      <c r="D5357" s="0" t="s">
        <v>176</v>
      </c>
      <c r="E5357" s="0" t="n">
        <v>2030</v>
      </c>
      <c r="F5357" s="0" t="n">
        <v>3.939</v>
      </c>
      <c r="G5357" s="0" t="s">
        <v>161</v>
      </c>
    </row>
    <row r="5358" customFormat="false" ht="14.25" hidden="false" customHeight="false" outlineLevel="0" collapsed="false">
      <c r="A5358" s="0" t="s">
        <v>109</v>
      </c>
      <c r="B5358" s="0" t="s">
        <v>110</v>
      </c>
      <c r="C5358" s="0" t="s">
        <v>75</v>
      </c>
      <c r="D5358" s="0" t="s">
        <v>177</v>
      </c>
      <c r="E5358" s="0" t="n">
        <v>2030</v>
      </c>
      <c r="F5358" s="0" t="n">
        <v>11.81567640625</v>
      </c>
      <c r="G5358" s="0" t="s">
        <v>161</v>
      </c>
    </row>
    <row r="5359" customFormat="false" ht="14.25" hidden="false" customHeight="false" outlineLevel="0" collapsed="false">
      <c r="A5359" s="0" t="s">
        <v>109</v>
      </c>
      <c r="B5359" s="0" t="s">
        <v>110</v>
      </c>
      <c r="C5359" s="0" t="s">
        <v>75</v>
      </c>
      <c r="D5359" s="0" t="s">
        <v>178</v>
      </c>
      <c r="E5359" s="0" t="n">
        <v>2030</v>
      </c>
      <c r="F5359" s="0" t="n">
        <v>2.496561709625</v>
      </c>
      <c r="G5359" s="0" t="s">
        <v>161</v>
      </c>
    </row>
    <row r="5360" customFormat="false" ht="14.25" hidden="false" customHeight="false" outlineLevel="0" collapsed="false">
      <c r="A5360" s="0" t="s">
        <v>109</v>
      </c>
      <c r="B5360" s="0" t="s">
        <v>110</v>
      </c>
      <c r="C5360" s="0" t="s">
        <v>75</v>
      </c>
      <c r="D5360" s="0" t="s">
        <v>163</v>
      </c>
      <c r="E5360" s="0" t="n">
        <v>2030</v>
      </c>
      <c r="F5360" s="0" t="n">
        <v>45.3187684249742</v>
      </c>
      <c r="G5360" s="0" t="s">
        <v>132</v>
      </c>
    </row>
    <row r="5361" customFormat="false" ht="14.25" hidden="false" customHeight="false" outlineLevel="0" collapsed="false">
      <c r="A5361" s="0" t="s">
        <v>109</v>
      </c>
      <c r="B5361" s="0" t="s">
        <v>110</v>
      </c>
      <c r="C5361" s="0" t="s">
        <v>75</v>
      </c>
      <c r="D5361" s="0" t="s">
        <v>164</v>
      </c>
      <c r="E5361" s="0" t="n">
        <v>2030</v>
      </c>
      <c r="F5361" s="0" t="n">
        <v>15.829537961693</v>
      </c>
      <c r="G5361" s="0" t="s">
        <v>132</v>
      </c>
    </row>
    <row r="5362" customFormat="false" ht="14.25" hidden="false" customHeight="false" outlineLevel="0" collapsed="false">
      <c r="A5362" s="0" t="s">
        <v>109</v>
      </c>
      <c r="B5362" s="0" t="s">
        <v>110</v>
      </c>
      <c r="C5362" s="0" t="s">
        <v>75</v>
      </c>
      <c r="D5362" s="0" t="s">
        <v>179</v>
      </c>
      <c r="E5362" s="0" t="n">
        <v>2030</v>
      </c>
      <c r="F5362" s="0" t="n">
        <v>51.200474505572</v>
      </c>
      <c r="G5362" s="0" t="s">
        <v>132</v>
      </c>
    </row>
    <row r="5363" customFormat="false" ht="14.25" hidden="false" customHeight="false" outlineLevel="0" collapsed="false">
      <c r="A5363" s="0" t="s">
        <v>109</v>
      </c>
      <c r="B5363" s="0" t="s">
        <v>110</v>
      </c>
      <c r="C5363" s="0" t="s">
        <v>75</v>
      </c>
      <c r="D5363" s="0" t="s">
        <v>180</v>
      </c>
      <c r="E5363" s="0" t="n">
        <v>2030</v>
      </c>
      <c r="F5363" s="0" t="n">
        <v>8.32744240534857</v>
      </c>
      <c r="G5363" s="0" t="s">
        <v>132</v>
      </c>
    </row>
    <row r="5364" customFormat="false" ht="14.25" hidden="false" customHeight="false" outlineLevel="0" collapsed="false">
      <c r="A5364" s="0" t="s">
        <v>109</v>
      </c>
      <c r="B5364" s="0" t="s">
        <v>110</v>
      </c>
      <c r="C5364" s="0" t="s">
        <v>75</v>
      </c>
      <c r="D5364" s="0" t="s">
        <v>181</v>
      </c>
      <c r="E5364" s="0" t="n">
        <v>2030</v>
      </c>
      <c r="F5364" s="0" t="n">
        <v>1</v>
      </c>
      <c r="G5364" s="0" t="s">
        <v>135</v>
      </c>
    </row>
    <row r="5365" customFormat="false" ht="14.25" hidden="false" customHeight="false" outlineLevel="0" collapsed="false">
      <c r="A5365" s="0" t="s">
        <v>109</v>
      </c>
      <c r="B5365" s="0" t="s">
        <v>110</v>
      </c>
      <c r="C5365" s="0" t="s">
        <v>75</v>
      </c>
      <c r="D5365" s="0" t="s">
        <v>165</v>
      </c>
      <c r="E5365" s="0" t="n">
        <v>2031</v>
      </c>
      <c r="F5365" s="0" t="n">
        <v>8.9543</v>
      </c>
      <c r="G5365" s="0" t="s">
        <v>161</v>
      </c>
    </row>
    <row r="5366" customFormat="false" ht="14.25" hidden="false" customHeight="false" outlineLevel="0" collapsed="false">
      <c r="A5366" s="0" t="s">
        <v>109</v>
      </c>
      <c r="B5366" s="0" t="s">
        <v>110</v>
      </c>
      <c r="C5366" s="0" t="s">
        <v>75</v>
      </c>
      <c r="D5366" s="0" t="s">
        <v>166</v>
      </c>
      <c r="E5366" s="0" t="n">
        <v>2031</v>
      </c>
      <c r="F5366" s="0" t="n">
        <v>6.675</v>
      </c>
      <c r="G5366" s="0" t="s">
        <v>161</v>
      </c>
    </row>
    <row r="5367" customFormat="false" ht="14.25" hidden="false" customHeight="false" outlineLevel="0" collapsed="false">
      <c r="A5367" s="0" t="s">
        <v>109</v>
      </c>
      <c r="B5367" s="0" t="s">
        <v>110</v>
      </c>
      <c r="C5367" s="0" t="s">
        <v>75</v>
      </c>
      <c r="D5367" s="0" t="s">
        <v>167</v>
      </c>
      <c r="E5367" s="0" t="n">
        <v>2031</v>
      </c>
      <c r="F5367" s="0" t="n">
        <v>0.5</v>
      </c>
      <c r="G5367" s="0" t="s">
        <v>135</v>
      </c>
    </row>
    <row r="5368" customFormat="false" ht="14.25" hidden="false" customHeight="false" outlineLevel="0" collapsed="false">
      <c r="A5368" s="0" t="s">
        <v>109</v>
      </c>
      <c r="B5368" s="0" t="s">
        <v>110</v>
      </c>
      <c r="C5368" s="0" t="s">
        <v>75</v>
      </c>
      <c r="D5368" s="0" t="s">
        <v>168</v>
      </c>
      <c r="E5368" s="0" t="n">
        <v>2031</v>
      </c>
      <c r="F5368" s="0" t="n">
        <v>2.47725</v>
      </c>
      <c r="G5368" s="0" t="s">
        <v>161</v>
      </c>
    </row>
    <row r="5369" customFormat="false" ht="14.25" hidden="false" customHeight="false" outlineLevel="0" collapsed="false">
      <c r="A5369" s="0" t="s">
        <v>109</v>
      </c>
      <c r="B5369" s="0" t="s">
        <v>110</v>
      </c>
      <c r="C5369" s="0" t="s">
        <v>75</v>
      </c>
      <c r="D5369" s="0" t="s">
        <v>169</v>
      </c>
      <c r="E5369" s="0" t="n">
        <v>2031</v>
      </c>
      <c r="F5369" s="0" t="n">
        <v>0.5687</v>
      </c>
      <c r="G5369" s="0" t="s">
        <v>161</v>
      </c>
    </row>
    <row r="5370" customFormat="false" ht="14.25" hidden="false" customHeight="false" outlineLevel="0" collapsed="false">
      <c r="A5370" s="0" t="s">
        <v>109</v>
      </c>
      <c r="B5370" s="0" t="s">
        <v>110</v>
      </c>
      <c r="C5370" s="0" t="s">
        <v>75</v>
      </c>
      <c r="D5370" s="0" t="s">
        <v>170</v>
      </c>
      <c r="E5370" s="0" t="n">
        <v>2031</v>
      </c>
      <c r="F5370" s="0" t="n">
        <v>3.3535</v>
      </c>
      <c r="G5370" s="0" t="s">
        <v>161</v>
      </c>
    </row>
    <row r="5371" customFormat="false" ht="14.25" hidden="false" customHeight="false" outlineLevel="0" collapsed="false">
      <c r="A5371" s="0" t="s">
        <v>109</v>
      </c>
      <c r="B5371" s="0" t="s">
        <v>110</v>
      </c>
      <c r="C5371" s="0" t="s">
        <v>75</v>
      </c>
      <c r="D5371" s="0" t="s">
        <v>156</v>
      </c>
      <c r="E5371" s="0" t="n">
        <v>2031</v>
      </c>
      <c r="F5371" s="0" t="n">
        <v>0.760612435588008</v>
      </c>
      <c r="G5371" s="0" t="s">
        <v>135</v>
      </c>
    </row>
    <row r="5372" customFormat="false" ht="14.25" hidden="false" customHeight="false" outlineLevel="0" collapsed="false">
      <c r="A5372" s="0" t="s">
        <v>109</v>
      </c>
      <c r="B5372" s="0" t="s">
        <v>110</v>
      </c>
      <c r="C5372" s="0" t="s">
        <v>75</v>
      </c>
      <c r="D5372" s="0" t="s">
        <v>157</v>
      </c>
      <c r="E5372" s="0" t="n">
        <v>2031</v>
      </c>
      <c r="F5372" s="0" t="n">
        <v>0.571697989694081</v>
      </c>
      <c r="G5372" s="0" t="s">
        <v>135</v>
      </c>
    </row>
    <row r="5373" customFormat="false" ht="14.25" hidden="false" customHeight="false" outlineLevel="0" collapsed="false">
      <c r="A5373" s="0" t="s">
        <v>109</v>
      </c>
      <c r="B5373" s="0" t="s">
        <v>110</v>
      </c>
      <c r="C5373" s="0" t="s">
        <v>75</v>
      </c>
      <c r="D5373" s="0" t="s">
        <v>171</v>
      </c>
      <c r="E5373" s="0" t="n">
        <v>2031</v>
      </c>
      <c r="F5373" s="0" t="n">
        <v>0.87</v>
      </c>
      <c r="G5373" s="0" t="s">
        <v>135</v>
      </c>
    </row>
    <row r="5374" customFormat="false" ht="14.25" hidden="false" customHeight="false" outlineLevel="0" collapsed="false">
      <c r="A5374" s="0" t="s">
        <v>109</v>
      </c>
      <c r="B5374" s="0" t="s">
        <v>110</v>
      </c>
      <c r="C5374" s="0" t="s">
        <v>75</v>
      </c>
      <c r="D5374" s="0" t="s">
        <v>172</v>
      </c>
      <c r="E5374" s="0" t="n">
        <v>2031</v>
      </c>
      <c r="F5374" s="0" t="n">
        <v>0.8</v>
      </c>
      <c r="G5374" s="0" t="s">
        <v>135</v>
      </c>
    </row>
    <row r="5375" customFormat="false" ht="14.25" hidden="false" customHeight="false" outlineLevel="0" collapsed="false">
      <c r="A5375" s="0" t="s">
        <v>109</v>
      </c>
      <c r="B5375" s="0" t="s">
        <v>110</v>
      </c>
      <c r="C5375" s="0" t="s">
        <v>75</v>
      </c>
      <c r="D5375" s="0" t="s">
        <v>173</v>
      </c>
      <c r="E5375" s="0" t="n">
        <v>2031</v>
      </c>
      <c r="F5375" s="0" t="n">
        <v>0.497377251033851</v>
      </c>
      <c r="G5375" s="0" t="s">
        <v>135</v>
      </c>
    </row>
    <row r="5376" customFormat="false" ht="14.25" hidden="false" customHeight="false" outlineLevel="0" collapsed="false">
      <c r="A5376" s="0" t="s">
        <v>109</v>
      </c>
      <c r="B5376" s="0" t="s">
        <v>110</v>
      </c>
      <c r="C5376" s="0" t="s">
        <v>75</v>
      </c>
      <c r="D5376" s="0" t="s">
        <v>174</v>
      </c>
      <c r="E5376" s="0" t="n">
        <v>2031</v>
      </c>
      <c r="F5376" s="0" t="n">
        <v>0.457358391755265</v>
      </c>
      <c r="G5376" s="0" t="s">
        <v>135</v>
      </c>
    </row>
    <row r="5377" customFormat="false" ht="14.25" hidden="false" customHeight="false" outlineLevel="0" collapsed="false">
      <c r="A5377" s="0" t="s">
        <v>109</v>
      </c>
      <c r="B5377" s="0" t="s">
        <v>110</v>
      </c>
      <c r="C5377" s="0" t="s">
        <v>75</v>
      </c>
      <c r="D5377" s="0" t="s">
        <v>160</v>
      </c>
      <c r="E5377" s="0" t="n">
        <v>2031</v>
      </c>
      <c r="F5377" s="0" t="n">
        <v>13.4441241297989</v>
      </c>
      <c r="G5377" s="0" t="s">
        <v>161</v>
      </c>
    </row>
    <row r="5378" customFormat="false" ht="14.25" hidden="false" customHeight="false" outlineLevel="0" collapsed="false">
      <c r="A5378" s="0" t="s">
        <v>109</v>
      </c>
      <c r="B5378" s="0" t="s">
        <v>110</v>
      </c>
      <c r="C5378" s="0" t="s">
        <v>75</v>
      </c>
      <c r="D5378" s="0" t="s">
        <v>162</v>
      </c>
      <c r="E5378" s="0" t="n">
        <v>2031</v>
      </c>
      <c r="F5378" s="0" t="n">
        <v>4.23126940936357</v>
      </c>
      <c r="G5378" s="0" t="s">
        <v>161</v>
      </c>
    </row>
    <row r="5379" customFormat="false" ht="14.25" hidden="false" customHeight="false" outlineLevel="0" collapsed="false">
      <c r="A5379" s="0" t="s">
        <v>109</v>
      </c>
      <c r="B5379" s="0" t="s">
        <v>110</v>
      </c>
      <c r="C5379" s="0" t="s">
        <v>75</v>
      </c>
      <c r="D5379" s="0" t="s">
        <v>175</v>
      </c>
      <c r="E5379" s="0" t="n">
        <v>2031</v>
      </c>
      <c r="F5379" s="0" t="n">
        <v>15.5517</v>
      </c>
      <c r="G5379" s="0" t="s">
        <v>161</v>
      </c>
    </row>
    <row r="5380" customFormat="false" ht="14.25" hidden="false" customHeight="false" outlineLevel="0" collapsed="false">
      <c r="A5380" s="0" t="s">
        <v>109</v>
      </c>
      <c r="B5380" s="0" t="s">
        <v>110</v>
      </c>
      <c r="C5380" s="0" t="s">
        <v>75</v>
      </c>
      <c r="D5380" s="0" t="s">
        <v>176</v>
      </c>
      <c r="E5380" s="0" t="n">
        <v>2031</v>
      </c>
      <c r="F5380" s="0" t="n">
        <v>4.5077</v>
      </c>
      <c r="G5380" s="0" t="s">
        <v>161</v>
      </c>
    </row>
    <row r="5381" customFormat="false" ht="14.25" hidden="false" customHeight="false" outlineLevel="0" collapsed="false">
      <c r="A5381" s="0" t="s">
        <v>109</v>
      </c>
      <c r="B5381" s="0" t="s">
        <v>110</v>
      </c>
      <c r="C5381" s="0" t="s">
        <v>75</v>
      </c>
      <c r="D5381" s="0" t="s">
        <v>177</v>
      </c>
      <c r="E5381" s="0" t="n">
        <v>2031</v>
      </c>
      <c r="F5381" s="0" t="n">
        <v>14.3154694984375</v>
      </c>
      <c r="G5381" s="0" t="s">
        <v>161</v>
      </c>
    </row>
    <row r="5382" customFormat="false" ht="14.25" hidden="false" customHeight="false" outlineLevel="0" collapsed="false">
      <c r="A5382" s="0" t="s">
        <v>109</v>
      </c>
      <c r="B5382" s="0" t="s">
        <v>110</v>
      </c>
      <c r="C5382" s="0" t="s">
        <v>75</v>
      </c>
      <c r="D5382" s="0" t="s">
        <v>178</v>
      </c>
      <c r="E5382" s="0" t="n">
        <v>2031</v>
      </c>
      <c r="F5382" s="0" t="n">
        <v>3.359924040725</v>
      </c>
      <c r="G5382" s="0" t="s">
        <v>161</v>
      </c>
    </row>
    <row r="5383" customFormat="false" ht="14.25" hidden="false" customHeight="false" outlineLevel="0" collapsed="false">
      <c r="A5383" s="0" t="s">
        <v>109</v>
      </c>
      <c r="B5383" s="0" t="s">
        <v>110</v>
      </c>
      <c r="C5383" s="0" t="s">
        <v>75</v>
      </c>
      <c r="D5383" s="0" t="s">
        <v>163</v>
      </c>
      <c r="E5383" s="0" t="n">
        <v>2031</v>
      </c>
      <c r="F5383" s="0" t="n">
        <v>57.6804767130657</v>
      </c>
      <c r="G5383" s="0" t="s">
        <v>132</v>
      </c>
    </row>
    <row r="5384" customFormat="false" ht="14.25" hidden="false" customHeight="false" outlineLevel="0" collapsed="false">
      <c r="A5384" s="0" t="s">
        <v>109</v>
      </c>
      <c r="B5384" s="0" t="s">
        <v>110</v>
      </c>
      <c r="C5384" s="0" t="s">
        <v>75</v>
      </c>
      <c r="D5384" s="0" t="s">
        <v>164</v>
      </c>
      <c r="E5384" s="0" t="n">
        <v>2031</v>
      </c>
      <c r="F5384" s="0" t="n">
        <v>18.1537773883342</v>
      </c>
      <c r="G5384" s="0" t="s">
        <v>132</v>
      </c>
    </row>
    <row r="5385" customFormat="false" ht="14.25" hidden="false" customHeight="false" outlineLevel="0" collapsed="false">
      <c r="A5385" s="0" t="s">
        <v>109</v>
      </c>
      <c r="B5385" s="0" t="s">
        <v>110</v>
      </c>
      <c r="C5385" s="0" t="s">
        <v>75</v>
      </c>
      <c r="D5385" s="0" t="s">
        <v>179</v>
      </c>
      <c r="E5385" s="0" t="n">
        <v>2031</v>
      </c>
      <c r="F5385" s="0" t="n">
        <v>62.372854469592</v>
      </c>
      <c r="G5385" s="0" t="s">
        <v>132</v>
      </c>
    </row>
    <row r="5386" customFormat="false" ht="14.25" hidden="false" customHeight="false" outlineLevel="0" collapsed="false">
      <c r="A5386" s="0" t="s">
        <v>109</v>
      </c>
      <c r="B5386" s="0" t="s">
        <v>110</v>
      </c>
      <c r="C5386" s="0" t="s">
        <v>75</v>
      </c>
      <c r="D5386" s="0" t="s">
        <v>180</v>
      </c>
      <c r="E5386" s="0" t="n">
        <v>2031</v>
      </c>
      <c r="F5386" s="0" t="n">
        <v>11.8555143412967</v>
      </c>
      <c r="G5386" s="0" t="s">
        <v>132</v>
      </c>
    </row>
    <row r="5387" customFormat="false" ht="14.25" hidden="false" customHeight="false" outlineLevel="0" collapsed="false">
      <c r="A5387" s="0" t="s">
        <v>109</v>
      </c>
      <c r="B5387" s="0" t="s">
        <v>110</v>
      </c>
      <c r="C5387" s="0" t="s">
        <v>75</v>
      </c>
      <c r="D5387" s="0" t="s">
        <v>181</v>
      </c>
      <c r="E5387" s="0" t="n">
        <v>2031</v>
      </c>
      <c r="F5387" s="0" t="n">
        <v>1</v>
      </c>
      <c r="G5387" s="0" t="s">
        <v>135</v>
      </c>
    </row>
    <row r="5388" customFormat="false" ht="14.25" hidden="false" customHeight="false" outlineLevel="0" collapsed="false">
      <c r="A5388" s="0" t="s">
        <v>109</v>
      </c>
      <c r="B5388" s="0" t="s">
        <v>110</v>
      </c>
      <c r="C5388" s="0" t="s">
        <v>75</v>
      </c>
      <c r="D5388" s="0" t="s">
        <v>165</v>
      </c>
      <c r="E5388" s="0" t="n">
        <v>2032</v>
      </c>
      <c r="F5388" s="0" t="n">
        <v>9.5628</v>
      </c>
      <c r="G5388" s="0" t="s">
        <v>161</v>
      </c>
    </row>
    <row r="5389" customFormat="false" ht="14.25" hidden="false" customHeight="false" outlineLevel="0" collapsed="false">
      <c r="A5389" s="0" t="s">
        <v>109</v>
      </c>
      <c r="B5389" s="0" t="s">
        <v>110</v>
      </c>
      <c r="C5389" s="0" t="s">
        <v>75</v>
      </c>
      <c r="D5389" s="0" t="s">
        <v>166</v>
      </c>
      <c r="E5389" s="0" t="n">
        <v>2032</v>
      </c>
      <c r="F5389" s="0" t="n">
        <v>10.0125</v>
      </c>
      <c r="G5389" s="0" t="s">
        <v>161</v>
      </c>
    </row>
    <row r="5390" customFormat="false" ht="14.25" hidden="false" customHeight="false" outlineLevel="0" collapsed="false">
      <c r="A5390" s="0" t="s">
        <v>109</v>
      </c>
      <c r="B5390" s="0" t="s">
        <v>110</v>
      </c>
      <c r="C5390" s="0" t="s">
        <v>75</v>
      </c>
      <c r="D5390" s="0" t="s">
        <v>167</v>
      </c>
      <c r="E5390" s="0" t="n">
        <v>2032</v>
      </c>
      <c r="F5390" s="0" t="n">
        <v>0.5</v>
      </c>
      <c r="G5390" s="0" t="s">
        <v>135</v>
      </c>
    </row>
    <row r="5391" customFormat="false" ht="14.25" hidden="false" customHeight="false" outlineLevel="0" collapsed="false">
      <c r="A5391" s="0" t="s">
        <v>109</v>
      </c>
      <c r="B5391" s="0" t="s">
        <v>110</v>
      </c>
      <c r="C5391" s="0" t="s">
        <v>75</v>
      </c>
      <c r="D5391" s="0" t="s">
        <v>168</v>
      </c>
      <c r="E5391" s="0" t="n">
        <v>2032</v>
      </c>
      <c r="F5391" s="0" t="n">
        <v>2.27725</v>
      </c>
      <c r="G5391" s="0" t="s">
        <v>161</v>
      </c>
    </row>
    <row r="5392" customFormat="false" ht="14.25" hidden="false" customHeight="false" outlineLevel="0" collapsed="false">
      <c r="A5392" s="0" t="s">
        <v>109</v>
      </c>
      <c r="B5392" s="0" t="s">
        <v>110</v>
      </c>
      <c r="C5392" s="0" t="s">
        <v>75</v>
      </c>
      <c r="D5392" s="0" t="s">
        <v>169</v>
      </c>
      <c r="E5392" s="0" t="n">
        <v>2032</v>
      </c>
      <c r="F5392" s="0" t="n">
        <v>0.5688</v>
      </c>
      <c r="G5392" s="0" t="s">
        <v>161</v>
      </c>
    </row>
    <row r="5393" customFormat="false" ht="14.25" hidden="false" customHeight="false" outlineLevel="0" collapsed="false">
      <c r="A5393" s="0" t="s">
        <v>109</v>
      </c>
      <c r="B5393" s="0" t="s">
        <v>110</v>
      </c>
      <c r="C5393" s="0" t="s">
        <v>75</v>
      </c>
      <c r="D5393" s="0" t="s">
        <v>170</v>
      </c>
      <c r="E5393" s="0" t="n">
        <v>2032</v>
      </c>
      <c r="F5393" s="0" t="n">
        <v>3.3535</v>
      </c>
      <c r="G5393" s="0" t="s">
        <v>161</v>
      </c>
    </row>
    <row r="5394" customFormat="false" ht="14.25" hidden="false" customHeight="false" outlineLevel="0" collapsed="false">
      <c r="A5394" s="0" t="s">
        <v>109</v>
      </c>
      <c r="B5394" s="0" t="s">
        <v>110</v>
      </c>
      <c r="C5394" s="0" t="s">
        <v>75</v>
      </c>
      <c r="D5394" s="0" t="s">
        <v>156</v>
      </c>
      <c r="E5394" s="0" t="n">
        <v>2032</v>
      </c>
      <c r="F5394" s="0" t="n">
        <v>0.774947416608872</v>
      </c>
      <c r="G5394" s="0" t="s">
        <v>135</v>
      </c>
    </row>
    <row r="5395" customFormat="false" ht="14.25" hidden="false" customHeight="false" outlineLevel="0" collapsed="false">
      <c r="A5395" s="0" t="s">
        <v>109</v>
      </c>
      <c r="B5395" s="0" t="s">
        <v>110</v>
      </c>
      <c r="C5395" s="0" t="s">
        <v>75</v>
      </c>
      <c r="D5395" s="0" t="s">
        <v>157</v>
      </c>
      <c r="E5395" s="0" t="n">
        <v>2032</v>
      </c>
      <c r="F5395" s="0" t="n">
        <v>0.57399158665742</v>
      </c>
      <c r="G5395" s="0" t="s">
        <v>135</v>
      </c>
    </row>
    <row r="5396" customFormat="false" ht="14.25" hidden="false" customHeight="false" outlineLevel="0" collapsed="false">
      <c r="A5396" s="0" t="s">
        <v>109</v>
      </c>
      <c r="B5396" s="0" t="s">
        <v>110</v>
      </c>
      <c r="C5396" s="0" t="s">
        <v>75</v>
      </c>
      <c r="D5396" s="0" t="s">
        <v>171</v>
      </c>
      <c r="E5396" s="0" t="n">
        <v>2032</v>
      </c>
      <c r="F5396" s="0" t="n">
        <v>0.87</v>
      </c>
      <c r="G5396" s="0" t="s">
        <v>135</v>
      </c>
    </row>
    <row r="5397" customFormat="false" ht="14.25" hidden="false" customHeight="false" outlineLevel="0" collapsed="false">
      <c r="A5397" s="0" t="s">
        <v>109</v>
      </c>
      <c r="B5397" s="0" t="s">
        <v>110</v>
      </c>
      <c r="C5397" s="0" t="s">
        <v>75</v>
      </c>
      <c r="D5397" s="0" t="s">
        <v>172</v>
      </c>
      <c r="E5397" s="0" t="n">
        <v>2032</v>
      </c>
      <c r="F5397" s="0" t="n">
        <v>0.8</v>
      </c>
      <c r="G5397" s="0" t="s">
        <v>135</v>
      </c>
    </row>
    <row r="5398" customFormat="false" ht="14.25" hidden="false" customHeight="false" outlineLevel="0" collapsed="false">
      <c r="A5398" s="0" t="s">
        <v>109</v>
      </c>
      <c r="B5398" s="0" t="s">
        <v>110</v>
      </c>
      <c r="C5398" s="0" t="s">
        <v>75</v>
      </c>
      <c r="D5398" s="0" t="s">
        <v>173</v>
      </c>
      <c r="E5398" s="0" t="n">
        <v>2032</v>
      </c>
      <c r="F5398" s="0" t="n">
        <v>0.499372680391955</v>
      </c>
      <c r="G5398" s="0" t="s">
        <v>135</v>
      </c>
    </row>
    <row r="5399" customFormat="false" ht="14.25" hidden="false" customHeight="false" outlineLevel="0" collapsed="false">
      <c r="A5399" s="0" t="s">
        <v>109</v>
      </c>
      <c r="B5399" s="0" t="s">
        <v>110</v>
      </c>
      <c r="C5399" s="0" t="s">
        <v>75</v>
      </c>
      <c r="D5399" s="0" t="s">
        <v>174</v>
      </c>
      <c r="E5399" s="0" t="n">
        <v>2032</v>
      </c>
      <c r="F5399" s="0" t="n">
        <v>0.459193269325936</v>
      </c>
      <c r="G5399" s="0" t="s">
        <v>135</v>
      </c>
    </row>
    <row r="5400" customFormat="false" ht="14.25" hidden="false" customHeight="false" outlineLevel="0" collapsed="false">
      <c r="A5400" s="0" t="s">
        <v>109</v>
      </c>
      <c r="B5400" s="0" t="s">
        <v>110</v>
      </c>
      <c r="C5400" s="0" t="s">
        <v>75</v>
      </c>
      <c r="D5400" s="0" t="s">
        <v>160</v>
      </c>
      <c r="E5400" s="0" t="n">
        <v>2032</v>
      </c>
      <c r="F5400" s="0" t="n">
        <v>16.2108676228971</v>
      </c>
      <c r="G5400" s="0" t="s">
        <v>161</v>
      </c>
    </row>
    <row r="5401" customFormat="false" ht="14.25" hidden="false" customHeight="false" outlineLevel="0" collapsed="false">
      <c r="A5401" s="0" t="s">
        <v>109</v>
      </c>
      <c r="B5401" s="0" t="s">
        <v>110</v>
      </c>
      <c r="C5401" s="0" t="s">
        <v>75</v>
      </c>
      <c r="D5401" s="0" t="s">
        <v>162</v>
      </c>
      <c r="E5401" s="0" t="n">
        <v>2032</v>
      </c>
      <c r="F5401" s="0" t="n">
        <v>4.70780024470477</v>
      </c>
      <c r="G5401" s="0" t="s">
        <v>161</v>
      </c>
    </row>
    <row r="5402" customFormat="false" ht="14.25" hidden="false" customHeight="false" outlineLevel="0" collapsed="false">
      <c r="A5402" s="0" t="s">
        <v>109</v>
      </c>
      <c r="B5402" s="0" t="s">
        <v>110</v>
      </c>
      <c r="C5402" s="0" t="s">
        <v>75</v>
      </c>
      <c r="D5402" s="0" t="s">
        <v>175</v>
      </c>
      <c r="E5402" s="0" t="n">
        <v>2032</v>
      </c>
      <c r="F5402" s="0" t="n">
        <v>17.82895</v>
      </c>
      <c r="G5402" s="0" t="s">
        <v>161</v>
      </c>
    </row>
    <row r="5403" customFormat="false" ht="14.25" hidden="false" customHeight="false" outlineLevel="0" collapsed="false">
      <c r="A5403" s="0" t="s">
        <v>109</v>
      </c>
      <c r="B5403" s="0" t="s">
        <v>110</v>
      </c>
      <c r="C5403" s="0" t="s">
        <v>75</v>
      </c>
      <c r="D5403" s="0" t="s">
        <v>176</v>
      </c>
      <c r="E5403" s="0" t="n">
        <v>2032</v>
      </c>
      <c r="F5403" s="0" t="n">
        <v>5.0765</v>
      </c>
      <c r="G5403" s="0" t="s">
        <v>161</v>
      </c>
    </row>
    <row r="5404" customFormat="false" ht="14.25" hidden="false" customHeight="false" outlineLevel="0" collapsed="false">
      <c r="A5404" s="0" t="s">
        <v>109</v>
      </c>
      <c r="B5404" s="0" t="s">
        <v>110</v>
      </c>
      <c r="C5404" s="0" t="s">
        <v>75</v>
      </c>
      <c r="D5404" s="0" t="s">
        <v>177</v>
      </c>
      <c r="E5404" s="0" t="n">
        <v>2032</v>
      </c>
      <c r="F5404" s="0" t="n">
        <v>16.7006005653906</v>
      </c>
      <c r="G5404" s="0" t="s">
        <v>161</v>
      </c>
    </row>
    <row r="5405" customFormat="false" ht="14.25" hidden="false" customHeight="false" outlineLevel="0" collapsed="false">
      <c r="A5405" s="0" t="s">
        <v>109</v>
      </c>
      <c r="B5405" s="0" t="s">
        <v>110</v>
      </c>
      <c r="C5405" s="0" t="s">
        <v>75</v>
      </c>
      <c r="D5405" s="0" t="s">
        <v>178</v>
      </c>
      <c r="E5405" s="0" t="n">
        <v>2032</v>
      </c>
      <c r="F5405" s="0" t="n">
        <v>4.21806730221125</v>
      </c>
      <c r="G5405" s="0" t="s">
        <v>161</v>
      </c>
    </row>
    <row r="5406" customFormat="false" ht="14.25" hidden="false" customHeight="false" outlineLevel="0" collapsed="false">
      <c r="A5406" s="0" t="s">
        <v>109</v>
      </c>
      <c r="B5406" s="0" t="s">
        <v>110</v>
      </c>
      <c r="C5406" s="0" t="s">
        <v>75</v>
      </c>
      <c r="D5406" s="0" t="s">
        <v>163</v>
      </c>
      <c r="E5406" s="0" t="n">
        <v>2032</v>
      </c>
      <c r="F5406" s="0" t="n">
        <v>69.7639983002096</v>
      </c>
      <c r="G5406" s="0" t="s">
        <v>132</v>
      </c>
    </row>
    <row r="5407" customFormat="false" ht="14.25" hidden="false" customHeight="false" outlineLevel="0" collapsed="false">
      <c r="A5407" s="0" t="s">
        <v>109</v>
      </c>
      <c r="B5407" s="0" t="s">
        <v>110</v>
      </c>
      <c r="C5407" s="0" t="s">
        <v>75</v>
      </c>
      <c r="D5407" s="0" t="s">
        <v>164</v>
      </c>
      <c r="E5407" s="0" t="n">
        <v>2032</v>
      </c>
      <c r="F5407" s="0" t="n">
        <v>20.2601721209179</v>
      </c>
      <c r="G5407" s="0" t="s">
        <v>132</v>
      </c>
    </row>
    <row r="5408" customFormat="false" ht="14.25" hidden="false" customHeight="false" outlineLevel="0" collapsed="false">
      <c r="A5408" s="0" t="s">
        <v>109</v>
      </c>
      <c r="B5408" s="0" t="s">
        <v>110</v>
      </c>
      <c r="C5408" s="0" t="s">
        <v>75</v>
      </c>
      <c r="D5408" s="0" t="s">
        <v>179</v>
      </c>
      <c r="E5408" s="0" t="n">
        <v>2032</v>
      </c>
      <c r="F5408" s="0" t="n">
        <v>73.056855336012</v>
      </c>
      <c r="G5408" s="0" t="s">
        <v>132</v>
      </c>
    </row>
    <row r="5409" customFormat="false" ht="14.25" hidden="false" customHeight="false" outlineLevel="0" collapsed="false">
      <c r="A5409" s="0" t="s">
        <v>109</v>
      </c>
      <c r="B5409" s="0" t="s">
        <v>110</v>
      </c>
      <c r="C5409" s="0" t="s">
        <v>75</v>
      </c>
      <c r="D5409" s="0" t="s">
        <v>180</v>
      </c>
      <c r="E5409" s="0" t="n">
        <v>2032</v>
      </c>
      <c r="F5409" s="0" t="n">
        <v>15.3994632343338</v>
      </c>
      <c r="G5409" s="0" t="s">
        <v>132</v>
      </c>
    </row>
    <row r="5410" customFormat="false" ht="14.25" hidden="false" customHeight="false" outlineLevel="0" collapsed="false">
      <c r="A5410" s="0" t="s">
        <v>109</v>
      </c>
      <c r="B5410" s="0" t="s">
        <v>110</v>
      </c>
      <c r="C5410" s="0" t="s">
        <v>75</v>
      </c>
      <c r="D5410" s="0" t="s">
        <v>181</v>
      </c>
      <c r="E5410" s="0" t="n">
        <v>2032</v>
      </c>
      <c r="F5410" s="0" t="n">
        <v>1</v>
      </c>
      <c r="G5410" s="0" t="s">
        <v>135</v>
      </c>
    </row>
    <row r="5411" customFormat="false" ht="14.25" hidden="false" customHeight="false" outlineLevel="0" collapsed="false">
      <c r="A5411" s="0" t="s">
        <v>109</v>
      </c>
      <c r="B5411" s="0" t="s">
        <v>110</v>
      </c>
      <c r="C5411" s="0" t="s">
        <v>75</v>
      </c>
      <c r="D5411" s="0" t="s">
        <v>165</v>
      </c>
      <c r="E5411" s="0" t="n">
        <v>2033</v>
      </c>
      <c r="F5411" s="0" t="n">
        <v>10.1704</v>
      </c>
      <c r="G5411" s="0" t="s">
        <v>161</v>
      </c>
    </row>
    <row r="5412" customFormat="false" ht="14.25" hidden="false" customHeight="false" outlineLevel="0" collapsed="false">
      <c r="A5412" s="0" t="s">
        <v>109</v>
      </c>
      <c r="B5412" s="0" t="s">
        <v>110</v>
      </c>
      <c r="C5412" s="0" t="s">
        <v>75</v>
      </c>
      <c r="D5412" s="0" t="s">
        <v>166</v>
      </c>
      <c r="E5412" s="0" t="n">
        <v>2033</v>
      </c>
      <c r="F5412" s="0" t="n">
        <v>13.35</v>
      </c>
      <c r="G5412" s="0" t="s">
        <v>161</v>
      </c>
    </row>
    <row r="5413" customFormat="false" ht="14.25" hidden="false" customHeight="false" outlineLevel="0" collapsed="false">
      <c r="A5413" s="0" t="s">
        <v>109</v>
      </c>
      <c r="B5413" s="0" t="s">
        <v>110</v>
      </c>
      <c r="C5413" s="0" t="s">
        <v>75</v>
      </c>
      <c r="D5413" s="0" t="s">
        <v>167</v>
      </c>
      <c r="E5413" s="0" t="n">
        <v>2033</v>
      </c>
      <c r="F5413" s="0" t="n">
        <v>0.5</v>
      </c>
      <c r="G5413" s="0" t="s">
        <v>135</v>
      </c>
    </row>
    <row r="5414" customFormat="false" ht="14.25" hidden="false" customHeight="false" outlineLevel="0" collapsed="false">
      <c r="A5414" s="0" t="s">
        <v>109</v>
      </c>
      <c r="B5414" s="0" t="s">
        <v>110</v>
      </c>
      <c r="C5414" s="0" t="s">
        <v>75</v>
      </c>
      <c r="D5414" s="0" t="s">
        <v>168</v>
      </c>
      <c r="E5414" s="0" t="n">
        <v>2033</v>
      </c>
      <c r="F5414" s="0" t="n">
        <v>2.27635</v>
      </c>
      <c r="G5414" s="0" t="s">
        <v>161</v>
      </c>
    </row>
    <row r="5415" customFormat="false" ht="14.25" hidden="false" customHeight="false" outlineLevel="0" collapsed="false">
      <c r="A5415" s="0" t="s">
        <v>109</v>
      </c>
      <c r="B5415" s="0" t="s">
        <v>110</v>
      </c>
      <c r="C5415" s="0" t="s">
        <v>75</v>
      </c>
      <c r="D5415" s="0" t="s">
        <v>169</v>
      </c>
      <c r="E5415" s="0" t="n">
        <v>2033</v>
      </c>
      <c r="F5415" s="0" t="n">
        <v>0.4875</v>
      </c>
      <c r="G5415" s="0" t="s">
        <v>161</v>
      </c>
    </row>
    <row r="5416" customFormat="false" ht="14.25" hidden="false" customHeight="false" outlineLevel="0" collapsed="false">
      <c r="A5416" s="0" t="s">
        <v>109</v>
      </c>
      <c r="B5416" s="0" t="s">
        <v>110</v>
      </c>
      <c r="C5416" s="0" t="s">
        <v>75</v>
      </c>
      <c r="D5416" s="0" t="s">
        <v>170</v>
      </c>
      <c r="E5416" s="0" t="n">
        <v>2033</v>
      </c>
      <c r="F5416" s="0" t="n">
        <v>3.3535</v>
      </c>
      <c r="G5416" s="0" t="s">
        <v>161</v>
      </c>
    </row>
    <row r="5417" customFormat="false" ht="14.25" hidden="false" customHeight="false" outlineLevel="0" collapsed="false">
      <c r="A5417" s="0" t="s">
        <v>109</v>
      </c>
      <c r="B5417" s="0" t="s">
        <v>110</v>
      </c>
      <c r="C5417" s="0" t="s">
        <v>75</v>
      </c>
      <c r="D5417" s="0" t="s">
        <v>156</v>
      </c>
      <c r="E5417" s="0" t="n">
        <v>2033</v>
      </c>
      <c r="F5417" s="0" t="n">
        <v>0.785752157945203</v>
      </c>
      <c r="G5417" s="0" t="s">
        <v>135</v>
      </c>
    </row>
    <row r="5418" customFormat="false" ht="14.25" hidden="false" customHeight="false" outlineLevel="0" collapsed="false">
      <c r="A5418" s="0" t="s">
        <v>109</v>
      </c>
      <c r="B5418" s="0" t="s">
        <v>110</v>
      </c>
      <c r="C5418" s="0" t="s">
        <v>75</v>
      </c>
      <c r="D5418" s="0" t="s">
        <v>157</v>
      </c>
      <c r="E5418" s="0" t="n">
        <v>2033</v>
      </c>
      <c r="F5418" s="0" t="n">
        <v>0.575720345271232</v>
      </c>
      <c r="G5418" s="0" t="s">
        <v>135</v>
      </c>
    </row>
    <row r="5419" customFormat="false" ht="14.25" hidden="false" customHeight="false" outlineLevel="0" collapsed="false">
      <c r="A5419" s="0" t="s">
        <v>109</v>
      </c>
      <c r="B5419" s="0" t="s">
        <v>110</v>
      </c>
      <c r="C5419" s="0" t="s">
        <v>75</v>
      </c>
      <c r="D5419" s="0" t="s">
        <v>171</v>
      </c>
      <c r="E5419" s="0" t="n">
        <v>2033</v>
      </c>
      <c r="F5419" s="0" t="n">
        <v>0.87</v>
      </c>
      <c r="G5419" s="0" t="s">
        <v>135</v>
      </c>
    </row>
    <row r="5420" customFormat="false" ht="14.25" hidden="false" customHeight="false" outlineLevel="0" collapsed="false">
      <c r="A5420" s="0" t="s">
        <v>109</v>
      </c>
      <c r="B5420" s="0" t="s">
        <v>110</v>
      </c>
      <c r="C5420" s="0" t="s">
        <v>75</v>
      </c>
      <c r="D5420" s="0" t="s">
        <v>172</v>
      </c>
      <c r="E5420" s="0" t="n">
        <v>2033</v>
      </c>
      <c r="F5420" s="0" t="n">
        <v>0.8</v>
      </c>
      <c r="G5420" s="0" t="s">
        <v>135</v>
      </c>
    </row>
    <row r="5421" customFormat="false" ht="14.25" hidden="false" customHeight="false" outlineLevel="0" collapsed="false">
      <c r="A5421" s="0" t="s">
        <v>109</v>
      </c>
      <c r="B5421" s="0" t="s">
        <v>110</v>
      </c>
      <c r="C5421" s="0" t="s">
        <v>75</v>
      </c>
      <c r="D5421" s="0" t="s">
        <v>173</v>
      </c>
      <c r="E5421" s="0" t="n">
        <v>2033</v>
      </c>
      <c r="F5421" s="0" t="n">
        <v>0.500876700385972</v>
      </c>
      <c r="G5421" s="0" t="s">
        <v>135</v>
      </c>
    </row>
    <row r="5422" customFormat="false" ht="14.25" hidden="false" customHeight="false" outlineLevel="0" collapsed="false">
      <c r="A5422" s="0" t="s">
        <v>109</v>
      </c>
      <c r="B5422" s="0" t="s">
        <v>110</v>
      </c>
      <c r="C5422" s="0" t="s">
        <v>75</v>
      </c>
      <c r="D5422" s="0" t="s">
        <v>174</v>
      </c>
      <c r="E5422" s="0" t="n">
        <v>2033</v>
      </c>
      <c r="F5422" s="0" t="n">
        <v>0.460576276216986</v>
      </c>
      <c r="G5422" s="0" t="s">
        <v>135</v>
      </c>
    </row>
    <row r="5423" customFormat="false" ht="14.25" hidden="false" customHeight="false" outlineLevel="0" collapsed="false">
      <c r="A5423" s="0" t="s">
        <v>109</v>
      </c>
      <c r="B5423" s="0" t="s">
        <v>110</v>
      </c>
      <c r="C5423" s="0" t="s">
        <v>75</v>
      </c>
      <c r="D5423" s="0" t="s">
        <v>160</v>
      </c>
      <c r="E5423" s="0" t="n">
        <v>2033</v>
      </c>
      <c r="F5423" s="0" t="n">
        <v>18.6956818979473</v>
      </c>
      <c r="G5423" s="0" t="s">
        <v>161</v>
      </c>
    </row>
    <row r="5424" customFormat="false" ht="14.25" hidden="false" customHeight="false" outlineLevel="0" collapsed="false">
      <c r="A5424" s="0" t="s">
        <v>109</v>
      </c>
      <c r="B5424" s="0" t="s">
        <v>110</v>
      </c>
      <c r="C5424" s="0" t="s">
        <v>75</v>
      </c>
      <c r="D5424" s="0" t="s">
        <v>162</v>
      </c>
      <c r="E5424" s="0" t="n">
        <v>2033</v>
      </c>
      <c r="F5424" s="0" t="n">
        <v>5.0976754716816</v>
      </c>
      <c r="G5424" s="0" t="s">
        <v>161</v>
      </c>
    </row>
    <row r="5425" customFormat="false" ht="14.25" hidden="false" customHeight="false" outlineLevel="0" collapsed="false">
      <c r="A5425" s="0" t="s">
        <v>109</v>
      </c>
      <c r="B5425" s="0" t="s">
        <v>110</v>
      </c>
      <c r="C5425" s="0" t="s">
        <v>75</v>
      </c>
      <c r="D5425" s="0" t="s">
        <v>175</v>
      </c>
      <c r="E5425" s="0" t="n">
        <v>2033</v>
      </c>
      <c r="F5425" s="0" t="n">
        <v>20.1053</v>
      </c>
      <c r="G5425" s="0" t="s">
        <v>161</v>
      </c>
    </row>
    <row r="5426" customFormat="false" ht="14.25" hidden="false" customHeight="false" outlineLevel="0" collapsed="false">
      <c r="A5426" s="0" t="s">
        <v>109</v>
      </c>
      <c r="B5426" s="0" t="s">
        <v>110</v>
      </c>
      <c r="C5426" s="0" t="s">
        <v>75</v>
      </c>
      <c r="D5426" s="0" t="s">
        <v>176</v>
      </c>
      <c r="E5426" s="0" t="n">
        <v>2033</v>
      </c>
      <c r="F5426" s="0" t="n">
        <v>5.564</v>
      </c>
      <c r="G5426" s="0" t="s">
        <v>161</v>
      </c>
    </row>
    <row r="5427" customFormat="false" ht="14.25" hidden="false" customHeight="false" outlineLevel="0" collapsed="false">
      <c r="A5427" s="0" t="s">
        <v>109</v>
      </c>
      <c r="B5427" s="0" t="s">
        <v>110</v>
      </c>
      <c r="C5427" s="0" t="s">
        <v>75</v>
      </c>
      <c r="D5427" s="0" t="s">
        <v>177</v>
      </c>
      <c r="E5427" s="0" t="n">
        <v>2033</v>
      </c>
      <c r="F5427" s="0" t="n">
        <v>19.0156120346523</v>
      </c>
      <c r="G5427" s="0" t="s">
        <v>161</v>
      </c>
    </row>
    <row r="5428" customFormat="false" ht="14.25" hidden="false" customHeight="false" outlineLevel="0" collapsed="false">
      <c r="A5428" s="0" t="s">
        <v>109</v>
      </c>
      <c r="B5428" s="0" t="s">
        <v>110</v>
      </c>
      <c r="C5428" s="0" t="s">
        <v>75</v>
      </c>
      <c r="D5428" s="0" t="s">
        <v>178</v>
      </c>
      <c r="E5428" s="0" t="n">
        <v>2033</v>
      </c>
      <c r="F5428" s="0" t="n">
        <v>4.77774533497653</v>
      </c>
      <c r="G5428" s="0" t="s">
        <v>161</v>
      </c>
    </row>
    <row r="5429" customFormat="false" ht="14.25" hidden="false" customHeight="false" outlineLevel="0" collapsed="false">
      <c r="A5429" s="0" t="s">
        <v>109</v>
      </c>
      <c r="B5429" s="0" t="s">
        <v>110</v>
      </c>
      <c r="C5429" s="0" t="s">
        <v>75</v>
      </c>
      <c r="D5429" s="0" t="s">
        <v>163</v>
      </c>
      <c r="E5429" s="0" t="n">
        <v>2033</v>
      </c>
      <c r="F5429" s="0" t="n">
        <v>80.7053428607305</v>
      </c>
      <c r="G5429" s="0" t="s">
        <v>132</v>
      </c>
    </row>
    <row r="5430" customFormat="false" ht="14.25" hidden="false" customHeight="false" outlineLevel="0" collapsed="false">
      <c r="A5430" s="0" t="s">
        <v>109</v>
      </c>
      <c r="B5430" s="0" t="s">
        <v>110</v>
      </c>
      <c r="C5430" s="0" t="s">
        <v>75</v>
      </c>
      <c r="D5430" s="0" t="s">
        <v>164</v>
      </c>
      <c r="E5430" s="0" t="n">
        <v>2033</v>
      </c>
      <c r="F5430" s="0" t="n">
        <v>22.0055972807267</v>
      </c>
      <c r="G5430" s="0" t="s">
        <v>132</v>
      </c>
    </row>
    <row r="5431" customFormat="false" ht="14.25" hidden="false" customHeight="false" outlineLevel="0" collapsed="false">
      <c r="A5431" s="0" t="s">
        <v>109</v>
      </c>
      <c r="B5431" s="0" t="s">
        <v>110</v>
      </c>
      <c r="C5431" s="0" t="s">
        <v>75</v>
      </c>
      <c r="D5431" s="0" t="s">
        <v>179</v>
      </c>
      <c r="E5431" s="0" t="n">
        <v>2033</v>
      </c>
      <c r="F5431" s="0" t="n">
        <v>83.4344186228113</v>
      </c>
      <c r="G5431" s="0" t="s">
        <v>132</v>
      </c>
    </row>
    <row r="5432" customFormat="false" ht="14.25" hidden="false" customHeight="false" outlineLevel="0" collapsed="false">
      <c r="A5432" s="0" t="s">
        <v>109</v>
      </c>
      <c r="B5432" s="0" t="s">
        <v>110</v>
      </c>
      <c r="C5432" s="0" t="s">
        <v>75</v>
      </c>
      <c r="D5432" s="0" t="s">
        <v>180</v>
      </c>
      <c r="E5432" s="0" t="n">
        <v>2033</v>
      </c>
      <c r="F5432" s="0" t="n">
        <v>17.7835187814909</v>
      </c>
      <c r="G5432" s="0" t="s">
        <v>132</v>
      </c>
    </row>
    <row r="5433" customFormat="false" ht="14.25" hidden="false" customHeight="false" outlineLevel="0" collapsed="false">
      <c r="A5433" s="0" t="s">
        <v>109</v>
      </c>
      <c r="B5433" s="0" t="s">
        <v>110</v>
      </c>
      <c r="C5433" s="0" t="s">
        <v>75</v>
      </c>
      <c r="D5433" s="0" t="s">
        <v>181</v>
      </c>
      <c r="E5433" s="0" t="n">
        <v>2033</v>
      </c>
      <c r="F5433" s="0" t="n">
        <v>1</v>
      </c>
      <c r="G5433" s="0" t="s">
        <v>135</v>
      </c>
    </row>
    <row r="5434" customFormat="false" ht="14.25" hidden="false" customHeight="false" outlineLevel="0" collapsed="false">
      <c r="A5434" s="0" t="s">
        <v>109</v>
      </c>
      <c r="B5434" s="0" t="s">
        <v>110</v>
      </c>
      <c r="C5434" s="0" t="s">
        <v>75</v>
      </c>
      <c r="D5434" s="0" t="s">
        <v>165</v>
      </c>
      <c r="E5434" s="0" t="n">
        <v>2034</v>
      </c>
      <c r="F5434" s="0" t="n">
        <v>10.33</v>
      </c>
      <c r="G5434" s="0" t="s">
        <v>161</v>
      </c>
    </row>
    <row r="5435" customFormat="false" ht="14.25" hidden="false" customHeight="false" outlineLevel="0" collapsed="false">
      <c r="A5435" s="0" t="s">
        <v>109</v>
      </c>
      <c r="B5435" s="0" t="s">
        <v>110</v>
      </c>
      <c r="C5435" s="0" t="s">
        <v>75</v>
      </c>
      <c r="D5435" s="0" t="s">
        <v>166</v>
      </c>
      <c r="E5435" s="0" t="n">
        <v>2034</v>
      </c>
      <c r="F5435" s="0" t="n">
        <v>13.35</v>
      </c>
      <c r="G5435" s="0" t="s">
        <v>161</v>
      </c>
    </row>
    <row r="5436" customFormat="false" ht="14.25" hidden="false" customHeight="false" outlineLevel="0" collapsed="false">
      <c r="A5436" s="0" t="s">
        <v>109</v>
      </c>
      <c r="B5436" s="0" t="s">
        <v>110</v>
      </c>
      <c r="C5436" s="0" t="s">
        <v>75</v>
      </c>
      <c r="D5436" s="0" t="s">
        <v>167</v>
      </c>
      <c r="E5436" s="0" t="n">
        <v>2034</v>
      </c>
      <c r="F5436" s="0" t="n">
        <v>0.5</v>
      </c>
      <c r="G5436" s="0" t="s">
        <v>135</v>
      </c>
    </row>
    <row r="5437" customFormat="false" ht="14.25" hidden="false" customHeight="false" outlineLevel="0" collapsed="false">
      <c r="A5437" s="0" t="s">
        <v>109</v>
      </c>
      <c r="B5437" s="0" t="s">
        <v>110</v>
      </c>
      <c r="C5437" s="0" t="s">
        <v>75</v>
      </c>
      <c r="D5437" s="0" t="s">
        <v>168</v>
      </c>
      <c r="E5437" s="0" t="n">
        <v>2034</v>
      </c>
      <c r="F5437" s="0" t="n">
        <v>0.159600000000001</v>
      </c>
      <c r="G5437" s="0" t="s">
        <v>161</v>
      </c>
    </row>
    <row r="5438" customFormat="false" ht="14.25" hidden="false" customHeight="false" outlineLevel="0" collapsed="false">
      <c r="A5438" s="0" t="s">
        <v>109</v>
      </c>
      <c r="B5438" s="0" t="s">
        <v>110</v>
      </c>
      <c r="C5438" s="0" t="s">
        <v>75</v>
      </c>
      <c r="D5438" s="0" t="s">
        <v>169</v>
      </c>
      <c r="E5438" s="0" t="n">
        <v>2034</v>
      </c>
      <c r="F5438" s="0" t="n">
        <v>0</v>
      </c>
      <c r="G5438" s="0" t="s">
        <v>161</v>
      </c>
    </row>
    <row r="5439" customFormat="false" ht="14.25" hidden="false" customHeight="false" outlineLevel="0" collapsed="false">
      <c r="A5439" s="0" t="s">
        <v>109</v>
      </c>
      <c r="B5439" s="0" t="s">
        <v>110</v>
      </c>
      <c r="C5439" s="0" t="s">
        <v>75</v>
      </c>
      <c r="D5439" s="0" t="s">
        <v>170</v>
      </c>
      <c r="E5439" s="0" t="n">
        <v>2034</v>
      </c>
      <c r="F5439" s="0" t="n">
        <v>3.3535</v>
      </c>
      <c r="G5439" s="0" t="s">
        <v>161</v>
      </c>
    </row>
    <row r="5440" customFormat="false" ht="14.25" hidden="false" customHeight="false" outlineLevel="0" collapsed="false">
      <c r="A5440" s="0" t="s">
        <v>109</v>
      </c>
      <c r="B5440" s="0" t="s">
        <v>110</v>
      </c>
      <c r="C5440" s="0" t="s">
        <v>75</v>
      </c>
      <c r="D5440" s="0" t="s">
        <v>156</v>
      </c>
      <c r="E5440" s="0" t="n">
        <v>2034</v>
      </c>
      <c r="F5440" s="0" t="n">
        <v>0.788792344600882</v>
      </c>
      <c r="G5440" s="0" t="s">
        <v>135</v>
      </c>
    </row>
    <row r="5441" customFormat="false" ht="14.25" hidden="false" customHeight="false" outlineLevel="0" collapsed="false">
      <c r="A5441" s="0" t="s">
        <v>109</v>
      </c>
      <c r="B5441" s="0" t="s">
        <v>110</v>
      </c>
      <c r="C5441" s="0" t="s">
        <v>75</v>
      </c>
      <c r="D5441" s="0" t="s">
        <v>157</v>
      </c>
      <c r="E5441" s="0" t="n">
        <v>2034</v>
      </c>
      <c r="F5441" s="0" t="n">
        <v>0.576206775136141</v>
      </c>
      <c r="G5441" s="0" t="s">
        <v>135</v>
      </c>
    </row>
    <row r="5442" customFormat="false" ht="14.25" hidden="false" customHeight="false" outlineLevel="0" collapsed="false">
      <c r="A5442" s="0" t="s">
        <v>109</v>
      </c>
      <c r="B5442" s="0" t="s">
        <v>110</v>
      </c>
      <c r="C5442" s="0" t="s">
        <v>75</v>
      </c>
      <c r="D5442" s="0" t="s">
        <v>171</v>
      </c>
      <c r="E5442" s="0" t="n">
        <v>2034</v>
      </c>
      <c r="F5442" s="0" t="n">
        <v>0.87</v>
      </c>
      <c r="G5442" s="0" t="s">
        <v>135</v>
      </c>
    </row>
    <row r="5443" customFormat="false" ht="14.25" hidden="false" customHeight="false" outlineLevel="0" collapsed="false">
      <c r="A5443" s="0" t="s">
        <v>109</v>
      </c>
      <c r="B5443" s="0" t="s">
        <v>110</v>
      </c>
      <c r="C5443" s="0" t="s">
        <v>75</v>
      </c>
      <c r="D5443" s="0" t="s">
        <v>172</v>
      </c>
      <c r="E5443" s="0" t="n">
        <v>2034</v>
      </c>
      <c r="F5443" s="0" t="n">
        <v>0.8</v>
      </c>
      <c r="G5443" s="0" t="s">
        <v>135</v>
      </c>
    </row>
    <row r="5444" customFormat="false" ht="14.25" hidden="false" customHeight="false" outlineLevel="0" collapsed="false">
      <c r="A5444" s="0" t="s">
        <v>109</v>
      </c>
      <c r="B5444" s="0" t="s">
        <v>110</v>
      </c>
      <c r="C5444" s="0" t="s">
        <v>75</v>
      </c>
      <c r="D5444" s="0" t="s">
        <v>173</v>
      </c>
      <c r="E5444" s="0" t="n">
        <v>2034</v>
      </c>
      <c r="F5444" s="0" t="n">
        <v>0.501299894368443</v>
      </c>
      <c r="G5444" s="0" t="s">
        <v>135</v>
      </c>
    </row>
    <row r="5445" customFormat="false" ht="14.25" hidden="false" customHeight="false" outlineLevel="0" collapsed="false">
      <c r="A5445" s="0" t="s">
        <v>109</v>
      </c>
      <c r="B5445" s="0" t="s">
        <v>110</v>
      </c>
      <c r="C5445" s="0" t="s">
        <v>75</v>
      </c>
      <c r="D5445" s="0" t="s">
        <v>174</v>
      </c>
      <c r="E5445" s="0" t="n">
        <v>2034</v>
      </c>
      <c r="F5445" s="0" t="n">
        <v>0.460965420108913</v>
      </c>
      <c r="G5445" s="0" t="s">
        <v>135</v>
      </c>
    </row>
    <row r="5446" customFormat="false" ht="14.25" hidden="false" customHeight="false" outlineLevel="0" collapsed="false">
      <c r="A5446" s="0" t="s">
        <v>109</v>
      </c>
      <c r="B5446" s="0" t="s">
        <v>110</v>
      </c>
      <c r="C5446" s="0" t="s">
        <v>75</v>
      </c>
      <c r="D5446" s="0" t="s">
        <v>160</v>
      </c>
      <c r="E5446" s="0" t="n">
        <v>2034</v>
      </c>
      <c r="F5446" s="0" t="n">
        <v>19.5332070687138</v>
      </c>
      <c r="G5446" s="0" t="s">
        <v>161</v>
      </c>
    </row>
    <row r="5447" customFormat="false" ht="14.25" hidden="false" customHeight="false" outlineLevel="0" collapsed="false">
      <c r="A5447" s="0" t="s">
        <v>109</v>
      </c>
      <c r="B5447" s="0" t="s">
        <v>110</v>
      </c>
      <c r="C5447" s="0" t="s">
        <v>75</v>
      </c>
      <c r="D5447" s="0" t="s">
        <v>162</v>
      </c>
      <c r="E5447" s="0" t="n">
        <v>2034</v>
      </c>
      <c r="F5447" s="0" t="n">
        <v>5.23022680892776</v>
      </c>
      <c r="G5447" s="0" t="s">
        <v>161</v>
      </c>
    </row>
    <row r="5448" customFormat="false" ht="14.25" hidden="false" customHeight="false" outlineLevel="0" collapsed="false">
      <c r="A5448" s="0" t="s">
        <v>109</v>
      </c>
      <c r="B5448" s="0" t="s">
        <v>110</v>
      </c>
      <c r="C5448" s="0" t="s">
        <v>75</v>
      </c>
      <c r="D5448" s="0" t="s">
        <v>175</v>
      </c>
      <c r="E5448" s="0" t="n">
        <v>2034</v>
      </c>
      <c r="F5448" s="0" t="n">
        <v>20.2649</v>
      </c>
      <c r="G5448" s="0" t="s">
        <v>161</v>
      </c>
    </row>
    <row r="5449" customFormat="false" ht="14.25" hidden="false" customHeight="false" outlineLevel="0" collapsed="false">
      <c r="A5449" s="0" t="s">
        <v>109</v>
      </c>
      <c r="B5449" s="0" t="s">
        <v>110</v>
      </c>
      <c r="C5449" s="0" t="s">
        <v>75</v>
      </c>
      <c r="D5449" s="0" t="s">
        <v>176</v>
      </c>
      <c r="E5449" s="0" t="n">
        <v>2034</v>
      </c>
      <c r="F5449" s="0" t="n">
        <v>5.564</v>
      </c>
      <c r="G5449" s="0" t="s">
        <v>161</v>
      </c>
    </row>
    <row r="5450" customFormat="false" ht="14.25" hidden="false" customHeight="false" outlineLevel="0" collapsed="false">
      <c r="A5450" s="0" t="s">
        <v>109</v>
      </c>
      <c r="B5450" s="0" t="s">
        <v>110</v>
      </c>
      <c r="C5450" s="0" t="s">
        <v>75</v>
      </c>
      <c r="D5450" s="0" t="s">
        <v>177</v>
      </c>
      <c r="E5450" s="0" t="n">
        <v>2034</v>
      </c>
      <c r="F5450" s="0" t="n">
        <v>19.9562318040984</v>
      </c>
      <c r="G5450" s="0" t="s">
        <v>161</v>
      </c>
    </row>
    <row r="5451" customFormat="false" ht="14.25" hidden="false" customHeight="false" outlineLevel="0" collapsed="false">
      <c r="A5451" s="0" t="s">
        <v>109</v>
      </c>
      <c r="B5451" s="0" t="s">
        <v>110</v>
      </c>
      <c r="C5451" s="0" t="s">
        <v>75</v>
      </c>
      <c r="D5451" s="0" t="s">
        <v>178</v>
      </c>
      <c r="E5451" s="0" t="n">
        <v>2034</v>
      </c>
      <c r="F5451" s="0" t="n">
        <v>4.80720207354312</v>
      </c>
      <c r="G5451" s="0" t="s">
        <v>161</v>
      </c>
    </row>
    <row r="5452" customFormat="false" ht="14.25" hidden="false" customHeight="false" outlineLevel="0" collapsed="false">
      <c r="A5452" s="0" t="s">
        <v>109</v>
      </c>
      <c r="B5452" s="0" t="s">
        <v>110</v>
      </c>
      <c r="C5452" s="0" t="s">
        <v>75</v>
      </c>
      <c r="D5452" s="0" t="s">
        <v>163</v>
      </c>
      <c r="E5452" s="0" t="n">
        <v>2034</v>
      </c>
      <c r="F5452" s="0" t="n">
        <v>90.7605413401494</v>
      </c>
      <c r="G5452" s="0" t="s">
        <v>132</v>
      </c>
    </row>
    <row r="5453" customFormat="false" ht="14.25" hidden="false" customHeight="false" outlineLevel="0" collapsed="false">
      <c r="A5453" s="0" t="s">
        <v>109</v>
      </c>
      <c r="B5453" s="0" t="s">
        <v>110</v>
      </c>
      <c r="C5453" s="0" t="s">
        <v>75</v>
      </c>
      <c r="D5453" s="0" t="s">
        <v>164</v>
      </c>
      <c r="E5453" s="0" t="n">
        <v>2034</v>
      </c>
      <c r="F5453" s="0" t="n">
        <v>23.2559387125925</v>
      </c>
      <c r="G5453" s="0" t="s">
        <v>132</v>
      </c>
    </row>
    <row r="5454" customFormat="false" ht="14.25" hidden="false" customHeight="false" outlineLevel="0" collapsed="false">
      <c r="A5454" s="0" t="s">
        <v>109</v>
      </c>
      <c r="B5454" s="0" t="s">
        <v>110</v>
      </c>
      <c r="C5454" s="0" t="s">
        <v>75</v>
      </c>
      <c r="D5454" s="0" t="s">
        <v>179</v>
      </c>
      <c r="E5454" s="0" t="n">
        <v>2034</v>
      </c>
      <c r="F5454" s="0" t="n">
        <v>93.3409446502062</v>
      </c>
      <c r="G5454" s="0" t="s">
        <v>132</v>
      </c>
    </row>
    <row r="5455" customFormat="false" ht="14.25" hidden="false" customHeight="false" outlineLevel="0" collapsed="false">
      <c r="A5455" s="0" t="s">
        <v>109</v>
      </c>
      <c r="B5455" s="0" t="s">
        <v>110</v>
      </c>
      <c r="C5455" s="0" t="s">
        <v>75</v>
      </c>
      <c r="D5455" s="0" t="s">
        <v>180</v>
      </c>
      <c r="E5455" s="0" t="n">
        <v>2034</v>
      </c>
      <c r="F5455" s="0" t="n">
        <v>19.6705874545546</v>
      </c>
      <c r="G5455" s="0" t="s">
        <v>132</v>
      </c>
    </row>
    <row r="5456" customFormat="false" ht="14.25" hidden="false" customHeight="false" outlineLevel="0" collapsed="false">
      <c r="A5456" s="0" t="s">
        <v>109</v>
      </c>
      <c r="B5456" s="0" t="s">
        <v>110</v>
      </c>
      <c r="C5456" s="0" t="s">
        <v>75</v>
      </c>
      <c r="D5456" s="0" t="s">
        <v>181</v>
      </c>
      <c r="E5456" s="0" t="n">
        <v>2034</v>
      </c>
      <c r="F5456" s="0" t="n">
        <v>1</v>
      </c>
      <c r="G5456" s="0" t="s">
        <v>135</v>
      </c>
    </row>
    <row r="5457" customFormat="false" ht="14.25" hidden="false" customHeight="false" outlineLevel="0" collapsed="false">
      <c r="A5457" s="0" t="s">
        <v>109</v>
      </c>
      <c r="B5457" s="0" t="s">
        <v>110</v>
      </c>
      <c r="C5457" s="0" t="s">
        <v>75</v>
      </c>
      <c r="D5457" s="0" t="s">
        <v>165</v>
      </c>
      <c r="E5457" s="0" t="n">
        <v>2035</v>
      </c>
      <c r="F5457" s="0" t="n">
        <v>10.4896</v>
      </c>
      <c r="G5457" s="0" t="s">
        <v>161</v>
      </c>
    </row>
    <row r="5458" customFormat="false" ht="14.25" hidden="false" customHeight="false" outlineLevel="0" collapsed="false">
      <c r="A5458" s="0" t="s">
        <v>109</v>
      </c>
      <c r="B5458" s="0" t="s">
        <v>110</v>
      </c>
      <c r="C5458" s="0" t="s">
        <v>75</v>
      </c>
      <c r="D5458" s="0" t="s">
        <v>166</v>
      </c>
      <c r="E5458" s="0" t="n">
        <v>2035</v>
      </c>
      <c r="F5458" s="0" t="n">
        <v>13.35</v>
      </c>
      <c r="G5458" s="0" t="s">
        <v>161</v>
      </c>
    </row>
    <row r="5459" customFormat="false" ht="14.25" hidden="false" customHeight="false" outlineLevel="0" collapsed="false">
      <c r="A5459" s="0" t="s">
        <v>109</v>
      </c>
      <c r="B5459" s="0" t="s">
        <v>110</v>
      </c>
      <c r="C5459" s="0" t="s">
        <v>75</v>
      </c>
      <c r="D5459" s="0" t="s">
        <v>167</v>
      </c>
      <c r="E5459" s="0" t="n">
        <v>2035</v>
      </c>
      <c r="F5459" s="0" t="n">
        <v>0.5</v>
      </c>
      <c r="G5459" s="0" t="s">
        <v>135</v>
      </c>
    </row>
    <row r="5460" customFormat="false" ht="14.25" hidden="false" customHeight="false" outlineLevel="0" collapsed="false">
      <c r="A5460" s="0" t="s">
        <v>109</v>
      </c>
      <c r="B5460" s="0" t="s">
        <v>110</v>
      </c>
      <c r="C5460" s="0" t="s">
        <v>75</v>
      </c>
      <c r="D5460" s="0" t="s">
        <v>168</v>
      </c>
      <c r="E5460" s="0" t="n">
        <v>2035</v>
      </c>
      <c r="F5460" s="0" t="n">
        <v>0.159600000000001</v>
      </c>
      <c r="G5460" s="0" t="s">
        <v>161</v>
      </c>
    </row>
    <row r="5461" customFormat="false" ht="14.25" hidden="false" customHeight="false" outlineLevel="0" collapsed="false">
      <c r="A5461" s="0" t="s">
        <v>109</v>
      </c>
      <c r="B5461" s="0" t="s">
        <v>110</v>
      </c>
      <c r="C5461" s="0" t="s">
        <v>75</v>
      </c>
      <c r="D5461" s="0" t="s">
        <v>169</v>
      </c>
      <c r="E5461" s="0" t="n">
        <v>2035</v>
      </c>
      <c r="F5461" s="0" t="n">
        <v>0</v>
      </c>
      <c r="G5461" s="0" t="s">
        <v>161</v>
      </c>
    </row>
    <row r="5462" customFormat="false" ht="14.25" hidden="false" customHeight="false" outlineLevel="0" collapsed="false">
      <c r="A5462" s="0" t="s">
        <v>109</v>
      </c>
      <c r="B5462" s="0" t="s">
        <v>110</v>
      </c>
      <c r="C5462" s="0" t="s">
        <v>75</v>
      </c>
      <c r="D5462" s="0" t="s">
        <v>170</v>
      </c>
      <c r="E5462" s="0" t="n">
        <v>2035</v>
      </c>
      <c r="F5462" s="0" t="n">
        <v>3.3535</v>
      </c>
      <c r="G5462" s="0" t="s">
        <v>161</v>
      </c>
    </row>
    <row r="5463" customFormat="false" ht="14.25" hidden="false" customHeight="false" outlineLevel="0" collapsed="false">
      <c r="A5463" s="0" t="s">
        <v>109</v>
      </c>
      <c r="B5463" s="0" t="s">
        <v>110</v>
      </c>
      <c r="C5463" s="0" t="s">
        <v>75</v>
      </c>
      <c r="D5463" s="0" t="s">
        <v>156</v>
      </c>
      <c r="E5463" s="0" t="n">
        <v>2035</v>
      </c>
      <c r="F5463" s="0" t="n">
        <v>0.79030719945231</v>
      </c>
      <c r="G5463" s="0" t="s">
        <v>135</v>
      </c>
    </row>
    <row r="5464" customFormat="false" ht="14.25" hidden="false" customHeight="false" outlineLevel="0" collapsed="false">
      <c r="A5464" s="0" t="s">
        <v>109</v>
      </c>
      <c r="B5464" s="0" t="s">
        <v>110</v>
      </c>
      <c r="C5464" s="0" t="s">
        <v>75</v>
      </c>
      <c r="D5464" s="0" t="s">
        <v>157</v>
      </c>
      <c r="E5464" s="0" t="n">
        <v>2035</v>
      </c>
      <c r="F5464" s="0" t="n">
        <v>0.57644915191237</v>
      </c>
      <c r="G5464" s="0" t="s">
        <v>135</v>
      </c>
    </row>
    <row r="5465" customFormat="false" ht="14.25" hidden="false" customHeight="false" outlineLevel="0" collapsed="false">
      <c r="A5465" s="0" t="s">
        <v>109</v>
      </c>
      <c r="B5465" s="0" t="s">
        <v>110</v>
      </c>
      <c r="C5465" s="0" t="s">
        <v>75</v>
      </c>
      <c r="D5465" s="0" t="s">
        <v>171</v>
      </c>
      <c r="E5465" s="0" t="n">
        <v>2035</v>
      </c>
      <c r="F5465" s="0" t="n">
        <v>0.87</v>
      </c>
      <c r="G5465" s="0" t="s">
        <v>135</v>
      </c>
    </row>
    <row r="5466" customFormat="false" ht="14.25" hidden="false" customHeight="false" outlineLevel="0" collapsed="false">
      <c r="A5466" s="0" t="s">
        <v>109</v>
      </c>
      <c r="B5466" s="0" t="s">
        <v>110</v>
      </c>
      <c r="C5466" s="0" t="s">
        <v>75</v>
      </c>
      <c r="D5466" s="0" t="s">
        <v>172</v>
      </c>
      <c r="E5466" s="0" t="n">
        <v>2035</v>
      </c>
      <c r="F5466" s="0" t="n">
        <v>0.8</v>
      </c>
      <c r="G5466" s="0" t="s">
        <v>135</v>
      </c>
    </row>
    <row r="5467" customFormat="false" ht="14.25" hidden="false" customHeight="false" outlineLevel="0" collapsed="false">
      <c r="A5467" s="0" t="s">
        <v>109</v>
      </c>
      <c r="B5467" s="0" t="s">
        <v>110</v>
      </c>
      <c r="C5467" s="0" t="s">
        <v>75</v>
      </c>
      <c r="D5467" s="0" t="s">
        <v>173</v>
      </c>
      <c r="E5467" s="0" t="n">
        <v>2035</v>
      </c>
      <c r="F5467" s="0" t="n">
        <v>0.501510762163762</v>
      </c>
      <c r="G5467" s="0" t="s">
        <v>135</v>
      </c>
    </row>
    <row r="5468" customFormat="false" ht="14.25" hidden="false" customHeight="false" outlineLevel="0" collapsed="false">
      <c r="A5468" s="0" t="s">
        <v>109</v>
      </c>
      <c r="B5468" s="0" t="s">
        <v>110</v>
      </c>
      <c r="C5468" s="0" t="s">
        <v>75</v>
      </c>
      <c r="D5468" s="0" t="s">
        <v>174</v>
      </c>
      <c r="E5468" s="0" t="n">
        <v>2035</v>
      </c>
      <c r="F5468" s="0" t="n">
        <v>0.461159321529896</v>
      </c>
      <c r="G5468" s="0" t="s">
        <v>135</v>
      </c>
    </row>
    <row r="5469" customFormat="false" ht="14.25" hidden="false" customHeight="false" outlineLevel="0" collapsed="false">
      <c r="A5469" s="0" t="s">
        <v>109</v>
      </c>
      <c r="B5469" s="0" t="s">
        <v>110</v>
      </c>
      <c r="C5469" s="0" t="s">
        <v>75</v>
      </c>
      <c r="D5469" s="0" t="s">
        <v>160</v>
      </c>
      <c r="E5469" s="0" t="n">
        <v>2035</v>
      </c>
      <c r="F5469" s="0" t="n">
        <v>19.9407958031569</v>
      </c>
      <c r="G5469" s="0" t="s">
        <v>161</v>
      </c>
    </row>
    <row r="5470" customFormat="false" ht="14.25" hidden="false" customHeight="false" outlineLevel="0" collapsed="false">
      <c r="A5470" s="0" t="s">
        <v>109</v>
      </c>
      <c r="B5470" s="0" t="s">
        <v>110</v>
      </c>
      <c r="C5470" s="0" t="s">
        <v>75</v>
      </c>
      <c r="D5470" s="0" t="s">
        <v>162</v>
      </c>
      <c r="E5470" s="0" t="n">
        <v>2035</v>
      </c>
      <c r="F5470" s="0" t="n">
        <v>5.29090627038621</v>
      </c>
      <c r="G5470" s="0" t="s">
        <v>161</v>
      </c>
    </row>
    <row r="5471" customFormat="false" ht="14.25" hidden="false" customHeight="false" outlineLevel="0" collapsed="false">
      <c r="A5471" s="0" t="s">
        <v>109</v>
      </c>
      <c r="B5471" s="0" t="s">
        <v>110</v>
      </c>
      <c r="C5471" s="0" t="s">
        <v>75</v>
      </c>
      <c r="D5471" s="0" t="s">
        <v>175</v>
      </c>
      <c r="E5471" s="0" t="n">
        <v>2035</v>
      </c>
      <c r="F5471" s="0" t="n">
        <v>20.4245</v>
      </c>
      <c r="G5471" s="0" t="s">
        <v>161</v>
      </c>
    </row>
    <row r="5472" customFormat="false" ht="14.25" hidden="false" customHeight="false" outlineLevel="0" collapsed="false">
      <c r="A5472" s="0" t="s">
        <v>109</v>
      </c>
      <c r="B5472" s="0" t="s">
        <v>110</v>
      </c>
      <c r="C5472" s="0" t="s">
        <v>75</v>
      </c>
      <c r="D5472" s="0" t="s">
        <v>176</v>
      </c>
      <c r="E5472" s="0" t="n">
        <v>2035</v>
      </c>
      <c r="F5472" s="0" t="n">
        <v>5.564</v>
      </c>
      <c r="G5472" s="0" t="s">
        <v>161</v>
      </c>
    </row>
    <row r="5473" customFormat="false" ht="14.25" hidden="false" customHeight="false" outlineLevel="0" collapsed="false">
      <c r="A5473" s="0" t="s">
        <v>109</v>
      </c>
      <c r="B5473" s="0" t="s">
        <v>110</v>
      </c>
      <c r="C5473" s="0" t="s">
        <v>75</v>
      </c>
      <c r="D5473" s="0" t="s">
        <v>177</v>
      </c>
      <c r="E5473" s="0" t="n">
        <v>2035</v>
      </c>
      <c r="F5473" s="0" t="n">
        <v>20.4245</v>
      </c>
      <c r="G5473" s="0" t="s">
        <v>161</v>
      </c>
    </row>
    <row r="5474" customFormat="false" ht="14.25" hidden="false" customHeight="false" outlineLevel="0" collapsed="false">
      <c r="A5474" s="0" t="s">
        <v>109</v>
      </c>
      <c r="B5474" s="0" t="s">
        <v>110</v>
      </c>
      <c r="C5474" s="0" t="s">
        <v>75</v>
      </c>
      <c r="D5474" s="0" t="s">
        <v>178</v>
      </c>
      <c r="E5474" s="0" t="n">
        <v>2035</v>
      </c>
      <c r="F5474" s="0" t="n">
        <v>4.80720207354312</v>
      </c>
      <c r="G5474" s="0" t="s">
        <v>161</v>
      </c>
    </row>
    <row r="5475" customFormat="false" ht="14.25" hidden="false" customHeight="false" outlineLevel="0" collapsed="false">
      <c r="A5475" s="0" t="s">
        <v>109</v>
      </c>
      <c r="B5475" s="0" t="s">
        <v>110</v>
      </c>
      <c r="C5475" s="0" t="s">
        <v>75</v>
      </c>
      <c r="D5475" s="0" t="s">
        <v>163</v>
      </c>
      <c r="E5475" s="0" t="n">
        <v>2035</v>
      </c>
      <c r="F5475" s="0" t="n">
        <v>100.908408446313</v>
      </c>
      <c r="G5475" s="0" t="s">
        <v>132</v>
      </c>
    </row>
    <row r="5476" customFormat="false" ht="14.25" hidden="false" customHeight="false" outlineLevel="0" collapsed="false">
      <c r="A5476" s="0" t="s">
        <v>109</v>
      </c>
      <c r="B5476" s="0" t="s">
        <v>110</v>
      </c>
      <c r="C5476" s="0" t="s">
        <v>75</v>
      </c>
      <c r="D5476" s="0" t="s">
        <v>164</v>
      </c>
      <c r="E5476" s="0" t="n">
        <v>2035</v>
      </c>
      <c r="F5476" s="0" t="n">
        <v>24.2979747201766</v>
      </c>
      <c r="G5476" s="0" t="s">
        <v>132</v>
      </c>
    </row>
    <row r="5477" customFormat="false" ht="14.25" hidden="false" customHeight="false" outlineLevel="0" collapsed="false">
      <c r="A5477" s="0" t="s">
        <v>109</v>
      </c>
      <c r="B5477" s="0" t="s">
        <v>110</v>
      </c>
      <c r="C5477" s="0" t="s">
        <v>75</v>
      </c>
      <c r="D5477" s="0" t="s">
        <v>179</v>
      </c>
      <c r="E5477" s="0" t="n">
        <v>2035</v>
      </c>
      <c r="F5477" s="0" t="n">
        <v>102.929621653075</v>
      </c>
      <c r="G5477" s="0" t="s">
        <v>132</v>
      </c>
    </row>
    <row r="5478" customFormat="false" ht="14.25" hidden="false" customHeight="false" outlineLevel="0" collapsed="false">
      <c r="A5478" s="0" t="s">
        <v>109</v>
      </c>
      <c r="B5478" s="0" t="s">
        <v>110</v>
      </c>
      <c r="C5478" s="0" t="s">
        <v>75</v>
      </c>
      <c r="D5478" s="0" t="s">
        <v>180</v>
      </c>
      <c r="E5478" s="0" t="n">
        <v>2035</v>
      </c>
      <c r="F5478" s="0" t="n">
        <v>20.6152770912051</v>
      </c>
      <c r="G5478" s="0" t="s">
        <v>132</v>
      </c>
    </row>
    <row r="5479" customFormat="false" ht="14.25" hidden="false" customHeight="false" outlineLevel="0" collapsed="false">
      <c r="A5479" s="0" t="s">
        <v>109</v>
      </c>
      <c r="B5479" s="0" t="s">
        <v>110</v>
      </c>
      <c r="C5479" s="0" t="s">
        <v>75</v>
      </c>
      <c r="D5479" s="0" t="s">
        <v>181</v>
      </c>
      <c r="E5479" s="0" t="n">
        <v>2035</v>
      </c>
      <c r="F5479" s="0" t="n">
        <v>1</v>
      </c>
      <c r="G5479" s="0" t="s">
        <v>135</v>
      </c>
    </row>
    <row r="5480" customFormat="false" ht="14.25" hidden="false" customHeight="false" outlineLevel="0" collapsed="false">
      <c r="A5480" s="0" t="s">
        <v>109</v>
      </c>
      <c r="B5480" s="0" t="s">
        <v>110</v>
      </c>
      <c r="C5480" s="0" t="s">
        <v>75</v>
      </c>
      <c r="D5480" s="0" t="s">
        <v>165</v>
      </c>
      <c r="E5480" s="0" t="n">
        <v>2036</v>
      </c>
      <c r="F5480" s="0" t="n">
        <v>0</v>
      </c>
      <c r="G5480" s="0" t="s">
        <v>161</v>
      </c>
    </row>
    <row r="5481" customFormat="false" ht="14.25" hidden="false" customHeight="false" outlineLevel="0" collapsed="false">
      <c r="A5481" s="0" t="s">
        <v>109</v>
      </c>
      <c r="B5481" s="0" t="s">
        <v>110</v>
      </c>
      <c r="C5481" s="0" t="s">
        <v>75</v>
      </c>
      <c r="D5481" s="0" t="s">
        <v>166</v>
      </c>
      <c r="E5481" s="0" t="n">
        <v>2036</v>
      </c>
      <c r="F5481" s="0" t="n">
        <v>0</v>
      </c>
      <c r="G5481" s="0" t="s">
        <v>161</v>
      </c>
    </row>
    <row r="5482" customFormat="false" ht="14.25" hidden="false" customHeight="false" outlineLevel="0" collapsed="false">
      <c r="A5482" s="0" t="s">
        <v>109</v>
      </c>
      <c r="B5482" s="0" t="s">
        <v>110</v>
      </c>
      <c r="C5482" s="0" t="s">
        <v>75</v>
      </c>
      <c r="D5482" s="0" t="s">
        <v>167</v>
      </c>
      <c r="E5482" s="0" t="n">
        <v>2036</v>
      </c>
      <c r="F5482" s="0" t="n">
        <v>0.5</v>
      </c>
      <c r="G5482" s="0" t="s">
        <v>135</v>
      </c>
    </row>
    <row r="5483" customFormat="false" ht="14.25" hidden="false" customHeight="false" outlineLevel="0" collapsed="false">
      <c r="A5483" s="0" t="s">
        <v>109</v>
      </c>
      <c r="B5483" s="0" t="s">
        <v>110</v>
      </c>
      <c r="C5483" s="0" t="s">
        <v>75</v>
      </c>
      <c r="D5483" s="0" t="s">
        <v>168</v>
      </c>
      <c r="E5483" s="0" t="n">
        <v>2036</v>
      </c>
      <c r="F5483" s="0" t="n">
        <v>0</v>
      </c>
      <c r="G5483" s="0" t="s">
        <v>161</v>
      </c>
    </row>
    <row r="5484" customFormat="false" ht="14.25" hidden="false" customHeight="false" outlineLevel="0" collapsed="false">
      <c r="A5484" s="0" t="s">
        <v>109</v>
      </c>
      <c r="B5484" s="0" t="s">
        <v>110</v>
      </c>
      <c r="C5484" s="0" t="s">
        <v>75</v>
      </c>
      <c r="D5484" s="0" t="s">
        <v>169</v>
      </c>
      <c r="E5484" s="0" t="n">
        <v>2036</v>
      </c>
      <c r="F5484" s="0" t="n">
        <v>0</v>
      </c>
      <c r="G5484" s="0" t="s">
        <v>161</v>
      </c>
    </row>
    <row r="5485" customFormat="false" ht="14.25" hidden="false" customHeight="false" outlineLevel="0" collapsed="false">
      <c r="A5485" s="0" t="s">
        <v>109</v>
      </c>
      <c r="B5485" s="0" t="s">
        <v>110</v>
      </c>
      <c r="C5485" s="0" t="s">
        <v>75</v>
      </c>
      <c r="D5485" s="0" t="s">
        <v>170</v>
      </c>
      <c r="E5485" s="0" t="n">
        <v>2036</v>
      </c>
      <c r="F5485" s="0" t="n">
        <v>3.3535</v>
      </c>
      <c r="G5485" s="0" t="s">
        <v>161</v>
      </c>
    </row>
    <row r="5486" customFormat="false" ht="14.25" hidden="false" customHeight="false" outlineLevel="0" collapsed="false">
      <c r="A5486" s="0" t="s">
        <v>109</v>
      </c>
      <c r="B5486" s="0" t="s">
        <v>110</v>
      </c>
      <c r="C5486" s="0" t="s">
        <v>75</v>
      </c>
      <c r="D5486" s="0" t="s">
        <v>156</v>
      </c>
      <c r="E5486" s="0" t="n">
        <v>2036</v>
      </c>
      <c r="F5486" s="0" t="n">
        <v>0.79030719945231</v>
      </c>
      <c r="G5486" s="0" t="s">
        <v>135</v>
      </c>
    </row>
    <row r="5487" customFormat="false" ht="14.25" hidden="false" customHeight="false" outlineLevel="0" collapsed="false">
      <c r="A5487" s="0" t="s">
        <v>109</v>
      </c>
      <c r="B5487" s="0" t="s">
        <v>110</v>
      </c>
      <c r="C5487" s="0" t="s">
        <v>75</v>
      </c>
      <c r="D5487" s="0" t="s">
        <v>157</v>
      </c>
      <c r="E5487" s="0" t="n">
        <v>2036</v>
      </c>
      <c r="F5487" s="0" t="n">
        <v>0.57644915191237</v>
      </c>
      <c r="G5487" s="0" t="s">
        <v>135</v>
      </c>
    </row>
    <row r="5488" customFormat="false" ht="14.25" hidden="false" customHeight="false" outlineLevel="0" collapsed="false">
      <c r="A5488" s="0" t="s">
        <v>109</v>
      </c>
      <c r="B5488" s="0" t="s">
        <v>110</v>
      </c>
      <c r="C5488" s="0" t="s">
        <v>75</v>
      </c>
      <c r="D5488" s="0" t="s">
        <v>171</v>
      </c>
      <c r="E5488" s="0" t="n">
        <v>2036</v>
      </c>
      <c r="F5488" s="0" t="n">
        <v>0.87</v>
      </c>
      <c r="G5488" s="0" t="s">
        <v>135</v>
      </c>
    </row>
    <row r="5489" customFormat="false" ht="14.25" hidden="false" customHeight="false" outlineLevel="0" collapsed="false">
      <c r="A5489" s="0" t="s">
        <v>109</v>
      </c>
      <c r="B5489" s="0" t="s">
        <v>110</v>
      </c>
      <c r="C5489" s="0" t="s">
        <v>75</v>
      </c>
      <c r="D5489" s="0" t="s">
        <v>172</v>
      </c>
      <c r="E5489" s="0" t="n">
        <v>2036</v>
      </c>
      <c r="F5489" s="0" t="n">
        <v>0.8</v>
      </c>
      <c r="G5489" s="0" t="s">
        <v>135</v>
      </c>
    </row>
    <row r="5490" customFormat="false" ht="14.25" hidden="false" customHeight="false" outlineLevel="0" collapsed="false">
      <c r="A5490" s="0" t="s">
        <v>109</v>
      </c>
      <c r="B5490" s="0" t="s">
        <v>110</v>
      </c>
      <c r="C5490" s="0" t="s">
        <v>75</v>
      </c>
      <c r="D5490" s="0" t="s">
        <v>173</v>
      </c>
      <c r="E5490" s="0" t="n">
        <v>2036</v>
      </c>
      <c r="F5490" s="0" t="n">
        <v>0.501510762163762</v>
      </c>
      <c r="G5490" s="0" t="s">
        <v>135</v>
      </c>
    </row>
    <row r="5491" customFormat="false" ht="14.25" hidden="false" customHeight="false" outlineLevel="0" collapsed="false">
      <c r="A5491" s="0" t="s">
        <v>109</v>
      </c>
      <c r="B5491" s="0" t="s">
        <v>110</v>
      </c>
      <c r="C5491" s="0" t="s">
        <v>75</v>
      </c>
      <c r="D5491" s="0" t="s">
        <v>174</v>
      </c>
      <c r="E5491" s="0" t="n">
        <v>2036</v>
      </c>
      <c r="F5491" s="0" t="n">
        <v>0.461159321529896</v>
      </c>
      <c r="G5491" s="0" t="s">
        <v>135</v>
      </c>
    </row>
    <row r="5492" customFormat="false" ht="14.25" hidden="false" customHeight="false" outlineLevel="0" collapsed="false">
      <c r="A5492" s="0" t="s">
        <v>109</v>
      </c>
      <c r="B5492" s="0" t="s">
        <v>110</v>
      </c>
      <c r="C5492" s="0" t="s">
        <v>75</v>
      </c>
      <c r="D5492" s="0" t="s">
        <v>160</v>
      </c>
      <c r="E5492" s="0" t="n">
        <v>2036</v>
      </c>
      <c r="F5492" s="0" t="n">
        <v>19.9407958031569</v>
      </c>
      <c r="G5492" s="0" t="s">
        <v>161</v>
      </c>
    </row>
    <row r="5493" customFormat="false" ht="14.25" hidden="false" customHeight="false" outlineLevel="0" collapsed="false">
      <c r="A5493" s="0" t="s">
        <v>109</v>
      </c>
      <c r="B5493" s="0" t="s">
        <v>110</v>
      </c>
      <c r="C5493" s="0" t="s">
        <v>75</v>
      </c>
      <c r="D5493" s="0" t="s">
        <v>162</v>
      </c>
      <c r="E5493" s="0" t="n">
        <v>2036</v>
      </c>
      <c r="F5493" s="0" t="n">
        <v>5.29090627038621</v>
      </c>
      <c r="G5493" s="0" t="s">
        <v>161</v>
      </c>
    </row>
    <row r="5494" customFormat="false" ht="14.25" hidden="false" customHeight="false" outlineLevel="0" collapsed="false">
      <c r="A5494" s="0" t="s">
        <v>109</v>
      </c>
      <c r="B5494" s="0" t="s">
        <v>110</v>
      </c>
      <c r="C5494" s="0" t="s">
        <v>75</v>
      </c>
      <c r="D5494" s="0" t="s">
        <v>175</v>
      </c>
      <c r="E5494" s="0" t="n">
        <v>2036</v>
      </c>
      <c r="F5494" s="0" t="n">
        <v>20.4245</v>
      </c>
      <c r="G5494" s="0" t="s">
        <v>161</v>
      </c>
    </row>
    <row r="5495" customFormat="false" ht="14.25" hidden="false" customHeight="false" outlineLevel="0" collapsed="false">
      <c r="A5495" s="0" t="s">
        <v>109</v>
      </c>
      <c r="B5495" s="0" t="s">
        <v>110</v>
      </c>
      <c r="C5495" s="0" t="s">
        <v>75</v>
      </c>
      <c r="D5495" s="0" t="s">
        <v>176</v>
      </c>
      <c r="E5495" s="0" t="n">
        <v>2036</v>
      </c>
      <c r="F5495" s="0" t="n">
        <v>5.564</v>
      </c>
      <c r="G5495" s="0" t="s">
        <v>161</v>
      </c>
    </row>
    <row r="5496" customFormat="false" ht="14.25" hidden="false" customHeight="false" outlineLevel="0" collapsed="false">
      <c r="A5496" s="0" t="s">
        <v>109</v>
      </c>
      <c r="B5496" s="0" t="s">
        <v>110</v>
      </c>
      <c r="C5496" s="0" t="s">
        <v>75</v>
      </c>
      <c r="D5496" s="0" t="s">
        <v>177</v>
      </c>
      <c r="E5496" s="0" t="n">
        <v>2036</v>
      </c>
      <c r="F5496" s="0" t="n">
        <v>20.4245</v>
      </c>
      <c r="G5496" s="0" t="s">
        <v>161</v>
      </c>
    </row>
    <row r="5497" customFormat="false" ht="14.25" hidden="false" customHeight="false" outlineLevel="0" collapsed="false">
      <c r="A5497" s="0" t="s">
        <v>109</v>
      </c>
      <c r="B5497" s="0" t="s">
        <v>110</v>
      </c>
      <c r="C5497" s="0" t="s">
        <v>75</v>
      </c>
      <c r="D5497" s="0" t="s">
        <v>178</v>
      </c>
      <c r="E5497" s="0" t="n">
        <v>2036</v>
      </c>
      <c r="F5497" s="0" t="n">
        <v>4.80720207354312</v>
      </c>
      <c r="G5497" s="0" t="s">
        <v>161</v>
      </c>
    </row>
    <row r="5498" customFormat="false" ht="14.25" hidden="false" customHeight="false" outlineLevel="0" collapsed="false">
      <c r="A5498" s="0" t="s">
        <v>109</v>
      </c>
      <c r="B5498" s="0" t="s">
        <v>110</v>
      </c>
      <c r="C5498" s="0" t="s">
        <v>75</v>
      </c>
      <c r="D5498" s="0" t="s">
        <v>163</v>
      </c>
      <c r="E5498" s="0" t="n">
        <v>2036</v>
      </c>
      <c r="F5498" s="0" t="n">
        <v>110.905192292045</v>
      </c>
      <c r="G5498" s="0" t="s">
        <v>132</v>
      </c>
    </row>
    <row r="5499" customFormat="false" ht="14.25" hidden="false" customHeight="false" outlineLevel="0" collapsed="false">
      <c r="A5499" s="0" t="s">
        <v>109</v>
      </c>
      <c r="B5499" s="0" t="s">
        <v>110</v>
      </c>
      <c r="C5499" s="0" t="s">
        <v>75</v>
      </c>
      <c r="D5499" s="0" t="s">
        <v>164</v>
      </c>
      <c r="E5499" s="0" t="n">
        <v>2036</v>
      </c>
      <c r="F5499" s="0" t="n">
        <v>25.0957697660127</v>
      </c>
      <c r="G5499" s="0" t="s">
        <v>132</v>
      </c>
    </row>
    <row r="5500" customFormat="false" ht="14.25" hidden="false" customHeight="false" outlineLevel="0" collapsed="false">
      <c r="A5500" s="0" t="s">
        <v>109</v>
      </c>
      <c r="B5500" s="0" t="s">
        <v>110</v>
      </c>
      <c r="C5500" s="0" t="s">
        <v>75</v>
      </c>
      <c r="D5500" s="0" t="s">
        <v>179</v>
      </c>
      <c r="E5500" s="0" t="n">
        <v>2036</v>
      </c>
      <c r="F5500" s="0" t="n">
        <v>111.803625462737</v>
      </c>
      <c r="G5500" s="0" t="s">
        <v>132</v>
      </c>
    </row>
    <row r="5501" customFormat="false" ht="14.25" hidden="false" customHeight="false" outlineLevel="0" collapsed="false">
      <c r="A5501" s="0" t="s">
        <v>109</v>
      </c>
      <c r="B5501" s="0" t="s">
        <v>110</v>
      </c>
      <c r="C5501" s="0" t="s">
        <v>75</v>
      </c>
      <c r="D5501" s="0" t="s">
        <v>180</v>
      </c>
      <c r="E5501" s="0" t="n">
        <v>2036</v>
      </c>
      <c r="F5501" s="0" t="n">
        <v>22.3926084804254</v>
      </c>
      <c r="G5501" s="0" t="s">
        <v>132</v>
      </c>
    </row>
    <row r="5502" customFormat="false" ht="14.25" hidden="false" customHeight="false" outlineLevel="0" collapsed="false">
      <c r="A5502" s="0" t="s">
        <v>109</v>
      </c>
      <c r="B5502" s="0" t="s">
        <v>110</v>
      </c>
      <c r="C5502" s="0" t="s">
        <v>75</v>
      </c>
      <c r="D5502" s="0" t="s">
        <v>181</v>
      </c>
      <c r="E5502" s="0" t="n">
        <v>2036</v>
      </c>
      <c r="F5502" s="0" t="n">
        <v>1</v>
      </c>
      <c r="G5502" s="0" t="s">
        <v>135</v>
      </c>
    </row>
    <row r="5503" customFormat="false" ht="14.25" hidden="false" customHeight="false" outlineLevel="0" collapsed="false">
      <c r="A5503" s="0" t="s">
        <v>109</v>
      </c>
      <c r="B5503" s="0" t="s">
        <v>110</v>
      </c>
      <c r="C5503" s="0" t="s">
        <v>75</v>
      </c>
      <c r="D5503" s="0" t="s">
        <v>165</v>
      </c>
      <c r="E5503" s="0" t="n">
        <v>2037</v>
      </c>
      <c r="F5503" s="0" t="n">
        <v>0</v>
      </c>
      <c r="G5503" s="0" t="s">
        <v>161</v>
      </c>
    </row>
    <row r="5504" customFormat="false" ht="14.25" hidden="false" customHeight="false" outlineLevel="0" collapsed="false">
      <c r="A5504" s="0" t="s">
        <v>109</v>
      </c>
      <c r="B5504" s="0" t="s">
        <v>110</v>
      </c>
      <c r="C5504" s="0" t="s">
        <v>75</v>
      </c>
      <c r="D5504" s="0" t="s">
        <v>166</v>
      </c>
      <c r="E5504" s="0" t="n">
        <v>2037</v>
      </c>
      <c r="F5504" s="0" t="n">
        <v>0</v>
      </c>
      <c r="G5504" s="0" t="s">
        <v>161</v>
      </c>
    </row>
    <row r="5505" customFormat="false" ht="14.25" hidden="false" customHeight="false" outlineLevel="0" collapsed="false">
      <c r="A5505" s="0" t="s">
        <v>109</v>
      </c>
      <c r="B5505" s="0" t="s">
        <v>110</v>
      </c>
      <c r="C5505" s="0" t="s">
        <v>75</v>
      </c>
      <c r="D5505" s="0" t="s">
        <v>167</v>
      </c>
      <c r="E5505" s="0" t="n">
        <v>2037</v>
      </c>
      <c r="F5505" s="0" t="n">
        <v>0.5</v>
      </c>
      <c r="G5505" s="0" t="s">
        <v>135</v>
      </c>
    </row>
    <row r="5506" customFormat="false" ht="14.25" hidden="false" customHeight="false" outlineLevel="0" collapsed="false">
      <c r="A5506" s="0" t="s">
        <v>109</v>
      </c>
      <c r="B5506" s="0" t="s">
        <v>110</v>
      </c>
      <c r="C5506" s="0" t="s">
        <v>75</v>
      </c>
      <c r="D5506" s="0" t="s">
        <v>168</v>
      </c>
      <c r="E5506" s="0" t="n">
        <v>2037</v>
      </c>
      <c r="F5506" s="0" t="n">
        <v>0</v>
      </c>
      <c r="G5506" s="0" t="s">
        <v>161</v>
      </c>
    </row>
    <row r="5507" customFormat="false" ht="14.25" hidden="false" customHeight="false" outlineLevel="0" collapsed="false">
      <c r="A5507" s="0" t="s">
        <v>109</v>
      </c>
      <c r="B5507" s="0" t="s">
        <v>110</v>
      </c>
      <c r="C5507" s="0" t="s">
        <v>75</v>
      </c>
      <c r="D5507" s="0" t="s">
        <v>169</v>
      </c>
      <c r="E5507" s="0" t="n">
        <v>2037</v>
      </c>
      <c r="F5507" s="0" t="n">
        <v>0</v>
      </c>
      <c r="G5507" s="0" t="s">
        <v>161</v>
      </c>
    </row>
    <row r="5508" customFormat="false" ht="14.25" hidden="false" customHeight="false" outlineLevel="0" collapsed="false">
      <c r="A5508" s="0" t="s">
        <v>109</v>
      </c>
      <c r="B5508" s="0" t="s">
        <v>110</v>
      </c>
      <c r="C5508" s="0" t="s">
        <v>75</v>
      </c>
      <c r="D5508" s="0" t="s">
        <v>170</v>
      </c>
      <c r="E5508" s="0" t="n">
        <v>2037</v>
      </c>
      <c r="F5508" s="0" t="n">
        <v>3.3535</v>
      </c>
      <c r="G5508" s="0" t="s">
        <v>161</v>
      </c>
    </row>
    <row r="5509" customFormat="false" ht="14.25" hidden="false" customHeight="false" outlineLevel="0" collapsed="false">
      <c r="A5509" s="0" t="s">
        <v>109</v>
      </c>
      <c r="B5509" s="0" t="s">
        <v>110</v>
      </c>
      <c r="C5509" s="0" t="s">
        <v>75</v>
      </c>
      <c r="D5509" s="0" t="s">
        <v>156</v>
      </c>
      <c r="E5509" s="0" t="n">
        <v>2037</v>
      </c>
      <c r="F5509" s="0" t="n">
        <v>0.79030719945231</v>
      </c>
      <c r="G5509" s="0" t="s">
        <v>135</v>
      </c>
    </row>
    <row r="5510" customFormat="false" ht="14.25" hidden="false" customHeight="false" outlineLevel="0" collapsed="false">
      <c r="A5510" s="0" t="s">
        <v>109</v>
      </c>
      <c r="B5510" s="0" t="s">
        <v>110</v>
      </c>
      <c r="C5510" s="0" t="s">
        <v>75</v>
      </c>
      <c r="D5510" s="0" t="s">
        <v>157</v>
      </c>
      <c r="E5510" s="0" t="n">
        <v>2037</v>
      </c>
      <c r="F5510" s="0" t="n">
        <v>0.57644915191237</v>
      </c>
      <c r="G5510" s="0" t="s">
        <v>135</v>
      </c>
    </row>
    <row r="5511" customFormat="false" ht="14.25" hidden="false" customHeight="false" outlineLevel="0" collapsed="false">
      <c r="A5511" s="0" t="s">
        <v>109</v>
      </c>
      <c r="B5511" s="0" t="s">
        <v>110</v>
      </c>
      <c r="C5511" s="0" t="s">
        <v>75</v>
      </c>
      <c r="D5511" s="0" t="s">
        <v>171</v>
      </c>
      <c r="E5511" s="0" t="n">
        <v>2037</v>
      </c>
      <c r="F5511" s="0" t="n">
        <v>0.87</v>
      </c>
      <c r="G5511" s="0" t="s">
        <v>135</v>
      </c>
    </row>
    <row r="5512" customFormat="false" ht="14.25" hidden="false" customHeight="false" outlineLevel="0" collapsed="false">
      <c r="A5512" s="0" t="s">
        <v>109</v>
      </c>
      <c r="B5512" s="0" t="s">
        <v>110</v>
      </c>
      <c r="C5512" s="0" t="s">
        <v>75</v>
      </c>
      <c r="D5512" s="0" t="s">
        <v>172</v>
      </c>
      <c r="E5512" s="0" t="n">
        <v>2037</v>
      </c>
      <c r="F5512" s="0" t="n">
        <v>0.8</v>
      </c>
      <c r="G5512" s="0" t="s">
        <v>135</v>
      </c>
    </row>
    <row r="5513" customFormat="false" ht="14.25" hidden="false" customHeight="false" outlineLevel="0" collapsed="false">
      <c r="A5513" s="0" t="s">
        <v>109</v>
      </c>
      <c r="B5513" s="0" t="s">
        <v>110</v>
      </c>
      <c r="C5513" s="0" t="s">
        <v>75</v>
      </c>
      <c r="D5513" s="0" t="s">
        <v>173</v>
      </c>
      <c r="E5513" s="0" t="n">
        <v>2037</v>
      </c>
      <c r="F5513" s="0" t="n">
        <v>0.501510762163762</v>
      </c>
      <c r="G5513" s="0" t="s">
        <v>135</v>
      </c>
    </row>
    <row r="5514" customFormat="false" ht="14.25" hidden="false" customHeight="false" outlineLevel="0" collapsed="false">
      <c r="A5514" s="0" t="s">
        <v>109</v>
      </c>
      <c r="B5514" s="0" t="s">
        <v>110</v>
      </c>
      <c r="C5514" s="0" t="s">
        <v>75</v>
      </c>
      <c r="D5514" s="0" t="s">
        <v>174</v>
      </c>
      <c r="E5514" s="0" t="n">
        <v>2037</v>
      </c>
      <c r="F5514" s="0" t="n">
        <v>0.461159321529896</v>
      </c>
      <c r="G5514" s="0" t="s">
        <v>135</v>
      </c>
    </row>
    <row r="5515" customFormat="false" ht="14.25" hidden="false" customHeight="false" outlineLevel="0" collapsed="false">
      <c r="A5515" s="0" t="s">
        <v>109</v>
      </c>
      <c r="B5515" s="0" t="s">
        <v>110</v>
      </c>
      <c r="C5515" s="0" t="s">
        <v>75</v>
      </c>
      <c r="D5515" s="0" t="s">
        <v>160</v>
      </c>
      <c r="E5515" s="0" t="n">
        <v>2037</v>
      </c>
      <c r="F5515" s="0" t="n">
        <v>19.9407958031569</v>
      </c>
      <c r="G5515" s="0" t="s">
        <v>161</v>
      </c>
    </row>
    <row r="5516" customFormat="false" ht="14.25" hidden="false" customHeight="false" outlineLevel="0" collapsed="false">
      <c r="A5516" s="0" t="s">
        <v>109</v>
      </c>
      <c r="B5516" s="0" t="s">
        <v>110</v>
      </c>
      <c r="C5516" s="0" t="s">
        <v>75</v>
      </c>
      <c r="D5516" s="0" t="s">
        <v>162</v>
      </c>
      <c r="E5516" s="0" t="n">
        <v>2037</v>
      </c>
      <c r="F5516" s="0" t="n">
        <v>5.29090627038621</v>
      </c>
      <c r="G5516" s="0" t="s">
        <v>161</v>
      </c>
    </row>
    <row r="5517" customFormat="false" ht="14.25" hidden="false" customHeight="false" outlineLevel="0" collapsed="false">
      <c r="A5517" s="0" t="s">
        <v>109</v>
      </c>
      <c r="B5517" s="0" t="s">
        <v>110</v>
      </c>
      <c r="C5517" s="0" t="s">
        <v>75</v>
      </c>
      <c r="D5517" s="0" t="s">
        <v>175</v>
      </c>
      <c r="E5517" s="0" t="n">
        <v>2037</v>
      </c>
      <c r="F5517" s="0" t="n">
        <v>20.4245</v>
      </c>
      <c r="G5517" s="0" t="s">
        <v>161</v>
      </c>
    </row>
    <row r="5518" customFormat="false" ht="14.25" hidden="false" customHeight="false" outlineLevel="0" collapsed="false">
      <c r="A5518" s="0" t="s">
        <v>109</v>
      </c>
      <c r="B5518" s="0" t="s">
        <v>110</v>
      </c>
      <c r="C5518" s="0" t="s">
        <v>75</v>
      </c>
      <c r="D5518" s="0" t="s">
        <v>176</v>
      </c>
      <c r="E5518" s="0" t="n">
        <v>2037</v>
      </c>
      <c r="F5518" s="0" t="n">
        <v>5.564</v>
      </c>
      <c r="G5518" s="0" t="s">
        <v>161</v>
      </c>
    </row>
    <row r="5519" customFormat="false" ht="14.25" hidden="false" customHeight="false" outlineLevel="0" collapsed="false">
      <c r="A5519" s="0" t="s">
        <v>109</v>
      </c>
      <c r="B5519" s="0" t="s">
        <v>110</v>
      </c>
      <c r="C5519" s="0" t="s">
        <v>75</v>
      </c>
      <c r="D5519" s="0" t="s">
        <v>177</v>
      </c>
      <c r="E5519" s="0" t="n">
        <v>2037</v>
      </c>
      <c r="F5519" s="0" t="n">
        <v>20.4245</v>
      </c>
      <c r="G5519" s="0" t="s">
        <v>161</v>
      </c>
    </row>
    <row r="5520" customFormat="false" ht="14.25" hidden="false" customHeight="false" outlineLevel="0" collapsed="false">
      <c r="A5520" s="0" t="s">
        <v>109</v>
      </c>
      <c r="B5520" s="0" t="s">
        <v>110</v>
      </c>
      <c r="C5520" s="0" t="s">
        <v>75</v>
      </c>
      <c r="D5520" s="0" t="s">
        <v>178</v>
      </c>
      <c r="E5520" s="0" t="n">
        <v>2037</v>
      </c>
      <c r="F5520" s="0" t="n">
        <v>4.80720207354312</v>
      </c>
      <c r="G5520" s="0" t="s">
        <v>161</v>
      </c>
    </row>
    <row r="5521" customFormat="false" ht="14.25" hidden="false" customHeight="false" outlineLevel="0" collapsed="false">
      <c r="A5521" s="0" t="s">
        <v>109</v>
      </c>
      <c r="B5521" s="0" t="s">
        <v>110</v>
      </c>
      <c r="C5521" s="0" t="s">
        <v>75</v>
      </c>
      <c r="D5521" s="0" t="s">
        <v>163</v>
      </c>
      <c r="E5521" s="0" t="n">
        <v>2037</v>
      </c>
      <c r="F5521" s="0" t="n">
        <v>120.483675502025</v>
      </c>
      <c r="G5521" s="0" t="s">
        <v>132</v>
      </c>
    </row>
    <row r="5522" customFormat="false" ht="14.25" hidden="false" customHeight="false" outlineLevel="0" collapsed="false">
      <c r="A5522" s="0" t="s">
        <v>109</v>
      </c>
      <c r="B5522" s="0" t="s">
        <v>110</v>
      </c>
      <c r="C5522" s="0" t="s">
        <v>75</v>
      </c>
      <c r="D5522" s="0" t="s">
        <v>164</v>
      </c>
      <c r="E5522" s="0" t="n">
        <v>2037</v>
      </c>
      <c r="F5522" s="0" t="n">
        <v>25.6202151660594</v>
      </c>
      <c r="G5522" s="0" t="s">
        <v>132</v>
      </c>
    </row>
    <row r="5523" customFormat="false" ht="14.25" hidden="false" customHeight="false" outlineLevel="0" collapsed="false">
      <c r="A5523" s="0" t="s">
        <v>109</v>
      </c>
      <c r="B5523" s="0" t="s">
        <v>110</v>
      </c>
      <c r="C5523" s="0" t="s">
        <v>75</v>
      </c>
      <c r="D5523" s="0" t="s">
        <v>179</v>
      </c>
      <c r="E5523" s="0" t="n">
        <v>2037</v>
      </c>
      <c r="F5523" s="0" t="n">
        <v>120.109037639969</v>
      </c>
      <c r="G5523" s="0" t="s">
        <v>132</v>
      </c>
    </row>
    <row r="5524" customFormat="false" ht="14.25" hidden="false" customHeight="false" outlineLevel="0" collapsed="false">
      <c r="A5524" s="0" t="s">
        <v>109</v>
      </c>
      <c r="B5524" s="0" t="s">
        <v>110</v>
      </c>
      <c r="C5524" s="0" t="s">
        <v>75</v>
      </c>
      <c r="D5524" s="0" t="s">
        <v>180</v>
      </c>
      <c r="E5524" s="0" t="n">
        <v>2037</v>
      </c>
      <c r="F5524" s="0" t="n">
        <v>24.0560593961142</v>
      </c>
      <c r="G5524" s="0" t="s">
        <v>132</v>
      </c>
    </row>
    <row r="5525" customFormat="false" ht="14.25" hidden="false" customHeight="false" outlineLevel="0" collapsed="false">
      <c r="A5525" s="0" t="s">
        <v>109</v>
      </c>
      <c r="B5525" s="0" t="s">
        <v>110</v>
      </c>
      <c r="C5525" s="0" t="s">
        <v>75</v>
      </c>
      <c r="D5525" s="0" t="s">
        <v>181</v>
      </c>
      <c r="E5525" s="0" t="n">
        <v>2037</v>
      </c>
      <c r="F5525" s="0" t="n">
        <v>1</v>
      </c>
      <c r="G5525" s="0" t="s">
        <v>135</v>
      </c>
    </row>
    <row r="5526" customFormat="false" ht="14.25" hidden="false" customHeight="false" outlineLevel="0" collapsed="false">
      <c r="A5526" s="0" t="s">
        <v>109</v>
      </c>
      <c r="B5526" s="0" t="s">
        <v>110</v>
      </c>
      <c r="C5526" s="0" t="s">
        <v>75</v>
      </c>
      <c r="D5526" s="0" t="s">
        <v>165</v>
      </c>
      <c r="E5526" s="0" t="n">
        <v>2038</v>
      </c>
      <c r="F5526" s="0" t="n">
        <v>0</v>
      </c>
      <c r="G5526" s="0" t="s">
        <v>161</v>
      </c>
    </row>
    <row r="5527" customFormat="false" ht="14.25" hidden="false" customHeight="false" outlineLevel="0" collapsed="false">
      <c r="A5527" s="0" t="s">
        <v>109</v>
      </c>
      <c r="B5527" s="0" t="s">
        <v>110</v>
      </c>
      <c r="C5527" s="0" t="s">
        <v>75</v>
      </c>
      <c r="D5527" s="0" t="s">
        <v>166</v>
      </c>
      <c r="E5527" s="0" t="n">
        <v>2038</v>
      </c>
      <c r="F5527" s="0" t="n">
        <v>0</v>
      </c>
      <c r="G5527" s="0" t="s">
        <v>161</v>
      </c>
    </row>
    <row r="5528" customFormat="false" ht="14.25" hidden="false" customHeight="false" outlineLevel="0" collapsed="false">
      <c r="A5528" s="0" t="s">
        <v>109</v>
      </c>
      <c r="B5528" s="0" t="s">
        <v>110</v>
      </c>
      <c r="C5528" s="0" t="s">
        <v>75</v>
      </c>
      <c r="D5528" s="0" t="s">
        <v>167</v>
      </c>
      <c r="E5528" s="0" t="n">
        <v>2038</v>
      </c>
      <c r="F5528" s="0" t="n">
        <v>0.5</v>
      </c>
      <c r="G5528" s="0" t="s">
        <v>135</v>
      </c>
    </row>
    <row r="5529" customFormat="false" ht="14.25" hidden="false" customHeight="false" outlineLevel="0" collapsed="false">
      <c r="A5529" s="0" t="s">
        <v>109</v>
      </c>
      <c r="B5529" s="0" t="s">
        <v>110</v>
      </c>
      <c r="C5529" s="0" t="s">
        <v>75</v>
      </c>
      <c r="D5529" s="0" t="s">
        <v>168</v>
      </c>
      <c r="E5529" s="0" t="n">
        <v>2038</v>
      </c>
      <c r="F5529" s="0" t="n">
        <v>0</v>
      </c>
      <c r="G5529" s="0" t="s">
        <v>161</v>
      </c>
    </row>
    <row r="5530" customFormat="false" ht="14.25" hidden="false" customHeight="false" outlineLevel="0" collapsed="false">
      <c r="A5530" s="0" t="s">
        <v>109</v>
      </c>
      <c r="B5530" s="0" t="s">
        <v>110</v>
      </c>
      <c r="C5530" s="0" t="s">
        <v>75</v>
      </c>
      <c r="D5530" s="0" t="s">
        <v>169</v>
      </c>
      <c r="E5530" s="0" t="n">
        <v>2038</v>
      </c>
      <c r="F5530" s="0" t="n">
        <v>0</v>
      </c>
      <c r="G5530" s="0" t="s">
        <v>161</v>
      </c>
    </row>
    <row r="5531" customFormat="false" ht="14.25" hidden="false" customHeight="false" outlineLevel="0" collapsed="false">
      <c r="A5531" s="0" t="s">
        <v>109</v>
      </c>
      <c r="B5531" s="0" t="s">
        <v>110</v>
      </c>
      <c r="C5531" s="0" t="s">
        <v>75</v>
      </c>
      <c r="D5531" s="0" t="s">
        <v>170</v>
      </c>
      <c r="E5531" s="0" t="n">
        <v>2038</v>
      </c>
      <c r="F5531" s="0" t="n">
        <v>3.3535</v>
      </c>
      <c r="G5531" s="0" t="s">
        <v>161</v>
      </c>
    </row>
    <row r="5532" customFormat="false" ht="14.25" hidden="false" customHeight="false" outlineLevel="0" collapsed="false">
      <c r="A5532" s="0" t="s">
        <v>109</v>
      </c>
      <c r="B5532" s="0" t="s">
        <v>110</v>
      </c>
      <c r="C5532" s="0" t="s">
        <v>75</v>
      </c>
      <c r="D5532" s="0" t="s">
        <v>156</v>
      </c>
      <c r="E5532" s="0" t="n">
        <v>2038</v>
      </c>
      <c r="F5532" s="0" t="n">
        <v>0.79030719945231</v>
      </c>
      <c r="G5532" s="0" t="s">
        <v>135</v>
      </c>
    </row>
    <row r="5533" customFormat="false" ht="14.25" hidden="false" customHeight="false" outlineLevel="0" collapsed="false">
      <c r="A5533" s="0" t="s">
        <v>109</v>
      </c>
      <c r="B5533" s="0" t="s">
        <v>110</v>
      </c>
      <c r="C5533" s="0" t="s">
        <v>75</v>
      </c>
      <c r="D5533" s="0" t="s">
        <v>157</v>
      </c>
      <c r="E5533" s="0" t="n">
        <v>2038</v>
      </c>
      <c r="F5533" s="0" t="n">
        <v>0.57644915191237</v>
      </c>
      <c r="G5533" s="0" t="s">
        <v>135</v>
      </c>
    </row>
    <row r="5534" customFormat="false" ht="14.25" hidden="false" customHeight="false" outlineLevel="0" collapsed="false">
      <c r="A5534" s="0" t="s">
        <v>109</v>
      </c>
      <c r="B5534" s="0" t="s">
        <v>110</v>
      </c>
      <c r="C5534" s="0" t="s">
        <v>75</v>
      </c>
      <c r="D5534" s="0" t="s">
        <v>171</v>
      </c>
      <c r="E5534" s="0" t="n">
        <v>2038</v>
      </c>
      <c r="F5534" s="0" t="n">
        <v>0.87</v>
      </c>
      <c r="G5534" s="0" t="s">
        <v>135</v>
      </c>
    </row>
    <row r="5535" customFormat="false" ht="14.25" hidden="false" customHeight="false" outlineLevel="0" collapsed="false">
      <c r="A5535" s="0" t="s">
        <v>109</v>
      </c>
      <c r="B5535" s="0" t="s">
        <v>110</v>
      </c>
      <c r="C5535" s="0" t="s">
        <v>75</v>
      </c>
      <c r="D5535" s="0" t="s">
        <v>172</v>
      </c>
      <c r="E5535" s="0" t="n">
        <v>2038</v>
      </c>
      <c r="F5535" s="0" t="n">
        <v>0.8</v>
      </c>
      <c r="G5535" s="0" t="s">
        <v>135</v>
      </c>
    </row>
    <row r="5536" customFormat="false" ht="14.25" hidden="false" customHeight="false" outlineLevel="0" collapsed="false">
      <c r="A5536" s="0" t="s">
        <v>109</v>
      </c>
      <c r="B5536" s="0" t="s">
        <v>110</v>
      </c>
      <c r="C5536" s="0" t="s">
        <v>75</v>
      </c>
      <c r="D5536" s="0" t="s">
        <v>173</v>
      </c>
      <c r="E5536" s="0" t="n">
        <v>2038</v>
      </c>
      <c r="F5536" s="0" t="n">
        <v>0.501510762163762</v>
      </c>
      <c r="G5536" s="0" t="s">
        <v>135</v>
      </c>
    </row>
    <row r="5537" customFormat="false" ht="14.25" hidden="false" customHeight="false" outlineLevel="0" collapsed="false">
      <c r="A5537" s="0" t="s">
        <v>109</v>
      </c>
      <c r="B5537" s="0" t="s">
        <v>110</v>
      </c>
      <c r="C5537" s="0" t="s">
        <v>75</v>
      </c>
      <c r="D5537" s="0" t="s">
        <v>174</v>
      </c>
      <c r="E5537" s="0" t="n">
        <v>2038</v>
      </c>
      <c r="F5537" s="0" t="n">
        <v>0.461159321529896</v>
      </c>
      <c r="G5537" s="0" t="s">
        <v>135</v>
      </c>
    </row>
    <row r="5538" customFormat="false" ht="14.25" hidden="false" customHeight="false" outlineLevel="0" collapsed="false">
      <c r="A5538" s="0" t="s">
        <v>109</v>
      </c>
      <c r="B5538" s="0" t="s">
        <v>110</v>
      </c>
      <c r="C5538" s="0" t="s">
        <v>75</v>
      </c>
      <c r="D5538" s="0" t="s">
        <v>160</v>
      </c>
      <c r="E5538" s="0" t="n">
        <v>2038</v>
      </c>
      <c r="F5538" s="0" t="n">
        <v>19.9407958031569</v>
      </c>
      <c r="G5538" s="0" t="s">
        <v>161</v>
      </c>
    </row>
    <row r="5539" customFormat="false" ht="14.25" hidden="false" customHeight="false" outlineLevel="0" collapsed="false">
      <c r="A5539" s="0" t="s">
        <v>109</v>
      </c>
      <c r="B5539" s="0" t="s">
        <v>110</v>
      </c>
      <c r="C5539" s="0" t="s">
        <v>75</v>
      </c>
      <c r="D5539" s="0" t="s">
        <v>162</v>
      </c>
      <c r="E5539" s="0" t="n">
        <v>2038</v>
      </c>
      <c r="F5539" s="0" t="n">
        <v>5.29090627038621</v>
      </c>
      <c r="G5539" s="0" t="s">
        <v>161</v>
      </c>
    </row>
    <row r="5540" customFormat="false" ht="14.25" hidden="false" customHeight="false" outlineLevel="0" collapsed="false">
      <c r="A5540" s="0" t="s">
        <v>109</v>
      </c>
      <c r="B5540" s="0" t="s">
        <v>110</v>
      </c>
      <c r="C5540" s="0" t="s">
        <v>75</v>
      </c>
      <c r="D5540" s="0" t="s">
        <v>175</v>
      </c>
      <c r="E5540" s="0" t="n">
        <v>2038</v>
      </c>
      <c r="F5540" s="0" t="n">
        <v>20.4245</v>
      </c>
      <c r="G5540" s="0" t="s">
        <v>161</v>
      </c>
    </row>
    <row r="5541" customFormat="false" ht="14.25" hidden="false" customHeight="false" outlineLevel="0" collapsed="false">
      <c r="A5541" s="0" t="s">
        <v>109</v>
      </c>
      <c r="B5541" s="0" t="s">
        <v>110</v>
      </c>
      <c r="C5541" s="0" t="s">
        <v>75</v>
      </c>
      <c r="D5541" s="0" t="s">
        <v>176</v>
      </c>
      <c r="E5541" s="0" t="n">
        <v>2038</v>
      </c>
      <c r="F5541" s="0" t="n">
        <v>5.564</v>
      </c>
      <c r="G5541" s="0" t="s">
        <v>161</v>
      </c>
    </row>
    <row r="5542" customFormat="false" ht="14.25" hidden="false" customHeight="false" outlineLevel="0" collapsed="false">
      <c r="A5542" s="0" t="s">
        <v>109</v>
      </c>
      <c r="B5542" s="0" t="s">
        <v>110</v>
      </c>
      <c r="C5542" s="0" t="s">
        <v>75</v>
      </c>
      <c r="D5542" s="0" t="s">
        <v>177</v>
      </c>
      <c r="E5542" s="0" t="n">
        <v>2038</v>
      </c>
      <c r="F5542" s="0" t="n">
        <v>20.4245</v>
      </c>
      <c r="G5542" s="0" t="s">
        <v>161</v>
      </c>
    </row>
    <row r="5543" customFormat="false" ht="14.25" hidden="false" customHeight="false" outlineLevel="0" collapsed="false">
      <c r="A5543" s="0" t="s">
        <v>109</v>
      </c>
      <c r="B5543" s="0" t="s">
        <v>110</v>
      </c>
      <c r="C5543" s="0" t="s">
        <v>75</v>
      </c>
      <c r="D5543" s="0" t="s">
        <v>178</v>
      </c>
      <c r="E5543" s="0" t="n">
        <v>2038</v>
      </c>
      <c r="F5543" s="0" t="n">
        <v>4.80720207354312</v>
      </c>
      <c r="G5543" s="0" t="s">
        <v>161</v>
      </c>
    </row>
    <row r="5544" customFormat="false" ht="14.25" hidden="false" customHeight="false" outlineLevel="0" collapsed="false">
      <c r="A5544" s="0" t="s">
        <v>109</v>
      </c>
      <c r="B5544" s="0" t="s">
        <v>110</v>
      </c>
      <c r="C5544" s="0" t="s">
        <v>75</v>
      </c>
      <c r="D5544" s="0" t="s">
        <v>163</v>
      </c>
      <c r="E5544" s="0" t="n">
        <v>2038</v>
      </c>
      <c r="F5544" s="0" t="n">
        <v>129.363763024892</v>
      </c>
      <c r="G5544" s="0" t="s">
        <v>132</v>
      </c>
    </row>
    <row r="5545" customFormat="false" ht="14.25" hidden="false" customHeight="false" outlineLevel="0" collapsed="false">
      <c r="A5545" s="0" t="s">
        <v>109</v>
      </c>
      <c r="B5545" s="0" t="s">
        <v>110</v>
      </c>
      <c r="C5545" s="0" t="s">
        <v>75</v>
      </c>
      <c r="D5545" s="0" t="s">
        <v>164</v>
      </c>
      <c r="E5545" s="0" t="n">
        <v>2038</v>
      </c>
      <c r="F5545" s="0" t="n">
        <v>25.850748825567</v>
      </c>
      <c r="G5545" s="0" t="s">
        <v>132</v>
      </c>
    </row>
    <row r="5546" customFormat="false" ht="14.25" hidden="false" customHeight="false" outlineLevel="0" collapsed="false">
      <c r="A5546" s="0" t="s">
        <v>109</v>
      </c>
      <c r="B5546" s="0" t="s">
        <v>110</v>
      </c>
      <c r="C5546" s="0" t="s">
        <v>75</v>
      </c>
      <c r="D5546" s="0" t="s">
        <v>179</v>
      </c>
      <c r="E5546" s="0" t="n">
        <v>2038</v>
      </c>
      <c r="F5546" s="0" t="n">
        <v>127.598694058518</v>
      </c>
      <c r="G5546" s="0" t="s">
        <v>132</v>
      </c>
    </row>
    <row r="5547" customFormat="false" ht="14.25" hidden="false" customHeight="false" outlineLevel="0" collapsed="false">
      <c r="A5547" s="0" t="s">
        <v>109</v>
      </c>
      <c r="B5547" s="0" t="s">
        <v>110</v>
      </c>
      <c r="C5547" s="0" t="s">
        <v>75</v>
      </c>
      <c r="D5547" s="0" t="s">
        <v>180</v>
      </c>
      <c r="E5547" s="0" t="n">
        <v>2038</v>
      </c>
      <c r="F5547" s="0" t="n">
        <v>25.5561265284576</v>
      </c>
      <c r="G5547" s="0" t="s">
        <v>132</v>
      </c>
    </row>
    <row r="5548" customFormat="false" ht="14.25" hidden="false" customHeight="false" outlineLevel="0" collapsed="false">
      <c r="A5548" s="0" t="s">
        <v>109</v>
      </c>
      <c r="B5548" s="0" t="s">
        <v>110</v>
      </c>
      <c r="C5548" s="0" t="s">
        <v>75</v>
      </c>
      <c r="D5548" s="0" t="s">
        <v>181</v>
      </c>
      <c r="E5548" s="0" t="n">
        <v>2038</v>
      </c>
      <c r="F5548" s="0" t="n">
        <v>1</v>
      </c>
      <c r="G5548" s="0" t="s">
        <v>135</v>
      </c>
    </row>
    <row r="5549" customFormat="false" ht="14.25" hidden="false" customHeight="false" outlineLevel="0" collapsed="false">
      <c r="A5549" s="0" t="s">
        <v>109</v>
      </c>
      <c r="B5549" s="0" t="s">
        <v>110</v>
      </c>
      <c r="C5549" s="0" t="s">
        <v>75</v>
      </c>
      <c r="D5549" s="0" t="s">
        <v>165</v>
      </c>
      <c r="E5549" s="0" t="n">
        <v>2039</v>
      </c>
      <c r="F5549" s="0" t="n">
        <v>0</v>
      </c>
      <c r="G5549" s="0" t="s">
        <v>161</v>
      </c>
    </row>
    <row r="5550" customFormat="false" ht="14.25" hidden="false" customHeight="false" outlineLevel="0" collapsed="false">
      <c r="A5550" s="0" t="s">
        <v>109</v>
      </c>
      <c r="B5550" s="0" t="s">
        <v>110</v>
      </c>
      <c r="C5550" s="0" t="s">
        <v>75</v>
      </c>
      <c r="D5550" s="0" t="s">
        <v>166</v>
      </c>
      <c r="E5550" s="0" t="n">
        <v>2039</v>
      </c>
      <c r="F5550" s="0" t="n">
        <v>0</v>
      </c>
      <c r="G5550" s="0" t="s">
        <v>161</v>
      </c>
    </row>
    <row r="5551" customFormat="false" ht="14.25" hidden="false" customHeight="false" outlineLevel="0" collapsed="false">
      <c r="A5551" s="0" t="s">
        <v>109</v>
      </c>
      <c r="B5551" s="0" t="s">
        <v>110</v>
      </c>
      <c r="C5551" s="0" t="s">
        <v>75</v>
      </c>
      <c r="D5551" s="0" t="s">
        <v>167</v>
      </c>
      <c r="E5551" s="0" t="n">
        <v>2039</v>
      </c>
      <c r="F5551" s="0" t="n">
        <v>0.5</v>
      </c>
      <c r="G5551" s="0" t="s">
        <v>135</v>
      </c>
    </row>
    <row r="5552" customFormat="false" ht="14.25" hidden="false" customHeight="false" outlineLevel="0" collapsed="false">
      <c r="A5552" s="0" t="s">
        <v>109</v>
      </c>
      <c r="B5552" s="0" t="s">
        <v>110</v>
      </c>
      <c r="C5552" s="0" t="s">
        <v>75</v>
      </c>
      <c r="D5552" s="0" t="s">
        <v>168</v>
      </c>
      <c r="E5552" s="0" t="n">
        <v>2039</v>
      </c>
      <c r="F5552" s="0" t="n">
        <v>0</v>
      </c>
      <c r="G5552" s="0" t="s">
        <v>161</v>
      </c>
    </row>
    <row r="5553" customFormat="false" ht="14.25" hidden="false" customHeight="false" outlineLevel="0" collapsed="false">
      <c r="A5553" s="0" t="s">
        <v>109</v>
      </c>
      <c r="B5553" s="0" t="s">
        <v>110</v>
      </c>
      <c r="C5553" s="0" t="s">
        <v>75</v>
      </c>
      <c r="D5553" s="0" t="s">
        <v>169</v>
      </c>
      <c r="E5553" s="0" t="n">
        <v>2039</v>
      </c>
      <c r="F5553" s="0" t="n">
        <v>0</v>
      </c>
      <c r="G5553" s="0" t="s">
        <v>161</v>
      </c>
    </row>
    <row r="5554" customFormat="false" ht="14.25" hidden="false" customHeight="false" outlineLevel="0" collapsed="false">
      <c r="A5554" s="0" t="s">
        <v>109</v>
      </c>
      <c r="B5554" s="0" t="s">
        <v>110</v>
      </c>
      <c r="C5554" s="0" t="s">
        <v>75</v>
      </c>
      <c r="D5554" s="0" t="s">
        <v>170</v>
      </c>
      <c r="E5554" s="0" t="n">
        <v>2039</v>
      </c>
      <c r="F5554" s="0" t="n">
        <v>3.3535</v>
      </c>
      <c r="G5554" s="0" t="s">
        <v>161</v>
      </c>
    </row>
    <row r="5555" customFormat="false" ht="14.25" hidden="false" customHeight="false" outlineLevel="0" collapsed="false">
      <c r="A5555" s="0" t="s">
        <v>109</v>
      </c>
      <c r="B5555" s="0" t="s">
        <v>110</v>
      </c>
      <c r="C5555" s="0" t="s">
        <v>75</v>
      </c>
      <c r="D5555" s="0" t="s">
        <v>156</v>
      </c>
      <c r="E5555" s="0" t="n">
        <v>2039</v>
      </c>
      <c r="F5555" s="0" t="n">
        <v>0.79030719945231</v>
      </c>
      <c r="G5555" s="0" t="s">
        <v>135</v>
      </c>
    </row>
    <row r="5556" customFormat="false" ht="14.25" hidden="false" customHeight="false" outlineLevel="0" collapsed="false">
      <c r="A5556" s="0" t="s">
        <v>109</v>
      </c>
      <c r="B5556" s="0" t="s">
        <v>110</v>
      </c>
      <c r="C5556" s="0" t="s">
        <v>75</v>
      </c>
      <c r="D5556" s="0" t="s">
        <v>157</v>
      </c>
      <c r="E5556" s="0" t="n">
        <v>2039</v>
      </c>
      <c r="F5556" s="0" t="n">
        <v>0.57644915191237</v>
      </c>
      <c r="G5556" s="0" t="s">
        <v>135</v>
      </c>
    </row>
    <row r="5557" customFormat="false" ht="14.25" hidden="false" customHeight="false" outlineLevel="0" collapsed="false">
      <c r="A5557" s="0" t="s">
        <v>109</v>
      </c>
      <c r="B5557" s="0" t="s">
        <v>110</v>
      </c>
      <c r="C5557" s="0" t="s">
        <v>75</v>
      </c>
      <c r="D5557" s="0" t="s">
        <v>171</v>
      </c>
      <c r="E5557" s="0" t="n">
        <v>2039</v>
      </c>
      <c r="F5557" s="0" t="n">
        <v>0.87</v>
      </c>
      <c r="G5557" s="0" t="s">
        <v>135</v>
      </c>
    </row>
    <row r="5558" customFormat="false" ht="14.25" hidden="false" customHeight="false" outlineLevel="0" collapsed="false">
      <c r="A5558" s="0" t="s">
        <v>109</v>
      </c>
      <c r="B5558" s="0" t="s">
        <v>110</v>
      </c>
      <c r="C5558" s="0" t="s">
        <v>75</v>
      </c>
      <c r="D5558" s="0" t="s">
        <v>172</v>
      </c>
      <c r="E5558" s="0" t="n">
        <v>2039</v>
      </c>
      <c r="F5558" s="0" t="n">
        <v>0.8</v>
      </c>
      <c r="G5558" s="0" t="s">
        <v>135</v>
      </c>
    </row>
    <row r="5559" customFormat="false" ht="14.25" hidden="false" customHeight="false" outlineLevel="0" collapsed="false">
      <c r="A5559" s="0" t="s">
        <v>109</v>
      </c>
      <c r="B5559" s="0" t="s">
        <v>110</v>
      </c>
      <c r="C5559" s="0" t="s">
        <v>75</v>
      </c>
      <c r="D5559" s="0" t="s">
        <v>173</v>
      </c>
      <c r="E5559" s="0" t="n">
        <v>2039</v>
      </c>
      <c r="F5559" s="0" t="n">
        <v>0.501510762163762</v>
      </c>
      <c r="G5559" s="0" t="s">
        <v>135</v>
      </c>
    </row>
    <row r="5560" customFormat="false" ht="14.25" hidden="false" customHeight="false" outlineLevel="0" collapsed="false">
      <c r="A5560" s="0" t="s">
        <v>109</v>
      </c>
      <c r="B5560" s="0" t="s">
        <v>110</v>
      </c>
      <c r="C5560" s="0" t="s">
        <v>75</v>
      </c>
      <c r="D5560" s="0" t="s">
        <v>174</v>
      </c>
      <c r="E5560" s="0" t="n">
        <v>2039</v>
      </c>
      <c r="F5560" s="0" t="n">
        <v>0.461159321529896</v>
      </c>
      <c r="G5560" s="0" t="s">
        <v>135</v>
      </c>
    </row>
    <row r="5561" customFormat="false" ht="14.25" hidden="false" customHeight="false" outlineLevel="0" collapsed="false">
      <c r="A5561" s="0" t="s">
        <v>109</v>
      </c>
      <c r="B5561" s="0" t="s">
        <v>110</v>
      </c>
      <c r="C5561" s="0" t="s">
        <v>75</v>
      </c>
      <c r="D5561" s="0" t="s">
        <v>160</v>
      </c>
      <c r="E5561" s="0" t="n">
        <v>2039</v>
      </c>
      <c r="F5561" s="0" t="n">
        <v>19.9407958031569</v>
      </c>
      <c r="G5561" s="0" t="s">
        <v>161</v>
      </c>
    </row>
    <row r="5562" customFormat="false" ht="14.25" hidden="false" customHeight="false" outlineLevel="0" collapsed="false">
      <c r="A5562" s="0" t="s">
        <v>109</v>
      </c>
      <c r="B5562" s="0" t="s">
        <v>110</v>
      </c>
      <c r="C5562" s="0" t="s">
        <v>75</v>
      </c>
      <c r="D5562" s="0" t="s">
        <v>162</v>
      </c>
      <c r="E5562" s="0" t="n">
        <v>2039</v>
      </c>
      <c r="F5562" s="0" t="n">
        <v>5.29090627038621</v>
      </c>
      <c r="G5562" s="0" t="s">
        <v>161</v>
      </c>
    </row>
    <row r="5563" customFormat="false" ht="14.25" hidden="false" customHeight="false" outlineLevel="0" collapsed="false">
      <c r="A5563" s="0" t="s">
        <v>109</v>
      </c>
      <c r="B5563" s="0" t="s">
        <v>110</v>
      </c>
      <c r="C5563" s="0" t="s">
        <v>75</v>
      </c>
      <c r="D5563" s="0" t="s">
        <v>175</v>
      </c>
      <c r="E5563" s="0" t="n">
        <v>2039</v>
      </c>
      <c r="F5563" s="0" t="n">
        <v>20.4245</v>
      </c>
      <c r="G5563" s="0" t="s">
        <v>161</v>
      </c>
    </row>
    <row r="5564" customFormat="false" ht="14.25" hidden="false" customHeight="false" outlineLevel="0" collapsed="false">
      <c r="A5564" s="0" t="s">
        <v>109</v>
      </c>
      <c r="B5564" s="0" t="s">
        <v>110</v>
      </c>
      <c r="C5564" s="0" t="s">
        <v>75</v>
      </c>
      <c r="D5564" s="0" t="s">
        <v>176</v>
      </c>
      <c r="E5564" s="0" t="n">
        <v>2039</v>
      </c>
      <c r="F5564" s="0" t="n">
        <v>5.564</v>
      </c>
      <c r="G5564" s="0" t="s">
        <v>161</v>
      </c>
    </row>
    <row r="5565" customFormat="false" ht="14.25" hidden="false" customHeight="false" outlineLevel="0" collapsed="false">
      <c r="A5565" s="0" t="s">
        <v>109</v>
      </c>
      <c r="B5565" s="0" t="s">
        <v>110</v>
      </c>
      <c r="C5565" s="0" t="s">
        <v>75</v>
      </c>
      <c r="D5565" s="0" t="s">
        <v>177</v>
      </c>
      <c r="E5565" s="0" t="n">
        <v>2039</v>
      </c>
      <c r="F5565" s="0" t="n">
        <v>20.4245</v>
      </c>
      <c r="G5565" s="0" t="s">
        <v>161</v>
      </c>
    </row>
    <row r="5566" customFormat="false" ht="14.25" hidden="false" customHeight="false" outlineLevel="0" collapsed="false">
      <c r="A5566" s="0" t="s">
        <v>109</v>
      </c>
      <c r="B5566" s="0" t="s">
        <v>110</v>
      </c>
      <c r="C5566" s="0" t="s">
        <v>75</v>
      </c>
      <c r="D5566" s="0" t="s">
        <v>178</v>
      </c>
      <c r="E5566" s="0" t="n">
        <v>2039</v>
      </c>
      <c r="F5566" s="0" t="n">
        <v>4.80720207354312</v>
      </c>
      <c r="G5566" s="0" t="s">
        <v>161</v>
      </c>
    </row>
    <row r="5567" customFormat="false" ht="14.25" hidden="false" customHeight="false" outlineLevel="0" collapsed="false">
      <c r="A5567" s="0" t="s">
        <v>109</v>
      </c>
      <c r="B5567" s="0" t="s">
        <v>110</v>
      </c>
      <c r="C5567" s="0" t="s">
        <v>75</v>
      </c>
      <c r="D5567" s="0" t="s">
        <v>163</v>
      </c>
      <c r="E5567" s="0" t="n">
        <v>2039</v>
      </c>
      <c r="F5567" s="0" t="n">
        <v>137.265103358013</v>
      </c>
      <c r="G5567" s="0" t="s">
        <v>132</v>
      </c>
    </row>
    <row r="5568" customFormat="false" ht="14.25" hidden="false" customHeight="false" outlineLevel="0" collapsed="false">
      <c r="A5568" s="0" t="s">
        <v>109</v>
      </c>
      <c r="B5568" s="0" t="s">
        <v>110</v>
      </c>
      <c r="C5568" s="0" t="s">
        <v>75</v>
      </c>
      <c r="D5568" s="0" t="s">
        <v>164</v>
      </c>
      <c r="E5568" s="0" t="n">
        <v>2039</v>
      </c>
      <c r="F5568" s="0" t="n">
        <v>25.7766545900482</v>
      </c>
      <c r="G5568" s="0" t="s">
        <v>132</v>
      </c>
    </row>
    <row r="5569" customFormat="false" ht="14.25" hidden="false" customHeight="false" outlineLevel="0" collapsed="false">
      <c r="A5569" s="0" t="s">
        <v>109</v>
      </c>
      <c r="B5569" s="0" t="s">
        <v>110</v>
      </c>
      <c r="C5569" s="0" t="s">
        <v>75</v>
      </c>
      <c r="D5569" s="0" t="s">
        <v>179</v>
      </c>
      <c r="E5569" s="0" t="n">
        <v>2039</v>
      </c>
      <c r="F5569" s="0" t="n">
        <v>134.03331391604</v>
      </c>
      <c r="G5569" s="0" t="s">
        <v>132</v>
      </c>
    </row>
    <row r="5570" customFormat="false" ht="14.25" hidden="false" customHeight="false" outlineLevel="0" collapsed="false">
      <c r="A5570" s="0" t="s">
        <v>109</v>
      </c>
      <c r="B5570" s="0" t="s">
        <v>110</v>
      </c>
      <c r="C5570" s="0" t="s">
        <v>75</v>
      </c>
      <c r="D5570" s="0" t="s">
        <v>180</v>
      </c>
      <c r="E5570" s="0" t="n">
        <v>2039</v>
      </c>
      <c r="F5570" s="0" t="n">
        <v>26.8448854805355</v>
      </c>
      <c r="G5570" s="0" t="s">
        <v>132</v>
      </c>
    </row>
    <row r="5571" customFormat="false" ht="14.25" hidden="false" customHeight="false" outlineLevel="0" collapsed="false">
      <c r="A5571" s="0" t="s">
        <v>109</v>
      </c>
      <c r="B5571" s="0" t="s">
        <v>110</v>
      </c>
      <c r="C5571" s="0" t="s">
        <v>75</v>
      </c>
      <c r="D5571" s="0" t="s">
        <v>181</v>
      </c>
      <c r="E5571" s="0" t="n">
        <v>2039</v>
      </c>
      <c r="F5571" s="0" t="n">
        <v>1</v>
      </c>
      <c r="G5571" s="0" t="s">
        <v>135</v>
      </c>
    </row>
    <row r="5572" customFormat="false" ht="14.25" hidden="false" customHeight="false" outlineLevel="0" collapsed="false">
      <c r="A5572" s="0" t="s">
        <v>109</v>
      </c>
      <c r="B5572" s="0" t="s">
        <v>110</v>
      </c>
      <c r="C5572" s="0" t="s">
        <v>75</v>
      </c>
      <c r="D5572" s="0" t="s">
        <v>165</v>
      </c>
      <c r="E5572" s="0" t="n">
        <v>2040</v>
      </c>
      <c r="F5572" s="0" t="n">
        <v>0</v>
      </c>
      <c r="G5572" s="0" t="s">
        <v>161</v>
      </c>
    </row>
    <row r="5573" customFormat="false" ht="14.25" hidden="false" customHeight="false" outlineLevel="0" collapsed="false">
      <c r="A5573" s="0" t="s">
        <v>109</v>
      </c>
      <c r="B5573" s="0" t="s">
        <v>110</v>
      </c>
      <c r="C5573" s="0" t="s">
        <v>75</v>
      </c>
      <c r="D5573" s="0" t="s">
        <v>166</v>
      </c>
      <c r="E5573" s="0" t="n">
        <v>2040</v>
      </c>
      <c r="F5573" s="0" t="n">
        <v>0</v>
      </c>
      <c r="G5573" s="0" t="s">
        <v>161</v>
      </c>
    </row>
    <row r="5574" customFormat="false" ht="14.25" hidden="false" customHeight="false" outlineLevel="0" collapsed="false">
      <c r="A5574" s="0" t="s">
        <v>109</v>
      </c>
      <c r="B5574" s="0" t="s">
        <v>110</v>
      </c>
      <c r="C5574" s="0" t="s">
        <v>75</v>
      </c>
      <c r="D5574" s="0" t="s">
        <v>167</v>
      </c>
      <c r="E5574" s="0" t="n">
        <v>2040</v>
      </c>
      <c r="F5574" s="0" t="n">
        <v>0.5</v>
      </c>
      <c r="G5574" s="0" t="s">
        <v>135</v>
      </c>
    </row>
    <row r="5575" customFormat="false" ht="14.25" hidden="false" customHeight="false" outlineLevel="0" collapsed="false">
      <c r="A5575" s="0" t="s">
        <v>109</v>
      </c>
      <c r="B5575" s="0" t="s">
        <v>110</v>
      </c>
      <c r="C5575" s="0" t="s">
        <v>75</v>
      </c>
      <c r="D5575" s="0" t="s">
        <v>168</v>
      </c>
      <c r="E5575" s="0" t="n">
        <v>2040</v>
      </c>
      <c r="F5575" s="0" t="n">
        <v>0</v>
      </c>
      <c r="G5575" s="0" t="s">
        <v>161</v>
      </c>
    </row>
    <row r="5576" customFormat="false" ht="14.25" hidden="false" customHeight="false" outlineLevel="0" collapsed="false">
      <c r="A5576" s="0" t="s">
        <v>109</v>
      </c>
      <c r="B5576" s="0" t="s">
        <v>110</v>
      </c>
      <c r="C5576" s="0" t="s">
        <v>75</v>
      </c>
      <c r="D5576" s="0" t="s">
        <v>169</v>
      </c>
      <c r="E5576" s="0" t="n">
        <v>2040</v>
      </c>
      <c r="F5576" s="0" t="n">
        <v>0</v>
      </c>
      <c r="G5576" s="0" t="s">
        <v>161</v>
      </c>
    </row>
    <row r="5577" customFormat="false" ht="14.25" hidden="false" customHeight="false" outlineLevel="0" collapsed="false">
      <c r="A5577" s="0" t="s">
        <v>109</v>
      </c>
      <c r="B5577" s="0" t="s">
        <v>110</v>
      </c>
      <c r="C5577" s="0" t="s">
        <v>75</v>
      </c>
      <c r="D5577" s="0" t="s">
        <v>170</v>
      </c>
      <c r="E5577" s="0" t="n">
        <v>2040</v>
      </c>
      <c r="F5577" s="0" t="n">
        <v>3.3535</v>
      </c>
      <c r="G5577" s="0" t="s">
        <v>161</v>
      </c>
    </row>
    <row r="5578" customFormat="false" ht="14.25" hidden="false" customHeight="false" outlineLevel="0" collapsed="false">
      <c r="A5578" s="0" t="s">
        <v>109</v>
      </c>
      <c r="B5578" s="0" t="s">
        <v>110</v>
      </c>
      <c r="C5578" s="0" t="s">
        <v>75</v>
      </c>
      <c r="D5578" s="0" t="s">
        <v>156</v>
      </c>
      <c r="E5578" s="0" t="n">
        <v>2040</v>
      </c>
      <c r="F5578" s="0" t="n">
        <v>0.79030719945231</v>
      </c>
      <c r="G5578" s="0" t="s">
        <v>135</v>
      </c>
    </row>
    <row r="5579" customFormat="false" ht="14.25" hidden="false" customHeight="false" outlineLevel="0" collapsed="false">
      <c r="A5579" s="0" t="s">
        <v>109</v>
      </c>
      <c r="B5579" s="0" t="s">
        <v>110</v>
      </c>
      <c r="C5579" s="0" t="s">
        <v>75</v>
      </c>
      <c r="D5579" s="0" t="s">
        <v>157</v>
      </c>
      <c r="E5579" s="0" t="n">
        <v>2040</v>
      </c>
      <c r="F5579" s="0" t="n">
        <v>0.57644915191237</v>
      </c>
      <c r="G5579" s="0" t="s">
        <v>135</v>
      </c>
    </row>
    <row r="5580" customFormat="false" ht="14.25" hidden="false" customHeight="false" outlineLevel="0" collapsed="false">
      <c r="A5580" s="0" t="s">
        <v>109</v>
      </c>
      <c r="B5580" s="0" t="s">
        <v>110</v>
      </c>
      <c r="C5580" s="0" t="s">
        <v>75</v>
      </c>
      <c r="D5580" s="0" t="s">
        <v>171</v>
      </c>
      <c r="E5580" s="0" t="n">
        <v>2040</v>
      </c>
      <c r="F5580" s="0" t="n">
        <v>0.87</v>
      </c>
      <c r="G5580" s="0" t="s">
        <v>135</v>
      </c>
    </row>
    <row r="5581" customFormat="false" ht="14.25" hidden="false" customHeight="false" outlineLevel="0" collapsed="false">
      <c r="A5581" s="0" t="s">
        <v>109</v>
      </c>
      <c r="B5581" s="0" t="s">
        <v>110</v>
      </c>
      <c r="C5581" s="0" t="s">
        <v>75</v>
      </c>
      <c r="D5581" s="0" t="s">
        <v>172</v>
      </c>
      <c r="E5581" s="0" t="n">
        <v>2040</v>
      </c>
      <c r="F5581" s="0" t="n">
        <v>0.8</v>
      </c>
      <c r="G5581" s="0" t="s">
        <v>135</v>
      </c>
    </row>
    <row r="5582" customFormat="false" ht="14.25" hidden="false" customHeight="false" outlineLevel="0" collapsed="false">
      <c r="A5582" s="0" t="s">
        <v>109</v>
      </c>
      <c r="B5582" s="0" t="s">
        <v>110</v>
      </c>
      <c r="C5582" s="0" t="s">
        <v>75</v>
      </c>
      <c r="D5582" s="0" t="s">
        <v>173</v>
      </c>
      <c r="E5582" s="0" t="n">
        <v>2040</v>
      </c>
      <c r="F5582" s="0" t="n">
        <v>0.501510762163762</v>
      </c>
      <c r="G5582" s="0" t="s">
        <v>135</v>
      </c>
    </row>
    <row r="5583" customFormat="false" ht="14.25" hidden="false" customHeight="false" outlineLevel="0" collapsed="false">
      <c r="A5583" s="0" t="s">
        <v>109</v>
      </c>
      <c r="B5583" s="0" t="s">
        <v>110</v>
      </c>
      <c r="C5583" s="0" t="s">
        <v>75</v>
      </c>
      <c r="D5583" s="0" t="s">
        <v>174</v>
      </c>
      <c r="E5583" s="0" t="n">
        <v>2040</v>
      </c>
      <c r="F5583" s="0" t="n">
        <v>0.461159321529896</v>
      </c>
      <c r="G5583" s="0" t="s">
        <v>135</v>
      </c>
    </row>
    <row r="5584" customFormat="false" ht="14.25" hidden="false" customHeight="false" outlineLevel="0" collapsed="false">
      <c r="A5584" s="0" t="s">
        <v>109</v>
      </c>
      <c r="B5584" s="0" t="s">
        <v>110</v>
      </c>
      <c r="C5584" s="0" t="s">
        <v>75</v>
      </c>
      <c r="D5584" s="0" t="s">
        <v>160</v>
      </c>
      <c r="E5584" s="0" t="n">
        <v>2040</v>
      </c>
      <c r="F5584" s="0" t="n">
        <v>19.9407958031569</v>
      </c>
      <c r="G5584" s="0" t="s">
        <v>161</v>
      </c>
    </row>
    <row r="5585" customFormat="false" ht="14.25" hidden="false" customHeight="false" outlineLevel="0" collapsed="false">
      <c r="A5585" s="0" t="s">
        <v>109</v>
      </c>
      <c r="B5585" s="0" t="s">
        <v>110</v>
      </c>
      <c r="C5585" s="0" t="s">
        <v>75</v>
      </c>
      <c r="D5585" s="0" t="s">
        <v>162</v>
      </c>
      <c r="E5585" s="0" t="n">
        <v>2040</v>
      </c>
      <c r="F5585" s="0" t="n">
        <v>5.29090627038621</v>
      </c>
      <c r="G5585" s="0" t="s">
        <v>161</v>
      </c>
    </row>
    <row r="5586" customFormat="false" ht="14.25" hidden="false" customHeight="false" outlineLevel="0" collapsed="false">
      <c r="A5586" s="0" t="s">
        <v>109</v>
      </c>
      <c r="B5586" s="0" t="s">
        <v>110</v>
      </c>
      <c r="C5586" s="0" t="s">
        <v>75</v>
      </c>
      <c r="D5586" s="0" t="s">
        <v>175</v>
      </c>
      <c r="E5586" s="0" t="n">
        <v>2040</v>
      </c>
      <c r="F5586" s="0" t="n">
        <v>20.4245</v>
      </c>
      <c r="G5586" s="0" t="s">
        <v>161</v>
      </c>
    </row>
    <row r="5587" customFormat="false" ht="14.25" hidden="false" customHeight="false" outlineLevel="0" collapsed="false">
      <c r="A5587" s="0" t="s">
        <v>109</v>
      </c>
      <c r="B5587" s="0" t="s">
        <v>110</v>
      </c>
      <c r="C5587" s="0" t="s">
        <v>75</v>
      </c>
      <c r="D5587" s="0" t="s">
        <v>176</v>
      </c>
      <c r="E5587" s="0" t="n">
        <v>2040</v>
      </c>
      <c r="F5587" s="0" t="n">
        <v>5.564</v>
      </c>
      <c r="G5587" s="0" t="s">
        <v>161</v>
      </c>
    </row>
    <row r="5588" customFormat="false" ht="14.25" hidden="false" customHeight="false" outlineLevel="0" collapsed="false">
      <c r="A5588" s="0" t="s">
        <v>109</v>
      </c>
      <c r="B5588" s="0" t="s">
        <v>110</v>
      </c>
      <c r="C5588" s="0" t="s">
        <v>75</v>
      </c>
      <c r="D5588" s="0" t="s">
        <v>177</v>
      </c>
      <c r="E5588" s="0" t="n">
        <v>2040</v>
      </c>
      <c r="F5588" s="0" t="n">
        <v>20.4245</v>
      </c>
      <c r="G5588" s="0" t="s">
        <v>161</v>
      </c>
    </row>
    <row r="5589" customFormat="false" ht="14.25" hidden="false" customHeight="false" outlineLevel="0" collapsed="false">
      <c r="A5589" s="0" t="s">
        <v>109</v>
      </c>
      <c r="B5589" s="0" t="s">
        <v>110</v>
      </c>
      <c r="C5589" s="0" t="s">
        <v>75</v>
      </c>
      <c r="D5589" s="0" t="s">
        <v>178</v>
      </c>
      <c r="E5589" s="0" t="n">
        <v>2040</v>
      </c>
      <c r="F5589" s="0" t="n">
        <v>4.80720207354312</v>
      </c>
      <c r="G5589" s="0" t="s">
        <v>161</v>
      </c>
    </row>
    <row r="5590" customFormat="false" ht="14.25" hidden="false" customHeight="false" outlineLevel="0" collapsed="false">
      <c r="A5590" s="0" t="s">
        <v>109</v>
      </c>
      <c r="B5590" s="0" t="s">
        <v>110</v>
      </c>
      <c r="C5590" s="0" t="s">
        <v>75</v>
      </c>
      <c r="D5590" s="0" t="s">
        <v>163</v>
      </c>
      <c r="E5590" s="0" t="n">
        <v>2040</v>
      </c>
      <c r="F5590" s="0" t="n">
        <v>143.921035784702</v>
      </c>
      <c r="G5590" s="0" t="s">
        <v>132</v>
      </c>
    </row>
    <row r="5591" customFormat="false" ht="14.25" hidden="false" customHeight="false" outlineLevel="0" collapsed="false">
      <c r="A5591" s="0" t="s">
        <v>109</v>
      </c>
      <c r="B5591" s="0" t="s">
        <v>110</v>
      </c>
      <c r="C5591" s="0" t="s">
        <v>75</v>
      </c>
      <c r="D5591" s="0" t="s">
        <v>164</v>
      </c>
      <c r="E5591" s="0" t="n">
        <v>2040</v>
      </c>
      <c r="F5591" s="0" t="n">
        <v>25.3978298443592</v>
      </c>
      <c r="G5591" s="0" t="s">
        <v>132</v>
      </c>
    </row>
    <row r="5592" customFormat="false" ht="14.25" hidden="false" customHeight="false" outlineLevel="0" collapsed="false">
      <c r="A5592" s="0" t="s">
        <v>109</v>
      </c>
      <c r="B5592" s="0" t="s">
        <v>110</v>
      </c>
      <c r="C5592" s="0" t="s">
        <v>75</v>
      </c>
      <c r="D5592" s="0" t="s">
        <v>179</v>
      </c>
      <c r="E5592" s="0" t="n">
        <v>2040</v>
      </c>
      <c r="F5592" s="0" t="n">
        <v>139.193596501808</v>
      </c>
      <c r="G5592" s="0" t="s">
        <v>132</v>
      </c>
    </row>
    <row r="5593" customFormat="false" ht="14.25" hidden="false" customHeight="false" outlineLevel="0" collapsed="false">
      <c r="A5593" s="0" t="s">
        <v>109</v>
      </c>
      <c r="B5593" s="0" t="s">
        <v>110</v>
      </c>
      <c r="C5593" s="0" t="s">
        <v>75</v>
      </c>
      <c r="D5593" s="0" t="s">
        <v>180</v>
      </c>
      <c r="E5593" s="0" t="n">
        <v>2040</v>
      </c>
      <c r="F5593" s="0" t="n">
        <v>27.8784135715361</v>
      </c>
      <c r="G5593" s="0" t="s">
        <v>132</v>
      </c>
    </row>
    <row r="5594" customFormat="false" ht="14.25" hidden="false" customHeight="false" outlineLevel="0" collapsed="false">
      <c r="A5594" s="0" t="s">
        <v>109</v>
      </c>
      <c r="B5594" s="0" t="s">
        <v>110</v>
      </c>
      <c r="C5594" s="0" t="s">
        <v>75</v>
      </c>
      <c r="D5594" s="0" t="s">
        <v>181</v>
      </c>
      <c r="E5594" s="0" t="n">
        <v>2040</v>
      </c>
      <c r="F5594" s="0" t="n">
        <v>1</v>
      </c>
      <c r="G5594" s="0" t="s">
        <v>135</v>
      </c>
    </row>
    <row r="5595" customFormat="false" ht="14.25" hidden="false" customHeight="false" outlineLevel="0" collapsed="false">
      <c r="A5595" s="0" t="s">
        <v>117</v>
      </c>
      <c r="B5595" s="0" t="s">
        <v>118</v>
      </c>
      <c r="C5595" s="0" t="s">
        <v>75</v>
      </c>
      <c r="D5595" s="0" t="s">
        <v>165</v>
      </c>
      <c r="E5595" s="0" t="n">
        <v>2024</v>
      </c>
      <c r="F5595" s="0" t="n">
        <v>0</v>
      </c>
      <c r="G5595" s="0" t="s">
        <v>161</v>
      </c>
    </row>
    <row r="5596" customFormat="false" ht="14.25" hidden="false" customHeight="false" outlineLevel="0" collapsed="false">
      <c r="A5596" s="0" t="s">
        <v>117</v>
      </c>
      <c r="B5596" s="0" t="s">
        <v>118</v>
      </c>
      <c r="C5596" s="0" t="s">
        <v>75</v>
      </c>
      <c r="D5596" s="0" t="s">
        <v>166</v>
      </c>
      <c r="E5596" s="0" t="n">
        <v>2024</v>
      </c>
      <c r="F5596" s="0" t="n">
        <v>0</v>
      </c>
      <c r="G5596" s="0" t="s">
        <v>161</v>
      </c>
    </row>
    <row r="5597" customFormat="false" ht="14.25" hidden="false" customHeight="false" outlineLevel="0" collapsed="false">
      <c r="A5597" s="0" t="s">
        <v>117</v>
      </c>
      <c r="B5597" s="0" t="s">
        <v>118</v>
      </c>
      <c r="C5597" s="0" t="s">
        <v>75</v>
      </c>
      <c r="D5597" s="0" t="s">
        <v>167</v>
      </c>
      <c r="E5597" s="0" t="n">
        <v>2024</v>
      </c>
      <c r="F5597" s="0" t="n">
        <v>0.5</v>
      </c>
      <c r="G5597" s="0" t="s">
        <v>135</v>
      </c>
    </row>
    <row r="5598" customFormat="false" ht="14.25" hidden="false" customHeight="false" outlineLevel="0" collapsed="false">
      <c r="A5598" s="0" t="s">
        <v>117</v>
      </c>
      <c r="B5598" s="0" t="s">
        <v>118</v>
      </c>
      <c r="C5598" s="0" t="s">
        <v>75</v>
      </c>
      <c r="D5598" s="0" t="s">
        <v>168</v>
      </c>
      <c r="E5598" s="0" t="n">
        <v>2024</v>
      </c>
      <c r="F5598" s="0" t="n">
        <v>0</v>
      </c>
      <c r="G5598" s="0" t="s">
        <v>161</v>
      </c>
    </row>
    <row r="5599" customFormat="false" ht="14.25" hidden="false" customHeight="false" outlineLevel="0" collapsed="false">
      <c r="A5599" s="0" t="s">
        <v>117</v>
      </c>
      <c r="B5599" s="0" t="s">
        <v>118</v>
      </c>
      <c r="C5599" s="0" t="s">
        <v>75</v>
      </c>
      <c r="D5599" s="0" t="s">
        <v>169</v>
      </c>
      <c r="E5599" s="0" t="n">
        <v>2024</v>
      </c>
      <c r="F5599" s="0" t="n">
        <v>0</v>
      </c>
      <c r="G5599" s="0" t="s">
        <v>161</v>
      </c>
    </row>
    <row r="5600" customFormat="false" ht="14.25" hidden="false" customHeight="false" outlineLevel="0" collapsed="false">
      <c r="A5600" s="0" t="s">
        <v>117</v>
      </c>
      <c r="B5600" s="0" t="s">
        <v>118</v>
      </c>
      <c r="C5600" s="0" t="s">
        <v>75</v>
      </c>
      <c r="D5600" s="0" t="s">
        <v>170</v>
      </c>
      <c r="E5600" s="0" t="n">
        <v>2024</v>
      </c>
      <c r="F5600" s="0" t="n">
        <v>3.1257</v>
      </c>
      <c r="G5600" s="0" t="s">
        <v>161</v>
      </c>
    </row>
    <row r="5601" customFormat="false" ht="14.25" hidden="false" customHeight="false" outlineLevel="0" collapsed="false">
      <c r="A5601" s="0" t="s">
        <v>117</v>
      </c>
      <c r="B5601" s="0" t="s">
        <v>118</v>
      </c>
      <c r="C5601" s="0" t="s">
        <v>75</v>
      </c>
      <c r="D5601" s="0" t="s">
        <v>156</v>
      </c>
      <c r="E5601" s="0" t="n">
        <v>2024</v>
      </c>
      <c r="F5601" s="0" t="n">
        <v>0.5</v>
      </c>
      <c r="G5601" s="0" t="s">
        <v>135</v>
      </c>
    </row>
    <row r="5602" customFormat="false" ht="14.25" hidden="false" customHeight="false" outlineLevel="0" collapsed="false">
      <c r="A5602" s="0" t="s">
        <v>117</v>
      </c>
      <c r="B5602" s="0" t="s">
        <v>118</v>
      </c>
      <c r="C5602" s="0" t="s">
        <v>75</v>
      </c>
      <c r="D5602" s="0" t="s">
        <v>157</v>
      </c>
      <c r="E5602" s="0" t="n">
        <v>2024</v>
      </c>
      <c r="F5602" s="0" t="n">
        <v>0.53</v>
      </c>
      <c r="G5602" s="0" t="s">
        <v>135</v>
      </c>
    </row>
    <row r="5603" customFormat="false" ht="14.25" hidden="false" customHeight="false" outlineLevel="0" collapsed="false">
      <c r="A5603" s="0" t="s">
        <v>117</v>
      </c>
      <c r="B5603" s="0" t="s">
        <v>118</v>
      </c>
      <c r="C5603" s="0" t="s">
        <v>75</v>
      </c>
      <c r="D5603" s="0" t="s">
        <v>171</v>
      </c>
      <c r="E5603" s="0" t="n">
        <v>2024</v>
      </c>
      <c r="F5603" s="0" t="n">
        <v>0.87</v>
      </c>
      <c r="G5603" s="0" t="s">
        <v>135</v>
      </c>
    </row>
    <row r="5604" customFormat="false" ht="14.25" hidden="false" customHeight="false" outlineLevel="0" collapsed="false">
      <c r="A5604" s="0" t="s">
        <v>117</v>
      </c>
      <c r="B5604" s="0" t="s">
        <v>118</v>
      </c>
      <c r="C5604" s="0" t="s">
        <v>75</v>
      </c>
      <c r="D5604" s="0" t="s">
        <v>172</v>
      </c>
      <c r="E5604" s="0" t="n">
        <v>2024</v>
      </c>
      <c r="F5604" s="0" t="n">
        <v>0.8</v>
      </c>
      <c r="G5604" s="0" t="s">
        <v>135</v>
      </c>
    </row>
    <row r="5605" customFormat="false" ht="14.25" hidden="false" customHeight="false" outlineLevel="0" collapsed="false">
      <c r="A5605" s="0" t="s">
        <v>117</v>
      </c>
      <c r="B5605" s="0" t="s">
        <v>118</v>
      </c>
      <c r="C5605" s="0" t="s">
        <v>75</v>
      </c>
      <c r="D5605" s="0" t="s">
        <v>173</v>
      </c>
      <c r="E5605" s="0" t="n">
        <v>2024</v>
      </c>
      <c r="F5605" s="0" t="n">
        <v>0.4611</v>
      </c>
      <c r="G5605" s="0" t="s">
        <v>135</v>
      </c>
    </row>
    <row r="5606" customFormat="false" ht="14.25" hidden="false" customHeight="false" outlineLevel="0" collapsed="false">
      <c r="A5606" s="0" t="s">
        <v>117</v>
      </c>
      <c r="B5606" s="0" t="s">
        <v>118</v>
      </c>
      <c r="C5606" s="0" t="s">
        <v>75</v>
      </c>
      <c r="D5606" s="0" t="s">
        <v>174</v>
      </c>
      <c r="E5606" s="0" t="n">
        <v>2024</v>
      </c>
      <c r="F5606" s="0" t="n">
        <v>0.424</v>
      </c>
      <c r="G5606" s="0" t="s">
        <v>135</v>
      </c>
    </row>
    <row r="5607" customFormat="false" ht="14.25" hidden="false" customHeight="false" outlineLevel="0" collapsed="false">
      <c r="A5607" s="0" t="s">
        <v>117</v>
      </c>
      <c r="B5607" s="0" t="s">
        <v>118</v>
      </c>
      <c r="C5607" s="0" t="s">
        <v>75</v>
      </c>
      <c r="D5607" s="0" t="s">
        <v>160</v>
      </c>
      <c r="E5607" s="0" t="n">
        <v>2024</v>
      </c>
      <c r="F5607" s="0" t="n">
        <v>1.56285</v>
      </c>
      <c r="G5607" s="0" t="s">
        <v>161</v>
      </c>
    </row>
    <row r="5608" customFormat="false" ht="14.25" hidden="false" customHeight="false" outlineLevel="0" collapsed="false">
      <c r="A5608" s="0" t="s">
        <v>117</v>
      </c>
      <c r="B5608" s="0" t="s">
        <v>118</v>
      </c>
      <c r="C5608" s="0" t="s">
        <v>75</v>
      </c>
      <c r="D5608" s="0" t="s">
        <v>162</v>
      </c>
      <c r="E5608" s="0" t="n">
        <v>2024</v>
      </c>
      <c r="F5608" s="0" t="n">
        <v>1.56285</v>
      </c>
      <c r="G5608" s="0" t="s">
        <v>161</v>
      </c>
    </row>
    <row r="5609" customFormat="false" ht="14.25" hidden="false" customHeight="false" outlineLevel="0" collapsed="false">
      <c r="A5609" s="0" t="s">
        <v>117</v>
      </c>
      <c r="B5609" s="0" t="s">
        <v>118</v>
      </c>
      <c r="C5609" s="0" t="s">
        <v>75</v>
      </c>
      <c r="D5609" s="0" t="s">
        <v>175</v>
      </c>
      <c r="E5609" s="0" t="n">
        <v>2024</v>
      </c>
      <c r="F5609" s="0" t="n">
        <v>3.1257</v>
      </c>
      <c r="G5609" s="0" t="s">
        <v>161</v>
      </c>
    </row>
    <row r="5610" customFormat="false" ht="14.25" hidden="false" customHeight="false" outlineLevel="0" collapsed="false">
      <c r="A5610" s="0" t="s">
        <v>117</v>
      </c>
      <c r="B5610" s="0" t="s">
        <v>118</v>
      </c>
      <c r="C5610" s="0" t="s">
        <v>75</v>
      </c>
      <c r="D5610" s="0" t="s">
        <v>176</v>
      </c>
      <c r="E5610" s="0" t="n">
        <v>2024</v>
      </c>
      <c r="F5610" s="0" t="n">
        <v>0</v>
      </c>
      <c r="G5610" s="0" t="s">
        <v>161</v>
      </c>
    </row>
    <row r="5611" customFormat="false" ht="14.25" hidden="false" customHeight="false" outlineLevel="0" collapsed="false">
      <c r="A5611" s="0" t="s">
        <v>117</v>
      </c>
      <c r="B5611" s="0" t="s">
        <v>118</v>
      </c>
      <c r="C5611" s="0" t="s">
        <v>75</v>
      </c>
      <c r="D5611" s="0" t="s">
        <v>177</v>
      </c>
      <c r="E5611" s="0" t="n">
        <v>2024</v>
      </c>
      <c r="F5611" s="0" t="n">
        <v>3.1257</v>
      </c>
      <c r="G5611" s="0" t="s">
        <v>161</v>
      </c>
    </row>
    <row r="5612" customFormat="false" ht="14.25" hidden="false" customHeight="false" outlineLevel="0" collapsed="false">
      <c r="A5612" s="0" t="s">
        <v>117</v>
      </c>
      <c r="B5612" s="0" t="s">
        <v>118</v>
      </c>
      <c r="C5612" s="0" t="s">
        <v>75</v>
      </c>
      <c r="D5612" s="0" t="s">
        <v>178</v>
      </c>
      <c r="E5612" s="0" t="n">
        <v>2024</v>
      </c>
      <c r="F5612" s="0" t="n">
        <v>0</v>
      </c>
      <c r="G5612" s="0" t="s">
        <v>161</v>
      </c>
    </row>
    <row r="5613" customFormat="false" ht="14.25" hidden="false" customHeight="false" outlineLevel="0" collapsed="false">
      <c r="A5613" s="0" t="s">
        <v>117</v>
      </c>
      <c r="B5613" s="0" t="s">
        <v>118</v>
      </c>
      <c r="C5613" s="0" t="s">
        <v>75</v>
      </c>
      <c r="D5613" s="0" t="s">
        <v>163</v>
      </c>
      <c r="E5613" s="0" t="n">
        <v>2024</v>
      </c>
      <c r="F5613" s="0" t="n">
        <v>6.3127199826</v>
      </c>
      <c r="G5613" s="0" t="s">
        <v>132</v>
      </c>
    </row>
    <row r="5614" customFormat="false" ht="14.25" hidden="false" customHeight="false" outlineLevel="0" collapsed="false">
      <c r="A5614" s="0" t="s">
        <v>117</v>
      </c>
      <c r="B5614" s="0" t="s">
        <v>118</v>
      </c>
      <c r="C5614" s="0" t="s">
        <v>75</v>
      </c>
      <c r="D5614" s="0" t="s">
        <v>164</v>
      </c>
      <c r="E5614" s="0" t="n">
        <v>2024</v>
      </c>
      <c r="F5614" s="0" t="n">
        <v>6.3127199826</v>
      </c>
      <c r="G5614" s="0" t="s">
        <v>132</v>
      </c>
    </row>
    <row r="5615" customFormat="false" ht="14.25" hidden="false" customHeight="false" outlineLevel="0" collapsed="false">
      <c r="A5615" s="0" t="s">
        <v>117</v>
      </c>
      <c r="B5615" s="0" t="s">
        <v>118</v>
      </c>
      <c r="C5615" s="0" t="s">
        <v>75</v>
      </c>
      <c r="D5615" s="0" t="s">
        <v>179</v>
      </c>
      <c r="E5615" s="0" t="n">
        <v>2024</v>
      </c>
      <c r="F5615" s="0" t="n">
        <v>12.6254399652</v>
      </c>
      <c r="G5615" s="0" t="s">
        <v>132</v>
      </c>
    </row>
    <row r="5616" customFormat="false" ht="14.25" hidden="false" customHeight="false" outlineLevel="0" collapsed="false">
      <c r="A5616" s="0" t="s">
        <v>117</v>
      </c>
      <c r="B5616" s="0" t="s">
        <v>118</v>
      </c>
      <c r="C5616" s="0" t="s">
        <v>75</v>
      </c>
      <c r="D5616" s="0" t="s">
        <v>180</v>
      </c>
      <c r="E5616" s="0" t="n">
        <v>2024</v>
      </c>
      <c r="F5616" s="0" t="n">
        <v>0</v>
      </c>
      <c r="G5616" s="0" t="s">
        <v>132</v>
      </c>
    </row>
    <row r="5617" customFormat="false" ht="14.25" hidden="false" customHeight="false" outlineLevel="0" collapsed="false">
      <c r="A5617" s="0" t="s">
        <v>117</v>
      </c>
      <c r="B5617" s="0" t="s">
        <v>118</v>
      </c>
      <c r="C5617" s="0" t="s">
        <v>75</v>
      </c>
      <c r="D5617" s="0" t="s">
        <v>181</v>
      </c>
      <c r="E5617" s="0" t="n">
        <v>2024</v>
      </c>
      <c r="F5617" s="0" t="n">
        <v>1</v>
      </c>
      <c r="G5617" s="0" t="s">
        <v>135</v>
      </c>
    </row>
    <row r="5618" customFormat="false" ht="14.25" hidden="false" customHeight="false" outlineLevel="0" collapsed="false">
      <c r="A5618" s="0" t="s">
        <v>117</v>
      </c>
      <c r="B5618" s="0" t="s">
        <v>118</v>
      </c>
      <c r="C5618" s="0" t="s">
        <v>75</v>
      </c>
      <c r="D5618" s="0" t="s">
        <v>165</v>
      </c>
      <c r="E5618" s="0" t="n">
        <v>2025</v>
      </c>
      <c r="F5618" s="0" t="n">
        <v>0.8679</v>
      </c>
      <c r="G5618" s="0" t="s">
        <v>161</v>
      </c>
    </row>
    <row r="5619" customFormat="false" ht="14.25" hidden="false" customHeight="false" outlineLevel="0" collapsed="false">
      <c r="A5619" s="0" t="s">
        <v>117</v>
      </c>
      <c r="B5619" s="0" t="s">
        <v>118</v>
      </c>
      <c r="C5619" s="0" t="s">
        <v>75</v>
      </c>
      <c r="D5619" s="0" t="s">
        <v>166</v>
      </c>
      <c r="E5619" s="0" t="n">
        <v>2025</v>
      </c>
      <c r="F5619" s="0" t="n">
        <v>0</v>
      </c>
      <c r="G5619" s="0" t="s">
        <v>161</v>
      </c>
    </row>
    <row r="5620" customFormat="false" ht="14.25" hidden="false" customHeight="false" outlineLevel="0" collapsed="false">
      <c r="A5620" s="0" t="s">
        <v>117</v>
      </c>
      <c r="B5620" s="0" t="s">
        <v>118</v>
      </c>
      <c r="C5620" s="0" t="s">
        <v>75</v>
      </c>
      <c r="D5620" s="0" t="s">
        <v>167</v>
      </c>
      <c r="E5620" s="0" t="n">
        <v>2025</v>
      </c>
      <c r="F5620" s="0" t="n">
        <v>0.5</v>
      </c>
      <c r="G5620" s="0" t="s">
        <v>135</v>
      </c>
    </row>
    <row r="5621" customFormat="false" ht="14.25" hidden="false" customHeight="false" outlineLevel="0" collapsed="false">
      <c r="A5621" s="0" t="s">
        <v>117</v>
      </c>
      <c r="B5621" s="0" t="s">
        <v>118</v>
      </c>
      <c r="C5621" s="0" t="s">
        <v>75</v>
      </c>
      <c r="D5621" s="0" t="s">
        <v>168</v>
      </c>
      <c r="E5621" s="0" t="n">
        <v>2025</v>
      </c>
      <c r="F5621" s="0" t="n">
        <v>0</v>
      </c>
      <c r="G5621" s="0" t="s">
        <v>161</v>
      </c>
    </row>
    <row r="5622" customFormat="false" ht="14.25" hidden="false" customHeight="false" outlineLevel="0" collapsed="false">
      <c r="A5622" s="0" t="s">
        <v>117</v>
      </c>
      <c r="B5622" s="0" t="s">
        <v>118</v>
      </c>
      <c r="C5622" s="0" t="s">
        <v>75</v>
      </c>
      <c r="D5622" s="0" t="s">
        <v>169</v>
      </c>
      <c r="E5622" s="0" t="n">
        <v>2025</v>
      </c>
      <c r="F5622" s="0" t="n">
        <v>0</v>
      </c>
      <c r="G5622" s="0" t="s">
        <v>161</v>
      </c>
    </row>
    <row r="5623" customFormat="false" ht="14.25" hidden="false" customHeight="false" outlineLevel="0" collapsed="false">
      <c r="A5623" s="0" t="s">
        <v>117</v>
      </c>
      <c r="B5623" s="0" t="s">
        <v>118</v>
      </c>
      <c r="C5623" s="0" t="s">
        <v>75</v>
      </c>
      <c r="D5623" s="0" t="s">
        <v>170</v>
      </c>
      <c r="E5623" s="0" t="n">
        <v>2025</v>
      </c>
      <c r="F5623" s="0" t="n">
        <v>3.1257</v>
      </c>
      <c r="G5623" s="0" t="s">
        <v>161</v>
      </c>
    </row>
    <row r="5624" customFormat="false" ht="14.25" hidden="false" customHeight="false" outlineLevel="0" collapsed="false">
      <c r="A5624" s="0" t="s">
        <v>117</v>
      </c>
      <c r="B5624" s="0" t="s">
        <v>118</v>
      </c>
      <c r="C5624" s="0" t="s">
        <v>75</v>
      </c>
      <c r="D5624" s="0" t="s">
        <v>156</v>
      </c>
      <c r="E5624" s="0" t="n">
        <v>2025</v>
      </c>
      <c r="F5624" s="0" t="n">
        <v>0.5</v>
      </c>
      <c r="G5624" s="0" t="s">
        <v>135</v>
      </c>
    </row>
    <row r="5625" customFormat="false" ht="14.25" hidden="false" customHeight="false" outlineLevel="0" collapsed="false">
      <c r="A5625" s="0" t="s">
        <v>117</v>
      </c>
      <c r="B5625" s="0" t="s">
        <v>118</v>
      </c>
      <c r="C5625" s="0" t="s">
        <v>75</v>
      </c>
      <c r="D5625" s="0" t="s">
        <v>157</v>
      </c>
      <c r="E5625" s="0" t="n">
        <v>2025</v>
      </c>
      <c r="F5625" s="0" t="n">
        <v>0.53</v>
      </c>
      <c r="G5625" s="0" t="s">
        <v>135</v>
      </c>
    </row>
    <row r="5626" customFormat="false" ht="14.25" hidden="false" customHeight="false" outlineLevel="0" collapsed="false">
      <c r="A5626" s="0" t="s">
        <v>117</v>
      </c>
      <c r="B5626" s="0" t="s">
        <v>118</v>
      </c>
      <c r="C5626" s="0" t="s">
        <v>75</v>
      </c>
      <c r="D5626" s="0" t="s">
        <v>171</v>
      </c>
      <c r="E5626" s="0" t="n">
        <v>2025</v>
      </c>
      <c r="F5626" s="0" t="n">
        <v>0.87</v>
      </c>
      <c r="G5626" s="0" t="s">
        <v>135</v>
      </c>
    </row>
    <row r="5627" customFormat="false" ht="14.25" hidden="false" customHeight="false" outlineLevel="0" collapsed="false">
      <c r="A5627" s="0" t="s">
        <v>117</v>
      </c>
      <c r="B5627" s="0" t="s">
        <v>118</v>
      </c>
      <c r="C5627" s="0" t="s">
        <v>75</v>
      </c>
      <c r="D5627" s="0" t="s">
        <v>172</v>
      </c>
      <c r="E5627" s="0" t="n">
        <v>2025</v>
      </c>
      <c r="F5627" s="0" t="n">
        <v>0.8</v>
      </c>
      <c r="G5627" s="0" t="s">
        <v>135</v>
      </c>
    </row>
    <row r="5628" customFormat="false" ht="14.25" hidden="false" customHeight="false" outlineLevel="0" collapsed="false">
      <c r="A5628" s="0" t="s">
        <v>117</v>
      </c>
      <c r="B5628" s="0" t="s">
        <v>118</v>
      </c>
      <c r="C5628" s="0" t="s">
        <v>75</v>
      </c>
      <c r="D5628" s="0" t="s">
        <v>173</v>
      </c>
      <c r="E5628" s="0" t="n">
        <v>2025</v>
      </c>
      <c r="F5628" s="0" t="n">
        <v>0.4611</v>
      </c>
      <c r="G5628" s="0" t="s">
        <v>135</v>
      </c>
    </row>
    <row r="5629" customFormat="false" ht="14.25" hidden="false" customHeight="false" outlineLevel="0" collapsed="false">
      <c r="A5629" s="0" t="s">
        <v>117</v>
      </c>
      <c r="B5629" s="0" t="s">
        <v>118</v>
      </c>
      <c r="C5629" s="0" t="s">
        <v>75</v>
      </c>
      <c r="D5629" s="0" t="s">
        <v>174</v>
      </c>
      <c r="E5629" s="0" t="n">
        <v>2025</v>
      </c>
      <c r="F5629" s="0" t="n">
        <v>0.424</v>
      </c>
      <c r="G5629" s="0" t="s">
        <v>135</v>
      </c>
    </row>
    <row r="5630" customFormat="false" ht="14.25" hidden="false" customHeight="false" outlineLevel="0" collapsed="false">
      <c r="A5630" s="0" t="s">
        <v>117</v>
      </c>
      <c r="B5630" s="0" t="s">
        <v>118</v>
      </c>
      <c r="C5630" s="0" t="s">
        <v>75</v>
      </c>
      <c r="D5630" s="0" t="s">
        <v>160</v>
      </c>
      <c r="E5630" s="0" t="n">
        <v>2025</v>
      </c>
      <c r="F5630" s="0" t="n">
        <v>1.56285</v>
      </c>
      <c r="G5630" s="0" t="s">
        <v>161</v>
      </c>
    </row>
    <row r="5631" customFormat="false" ht="14.25" hidden="false" customHeight="false" outlineLevel="0" collapsed="false">
      <c r="A5631" s="0" t="s">
        <v>117</v>
      </c>
      <c r="B5631" s="0" t="s">
        <v>118</v>
      </c>
      <c r="C5631" s="0" t="s">
        <v>75</v>
      </c>
      <c r="D5631" s="0" t="s">
        <v>162</v>
      </c>
      <c r="E5631" s="0" t="n">
        <v>2025</v>
      </c>
      <c r="F5631" s="0" t="n">
        <v>1.56285</v>
      </c>
      <c r="G5631" s="0" t="s">
        <v>161</v>
      </c>
    </row>
    <row r="5632" customFormat="false" ht="14.25" hidden="false" customHeight="false" outlineLevel="0" collapsed="false">
      <c r="A5632" s="0" t="s">
        <v>117</v>
      </c>
      <c r="B5632" s="0" t="s">
        <v>118</v>
      </c>
      <c r="C5632" s="0" t="s">
        <v>75</v>
      </c>
      <c r="D5632" s="0" t="s">
        <v>175</v>
      </c>
      <c r="E5632" s="0" t="n">
        <v>2025</v>
      </c>
      <c r="F5632" s="0" t="n">
        <v>3.1257</v>
      </c>
      <c r="G5632" s="0" t="s">
        <v>161</v>
      </c>
    </row>
    <row r="5633" customFormat="false" ht="14.25" hidden="false" customHeight="false" outlineLevel="0" collapsed="false">
      <c r="A5633" s="0" t="s">
        <v>117</v>
      </c>
      <c r="B5633" s="0" t="s">
        <v>118</v>
      </c>
      <c r="C5633" s="0" t="s">
        <v>75</v>
      </c>
      <c r="D5633" s="0" t="s">
        <v>176</v>
      </c>
      <c r="E5633" s="0" t="n">
        <v>2025</v>
      </c>
      <c r="F5633" s="0" t="n">
        <v>0</v>
      </c>
      <c r="G5633" s="0" t="s">
        <v>161</v>
      </c>
    </row>
    <row r="5634" customFormat="false" ht="14.25" hidden="false" customHeight="false" outlineLevel="0" collapsed="false">
      <c r="A5634" s="0" t="s">
        <v>117</v>
      </c>
      <c r="B5634" s="0" t="s">
        <v>118</v>
      </c>
      <c r="C5634" s="0" t="s">
        <v>75</v>
      </c>
      <c r="D5634" s="0" t="s">
        <v>177</v>
      </c>
      <c r="E5634" s="0" t="n">
        <v>2025</v>
      </c>
      <c r="F5634" s="0" t="n">
        <v>3.1257</v>
      </c>
      <c r="G5634" s="0" t="s">
        <v>161</v>
      </c>
    </row>
    <row r="5635" customFormat="false" ht="14.25" hidden="false" customHeight="false" outlineLevel="0" collapsed="false">
      <c r="A5635" s="0" t="s">
        <v>117</v>
      </c>
      <c r="B5635" s="0" t="s">
        <v>118</v>
      </c>
      <c r="C5635" s="0" t="s">
        <v>75</v>
      </c>
      <c r="D5635" s="0" t="s">
        <v>178</v>
      </c>
      <c r="E5635" s="0" t="n">
        <v>2025</v>
      </c>
      <c r="F5635" s="0" t="n">
        <v>0</v>
      </c>
      <c r="G5635" s="0" t="s">
        <v>161</v>
      </c>
    </row>
    <row r="5636" customFormat="false" ht="14.25" hidden="false" customHeight="false" outlineLevel="0" collapsed="false">
      <c r="A5636" s="0" t="s">
        <v>117</v>
      </c>
      <c r="B5636" s="0" t="s">
        <v>118</v>
      </c>
      <c r="C5636" s="0" t="s">
        <v>75</v>
      </c>
      <c r="D5636" s="0" t="s">
        <v>163</v>
      </c>
      <c r="E5636" s="0" t="n">
        <v>2025</v>
      </c>
      <c r="F5636" s="0" t="n">
        <v>6.3127199826</v>
      </c>
      <c r="G5636" s="0" t="s">
        <v>132</v>
      </c>
    </row>
    <row r="5637" customFormat="false" ht="14.25" hidden="false" customHeight="false" outlineLevel="0" collapsed="false">
      <c r="A5637" s="0" t="s">
        <v>117</v>
      </c>
      <c r="B5637" s="0" t="s">
        <v>118</v>
      </c>
      <c r="C5637" s="0" t="s">
        <v>75</v>
      </c>
      <c r="D5637" s="0" t="s">
        <v>164</v>
      </c>
      <c r="E5637" s="0" t="n">
        <v>2025</v>
      </c>
      <c r="F5637" s="0" t="n">
        <v>6.3127199826</v>
      </c>
      <c r="G5637" s="0" t="s">
        <v>132</v>
      </c>
    </row>
    <row r="5638" customFormat="false" ht="14.25" hidden="false" customHeight="false" outlineLevel="0" collapsed="false">
      <c r="A5638" s="0" t="s">
        <v>117</v>
      </c>
      <c r="B5638" s="0" t="s">
        <v>118</v>
      </c>
      <c r="C5638" s="0" t="s">
        <v>75</v>
      </c>
      <c r="D5638" s="0" t="s">
        <v>179</v>
      </c>
      <c r="E5638" s="0" t="n">
        <v>2025</v>
      </c>
      <c r="F5638" s="0" t="n">
        <v>12.6254399652</v>
      </c>
      <c r="G5638" s="0" t="s">
        <v>132</v>
      </c>
    </row>
    <row r="5639" customFormat="false" ht="14.25" hidden="false" customHeight="false" outlineLevel="0" collapsed="false">
      <c r="A5639" s="0" t="s">
        <v>117</v>
      </c>
      <c r="B5639" s="0" t="s">
        <v>118</v>
      </c>
      <c r="C5639" s="0" t="s">
        <v>75</v>
      </c>
      <c r="D5639" s="0" t="s">
        <v>180</v>
      </c>
      <c r="E5639" s="0" t="n">
        <v>2025</v>
      </c>
      <c r="F5639" s="0" t="n">
        <v>0.202054656</v>
      </c>
      <c r="G5639" s="0" t="s">
        <v>132</v>
      </c>
    </row>
    <row r="5640" customFormat="false" ht="14.25" hidden="false" customHeight="false" outlineLevel="0" collapsed="false">
      <c r="A5640" s="0" t="s">
        <v>117</v>
      </c>
      <c r="B5640" s="0" t="s">
        <v>118</v>
      </c>
      <c r="C5640" s="0" t="s">
        <v>75</v>
      </c>
      <c r="D5640" s="0" t="s">
        <v>181</v>
      </c>
      <c r="E5640" s="0" t="n">
        <v>2025</v>
      </c>
      <c r="F5640" s="0" t="n">
        <v>1</v>
      </c>
      <c r="G5640" s="0" t="s">
        <v>135</v>
      </c>
    </row>
    <row r="5641" customFormat="false" ht="14.25" hidden="false" customHeight="false" outlineLevel="0" collapsed="false">
      <c r="A5641" s="0" t="s">
        <v>117</v>
      </c>
      <c r="B5641" s="0" t="s">
        <v>118</v>
      </c>
      <c r="C5641" s="0" t="s">
        <v>75</v>
      </c>
      <c r="D5641" s="0" t="s">
        <v>165</v>
      </c>
      <c r="E5641" s="0" t="n">
        <v>2026</v>
      </c>
      <c r="F5641" s="0" t="n">
        <v>2.4796</v>
      </c>
      <c r="G5641" s="0" t="s">
        <v>161</v>
      </c>
    </row>
    <row r="5642" customFormat="false" ht="14.25" hidden="false" customHeight="false" outlineLevel="0" collapsed="false">
      <c r="A5642" s="0" t="s">
        <v>117</v>
      </c>
      <c r="B5642" s="0" t="s">
        <v>118</v>
      </c>
      <c r="C5642" s="0" t="s">
        <v>75</v>
      </c>
      <c r="D5642" s="0" t="s">
        <v>166</v>
      </c>
      <c r="E5642" s="0" t="n">
        <v>2026</v>
      </c>
      <c r="F5642" s="0" t="n">
        <v>0</v>
      </c>
      <c r="G5642" s="0" t="s">
        <v>161</v>
      </c>
    </row>
    <row r="5643" customFormat="false" ht="14.25" hidden="false" customHeight="false" outlineLevel="0" collapsed="false">
      <c r="A5643" s="0" t="s">
        <v>117</v>
      </c>
      <c r="B5643" s="0" t="s">
        <v>118</v>
      </c>
      <c r="C5643" s="0" t="s">
        <v>75</v>
      </c>
      <c r="D5643" s="0" t="s">
        <v>167</v>
      </c>
      <c r="E5643" s="0" t="n">
        <v>2026</v>
      </c>
      <c r="F5643" s="0" t="n">
        <v>0.5</v>
      </c>
      <c r="G5643" s="0" t="s">
        <v>135</v>
      </c>
    </row>
    <row r="5644" customFormat="false" ht="14.25" hidden="false" customHeight="false" outlineLevel="0" collapsed="false">
      <c r="A5644" s="0" t="s">
        <v>117</v>
      </c>
      <c r="B5644" s="0" t="s">
        <v>118</v>
      </c>
      <c r="C5644" s="0" t="s">
        <v>75</v>
      </c>
      <c r="D5644" s="0" t="s">
        <v>168</v>
      </c>
      <c r="E5644" s="0" t="n">
        <v>2026</v>
      </c>
      <c r="F5644" s="0" t="n">
        <v>1.6117</v>
      </c>
      <c r="G5644" s="0" t="s">
        <v>161</v>
      </c>
    </row>
    <row r="5645" customFormat="false" ht="14.25" hidden="false" customHeight="false" outlineLevel="0" collapsed="false">
      <c r="A5645" s="0" t="s">
        <v>117</v>
      </c>
      <c r="B5645" s="0" t="s">
        <v>118</v>
      </c>
      <c r="C5645" s="0" t="s">
        <v>75</v>
      </c>
      <c r="D5645" s="0" t="s">
        <v>169</v>
      </c>
      <c r="E5645" s="0" t="n">
        <v>2026</v>
      </c>
      <c r="F5645" s="0" t="n">
        <v>2.0903</v>
      </c>
      <c r="G5645" s="0" t="s">
        <v>161</v>
      </c>
    </row>
    <row r="5646" customFormat="false" ht="14.25" hidden="false" customHeight="false" outlineLevel="0" collapsed="false">
      <c r="A5646" s="0" t="s">
        <v>117</v>
      </c>
      <c r="B5646" s="0" t="s">
        <v>118</v>
      </c>
      <c r="C5646" s="0" t="s">
        <v>75</v>
      </c>
      <c r="D5646" s="0" t="s">
        <v>170</v>
      </c>
      <c r="E5646" s="0" t="n">
        <v>2026</v>
      </c>
      <c r="F5646" s="0" t="n">
        <v>3.1257</v>
      </c>
      <c r="G5646" s="0" t="s">
        <v>161</v>
      </c>
    </row>
    <row r="5647" customFormat="false" ht="14.25" hidden="false" customHeight="false" outlineLevel="0" collapsed="false">
      <c r="A5647" s="0" t="s">
        <v>117</v>
      </c>
      <c r="B5647" s="0" t="s">
        <v>118</v>
      </c>
      <c r="C5647" s="0" t="s">
        <v>75</v>
      </c>
      <c r="D5647" s="0" t="s">
        <v>156</v>
      </c>
      <c r="E5647" s="0" t="n">
        <v>2026</v>
      </c>
      <c r="F5647" s="0" t="n">
        <v>0.595574035400366</v>
      </c>
      <c r="G5647" s="0" t="s">
        <v>135</v>
      </c>
    </row>
    <row r="5648" customFormat="false" ht="14.25" hidden="false" customHeight="false" outlineLevel="0" collapsed="false">
      <c r="A5648" s="0" t="s">
        <v>117</v>
      </c>
      <c r="B5648" s="0" t="s">
        <v>118</v>
      </c>
      <c r="C5648" s="0" t="s">
        <v>75</v>
      </c>
      <c r="D5648" s="0" t="s">
        <v>157</v>
      </c>
      <c r="E5648" s="0" t="n">
        <v>2026</v>
      </c>
      <c r="F5648" s="0" t="n">
        <v>0.545291845664059</v>
      </c>
      <c r="G5648" s="0" t="s">
        <v>135</v>
      </c>
    </row>
    <row r="5649" customFormat="false" ht="14.25" hidden="false" customHeight="false" outlineLevel="0" collapsed="false">
      <c r="A5649" s="0" t="s">
        <v>117</v>
      </c>
      <c r="B5649" s="0" t="s">
        <v>118</v>
      </c>
      <c r="C5649" s="0" t="s">
        <v>75</v>
      </c>
      <c r="D5649" s="0" t="s">
        <v>171</v>
      </c>
      <c r="E5649" s="0" t="n">
        <v>2026</v>
      </c>
      <c r="F5649" s="0" t="n">
        <v>0.87</v>
      </c>
      <c r="G5649" s="0" t="s">
        <v>135</v>
      </c>
    </row>
    <row r="5650" customFormat="false" ht="14.25" hidden="false" customHeight="false" outlineLevel="0" collapsed="false">
      <c r="A5650" s="0" t="s">
        <v>117</v>
      </c>
      <c r="B5650" s="0" t="s">
        <v>118</v>
      </c>
      <c r="C5650" s="0" t="s">
        <v>75</v>
      </c>
      <c r="D5650" s="0" t="s">
        <v>172</v>
      </c>
      <c r="E5650" s="0" t="n">
        <v>2026</v>
      </c>
      <c r="F5650" s="0" t="n">
        <v>0.8</v>
      </c>
      <c r="G5650" s="0" t="s">
        <v>135</v>
      </c>
    </row>
    <row r="5651" customFormat="false" ht="14.25" hidden="false" customHeight="false" outlineLevel="0" collapsed="false">
      <c r="A5651" s="0" t="s">
        <v>117</v>
      </c>
      <c r="B5651" s="0" t="s">
        <v>118</v>
      </c>
      <c r="C5651" s="0" t="s">
        <v>75</v>
      </c>
      <c r="D5651" s="0" t="s">
        <v>173</v>
      </c>
      <c r="E5651" s="0" t="n">
        <v>2026</v>
      </c>
      <c r="F5651" s="0" t="n">
        <v>0.474403905727731</v>
      </c>
      <c r="G5651" s="0" t="s">
        <v>135</v>
      </c>
    </row>
    <row r="5652" customFormat="false" ht="14.25" hidden="false" customHeight="false" outlineLevel="0" collapsed="false">
      <c r="A5652" s="0" t="s">
        <v>117</v>
      </c>
      <c r="B5652" s="0" t="s">
        <v>118</v>
      </c>
      <c r="C5652" s="0" t="s">
        <v>75</v>
      </c>
      <c r="D5652" s="0" t="s">
        <v>174</v>
      </c>
      <c r="E5652" s="0" t="n">
        <v>2026</v>
      </c>
      <c r="F5652" s="0" t="n">
        <v>0.436233476531247</v>
      </c>
      <c r="G5652" s="0" t="s">
        <v>135</v>
      </c>
    </row>
    <row r="5653" customFormat="false" ht="14.25" hidden="false" customHeight="false" outlineLevel="0" collapsed="false">
      <c r="A5653" s="0" t="s">
        <v>117</v>
      </c>
      <c r="B5653" s="0" t="s">
        <v>118</v>
      </c>
      <c r="C5653" s="0" t="s">
        <v>75</v>
      </c>
      <c r="D5653" s="0" t="s">
        <v>160</v>
      </c>
      <c r="E5653" s="0" t="n">
        <v>2026</v>
      </c>
      <c r="F5653" s="0" t="n">
        <v>2.887494795</v>
      </c>
      <c r="G5653" s="0" t="s">
        <v>161</v>
      </c>
    </row>
    <row r="5654" customFormat="false" ht="14.25" hidden="false" customHeight="false" outlineLevel="0" collapsed="false">
      <c r="A5654" s="0" t="s">
        <v>117</v>
      </c>
      <c r="B5654" s="0" t="s">
        <v>118</v>
      </c>
      <c r="C5654" s="0" t="s">
        <v>75</v>
      </c>
      <c r="D5654" s="0" t="s">
        <v>162</v>
      </c>
      <c r="E5654" s="0" t="n">
        <v>2026</v>
      </c>
      <c r="F5654" s="0" t="n">
        <v>1.960760205</v>
      </c>
      <c r="G5654" s="0" t="s">
        <v>161</v>
      </c>
    </row>
    <row r="5655" customFormat="false" ht="14.25" hidden="false" customHeight="false" outlineLevel="0" collapsed="false">
      <c r="A5655" s="0" t="s">
        <v>117</v>
      </c>
      <c r="B5655" s="0" t="s">
        <v>118</v>
      </c>
      <c r="C5655" s="0" t="s">
        <v>75</v>
      </c>
      <c r="D5655" s="0" t="s">
        <v>175</v>
      </c>
      <c r="E5655" s="0" t="n">
        <v>2026</v>
      </c>
      <c r="F5655" s="0" t="n">
        <v>4.7374</v>
      </c>
      <c r="G5655" s="0" t="s">
        <v>161</v>
      </c>
    </row>
    <row r="5656" customFormat="false" ht="14.25" hidden="false" customHeight="false" outlineLevel="0" collapsed="false">
      <c r="A5656" s="0" t="s">
        <v>117</v>
      </c>
      <c r="B5656" s="0" t="s">
        <v>118</v>
      </c>
      <c r="C5656" s="0" t="s">
        <v>75</v>
      </c>
      <c r="D5656" s="0" t="s">
        <v>176</v>
      </c>
      <c r="E5656" s="0" t="n">
        <v>2026</v>
      </c>
      <c r="F5656" s="0" t="n">
        <v>2.0903</v>
      </c>
      <c r="G5656" s="0" t="s">
        <v>161</v>
      </c>
    </row>
    <row r="5657" customFormat="false" ht="14.25" hidden="false" customHeight="false" outlineLevel="0" collapsed="false">
      <c r="A5657" s="0" t="s">
        <v>117</v>
      </c>
      <c r="B5657" s="0" t="s">
        <v>118</v>
      </c>
      <c r="C5657" s="0" t="s">
        <v>75</v>
      </c>
      <c r="D5657" s="0" t="s">
        <v>177</v>
      </c>
      <c r="E5657" s="0" t="n">
        <v>2026</v>
      </c>
      <c r="F5657" s="0" t="n">
        <v>4.012135</v>
      </c>
      <c r="G5657" s="0" t="s">
        <v>161</v>
      </c>
    </row>
    <row r="5658" customFormat="false" ht="14.25" hidden="false" customHeight="false" outlineLevel="0" collapsed="false">
      <c r="A5658" s="0" t="s">
        <v>117</v>
      </c>
      <c r="B5658" s="0" t="s">
        <v>118</v>
      </c>
      <c r="C5658" s="0" t="s">
        <v>75</v>
      </c>
      <c r="D5658" s="0" t="s">
        <v>178</v>
      </c>
      <c r="E5658" s="0" t="n">
        <v>2026</v>
      </c>
      <c r="F5658" s="0" t="n">
        <v>0.83612</v>
      </c>
      <c r="G5658" s="0" t="s">
        <v>161</v>
      </c>
    </row>
    <row r="5659" customFormat="false" ht="14.25" hidden="false" customHeight="false" outlineLevel="0" collapsed="false">
      <c r="A5659" s="0" t="s">
        <v>117</v>
      </c>
      <c r="B5659" s="0" t="s">
        <v>118</v>
      </c>
      <c r="C5659" s="0" t="s">
        <v>75</v>
      </c>
      <c r="D5659" s="0" t="s">
        <v>163</v>
      </c>
      <c r="E5659" s="0" t="n">
        <v>2026</v>
      </c>
      <c r="F5659" s="0" t="n">
        <v>11.8332798042561</v>
      </c>
      <c r="G5659" s="0" t="s">
        <v>132</v>
      </c>
    </row>
    <row r="5660" customFormat="false" ht="14.25" hidden="false" customHeight="false" outlineLevel="0" collapsed="false">
      <c r="A5660" s="0" t="s">
        <v>117</v>
      </c>
      <c r="B5660" s="0" t="s">
        <v>118</v>
      </c>
      <c r="C5660" s="0" t="s">
        <v>75</v>
      </c>
      <c r="D5660" s="0" t="s">
        <v>164</v>
      </c>
      <c r="E5660" s="0" t="n">
        <v>2026</v>
      </c>
      <c r="F5660" s="0" t="n">
        <v>8.03541678239302</v>
      </c>
      <c r="G5660" s="0" t="s">
        <v>132</v>
      </c>
    </row>
    <row r="5661" customFormat="false" ht="14.25" hidden="false" customHeight="false" outlineLevel="0" collapsed="false">
      <c r="A5661" s="0" t="s">
        <v>117</v>
      </c>
      <c r="B5661" s="0" t="s">
        <v>118</v>
      </c>
      <c r="C5661" s="0" t="s">
        <v>75</v>
      </c>
      <c r="D5661" s="0" t="s">
        <v>179</v>
      </c>
      <c r="E5661" s="0" t="n">
        <v>2026</v>
      </c>
      <c r="F5661" s="0" t="n">
        <v>16.6735432253287</v>
      </c>
      <c r="G5661" s="0" t="s">
        <v>132</v>
      </c>
    </row>
    <row r="5662" customFormat="false" ht="14.25" hidden="false" customHeight="false" outlineLevel="0" collapsed="false">
      <c r="A5662" s="0" t="s">
        <v>117</v>
      </c>
      <c r="B5662" s="0" t="s">
        <v>118</v>
      </c>
      <c r="C5662" s="0" t="s">
        <v>75</v>
      </c>
      <c r="D5662" s="0" t="s">
        <v>180</v>
      </c>
      <c r="E5662" s="0" t="n">
        <v>2026</v>
      </c>
      <c r="F5662" s="0" t="n">
        <v>1.93057393452981</v>
      </c>
      <c r="G5662" s="0" t="s">
        <v>132</v>
      </c>
    </row>
    <row r="5663" customFormat="false" ht="14.25" hidden="false" customHeight="false" outlineLevel="0" collapsed="false">
      <c r="A5663" s="0" t="s">
        <v>117</v>
      </c>
      <c r="B5663" s="0" t="s">
        <v>118</v>
      </c>
      <c r="C5663" s="0" t="s">
        <v>75</v>
      </c>
      <c r="D5663" s="0" t="s">
        <v>181</v>
      </c>
      <c r="E5663" s="0" t="n">
        <v>2026</v>
      </c>
      <c r="F5663" s="0" t="n">
        <v>1</v>
      </c>
      <c r="G5663" s="0" t="s">
        <v>135</v>
      </c>
    </row>
    <row r="5664" customFormat="false" ht="14.25" hidden="false" customHeight="false" outlineLevel="0" collapsed="false">
      <c r="A5664" s="0" t="s">
        <v>117</v>
      </c>
      <c r="B5664" s="0" t="s">
        <v>118</v>
      </c>
      <c r="C5664" s="0" t="s">
        <v>75</v>
      </c>
      <c r="D5664" s="0" t="s">
        <v>165</v>
      </c>
      <c r="E5664" s="0" t="n">
        <v>2027</v>
      </c>
      <c r="F5664" s="0" t="n">
        <v>4.6122</v>
      </c>
      <c r="G5664" s="0" t="s">
        <v>161</v>
      </c>
    </row>
    <row r="5665" customFormat="false" ht="14.25" hidden="false" customHeight="false" outlineLevel="0" collapsed="false">
      <c r="A5665" s="0" t="s">
        <v>117</v>
      </c>
      <c r="B5665" s="0" t="s">
        <v>118</v>
      </c>
      <c r="C5665" s="0" t="s">
        <v>75</v>
      </c>
      <c r="D5665" s="0" t="s">
        <v>166</v>
      </c>
      <c r="E5665" s="0" t="n">
        <v>2027</v>
      </c>
      <c r="F5665" s="0" t="n">
        <v>0</v>
      </c>
      <c r="G5665" s="0" t="s">
        <v>161</v>
      </c>
    </row>
    <row r="5666" customFormat="false" ht="14.25" hidden="false" customHeight="false" outlineLevel="0" collapsed="false">
      <c r="A5666" s="0" t="s">
        <v>117</v>
      </c>
      <c r="B5666" s="0" t="s">
        <v>118</v>
      </c>
      <c r="C5666" s="0" t="s">
        <v>75</v>
      </c>
      <c r="D5666" s="0" t="s">
        <v>167</v>
      </c>
      <c r="E5666" s="0" t="n">
        <v>2027</v>
      </c>
      <c r="F5666" s="0" t="n">
        <v>0.5</v>
      </c>
      <c r="G5666" s="0" t="s">
        <v>135</v>
      </c>
    </row>
    <row r="5667" customFormat="false" ht="14.25" hidden="false" customHeight="false" outlineLevel="0" collapsed="false">
      <c r="A5667" s="0" t="s">
        <v>117</v>
      </c>
      <c r="B5667" s="0" t="s">
        <v>118</v>
      </c>
      <c r="C5667" s="0" t="s">
        <v>75</v>
      </c>
      <c r="D5667" s="0" t="s">
        <v>168</v>
      </c>
      <c r="E5667" s="0" t="n">
        <v>2027</v>
      </c>
      <c r="F5667" s="0" t="n">
        <v>2.1326</v>
      </c>
      <c r="G5667" s="0" t="s">
        <v>161</v>
      </c>
    </row>
    <row r="5668" customFormat="false" ht="14.25" hidden="false" customHeight="false" outlineLevel="0" collapsed="false">
      <c r="A5668" s="0" t="s">
        <v>117</v>
      </c>
      <c r="B5668" s="0" t="s">
        <v>118</v>
      </c>
      <c r="C5668" s="0" t="s">
        <v>75</v>
      </c>
      <c r="D5668" s="0" t="s">
        <v>169</v>
      </c>
      <c r="E5668" s="0" t="n">
        <v>2027</v>
      </c>
      <c r="F5668" s="0" t="n">
        <v>1.434</v>
      </c>
      <c r="G5668" s="0" t="s">
        <v>161</v>
      </c>
    </row>
    <row r="5669" customFormat="false" ht="14.25" hidden="false" customHeight="false" outlineLevel="0" collapsed="false">
      <c r="A5669" s="0" t="s">
        <v>117</v>
      </c>
      <c r="B5669" s="0" t="s">
        <v>118</v>
      </c>
      <c r="C5669" s="0" t="s">
        <v>75</v>
      </c>
      <c r="D5669" s="0" t="s">
        <v>170</v>
      </c>
      <c r="E5669" s="0" t="n">
        <v>2027</v>
      </c>
      <c r="F5669" s="0" t="n">
        <v>3.1257</v>
      </c>
      <c r="G5669" s="0" t="s">
        <v>161</v>
      </c>
    </row>
    <row r="5670" customFormat="false" ht="14.25" hidden="false" customHeight="false" outlineLevel="0" collapsed="false">
      <c r="A5670" s="0" t="s">
        <v>117</v>
      </c>
      <c r="B5670" s="0" t="s">
        <v>118</v>
      </c>
      <c r="C5670" s="0" t="s">
        <v>75</v>
      </c>
      <c r="D5670" s="0" t="s">
        <v>156</v>
      </c>
      <c r="E5670" s="0" t="n">
        <v>2027</v>
      </c>
      <c r="F5670" s="0" t="n">
        <v>0.652093013584302</v>
      </c>
      <c r="G5670" s="0" t="s">
        <v>135</v>
      </c>
    </row>
    <row r="5671" customFormat="false" ht="14.25" hidden="false" customHeight="false" outlineLevel="0" collapsed="false">
      <c r="A5671" s="0" t="s">
        <v>117</v>
      </c>
      <c r="B5671" s="0" t="s">
        <v>118</v>
      </c>
      <c r="C5671" s="0" t="s">
        <v>75</v>
      </c>
      <c r="D5671" s="0" t="s">
        <v>157</v>
      </c>
      <c r="E5671" s="0" t="n">
        <v>2027</v>
      </c>
      <c r="F5671" s="0" t="n">
        <v>0.554334882173488</v>
      </c>
      <c r="G5671" s="0" t="s">
        <v>135</v>
      </c>
    </row>
    <row r="5672" customFormat="false" ht="14.25" hidden="false" customHeight="false" outlineLevel="0" collapsed="false">
      <c r="A5672" s="0" t="s">
        <v>117</v>
      </c>
      <c r="B5672" s="0" t="s">
        <v>118</v>
      </c>
      <c r="C5672" s="0" t="s">
        <v>75</v>
      </c>
      <c r="D5672" s="0" t="s">
        <v>171</v>
      </c>
      <c r="E5672" s="0" t="n">
        <v>2027</v>
      </c>
      <c r="F5672" s="0" t="n">
        <v>0.87</v>
      </c>
      <c r="G5672" s="0" t="s">
        <v>135</v>
      </c>
    </row>
    <row r="5673" customFormat="false" ht="14.25" hidden="false" customHeight="false" outlineLevel="0" collapsed="false">
      <c r="A5673" s="0" t="s">
        <v>117</v>
      </c>
      <c r="B5673" s="0" t="s">
        <v>118</v>
      </c>
      <c r="C5673" s="0" t="s">
        <v>75</v>
      </c>
      <c r="D5673" s="0" t="s">
        <v>172</v>
      </c>
      <c r="E5673" s="0" t="n">
        <v>2027</v>
      </c>
      <c r="F5673" s="0" t="n">
        <v>0.8</v>
      </c>
      <c r="G5673" s="0" t="s">
        <v>135</v>
      </c>
    </row>
    <row r="5674" customFormat="false" ht="14.25" hidden="false" customHeight="false" outlineLevel="0" collapsed="false">
      <c r="A5674" s="0" t="s">
        <v>117</v>
      </c>
      <c r="B5674" s="0" t="s">
        <v>118</v>
      </c>
      <c r="C5674" s="0" t="s">
        <v>75</v>
      </c>
      <c r="D5674" s="0" t="s">
        <v>173</v>
      </c>
      <c r="E5674" s="0" t="n">
        <v>2027</v>
      </c>
      <c r="F5674" s="0" t="n">
        <v>0.482271347490935</v>
      </c>
      <c r="G5674" s="0" t="s">
        <v>135</v>
      </c>
    </row>
    <row r="5675" customFormat="false" ht="14.25" hidden="false" customHeight="false" outlineLevel="0" collapsed="false">
      <c r="A5675" s="0" t="s">
        <v>117</v>
      </c>
      <c r="B5675" s="0" t="s">
        <v>118</v>
      </c>
      <c r="C5675" s="0" t="s">
        <v>75</v>
      </c>
      <c r="D5675" s="0" t="s">
        <v>174</v>
      </c>
      <c r="E5675" s="0" t="n">
        <v>2027</v>
      </c>
      <c r="F5675" s="0" t="n">
        <v>0.443467905738791</v>
      </c>
      <c r="G5675" s="0" t="s">
        <v>135</v>
      </c>
    </row>
    <row r="5676" customFormat="false" ht="14.25" hidden="false" customHeight="false" outlineLevel="0" collapsed="false">
      <c r="A5676" s="0" t="s">
        <v>117</v>
      </c>
      <c r="B5676" s="0" t="s">
        <v>118</v>
      </c>
      <c r="C5676" s="0" t="s">
        <v>75</v>
      </c>
      <c r="D5676" s="0" t="s">
        <v>160</v>
      </c>
      <c r="E5676" s="0" t="n">
        <v>2027</v>
      </c>
      <c r="F5676" s="0" t="n">
        <v>4.41275075525</v>
      </c>
      <c r="G5676" s="0" t="s">
        <v>161</v>
      </c>
    </row>
    <row r="5677" customFormat="false" ht="14.25" hidden="false" customHeight="false" outlineLevel="0" collapsed="false">
      <c r="A5677" s="0" t="s">
        <v>117</v>
      </c>
      <c r="B5677" s="0" t="s">
        <v>118</v>
      </c>
      <c r="C5677" s="0" t="s">
        <v>75</v>
      </c>
      <c r="D5677" s="0" t="s">
        <v>162</v>
      </c>
      <c r="E5677" s="0" t="n">
        <v>2027</v>
      </c>
      <c r="F5677" s="0" t="n">
        <v>2.35430649475</v>
      </c>
      <c r="G5677" s="0" t="s">
        <v>161</v>
      </c>
    </row>
    <row r="5678" customFormat="false" ht="14.25" hidden="false" customHeight="false" outlineLevel="0" collapsed="false">
      <c r="A5678" s="0" t="s">
        <v>117</v>
      </c>
      <c r="B5678" s="0" t="s">
        <v>118</v>
      </c>
      <c r="C5678" s="0" t="s">
        <v>75</v>
      </c>
      <c r="D5678" s="0" t="s">
        <v>175</v>
      </c>
      <c r="E5678" s="0" t="n">
        <v>2027</v>
      </c>
      <c r="F5678" s="0" t="n">
        <v>6.87</v>
      </c>
      <c r="G5678" s="0" t="s">
        <v>161</v>
      </c>
    </row>
    <row r="5679" customFormat="false" ht="14.25" hidden="false" customHeight="false" outlineLevel="0" collapsed="false">
      <c r="A5679" s="0" t="s">
        <v>117</v>
      </c>
      <c r="B5679" s="0" t="s">
        <v>118</v>
      </c>
      <c r="C5679" s="0" t="s">
        <v>75</v>
      </c>
      <c r="D5679" s="0" t="s">
        <v>176</v>
      </c>
      <c r="E5679" s="0" t="n">
        <v>2027</v>
      </c>
      <c r="F5679" s="0" t="n">
        <v>3.5243</v>
      </c>
      <c r="G5679" s="0" t="s">
        <v>161</v>
      </c>
    </row>
    <row r="5680" customFormat="false" ht="14.25" hidden="false" customHeight="false" outlineLevel="0" collapsed="false">
      <c r="A5680" s="0" t="s">
        <v>117</v>
      </c>
      <c r="B5680" s="0" t="s">
        <v>118</v>
      </c>
      <c r="C5680" s="0" t="s">
        <v>75</v>
      </c>
      <c r="D5680" s="0" t="s">
        <v>177</v>
      </c>
      <c r="E5680" s="0" t="n">
        <v>2027</v>
      </c>
      <c r="F5680" s="0" t="n">
        <v>5.40667375</v>
      </c>
      <c r="G5680" s="0" t="s">
        <v>161</v>
      </c>
    </row>
    <row r="5681" customFormat="false" ht="14.25" hidden="false" customHeight="false" outlineLevel="0" collapsed="false">
      <c r="A5681" s="0" t="s">
        <v>117</v>
      </c>
      <c r="B5681" s="0" t="s">
        <v>118</v>
      </c>
      <c r="C5681" s="0" t="s">
        <v>75</v>
      </c>
      <c r="D5681" s="0" t="s">
        <v>178</v>
      </c>
      <c r="E5681" s="0" t="n">
        <v>2027</v>
      </c>
      <c r="F5681" s="0" t="n">
        <v>1.3603835</v>
      </c>
      <c r="G5681" s="0" t="s">
        <v>161</v>
      </c>
    </row>
    <row r="5682" customFormat="false" ht="14.25" hidden="false" customHeight="false" outlineLevel="0" collapsed="false">
      <c r="A5682" s="0" t="s">
        <v>117</v>
      </c>
      <c r="B5682" s="0" t="s">
        <v>118</v>
      </c>
      <c r="C5682" s="0" t="s">
        <v>75</v>
      </c>
      <c r="D5682" s="0" t="s">
        <v>163</v>
      </c>
      <c r="E5682" s="0" t="n">
        <v>2027</v>
      </c>
      <c r="F5682" s="0" t="n">
        <v>18.3409946683825</v>
      </c>
      <c r="G5682" s="0" t="s">
        <v>132</v>
      </c>
    </row>
    <row r="5683" customFormat="false" ht="14.25" hidden="false" customHeight="false" outlineLevel="0" collapsed="false">
      <c r="A5683" s="0" t="s">
        <v>117</v>
      </c>
      <c r="B5683" s="0" t="s">
        <v>118</v>
      </c>
      <c r="C5683" s="0" t="s">
        <v>75</v>
      </c>
      <c r="D5683" s="0" t="s">
        <v>164</v>
      </c>
      <c r="E5683" s="0" t="n">
        <v>2027</v>
      </c>
      <c r="F5683" s="0" t="n">
        <v>9.78535277945958</v>
      </c>
      <c r="G5683" s="0" t="s">
        <v>132</v>
      </c>
    </row>
    <row r="5684" customFormat="false" ht="14.25" hidden="false" customHeight="false" outlineLevel="0" collapsed="false">
      <c r="A5684" s="0" t="s">
        <v>117</v>
      </c>
      <c r="B5684" s="0" t="s">
        <v>118</v>
      </c>
      <c r="C5684" s="0" t="s">
        <v>75</v>
      </c>
      <c r="D5684" s="0" t="s">
        <v>179</v>
      </c>
      <c r="E5684" s="0" t="n">
        <v>2027</v>
      </c>
      <c r="F5684" s="0" t="n">
        <v>22.8415583933418</v>
      </c>
      <c r="G5684" s="0" t="s">
        <v>132</v>
      </c>
    </row>
    <row r="5685" customFormat="false" ht="14.25" hidden="false" customHeight="false" outlineLevel="0" collapsed="false">
      <c r="A5685" s="0" t="s">
        <v>117</v>
      </c>
      <c r="B5685" s="0" t="s">
        <v>118</v>
      </c>
      <c r="C5685" s="0" t="s">
        <v>75</v>
      </c>
      <c r="D5685" s="0" t="s">
        <v>180</v>
      </c>
      <c r="E5685" s="0" t="n">
        <v>2027</v>
      </c>
      <c r="F5685" s="0" t="n">
        <v>6.16630947538564</v>
      </c>
      <c r="G5685" s="0" t="s">
        <v>132</v>
      </c>
    </row>
    <row r="5686" customFormat="false" ht="14.25" hidden="false" customHeight="false" outlineLevel="0" collapsed="false">
      <c r="A5686" s="0" t="s">
        <v>117</v>
      </c>
      <c r="B5686" s="0" t="s">
        <v>118</v>
      </c>
      <c r="C5686" s="0" t="s">
        <v>75</v>
      </c>
      <c r="D5686" s="0" t="s">
        <v>181</v>
      </c>
      <c r="E5686" s="0" t="n">
        <v>2027</v>
      </c>
      <c r="F5686" s="0" t="n">
        <v>1</v>
      </c>
      <c r="G5686" s="0" t="s">
        <v>135</v>
      </c>
    </row>
    <row r="5687" customFormat="false" ht="14.25" hidden="false" customHeight="false" outlineLevel="0" collapsed="false">
      <c r="A5687" s="0" t="s">
        <v>117</v>
      </c>
      <c r="B5687" s="0" t="s">
        <v>118</v>
      </c>
      <c r="C5687" s="0" t="s">
        <v>75</v>
      </c>
      <c r="D5687" s="0" t="s">
        <v>165</v>
      </c>
      <c r="E5687" s="0" t="n">
        <v>2028</v>
      </c>
      <c r="F5687" s="0" t="n">
        <v>6.9969</v>
      </c>
      <c r="G5687" s="0" t="s">
        <v>161</v>
      </c>
    </row>
    <row r="5688" customFormat="false" ht="14.25" hidden="false" customHeight="false" outlineLevel="0" collapsed="false">
      <c r="A5688" s="0" t="s">
        <v>117</v>
      </c>
      <c r="B5688" s="0" t="s">
        <v>118</v>
      </c>
      <c r="C5688" s="0" t="s">
        <v>75</v>
      </c>
      <c r="D5688" s="0" t="s">
        <v>166</v>
      </c>
      <c r="E5688" s="0" t="n">
        <v>2028</v>
      </c>
      <c r="F5688" s="0" t="n">
        <v>0</v>
      </c>
      <c r="G5688" s="0" t="s">
        <v>161</v>
      </c>
    </row>
    <row r="5689" customFormat="false" ht="14.25" hidden="false" customHeight="false" outlineLevel="0" collapsed="false">
      <c r="A5689" s="0" t="s">
        <v>117</v>
      </c>
      <c r="B5689" s="0" t="s">
        <v>118</v>
      </c>
      <c r="C5689" s="0" t="s">
        <v>75</v>
      </c>
      <c r="D5689" s="0" t="s">
        <v>167</v>
      </c>
      <c r="E5689" s="0" t="n">
        <v>2028</v>
      </c>
      <c r="F5689" s="0" t="n">
        <v>0.5</v>
      </c>
      <c r="G5689" s="0" t="s">
        <v>135</v>
      </c>
    </row>
    <row r="5690" customFormat="false" ht="14.25" hidden="false" customHeight="false" outlineLevel="0" collapsed="false">
      <c r="A5690" s="0" t="s">
        <v>117</v>
      </c>
      <c r="B5690" s="0" t="s">
        <v>118</v>
      </c>
      <c r="C5690" s="0" t="s">
        <v>75</v>
      </c>
      <c r="D5690" s="0" t="s">
        <v>168</v>
      </c>
      <c r="E5690" s="0" t="n">
        <v>2028</v>
      </c>
      <c r="F5690" s="0" t="n">
        <v>2.3847</v>
      </c>
      <c r="G5690" s="0" t="s">
        <v>161</v>
      </c>
    </row>
    <row r="5691" customFormat="false" ht="14.25" hidden="false" customHeight="false" outlineLevel="0" collapsed="false">
      <c r="A5691" s="0" t="s">
        <v>117</v>
      </c>
      <c r="B5691" s="0" t="s">
        <v>118</v>
      </c>
      <c r="C5691" s="0" t="s">
        <v>75</v>
      </c>
      <c r="D5691" s="0" t="s">
        <v>169</v>
      </c>
      <c r="E5691" s="0" t="n">
        <v>2028</v>
      </c>
      <c r="F5691" s="0" t="n">
        <v>1.8339</v>
      </c>
      <c r="G5691" s="0" t="s">
        <v>161</v>
      </c>
    </row>
    <row r="5692" customFormat="false" ht="14.25" hidden="false" customHeight="false" outlineLevel="0" collapsed="false">
      <c r="A5692" s="0" t="s">
        <v>117</v>
      </c>
      <c r="B5692" s="0" t="s">
        <v>118</v>
      </c>
      <c r="C5692" s="0" t="s">
        <v>75</v>
      </c>
      <c r="D5692" s="0" t="s">
        <v>170</v>
      </c>
      <c r="E5692" s="0" t="n">
        <v>2028</v>
      </c>
      <c r="F5692" s="0" t="n">
        <v>3.1257</v>
      </c>
      <c r="G5692" s="0" t="s">
        <v>161</v>
      </c>
    </row>
    <row r="5693" customFormat="false" ht="14.25" hidden="false" customHeight="false" outlineLevel="0" collapsed="false">
      <c r="A5693" s="0" t="s">
        <v>117</v>
      </c>
      <c r="B5693" s="0" t="s">
        <v>118</v>
      </c>
      <c r="C5693" s="0" t="s">
        <v>75</v>
      </c>
      <c r="D5693" s="0" t="s">
        <v>156</v>
      </c>
      <c r="E5693" s="0" t="n">
        <v>2028</v>
      </c>
      <c r="F5693" s="0" t="n">
        <v>0.697594395049062</v>
      </c>
      <c r="G5693" s="0" t="s">
        <v>135</v>
      </c>
    </row>
    <row r="5694" customFormat="false" ht="14.25" hidden="false" customHeight="false" outlineLevel="0" collapsed="false">
      <c r="A5694" s="0" t="s">
        <v>117</v>
      </c>
      <c r="B5694" s="0" t="s">
        <v>118</v>
      </c>
      <c r="C5694" s="0" t="s">
        <v>75</v>
      </c>
      <c r="D5694" s="0" t="s">
        <v>157</v>
      </c>
      <c r="E5694" s="0" t="n">
        <v>2028</v>
      </c>
      <c r="F5694" s="0" t="n">
        <v>0.56161510320785</v>
      </c>
      <c r="G5694" s="0" t="s">
        <v>135</v>
      </c>
    </row>
    <row r="5695" customFormat="false" ht="14.25" hidden="false" customHeight="false" outlineLevel="0" collapsed="false">
      <c r="A5695" s="0" t="s">
        <v>117</v>
      </c>
      <c r="B5695" s="0" t="s">
        <v>118</v>
      </c>
      <c r="C5695" s="0" t="s">
        <v>75</v>
      </c>
      <c r="D5695" s="0" t="s">
        <v>171</v>
      </c>
      <c r="E5695" s="0" t="n">
        <v>2028</v>
      </c>
      <c r="F5695" s="0" t="n">
        <v>0.87</v>
      </c>
      <c r="G5695" s="0" t="s">
        <v>135</v>
      </c>
    </row>
    <row r="5696" customFormat="false" ht="14.25" hidden="false" customHeight="false" outlineLevel="0" collapsed="false">
      <c r="A5696" s="0" t="s">
        <v>117</v>
      </c>
      <c r="B5696" s="0" t="s">
        <v>118</v>
      </c>
      <c r="C5696" s="0" t="s">
        <v>75</v>
      </c>
      <c r="D5696" s="0" t="s">
        <v>172</v>
      </c>
      <c r="E5696" s="0" t="n">
        <v>2028</v>
      </c>
      <c r="F5696" s="0" t="n">
        <v>0.8</v>
      </c>
      <c r="G5696" s="0" t="s">
        <v>135</v>
      </c>
    </row>
    <row r="5697" customFormat="false" ht="14.25" hidden="false" customHeight="false" outlineLevel="0" collapsed="false">
      <c r="A5697" s="0" t="s">
        <v>117</v>
      </c>
      <c r="B5697" s="0" t="s">
        <v>118</v>
      </c>
      <c r="C5697" s="0" t="s">
        <v>75</v>
      </c>
      <c r="D5697" s="0" t="s">
        <v>173</v>
      </c>
      <c r="E5697" s="0" t="n">
        <v>2028</v>
      </c>
      <c r="F5697" s="0" t="n">
        <v>0.488605139790829</v>
      </c>
      <c r="G5697" s="0" t="s">
        <v>135</v>
      </c>
    </row>
    <row r="5698" customFormat="false" ht="14.25" hidden="false" customHeight="false" outlineLevel="0" collapsed="false">
      <c r="A5698" s="0" t="s">
        <v>117</v>
      </c>
      <c r="B5698" s="0" t="s">
        <v>118</v>
      </c>
      <c r="C5698" s="0" t="s">
        <v>75</v>
      </c>
      <c r="D5698" s="0" t="s">
        <v>174</v>
      </c>
      <c r="E5698" s="0" t="n">
        <v>2028</v>
      </c>
      <c r="F5698" s="0" t="n">
        <v>0.44929208256628</v>
      </c>
      <c r="G5698" s="0" t="s">
        <v>135</v>
      </c>
    </row>
    <row r="5699" customFormat="false" ht="14.25" hidden="false" customHeight="false" outlineLevel="0" collapsed="false">
      <c r="A5699" s="0" t="s">
        <v>117</v>
      </c>
      <c r="B5699" s="0" t="s">
        <v>118</v>
      </c>
      <c r="C5699" s="0" t="s">
        <v>75</v>
      </c>
      <c r="D5699" s="0" t="s">
        <v>160</v>
      </c>
      <c r="E5699" s="0" t="n">
        <v>2028</v>
      </c>
      <c r="F5699" s="0" t="n">
        <v>6.6748584687375</v>
      </c>
      <c r="G5699" s="0" t="s">
        <v>161</v>
      </c>
    </row>
    <row r="5700" customFormat="false" ht="14.25" hidden="false" customHeight="false" outlineLevel="0" collapsed="false">
      <c r="A5700" s="0" t="s">
        <v>117</v>
      </c>
      <c r="B5700" s="0" t="s">
        <v>118</v>
      </c>
      <c r="C5700" s="0" t="s">
        <v>75</v>
      </c>
      <c r="D5700" s="0" t="s">
        <v>162</v>
      </c>
      <c r="E5700" s="0" t="n">
        <v>2028</v>
      </c>
      <c r="F5700" s="0" t="n">
        <v>2.8935361687625</v>
      </c>
      <c r="G5700" s="0" t="s">
        <v>161</v>
      </c>
    </row>
    <row r="5701" customFormat="false" ht="14.25" hidden="false" customHeight="false" outlineLevel="0" collapsed="false">
      <c r="A5701" s="0" t="s">
        <v>117</v>
      </c>
      <c r="B5701" s="0" t="s">
        <v>118</v>
      </c>
      <c r="C5701" s="0" t="s">
        <v>75</v>
      </c>
      <c r="D5701" s="0" t="s">
        <v>175</v>
      </c>
      <c r="E5701" s="0" t="n">
        <v>2028</v>
      </c>
      <c r="F5701" s="0" t="n">
        <v>9.2547</v>
      </c>
      <c r="G5701" s="0" t="s">
        <v>161</v>
      </c>
    </row>
    <row r="5702" customFormat="false" ht="14.25" hidden="false" customHeight="false" outlineLevel="0" collapsed="false">
      <c r="A5702" s="0" t="s">
        <v>117</v>
      </c>
      <c r="B5702" s="0" t="s">
        <v>118</v>
      </c>
      <c r="C5702" s="0" t="s">
        <v>75</v>
      </c>
      <c r="D5702" s="0" t="s">
        <v>176</v>
      </c>
      <c r="E5702" s="0" t="n">
        <v>2028</v>
      </c>
      <c r="F5702" s="0" t="n">
        <v>5.3582</v>
      </c>
      <c r="G5702" s="0" t="s">
        <v>161</v>
      </c>
    </row>
    <row r="5703" customFormat="false" ht="14.25" hidden="false" customHeight="false" outlineLevel="0" collapsed="false">
      <c r="A5703" s="0" t="s">
        <v>117</v>
      </c>
      <c r="B5703" s="0" t="s">
        <v>118</v>
      </c>
      <c r="C5703" s="0" t="s">
        <v>75</v>
      </c>
      <c r="D5703" s="0" t="s">
        <v>177</v>
      </c>
      <c r="E5703" s="0" t="n">
        <v>2028</v>
      </c>
      <c r="F5703" s="0" t="n">
        <v>7.2441804375</v>
      </c>
      <c r="G5703" s="0" t="s">
        <v>161</v>
      </c>
    </row>
    <row r="5704" customFormat="false" ht="14.25" hidden="false" customHeight="false" outlineLevel="0" collapsed="false">
      <c r="A5704" s="0" t="s">
        <v>117</v>
      </c>
      <c r="B5704" s="0" t="s">
        <v>118</v>
      </c>
      <c r="C5704" s="0" t="s">
        <v>75</v>
      </c>
      <c r="D5704" s="0" t="s">
        <v>178</v>
      </c>
      <c r="E5704" s="0" t="n">
        <v>2028</v>
      </c>
      <c r="F5704" s="0" t="n">
        <v>2.3242142</v>
      </c>
      <c r="G5704" s="0" t="s">
        <v>161</v>
      </c>
    </row>
    <row r="5705" customFormat="false" ht="14.25" hidden="false" customHeight="false" outlineLevel="0" collapsed="false">
      <c r="A5705" s="0" t="s">
        <v>117</v>
      </c>
      <c r="B5705" s="0" t="s">
        <v>118</v>
      </c>
      <c r="C5705" s="0" t="s">
        <v>75</v>
      </c>
      <c r="D5705" s="0" t="s">
        <v>163</v>
      </c>
      <c r="E5705" s="0" t="n">
        <v>2028</v>
      </c>
      <c r="F5705" s="0" t="n">
        <v>28.011235155509</v>
      </c>
      <c r="G5705" s="0" t="s">
        <v>132</v>
      </c>
    </row>
    <row r="5706" customFormat="false" ht="14.25" hidden="false" customHeight="false" outlineLevel="0" collapsed="false">
      <c r="A5706" s="0" t="s">
        <v>117</v>
      </c>
      <c r="B5706" s="0" t="s">
        <v>118</v>
      </c>
      <c r="C5706" s="0" t="s">
        <v>75</v>
      </c>
      <c r="D5706" s="0" t="s">
        <v>164</v>
      </c>
      <c r="E5706" s="0" t="n">
        <v>2028</v>
      </c>
      <c r="F5706" s="0" t="n">
        <v>12.1428075866764</v>
      </c>
      <c r="G5706" s="0" t="s">
        <v>132</v>
      </c>
    </row>
    <row r="5707" customFormat="false" ht="14.25" hidden="false" customHeight="false" outlineLevel="0" collapsed="false">
      <c r="A5707" s="0" t="s">
        <v>117</v>
      </c>
      <c r="B5707" s="0" t="s">
        <v>118</v>
      </c>
      <c r="C5707" s="0" t="s">
        <v>75</v>
      </c>
      <c r="D5707" s="0" t="s">
        <v>179</v>
      </c>
      <c r="E5707" s="0" t="n">
        <v>2028</v>
      </c>
      <c r="F5707" s="0" t="n">
        <v>31.0064036471318</v>
      </c>
      <c r="G5707" s="0" t="s">
        <v>132</v>
      </c>
    </row>
    <row r="5708" customFormat="false" ht="14.25" hidden="false" customHeight="false" outlineLevel="0" collapsed="false">
      <c r="A5708" s="0" t="s">
        <v>117</v>
      </c>
      <c r="B5708" s="0" t="s">
        <v>118</v>
      </c>
      <c r="C5708" s="0" t="s">
        <v>75</v>
      </c>
      <c r="D5708" s="0" t="s">
        <v>180</v>
      </c>
      <c r="E5708" s="0" t="n">
        <v>2028</v>
      </c>
      <c r="F5708" s="0" t="n">
        <v>12.1136010642891</v>
      </c>
      <c r="G5708" s="0" t="s">
        <v>132</v>
      </c>
    </row>
    <row r="5709" customFormat="false" ht="14.25" hidden="false" customHeight="false" outlineLevel="0" collapsed="false">
      <c r="A5709" s="0" t="s">
        <v>117</v>
      </c>
      <c r="B5709" s="0" t="s">
        <v>118</v>
      </c>
      <c r="C5709" s="0" t="s">
        <v>75</v>
      </c>
      <c r="D5709" s="0" t="s">
        <v>181</v>
      </c>
      <c r="E5709" s="0" t="n">
        <v>2028</v>
      </c>
      <c r="F5709" s="0" t="n">
        <v>1</v>
      </c>
      <c r="G5709" s="0" t="s">
        <v>135</v>
      </c>
    </row>
    <row r="5710" customFormat="false" ht="14.25" hidden="false" customHeight="false" outlineLevel="0" collapsed="false">
      <c r="A5710" s="0" t="s">
        <v>117</v>
      </c>
      <c r="B5710" s="0" t="s">
        <v>118</v>
      </c>
      <c r="C5710" s="0" t="s">
        <v>75</v>
      </c>
      <c r="D5710" s="0" t="s">
        <v>165</v>
      </c>
      <c r="E5710" s="0" t="n">
        <v>2029</v>
      </c>
      <c r="F5710" s="0" t="n">
        <v>9.3095</v>
      </c>
      <c r="G5710" s="0" t="s">
        <v>161</v>
      </c>
    </row>
    <row r="5711" customFormat="false" ht="14.25" hidden="false" customHeight="false" outlineLevel="0" collapsed="false">
      <c r="A5711" s="0" t="s">
        <v>117</v>
      </c>
      <c r="B5711" s="0" t="s">
        <v>118</v>
      </c>
      <c r="C5711" s="0" t="s">
        <v>75</v>
      </c>
      <c r="D5711" s="0" t="s">
        <v>166</v>
      </c>
      <c r="E5711" s="0" t="n">
        <v>2029</v>
      </c>
      <c r="F5711" s="0" t="n">
        <v>0</v>
      </c>
      <c r="G5711" s="0" t="s">
        <v>161</v>
      </c>
    </row>
    <row r="5712" customFormat="false" ht="14.25" hidden="false" customHeight="false" outlineLevel="0" collapsed="false">
      <c r="A5712" s="0" t="s">
        <v>117</v>
      </c>
      <c r="B5712" s="0" t="s">
        <v>118</v>
      </c>
      <c r="C5712" s="0" t="s">
        <v>75</v>
      </c>
      <c r="D5712" s="0" t="s">
        <v>167</v>
      </c>
      <c r="E5712" s="0" t="n">
        <v>2029</v>
      </c>
      <c r="F5712" s="0" t="n">
        <v>0.5</v>
      </c>
      <c r="G5712" s="0" t="s">
        <v>135</v>
      </c>
    </row>
    <row r="5713" customFormat="false" ht="14.25" hidden="false" customHeight="false" outlineLevel="0" collapsed="false">
      <c r="A5713" s="0" t="s">
        <v>117</v>
      </c>
      <c r="B5713" s="0" t="s">
        <v>118</v>
      </c>
      <c r="C5713" s="0" t="s">
        <v>75</v>
      </c>
      <c r="D5713" s="0" t="s">
        <v>168</v>
      </c>
      <c r="E5713" s="0" t="n">
        <v>2029</v>
      </c>
      <c r="F5713" s="0" t="n">
        <v>2.3126</v>
      </c>
      <c r="G5713" s="0" t="s">
        <v>161</v>
      </c>
    </row>
    <row r="5714" customFormat="false" ht="14.25" hidden="false" customHeight="false" outlineLevel="0" collapsed="false">
      <c r="A5714" s="0" t="s">
        <v>117</v>
      </c>
      <c r="B5714" s="0" t="s">
        <v>118</v>
      </c>
      <c r="C5714" s="0" t="s">
        <v>75</v>
      </c>
      <c r="D5714" s="0" t="s">
        <v>169</v>
      </c>
      <c r="E5714" s="0" t="n">
        <v>2029</v>
      </c>
      <c r="F5714" s="0" t="n">
        <v>3.5466</v>
      </c>
      <c r="G5714" s="0" t="s">
        <v>161</v>
      </c>
    </row>
    <row r="5715" customFormat="false" ht="14.25" hidden="false" customHeight="false" outlineLevel="0" collapsed="false">
      <c r="A5715" s="0" t="s">
        <v>117</v>
      </c>
      <c r="B5715" s="0" t="s">
        <v>118</v>
      </c>
      <c r="C5715" s="0" t="s">
        <v>75</v>
      </c>
      <c r="D5715" s="0" t="s">
        <v>170</v>
      </c>
      <c r="E5715" s="0" t="n">
        <v>2029</v>
      </c>
      <c r="F5715" s="0" t="n">
        <v>3.1257</v>
      </c>
      <c r="G5715" s="0" t="s">
        <v>161</v>
      </c>
    </row>
    <row r="5716" customFormat="false" ht="14.25" hidden="false" customHeight="false" outlineLevel="0" collapsed="false">
      <c r="A5716" s="0" t="s">
        <v>117</v>
      </c>
      <c r="B5716" s="0" t="s">
        <v>118</v>
      </c>
      <c r="C5716" s="0" t="s">
        <v>75</v>
      </c>
      <c r="D5716" s="0" t="s">
        <v>156</v>
      </c>
      <c r="E5716" s="0" t="n">
        <v>2029</v>
      </c>
      <c r="F5716" s="0" t="n">
        <v>0.740358893523208</v>
      </c>
      <c r="G5716" s="0" t="s">
        <v>135</v>
      </c>
    </row>
    <row r="5717" customFormat="false" ht="14.25" hidden="false" customHeight="false" outlineLevel="0" collapsed="false">
      <c r="A5717" s="0" t="s">
        <v>117</v>
      </c>
      <c r="B5717" s="0" t="s">
        <v>118</v>
      </c>
      <c r="C5717" s="0" t="s">
        <v>75</v>
      </c>
      <c r="D5717" s="0" t="s">
        <v>157</v>
      </c>
      <c r="E5717" s="0" t="n">
        <v>2029</v>
      </c>
      <c r="F5717" s="0" t="n">
        <v>0.568457422963713</v>
      </c>
      <c r="G5717" s="0" t="s">
        <v>135</v>
      </c>
    </row>
    <row r="5718" customFormat="false" ht="14.25" hidden="false" customHeight="false" outlineLevel="0" collapsed="false">
      <c r="A5718" s="0" t="s">
        <v>117</v>
      </c>
      <c r="B5718" s="0" t="s">
        <v>118</v>
      </c>
      <c r="C5718" s="0" t="s">
        <v>75</v>
      </c>
      <c r="D5718" s="0" t="s">
        <v>171</v>
      </c>
      <c r="E5718" s="0" t="n">
        <v>2029</v>
      </c>
      <c r="F5718" s="0" t="n">
        <v>0.87</v>
      </c>
      <c r="G5718" s="0" t="s">
        <v>135</v>
      </c>
    </row>
    <row r="5719" customFormat="false" ht="14.25" hidden="false" customHeight="false" outlineLevel="0" collapsed="false">
      <c r="A5719" s="0" t="s">
        <v>117</v>
      </c>
      <c r="B5719" s="0" t="s">
        <v>118</v>
      </c>
      <c r="C5719" s="0" t="s">
        <v>75</v>
      </c>
      <c r="D5719" s="0" t="s">
        <v>172</v>
      </c>
      <c r="E5719" s="0" t="n">
        <v>2029</v>
      </c>
      <c r="F5719" s="0" t="n">
        <v>0.8</v>
      </c>
      <c r="G5719" s="0" t="s">
        <v>135</v>
      </c>
    </row>
    <row r="5720" customFormat="false" ht="14.25" hidden="false" customHeight="false" outlineLevel="0" collapsed="false">
      <c r="A5720" s="0" t="s">
        <v>117</v>
      </c>
      <c r="B5720" s="0" t="s">
        <v>118</v>
      </c>
      <c r="C5720" s="0" t="s">
        <v>75</v>
      </c>
      <c r="D5720" s="0" t="s">
        <v>173</v>
      </c>
      <c r="E5720" s="0" t="n">
        <v>2029</v>
      </c>
      <c r="F5720" s="0" t="n">
        <v>0.494557957978431</v>
      </c>
      <c r="G5720" s="0" t="s">
        <v>135</v>
      </c>
    </row>
    <row r="5721" customFormat="false" ht="14.25" hidden="false" customHeight="false" outlineLevel="0" collapsed="false">
      <c r="A5721" s="0" t="s">
        <v>117</v>
      </c>
      <c r="B5721" s="0" t="s">
        <v>118</v>
      </c>
      <c r="C5721" s="0" t="s">
        <v>75</v>
      </c>
      <c r="D5721" s="0" t="s">
        <v>174</v>
      </c>
      <c r="E5721" s="0" t="n">
        <v>2029</v>
      </c>
      <c r="F5721" s="0" t="n">
        <v>0.454765938370971</v>
      </c>
      <c r="G5721" s="0" t="s">
        <v>135</v>
      </c>
    </row>
    <row r="5722" customFormat="false" ht="14.25" hidden="false" customHeight="false" outlineLevel="0" collapsed="false">
      <c r="A5722" s="0" t="s">
        <v>117</v>
      </c>
      <c r="B5722" s="0" t="s">
        <v>118</v>
      </c>
      <c r="C5722" s="0" t="s">
        <v>75</v>
      </c>
      <c r="D5722" s="0" t="s">
        <v>160</v>
      </c>
      <c r="E5722" s="0" t="n">
        <v>2029</v>
      </c>
      <c r="F5722" s="0" t="n">
        <v>10.9322968618588</v>
      </c>
      <c r="G5722" s="0" t="s">
        <v>161</v>
      </c>
    </row>
    <row r="5723" customFormat="false" ht="14.25" hidden="false" customHeight="false" outlineLevel="0" collapsed="false">
      <c r="A5723" s="0" t="s">
        <v>117</v>
      </c>
      <c r="B5723" s="0" t="s">
        <v>118</v>
      </c>
      <c r="C5723" s="0" t="s">
        <v>75</v>
      </c>
      <c r="D5723" s="0" t="s">
        <v>162</v>
      </c>
      <c r="E5723" s="0" t="n">
        <v>2029</v>
      </c>
      <c r="F5723" s="0" t="n">
        <v>3.83391579189125</v>
      </c>
      <c r="G5723" s="0" t="s">
        <v>161</v>
      </c>
    </row>
    <row r="5724" customFormat="false" ht="14.25" hidden="false" customHeight="false" outlineLevel="0" collapsed="false">
      <c r="A5724" s="0" t="s">
        <v>117</v>
      </c>
      <c r="B5724" s="0" t="s">
        <v>118</v>
      </c>
      <c r="C5724" s="0" t="s">
        <v>75</v>
      </c>
      <c r="D5724" s="0" t="s">
        <v>175</v>
      </c>
      <c r="E5724" s="0" t="n">
        <v>2029</v>
      </c>
      <c r="F5724" s="0" t="n">
        <v>11.5673</v>
      </c>
      <c r="G5724" s="0" t="s">
        <v>161</v>
      </c>
    </row>
    <row r="5725" customFormat="false" ht="14.25" hidden="false" customHeight="false" outlineLevel="0" collapsed="false">
      <c r="A5725" s="0" t="s">
        <v>117</v>
      </c>
      <c r="B5725" s="0" t="s">
        <v>118</v>
      </c>
      <c r="C5725" s="0" t="s">
        <v>75</v>
      </c>
      <c r="D5725" s="0" t="s">
        <v>176</v>
      </c>
      <c r="E5725" s="0" t="n">
        <v>2029</v>
      </c>
      <c r="F5725" s="0" t="n">
        <v>8.9048</v>
      </c>
      <c r="G5725" s="0" t="s">
        <v>161</v>
      </c>
    </row>
    <row r="5726" customFormat="false" ht="14.25" hidden="false" customHeight="false" outlineLevel="0" collapsed="false">
      <c r="A5726" s="0" t="s">
        <v>117</v>
      </c>
      <c r="B5726" s="0" t="s">
        <v>118</v>
      </c>
      <c r="C5726" s="0" t="s">
        <v>75</v>
      </c>
      <c r="D5726" s="0" t="s">
        <v>177</v>
      </c>
      <c r="E5726" s="0" t="n">
        <v>2029</v>
      </c>
      <c r="F5726" s="0" t="n">
        <v>9.985381921875</v>
      </c>
      <c r="G5726" s="0" t="s">
        <v>161</v>
      </c>
    </row>
    <row r="5727" customFormat="false" ht="14.25" hidden="false" customHeight="false" outlineLevel="0" collapsed="false">
      <c r="A5727" s="0" t="s">
        <v>117</v>
      </c>
      <c r="B5727" s="0" t="s">
        <v>118</v>
      </c>
      <c r="C5727" s="0" t="s">
        <v>75</v>
      </c>
      <c r="D5727" s="0" t="s">
        <v>178</v>
      </c>
      <c r="E5727" s="0" t="n">
        <v>2029</v>
      </c>
      <c r="F5727" s="0" t="n">
        <v>4.780830731875</v>
      </c>
      <c r="G5727" s="0" t="s">
        <v>161</v>
      </c>
    </row>
    <row r="5728" customFormat="false" ht="14.25" hidden="false" customHeight="false" outlineLevel="0" collapsed="false">
      <c r="A5728" s="0" t="s">
        <v>117</v>
      </c>
      <c r="B5728" s="0" t="s">
        <v>118</v>
      </c>
      <c r="C5728" s="0" t="s">
        <v>75</v>
      </c>
      <c r="D5728" s="0" t="s">
        <v>163</v>
      </c>
      <c r="E5728" s="0" t="n">
        <v>2029</v>
      </c>
      <c r="F5728" s="0" t="n">
        <v>46.1284898441309</v>
      </c>
      <c r="G5728" s="0" t="s">
        <v>132</v>
      </c>
    </row>
    <row r="5729" customFormat="false" ht="14.25" hidden="false" customHeight="false" outlineLevel="0" collapsed="false">
      <c r="A5729" s="0" t="s">
        <v>117</v>
      </c>
      <c r="B5729" s="0" t="s">
        <v>118</v>
      </c>
      <c r="C5729" s="0" t="s">
        <v>75</v>
      </c>
      <c r="D5729" s="0" t="s">
        <v>164</v>
      </c>
      <c r="E5729" s="0" t="n">
        <v>2029</v>
      </c>
      <c r="F5729" s="0" t="n">
        <v>16.1770895818356</v>
      </c>
      <c r="G5729" s="0" t="s">
        <v>132</v>
      </c>
    </row>
    <row r="5730" customFormat="false" ht="14.25" hidden="false" customHeight="false" outlineLevel="0" collapsed="false">
      <c r="A5730" s="0" t="s">
        <v>117</v>
      </c>
      <c r="B5730" s="0" t="s">
        <v>118</v>
      </c>
      <c r="C5730" s="0" t="s">
        <v>75</v>
      </c>
      <c r="D5730" s="0" t="s">
        <v>179</v>
      </c>
      <c r="E5730" s="0" t="n">
        <v>2029</v>
      </c>
      <c r="F5730" s="0" t="n">
        <v>43.259946813955</v>
      </c>
      <c r="G5730" s="0" t="s">
        <v>132</v>
      </c>
    </row>
    <row r="5731" customFormat="false" ht="14.25" hidden="false" customHeight="false" outlineLevel="0" collapsed="false">
      <c r="A5731" s="0" t="s">
        <v>117</v>
      </c>
      <c r="B5731" s="0" t="s">
        <v>118</v>
      </c>
      <c r="C5731" s="0" t="s">
        <v>75</v>
      </c>
      <c r="D5731" s="0" t="s">
        <v>180</v>
      </c>
      <c r="E5731" s="0" t="n">
        <v>2029</v>
      </c>
      <c r="F5731" s="0" t="n">
        <v>15.6999572529312</v>
      </c>
      <c r="G5731" s="0" t="s">
        <v>132</v>
      </c>
    </row>
    <row r="5732" customFormat="false" ht="14.25" hidden="false" customHeight="false" outlineLevel="0" collapsed="false">
      <c r="A5732" s="0" t="s">
        <v>117</v>
      </c>
      <c r="B5732" s="0" t="s">
        <v>118</v>
      </c>
      <c r="C5732" s="0" t="s">
        <v>75</v>
      </c>
      <c r="D5732" s="0" t="s">
        <v>181</v>
      </c>
      <c r="E5732" s="0" t="n">
        <v>2029</v>
      </c>
      <c r="F5732" s="0" t="n">
        <v>1</v>
      </c>
      <c r="G5732" s="0" t="s">
        <v>135</v>
      </c>
    </row>
    <row r="5733" customFormat="false" ht="14.25" hidden="false" customHeight="false" outlineLevel="0" collapsed="false">
      <c r="A5733" s="0" t="s">
        <v>117</v>
      </c>
      <c r="B5733" s="0" t="s">
        <v>118</v>
      </c>
      <c r="C5733" s="0" t="s">
        <v>75</v>
      </c>
      <c r="D5733" s="0" t="s">
        <v>165</v>
      </c>
      <c r="E5733" s="0" t="n">
        <v>2030</v>
      </c>
      <c r="F5733" s="0" t="n">
        <v>11.9434</v>
      </c>
      <c r="G5733" s="0" t="s">
        <v>161</v>
      </c>
    </row>
    <row r="5734" customFormat="false" ht="14.25" hidden="false" customHeight="false" outlineLevel="0" collapsed="false">
      <c r="A5734" s="0" t="s">
        <v>117</v>
      </c>
      <c r="B5734" s="0" t="s">
        <v>118</v>
      </c>
      <c r="C5734" s="0" t="s">
        <v>75</v>
      </c>
      <c r="D5734" s="0" t="s">
        <v>166</v>
      </c>
      <c r="E5734" s="0" t="n">
        <v>2030</v>
      </c>
      <c r="F5734" s="0" t="n">
        <v>2.56875</v>
      </c>
      <c r="G5734" s="0" t="s">
        <v>161</v>
      </c>
    </row>
    <row r="5735" customFormat="false" ht="14.25" hidden="false" customHeight="false" outlineLevel="0" collapsed="false">
      <c r="A5735" s="0" t="s">
        <v>117</v>
      </c>
      <c r="B5735" s="0" t="s">
        <v>118</v>
      </c>
      <c r="C5735" s="0" t="s">
        <v>75</v>
      </c>
      <c r="D5735" s="0" t="s">
        <v>167</v>
      </c>
      <c r="E5735" s="0" t="n">
        <v>2030</v>
      </c>
      <c r="F5735" s="0" t="n">
        <v>0.5</v>
      </c>
      <c r="G5735" s="0" t="s">
        <v>135</v>
      </c>
    </row>
    <row r="5736" customFormat="false" ht="14.25" hidden="false" customHeight="false" outlineLevel="0" collapsed="false">
      <c r="A5736" s="0" t="s">
        <v>117</v>
      </c>
      <c r="B5736" s="0" t="s">
        <v>118</v>
      </c>
      <c r="C5736" s="0" t="s">
        <v>75</v>
      </c>
      <c r="D5736" s="0" t="s">
        <v>168</v>
      </c>
      <c r="E5736" s="0" t="n">
        <v>2030</v>
      </c>
      <c r="F5736" s="0" t="n">
        <v>3.918275</v>
      </c>
      <c r="G5736" s="0" t="s">
        <v>161</v>
      </c>
    </row>
    <row r="5737" customFormat="false" ht="14.25" hidden="false" customHeight="false" outlineLevel="0" collapsed="false">
      <c r="A5737" s="0" t="s">
        <v>117</v>
      </c>
      <c r="B5737" s="0" t="s">
        <v>118</v>
      </c>
      <c r="C5737" s="0" t="s">
        <v>75</v>
      </c>
      <c r="D5737" s="0" t="s">
        <v>169</v>
      </c>
      <c r="E5737" s="0" t="n">
        <v>2030</v>
      </c>
      <c r="F5737" s="0" t="n">
        <v>1.0663</v>
      </c>
      <c r="G5737" s="0" t="s">
        <v>161</v>
      </c>
    </row>
    <row r="5738" customFormat="false" ht="14.25" hidden="false" customHeight="false" outlineLevel="0" collapsed="false">
      <c r="A5738" s="0" t="s">
        <v>117</v>
      </c>
      <c r="B5738" s="0" t="s">
        <v>118</v>
      </c>
      <c r="C5738" s="0" t="s">
        <v>75</v>
      </c>
      <c r="D5738" s="0" t="s">
        <v>170</v>
      </c>
      <c r="E5738" s="0" t="n">
        <v>2030</v>
      </c>
      <c r="F5738" s="0" t="n">
        <v>3.1257</v>
      </c>
      <c r="G5738" s="0" t="s">
        <v>161</v>
      </c>
    </row>
    <row r="5739" customFormat="false" ht="14.25" hidden="false" customHeight="false" outlineLevel="0" collapsed="false">
      <c r="A5739" s="0" t="s">
        <v>117</v>
      </c>
      <c r="B5739" s="0" t="s">
        <v>118</v>
      </c>
      <c r="C5739" s="0" t="s">
        <v>75</v>
      </c>
      <c r="D5739" s="0" t="s">
        <v>156</v>
      </c>
      <c r="E5739" s="0" t="n">
        <v>2030</v>
      </c>
      <c r="F5739" s="0" t="n">
        <v>0.765263520646472</v>
      </c>
      <c r="G5739" s="0" t="s">
        <v>135</v>
      </c>
    </row>
    <row r="5740" customFormat="false" ht="14.25" hidden="false" customHeight="false" outlineLevel="0" collapsed="false">
      <c r="A5740" s="0" t="s">
        <v>117</v>
      </c>
      <c r="B5740" s="0" t="s">
        <v>118</v>
      </c>
      <c r="C5740" s="0" t="s">
        <v>75</v>
      </c>
      <c r="D5740" s="0" t="s">
        <v>157</v>
      </c>
      <c r="E5740" s="0" t="n">
        <v>2030</v>
      </c>
      <c r="F5740" s="0" t="n">
        <v>0.572442163303436</v>
      </c>
      <c r="G5740" s="0" t="s">
        <v>135</v>
      </c>
    </row>
    <row r="5741" customFormat="false" ht="14.25" hidden="false" customHeight="false" outlineLevel="0" collapsed="false">
      <c r="A5741" s="0" t="s">
        <v>117</v>
      </c>
      <c r="B5741" s="0" t="s">
        <v>118</v>
      </c>
      <c r="C5741" s="0" t="s">
        <v>75</v>
      </c>
      <c r="D5741" s="0" t="s">
        <v>171</v>
      </c>
      <c r="E5741" s="0" t="n">
        <v>2030</v>
      </c>
      <c r="F5741" s="0" t="n">
        <v>0.87</v>
      </c>
      <c r="G5741" s="0" t="s">
        <v>135</v>
      </c>
    </row>
    <row r="5742" customFormat="false" ht="14.25" hidden="false" customHeight="false" outlineLevel="0" collapsed="false">
      <c r="A5742" s="0" t="s">
        <v>117</v>
      </c>
      <c r="B5742" s="0" t="s">
        <v>118</v>
      </c>
      <c r="C5742" s="0" t="s">
        <v>75</v>
      </c>
      <c r="D5742" s="0" t="s">
        <v>172</v>
      </c>
      <c r="E5742" s="0" t="n">
        <v>2030</v>
      </c>
      <c r="F5742" s="0" t="n">
        <v>0.8</v>
      </c>
      <c r="G5742" s="0" t="s">
        <v>135</v>
      </c>
    </row>
    <row r="5743" customFormat="false" ht="14.25" hidden="false" customHeight="false" outlineLevel="0" collapsed="false">
      <c r="A5743" s="0" t="s">
        <v>117</v>
      </c>
      <c r="B5743" s="0" t="s">
        <v>118</v>
      </c>
      <c r="C5743" s="0" t="s">
        <v>75</v>
      </c>
      <c r="D5743" s="0" t="s">
        <v>173</v>
      </c>
      <c r="E5743" s="0" t="n">
        <v>2030</v>
      </c>
      <c r="F5743" s="0" t="n">
        <v>0.498024682073989</v>
      </c>
      <c r="G5743" s="0" t="s">
        <v>135</v>
      </c>
    </row>
    <row r="5744" customFormat="false" ht="14.25" hidden="false" customHeight="false" outlineLevel="0" collapsed="false">
      <c r="A5744" s="0" t="s">
        <v>117</v>
      </c>
      <c r="B5744" s="0" t="s">
        <v>118</v>
      </c>
      <c r="C5744" s="0" t="s">
        <v>75</v>
      </c>
      <c r="D5744" s="0" t="s">
        <v>174</v>
      </c>
      <c r="E5744" s="0" t="n">
        <v>2030</v>
      </c>
      <c r="F5744" s="0" t="n">
        <v>0.457953730642749</v>
      </c>
      <c r="G5744" s="0" t="s">
        <v>135</v>
      </c>
    </row>
    <row r="5745" customFormat="false" ht="14.25" hidden="false" customHeight="false" outlineLevel="0" collapsed="false">
      <c r="A5745" s="0" t="s">
        <v>117</v>
      </c>
      <c r="B5745" s="0" t="s">
        <v>118</v>
      </c>
      <c r="C5745" s="0" t="s">
        <v>75</v>
      </c>
      <c r="D5745" s="0" t="s">
        <v>160</v>
      </c>
      <c r="E5745" s="0" t="n">
        <v>2030</v>
      </c>
      <c r="F5745" s="0" t="n">
        <v>15.5672170752482</v>
      </c>
      <c r="G5745" s="0" t="s">
        <v>161</v>
      </c>
    </row>
    <row r="5746" customFormat="false" ht="14.25" hidden="false" customHeight="false" outlineLevel="0" collapsed="false">
      <c r="A5746" s="0" t="s">
        <v>117</v>
      </c>
      <c r="B5746" s="0" t="s">
        <v>118</v>
      </c>
      <c r="C5746" s="0" t="s">
        <v>75</v>
      </c>
      <c r="D5746" s="0" t="s">
        <v>162</v>
      </c>
      <c r="E5746" s="0" t="n">
        <v>2030</v>
      </c>
      <c r="F5746" s="0" t="n">
        <v>4.77507895122053</v>
      </c>
      <c r="G5746" s="0" t="s">
        <v>161</v>
      </c>
    </row>
    <row r="5747" customFormat="false" ht="14.25" hidden="false" customHeight="false" outlineLevel="0" collapsed="false">
      <c r="A5747" s="0" t="s">
        <v>117</v>
      </c>
      <c r="B5747" s="0" t="s">
        <v>118</v>
      </c>
      <c r="C5747" s="0" t="s">
        <v>75</v>
      </c>
      <c r="D5747" s="0" t="s">
        <v>175</v>
      </c>
      <c r="E5747" s="0" t="n">
        <v>2030</v>
      </c>
      <c r="F5747" s="0" t="n">
        <v>15.485575</v>
      </c>
      <c r="G5747" s="0" t="s">
        <v>161</v>
      </c>
    </row>
    <row r="5748" customFormat="false" ht="14.25" hidden="false" customHeight="false" outlineLevel="0" collapsed="false">
      <c r="A5748" s="0" t="s">
        <v>117</v>
      </c>
      <c r="B5748" s="0" t="s">
        <v>118</v>
      </c>
      <c r="C5748" s="0" t="s">
        <v>75</v>
      </c>
      <c r="D5748" s="0" t="s">
        <v>176</v>
      </c>
      <c r="E5748" s="0" t="n">
        <v>2030</v>
      </c>
      <c r="F5748" s="0" t="n">
        <v>9.9711</v>
      </c>
      <c r="G5748" s="0" t="s">
        <v>161</v>
      </c>
    </row>
    <row r="5749" customFormat="false" ht="14.25" hidden="false" customHeight="false" outlineLevel="0" collapsed="false">
      <c r="A5749" s="0" t="s">
        <v>117</v>
      </c>
      <c r="B5749" s="0" t="s">
        <v>118</v>
      </c>
      <c r="C5749" s="0" t="s">
        <v>75</v>
      </c>
      <c r="D5749" s="0" t="s">
        <v>177</v>
      </c>
      <c r="E5749" s="0" t="n">
        <v>2030</v>
      </c>
      <c r="F5749" s="0" t="n">
        <v>13.8364065820313</v>
      </c>
      <c r="G5749" s="0" t="s">
        <v>161</v>
      </c>
    </row>
    <row r="5750" customFormat="false" ht="14.25" hidden="false" customHeight="false" outlineLevel="0" collapsed="false">
      <c r="A5750" s="0" t="s">
        <v>117</v>
      </c>
      <c r="B5750" s="0" t="s">
        <v>118</v>
      </c>
      <c r="C5750" s="0" t="s">
        <v>75</v>
      </c>
      <c r="D5750" s="0" t="s">
        <v>178</v>
      </c>
      <c r="E5750" s="0" t="n">
        <v>2030</v>
      </c>
      <c r="F5750" s="0" t="n">
        <v>6.5058894444375</v>
      </c>
      <c r="G5750" s="0" t="s">
        <v>161</v>
      </c>
    </row>
    <row r="5751" customFormat="false" ht="14.25" hidden="false" customHeight="false" outlineLevel="0" collapsed="false">
      <c r="A5751" s="0" t="s">
        <v>117</v>
      </c>
      <c r="B5751" s="0" t="s">
        <v>118</v>
      </c>
      <c r="C5751" s="0" t="s">
        <v>75</v>
      </c>
      <c r="D5751" s="0" t="s">
        <v>163</v>
      </c>
      <c r="E5751" s="0" t="n">
        <v>2030</v>
      </c>
      <c r="F5751" s="0" t="n">
        <v>66.1674011260659</v>
      </c>
      <c r="G5751" s="0" t="s">
        <v>132</v>
      </c>
    </row>
    <row r="5752" customFormat="false" ht="14.25" hidden="false" customHeight="false" outlineLevel="0" collapsed="false">
      <c r="A5752" s="0" t="s">
        <v>117</v>
      </c>
      <c r="B5752" s="0" t="s">
        <v>118</v>
      </c>
      <c r="C5752" s="0" t="s">
        <v>75</v>
      </c>
      <c r="D5752" s="0" t="s">
        <v>164</v>
      </c>
      <c r="E5752" s="0" t="n">
        <v>2030</v>
      </c>
      <c r="F5752" s="0" t="n">
        <v>20.296149456052</v>
      </c>
      <c r="G5752" s="0" t="s">
        <v>132</v>
      </c>
    </row>
    <row r="5753" customFormat="false" ht="14.25" hidden="false" customHeight="false" outlineLevel="0" collapsed="false">
      <c r="A5753" s="0" t="s">
        <v>117</v>
      </c>
      <c r="B5753" s="0" t="s">
        <v>118</v>
      </c>
      <c r="C5753" s="0" t="s">
        <v>75</v>
      </c>
      <c r="D5753" s="0" t="s">
        <v>179</v>
      </c>
      <c r="E5753" s="0" t="n">
        <v>2030</v>
      </c>
      <c r="F5753" s="0" t="n">
        <v>60.364038624188</v>
      </c>
      <c r="G5753" s="0" t="s">
        <v>132</v>
      </c>
    </row>
    <row r="5754" customFormat="false" ht="14.25" hidden="false" customHeight="false" outlineLevel="0" collapsed="false">
      <c r="A5754" s="0" t="s">
        <v>117</v>
      </c>
      <c r="B5754" s="0" t="s">
        <v>118</v>
      </c>
      <c r="C5754" s="0" t="s">
        <v>75</v>
      </c>
      <c r="D5754" s="0" t="s">
        <v>180</v>
      </c>
      <c r="E5754" s="0" t="n">
        <v>2030</v>
      </c>
      <c r="F5754" s="0" t="n">
        <v>18.9539593626299</v>
      </c>
      <c r="G5754" s="0" t="s">
        <v>132</v>
      </c>
    </row>
    <row r="5755" customFormat="false" ht="14.25" hidden="false" customHeight="false" outlineLevel="0" collapsed="false">
      <c r="A5755" s="0" t="s">
        <v>117</v>
      </c>
      <c r="B5755" s="0" t="s">
        <v>118</v>
      </c>
      <c r="C5755" s="0" t="s">
        <v>75</v>
      </c>
      <c r="D5755" s="0" t="s">
        <v>181</v>
      </c>
      <c r="E5755" s="0" t="n">
        <v>2030</v>
      </c>
      <c r="F5755" s="0" t="n">
        <v>1</v>
      </c>
      <c r="G5755" s="0" t="s">
        <v>135</v>
      </c>
    </row>
    <row r="5756" customFormat="false" ht="14.25" hidden="false" customHeight="false" outlineLevel="0" collapsed="false">
      <c r="A5756" s="0" t="s">
        <v>117</v>
      </c>
      <c r="B5756" s="0" t="s">
        <v>118</v>
      </c>
      <c r="C5756" s="0" t="s">
        <v>75</v>
      </c>
      <c r="D5756" s="0" t="s">
        <v>165</v>
      </c>
      <c r="E5756" s="0" t="n">
        <v>2031</v>
      </c>
      <c r="F5756" s="0" t="n">
        <v>13.9338</v>
      </c>
      <c r="G5756" s="0" t="s">
        <v>161</v>
      </c>
    </row>
    <row r="5757" customFormat="false" ht="14.25" hidden="false" customHeight="false" outlineLevel="0" collapsed="false">
      <c r="A5757" s="0" t="s">
        <v>117</v>
      </c>
      <c r="B5757" s="0" t="s">
        <v>118</v>
      </c>
      <c r="C5757" s="0" t="s">
        <v>75</v>
      </c>
      <c r="D5757" s="0" t="s">
        <v>166</v>
      </c>
      <c r="E5757" s="0" t="n">
        <v>2031</v>
      </c>
      <c r="F5757" s="0" t="n">
        <v>5.1375</v>
      </c>
      <c r="G5757" s="0" t="s">
        <v>161</v>
      </c>
    </row>
    <row r="5758" customFormat="false" ht="14.25" hidden="false" customHeight="false" outlineLevel="0" collapsed="false">
      <c r="A5758" s="0" t="s">
        <v>117</v>
      </c>
      <c r="B5758" s="0" t="s">
        <v>118</v>
      </c>
      <c r="C5758" s="0" t="s">
        <v>75</v>
      </c>
      <c r="D5758" s="0" t="s">
        <v>167</v>
      </c>
      <c r="E5758" s="0" t="n">
        <v>2031</v>
      </c>
      <c r="F5758" s="0" t="n">
        <v>0.5</v>
      </c>
      <c r="G5758" s="0" t="s">
        <v>135</v>
      </c>
    </row>
    <row r="5759" customFormat="false" ht="14.25" hidden="false" customHeight="false" outlineLevel="0" collapsed="false">
      <c r="A5759" s="0" t="s">
        <v>117</v>
      </c>
      <c r="B5759" s="0" t="s">
        <v>118</v>
      </c>
      <c r="C5759" s="0" t="s">
        <v>75</v>
      </c>
      <c r="D5759" s="0" t="s">
        <v>168</v>
      </c>
      <c r="E5759" s="0" t="n">
        <v>2031</v>
      </c>
      <c r="F5759" s="0" t="n">
        <v>3.274775</v>
      </c>
      <c r="G5759" s="0" t="s">
        <v>161</v>
      </c>
    </row>
    <row r="5760" customFormat="false" ht="14.25" hidden="false" customHeight="false" outlineLevel="0" collapsed="false">
      <c r="A5760" s="0" t="s">
        <v>117</v>
      </c>
      <c r="B5760" s="0" t="s">
        <v>118</v>
      </c>
      <c r="C5760" s="0" t="s">
        <v>75</v>
      </c>
      <c r="D5760" s="0" t="s">
        <v>169</v>
      </c>
      <c r="E5760" s="0" t="n">
        <v>2031</v>
      </c>
      <c r="F5760" s="0" t="n">
        <v>0.947900000000001</v>
      </c>
      <c r="G5760" s="0" t="s">
        <v>161</v>
      </c>
    </row>
    <row r="5761" customFormat="false" ht="14.25" hidden="false" customHeight="false" outlineLevel="0" collapsed="false">
      <c r="A5761" s="0" t="s">
        <v>117</v>
      </c>
      <c r="B5761" s="0" t="s">
        <v>118</v>
      </c>
      <c r="C5761" s="0" t="s">
        <v>75</v>
      </c>
      <c r="D5761" s="0" t="s">
        <v>170</v>
      </c>
      <c r="E5761" s="0" t="n">
        <v>2031</v>
      </c>
      <c r="F5761" s="0" t="n">
        <v>3.1257</v>
      </c>
      <c r="G5761" s="0" t="s">
        <v>161</v>
      </c>
    </row>
    <row r="5762" customFormat="false" ht="14.25" hidden="false" customHeight="false" outlineLevel="0" collapsed="false">
      <c r="A5762" s="0" t="s">
        <v>117</v>
      </c>
      <c r="B5762" s="0" t="s">
        <v>118</v>
      </c>
      <c r="C5762" s="0" t="s">
        <v>75</v>
      </c>
      <c r="D5762" s="0" t="s">
        <v>156</v>
      </c>
      <c r="E5762" s="0" t="n">
        <v>2031</v>
      </c>
      <c r="F5762" s="0" t="n">
        <v>0.78039958989736</v>
      </c>
      <c r="G5762" s="0" t="s">
        <v>135</v>
      </c>
    </row>
    <row r="5763" customFormat="false" ht="14.25" hidden="false" customHeight="false" outlineLevel="0" collapsed="false">
      <c r="A5763" s="0" t="s">
        <v>117</v>
      </c>
      <c r="B5763" s="0" t="s">
        <v>118</v>
      </c>
      <c r="C5763" s="0" t="s">
        <v>75</v>
      </c>
      <c r="D5763" s="0" t="s">
        <v>157</v>
      </c>
      <c r="E5763" s="0" t="n">
        <v>2031</v>
      </c>
      <c r="F5763" s="0" t="n">
        <v>0.574863934383578</v>
      </c>
      <c r="G5763" s="0" t="s">
        <v>135</v>
      </c>
    </row>
    <row r="5764" customFormat="false" ht="14.25" hidden="false" customHeight="false" outlineLevel="0" collapsed="false">
      <c r="A5764" s="0" t="s">
        <v>117</v>
      </c>
      <c r="B5764" s="0" t="s">
        <v>118</v>
      </c>
      <c r="C5764" s="0" t="s">
        <v>75</v>
      </c>
      <c r="D5764" s="0" t="s">
        <v>171</v>
      </c>
      <c r="E5764" s="0" t="n">
        <v>2031</v>
      </c>
      <c r="F5764" s="0" t="n">
        <v>0.87</v>
      </c>
      <c r="G5764" s="0" t="s">
        <v>135</v>
      </c>
    </row>
    <row r="5765" customFormat="false" ht="14.25" hidden="false" customHeight="false" outlineLevel="0" collapsed="false">
      <c r="A5765" s="0" t="s">
        <v>117</v>
      </c>
      <c r="B5765" s="0" t="s">
        <v>118</v>
      </c>
      <c r="C5765" s="0" t="s">
        <v>75</v>
      </c>
      <c r="D5765" s="0" t="s">
        <v>172</v>
      </c>
      <c r="E5765" s="0" t="n">
        <v>2031</v>
      </c>
      <c r="F5765" s="0" t="n">
        <v>0.8</v>
      </c>
      <c r="G5765" s="0" t="s">
        <v>135</v>
      </c>
    </row>
    <row r="5766" customFormat="false" ht="14.25" hidden="false" customHeight="false" outlineLevel="0" collapsed="false">
      <c r="A5766" s="0" t="s">
        <v>117</v>
      </c>
      <c r="B5766" s="0" t="s">
        <v>118</v>
      </c>
      <c r="C5766" s="0" t="s">
        <v>75</v>
      </c>
      <c r="D5766" s="0" t="s">
        <v>173</v>
      </c>
      <c r="E5766" s="0" t="n">
        <v>2031</v>
      </c>
      <c r="F5766" s="0" t="n">
        <v>0.500131622913713</v>
      </c>
      <c r="G5766" s="0" t="s">
        <v>135</v>
      </c>
    </row>
    <row r="5767" customFormat="false" ht="14.25" hidden="false" customHeight="false" outlineLevel="0" collapsed="false">
      <c r="A5767" s="0" t="s">
        <v>117</v>
      </c>
      <c r="B5767" s="0" t="s">
        <v>118</v>
      </c>
      <c r="C5767" s="0" t="s">
        <v>75</v>
      </c>
      <c r="D5767" s="0" t="s">
        <v>174</v>
      </c>
      <c r="E5767" s="0" t="n">
        <v>2031</v>
      </c>
      <c r="F5767" s="0" t="n">
        <v>0.459891147506862</v>
      </c>
      <c r="G5767" s="0" t="s">
        <v>135</v>
      </c>
    </row>
    <row r="5768" customFormat="false" ht="14.25" hidden="false" customHeight="false" outlineLevel="0" collapsed="false">
      <c r="A5768" s="0" t="s">
        <v>117</v>
      </c>
      <c r="B5768" s="0" t="s">
        <v>118</v>
      </c>
      <c r="C5768" s="0" t="s">
        <v>75</v>
      </c>
      <c r="D5768" s="0" t="s">
        <v>160</v>
      </c>
      <c r="E5768" s="0" t="n">
        <v>2031</v>
      </c>
      <c r="F5768" s="0" t="n">
        <v>19.8254878929278</v>
      </c>
      <c r="G5768" s="0" t="s">
        <v>161</v>
      </c>
    </row>
    <row r="5769" customFormat="false" ht="14.25" hidden="false" customHeight="false" outlineLevel="0" collapsed="false">
      <c r="A5769" s="0" t="s">
        <v>117</v>
      </c>
      <c r="B5769" s="0" t="s">
        <v>118</v>
      </c>
      <c r="C5769" s="0" t="s">
        <v>75</v>
      </c>
      <c r="D5769" s="0" t="s">
        <v>162</v>
      </c>
      <c r="E5769" s="0" t="n">
        <v>2031</v>
      </c>
      <c r="F5769" s="0" t="n">
        <v>5.57878979965185</v>
      </c>
      <c r="G5769" s="0" t="s">
        <v>161</v>
      </c>
    </row>
    <row r="5770" customFormat="false" ht="14.25" hidden="false" customHeight="false" outlineLevel="0" collapsed="false">
      <c r="A5770" s="0" t="s">
        <v>117</v>
      </c>
      <c r="B5770" s="0" t="s">
        <v>118</v>
      </c>
      <c r="C5770" s="0" t="s">
        <v>75</v>
      </c>
      <c r="D5770" s="0" t="s">
        <v>175</v>
      </c>
      <c r="E5770" s="0" t="n">
        <v>2031</v>
      </c>
      <c r="F5770" s="0" t="n">
        <v>18.76035</v>
      </c>
      <c r="G5770" s="0" t="s">
        <v>161</v>
      </c>
    </row>
    <row r="5771" customFormat="false" ht="14.25" hidden="false" customHeight="false" outlineLevel="0" collapsed="false">
      <c r="A5771" s="0" t="s">
        <v>117</v>
      </c>
      <c r="B5771" s="0" t="s">
        <v>118</v>
      </c>
      <c r="C5771" s="0" t="s">
        <v>75</v>
      </c>
      <c r="D5771" s="0" t="s">
        <v>176</v>
      </c>
      <c r="E5771" s="0" t="n">
        <v>2031</v>
      </c>
      <c r="F5771" s="0" t="n">
        <v>10.919</v>
      </c>
      <c r="G5771" s="0" t="s">
        <v>161</v>
      </c>
    </row>
    <row r="5772" customFormat="false" ht="14.25" hidden="false" customHeight="false" outlineLevel="0" collapsed="false">
      <c r="A5772" s="0" t="s">
        <v>117</v>
      </c>
      <c r="B5772" s="0" t="s">
        <v>118</v>
      </c>
      <c r="C5772" s="0" t="s">
        <v>75</v>
      </c>
      <c r="D5772" s="0" t="s">
        <v>177</v>
      </c>
      <c r="E5772" s="0" t="n">
        <v>2031</v>
      </c>
      <c r="F5772" s="0" t="n">
        <v>17.1442616794922</v>
      </c>
      <c r="G5772" s="0" t="s">
        <v>161</v>
      </c>
    </row>
    <row r="5773" customFormat="false" ht="14.25" hidden="false" customHeight="false" outlineLevel="0" collapsed="false">
      <c r="A5773" s="0" t="s">
        <v>117</v>
      </c>
      <c r="B5773" s="0" t="s">
        <v>118</v>
      </c>
      <c r="C5773" s="0" t="s">
        <v>75</v>
      </c>
      <c r="D5773" s="0" t="s">
        <v>178</v>
      </c>
      <c r="E5773" s="0" t="n">
        <v>2031</v>
      </c>
      <c r="F5773" s="0" t="n">
        <v>8.2600160130875</v>
      </c>
      <c r="G5773" s="0" t="s">
        <v>161</v>
      </c>
    </row>
    <row r="5774" customFormat="false" ht="14.25" hidden="false" customHeight="false" outlineLevel="0" collapsed="false">
      <c r="A5774" s="0" t="s">
        <v>117</v>
      </c>
      <c r="B5774" s="0" t="s">
        <v>118</v>
      </c>
      <c r="C5774" s="0" t="s">
        <v>75</v>
      </c>
      <c r="D5774" s="0" t="s">
        <v>163</v>
      </c>
      <c r="E5774" s="0" t="n">
        <v>2031</v>
      </c>
      <c r="F5774" s="0" t="n">
        <v>84.5861989032277</v>
      </c>
      <c r="G5774" s="0" t="s">
        <v>132</v>
      </c>
    </row>
    <row r="5775" customFormat="false" ht="14.25" hidden="false" customHeight="false" outlineLevel="0" collapsed="false">
      <c r="A5775" s="0" t="s">
        <v>117</v>
      </c>
      <c r="B5775" s="0" t="s">
        <v>118</v>
      </c>
      <c r="C5775" s="0" t="s">
        <v>75</v>
      </c>
      <c r="D5775" s="0" t="s">
        <v>164</v>
      </c>
      <c r="E5775" s="0" t="n">
        <v>2031</v>
      </c>
      <c r="F5775" s="0" t="n">
        <v>23.802119079298</v>
      </c>
      <c r="G5775" s="0" t="s">
        <v>132</v>
      </c>
    </row>
    <row r="5776" customFormat="false" ht="14.25" hidden="false" customHeight="false" outlineLevel="0" collapsed="false">
      <c r="A5776" s="0" t="s">
        <v>117</v>
      </c>
      <c r="B5776" s="0" t="s">
        <v>118</v>
      </c>
      <c r="C5776" s="0" t="s">
        <v>75</v>
      </c>
      <c r="D5776" s="0" t="s">
        <v>179</v>
      </c>
      <c r="E5776" s="0" t="n">
        <v>2031</v>
      </c>
      <c r="F5776" s="0" t="n">
        <v>75.1116337766149</v>
      </c>
      <c r="G5776" s="0" t="s">
        <v>132</v>
      </c>
    </row>
    <row r="5777" customFormat="false" ht="14.25" hidden="false" customHeight="false" outlineLevel="0" collapsed="false">
      <c r="A5777" s="0" t="s">
        <v>117</v>
      </c>
      <c r="B5777" s="0" t="s">
        <v>118</v>
      </c>
      <c r="C5777" s="0" t="s">
        <v>75</v>
      </c>
      <c r="D5777" s="0" t="s">
        <v>180</v>
      </c>
      <c r="E5777" s="0" t="n">
        <v>2031</v>
      </c>
      <c r="F5777" s="0" t="n">
        <v>26.9504361710155</v>
      </c>
      <c r="G5777" s="0" t="s">
        <v>132</v>
      </c>
    </row>
    <row r="5778" customFormat="false" ht="14.25" hidden="false" customHeight="false" outlineLevel="0" collapsed="false">
      <c r="A5778" s="0" t="s">
        <v>117</v>
      </c>
      <c r="B5778" s="0" t="s">
        <v>118</v>
      </c>
      <c r="C5778" s="0" t="s">
        <v>75</v>
      </c>
      <c r="D5778" s="0" t="s">
        <v>181</v>
      </c>
      <c r="E5778" s="0" t="n">
        <v>2031</v>
      </c>
      <c r="F5778" s="0" t="n">
        <v>1</v>
      </c>
      <c r="G5778" s="0" t="s">
        <v>135</v>
      </c>
    </row>
    <row r="5779" customFormat="false" ht="14.25" hidden="false" customHeight="false" outlineLevel="0" collapsed="false">
      <c r="A5779" s="0" t="s">
        <v>117</v>
      </c>
      <c r="B5779" s="0" t="s">
        <v>118</v>
      </c>
      <c r="C5779" s="0" t="s">
        <v>75</v>
      </c>
      <c r="D5779" s="0" t="s">
        <v>165</v>
      </c>
      <c r="E5779" s="0" t="n">
        <v>2032</v>
      </c>
      <c r="F5779" s="0" t="n">
        <v>14.8372</v>
      </c>
      <c r="G5779" s="0" t="s">
        <v>161</v>
      </c>
    </row>
    <row r="5780" customFormat="false" ht="14.25" hidden="false" customHeight="false" outlineLevel="0" collapsed="false">
      <c r="A5780" s="0" t="s">
        <v>117</v>
      </c>
      <c r="B5780" s="0" t="s">
        <v>118</v>
      </c>
      <c r="C5780" s="0" t="s">
        <v>75</v>
      </c>
      <c r="D5780" s="0" t="s">
        <v>166</v>
      </c>
      <c r="E5780" s="0" t="n">
        <v>2032</v>
      </c>
      <c r="F5780" s="0" t="n">
        <v>7.70625</v>
      </c>
      <c r="G5780" s="0" t="s">
        <v>161</v>
      </c>
    </row>
    <row r="5781" customFormat="false" ht="14.25" hidden="false" customHeight="false" outlineLevel="0" collapsed="false">
      <c r="A5781" s="0" t="s">
        <v>117</v>
      </c>
      <c r="B5781" s="0" t="s">
        <v>118</v>
      </c>
      <c r="C5781" s="0" t="s">
        <v>75</v>
      </c>
      <c r="D5781" s="0" t="s">
        <v>167</v>
      </c>
      <c r="E5781" s="0" t="n">
        <v>2032</v>
      </c>
      <c r="F5781" s="0" t="n">
        <v>0.5</v>
      </c>
      <c r="G5781" s="0" t="s">
        <v>135</v>
      </c>
    </row>
    <row r="5782" customFormat="false" ht="14.25" hidden="false" customHeight="false" outlineLevel="0" collapsed="false">
      <c r="A5782" s="0" t="s">
        <v>117</v>
      </c>
      <c r="B5782" s="0" t="s">
        <v>118</v>
      </c>
      <c r="C5782" s="0" t="s">
        <v>75</v>
      </c>
      <c r="D5782" s="0" t="s">
        <v>168</v>
      </c>
      <c r="E5782" s="0" t="n">
        <v>2032</v>
      </c>
      <c r="F5782" s="0" t="n">
        <v>2.187775</v>
      </c>
      <c r="G5782" s="0" t="s">
        <v>161</v>
      </c>
    </row>
    <row r="5783" customFormat="false" ht="14.25" hidden="false" customHeight="false" outlineLevel="0" collapsed="false">
      <c r="A5783" s="0" t="s">
        <v>117</v>
      </c>
      <c r="B5783" s="0" t="s">
        <v>118</v>
      </c>
      <c r="C5783" s="0" t="s">
        <v>75</v>
      </c>
      <c r="D5783" s="0" t="s">
        <v>169</v>
      </c>
      <c r="E5783" s="0" t="n">
        <v>2032</v>
      </c>
      <c r="F5783" s="0" t="n">
        <v>0.947899999999999</v>
      </c>
      <c r="G5783" s="0" t="s">
        <v>161</v>
      </c>
    </row>
    <row r="5784" customFormat="false" ht="14.25" hidden="false" customHeight="false" outlineLevel="0" collapsed="false">
      <c r="A5784" s="0" t="s">
        <v>117</v>
      </c>
      <c r="B5784" s="0" t="s">
        <v>118</v>
      </c>
      <c r="C5784" s="0" t="s">
        <v>75</v>
      </c>
      <c r="D5784" s="0" t="s">
        <v>170</v>
      </c>
      <c r="E5784" s="0" t="n">
        <v>2032</v>
      </c>
      <c r="F5784" s="0" t="n">
        <v>3.1257</v>
      </c>
      <c r="G5784" s="0" t="s">
        <v>161</v>
      </c>
    </row>
    <row r="5785" customFormat="false" ht="14.25" hidden="false" customHeight="false" outlineLevel="0" collapsed="false">
      <c r="A5785" s="0" t="s">
        <v>117</v>
      </c>
      <c r="B5785" s="0" t="s">
        <v>118</v>
      </c>
      <c r="C5785" s="0" t="s">
        <v>75</v>
      </c>
      <c r="D5785" s="0" t="s">
        <v>156</v>
      </c>
      <c r="E5785" s="0" t="n">
        <v>2032</v>
      </c>
      <c r="F5785" s="0" t="n">
        <v>0.790064000026157</v>
      </c>
      <c r="G5785" s="0" t="s">
        <v>135</v>
      </c>
    </row>
    <row r="5786" customFormat="false" ht="14.25" hidden="false" customHeight="false" outlineLevel="0" collapsed="false">
      <c r="A5786" s="0" t="s">
        <v>117</v>
      </c>
      <c r="B5786" s="0" t="s">
        <v>118</v>
      </c>
      <c r="C5786" s="0" t="s">
        <v>75</v>
      </c>
      <c r="D5786" s="0" t="s">
        <v>157</v>
      </c>
      <c r="E5786" s="0" t="n">
        <v>2032</v>
      </c>
      <c r="F5786" s="0" t="n">
        <v>0.576410240004185</v>
      </c>
      <c r="G5786" s="0" t="s">
        <v>135</v>
      </c>
    </row>
    <row r="5787" customFormat="false" ht="14.25" hidden="false" customHeight="false" outlineLevel="0" collapsed="false">
      <c r="A5787" s="0" t="s">
        <v>117</v>
      </c>
      <c r="B5787" s="0" t="s">
        <v>118</v>
      </c>
      <c r="C5787" s="0" t="s">
        <v>75</v>
      </c>
      <c r="D5787" s="0" t="s">
        <v>171</v>
      </c>
      <c r="E5787" s="0" t="n">
        <v>2032</v>
      </c>
      <c r="F5787" s="0" t="n">
        <v>0.87</v>
      </c>
      <c r="G5787" s="0" t="s">
        <v>135</v>
      </c>
    </row>
    <row r="5788" customFormat="false" ht="14.25" hidden="false" customHeight="false" outlineLevel="0" collapsed="false">
      <c r="A5788" s="0" t="s">
        <v>117</v>
      </c>
      <c r="B5788" s="0" t="s">
        <v>118</v>
      </c>
      <c r="C5788" s="0" t="s">
        <v>75</v>
      </c>
      <c r="D5788" s="0" t="s">
        <v>172</v>
      </c>
      <c r="E5788" s="0" t="n">
        <v>2032</v>
      </c>
      <c r="F5788" s="0" t="n">
        <v>0.8</v>
      </c>
      <c r="G5788" s="0" t="s">
        <v>135</v>
      </c>
    </row>
    <row r="5789" customFormat="false" ht="14.25" hidden="false" customHeight="false" outlineLevel="0" collapsed="false">
      <c r="A5789" s="0" t="s">
        <v>117</v>
      </c>
      <c r="B5789" s="0" t="s">
        <v>118</v>
      </c>
      <c r="C5789" s="0" t="s">
        <v>75</v>
      </c>
      <c r="D5789" s="0" t="s">
        <v>173</v>
      </c>
      <c r="E5789" s="0" t="n">
        <v>2032</v>
      </c>
      <c r="F5789" s="0" t="n">
        <v>0.501476908803641</v>
      </c>
      <c r="G5789" s="0" t="s">
        <v>135</v>
      </c>
    </row>
    <row r="5790" customFormat="false" ht="14.25" hidden="false" customHeight="false" outlineLevel="0" collapsed="false">
      <c r="A5790" s="0" t="s">
        <v>117</v>
      </c>
      <c r="B5790" s="0" t="s">
        <v>118</v>
      </c>
      <c r="C5790" s="0" t="s">
        <v>75</v>
      </c>
      <c r="D5790" s="0" t="s">
        <v>174</v>
      </c>
      <c r="E5790" s="0" t="n">
        <v>2032</v>
      </c>
      <c r="F5790" s="0" t="n">
        <v>0.461128192003348</v>
      </c>
      <c r="G5790" s="0" t="s">
        <v>135</v>
      </c>
    </row>
    <row r="5791" customFormat="false" ht="14.25" hidden="false" customHeight="false" outlineLevel="0" collapsed="false">
      <c r="A5791" s="0" t="s">
        <v>117</v>
      </c>
      <c r="B5791" s="0" t="s">
        <v>118</v>
      </c>
      <c r="C5791" s="0" t="s">
        <v>75</v>
      </c>
      <c r="D5791" s="0" t="s">
        <v>160</v>
      </c>
      <c r="E5791" s="0" t="n">
        <v>2032</v>
      </c>
      <c r="F5791" s="0" t="n">
        <v>23.3132551479142</v>
      </c>
      <c r="G5791" s="0" t="s">
        <v>161</v>
      </c>
    </row>
    <row r="5792" customFormat="false" ht="14.25" hidden="false" customHeight="false" outlineLevel="0" collapsed="false">
      <c r="A5792" s="0" t="s">
        <v>117</v>
      </c>
      <c r="B5792" s="0" t="s">
        <v>118</v>
      </c>
      <c r="C5792" s="0" t="s">
        <v>75</v>
      </c>
      <c r="D5792" s="0" t="s">
        <v>162</v>
      </c>
      <c r="E5792" s="0" t="n">
        <v>2032</v>
      </c>
      <c r="F5792" s="0" t="n">
        <v>6.19480387912964</v>
      </c>
      <c r="G5792" s="0" t="s">
        <v>161</v>
      </c>
    </row>
    <row r="5793" customFormat="false" ht="14.25" hidden="false" customHeight="false" outlineLevel="0" collapsed="false">
      <c r="A5793" s="0" t="s">
        <v>117</v>
      </c>
      <c r="B5793" s="0" t="s">
        <v>118</v>
      </c>
      <c r="C5793" s="0" t="s">
        <v>75</v>
      </c>
      <c r="D5793" s="0" t="s">
        <v>175</v>
      </c>
      <c r="E5793" s="0" t="n">
        <v>2032</v>
      </c>
      <c r="F5793" s="0" t="n">
        <v>20.948125</v>
      </c>
      <c r="G5793" s="0" t="s">
        <v>161</v>
      </c>
    </row>
    <row r="5794" customFormat="false" ht="14.25" hidden="false" customHeight="false" outlineLevel="0" collapsed="false">
      <c r="A5794" s="0" t="s">
        <v>117</v>
      </c>
      <c r="B5794" s="0" t="s">
        <v>118</v>
      </c>
      <c r="C5794" s="0" t="s">
        <v>75</v>
      </c>
      <c r="D5794" s="0" t="s">
        <v>176</v>
      </c>
      <c r="E5794" s="0" t="n">
        <v>2032</v>
      </c>
      <c r="F5794" s="0" t="n">
        <v>11.8669</v>
      </c>
      <c r="G5794" s="0" t="s">
        <v>161</v>
      </c>
    </row>
    <row r="5795" customFormat="false" ht="14.25" hidden="false" customHeight="false" outlineLevel="0" collapsed="false">
      <c r="A5795" s="0" t="s">
        <v>117</v>
      </c>
      <c r="B5795" s="0" t="s">
        <v>118</v>
      </c>
      <c r="C5795" s="0" t="s">
        <v>75</v>
      </c>
      <c r="D5795" s="0" t="s">
        <v>177</v>
      </c>
      <c r="E5795" s="0" t="n">
        <v>2032</v>
      </c>
      <c r="F5795" s="0" t="n">
        <v>19.666373660127</v>
      </c>
      <c r="G5795" s="0" t="s">
        <v>161</v>
      </c>
    </row>
    <row r="5796" customFormat="false" ht="14.25" hidden="false" customHeight="false" outlineLevel="0" collapsed="false">
      <c r="A5796" s="0" t="s">
        <v>117</v>
      </c>
      <c r="B5796" s="0" t="s">
        <v>118</v>
      </c>
      <c r="C5796" s="0" t="s">
        <v>75</v>
      </c>
      <c r="D5796" s="0" t="s">
        <v>178</v>
      </c>
      <c r="E5796" s="0" t="n">
        <v>2032</v>
      </c>
      <c r="F5796" s="0" t="n">
        <v>9.84168536691688</v>
      </c>
      <c r="G5796" s="0" t="s">
        <v>161</v>
      </c>
    </row>
    <row r="5797" customFormat="false" ht="14.25" hidden="false" customHeight="false" outlineLevel="0" collapsed="false">
      <c r="A5797" s="0" t="s">
        <v>117</v>
      </c>
      <c r="B5797" s="0" t="s">
        <v>118</v>
      </c>
      <c r="C5797" s="0" t="s">
        <v>75</v>
      </c>
      <c r="D5797" s="0" t="s">
        <v>163</v>
      </c>
      <c r="E5797" s="0" t="n">
        <v>2032</v>
      </c>
      <c r="F5797" s="0" t="n">
        <v>99.6653687918349</v>
      </c>
      <c r="G5797" s="0" t="s">
        <v>132</v>
      </c>
    </row>
    <row r="5798" customFormat="false" ht="14.25" hidden="false" customHeight="false" outlineLevel="0" collapsed="false">
      <c r="A5798" s="0" t="s">
        <v>117</v>
      </c>
      <c r="B5798" s="0" t="s">
        <v>118</v>
      </c>
      <c r="C5798" s="0" t="s">
        <v>75</v>
      </c>
      <c r="D5798" s="0" t="s">
        <v>164</v>
      </c>
      <c r="E5798" s="0" t="n">
        <v>2032</v>
      </c>
      <c r="F5798" s="0" t="n">
        <v>26.4831062539023</v>
      </c>
      <c r="G5798" s="0" t="s">
        <v>132</v>
      </c>
    </row>
    <row r="5799" customFormat="false" ht="14.25" hidden="false" customHeight="false" outlineLevel="0" collapsed="false">
      <c r="A5799" s="0" t="s">
        <v>117</v>
      </c>
      <c r="B5799" s="0" t="s">
        <v>118</v>
      </c>
      <c r="C5799" s="0" t="s">
        <v>75</v>
      </c>
      <c r="D5799" s="0" t="s">
        <v>179</v>
      </c>
      <c r="E5799" s="0" t="n">
        <v>2032</v>
      </c>
      <c r="F5799" s="0" t="n">
        <v>86.3931546892104</v>
      </c>
      <c r="G5799" s="0" t="s">
        <v>132</v>
      </c>
    </row>
    <row r="5800" customFormat="false" ht="14.25" hidden="false" customHeight="false" outlineLevel="0" collapsed="false">
      <c r="A5800" s="0" t="s">
        <v>117</v>
      </c>
      <c r="B5800" s="0" t="s">
        <v>118</v>
      </c>
      <c r="C5800" s="0" t="s">
        <v>75</v>
      </c>
      <c r="D5800" s="0" t="s">
        <v>180</v>
      </c>
      <c r="E5800" s="0" t="n">
        <v>2032</v>
      </c>
      <c r="F5800" s="0" t="n">
        <v>34.9605131907829</v>
      </c>
      <c r="G5800" s="0" t="s">
        <v>132</v>
      </c>
    </row>
    <row r="5801" customFormat="false" ht="14.25" hidden="false" customHeight="false" outlineLevel="0" collapsed="false">
      <c r="A5801" s="0" t="s">
        <v>117</v>
      </c>
      <c r="B5801" s="0" t="s">
        <v>118</v>
      </c>
      <c r="C5801" s="0" t="s">
        <v>75</v>
      </c>
      <c r="D5801" s="0" t="s">
        <v>181</v>
      </c>
      <c r="E5801" s="0" t="n">
        <v>2032</v>
      </c>
      <c r="F5801" s="0" t="n">
        <v>1</v>
      </c>
      <c r="G5801" s="0" t="s">
        <v>135</v>
      </c>
    </row>
    <row r="5802" customFormat="false" ht="14.25" hidden="false" customHeight="false" outlineLevel="0" collapsed="false">
      <c r="A5802" s="0" t="s">
        <v>117</v>
      </c>
      <c r="B5802" s="0" t="s">
        <v>118</v>
      </c>
      <c r="C5802" s="0" t="s">
        <v>75</v>
      </c>
      <c r="D5802" s="0" t="s">
        <v>165</v>
      </c>
      <c r="E5802" s="0" t="n">
        <v>2033</v>
      </c>
      <c r="F5802" s="0" t="n">
        <v>15.2745</v>
      </c>
      <c r="G5802" s="0" t="s">
        <v>161</v>
      </c>
    </row>
    <row r="5803" customFormat="false" ht="14.25" hidden="false" customHeight="false" outlineLevel="0" collapsed="false">
      <c r="A5803" s="0" t="s">
        <v>117</v>
      </c>
      <c r="B5803" s="0" t="s">
        <v>118</v>
      </c>
      <c r="C5803" s="0" t="s">
        <v>75</v>
      </c>
      <c r="D5803" s="0" t="s">
        <v>166</v>
      </c>
      <c r="E5803" s="0" t="n">
        <v>2033</v>
      </c>
      <c r="F5803" s="0" t="n">
        <v>10.275</v>
      </c>
      <c r="G5803" s="0" t="s">
        <v>161</v>
      </c>
    </row>
    <row r="5804" customFormat="false" ht="14.25" hidden="false" customHeight="false" outlineLevel="0" collapsed="false">
      <c r="A5804" s="0" t="s">
        <v>117</v>
      </c>
      <c r="B5804" s="0" t="s">
        <v>118</v>
      </c>
      <c r="C5804" s="0" t="s">
        <v>75</v>
      </c>
      <c r="D5804" s="0" t="s">
        <v>167</v>
      </c>
      <c r="E5804" s="0" t="n">
        <v>2033</v>
      </c>
      <c r="F5804" s="0" t="n">
        <v>0.5</v>
      </c>
      <c r="G5804" s="0" t="s">
        <v>135</v>
      </c>
    </row>
    <row r="5805" customFormat="false" ht="14.25" hidden="false" customHeight="false" outlineLevel="0" collapsed="false">
      <c r="A5805" s="0" t="s">
        <v>117</v>
      </c>
      <c r="B5805" s="0" t="s">
        <v>118</v>
      </c>
      <c r="C5805" s="0" t="s">
        <v>75</v>
      </c>
      <c r="D5805" s="0" t="s">
        <v>168</v>
      </c>
      <c r="E5805" s="0" t="n">
        <v>2033</v>
      </c>
      <c r="F5805" s="0" t="n">
        <v>1.721675</v>
      </c>
      <c r="G5805" s="0" t="s">
        <v>161</v>
      </c>
    </row>
    <row r="5806" customFormat="false" ht="14.25" hidden="false" customHeight="false" outlineLevel="0" collapsed="false">
      <c r="A5806" s="0" t="s">
        <v>117</v>
      </c>
      <c r="B5806" s="0" t="s">
        <v>118</v>
      </c>
      <c r="C5806" s="0" t="s">
        <v>75</v>
      </c>
      <c r="D5806" s="0" t="s">
        <v>169</v>
      </c>
      <c r="E5806" s="0" t="n">
        <v>2033</v>
      </c>
      <c r="F5806" s="0" t="n">
        <v>0.8125</v>
      </c>
      <c r="G5806" s="0" t="s">
        <v>161</v>
      </c>
    </row>
    <row r="5807" customFormat="false" ht="14.25" hidden="false" customHeight="false" outlineLevel="0" collapsed="false">
      <c r="A5807" s="0" t="s">
        <v>117</v>
      </c>
      <c r="B5807" s="0" t="s">
        <v>118</v>
      </c>
      <c r="C5807" s="0" t="s">
        <v>75</v>
      </c>
      <c r="D5807" s="0" t="s">
        <v>170</v>
      </c>
      <c r="E5807" s="0" t="n">
        <v>2033</v>
      </c>
      <c r="F5807" s="0" t="n">
        <v>3.1257</v>
      </c>
      <c r="G5807" s="0" t="s">
        <v>161</v>
      </c>
    </row>
    <row r="5808" customFormat="false" ht="14.25" hidden="false" customHeight="false" outlineLevel="0" collapsed="false">
      <c r="A5808" s="0" t="s">
        <v>117</v>
      </c>
      <c r="B5808" s="0" t="s">
        <v>118</v>
      </c>
      <c r="C5808" s="0" t="s">
        <v>75</v>
      </c>
      <c r="D5808" s="0" t="s">
        <v>156</v>
      </c>
      <c r="E5808" s="0" t="n">
        <v>2033</v>
      </c>
      <c r="F5808" s="0" t="n">
        <v>0.796668726513122</v>
      </c>
      <c r="G5808" s="0" t="s">
        <v>135</v>
      </c>
    </row>
    <row r="5809" customFormat="false" ht="14.25" hidden="false" customHeight="false" outlineLevel="0" collapsed="false">
      <c r="A5809" s="0" t="s">
        <v>117</v>
      </c>
      <c r="B5809" s="0" t="s">
        <v>118</v>
      </c>
      <c r="C5809" s="0" t="s">
        <v>75</v>
      </c>
      <c r="D5809" s="0" t="s">
        <v>157</v>
      </c>
      <c r="E5809" s="0" t="n">
        <v>2033</v>
      </c>
      <c r="F5809" s="0" t="n">
        <v>0.5774669962421</v>
      </c>
      <c r="G5809" s="0" t="s">
        <v>135</v>
      </c>
    </row>
    <row r="5810" customFormat="false" ht="14.25" hidden="false" customHeight="false" outlineLevel="0" collapsed="false">
      <c r="A5810" s="0" t="s">
        <v>117</v>
      </c>
      <c r="B5810" s="0" t="s">
        <v>118</v>
      </c>
      <c r="C5810" s="0" t="s">
        <v>75</v>
      </c>
      <c r="D5810" s="0" t="s">
        <v>171</v>
      </c>
      <c r="E5810" s="0" t="n">
        <v>2033</v>
      </c>
      <c r="F5810" s="0" t="n">
        <v>0.87</v>
      </c>
      <c r="G5810" s="0" t="s">
        <v>135</v>
      </c>
    </row>
    <row r="5811" customFormat="false" ht="14.25" hidden="false" customHeight="false" outlineLevel="0" collapsed="false">
      <c r="A5811" s="0" t="s">
        <v>117</v>
      </c>
      <c r="B5811" s="0" t="s">
        <v>118</v>
      </c>
      <c r="C5811" s="0" t="s">
        <v>75</v>
      </c>
      <c r="D5811" s="0" t="s">
        <v>172</v>
      </c>
      <c r="E5811" s="0" t="n">
        <v>2033</v>
      </c>
      <c r="F5811" s="0" t="n">
        <v>0.8</v>
      </c>
      <c r="G5811" s="0" t="s">
        <v>135</v>
      </c>
    </row>
    <row r="5812" customFormat="false" ht="14.25" hidden="false" customHeight="false" outlineLevel="0" collapsed="false">
      <c r="A5812" s="0" t="s">
        <v>117</v>
      </c>
      <c r="B5812" s="0" t="s">
        <v>118</v>
      </c>
      <c r="C5812" s="0" t="s">
        <v>75</v>
      </c>
      <c r="D5812" s="0" t="s">
        <v>173</v>
      </c>
      <c r="E5812" s="0" t="n">
        <v>2033</v>
      </c>
      <c r="F5812" s="0" t="n">
        <v>0.502396286730627</v>
      </c>
      <c r="G5812" s="0" t="s">
        <v>135</v>
      </c>
    </row>
    <row r="5813" customFormat="false" ht="14.25" hidden="false" customHeight="false" outlineLevel="0" collapsed="false">
      <c r="A5813" s="0" t="s">
        <v>117</v>
      </c>
      <c r="B5813" s="0" t="s">
        <v>118</v>
      </c>
      <c r="C5813" s="0" t="s">
        <v>75</v>
      </c>
      <c r="D5813" s="0" t="s">
        <v>174</v>
      </c>
      <c r="E5813" s="0" t="n">
        <v>2033</v>
      </c>
      <c r="F5813" s="0" t="n">
        <v>0.46197359699368</v>
      </c>
      <c r="G5813" s="0" t="s">
        <v>135</v>
      </c>
    </row>
    <row r="5814" customFormat="false" ht="14.25" hidden="false" customHeight="false" outlineLevel="0" collapsed="false">
      <c r="A5814" s="0" t="s">
        <v>117</v>
      </c>
      <c r="B5814" s="0" t="s">
        <v>118</v>
      </c>
      <c r="C5814" s="0" t="s">
        <v>75</v>
      </c>
      <c r="D5814" s="0" t="s">
        <v>160</v>
      </c>
      <c r="E5814" s="0" t="n">
        <v>2033</v>
      </c>
      <c r="F5814" s="0" t="n">
        <v>25.8661771501815</v>
      </c>
      <c r="G5814" s="0" t="s">
        <v>161</v>
      </c>
    </row>
    <row r="5815" customFormat="false" ht="14.25" hidden="false" customHeight="false" outlineLevel="0" collapsed="false">
      <c r="A5815" s="0" t="s">
        <v>117</v>
      </c>
      <c r="B5815" s="0" t="s">
        <v>118</v>
      </c>
      <c r="C5815" s="0" t="s">
        <v>75</v>
      </c>
      <c r="D5815" s="0" t="s">
        <v>162</v>
      </c>
      <c r="E5815" s="0" t="n">
        <v>2033</v>
      </c>
      <c r="F5815" s="0" t="n">
        <v>6.60174369239154</v>
      </c>
      <c r="G5815" s="0" t="s">
        <v>161</v>
      </c>
    </row>
    <row r="5816" customFormat="false" ht="14.25" hidden="false" customHeight="false" outlineLevel="0" collapsed="false">
      <c r="A5816" s="0" t="s">
        <v>117</v>
      </c>
      <c r="B5816" s="0" t="s">
        <v>118</v>
      </c>
      <c r="C5816" s="0" t="s">
        <v>75</v>
      </c>
      <c r="D5816" s="0" t="s">
        <v>175</v>
      </c>
      <c r="E5816" s="0" t="n">
        <v>2033</v>
      </c>
      <c r="F5816" s="0" t="n">
        <v>22.6698</v>
      </c>
      <c r="G5816" s="0" t="s">
        <v>161</v>
      </c>
    </row>
    <row r="5817" customFormat="false" ht="14.25" hidden="false" customHeight="false" outlineLevel="0" collapsed="false">
      <c r="A5817" s="0" t="s">
        <v>117</v>
      </c>
      <c r="B5817" s="0" t="s">
        <v>118</v>
      </c>
      <c r="C5817" s="0" t="s">
        <v>75</v>
      </c>
      <c r="D5817" s="0" t="s">
        <v>176</v>
      </c>
      <c r="E5817" s="0" t="n">
        <v>2033</v>
      </c>
      <c r="F5817" s="0" t="n">
        <v>12.6794</v>
      </c>
      <c r="G5817" s="0" t="s">
        <v>161</v>
      </c>
    </row>
    <row r="5818" customFormat="false" ht="14.25" hidden="false" customHeight="false" outlineLevel="0" collapsed="false">
      <c r="A5818" s="0" t="s">
        <v>117</v>
      </c>
      <c r="B5818" s="0" t="s">
        <v>118</v>
      </c>
      <c r="C5818" s="0" t="s">
        <v>75</v>
      </c>
      <c r="D5818" s="0" t="s">
        <v>177</v>
      </c>
      <c r="E5818" s="0" t="n">
        <v>2033</v>
      </c>
      <c r="F5818" s="0" t="n">
        <v>21.6667322169683</v>
      </c>
      <c r="G5818" s="0" t="s">
        <v>161</v>
      </c>
    </row>
    <row r="5819" customFormat="false" ht="14.25" hidden="false" customHeight="false" outlineLevel="0" collapsed="false">
      <c r="A5819" s="0" t="s">
        <v>117</v>
      </c>
      <c r="B5819" s="0" t="s">
        <v>118</v>
      </c>
      <c r="C5819" s="0" t="s">
        <v>75</v>
      </c>
      <c r="D5819" s="0" t="s">
        <v>178</v>
      </c>
      <c r="E5819" s="0" t="n">
        <v>2033</v>
      </c>
      <c r="F5819" s="0" t="n">
        <v>10.8011886256048</v>
      </c>
      <c r="G5819" s="0" t="s">
        <v>161</v>
      </c>
    </row>
    <row r="5820" customFormat="false" ht="14.25" hidden="false" customHeight="false" outlineLevel="0" collapsed="false">
      <c r="A5820" s="0" t="s">
        <v>117</v>
      </c>
      <c r="B5820" s="0" t="s">
        <v>118</v>
      </c>
      <c r="C5820" s="0" t="s">
        <v>75</v>
      </c>
      <c r="D5820" s="0" t="s">
        <v>163</v>
      </c>
      <c r="E5820" s="0" t="n">
        <v>2033</v>
      </c>
      <c r="F5820" s="0" t="n">
        <v>110.789781688058</v>
      </c>
      <c r="G5820" s="0" t="s">
        <v>132</v>
      </c>
    </row>
    <row r="5821" customFormat="false" ht="14.25" hidden="false" customHeight="false" outlineLevel="0" collapsed="false">
      <c r="A5821" s="0" t="s">
        <v>117</v>
      </c>
      <c r="B5821" s="0" t="s">
        <v>118</v>
      </c>
      <c r="C5821" s="0" t="s">
        <v>75</v>
      </c>
      <c r="D5821" s="0" t="s">
        <v>164</v>
      </c>
      <c r="E5821" s="0" t="n">
        <v>2033</v>
      </c>
      <c r="F5821" s="0" t="n">
        <v>28.2765303196511</v>
      </c>
      <c r="G5821" s="0" t="s">
        <v>132</v>
      </c>
    </row>
    <row r="5822" customFormat="false" ht="14.25" hidden="false" customHeight="false" outlineLevel="0" collapsed="false">
      <c r="A5822" s="0" t="s">
        <v>117</v>
      </c>
      <c r="B5822" s="0" t="s">
        <v>118</v>
      </c>
      <c r="C5822" s="0" t="s">
        <v>75</v>
      </c>
      <c r="D5822" s="0" t="s">
        <v>179</v>
      </c>
      <c r="E5822" s="0" t="n">
        <v>2033</v>
      </c>
      <c r="F5822" s="0" t="n">
        <v>95.3551037077912</v>
      </c>
      <c r="G5822" s="0" t="s">
        <v>132</v>
      </c>
    </row>
    <row r="5823" customFormat="false" ht="14.25" hidden="false" customHeight="false" outlineLevel="0" collapsed="false">
      <c r="A5823" s="0" t="s">
        <v>117</v>
      </c>
      <c r="B5823" s="0" t="s">
        <v>118</v>
      </c>
      <c r="C5823" s="0" t="s">
        <v>75</v>
      </c>
      <c r="D5823" s="0" t="s">
        <v>180</v>
      </c>
      <c r="E5823" s="0" t="n">
        <v>2033</v>
      </c>
      <c r="F5823" s="0" t="n">
        <v>40.3260319251952</v>
      </c>
      <c r="G5823" s="0" t="s">
        <v>132</v>
      </c>
    </row>
    <row r="5824" customFormat="false" ht="14.25" hidden="false" customHeight="false" outlineLevel="0" collapsed="false">
      <c r="A5824" s="0" t="s">
        <v>117</v>
      </c>
      <c r="B5824" s="0" t="s">
        <v>118</v>
      </c>
      <c r="C5824" s="0" t="s">
        <v>75</v>
      </c>
      <c r="D5824" s="0" t="s">
        <v>181</v>
      </c>
      <c r="E5824" s="0" t="n">
        <v>2033</v>
      </c>
      <c r="F5824" s="0" t="n">
        <v>1</v>
      </c>
      <c r="G5824" s="0" t="s">
        <v>135</v>
      </c>
    </row>
    <row r="5825" customFormat="false" ht="14.25" hidden="false" customHeight="false" outlineLevel="0" collapsed="false">
      <c r="A5825" s="0" t="s">
        <v>117</v>
      </c>
      <c r="B5825" s="0" t="s">
        <v>118</v>
      </c>
      <c r="C5825" s="0" t="s">
        <v>75</v>
      </c>
      <c r="D5825" s="0" t="s">
        <v>165</v>
      </c>
      <c r="E5825" s="0" t="n">
        <v>2034</v>
      </c>
      <c r="F5825" s="0" t="n">
        <v>15.4689</v>
      </c>
      <c r="G5825" s="0" t="s">
        <v>161</v>
      </c>
    </row>
    <row r="5826" customFormat="false" ht="14.25" hidden="false" customHeight="false" outlineLevel="0" collapsed="false">
      <c r="A5826" s="0" t="s">
        <v>117</v>
      </c>
      <c r="B5826" s="0" t="s">
        <v>118</v>
      </c>
      <c r="C5826" s="0" t="s">
        <v>75</v>
      </c>
      <c r="D5826" s="0" t="s">
        <v>166</v>
      </c>
      <c r="E5826" s="0" t="n">
        <v>2034</v>
      </c>
      <c r="F5826" s="0" t="n">
        <v>10.275</v>
      </c>
      <c r="G5826" s="0" t="s">
        <v>161</v>
      </c>
    </row>
    <row r="5827" customFormat="false" ht="14.25" hidden="false" customHeight="false" outlineLevel="0" collapsed="false">
      <c r="A5827" s="0" t="s">
        <v>117</v>
      </c>
      <c r="B5827" s="0" t="s">
        <v>118</v>
      </c>
      <c r="C5827" s="0" t="s">
        <v>75</v>
      </c>
      <c r="D5827" s="0" t="s">
        <v>167</v>
      </c>
      <c r="E5827" s="0" t="n">
        <v>2034</v>
      </c>
      <c r="F5827" s="0" t="n">
        <v>0.5</v>
      </c>
      <c r="G5827" s="0" t="s">
        <v>135</v>
      </c>
    </row>
    <row r="5828" customFormat="false" ht="14.25" hidden="false" customHeight="false" outlineLevel="0" collapsed="false">
      <c r="A5828" s="0" t="s">
        <v>117</v>
      </c>
      <c r="B5828" s="0" t="s">
        <v>118</v>
      </c>
      <c r="C5828" s="0" t="s">
        <v>75</v>
      </c>
      <c r="D5828" s="0" t="s">
        <v>168</v>
      </c>
      <c r="E5828" s="0" t="n">
        <v>2034</v>
      </c>
      <c r="F5828" s="0" t="n">
        <v>0.194399999999998</v>
      </c>
      <c r="G5828" s="0" t="s">
        <v>161</v>
      </c>
    </row>
    <row r="5829" customFormat="false" ht="14.25" hidden="false" customHeight="false" outlineLevel="0" collapsed="false">
      <c r="A5829" s="0" t="s">
        <v>117</v>
      </c>
      <c r="B5829" s="0" t="s">
        <v>118</v>
      </c>
      <c r="C5829" s="0" t="s">
        <v>75</v>
      </c>
      <c r="D5829" s="0" t="s">
        <v>169</v>
      </c>
      <c r="E5829" s="0" t="n">
        <v>2034</v>
      </c>
      <c r="F5829" s="0" t="n">
        <v>0</v>
      </c>
      <c r="G5829" s="0" t="s">
        <v>161</v>
      </c>
    </row>
    <row r="5830" customFormat="false" ht="14.25" hidden="false" customHeight="false" outlineLevel="0" collapsed="false">
      <c r="A5830" s="0" t="s">
        <v>117</v>
      </c>
      <c r="B5830" s="0" t="s">
        <v>118</v>
      </c>
      <c r="C5830" s="0" t="s">
        <v>75</v>
      </c>
      <c r="D5830" s="0" t="s">
        <v>170</v>
      </c>
      <c r="E5830" s="0" t="n">
        <v>2034</v>
      </c>
      <c r="F5830" s="0" t="n">
        <v>3.1257</v>
      </c>
      <c r="G5830" s="0" t="s">
        <v>161</v>
      </c>
    </row>
    <row r="5831" customFormat="false" ht="14.25" hidden="false" customHeight="false" outlineLevel="0" collapsed="false">
      <c r="A5831" s="0" t="s">
        <v>117</v>
      </c>
      <c r="B5831" s="0" t="s">
        <v>118</v>
      </c>
      <c r="C5831" s="0" t="s">
        <v>75</v>
      </c>
      <c r="D5831" s="0" t="s">
        <v>156</v>
      </c>
      <c r="E5831" s="0" t="n">
        <v>2034</v>
      </c>
      <c r="F5831" s="0" t="n">
        <v>0.798593430571063</v>
      </c>
      <c r="G5831" s="0" t="s">
        <v>135</v>
      </c>
    </row>
    <row r="5832" customFormat="false" ht="14.25" hidden="false" customHeight="false" outlineLevel="0" collapsed="false">
      <c r="A5832" s="0" t="s">
        <v>117</v>
      </c>
      <c r="B5832" s="0" t="s">
        <v>118</v>
      </c>
      <c r="C5832" s="0" t="s">
        <v>75</v>
      </c>
      <c r="D5832" s="0" t="s">
        <v>157</v>
      </c>
      <c r="E5832" s="0" t="n">
        <v>2034</v>
      </c>
      <c r="F5832" s="0" t="n">
        <v>0.57777494889137</v>
      </c>
      <c r="G5832" s="0" t="s">
        <v>135</v>
      </c>
    </row>
    <row r="5833" customFormat="false" ht="14.25" hidden="false" customHeight="false" outlineLevel="0" collapsed="false">
      <c r="A5833" s="0" t="s">
        <v>117</v>
      </c>
      <c r="B5833" s="0" t="s">
        <v>118</v>
      </c>
      <c r="C5833" s="0" t="s">
        <v>75</v>
      </c>
      <c r="D5833" s="0" t="s">
        <v>171</v>
      </c>
      <c r="E5833" s="0" t="n">
        <v>2034</v>
      </c>
      <c r="F5833" s="0" t="n">
        <v>0.87</v>
      </c>
      <c r="G5833" s="0" t="s">
        <v>135</v>
      </c>
    </row>
    <row r="5834" customFormat="false" ht="14.25" hidden="false" customHeight="false" outlineLevel="0" collapsed="false">
      <c r="A5834" s="0" t="s">
        <v>117</v>
      </c>
      <c r="B5834" s="0" t="s">
        <v>118</v>
      </c>
      <c r="C5834" s="0" t="s">
        <v>75</v>
      </c>
      <c r="D5834" s="0" t="s">
        <v>172</v>
      </c>
      <c r="E5834" s="0" t="n">
        <v>2034</v>
      </c>
      <c r="F5834" s="0" t="n">
        <v>0.8</v>
      </c>
      <c r="G5834" s="0" t="s">
        <v>135</v>
      </c>
    </row>
    <row r="5835" customFormat="false" ht="14.25" hidden="false" customHeight="false" outlineLevel="0" collapsed="false">
      <c r="A5835" s="0" t="s">
        <v>117</v>
      </c>
      <c r="B5835" s="0" t="s">
        <v>118</v>
      </c>
      <c r="C5835" s="0" t="s">
        <v>75</v>
      </c>
      <c r="D5835" s="0" t="s">
        <v>173</v>
      </c>
      <c r="E5835" s="0" t="n">
        <v>2034</v>
      </c>
      <c r="F5835" s="0" t="n">
        <v>0.502664205535492</v>
      </c>
      <c r="G5835" s="0" t="s">
        <v>135</v>
      </c>
    </row>
    <row r="5836" customFormat="false" ht="14.25" hidden="false" customHeight="false" outlineLevel="0" collapsed="false">
      <c r="A5836" s="0" t="s">
        <v>117</v>
      </c>
      <c r="B5836" s="0" t="s">
        <v>118</v>
      </c>
      <c r="C5836" s="0" t="s">
        <v>75</v>
      </c>
      <c r="D5836" s="0" t="s">
        <v>174</v>
      </c>
      <c r="E5836" s="0" t="n">
        <v>2034</v>
      </c>
      <c r="F5836" s="0" t="n">
        <v>0.462219959113096</v>
      </c>
      <c r="G5836" s="0" t="s">
        <v>135</v>
      </c>
    </row>
    <row r="5837" customFormat="false" ht="14.25" hidden="false" customHeight="false" outlineLevel="0" collapsed="false">
      <c r="A5837" s="0" t="s">
        <v>117</v>
      </c>
      <c r="B5837" s="0" t="s">
        <v>118</v>
      </c>
      <c r="C5837" s="0" t="s">
        <v>75</v>
      </c>
      <c r="D5837" s="0" t="s">
        <v>160</v>
      </c>
      <c r="E5837" s="0" t="n">
        <v>2034</v>
      </c>
      <c r="F5837" s="0" t="n">
        <v>26.7122908722696</v>
      </c>
      <c r="G5837" s="0" t="s">
        <v>161</v>
      </c>
    </row>
    <row r="5838" customFormat="false" ht="14.25" hidden="false" customHeight="false" outlineLevel="0" collapsed="false">
      <c r="A5838" s="0" t="s">
        <v>117</v>
      </c>
      <c r="B5838" s="0" t="s">
        <v>118</v>
      </c>
      <c r="C5838" s="0" t="s">
        <v>75</v>
      </c>
      <c r="D5838" s="0" t="s">
        <v>162</v>
      </c>
      <c r="E5838" s="0" t="n">
        <v>2034</v>
      </c>
      <c r="F5838" s="0" t="n">
        <v>6.73688345059957</v>
      </c>
      <c r="G5838" s="0" t="s">
        <v>161</v>
      </c>
    </row>
    <row r="5839" customFormat="false" ht="14.25" hidden="false" customHeight="false" outlineLevel="0" collapsed="false">
      <c r="A5839" s="0" t="s">
        <v>117</v>
      </c>
      <c r="B5839" s="0" t="s">
        <v>118</v>
      </c>
      <c r="C5839" s="0" t="s">
        <v>75</v>
      </c>
      <c r="D5839" s="0" t="s">
        <v>175</v>
      </c>
      <c r="E5839" s="0" t="n">
        <v>2034</v>
      </c>
      <c r="F5839" s="0" t="n">
        <v>22.8642</v>
      </c>
      <c r="G5839" s="0" t="s">
        <v>161</v>
      </c>
    </row>
    <row r="5840" customFormat="false" ht="14.25" hidden="false" customHeight="false" outlineLevel="0" collapsed="false">
      <c r="A5840" s="0" t="s">
        <v>117</v>
      </c>
      <c r="B5840" s="0" t="s">
        <v>118</v>
      </c>
      <c r="C5840" s="0" t="s">
        <v>75</v>
      </c>
      <c r="D5840" s="0" t="s">
        <v>176</v>
      </c>
      <c r="E5840" s="0" t="n">
        <v>2034</v>
      </c>
      <c r="F5840" s="0" t="n">
        <v>12.6794</v>
      </c>
      <c r="G5840" s="0" t="s">
        <v>161</v>
      </c>
    </row>
    <row r="5841" customFormat="false" ht="14.25" hidden="false" customHeight="false" outlineLevel="0" collapsed="false">
      <c r="A5841" s="0" t="s">
        <v>117</v>
      </c>
      <c r="B5841" s="0" t="s">
        <v>118</v>
      </c>
      <c r="C5841" s="0" t="s">
        <v>75</v>
      </c>
      <c r="D5841" s="0" t="s">
        <v>177</v>
      </c>
      <c r="E5841" s="0" t="n">
        <v>2034</v>
      </c>
      <c r="F5841" s="0" t="n">
        <v>22.5974855257545</v>
      </c>
      <c r="G5841" s="0" t="s">
        <v>161</v>
      </c>
    </row>
    <row r="5842" customFormat="false" ht="14.25" hidden="false" customHeight="false" outlineLevel="0" collapsed="false">
      <c r="A5842" s="0" t="s">
        <v>117</v>
      </c>
      <c r="B5842" s="0" t="s">
        <v>118</v>
      </c>
      <c r="C5842" s="0" t="s">
        <v>75</v>
      </c>
      <c r="D5842" s="0" t="s">
        <v>178</v>
      </c>
      <c r="E5842" s="0" t="n">
        <v>2034</v>
      </c>
      <c r="F5842" s="0" t="n">
        <v>10.8516887971147</v>
      </c>
      <c r="G5842" s="0" t="s">
        <v>161</v>
      </c>
    </row>
    <row r="5843" customFormat="false" ht="14.25" hidden="false" customHeight="false" outlineLevel="0" collapsed="false">
      <c r="A5843" s="0" t="s">
        <v>117</v>
      </c>
      <c r="B5843" s="0" t="s">
        <v>118</v>
      </c>
      <c r="C5843" s="0" t="s">
        <v>75</v>
      </c>
      <c r="D5843" s="0" t="s">
        <v>163</v>
      </c>
      <c r="E5843" s="0" t="n">
        <v>2034</v>
      </c>
      <c r="F5843" s="0" t="n">
        <v>124.282178709787</v>
      </c>
      <c r="G5843" s="0" t="s">
        <v>132</v>
      </c>
    </row>
    <row r="5844" customFormat="false" ht="14.25" hidden="false" customHeight="false" outlineLevel="0" collapsed="false">
      <c r="A5844" s="0" t="s">
        <v>117</v>
      </c>
      <c r="B5844" s="0" t="s">
        <v>118</v>
      </c>
      <c r="C5844" s="0" t="s">
        <v>75</v>
      </c>
      <c r="D5844" s="0" t="s">
        <v>164</v>
      </c>
      <c r="E5844" s="0" t="n">
        <v>2034</v>
      </c>
      <c r="F5844" s="0" t="n">
        <v>30.0913609267714</v>
      </c>
      <c r="G5844" s="0" t="s">
        <v>132</v>
      </c>
    </row>
    <row r="5845" customFormat="false" ht="14.25" hidden="false" customHeight="false" outlineLevel="0" collapsed="false">
      <c r="A5845" s="0" t="s">
        <v>117</v>
      </c>
      <c r="B5845" s="0" t="s">
        <v>118</v>
      </c>
      <c r="C5845" s="0" t="s">
        <v>75</v>
      </c>
      <c r="D5845" s="0" t="s">
        <v>179</v>
      </c>
      <c r="E5845" s="0" t="n">
        <v>2034</v>
      </c>
      <c r="F5845" s="0" t="n">
        <v>107.086458740527</v>
      </c>
      <c r="G5845" s="0" t="s">
        <v>132</v>
      </c>
    </row>
    <row r="5846" customFormat="false" ht="14.25" hidden="false" customHeight="false" outlineLevel="0" collapsed="false">
      <c r="A5846" s="0" t="s">
        <v>117</v>
      </c>
      <c r="B5846" s="0" t="s">
        <v>118</v>
      </c>
      <c r="C5846" s="0" t="s">
        <v>75</v>
      </c>
      <c r="D5846" s="0" t="s">
        <v>180</v>
      </c>
      <c r="E5846" s="0" t="n">
        <v>2034</v>
      </c>
      <c r="F5846" s="0" t="n">
        <v>44.5913430597134</v>
      </c>
      <c r="G5846" s="0" t="s">
        <v>132</v>
      </c>
    </row>
    <row r="5847" customFormat="false" ht="14.25" hidden="false" customHeight="false" outlineLevel="0" collapsed="false">
      <c r="A5847" s="0" t="s">
        <v>117</v>
      </c>
      <c r="B5847" s="0" t="s">
        <v>118</v>
      </c>
      <c r="C5847" s="0" t="s">
        <v>75</v>
      </c>
      <c r="D5847" s="0" t="s">
        <v>181</v>
      </c>
      <c r="E5847" s="0" t="n">
        <v>2034</v>
      </c>
      <c r="F5847" s="0" t="n">
        <v>1</v>
      </c>
      <c r="G5847" s="0" t="s">
        <v>135</v>
      </c>
    </row>
    <row r="5848" customFormat="false" ht="14.25" hidden="false" customHeight="false" outlineLevel="0" collapsed="false">
      <c r="A5848" s="0" t="s">
        <v>117</v>
      </c>
      <c r="B5848" s="0" t="s">
        <v>118</v>
      </c>
      <c r="C5848" s="0" t="s">
        <v>75</v>
      </c>
      <c r="D5848" s="0" t="s">
        <v>165</v>
      </c>
      <c r="E5848" s="0" t="n">
        <v>2035</v>
      </c>
      <c r="F5848" s="0" t="n">
        <v>15.5543</v>
      </c>
      <c r="G5848" s="0" t="s">
        <v>161</v>
      </c>
    </row>
    <row r="5849" customFormat="false" ht="14.25" hidden="false" customHeight="false" outlineLevel="0" collapsed="false">
      <c r="A5849" s="0" t="s">
        <v>117</v>
      </c>
      <c r="B5849" s="0" t="s">
        <v>118</v>
      </c>
      <c r="C5849" s="0" t="s">
        <v>75</v>
      </c>
      <c r="D5849" s="0" t="s">
        <v>166</v>
      </c>
      <c r="E5849" s="0" t="n">
        <v>2035</v>
      </c>
      <c r="F5849" s="0" t="n">
        <v>10.275</v>
      </c>
      <c r="G5849" s="0" t="s">
        <v>161</v>
      </c>
    </row>
    <row r="5850" customFormat="false" ht="14.25" hidden="false" customHeight="false" outlineLevel="0" collapsed="false">
      <c r="A5850" s="0" t="s">
        <v>117</v>
      </c>
      <c r="B5850" s="0" t="s">
        <v>118</v>
      </c>
      <c r="C5850" s="0" t="s">
        <v>75</v>
      </c>
      <c r="D5850" s="0" t="s">
        <v>167</v>
      </c>
      <c r="E5850" s="0" t="n">
        <v>2035</v>
      </c>
      <c r="F5850" s="0" t="n">
        <v>0.5</v>
      </c>
      <c r="G5850" s="0" t="s">
        <v>135</v>
      </c>
    </row>
    <row r="5851" customFormat="false" ht="14.25" hidden="false" customHeight="false" outlineLevel="0" collapsed="false">
      <c r="A5851" s="0" t="s">
        <v>117</v>
      </c>
      <c r="B5851" s="0" t="s">
        <v>118</v>
      </c>
      <c r="C5851" s="0" t="s">
        <v>75</v>
      </c>
      <c r="D5851" s="0" t="s">
        <v>168</v>
      </c>
      <c r="E5851" s="0" t="n">
        <v>2035</v>
      </c>
      <c r="F5851" s="0" t="n">
        <v>0.0853999999999999</v>
      </c>
      <c r="G5851" s="0" t="s">
        <v>161</v>
      </c>
    </row>
    <row r="5852" customFormat="false" ht="14.25" hidden="false" customHeight="false" outlineLevel="0" collapsed="false">
      <c r="A5852" s="0" t="s">
        <v>117</v>
      </c>
      <c r="B5852" s="0" t="s">
        <v>118</v>
      </c>
      <c r="C5852" s="0" t="s">
        <v>75</v>
      </c>
      <c r="D5852" s="0" t="s">
        <v>169</v>
      </c>
      <c r="E5852" s="0" t="n">
        <v>2035</v>
      </c>
      <c r="F5852" s="0" t="n">
        <v>0</v>
      </c>
      <c r="G5852" s="0" t="s">
        <v>161</v>
      </c>
    </row>
    <row r="5853" customFormat="false" ht="14.25" hidden="false" customHeight="false" outlineLevel="0" collapsed="false">
      <c r="A5853" s="0" t="s">
        <v>117</v>
      </c>
      <c r="B5853" s="0" t="s">
        <v>118</v>
      </c>
      <c r="C5853" s="0" t="s">
        <v>75</v>
      </c>
      <c r="D5853" s="0" t="s">
        <v>170</v>
      </c>
      <c r="E5853" s="0" t="n">
        <v>2035</v>
      </c>
      <c r="F5853" s="0" t="n">
        <v>3.1257</v>
      </c>
      <c r="G5853" s="0" t="s">
        <v>161</v>
      </c>
    </row>
    <row r="5854" customFormat="false" ht="14.25" hidden="false" customHeight="false" outlineLevel="0" collapsed="false">
      <c r="A5854" s="0" t="s">
        <v>117</v>
      </c>
      <c r="B5854" s="0" t="s">
        <v>118</v>
      </c>
      <c r="C5854" s="0" t="s">
        <v>75</v>
      </c>
      <c r="D5854" s="0" t="s">
        <v>156</v>
      </c>
      <c r="E5854" s="0" t="n">
        <v>2035</v>
      </c>
      <c r="F5854" s="0" t="n">
        <v>0.799307772418405</v>
      </c>
      <c r="G5854" s="0" t="s">
        <v>135</v>
      </c>
    </row>
    <row r="5855" customFormat="false" ht="14.25" hidden="false" customHeight="false" outlineLevel="0" collapsed="false">
      <c r="A5855" s="0" t="s">
        <v>117</v>
      </c>
      <c r="B5855" s="0" t="s">
        <v>118</v>
      </c>
      <c r="C5855" s="0" t="s">
        <v>75</v>
      </c>
      <c r="D5855" s="0" t="s">
        <v>157</v>
      </c>
      <c r="E5855" s="0" t="n">
        <v>2035</v>
      </c>
      <c r="F5855" s="0" t="n">
        <v>0.577889243586945</v>
      </c>
      <c r="G5855" s="0" t="s">
        <v>135</v>
      </c>
    </row>
    <row r="5856" customFormat="false" ht="14.25" hidden="false" customHeight="false" outlineLevel="0" collapsed="false">
      <c r="A5856" s="0" t="s">
        <v>117</v>
      </c>
      <c r="B5856" s="0" t="s">
        <v>118</v>
      </c>
      <c r="C5856" s="0" t="s">
        <v>75</v>
      </c>
      <c r="D5856" s="0" t="s">
        <v>171</v>
      </c>
      <c r="E5856" s="0" t="n">
        <v>2035</v>
      </c>
      <c r="F5856" s="0" t="n">
        <v>0.87</v>
      </c>
      <c r="G5856" s="0" t="s">
        <v>135</v>
      </c>
    </row>
    <row r="5857" customFormat="false" ht="14.25" hidden="false" customHeight="false" outlineLevel="0" collapsed="false">
      <c r="A5857" s="0" t="s">
        <v>117</v>
      </c>
      <c r="B5857" s="0" t="s">
        <v>118</v>
      </c>
      <c r="C5857" s="0" t="s">
        <v>75</v>
      </c>
      <c r="D5857" s="0" t="s">
        <v>172</v>
      </c>
      <c r="E5857" s="0" t="n">
        <v>2035</v>
      </c>
      <c r="F5857" s="0" t="n">
        <v>0.8</v>
      </c>
      <c r="G5857" s="0" t="s">
        <v>135</v>
      </c>
    </row>
    <row r="5858" customFormat="false" ht="14.25" hidden="false" customHeight="false" outlineLevel="0" collapsed="false">
      <c r="A5858" s="0" t="s">
        <v>117</v>
      </c>
      <c r="B5858" s="0" t="s">
        <v>118</v>
      </c>
      <c r="C5858" s="0" t="s">
        <v>75</v>
      </c>
      <c r="D5858" s="0" t="s">
        <v>173</v>
      </c>
      <c r="E5858" s="0" t="n">
        <v>2035</v>
      </c>
      <c r="F5858" s="0" t="n">
        <v>0.502763641920642</v>
      </c>
      <c r="G5858" s="0" t="s">
        <v>135</v>
      </c>
    </row>
    <row r="5859" customFormat="false" ht="14.25" hidden="false" customHeight="false" outlineLevel="0" collapsed="false">
      <c r="A5859" s="0" t="s">
        <v>117</v>
      </c>
      <c r="B5859" s="0" t="s">
        <v>118</v>
      </c>
      <c r="C5859" s="0" t="s">
        <v>75</v>
      </c>
      <c r="D5859" s="0" t="s">
        <v>174</v>
      </c>
      <c r="E5859" s="0" t="n">
        <v>2035</v>
      </c>
      <c r="F5859" s="0" t="n">
        <v>0.462311394869556</v>
      </c>
      <c r="G5859" s="0" t="s">
        <v>135</v>
      </c>
    </row>
    <row r="5860" customFormat="false" ht="14.25" hidden="false" customHeight="false" outlineLevel="0" collapsed="false">
      <c r="A5860" s="0" t="s">
        <v>117</v>
      </c>
      <c r="B5860" s="0" t="s">
        <v>118</v>
      </c>
      <c r="C5860" s="0" t="s">
        <v>75</v>
      </c>
      <c r="D5860" s="0" t="s">
        <v>160</v>
      </c>
      <c r="E5860" s="0" t="n">
        <v>2035</v>
      </c>
      <c r="F5860" s="0" t="n">
        <v>27.0176328532929</v>
      </c>
      <c r="G5860" s="0" t="s">
        <v>161</v>
      </c>
    </row>
    <row r="5861" customFormat="false" ht="14.25" hidden="false" customHeight="false" outlineLevel="0" collapsed="false">
      <c r="A5861" s="0" t="s">
        <v>117</v>
      </c>
      <c r="B5861" s="0" t="s">
        <v>118</v>
      </c>
      <c r="C5861" s="0" t="s">
        <v>75</v>
      </c>
      <c r="D5861" s="0" t="s">
        <v>162</v>
      </c>
      <c r="E5861" s="0" t="n">
        <v>2035</v>
      </c>
      <c r="F5861" s="0" t="n">
        <v>6.78365594382174</v>
      </c>
      <c r="G5861" s="0" t="s">
        <v>161</v>
      </c>
    </row>
    <row r="5862" customFormat="false" ht="14.25" hidden="false" customHeight="false" outlineLevel="0" collapsed="false">
      <c r="A5862" s="0" t="s">
        <v>117</v>
      </c>
      <c r="B5862" s="0" t="s">
        <v>118</v>
      </c>
      <c r="C5862" s="0" t="s">
        <v>75</v>
      </c>
      <c r="D5862" s="0" t="s">
        <v>175</v>
      </c>
      <c r="E5862" s="0" t="n">
        <v>2035</v>
      </c>
      <c r="F5862" s="0" t="n">
        <v>22.9496</v>
      </c>
      <c r="G5862" s="0" t="s">
        <v>161</v>
      </c>
    </row>
    <row r="5863" customFormat="false" ht="14.25" hidden="false" customHeight="false" outlineLevel="0" collapsed="false">
      <c r="A5863" s="0" t="s">
        <v>117</v>
      </c>
      <c r="B5863" s="0" t="s">
        <v>118</v>
      </c>
      <c r="C5863" s="0" t="s">
        <v>75</v>
      </c>
      <c r="D5863" s="0" t="s">
        <v>176</v>
      </c>
      <c r="E5863" s="0" t="n">
        <v>2035</v>
      </c>
      <c r="F5863" s="0" t="n">
        <v>12.6794</v>
      </c>
      <c r="G5863" s="0" t="s">
        <v>161</v>
      </c>
    </row>
    <row r="5864" customFormat="false" ht="14.25" hidden="false" customHeight="false" outlineLevel="0" collapsed="false">
      <c r="A5864" s="0" t="s">
        <v>117</v>
      </c>
      <c r="B5864" s="0" t="s">
        <v>118</v>
      </c>
      <c r="C5864" s="0" t="s">
        <v>75</v>
      </c>
      <c r="D5864" s="0" t="s">
        <v>177</v>
      </c>
      <c r="E5864" s="0" t="n">
        <v>2035</v>
      </c>
      <c r="F5864" s="0" t="n">
        <v>22.9496</v>
      </c>
      <c r="G5864" s="0" t="s">
        <v>161</v>
      </c>
    </row>
    <row r="5865" customFormat="false" ht="14.25" hidden="false" customHeight="false" outlineLevel="0" collapsed="false">
      <c r="A5865" s="0" t="s">
        <v>117</v>
      </c>
      <c r="B5865" s="0" t="s">
        <v>118</v>
      </c>
      <c r="C5865" s="0" t="s">
        <v>75</v>
      </c>
      <c r="D5865" s="0" t="s">
        <v>178</v>
      </c>
      <c r="E5865" s="0" t="n">
        <v>2035</v>
      </c>
      <c r="F5865" s="0" t="n">
        <v>10.8516887971147</v>
      </c>
      <c r="G5865" s="0" t="s">
        <v>161</v>
      </c>
    </row>
    <row r="5866" customFormat="false" ht="14.25" hidden="false" customHeight="false" outlineLevel="0" collapsed="false">
      <c r="A5866" s="0" t="s">
        <v>117</v>
      </c>
      <c r="B5866" s="0" t="s">
        <v>118</v>
      </c>
      <c r="C5866" s="0" t="s">
        <v>75</v>
      </c>
      <c r="D5866" s="0" t="s">
        <v>163</v>
      </c>
      <c r="E5866" s="0" t="n">
        <v>2035</v>
      </c>
      <c r="F5866" s="0" t="n">
        <v>137.859449309178</v>
      </c>
      <c r="G5866" s="0" t="s">
        <v>132</v>
      </c>
    </row>
    <row r="5867" customFormat="false" ht="14.25" hidden="false" customHeight="false" outlineLevel="0" collapsed="false">
      <c r="A5867" s="0" t="s">
        <v>117</v>
      </c>
      <c r="B5867" s="0" t="s">
        <v>118</v>
      </c>
      <c r="C5867" s="0" t="s">
        <v>75</v>
      </c>
      <c r="D5867" s="0" t="s">
        <v>164</v>
      </c>
      <c r="E5867" s="0" t="n">
        <v>2035</v>
      </c>
      <c r="F5867" s="0" t="n">
        <v>31.6647505745678</v>
      </c>
      <c r="G5867" s="0" t="s">
        <v>132</v>
      </c>
    </row>
    <row r="5868" customFormat="false" ht="14.25" hidden="false" customHeight="false" outlineLevel="0" collapsed="false">
      <c r="A5868" s="0" t="s">
        <v>117</v>
      </c>
      <c r="B5868" s="0" t="s">
        <v>118</v>
      </c>
      <c r="C5868" s="0" t="s">
        <v>75</v>
      </c>
      <c r="D5868" s="0" t="s">
        <v>179</v>
      </c>
      <c r="E5868" s="0" t="n">
        <v>2035</v>
      </c>
      <c r="F5868" s="0" t="n">
        <v>118.151517013679</v>
      </c>
      <c r="G5868" s="0" t="s">
        <v>132</v>
      </c>
    </row>
    <row r="5869" customFormat="false" ht="14.25" hidden="false" customHeight="false" outlineLevel="0" collapsed="false">
      <c r="A5869" s="0" t="s">
        <v>117</v>
      </c>
      <c r="B5869" s="0" t="s">
        <v>118</v>
      </c>
      <c r="C5869" s="0" t="s">
        <v>75</v>
      </c>
      <c r="D5869" s="0" t="s">
        <v>180</v>
      </c>
      <c r="E5869" s="0" t="n">
        <v>2035</v>
      </c>
      <c r="F5869" s="0" t="n">
        <v>46.7218793341185</v>
      </c>
      <c r="G5869" s="0" t="s">
        <v>132</v>
      </c>
    </row>
    <row r="5870" customFormat="false" ht="14.25" hidden="false" customHeight="false" outlineLevel="0" collapsed="false">
      <c r="A5870" s="0" t="s">
        <v>117</v>
      </c>
      <c r="B5870" s="0" t="s">
        <v>118</v>
      </c>
      <c r="C5870" s="0" t="s">
        <v>75</v>
      </c>
      <c r="D5870" s="0" t="s">
        <v>181</v>
      </c>
      <c r="E5870" s="0" t="n">
        <v>2035</v>
      </c>
      <c r="F5870" s="0" t="n">
        <v>1</v>
      </c>
      <c r="G5870" s="0" t="s">
        <v>135</v>
      </c>
    </row>
    <row r="5871" customFormat="false" ht="14.25" hidden="false" customHeight="false" outlineLevel="0" collapsed="false">
      <c r="A5871" s="0" t="s">
        <v>117</v>
      </c>
      <c r="B5871" s="0" t="s">
        <v>118</v>
      </c>
      <c r="C5871" s="0" t="s">
        <v>75</v>
      </c>
      <c r="D5871" s="0" t="s">
        <v>165</v>
      </c>
      <c r="E5871" s="0" t="n">
        <v>2036</v>
      </c>
      <c r="F5871" s="0" t="n">
        <v>0</v>
      </c>
      <c r="G5871" s="0" t="s">
        <v>161</v>
      </c>
    </row>
    <row r="5872" customFormat="false" ht="14.25" hidden="false" customHeight="false" outlineLevel="0" collapsed="false">
      <c r="A5872" s="0" t="s">
        <v>117</v>
      </c>
      <c r="B5872" s="0" t="s">
        <v>118</v>
      </c>
      <c r="C5872" s="0" t="s">
        <v>75</v>
      </c>
      <c r="D5872" s="0" t="s">
        <v>166</v>
      </c>
      <c r="E5872" s="0" t="n">
        <v>2036</v>
      </c>
      <c r="F5872" s="0" t="n">
        <v>0</v>
      </c>
      <c r="G5872" s="0" t="s">
        <v>161</v>
      </c>
    </row>
    <row r="5873" customFormat="false" ht="14.25" hidden="false" customHeight="false" outlineLevel="0" collapsed="false">
      <c r="A5873" s="0" t="s">
        <v>117</v>
      </c>
      <c r="B5873" s="0" t="s">
        <v>118</v>
      </c>
      <c r="C5873" s="0" t="s">
        <v>75</v>
      </c>
      <c r="D5873" s="0" t="s">
        <v>167</v>
      </c>
      <c r="E5873" s="0" t="n">
        <v>2036</v>
      </c>
      <c r="F5873" s="0" t="n">
        <v>0.5</v>
      </c>
      <c r="G5873" s="0" t="s">
        <v>135</v>
      </c>
    </row>
    <row r="5874" customFormat="false" ht="14.25" hidden="false" customHeight="false" outlineLevel="0" collapsed="false">
      <c r="A5874" s="0" t="s">
        <v>117</v>
      </c>
      <c r="B5874" s="0" t="s">
        <v>118</v>
      </c>
      <c r="C5874" s="0" t="s">
        <v>75</v>
      </c>
      <c r="D5874" s="0" t="s">
        <v>168</v>
      </c>
      <c r="E5874" s="0" t="n">
        <v>2036</v>
      </c>
      <c r="F5874" s="0" t="n">
        <v>0</v>
      </c>
      <c r="G5874" s="0" t="s">
        <v>161</v>
      </c>
    </row>
    <row r="5875" customFormat="false" ht="14.25" hidden="false" customHeight="false" outlineLevel="0" collapsed="false">
      <c r="A5875" s="0" t="s">
        <v>117</v>
      </c>
      <c r="B5875" s="0" t="s">
        <v>118</v>
      </c>
      <c r="C5875" s="0" t="s">
        <v>75</v>
      </c>
      <c r="D5875" s="0" t="s">
        <v>169</v>
      </c>
      <c r="E5875" s="0" t="n">
        <v>2036</v>
      </c>
      <c r="F5875" s="0" t="n">
        <v>0</v>
      </c>
      <c r="G5875" s="0" t="s">
        <v>161</v>
      </c>
    </row>
    <row r="5876" customFormat="false" ht="14.25" hidden="false" customHeight="false" outlineLevel="0" collapsed="false">
      <c r="A5876" s="0" t="s">
        <v>117</v>
      </c>
      <c r="B5876" s="0" t="s">
        <v>118</v>
      </c>
      <c r="C5876" s="0" t="s">
        <v>75</v>
      </c>
      <c r="D5876" s="0" t="s">
        <v>170</v>
      </c>
      <c r="E5876" s="0" t="n">
        <v>2036</v>
      </c>
      <c r="F5876" s="0" t="n">
        <v>3.1257</v>
      </c>
      <c r="G5876" s="0" t="s">
        <v>161</v>
      </c>
    </row>
    <row r="5877" customFormat="false" ht="14.25" hidden="false" customHeight="false" outlineLevel="0" collapsed="false">
      <c r="A5877" s="0" t="s">
        <v>117</v>
      </c>
      <c r="B5877" s="0" t="s">
        <v>118</v>
      </c>
      <c r="C5877" s="0" t="s">
        <v>75</v>
      </c>
      <c r="D5877" s="0" t="s">
        <v>156</v>
      </c>
      <c r="E5877" s="0" t="n">
        <v>2036</v>
      </c>
      <c r="F5877" s="0" t="n">
        <v>0.799307772418405</v>
      </c>
      <c r="G5877" s="0" t="s">
        <v>135</v>
      </c>
    </row>
    <row r="5878" customFormat="false" ht="14.25" hidden="false" customHeight="false" outlineLevel="0" collapsed="false">
      <c r="A5878" s="0" t="s">
        <v>117</v>
      </c>
      <c r="B5878" s="0" t="s">
        <v>118</v>
      </c>
      <c r="C5878" s="0" t="s">
        <v>75</v>
      </c>
      <c r="D5878" s="0" t="s">
        <v>157</v>
      </c>
      <c r="E5878" s="0" t="n">
        <v>2036</v>
      </c>
      <c r="F5878" s="0" t="n">
        <v>0.577889243586945</v>
      </c>
      <c r="G5878" s="0" t="s">
        <v>135</v>
      </c>
    </row>
    <row r="5879" customFormat="false" ht="14.25" hidden="false" customHeight="false" outlineLevel="0" collapsed="false">
      <c r="A5879" s="0" t="s">
        <v>117</v>
      </c>
      <c r="B5879" s="0" t="s">
        <v>118</v>
      </c>
      <c r="C5879" s="0" t="s">
        <v>75</v>
      </c>
      <c r="D5879" s="0" t="s">
        <v>171</v>
      </c>
      <c r="E5879" s="0" t="n">
        <v>2036</v>
      </c>
      <c r="F5879" s="0" t="n">
        <v>0.87</v>
      </c>
      <c r="G5879" s="0" t="s">
        <v>135</v>
      </c>
    </row>
    <row r="5880" customFormat="false" ht="14.25" hidden="false" customHeight="false" outlineLevel="0" collapsed="false">
      <c r="A5880" s="0" t="s">
        <v>117</v>
      </c>
      <c r="B5880" s="0" t="s">
        <v>118</v>
      </c>
      <c r="C5880" s="0" t="s">
        <v>75</v>
      </c>
      <c r="D5880" s="0" t="s">
        <v>172</v>
      </c>
      <c r="E5880" s="0" t="n">
        <v>2036</v>
      </c>
      <c r="F5880" s="0" t="n">
        <v>0.8</v>
      </c>
      <c r="G5880" s="0" t="s">
        <v>135</v>
      </c>
    </row>
    <row r="5881" customFormat="false" ht="14.25" hidden="false" customHeight="false" outlineLevel="0" collapsed="false">
      <c r="A5881" s="0" t="s">
        <v>117</v>
      </c>
      <c r="B5881" s="0" t="s">
        <v>118</v>
      </c>
      <c r="C5881" s="0" t="s">
        <v>75</v>
      </c>
      <c r="D5881" s="0" t="s">
        <v>173</v>
      </c>
      <c r="E5881" s="0" t="n">
        <v>2036</v>
      </c>
      <c r="F5881" s="0" t="n">
        <v>0.502763641920642</v>
      </c>
      <c r="G5881" s="0" t="s">
        <v>135</v>
      </c>
    </row>
    <row r="5882" customFormat="false" ht="14.25" hidden="false" customHeight="false" outlineLevel="0" collapsed="false">
      <c r="A5882" s="0" t="s">
        <v>117</v>
      </c>
      <c r="B5882" s="0" t="s">
        <v>118</v>
      </c>
      <c r="C5882" s="0" t="s">
        <v>75</v>
      </c>
      <c r="D5882" s="0" t="s">
        <v>174</v>
      </c>
      <c r="E5882" s="0" t="n">
        <v>2036</v>
      </c>
      <c r="F5882" s="0" t="n">
        <v>0.462311394869556</v>
      </c>
      <c r="G5882" s="0" t="s">
        <v>135</v>
      </c>
    </row>
    <row r="5883" customFormat="false" ht="14.25" hidden="false" customHeight="false" outlineLevel="0" collapsed="false">
      <c r="A5883" s="0" t="s">
        <v>117</v>
      </c>
      <c r="B5883" s="0" t="s">
        <v>118</v>
      </c>
      <c r="C5883" s="0" t="s">
        <v>75</v>
      </c>
      <c r="D5883" s="0" t="s">
        <v>160</v>
      </c>
      <c r="E5883" s="0" t="n">
        <v>2036</v>
      </c>
      <c r="F5883" s="0" t="n">
        <v>27.0176328532929</v>
      </c>
      <c r="G5883" s="0" t="s">
        <v>161</v>
      </c>
    </row>
    <row r="5884" customFormat="false" ht="14.25" hidden="false" customHeight="false" outlineLevel="0" collapsed="false">
      <c r="A5884" s="0" t="s">
        <v>117</v>
      </c>
      <c r="B5884" s="0" t="s">
        <v>118</v>
      </c>
      <c r="C5884" s="0" t="s">
        <v>75</v>
      </c>
      <c r="D5884" s="0" t="s">
        <v>162</v>
      </c>
      <c r="E5884" s="0" t="n">
        <v>2036</v>
      </c>
      <c r="F5884" s="0" t="n">
        <v>6.78365594382174</v>
      </c>
      <c r="G5884" s="0" t="s">
        <v>161</v>
      </c>
    </row>
    <row r="5885" customFormat="false" ht="14.25" hidden="false" customHeight="false" outlineLevel="0" collapsed="false">
      <c r="A5885" s="0" t="s">
        <v>117</v>
      </c>
      <c r="B5885" s="0" t="s">
        <v>118</v>
      </c>
      <c r="C5885" s="0" t="s">
        <v>75</v>
      </c>
      <c r="D5885" s="0" t="s">
        <v>175</v>
      </c>
      <c r="E5885" s="0" t="n">
        <v>2036</v>
      </c>
      <c r="F5885" s="0" t="n">
        <v>22.9496</v>
      </c>
      <c r="G5885" s="0" t="s">
        <v>161</v>
      </c>
    </row>
    <row r="5886" customFormat="false" ht="14.25" hidden="false" customHeight="false" outlineLevel="0" collapsed="false">
      <c r="A5886" s="0" t="s">
        <v>117</v>
      </c>
      <c r="B5886" s="0" t="s">
        <v>118</v>
      </c>
      <c r="C5886" s="0" t="s">
        <v>75</v>
      </c>
      <c r="D5886" s="0" t="s">
        <v>176</v>
      </c>
      <c r="E5886" s="0" t="n">
        <v>2036</v>
      </c>
      <c r="F5886" s="0" t="n">
        <v>12.6794</v>
      </c>
      <c r="G5886" s="0" t="s">
        <v>161</v>
      </c>
    </row>
    <row r="5887" customFormat="false" ht="14.25" hidden="false" customHeight="false" outlineLevel="0" collapsed="false">
      <c r="A5887" s="0" t="s">
        <v>117</v>
      </c>
      <c r="B5887" s="0" t="s">
        <v>118</v>
      </c>
      <c r="C5887" s="0" t="s">
        <v>75</v>
      </c>
      <c r="D5887" s="0" t="s">
        <v>177</v>
      </c>
      <c r="E5887" s="0" t="n">
        <v>2036</v>
      </c>
      <c r="F5887" s="0" t="n">
        <v>22.9496</v>
      </c>
      <c r="G5887" s="0" t="s">
        <v>161</v>
      </c>
    </row>
    <row r="5888" customFormat="false" ht="14.25" hidden="false" customHeight="false" outlineLevel="0" collapsed="false">
      <c r="A5888" s="0" t="s">
        <v>117</v>
      </c>
      <c r="B5888" s="0" t="s">
        <v>118</v>
      </c>
      <c r="C5888" s="0" t="s">
        <v>75</v>
      </c>
      <c r="D5888" s="0" t="s">
        <v>178</v>
      </c>
      <c r="E5888" s="0" t="n">
        <v>2036</v>
      </c>
      <c r="F5888" s="0" t="n">
        <v>10.8516887971147</v>
      </c>
      <c r="G5888" s="0" t="s">
        <v>161</v>
      </c>
    </row>
    <row r="5889" customFormat="false" ht="14.25" hidden="false" customHeight="false" outlineLevel="0" collapsed="false">
      <c r="A5889" s="0" t="s">
        <v>117</v>
      </c>
      <c r="B5889" s="0" t="s">
        <v>118</v>
      </c>
      <c r="C5889" s="0" t="s">
        <v>75</v>
      </c>
      <c r="D5889" s="0" t="s">
        <v>163</v>
      </c>
      <c r="E5889" s="0" t="n">
        <v>2036</v>
      </c>
      <c r="F5889" s="0" t="n">
        <v>151.1950509855</v>
      </c>
      <c r="G5889" s="0" t="s">
        <v>132</v>
      </c>
    </row>
    <row r="5890" customFormat="false" ht="14.25" hidden="false" customHeight="false" outlineLevel="0" collapsed="false">
      <c r="A5890" s="0" t="s">
        <v>117</v>
      </c>
      <c r="B5890" s="0" t="s">
        <v>118</v>
      </c>
      <c r="C5890" s="0" t="s">
        <v>75</v>
      </c>
      <c r="D5890" s="0" t="s">
        <v>164</v>
      </c>
      <c r="E5890" s="0" t="n">
        <v>2036</v>
      </c>
      <c r="F5890" s="0" t="n">
        <v>32.9445567025087</v>
      </c>
      <c r="G5890" s="0" t="s">
        <v>132</v>
      </c>
    </row>
    <row r="5891" customFormat="false" ht="14.25" hidden="false" customHeight="false" outlineLevel="0" collapsed="false">
      <c r="A5891" s="0" t="s">
        <v>117</v>
      </c>
      <c r="B5891" s="0" t="s">
        <v>118</v>
      </c>
      <c r="C5891" s="0" t="s">
        <v>75</v>
      </c>
      <c r="D5891" s="0" t="s">
        <v>179</v>
      </c>
      <c r="E5891" s="0" t="n">
        <v>2036</v>
      </c>
      <c r="F5891" s="0" t="n">
        <v>128.337865659072</v>
      </c>
      <c r="G5891" s="0" t="s">
        <v>132</v>
      </c>
    </row>
    <row r="5892" customFormat="false" ht="14.25" hidden="false" customHeight="false" outlineLevel="0" collapsed="false">
      <c r="A5892" s="0" t="s">
        <v>117</v>
      </c>
      <c r="B5892" s="0" t="s">
        <v>118</v>
      </c>
      <c r="C5892" s="0" t="s">
        <v>75</v>
      </c>
      <c r="D5892" s="0" t="s">
        <v>180</v>
      </c>
      <c r="E5892" s="0" t="n">
        <v>2036</v>
      </c>
      <c r="F5892" s="0" t="n">
        <v>50.7499727881385</v>
      </c>
      <c r="G5892" s="0" t="s">
        <v>132</v>
      </c>
    </row>
    <row r="5893" customFormat="false" ht="14.25" hidden="false" customHeight="false" outlineLevel="0" collapsed="false">
      <c r="A5893" s="0" t="s">
        <v>117</v>
      </c>
      <c r="B5893" s="0" t="s">
        <v>118</v>
      </c>
      <c r="C5893" s="0" t="s">
        <v>75</v>
      </c>
      <c r="D5893" s="0" t="s">
        <v>181</v>
      </c>
      <c r="E5893" s="0" t="n">
        <v>2036</v>
      </c>
      <c r="F5893" s="0" t="n">
        <v>1</v>
      </c>
      <c r="G5893" s="0" t="s">
        <v>135</v>
      </c>
    </row>
    <row r="5894" customFormat="false" ht="14.25" hidden="false" customHeight="false" outlineLevel="0" collapsed="false">
      <c r="A5894" s="0" t="s">
        <v>117</v>
      </c>
      <c r="B5894" s="0" t="s">
        <v>118</v>
      </c>
      <c r="C5894" s="0" t="s">
        <v>75</v>
      </c>
      <c r="D5894" s="0" t="s">
        <v>165</v>
      </c>
      <c r="E5894" s="0" t="n">
        <v>2037</v>
      </c>
      <c r="F5894" s="0" t="n">
        <v>0</v>
      </c>
      <c r="G5894" s="0" t="s">
        <v>161</v>
      </c>
    </row>
    <row r="5895" customFormat="false" ht="14.25" hidden="false" customHeight="false" outlineLevel="0" collapsed="false">
      <c r="A5895" s="0" t="s">
        <v>117</v>
      </c>
      <c r="B5895" s="0" t="s">
        <v>118</v>
      </c>
      <c r="C5895" s="0" t="s">
        <v>75</v>
      </c>
      <c r="D5895" s="0" t="s">
        <v>166</v>
      </c>
      <c r="E5895" s="0" t="n">
        <v>2037</v>
      </c>
      <c r="F5895" s="0" t="n">
        <v>0</v>
      </c>
      <c r="G5895" s="0" t="s">
        <v>161</v>
      </c>
    </row>
    <row r="5896" customFormat="false" ht="14.25" hidden="false" customHeight="false" outlineLevel="0" collapsed="false">
      <c r="A5896" s="0" t="s">
        <v>117</v>
      </c>
      <c r="B5896" s="0" t="s">
        <v>118</v>
      </c>
      <c r="C5896" s="0" t="s">
        <v>75</v>
      </c>
      <c r="D5896" s="0" t="s">
        <v>167</v>
      </c>
      <c r="E5896" s="0" t="n">
        <v>2037</v>
      </c>
      <c r="F5896" s="0" t="n">
        <v>0.5</v>
      </c>
      <c r="G5896" s="0" t="s">
        <v>135</v>
      </c>
    </row>
    <row r="5897" customFormat="false" ht="14.25" hidden="false" customHeight="false" outlineLevel="0" collapsed="false">
      <c r="A5897" s="0" t="s">
        <v>117</v>
      </c>
      <c r="B5897" s="0" t="s">
        <v>118</v>
      </c>
      <c r="C5897" s="0" t="s">
        <v>75</v>
      </c>
      <c r="D5897" s="0" t="s">
        <v>168</v>
      </c>
      <c r="E5897" s="0" t="n">
        <v>2037</v>
      </c>
      <c r="F5897" s="0" t="n">
        <v>0</v>
      </c>
      <c r="G5897" s="0" t="s">
        <v>161</v>
      </c>
    </row>
    <row r="5898" customFormat="false" ht="14.25" hidden="false" customHeight="false" outlineLevel="0" collapsed="false">
      <c r="A5898" s="0" t="s">
        <v>117</v>
      </c>
      <c r="B5898" s="0" t="s">
        <v>118</v>
      </c>
      <c r="C5898" s="0" t="s">
        <v>75</v>
      </c>
      <c r="D5898" s="0" t="s">
        <v>169</v>
      </c>
      <c r="E5898" s="0" t="n">
        <v>2037</v>
      </c>
      <c r="F5898" s="0" t="n">
        <v>0</v>
      </c>
      <c r="G5898" s="0" t="s">
        <v>161</v>
      </c>
    </row>
    <row r="5899" customFormat="false" ht="14.25" hidden="false" customHeight="false" outlineLevel="0" collapsed="false">
      <c r="A5899" s="0" t="s">
        <v>117</v>
      </c>
      <c r="B5899" s="0" t="s">
        <v>118</v>
      </c>
      <c r="C5899" s="0" t="s">
        <v>75</v>
      </c>
      <c r="D5899" s="0" t="s">
        <v>170</v>
      </c>
      <c r="E5899" s="0" t="n">
        <v>2037</v>
      </c>
      <c r="F5899" s="0" t="n">
        <v>3.1257</v>
      </c>
      <c r="G5899" s="0" t="s">
        <v>161</v>
      </c>
    </row>
    <row r="5900" customFormat="false" ht="14.25" hidden="false" customHeight="false" outlineLevel="0" collapsed="false">
      <c r="A5900" s="0" t="s">
        <v>117</v>
      </c>
      <c r="B5900" s="0" t="s">
        <v>118</v>
      </c>
      <c r="C5900" s="0" t="s">
        <v>75</v>
      </c>
      <c r="D5900" s="0" t="s">
        <v>156</v>
      </c>
      <c r="E5900" s="0" t="n">
        <v>2037</v>
      </c>
      <c r="F5900" s="0" t="n">
        <v>0.799307772418405</v>
      </c>
      <c r="G5900" s="0" t="s">
        <v>135</v>
      </c>
    </row>
    <row r="5901" customFormat="false" ht="14.25" hidden="false" customHeight="false" outlineLevel="0" collapsed="false">
      <c r="A5901" s="0" t="s">
        <v>117</v>
      </c>
      <c r="B5901" s="0" t="s">
        <v>118</v>
      </c>
      <c r="C5901" s="0" t="s">
        <v>75</v>
      </c>
      <c r="D5901" s="0" t="s">
        <v>157</v>
      </c>
      <c r="E5901" s="0" t="n">
        <v>2037</v>
      </c>
      <c r="F5901" s="0" t="n">
        <v>0.577889243586945</v>
      </c>
      <c r="G5901" s="0" t="s">
        <v>135</v>
      </c>
    </row>
    <row r="5902" customFormat="false" ht="14.25" hidden="false" customHeight="false" outlineLevel="0" collapsed="false">
      <c r="A5902" s="0" t="s">
        <v>117</v>
      </c>
      <c r="B5902" s="0" t="s">
        <v>118</v>
      </c>
      <c r="C5902" s="0" t="s">
        <v>75</v>
      </c>
      <c r="D5902" s="0" t="s">
        <v>171</v>
      </c>
      <c r="E5902" s="0" t="n">
        <v>2037</v>
      </c>
      <c r="F5902" s="0" t="n">
        <v>0.87</v>
      </c>
      <c r="G5902" s="0" t="s">
        <v>135</v>
      </c>
    </row>
    <row r="5903" customFormat="false" ht="14.25" hidden="false" customHeight="false" outlineLevel="0" collapsed="false">
      <c r="A5903" s="0" t="s">
        <v>117</v>
      </c>
      <c r="B5903" s="0" t="s">
        <v>118</v>
      </c>
      <c r="C5903" s="0" t="s">
        <v>75</v>
      </c>
      <c r="D5903" s="0" t="s">
        <v>172</v>
      </c>
      <c r="E5903" s="0" t="n">
        <v>2037</v>
      </c>
      <c r="F5903" s="0" t="n">
        <v>0.8</v>
      </c>
      <c r="G5903" s="0" t="s">
        <v>135</v>
      </c>
    </row>
    <row r="5904" customFormat="false" ht="14.25" hidden="false" customHeight="false" outlineLevel="0" collapsed="false">
      <c r="A5904" s="0" t="s">
        <v>117</v>
      </c>
      <c r="B5904" s="0" t="s">
        <v>118</v>
      </c>
      <c r="C5904" s="0" t="s">
        <v>75</v>
      </c>
      <c r="D5904" s="0" t="s">
        <v>173</v>
      </c>
      <c r="E5904" s="0" t="n">
        <v>2037</v>
      </c>
      <c r="F5904" s="0" t="n">
        <v>0.502763641920642</v>
      </c>
      <c r="G5904" s="0" t="s">
        <v>135</v>
      </c>
    </row>
    <row r="5905" customFormat="false" ht="14.25" hidden="false" customHeight="false" outlineLevel="0" collapsed="false">
      <c r="A5905" s="0" t="s">
        <v>117</v>
      </c>
      <c r="B5905" s="0" t="s">
        <v>118</v>
      </c>
      <c r="C5905" s="0" t="s">
        <v>75</v>
      </c>
      <c r="D5905" s="0" t="s">
        <v>174</v>
      </c>
      <c r="E5905" s="0" t="n">
        <v>2037</v>
      </c>
      <c r="F5905" s="0" t="n">
        <v>0.462311394869556</v>
      </c>
      <c r="G5905" s="0" t="s">
        <v>135</v>
      </c>
    </row>
    <row r="5906" customFormat="false" ht="14.25" hidden="false" customHeight="false" outlineLevel="0" collapsed="false">
      <c r="A5906" s="0" t="s">
        <v>117</v>
      </c>
      <c r="B5906" s="0" t="s">
        <v>118</v>
      </c>
      <c r="C5906" s="0" t="s">
        <v>75</v>
      </c>
      <c r="D5906" s="0" t="s">
        <v>160</v>
      </c>
      <c r="E5906" s="0" t="n">
        <v>2037</v>
      </c>
      <c r="F5906" s="0" t="n">
        <v>27.0176328532929</v>
      </c>
      <c r="G5906" s="0" t="s">
        <v>161</v>
      </c>
    </row>
    <row r="5907" customFormat="false" ht="14.25" hidden="false" customHeight="false" outlineLevel="0" collapsed="false">
      <c r="A5907" s="0" t="s">
        <v>117</v>
      </c>
      <c r="B5907" s="0" t="s">
        <v>118</v>
      </c>
      <c r="C5907" s="0" t="s">
        <v>75</v>
      </c>
      <c r="D5907" s="0" t="s">
        <v>162</v>
      </c>
      <c r="E5907" s="0" t="n">
        <v>2037</v>
      </c>
      <c r="F5907" s="0" t="n">
        <v>6.78365594382174</v>
      </c>
      <c r="G5907" s="0" t="s">
        <v>161</v>
      </c>
    </row>
    <row r="5908" customFormat="false" ht="14.25" hidden="false" customHeight="false" outlineLevel="0" collapsed="false">
      <c r="A5908" s="0" t="s">
        <v>117</v>
      </c>
      <c r="B5908" s="0" t="s">
        <v>118</v>
      </c>
      <c r="C5908" s="0" t="s">
        <v>75</v>
      </c>
      <c r="D5908" s="0" t="s">
        <v>175</v>
      </c>
      <c r="E5908" s="0" t="n">
        <v>2037</v>
      </c>
      <c r="F5908" s="0" t="n">
        <v>22.9496</v>
      </c>
      <c r="G5908" s="0" t="s">
        <v>161</v>
      </c>
    </row>
    <row r="5909" customFormat="false" ht="14.25" hidden="false" customHeight="false" outlineLevel="0" collapsed="false">
      <c r="A5909" s="0" t="s">
        <v>117</v>
      </c>
      <c r="B5909" s="0" t="s">
        <v>118</v>
      </c>
      <c r="C5909" s="0" t="s">
        <v>75</v>
      </c>
      <c r="D5909" s="0" t="s">
        <v>176</v>
      </c>
      <c r="E5909" s="0" t="n">
        <v>2037</v>
      </c>
      <c r="F5909" s="0" t="n">
        <v>12.6794</v>
      </c>
      <c r="G5909" s="0" t="s">
        <v>161</v>
      </c>
    </row>
    <row r="5910" customFormat="false" ht="14.25" hidden="false" customHeight="false" outlineLevel="0" collapsed="false">
      <c r="A5910" s="0" t="s">
        <v>117</v>
      </c>
      <c r="B5910" s="0" t="s">
        <v>118</v>
      </c>
      <c r="C5910" s="0" t="s">
        <v>75</v>
      </c>
      <c r="D5910" s="0" t="s">
        <v>177</v>
      </c>
      <c r="E5910" s="0" t="n">
        <v>2037</v>
      </c>
      <c r="F5910" s="0" t="n">
        <v>22.9496</v>
      </c>
      <c r="G5910" s="0" t="s">
        <v>161</v>
      </c>
    </row>
    <row r="5911" customFormat="false" ht="14.25" hidden="false" customHeight="false" outlineLevel="0" collapsed="false">
      <c r="A5911" s="0" t="s">
        <v>117</v>
      </c>
      <c r="B5911" s="0" t="s">
        <v>118</v>
      </c>
      <c r="C5911" s="0" t="s">
        <v>75</v>
      </c>
      <c r="D5911" s="0" t="s">
        <v>178</v>
      </c>
      <c r="E5911" s="0" t="n">
        <v>2037</v>
      </c>
      <c r="F5911" s="0" t="n">
        <v>10.8516887971147</v>
      </c>
      <c r="G5911" s="0" t="s">
        <v>161</v>
      </c>
    </row>
    <row r="5912" customFormat="false" ht="14.25" hidden="false" customHeight="false" outlineLevel="0" collapsed="false">
      <c r="A5912" s="0" t="s">
        <v>117</v>
      </c>
      <c r="B5912" s="0" t="s">
        <v>118</v>
      </c>
      <c r="C5912" s="0" t="s">
        <v>75</v>
      </c>
      <c r="D5912" s="0" t="s">
        <v>163</v>
      </c>
      <c r="E5912" s="0" t="n">
        <v>2037</v>
      </c>
      <c r="F5912" s="0" t="n">
        <v>163.932709006071</v>
      </c>
      <c r="G5912" s="0" t="s">
        <v>132</v>
      </c>
    </row>
    <row r="5913" customFormat="false" ht="14.25" hidden="false" customHeight="false" outlineLevel="0" collapsed="false">
      <c r="A5913" s="0" t="s">
        <v>117</v>
      </c>
      <c r="B5913" s="0" t="s">
        <v>118</v>
      </c>
      <c r="C5913" s="0" t="s">
        <v>75</v>
      </c>
      <c r="D5913" s="0" t="s">
        <v>164</v>
      </c>
      <c r="E5913" s="0" t="n">
        <v>2037</v>
      </c>
      <c r="F5913" s="0" t="n">
        <v>33.8858409673327</v>
      </c>
      <c r="G5913" s="0" t="s">
        <v>132</v>
      </c>
    </row>
    <row r="5914" customFormat="false" ht="14.25" hidden="false" customHeight="false" outlineLevel="0" collapsed="false">
      <c r="A5914" s="0" t="s">
        <v>117</v>
      </c>
      <c r="B5914" s="0" t="s">
        <v>118</v>
      </c>
      <c r="C5914" s="0" t="s">
        <v>75</v>
      </c>
      <c r="D5914" s="0" t="s">
        <v>179</v>
      </c>
      <c r="E5914" s="0" t="n">
        <v>2037</v>
      </c>
      <c r="F5914" s="0" t="n">
        <v>137.871535679461</v>
      </c>
      <c r="G5914" s="0" t="s">
        <v>132</v>
      </c>
    </row>
    <row r="5915" customFormat="false" ht="14.25" hidden="false" customHeight="false" outlineLevel="0" collapsed="false">
      <c r="A5915" s="0" t="s">
        <v>117</v>
      </c>
      <c r="B5915" s="0" t="s">
        <v>118</v>
      </c>
      <c r="C5915" s="0" t="s">
        <v>75</v>
      </c>
      <c r="D5915" s="0" t="s">
        <v>180</v>
      </c>
      <c r="E5915" s="0" t="n">
        <v>2037</v>
      </c>
      <c r="F5915" s="0" t="n">
        <v>54.519970766686</v>
      </c>
      <c r="G5915" s="0" t="s">
        <v>132</v>
      </c>
    </row>
    <row r="5916" customFormat="false" ht="14.25" hidden="false" customHeight="false" outlineLevel="0" collapsed="false">
      <c r="A5916" s="0" t="s">
        <v>117</v>
      </c>
      <c r="B5916" s="0" t="s">
        <v>118</v>
      </c>
      <c r="C5916" s="0" t="s">
        <v>75</v>
      </c>
      <c r="D5916" s="0" t="s">
        <v>181</v>
      </c>
      <c r="E5916" s="0" t="n">
        <v>2037</v>
      </c>
      <c r="F5916" s="0" t="n">
        <v>1</v>
      </c>
      <c r="G5916" s="0" t="s">
        <v>135</v>
      </c>
    </row>
    <row r="5917" customFormat="false" ht="14.25" hidden="false" customHeight="false" outlineLevel="0" collapsed="false">
      <c r="A5917" s="0" t="s">
        <v>117</v>
      </c>
      <c r="B5917" s="0" t="s">
        <v>118</v>
      </c>
      <c r="C5917" s="0" t="s">
        <v>75</v>
      </c>
      <c r="D5917" s="0" t="s">
        <v>165</v>
      </c>
      <c r="E5917" s="0" t="n">
        <v>2038</v>
      </c>
      <c r="F5917" s="0" t="n">
        <v>0</v>
      </c>
      <c r="G5917" s="0" t="s">
        <v>161</v>
      </c>
    </row>
    <row r="5918" customFormat="false" ht="14.25" hidden="false" customHeight="false" outlineLevel="0" collapsed="false">
      <c r="A5918" s="0" t="s">
        <v>117</v>
      </c>
      <c r="B5918" s="0" t="s">
        <v>118</v>
      </c>
      <c r="C5918" s="0" t="s">
        <v>75</v>
      </c>
      <c r="D5918" s="0" t="s">
        <v>166</v>
      </c>
      <c r="E5918" s="0" t="n">
        <v>2038</v>
      </c>
      <c r="F5918" s="0" t="n">
        <v>0</v>
      </c>
      <c r="G5918" s="0" t="s">
        <v>161</v>
      </c>
    </row>
    <row r="5919" customFormat="false" ht="14.25" hidden="false" customHeight="false" outlineLevel="0" collapsed="false">
      <c r="A5919" s="0" t="s">
        <v>117</v>
      </c>
      <c r="B5919" s="0" t="s">
        <v>118</v>
      </c>
      <c r="C5919" s="0" t="s">
        <v>75</v>
      </c>
      <c r="D5919" s="0" t="s">
        <v>167</v>
      </c>
      <c r="E5919" s="0" t="n">
        <v>2038</v>
      </c>
      <c r="F5919" s="0" t="n">
        <v>0.5</v>
      </c>
      <c r="G5919" s="0" t="s">
        <v>135</v>
      </c>
    </row>
    <row r="5920" customFormat="false" ht="14.25" hidden="false" customHeight="false" outlineLevel="0" collapsed="false">
      <c r="A5920" s="0" t="s">
        <v>117</v>
      </c>
      <c r="B5920" s="0" t="s">
        <v>118</v>
      </c>
      <c r="C5920" s="0" t="s">
        <v>75</v>
      </c>
      <c r="D5920" s="0" t="s">
        <v>168</v>
      </c>
      <c r="E5920" s="0" t="n">
        <v>2038</v>
      </c>
      <c r="F5920" s="0" t="n">
        <v>0</v>
      </c>
      <c r="G5920" s="0" t="s">
        <v>161</v>
      </c>
    </row>
    <row r="5921" customFormat="false" ht="14.25" hidden="false" customHeight="false" outlineLevel="0" collapsed="false">
      <c r="A5921" s="0" t="s">
        <v>117</v>
      </c>
      <c r="B5921" s="0" t="s">
        <v>118</v>
      </c>
      <c r="C5921" s="0" t="s">
        <v>75</v>
      </c>
      <c r="D5921" s="0" t="s">
        <v>169</v>
      </c>
      <c r="E5921" s="0" t="n">
        <v>2038</v>
      </c>
      <c r="F5921" s="0" t="n">
        <v>0</v>
      </c>
      <c r="G5921" s="0" t="s">
        <v>161</v>
      </c>
    </row>
    <row r="5922" customFormat="false" ht="14.25" hidden="false" customHeight="false" outlineLevel="0" collapsed="false">
      <c r="A5922" s="0" t="s">
        <v>117</v>
      </c>
      <c r="B5922" s="0" t="s">
        <v>118</v>
      </c>
      <c r="C5922" s="0" t="s">
        <v>75</v>
      </c>
      <c r="D5922" s="0" t="s">
        <v>170</v>
      </c>
      <c r="E5922" s="0" t="n">
        <v>2038</v>
      </c>
      <c r="F5922" s="0" t="n">
        <v>3.1257</v>
      </c>
      <c r="G5922" s="0" t="s">
        <v>161</v>
      </c>
    </row>
    <row r="5923" customFormat="false" ht="14.25" hidden="false" customHeight="false" outlineLevel="0" collapsed="false">
      <c r="A5923" s="0" t="s">
        <v>117</v>
      </c>
      <c r="B5923" s="0" t="s">
        <v>118</v>
      </c>
      <c r="C5923" s="0" t="s">
        <v>75</v>
      </c>
      <c r="D5923" s="0" t="s">
        <v>156</v>
      </c>
      <c r="E5923" s="0" t="n">
        <v>2038</v>
      </c>
      <c r="F5923" s="0" t="n">
        <v>0.799307772418405</v>
      </c>
      <c r="G5923" s="0" t="s">
        <v>135</v>
      </c>
    </row>
    <row r="5924" customFormat="false" ht="14.25" hidden="false" customHeight="false" outlineLevel="0" collapsed="false">
      <c r="A5924" s="0" t="s">
        <v>117</v>
      </c>
      <c r="B5924" s="0" t="s">
        <v>118</v>
      </c>
      <c r="C5924" s="0" t="s">
        <v>75</v>
      </c>
      <c r="D5924" s="0" t="s">
        <v>157</v>
      </c>
      <c r="E5924" s="0" t="n">
        <v>2038</v>
      </c>
      <c r="F5924" s="0" t="n">
        <v>0.577889243586945</v>
      </c>
      <c r="G5924" s="0" t="s">
        <v>135</v>
      </c>
    </row>
    <row r="5925" customFormat="false" ht="14.25" hidden="false" customHeight="false" outlineLevel="0" collapsed="false">
      <c r="A5925" s="0" t="s">
        <v>117</v>
      </c>
      <c r="B5925" s="0" t="s">
        <v>118</v>
      </c>
      <c r="C5925" s="0" t="s">
        <v>75</v>
      </c>
      <c r="D5925" s="0" t="s">
        <v>171</v>
      </c>
      <c r="E5925" s="0" t="n">
        <v>2038</v>
      </c>
      <c r="F5925" s="0" t="n">
        <v>0.87</v>
      </c>
      <c r="G5925" s="0" t="s">
        <v>135</v>
      </c>
    </row>
    <row r="5926" customFormat="false" ht="14.25" hidden="false" customHeight="false" outlineLevel="0" collapsed="false">
      <c r="A5926" s="0" t="s">
        <v>117</v>
      </c>
      <c r="B5926" s="0" t="s">
        <v>118</v>
      </c>
      <c r="C5926" s="0" t="s">
        <v>75</v>
      </c>
      <c r="D5926" s="0" t="s">
        <v>172</v>
      </c>
      <c r="E5926" s="0" t="n">
        <v>2038</v>
      </c>
      <c r="F5926" s="0" t="n">
        <v>0.8</v>
      </c>
      <c r="G5926" s="0" t="s">
        <v>135</v>
      </c>
    </row>
    <row r="5927" customFormat="false" ht="14.25" hidden="false" customHeight="false" outlineLevel="0" collapsed="false">
      <c r="A5927" s="0" t="s">
        <v>117</v>
      </c>
      <c r="B5927" s="0" t="s">
        <v>118</v>
      </c>
      <c r="C5927" s="0" t="s">
        <v>75</v>
      </c>
      <c r="D5927" s="0" t="s">
        <v>173</v>
      </c>
      <c r="E5927" s="0" t="n">
        <v>2038</v>
      </c>
      <c r="F5927" s="0" t="n">
        <v>0.502763641920642</v>
      </c>
      <c r="G5927" s="0" t="s">
        <v>135</v>
      </c>
    </row>
    <row r="5928" customFormat="false" ht="14.25" hidden="false" customHeight="false" outlineLevel="0" collapsed="false">
      <c r="A5928" s="0" t="s">
        <v>117</v>
      </c>
      <c r="B5928" s="0" t="s">
        <v>118</v>
      </c>
      <c r="C5928" s="0" t="s">
        <v>75</v>
      </c>
      <c r="D5928" s="0" t="s">
        <v>174</v>
      </c>
      <c r="E5928" s="0" t="n">
        <v>2038</v>
      </c>
      <c r="F5928" s="0" t="n">
        <v>0.462311394869556</v>
      </c>
      <c r="G5928" s="0" t="s">
        <v>135</v>
      </c>
    </row>
    <row r="5929" customFormat="false" ht="14.25" hidden="false" customHeight="false" outlineLevel="0" collapsed="false">
      <c r="A5929" s="0" t="s">
        <v>117</v>
      </c>
      <c r="B5929" s="0" t="s">
        <v>118</v>
      </c>
      <c r="C5929" s="0" t="s">
        <v>75</v>
      </c>
      <c r="D5929" s="0" t="s">
        <v>160</v>
      </c>
      <c r="E5929" s="0" t="n">
        <v>2038</v>
      </c>
      <c r="F5929" s="0" t="n">
        <v>27.0176328532929</v>
      </c>
      <c r="G5929" s="0" t="s">
        <v>161</v>
      </c>
    </row>
    <row r="5930" customFormat="false" ht="14.25" hidden="false" customHeight="false" outlineLevel="0" collapsed="false">
      <c r="A5930" s="0" t="s">
        <v>117</v>
      </c>
      <c r="B5930" s="0" t="s">
        <v>118</v>
      </c>
      <c r="C5930" s="0" t="s">
        <v>75</v>
      </c>
      <c r="D5930" s="0" t="s">
        <v>162</v>
      </c>
      <c r="E5930" s="0" t="n">
        <v>2038</v>
      </c>
      <c r="F5930" s="0" t="n">
        <v>6.78365594382174</v>
      </c>
      <c r="G5930" s="0" t="s">
        <v>161</v>
      </c>
    </row>
    <row r="5931" customFormat="false" ht="14.25" hidden="false" customHeight="false" outlineLevel="0" collapsed="false">
      <c r="A5931" s="0" t="s">
        <v>117</v>
      </c>
      <c r="B5931" s="0" t="s">
        <v>118</v>
      </c>
      <c r="C5931" s="0" t="s">
        <v>75</v>
      </c>
      <c r="D5931" s="0" t="s">
        <v>175</v>
      </c>
      <c r="E5931" s="0" t="n">
        <v>2038</v>
      </c>
      <c r="F5931" s="0" t="n">
        <v>22.9496</v>
      </c>
      <c r="G5931" s="0" t="s">
        <v>161</v>
      </c>
    </row>
    <row r="5932" customFormat="false" ht="14.25" hidden="false" customHeight="false" outlineLevel="0" collapsed="false">
      <c r="A5932" s="0" t="s">
        <v>117</v>
      </c>
      <c r="B5932" s="0" t="s">
        <v>118</v>
      </c>
      <c r="C5932" s="0" t="s">
        <v>75</v>
      </c>
      <c r="D5932" s="0" t="s">
        <v>176</v>
      </c>
      <c r="E5932" s="0" t="n">
        <v>2038</v>
      </c>
      <c r="F5932" s="0" t="n">
        <v>12.6794</v>
      </c>
      <c r="G5932" s="0" t="s">
        <v>161</v>
      </c>
    </row>
    <row r="5933" customFormat="false" ht="14.25" hidden="false" customHeight="false" outlineLevel="0" collapsed="false">
      <c r="A5933" s="0" t="s">
        <v>117</v>
      </c>
      <c r="B5933" s="0" t="s">
        <v>118</v>
      </c>
      <c r="C5933" s="0" t="s">
        <v>75</v>
      </c>
      <c r="D5933" s="0" t="s">
        <v>177</v>
      </c>
      <c r="E5933" s="0" t="n">
        <v>2038</v>
      </c>
      <c r="F5933" s="0" t="n">
        <v>22.9496</v>
      </c>
      <c r="G5933" s="0" t="s">
        <v>161</v>
      </c>
    </row>
    <row r="5934" customFormat="false" ht="14.25" hidden="false" customHeight="false" outlineLevel="0" collapsed="false">
      <c r="A5934" s="0" t="s">
        <v>117</v>
      </c>
      <c r="B5934" s="0" t="s">
        <v>118</v>
      </c>
      <c r="C5934" s="0" t="s">
        <v>75</v>
      </c>
      <c r="D5934" s="0" t="s">
        <v>178</v>
      </c>
      <c r="E5934" s="0" t="n">
        <v>2038</v>
      </c>
      <c r="F5934" s="0" t="n">
        <v>10.8516887971147</v>
      </c>
      <c r="G5934" s="0" t="s">
        <v>161</v>
      </c>
    </row>
    <row r="5935" customFormat="false" ht="14.25" hidden="false" customHeight="false" outlineLevel="0" collapsed="false">
      <c r="A5935" s="0" t="s">
        <v>117</v>
      </c>
      <c r="B5935" s="0" t="s">
        <v>118</v>
      </c>
      <c r="C5935" s="0" t="s">
        <v>75</v>
      </c>
      <c r="D5935" s="0" t="s">
        <v>163</v>
      </c>
      <c r="E5935" s="0" t="n">
        <v>2038</v>
      </c>
      <c r="F5935" s="0" t="n">
        <v>175.70053320931</v>
      </c>
      <c r="G5935" s="0" t="s">
        <v>132</v>
      </c>
    </row>
    <row r="5936" customFormat="false" ht="14.25" hidden="false" customHeight="false" outlineLevel="0" collapsed="false">
      <c r="A5936" s="0" t="s">
        <v>117</v>
      </c>
      <c r="B5936" s="0" t="s">
        <v>118</v>
      </c>
      <c r="C5936" s="0" t="s">
        <v>75</v>
      </c>
      <c r="D5936" s="0" t="s">
        <v>164</v>
      </c>
      <c r="E5936" s="0" t="n">
        <v>2038</v>
      </c>
      <c r="F5936" s="0" t="n">
        <v>34.4534163445778</v>
      </c>
      <c r="G5936" s="0" t="s">
        <v>132</v>
      </c>
    </row>
    <row r="5937" customFormat="false" ht="14.25" hidden="false" customHeight="false" outlineLevel="0" collapsed="false">
      <c r="A5937" s="0" t="s">
        <v>117</v>
      </c>
      <c r="B5937" s="0" t="s">
        <v>118</v>
      </c>
      <c r="C5937" s="0" t="s">
        <v>75</v>
      </c>
      <c r="D5937" s="0" t="s">
        <v>179</v>
      </c>
      <c r="E5937" s="0" t="n">
        <v>2038</v>
      </c>
      <c r="F5937" s="0" t="n">
        <v>146.468810725758</v>
      </c>
      <c r="G5937" s="0" t="s">
        <v>132</v>
      </c>
    </row>
    <row r="5938" customFormat="false" ht="14.25" hidden="false" customHeight="false" outlineLevel="0" collapsed="false">
      <c r="A5938" s="0" t="s">
        <v>117</v>
      </c>
      <c r="B5938" s="0" t="s">
        <v>118</v>
      </c>
      <c r="C5938" s="0" t="s">
        <v>75</v>
      </c>
      <c r="D5938" s="0" t="s">
        <v>180</v>
      </c>
      <c r="E5938" s="0" t="n">
        <v>2038</v>
      </c>
      <c r="F5938" s="0" t="n">
        <v>57.9196803723515</v>
      </c>
      <c r="G5938" s="0" t="s">
        <v>132</v>
      </c>
    </row>
    <row r="5939" customFormat="false" ht="14.25" hidden="false" customHeight="false" outlineLevel="0" collapsed="false">
      <c r="A5939" s="0" t="s">
        <v>117</v>
      </c>
      <c r="B5939" s="0" t="s">
        <v>118</v>
      </c>
      <c r="C5939" s="0" t="s">
        <v>75</v>
      </c>
      <c r="D5939" s="0" t="s">
        <v>181</v>
      </c>
      <c r="E5939" s="0" t="n">
        <v>2038</v>
      </c>
      <c r="F5939" s="0" t="n">
        <v>1</v>
      </c>
      <c r="G5939" s="0" t="s">
        <v>135</v>
      </c>
    </row>
    <row r="5940" customFormat="false" ht="14.25" hidden="false" customHeight="false" outlineLevel="0" collapsed="false">
      <c r="A5940" s="0" t="s">
        <v>117</v>
      </c>
      <c r="B5940" s="0" t="s">
        <v>118</v>
      </c>
      <c r="C5940" s="0" t="s">
        <v>75</v>
      </c>
      <c r="D5940" s="0" t="s">
        <v>165</v>
      </c>
      <c r="E5940" s="0" t="n">
        <v>2039</v>
      </c>
      <c r="F5940" s="0" t="n">
        <v>0</v>
      </c>
      <c r="G5940" s="0" t="s">
        <v>161</v>
      </c>
    </row>
    <row r="5941" customFormat="false" ht="14.25" hidden="false" customHeight="false" outlineLevel="0" collapsed="false">
      <c r="A5941" s="0" t="s">
        <v>117</v>
      </c>
      <c r="B5941" s="0" t="s">
        <v>118</v>
      </c>
      <c r="C5941" s="0" t="s">
        <v>75</v>
      </c>
      <c r="D5941" s="0" t="s">
        <v>166</v>
      </c>
      <c r="E5941" s="0" t="n">
        <v>2039</v>
      </c>
      <c r="F5941" s="0" t="n">
        <v>0</v>
      </c>
      <c r="G5941" s="0" t="s">
        <v>161</v>
      </c>
    </row>
    <row r="5942" customFormat="false" ht="14.25" hidden="false" customHeight="false" outlineLevel="0" collapsed="false">
      <c r="A5942" s="0" t="s">
        <v>117</v>
      </c>
      <c r="B5942" s="0" t="s">
        <v>118</v>
      </c>
      <c r="C5942" s="0" t="s">
        <v>75</v>
      </c>
      <c r="D5942" s="0" t="s">
        <v>167</v>
      </c>
      <c r="E5942" s="0" t="n">
        <v>2039</v>
      </c>
      <c r="F5942" s="0" t="n">
        <v>0.5</v>
      </c>
      <c r="G5942" s="0" t="s">
        <v>135</v>
      </c>
    </row>
    <row r="5943" customFormat="false" ht="14.25" hidden="false" customHeight="false" outlineLevel="0" collapsed="false">
      <c r="A5943" s="0" t="s">
        <v>117</v>
      </c>
      <c r="B5943" s="0" t="s">
        <v>118</v>
      </c>
      <c r="C5943" s="0" t="s">
        <v>75</v>
      </c>
      <c r="D5943" s="0" t="s">
        <v>168</v>
      </c>
      <c r="E5943" s="0" t="n">
        <v>2039</v>
      </c>
      <c r="F5943" s="0" t="n">
        <v>0</v>
      </c>
      <c r="G5943" s="0" t="s">
        <v>161</v>
      </c>
    </row>
    <row r="5944" customFormat="false" ht="14.25" hidden="false" customHeight="false" outlineLevel="0" collapsed="false">
      <c r="A5944" s="0" t="s">
        <v>117</v>
      </c>
      <c r="B5944" s="0" t="s">
        <v>118</v>
      </c>
      <c r="C5944" s="0" t="s">
        <v>75</v>
      </c>
      <c r="D5944" s="0" t="s">
        <v>169</v>
      </c>
      <c r="E5944" s="0" t="n">
        <v>2039</v>
      </c>
      <c r="F5944" s="0" t="n">
        <v>0</v>
      </c>
      <c r="G5944" s="0" t="s">
        <v>161</v>
      </c>
    </row>
    <row r="5945" customFormat="false" ht="14.25" hidden="false" customHeight="false" outlineLevel="0" collapsed="false">
      <c r="A5945" s="0" t="s">
        <v>117</v>
      </c>
      <c r="B5945" s="0" t="s">
        <v>118</v>
      </c>
      <c r="C5945" s="0" t="s">
        <v>75</v>
      </c>
      <c r="D5945" s="0" t="s">
        <v>170</v>
      </c>
      <c r="E5945" s="0" t="n">
        <v>2039</v>
      </c>
      <c r="F5945" s="0" t="n">
        <v>3.1257</v>
      </c>
      <c r="G5945" s="0" t="s">
        <v>161</v>
      </c>
    </row>
    <row r="5946" customFormat="false" ht="14.25" hidden="false" customHeight="false" outlineLevel="0" collapsed="false">
      <c r="A5946" s="0" t="s">
        <v>117</v>
      </c>
      <c r="B5946" s="0" t="s">
        <v>118</v>
      </c>
      <c r="C5946" s="0" t="s">
        <v>75</v>
      </c>
      <c r="D5946" s="0" t="s">
        <v>156</v>
      </c>
      <c r="E5946" s="0" t="n">
        <v>2039</v>
      </c>
      <c r="F5946" s="0" t="n">
        <v>0.799307772418405</v>
      </c>
      <c r="G5946" s="0" t="s">
        <v>135</v>
      </c>
    </row>
    <row r="5947" customFormat="false" ht="14.25" hidden="false" customHeight="false" outlineLevel="0" collapsed="false">
      <c r="A5947" s="0" t="s">
        <v>117</v>
      </c>
      <c r="B5947" s="0" t="s">
        <v>118</v>
      </c>
      <c r="C5947" s="0" t="s">
        <v>75</v>
      </c>
      <c r="D5947" s="0" t="s">
        <v>157</v>
      </c>
      <c r="E5947" s="0" t="n">
        <v>2039</v>
      </c>
      <c r="F5947" s="0" t="n">
        <v>0.577889243586945</v>
      </c>
      <c r="G5947" s="0" t="s">
        <v>135</v>
      </c>
    </row>
    <row r="5948" customFormat="false" ht="14.25" hidden="false" customHeight="false" outlineLevel="0" collapsed="false">
      <c r="A5948" s="0" t="s">
        <v>117</v>
      </c>
      <c r="B5948" s="0" t="s">
        <v>118</v>
      </c>
      <c r="C5948" s="0" t="s">
        <v>75</v>
      </c>
      <c r="D5948" s="0" t="s">
        <v>171</v>
      </c>
      <c r="E5948" s="0" t="n">
        <v>2039</v>
      </c>
      <c r="F5948" s="0" t="n">
        <v>0.87</v>
      </c>
      <c r="G5948" s="0" t="s">
        <v>135</v>
      </c>
    </row>
    <row r="5949" customFormat="false" ht="14.25" hidden="false" customHeight="false" outlineLevel="0" collapsed="false">
      <c r="A5949" s="0" t="s">
        <v>117</v>
      </c>
      <c r="B5949" s="0" t="s">
        <v>118</v>
      </c>
      <c r="C5949" s="0" t="s">
        <v>75</v>
      </c>
      <c r="D5949" s="0" t="s">
        <v>172</v>
      </c>
      <c r="E5949" s="0" t="n">
        <v>2039</v>
      </c>
      <c r="F5949" s="0" t="n">
        <v>0.8</v>
      </c>
      <c r="G5949" s="0" t="s">
        <v>135</v>
      </c>
    </row>
    <row r="5950" customFormat="false" ht="14.25" hidden="false" customHeight="false" outlineLevel="0" collapsed="false">
      <c r="A5950" s="0" t="s">
        <v>117</v>
      </c>
      <c r="B5950" s="0" t="s">
        <v>118</v>
      </c>
      <c r="C5950" s="0" t="s">
        <v>75</v>
      </c>
      <c r="D5950" s="0" t="s">
        <v>173</v>
      </c>
      <c r="E5950" s="0" t="n">
        <v>2039</v>
      </c>
      <c r="F5950" s="0" t="n">
        <v>0.502763641920642</v>
      </c>
      <c r="G5950" s="0" t="s">
        <v>135</v>
      </c>
    </row>
    <row r="5951" customFormat="false" ht="14.25" hidden="false" customHeight="false" outlineLevel="0" collapsed="false">
      <c r="A5951" s="0" t="s">
        <v>117</v>
      </c>
      <c r="B5951" s="0" t="s">
        <v>118</v>
      </c>
      <c r="C5951" s="0" t="s">
        <v>75</v>
      </c>
      <c r="D5951" s="0" t="s">
        <v>174</v>
      </c>
      <c r="E5951" s="0" t="n">
        <v>2039</v>
      </c>
      <c r="F5951" s="0" t="n">
        <v>0.462311394869556</v>
      </c>
      <c r="G5951" s="0" t="s">
        <v>135</v>
      </c>
    </row>
    <row r="5952" customFormat="false" ht="14.25" hidden="false" customHeight="false" outlineLevel="0" collapsed="false">
      <c r="A5952" s="0" t="s">
        <v>117</v>
      </c>
      <c r="B5952" s="0" t="s">
        <v>118</v>
      </c>
      <c r="C5952" s="0" t="s">
        <v>75</v>
      </c>
      <c r="D5952" s="0" t="s">
        <v>160</v>
      </c>
      <c r="E5952" s="0" t="n">
        <v>2039</v>
      </c>
      <c r="F5952" s="0" t="n">
        <v>27.0176328532929</v>
      </c>
      <c r="G5952" s="0" t="s">
        <v>161</v>
      </c>
    </row>
    <row r="5953" customFormat="false" ht="14.25" hidden="false" customHeight="false" outlineLevel="0" collapsed="false">
      <c r="A5953" s="0" t="s">
        <v>117</v>
      </c>
      <c r="B5953" s="0" t="s">
        <v>118</v>
      </c>
      <c r="C5953" s="0" t="s">
        <v>75</v>
      </c>
      <c r="D5953" s="0" t="s">
        <v>162</v>
      </c>
      <c r="E5953" s="0" t="n">
        <v>2039</v>
      </c>
      <c r="F5953" s="0" t="n">
        <v>6.78365594382174</v>
      </c>
      <c r="G5953" s="0" t="s">
        <v>161</v>
      </c>
    </row>
    <row r="5954" customFormat="false" ht="14.25" hidden="false" customHeight="false" outlineLevel="0" collapsed="false">
      <c r="A5954" s="0" t="s">
        <v>117</v>
      </c>
      <c r="B5954" s="0" t="s">
        <v>118</v>
      </c>
      <c r="C5954" s="0" t="s">
        <v>75</v>
      </c>
      <c r="D5954" s="0" t="s">
        <v>175</v>
      </c>
      <c r="E5954" s="0" t="n">
        <v>2039</v>
      </c>
      <c r="F5954" s="0" t="n">
        <v>22.9496</v>
      </c>
      <c r="G5954" s="0" t="s">
        <v>161</v>
      </c>
    </row>
    <row r="5955" customFormat="false" ht="14.25" hidden="false" customHeight="false" outlineLevel="0" collapsed="false">
      <c r="A5955" s="0" t="s">
        <v>117</v>
      </c>
      <c r="B5955" s="0" t="s">
        <v>118</v>
      </c>
      <c r="C5955" s="0" t="s">
        <v>75</v>
      </c>
      <c r="D5955" s="0" t="s">
        <v>176</v>
      </c>
      <c r="E5955" s="0" t="n">
        <v>2039</v>
      </c>
      <c r="F5955" s="0" t="n">
        <v>12.6794</v>
      </c>
      <c r="G5955" s="0" t="s">
        <v>161</v>
      </c>
    </row>
    <row r="5956" customFormat="false" ht="14.25" hidden="false" customHeight="false" outlineLevel="0" collapsed="false">
      <c r="A5956" s="0" t="s">
        <v>117</v>
      </c>
      <c r="B5956" s="0" t="s">
        <v>118</v>
      </c>
      <c r="C5956" s="0" t="s">
        <v>75</v>
      </c>
      <c r="D5956" s="0" t="s">
        <v>177</v>
      </c>
      <c r="E5956" s="0" t="n">
        <v>2039</v>
      </c>
      <c r="F5956" s="0" t="n">
        <v>22.9496</v>
      </c>
      <c r="G5956" s="0" t="s">
        <v>161</v>
      </c>
    </row>
    <row r="5957" customFormat="false" ht="14.25" hidden="false" customHeight="false" outlineLevel="0" collapsed="false">
      <c r="A5957" s="0" t="s">
        <v>117</v>
      </c>
      <c r="B5957" s="0" t="s">
        <v>118</v>
      </c>
      <c r="C5957" s="0" t="s">
        <v>75</v>
      </c>
      <c r="D5957" s="0" t="s">
        <v>178</v>
      </c>
      <c r="E5957" s="0" t="n">
        <v>2039</v>
      </c>
      <c r="F5957" s="0" t="n">
        <v>10.8516887971147</v>
      </c>
      <c r="G5957" s="0" t="s">
        <v>161</v>
      </c>
    </row>
    <row r="5958" customFormat="false" ht="14.25" hidden="false" customHeight="false" outlineLevel="0" collapsed="false">
      <c r="A5958" s="0" t="s">
        <v>117</v>
      </c>
      <c r="B5958" s="0" t="s">
        <v>118</v>
      </c>
      <c r="C5958" s="0" t="s">
        <v>75</v>
      </c>
      <c r="D5958" s="0" t="s">
        <v>163</v>
      </c>
      <c r="E5958" s="0" t="n">
        <v>2039</v>
      </c>
      <c r="F5958" s="0" t="n">
        <v>186.127741571229</v>
      </c>
      <c r="G5958" s="0" t="s">
        <v>132</v>
      </c>
    </row>
    <row r="5959" customFormat="false" ht="14.25" hidden="false" customHeight="false" outlineLevel="0" collapsed="false">
      <c r="A5959" s="0" t="s">
        <v>117</v>
      </c>
      <c r="B5959" s="0" t="s">
        <v>118</v>
      </c>
      <c r="C5959" s="0" t="s">
        <v>75</v>
      </c>
      <c r="D5959" s="0" t="s">
        <v>164</v>
      </c>
      <c r="E5959" s="0" t="n">
        <v>2039</v>
      </c>
      <c r="F5959" s="0" t="n">
        <v>34.6239714387333</v>
      </c>
      <c r="G5959" s="0" t="s">
        <v>132</v>
      </c>
    </row>
    <row r="5960" customFormat="false" ht="14.25" hidden="false" customHeight="false" outlineLevel="0" collapsed="false">
      <c r="A5960" s="0" t="s">
        <v>117</v>
      </c>
      <c r="B5960" s="0" t="s">
        <v>118</v>
      </c>
      <c r="C5960" s="0" t="s">
        <v>75</v>
      </c>
      <c r="D5960" s="0" t="s">
        <v>179</v>
      </c>
      <c r="E5960" s="0" t="n">
        <v>2039</v>
      </c>
      <c r="F5960" s="0" t="n">
        <v>153.8550236095</v>
      </c>
      <c r="G5960" s="0" t="s">
        <v>132</v>
      </c>
    </row>
    <row r="5961" customFormat="false" ht="14.25" hidden="false" customHeight="false" outlineLevel="0" collapsed="false">
      <c r="A5961" s="0" t="s">
        <v>117</v>
      </c>
      <c r="B5961" s="0" t="s">
        <v>118</v>
      </c>
      <c r="C5961" s="0" t="s">
        <v>75</v>
      </c>
      <c r="D5961" s="0" t="s">
        <v>180</v>
      </c>
      <c r="E5961" s="0" t="n">
        <v>2039</v>
      </c>
      <c r="F5961" s="0" t="n">
        <v>60.8404871111286</v>
      </c>
      <c r="G5961" s="0" t="s">
        <v>132</v>
      </c>
    </row>
    <row r="5962" customFormat="false" ht="14.25" hidden="false" customHeight="false" outlineLevel="0" collapsed="false">
      <c r="A5962" s="0" t="s">
        <v>117</v>
      </c>
      <c r="B5962" s="0" t="s">
        <v>118</v>
      </c>
      <c r="C5962" s="0" t="s">
        <v>75</v>
      </c>
      <c r="D5962" s="0" t="s">
        <v>181</v>
      </c>
      <c r="E5962" s="0" t="n">
        <v>2039</v>
      </c>
      <c r="F5962" s="0" t="n">
        <v>1</v>
      </c>
      <c r="G5962" s="0" t="s">
        <v>135</v>
      </c>
    </row>
    <row r="5963" customFormat="false" ht="14.25" hidden="false" customHeight="false" outlineLevel="0" collapsed="false">
      <c r="A5963" s="0" t="s">
        <v>117</v>
      </c>
      <c r="B5963" s="0" t="s">
        <v>118</v>
      </c>
      <c r="C5963" s="0" t="s">
        <v>75</v>
      </c>
      <c r="D5963" s="0" t="s">
        <v>165</v>
      </c>
      <c r="E5963" s="0" t="n">
        <v>2040</v>
      </c>
      <c r="F5963" s="0" t="n">
        <v>0</v>
      </c>
      <c r="G5963" s="0" t="s">
        <v>161</v>
      </c>
    </row>
    <row r="5964" customFormat="false" ht="14.25" hidden="false" customHeight="false" outlineLevel="0" collapsed="false">
      <c r="A5964" s="0" t="s">
        <v>117</v>
      </c>
      <c r="B5964" s="0" t="s">
        <v>118</v>
      </c>
      <c r="C5964" s="0" t="s">
        <v>75</v>
      </c>
      <c r="D5964" s="0" t="s">
        <v>166</v>
      </c>
      <c r="E5964" s="0" t="n">
        <v>2040</v>
      </c>
      <c r="F5964" s="0" t="n">
        <v>0</v>
      </c>
      <c r="G5964" s="0" t="s">
        <v>161</v>
      </c>
    </row>
    <row r="5965" customFormat="false" ht="14.25" hidden="false" customHeight="false" outlineLevel="0" collapsed="false">
      <c r="A5965" s="0" t="s">
        <v>117</v>
      </c>
      <c r="B5965" s="0" t="s">
        <v>118</v>
      </c>
      <c r="C5965" s="0" t="s">
        <v>75</v>
      </c>
      <c r="D5965" s="0" t="s">
        <v>167</v>
      </c>
      <c r="E5965" s="0" t="n">
        <v>2040</v>
      </c>
      <c r="F5965" s="0" t="n">
        <v>0.5</v>
      </c>
      <c r="G5965" s="0" t="s">
        <v>135</v>
      </c>
    </row>
    <row r="5966" customFormat="false" ht="14.25" hidden="false" customHeight="false" outlineLevel="0" collapsed="false">
      <c r="A5966" s="0" t="s">
        <v>117</v>
      </c>
      <c r="B5966" s="0" t="s">
        <v>118</v>
      </c>
      <c r="C5966" s="0" t="s">
        <v>75</v>
      </c>
      <c r="D5966" s="0" t="s">
        <v>168</v>
      </c>
      <c r="E5966" s="0" t="n">
        <v>2040</v>
      </c>
      <c r="F5966" s="0" t="n">
        <v>0</v>
      </c>
      <c r="G5966" s="0" t="s">
        <v>161</v>
      </c>
    </row>
    <row r="5967" customFormat="false" ht="14.25" hidden="false" customHeight="false" outlineLevel="0" collapsed="false">
      <c r="A5967" s="0" t="s">
        <v>117</v>
      </c>
      <c r="B5967" s="0" t="s">
        <v>118</v>
      </c>
      <c r="C5967" s="0" t="s">
        <v>75</v>
      </c>
      <c r="D5967" s="0" t="s">
        <v>169</v>
      </c>
      <c r="E5967" s="0" t="n">
        <v>2040</v>
      </c>
      <c r="F5967" s="0" t="n">
        <v>0</v>
      </c>
      <c r="G5967" s="0" t="s">
        <v>161</v>
      </c>
    </row>
    <row r="5968" customFormat="false" ht="14.25" hidden="false" customHeight="false" outlineLevel="0" collapsed="false">
      <c r="A5968" s="0" t="s">
        <v>117</v>
      </c>
      <c r="B5968" s="0" t="s">
        <v>118</v>
      </c>
      <c r="C5968" s="0" t="s">
        <v>75</v>
      </c>
      <c r="D5968" s="0" t="s">
        <v>170</v>
      </c>
      <c r="E5968" s="0" t="n">
        <v>2040</v>
      </c>
      <c r="F5968" s="0" t="n">
        <v>3.1257</v>
      </c>
      <c r="G5968" s="0" t="s">
        <v>161</v>
      </c>
    </row>
    <row r="5969" customFormat="false" ht="14.25" hidden="false" customHeight="false" outlineLevel="0" collapsed="false">
      <c r="A5969" s="0" t="s">
        <v>117</v>
      </c>
      <c r="B5969" s="0" t="s">
        <v>118</v>
      </c>
      <c r="C5969" s="0" t="s">
        <v>75</v>
      </c>
      <c r="D5969" s="0" t="s">
        <v>156</v>
      </c>
      <c r="E5969" s="0" t="n">
        <v>2040</v>
      </c>
      <c r="F5969" s="0" t="n">
        <v>0.799307772418405</v>
      </c>
      <c r="G5969" s="0" t="s">
        <v>135</v>
      </c>
    </row>
    <row r="5970" customFormat="false" ht="14.25" hidden="false" customHeight="false" outlineLevel="0" collapsed="false">
      <c r="A5970" s="0" t="s">
        <v>117</v>
      </c>
      <c r="B5970" s="0" t="s">
        <v>118</v>
      </c>
      <c r="C5970" s="0" t="s">
        <v>75</v>
      </c>
      <c r="D5970" s="0" t="s">
        <v>157</v>
      </c>
      <c r="E5970" s="0" t="n">
        <v>2040</v>
      </c>
      <c r="F5970" s="0" t="n">
        <v>0.577889243586945</v>
      </c>
      <c r="G5970" s="0" t="s">
        <v>135</v>
      </c>
    </row>
    <row r="5971" customFormat="false" ht="14.25" hidden="false" customHeight="false" outlineLevel="0" collapsed="false">
      <c r="A5971" s="0" t="s">
        <v>117</v>
      </c>
      <c r="B5971" s="0" t="s">
        <v>118</v>
      </c>
      <c r="C5971" s="0" t="s">
        <v>75</v>
      </c>
      <c r="D5971" s="0" t="s">
        <v>171</v>
      </c>
      <c r="E5971" s="0" t="n">
        <v>2040</v>
      </c>
      <c r="F5971" s="0" t="n">
        <v>0.87</v>
      </c>
      <c r="G5971" s="0" t="s">
        <v>135</v>
      </c>
    </row>
    <row r="5972" customFormat="false" ht="14.25" hidden="false" customHeight="false" outlineLevel="0" collapsed="false">
      <c r="A5972" s="0" t="s">
        <v>117</v>
      </c>
      <c r="B5972" s="0" t="s">
        <v>118</v>
      </c>
      <c r="C5972" s="0" t="s">
        <v>75</v>
      </c>
      <c r="D5972" s="0" t="s">
        <v>172</v>
      </c>
      <c r="E5972" s="0" t="n">
        <v>2040</v>
      </c>
      <c r="F5972" s="0" t="n">
        <v>0.8</v>
      </c>
      <c r="G5972" s="0" t="s">
        <v>135</v>
      </c>
    </row>
    <row r="5973" customFormat="false" ht="14.25" hidden="false" customHeight="false" outlineLevel="0" collapsed="false">
      <c r="A5973" s="0" t="s">
        <v>117</v>
      </c>
      <c r="B5973" s="0" t="s">
        <v>118</v>
      </c>
      <c r="C5973" s="0" t="s">
        <v>75</v>
      </c>
      <c r="D5973" s="0" t="s">
        <v>173</v>
      </c>
      <c r="E5973" s="0" t="n">
        <v>2040</v>
      </c>
      <c r="F5973" s="0" t="n">
        <v>0.502763641920642</v>
      </c>
      <c r="G5973" s="0" t="s">
        <v>135</v>
      </c>
    </row>
    <row r="5974" customFormat="false" ht="14.25" hidden="false" customHeight="false" outlineLevel="0" collapsed="false">
      <c r="A5974" s="0" t="s">
        <v>117</v>
      </c>
      <c r="B5974" s="0" t="s">
        <v>118</v>
      </c>
      <c r="C5974" s="0" t="s">
        <v>75</v>
      </c>
      <c r="D5974" s="0" t="s">
        <v>174</v>
      </c>
      <c r="E5974" s="0" t="n">
        <v>2040</v>
      </c>
      <c r="F5974" s="0" t="n">
        <v>0.462311394869556</v>
      </c>
      <c r="G5974" s="0" t="s">
        <v>135</v>
      </c>
    </row>
    <row r="5975" customFormat="false" ht="14.25" hidden="false" customHeight="false" outlineLevel="0" collapsed="false">
      <c r="A5975" s="0" t="s">
        <v>117</v>
      </c>
      <c r="B5975" s="0" t="s">
        <v>118</v>
      </c>
      <c r="C5975" s="0" t="s">
        <v>75</v>
      </c>
      <c r="D5975" s="0" t="s">
        <v>160</v>
      </c>
      <c r="E5975" s="0" t="n">
        <v>2040</v>
      </c>
      <c r="F5975" s="0" t="n">
        <v>27.0176328532929</v>
      </c>
      <c r="G5975" s="0" t="s">
        <v>161</v>
      </c>
    </row>
    <row r="5976" customFormat="false" ht="14.25" hidden="false" customHeight="false" outlineLevel="0" collapsed="false">
      <c r="A5976" s="0" t="s">
        <v>117</v>
      </c>
      <c r="B5976" s="0" t="s">
        <v>118</v>
      </c>
      <c r="C5976" s="0" t="s">
        <v>75</v>
      </c>
      <c r="D5976" s="0" t="s">
        <v>162</v>
      </c>
      <c r="E5976" s="0" t="n">
        <v>2040</v>
      </c>
      <c r="F5976" s="0" t="n">
        <v>6.78365594382174</v>
      </c>
      <c r="G5976" s="0" t="s">
        <v>161</v>
      </c>
    </row>
    <row r="5977" customFormat="false" ht="14.25" hidden="false" customHeight="false" outlineLevel="0" collapsed="false">
      <c r="A5977" s="0" t="s">
        <v>117</v>
      </c>
      <c r="B5977" s="0" t="s">
        <v>118</v>
      </c>
      <c r="C5977" s="0" t="s">
        <v>75</v>
      </c>
      <c r="D5977" s="0" t="s">
        <v>175</v>
      </c>
      <c r="E5977" s="0" t="n">
        <v>2040</v>
      </c>
      <c r="F5977" s="0" t="n">
        <v>22.9496</v>
      </c>
      <c r="G5977" s="0" t="s">
        <v>161</v>
      </c>
    </row>
    <row r="5978" customFormat="false" ht="14.25" hidden="false" customHeight="false" outlineLevel="0" collapsed="false">
      <c r="A5978" s="0" t="s">
        <v>117</v>
      </c>
      <c r="B5978" s="0" t="s">
        <v>118</v>
      </c>
      <c r="C5978" s="0" t="s">
        <v>75</v>
      </c>
      <c r="D5978" s="0" t="s">
        <v>176</v>
      </c>
      <c r="E5978" s="0" t="n">
        <v>2040</v>
      </c>
      <c r="F5978" s="0" t="n">
        <v>12.6794</v>
      </c>
      <c r="G5978" s="0" t="s">
        <v>161</v>
      </c>
    </row>
    <row r="5979" customFormat="false" ht="14.25" hidden="false" customHeight="false" outlineLevel="0" collapsed="false">
      <c r="A5979" s="0" t="s">
        <v>117</v>
      </c>
      <c r="B5979" s="0" t="s">
        <v>118</v>
      </c>
      <c r="C5979" s="0" t="s">
        <v>75</v>
      </c>
      <c r="D5979" s="0" t="s">
        <v>177</v>
      </c>
      <c r="E5979" s="0" t="n">
        <v>2040</v>
      </c>
      <c r="F5979" s="0" t="n">
        <v>22.9496</v>
      </c>
      <c r="G5979" s="0" t="s">
        <v>161</v>
      </c>
    </row>
    <row r="5980" customFormat="false" ht="14.25" hidden="false" customHeight="false" outlineLevel="0" collapsed="false">
      <c r="A5980" s="0" t="s">
        <v>117</v>
      </c>
      <c r="B5980" s="0" t="s">
        <v>118</v>
      </c>
      <c r="C5980" s="0" t="s">
        <v>75</v>
      </c>
      <c r="D5980" s="0" t="s">
        <v>178</v>
      </c>
      <c r="E5980" s="0" t="n">
        <v>2040</v>
      </c>
      <c r="F5980" s="0" t="n">
        <v>10.8516887971147</v>
      </c>
      <c r="G5980" s="0" t="s">
        <v>161</v>
      </c>
    </row>
    <row r="5981" customFormat="false" ht="14.25" hidden="false" customHeight="false" outlineLevel="0" collapsed="false">
      <c r="A5981" s="0" t="s">
        <v>117</v>
      </c>
      <c r="B5981" s="0" t="s">
        <v>118</v>
      </c>
      <c r="C5981" s="0" t="s">
        <v>75</v>
      </c>
      <c r="D5981" s="0" t="s">
        <v>163</v>
      </c>
      <c r="E5981" s="0" t="n">
        <v>2040</v>
      </c>
      <c r="F5981" s="0" t="n">
        <v>194.863055866719</v>
      </c>
      <c r="G5981" s="0" t="s">
        <v>132</v>
      </c>
    </row>
    <row r="5982" customFormat="false" ht="14.25" hidden="false" customHeight="false" outlineLevel="0" collapsed="false">
      <c r="A5982" s="0" t="s">
        <v>117</v>
      </c>
      <c r="B5982" s="0" t="s">
        <v>118</v>
      </c>
      <c r="C5982" s="0" t="s">
        <v>75</v>
      </c>
      <c r="D5982" s="0" t="s">
        <v>164</v>
      </c>
      <c r="E5982" s="0" t="n">
        <v>2040</v>
      </c>
      <c r="F5982" s="0" t="n">
        <v>34.3875980941269</v>
      </c>
      <c r="G5982" s="0" t="s">
        <v>132</v>
      </c>
    </row>
    <row r="5983" customFormat="false" ht="14.25" hidden="false" customHeight="false" outlineLevel="0" collapsed="false">
      <c r="A5983" s="0" t="s">
        <v>117</v>
      </c>
      <c r="B5983" s="0" t="s">
        <v>118</v>
      </c>
      <c r="C5983" s="0" t="s">
        <v>75</v>
      </c>
      <c r="D5983" s="0" t="s">
        <v>179</v>
      </c>
      <c r="E5983" s="0" t="n">
        <v>2040</v>
      </c>
      <c r="F5983" s="0" t="n">
        <v>159.778442018466</v>
      </c>
      <c r="G5983" s="0" t="s">
        <v>132</v>
      </c>
    </row>
    <row r="5984" customFormat="false" ht="14.25" hidden="false" customHeight="false" outlineLevel="0" collapsed="false">
      <c r="A5984" s="0" t="s">
        <v>117</v>
      </c>
      <c r="B5984" s="0" t="s">
        <v>118</v>
      </c>
      <c r="C5984" s="0" t="s">
        <v>75</v>
      </c>
      <c r="D5984" s="0" t="s">
        <v>180</v>
      </c>
      <c r="E5984" s="0" t="n">
        <v>2040</v>
      </c>
      <c r="F5984" s="0" t="n">
        <v>63.1828458649071</v>
      </c>
      <c r="G5984" s="0" t="s">
        <v>132</v>
      </c>
    </row>
    <row r="5985" customFormat="false" ht="14.25" hidden="false" customHeight="false" outlineLevel="0" collapsed="false">
      <c r="A5985" s="0" t="s">
        <v>117</v>
      </c>
      <c r="B5985" s="0" t="s">
        <v>118</v>
      </c>
      <c r="C5985" s="0" t="s">
        <v>75</v>
      </c>
      <c r="D5985" s="0" t="s">
        <v>181</v>
      </c>
      <c r="E5985" s="0" t="n">
        <v>2040</v>
      </c>
      <c r="F5985" s="0" t="n">
        <v>1</v>
      </c>
      <c r="G5985" s="0" t="s">
        <v>135</v>
      </c>
    </row>
    <row r="5986" customFormat="false" ht="14.25" hidden="false" customHeight="false" outlineLevel="0" collapsed="false">
      <c r="A5986" s="0" t="s">
        <v>111</v>
      </c>
      <c r="B5986" s="0" t="s">
        <v>112</v>
      </c>
      <c r="C5986" s="0" t="s">
        <v>75</v>
      </c>
      <c r="D5986" s="0" t="s">
        <v>165</v>
      </c>
      <c r="E5986" s="0" t="n">
        <v>2024</v>
      </c>
      <c r="F5986" s="0" t="n">
        <v>0</v>
      </c>
      <c r="G5986" s="0" t="s">
        <v>161</v>
      </c>
    </row>
    <row r="5987" customFormat="false" ht="14.25" hidden="false" customHeight="false" outlineLevel="0" collapsed="false">
      <c r="A5987" s="0" t="s">
        <v>111</v>
      </c>
      <c r="B5987" s="0" t="s">
        <v>112</v>
      </c>
      <c r="C5987" s="0" t="s">
        <v>75</v>
      </c>
      <c r="D5987" s="0" t="s">
        <v>166</v>
      </c>
      <c r="E5987" s="0" t="n">
        <v>2024</v>
      </c>
      <c r="F5987" s="0" t="n">
        <v>0</v>
      </c>
      <c r="G5987" s="0" t="s">
        <v>161</v>
      </c>
    </row>
    <row r="5988" customFormat="false" ht="14.25" hidden="false" customHeight="false" outlineLevel="0" collapsed="false">
      <c r="A5988" s="0" t="s">
        <v>111</v>
      </c>
      <c r="B5988" s="0" t="s">
        <v>112</v>
      </c>
      <c r="C5988" s="0" t="s">
        <v>75</v>
      </c>
      <c r="D5988" s="0" t="s">
        <v>167</v>
      </c>
      <c r="E5988" s="0" t="n">
        <v>2024</v>
      </c>
      <c r="F5988" s="0" t="n">
        <v>0.5</v>
      </c>
      <c r="G5988" s="0" t="s">
        <v>135</v>
      </c>
    </row>
    <row r="5989" customFormat="false" ht="14.25" hidden="false" customHeight="false" outlineLevel="0" collapsed="false">
      <c r="A5989" s="0" t="s">
        <v>111</v>
      </c>
      <c r="B5989" s="0" t="s">
        <v>112</v>
      </c>
      <c r="C5989" s="0" t="s">
        <v>75</v>
      </c>
      <c r="D5989" s="0" t="s">
        <v>168</v>
      </c>
      <c r="E5989" s="0" t="n">
        <v>2024</v>
      </c>
      <c r="F5989" s="0" t="n">
        <v>0</v>
      </c>
      <c r="G5989" s="0" t="s">
        <v>161</v>
      </c>
    </row>
    <row r="5990" customFormat="false" ht="14.25" hidden="false" customHeight="false" outlineLevel="0" collapsed="false">
      <c r="A5990" s="0" t="s">
        <v>111</v>
      </c>
      <c r="B5990" s="0" t="s">
        <v>112</v>
      </c>
      <c r="C5990" s="0" t="s">
        <v>75</v>
      </c>
      <c r="D5990" s="0" t="s">
        <v>169</v>
      </c>
      <c r="E5990" s="0" t="n">
        <v>2024</v>
      </c>
      <c r="F5990" s="0" t="n">
        <v>0</v>
      </c>
      <c r="G5990" s="0" t="s">
        <v>161</v>
      </c>
    </row>
    <row r="5991" customFormat="false" ht="14.25" hidden="false" customHeight="false" outlineLevel="0" collapsed="false">
      <c r="A5991" s="0" t="s">
        <v>111</v>
      </c>
      <c r="B5991" s="0" t="s">
        <v>112</v>
      </c>
      <c r="C5991" s="0" t="s">
        <v>75</v>
      </c>
      <c r="D5991" s="0" t="s">
        <v>170</v>
      </c>
      <c r="E5991" s="0" t="n">
        <v>2024</v>
      </c>
      <c r="F5991" s="0" t="n">
        <v>0</v>
      </c>
      <c r="G5991" s="0" t="s">
        <v>161</v>
      </c>
    </row>
    <row r="5992" customFormat="false" ht="14.25" hidden="false" customHeight="false" outlineLevel="0" collapsed="false">
      <c r="A5992" s="0" t="s">
        <v>111</v>
      </c>
      <c r="B5992" s="0" t="s">
        <v>112</v>
      </c>
      <c r="C5992" s="0" t="s">
        <v>75</v>
      </c>
      <c r="D5992" s="0" t="s">
        <v>156</v>
      </c>
      <c r="E5992" s="0" t="n">
        <v>2024</v>
      </c>
      <c r="F5992" s="0" t="n">
        <v>0.5</v>
      </c>
      <c r="G5992" s="0" t="s">
        <v>135</v>
      </c>
    </row>
    <row r="5993" customFormat="false" ht="14.25" hidden="false" customHeight="false" outlineLevel="0" collapsed="false">
      <c r="A5993" s="0" t="s">
        <v>111</v>
      </c>
      <c r="B5993" s="0" t="s">
        <v>112</v>
      </c>
      <c r="C5993" s="0" t="s">
        <v>75</v>
      </c>
      <c r="D5993" s="0" t="s">
        <v>157</v>
      </c>
      <c r="E5993" s="0" t="n">
        <v>2024</v>
      </c>
      <c r="F5993" s="0" t="n">
        <v>0.53</v>
      </c>
      <c r="G5993" s="0" t="s">
        <v>135</v>
      </c>
    </row>
    <row r="5994" customFormat="false" ht="14.25" hidden="false" customHeight="false" outlineLevel="0" collapsed="false">
      <c r="A5994" s="0" t="s">
        <v>111</v>
      </c>
      <c r="B5994" s="0" t="s">
        <v>112</v>
      </c>
      <c r="C5994" s="0" t="s">
        <v>75</v>
      </c>
      <c r="D5994" s="0" t="s">
        <v>171</v>
      </c>
      <c r="E5994" s="0" t="n">
        <v>2024</v>
      </c>
      <c r="F5994" s="0" t="n">
        <v>0.87</v>
      </c>
      <c r="G5994" s="0" t="s">
        <v>135</v>
      </c>
    </row>
    <row r="5995" customFormat="false" ht="14.25" hidden="false" customHeight="false" outlineLevel="0" collapsed="false">
      <c r="A5995" s="0" t="s">
        <v>111</v>
      </c>
      <c r="B5995" s="0" t="s">
        <v>112</v>
      </c>
      <c r="C5995" s="0" t="s">
        <v>75</v>
      </c>
      <c r="D5995" s="0" t="s">
        <v>172</v>
      </c>
      <c r="E5995" s="0" t="n">
        <v>2024</v>
      </c>
      <c r="F5995" s="0" t="n">
        <v>0.8</v>
      </c>
      <c r="G5995" s="0" t="s">
        <v>135</v>
      </c>
    </row>
    <row r="5996" customFormat="false" ht="14.25" hidden="false" customHeight="false" outlineLevel="0" collapsed="false">
      <c r="A5996" s="0" t="s">
        <v>111</v>
      </c>
      <c r="B5996" s="0" t="s">
        <v>112</v>
      </c>
      <c r="C5996" s="0" t="s">
        <v>75</v>
      </c>
      <c r="D5996" s="0" t="s">
        <v>173</v>
      </c>
      <c r="E5996" s="0" t="n">
        <v>2024</v>
      </c>
      <c r="F5996" s="0" t="n">
        <v>0.4611</v>
      </c>
      <c r="G5996" s="0" t="s">
        <v>135</v>
      </c>
    </row>
    <row r="5997" customFormat="false" ht="14.25" hidden="false" customHeight="false" outlineLevel="0" collapsed="false">
      <c r="A5997" s="0" t="s">
        <v>111</v>
      </c>
      <c r="B5997" s="0" t="s">
        <v>112</v>
      </c>
      <c r="C5997" s="0" t="s">
        <v>75</v>
      </c>
      <c r="D5997" s="0" t="s">
        <v>174</v>
      </c>
      <c r="E5997" s="0" t="n">
        <v>2024</v>
      </c>
      <c r="F5997" s="0" t="n">
        <v>0.424</v>
      </c>
      <c r="G5997" s="0" t="s">
        <v>135</v>
      </c>
    </row>
    <row r="5998" customFormat="false" ht="14.25" hidden="false" customHeight="false" outlineLevel="0" collapsed="false">
      <c r="A5998" s="0" t="s">
        <v>111</v>
      </c>
      <c r="B5998" s="0" t="s">
        <v>112</v>
      </c>
      <c r="C5998" s="0" t="s">
        <v>75</v>
      </c>
      <c r="D5998" s="0" t="s">
        <v>160</v>
      </c>
      <c r="E5998" s="0" t="n">
        <v>2024</v>
      </c>
      <c r="F5998" s="0" t="n">
        <v>0</v>
      </c>
      <c r="G5998" s="0" t="s">
        <v>161</v>
      </c>
    </row>
    <row r="5999" customFormat="false" ht="14.25" hidden="false" customHeight="false" outlineLevel="0" collapsed="false">
      <c r="A5999" s="0" t="s">
        <v>111</v>
      </c>
      <c r="B5999" s="0" t="s">
        <v>112</v>
      </c>
      <c r="C5999" s="0" t="s">
        <v>75</v>
      </c>
      <c r="D5999" s="0" t="s">
        <v>162</v>
      </c>
      <c r="E5999" s="0" t="n">
        <v>2024</v>
      </c>
      <c r="F5999" s="0" t="n">
        <v>0</v>
      </c>
      <c r="G5999" s="0" t="s">
        <v>161</v>
      </c>
    </row>
    <row r="6000" customFormat="false" ht="14.25" hidden="false" customHeight="false" outlineLevel="0" collapsed="false">
      <c r="A6000" s="0" t="s">
        <v>111</v>
      </c>
      <c r="B6000" s="0" t="s">
        <v>112</v>
      </c>
      <c r="C6000" s="0" t="s">
        <v>75</v>
      </c>
      <c r="D6000" s="0" t="s">
        <v>175</v>
      </c>
      <c r="E6000" s="0" t="n">
        <v>2024</v>
      </c>
      <c r="F6000" s="0" t="n">
        <v>0</v>
      </c>
      <c r="G6000" s="0" t="s">
        <v>161</v>
      </c>
    </row>
    <row r="6001" customFormat="false" ht="14.25" hidden="false" customHeight="false" outlineLevel="0" collapsed="false">
      <c r="A6001" s="0" t="s">
        <v>111</v>
      </c>
      <c r="B6001" s="0" t="s">
        <v>112</v>
      </c>
      <c r="C6001" s="0" t="s">
        <v>75</v>
      </c>
      <c r="D6001" s="0" t="s">
        <v>176</v>
      </c>
      <c r="E6001" s="0" t="n">
        <v>2024</v>
      </c>
      <c r="F6001" s="0" t="n">
        <v>0</v>
      </c>
      <c r="G6001" s="0" t="s">
        <v>161</v>
      </c>
    </row>
    <row r="6002" customFormat="false" ht="14.25" hidden="false" customHeight="false" outlineLevel="0" collapsed="false">
      <c r="A6002" s="0" t="s">
        <v>111</v>
      </c>
      <c r="B6002" s="0" t="s">
        <v>112</v>
      </c>
      <c r="C6002" s="0" t="s">
        <v>75</v>
      </c>
      <c r="D6002" s="0" t="s">
        <v>177</v>
      </c>
      <c r="E6002" s="0" t="n">
        <v>2024</v>
      </c>
      <c r="F6002" s="0" t="n">
        <v>0</v>
      </c>
      <c r="G6002" s="0" t="s">
        <v>161</v>
      </c>
    </row>
    <row r="6003" customFormat="false" ht="14.25" hidden="false" customHeight="false" outlineLevel="0" collapsed="false">
      <c r="A6003" s="0" t="s">
        <v>111</v>
      </c>
      <c r="B6003" s="0" t="s">
        <v>112</v>
      </c>
      <c r="C6003" s="0" t="s">
        <v>75</v>
      </c>
      <c r="D6003" s="0" t="s">
        <v>178</v>
      </c>
      <c r="E6003" s="0" t="n">
        <v>2024</v>
      </c>
      <c r="F6003" s="0" t="n">
        <v>0</v>
      </c>
      <c r="G6003" s="0" t="s">
        <v>161</v>
      </c>
    </row>
    <row r="6004" customFormat="false" ht="14.25" hidden="false" customHeight="false" outlineLevel="0" collapsed="false">
      <c r="A6004" s="0" t="s">
        <v>111</v>
      </c>
      <c r="B6004" s="0" t="s">
        <v>112</v>
      </c>
      <c r="C6004" s="0" t="s">
        <v>75</v>
      </c>
      <c r="D6004" s="0" t="s">
        <v>163</v>
      </c>
      <c r="E6004" s="0" t="n">
        <v>2024</v>
      </c>
      <c r="F6004" s="0" t="n">
        <v>0</v>
      </c>
      <c r="G6004" s="0" t="s">
        <v>132</v>
      </c>
    </row>
    <row r="6005" customFormat="false" ht="14.25" hidden="false" customHeight="false" outlineLevel="0" collapsed="false">
      <c r="A6005" s="0" t="s">
        <v>111</v>
      </c>
      <c r="B6005" s="0" t="s">
        <v>112</v>
      </c>
      <c r="C6005" s="0" t="s">
        <v>75</v>
      </c>
      <c r="D6005" s="0" t="s">
        <v>164</v>
      </c>
      <c r="E6005" s="0" t="n">
        <v>2024</v>
      </c>
      <c r="F6005" s="0" t="n">
        <v>0</v>
      </c>
      <c r="G6005" s="0" t="s">
        <v>132</v>
      </c>
    </row>
    <row r="6006" customFormat="false" ht="14.25" hidden="false" customHeight="false" outlineLevel="0" collapsed="false">
      <c r="A6006" s="0" t="s">
        <v>111</v>
      </c>
      <c r="B6006" s="0" t="s">
        <v>112</v>
      </c>
      <c r="C6006" s="0" t="s">
        <v>75</v>
      </c>
      <c r="D6006" s="0" t="s">
        <v>179</v>
      </c>
      <c r="E6006" s="0" t="n">
        <v>2024</v>
      </c>
      <c r="F6006" s="0" t="n">
        <v>0</v>
      </c>
      <c r="G6006" s="0" t="s">
        <v>132</v>
      </c>
    </row>
    <row r="6007" customFormat="false" ht="14.25" hidden="false" customHeight="false" outlineLevel="0" collapsed="false">
      <c r="A6007" s="0" t="s">
        <v>111</v>
      </c>
      <c r="B6007" s="0" t="s">
        <v>112</v>
      </c>
      <c r="C6007" s="0" t="s">
        <v>75</v>
      </c>
      <c r="D6007" s="0" t="s">
        <v>180</v>
      </c>
      <c r="E6007" s="0" t="n">
        <v>2024</v>
      </c>
      <c r="F6007" s="0" t="n">
        <v>0</v>
      </c>
      <c r="G6007" s="0" t="s">
        <v>132</v>
      </c>
    </row>
    <row r="6008" customFormat="false" ht="14.25" hidden="false" customHeight="false" outlineLevel="0" collapsed="false">
      <c r="A6008" s="0" t="s">
        <v>111</v>
      </c>
      <c r="B6008" s="0" t="s">
        <v>112</v>
      </c>
      <c r="C6008" s="0" t="s">
        <v>75</v>
      </c>
      <c r="D6008" s="0" t="s">
        <v>181</v>
      </c>
      <c r="E6008" s="0" t="n">
        <v>2024</v>
      </c>
      <c r="F6008" s="0" t="n">
        <v>1</v>
      </c>
      <c r="G6008" s="0" t="s">
        <v>135</v>
      </c>
    </row>
    <row r="6009" customFormat="false" ht="14.25" hidden="false" customHeight="false" outlineLevel="0" collapsed="false">
      <c r="A6009" s="0" t="s">
        <v>111</v>
      </c>
      <c r="B6009" s="0" t="s">
        <v>112</v>
      </c>
      <c r="C6009" s="0" t="s">
        <v>75</v>
      </c>
      <c r="D6009" s="0" t="s">
        <v>165</v>
      </c>
      <c r="E6009" s="0" t="n">
        <v>2025</v>
      </c>
      <c r="F6009" s="0" t="n">
        <v>0.4235</v>
      </c>
      <c r="G6009" s="0" t="s">
        <v>161</v>
      </c>
    </row>
    <row r="6010" customFormat="false" ht="14.25" hidden="false" customHeight="false" outlineLevel="0" collapsed="false">
      <c r="A6010" s="0" t="s">
        <v>111</v>
      </c>
      <c r="B6010" s="0" t="s">
        <v>112</v>
      </c>
      <c r="C6010" s="0" t="s">
        <v>75</v>
      </c>
      <c r="D6010" s="0" t="s">
        <v>166</v>
      </c>
      <c r="E6010" s="0" t="n">
        <v>2025</v>
      </c>
      <c r="F6010" s="0" t="n">
        <v>0</v>
      </c>
      <c r="G6010" s="0" t="s">
        <v>161</v>
      </c>
    </row>
    <row r="6011" customFormat="false" ht="14.25" hidden="false" customHeight="false" outlineLevel="0" collapsed="false">
      <c r="A6011" s="0" t="s">
        <v>111</v>
      </c>
      <c r="B6011" s="0" t="s">
        <v>112</v>
      </c>
      <c r="C6011" s="0" t="s">
        <v>75</v>
      </c>
      <c r="D6011" s="0" t="s">
        <v>167</v>
      </c>
      <c r="E6011" s="0" t="n">
        <v>2025</v>
      </c>
      <c r="F6011" s="0" t="n">
        <v>0.5</v>
      </c>
      <c r="G6011" s="0" t="s">
        <v>135</v>
      </c>
    </row>
    <row r="6012" customFormat="false" ht="14.25" hidden="false" customHeight="false" outlineLevel="0" collapsed="false">
      <c r="A6012" s="0" t="s">
        <v>111</v>
      </c>
      <c r="B6012" s="0" t="s">
        <v>112</v>
      </c>
      <c r="C6012" s="0" t="s">
        <v>75</v>
      </c>
      <c r="D6012" s="0" t="s">
        <v>168</v>
      </c>
      <c r="E6012" s="0" t="n">
        <v>2025</v>
      </c>
      <c r="F6012" s="0" t="n">
        <v>0</v>
      </c>
      <c r="G6012" s="0" t="s">
        <v>161</v>
      </c>
    </row>
    <row r="6013" customFormat="false" ht="14.25" hidden="false" customHeight="false" outlineLevel="0" collapsed="false">
      <c r="A6013" s="0" t="s">
        <v>111</v>
      </c>
      <c r="B6013" s="0" t="s">
        <v>112</v>
      </c>
      <c r="C6013" s="0" t="s">
        <v>75</v>
      </c>
      <c r="D6013" s="0" t="s">
        <v>169</v>
      </c>
      <c r="E6013" s="0" t="n">
        <v>2025</v>
      </c>
      <c r="F6013" s="0" t="n">
        <v>0</v>
      </c>
      <c r="G6013" s="0" t="s">
        <v>161</v>
      </c>
    </row>
    <row r="6014" customFormat="false" ht="14.25" hidden="false" customHeight="false" outlineLevel="0" collapsed="false">
      <c r="A6014" s="0" t="s">
        <v>111</v>
      </c>
      <c r="B6014" s="0" t="s">
        <v>112</v>
      </c>
      <c r="C6014" s="0" t="s">
        <v>75</v>
      </c>
      <c r="D6014" s="0" t="s">
        <v>170</v>
      </c>
      <c r="E6014" s="0" t="n">
        <v>2025</v>
      </c>
      <c r="F6014" s="0" t="n">
        <v>0</v>
      </c>
      <c r="G6014" s="0" t="s">
        <v>161</v>
      </c>
    </row>
    <row r="6015" customFormat="false" ht="14.25" hidden="false" customHeight="false" outlineLevel="0" collapsed="false">
      <c r="A6015" s="0" t="s">
        <v>111</v>
      </c>
      <c r="B6015" s="0" t="s">
        <v>112</v>
      </c>
      <c r="C6015" s="0" t="s">
        <v>75</v>
      </c>
      <c r="D6015" s="0" t="s">
        <v>156</v>
      </c>
      <c r="E6015" s="0" t="n">
        <v>2025</v>
      </c>
      <c r="F6015" s="0" t="n">
        <v>0.5</v>
      </c>
      <c r="G6015" s="0" t="s">
        <v>135</v>
      </c>
    </row>
    <row r="6016" customFormat="false" ht="14.25" hidden="false" customHeight="false" outlineLevel="0" collapsed="false">
      <c r="A6016" s="0" t="s">
        <v>111</v>
      </c>
      <c r="B6016" s="0" t="s">
        <v>112</v>
      </c>
      <c r="C6016" s="0" t="s">
        <v>75</v>
      </c>
      <c r="D6016" s="0" t="s">
        <v>157</v>
      </c>
      <c r="E6016" s="0" t="n">
        <v>2025</v>
      </c>
      <c r="F6016" s="0" t="n">
        <v>0.53</v>
      </c>
      <c r="G6016" s="0" t="s">
        <v>135</v>
      </c>
    </row>
    <row r="6017" customFormat="false" ht="14.25" hidden="false" customHeight="false" outlineLevel="0" collapsed="false">
      <c r="A6017" s="0" t="s">
        <v>111</v>
      </c>
      <c r="B6017" s="0" t="s">
        <v>112</v>
      </c>
      <c r="C6017" s="0" t="s">
        <v>75</v>
      </c>
      <c r="D6017" s="0" t="s">
        <v>171</v>
      </c>
      <c r="E6017" s="0" t="n">
        <v>2025</v>
      </c>
      <c r="F6017" s="0" t="n">
        <v>0.87</v>
      </c>
      <c r="G6017" s="0" t="s">
        <v>135</v>
      </c>
    </row>
    <row r="6018" customFormat="false" ht="14.25" hidden="false" customHeight="false" outlineLevel="0" collapsed="false">
      <c r="A6018" s="0" t="s">
        <v>111</v>
      </c>
      <c r="B6018" s="0" t="s">
        <v>112</v>
      </c>
      <c r="C6018" s="0" t="s">
        <v>75</v>
      </c>
      <c r="D6018" s="0" t="s">
        <v>172</v>
      </c>
      <c r="E6018" s="0" t="n">
        <v>2025</v>
      </c>
      <c r="F6018" s="0" t="n">
        <v>0.8</v>
      </c>
      <c r="G6018" s="0" t="s">
        <v>135</v>
      </c>
    </row>
    <row r="6019" customFormat="false" ht="14.25" hidden="false" customHeight="false" outlineLevel="0" collapsed="false">
      <c r="A6019" s="0" t="s">
        <v>111</v>
      </c>
      <c r="B6019" s="0" t="s">
        <v>112</v>
      </c>
      <c r="C6019" s="0" t="s">
        <v>75</v>
      </c>
      <c r="D6019" s="0" t="s">
        <v>173</v>
      </c>
      <c r="E6019" s="0" t="n">
        <v>2025</v>
      </c>
      <c r="F6019" s="0" t="n">
        <v>0.4611</v>
      </c>
      <c r="G6019" s="0" t="s">
        <v>135</v>
      </c>
    </row>
    <row r="6020" customFormat="false" ht="14.25" hidden="false" customHeight="false" outlineLevel="0" collapsed="false">
      <c r="A6020" s="0" t="s">
        <v>111</v>
      </c>
      <c r="B6020" s="0" t="s">
        <v>112</v>
      </c>
      <c r="C6020" s="0" t="s">
        <v>75</v>
      </c>
      <c r="D6020" s="0" t="s">
        <v>174</v>
      </c>
      <c r="E6020" s="0" t="n">
        <v>2025</v>
      </c>
      <c r="F6020" s="0" t="n">
        <v>0.424</v>
      </c>
      <c r="G6020" s="0" t="s">
        <v>135</v>
      </c>
    </row>
    <row r="6021" customFormat="false" ht="14.25" hidden="false" customHeight="false" outlineLevel="0" collapsed="false">
      <c r="A6021" s="0" t="s">
        <v>111</v>
      </c>
      <c r="B6021" s="0" t="s">
        <v>112</v>
      </c>
      <c r="C6021" s="0" t="s">
        <v>75</v>
      </c>
      <c r="D6021" s="0" t="s">
        <v>160</v>
      </c>
      <c r="E6021" s="0" t="n">
        <v>2025</v>
      </c>
      <c r="F6021" s="0" t="n">
        <v>0</v>
      </c>
      <c r="G6021" s="0" t="s">
        <v>161</v>
      </c>
    </row>
    <row r="6022" customFormat="false" ht="14.25" hidden="false" customHeight="false" outlineLevel="0" collapsed="false">
      <c r="A6022" s="0" t="s">
        <v>111</v>
      </c>
      <c r="B6022" s="0" t="s">
        <v>112</v>
      </c>
      <c r="C6022" s="0" t="s">
        <v>75</v>
      </c>
      <c r="D6022" s="0" t="s">
        <v>162</v>
      </c>
      <c r="E6022" s="0" t="n">
        <v>2025</v>
      </c>
      <c r="F6022" s="0" t="n">
        <v>0</v>
      </c>
      <c r="G6022" s="0" t="s">
        <v>161</v>
      </c>
    </row>
    <row r="6023" customFormat="false" ht="14.25" hidden="false" customHeight="false" outlineLevel="0" collapsed="false">
      <c r="A6023" s="0" t="s">
        <v>111</v>
      </c>
      <c r="B6023" s="0" t="s">
        <v>112</v>
      </c>
      <c r="C6023" s="0" t="s">
        <v>75</v>
      </c>
      <c r="D6023" s="0" t="s">
        <v>175</v>
      </c>
      <c r="E6023" s="0" t="n">
        <v>2025</v>
      </c>
      <c r="F6023" s="0" t="n">
        <v>0</v>
      </c>
      <c r="G6023" s="0" t="s">
        <v>161</v>
      </c>
    </row>
    <row r="6024" customFormat="false" ht="14.25" hidden="false" customHeight="false" outlineLevel="0" collapsed="false">
      <c r="A6024" s="0" t="s">
        <v>111</v>
      </c>
      <c r="B6024" s="0" t="s">
        <v>112</v>
      </c>
      <c r="C6024" s="0" t="s">
        <v>75</v>
      </c>
      <c r="D6024" s="0" t="s">
        <v>176</v>
      </c>
      <c r="E6024" s="0" t="n">
        <v>2025</v>
      </c>
      <c r="F6024" s="0" t="n">
        <v>0</v>
      </c>
      <c r="G6024" s="0" t="s">
        <v>161</v>
      </c>
    </row>
    <row r="6025" customFormat="false" ht="14.25" hidden="false" customHeight="false" outlineLevel="0" collapsed="false">
      <c r="A6025" s="0" t="s">
        <v>111</v>
      </c>
      <c r="B6025" s="0" t="s">
        <v>112</v>
      </c>
      <c r="C6025" s="0" t="s">
        <v>75</v>
      </c>
      <c r="D6025" s="0" t="s">
        <v>177</v>
      </c>
      <c r="E6025" s="0" t="n">
        <v>2025</v>
      </c>
      <c r="F6025" s="0" t="n">
        <v>0</v>
      </c>
      <c r="G6025" s="0" t="s">
        <v>161</v>
      </c>
    </row>
    <row r="6026" customFormat="false" ht="14.25" hidden="false" customHeight="false" outlineLevel="0" collapsed="false">
      <c r="A6026" s="0" t="s">
        <v>111</v>
      </c>
      <c r="B6026" s="0" t="s">
        <v>112</v>
      </c>
      <c r="C6026" s="0" t="s">
        <v>75</v>
      </c>
      <c r="D6026" s="0" t="s">
        <v>178</v>
      </c>
      <c r="E6026" s="0" t="n">
        <v>2025</v>
      </c>
      <c r="F6026" s="0" t="n">
        <v>0</v>
      </c>
      <c r="G6026" s="0" t="s">
        <v>161</v>
      </c>
    </row>
    <row r="6027" customFormat="false" ht="14.25" hidden="false" customHeight="false" outlineLevel="0" collapsed="false">
      <c r="A6027" s="0" t="s">
        <v>111</v>
      </c>
      <c r="B6027" s="0" t="s">
        <v>112</v>
      </c>
      <c r="C6027" s="0" t="s">
        <v>75</v>
      </c>
      <c r="D6027" s="0" t="s">
        <v>163</v>
      </c>
      <c r="E6027" s="0" t="n">
        <v>2025</v>
      </c>
      <c r="F6027" s="0" t="n">
        <v>0</v>
      </c>
      <c r="G6027" s="0" t="s">
        <v>132</v>
      </c>
    </row>
    <row r="6028" customFormat="false" ht="14.25" hidden="false" customHeight="false" outlineLevel="0" collapsed="false">
      <c r="A6028" s="0" t="s">
        <v>111</v>
      </c>
      <c r="B6028" s="0" t="s">
        <v>112</v>
      </c>
      <c r="C6028" s="0" t="s">
        <v>75</v>
      </c>
      <c r="D6028" s="0" t="s">
        <v>164</v>
      </c>
      <c r="E6028" s="0" t="n">
        <v>2025</v>
      </c>
      <c r="F6028" s="0" t="n">
        <v>0</v>
      </c>
      <c r="G6028" s="0" t="s">
        <v>132</v>
      </c>
    </row>
    <row r="6029" customFormat="false" ht="14.25" hidden="false" customHeight="false" outlineLevel="0" collapsed="false">
      <c r="A6029" s="0" t="s">
        <v>111</v>
      </c>
      <c r="B6029" s="0" t="s">
        <v>112</v>
      </c>
      <c r="C6029" s="0" t="s">
        <v>75</v>
      </c>
      <c r="D6029" s="0" t="s">
        <v>179</v>
      </c>
      <c r="E6029" s="0" t="n">
        <v>2025</v>
      </c>
      <c r="F6029" s="0" t="n">
        <v>0</v>
      </c>
      <c r="G6029" s="0" t="s">
        <v>132</v>
      </c>
    </row>
    <row r="6030" customFormat="false" ht="14.25" hidden="false" customHeight="false" outlineLevel="0" collapsed="false">
      <c r="A6030" s="0" t="s">
        <v>111</v>
      </c>
      <c r="B6030" s="0" t="s">
        <v>112</v>
      </c>
      <c r="C6030" s="0" t="s">
        <v>75</v>
      </c>
      <c r="D6030" s="0" t="s">
        <v>180</v>
      </c>
      <c r="E6030" s="0" t="n">
        <v>2025</v>
      </c>
      <c r="F6030" s="0" t="n">
        <v>0.015599808</v>
      </c>
      <c r="G6030" s="0" t="s">
        <v>132</v>
      </c>
    </row>
    <row r="6031" customFormat="false" ht="14.25" hidden="false" customHeight="false" outlineLevel="0" collapsed="false">
      <c r="A6031" s="0" t="s">
        <v>111</v>
      </c>
      <c r="B6031" s="0" t="s">
        <v>112</v>
      </c>
      <c r="C6031" s="0" t="s">
        <v>75</v>
      </c>
      <c r="D6031" s="0" t="s">
        <v>181</v>
      </c>
      <c r="E6031" s="0" t="n">
        <v>2025</v>
      </c>
      <c r="F6031" s="0" t="n">
        <v>1</v>
      </c>
      <c r="G6031" s="0" t="s">
        <v>135</v>
      </c>
    </row>
    <row r="6032" customFormat="false" ht="14.25" hidden="false" customHeight="false" outlineLevel="0" collapsed="false">
      <c r="A6032" s="0" t="s">
        <v>111</v>
      </c>
      <c r="B6032" s="0" t="s">
        <v>112</v>
      </c>
      <c r="C6032" s="0" t="s">
        <v>75</v>
      </c>
      <c r="D6032" s="0" t="s">
        <v>165</v>
      </c>
      <c r="E6032" s="0" t="n">
        <v>2026</v>
      </c>
      <c r="F6032" s="0" t="n">
        <v>0.8663</v>
      </c>
      <c r="G6032" s="0" t="s">
        <v>161</v>
      </c>
    </row>
    <row r="6033" customFormat="false" ht="14.25" hidden="false" customHeight="false" outlineLevel="0" collapsed="false">
      <c r="A6033" s="0" t="s">
        <v>111</v>
      </c>
      <c r="B6033" s="0" t="s">
        <v>112</v>
      </c>
      <c r="C6033" s="0" t="s">
        <v>75</v>
      </c>
      <c r="D6033" s="0" t="s">
        <v>166</v>
      </c>
      <c r="E6033" s="0" t="n">
        <v>2026</v>
      </c>
      <c r="F6033" s="0" t="n">
        <v>0</v>
      </c>
      <c r="G6033" s="0" t="s">
        <v>161</v>
      </c>
    </row>
    <row r="6034" customFormat="false" ht="14.25" hidden="false" customHeight="false" outlineLevel="0" collapsed="false">
      <c r="A6034" s="0" t="s">
        <v>111</v>
      </c>
      <c r="B6034" s="0" t="s">
        <v>112</v>
      </c>
      <c r="C6034" s="0" t="s">
        <v>75</v>
      </c>
      <c r="D6034" s="0" t="s">
        <v>167</v>
      </c>
      <c r="E6034" s="0" t="n">
        <v>2026</v>
      </c>
      <c r="F6034" s="0" t="n">
        <v>0.5</v>
      </c>
      <c r="G6034" s="0" t="s">
        <v>135</v>
      </c>
    </row>
    <row r="6035" customFormat="false" ht="14.25" hidden="false" customHeight="false" outlineLevel="0" collapsed="false">
      <c r="A6035" s="0" t="s">
        <v>111</v>
      </c>
      <c r="B6035" s="0" t="s">
        <v>112</v>
      </c>
      <c r="C6035" s="0" t="s">
        <v>75</v>
      </c>
      <c r="D6035" s="0" t="s">
        <v>168</v>
      </c>
      <c r="E6035" s="0" t="n">
        <v>2026</v>
      </c>
      <c r="F6035" s="0" t="n">
        <v>0.4428</v>
      </c>
      <c r="G6035" s="0" t="s">
        <v>161</v>
      </c>
    </row>
    <row r="6036" customFormat="false" ht="14.25" hidden="false" customHeight="false" outlineLevel="0" collapsed="false">
      <c r="A6036" s="0" t="s">
        <v>111</v>
      </c>
      <c r="B6036" s="0" t="s">
        <v>112</v>
      </c>
      <c r="C6036" s="0" t="s">
        <v>75</v>
      </c>
      <c r="D6036" s="0" t="s">
        <v>169</v>
      </c>
      <c r="E6036" s="0" t="n">
        <v>2026</v>
      </c>
      <c r="F6036" s="0" t="n">
        <v>0.0869</v>
      </c>
      <c r="G6036" s="0" t="s">
        <v>161</v>
      </c>
    </row>
    <row r="6037" customFormat="false" ht="14.25" hidden="false" customHeight="false" outlineLevel="0" collapsed="false">
      <c r="A6037" s="0" t="s">
        <v>111</v>
      </c>
      <c r="B6037" s="0" t="s">
        <v>112</v>
      </c>
      <c r="C6037" s="0" t="s">
        <v>75</v>
      </c>
      <c r="D6037" s="0" t="s">
        <v>170</v>
      </c>
      <c r="E6037" s="0" t="n">
        <v>2026</v>
      </c>
      <c r="F6037" s="0" t="n">
        <v>0</v>
      </c>
      <c r="G6037" s="0" t="s">
        <v>161</v>
      </c>
    </row>
    <row r="6038" customFormat="false" ht="14.25" hidden="false" customHeight="false" outlineLevel="0" collapsed="false">
      <c r="A6038" s="0" t="s">
        <v>111</v>
      </c>
      <c r="B6038" s="0" t="s">
        <v>112</v>
      </c>
      <c r="C6038" s="0" t="s">
        <v>75</v>
      </c>
      <c r="D6038" s="0" t="s">
        <v>156</v>
      </c>
      <c r="E6038" s="0" t="n">
        <v>2026</v>
      </c>
      <c r="F6038" s="0" t="n">
        <v>0.769</v>
      </c>
      <c r="G6038" s="0" t="s">
        <v>135</v>
      </c>
    </row>
    <row r="6039" customFormat="false" ht="14.25" hidden="false" customHeight="false" outlineLevel="0" collapsed="false">
      <c r="A6039" s="0" t="s">
        <v>111</v>
      </c>
      <c r="B6039" s="0" t="s">
        <v>112</v>
      </c>
      <c r="C6039" s="0" t="s">
        <v>75</v>
      </c>
      <c r="D6039" s="0" t="s">
        <v>157</v>
      </c>
      <c r="E6039" s="0" t="n">
        <v>2026</v>
      </c>
      <c r="F6039" s="0" t="n">
        <v>0.57304</v>
      </c>
      <c r="G6039" s="0" t="s">
        <v>135</v>
      </c>
    </row>
    <row r="6040" customFormat="false" ht="14.25" hidden="false" customHeight="false" outlineLevel="0" collapsed="false">
      <c r="A6040" s="0" t="s">
        <v>111</v>
      </c>
      <c r="B6040" s="0" t="s">
        <v>112</v>
      </c>
      <c r="C6040" s="0" t="s">
        <v>75</v>
      </c>
      <c r="D6040" s="0" t="s">
        <v>171</v>
      </c>
      <c r="E6040" s="0" t="n">
        <v>2026</v>
      </c>
      <c r="F6040" s="0" t="n">
        <v>0.87</v>
      </c>
      <c r="G6040" s="0" t="s">
        <v>135</v>
      </c>
    </row>
    <row r="6041" customFormat="false" ht="14.25" hidden="false" customHeight="false" outlineLevel="0" collapsed="false">
      <c r="A6041" s="0" t="s">
        <v>111</v>
      </c>
      <c r="B6041" s="0" t="s">
        <v>112</v>
      </c>
      <c r="C6041" s="0" t="s">
        <v>75</v>
      </c>
      <c r="D6041" s="0" t="s">
        <v>172</v>
      </c>
      <c r="E6041" s="0" t="n">
        <v>2026</v>
      </c>
      <c r="F6041" s="0" t="n">
        <v>0.8</v>
      </c>
      <c r="G6041" s="0" t="s">
        <v>135</v>
      </c>
    </row>
    <row r="6042" customFormat="false" ht="14.25" hidden="false" customHeight="false" outlineLevel="0" collapsed="false">
      <c r="A6042" s="0" t="s">
        <v>111</v>
      </c>
      <c r="B6042" s="0" t="s">
        <v>112</v>
      </c>
      <c r="C6042" s="0" t="s">
        <v>75</v>
      </c>
      <c r="D6042" s="0" t="s">
        <v>173</v>
      </c>
      <c r="E6042" s="0" t="n">
        <v>2026</v>
      </c>
      <c r="F6042" s="0" t="n">
        <v>0.4985448</v>
      </c>
      <c r="G6042" s="0" t="s">
        <v>135</v>
      </c>
    </row>
    <row r="6043" customFormat="false" ht="14.25" hidden="false" customHeight="false" outlineLevel="0" collapsed="false">
      <c r="A6043" s="0" t="s">
        <v>111</v>
      </c>
      <c r="B6043" s="0" t="s">
        <v>112</v>
      </c>
      <c r="C6043" s="0" t="s">
        <v>75</v>
      </c>
      <c r="D6043" s="0" t="s">
        <v>174</v>
      </c>
      <c r="E6043" s="0" t="n">
        <v>2026</v>
      </c>
      <c r="F6043" s="0" t="n">
        <v>0.458432</v>
      </c>
      <c r="G6043" s="0" t="s">
        <v>135</v>
      </c>
    </row>
    <row r="6044" customFormat="false" ht="14.25" hidden="false" customHeight="false" outlineLevel="0" collapsed="false">
      <c r="A6044" s="0" t="s">
        <v>111</v>
      </c>
      <c r="B6044" s="0" t="s">
        <v>112</v>
      </c>
      <c r="C6044" s="0" t="s">
        <v>75</v>
      </c>
      <c r="D6044" s="0" t="s">
        <v>160</v>
      </c>
      <c r="E6044" s="0" t="n">
        <v>2026</v>
      </c>
      <c r="F6044" s="0" t="n">
        <v>0.2140127</v>
      </c>
      <c r="G6044" s="0" t="s">
        <v>161</v>
      </c>
    </row>
    <row r="6045" customFormat="false" ht="14.25" hidden="false" customHeight="false" outlineLevel="0" collapsed="false">
      <c r="A6045" s="0" t="s">
        <v>111</v>
      </c>
      <c r="B6045" s="0" t="s">
        <v>112</v>
      </c>
      <c r="C6045" s="0" t="s">
        <v>75</v>
      </c>
      <c r="D6045" s="0" t="s">
        <v>162</v>
      </c>
      <c r="E6045" s="0" t="n">
        <v>2026</v>
      </c>
      <c r="F6045" s="0" t="n">
        <v>0.0642873</v>
      </c>
      <c r="G6045" s="0" t="s">
        <v>161</v>
      </c>
    </row>
    <row r="6046" customFormat="false" ht="14.25" hidden="false" customHeight="false" outlineLevel="0" collapsed="false">
      <c r="A6046" s="0" t="s">
        <v>111</v>
      </c>
      <c r="B6046" s="0" t="s">
        <v>112</v>
      </c>
      <c r="C6046" s="0" t="s">
        <v>75</v>
      </c>
      <c r="D6046" s="0" t="s">
        <v>175</v>
      </c>
      <c r="E6046" s="0" t="n">
        <v>2026</v>
      </c>
      <c r="F6046" s="0" t="n">
        <v>0.4428</v>
      </c>
      <c r="G6046" s="0" t="s">
        <v>161</v>
      </c>
    </row>
    <row r="6047" customFormat="false" ht="14.25" hidden="false" customHeight="false" outlineLevel="0" collapsed="false">
      <c r="A6047" s="0" t="s">
        <v>111</v>
      </c>
      <c r="B6047" s="0" t="s">
        <v>112</v>
      </c>
      <c r="C6047" s="0" t="s">
        <v>75</v>
      </c>
      <c r="D6047" s="0" t="s">
        <v>176</v>
      </c>
      <c r="E6047" s="0" t="n">
        <v>2026</v>
      </c>
      <c r="F6047" s="0" t="n">
        <v>0.0869</v>
      </c>
      <c r="G6047" s="0" t="s">
        <v>161</v>
      </c>
    </row>
    <row r="6048" customFormat="false" ht="14.25" hidden="false" customHeight="false" outlineLevel="0" collapsed="false">
      <c r="A6048" s="0" t="s">
        <v>111</v>
      </c>
      <c r="B6048" s="0" t="s">
        <v>112</v>
      </c>
      <c r="C6048" s="0" t="s">
        <v>75</v>
      </c>
      <c r="D6048" s="0" t="s">
        <v>177</v>
      </c>
      <c r="E6048" s="0" t="n">
        <v>2026</v>
      </c>
      <c r="F6048" s="0" t="n">
        <v>0.24354</v>
      </c>
      <c r="G6048" s="0" t="s">
        <v>161</v>
      </c>
    </row>
    <row r="6049" customFormat="false" ht="14.25" hidden="false" customHeight="false" outlineLevel="0" collapsed="false">
      <c r="A6049" s="0" t="s">
        <v>111</v>
      </c>
      <c r="B6049" s="0" t="s">
        <v>112</v>
      </c>
      <c r="C6049" s="0" t="s">
        <v>75</v>
      </c>
      <c r="D6049" s="0" t="s">
        <v>178</v>
      </c>
      <c r="E6049" s="0" t="n">
        <v>2026</v>
      </c>
      <c r="F6049" s="0" t="n">
        <v>0.03476</v>
      </c>
      <c r="G6049" s="0" t="s">
        <v>161</v>
      </c>
    </row>
    <row r="6050" customFormat="false" ht="14.25" hidden="false" customHeight="false" outlineLevel="0" collapsed="false">
      <c r="A6050" s="0" t="s">
        <v>111</v>
      </c>
      <c r="B6050" s="0" t="s">
        <v>112</v>
      </c>
      <c r="C6050" s="0" t="s">
        <v>75</v>
      </c>
      <c r="D6050" s="0" t="s">
        <v>163</v>
      </c>
      <c r="E6050" s="0" t="n">
        <v>2026</v>
      </c>
      <c r="F6050" s="0" t="n">
        <v>0.925254728705873</v>
      </c>
      <c r="G6050" s="0" t="s">
        <v>132</v>
      </c>
    </row>
    <row r="6051" customFormat="false" ht="14.25" hidden="false" customHeight="false" outlineLevel="0" collapsed="false">
      <c r="A6051" s="0" t="s">
        <v>111</v>
      </c>
      <c r="B6051" s="0" t="s">
        <v>112</v>
      </c>
      <c r="C6051" s="0" t="s">
        <v>75</v>
      </c>
      <c r="D6051" s="0" t="s">
        <v>164</v>
      </c>
      <c r="E6051" s="0" t="n">
        <v>2026</v>
      </c>
      <c r="F6051" s="0" t="n">
        <v>0.277937376243247</v>
      </c>
      <c r="G6051" s="0" t="s">
        <v>132</v>
      </c>
    </row>
    <row r="6052" customFormat="false" ht="14.25" hidden="false" customHeight="false" outlineLevel="0" collapsed="false">
      <c r="A6052" s="0" t="s">
        <v>111</v>
      </c>
      <c r="B6052" s="0" t="s">
        <v>112</v>
      </c>
      <c r="C6052" s="0" t="s">
        <v>75</v>
      </c>
      <c r="D6052" s="0" t="s">
        <v>179</v>
      </c>
      <c r="E6052" s="0" t="n">
        <v>2026</v>
      </c>
      <c r="F6052" s="0" t="n">
        <v>1.06360066118592</v>
      </c>
      <c r="G6052" s="0" t="s">
        <v>132</v>
      </c>
    </row>
    <row r="6053" customFormat="false" ht="14.25" hidden="false" customHeight="false" outlineLevel="0" collapsed="false">
      <c r="A6053" s="0" t="s">
        <v>111</v>
      </c>
      <c r="B6053" s="0" t="s">
        <v>112</v>
      </c>
      <c r="C6053" s="0" t="s">
        <v>75</v>
      </c>
      <c r="D6053" s="0" t="s">
        <v>180</v>
      </c>
      <c r="E6053" s="0" t="n">
        <v>2026</v>
      </c>
      <c r="F6053" s="0" t="n">
        <v>0.157421881344</v>
      </c>
      <c r="G6053" s="0" t="s">
        <v>132</v>
      </c>
    </row>
    <row r="6054" customFormat="false" ht="14.25" hidden="false" customHeight="false" outlineLevel="0" collapsed="false">
      <c r="A6054" s="0" t="s">
        <v>111</v>
      </c>
      <c r="B6054" s="0" t="s">
        <v>112</v>
      </c>
      <c r="C6054" s="0" t="s">
        <v>75</v>
      </c>
      <c r="D6054" s="0" t="s">
        <v>181</v>
      </c>
      <c r="E6054" s="0" t="n">
        <v>2026</v>
      </c>
      <c r="F6054" s="0" t="n">
        <v>1</v>
      </c>
      <c r="G6054" s="0" t="s">
        <v>135</v>
      </c>
    </row>
    <row r="6055" customFormat="false" ht="14.25" hidden="false" customHeight="false" outlineLevel="0" collapsed="false">
      <c r="A6055" s="0" t="s">
        <v>111</v>
      </c>
      <c r="B6055" s="0" t="s">
        <v>112</v>
      </c>
      <c r="C6055" s="0" t="s">
        <v>75</v>
      </c>
      <c r="D6055" s="0" t="s">
        <v>165</v>
      </c>
      <c r="E6055" s="0" t="n">
        <v>2027</v>
      </c>
      <c r="F6055" s="0" t="n">
        <v>1.1397</v>
      </c>
      <c r="G6055" s="0" t="s">
        <v>161</v>
      </c>
    </row>
    <row r="6056" customFormat="false" ht="14.25" hidden="false" customHeight="false" outlineLevel="0" collapsed="false">
      <c r="A6056" s="0" t="s">
        <v>111</v>
      </c>
      <c r="B6056" s="0" t="s">
        <v>112</v>
      </c>
      <c r="C6056" s="0" t="s">
        <v>75</v>
      </c>
      <c r="D6056" s="0" t="s">
        <v>166</v>
      </c>
      <c r="E6056" s="0" t="n">
        <v>2027</v>
      </c>
      <c r="F6056" s="0" t="n">
        <v>0</v>
      </c>
      <c r="G6056" s="0" t="s">
        <v>161</v>
      </c>
    </row>
    <row r="6057" customFormat="false" ht="14.25" hidden="false" customHeight="false" outlineLevel="0" collapsed="false">
      <c r="A6057" s="0" t="s">
        <v>111</v>
      </c>
      <c r="B6057" s="0" t="s">
        <v>112</v>
      </c>
      <c r="C6057" s="0" t="s">
        <v>75</v>
      </c>
      <c r="D6057" s="0" t="s">
        <v>167</v>
      </c>
      <c r="E6057" s="0" t="n">
        <v>2027</v>
      </c>
      <c r="F6057" s="0" t="n">
        <v>0.5</v>
      </c>
      <c r="G6057" s="0" t="s">
        <v>135</v>
      </c>
    </row>
    <row r="6058" customFormat="false" ht="14.25" hidden="false" customHeight="false" outlineLevel="0" collapsed="false">
      <c r="A6058" s="0" t="s">
        <v>111</v>
      </c>
      <c r="B6058" s="0" t="s">
        <v>112</v>
      </c>
      <c r="C6058" s="0" t="s">
        <v>75</v>
      </c>
      <c r="D6058" s="0" t="s">
        <v>168</v>
      </c>
      <c r="E6058" s="0" t="n">
        <v>2027</v>
      </c>
      <c r="F6058" s="0" t="n">
        <v>0.2734</v>
      </c>
      <c r="G6058" s="0" t="s">
        <v>161</v>
      </c>
    </row>
    <row r="6059" customFormat="false" ht="14.25" hidden="false" customHeight="false" outlineLevel="0" collapsed="false">
      <c r="A6059" s="0" t="s">
        <v>111</v>
      </c>
      <c r="B6059" s="0" t="s">
        <v>112</v>
      </c>
      <c r="C6059" s="0" t="s">
        <v>75</v>
      </c>
      <c r="D6059" s="0" t="s">
        <v>169</v>
      </c>
      <c r="E6059" s="0" t="n">
        <v>2027</v>
      </c>
      <c r="F6059" s="0" t="n">
        <v>0.2704</v>
      </c>
      <c r="G6059" s="0" t="s">
        <v>161</v>
      </c>
    </row>
    <row r="6060" customFormat="false" ht="14.25" hidden="false" customHeight="false" outlineLevel="0" collapsed="false">
      <c r="A6060" s="0" t="s">
        <v>111</v>
      </c>
      <c r="B6060" s="0" t="s">
        <v>112</v>
      </c>
      <c r="C6060" s="0" t="s">
        <v>75</v>
      </c>
      <c r="D6060" s="0" t="s">
        <v>170</v>
      </c>
      <c r="E6060" s="0" t="n">
        <v>2027</v>
      </c>
      <c r="F6060" s="0" t="n">
        <v>0</v>
      </c>
      <c r="G6060" s="0" t="s">
        <v>161</v>
      </c>
    </row>
    <row r="6061" customFormat="false" ht="14.25" hidden="false" customHeight="false" outlineLevel="0" collapsed="false">
      <c r="A6061" s="0" t="s">
        <v>111</v>
      </c>
      <c r="B6061" s="0" t="s">
        <v>112</v>
      </c>
      <c r="C6061" s="0" t="s">
        <v>75</v>
      </c>
      <c r="D6061" s="0" t="s">
        <v>156</v>
      </c>
      <c r="E6061" s="0" t="n">
        <v>2027</v>
      </c>
      <c r="F6061" s="0" t="n">
        <v>0.781489333615276</v>
      </c>
      <c r="G6061" s="0" t="s">
        <v>135</v>
      </c>
    </row>
    <row r="6062" customFormat="false" ht="14.25" hidden="false" customHeight="false" outlineLevel="0" collapsed="false">
      <c r="A6062" s="0" t="s">
        <v>111</v>
      </c>
      <c r="B6062" s="0" t="s">
        <v>112</v>
      </c>
      <c r="C6062" s="0" t="s">
        <v>75</v>
      </c>
      <c r="D6062" s="0" t="s">
        <v>157</v>
      </c>
      <c r="E6062" s="0" t="n">
        <v>2027</v>
      </c>
      <c r="F6062" s="0" t="n">
        <v>0.575038293378444</v>
      </c>
      <c r="G6062" s="0" t="s">
        <v>135</v>
      </c>
    </row>
    <row r="6063" customFormat="false" ht="14.25" hidden="false" customHeight="false" outlineLevel="0" collapsed="false">
      <c r="A6063" s="0" t="s">
        <v>111</v>
      </c>
      <c r="B6063" s="0" t="s">
        <v>112</v>
      </c>
      <c r="C6063" s="0" t="s">
        <v>75</v>
      </c>
      <c r="D6063" s="0" t="s">
        <v>171</v>
      </c>
      <c r="E6063" s="0" t="n">
        <v>2027</v>
      </c>
      <c r="F6063" s="0" t="n">
        <v>0.87</v>
      </c>
      <c r="G6063" s="0" t="s">
        <v>135</v>
      </c>
    </row>
    <row r="6064" customFormat="false" ht="14.25" hidden="false" customHeight="false" outlineLevel="0" collapsed="false">
      <c r="A6064" s="0" t="s">
        <v>111</v>
      </c>
      <c r="B6064" s="0" t="s">
        <v>112</v>
      </c>
      <c r="C6064" s="0" t="s">
        <v>75</v>
      </c>
      <c r="D6064" s="0" t="s">
        <v>172</v>
      </c>
      <c r="E6064" s="0" t="n">
        <v>2027</v>
      </c>
      <c r="F6064" s="0" t="n">
        <v>0.8</v>
      </c>
      <c r="G6064" s="0" t="s">
        <v>135</v>
      </c>
    </row>
    <row r="6065" customFormat="false" ht="14.25" hidden="false" customHeight="false" outlineLevel="0" collapsed="false">
      <c r="A6065" s="0" t="s">
        <v>111</v>
      </c>
      <c r="B6065" s="0" t="s">
        <v>112</v>
      </c>
      <c r="C6065" s="0" t="s">
        <v>75</v>
      </c>
      <c r="D6065" s="0" t="s">
        <v>173</v>
      </c>
      <c r="E6065" s="0" t="n">
        <v>2027</v>
      </c>
      <c r="F6065" s="0" t="n">
        <v>0.500283315239246</v>
      </c>
      <c r="G6065" s="0" t="s">
        <v>135</v>
      </c>
    </row>
    <row r="6066" customFormat="false" ht="14.25" hidden="false" customHeight="false" outlineLevel="0" collapsed="false">
      <c r="A6066" s="0" t="s">
        <v>111</v>
      </c>
      <c r="B6066" s="0" t="s">
        <v>112</v>
      </c>
      <c r="C6066" s="0" t="s">
        <v>75</v>
      </c>
      <c r="D6066" s="0" t="s">
        <v>174</v>
      </c>
      <c r="E6066" s="0" t="n">
        <v>2027</v>
      </c>
      <c r="F6066" s="0" t="n">
        <v>0.460030634702755</v>
      </c>
      <c r="G6066" s="0" t="s">
        <v>135</v>
      </c>
    </row>
    <row r="6067" customFormat="false" ht="14.25" hidden="false" customHeight="false" outlineLevel="0" collapsed="false">
      <c r="A6067" s="0" t="s">
        <v>111</v>
      </c>
      <c r="B6067" s="0" t="s">
        <v>112</v>
      </c>
      <c r="C6067" s="0" t="s">
        <v>75</v>
      </c>
      <c r="D6067" s="0" t="s">
        <v>160</v>
      </c>
      <c r="E6067" s="0" t="n">
        <v>2027</v>
      </c>
      <c r="F6067" s="0" t="n">
        <v>0.4490324395</v>
      </c>
      <c r="G6067" s="0" t="s">
        <v>161</v>
      </c>
    </row>
    <row r="6068" customFormat="false" ht="14.25" hidden="false" customHeight="false" outlineLevel="0" collapsed="false">
      <c r="A6068" s="0" t="s">
        <v>111</v>
      </c>
      <c r="B6068" s="0" t="s">
        <v>112</v>
      </c>
      <c r="C6068" s="0" t="s">
        <v>75</v>
      </c>
      <c r="D6068" s="0" t="s">
        <v>162</v>
      </c>
      <c r="E6068" s="0" t="n">
        <v>2027</v>
      </c>
      <c r="F6068" s="0" t="n">
        <v>0.1255530605</v>
      </c>
      <c r="G6068" s="0" t="s">
        <v>161</v>
      </c>
    </row>
    <row r="6069" customFormat="false" ht="14.25" hidden="false" customHeight="false" outlineLevel="0" collapsed="false">
      <c r="A6069" s="0" t="s">
        <v>111</v>
      </c>
      <c r="B6069" s="0" t="s">
        <v>112</v>
      </c>
      <c r="C6069" s="0" t="s">
        <v>75</v>
      </c>
      <c r="D6069" s="0" t="s">
        <v>175</v>
      </c>
      <c r="E6069" s="0" t="n">
        <v>2027</v>
      </c>
      <c r="F6069" s="0" t="n">
        <v>0.7162</v>
      </c>
      <c r="G6069" s="0" t="s">
        <v>161</v>
      </c>
    </row>
    <row r="6070" customFormat="false" ht="14.25" hidden="false" customHeight="false" outlineLevel="0" collapsed="false">
      <c r="A6070" s="0" t="s">
        <v>111</v>
      </c>
      <c r="B6070" s="0" t="s">
        <v>112</v>
      </c>
      <c r="C6070" s="0" t="s">
        <v>75</v>
      </c>
      <c r="D6070" s="0" t="s">
        <v>176</v>
      </c>
      <c r="E6070" s="0" t="n">
        <v>2027</v>
      </c>
      <c r="F6070" s="0" t="n">
        <v>0.3573</v>
      </c>
      <c r="G6070" s="0" t="s">
        <v>161</v>
      </c>
    </row>
    <row r="6071" customFormat="false" ht="14.25" hidden="false" customHeight="false" outlineLevel="0" collapsed="false">
      <c r="A6071" s="0" t="s">
        <v>111</v>
      </c>
      <c r="B6071" s="0" t="s">
        <v>112</v>
      </c>
      <c r="C6071" s="0" t="s">
        <v>75</v>
      </c>
      <c r="D6071" s="0" t="s">
        <v>177</v>
      </c>
      <c r="E6071" s="0" t="n">
        <v>2027</v>
      </c>
      <c r="F6071" s="0" t="n">
        <v>0.454795</v>
      </c>
      <c r="G6071" s="0" t="s">
        <v>161</v>
      </c>
    </row>
    <row r="6072" customFormat="false" ht="14.25" hidden="false" customHeight="false" outlineLevel="0" collapsed="false">
      <c r="A6072" s="0" t="s">
        <v>111</v>
      </c>
      <c r="B6072" s="0" t="s">
        <v>112</v>
      </c>
      <c r="C6072" s="0" t="s">
        <v>75</v>
      </c>
      <c r="D6072" s="0" t="s">
        <v>178</v>
      </c>
      <c r="E6072" s="0" t="n">
        <v>2027</v>
      </c>
      <c r="F6072" s="0" t="n">
        <v>0.1197905</v>
      </c>
      <c r="G6072" s="0" t="s">
        <v>161</v>
      </c>
    </row>
    <row r="6073" customFormat="false" ht="14.25" hidden="false" customHeight="false" outlineLevel="0" collapsed="false">
      <c r="A6073" s="0" t="s">
        <v>111</v>
      </c>
      <c r="B6073" s="0" t="s">
        <v>112</v>
      </c>
      <c r="C6073" s="0" t="s">
        <v>75</v>
      </c>
      <c r="D6073" s="0" t="s">
        <v>163</v>
      </c>
      <c r="E6073" s="0" t="n">
        <v>2027</v>
      </c>
      <c r="F6073" s="0" t="n">
        <v>1.93486660197944</v>
      </c>
      <c r="G6073" s="0" t="s">
        <v>132</v>
      </c>
    </row>
    <row r="6074" customFormat="false" ht="14.25" hidden="false" customHeight="false" outlineLevel="0" collapsed="false">
      <c r="A6074" s="0" t="s">
        <v>111</v>
      </c>
      <c r="B6074" s="0" t="s">
        <v>112</v>
      </c>
      <c r="C6074" s="0" t="s">
        <v>75</v>
      </c>
      <c r="D6074" s="0" t="s">
        <v>164</v>
      </c>
      <c r="E6074" s="0" t="n">
        <v>2027</v>
      </c>
      <c r="F6074" s="0" t="n">
        <v>0.541004172901754</v>
      </c>
      <c r="G6074" s="0" t="s">
        <v>132</v>
      </c>
    </row>
    <row r="6075" customFormat="false" ht="14.25" hidden="false" customHeight="false" outlineLevel="0" collapsed="false">
      <c r="A6075" s="0" t="s">
        <v>111</v>
      </c>
      <c r="B6075" s="0" t="s">
        <v>112</v>
      </c>
      <c r="C6075" s="0" t="s">
        <v>75</v>
      </c>
      <c r="D6075" s="0" t="s">
        <v>179</v>
      </c>
      <c r="E6075" s="0" t="n">
        <v>2027</v>
      </c>
      <c r="F6075" s="0" t="n">
        <v>1.99313082910308</v>
      </c>
      <c r="G6075" s="0" t="s">
        <v>132</v>
      </c>
    </row>
    <row r="6076" customFormat="false" ht="14.25" hidden="false" customHeight="false" outlineLevel="0" collapsed="false">
      <c r="A6076" s="0" t="s">
        <v>111</v>
      </c>
      <c r="B6076" s="0" t="s">
        <v>112</v>
      </c>
      <c r="C6076" s="0" t="s">
        <v>75</v>
      </c>
      <c r="D6076" s="0" t="s">
        <v>180</v>
      </c>
      <c r="E6076" s="0" t="n">
        <v>2027</v>
      </c>
      <c r="F6076" s="0" t="n">
        <v>0.496479781951524</v>
      </c>
      <c r="G6076" s="0" t="s">
        <v>132</v>
      </c>
    </row>
    <row r="6077" customFormat="false" ht="14.25" hidden="false" customHeight="false" outlineLevel="0" collapsed="false">
      <c r="A6077" s="0" t="s">
        <v>111</v>
      </c>
      <c r="B6077" s="0" t="s">
        <v>112</v>
      </c>
      <c r="C6077" s="0" t="s">
        <v>75</v>
      </c>
      <c r="D6077" s="0" t="s">
        <v>181</v>
      </c>
      <c r="E6077" s="0" t="n">
        <v>2027</v>
      </c>
      <c r="F6077" s="0" t="n">
        <v>1</v>
      </c>
      <c r="G6077" s="0" t="s">
        <v>135</v>
      </c>
    </row>
    <row r="6078" customFormat="false" ht="14.25" hidden="false" customHeight="false" outlineLevel="0" collapsed="false">
      <c r="A6078" s="0" t="s">
        <v>111</v>
      </c>
      <c r="B6078" s="0" t="s">
        <v>112</v>
      </c>
      <c r="C6078" s="0" t="s">
        <v>75</v>
      </c>
      <c r="D6078" s="0" t="s">
        <v>165</v>
      </c>
      <c r="E6078" s="0" t="n">
        <v>2028</v>
      </c>
      <c r="F6078" s="0" t="n">
        <v>1.2888</v>
      </c>
      <c r="G6078" s="0" t="s">
        <v>161</v>
      </c>
    </row>
    <row r="6079" customFormat="false" ht="14.25" hidden="false" customHeight="false" outlineLevel="0" collapsed="false">
      <c r="A6079" s="0" t="s">
        <v>111</v>
      </c>
      <c r="B6079" s="0" t="s">
        <v>112</v>
      </c>
      <c r="C6079" s="0" t="s">
        <v>75</v>
      </c>
      <c r="D6079" s="0" t="s">
        <v>166</v>
      </c>
      <c r="E6079" s="0" t="n">
        <v>2028</v>
      </c>
      <c r="F6079" s="0" t="n">
        <v>0</v>
      </c>
      <c r="G6079" s="0" t="s">
        <v>161</v>
      </c>
    </row>
    <row r="6080" customFormat="false" ht="14.25" hidden="false" customHeight="false" outlineLevel="0" collapsed="false">
      <c r="A6080" s="0" t="s">
        <v>111</v>
      </c>
      <c r="B6080" s="0" t="s">
        <v>112</v>
      </c>
      <c r="C6080" s="0" t="s">
        <v>75</v>
      </c>
      <c r="D6080" s="0" t="s">
        <v>167</v>
      </c>
      <c r="E6080" s="0" t="n">
        <v>2028</v>
      </c>
      <c r="F6080" s="0" t="n">
        <v>0.5</v>
      </c>
      <c r="G6080" s="0" t="s">
        <v>135</v>
      </c>
    </row>
    <row r="6081" customFormat="false" ht="14.25" hidden="false" customHeight="false" outlineLevel="0" collapsed="false">
      <c r="A6081" s="0" t="s">
        <v>111</v>
      </c>
      <c r="B6081" s="0" t="s">
        <v>112</v>
      </c>
      <c r="C6081" s="0" t="s">
        <v>75</v>
      </c>
      <c r="D6081" s="0" t="s">
        <v>168</v>
      </c>
      <c r="E6081" s="0" t="n">
        <v>2028</v>
      </c>
      <c r="F6081" s="0" t="n">
        <v>0.1491</v>
      </c>
      <c r="G6081" s="0" t="s">
        <v>161</v>
      </c>
    </row>
    <row r="6082" customFormat="false" ht="14.25" hidden="false" customHeight="false" outlineLevel="0" collapsed="false">
      <c r="A6082" s="0" t="s">
        <v>111</v>
      </c>
      <c r="B6082" s="0" t="s">
        <v>112</v>
      </c>
      <c r="C6082" s="0" t="s">
        <v>75</v>
      </c>
      <c r="D6082" s="0" t="s">
        <v>169</v>
      </c>
      <c r="E6082" s="0" t="n">
        <v>2028</v>
      </c>
      <c r="F6082" s="0" t="n">
        <v>0.2572</v>
      </c>
      <c r="G6082" s="0" t="s">
        <v>161</v>
      </c>
    </row>
    <row r="6083" customFormat="false" ht="14.25" hidden="false" customHeight="false" outlineLevel="0" collapsed="false">
      <c r="A6083" s="0" t="s">
        <v>111</v>
      </c>
      <c r="B6083" s="0" t="s">
        <v>112</v>
      </c>
      <c r="C6083" s="0" t="s">
        <v>75</v>
      </c>
      <c r="D6083" s="0" t="s">
        <v>170</v>
      </c>
      <c r="E6083" s="0" t="n">
        <v>2028</v>
      </c>
      <c r="F6083" s="0" t="n">
        <v>0</v>
      </c>
      <c r="G6083" s="0" t="s">
        <v>161</v>
      </c>
    </row>
    <row r="6084" customFormat="false" ht="14.25" hidden="false" customHeight="false" outlineLevel="0" collapsed="false">
      <c r="A6084" s="0" t="s">
        <v>111</v>
      </c>
      <c r="B6084" s="0" t="s">
        <v>112</v>
      </c>
      <c r="C6084" s="0" t="s">
        <v>75</v>
      </c>
      <c r="D6084" s="0" t="s">
        <v>156</v>
      </c>
      <c r="E6084" s="0" t="n">
        <v>2028</v>
      </c>
      <c r="F6084" s="0" t="n">
        <v>0.788852639628511</v>
      </c>
      <c r="G6084" s="0" t="s">
        <v>135</v>
      </c>
    </row>
    <row r="6085" customFormat="false" ht="14.25" hidden="false" customHeight="false" outlineLevel="0" collapsed="false">
      <c r="A6085" s="0" t="s">
        <v>111</v>
      </c>
      <c r="B6085" s="0" t="s">
        <v>112</v>
      </c>
      <c r="C6085" s="0" t="s">
        <v>75</v>
      </c>
      <c r="D6085" s="0" t="s">
        <v>157</v>
      </c>
      <c r="E6085" s="0" t="n">
        <v>2028</v>
      </c>
      <c r="F6085" s="0" t="n">
        <v>0.576216422340562</v>
      </c>
      <c r="G6085" s="0" t="s">
        <v>135</v>
      </c>
    </row>
    <row r="6086" customFormat="false" ht="14.25" hidden="false" customHeight="false" outlineLevel="0" collapsed="false">
      <c r="A6086" s="0" t="s">
        <v>111</v>
      </c>
      <c r="B6086" s="0" t="s">
        <v>112</v>
      </c>
      <c r="C6086" s="0" t="s">
        <v>75</v>
      </c>
      <c r="D6086" s="0" t="s">
        <v>171</v>
      </c>
      <c r="E6086" s="0" t="n">
        <v>2028</v>
      </c>
      <c r="F6086" s="0" t="n">
        <v>0.87</v>
      </c>
      <c r="G6086" s="0" t="s">
        <v>135</v>
      </c>
    </row>
    <row r="6087" customFormat="false" ht="14.25" hidden="false" customHeight="false" outlineLevel="0" collapsed="false">
      <c r="A6087" s="0" t="s">
        <v>111</v>
      </c>
      <c r="B6087" s="0" t="s">
        <v>112</v>
      </c>
      <c r="C6087" s="0" t="s">
        <v>75</v>
      </c>
      <c r="D6087" s="0" t="s">
        <v>172</v>
      </c>
      <c r="E6087" s="0" t="n">
        <v>2028</v>
      </c>
      <c r="F6087" s="0" t="n">
        <v>0.8</v>
      </c>
      <c r="G6087" s="0" t="s">
        <v>135</v>
      </c>
    </row>
    <row r="6088" customFormat="false" ht="14.25" hidden="false" customHeight="false" outlineLevel="0" collapsed="false">
      <c r="A6088" s="0" t="s">
        <v>111</v>
      </c>
      <c r="B6088" s="0" t="s">
        <v>112</v>
      </c>
      <c r="C6088" s="0" t="s">
        <v>75</v>
      </c>
      <c r="D6088" s="0" t="s">
        <v>173</v>
      </c>
      <c r="E6088" s="0" t="n">
        <v>2028</v>
      </c>
      <c r="F6088" s="0" t="n">
        <v>0.501308287436289</v>
      </c>
      <c r="G6088" s="0" t="s">
        <v>135</v>
      </c>
    </row>
    <row r="6089" customFormat="false" ht="14.25" hidden="false" customHeight="false" outlineLevel="0" collapsed="false">
      <c r="A6089" s="0" t="s">
        <v>111</v>
      </c>
      <c r="B6089" s="0" t="s">
        <v>112</v>
      </c>
      <c r="C6089" s="0" t="s">
        <v>75</v>
      </c>
      <c r="D6089" s="0" t="s">
        <v>174</v>
      </c>
      <c r="E6089" s="0" t="n">
        <v>2028</v>
      </c>
      <c r="F6089" s="0" t="n">
        <v>0.460973137872449</v>
      </c>
      <c r="G6089" s="0" t="s">
        <v>135</v>
      </c>
    </row>
    <row r="6090" customFormat="false" ht="14.25" hidden="false" customHeight="false" outlineLevel="0" collapsed="false">
      <c r="A6090" s="0" t="s">
        <v>111</v>
      </c>
      <c r="B6090" s="0" t="s">
        <v>112</v>
      </c>
      <c r="C6090" s="0" t="s">
        <v>75</v>
      </c>
      <c r="D6090" s="0" t="s">
        <v>160</v>
      </c>
      <c r="E6090" s="0" t="n">
        <v>2028</v>
      </c>
      <c r="F6090" s="0" t="n">
        <v>0.69672439365</v>
      </c>
      <c r="G6090" s="0" t="s">
        <v>161</v>
      </c>
    </row>
    <row r="6091" customFormat="false" ht="14.25" hidden="false" customHeight="false" outlineLevel="0" collapsed="false">
      <c r="A6091" s="0" t="s">
        <v>111</v>
      </c>
      <c r="B6091" s="0" t="s">
        <v>112</v>
      </c>
      <c r="C6091" s="0" t="s">
        <v>75</v>
      </c>
      <c r="D6091" s="0" t="s">
        <v>162</v>
      </c>
      <c r="E6091" s="0" t="n">
        <v>2028</v>
      </c>
      <c r="F6091" s="0" t="n">
        <v>0.18648795635</v>
      </c>
      <c r="G6091" s="0" t="s">
        <v>161</v>
      </c>
    </row>
    <row r="6092" customFormat="false" ht="14.25" hidden="false" customHeight="false" outlineLevel="0" collapsed="false">
      <c r="A6092" s="0" t="s">
        <v>111</v>
      </c>
      <c r="B6092" s="0" t="s">
        <v>112</v>
      </c>
      <c r="C6092" s="0" t="s">
        <v>75</v>
      </c>
      <c r="D6092" s="0" t="s">
        <v>175</v>
      </c>
      <c r="E6092" s="0" t="n">
        <v>2028</v>
      </c>
      <c r="F6092" s="0" t="n">
        <v>0.8653</v>
      </c>
      <c r="G6092" s="0" t="s">
        <v>161</v>
      </c>
    </row>
    <row r="6093" customFormat="false" ht="14.25" hidden="false" customHeight="false" outlineLevel="0" collapsed="false">
      <c r="A6093" s="0" t="s">
        <v>111</v>
      </c>
      <c r="B6093" s="0" t="s">
        <v>112</v>
      </c>
      <c r="C6093" s="0" t="s">
        <v>75</v>
      </c>
      <c r="D6093" s="0" t="s">
        <v>176</v>
      </c>
      <c r="E6093" s="0" t="n">
        <v>2028</v>
      </c>
      <c r="F6093" s="0" t="n">
        <v>0.6145</v>
      </c>
      <c r="G6093" s="0" t="s">
        <v>161</v>
      </c>
    </row>
    <row r="6094" customFormat="false" ht="14.25" hidden="false" customHeight="false" outlineLevel="0" collapsed="false">
      <c r="A6094" s="0" t="s">
        <v>111</v>
      </c>
      <c r="B6094" s="0" t="s">
        <v>112</v>
      </c>
      <c r="C6094" s="0" t="s">
        <v>75</v>
      </c>
      <c r="D6094" s="0" t="s">
        <v>177</v>
      </c>
      <c r="E6094" s="0" t="n">
        <v>2028</v>
      </c>
      <c r="F6094" s="0" t="n">
        <v>0.63832175</v>
      </c>
      <c r="G6094" s="0" t="s">
        <v>161</v>
      </c>
    </row>
    <row r="6095" customFormat="false" ht="14.25" hidden="false" customHeight="false" outlineLevel="0" collapsed="false">
      <c r="A6095" s="0" t="s">
        <v>111</v>
      </c>
      <c r="B6095" s="0" t="s">
        <v>112</v>
      </c>
      <c r="C6095" s="0" t="s">
        <v>75</v>
      </c>
      <c r="D6095" s="0" t="s">
        <v>178</v>
      </c>
      <c r="E6095" s="0" t="n">
        <v>2028</v>
      </c>
      <c r="F6095" s="0" t="n">
        <v>0.2448906</v>
      </c>
      <c r="G6095" s="0" t="s">
        <v>161</v>
      </c>
    </row>
    <row r="6096" customFormat="false" ht="14.25" hidden="false" customHeight="false" outlineLevel="0" collapsed="false">
      <c r="A6096" s="0" t="s">
        <v>111</v>
      </c>
      <c r="B6096" s="0" t="s">
        <v>112</v>
      </c>
      <c r="C6096" s="0" t="s">
        <v>75</v>
      </c>
      <c r="D6096" s="0" t="s">
        <v>163</v>
      </c>
      <c r="E6096" s="0" t="n">
        <v>2028</v>
      </c>
      <c r="F6096" s="0" t="n">
        <v>2.99137937386914</v>
      </c>
      <c r="G6096" s="0" t="s">
        <v>132</v>
      </c>
    </row>
    <row r="6097" customFormat="false" ht="14.25" hidden="false" customHeight="false" outlineLevel="0" collapsed="false">
      <c r="A6097" s="0" t="s">
        <v>111</v>
      </c>
      <c r="B6097" s="0" t="s">
        <v>112</v>
      </c>
      <c r="C6097" s="0" t="s">
        <v>75</v>
      </c>
      <c r="D6097" s="0" t="s">
        <v>164</v>
      </c>
      <c r="E6097" s="0" t="n">
        <v>2028</v>
      </c>
      <c r="F6097" s="0" t="n">
        <v>0.800684217726182</v>
      </c>
      <c r="G6097" s="0" t="s">
        <v>132</v>
      </c>
    </row>
    <row r="6098" customFormat="false" ht="14.25" hidden="false" customHeight="false" outlineLevel="0" collapsed="false">
      <c r="A6098" s="0" t="s">
        <v>111</v>
      </c>
      <c r="B6098" s="0" t="s">
        <v>112</v>
      </c>
      <c r="C6098" s="0" t="s">
        <v>75</v>
      </c>
      <c r="D6098" s="0" t="s">
        <v>179</v>
      </c>
      <c r="E6098" s="0" t="n">
        <v>2028</v>
      </c>
      <c r="F6098" s="0" t="n">
        <v>2.80316481393431</v>
      </c>
      <c r="G6098" s="0" t="s">
        <v>132</v>
      </c>
    </row>
    <row r="6099" customFormat="false" ht="14.25" hidden="false" customHeight="false" outlineLevel="0" collapsed="false">
      <c r="A6099" s="0" t="s">
        <v>111</v>
      </c>
      <c r="B6099" s="0" t="s">
        <v>112</v>
      </c>
      <c r="C6099" s="0" t="s">
        <v>75</v>
      </c>
      <c r="D6099" s="0" t="s">
        <v>180</v>
      </c>
      <c r="E6099" s="0" t="n">
        <v>2028</v>
      </c>
      <c r="F6099" s="0" t="n">
        <v>0.965111800375275</v>
      </c>
      <c r="G6099" s="0" t="s">
        <v>132</v>
      </c>
    </row>
    <row r="6100" customFormat="false" ht="14.25" hidden="false" customHeight="false" outlineLevel="0" collapsed="false">
      <c r="A6100" s="0" t="s">
        <v>111</v>
      </c>
      <c r="B6100" s="0" t="s">
        <v>112</v>
      </c>
      <c r="C6100" s="0" t="s">
        <v>75</v>
      </c>
      <c r="D6100" s="0" t="s">
        <v>181</v>
      </c>
      <c r="E6100" s="0" t="n">
        <v>2028</v>
      </c>
      <c r="F6100" s="0" t="n">
        <v>1</v>
      </c>
      <c r="G6100" s="0" t="s">
        <v>135</v>
      </c>
    </row>
    <row r="6101" customFormat="false" ht="14.25" hidden="false" customHeight="false" outlineLevel="0" collapsed="false">
      <c r="A6101" s="0" t="s">
        <v>111</v>
      </c>
      <c r="B6101" s="0" t="s">
        <v>112</v>
      </c>
      <c r="C6101" s="0" t="s">
        <v>75</v>
      </c>
      <c r="D6101" s="0" t="s">
        <v>165</v>
      </c>
      <c r="E6101" s="0" t="n">
        <v>2029</v>
      </c>
      <c r="F6101" s="0" t="n">
        <v>1.4715</v>
      </c>
      <c r="G6101" s="0" t="s">
        <v>161</v>
      </c>
    </row>
    <row r="6102" customFormat="false" ht="14.25" hidden="false" customHeight="false" outlineLevel="0" collapsed="false">
      <c r="A6102" s="0" t="s">
        <v>111</v>
      </c>
      <c r="B6102" s="0" t="s">
        <v>112</v>
      </c>
      <c r="C6102" s="0" t="s">
        <v>75</v>
      </c>
      <c r="D6102" s="0" t="s">
        <v>166</v>
      </c>
      <c r="E6102" s="0" t="n">
        <v>2029</v>
      </c>
      <c r="F6102" s="0" t="n">
        <v>0</v>
      </c>
      <c r="G6102" s="0" t="s">
        <v>161</v>
      </c>
    </row>
    <row r="6103" customFormat="false" ht="14.25" hidden="false" customHeight="false" outlineLevel="0" collapsed="false">
      <c r="A6103" s="0" t="s">
        <v>111</v>
      </c>
      <c r="B6103" s="0" t="s">
        <v>112</v>
      </c>
      <c r="C6103" s="0" t="s">
        <v>75</v>
      </c>
      <c r="D6103" s="0" t="s">
        <v>167</v>
      </c>
      <c r="E6103" s="0" t="n">
        <v>2029</v>
      </c>
      <c r="F6103" s="0" t="n">
        <v>0.5</v>
      </c>
      <c r="G6103" s="0" t="s">
        <v>135</v>
      </c>
    </row>
    <row r="6104" customFormat="false" ht="14.25" hidden="false" customHeight="false" outlineLevel="0" collapsed="false">
      <c r="A6104" s="0" t="s">
        <v>111</v>
      </c>
      <c r="B6104" s="0" t="s">
        <v>112</v>
      </c>
      <c r="C6104" s="0" t="s">
        <v>75</v>
      </c>
      <c r="D6104" s="0" t="s">
        <v>168</v>
      </c>
      <c r="E6104" s="0" t="n">
        <v>2029</v>
      </c>
      <c r="F6104" s="0" t="n">
        <v>0.1827</v>
      </c>
      <c r="G6104" s="0" t="s">
        <v>161</v>
      </c>
    </row>
    <row r="6105" customFormat="false" ht="14.25" hidden="false" customHeight="false" outlineLevel="0" collapsed="false">
      <c r="A6105" s="0" t="s">
        <v>111</v>
      </c>
      <c r="B6105" s="0" t="s">
        <v>112</v>
      </c>
      <c r="C6105" s="0" t="s">
        <v>75</v>
      </c>
      <c r="D6105" s="0" t="s">
        <v>169</v>
      </c>
      <c r="E6105" s="0" t="n">
        <v>2029</v>
      </c>
      <c r="F6105" s="0" t="n">
        <v>0.1001</v>
      </c>
      <c r="G6105" s="0" t="s">
        <v>161</v>
      </c>
    </row>
    <row r="6106" customFormat="false" ht="14.25" hidden="false" customHeight="false" outlineLevel="0" collapsed="false">
      <c r="A6106" s="0" t="s">
        <v>111</v>
      </c>
      <c r="B6106" s="0" t="s">
        <v>112</v>
      </c>
      <c r="C6106" s="0" t="s">
        <v>75</v>
      </c>
      <c r="D6106" s="0" t="s">
        <v>170</v>
      </c>
      <c r="E6106" s="0" t="n">
        <v>2029</v>
      </c>
      <c r="F6106" s="0" t="n">
        <v>0</v>
      </c>
      <c r="G6106" s="0" t="s">
        <v>161</v>
      </c>
    </row>
    <row r="6107" customFormat="false" ht="14.25" hidden="false" customHeight="false" outlineLevel="0" collapsed="false">
      <c r="A6107" s="0" t="s">
        <v>111</v>
      </c>
      <c r="B6107" s="0" t="s">
        <v>112</v>
      </c>
      <c r="C6107" s="0" t="s">
        <v>75</v>
      </c>
      <c r="D6107" s="0" t="s">
        <v>156</v>
      </c>
      <c r="E6107" s="0" t="n">
        <v>2029</v>
      </c>
      <c r="F6107" s="0" t="n">
        <v>0.795789287532421</v>
      </c>
      <c r="G6107" s="0" t="s">
        <v>135</v>
      </c>
    </row>
    <row r="6108" customFormat="false" ht="14.25" hidden="false" customHeight="false" outlineLevel="0" collapsed="false">
      <c r="A6108" s="0" t="s">
        <v>111</v>
      </c>
      <c r="B6108" s="0" t="s">
        <v>112</v>
      </c>
      <c r="C6108" s="0" t="s">
        <v>75</v>
      </c>
      <c r="D6108" s="0" t="s">
        <v>157</v>
      </c>
      <c r="E6108" s="0" t="n">
        <v>2029</v>
      </c>
      <c r="F6108" s="0" t="n">
        <v>0.577326286005187</v>
      </c>
      <c r="G6108" s="0" t="s">
        <v>135</v>
      </c>
    </row>
    <row r="6109" customFormat="false" ht="14.25" hidden="false" customHeight="false" outlineLevel="0" collapsed="false">
      <c r="A6109" s="0" t="s">
        <v>111</v>
      </c>
      <c r="B6109" s="0" t="s">
        <v>112</v>
      </c>
      <c r="C6109" s="0" t="s">
        <v>75</v>
      </c>
      <c r="D6109" s="0" t="s">
        <v>171</v>
      </c>
      <c r="E6109" s="0" t="n">
        <v>2029</v>
      </c>
      <c r="F6109" s="0" t="n">
        <v>0.87</v>
      </c>
      <c r="G6109" s="0" t="s">
        <v>135</v>
      </c>
    </row>
    <row r="6110" customFormat="false" ht="14.25" hidden="false" customHeight="false" outlineLevel="0" collapsed="false">
      <c r="A6110" s="0" t="s">
        <v>111</v>
      </c>
      <c r="B6110" s="0" t="s">
        <v>112</v>
      </c>
      <c r="C6110" s="0" t="s">
        <v>75</v>
      </c>
      <c r="D6110" s="0" t="s">
        <v>172</v>
      </c>
      <c r="E6110" s="0" t="n">
        <v>2029</v>
      </c>
      <c r="F6110" s="0" t="n">
        <v>0.8</v>
      </c>
      <c r="G6110" s="0" t="s">
        <v>135</v>
      </c>
    </row>
    <row r="6111" customFormat="false" ht="14.25" hidden="false" customHeight="false" outlineLevel="0" collapsed="false">
      <c r="A6111" s="0" t="s">
        <v>111</v>
      </c>
      <c r="B6111" s="0" t="s">
        <v>112</v>
      </c>
      <c r="C6111" s="0" t="s">
        <v>75</v>
      </c>
      <c r="D6111" s="0" t="s">
        <v>173</v>
      </c>
      <c r="E6111" s="0" t="n">
        <v>2029</v>
      </c>
      <c r="F6111" s="0" t="n">
        <v>0.502273868824513</v>
      </c>
      <c r="G6111" s="0" t="s">
        <v>135</v>
      </c>
    </row>
    <row r="6112" customFormat="false" ht="14.25" hidden="false" customHeight="false" outlineLevel="0" collapsed="false">
      <c r="A6112" s="0" t="s">
        <v>111</v>
      </c>
      <c r="B6112" s="0" t="s">
        <v>112</v>
      </c>
      <c r="C6112" s="0" t="s">
        <v>75</v>
      </c>
      <c r="D6112" s="0" t="s">
        <v>174</v>
      </c>
      <c r="E6112" s="0" t="n">
        <v>2029</v>
      </c>
      <c r="F6112" s="0" t="n">
        <v>0.46186102880415</v>
      </c>
      <c r="G6112" s="0" t="s">
        <v>135</v>
      </c>
    </row>
    <row r="6113" customFormat="false" ht="14.25" hidden="false" customHeight="false" outlineLevel="0" collapsed="false">
      <c r="A6113" s="0" t="s">
        <v>111</v>
      </c>
      <c r="B6113" s="0" t="s">
        <v>112</v>
      </c>
      <c r="C6113" s="0" t="s">
        <v>75</v>
      </c>
      <c r="D6113" s="0" t="s">
        <v>160</v>
      </c>
      <c r="E6113" s="0" t="n">
        <v>2029</v>
      </c>
      <c r="F6113" s="0" t="n">
        <v>1.00049218179813</v>
      </c>
      <c r="G6113" s="0" t="s">
        <v>161</v>
      </c>
    </row>
    <row r="6114" customFormat="false" ht="14.25" hidden="false" customHeight="false" outlineLevel="0" collapsed="false">
      <c r="A6114" s="0" t="s">
        <v>111</v>
      </c>
      <c r="B6114" s="0" t="s">
        <v>112</v>
      </c>
      <c r="C6114" s="0" t="s">
        <v>75</v>
      </c>
      <c r="D6114" s="0" t="s">
        <v>162</v>
      </c>
      <c r="E6114" s="0" t="n">
        <v>2029</v>
      </c>
      <c r="F6114" s="0" t="n">
        <v>0.256740351326875</v>
      </c>
      <c r="G6114" s="0" t="s">
        <v>161</v>
      </c>
    </row>
    <row r="6115" customFormat="false" ht="14.25" hidden="false" customHeight="false" outlineLevel="0" collapsed="false">
      <c r="A6115" s="0" t="s">
        <v>111</v>
      </c>
      <c r="B6115" s="0" t="s">
        <v>112</v>
      </c>
      <c r="C6115" s="0" t="s">
        <v>75</v>
      </c>
      <c r="D6115" s="0" t="s">
        <v>175</v>
      </c>
      <c r="E6115" s="0" t="n">
        <v>2029</v>
      </c>
      <c r="F6115" s="0" t="n">
        <v>1.048</v>
      </c>
      <c r="G6115" s="0" t="s">
        <v>161</v>
      </c>
    </row>
    <row r="6116" customFormat="false" ht="14.25" hidden="false" customHeight="false" outlineLevel="0" collapsed="false">
      <c r="A6116" s="0" t="s">
        <v>111</v>
      </c>
      <c r="B6116" s="0" t="s">
        <v>112</v>
      </c>
      <c r="C6116" s="0" t="s">
        <v>75</v>
      </c>
      <c r="D6116" s="0" t="s">
        <v>176</v>
      </c>
      <c r="E6116" s="0" t="n">
        <v>2029</v>
      </c>
      <c r="F6116" s="0" t="n">
        <v>0.7146</v>
      </c>
      <c r="G6116" s="0" t="s">
        <v>161</v>
      </c>
    </row>
    <row r="6117" customFormat="false" ht="14.25" hidden="false" customHeight="false" outlineLevel="0" collapsed="false">
      <c r="A6117" s="0" t="s">
        <v>111</v>
      </c>
      <c r="B6117" s="0" t="s">
        <v>112</v>
      </c>
      <c r="C6117" s="0" t="s">
        <v>75</v>
      </c>
      <c r="D6117" s="0" t="s">
        <v>177</v>
      </c>
      <c r="E6117" s="0" t="n">
        <v>2029</v>
      </c>
      <c r="F6117" s="0" t="n">
        <v>0.8955276875</v>
      </c>
      <c r="G6117" s="0" t="s">
        <v>161</v>
      </c>
    </row>
    <row r="6118" customFormat="false" ht="14.25" hidden="false" customHeight="false" outlineLevel="0" collapsed="false">
      <c r="A6118" s="0" t="s">
        <v>111</v>
      </c>
      <c r="B6118" s="0" t="s">
        <v>112</v>
      </c>
      <c r="C6118" s="0" t="s">
        <v>75</v>
      </c>
      <c r="D6118" s="0" t="s">
        <v>178</v>
      </c>
      <c r="E6118" s="0" t="n">
        <v>2029</v>
      </c>
      <c r="F6118" s="0" t="n">
        <v>0.361704845625</v>
      </c>
      <c r="G6118" s="0" t="s">
        <v>161</v>
      </c>
    </row>
    <row r="6119" customFormat="false" ht="14.25" hidden="false" customHeight="false" outlineLevel="0" collapsed="false">
      <c r="A6119" s="0" t="s">
        <v>111</v>
      </c>
      <c r="B6119" s="0" t="s">
        <v>112</v>
      </c>
      <c r="C6119" s="0" t="s">
        <v>75</v>
      </c>
      <c r="D6119" s="0" t="s">
        <v>163</v>
      </c>
      <c r="E6119" s="0" t="n">
        <v>2029</v>
      </c>
      <c r="F6119" s="0" t="n">
        <v>4.30018424993012</v>
      </c>
      <c r="G6119" s="0" t="s">
        <v>132</v>
      </c>
    </row>
    <row r="6120" customFormat="false" ht="14.25" hidden="false" customHeight="false" outlineLevel="0" collapsed="false">
      <c r="A6120" s="0" t="s">
        <v>111</v>
      </c>
      <c r="B6120" s="0" t="s">
        <v>112</v>
      </c>
      <c r="C6120" s="0" t="s">
        <v>75</v>
      </c>
      <c r="D6120" s="0" t="s">
        <v>164</v>
      </c>
      <c r="E6120" s="0" t="n">
        <v>2029</v>
      </c>
      <c r="F6120" s="0" t="n">
        <v>1.10348769853768</v>
      </c>
      <c r="G6120" s="0" t="s">
        <v>132</v>
      </c>
    </row>
    <row r="6121" customFormat="false" ht="14.25" hidden="false" customHeight="false" outlineLevel="0" collapsed="false">
      <c r="A6121" s="0" t="s">
        <v>111</v>
      </c>
      <c r="B6121" s="0" t="s">
        <v>112</v>
      </c>
      <c r="C6121" s="0" t="s">
        <v>75</v>
      </c>
      <c r="D6121" s="0" t="s">
        <v>179</v>
      </c>
      <c r="E6121" s="0" t="n">
        <v>2029</v>
      </c>
      <c r="F6121" s="0" t="n">
        <v>3.94024936866323</v>
      </c>
      <c r="G6121" s="0" t="s">
        <v>132</v>
      </c>
    </row>
    <row r="6122" customFormat="false" ht="14.25" hidden="false" customHeight="false" outlineLevel="0" collapsed="false">
      <c r="A6122" s="0" t="s">
        <v>111</v>
      </c>
      <c r="B6122" s="0" t="s">
        <v>112</v>
      </c>
      <c r="C6122" s="0" t="s">
        <v>75</v>
      </c>
      <c r="D6122" s="0" t="s">
        <v>180</v>
      </c>
      <c r="E6122" s="0" t="n">
        <v>2029</v>
      </c>
      <c r="F6122" s="0" t="n">
        <v>1.23804619937125</v>
      </c>
      <c r="G6122" s="0" t="s">
        <v>132</v>
      </c>
    </row>
    <row r="6123" customFormat="false" ht="14.25" hidden="false" customHeight="false" outlineLevel="0" collapsed="false">
      <c r="A6123" s="0" t="s">
        <v>111</v>
      </c>
      <c r="B6123" s="0" t="s">
        <v>112</v>
      </c>
      <c r="C6123" s="0" t="s">
        <v>75</v>
      </c>
      <c r="D6123" s="0" t="s">
        <v>181</v>
      </c>
      <c r="E6123" s="0" t="n">
        <v>2029</v>
      </c>
      <c r="F6123" s="0" t="n">
        <v>1</v>
      </c>
      <c r="G6123" s="0" t="s">
        <v>135</v>
      </c>
    </row>
    <row r="6124" customFormat="false" ht="14.25" hidden="false" customHeight="false" outlineLevel="0" collapsed="false">
      <c r="A6124" s="0" t="s">
        <v>111</v>
      </c>
      <c r="B6124" s="0" t="s">
        <v>112</v>
      </c>
      <c r="C6124" s="0" t="s">
        <v>75</v>
      </c>
      <c r="D6124" s="0" t="s">
        <v>165</v>
      </c>
      <c r="E6124" s="0" t="n">
        <v>2030</v>
      </c>
      <c r="F6124" s="0" t="n">
        <v>1.7226</v>
      </c>
      <c r="G6124" s="0" t="s">
        <v>161</v>
      </c>
    </row>
    <row r="6125" customFormat="false" ht="14.25" hidden="false" customHeight="false" outlineLevel="0" collapsed="false">
      <c r="A6125" s="0" t="s">
        <v>111</v>
      </c>
      <c r="B6125" s="0" t="s">
        <v>112</v>
      </c>
      <c r="C6125" s="0" t="s">
        <v>75</v>
      </c>
      <c r="D6125" s="0" t="s">
        <v>166</v>
      </c>
      <c r="E6125" s="0" t="n">
        <v>2030</v>
      </c>
      <c r="F6125" s="0" t="n">
        <v>0</v>
      </c>
      <c r="G6125" s="0" t="s">
        <v>161</v>
      </c>
    </row>
    <row r="6126" customFormat="false" ht="14.25" hidden="false" customHeight="false" outlineLevel="0" collapsed="false">
      <c r="A6126" s="0" t="s">
        <v>111</v>
      </c>
      <c r="B6126" s="0" t="s">
        <v>112</v>
      </c>
      <c r="C6126" s="0" t="s">
        <v>75</v>
      </c>
      <c r="D6126" s="0" t="s">
        <v>167</v>
      </c>
      <c r="E6126" s="0" t="n">
        <v>2030</v>
      </c>
      <c r="F6126" s="0" t="n">
        <v>0.5</v>
      </c>
      <c r="G6126" s="0" t="s">
        <v>135</v>
      </c>
    </row>
    <row r="6127" customFormat="false" ht="14.25" hidden="false" customHeight="false" outlineLevel="0" collapsed="false">
      <c r="A6127" s="0" t="s">
        <v>111</v>
      </c>
      <c r="B6127" s="0" t="s">
        <v>112</v>
      </c>
      <c r="C6127" s="0" t="s">
        <v>75</v>
      </c>
      <c r="D6127" s="0" t="s">
        <v>168</v>
      </c>
      <c r="E6127" s="0" t="n">
        <v>2030</v>
      </c>
      <c r="F6127" s="0" t="n">
        <v>0.2511</v>
      </c>
      <c r="G6127" s="0" t="s">
        <v>161</v>
      </c>
    </row>
    <row r="6128" customFormat="false" ht="14.25" hidden="false" customHeight="false" outlineLevel="0" collapsed="false">
      <c r="A6128" s="0" t="s">
        <v>111</v>
      </c>
      <c r="B6128" s="0" t="s">
        <v>112</v>
      </c>
      <c r="C6128" s="0" t="s">
        <v>75</v>
      </c>
      <c r="D6128" s="0" t="s">
        <v>169</v>
      </c>
      <c r="E6128" s="0" t="n">
        <v>2030</v>
      </c>
      <c r="F6128" s="0" t="n">
        <v>0.0791999999999999</v>
      </c>
      <c r="G6128" s="0" t="s">
        <v>161</v>
      </c>
    </row>
    <row r="6129" customFormat="false" ht="14.25" hidden="false" customHeight="false" outlineLevel="0" collapsed="false">
      <c r="A6129" s="0" t="s">
        <v>111</v>
      </c>
      <c r="B6129" s="0" t="s">
        <v>112</v>
      </c>
      <c r="C6129" s="0" t="s">
        <v>75</v>
      </c>
      <c r="D6129" s="0" t="s">
        <v>170</v>
      </c>
      <c r="E6129" s="0" t="n">
        <v>2030</v>
      </c>
      <c r="F6129" s="0" t="n">
        <v>0</v>
      </c>
      <c r="G6129" s="0" t="s">
        <v>161</v>
      </c>
    </row>
    <row r="6130" customFormat="false" ht="14.25" hidden="false" customHeight="false" outlineLevel="0" collapsed="false">
      <c r="A6130" s="0" t="s">
        <v>111</v>
      </c>
      <c r="B6130" s="0" t="s">
        <v>112</v>
      </c>
      <c r="C6130" s="0" t="s">
        <v>75</v>
      </c>
      <c r="D6130" s="0" t="s">
        <v>156</v>
      </c>
      <c r="E6130" s="0" t="n">
        <v>2030</v>
      </c>
      <c r="F6130" s="0" t="n">
        <v>0.803431276942031</v>
      </c>
      <c r="G6130" s="0" t="s">
        <v>135</v>
      </c>
    </row>
    <row r="6131" customFormat="false" ht="14.25" hidden="false" customHeight="false" outlineLevel="0" collapsed="false">
      <c r="A6131" s="0" t="s">
        <v>111</v>
      </c>
      <c r="B6131" s="0" t="s">
        <v>112</v>
      </c>
      <c r="C6131" s="0" t="s">
        <v>75</v>
      </c>
      <c r="D6131" s="0" t="s">
        <v>157</v>
      </c>
      <c r="E6131" s="0" t="n">
        <v>2030</v>
      </c>
      <c r="F6131" s="0" t="n">
        <v>0.578549004310725</v>
      </c>
      <c r="G6131" s="0" t="s">
        <v>135</v>
      </c>
    </row>
    <row r="6132" customFormat="false" ht="14.25" hidden="false" customHeight="false" outlineLevel="0" collapsed="false">
      <c r="A6132" s="0" t="s">
        <v>111</v>
      </c>
      <c r="B6132" s="0" t="s">
        <v>112</v>
      </c>
      <c r="C6132" s="0" t="s">
        <v>75</v>
      </c>
      <c r="D6132" s="0" t="s">
        <v>171</v>
      </c>
      <c r="E6132" s="0" t="n">
        <v>2030</v>
      </c>
      <c r="F6132" s="0" t="n">
        <v>0.87</v>
      </c>
      <c r="G6132" s="0" t="s">
        <v>135</v>
      </c>
    </row>
    <row r="6133" customFormat="false" ht="14.25" hidden="false" customHeight="false" outlineLevel="0" collapsed="false">
      <c r="A6133" s="0" t="s">
        <v>111</v>
      </c>
      <c r="B6133" s="0" t="s">
        <v>112</v>
      </c>
      <c r="C6133" s="0" t="s">
        <v>75</v>
      </c>
      <c r="D6133" s="0" t="s">
        <v>172</v>
      </c>
      <c r="E6133" s="0" t="n">
        <v>2030</v>
      </c>
      <c r="F6133" s="0" t="n">
        <v>0.8</v>
      </c>
      <c r="G6133" s="0" t="s">
        <v>135</v>
      </c>
    </row>
    <row r="6134" customFormat="false" ht="14.25" hidden="false" customHeight="false" outlineLevel="0" collapsed="false">
      <c r="A6134" s="0" t="s">
        <v>111</v>
      </c>
      <c r="B6134" s="0" t="s">
        <v>112</v>
      </c>
      <c r="C6134" s="0" t="s">
        <v>75</v>
      </c>
      <c r="D6134" s="0" t="s">
        <v>173</v>
      </c>
      <c r="E6134" s="0" t="n">
        <v>2030</v>
      </c>
      <c r="F6134" s="0" t="n">
        <v>0.503337633750331</v>
      </c>
      <c r="G6134" s="0" t="s">
        <v>135</v>
      </c>
    </row>
    <row r="6135" customFormat="false" ht="14.25" hidden="false" customHeight="false" outlineLevel="0" collapsed="false">
      <c r="A6135" s="0" t="s">
        <v>111</v>
      </c>
      <c r="B6135" s="0" t="s">
        <v>112</v>
      </c>
      <c r="C6135" s="0" t="s">
        <v>75</v>
      </c>
      <c r="D6135" s="0" t="s">
        <v>174</v>
      </c>
      <c r="E6135" s="0" t="n">
        <v>2030</v>
      </c>
      <c r="F6135" s="0" t="n">
        <v>0.46283920344858</v>
      </c>
      <c r="G6135" s="0" t="s">
        <v>135</v>
      </c>
    </row>
    <row r="6136" customFormat="false" ht="14.25" hidden="false" customHeight="false" outlineLevel="0" collapsed="false">
      <c r="A6136" s="0" t="s">
        <v>111</v>
      </c>
      <c r="B6136" s="0" t="s">
        <v>112</v>
      </c>
      <c r="C6136" s="0" t="s">
        <v>75</v>
      </c>
      <c r="D6136" s="0" t="s">
        <v>160</v>
      </c>
      <c r="E6136" s="0" t="n">
        <v>2030</v>
      </c>
      <c r="F6136" s="0" t="n">
        <v>1.34781463879419</v>
      </c>
      <c r="G6136" s="0" t="s">
        <v>161</v>
      </c>
    </row>
    <row r="6137" customFormat="false" ht="14.25" hidden="false" customHeight="false" outlineLevel="0" collapsed="false">
      <c r="A6137" s="0" t="s">
        <v>111</v>
      </c>
      <c r="B6137" s="0" t="s">
        <v>112</v>
      </c>
      <c r="C6137" s="0" t="s">
        <v>75</v>
      </c>
      <c r="D6137" s="0" t="s">
        <v>162</v>
      </c>
      <c r="E6137" s="0" t="n">
        <v>2030</v>
      </c>
      <c r="F6137" s="0" t="n">
        <v>0.329758387643313</v>
      </c>
      <c r="G6137" s="0" t="s">
        <v>161</v>
      </c>
    </row>
    <row r="6138" customFormat="false" ht="14.25" hidden="false" customHeight="false" outlineLevel="0" collapsed="false">
      <c r="A6138" s="0" t="s">
        <v>111</v>
      </c>
      <c r="B6138" s="0" t="s">
        <v>112</v>
      </c>
      <c r="C6138" s="0" t="s">
        <v>75</v>
      </c>
      <c r="D6138" s="0" t="s">
        <v>175</v>
      </c>
      <c r="E6138" s="0" t="n">
        <v>2030</v>
      </c>
      <c r="F6138" s="0" t="n">
        <v>1.2991</v>
      </c>
      <c r="G6138" s="0" t="s">
        <v>161</v>
      </c>
    </row>
    <row r="6139" customFormat="false" ht="14.25" hidden="false" customHeight="false" outlineLevel="0" collapsed="false">
      <c r="A6139" s="0" t="s">
        <v>111</v>
      </c>
      <c r="B6139" s="0" t="s">
        <v>112</v>
      </c>
      <c r="C6139" s="0" t="s">
        <v>75</v>
      </c>
      <c r="D6139" s="0" t="s">
        <v>176</v>
      </c>
      <c r="E6139" s="0" t="n">
        <v>2030</v>
      </c>
      <c r="F6139" s="0" t="n">
        <v>0.7938</v>
      </c>
      <c r="G6139" s="0" t="s">
        <v>161</v>
      </c>
    </row>
    <row r="6140" customFormat="false" ht="14.25" hidden="false" customHeight="false" outlineLevel="0" collapsed="false">
      <c r="A6140" s="0" t="s">
        <v>111</v>
      </c>
      <c r="B6140" s="0" t="s">
        <v>112</v>
      </c>
      <c r="C6140" s="0" t="s">
        <v>75</v>
      </c>
      <c r="D6140" s="0" t="s">
        <v>177</v>
      </c>
      <c r="E6140" s="0" t="n">
        <v>2030</v>
      </c>
      <c r="F6140" s="0" t="n">
        <v>1.172486328125</v>
      </c>
      <c r="G6140" s="0" t="s">
        <v>161</v>
      </c>
    </row>
    <row r="6141" customFormat="false" ht="14.25" hidden="false" customHeight="false" outlineLevel="0" collapsed="false">
      <c r="A6141" s="0" t="s">
        <v>111</v>
      </c>
      <c r="B6141" s="0" t="s">
        <v>112</v>
      </c>
      <c r="C6141" s="0" t="s">
        <v>75</v>
      </c>
      <c r="D6141" s="0" t="s">
        <v>178</v>
      </c>
      <c r="E6141" s="0" t="n">
        <v>2030</v>
      </c>
      <c r="F6141" s="0" t="n">
        <v>0.5050866983125</v>
      </c>
      <c r="G6141" s="0" t="s">
        <v>161</v>
      </c>
    </row>
    <row r="6142" customFormat="false" ht="14.25" hidden="false" customHeight="false" outlineLevel="0" collapsed="false">
      <c r="A6142" s="0" t="s">
        <v>111</v>
      </c>
      <c r="B6142" s="0" t="s">
        <v>112</v>
      </c>
      <c r="C6142" s="0" t="s">
        <v>75</v>
      </c>
      <c r="D6142" s="0" t="s">
        <v>163</v>
      </c>
      <c r="E6142" s="0" t="n">
        <v>2030</v>
      </c>
      <c r="F6142" s="0" t="n">
        <v>5.79887006622335</v>
      </c>
      <c r="G6142" s="0" t="s">
        <v>132</v>
      </c>
    </row>
    <row r="6143" customFormat="false" ht="14.25" hidden="false" customHeight="false" outlineLevel="0" collapsed="false">
      <c r="A6143" s="0" t="s">
        <v>111</v>
      </c>
      <c r="B6143" s="0" t="s">
        <v>112</v>
      </c>
      <c r="C6143" s="0" t="s">
        <v>75</v>
      </c>
      <c r="D6143" s="0" t="s">
        <v>164</v>
      </c>
      <c r="E6143" s="0" t="n">
        <v>2030</v>
      </c>
      <c r="F6143" s="0" t="n">
        <v>1.41876040528959</v>
      </c>
      <c r="G6143" s="0" t="s">
        <v>132</v>
      </c>
    </row>
    <row r="6144" customFormat="false" ht="14.25" hidden="false" customHeight="false" outlineLevel="0" collapsed="false">
      <c r="A6144" s="0" t="s">
        <v>111</v>
      </c>
      <c r="B6144" s="0" t="s">
        <v>112</v>
      </c>
      <c r="C6144" s="0" t="s">
        <v>75</v>
      </c>
      <c r="D6144" s="0" t="s">
        <v>179</v>
      </c>
      <c r="E6144" s="0" t="n">
        <v>2030</v>
      </c>
      <c r="F6144" s="0" t="n">
        <v>5.16977088746673</v>
      </c>
      <c r="G6144" s="0" t="s">
        <v>132</v>
      </c>
    </row>
    <row r="6145" customFormat="false" ht="14.25" hidden="false" customHeight="false" outlineLevel="0" collapsed="false">
      <c r="A6145" s="0" t="s">
        <v>111</v>
      </c>
      <c r="B6145" s="0" t="s">
        <v>112</v>
      </c>
      <c r="C6145" s="0" t="s">
        <v>75</v>
      </c>
      <c r="D6145" s="0" t="s">
        <v>180</v>
      </c>
      <c r="E6145" s="0" t="n">
        <v>2030</v>
      </c>
      <c r="F6145" s="0" t="n">
        <v>1.48758556480869</v>
      </c>
      <c r="G6145" s="0" t="s">
        <v>132</v>
      </c>
    </row>
    <row r="6146" customFormat="false" ht="14.25" hidden="false" customHeight="false" outlineLevel="0" collapsed="false">
      <c r="A6146" s="0" t="s">
        <v>111</v>
      </c>
      <c r="B6146" s="0" t="s">
        <v>112</v>
      </c>
      <c r="C6146" s="0" t="s">
        <v>75</v>
      </c>
      <c r="D6146" s="0" t="s">
        <v>181</v>
      </c>
      <c r="E6146" s="0" t="n">
        <v>2030</v>
      </c>
      <c r="F6146" s="0" t="n">
        <v>1</v>
      </c>
      <c r="G6146" s="0" t="s">
        <v>135</v>
      </c>
    </row>
    <row r="6147" customFormat="false" ht="14.25" hidden="false" customHeight="false" outlineLevel="0" collapsed="false">
      <c r="A6147" s="0" t="s">
        <v>111</v>
      </c>
      <c r="B6147" s="0" t="s">
        <v>112</v>
      </c>
      <c r="C6147" s="0" t="s">
        <v>75</v>
      </c>
      <c r="D6147" s="0" t="s">
        <v>165</v>
      </c>
      <c r="E6147" s="0" t="n">
        <v>2031</v>
      </c>
      <c r="F6147" s="0" t="n">
        <v>1.8699</v>
      </c>
      <c r="G6147" s="0" t="s">
        <v>161</v>
      </c>
    </row>
    <row r="6148" customFormat="false" ht="14.25" hidden="false" customHeight="false" outlineLevel="0" collapsed="false">
      <c r="A6148" s="0" t="s">
        <v>111</v>
      </c>
      <c r="B6148" s="0" t="s">
        <v>112</v>
      </c>
      <c r="C6148" s="0" t="s">
        <v>75</v>
      </c>
      <c r="D6148" s="0" t="s">
        <v>166</v>
      </c>
      <c r="E6148" s="0" t="n">
        <v>2031</v>
      </c>
      <c r="F6148" s="0" t="n">
        <v>0</v>
      </c>
      <c r="G6148" s="0" t="s">
        <v>161</v>
      </c>
    </row>
    <row r="6149" customFormat="false" ht="14.25" hidden="false" customHeight="false" outlineLevel="0" collapsed="false">
      <c r="A6149" s="0" t="s">
        <v>111</v>
      </c>
      <c r="B6149" s="0" t="s">
        <v>112</v>
      </c>
      <c r="C6149" s="0" t="s">
        <v>75</v>
      </c>
      <c r="D6149" s="0" t="s">
        <v>167</v>
      </c>
      <c r="E6149" s="0" t="n">
        <v>2031</v>
      </c>
      <c r="F6149" s="0" t="n">
        <v>0.5</v>
      </c>
      <c r="G6149" s="0" t="s">
        <v>135</v>
      </c>
    </row>
    <row r="6150" customFormat="false" ht="14.25" hidden="false" customHeight="false" outlineLevel="0" collapsed="false">
      <c r="A6150" s="0" t="s">
        <v>111</v>
      </c>
      <c r="B6150" s="0" t="s">
        <v>112</v>
      </c>
      <c r="C6150" s="0" t="s">
        <v>75</v>
      </c>
      <c r="D6150" s="0" t="s">
        <v>168</v>
      </c>
      <c r="E6150" s="0" t="n">
        <v>2031</v>
      </c>
      <c r="F6150" s="0" t="n">
        <v>0.1473</v>
      </c>
      <c r="G6150" s="0" t="s">
        <v>161</v>
      </c>
    </row>
    <row r="6151" customFormat="false" ht="14.25" hidden="false" customHeight="false" outlineLevel="0" collapsed="false">
      <c r="A6151" s="0" t="s">
        <v>111</v>
      </c>
      <c r="B6151" s="0" t="s">
        <v>112</v>
      </c>
      <c r="C6151" s="0" t="s">
        <v>75</v>
      </c>
      <c r="D6151" s="0" t="s">
        <v>169</v>
      </c>
      <c r="E6151" s="0" t="n">
        <v>2031</v>
      </c>
      <c r="F6151" s="0" t="n">
        <v>0.0729000000000001</v>
      </c>
      <c r="G6151" s="0" t="s">
        <v>161</v>
      </c>
    </row>
    <row r="6152" customFormat="false" ht="14.25" hidden="false" customHeight="false" outlineLevel="0" collapsed="false">
      <c r="A6152" s="0" t="s">
        <v>111</v>
      </c>
      <c r="B6152" s="0" t="s">
        <v>112</v>
      </c>
      <c r="C6152" s="0" t="s">
        <v>75</v>
      </c>
      <c r="D6152" s="0" t="s">
        <v>170</v>
      </c>
      <c r="E6152" s="0" t="n">
        <v>2031</v>
      </c>
      <c r="F6152" s="0" t="n">
        <v>0</v>
      </c>
      <c r="G6152" s="0" t="s">
        <v>161</v>
      </c>
    </row>
    <row r="6153" customFormat="false" ht="14.25" hidden="false" customHeight="false" outlineLevel="0" collapsed="false">
      <c r="A6153" s="0" t="s">
        <v>111</v>
      </c>
      <c r="B6153" s="0" t="s">
        <v>112</v>
      </c>
      <c r="C6153" s="0" t="s">
        <v>75</v>
      </c>
      <c r="D6153" s="0" t="s">
        <v>156</v>
      </c>
      <c r="E6153" s="0" t="n">
        <v>2031</v>
      </c>
      <c r="F6153" s="0" t="n">
        <v>0.808538624277326</v>
      </c>
      <c r="G6153" s="0" t="s">
        <v>135</v>
      </c>
    </row>
    <row r="6154" customFormat="false" ht="14.25" hidden="false" customHeight="false" outlineLevel="0" collapsed="false">
      <c r="A6154" s="0" t="s">
        <v>111</v>
      </c>
      <c r="B6154" s="0" t="s">
        <v>112</v>
      </c>
      <c r="C6154" s="0" t="s">
        <v>75</v>
      </c>
      <c r="D6154" s="0" t="s">
        <v>157</v>
      </c>
      <c r="E6154" s="0" t="n">
        <v>2031</v>
      </c>
      <c r="F6154" s="0" t="n">
        <v>0.579366179884372</v>
      </c>
      <c r="G6154" s="0" t="s">
        <v>135</v>
      </c>
    </row>
    <row r="6155" customFormat="false" ht="14.25" hidden="false" customHeight="false" outlineLevel="0" collapsed="false">
      <c r="A6155" s="0" t="s">
        <v>111</v>
      </c>
      <c r="B6155" s="0" t="s">
        <v>112</v>
      </c>
      <c r="C6155" s="0" t="s">
        <v>75</v>
      </c>
      <c r="D6155" s="0" t="s">
        <v>171</v>
      </c>
      <c r="E6155" s="0" t="n">
        <v>2031</v>
      </c>
      <c r="F6155" s="0" t="n">
        <v>0.87</v>
      </c>
      <c r="G6155" s="0" t="s">
        <v>135</v>
      </c>
    </row>
    <row r="6156" customFormat="false" ht="14.25" hidden="false" customHeight="false" outlineLevel="0" collapsed="false">
      <c r="A6156" s="0" t="s">
        <v>111</v>
      </c>
      <c r="B6156" s="0" t="s">
        <v>112</v>
      </c>
      <c r="C6156" s="0" t="s">
        <v>75</v>
      </c>
      <c r="D6156" s="0" t="s">
        <v>172</v>
      </c>
      <c r="E6156" s="0" t="n">
        <v>2031</v>
      </c>
      <c r="F6156" s="0" t="n">
        <v>0.8</v>
      </c>
      <c r="G6156" s="0" t="s">
        <v>135</v>
      </c>
    </row>
    <row r="6157" customFormat="false" ht="14.25" hidden="false" customHeight="false" outlineLevel="0" collapsed="false">
      <c r="A6157" s="0" t="s">
        <v>111</v>
      </c>
      <c r="B6157" s="0" t="s">
        <v>112</v>
      </c>
      <c r="C6157" s="0" t="s">
        <v>75</v>
      </c>
      <c r="D6157" s="0" t="s">
        <v>173</v>
      </c>
      <c r="E6157" s="0" t="n">
        <v>2031</v>
      </c>
      <c r="F6157" s="0" t="n">
        <v>0.504048576499404</v>
      </c>
      <c r="G6157" s="0" t="s">
        <v>135</v>
      </c>
    </row>
    <row r="6158" customFormat="false" ht="14.25" hidden="false" customHeight="false" outlineLevel="0" collapsed="false">
      <c r="A6158" s="0" t="s">
        <v>111</v>
      </c>
      <c r="B6158" s="0" t="s">
        <v>112</v>
      </c>
      <c r="C6158" s="0" t="s">
        <v>75</v>
      </c>
      <c r="D6158" s="0" t="s">
        <v>174</v>
      </c>
      <c r="E6158" s="0" t="n">
        <v>2031</v>
      </c>
      <c r="F6158" s="0" t="n">
        <v>0.463492943907498</v>
      </c>
      <c r="G6158" s="0" t="s">
        <v>135</v>
      </c>
    </row>
    <row r="6159" customFormat="false" ht="14.25" hidden="false" customHeight="false" outlineLevel="0" collapsed="false">
      <c r="A6159" s="0" t="s">
        <v>111</v>
      </c>
      <c r="B6159" s="0" t="s">
        <v>112</v>
      </c>
      <c r="C6159" s="0" t="s">
        <v>75</v>
      </c>
      <c r="D6159" s="0" t="s">
        <v>160</v>
      </c>
      <c r="E6159" s="0" t="n">
        <v>2031</v>
      </c>
      <c r="F6159" s="0" t="n">
        <v>1.61049823302189</v>
      </c>
      <c r="G6159" s="0" t="s">
        <v>161</v>
      </c>
    </row>
    <row r="6160" customFormat="false" ht="14.25" hidden="false" customHeight="false" outlineLevel="0" collapsed="false">
      <c r="A6160" s="0" t="s">
        <v>111</v>
      </c>
      <c r="B6160" s="0" t="s">
        <v>112</v>
      </c>
      <c r="C6160" s="0" t="s">
        <v>75</v>
      </c>
      <c r="D6160" s="0" t="s">
        <v>162</v>
      </c>
      <c r="E6160" s="0" t="n">
        <v>2031</v>
      </c>
      <c r="F6160" s="0" t="n">
        <v>0.381364845209356</v>
      </c>
      <c r="G6160" s="0" t="s">
        <v>161</v>
      </c>
    </row>
    <row r="6161" customFormat="false" ht="14.25" hidden="false" customHeight="false" outlineLevel="0" collapsed="false">
      <c r="A6161" s="0" t="s">
        <v>111</v>
      </c>
      <c r="B6161" s="0" t="s">
        <v>112</v>
      </c>
      <c r="C6161" s="0" t="s">
        <v>75</v>
      </c>
      <c r="D6161" s="0" t="s">
        <v>175</v>
      </c>
      <c r="E6161" s="0" t="n">
        <v>2031</v>
      </c>
      <c r="F6161" s="0" t="n">
        <v>1.4464</v>
      </c>
      <c r="G6161" s="0" t="s">
        <v>161</v>
      </c>
    </row>
    <row r="6162" customFormat="false" ht="14.25" hidden="false" customHeight="false" outlineLevel="0" collapsed="false">
      <c r="A6162" s="0" t="s">
        <v>111</v>
      </c>
      <c r="B6162" s="0" t="s">
        <v>112</v>
      </c>
      <c r="C6162" s="0" t="s">
        <v>75</v>
      </c>
      <c r="D6162" s="0" t="s">
        <v>176</v>
      </c>
      <c r="E6162" s="0" t="n">
        <v>2031</v>
      </c>
      <c r="F6162" s="0" t="n">
        <v>0.8667</v>
      </c>
      <c r="G6162" s="0" t="s">
        <v>161</v>
      </c>
    </row>
    <row r="6163" customFormat="false" ht="14.25" hidden="false" customHeight="false" outlineLevel="0" collapsed="false">
      <c r="A6163" s="0" t="s">
        <v>111</v>
      </c>
      <c r="B6163" s="0" t="s">
        <v>112</v>
      </c>
      <c r="C6163" s="0" t="s">
        <v>75</v>
      </c>
      <c r="D6163" s="0" t="s">
        <v>177</v>
      </c>
      <c r="E6163" s="0" t="n">
        <v>2031</v>
      </c>
      <c r="F6163" s="0" t="n">
        <v>1.35022571796875</v>
      </c>
      <c r="G6163" s="0" t="s">
        <v>161</v>
      </c>
    </row>
    <row r="6164" customFormat="false" ht="14.25" hidden="false" customHeight="false" outlineLevel="0" collapsed="false">
      <c r="A6164" s="0" t="s">
        <v>111</v>
      </c>
      <c r="B6164" s="0" t="s">
        <v>112</v>
      </c>
      <c r="C6164" s="0" t="s">
        <v>75</v>
      </c>
      <c r="D6164" s="0" t="s">
        <v>178</v>
      </c>
      <c r="E6164" s="0" t="n">
        <v>2031</v>
      </c>
      <c r="F6164" s="0" t="n">
        <v>0.6416373602625</v>
      </c>
      <c r="G6164" s="0" t="s">
        <v>161</v>
      </c>
    </row>
    <row r="6165" customFormat="false" ht="14.25" hidden="false" customHeight="false" outlineLevel="0" collapsed="false">
      <c r="A6165" s="0" t="s">
        <v>111</v>
      </c>
      <c r="B6165" s="0" t="s">
        <v>112</v>
      </c>
      <c r="C6165" s="0" t="s">
        <v>75</v>
      </c>
      <c r="D6165" s="0" t="s">
        <v>163</v>
      </c>
      <c r="E6165" s="0" t="n">
        <v>2031</v>
      </c>
      <c r="F6165" s="0" t="n">
        <v>6.92679079159324</v>
      </c>
      <c r="G6165" s="0" t="s">
        <v>132</v>
      </c>
    </row>
    <row r="6166" customFormat="false" ht="14.25" hidden="false" customHeight="false" outlineLevel="0" collapsed="false">
      <c r="A6166" s="0" t="s">
        <v>111</v>
      </c>
      <c r="B6166" s="0" t="s">
        <v>112</v>
      </c>
      <c r="C6166" s="0" t="s">
        <v>75</v>
      </c>
      <c r="D6166" s="0" t="s">
        <v>164</v>
      </c>
      <c r="E6166" s="0" t="n">
        <v>2031</v>
      </c>
      <c r="F6166" s="0" t="n">
        <v>1.64025917189419</v>
      </c>
      <c r="G6166" s="0" t="s">
        <v>132</v>
      </c>
    </row>
    <row r="6167" customFormat="false" ht="14.25" hidden="false" customHeight="false" outlineLevel="0" collapsed="false">
      <c r="A6167" s="0" t="s">
        <v>111</v>
      </c>
      <c r="B6167" s="0" t="s">
        <v>112</v>
      </c>
      <c r="C6167" s="0" t="s">
        <v>75</v>
      </c>
      <c r="D6167" s="0" t="s">
        <v>179</v>
      </c>
      <c r="E6167" s="0" t="n">
        <v>2031</v>
      </c>
      <c r="F6167" s="0" t="n">
        <v>5.9618751155925</v>
      </c>
      <c r="G6167" s="0" t="s">
        <v>132</v>
      </c>
    </row>
    <row r="6168" customFormat="false" ht="14.25" hidden="false" customHeight="false" outlineLevel="0" collapsed="false">
      <c r="A6168" s="0" t="s">
        <v>111</v>
      </c>
      <c r="B6168" s="0" t="s">
        <v>112</v>
      </c>
      <c r="C6168" s="0" t="s">
        <v>75</v>
      </c>
      <c r="D6168" s="0" t="s">
        <v>180</v>
      </c>
      <c r="E6168" s="0" t="n">
        <v>2031</v>
      </c>
      <c r="F6168" s="0" t="n">
        <v>2.10886693917426</v>
      </c>
      <c r="G6168" s="0" t="s">
        <v>132</v>
      </c>
    </row>
    <row r="6169" customFormat="false" ht="14.25" hidden="false" customHeight="false" outlineLevel="0" collapsed="false">
      <c r="A6169" s="0" t="s">
        <v>111</v>
      </c>
      <c r="B6169" s="0" t="s">
        <v>112</v>
      </c>
      <c r="C6169" s="0" t="s">
        <v>75</v>
      </c>
      <c r="D6169" s="0" t="s">
        <v>181</v>
      </c>
      <c r="E6169" s="0" t="n">
        <v>2031</v>
      </c>
      <c r="F6169" s="0" t="n">
        <v>1</v>
      </c>
      <c r="G6169" s="0" t="s">
        <v>135</v>
      </c>
    </row>
    <row r="6170" customFormat="false" ht="14.25" hidden="false" customHeight="false" outlineLevel="0" collapsed="false">
      <c r="A6170" s="0" t="s">
        <v>111</v>
      </c>
      <c r="B6170" s="0" t="s">
        <v>112</v>
      </c>
      <c r="C6170" s="0" t="s">
        <v>75</v>
      </c>
      <c r="D6170" s="0" t="s">
        <v>165</v>
      </c>
      <c r="E6170" s="0" t="n">
        <v>2032</v>
      </c>
      <c r="F6170" s="0" t="n">
        <v>2.0046</v>
      </c>
      <c r="G6170" s="0" t="s">
        <v>161</v>
      </c>
    </row>
    <row r="6171" customFormat="false" ht="14.25" hidden="false" customHeight="false" outlineLevel="0" collapsed="false">
      <c r="A6171" s="0" t="s">
        <v>111</v>
      </c>
      <c r="B6171" s="0" t="s">
        <v>112</v>
      </c>
      <c r="C6171" s="0" t="s">
        <v>75</v>
      </c>
      <c r="D6171" s="0" t="s">
        <v>166</v>
      </c>
      <c r="E6171" s="0" t="n">
        <v>2032</v>
      </c>
      <c r="F6171" s="0" t="n">
        <v>0</v>
      </c>
      <c r="G6171" s="0" t="s">
        <v>161</v>
      </c>
    </row>
    <row r="6172" customFormat="false" ht="14.25" hidden="false" customHeight="false" outlineLevel="0" collapsed="false">
      <c r="A6172" s="0" t="s">
        <v>111</v>
      </c>
      <c r="B6172" s="0" t="s">
        <v>112</v>
      </c>
      <c r="C6172" s="0" t="s">
        <v>75</v>
      </c>
      <c r="D6172" s="0" t="s">
        <v>167</v>
      </c>
      <c r="E6172" s="0" t="n">
        <v>2032</v>
      </c>
      <c r="F6172" s="0" t="n">
        <v>0.5</v>
      </c>
      <c r="G6172" s="0" t="s">
        <v>135</v>
      </c>
    </row>
    <row r="6173" customFormat="false" ht="14.25" hidden="false" customHeight="false" outlineLevel="0" collapsed="false">
      <c r="A6173" s="0" t="s">
        <v>111</v>
      </c>
      <c r="B6173" s="0" t="s">
        <v>112</v>
      </c>
      <c r="C6173" s="0" t="s">
        <v>75</v>
      </c>
      <c r="D6173" s="0" t="s">
        <v>168</v>
      </c>
      <c r="E6173" s="0" t="n">
        <v>2032</v>
      </c>
      <c r="F6173" s="0" t="n">
        <v>0.1347</v>
      </c>
      <c r="G6173" s="0" t="s">
        <v>161</v>
      </c>
    </row>
    <row r="6174" customFormat="false" ht="14.25" hidden="false" customHeight="false" outlineLevel="0" collapsed="false">
      <c r="A6174" s="0" t="s">
        <v>111</v>
      </c>
      <c r="B6174" s="0" t="s">
        <v>112</v>
      </c>
      <c r="C6174" s="0" t="s">
        <v>75</v>
      </c>
      <c r="D6174" s="0" t="s">
        <v>169</v>
      </c>
      <c r="E6174" s="0" t="n">
        <v>2032</v>
      </c>
      <c r="F6174" s="0" t="n">
        <v>0.0729</v>
      </c>
      <c r="G6174" s="0" t="s">
        <v>161</v>
      </c>
    </row>
    <row r="6175" customFormat="false" ht="14.25" hidden="false" customHeight="false" outlineLevel="0" collapsed="false">
      <c r="A6175" s="0" t="s">
        <v>111</v>
      </c>
      <c r="B6175" s="0" t="s">
        <v>112</v>
      </c>
      <c r="C6175" s="0" t="s">
        <v>75</v>
      </c>
      <c r="D6175" s="0" t="s">
        <v>170</v>
      </c>
      <c r="E6175" s="0" t="n">
        <v>2032</v>
      </c>
      <c r="F6175" s="0" t="n">
        <v>0</v>
      </c>
      <c r="G6175" s="0" t="s">
        <v>161</v>
      </c>
    </row>
    <row r="6176" customFormat="false" ht="14.25" hidden="false" customHeight="false" outlineLevel="0" collapsed="false">
      <c r="A6176" s="0" t="s">
        <v>111</v>
      </c>
      <c r="B6176" s="0" t="s">
        <v>112</v>
      </c>
      <c r="C6176" s="0" t="s">
        <v>75</v>
      </c>
      <c r="D6176" s="0" t="s">
        <v>156</v>
      </c>
      <c r="E6176" s="0" t="n">
        <v>2032</v>
      </c>
      <c r="F6176" s="0" t="n">
        <v>0.81329915011879</v>
      </c>
      <c r="G6176" s="0" t="s">
        <v>135</v>
      </c>
    </row>
    <row r="6177" customFormat="false" ht="14.25" hidden="false" customHeight="false" outlineLevel="0" collapsed="false">
      <c r="A6177" s="0" t="s">
        <v>111</v>
      </c>
      <c r="B6177" s="0" t="s">
        <v>112</v>
      </c>
      <c r="C6177" s="0" t="s">
        <v>75</v>
      </c>
      <c r="D6177" s="0" t="s">
        <v>157</v>
      </c>
      <c r="E6177" s="0" t="n">
        <v>2032</v>
      </c>
      <c r="F6177" s="0" t="n">
        <v>0.580127864019006</v>
      </c>
      <c r="G6177" s="0" t="s">
        <v>135</v>
      </c>
    </row>
    <row r="6178" customFormat="false" ht="14.25" hidden="false" customHeight="false" outlineLevel="0" collapsed="false">
      <c r="A6178" s="0" t="s">
        <v>111</v>
      </c>
      <c r="B6178" s="0" t="s">
        <v>112</v>
      </c>
      <c r="C6178" s="0" t="s">
        <v>75</v>
      </c>
      <c r="D6178" s="0" t="s">
        <v>171</v>
      </c>
      <c r="E6178" s="0" t="n">
        <v>2032</v>
      </c>
      <c r="F6178" s="0" t="n">
        <v>0.87</v>
      </c>
      <c r="G6178" s="0" t="s">
        <v>135</v>
      </c>
    </row>
    <row r="6179" customFormat="false" ht="14.25" hidden="false" customHeight="false" outlineLevel="0" collapsed="false">
      <c r="A6179" s="0" t="s">
        <v>111</v>
      </c>
      <c r="B6179" s="0" t="s">
        <v>112</v>
      </c>
      <c r="C6179" s="0" t="s">
        <v>75</v>
      </c>
      <c r="D6179" s="0" t="s">
        <v>172</v>
      </c>
      <c r="E6179" s="0" t="n">
        <v>2032</v>
      </c>
      <c r="F6179" s="0" t="n">
        <v>0.8</v>
      </c>
      <c r="G6179" s="0" t="s">
        <v>135</v>
      </c>
    </row>
    <row r="6180" customFormat="false" ht="14.25" hidden="false" customHeight="false" outlineLevel="0" collapsed="false">
      <c r="A6180" s="0" t="s">
        <v>111</v>
      </c>
      <c r="B6180" s="0" t="s">
        <v>112</v>
      </c>
      <c r="C6180" s="0" t="s">
        <v>75</v>
      </c>
      <c r="D6180" s="0" t="s">
        <v>173</v>
      </c>
      <c r="E6180" s="0" t="n">
        <v>2032</v>
      </c>
      <c r="F6180" s="0" t="n">
        <v>0.504711241696536</v>
      </c>
      <c r="G6180" s="0" t="s">
        <v>135</v>
      </c>
    </row>
    <row r="6181" customFormat="false" ht="14.25" hidden="false" customHeight="false" outlineLevel="0" collapsed="false">
      <c r="A6181" s="0" t="s">
        <v>111</v>
      </c>
      <c r="B6181" s="0" t="s">
        <v>112</v>
      </c>
      <c r="C6181" s="0" t="s">
        <v>75</v>
      </c>
      <c r="D6181" s="0" t="s">
        <v>174</v>
      </c>
      <c r="E6181" s="0" t="n">
        <v>2032</v>
      </c>
      <c r="F6181" s="0" t="n">
        <v>0.464102291215205</v>
      </c>
      <c r="G6181" s="0" t="s">
        <v>135</v>
      </c>
    </row>
    <row r="6182" customFormat="false" ht="14.25" hidden="false" customHeight="false" outlineLevel="0" collapsed="false">
      <c r="A6182" s="0" t="s">
        <v>111</v>
      </c>
      <c r="B6182" s="0" t="s">
        <v>112</v>
      </c>
      <c r="C6182" s="0" t="s">
        <v>75</v>
      </c>
      <c r="D6182" s="0" t="s">
        <v>160</v>
      </c>
      <c r="E6182" s="0" t="n">
        <v>2032</v>
      </c>
      <c r="F6182" s="0" t="n">
        <v>1.84641915335007</v>
      </c>
      <c r="G6182" s="0" t="s">
        <v>161</v>
      </c>
    </row>
    <row r="6183" customFormat="false" ht="14.25" hidden="false" customHeight="false" outlineLevel="0" collapsed="false">
      <c r="A6183" s="0" t="s">
        <v>111</v>
      </c>
      <c r="B6183" s="0" t="s">
        <v>112</v>
      </c>
      <c r="C6183" s="0" t="s">
        <v>75</v>
      </c>
      <c r="D6183" s="0" t="s">
        <v>162</v>
      </c>
      <c r="E6183" s="0" t="n">
        <v>2032</v>
      </c>
      <c r="F6183" s="0" t="n">
        <v>0.423863746958365</v>
      </c>
      <c r="G6183" s="0" t="s">
        <v>161</v>
      </c>
    </row>
    <row r="6184" customFormat="false" ht="14.25" hidden="false" customHeight="false" outlineLevel="0" collapsed="false">
      <c r="A6184" s="0" t="s">
        <v>111</v>
      </c>
      <c r="B6184" s="0" t="s">
        <v>112</v>
      </c>
      <c r="C6184" s="0" t="s">
        <v>75</v>
      </c>
      <c r="D6184" s="0" t="s">
        <v>175</v>
      </c>
      <c r="E6184" s="0" t="n">
        <v>2032</v>
      </c>
      <c r="F6184" s="0" t="n">
        <v>1.5811</v>
      </c>
      <c r="G6184" s="0" t="s">
        <v>161</v>
      </c>
    </row>
    <row r="6185" customFormat="false" ht="14.25" hidden="false" customHeight="false" outlineLevel="0" collapsed="false">
      <c r="A6185" s="0" t="s">
        <v>111</v>
      </c>
      <c r="B6185" s="0" t="s">
        <v>112</v>
      </c>
      <c r="C6185" s="0" t="s">
        <v>75</v>
      </c>
      <c r="D6185" s="0" t="s">
        <v>176</v>
      </c>
      <c r="E6185" s="0" t="n">
        <v>2032</v>
      </c>
      <c r="F6185" s="0" t="n">
        <v>0.9396</v>
      </c>
      <c r="G6185" s="0" t="s">
        <v>161</v>
      </c>
    </row>
    <row r="6186" customFormat="false" ht="14.25" hidden="false" customHeight="false" outlineLevel="0" collapsed="false">
      <c r="A6186" s="0" t="s">
        <v>111</v>
      </c>
      <c r="B6186" s="0" t="s">
        <v>112</v>
      </c>
      <c r="C6186" s="0" t="s">
        <v>75</v>
      </c>
      <c r="D6186" s="0" t="s">
        <v>177</v>
      </c>
      <c r="E6186" s="0" t="n">
        <v>2032</v>
      </c>
      <c r="F6186" s="0" t="n">
        <v>1.50560749050781</v>
      </c>
      <c r="G6186" s="0" t="s">
        <v>161</v>
      </c>
    </row>
    <row r="6187" customFormat="false" ht="14.25" hidden="false" customHeight="false" outlineLevel="0" collapsed="false">
      <c r="A6187" s="0" t="s">
        <v>111</v>
      </c>
      <c r="B6187" s="0" t="s">
        <v>112</v>
      </c>
      <c r="C6187" s="0" t="s">
        <v>75</v>
      </c>
      <c r="D6187" s="0" t="s">
        <v>178</v>
      </c>
      <c r="E6187" s="0" t="n">
        <v>2032</v>
      </c>
      <c r="F6187" s="0" t="n">
        <v>0.764675409800625</v>
      </c>
      <c r="G6187" s="0" t="s">
        <v>161</v>
      </c>
    </row>
    <row r="6188" customFormat="false" ht="14.25" hidden="false" customHeight="false" outlineLevel="0" collapsed="false">
      <c r="A6188" s="0" t="s">
        <v>111</v>
      </c>
      <c r="B6188" s="0" t="s">
        <v>112</v>
      </c>
      <c r="C6188" s="0" t="s">
        <v>75</v>
      </c>
      <c r="D6188" s="0" t="s">
        <v>163</v>
      </c>
      <c r="E6188" s="0" t="n">
        <v>2032</v>
      </c>
      <c r="F6188" s="0" t="n">
        <v>7.94228375626701</v>
      </c>
      <c r="G6188" s="0" t="s">
        <v>132</v>
      </c>
    </row>
    <row r="6189" customFormat="false" ht="14.25" hidden="false" customHeight="false" outlineLevel="0" collapsed="false">
      <c r="A6189" s="0" t="s">
        <v>111</v>
      </c>
      <c r="B6189" s="0" t="s">
        <v>112</v>
      </c>
      <c r="C6189" s="0" t="s">
        <v>75</v>
      </c>
      <c r="D6189" s="0" t="s">
        <v>164</v>
      </c>
      <c r="E6189" s="0" t="n">
        <v>2032</v>
      </c>
      <c r="F6189" s="0" t="n">
        <v>1.82322965304489</v>
      </c>
      <c r="G6189" s="0" t="s">
        <v>132</v>
      </c>
    </row>
    <row r="6190" customFormat="false" ht="14.25" hidden="false" customHeight="false" outlineLevel="0" collapsed="false">
      <c r="A6190" s="0" t="s">
        <v>111</v>
      </c>
      <c r="B6190" s="0" t="s">
        <v>112</v>
      </c>
      <c r="C6190" s="0" t="s">
        <v>75</v>
      </c>
      <c r="D6190" s="0" t="s">
        <v>179</v>
      </c>
      <c r="E6190" s="0" t="n">
        <v>2032</v>
      </c>
      <c r="F6190" s="0" t="n">
        <v>6.65669794812619</v>
      </c>
      <c r="G6190" s="0" t="s">
        <v>132</v>
      </c>
    </row>
    <row r="6191" customFormat="false" ht="14.25" hidden="false" customHeight="false" outlineLevel="0" collapsed="false">
      <c r="A6191" s="0" t="s">
        <v>111</v>
      </c>
      <c r="B6191" s="0" t="s">
        <v>112</v>
      </c>
      <c r="C6191" s="0" t="s">
        <v>75</v>
      </c>
      <c r="D6191" s="0" t="s">
        <v>180</v>
      </c>
      <c r="E6191" s="0" t="n">
        <v>2032</v>
      </c>
      <c r="F6191" s="0" t="n">
        <v>2.73204023974237</v>
      </c>
      <c r="G6191" s="0" t="s">
        <v>132</v>
      </c>
    </row>
    <row r="6192" customFormat="false" ht="14.25" hidden="false" customHeight="false" outlineLevel="0" collapsed="false">
      <c r="A6192" s="0" t="s">
        <v>111</v>
      </c>
      <c r="B6192" s="0" t="s">
        <v>112</v>
      </c>
      <c r="C6192" s="0" t="s">
        <v>75</v>
      </c>
      <c r="D6192" s="0" t="s">
        <v>181</v>
      </c>
      <c r="E6192" s="0" t="n">
        <v>2032</v>
      </c>
      <c r="F6192" s="0" t="n">
        <v>1</v>
      </c>
      <c r="G6192" s="0" t="s">
        <v>135</v>
      </c>
    </row>
    <row r="6193" customFormat="false" ht="14.25" hidden="false" customHeight="false" outlineLevel="0" collapsed="false">
      <c r="A6193" s="0" t="s">
        <v>111</v>
      </c>
      <c r="B6193" s="0" t="s">
        <v>112</v>
      </c>
      <c r="C6193" s="0" t="s">
        <v>75</v>
      </c>
      <c r="D6193" s="0" t="s">
        <v>165</v>
      </c>
      <c r="E6193" s="0" t="n">
        <v>2033</v>
      </c>
      <c r="F6193" s="0" t="n">
        <v>2.1233</v>
      </c>
      <c r="G6193" s="0" t="s">
        <v>161</v>
      </c>
    </row>
    <row r="6194" customFormat="false" ht="14.25" hidden="false" customHeight="false" outlineLevel="0" collapsed="false">
      <c r="A6194" s="0" t="s">
        <v>111</v>
      </c>
      <c r="B6194" s="0" t="s">
        <v>112</v>
      </c>
      <c r="C6194" s="0" t="s">
        <v>75</v>
      </c>
      <c r="D6194" s="0" t="s">
        <v>166</v>
      </c>
      <c r="E6194" s="0" t="n">
        <v>2033</v>
      </c>
      <c r="F6194" s="0" t="n">
        <v>0</v>
      </c>
      <c r="G6194" s="0" t="s">
        <v>161</v>
      </c>
    </row>
    <row r="6195" customFormat="false" ht="14.25" hidden="false" customHeight="false" outlineLevel="0" collapsed="false">
      <c r="A6195" s="0" t="s">
        <v>111</v>
      </c>
      <c r="B6195" s="0" t="s">
        <v>112</v>
      </c>
      <c r="C6195" s="0" t="s">
        <v>75</v>
      </c>
      <c r="D6195" s="0" t="s">
        <v>167</v>
      </c>
      <c r="E6195" s="0" t="n">
        <v>2033</v>
      </c>
      <c r="F6195" s="0" t="n">
        <v>0.5</v>
      </c>
      <c r="G6195" s="0" t="s">
        <v>135</v>
      </c>
    </row>
    <row r="6196" customFormat="false" ht="14.25" hidden="false" customHeight="false" outlineLevel="0" collapsed="false">
      <c r="A6196" s="0" t="s">
        <v>111</v>
      </c>
      <c r="B6196" s="0" t="s">
        <v>112</v>
      </c>
      <c r="C6196" s="0" t="s">
        <v>75</v>
      </c>
      <c r="D6196" s="0" t="s">
        <v>168</v>
      </c>
      <c r="E6196" s="0" t="n">
        <v>2033</v>
      </c>
      <c r="F6196" s="0" t="n">
        <v>0.1187</v>
      </c>
      <c r="G6196" s="0" t="s">
        <v>161</v>
      </c>
    </row>
    <row r="6197" customFormat="false" ht="14.25" hidden="false" customHeight="false" outlineLevel="0" collapsed="false">
      <c r="A6197" s="0" t="s">
        <v>111</v>
      </c>
      <c r="B6197" s="0" t="s">
        <v>112</v>
      </c>
      <c r="C6197" s="0" t="s">
        <v>75</v>
      </c>
      <c r="D6197" s="0" t="s">
        <v>169</v>
      </c>
      <c r="E6197" s="0" t="n">
        <v>2033</v>
      </c>
      <c r="F6197" s="0" t="n">
        <v>0.0625</v>
      </c>
      <c r="G6197" s="0" t="s">
        <v>161</v>
      </c>
    </row>
    <row r="6198" customFormat="false" ht="14.25" hidden="false" customHeight="false" outlineLevel="0" collapsed="false">
      <c r="A6198" s="0" t="s">
        <v>111</v>
      </c>
      <c r="B6198" s="0" t="s">
        <v>112</v>
      </c>
      <c r="C6198" s="0" t="s">
        <v>75</v>
      </c>
      <c r="D6198" s="0" t="s">
        <v>170</v>
      </c>
      <c r="E6198" s="0" t="n">
        <v>2033</v>
      </c>
      <c r="F6198" s="0" t="n">
        <v>0</v>
      </c>
      <c r="G6198" s="0" t="s">
        <v>161</v>
      </c>
    </row>
    <row r="6199" customFormat="false" ht="14.25" hidden="false" customHeight="false" outlineLevel="0" collapsed="false">
      <c r="A6199" s="0" t="s">
        <v>111</v>
      </c>
      <c r="B6199" s="0" t="s">
        <v>112</v>
      </c>
      <c r="C6199" s="0" t="s">
        <v>75</v>
      </c>
      <c r="D6199" s="0" t="s">
        <v>156</v>
      </c>
      <c r="E6199" s="0" t="n">
        <v>2033</v>
      </c>
      <c r="F6199" s="0" t="n">
        <v>0.81732811201021</v>
      </c>
      <c r="G6199" s="0" t="s">
        <v>135</v>
      </c>
    </row>
    <row r="6200" customFormat="false" ht="14.25" hidden="false" customHeight="false" outlineLevel="0" collapsed="false">
      <c r="A6200" s="0" t="s">
        <v>111</v>
      </c>
      <c r="B6200" s="0" t="s">
        <v>112</v>
      </c>
      <c r="C6200" s="0" t="s">
        <v>75</v>
      </c>
      <c r="D6200" s="0" t="s">
        <v>157</v>
      </c>
      <c r="E6200" s="0" t="n">
        <v>2033</v>
      </c>
      <c r="F6200" s="0" t="n">
        <v>0.580772497921634</v>
      </c>
      <c r="G6200" s="0" t="s">
        <v>135</v>
      </c>
    </row>
    <row r="6201" customFormat="false" ht="14.25" hidden="false" customHeight="false" outlineLevel="0" collapsed="false">
      <c r="A6201" s="0" t="s">
        <v>111</v>
      </c>
      <c r="B6201" s="0" t="s">
        <v>112</v>
      </c>
      <c r="C6201" s="0" t="s">
        <v>75</v>
      </c>
      <c r="D6201" s="0" t="s">
        <v>171</v>
      </c>
      <c r="E6201" s="0" t="n">
        <v>2033</v>
      </c>
      <c r="F6201" s="0" t="n">
        <v>0.87</v>
      </c>
      <c r="G6201" s="0" t="s">
        <v>135</v>
      </c>
    </row>
    <row r="6202" customFormat="false" ht="14.25" hidden="false" customHeight="false" outlineLevel="0" collapsed="false">
      <c r="A6202" s="0" t="s">
        <v>111</v>
      </c>
      <c r="B6202" s="0" t="s">
        <v>112</v>
      </c>
      <c r="C6202" s="0" t="s">
        <v>75</v>
      </c>
      <c r="D6202" s="0" t="s">
        <v>172</v>
      </c>
      <c r="E6202" s="0" t="n">
        <v>2033</v>
      </c>
      <c r="F6202" s="0" t="n">
        <v>0.8</v>
      </c>
      <c r="G6202" s="0" t="s">
        <v>135</v>
      </c>
    </row>
    <row r="6203" customFormat="false" ht="14.25" hidden="false" customHeight="false" outlineLevel="0" collapsed="false">
      <c r="A6203" s="0" t="s">
        <v>111</v>
      </c>
      <c r="B6203" s="0" t="s">
        <v>112</v>
      </c>
      <c r="C6203" s="0" t="s">
        <v>75</v>
      </c>
      <c r="D6203" s="0" t="s">
        <v>173</v>
      </c>
      <c r="E6203" s="0" t="n">
        <v>2033</v>
      </c>
      <c r="F6203" s="0" t="n">
        <v>0.505272073191821</v>
      </c>
      <c r="G6203" s="0" t="s">
        <v>135</v>
      </c>
    </row>
    <row r="6204" customFormat="false" ht="14.25" hidden="false" customHeight="false" outlineLevel="0" collapsed="false">
      <c r="A6204" s="0" t="s">
        <v>111</v>
      </c>
      <c r="B6204" s="0" t="s">
        <v>112</v>
      </c>
      <c r="C6204" s="0" t="s">
        <v>75</v>
      </c>
      <c r="D6204" s="0" t="s">
        <v>174</v>
      </c>
      <c r="E6204" s="0" t="n">
        <v>2033</v>
      </c>
      <c r="F6204" s="0" t="n">
        <v>0.464617998337307</v>
      </c>
      <c r="G6204" s="0" t="s">
        <v>135</v>
      </c>
    </row>
    <row r="6205" customFormat="false" ht="14.25" hidden="false" customHeight="false" outlineLevel="0" collapsed="false">
      <c r="A6205" s="0" t="s">
        <v>111</v>
      </c>
      <c r="B6205" s="0" t="s">
        <v>112</v>
      </c>
      <c r="C6205" s="0" t="s">
        <v>75</v>
      </c>
      <c r="D6205" s="0" t="s">
        <v>160</v>
      </c>
      <c r="E6205" s="0" t="n">
        <v>2033</v>
      </c>
      <c r="F6205" s="0" t="n">
        <v>2.02236846256571</v>
      </c>
      <c r="G6205" s="0" t="s">
        <v>161</v>
      </c>
    </row>
    <row r="6206" customFormat="false" ht="14.25" hidden="false" customHeight="false" outlineLevel="0" collapsed="false">
      <c r="A6206" s="0" t="s">
        <v>111</v>
      </c>
      <c r="B6206" s="0" t="s">
        <v>112</v>
      </c>
      <c r="C6206" s="0" t="s">
        <v>75</v>
      </c>
      <c r="D6206" s="0" t="s">
        <v>162</v>
      </c>
      <c r="E6206" s="0" t="n">
        <v>2033</v>
      </c>
      <c r="F6206" s="0" t="n">
        <v>0.451997012997973</v>
      </c>
      <c r="G6206" s="0" t="s">
        <v>161</v>
      </c>
    </row>
    <row r="6207" customFormat="false" ht="14.25" hidden="false" customHeight="false" outlineLevel="0" collapsed="false">
      <c r="A6207" s="0" t="s">
        <v>111</v>
      </c>
      <c r="B6207" s="0" t="s">
        <v>112</v>
      </c>
      <c r="C6207" s="0" t="s">
        <v>75</v>
      </c>
      <c r="D6207" s="0" t="s">
        <v>175</v>
      </c>
      <c r="E6207" s="0" t="n">
        <v>2033</v>
      </c>
      <c r="F6207" s="0" t="n">
        <v>1.6998</v>
      </c>
      <c r="G6207" s="0" t="s">
        <v>161</v>
      </c>
    </row>
    <row r="6208" customFormat="false" ht="14.25" hidden="false" customHeight="false" outlineLevel="0" collapsed="false">
      <c r="A6208" s="0" t="s">
        <v>111</v>
      </c>
      <c r="B6208" s="0" t="s">
        <v>112</v>
      </c>
      <c r="C6208" s="0" t="s">
        <v>75</v>
      </c>
      <c r="D6208" s="0" t="s">
        <v>176</v>
      </c>
      <c r="E6208" s="0" t="n">
        <v>2033</v>
      </c>
      <c r="F6208" s="0" t="n">
        <v>1.0021</v>
      </c>
      <c r="G6208" s="0" t="s">
        <v>161</v>
      </c>
    </row>
    <row r="6209" customFormat="false" ht="14.25" hidden="false" customHeight="false" outlineLevel="0" collapsed="false">
      <c r="A6209" s="0" t="s">
        <v>111</v>
      </c>
      <c r="B6209" s="0" t="s">
        <v>112</v>
      </c>
      <c r="C6209" s="0" t="s">
        <v>75</v>
      </c>
      <c r="D6209" s="0" t="s">
        <v>177</v>
      </c>
      <c r="E6209" s="0" t="n">
        <v>2033</v>
      </c>
      <c r="F6209" s="0" t="n">
        <v>1.63571369537305</v>
      </c>
      <c r="G6209" s="0" t="s">
        <v>161</v>
      </c>
    </row>
    <row r="6210" customFormat="false" ht="14.25" hidden="false" customHeight="false" outlineLevel="0" collapsed="false">
      <c r="A6210" s="0" t="s">
        <v>111</v>
      </c>
      <c r="B6210" s="0" t="s">
        <v>112</v>
      </c>
      <c r="C6210" s="0" t="s">
        <v>75</v>
      </c>
      <c r="D6210" s="0" t="s">
        <v>178</v>
      </c>
      <c r="E6210" s="0" t="n">
        <v>2033</v>
      </c>
      <c r="F6210" s="0" t="n">
        <v>0.83865178019064</v>
      </c>
      <c r="G6210" s="0" t="s">
        <v>161</v>
      </c>
    </row>
    <row r="6211" customFormat="false" ht="14.25" hidden="false" customHeight="false" outlineLevel="0" collapsed="false">
      <c r="A6211" s="0" t="s">
        <v>111</v>
      </c>
      <c r="B6211" s="0" t="s">
        <v>112</v>
      </c>
      <c r="C6211" s="0" t="s">
        <v>75</v>
      </c>
      <c r="D6211" s="0" t="s">
        <v>163</v>
      </c>
      <c r="E6211" s="0" t="n">
        <v>2033</v>
      </c>
      <c r="F6211" s="0" t="n">
        <v>8.70726323002711</v>
      </c>
      <c r="G6211" s="0" t="s">
        <v>132</v>
      </c>
    </row>
    <row r="6212" customFormat="false" ht="14.25" hidden="false" customHeight="false" outlineLevel="0" collapsed="false">
      <c r="A6212" s="0" t="s">
        <v>111</v>
      </c>
      <c r="B6212" s="0" t="s">
        <v>112</v>
      </c>
      <c r="C6212" s="0" t="s">
        <v>75</v>
      </c>
      <c r="D6212" s="0" t="s">
        <v>164</v>
      </c>
      <c r="E6212" s="0" t="n">
        <v>2033</v>
      </c>
      <c r="F6212" s="0" t="n">
        <v>1.94606326404353</v>
      </c>
      <c r="G6212" s="0" t="s">
        <v>132</v>
      </c>
    </row>
    <row r="6213" customFormat="false" ht="14.25" hidden="false" customHeight="false" outlineLevel="0" collapsed="false">
      <c r="A6213" s="0" t="s">
        <v>111</v>
      </c>
      <c r="B6213" s="0" t="s">
        <v>112</v>
      </c>
      <c r="C6213" s="0" t="s">
        <v>75</v>
      </c>
      <c r="D6213" s="0" t="s">
        <v>179</v>
      </c>
      <c r="E6213" s="0" t="n">
        <v>2033</v>
      </c>
      <c r="F6213" s="0" t="n">
        <v>7.2399687420823</v>
      </c>
      <c r="G6213" s="0" t="s">
        <v>132</v>
      </c>
    </row>
    <row r="6214" customFormat="false" ht="14.25" hidden="false" customHeight="false" outlineLevel="0" collapsed="false">
      <c r="A6214" s="0" t="s">
        <v>111</v>
      </c>
      <c r="B6214" s="0" t="s">
        <v>112</v>
      </c>
      <c r="C6214" s="0" t="s">
        <v>75</v>
      </c>
      <c r="D6214" s="0" t="s">
        <v>180</v>
      </c>
      <c r="E6214" s="0" t="n">
        <v>2033</v>
      </c>
      <c r="F6214" s="0" t="n">
        <v>3.14900052094691</v>
      </c>
      <c r="G6214" s="0" t="s">
        <v>132</v>
      </c>
    </row>
    <row r="6215" customFormat="false" ht="14.25" hidden="false" customHeight="false" outlineLevel="0" collapsed="false">
      <c r="A6215" s="0" t="s">
        <v>111</v>
      </c>
      <c r="B6215" s="0" t="s">
        <v>112</v>
      </c>
      <c r="C6215" s="0" t="s">
        <v>75</v>
      </c>
      <c r="D6215" s="0" t="s">
        <v>181</v>
      </c>
      <c r="E6215" s="0" t="n">
        <v>2033</v>
      </c>
      <c r="F6215" s="0" t="n">
        <v>1</v>
      </c>
      <c r="G6215" s="0" t="s">
        <v>135</v>
      </c>
    </row>
    <row r="6216" customFormat="false" ht="14.25" hidden="false" customHeight="false" outlineLevel="0" collapsed="false">
      <c r="A6216" s="0" t="s">
        <v>111</v>
      </c>
      <c r="B6216" s="0" t="s">
        <v>112</v>
      </c>
      <c r="C6216" s="0" t="s">
        <v>75</v>
      </c>
      <c r="D6216" s="0" t="s">
        <v>165</v>
      </c>
      <c r="E6216" s="0" t="n">
        <v>2034</v>
      </c>
      <c r="F6216" s="0" t="n">
        <v>2.161</v>
      </c>
      <c r="G6216" s="0" t="s">
        <v>161</v>
      </c>
    </row>
    <row r="6217" customFormat="false" ht="14.25" hidden="false" customHeight="false" outlineLevel="0" collapsed="false">
      <c r="A6217" s="0" t="s">
        <v>111</v>
      </c>
      <c r="B6217" s="0" t="s">
        <v>112</v>
      </c>
      <c r="C6217" s="0" t="s">
        <v>75</v>
      </c>
      <c r="D6217" s="0" t="s">
        <v>166</v>
      </c>
      <c r="E6217" s="0" t="n">
        <v>2034</v>
      </c>
      <c r="F6217" s="0" t="n">
        <v>0</v>
      </c>
      <c r="G6217" s="0" t="s">
        <v>161</v>
      </c>
    </row>
    <row r="6218" customFormat="false" ht="14.25" hidden="false" customHeight="false" outlineLevel="0" collapsed="false">
      <c r="A6218" s="0" t="s">
        <v>111</v>
      </c>
      <c r="B6218" s="0" t="s">
        <v>112</v>
      </c>
      <c r="C6218" s="0" t="s">
        <v>75</v>
      </c>
      <c r="D6218" s="0" t="s">
        <v>167</v>
      </c>
      <c r="E6218" s="0" t="n">
        <v>2034</v>
      </c>
      <c r="F6218" s="0" t="n">
        <v>0.5</v>
      </c>
      <c r="G6218" s="0" t="s">
        <v>135</v>
      </c>
    </row>
    <row r="6219" customFormat="false" ht="14.25" hidden="false" customHeight="false" outlineLevel="0" collapsed="false">
      <c r="A6219" s="0" t="s">
        <v>111</v>
      </c>
      <c r="B6219" s="0" t="s">
        <v>112</v>
      </c>
      <c r="C6219" s="0" t="s">
        <v>75</v>
      </c>
      <c r="D6219" s="0" t="s">
        <v>168</v>
      </c>
      <c r="E6219" s="0" t="n">
        <v>2034</v>
      </c>
      <c r="F6219" s="0" t="n">
        <v>0.0377000000000001</v>
      </c>
      <c r="G6219" s="0" t="s">
        <v>161</v>
      </c>
    </row>
    <row r="6220" customFormat="false" ht="14.25" hidden="false" customHeight="false" outlineLevel="0" collapsed="false">
      <c r="A6220" s="0" t="s">
        <v>111</v>
      </c>
      <c r="B6220" s="0" t="s">
        <v>112</v>
      </c>
      <c r="C6220" s="0" t="s">
        <v>75</v>
      </c>
      <c r="D6220" s="0" t="s">
        <v>169</v>
      </c>
      <c r="E6220" s="0" t="n">
        <v>2034</v>
      </c>
      <c r="F6220" s="0" t="n">
        <v>0</v>
      </c>
      <c r="G6220" s="0" t="s">
        <v>161</v>
      </c>
    </row>
    <row r="6221" customFormat="false" ht="14.25" hidden="false" customHeight="false" outlineLevel="0" collapsed="false">
      <c r="A6221" s="0" t="s">
        <v>111</v>
      </c>
      <c r="B6221" s="0" t="s">
        <v>112</v>
      </c>
      <c r="C6221" s="0" t="s">
        <v>75</v>
      </c>
      <c r="D6221" s="0" t="s">
        <v>170</v>
      </c>
      <c r="E6221" s="0" t="n">
        <v>2034</v>
      </c>
      <c r="F6221" s="0" t="n">
        <v>0</v>
      </c>
      <c r="G6221" s="0" t="s">
        <v>161</v>
      </c>
    </row>
    <row r="6222" customFormat="false" ht="14.25" hidden="false" customHeight="false" outlineLevel="0" collapsed="false">
      <c r="A6222" s="0" t="s">
        <v>111</v>
      </c>
      <c r="B6222" s="0" t="s">
        <v>112</v>
      </c>
      <c r="C6222" s="0" t="s">
        <v>75</v>
      </c>
      <c r="D6222" s="0" t="s">
        <v>156</v>
      </c>
      <c r="E6222" s="0" t="n">
        <v>2034</v>
      </c>
      <c r="F6222" s="0" t="n">
        <v>0.81899383089935</v>
      </c>
      <c r="G6222" s="0" t="s">
        <v>135</v>
      </c>
    </row>
    <row r="6223" customFormat="false" ht="14.25" hidden="false" customHeight="false" outlineLevel="0" collapsed="false">
      <c r="A6223" s="0" t="s">
        <v>111</v>
      </c>
      <c r="B6223" s="0" t="s">
        <v>112</v>
      </c>
      <c r="C6223" s="0" t="s">
        <v>75</v>
      </c>
      <c r="D6223" s="0" t="s">
        <v>157</v>
      </c>
      <c r="E6223" s="0" t="n">
        <v>2034</v>
      </c>
      <c r="F6223" s="0" t="n">
        <v>0.581039012943896</v>
      </c>
      <c r="G6223" s="0" t="s">
        <v>135</v>
      </c>
    </row>
    <row r="6224" customFormat="false" ht="14.25" hidden="false" customHeight="false" outlineLevel="0" collapsed="false">
      <c r="A6224" s="0" t="s">
        <v>111</v>
      </c>
      <c r="B6224" s="0" t="s">
        <v>112</v>
      </c>
      <c r="C6224" s="0" t="s">
        <v>75</v>
      </c>
      <c r="D6224" s="0" t="s">
        <v>171</v>
      </c>
      <c r="E6224" s="0" t="n">
        <v>2034</v>
      </c>
      <c r="F6224" s="0" t="n">
        <v>0.87</v>
      </c>
      <c r="G6224" s="0" t="s">
        <v>135</v>
      </c>
    </row>
    <row r="6225" customFormat="false" ht="14.25" hidden="false" customHeight="false" outlineLevel="0" collapsed="false">
      <c r="A6225" s="0" t="s">
        <v>111</v>
      </c>
      <c r="B6225" s="0" t="s">
        <v>112</v>
      </c>
      <c r="C6225" s="0" t="s">
        <v>75</v>
      </c>
      <c r="D6225" s="0" t="s">
        <v>172</v>
      </c>
      <c r="E6225" s="0" t="n">
        <v>2034</v>
      </c>
      <c r="F6225" s="0" t="n">
        <v>0.8</v>
      </c>
      <c r="G6225" s="0" t="s">
        <v>135</v>
      </c>
    </row>
    <row r="6226" customFormat="false" ht="14.25" hidden="false" customHeight="false" outlineLevel="0" collapsed="false">
      <c r="A6226" s="0" t="s">
        <v>111</v>
      </c>
      <c r="B6226" s="0" t="s">
        <v>112</v>
      </c>
      <c r="C6226" s="0" t="s">
        <v>75</v>
      </c>
      <c r="D6226" s="0" t="s">
        <v>173</v>
      </c>
      <c r="E6226" s="0" t="n">
        <v>2034</v>
      </c>
      <c r="F6226" s="0" t="n">
        <v>0.50550394126119</v>
      </c>
      <c r="G6226" s="0" t="s">
        <v>135</v>
      </c>
    </row>
    <row r="6227" customFormat="false" ht="14.25" hidden="false" customHeight="false" outlineLevel="0" collapsed="false">
      <c r="A6227" s="0" t="s">
        <v>111</v>
      </c>
      <c r="B6227" s="0" t="s">
        <v>112</v>
      </c>
      <c r="C6227" s="0" t="s">
        <v>75</v>
      </c>
      <c r="D6227" s="0" t="s">
        <v>174</v>
      </c>
      <c r="E6227" s="0" t="n">
        <v>2034</v>
      </c>
      <c r="F6227" s="0" t="n">
        <v>0.464831210355117</v>
      </c>
      <c r="G6227" s="0" t="s">
        <v>135</v>
      </c>
    </row>
    <row r="6228" customFormat="false" ht="14.25" hidden="false" customHeight="false" outlineLevel="0" collapsed="false">
      <c r="A6228" s="0" t="s">
        <v>111</v>
      </c>
      <c r="B6228" s="0" t="s">
        <v>112</v>
      </c>
      <c r="C6228" s="0" t="s">
        <v>75</v>
      </c>
      <c r="D6228" s="0" t="s">
        <v>160</v>
      </c>
      <c r="E6228" s="0" t="n">
        <v>2034</v>
      </c>
      <c r="F6228" s="0" t="n">
        <v>2.09883367177744</v>
      </c>
      <c r="G6228" s="0" t="s">
        <v>161</v>
      </c>
    </row>
    <row r="6229" customFormat="false" ht="14.25" hidden="false" customHeight="false" outlineLevel="0" collapsed="false">
      <c r="A6229" s="0" t="s">
        <v>111</v>
      </c>
      <c r="B6229" s="0" t="s">
        <v>112</v>
      </c>
      <c r="C6229" s="0" t="s">
        <v>75</v>
      </c>
      <c r="D6229" s="0" t="s">
        <v>162</v>
      </c>
      <c r="E6229" s="0" t="n">
        <v>2034</v>
      </c>
      <c r="F6229" s="0" t="n">
        <v>0.46386410760959</v>
      </c>
      <c r="G6229" s="0" t="s">
        <v>161</v>
      </c>
    </row>
    <row r="6230" customFormat="false" ht="14.25" hidden="false" customHeight="false" outlineLevel="0" collapsed="false">
      <c r="A6230" s="0" t="s">
        <v>111</v>
      </c>
      <c r="B6230" s="0" t="s">
        <v>112</v>
      </c>
      <c r="C6230" s="0" t="s">
        <v>75</v>
      </c>
      <c r="D6230" s="0" t="s">
        <v>175</v>
      </c>
      <c r="E6230" s="0" t="n">
        <v>2034</v>
      </c>
      <c r="F6230" s="0" t="n">
        <v>1.7375</v>
      </c>
      <c r="G6230" s="0" t="s">
        <v>161</v>
      </c>
    </row>
    <row r="6231" customFormat="false" ht="14.25" hidden="false" customHeight="false" outlineLevel="0" collapsed="false">
      <c r="A6231" s="0" t="s">
        <v>111</v>
      </c>
      <c r="B6231" s="0" t="s">
        <v>112</v>
      </c>
      <c r="C6231" s="0" t="s">
        <v>75</v>
      </c>
      <c r="D6231" s="0" t="s">
        <v>176</v>
      </c>
      <c r="E6231" s="0" t="n">
        <v>2034</v>
      </c>
      <c r="F6231" s="0" t="n">
        <v>1.0021</v>
      </c>
      <c r="G6231" s="0" t="s">
        <v>161</v>
      </c>
    </row>
    <row r="6232" customFormat="false" ht="14.25" hidden="false" customHeight="false" outlineLevel="0" collapsed="false">
      <c r="A6232" s="0" t="s">
        <v>111</v>
      </c>
      <c r="B6232" s="0" t="s">
        <v>112</v>
      </c>
      <c r="C6232" s="0" t="s">
        <v>75</v>
      </c>
      <c r="D6232" s="0" t="s">
        <v>177</v>
      </c>
      <c r="E6232" s="0" t="n">
        <v>2034</v>
      </c>
      <c r="F6232" s="0" t="n">
        <v>1.72015250601797</v>
      </c>
      <c r="G6232" s="0" t="s">
        <v>161</v>
      </c>
    </row>
    <row r="6233" customFormat="false" ht="14.25" hidden="false" customHeight="false" outlineLevel="0" collapsed="false">
      <c r="A6233" s="0" t="s">
        <v>111</v>
      </c>
      <c r="B6233" s="0" t="s">
        <v>112</v>
      </c>
      <c r="C6233" s="0" t="s">
        <v>75</v>
      </c>
      <c r="D6233" s="0" t="s">
        <v>178</v>
      </c>
      <c r="E6233" s="0" t="n">
        <v>2034</v>
      </c>
      <c r="F6233" s="0" t="n">
        <v>0.842545273369062</v>
      </c>
      <c r="G6233" s="0" t="s">
        <v>161</v>
      </c>
    </row>
    <row r="6234" customFormat="false" ht="14.25" hidden="false" customHeight="false" outlineLevel="0" collapsed="false">
      <c r="A6234" s="0" t="s">
        <v>111</v>
      </c>
      <c r="B6234" s="0" t="s">
        <v>112</v>
      </c>
      <c r="C6234" s="0" t="s">
        <v>75</v>
      </c>
      <c r="D6234" s="0" t="s">
        <v>163</v>
      </c>
      <c r="E6234" s="0" t="n">
        <v>2034</v>
      </c>
      <c r="F6234" s="0" t="n">
        <v>9.72463829729571</v>
      </c>
      <c r="G6234" s="0" t="s">
        <v>132</v>
      </c>
    </row>
    <row r="6235" customFormat="false" ht="14.25" hidden="false" customHeight="false" outlineLevel="0" collapsed="false">
      <c r="A6235" s="0" t="s">
        <v>111</v>
      </c>
      <c r="B6235" s="0" t="s">
        <v>112</v>
      </c>
      <c r="C6235" s="0" t="s">
        <v>75</v>
      </c>
      <c r="D6235" s="0" t="s">
        <v>164</v>
      </c>
      <c r="E6235" s="0" t="n">
        <v>2034</v>
      </c>
      <c r="F6235" s="0" t="n">
        <v>2.10131506301514</v>
      </c>
      <c r="G6235" s="0" t="s">
        <v>132</v>
      </c>
    </row>
    <row r="6236" customFormat="false" ht="14.25" hidden="false" customHeight="false" outlineLevel="0" collapsed="false">
      <c r="A6236" s="0" t="s">
        <v>111</v>
      </c>
      <c r="B6236" s="0" t="s">
        <v>112</v>
      </c>
      <c r="C6236" s="0" t="s">
        <v>75</v>
      </c>
      <c r="D6236" s="0" t="s">
        <v>179</v>
      </c>
      <c r="E6236" s="0" t="n">
        <v>2034</v>
      </c>
      <c r="F6236" s="0" t="n">
        <v>8.15358853034554</v>
      </c>
      <c r="G6236" s="0" t="s">
        <v>132</v>
      </c>
    </row>
    <row r="6237" customFormat="false" ht="14.25" hidden="false" customHeight="false" outlineLevel="0" collapsed="false">
      <c r="A6237" s="0" t="s">
        <v>111</v>
      </c>
      <c r="B6237" s="0" t="s">
        <v>112</v>
      </c>
      <c r="C6237" s="0" t="s">
        <v>75</v>
      </c>
      <c r="D6237" s="0" t="s">
        <v>180</v>
      </c>
      <c r="E6237" s="0" t="n">
        <v>2034</v>
      </c>
      <c r="F6237" s="0" t="n">
        <v>3.48189999145802</v>
      </c>
      <c r="G6237" s="0" t="s">
        <v>132</v>
      </c>
    </row>
    <row r="6238" customFormat="false" ht="14.25" hidden="false" customHeight="false" outlineLevel="0" collapsed="false">
      <c r="A6238" s="0" t="s">
        <v>111</v>
      </c>
      <c r="B6238" s="0" t="s">
        <v>112</v>
      </c>
      <c r="C6238" s="0" t="s">
        <v>75</v>
      </c>
      <c r="D6238" s="0" t="s">
        <v>181</v>
      </c>
      <c r="E6238" s="0" t="n">
        <v>2034</v>
      </c>
      <c r="F6238" s="0" t="n">
        <v>1</v>
      </c>
      <c r="G6238" s="0" t="s">
        <v>135</v>
      </c>
    </row>
    <row r="6239" customFormat="false" ht="14.25" hidden="false" customHeight="false" outlineLevel="0" collapsed="false">
      <c r="A6239" s="0" t="s">
        <v>111</v>
      </c>
      <c r="B6239" s="0" t="s">
        <v>112</v>
      </c>
      <c r="C6239" s="0" t="s">
        <v>75</v>
      </c>
      <c r="D6239" s="0" t="s">
        <v>165</v>
      </c>
      <c r="E6239" s="0" t="n">
        <v>2035</v>
      </c>
      <c r="F6239" s="0" t="n">
        <v>2.1918</v>
      </c>
      <c r="G6239" s="0" t="s">
        <v>161</v>
      </c>
    </row>
    <row r="6240" customFormat="false" ht="14.25" hidden="false" customHeight="false" outlineLevel="0" collapsed="false">
      <c r="A6240" s="0" t="s">
        <v>111</v>
      </c>
      <c r="B6240" s="0" t="s">
        <v>112</v>
      </c>
      <c r="C6240" s="0" t="s">
        <v>75</v>
      </c>
      <c r="D6240" s="0" t="s">
        <v>166</v>
      </c>
      <c r="E6240" s="0" t="n">
        <v>2035</v>
      </c>
      <c r="F6240" s="0" t="n">
        <v>0</v>
      </c>
      <c r="G6240" s="0" t="s">
        <v>161</v>
      </c>
    </row>
    <row r="6241" customFormat="false" ht="14.25" hidden="false" customHeight="false" outlineLevel="0" collapsed="false">
      <c r="A6241" s="0" t="s">
        <v>111</v>
      </c>
      <c r="B6241" s="0" t="s">
        <v>112</v>
      </c>
      <c r="C6241" s="0" t="s">
        <v>75</v>
      </c>
      <c r="D6241" s="0" t="s">
        <v>167</v>
      </c>
      <c r="E6241" s="0" t="n">
        <v>2035</v>
      </c>
      <c r="F6241" s="0" t="n">
        <v>0.5</v>
      </c>
      <c r="G6241" s="0" t="s">
        <v>135</v>
      </c>
    </row>
    <row r="6242" customFormat="false" ht="14.25" hidden="false" customHeight="false" outlineLevel="0" collapsed="false">
      <c r="A6242" s="0" t="s">
        <v>111</v>
      </c>
      <c r="B6242" s="0" t="s">
        <v>112</v>
      </c>
      <c r="C6242" s="0" t="s">
        <v>75</v>
      </c>
      <c r="D6242" s="0" t="s">
        <v>168</v>
      </c>
      <c r="E6242" s="0" t="n">
        <v>2035</v>
      </c>
      <c r="F6242" s="0" t="n">
        <v>0.0308000000000002</v>
      </c>
      <c r="G6242" s="0" t="s">
        <v>161</v>
      </c>
    </row>
    <row r="6243" customFormat="false" ht="14.25" hidden="false" customHeight="false" outlineLevel="0" collapsed="false">
      <c r="A6243" s="0" t="s">
        <v>111</v>
      </c>
      <c r="B6243" s="0" t="s">
        <v>112</v>
      </c>
      <c r="C6243" s="0" t="s">
        <v>75</v>
      </c>
      <c r="D6243" s="0" t="s">
        <v>169</v>
      </c>
      <c r="E6243" s="0" t="n">
        <v>2035</v>
      </c>
      <c r="F6243" s="0" t="n">
        <v>0</v>
      </c>
      <c r="G6243" s="0" t="s">
        <v>161</v>
      </c>
    </row>
    <row r="6244" customFormat="false" ht="14.25" hidden="false" customHeight="false" outlineLevel="0" collapsed="false">
      <c r="A6244" s="0" t="s">
        <v>111</v>
      </c>
      <c r="B6244" s="0" t="s">
        <v>112</v>
      </c>
      <c r="C6244" s="0" t="s">
        <v>75</v>
      </c>
      <c r="D6244" s="0" t="s">
        <v>170</v>
      </c>
      <c r="E6244" s="0" t="n">
        <v>2035</v>
      </c>
      <c r="F6244" s="0" t="n">
        <v>0</v>
      </c>
      <c r="G6244" s="0" t="s">
        <v>161</v>
      </c>
    </row>
    <row r="6245" customFormat="false" ht="14.25" hidden="false" customHeight="false" outlineLevel="0" collapsed="false">
      <c r="A6245" s="0" t="s">
        <v>111</v>
      </c>
      <c r="B6245" s="0" t="s">
        <v>112</v>
      </c>
      <c r="C6245" s="0" t="s">
        <v>75</v>
      </c>
      <c r="D6245" s="0" t="s">
        <v>156</v>
      </c>
      <c r="E6245" s="0" t="n">
        <v>2035</v>
      </c>
      <c r="F6245" s="0" t="n">
        <v>0.820023533064944</v>
      </c>
      <c r="G6245" s="0" t="s">
        <v>135</v>
      </c>
    </row>
    <row r="6246" customFormat="false" ht="14.25" hidden="false" customHeight="false" outlineLevel="0" collapsed="false">
      <c r="A6246" s="0" t="s">
        <v>111</v>
      </c>
      <c r="B6246" s="0" t="s">
        <v>112</v>
      </c>
      <c r="C6246" s="0" t="s">
        <v>75</v>
      </c>
      <c r="D6246" s="0" t="s">
        <v>157</v>
      </c>
      <c r="E6246" s="0" t="n">
        <v>2035</v>
      </c>
      <c r="F6246" s="0" t="n">
        <v>0.581203765290391</v>
      </c>
      <c r="G6246" s="0" t="s">
        <v>135</v>
      </c>
    </row>
    <row r="6247" customFormat="false" ht="14.25" hidden="false" customHeight="false" outlineLevel="0" collapsed="false">
      <c r="A6247" s="0" t="s">
        <v>111</v>
      </c>
      <c r="B6247" s="0" t="s">
        <v>112</v>
      </c>
      <c r="C6247" s="0" t="s">
        <v>75</v>
      </c>
      <c r="D6247" s="0" t="s">
        <v>171</v>
      </c>
      <c r="E6247" s="0" t="n">
        <v>2035</v>
      </c>
      <c r="F6247" s="0" t="n">
        <v>0.87</v>
      </c>
      <c r="G6247" s="0" t="s">
        <v>135</v>
      </c>
    </row>
    <row r="6248" customFormat="false" ht="14.25" hidden="false" customHeight="false" outlineLevel="0" collapsed="false">
      <c r="A6248" s="0" t="s">
        <v>111</v>
      </c>
      <c r="B6248" s="0" t="s">
        <v>112</v>
      </c>
      <c r="C6248" s="0" t="s">
        <v>75</v>
      </c>
      <c r="D6248" s="0" t="s">
        <v>172</v>
      </c>
      <c r="E6248" s="0" t="n">
        <v>2035</v>
      </c>
      <c r="F6248" s="0" t="n">
        <v>0.8</v>
      </c>
      <c r="G6248" s="0" t="s">
        <v>135</v>
      </c>
    </row>
    <row r="6249" customFormat="false" ht="14.25" hidden="false" customHeight="false" outlineLevel="0" collapsed="false">
      <c r="A6249" s="0" t="s">
        <v>111</v>
      </c>
      <c r="B6249" s="0" t="s">
        <v>112</v>
      </c>
      <c r="C6249" s="0" t="s">
        <v>75</v>
      </c>
      <c r="D6249" s="0" t="s">
        <v>173</v>
      </c>
      <c r="E6249" s="0" t="n">
        <v>2035</v>
      </c>
      <c r="F6249" s="0" t="n">
        <v>0.50564727580264</v>
      </c>
      <c r="G6249" s="0" t="s">
        <v>135</v>
      </c>
    </row>
    <row r="6250" customFormat="false" ht="14.25" hidden="false" customHeight="false" outlineLevel="0" collapsed="false">
      <c r="A6250" s="0" t="s">
        <v>111</v>
      </c>
      <c r="B6250" s="0" t="s">
        <v>112</v>
      </c>
      <c r="C6250" s="0" t="s">
        <v>75</v>
      </c>
      <c r="D6250" s="0" t="s">
        <v>174</v>
      </c>
      <c r="E6250" s="0" t="n">
        <v>2035</v>
      </c>
      <c r="F6250" s="0" t="n">
        <v>0.464963012232313</v>
      </c>
      <c r="G6250" s="0" t="s">
        <v>135</v>
      </c>
    </row>
    <row r="6251" customFormat="false" ht="14.25" hidden="false" customHeight="false" outlineLevel="0" collapsed="false">
      <c r="A6251" s="0" t="s">
        <v>111</v>
      </c>
      <c r="B6251" s="0" t="s">
        <v>112</v>
      </c>
      <c r="C6251" s="0" t="s">
        <v>75</v>
      </c>
      <c r="D6251" s="0" t="s">
        <v>160</v>
      </c>
      <c r="E6251" s="0" t="n">
        <v>2035</v>
      </c>
      <c r="F6251" s="0" t="n">
        <v>2.14095456535401</v>
      </c>
      <c r="G6251" s="0" t="s">
        <v>161</v>
      </c>
    </row>
    <row r="6252" customFormat="false" ht="14.25" hidden="false" customHeight="false" outlineLevel="0" collapsed="false">
      <c r="A6252" s="0" t="s">
        <v>111</v>
      </c>
      <c r="B6252" s="0" t="s">
        <v>112</v>
      </c>
      <c r="C6252" s="0" t="s">
        <v>75</v>
      </c>
      <c r="D6252" s="0" t="s">
        <v>162</v>
      </c>
      <c r="E6252" s="0" t="n">
        <v>2035</v>
      </c>
      <c r="F6252" s="0" t="n">
        <v>0.469890708015054</v>
      </c>
      <c r="G6252" s="0" t="s">
        <v>161</v>
      </c>
    </row>
    <row r="6253" customFormat="false" ht="14.25" hidden="false" customHeight="false" outlineLevel="0" collapsed="false">
      <c r="A6253" s="0" t="s">
        <v>111</v>
      </c>
      <c r="B6253" s="0" t="s">
        <v>112</v>
      </c>
      <c r="C6253" s="0" t="s">
        <v>75</v>
      </c>
      <c r="D6253" s="0" t="s">
        <v>175</v>
      </c>
      <c r="E6253" s="0" t="n">
        <v>2035</v>
      </c>
      <c r="F6253" s="0" t="n">
        <v>1.7683</v>
      </c>
      <c r="G6253" s="0" t="s">
        <v>161</v>
      </c>
    </row>
    <row r="6254" customFormat="false" ht="14.25" hidden="false" customHeight="false" outlineLevel="0" collapsed="false">
      <c r="A6254" s="0" t="s">
        <v>111</v>
      </c>
      <c r="B6254" s="0" t="s">
        <v>112</v>
      </c>
      <c r="C6254" s="0" t="s">
        <v>75</v>
      </c>
      <c r="D6254" s="0" t="s">
        <v>176</v>
      </c>
      <c r="E6254" s="0" t="n">
        <v>2035</v>
      </c>
      <c r="F6254" s="0" t="n">
        <v>1.0021</v>
      </c>
      <c r="G6254" s="0" t="s">
        <v>161</v>
      </c>
    </row>
    <row r="6255" customFormat="false" ht="14.25" hidden="false" customHeight="false" outlineLevel="0" collapsed="false">
      <c r="A6255" s="0" t="s">
        <v>111</v>
      </c>
      <c r="B6255" s="0" t="s">
        <v>112</v>
      </c>
      <c r="C6255" s="0" t="s">
        <v>75</v>
      </c>
      <c r="D6255" s="0" t="s">
        <v>177</v>
      </c>
      <c r="E6255" s="0" t="n">
        <v>2035</v>
      </c>
      <c r="F6255" s="0" t="n">
        <v>1.7683</v>
      </c>
      <c r="G6255" s="0" t="s">
        <v>161</v>
      </c>
    </row>
    <row r="6256" customFormat="false" ht="14.25" hidden="false" customHeight="false" outlineLevel="0" collapsed="false">
      <c r="A6256" s="0" t="s">
        <v>111</v>
      </c>
      <c r="B6256" s="0" t="s">
        <v>112</v>
      </c>
      <c r="C6256" s="0" t="s">
        <v>75</v>
      </c>
      <c r="D6256" s="0" t="s">
        <v>178</v>
      </c>
      <c r="E6256" s="0" t="n">
        <v>2035</v>
      </c>
      <c r="F6256" s="0" t="n">
        <v>0.842545273369062</v>
      </c>
      <c r="G6256" s="0" t="s">
        <v>161</v>
      </c>
    </row>
    <row r="6257" customFormat="false" ht="14.25" hidden="false" customHeight="false" outlineLevel="0" collapsed="false">
      <c r="A6257" s="0" t="s">
        <v>111</v>
      </c>
      <c r="B6257" s="0" t="s">
        <v>112</v>
      </c>
      <c r="C6257" s="0" t="s">
        <v>75</v>
      </c>
      <c r="D6257" s="0" t="s">
        <v>163</v>
      </c>
      <c r="E6257" s="0" t="n">
        <v>2035</v>
      </c>
      <c r="F6257" s="0" t="n">
        <v>10.7423889602018</v>
      </c>
      <c r="G6257" s="0" t="s">
        <v>132</v>
      </c>
    </row>
    <row r="6258" customFormat="false" ht="14.25" hidden="false" customHeight="false" outlineLevel="0" collapsed="false">
      <c r="A6258" s="0" t="s">
        <v>111</v>
      </c>
      <c r="B6258" s="0" t="s">
        <v>112</v>
      </c>
      <c r="C6258" s="0" t="s">
        <v>75</v>
      </c>
      <c r="D6258" s="0" t="s">
        <v>164</v>
      </c>
      <c r="E6258" s="0" t="n">
        <v>2035</v>
      </c>
      <c r="F6258" s="0" t="n">
        <v>2.24419725132817</v>
      </c>
      <c r="G6258" s="0" t="s">
        <v>132</v>
      </c>
    </row>
    <row r="6259" customFormat="false" ht="14.25" hidden="false" customHeight="false" outlineLevel="0" collapsed="false">
      <c r="A6259" s="0" t="s">
        <v>111</v>
      </c>
      <c r="B6259" s="0" t="s">
        <v>112</v>
      </c>
      <c r="C6259" s="0" t="s">
        <v>75</v>
      </c>
      <c r="D6259" s="0" t="s">
        <v>179</v>
      </c>
      <c r="E6259" s="0" t="n">
        <v>2035</v>
      </c>
      <c r="F6259" s="0" t="n">
        <v>9.03015740928549</v>
      </c>
      <c r="G6259" s="0" t="s">
        <v>132</v>
      </c>
    </row>
    <row r="6260" customFormat="false" ht="14.25" hidden="false" customHeight="false" outlineLevel="0" collapsed="false">
      <c r="A6260" s="0" t="s">
        <v>111</v>
      </c>
      <c r="B6260" s="0" t="s">
        <v>112</v>
      </c>
      <c r="C6260" s="0" t="s">
        <v>75</v>
      </c>
      <c r="D6260" s="0" t="s">
        <v>180</v>
      </c>
      <c r="E6260" s="0" t="n">
        <v>2035</v>
      </c>
      <c r="F6260" s="0" t="n">
        <v>3.6486614692935</v>
      </c>
      <c r="G6260" s="0" t="s">
        <v>132</v>
      </c>
    </row>
    <row r="6261" customFormat="false" ht="14.25" hidden="false" customHeight="false" outlineLevel="0" collapsed="false">
      <c r="A6261" s="0" t="s">
        <v>111</v>
      </c>
      <c r="B6261" s="0" t="s">
        <v>112</v>
      </c>
      <c r="C6261" s="0" t="s">
        <v>75</v>
      </c>
      <c r="D6261" s="0" t="s">
        <v>181</v>
      </c>
      <c r="E6261" s="0" t="n">
        <v>2035</v>
      </c>
      <c r="F6261" s="0" t="n">
        <v>1</v>
      </c>
      <c r="G6261" s="0" t="s">
        <v>135</v>
      </c>
    </row>
    <row r="6262" customFormat="false" ht="14.25" hidden="false" customHeight="false" outlineLevel="0" collapsed="false">
      <c r="A6262" s="0" t="s">
        <v>111</v>
      </c>
      <c r="B6262" s="0" t="s">
        <v>112</v>
      </c>
      <c r="C6262" s="0" t="s">
        <v>75</v>
      </c>
      <c r="D6262" s="0" t="s">
        <v>165</v>
      </c>
      <c r="E6262" s="0" t="n">
        <v>2036</v>
      </c>
      <c r="F6262" s="0" t="n">
        <v>0</v>
      </c>
      <c r="G6262" s="0" t="s">
        <v>161</v>
      </c>
    </row>
    <row r="6263" customFormat="false" ht="14.25" hidden="false" customHeight="false" outlineLevel="0" collapsed="false">
      <c r="A6263" s="0" t="s">
        <v>111</v>
      </c>
      <c r="B6263" s="0" t="s">
        <v>112</v>
      </c>
      <c r="C6263" s="0" t="s">
        <v>75</v>
      </c>
      <c r="D6263" s="0" t="s">
        <v>166</v>
      </c>
      <c r="E6263" s="0" t="n">
        <v>2036</v>
      </c>
      <c r="F6263" s="0" t="n">
        <v>0</v>
      </c>
      <c r="G6263" s="0" t="s">
        <v>161</v>
      </c>
    </row>
    <row r="6264" customFormat="false" ht="14.25" hidden="false" customHeight="false" outlineLevel="0" collapsed="false">
      <c r="A6264" s="0" t="s">
        <v>111</v>
      </c>
      <c r="B6264" s="0" t="s">
        <v>112</v>
      </c>
      <c r="C6264" s="0" t="s">
        <v>75</v>
      </c>
      <c r="D6264" s="0" t="s">
        <v>167</v>
      </c>
      <c r="E6264" s="0" t="n">
        <v>2036</v>
      </c>
      <c r="F6264" s="0" t="n">
        <v>0.5</v>
      </c>
      <c r="G6264" s="0" t="s">
        <v>135</v>
      </c>
    </row>
    <row r="6265" customFormat="false" ht="14.25" hidden="false" customHeight="false" outlineLevel="0" collapsed="false">
      <c r="A6265" s="0" t="s">
        <v>111</v>
      </c>
      <c r="B6265" s="0" t="s">
        <v>112</v>
      </c>
      <c r="C6265" s="0" t="s">
        <v>75</v>
      </c>
      <c r="D6265" s="0" t="s">
        <v>168</v>
      </c>
      <c r="E6265" s="0" t="n">
        <v>2036</v>
      </c>
      <c r="F6265" s="0" t="n">
        <v>0</v>
      </c>
      <c r="G6265" s="0" t="s">
        <v>161</v>
      </c>
    </row>
    <row r="6266" customFormat="false" ht="14.25" hidden="false" customHeight="false" outlineLevel="0" collapsed="false">
      <c r="A6266" s="0" t="s">
        <v>111</v>
      </c>
      <c r="B6266" s="0" t="s">
        <v>112</v>
      </c>
      <c r="C6266" s="0" t="s">
        <v>75</v>
      </c>
      <c r="D6266" s="0" t="s">
        <v>169</v>
      </c>
      <c r="E6266" s="0" t="n">
        <v>2036</v>
      </c>
      <c r="F6266" s="0" t="n">
        <v>0</v>
      </c>
      <c r="G6266" s="0" t="s">
        <v>161</v>
      </c>
    </row>
    <row r="6267" customFormat="false" ht="14.25" hidden="false" customHeight="false" outlineLevel="0" collapsed="false">
      <c r="A6267" s="0" t="s">
        <v>111</v>
      </c>
      <c r="B6267" s="0" t="s">
        <v>112</v>
      </c>
      <c r="C6267" s="0" t="s">
        <v>75</v>
      </c>
      <c r="D6267" s="0" t="s">
        <v>170</v>
      </c>
      <c r="E6267" s="0" t="n">
        <v>2036</v>
      </c>
      <c r="F6267" s="0" t="n">
        <v>0</v>
      </c>
      <c r="G6267" s="0" t="s">
        <v>161</v>
      </c>
    </row>
    <row r="6268" customFormat="false" ht="14.25" hidden="false" customHeight="false" outlineLevel="0" collapsed="false">
      <c r="A6268" s="0" t="s">
        <v>111</v>
      </c>
      <c r="B6268" s="0" t="s">
        <v>112</v>
      </c>
      <c r="C6268" s="0" t="s">
        <v>75</v>
      </c>
      <c r="D6268" s="0" t="s">
        <v>156</v>
      </c>
      <c r="E6268" s="0" t="n">
        <v>2036</v>
      </c>
      <c r="F6268" s="0" t="n">
        <v>0.820023533064944</v>
      </c>
      <c r="G6268" s="0" t="s">
        <v>135</v>
      </c>
    </row>
    <row r="6269" customFormat="false" ht="14.25" hidden="false" customHeight="false" outlineLevel="0" collapsed="false">
      <c r="A6269" s="0" t="s">
        <v>111</v>
      </c>
      <c r="B6269" s="0" t="s">
        <v>112</v>
      </c>
      <c r="C6269" s="0" t="s">
        <v>75</v>
      </c>
      <c r="D6269" s="0" t="s">
        <v>157</v>
      </c>
      <c r="E6269" s="0" t="n">
        <v>2036</v>
      </c>
      <c r="F6269" s="0" t="n">
        <v>0.581203765290391</v>
      </c>
      <c r="G6269" s="0" t="s">
        <v>135</v>
      </c>
    </row>
    <row r="6270" customFormat="false" ht="14.25" hidden="false" customHeight="false" outlineLevel="0" collapsed="false">
      <c r="A6270" s="0" t="s">
        <v>111</v>
      </c>
      <c r="B6270" s="0" t="s">
        <v>112</v>
      </c>
      <c r="C6270" s="0" t="s">
        <v>75</v>
      </c>
      <c r="D6270" s="0" t="s">
        <v>171</v>
      </c>
      <c r="E6270" s="0" t="n">
        <v>2036</v>
      </c>
      <c r="F6270" s="0" t="n">
        <v>0.87</v>
      </c>
      <c r="G6270" s="0" t="s">
        <v>135</v>
      </c>
    </row>
    <row r="6271" customFormat="false" ht="14.25" hidden="false" customHeight="false" outlineLevel="0" collapsed="false">
      <c r="A6271" s="0" t="s">
        <v>111</v>
      </c>
      <c r="B6271" s="0" t="s">
        <v>112</v>
      </c>
      <c r="C6271" s="0" t="s">
        <v>75</v>
      </c>
      <c r="D6271" s="0" t="s">
        <v>172</v>
      </c>
      <c r="E6271" s="0" t="n">
        <v>2036</v>
      </c>
      <c r="F6271" s="0" t="n">
        <v>0.8</v>
      </c>
      <c r="G6271" s="0" t="s">
        <v>135</v>
      </c>
    </row>
    <row r="6272" customFormat="false" ht="14.25" hidden="false" customHeight="false" outlineLevel="0" collapsed="false">
      <c r="A6272" s="0" t="s">
        <v>111</v>
      </c>
      <c r="B6272" s="0" t="s">
        <v>112</v>
      </c>
      <c r="C6272" s="0" t="s">
        <v>75</v>
      </c>
      <c r="D6272" s="0" t="s">
        <v>173</v>
      </c>
      <c r="E6272" s="0" t="n">
        <v>2036</v>
      </c>
      <c r="F6272" s="0" t="n">
        <v>0.50564727580264</v>
      </c>
      <c r="G6272" s="0" t="s">
        <v>135</v>
      </c>
    </row>
    <row r="6273" customFormat="false" ht="14.25" hidden="false" customHeight="false" outlineLevel="0" collapsed="false">
      <c r="A6273" s="0" t="s">
        <v>111</v>
      </c>
      <c r="B6273" s="0" t="s">
        <v>112</v>
      </c>
      <c r="C6273" s="0" t="s">
        <v>75</v>
      </c>
      <c r="D6273" s="0" t="s">
        <v>174</v>
      </c>
      <c r="E6273" s="0" t="n">
        <v>2036</v>
      </c>
      <c r="F6273" s="0" t="n">
        <v>0.464963012232313</v>
      </c>
      <c r="G6273" s="0" t="s">
        <v>135</v>
      </c>
    </row>
    <row r="6274" customFormat="false" ht="14.25" hidden="false" customHeight="false" outlineLevel="0" collapsed="false">
      <c r="A6274" s="0" t="s">
        <v>111</v>
      </c>
      <c r="B6274" s="0" t="s">
        <v>112</v>
      </c>
      <c r="C6274" s="0" t="s">
        <v>75</v>
      </c>
      <c r="D6274" s="0" t="s">
        <v>160</v>
      </c>
      <c r="E6274" s="0" t="n">
        <v>2036</v>
      </c>
      <c r="F6274" s="0" t="n">
        <v>2.14095456535401</v>
      </c>
      <c r="G6274" s="0" t="s">
        <v>161</v>
      </c>
    </row>
    <row r="6275" customFormat="false" ht="14.25" hidden="false" customHeight="false" outlineLevel="0" collapsed="false">
      <c r="A6275" s="0" t="s">
        <v>111</v>
      </c>
      <c r="B6275" s="0" t="s">
        <v>112</v>
      </c>
      <c r="C6275" s="0" t="s">
        <v>75</v>
      </c>
      <c r="D6275" s="0" t="s">
        <v>162</v>
      </c>
      <c r="E6275" s="0" t="n">
        <v>2036</v>
      </c>
      <c r="F6275" s="0" t="n">
        <v>0.469890708015054</v>
      </c>
      <c r="G6275" s="0" t="s">
        <v>161</v>
      </c>
    </row>
    <row r="6276" customFormat="false" ht="14.25" hidden="false" customHeight="false" outlineLevel="0" collapsed="false">
      <c r="A6276" s="0" t="s">
        <v>111</v>
      </c>
      <c r="B6276" s="0" t="s">
        <v>112</v>
      </c>
      <c r="C6276" s="0" t="s">
        <v>75</v>
      </c>
      <c r="D6276" s="0" t="s">
        <v>175</v>
      </c>
      <c r="E6276" s="0" t="n">
        <v>2036</v>
      </c>
      <c r="F6276" s="0" t="n">
        <v>1.7683</v>
      </c>
      <c r="G6276" s="0" t="s">
        <v>161</v>
      </c>
    </row>
    <row r="6277" customFormat="false" ht="14.25" hidden="false" customHeight="false" outlineLevel="0" collapsed="false">
      <c r="A6277" s="0" t="s">
        <v>111</v>
      </c>
      <c r="B6277" s="0" t="s">
        <v>112</v>
      </c>
      <c r="C6277" s="0" t="s">
        <v>75</v>
      </c>
      <c r="D6277" s="0" t="s">
        <v>176</v>
      </c>
      <c r="E6277" s="0" t="n">
        <v>2036</v>
      </c>
      <c r="F6277" s="0" t="n">
        <v>1.0021</v>
      </c>
      <c r="G6277" s="0" t="s">
        <v>161</v>
      </c>
    </row>
    <row r="6278" customFormat="false" ht="14.25" hidden="false" customHeight="false" outlineLevel="0" collapsed="false">
      <c r="A6278" s="0" t="s">
        <v>111</v>
      </c>
      <c r="B6278" s="0" t="s">
        <v>112</v>
      </c>
      <c r="C6278" s="0" t="s">
        <v>75</v>
      </c>
      <c r="D6278" s="0" t="s">
        <v>177</v>
      </c>
      <c r="E6278" s="0" t="n">
        <v>2036</v>
      </c>
      <c r="F6278" s="0" t="n">
        <v>1.7683</v>
      </c>
      <c r="G6278" s="0" t="s">
        <v>161</v>
      </c>
    </row>
    <row r="6279" customFormat="false" ht="14.25" hidden="false" customHeight="false" outlineLevel="0" collapsed="false">
      <c r="A6279" s="0" t="s">
        <v>111</v>
      </c>
      <c r="B6279" s="0" t="s">
        <v>112</v>
      </c>
      <c r="C6279" s="0" t="s">
        <v>75</v>
      </c>
      <c r="D6279" s="0" t="s">
        <v>178</v>
      </c>
      <c r="E6279" s="0" t="n">
        <v>2036</v>
      </c>
      <c r="F6279" s="0" t="n">
        <v>0.842545273369062</v>
      </c>
      <c r="G6279" s="0" t="s">
        <v>161</v>
      </c>
    </row>
    <row r="6280" customFormat="false" ht="14.25" hidden="false" customHeight="false" outlineLevel="0" collapsed="false">
      <c r="A6280" s="0" t="s">
        <v>111</v>
      </c>
      <c r="B6280" s="0" t="s">
        <v>112</v>
      </c>
      <c r="C6280" s="0" t="s">
        <v>75</v>
      </c>
      <c r="D6280" s="0" t="s">
        <v>163</v>
      </c>
      <c r="E6280" s="0" t="n">
        <v>2036</v>
      </c>
      <c r="F6280" s="0" t="n">
        <v>11.7358417003834</v>
      </c>
      <c r="G6280" s="0" t="s">
        <v>132</v>
      </c>
    </row>
    <row r="6281" customFormat="false" ht="14.25" hidden="false" customHeight="false" outlineLevel="0" collapsed="false">
      <c r="A6281" s="0" t="s">
        <v>111</v>
      </c>
      <c r="B6281" s="0" t="s">
        <v>112</v>
      </c>
      <c r="C6281" s="0" t="s">
        <v>75</v>
      </c>
      <c r="D6281" s="0" t="s">
        <v>164</v>
      </c>
      <c r="E6281" s="0" t="n">
        <v>2036</v>
      </c>
      <c r="F6281" s="0" t="n">
        <v>2.37037376524058</v>
      </c>
      <c r="G6281" s="0" t="s">
        <v>132</v>
      </c>
    </row>
    <row r="6282" customFormat="false" ht="14.25" hidden="false" customHeight="false" outlineLevel="0" collapsed="false">
      <c r="A6282" s="0" t="s">
        <v>111</v>
      </c>
      <c r="B6282" s="0" t="s">
        <v>112</v>
      </c>
      <c r="C6282" s="0" t="s">
        <v>75</v>
      </c>
      <c r="D6282" s="0" t="s">
        <v>179</v>
      </c>
      <c r="E6282" s="0" t="n">
        <v>2036</v>
      </c>
      <c r="F6282" s="0" t="n">
        <v>9.80868598021461</v>
      </c>
      <c r="G6282" s="0" t="s">
        <v>132</v>
      </c>
    </row>
    <row r="6283" customFormat="false" ht="14.25" hidden="false" customHeight="false" outlineLevel="0" collapsed="false">
      <c r="A6283" s="0" t="s">
        <v>111</v>
      </c>
      <c r="B6283" s="0" t="s">
        <v>112</v>
      </c>
      <c r="C6283" s="0" t="s">
        <v>75</v>
      </c>
      <c r="D6283" s="0" t="s">
        <v>180</v>
      </c>
      <c r="E6283" s="0" t="n">
        <v>2036</v>
      </c>
      <c r="F6283" s="0" t="n">
        <v>3.96322821168188</v>
      </c>
      <c r="G6283" s="0" t="s">
        <v>132</v>
      </c>
    </row>
    <row r="6284" customFormat="false" ht="14.25" hidden="false" customHeight="false" outlineLevel="0" collapsed="false">
      <c r="A6284" s="0" t="s">
        <v>111</v>
      </c>
      <c r="B6284" s="0" t="s">
        <v>112</v>
      </c>
      <c r="C6284" s="0" t="s">
        <v>75</v>
      </c>
      <c r="D6284" s="0" t="s">
        <v>181</v>
      </c>
      <c r="E6284" s="0" t="n">
        <v>2036</v>
      </c>
      <c r="F6284" s="0" t="n">
        <v>1</v>
      </c>
      <c r="G6284" s="0" t="s">
        <v>135</v>
      </c>
    </row>
    <row r="6285" customFormat="false" ht="14.25" hidden="false" customHeight="false" outlineLevel="0" collapsed="false">
      <c r="A6285" s="0" t="s">
        <v>111</v>
      </c>
      <c r="B6285" s="0" t="s">
        <v>112</v>
      </c>
      <c r="C6285" s="0" t="s">
        <v>75</v>
      </c>
      <c r="D6285" s="0" t="s">
        <v>165</v>
      </c>
      <c r="E6285" s="0" t="n">
        <v>2037</v>
      </c>
      <c r="F6285" s="0" t="n">
        <v>0</v>
      </c>
      <c r="G6285" s="0" t="s">
        <v>161</v>
      </c>
    </row>
    <row r="6286" customFormat="false" ht="14.25" hidden="false" customHeight="false" outlineLevel="0" collapsed="false">
      <c r="A6286" s="0" t="s">
        <v>111</v>
      </c>
      <c r="B6286" s="0" t="s">
        <v>112</v>
      </c>
      <c r="C6286" s="0" t="s">
        <v>75</v>
      </c>
      <c r="D6286" s="0" t="s">
        <v>166</v>
      </c>
      <c r="E6286" s="0" t="n">
        <v>2037</v>
      </c>
      <c r="F6286" s="0" t="n">
        <v>0</v>
      </c>
      <c r="G6286" s="0" t="s">
        <v>161</v>
      </c>
    </row>
    <row r="6287" customFormat="false" ht="14.25" hidden="false" customHeight="false" outlineLevel="0" collapsed="false">
      <c r="A6287" s="0" t="s">
        <v>111</v>
      </c>
      <c r="B6287" s="0" t="s">
        <v>112</v>
      </c>
      <c r="C6287" s="0" t="s">
        <v>75</v>
      </c>
      <c r="D6287" s="0" t="s">
        <v>167</v>
      </c>
      <c r="E6287" s="0" t="n">
        <v>2037</v>
      </c>
      <c r="F6287" s="0" t="n">
        <v>0.5</v>
      </c>
      <c r="G6287" s="0" t="s">
        <v>135</v>
      </c>
    </row>
    <row r="6288" customFormat="false" ht="14.25" hidden="false" customHeight="false" outlineLevel="0" collapsed="false">
      <c r="A6288" s="0" t="s">
        <v>111</v>
      </c>
      <c r="B6288" s="0" t="s">
        <v>112</v>
      </c>
      <c r="C6288" s="0" t="s">
        <v>75</v>
      </c>
      <c r="D6288" s="0" t="s">
        <v>168</v>
      </c>
      <c r="E6288" s="0" t="n">
        <v>2037</v>
      </c>
      <c r="F6288" s="0" t="n">
        <v>0</v>
      </c>
      <c r="G6288" s="0" t="s">
        <v>161</v>
      </c>
    </row>
    <row r="6289" customFormat="false" ht="14.25" hidden="false" customHeight="false" outlineLevel="0" collapsed="false">
      <c r="A6289" s="0" t="s">
        <v>111</v>
      </c>
      <c r="B6289" s="0" t="s">
        <v>112</v>
      </c>
      <c r="C6289" s="0" t="s">
        <v>75</v>
      </c>
      <c r="D6289" s="0" t="s">
        <v>169</v>
      </c>
      <c r="E6289" s="0" t="n">
        <v>2037</v>
      </c>
      <c r="F6289" s="0" t="n">
        <v>0</v>
      </c>
      <c r="G6289" s="0" t="s">
        <v>161</v>
      </c>
    </row>
    <row r="6290" customFormat="false" ht="14.25" hidden="false" customHeight="false" outlineLevel="0" collapsed="false">
      <c r="A6290" s="0" t="s">
        <v>111</v>
      </c>
      <c r="B6290" s="0" t="s">
        <v>112</v>
      </c>
      <c r="C6290" s="0" t="s">
        <v>75</v>
      </c>
      <c r="D6290" s="0" t="s">
        <v>170</v>
      </c>
      <c r="E6290" s="0" t="n">
        <v>2037</v>
      </c>
      <c r="F6290" s="0" t="n">
        <v>0</v>
      </c>
      <c r="G6290" s="0" t="s">
        <v>161</v>
      </c>
    </row>
    <row r="6291" customFormat="false" ht="14.25" hidden="false" customHeight="false" outlineLevel="0" collapsed="false">
      <c r="A6291" s="0" t="s">
        <v>111</v>
      </c>
      <c r="B6291" s="0" t="s">
        <v>112</v>
      </c>
      <c r="C6291" s="0" t="s">
        <v>75</v>
      </c>
      <c r="D6291" s="0" t="s">
        <v>156</v>
      </c>
      <c r="E6291" s="0" t="n">
        <v>2037</v>
      </c>
      <c r="F6291" s="0" t="n">
        <v>0.820023533064944</v>
      </c>
      <c r="G6291" s="0" t="s">
        <v>135</v>
      </c>
    </row>
    <row r="6292" customFormat="false" ht="14.25" hidden="false" customHeight="false" outlineLevel="0" collapsed="false">
      <c r="A6292" s="0" t="s">
        <v>111</v>
      </c>
      <c r="B6292" s="0" t="s">
        <v>112</v>
      </c>
      <c r="C6292" s="0" t="s">
        <v>75</v>
      </c>
      <c r="D6292" s="0" t="s">
        <v>157</v>
      </c>
      <c r="E6292" s="0" t="n">
        <v>2037</v>
      </c>
      <c r="F6292" s="0" t="n">
        <v>0.581203765290391</v>
      </c>
      <c r="G6292" s="0" t="s">
        <v>135</v>
      </c>
    </row>
    <row r="6293" customFormat="false" ht="14.25" hidden="false" customHeight="false" outlineLevel="0" collapsed="false">
      <c r="A6293" s="0" t="s">
        <v>111</v>
      </c>
      <c r="B6293" s="0" t="s">
        <v>112</v>
      </c>
      <c r="C6293" s="0" t="s">
        <v>75</v>
      </c>
      <c r="D6293" s="0" t="s">
        <v>171</v>
      </c>
      <c r="E6293" s="0" t="n">
        <v>2037</v>
      </c>
      <c r="F6293" s="0" t="n">
        <v>0.87</v>
      </c>
      <c r="G6293" s="0" t="s">
        <v>135</v>
      </c>
    </row>
    <row r="6294" customFormat="false" ht="14.25" hidden="false" customHeight="false" outlineLevel="0" collapsed="false">
      <c r="A6294" s="0" t="s">
        <v>111</v>
      </c>
      <c r="B6294" s="0" t="s">
        <v>112</v>
      </c>
      <c r="C6294" s="0" t="s">
        <v>75</v>
      </c>
      <c r="D6294" s="0" t="s">
        <v>172</v>
      </c>
      <c r="E6294" s="0" t="n">
        <v>2037</v>
      </c>
      <c r="F6294" s="0" t="n">
        <v>0.8</v>
      </c>
      <c r="G6294" s="0" t="s">
        <v>135</v>
      </c>
    </row>
    <row r="6295" customFormat="false" ht="14.25" hidden="false" customHeight="false" outlineLevel="0" collapsed="false">
      <c r="A6295" s="0" t="s">
        <v>111</v>
      </c>
      <c r="B6295" s="0" t="s">
        <v>112</v>
      </c>
      <c r="C6295" s="0" t="s">
        <v>75</v>
      </c>
      <c r="D6295" s="0" t="s">
        <v>173</v>
      </c>
      <c r="E6295" s="0" t="n">
        <v>2037</v>
      </c>
      <c r="F6295" s="0" t="n">
        <v>0.50564727580264</v>
      </c>
      <c r="G6295" s="0" t="s">
        <v>135</v>
      </c>
    </row>
    <row r="6296" customFormat="false" ht="14.25" hidden="false" customHeight="false" outlineLevel="0" collapsed="false">
      <c r="A6296" s="0" t="s">
        <v>111</v>
      </c>
      <c r="B6296" s="0" t="s">
        <v>112</v>
      </c>
      <c r="C6296" s="0" t="s">
        <v>75</v>
      </c>
      <c r="D6296" s="0" t="s">
        <v>174</v>
      </c>
      <c r="E6296" s="0" t="n">
        <v>2037</v>
      </c>
      <c r="F6296" s="0" t="n">
        <v>0.464963012232313</v>
      </c>
      <c r="G6296" s="0" t="s">
        <v>135</v>
      </c>
    </row>
    <row r="6297" customFormat="false" ht="14.25" hidden="false" customHeight="false" outlineLevel="0" collapsed="false">
      <c r="A6297" s="0" t="s">
        <v>111</v>
      </c>
      <c r="B6297" s="0" t="s">
        <v>112</v>
      </c>
      <c r="C6297" s="0" t="s">
        <v>75</v>
      </c>
      <c r="D6297" s="0" t="s">
        <v>160</v>
      </c>
      <c r="E6297" s="0" t="n">
        <v>2037</v>
      </c>
      <c r="F6297" s="0" t="n">
        <v>2.14095456535401</v>
      </c>
      <c r="G6297" s="0" t="s">
        <v>161</v>
      </c>
    </row>
    <row r="6298" customFormat="false" ht="14.25" hidden="false" customHeight="false" outlineLevel="0" collapsed="false">
      <c r="A6298" s="0" t="s">
        <v>111</v>
      </c>
      <c r="B6298" s="0" t="s">
        <v>112</v>
      </c>
      <c r="C6298" s="0" t="s">
        <v>75</v>
      </c>
      <c r="D6298" s="0" t="s">
        <v>162</v>
      </c>
      <c r="E6298" s="0" t="n">
        <v>2037</v>
      </c>
      <c r="F6298" s="0" t="n">
        <v>0.469890708015054</v>
      </c>
      <c r="G6298" s="0" t="s">
        <v>161</v>
      </c>
    </row>
    <row r="6299" customFormat="false" ht="14.25" hidden="false" customHeight="false" outlineLevel="0" collapsed="false">
      <c r="A6299" s="0" t="s">
        <v>111</v>
      </c>
      <c r="B6299" s="0" t="s">
        <v>112</v>
      </c>
      <c r="C6299" s="0" t="s">
        <v>75</v>
      </c>
      <c r="D6299" s="0" t="s">
        <v>175</v>
      </c>
      <c r="E6299" s="0" t="n">
        <v>2037</v>
      </c>
      <c r="F6299" s="0" t="n">
        <v>1.7683</v>
      </c>
      <c r="G6299" s="0" t="s">
        <v>161</v>
      </c>
    </row>
    <row r="6300" customFormat="false" ht="14.25" hidden="false" customHeight="false" outlineLevel="0" collapsed="false">
      <c r="A6300" s="0" t="s">
        <v>111</v>
      </c>
      <c r="B6300" s="0" t="s">
        <v>112</v>
      </c>
      <c r="C6300" s="0" t="s">
        <v>75</v>
      </c>
      <c r="D6300" s="0" t="s">
        <v>176</v>
      </c>
      <c r="E6300" s="0" t="n">
        <v>2037</v>
      </c>
      <c r="F6300" s="0" t="n">
        <v>1.0021</v>
      </c>
      <c r="G6300" s="0" t="s">
        <v>161</v>
      </c>
    </row>
    <row r="6301" customFormat="false" ht="14.25" hidden="false" customHeight="false" outlineLevel="0" collapsed="false">
      <c r="A6301" s="0" t="s">
        <v>111</v>
      </c>
      <c r="B6301" s="0" t="s">
        <v>112</v>
      </c>
      <c r="C6301" s="0" t="s">
        <v>75</v>
      </c>
      <c r="D6301" s="0" t="s">
        <v>177</v>
      </c>
      <c r="E6301" s="0" t="n">
        <v>2037</v>
      </c>
      <c r="F6301" s="0" t="n">
        <v>1.7683</v>
      </c>
      <c r="G6301" s="0" t="s">
        <v>161</v>
      </c>
    </row>
    <row r="6302" customFormat="false" ht="14.25" hidden="false" customHeight="false" outlineLevel="0" collapsed="false">
      <c r="A6302" s="0" t="s">
        <v>111</v>
      </c>
      <c r="B6302" s="0" t="s">
        <v>112</v>
      </c>
      <c r="C6302" s="0" t="s">
        <v>75</v>
      </c>
      <c r="D6302" s="0" t="s">
        <v>178</v>
      </c>
      <c r="E6302" s="0" t="n">
        <v>2037</v>
      </c>
      <c r="F6302" s="0" t="n">
        <v>0.842545273369062</v>
      </c>
      <c r="G6302" s="0" t="s">
        <v>161</v>
      </c>
    </row>
    <row r="6303" customFormat="false" ht="14.25" hidden="false" customHeight="false" outlineLevel="0" collapsed="false">
      <c r="A6303" s="0" t="s">
        <v>111</v>
      </c>
      <c r="B6303" s="0" t="s">
        <v>112</v>
      </c>
      <c r="C6303" s="0" t="s">
        <v>75</v>
      </c>
      <c r="D6303" s="0" t="s">
        <v>163</v>
      </c>
      <c r="E6303" s="0" t="n">
        <v>2037</v>
      </c>
      <c r="F6303" s="0" t="n">
        <v>12.6783501708987</v>
      </c>
      <c r="G6303" s="0" t="s">
        <v>132</v>
      </c>
    </row>
    <row r="6304" customFormat="false" ht="14.25" hidden="false" customHeight="false" outlineLevel="0" collapsed="false">
      <c r="A6304" s="0" t="s">
        <v>111</v>
      </c>
      <c r="B6304" s="0" t="s">
        <v>112</v>
      </c>
      <c r="C6304" s="0" t="s">
        <v>75</v>
      </c>
      <c r="D6304" s="0" t="s">
        <v>164</v>
      </c>
      <c r="E6304" s="0" t="n">
        <v>2037</v>
      </c>
      <c r="F6304" s="0" t="n">
        <v>2.4757555864573</v>
      </c>
      <c r="G6304" s="0" t="s">
        <v>132</v>
      </c>
    </row>
    <row r="6305" customFormat="false" ht="14.25" hidden="false" customHeight="false" outlineLevel="0" collapsed="false">
      <c r="A6305" s="0" t="s">
        <v>111</v>
      </c>
      <c r="B6305" s="0" t="s">
        <v>112</v>
      </c>
      <c r="C6305" s="0" t="s">
        <v>75</v>
      </c>
      <c r="D6305" s="0" t="s">
        <v>179</v>
      </c>
      <c r="E6305" s="0" t="n">
        <v>2037</v>
      </c>
      <c r="F6305" s="0" t="n">
        <v>10.5373312244591</v>
      </c>
      <c r="G6305" s="0" t="s">
        <v>132</v>
      </c>
    </row>
    <row r="6306" customFormat="false" ht="14.25" hidden="false" customHeight="false" outlineLevel="0" collapsed="false">
      <c r="A6306" s="0" t="s">
        <v>111</v>
      </c>
      <c r="B6306" s="0" t="s">
        <v>112</v>
      </c>
      <c r="C6306" s="0" t="s">
        <v>75</v>
      </c>
      <c r="D6306" s="0" t="s">
        <v>180</v>
      </c>
      <c r="E6306" s="0" t="n">
        <v>2037</v>
      </c>
      <c r="F6306" s="0" t="n">
        <v>4.25763945026396</v>
      </c>
      <c r="G6306" s="0" t="s">
        <v>132</v>
      </c>
    </row>
    <row r="6307" customFormat="false" ht="14.25" hidden="false" customHeight="false" outlineLevel="0" collapsed="false">
      <c r="A6307" s="0" t="s">
        <v>111</v>
      </c>
      <c r="B6307" s="0" t="s">
        <v>112</v>
      </c>
      <c r="C6307" s="0" t="s">
        <v>75</v>
      </c>
      <c r="D6307" s="0" t="s">
        <v>181</v>
      </c>
      <c r="E6307" s="0" t="n">
        <v>2037</v>
      </c>
      <c r="F6307" s="0" t="n">
        <v>1</v>
      </c>
      <c r="G6307" s="0" t="s">
        <v>135</v>
      </c>
    </row>
    <row r="6308" customFormat="false" ht="14.25" hidden="false" customHeight="false" outlineLevel="0" collapsed="false">
      <c r="A6308" s="0" t="s">
        <v>111</v>
      </c>
      <c r="B6308" s="0" t="s">
        <v>112</v>
      </c>
      <c r="C6308" s="0" t="s">
        <v>75</v>
      </c>
      <c r="D6308" s="0" t="s">
        <v>165</v>
      </c>
      <c r="E6308" s="0" t="n">
        <v>2038</v>
      </c>
      <c r="F6308" s="0" t="n">
        <v>0</v>
      </c>
      <c r="G6308" s="0" t="s">
        <v>161</v>
      </c>
    </row>
    <row r="6309" customFormat="false" ht="14.25" hidden="false" customHeight="false" outlineLevel="0" collapsed="false">
      <c r="A6309" s="0" t="s">
        <v>111</v>
      </c>
      <c r="B6309" s="0" t="s">
        <v>112</v>
      </c>
      <c r="C6309" s="0" t="s">
        <v>75</v>
      </c>
      <c r="D6309" s="0" t="s">
        <v>166</v>
      </c>
      <c r="E6309" s="0" t="n">
        <v>2038</v>
      </c>
      <c r="F6309" s="0" t="n">
        <v>0</v>
      </c>
      <c r="G6309" s="0" t="s">
        <v>161</v>
      </c>
    </row>
    <row r="6310" customFormat="false" ht="14.25" hidden="false" customHeight="false" outlineLevel="0" collapsed="false">
      <c r="A6310" s="0" t="s">
        <v>111</v>
      </c>
      <c r="B6310" s="0" t="s">
        <v>112</v>
      </c>
      <c r="C6310" s="0" t="s">
        <v>75</v>
      </c>
      <c r="D6310" s="0" t="s">
        <v>167</v>
      </c>
      <c r="E6310" s="0" t="n">
        <v>2038</v>
      </c>
      <c r="F6310" s="0" t="n">
        <v>0.5</v>
      </c>
      <c r="G6310" s="0" t="s">
        <v>135</v>
      </c>
    </row>
    <row r="6311" customFormat="false" ht="14.25" hidden="false" customHeight="false" outlineLevel="0" collapsed="false">
      <c r="A6311" s="0" t="s">
        <v>111</v>
      </c>
      <c r="B6311" s="0" t="s">
        <v>112</v>
      </c>
      <c r="C6311" s="0" t="s">
        <v>75</v>
      </c>
      <c r="D6311" s="0" t="s">
        <v>168</v>
      </c>
      <c r="E6311" s="0" t="n">
        <v>2038</v>
      </c>
      <c r="F6311" s="0" t="n">
        <v>0</v>
      </c>
      <c r="G6311" s="0" t="s">
        <v>161</v>
      </c>
    </row>
    <row r="6312" customFormat="false" ht="14.25" hidden="false" customHeight="false" outlineLevel="0" collapsed="false">
      <c r="A6312" s="0" t="s">
        <v>111</v>
      </c>
      <c r="B6312" s="0" t="s">
        <v>112</v>
      </c>
      <c r="C6312" s="0" t="s">
        <v>75</v>
      </c>
      <c r="D6312" s="0" t="s">
        <v>169</v>
      </c>
      <c r="E6312" s="0" t="n">
        <v>2038</v>
      </c>
      <c r="F6312" s="0" t="n">
        <v>0</v>
      </c>
      <c r="G6312" s="0" t="s">
        <v>161</v>
      </c>
    </row>
    <row r="6313" customFormat="false" ht="14.25" hidden="false" customHeight="false" outlineLevel="0" collapsed="false">
      <c r="A6313" s="0" t="s">
        <v>111</v>
      </c>
      <c r="B6313" s="0" t="s">
        <v>112</v>
      </c>
      <c r="C6313" s="0" t="s">
        <v>75</v>
      </c>
      <c r="D6313" s="0" t="s">
        <v>170</v>
      </c>
      <c r="E6313" s="0" t="n">
        <v>2038</v>
      </c>
      <c r="F6313" s="0" t="n">
        <v>0</v>
      </c>
      <c r="G6313" s="0" t="s">
        <v>161</v>
      </c>
    </row>
    <row r="6314" customFormat="false" ht="14.25" hidden="false" customHeight="false" outlineLevel="0" collapsed="false">
      <c r="A6314" s="0" t="s">
        <v>111</v>
      </c>
      <c r="B6314" s="0" t="s">
        <v>112</v>
      </c>
      <c r="C6314" s="0" t="s">
        <v>75</v>
      </c>
      <c r="D6314" s="0" t="s">
        <v>156</v>
      </c>
      <c r="E6314" s="0" t="n">
        <v>2038</v>
      </c>
      <c r="F6314" s="0" t="n">
        <v>0.820023533064944</v>
      </c>
      <c r="G6314" s="0" t="s">
        <v>135</v>
      </c>
    </row>
    <row r="6315" customFormat="false" ht="14.25" hidden="false" customHeight="false" outlineLevel="0" collapsed="false">
      <c r="A6315" s="0" t="s">
        <v>111</v>
      </c>
      <c r="B6315" s="0" t="s">
        <v>112</v>
      </c>
      <c r="C6315" s="0" t="s">
        <v>75</v>
      </c>
      <c r="D6315" s="0" t="s">
        <v>157</v>
      </c>
      <c r="E6315" s="0" t="n">
        <v>2038</v>
      </c>
      <c r="F6315" s="0" t="n">
        <v>0.581203765290391</v>
      </c>
      <c r="G6315" s="0" t="s">
        <v>135</v>
      </c>
    </row>
    <row r="6316" customFormat="false" ht="14.25" hidden="false" customHeight="false" outlineLevel="0" collapsed="false">
      <c r="A6316" s="0" t="s">
        <v>111</v>
      </c>
      <c r="B6316" s="0" t="s">
        <v>112</v>
      </c>
      <c r="C6316" s="0" t="s">
        <v>75</v>
      </c>
      <c r="D6316" s="0" t="s">
        <v>171</v>
      </c>
      <c r="E6316" s="0" t="n">
        <v>2038</v>
      </c>
      <c r="F6316" s="0" t="n">
        <v>0.87</v>
      </c>
      <c r="G6316" s="0" t="s">
        <v>135</v>
      </c>
    </row>
    <row r="6317" customFormat="false" ht="14.25" hidden="false" customHeight="false" outlineLevel="0" collapsed="false">
      <c r="A6317" s="0" t="s">
        <v>111</v>
      </c>
      <c r="B6317" s="0" t="s">
        <v>112</v>
      </c>
      <c r="C6317" s="0" t="s">
        <v>75</v>
      </c>
      <c r="D6317" s="0" t="s">
        <v>172</v>
      </c>
      <c r="E6317" s="0" t="n">
        <v>2038</v>
      </c>
      <c r="F6317" s="0" t="n">
        <v>0.8</v>
      </c>
      <c r="G6317" s="0" t="s">
        <v>135</v>
      </c>
    </row>
    <row r="6318" customFormat="false" ht="14.25" hidden="false" customHeight="false" outlineLevel="0" collapsed="false">
      <c r="A6318" s="0" t="s">
        <v>111</v>
      </c>
      <c r="B6318" s="0" t="s">
        <v>112</v>
      </c>
      <c r="C6318" s="0" t="s">
        <v>75</v>
      </c>
      <c r="D6318" s="0" t="s">
        <v>173</v>
      </c>
      <c r="E6318" s="0" t="n">
        <v>2038</v>
      </c>
      <c r="F6318" s="0" t="n">
        <v>0.50564727580264</v>
      </c>
      <c r="G6318" s="0" t="s">
        <v>135</v>
      </c>
    </row>
    <row r="6319" customFormat="false" ht="14.25" hidden="false" customHeight="false" outlineLevel="0" collapsed="false">
      <c r="A6319" s="0" t="s">
        <v>111</v>
      </c>
      <c r="B6319" s="0" t="s">
        <v>112</v>
      </c>
      <c r="C6319" s="0" t="s">
        <v>75</v>
      </c>
      <c r="D6319" s="0" t="s">
        <v>174</v>
      </c>
      <c r="E6319" s="0" t="n">
        <v>2038</v>
      </c>
      <c r="F6319" s="0" t="n">
        <v>0.464963012232313</v>
      </c>
      <c r="G6319" s="0" t="s">
        <v>135</v>
      </c>
    </row>
    <row r="6320" customFormat="false" ht="14.25" hidden="false" customHeight="false" outlineLevel="0" collapsed="false">
      <c r="A6320" s="0" t="s">
        <v>111</v>
      </c>
      <c r="B6320" s="0" t="s">
        <v>112</v>
      </c>
      <c r="C6320" s="0" t="s">
        <v>75</v>
      </c>
      <c r="D6320" s="0" t="s">
        <v>160</v>
      </c>
      <c r="E6320" s="0" t="n">
        <v>2038</v>
      </c>
      <c r="F6320" s="0" t="n">
        <v>2.14095456535401</v>
      </c>
      <c r="G6320" s="0" t="s">
        <v>161</v>
      </c>
    </row>
    <row r="6321" customFormat="false" ht="14.25" hidden="false" customHeight="false" outlineLevel="0" collapsed="false">
      <c r="A6321" s="0" t="s">
        <v>111</v>
      </c>
      <c r="B6321" s="0" t="s">
        <v>112</v>
      </c>
      <c r="C6321" s="0" t="s">
        <v>75</v>
      </c>
      <c r="D6321" s="0" t="s">
        <v>162</v>
      </c>
      <c r="E6321" s="0" t="n">
        <v>2038</v>
      </c>
      <c r="F6321" s="0" t="n">
        <v>0.469890708015054</v>
      </c>
      <c r="G6321" s="0" t="s">
        <v>161</v>
      </c>
    </row>
    <row r="6322" customFormat="false" ht="14.25" hidden="false" customHeight="false" outlineLevel="0" collapsed="false">
      <c r="A6322" s="0" t="s">
        <v>111</v>
      </c>
      <c r="B6322" s="0" t="s">
        <v>112</v>
      </c>
      <c r="C6322" s="0" t="s">
        <v>75</v>
      </c>
      <c r="D6322" s="0" t="s">
        <v>175</v>
      </c>
      <c r="E6322" s="0" t="n">
        <v>2038</v>
      </c>
      <c r="F6322" s="0" t="n">
        <v>1.7683</v>
      </c>
      <c r="G6322" s="0" t="s">
        <v>161</v>
      </c>
    </row>
    <row r="6323" customFormat="false" ht="14.25" hidden="false" customHeight="false" outlineLevel="0" collapsed="false">
      <c r="A6323" s="0" t="s">
        <v>111</v>
      </c>
      <c r="B6323" s="0" t="s">
        <v>112</v>
      </c>
      <c r="C6323" s="0" t="s">
        <v>75</v>
      </c>
      <c r="D6323" s="0" t="s">
        <v>176</v>
      </c>
      <c r="E6323" s="0" t="n">
        <v>2038</v>
      </c>
      <c r="F6323" s="0" t="n">
        <v>1.0021</v>
      </c>
      <c r="G6323" s="0" t="s">
        <v>161</v>
      </c>
    </row>
    <row r="6324" customFormat="false" ht="14.25" hidden="false" customHeight="false" outlineLevel="0" collapsed="false">
      <c r="A6324" s="0" t="s">
        <v>111</v>
      </c>
      <c r="B6324" s="0" t="s">
        <v>112</v>
      </c>
      <c r="C6324" s="0" t="s">
        <v>75</v>
      </c>
      <c r="D6324" s="0" t="s">
        <v>177</v>
      </c>
      <c r="E6324" s="0" t="n">
        <v>2038</v>
      </c>
      <c r="F6324" s="0" t="n">
        <v>1.7683</v>
      </c>
      <c r="G6324" s="0" t="s">
        <v>161</v>
      </c>
    </row>
    <row r="6325" customFormat="false" ht="14.25" hidden="false" customHeight="false" outlineLevel="0" collapsed="false">
      <c r="A6325" s="0" t="s">
        <v>111</v>
      </c>
      <c r="B6325" s="0" t="s">
        <v>112</v>
      </c>
      <c r="C6325" s="0" t="s">
        <v>75</v>
      </c>
      <c r="D6325" s="0" t="s">
        <v>178</v>
      </c>
      <c r="E6325" s="0" t="n">
        <v>2038</v>
      </c>
      <c r="F6325" s="0" t="n">
        <v>0.842545273369062</v>
      </c>
      <c r="G6325" s="0" t="s">
        <v>161</v>
      </c>
    </row>
    <row r="6326" customFormat="false" ht="14.25" hidden="false" customHeight="false" outlineLevel="0" collapsed="false">
      <c r="A6326" s="0" t="s">
        <v>111</v>
      </c>
      <c r="B6326" s="0" t="s">
        <v>112</v>
      </c>
      <c r="C6326" s="0" t="s">
        <v>75</v>
      </c>
      <c r="D6326" s="0" t="s">
        <v>163</v>
      </c>
      <c r="E6326" s="0" t="n">
        <v>2038</v>
      </c>
      <c r="F6326" s="0" t="n">
        <v>13.54236038709</v>
      </c>
      <c r="G6326" s="0" t="s">
        <v>132</v>
      </c>
    </row>
    <row r="6327" customFormat="false" ht="14.25" hidden="false" customHeight="false" outlineLevel="0" collapsed="false">
      <c r="A6327" s="0" t="s">
        <v>111</v>
      </c>
      <c r="B6327" s="0" t="s">
        <v>112</v>
      </c>
      <c r="C6327" s="0" t="s">
        <v>75</v>
      </c>
      <c r="D6327" s="0" t="s">
        <v>164</v>
      </c>
      <c r="E6327" s="0" t="n">
        <v>2038</v>
      </c>
      <c r="F6327" s="0" t="n">
        <v>2.55671210784977</v>
      </c>
      <c r="G6327" s="0" t="s">
        <v>132</v>
      </c>
    </row>
    <row r="6328" customFormat="false" ht="14.25" hidden="false" customHeight="false" outlineLevel="0" collapsed="false">
      <c r="A6328" s="0" t="s">
        <v>111</v>
      </c>
      <c r="B6328" s="0" t="s">
        <v>112</v>
      </c>
      <c r="C6328" s="0" t="s">
        <v>75</v>
      </c>
      <c r="D6328" s="0" t="s">
        <v>179</v>
      </c>
      <c r="E6328" s="0" t="n">
        <v>2038</v>
      </c>
      <c r="F6328" s="0" t="n">
        <v>11.1944090929558</v>
      </c>
      <c r="G6328" s="0" t="s">
        <v>132</v>
      </c>
    </row>
    <row r="6329" customFormat="false" ht="14.25" hidden="false" customHeight="false" outlineLevel="0" collapsed="false">
      <c r="A6329" s="0" t="s">
        <v>111</v>
      </c>
      <c r="B6329" s="0" t="s">
        <v>112</v>
      </c>
      <c r="C6329" s="0" t="s">
        <v>75</v>
      </c>
      <c r="D6329" s="0" t="s">
        <v>180</v>
      </c>
      <c r="E6329" s="0" t="n">
        <v>2038</v>
      </c>
      <c r="F6329" s="0" t="n">
        <v>4.52313368169828</v>
      </c>
      <c r="G6329" s="0" t="s">
        <v>132</v>
      </c>
    </row>
    <row r="6330" customFormat="false" ht="14.25" hidden="false" customHeight="false" outlineLevel="0" collapsed="false">
      <c r="A6330" s="0" t="s">
        <v>111</v>
      </c>
      <c r="B6330" s="0" t="s">
        <v>112</v>
      </c>
      <c r="C6330" s="0" t="s">
        <v>75</v>
      </c>
      <c r="D6330" s="0" t="s">
        <v>181</v>
      </c>
      <c r="E6330" s="0" t="n">
        <v>2038</v>
      </c>
      <c r="F6330" s="0" t="n">
        <v>1</v>
      </c>
      <c r="G6330" s="0" t="s">
        <v>135</v>
      </c>
    </row>
    <row r="6331" customFormat="false" ht="14.25" hidden="false" customHeight="false" outlineLevel="0" collapsed="false">
      <c r="A6331" s="0" t="s">
        <v>111</v>
      </c>
      <c r="B6331" s="0" t="s">
        <v>112</v>
      </c>
      <c r="C6331" s="0" t="s">
        <v>75</v>
      </c>
      <c r="D6331" s="0" t="s">
        <v>165</v>
      </c>
      <c r="E6331" s="0" t="n">
        <v>2039</v>
      </c>
      <c r="F6331" s="0" t="n">
        <v>0</v>
      </c>
      <c r="G6331" s="0" t="s">
        <v>161</v>
      </c>
    </row>
    <row r="6332" customFormat="false" ht="14.25" hidden="false" customHeight="false" outlineLevel="0" collapsed="false">
      <c r="A6332" s="0" t="s">
        <v>111</v>
      </c>
      <c r="B6332" s="0" t="s">
        <v>112</v>
      </c>
      <c r="C6332" s="0" t="s">
        <v>75</v>
      </c>
      <c r="D6332" s="0" t="s">
        <v>166</v>
      </c>
      <c r="E6332" s="0" t="n">
        <v>2039</v>
      </c>
      <c r="F6332" s="0" t="n">
        <v>0</v>
      </c>
      <c r="G6332" s="0" t="s">
        <v>161</v>
      </c>
    </row>
    <row r="6333" customFormat="false" ht="14.25" hidden="false" customHeight="false" outlineLevel="0" collapsed="false">
      <c r="A6333" s="0" t="s">
        <v>111</v>
      </c>
      <c r="B6333" s="0" t="s">
        <v>112</v>
      </c>
      <c r="C6333" s="0" t="s">
        <v>75</v>
      </c>
      <c r="D6333" s="0" t="s">
        <v>167</v>
      </c>
      <c r="E6333" s="0" t="n">
        <v>2039</v>
      </c>
      <c r="F6333" s="0" t="n">
        <v>0.5</v>
      </c>
      <c r="G6333" s="0" t="s">
        <v>135</v>
      </c>
    </row>
    <row r="6334" customFormat="false" ht="14.25" hidden="false" customHeight="false" outlineLevel="0" collapsed="false">
      <c r="A6334" s="0" t="s">
        <v>111</v>
      </c>
      <c r="B6334" s="0" t="s">
        <v>112</v>
      </c>
      <c r="C6334" s="0" t="s">
        <v>75</v>
      </c>
      <c r="D6334" s="0" t="s">
        <v>168</v>
      </c>
      <c r="E6334" s="0" t="n">
        <v>2039</v>
      </c>
      <c r="F6334" s="0" t="n">
        <v>0</v>
      </c>
      <c r="G6334" s="0" t="s">
        <v>161</v>
      </c>
    </row>
    <row r="6335" customFormat="false" ht="14.25" hidden="false" customHeight="false" outlineLevel="0" collapsed="false">
      <c r="A6335" s="0" t="s">
        <v>111</v>
      </c>
      <c r="B6335" s="0" t="s">
        <v>112</v>
      </c>
      <c r="C6335" s="0" t="s">
        <v>75</v>
      </c>
      <c r="D6335" s="0" t="s">
        <v>169</v>
      </c>
      <c r="E6335" s="0" t="n">
        <v>2039</v>
      </c>
      <c r="F6335" s="0" t="n">
        <v>0</v>
      </c>
      <c r="G6335" s="0" t="s">
        <v>161</v>
      </c>
    </row>
    <row r="6336" customFormat="false" ht="14.25" hidden="false" customHeight="false" outlineLevel="0" collapsed="false">
      <c r="A6336" s="0" t="s">
        <v>111</v>
      </c>
      <c r="B6336" s="0" t="s">
        <v>112</v>
      </c>
      <c r="C6336" s="0" t="s">
        <v>75</v>
      </c>
      <c r="D6336" s="0" t="s">
        <v>170</v>
      </c>
      <c r="E6336" s="0" t="n">
        <v>2039</v>
      </c>
      <c r="F6336" s="0" t="n">
        <v>0</v>
      </c>
      <c r="G6336" s="0" t="s">
        <v>161</v>
      </c>
    </row>
    <row r="6337" customFormat="false" ht="14.25" hidden="false" customHeight="false" outlineLevel="0" collapsed="false">
      <c r="A6337" s="0" t="s">
        <v>111</v>
      </c>
      <c r="B6337" s="0" t="s">
        <v>112</v>
      </c>
      <c r="C6337" s="0" t="s">
        <v>75</v>
      </c>
      <c r="D6337" s="0" t="s">
        <v>156</v>
      </c>
      <c r="E6337" s="0" t="n">
        <v>2039</v>
      </c>
      <c r="F6337" s="0" t="n">
        <v>0.820023533064944</v>
      </c>
      <c r="G6337" s="0" t="s">
        <v>135</v>
      </c>
    </row>
    <row r="6338" customFormat="false" ht="14.25" hidden="false" customHeight="false" outlineLevel="0" collapsed="false">
      <c r="A6338" s="0" t="s">
        <v>111</v>
      </c>
      <c r="B6338" s="0" t="s">
        <v>112</v>
      </c>
      <c r="C6338" s="0" t="s">
        <v>75</v>
      </c>
      <c r="D6338" s="0" t="s">
        <v>157</v>
      </c>
      <c r="E6338" s="0" t="n">
        <v>2039</v>
      </c>
      <c r="F6338" s="0" t="n">
        <v>0.581203765290391</v>
      </c>
      <c r="G6338" s="0" t="s">
        <v>135</v>
      </c>
    </row>
    <row r="6339" customFormat="false" ht="14.25" hidden="false" customHeight="false" outlineLevel="0" collapsed="false">
      <c r="A6339" s="0" t="s">
        <v>111</v>
      </c>
      <c r="B6339" s="0" t="s">
        <v>112</v>
      </c>
      <c r="C6339" s="0" t="s">
        <v>75</v>
      </c>
      <c r="D6339" s="0" t="s">
        <v>171</v>
      </c>
      <c r="E6339" s="0" t="n">
        <v>2039</v>
      </c>
      <c r="F6339" s="0" t="n">
        <v>0.87</v>
      </c>
      <c r="G6339" s="0" t="s">
        <v>135</v>
      </c>
    </row>
    <row r="6340" customFormat="false" ht="14.25" hidden="false" customHeight="false" outlineLevel="0" collapsed="false">
      <c r="A6340" s="0" t="s">
        <v>111</v>
      </c>
      <c r="B6340" s="0" t="s">
        <v>112</v>
      </c>
      <c r="C6340" s="0" t="s">
        <v>75</v>
      </c>
      <c r="D6340" s="0" t="s">
        <v>172</v>
      </c>
      <c r="E6340" s="0" t="n">
        <v>2039</v>
      </c>
      <c r="F6340" s="0" t="n">
        <v>0.8</v>
      </c>
      <c r="G6340" s="0" t="s">
        <v>135</v>
      </c>
    </row>
    <row r="6341" customFormat="false" ht="14.25" hidden="false" customHeight="false" outlineLevel="0" collapsed="false">
      <c r="A6341" s="0" t="s">
        <v>111</v>
      </c>
      <c r="B6341" s="0" t="s">
        <v>112</v>
      </c>
      <c r="C6341" s="0" t="s">
        <v>75</v>
      </c>
      <c r="D6341" s="0" t="s">
        <v>173</v>
      </c>
      <c r="E6341" s="0" t="n">
        <v>2039</v>
      </c>
      <c r="F6341" s="0" t="n">
        <v>0.50564727580264</v>
      </c>
      <c r="G6341" s="0" t="s">
        <v>135</v>
      </c>
    </row>
    <row r="6342" customFormat="false" ht="14.25" hidden="false" customHeight="false" outlineLevel="0" collapsed="false">
      <c r="A6342" s="0" t="s">
        <v>111</v>
      </c>
      <c r="B6342" s="0" t="s">
        <v>112</v>
      </c>
      <c r="C6342" s="0" t="s">
        <v>75</v>
      </c>
      <c r="D6342" s="0" t="s">
        <v>174</v>
      </c>
      <c r="E6342" s="0" t="n">
        <v>2039</v>
      </c>
      <c r="F6342" s="0" t="n">
        <v>0.464963012232313</v>
      </c>
      <c r="G6342" s="0" t="s">
        <v>135</v>
      </c>
    </row>
    <row r="6343" customFormat="false" ht="14.25" hidden="false" customHeight="false" outlineLevel="0" collapsed="false">
      <c r="A6343" s="0" t="s">
        <v>111</v>
      </c>
      <c r="B6343" s="0" t="s">
        <v>112</v>
      </c>
      <c r="C6343" s="0" t="s">
        <v>75</v>
      </c>
      <c r="D6343" s="0" t="s">
        <v>160</v>
      </c>
      <c r="E6343" s="0" t="n">
        <v>2039</v>
      </c>
      <c r="F6343" s="0" t="n">
        <v>2.14095456535401</v>
      </c>
      <c r="G6343" s="0" t="s">
        <v>161</v>
      </c>
    </row>
    <row r="6344" customFormat="false" ht="14.25" hidden="false" customHeight="false" outlineLevel="0" collapsed="false">
      <c r="A6344" s="0" t="s">
        <v>111</v>
      </c>
      <c r="B6344" s="0" t="s">
        <v>112</v>
      </c>
      <c r="C6344" s="0" t="s">
        <v>75</v>
      </c>
      <c r="D6344" s="0" t="s">
        <v>162</v>
      </c>
      <c r="E6344" s="0" t="n">
        <v>2039</v>
      </c>
      <c r="F6344" s="0" t="n">
        <v>0.469890708015054</v>
      </c>
      <c r="G6344" s="0" t="s">
        <v>161</v>
      </c>
    </row>
    <row r="6345" customFormat="false" ht="14.25" hidden="false" customHeight="false" outlineLevel="0" collapsed="false">
      <c r="A6345" s="0" t="s">
        <v>111</v>
      </c>
      <c r="B6345" s="0" t="s">
        <v>112</v>
      </c>
      <c r="C6345" s="0" t="s">
        <v>75</v>
      </c>
      <c r="D6345" s="0" t="s">
        <v>175</v>
      </c>
      <c r="E6345" s="0" t="n">
        <v>2039</v>
      </c>
      <c r="F6345" s="0" t="n">
        <v>1.7683</v>
      </c>
      <c r="G6345" s="0" t="s">
        <v>161</v>
      </c>
    </row>
    <row r="6346" customFormat="false" ht="14.25" hidden="false" customHeight="false" outlineLevel="0" collapsed="false">
      <c r="A6346" s="0" t="s">
        <v>111</v>
      </c>
      <c r="B6346" s="0" t="s">
        <v>112</v>
      </c>
      <c r="C6346" s="0" t="s">
        <v>75</v>
      </c>
      <c r="D6346" s="0" t="s">
        <v>176</v>
      </c>
      <c r="E6346" s="0" t="n">
        <v>2039</v>
      </c>
      <c r="F6346" s="0" t="n">
        <v>1.0021</v>
      </c>
      <c r="G6346" s="0" t="s">
        <v>161</v>
      </c>
    </row>
    <row r="6347" customFormat="false" ht="14.25" hidden="false" customHeight="false" outlineLevel="0" collapsed="false">
      <c r="A6347" s="0" t="s">
        <v>111</v>
      </c>
      <c r="B6347" s="0" t="s">
        <v>112</v>
      </c>
      <c r="C6347" s="0" t="s">
        <v>75</v>
      </c>
      <c r="D6347" s="0" t="s">
        <v>177</v>
      </c>
      <c r="E6347" s="0" t="n">
        <v>2039</v>
      </c>
      <c r="F6347" s="0" t="n">
        <v>1.7683</v>
      </c>
      <c r="G6347" s="0" t="s">
        <v>161</v>
      </c>
    </row>
    <row r="6348" customFormat="false" ht="14.25" hidden="false" customHeight="false" outlineLevel="0" collapsed="false">
      <c r="A6348" s="0" t="s">
        <v>111</v>
      </c>
      <c r="B6348" s="0" t="s">
        <v>112</v>
      </c>
      <c r="C6348" s="0" t="s">
        <v>75</v>
      </c>
      <c r="D6348" s="0" t="s">
        <v>178</v>
      </c>
      <c r="E6348" s="0" t="n">
        <v>2039</v>
      </c>
      <c r="F6348" s="0" t="n">
        <v>0.842545273369062</v>
      </c>
      <c r="G6348" s="0" t="s">
        <v>161</v>
      </c>
    </row>
    <row r="6349" customFormat="false" ht="14.25" hidden="false" customHeight="false" outlineLevel="0" collapsed="false">
      <c r="A6349" s="0" t="s">
        <v>111</v>
      </c>
      <c r="B6349" s="0" t="s">
        <v>112</v>
      </c>
      <c r="C6349" s="0" t="s">
        <v>75</v>
      </c>
      <c r="D6349" s="0" t="s">
        <v>163</v>
      </c>
      <c r="E6349" s="0" t="n">
        <v>2039</v>
      </c>
      <c r="F6349" s="0" t="n">
        <v>14.3006536044159</v>
      </c>
      <c r="G6349" s="0" t="s">
        <v>132</v>
      </c>
    </row>
    <row r="6350" customFormat="false" ht="14.25" hidden="false" customHeight="false" outlineLevel="0" collapsed="false">
      <c r="A6350" s="0" t="s">
        <v>111</v>
      </c>
      <c r="B6350" s="0" t="s">
        <v>112</v>
      </c>
      <c r="C6350" s="0" t="s">
        <v>75</v>
      </c>
      <c r="D6350" s="0" t="s">
        <v>164</v>
      </c>
      <c r="E6350" s="0" t="n">
        <v>2039</v>
      </c>
      <c r="F6350" s="0" t="n">
        <v>2.61027211776864</v>
      </c>
      <c r="G6350" s="0" t="s">
        <v>132</v>
      </c>
    </row>
    <row r="6351" customFormat="false" ht="14.25" hidden="false" customHeight="false" outlineLevel="0" collapsed="false">
      <c r="A6351" s="0" t="s">
        <v>111</v>
      </c>
      <c r="B6351" s="0" t="s">
        <v>112</v>
      </c>
      <c r="C6351" s="0" t="s">
        <v>75</v>
      </c>
      <c r="D6351" s="0" t="s">
        <v>179</v>
      </c>
      <c r="E6351" s="0" t="n">
        <v>2039</v>
      </c>
      <c r="F6351" s="0" t="n">
        <v>11.7589271515005</v>
      </c>
      <c r="G6351" s="0" t="s">
        <v>132</v>
      </c>
    </row>
    <row r="6352" customFormat="false" ht="14.25" hidden="false" customHeight="false" outlineLevel="0" collapsed="false">
      <c r="A6352" s="0" t="s">
        <v>111</v>
      </c>
      <c r="B6352" s="0" t="s">
        <v>112</v>
      </c>
      <c r="C6352" s="0" t="s">
        <v>75</v>
      </c>
      <c r="D6352" s="0" t="s">
        <v>180</v>
      </c>
      <c r="E6352" s="0" t="n">
        <v>2039</v>
      </c>
      <c r="F6352" s="0" t="n">
        <v>4.75122885164678</v>
      </c>
      <c r="G6352" s="0" t="s">
        <v>132</v>
      </c>
    </row>
    <row r="6353" customFormat="false" ht="14.25" hidden="false" customHeight="false" outlineLevel="0" collapsed="false">
      <c r="A6353" s="0" t="s">
        <v>111</v>
      </c>
      <c r="B6353" s="0" t="s">
        <v>112</v>
      </c>
      <c r="C6353" s="0" t="s">
        <v>75</v>
      </c>
      <c r="D6353" s="0" t="s">
        <v>181</v>
      </c>
      <c r="E6353" s="0" t="n">
        <v>2039</v>
      </c>
      <c r="F6353" s="0" t="n">
        <v>1</v>
      </c>
      <c r="G6353" s="0" t="s">
        <v>135</v>
      </c>
    </row>
    <row r="6354" customFormat="false" ht="14.25" hidden="false" customHeight="false" outlineLevel="0" collapsed="false">
      <c r="A6354" s="0" t="s">
        <v>111</v>
      </c>
      <c r="B6354" s="0" t="s">
        <v>112</v>
      </c>
      <c r="C6354" s="0" t="s">
        <v>75</v>
      </c>
      <c r="D6354" s="0" t="s">
        <v>165</v>
      </c>
      <c r="E6354" s="0" t="n">
        <v>2040</v>
      </c>
      <c r="F6354" s="0" t="n">
        <v>0</v>
      </c>
      <c r="G6354" s="0" t="s">
        <v>161</v>
      </c>
    </row>
    <row r="6355" customFormat="false" ht="14.25" hidden="false" customHeight="false" outlineLevel="0" collapsed="false">
      <c r="A6355" s="0" t="s">
        <v>111</v>
      </c>
      <c r="B6355" s="0" t="s">
        <v>112</v>
      </c>
      <c r="C6355" s="0" t="s">
        <v>75</v>
      </c>
      <c r="D6355" s="0" t="s">
        <v>166</v>
      </c>
      <c r="E6355" s="0" t="n">
        <v>2040</v>
      </c>
      <c r="F6355" s="0" t="n">
        <v>0</v>
      </c>
      <c r="G6355" s="0" t="s">
        <v>161</v>
      </c>
    </row>
    <row r="6356" customFormat="false" ht="14.25" hidden="false" customHeight="false" outlineLevel="0" collapsed="false">
      <c r="A6356" s="0" t="s">
        <v>111</v>
      </c>
      <c r="B6356" s="0" t="s">
        <v>112</v>
      </c>
      <c r="C6356" s="0" t="s">
        <v>75</v>
      </c>
      <c r="D6356" s="0" t="s">
        <v>167</v>
      </c>
      <c r="E6356" s="0" t="n">
        <v>2040</v>
      </c>
      <c r="F6356" s="0" t="n">
        <v>0.5</v>
      </c>
      <c r="G6356" s="0" t="s">
        <v>135</v>
      </c>
    </row>
    <row r="6357" customFormat="false" ht="14.25" hidden="false" customHeight="false" outlineLevel="0" collapsed="false">
      <c r="A6357" s="0" t="s">
        <v>111</v>
      </c>
      <c r="B6357" s="0" t="s">
        <v>112</v>
      </c>
      <c r="C6357" s="0" t="s">
        <v>75</v>
      </c>
      <c r="D6357" s="0" t="s">
        <v>168</v>
      </c>
      <c r="E6357" s="0" t="n">
        <v>2040</v>
      </c>
      <c r="F6357" s="0" t="n">
        <v>0</v>
      </c>
      <c r="G6357" s="0" t="s">
        <v>161</v>
      </c>
    </row>
    <row r="6358" customFormat="false" ht="14.25" hidden="false" customHeight="false" outlineLevel="0" collapsed="false">
      <c r="A6358" s="0" t="s">
        <v>111</v>
      </c>
      <c r="B6358" s="0" t="s">
        <v>112</v>
      </c>
      <c r="C6358" s="0" t="s">
        <v>75</v>
      </c>
      <c r="D6358" s="0" t="s">
        <v>169</v>
      </c>
      <c r="E6358" s="0" t="n">
        <v>2040</v>
      </c>
      <c r="F6358" s="0" t="n">
        <v>0</v>
      </c>
      <c r="G6358" s="0" t="s">
        <v>161</v>
      </c>
    </row>
    <row r="6359" customFormat="false" ht="14.25" hidden="false" customHeight="false" outlineLevel="0" collapsed="false">
      <c r="A6359" s="0" t="s">
        <v>111</v>
      </c>
      <c r="B6359" s="0" t="s">
        <v>112</v>
      </c>
      <c r="C6359" s="0" t="s">
        <v>75</v>
      </c>
      <c r="D6359" s="0" t="s">
        <v>170</v>
      </c>
      <c r="E6359" s="0" t="n">
        <v>2040</v>
      </c>
      <c r="F6359" s="0" t="n">
        <v>0</v>
      </c>
      <c r="G6359" s="0" t="s">
        <v>161</v>
      </c>
    </row>
    <row r="6360" customFormat="false" ht="14.25" hidden="false" customHeight="false" outlineLevel="0" collapsed="false">
      <c r="A6360" s="0" t="s">
        <v>111</v>
      </c>
      <c r="B6360" s="0" t="s">
        <v>112</v>
      </c>
      <c r="C6360" s="0" t="s">
        <v>75</v>
      </c>
      <c r="D6360" s="0" t="s">
        <v>156</v>
      </c>
      <c r="E6360" s="0" t="n">
        <v>2040</v>
      </c>
      <c r="F6360" s="0" t="n">
        <v>0.820023533064944</v>
      </c>
      <c r="G6360" s="0" t="s">
        <v>135</v>
      </c>
    </row>
    <row r="6361" customFormat="false" ht="14.25" hidden="false" customHeight="false" outlineLevel="0" collapsed="false">
      <c r="A6361" s="0" t="s">
        <v>111</v>
      </c>
      <c r="B6361" s="0" t="s">
        <v>112</v>
      </c>
      <c r="C6361" s="0" t="s">
        <v>75</v>
      </c>
      <c r="D6361" s="0" t="s">
        <v>157</v>
      </c>
      <c r="E6361" s="0" t="n">
        <v>2040</v>
      </c>
      <c r="F6361" s="0" t="n">
        <v>0.581203765290391</v>
      </c>
      <c r="G6361" s="0" t="s">
        <v>135</v>
      </c>
    </row>
    <row r="6362" customFormat="false" ht="14.25" hidden="false" customHeight="false" outlineLevel="0" collapsed="false">
      <c r="A6362" s="0" t="s">
        <v>111</v>
      </c>
      <c r="B6362" s="0" t="s">
        <v>112</v>
      </c>
      <c r="C6362" s="0" t="s">
        <v>75</v>
      </c>
      <c r="D6362" s="0" t="s">
        <v>171</v>
      </c>
      <c r="E6362" s="0" t="n">
        <v>2040</v>
      </c>
      <c r="F6362" s="0" t="n">
        <v>0.87</v>
      </c>
      <c r="G6362" s="0" t="s">
        <v>135</v>
      </c>
    </row>
    <row r="6363" customFormat="false" ht="14.25" hidden="false" customHeight="false" outlineLevel="0" collapsed="false">
      <c r="A6363" s="0" t="s">
        <v>111</v>
      </c>
      <c r="B6363" s="0" t="s">
        <v>112</v>
      </c>
      <c r="C6363" s="0" t="s">
        <v>75</v>
      </c>
      <c r="D6363" s="0" t="s">
        <v>172</v>
      </c>
      <c r="E6363" s="0" t="n">
        <v>2040</v>
      </c>
      <c r="F6363" s="0" t="n">
        <v>0.8</v>
      </c>
      <c r="G6363" s="0" t="s">
        <v>135</v>
      </c>
    </row>
    <row r="6364" customFormat="false" ht="14.25" hidden="false" customHeight="false" outlineLevel="0" collapsed="false">
      <c r="A6364" s="0" t="s">
        <v>111</v>
      </c>
      <c r="B6364" s="0" t="s">
        <v>112</v>
      </c>
      <c r="C6364" s="0" t="s">
        <v>75</v>
      </c>
      <c r="D6364" s="0" t="s">
        <v>173</v>
      </c>
      <c r="E6364" s="0" t="n">
        <v>2040</v>
      </c>
      <c r="F6364" s="0" t="n">
        <v>0.50564727580264</v>
      </c>
      <c r="G6364" s="0" t="s">
        <v>135</v>
      </c>
    </row>
    <row r="6365" customFormat="false" ht="14.25" hidden="false" customHeight="false" outlineLevel="0" collapsed="false">
      <c r="A6365" s="0" t="s">
        <v>111</v>
      </c>
      <c r="B6365" s="0" t="s">
        <v>112</v>
      </c>
      <c r="C6365" s="0" t="s">
        <v>75</v>
      </c>
      <c r="D6365" s="0" t="s">
        <v>174</v>
      </c>
      <c r="E6365" s="0" t="n">
        <v>2040</v>
      </c>
      <c r="F6365" s="0" t="n">
        <v>0.464963012232313</v>
      </c>
      <c r="G6365" s="0" t="s">
        <v>135</v>
      </c>
    </row>
    <row r="6366" customFormat="false" ht="14.25" hidden="false" customHeight="false" outlineLevel="0" collapsed="false">
      <c r="A6366" s="0" t="s">
        <v>111</v>
      </c>
      <c r="B6366" s="0" t="s">
        <v>112</v>
      </c>
      <c r="C6366" s="0" t="s">
        <v>75</v>
      </c>
      <c r="D6366" s="0" t="s">
        <v>160</v>
      </c>
      <c r="E6366" s="0" t="n">
        <v>2040</v>
      </c>
      <c r="F6366" s="0" t="n">
        <v>2.14095456535401</v>
      </c>
      <c r="G6366" s="0" t="s">
        <v>161</v>
      </c>
    </row>
    <row r="6367" customFormat="false" ht="14.25" hidden="false" customHeight="false" outlineLevel="0" collapsed="false">
      <c r="A6367" s="0" t="s">
        <v>111</v>
      </c>
      <c r="B6367" s="0" t="s">
        <v>112</v>
      </c>
      <c r="C6367" s="0" t="s">
        <v>75</v>
      </c>
      <c r="D6367" s="0" t="s">
        <v>162</v>
      </c>
      <c r="E6367" s="0" t="n">
        <v>2040</v>
      </c>
      <c r="F6367" s="0" t="n">
        <v>0.469890708015054</v>
      </c>
      <c r="G6367" s="0" t="s">
        <v>161</v>
      </c>
    </row>
    <row r="6368" customFormat="false" ht="14.25" hidden="false" customHeight="false" outlineLevel="0" collapsed="false">
      <c r="A6368" s="0" t="s">
        <v>111</v>
      </c>
      <c r="B6368" s="0" t="s">
        <v>112</v>
      </c>
      <c r="C6368" s="0" t="s">
        <v>75</v>
      </c>
      <c r="D6368" s="0" t="s">
        <v>175</v>
      </c>
      <c r="E6368" s="0" t="n">
        <v>2040</v>
      </c>
      <c r="F6368" s="0" t="n">
        <v>1.7683</v>
      </c>
      <c r="G6368" s="0" t="s">
        <v>161</v>
      </c>
    </row>
    <row r="6369" customFormat="false" ht="14.25" hidden="false" customHeight="false" outlineLevel="0" collapsed="false">
      <c r="A6369" s="0" t="s">
        <v>111</v>
      </c>
      <c r="B6369" s="0" t="s">
        <v>112</v>
      </c>
      <c r="C6369" s="0" t="s">
        <v>75</v>
      </c>
      <c r="D6369" s="0" t="s">
        <v>176</v>
      </c>
      <c r="E6369" s="0" t="n">
        <v>2040</v>
      </c>
      <c r="F6369" s="0" t="n">
        <v>1.0021</v>
      </c>
      <c r="G6369" s="0" t="s">
        <v>161</v>
      </c>
    </row>
    <row r="6370" customFormat="false" ht="14.25" hidden="false" customHeight="false" outlineLevel="0" collapsed="false">
      <c r="A6370" s="0" t="s">
        <v>111</v>
      </c>
      <c r="B6370" s="0" t="s">
        <v>112</v>
      </c>
      <c r="C6370" s="0" t="s">
        <v>75</v>
      </c>
      <c r="D6370" s="0" t="s">
        <v>177</v>
      </c>
      <c r="E6370" s="0" t="n">
        <v>2040</v>
      </c>
      <c r="F6370" s="0" t="n">
        <v>1.7683</v>
      </c>
      <c r="G6370" s="0" t="s">
        <v>161</v>
      </c>
    </row>
    <row r="6371" customFormat="false" ht="14.25" hidden="false" customHeight="false" outlineLevel="0" collapsed="false">
      <c r="A6371" s="0" t="s">
        <v>111</v>
      </c>
      <c r="B6371" s="0" t="s">
        <v>112</v>
      </c>
      <c r="C6371" s="0" t="s">
        <v>75</v>
      </c>
      <c r="D6371" s="0" t="s">
        <v>178</v>
      </c>
      <c r="E6371" s="0" t="n">
        <v>2040</v>
      </c>
      <c r="F6371" s="0" t="n">
        <v>0.842545273369062</v>
      </c>
      <c r="G6371" s="0" t="s">
        <v>161</v>
      </c>
    </row>
    <row r="6372" customFormat="false" ht="14.25" hidden="false" customHeight="false" outlineLevel="0" collapsed="false">
      <c r="A6372" s="0" t="s">
        <v>111</v>
      </c>
      <c r="B6372" s="0" t="s">
        <v>112</v>
      </c>
      <c r="C6372" s="0" t="s">
        <v>75</v>
      </c>
      <c r="D6372" s="0" t="s">
        <v>163</v>
      </c>
      <c r="E6372" s="0" t="n">
        <v>2040</v>
      </c>
      <c r="F6372" s="0" t="n">
        <v>14.9276969081154</v>
      </c>
      <c r="G6372" s="0" t="s">
        <v>132</v>
      </c>
    </row>
    <row r="6373" customFormat="false" ht="14.25" hidden="false" customHeight="false" outlineLevel="0" collapsed="false">
      <c r="A6373" s="0" t="s">
        <v>111</v>
      </c>
      <c r="B6373" s="0" t="s">
        <v>112</v>
      </c>
      <c r="C6373" s="0" t="s">
        <v>75</v>
      </c>
      <c r="D6373" s="0" t="s">
        <v>164</v>
      </c>
      <c r="E6373" s="0" t="n">
        <v>2040</v>
      </c>
      <c r="F6373" s="0" t="n">
        <v>2.6342994543733</v>
      </c>
      <c r="G6373" s="0" t="s">
        <v>132</v>
      </c>
    </row>
    <row r="6374" customFormat="false" ht="14.25" hidden="false" customHeight="false" outlineLevel="0" collapsed="false">
      <c r="A6374" s="0" t="s">
        <v>111</v>
      </c>
      <c r="B6374" s="0" t="s">
        <v>112</v>
      </c>
      <c r="C6374" s="0" t="s">
        <v>75</v>
      </c>
      <c r="D6374" s="0" t="s">
        <v>179</v>
      </c>
      <c r="E6374" s="0" t="n">
        <v>2040</v>
      </c>
      <c r="F6374" s="0" t="n">
        <v>12.2116458468333</v>
      </c>
      <c r="G6374" s="0" t="s">
        <v>132</v>
      </c>
    </row>
    <row r="6375" customFormat="false" ht="14.25" hidden="false" customHeight="false" outlineLevel="0" collapsed="false">
      <c r="A6375" s="0" t="s">
        <v>111</v>
      </c>
      <c r="B6375" s="0" t="s">
        <v>112</v>
      </c>
      <c r="C6375" s="0" t="s">
        <v>75</v>
      </c>
      <c r="D6375" s="0" t="s">
        <v>180</v>
      </c>
      <c r="E6375" s="0" t="n">
        <v>2040</v>
      </c>
      <c r="F6375" s="0" t="n">
        <v>4.93415116243518</v>
      </c>
      <c r="G6375" s="0" t="s">
        <v>132</v>
      </c>
    </row>
    <row r="6376" customFormat="false" ht="14.25" hidden="false" customHeight="false" outlineLevel="0" collapsed="false">
      <c r="A6376" s="0" t="s">
        <v>111</v>
      </c>
      <c r="B6376" s="0" t="s">
        <v>112</v>
      </c>
      <c r="C6376" s="0" t="s">
        <v>75</v>
      </c>
      <c r="D6376" s="0" t="s">
        <v>181</v>
      </c>
      <c r="E6376" s="0" t="n">
        <v>2040</v>
      </c>
      <c r="F6376" s="0" t="n">
        <v>1</v>
      </c>
      <c r="G6376" s="0" t="s">
        <v>135</v>
      </c>
    </row>
    <row r="6377" customFormat="false" ht="14.25" hidden="false" customHeight="false" outlineLevel="0" collapsed="false">
      <c r="A6377" s="0" t="s">
        <v>107</v>
      </c>
      <c r="B6377" s="0" t="s">
        <v>108</v>
      </c>
      <c r="C6377" s="0" t="s">
        <v>75</v>
      </c>
      <c r="D6377" s="0" t="s">
        <v>165</v>
      </c>
      <c r="E6377" s="0" t="n">
        <v>2024</v>
      </c>
      <c r="F6377" s="0" t="n">
        <v>0</v>
      </c>
      <c r="G6377" s="0" t="s">
        <v>161</v>
      </c>
    </row>
    <row r="6378" customFormat="false" ht="14.25" hidden="false" customHeight="false" outlineLevel="0" collapsed="false">
      <c r="A6378" s="0" t="s">
        <v>107</v>
      </c>
      <c r="B6378" s="0" t="s">
        <v>108</v>
      </c>
      <c r="C6378" s="0" t="s">
        <v>75</v>
      </c>
      <c r="D6378" s="0" t="s">
        <v>166</v>
      </c>
      <c r="E6378" s="0" t="n">
        <v>2024</v>
      </c>
      <c r="F6378" s="0" t="n">
        <v>0</v>
      </c>
      <c r="G6378" s="0" t="s">
        <v>161</v>
      </c>
    </row>
    <row r="6379" customFormat="false" ht="14.25" hidden="false" customHeight="false" outlineLevel="0" collapsed="false">
      <c r="A6379" s="0" t="s">
        <v>107</v>
      </c>
      <c r="B6379" s="0" t="s">
        <v>108</v>
      </c>
      <c r="C6379" s="0" t="s">
        <v>75</v>
      </c>
      <c r="D6379" s="0" t="s">
        <v>167</v>
      </c>
      <c r="E6379" s="0" t="n">
        <v>2024</v>
      </c>
      <c r="F6379" s="0" t="n">
        <v>0.5</v>
      </c>
      <c r="G6379" s="0" t="s">
        <v>135</v>
      </c>
    </row>
    <row r="6380" customFormat="false" ht="14.25" hidden="false" customHeight="false" outlineLevel="0" collapsed="false">
      <c r="A6380" s="0" t="s">
        <v>107</v>
      </c>
      <c r="B6380" s="0" t="s">
        <v>108</v>
      </c>
      <c r="C6380" s="0" t="s">
        <v>75</v>
      </c>
      <c r="D6380" s="0" t="s">
        <v>168</v>
      </c>
      <c r="E6380" s="0" t="n">
        <v>2024</v>
      </c>
      <c r="F6380" s="0" t="n">
        <v>0</v>
      </c>
      <c r="G6380" s="0" t="s">
        <v>161</v>
      </c>
    </row>
    <row r="6381" customFormat="false" ht="14.25" hidden="false" customHeight="false" outlineLevel="0" collapsed="false">
      <c r="A6381" s="0" t="s">
        <v>107</v>
      </c>
      <c r="B6381" s="0" t="s">
        <v>108</v>
      </c>
      <c r="C6381" s="0" t="s">
        <v>75</v>
      </c>
      <c r="D6381" s="0" t="s">
        <v>169</v>
      </c>
      <c r="E6381" s="0" t="n">
        <v>2024</v>
      </c>
      <c r="F6381" s="0" t="n">
        <v>0</v>
      </c>
      <c r="G6381" s="0" t="s">
        <v>161</v>
      </c>
    </row>
    <row r="6382" customFormat="false" ht="14.25" hidden="false" customHeight="false" outlineLevel="0" collapsed="false">
      <c r="A6382" s="0" t="s">
        <v>107</v>
      </c>
      <c r="B6382" s="0" t="s">
        <v>108</v>
      </c>
      <c r="C6382" s="0" t="s">
        <v>75</v>
      </c>
      <c r="D6382" s="0" t="s">
        <v>170</v>
      </c>
      <c r="E6382" s="0" t="n">
        <v>2024</v>
      </c>
      <c r="F6382" s="0" t="n">
        <v>0.1584</v>
      </c>
      <c r="G6382" s="0" t="s">
        <v>161</v>
      </c>
    </row>
    <row r="6383" customFormat="false" ht="14.25" hidden="false" customHeight="false" outlineLevel="0" collapsed="false">
      <c r="A6383" s="0" t="s">
        <v>107</v>
      </c>
      <c r="B6383" s="0" t="s">
        <v>108</v>
      </c>
      <c r="C6383" s="0" t="s">
        <v>75</v>
      </c>
      <c r="D6383" s="0" t="s">
        <v>156</v>
      </c>
      <c r="E6383" s="0" t="n">
        <v>2024</v>
      </c>
      <c r="F6383" s="0" t="n">
        <v>0.5</v>
      </c>
      <c r="G6383" s="0" t="s">
        <v>135</v>
      </c>
    </row>
    <row r="6384" customFormat="false" ht="14.25" hidden="false" customHeight="false" outlineLevel="0" collapsed="false">
      <c r="A6384" s="0" t="s">
        <v>107</v>
      </c>
      <c r="B6384" s="0" t="s">
        <v>108</v>
      </c>
      <c r="C6384" s="0" t="s">
        <v>75</v>
      </c>
      <c r="D6384" s="0" t="s">
        <v>157</v>
      </c>
      <c r="E6384" s="0" t="n">
        <v>2024</v>
      </c>
      <c r="F6384" s="0" t="n">
        <v>0.53</v>
      </c>
      <c r="G6384" s="0" t="s">
        <v>135</v>
      </c>
    </row>
    <row r="6385" customFormat="false" ht="14.25" hidden="false" customHeight="false" outlineLevel="0" collapsed="false">
      <c r="A6385" s="0" t="s">
        <v>107</v>
      </c>
      <c r="B6385" s="0" t="s">
        <v>108</v>
      </c>
      <c r="C6385" s="0" t="s">
        <v>75</v>
      </c>
      <c r="D6385" s="0" t="s">
        <v>171</v>
      </c>
      <c r="E6385" s="0" t="n">
        <v>2024</v>
      </c>
      <c r="F6385" s="0" t="n">
        <v>0.87</v>
      </c>
      <c r="G6385" s="0" t="s">
        <v>135</v>
      </c>
    </row>
    <row r="6386" customFormat="false" ht="14.25" hidden="false" customHeight="false" outlineLevel="0" collapsed="false">
      <c r="A6386" s="0" t="s">
        <v>107</v>
      </c>
      <c r="B6386" s="0" t="s">
        <v>108</v>
      </c>
      <c r="C6386" s="0" t="s">
        <v>75</v>
      </c>
      <c r="D6386" s="0" t="s">
        <v>172</v>
      </c>
      <c r="E6386" s="0" t="n">
        <v>2024</v>
      </c>
      <c r="F6386" s="0" t="n">
        <v>0.8</v>
      </c>
      <c r="G6386" s="0" t="s">
        <v>135</v>
      </c>
    </row>
    <row r="6387" customFormat="false" ht="14.25" hidden="false" customHeight="false" outlineLevel="0" collapsed="false">
      <c r="A6387" s="0" t="s">
        <v>107</v>
      </c>
      <c r="B6387" s="0" t="s">
        <v>108</v>
      </c>
      <c r="C6387" s="0" t="s">
        <v>75</v>
      </c>
      <c r="D6387" s="0" t="s">
        <v>173</v>
      </c>
      <c r="E6387" s="0" t="n">
        <v>2024</v>
      </c>
      <c r="F6387" s="0" t="n">
        <v>0.4611</v>
      </c>
      <c r="G6387" s="0" t="s">
        <v>135</v>
      </c>
    </row>
    <row r="6388" customFormat="false" ht="14.25" hidden="false" customHeight="false" outlineLevel="0" collapsed="false">
      <c r="A6388" s="0" t="s">
        <v>107</v>
      </c>
      <c r="B6388" s="0" t="s">
        <v>108</v>
      </c>
      <c r="C6388" s="0" t="s">
        <v>75</v>
      </c>
      <c r="D6388" s="0" t="s">
        <v>174</v>
      </c>
      <c r="E6388" s="0" t="n">
        <v>2024</v>
      </c>
      <c r="F6388" s="0" t="n">
        <v>0.424</v>
      </c>
      <c r="G6388" s="0" t="s">
        <v>135</v>
      </c>
    </row>
    <row r="6389" customFormat="false" ht="14.25" hidden="false" customHeight="false" outlineLevel="0" collapsed="false">
      <c r="A6389" s="0" t="s">
        <v>107</v>
      </c>
      <c r="B6389" s="0" t="s">
        <v>108</v>
      </c>
      <c r="C6389" s="0" t="s">
        <v>75</v>
      </c>
      <c r="D6389" s="0" t="s">
        <v>160</v>
      </c>
      <c r="E6389" s="0" t="n">
        <v>2024</v>
      </c>
      <c r="F6389" s="0" t="n">
        <v>0.0792</v>
      </c>
      <c r="G6389" s="0" t="s">
        <v>161</v>
      </c>
    </row>
    <row r="6390" customFormat="false" ht="14.25" hidden="false" customHeight="false" outlineLevel="0" collapsed="false">
      <c r="A6390" s="0" t="s">
        <v>107</v>
      </c>
      <c r="B6390" s="0" t="s">
        <v>108</v>
      </c>
      <c r="C6390" s="0" t="s">
        <v>75</v>
      </c>
      <c r="D6390" s="0" t="s">
        <v>162</v>
      </c>
      <c r="E6390" s="0" t="n">
        <v>2024</v>
      </c>
      <c r="F6390" s="0" t="n">
        <v>0.0792</v>
      </c>
      <c r="G6390" s="0" t="s">
        <v>161</v>
      </c>
    </row>
    <row r="6391" customFormat="false" ht="14.25" hidden="false" customHeight="false" outlineLevel="0" collapsed="false">
      <c r="A6391" s="0" t="s">
        <v>107</v>
      </c>
      <c r="B6391" s="0" t="s">
        <v>108</v>
      </c>
      <c r="C6391" s="0" t="s">
        <v>75</v>
      </c>
      <c r="D6391" s="0" t="s">
        <v>175</v>
      </c>
      <c r="E6391" s="0" t="n">
        <v>2024</v>
      </c>
      <c r="F6391" s="0" t="n">
        <v>0.1584</v>
      </c>
      <c r="G6391" s="0" t="s">
        <v>161</v>
      </c>
    </row>
    <row r="6392" customFormat="false" ht="14.25" hidden="false" customHeight="false" outlineLevel="0" collapsed="false">
      <c r="A6392" s="0" t="s">
        <v>107</v>
      </c>
      <c r="B6392" s="0" t="s">
        <v>108</v>
      </c>
      <c r="C6392" s="0" t="s">
        <v>75</v>
      </c>
      <c r="D6392" s="0" t="s">
        <v>176</v>
      </c>
      <c r="E6392" s="0" t="n">
        <v>2024</v>
      </c>
      <c r="F6392" s="0" t="n">
        <v>0</v>
      </c>
      <c r="G6392" s="0" t="s">
        <v>161</v>
      </c>
    </row>
    <row r="6393" customFormat="false" ht="14.25" hidden="false" customHeight="false" outlineLevel="0" collapsed="false">
      <c r="A6393" s="0" t="s">
        <v>107</v>
      </c>
      <c r="B6393" s="0" t="s">
        <v>108</v>
      </c>
      <c r="C6393" s="0" t="s">
        <v>75</v>
      </c>
      <c r="D6393" s="0" t="s">
        <v>177</v>
      </c>
      <c r="E6393" s="0" t="n">
        <v>2024</v>
      </c>
      <c r="F6393" s="0" t="n">
        <v>0.1584</v>
      </c>
      <c r="G6393" s="0" t="s">
        <v>161</v>
      </c>
    </row>
    <row r="6394" customFormat="false" ht="14.25" hidden="false" customHeight="false" outlineLevel="0" collapsed="false">
      <c r="A6394" s="0" t="s">
        <v>107</v>
      </c>
      <c r="B6394" s="0" t="s">
        <v>108</v>
      </c>
      <c r="C6394" s="0" t="s">
        <v>75</v>
      </c>
      <c r="D6394" s="0" t="s">
        <v>178</v>
      </c>
      <c r="E6394" s="0" t="n">
        <v>2024</v>
      </c>
      <c r="F6394" s="0" t="n">
        <v>0</v>
      </c>
      <c r="G6394" s="0" t="s">
        <v>161</v>
      </c>
    </row>
    <row r="6395" customFormat="false" ht="14.25" hidden="false" customHeight="false" outlineLevel="0" collapsed="false">
      <c r="A6395" s="0" t="s">
        <v>107</v>
      </c>
      <c r="B6395" s="0" t="s">
        <v>108</v>
      </c>
      <c r="C6395" s="0" t="s">
        <v>75</v>
      </c>
      <c r="D6395" s="0" t="s">
        <v>163</v>
      </c>
      <c r="E6395" s="0" t="n">
        <v>2024</v>
      </c>
      <c r="F6395" s="0" t="n">
        <v>0.3199074912</v>
      </c>
      <c r="G6395" s="0" t="s">
        <v>132</v>
      </c>
    </row>
    <row r="6396" customFormat="false" ht="14.25" hidden="false" customHeight="false" outlineLevel="0" collapsed="false">
      <c r="A6396" s="0" t="s">
        <v>107</v>
      </c>
      <c r="B6396" s="0" t="s">
        <v>108</v>
      </c>
      <c r="C6396" s="0" t="s">
        <v>75</v>
      </c>
      <c r="D6396" s="0" t="s">
        <v>164</v>
      </c>
      <c r="E6396" s="0" t="n">
        <v>2024</v>
      </c>
      <c r="F6396" s="0" t="n">
        <v>0.3199074912</v>
      </c>
      <c r="G6396" s="0" t="s">
        <v>132</v>
      </c>
    </row>
    <row r="6397" customFormat="false" ht="14.25" hidden="false" customHeight="false" outlineLevel="0" collapsed="false">
      <c r="A6397" s="0" t="s">
        <v>107</v>
      </c>
      <c r="B6397" s="0" t="s">
        <v>108</v>
      </c>
      <c r="C6397" s="0" t="s">
        <v>75</v>
      </c>
      <c r="D6397" s="0" t="s">
        <v>179</v>
      </c>
      <c r="E6397" s="0" t="n">
        <v>2024</v>
      </c>
      <c r="F6397" s="0" t="n">
        <v>0.6398149824</v>
      </c>
      <c r="G6397" s="0" t="s">
        <v>132</v>
      </c>
    </row>
    <row r="6398" customFormat="false" ht="14.25" hidden="false" customHeight="false" outlineLevel="0" collapsed="false">
      <c r="A6398" s="0" t="s">
        <v>107</v>
      </c>
      <c r="B6398" s="0" t="s">
        <v>108</v>
      </c>
      <c r="C6398" s="0" t="s">
        <v>75</v>
      </c>
      <c r="D6398" s="0" t="s">
        <v>180</v>
      </c>
      <c r="E6398" s="0" t="n">
        <v>2024</v>
      </c>
      <c r="F6398" s="0" t="n">
        <v>0</v>
      </c>
      <c r="G6398" s="0" t="s">
        <v>132</v>
      </c>
    </row>
    <row r="6399" customFormat="false" ht="14.25" hidden="false" customHeight="false" outlineLevel="0" collapsed="false">
      <c r="A6399" s="0" t="s">
        <v>107</v>
      </c>
      <c r="B6399" s="0" t="s">
        <v>108</v>
      </c>
      <c r="C6399" s="0" t="s">
        <v>75</v>
      </c>
      <c r="D6399" s="0" t="s">
        <v>181</v>
      </c>
      <c r="E6399" s="0" t="n">
        <v>2024</v>
      </c>
      <c r="F6399" s="0" t="n">
        <v>1</v>
      </c>
      <c r="G6399" s="0" t="s">
        <v>135</v>
      </c>
    </row>
    <row r="6400" customFormat="false" ht="14.25" hidden="false" customHeight="false" outlineLevel="0" collapsed="false">
      <c r="A6400" s="0" t="s">
        <v>107</v>
      </c>
      <c r="B6400" s="0" t="s">
        <v>108</v>
      </c>
      <c r="C6400" s="0" t="s">
        <v>75</v>
      </c>
      <c r="D6400" s="0" t="s">
        <v>165</v>
      </c>
      <c r="E6400" s="0" t="n">
        <v>2025</v>
      </c>
      <c r="F6400" s="0" t="n">
        <v>0</v>
      </c>
      <c r="G6400" s="0" t="s">
        <v>161</v>
      </c>
    </row>
    <row r="6401" customFormat="false" ht="14.25" hidden="false" customHeight="false" outlineLevel="0" collapsed="false">
      <c r="A6401" s="0" t="s">
        <v>107</v>
      </c>
      <c r="B6401" s="0" t="s">
        <v>108</v>
      </c>
      <c r="C6401" s="0" t="s">
        <v>75</v>
      </c>
      <c r="D6401" s="0" t="s">
        <v>166</v>
      </c>
      <c r="E6401" s="0" t="n">
        <v>2025</v>
      </c>
      <c r="F6401" s="0" t="n">
        <v>0</v>
      </c>
      <c r="G6401" s="0" t="s">
        <v>161</v>
      </c>
    </row>
    <row r="6402" customFormat="false" ht="14.25" hidden="false" customHeight="false" outlineLevel="0" collapsed="false">
      <c r="A6402" s="0" t="s">
        <v>107</v>
      </c>
      <c r="B6402" s="0" t="s">
        <v>108</v>
      </c>
      <c r="C6402" s="0" t="s">
        <v>75</v>
      </c>
      <c r="D6402" s="0" t="s">
        <v>167</v>
      </c>
      <c r="E6402" s="0" t="n">
        <v>2025</v>
      </c>
      <c r="F6402" s="0" t="n">
        <v>0.5</v>
      </c>
      <c r="G6402" s="0" t="s">
        <v>135</v>
      </c>
    </row>
    <row r="6403" customFormat="false" ht="14.25" hidden="false" customHeight="false" outlineLevel="0" collapsed="false">
      <c r="A6403" s="0" t="s">
        <v>107</v>
      </c>
      <c r="B6403" s="0" t="s">
        <v>108</v>
      </c>
      <c r="C6403" s="0" t="s">
        <v>75</v>
      </c>
      <c r="D6403" s="0" t="s">
        <v>168</v>
      </c>
      <c r="E6403" s="0" t="n">
        <v>2025</v>
      </c>
      <c r="F6403" s="0" t="n">
        <v>0</v>
      </c>
      <c r="G6403" s="0" t="s">
        <v>161</v>
      </c>
    </row>
    <row r="6404" customFormat="false" ht="14.25" hidden="false" customHeight="false" outlineLevel="0" collapsed="false">
      <c r="A6404" s="0" t="s">
        <v>107</v>
      </c>
      <c r="B6404" s="0" t="s">
        <v>108</v>
      </c>
      <c r="C6404" s="0" t="s">
        <v>75</v>
      </c>
      <c r="D6404" s="0" t="s">
        <v>169</v>
      </c>
      <c r="E6404" s="0" t="n">
        <v>2025</v>
      </c>
      <c r="F6404" s="0" t="n">
        <v>0</v>
      </c>
      <c r="G6404" s="0" t="s">
        <v>161</v>
      </c>
    </row>
    <row r="6405" customFormat="false" ht="14.25" hidden="false" customHeight="false" outlineLevel="0" collapsed="false">
      <c r="A6405" s="0" t="s">
        <v>107</v>
      </c>
      <c r="B6405" s="0" t="s">
        <v>108</v>
      </c>
      <c r="C6405" s="0" t="s">
        <v>75</v>
      </c>
      <c r="D6405" s="0" t="s">
        <v>170</v>
      </c>
      <c r="E6405" s="0" t="n">
        <v>2025</v>
      </c>
      <c r="F6405" s="0" t="n">
        <v>0.1584</v>
      </c>
      <c r="G6405" s="0" t="s">
        <v>161</v>
      </c>
    </row>
    <row r="6406" customFormat="false" ht="14.25" hidden="false" customHeight="false" outlineLevel="0" collapsed="false">
      <c r="A6406" s="0" t="s">
        <v>107</v>
      </c>
      <c r="B6406" s="0" t="s">
        <v>108</v>
      </c>
      <c r="C6406" s="0" t="s">
        <v>75</v>
      </c>
      <c r="D6406" s="0" t="s">
        <v>156</v>
      </c>
      <c r="E6406" s="0" t="n">
        <v>2025</v>
      </c>
      <c r="F6406" s="0" t="n">
        <v>0.5</v>
      </c>
      <c r="G6406" s="0" t="s">
        <v>135</v>
      </c>
    </row>
    <row r="6407" customFormat="false" ht="14.25" hidden="false" customHeight="false" outlineLevel="0" collapsed="false">
      <c r="A6407" s="0" t="s">
        <v>107</v>
      </c>
      <c r="B6407" s="0" t="s">
        <v>108</v>
      </c>
      <c r="C6407" s="0" t="s">
        <v>75</v>
      </c>
      <c r="D6407" s="0" t="s">
        <v>157</v>
      </c>
      <c r="E6407" s="0" t="n">
        <v>2025</v>
      </c>
      <c r="F6407" s="0" t="n">
        <v>0.53</v>
      </c>
      <c r="G6407" s="0" t="s">
        <v>135</v>
      </c>
    </row>
    <row r="6408" customFormat="false" ht="14.25" hidden="false" customHeight="false" outlineLevel="0" collapsed="false">
      <c r="A6408" s="0" t="s">
        <v>107</v>
      </c>
      <c r="B6408" s="0" t="s">
        <v>108</v>
      </c>
      <c r="C6408" s="0" t="s">
        <v>75</v>
      </c>
      <c r="D6408" s="0" t="s">
        <v>171</v>
      </c>
      <c r="E6408" s="0" t="n">
        <v>2025</v>
      </c>
      <c r="F6408" s="0" t="n">
        <v>0.87</v>
      </c>
      <c r="G6408" s="0" t="s">
        <v>135</v>
      </c>
    </row>
    <row r="6409" customFormat="false" ht="14.25" hidden="false" customHeight="false" outlineLevel="0" collapsed="false">
      <c r="A6409" s="0" t="s">
        <v>107</v>
      </c>
      <c r="B6409" s="0" t="s">
        <v>108</v>
      </c>
      <c r="C6409" s="0" t="s">
        <v>75</v>
      </c>
      <c r="D6409" s="0" t="s">
        <v>172</v>
      </c>
      <c r="E6409" s="0" t="n">
        <v>2025</v>
      </c>
      <c r="F6409" s="0" t="n">
        <v>0.8</v>
      </c>
      <c r="G6409" s="0" t="s">
        <v>135</v>
      </c>
    </row>
    <row r="6410" customFormat="false" ht="14.25" hidden="false" customHeight="false" outlineLevel="0" collapsed="false">
      <c r="A6410" s="0" t="s">
        <v>107</v>
      </c>
      <c r="B6410" s="0" t="s">
        <v>108</v>
      </c>
      <c r="C6410" s="0" t="s">
        <v>75</v>
      </c>
      <c r="D6410" s="0" t="s">
        <v>173</v>
      </c>
      <c r="E6410" s="0" t="n">
        <v>2025</v>
      </c>
      <c r="F6410" s="0" t="n">
        <v>0.4611</v>
      </c>
      <c r="G6410" s="0" t="s">
        <v>135</v>
      </c>
    </row>
    <row r="6411" customFormat="false" ht="14.25" hidden="false" customHeight="false" outlineLevel="0" collapsed="false">
      <c r="A6411" s="0" t="s">
        <v>107</v>
      </c>
      <c r="B6411" s="0" t="s">
        <v>108</v>
      </c>
      <c r="C6411" s="0" t="s">
        <v>75</v>
      </c>
      <c r="D6411" s="0" t="s">
        <v>174</v>
      </c>
      <c r="E6411" s="0" t="n">
        <v>2025</v>
      </c>
      <c r="F6411" s="0" t="n">
        <v>0.424</v>
      </c>
      <c r="G6411" s="0" t="s">
        <v>135</v>
      </c>
    </row>
    <row r="6412" customFormat="false" ht="14.25" hidden="false" customHeight="false" outlineLevel="0" collapsed="false">
      <c r="A6412" s="0" t="s">
        <v>107</v>
      </c>
      <c r="B6412" s="0" t="s">
        <v>108</v>
      </c>
      <c r="C6412" s="0" t="s">
        <v>75</v>
      </c>
      <c r="D6412" s="0" t="s">
        <v>160</v>
      </c>
      <c r="E6412" s="0" t="n">
        <v>2025</v>
      </c>
      <c r="F6412" s="0" t="n">
        <v>0.0792</v>
      </c>
      <c r="G6412" s="0" t="s">
        <v>161</v>
      </c>
    </row>
    <row r="6413" customFormat="false" ht="14.25" hidden="false" customHeight="false" outlineLevel="0" collapsed="false">
      <c r="A6413" s="0" t="s">
        <v>107</v>
      </c>
      <c r="B6413" s="0" t="s">
        <v>108</v>
      </c>
      <c r="C6413" s="0" t="s">
        <v>75</v>
      </c>
      <c r="D6413" s="0" t="s">
        <v>162</v>
      </c>
      <c r="E6413" s="0" t="n">
        <v>2025</v>
      </c>
      <c r="F6413" s="0" t="n">
        <v>0.0792</v>
      </c>
      <c r="G6413" s="0" t="s">
        <v>161</v>
      </c>
    </row>
    <row r="6414" customFormat="false" ht="14.25" hidden="false" customHeight="false" outlineLevel="0" collapsed="false">
      <c r="A6414" s="0" t="s">
        <v>107</v>
      </c>
      <c r="B6414" s="0" t="s">
        <v>108</v>
      </c>
      <c r="C6414" s="0" t="s">
        <v>75</v>
      </c>
      <c r="D6414" s="0" t="s">
        <v>175</v>
      </c>
      <c r="E6414" s="0" t="n">
        <v>2025</v>
      </c>
      <c r="F6414" s="0" t="n">
        <v>0.1584</v>
      </c>
      <c r="G6414" s="0" t="s">
        <v>161</v>
      </c>
    </row>
    <row r="6415" customFormat="false" ht="14.25" hidden="false" customHeight="false" outlineLevel="0" collapsed="false">
      <c r="A6415" s="0" t="s">
        <v>107</v>
      </c>
      <c r="B6415" s="0" t="s">
        <v>108</v>
      </c>
      <c r="C6415" s="0" t="s">
        <v>75</v>
      </c>
      <c r="D6415" s="0" t="s">
        <v>176</v>
      </c>
      <c r="E6415" s="0" t="n">
        <v>2025</v>
      </c>
      <c r="F6415" s="0" t="n">
        <v>0</v>
      </c>
      <c r="G6415" s="0" t="s">
        <v>161</v>
      </c>
    </row>
    <row r="6416" customFormat="false" ht="14.25" hidden="false" customHeight="false" outlineLevel="0" collapsed="false">
      <c r="A6416" s="0" t="s">
        <v>107</v>
      </c>
      <c r="B6416" s="0" t="s">
        <v>108</v>
      </c>
      <c r="C6416" s="0" t="s">
        <v>75</v>
      </c>
      <c r="D6416" s="0" t="s">
        <v>177</v>
      </c>
      <c r="E6416" s="0" t="n">
        <v>2025</v>
      </c>
      <c r="F6416" s="0" t="n">
        <v>0.1584</v>
      </c>
      <c r="G6416" s="0" t="s">
        <v>161</v>
      </c>
    </row>
    <row r="6417" customFormat="false" ht="14.25" hidden="false" customHeight="false" outlineLevel="0" collapsed="false">
      <c r="A6417" s="0" t="s">
        <v>107</v>
      </c>
      <c r="B6417" s="0" t="s">
        <v>108</v>
      </c>
      <c r="C6417" s="0" t="s">
        <v>75</v>
      </c>
      <c r="D6417" s="0" t="s">
        <v>178</v>
      </c>
      <c r="E6417" s="0" t="n">
        <v>2025</v>
      </c>
      <c r="F6417" s="0" t="n">
        <v>0</v>
      </c>
      <c r="G6417" s="0" t="s">
        <v>161</v>
      </c>
    </row>
    <row r="6418" customFormat="false" ht="14.25" hidden="false" customHeight="false" outlineLevel="0" collapsed="false">
      <c r="A6418" s="0" t="s">
        <v>107</v>
      </c>
      <c r="B6418" s="0" t="s">
        <v>108</v>
      </c>
      <c r="C6418" s="0" t="s">
        <v>75</v>
      </c>
      <c r="D6418" s="0" t="s">
        <v>163</v>
      </c>
      <c r="E6418" s="0" t="n">
        <v>2025</v>
      </c>
      <c r="F6418" s="0" t="n">
        <v>0.3199074912</v>
      </c>
      <c r="G6418" s="0" t="s">
        <v>132</v>
      </c>
    </row>
    <row r="6419" customFormat="false" ht="14.25" hidden="false" customHeight="false" outlineLevel="0" collapsed="false">
      <c r="A6419" s="0" t="s">
        <v>107</v>
      </c>
      <c r="B6419" s="0" t="s">
        <v>108</v>
      </c>
      <c r="C6419" s="0" t="s">
        <v>75</v>
      </c>
      <c r="D6419" s="0" t="s">
        <v>164</v>
      </c>
      <c r="E6419" s="0" t="n">
        <v>2025</v>
      </c>
      <c r="F6419" s="0" t="n">
        <v>0.3199074912</v>
      </c>
      <c r="G6419" s="0" t="s">
        <v>132</v>
      </c>
    </row>
    <row r="6420" customFormat="false" ht="14.25" hidden="false" customHeight="false" outlineLevel="0" collapsed="false">
      <c r="A6420" s="0" t="s">
        <v>107</v>
      </c>
      <c r="B6420" s="0" t="s">
        <v>108</v>
      </c>
      <c r="C6420" s="0" t="s">
        <v>75</v>
      </c>
      <c r="D6420" s="0" t="s">
        <v>179</v>
      </c>
      <c r="E6420" s="0" t="n">
        <v>2025</v>
      </c>
      <c r="F6420" s="0" t="n">
        <v>0.6398149824</v>
      </c>
      <c r="G6420" s="0" t="s">
        <v>132</v>
      </c>
    </row>
    <row r="6421" customFormat="false" ht="14.25" hidden="false" customHeight="false" outlineLevel="0" collapsed="false">
      <c r="A6421" s="0" t="s">
        <v>107</v>
      </c>
      <c r="B6421" s="0" t="s">
        <v>108</v>
      </c>
      <c r="C6421" s="0" t="s">
        <v>75</v>
      </c>
      <c r="D6421" s="0" t="s">
        <v>180</v>
      </c>
      <c r="E6421" s="0" t="n">
        <v>2025</v>
      </c>
      <c r="F6421" s="0" t="n">
        <v>0.012628416</v>
      </c>
      <c r="G6421" s="0" t="s">
        <v>132</v>
      </c>
    </row>
    <row r="6422" customFormat="false" ht="14.25" hidden="false" customHeight="false" outlineLevel="0" collapsed="false">
      <c r="A6422" s="0" t="s">
        <v>107</v>
      </c>
      <c r="B6422" s="0" t="s">
        <v>108</v>
      </c>
      <c r="C6422" s="0" t="s">
        <v>75</v>
      </c>
      <c r="D6422" s="0" t="s">
        <v>181</v>
      </c>
      <c r="E6422" s="0" t="n">
        <v>2025</v>
      </c>
      <c r="F6422" s="0" t="n">
        <v>1</v>
      </c>
      <c r="G6422" s="0" t="s">
        <v>135</v>
      </c>
    </row>
    <row r="6423" customFormat="false" ht="14.25" hidden="false" customHeight="false" outlineLevel="0" collapsed="false">
      <c r="A6423" s="0" t="s">
        <v>107</v>
      </c>
      <c r="B6423" s="0" t="s">
        <v>108</v>
      </c>
      <c r="C6423" s="0" t="s">
        <v>75</v>
      </c>
      <c r="D6423" s="0" t="s">
        <v>165</v>
      </c>
      <c r="E6423" s="0" t="n">
        <v>2026</v>
      </c>
      <c r="F6423" s="0" t="n">
        <v>0</v>
      </c>
      <c r="G6423" s="0" t="s">
        <v>161</v>
      </c>
    </row>
    <row r="6424" customFormat="false" ht="14.25" hidden="false" customHeight="false" outlineLevel="0" collapsed="false">
      <c r="A6424" s="0" t="s">
        <v>107</v>
      </c>
      <c r="B6424" s="0" t="s">
        <v>108</v>
      </c>
      <c r="C6424" s="0" t="s">
        <v>75</v>
      </c>
      <c r="D6424" s="0" t="s">
        <v>166</v>
      </c>
      <c r="E6424" s="0" t="n">
        <v>2026</v>
      </c>
      <c r="F6424" s="0" t="n">
        <v>0</v>
      </c>
      <c r="G6424" s="0" t="s">
        <v>161</v>
      </c>
    </row>
    <row r="6425" customFormat="false" ht="14.25" hidden="false" customHeight="false" outlineLevel="0" collapsed="false">
      <c r="A6425" s="0" t="s">
        <v>107</v>
      </c>
      <c r="B6425" s="0" t="s">
        <v>108</v>
      </c>
      <c r="C6425" s="0" t="s">
        <v>75</v>
      </c>
      <c r="D6425" s="0" t="s">
        <v>167</v>
      </c>
      <c r="E6425" s="0" t="n">
        <v>2026</v>
      </c>
      <c r="F6425" s="0" t="n">
        <v>0.5</v>
      </c>
      <c r="G6425" s="0" t="s">
        <v>135</v>
      </c>
    </row>
    <row r="6426" customFormat="false" ht="14.25" hidden="false" customHeight="false" outlineLevel="0" collapsed="false">
      <c r="A6426" s="0" t="s">
        <v>107</v>
      </c>
      <c r="B6426" s="0" t="s">
        <v>108</v>
      </c>
      <c r="C6426" s="0" t="s">
        <v>75</v>
      </c>
      <c r="D6426" s="0" t="s">
        <v>168</v>
      </c>
      <c r="E6426" s="0" t="n">
        <v>2026</v>
      </c>
      <c r="F6426" s="0" t="n">
        <v>0</v>
      </c>
      <c r="G6426" s="0" t="s">
        <v>161</v>
      </c>
    </row>
    <row r="6427" customFormat="false" ht="14.25" hidden="false" customHeight="false" outlineLevel="0" collapsed="false">
      <c r="A6427" s="0" t="s">
        <v>107</v>
      </c>
      <c r="B6427" s="0" t="s">
        <v>108</v>
      </c>
      <c r="C6427" s="0" t="s">
        <v>75</v>
      </c>
      <c r="D6427" s="0" t="s">
        <v>169</v>
      </c>
      <c r="E6427" s="0" t="n">
        <v>2026</v>
      </c>
      <c r="F6427" s="0" t="n">
        <v>0.0695</v>
      </c>
      <c r="G6427" s="0" t="s">
        <v>161</v>
      </c>
    </row>
    <row r="6428" customFormat="false" ht="14.25" hidden="false" customHeight="false" outlineLevel="0" collapsed="false">
      <c r="A6428" s="0" t="s">
        <v>107</v>
      </c>
      <c r="B6428" s="0" t="s">
        <v>108</v>
      </c>
      <c r="C6428" s="0" t="s">
        <v>75</v>
      </c>
      <c r="D6428" s="0" t="s">
        <v>170</v>
      </c>
      <c r="E6428" s="0" t="n">
        <v>2026</v>
      </c>
      <c r="F6428" s="0" t="n">
        <v>0.1584</v>
      </c>
      <c r="G6428" s="0" t="s">
        <v>161</v>
      </c>
    </row>
    <row r="6429" customFormat="false" ht="14.25" hidden="false" customHeight="false" outlineLevel="0" collapsed="false">
      <c r="A6429" s="0" t="s">
        <v>107</v>
      </c>
      <c r="B6429" s="0" t="s">
        <v>108</v>
      </c>
      <c r="C6429" s="0" t="s">
        <v>75</v>
      </c>
      <c r="D6429" s="0" t="s">
        <v>156</v>
      </c>
      <c r="E6429" s="0" t="n">
        <v>2026</v>
      </c>
      <c r="F6429" s="0" t="n">
        <v>0.540162191192266</v>
      </c>
      <c r="G6429" s="0" t="s">
        <v>135</v>
      </c>
    </row>
    <row r="6430" customFormat="false" ht="14.25" hidden="false" customHeight="false" outlineLevel="0" collapsed="false">
      <c r="A6430" s="0" t="s">
        <v>107</v>
      </c>
      <c r="B6430" s="0" t="s">
        <v>108</v>
      </c>
      <c r="C6430" s="0" t="s">
        <v>75</v>
      </c>
      <c r="D6430" s="0" t="s">
        <v>157</v>
      </c>
      <c r="E6430" s="0" t="n">
        <v>2026</v>
      </c>
      <c r="F6430" s="0" t="n">
        <v>0.536425950590763</v>
      </c>
      <c r="G6430" s="0" t="s">
        <v>135</v>
      </c>
    </row>
    <row r="6431" customFormat="false" ht="14.25" hidden="false" customHeight="false" outlineLevel="0" collapsed="false">
      <c r="A6431" s="0" t="s">
        <v>107</v>
      </c>
      <c r="B6431" s="0" t="s">
        <v>108</v>
      </c>
      <c r="C6431" s="0" t="s">
        <v>75</v>
      </c>
      <c r="D6431" s="0" t="s">
        <v>171</v>
      </c>
      <c r="E6431" s="0" t="n">
        <v>2026</v>
      </c>
      <c r="F6431" s="0" t="n">
        <v>0.87</v>
      </c>
      <c r="G6431" s="0" t="s">
        <v>135</v>
      </c>
    </row>
    <row r="6432" customFormat="false" ht="14.25" hidden="false" customHeight="false" outlineLevel="0" collapsed="false">
      <c r="A6432" s="0" t="s">
        <v>107</v>
      </c>
      <c r="B6432" s="0" t="s">
        <v>108</v>
      </c>
      <c r="C6432" s="0" t="s">
        <v>75</v>
      </c>
      <c r="D6432" s="0" t="s">
        <v>172</v>
      </c>
      <c r="E6432" s="0" t="n">
        <v>2026</v>
      </c>
      <c r="F6432" s="0" t="n">
        <v>0.8</v>
      </c>
      <c r="G6432" s="0" t="s">
        <v>135</v>
      </c>
    </row>
    <row r="6433" customFormat="false" ht="14.25" hidden="false" customHeight="false" outlineLevel="0" collapsed="false">
      <c r="A6433" s="0" t="s">
        <v>107</v>
      </c>
      <c r="B6433" s="0" t="s">
        <v>108</v>
      </c>
      <c r="C6433" s="0" t="s">
        <v>75</v>
      </c>
      <c r="D6433" s="0" t="s">
        <v>173</v>
      </c>
      <c r="E6433" s="0" t="n">
        <v>2026</v>
      </c>
      <c r="F6433" s="0" t="n">
        <v>0.466690577013963</v>
      </c>
      <c r="G6433" s="0" t="s">
        <v>135</v>
      </c>
    </row>
    <row r="6434" customFormat="false" ht="14.25" hidden="false" customHeight="false" outlineLevel="0" collapsed="false">
      <c r="A6434" s="0" t="s">
        <v>107</v>
      </c>
      <c r="B6434" s="0" t="s">
        <v>108</v>
      </c>
      <c r="C6434" s="0" t="s">
        <v>75</v>
      </c>
      <c r="D6434" s="0" t="s">
        <v>174</v>
      </c>
      <c r="E6434" s="0" t="n">
        <v>2026</v>
      </c>
      <c r="F6434" s="0" t="n">
        <v>0.42914076047261</v>
      </c>
      <c r="G6434" s="0" t="s">
        <v>135</v>
      </c>
    </row>
    <row r="6435" customFormat="false" ht="14.25" hidden="false" customHeight="false" outlineLevel="0" collapsed="false">
      <c r="A6435" s="0" t="s">
        <v>107</v>
      </c>
      <c r="B6435" s="0" t="s">
        <v>108</v>
      </c>
      <c r="C6435" s="0" t="s">
        <v>75</v>
      </c>
      <c r="D6435" s="0" t="s">
        <v>160</v>
      </c>
      <c r="E6435" s="0" t="n">
        <v>2026</v>
      </c>
      <c r="F6435" s="0" t="n">
        <v>0.1005782</v>
      </c>
      <c r="G6435" s="0" t="s">
        <v>161</v>
      </c>
    </row>
    <row r="6436" customFormat="false" ht="14.25" hidden="false" customHeight="false" outlineLevel="0" collapsed="false">
      <c r="A6436" s="0" t="s">
        <v>107</v>
      </c>
      <c r="B6436" s="0" t="s">
        <v>108</v>
      </c>
      <c r="C6436" s="0" t="s">
        <v>75</v>
      </c>
      <c r="D6436" s="0" t="s">
        <v>162</v>
      </c>
      <c r="E6436" s="0" t="n">
        <v>2026</v>
      </c>
      <c r="F6436" s="0" t="n">
        <v>0.0856218</v>
      </c>
      <c r="G6436" s="0" t="s">
        <v>161</v>
      </c>
    </row>
    <row r="6437" customFormat="false" ht="14.25" hidden="false" customHeight="false" outlineLevel="0" collapsed="false">
      <c r="A6437" s="0" t="s">
        <v>107</v>
      </c>
      <c r="B6437" s="0" t="s">
        <v>108</v>
      </c>
      <c r="C6437" s="0" t="s">
        <v>75</v>
      </c>
      <c r="D6437" s="0" t="s">
        <v>175</v>
      </c>
      <c r="E6437" s="0" t="n">
        <v>2026</v>
      </c>
      <c r="F6437" s="0" t="n">
        <v>0.1584</v>
      </c>
      <c r="G6437" s="0" t="s">
        <v>161</v>
      </c>
    </row>
    <row r="6438" customFormat="false" ht="14.25" hidden="false" customHeight="false" outlineLevel="0" collapsed="false">
      <c r="A6438" s="0" t="s">
        <v>107</v>
      </c>
      <c r="B6438" s="0" t="s">
        <v>108</v>
      </c>
      <c r="C6438" s="0" t="s">
        <v>75</v>
      </c>
      <c r="D6438" s="0" t="s">
        <v>176</v>
      </c>
      <c r="E6438" s="0" t="n">
        <v>2026</v>
      </c>
      <c r="F6438" s="0" t="n">
        <v>0.0695</v>
      </c>
      <c r="G6438" s="0" t="s">
        <v>161</v>
      </c>
    </row>
    <row r="6439" customFormat="false" ht="14.25" hidden="false" customHeight="false" outlineLevel="0" collapsed="false">
      <c r="A6439" s="0" t="s">
        <v>107</v>
      </c>
      <c r="B6439" s="0" t="s">
        <v>108</v>
      </c>
      <c r="C6439" s="0" t="s">
        <v>75</v>
      </c>
      <c r="D6439" s="0" t="s">
        <v>177</v>
      </c>
      <c r="E6439" s="0" t="n">
        <v>2026</v>
      </c>
      <c r="F6439" s="0" t="n">
        <v>0.1584</v>
      </c>
      <c r="G6439" s="0" t="s">
        <v>161</v>
      </c>
    </row>
    <row r="6440" customFormat="false" ht="14.25" hidden="false" customHeight="false" outlineLevel="0" collapsed="false">
      <c r="A6440" s="0" t="s">
        <v>107</v>
      </c>
      <c r="B6440" s="0" t="s">
        <v>108</v>
      </c>
      <c r="C6440" s="0" t="s">
        <v>75</v>
      </c>
      <c r="D6440" s="0" t="s">
        <v>178</v>
      </c>
      <c r="E6440" s="0" t="n">
        <v>2026</v>
      </c>
      <c r="F6440" s="0" t="n">
        <v>0.0278</v>
      </c>
      <c r="G6440" s="0" t="s">
        <v>161</v>
      </c>
    </row>
    <row r="6441" customFormat="false" ht="14.25" hidden="false" customHeight="false" outlineLevel="0" collapsed="false">
      <c r="A6441" s="0" t="s">
        <v>107</v>
      </c>
      <c r="B6441" s="0" t="s">
        <v>108</v>
      </c>
      <c r="C6441" s="0" t="s">
        <v>75</v>
      </c>
      <c r="D6441" s="0" t="s">
        <v>163</v>
      </c>
      <c r="E6441" s="0" t="n">
        <v>2026</v>
      </c>
      <c r="F6441" s="0" t="n">
        <v>0.406245271894374</v>
      </c>
      <c r="G6441" s="0" t="s">
        <v>132</v>
      </c>
    </row>
    <row r="6442" customFormat="false" ht="14.25" hidden="false" customHeight="false" outlineLevel="0" collapsed="false">
      <c r="A6442" s="0" t="s">
        <v>107</v>
      </c>
      <c r="B6442" s="0" t="s">
        <v>108</v>
      </c>
      <c r="C6442" s="0" t="s">
        <v>75</v>
      </c>
      <c r="D6442" s="0" t="s">
        <v>164</v>
      </c>
      <c r="E6442" s="0" t="n">
        <v>2026</v>
      </c>
      <c r="F6442" s="0" t="n">
        <v>0.345834896837343</v>
      </c>
      <c r="G6442" s="0" t="s">
        <v>132</v>
      </c>
    </row>
    <row r="6443" customFormat="false" ht="14.25" hidden="false" customHeight="false" outlineLevel="0" collapsed="false">
      <c r="A6443" s="0" t="s">
        <v>107</v>
      </c>
      <c r="B6443" s="0" t="s">
        <v>108</v>
      </c>
      <c r="C6443" s="0" t="s">
        <v>75</v>
      </c>
      <c r="D6443" s="0" t="s">
        <v>179</v>
      </c>
      <c r="E6443" s="0" t="n">
        <v>2026</v>
      </c>
      <c r="F6443" s="0" t="n">
        <v>0.647572377615344</v>
      </c>
      <c r="G6443" s="0" t="s">
        <v>132</v>
      </c>
    </row>
    <row r="6444" customFormat="false" ht="14.25" hidden="false" customHeight="false" outlineLevel="0" collapsed="false">
      <c r="A6444" s="0" t="s">
        <v>107</v>
      </c>
      <c r="B6444" s="0" t="s">
        <v>108</v>
      </c>
      <c r="C6444" s="0" t="s">
        <v>75</v>
      </c>
      <c r="D6444" s="0" t="s">
        <v>180</v>
      </c>
      <c r="E6444" s="0" t="n">
        <v>2026</v>
      </c>
      <c r="F6444" s="0" t="n">
        <v>0.118041174138638</v>
      </c>
      <c r="G6444" s="0" t="s">
        <v>132</v>
      </c>
    </row>
    <row r="6445" customFormat="false" ht="14.25" hidden="false" customHeight="false" outlineLevel="0" collapsed="false">
      <c r="A6445" s="0" t="s">
        <v>107</v>
      </c>
      <c r="B6445" s="0" t="s">
        <v>108</v>
      </c>
      <c r="C6445" s="0" t="s">
        <v>75</v>
      </c>
      <c r="D6445" s="0" t="s">
        <v>181</v>
      </c>
      <c r="E6445" s="0" t="n">
        <v>2026</v>
      </c>
      <c r="F6445" s="0" t="n">
        <v>1</v>
      </c>
      <c r="G6445" s="0" t="s">
        <v>135</v>
      </c>
    </row>
    <row r="6446" customFormat="false" ht="14.25" hidden="false" customHeight="false" outlineLevel="0" collapsed="false">
      <c r="A6446" s="0" t="s">
        <v>107</v>
      </c>
      <c r="B6446" s="0" t="s">
        <v>108</v>
      </c>
      <c r="C6446" s="0" t="s">
        <v>75</v>
      </c>
      <c r="D6446" s="0" t="s">
        <v>165</v>
      </c>
      <c r="E6446" s="0" t="n">
        <v>2027</v>
      </c>
      <c r="F6446" s="0" t="n">
        <v>0</v>
      </c>
      <c r="G6446" s="0" t="s">
        <v>161</v>
      </c>
    </row>
    <row r="6447" customFormat="false" ht="14.25" hidden="false" customHeight="false" outlineLevel="0" collapsed="false">
      <c r="A6447" s="0" t="s">
        <v>107</v>
      </c>
      <c r="B6447" s="0" t="s">
        <v>108</v>
      </c>
      <c r="C6447" s="0" t="s">
        <v>75</v>
      </c>
      <c r="D6447" s="0" t="s">
        <v>166</v>
      </c>
      <c r="E6447" s="0" t="n">
        <v>2027</v>
      </c>
      <c r="F6447" s="0" t="n">
        <v>0</v>
      </c>
      <c r="G6447" s="0" t="s">
        <v>161</v>
      </c>
    </row>
    <row r="6448" customFormat="false" ht="14.25" hidden="false" customHeight="false" outlineLevel="0" collapsed="false">
      <c r="A6448" s="0" t="s">
        <v>107</v>
      </c>
      <c r="B6448" s="0" t="s">
        <v>108</v>
      </c>
      <c r="C6448" s="0" t="s">
        <v>75</v>
      </c>
      <c r="D6448" s="0" t="s">
        <v>167</v>
      </c>
      <c r="E6448" s="0" t="n">
        <v>2027</v>
      </c>
      <c r="F6448" s="0" t="n">
        <v>0.5</v>
      </c>
      <c r="G6448" s="0" t="s">
        <v>135</v>
      </c>
    </row>
    <row r="6449" customFormat="false" ht="14.25" hidden="false" customHeight="false" outlineLevel="0" collapsed="false">
      <c r="A6449" s="0" t="s">
        <v>107</v>
      </c>
      <c r="B6449" s="0" t="s">
        <v>108</v>
      </c>
      <c r="C6449" s="0" t="s">
        <v>75</v>
      </c>
      <c r="D6449" s="0" t="s">
        <v>168</v>
      </c>
      <c r="E6449" s="0" t="n">
        <v>2027</v>
      </c>
      <c r="F6449" s="0" t="n">
        <v>0</v>
      </c>
      <c r="G6449" s="0" t="s">
        <v>161</v>
      </c>
    </row>
    <row r="6450" customFormat="false" ht="14.25" hidden="false" customHeight="false" outlineLevel="0" collapsed="false">
      <c r="A6450" s="0" t="s">
        <v>107</v>
      </c>
      <c r="B6450" s="0" t="s">
        <v>108</v>
      </c>
      <c r="C6450" s="0" t="s">
        <v>75</v>
      </c>
      <c r="D6450" s="0" t="s">
        <v>169</v>
      </c>
      <c r="E6450" s="0" t="n">
        <v>2027</v>
      </c>
      <c r="F6450" s="0" t="n">
        <v>0.2164</v>
      </c>
      <c r="G6450" s="0" t="s">
        <v>161</v>
      </c>
    </row>
    <row r="6451" customFormat="false" ht="14.25" hidden="false" customHeight="false" outlineLevel="0" collapsed="false">
      <c r="A6451" s="0" t="s">
        <v>107</v>
      </c>
      <c r="B6451" s="0" t="s">
        <v>108</v>
      </c>
      <c r="C6451" s="0" t="s">
        <v>75</v>
      </c>
      <c r="D6451" s="0" t="s">
        <v>170</v>
      </c>
      <c r="E6451" s="0" t="n">
        <v>2027</v>
      </c>
      <c r="F6451" s="0" t="n">
        <v>0.1584</v>
      </c>
      <c r="G6451" s="0" t="s">
        <v>161</v>
      </c>
    </row>
    <row r="6452" customFormat="false" ht="14.25" hidden="false" customHeight="false" outlineLevel="0" collapsed="false">
      <c r="A6452" s="0" t="s">
        <v>107</v>
      </c>
      <c r="B6452" s="0" t="s">
        <v>108</v>
      </c>
      <c r="C6452" s="0" t="s">
        <v>75</v>
      </c>
      <c r="D6452" s="0" t="s">
        <v>156</v>
      </c>
      <c r="E6452" s="0" t="n">
        <v>2027</v>
      </c>
      <c r="F6452" s="0" t="n">
        <v>0.609324565629947</v>
      </c>
      <c r="G6452" s="0" t="s">
        <v>135</v>
      </c>
    </row>
    <row r="6453" customFormat="false" ht="14.25" hidden="false" customHeight="false" outlineLevel="0" collapsed="false">
      <c r="A6453" s="0" t="s">
        <v>107</v>
      </c>
      <c r="B6453" s="0" t="s">
        <v>108</v>
      </c>
      <c r="C6453" s="0" t="s">
        <v>75</v>
      </c>
      <c r="D6453" s="0" t="s">
        <v>157</v>
      </c>
      <c r="E6453" s="0" t="n">
        <v>2027</v>
      </c>
      <c r="F6453" s="0" t="n">
        <v>0.547491930500792</v>
      </c>
      <c r="G6453" s="0" t="s">
        <v>135</v>
      </c>
    </row>
    <row r="6454" customFormat="false" ht="14.25" hidden="false" customHeight="false" outlineLevel="0" collapsed="false">
      <c r="A6454" s="0" t="s">
        <v>107</v>
      </c>
      <c r="B6454" s="0" t="s">
        <v>108</v>
      </c>
      <c r="C6454" s="0" t="s">
        <v>75</v>
      </c>
      <c r="D6454" s="0" t="s">
        <v>171</v>
      </c>
      <c r="E6454" s="0" t="n">
        <v>2027</v>
      </c>
      <c r="F6454" s="0" t="n">
        <v>0.87</v>
      </c>
      <c r="G6454" s="0" t="s">
        <v>135</v>
      </c>
    </row>
    <row r="6455" customFormat="false" ht="14.25" hidden="false" customHeight="false" outlineLevel="0" collapsed="false">
      <c r="A6455" s="0" t="s">
        <v>107</v>
      </c>
      <c r="B6455" s="0" t="s">
        <v>108</v>
      </c>
      <c r="C6455" s="0" t="s">
        <v>75</v>
      </c>
      <c r="D6455" s="0" t="s">
        <v>172</v>
      </c>
      <c r="E6455" s="0" t="n">
        <v>2027</v>
      </c>
      <c r="F6455" s="0" t="n">
        <v>0.8</v>
      </c>
      <c r="G6455" s="0" t="s">
        <v>135</v>
      </c>
    </row>
    <row r="6456" customFormat="false" ht="14.25" hidden="false" customHeight="false" outlineLevel="0" collapsed="false">
      <c r="A6456" s="0" t="s">
        <v>107</v>
      </c>
      <c r="B6456" s="0" t="s">
        <v>108</v>
      </c>
      <c r="C6456" s="0" t="s">
        <v>75</v>
      </c>
      <c r="D6456" s="0" t="s">
        <v>173</v>
      </c>
      <c r="E6456" s="0" t="n">
        <v>2027</v>
      </c>
      <c r="F6456" s="0" t="n">
        <v>0.476317979535689</v>
      </c>
      <c r="G6456" s="0" t="s">
        <v>135</v>
      </c>
    </row>
    <row r="6457" customFormat="false" ht="14.25" hidden="false" customHeight="false" outlineLevel="0" collapsed="false">
      <c r="A6457" s="0" t="s">
        <v>107</v>
      </c>
      <c r="B6457" s="0" t="s">
        <v>108</v>
      </c>
      <c r="C6457" s="0" t="s">
        <v>75</v>
      </c>
      <c r="D6457" s="0" t="s">
        <v>174</v>
      </c>
      <c r="E6457" s="0" t="n">
        <v>2027</v>
      </c>
      <c r="F6457" s="0" t="n">
        <v>0.437993544400633</v>
      </c>
      <c r="G6457" s="0" t="s">
        <v>135</v>
      </c>
    </row>
    <row r="6458" customFormat="false" ht="14.25" hidden="false" customHeight="false" outlineLevel="0" collapsed="false">
      <c r="A6458" s="0" t="s">
        <v>107</v>
      </c>
      <c r="B6458" s="0" t="s">
        <v>108</v>
      </c>
      <c r="C6458" s="0" t="s">
        <v>75</v>
      </c>
      <c r="D6458" s="0" t="s">
        <v>160</v>
      </c>
      <c r="E6458" s="0" t="n">
        <v>2027</v>
      </c>
      <c r="F6458" s="0" t="n">
        <v>0.1549192475</v>
      </c>
      <c r="G6458" s="0" t="s">
        <v>161</v>
      </c>
    </row>
    <row r="6459" customFormat="false" ht="14.25" hidden="false" customHeight="false" outlineLevel="0" collapsed="false">
      <c r="A6459" s="0" t="s">
        <v>107</v>
      </c>
      <c r="B6459" s="0" t="s">
        <v>108</v>
      </c>
      <c r="C6459" s="0" t="s">
        <v>75</v>
      </c>
      <c r="D6459" s="0" t="s">
        <v>162</v>
      </c>
      <c r="E6459" s="0" t="n">
        <v>2027</v>
      </c>
      <c r="F6459" s="0" t="n">
        <v>0.0993282525</v>
      </c>
      <c r="G6459" s="0" t="s">
        <v>161</v>
      </c>
    </row>
    <row r="6460" customFormat="false" ht="14.25" hidden="false" customHeight="false" outlineLevel="0" collapsed="false">
      <c r="A6460" s="0" t="s">
        <v>107</v>
      </c>
      <c r="B6460" s="0" t="s">
        <v>108</v>
      </c>
      <c r="C6460" s="0" t="s">
        <v>75</v>
      </c>
      <c r="D6460" s="0" t="s">
        <v>175</v>
      </c>
      <c r="E6460" s="0" t="n">
        <v>2027</v>
      </c>
      <c r="F6460" s="0" t="n">
        <v>0.1584</v>
      </c>
      <c r="G6460" s="0" t="s">
        <v>161</v>
      </c>
    </row>
    <row r="6461" customFormat="false" ht="14.25" hidden="false" customHeight="false" outlineLevel="0" collapsed="false">
      <c r="A6461" s="0" t="s">
        <v>107</v>
      </c>
      <c r="B6461" s="0" t="s">
        <v>108</v>
      </c>
      <c r="C6461" s="0" t="s">
        <v>75</v>
      </c>
      <c r="D6461" s="0" t="s">
        <v>176</v>
      </c>
      <c r="E6461" s="0" t="n">
        <v>2027</v>
      </c>
      <c r="F6461" s="0" t="n">
        <v>0.2859</v>
      </c>
      <c r="G6461" s="0" t="s">
        <v>161</v>
      </c>
    </row>
    <row r="6462" customFormat="false" ht="14.25" hidden="false" customHeight="false" outlineLevel="0" collapsed="false">
      <c r="A6462" s="0" t="s">
        <v>107</v>
      </c>
      <c r="B6462" s="0" t="s">
        <v>108</v>
      </c>
      <c r="C6462" s="0" t="s">
        <v>75</v>
      </c>
      <c r="D6462" s="0" t="s">
        <v>177</v>
      </c>
      <c r="E6462" s="0" t="n">
        <v>2027</v>
      </c>
      <c r="F6462" s="0" t="n">
        <v>0.1584</v>
      </c>
      <c r="G6462" s="0" t="s">
        <v>161</v>
      </c>
    </row>
    <row r="6463" customFormat="false" ht="14.25" hidden="false" customHeight="false" outlineLevel="0" collapsed="false">
      <c r="A6463" s="0" t="s">
        <v>107</v>
      </c>
      <c r="B6463" s="0" t="s">
        <v>108</v>
      </c>
      <c r="C6463" s="0" t="s">
        <v>75</v>
      </c>
      <c r="D6463" s="0" t="s">
        <v>178</v>
      </c>
      <c r="E6463" s="0" t="n">
        <v>2027</v>
      </c>
      <c r="F6463" s="0" t="n">
        <v>0.0958475</v>
      </c>
      <c r="G6463" s="0" t="s">
        <v>161</v>
      </c>
    </row>
    <row r="6464" customFormat="false" ht="14.25" hidden="false" customHeight="false" outlineLevel="0" collapsed="false">
      <c r="A6464" s="0" t="s">
        <v>107</v>
      </c>
      <c r="B6464" s="0" t="s">
        <v>108</v>
      </c>
      <c r="C6464" s="0" t="s">
        <v>75</v>
      </c>
      <c r="D6464" s="0" t="s">
        <v>163</v>
      </c>
      <c r="E6464" s="0" t="n">
        <v>2027</v>
      </c>
      <c r="F6464" s="0" t="n">
        <v>0.626800690532238</v>
      </c>
      <c r="G6464" s="0" t="s">
        <v>132</v>
      </c>
    </row>
    <row r="6465" customFormat="false" ht="14.25" hidden="false" customHeight="false" outlineLevel="0" collapsed="false">
      <c r="A6465" s="0" t="s">
        <v>107</v>
      </c>
      <c r="B6465" s="0" t="s">
        <v>108</v>
      </c>
      <c r="C6465" s="0" t="s">
        <v>75</v>
      </c>
      <c r="D6465" s="0" t="s">
        <v>164</v>
      </c>
      <c r="E6465" s="0" t="n">
        <v>2027</v>
      </c>
      <c r="F6465" s="0" t="n">
        <v>0.401880452307003</v>
      </c>
      <c r="G6465" s="0" t="s">
        <v>132</v>
      </c>
    </row>
    <row r="6466" customFormat="false" ht="14.25" hidden="false" customHeight="false" outlineLevel="0" collapsed="false">
      <c r="A6466" s="0" t="s">
        <v>107</v>
      </c>
      <c r="B6466" s="0" t="s">
        <v>108</v>
      </c>
      <c r="C6466" s="0" t="s">
        <v>75</v>
      </c>
      <c r="D6466" s="0" t="s">
        <v>179</v>
      </c>
      <c r="E6466" s="0" t="n">
        <v>2027</v>
      </c>
      <c r="F6466" s="0" t="n">
        <v>0.660931207316049</v>
      </c>
      <c r="G6466" s="0" t="s">
        <v>132</v>
      </c>
    </row>
    <row r="6467" customFormat="false" ht="14.25" hidden="false" customHeight="false" outlineLevel="0" collapsed="false">
      <c r="A6467" s="0" t="s">
        <v>107</v>
      </c>
      <c r="B6467" s="0" t="s">
        <v>108</v>
      </c>
      <c r="C6467" s="0" t="s">
        <v>75</v>
      </c>
      <c r="D6467" s="0" t="s">
        <v>180</v>
      </c>
      <c r="E6467" s="0" t="n">
        <v>2027</v>
      </c>
      <c r="F6467" s="0" t="n">
        <v>0.378310792066425</v>
      </c>
      <c r="G6467" s="0" t="s">
        <v>132</v>
      </c>
    </row>
    <row r="6468" customFormat="false" ht="14.25" hidden="false" customHeight="false" outlineLevel="0" collapsed="false">
      <c r="A6468" s="0" t="s">
        <v>107</v>
      </c>
      <c r="B6468" s="0" t="s">
        <v>108</v>
      </c>
      <c r="C6468" s="0" t="s">
        <v>75</v>
      </c>
      <c r="D6468" s="0" t="s">
        <v>181</v>
      </c>
      <c r="E6468" s="0" t="n">
        <v>2027</v>
      </c>
      <c r="F6468" s="0" t="n">
        <v>1</v>
      </c>
      <c r="G6468" s="0" t="s">
        <v>135</v>
      </c>
    </row>
    <row r="6469" customFormat="false" ht="14.25" hidden="false" customHeight="false" outlineLevel="0" collapsed="false">
      <c r="A6469" s="0" t="s">
        <v>107</v>
      </c>
      <c r="B6469" s="0" t="s">
        <v>108</v>
      </c>
      <c r="C6469" s="0" t="s">
        <v>75</v>
      </c>
      <c r="D6469" s="0" t="s">
        <v>165</v>
      </c>
      <c r="E6469" s="0" t="n">
        <v>2028</v>
      </c>
      <c r="F6469" s="0" t="n">
        <v>0</v>
      </c>
      <c r="G6469" s="0" t="s">
        <v>161</v>
      </c>
    </row>
    <row r="6470" customFormat="false" ht="14.25" hidden="false" customHeight="false" outlineLevel="0" collapsed="false">
      <c r="A6470" s="0" t="s">
        <v>107</v>
      </c>
      <c r="B6470" s="0" t="s">
        <v>108</v>
      </c>
      <c r="C6470" s="0" t="s">
        <v>75</v>
      </c>
      <c r="D6470" s="0" t="s">
        <v>166</v>
      </c>
      <c r="E6470" s="0" t="n">
        <v>2028</v>
      </c>
      <c r="F6470" s="0" t="n">
        <v>0</v>
      </c>
      <c r="G6470" s="0" t="s">
        <v>161</v>
      </c>
    </row>
    <row r="6471" customFormat="false" ht="14.25" hidden="false" customHeight="false" outlineLevel="0" collapsed="false">
      <c r="A6471" s="0" t="s">
        <v>107</v>
      </c>
      <c r="B6471" s="0" t="s">
        <v>108</v>
      </c>
      <c r="C6471" s="0" t="s">
        <v>75</v>
      </c>
      <c r="D6471" s="0" t="s">
        <v>167</v>
      </c>
      <c r="E6471" s="0" t="n">
        <v>2028</v>
      </c>
      <c r="F6471" s="0" t="n">
        <v>0.5</v>
      </c>
      <c r="G6471" s="0" t="s">
        <v>135</v>
      </c>
    </row>
    <row r="6472" customFormat="false" ht="14.25" hidden="false" customHeight="false" outlineLevel="0" collapsed="false">
      <c r="A6472" s="0" t="s">
        <v>107</v>
      </c>
      <c r="B6472" s="0" t="s">
        <v>108</v>
      </c>
      <c r="C6472" s="0" t="s">
        <v>75</v>
      </c>
      <c r="D6472" s="0" t="s">
        <v>168</v>
      </c>
      <c r="E6472" s="0" t="n">
        <v>2028</v>
      </c>
      <c r="F6472" s="0" t="n">
        <v>0</v>
      </c>
      <c r="G6472" s="0" t="s">
        <v>161</v>
      </c>
    </row>
    <row r="6473" customFormat="false" ht="14.25" hidden="false" customHeight="false" outlineLevel="0" collapsed="false">
      <c r="A6473" s="0" t="s">
        <v>107</v>
      </c>
      <c r="B6473" s="0" t="s">
        <v>108</v>
      </c>
      <c r="C6473" s="0" t="s">
        <v>75</v>
      </c>
      <c r="D6473" s="0" t="s">
        <v>169</v>
      </c>
      <c r="E6473" s="0" t="n">
        <v>2028</v>
      </c>
      <c r="F6473" s="0" t="n">
        <v>0.2057</v>
      </c>
      <c r="G6473" s="0" t="s">
        <v>161</v>
      </c>
    </row>
    <row r="6474" customFormat="false" ht="14.25" hidden="false" customHeight="false" outlineLevel="0" collapsed="false">
      <c r="A6474" s="0" t="s">
        <v>107</v>
      </c>
      <c r="B6474" s="0" t="s">
        <v>108</v>
      </c>
      <c r="C6474" s="0" t="s">
        <v>75</v>
      </c>
      <c r="D6474" s="0" t="s">
        <v>170</v>
      </c>
      <c r="E6474" s="0" t="n">
        <v>2028</v>
      </c>
      <c r="F6474" s="0" t="n">
        <v>0.1584</v>
      </c>
      <c r="G6474" s="0" t="s">
        <v>161</v>
      </c>
    </row>
    <row r="6475" customFormat="false" ht="14.25" hidden="false" customHeight="false" outlineLevel="0" collapsed="false">
      <c r="A6475" s="0" t="s">
        <v>107</v>
      </c>
      <c r="B6475" s="0" t="s">
        <v>108</v>
      </c>
      <c r="C6475" s="0" t="s">
        <v>75</v>
      </c>
      <c r="D6475" s="0" t="s">
        <v>156</v>
      </c>
      <c r="E6475" s="0" t="n">
        <v>2028</v>
      </c>
      <c r="F6475" s="0" t="n">
        <v>0.666469098832369</v>
      </c>
      <c r="G6475" s="0" t="s">
        <v>135</v>
      </c>
    </row>
    <row r="6476" customFormat="false" ht="14.25" hidden="false" customHeight="false" outlineLevel="0" collapsed="false">
      <c r="A6476" s="0" t="s">
        <v>107</v>
      </c>
      <c r="B6476" s="0" t="s">
        <v>108</v>
      </c>
      <c r="C6476" s="0" t="s">
        <v>75</v>
      </c>
      <c r="D6476" s="0" t="s">
        <v>157</v>
      </c>
      <c r="E6476" s="0" t="n">
        <v>2028</v>
      </c>
      <c r="F6476" s="0" t="n">
        <v>0.556635055813179</v>
      </c>
      <c r="G6476" s="0" t="s">
        <v>135</v>
      </c>
    </row>
    <row r="6477" customFormat="false" ht="14.25" hidden="false" customHeight="false" outlineLevel="0" collapsed="false">
      <c r="A6477" s="0" t="s">
        <v>107</v>
      </c>
      <c r="B6477" s="0" t="s">
        <v>108</v>
      </c>
      <c r="C6477" s="0" t="s">
        <v>75</v>
      </c>
      <c r="D6477" s="0" t="s">
        <v>171</v>
      </c>
      <c r="E6477" s="0" t="n">
        <v>2028</v>
      </c>
      <c r="F6477" s="0" t="n">
        <v>0.87</v>
      </c>
      <c r="G6477" s="0" t="s">
        <v>135</v>
      </c>
    </row>
    <row r="6478" customFormat="false" ht="14.25" hidden="false" customHeight="false" outlineLevel="0" collapsed="false">
      <c r="A6478" s="0" t="s">
        <v>107</v>
      </c>
      <c r="B6478" s="0" t="s">
        <v>108</v>
      </c>
      <c r="C6478" s="0" t="s">
        <v>75</v>
      </c>
      <c r="D6478" s="0" t="s">
        <v>172</v>
      </c>
      <c r="E6478" s="0" t="n">
        <v>2028</v>
      </c>
      <c r="F6478" s="0" t="n">
        <v>0.8</v>
      </c>
      <c r="G6478" s="0" t="s">
        <v>135</v>
      </c>
    </row>
    <row r="6479" customFormat="false" ht="14.25" hidden="false" customHeight="false" outlineLevel="0" collapsed="false">
      <c r="A6479" s="0" t="s">
        <v>107</v>
      </c>
      <c r="B6479" s="0" t="s">
        <v>108</v>
      </c>
      <c r="C6479" s="0" t="s">
        <v>75</v>
      </c>
      <c r="D6479" s="0" t="s">
        <v>173</v>
      </c>
      <c r="E6479" s="0" t="n">
        <v>2028</v>
      </c>
      <c r="F6479" s="0" t="n">
        <v>0.484272498557466</v>
      </c>
      <c r="G6479" s="0" t="s">
        <v>135</v>
      </c>
    </row>
    <row r="6480" customFormat="false" ht="14.25" hidden="false" customHeight="false" outlineLevel="0" collapsed="false">
      <c r="A6480" s="0" t="s">
        <v>107</v>
      </c>
      <c r="B6480" s="0" t="s">
        <v>108</v>
      </c>
      <c r="C6480" s="0" t="s">
        <v>75</v>
      </c>
      <c r="D6480" s="0" t="s">
        <v>174</v>
      </c>
      <c r="E6480" s="0" t="n">
        <v>2028</v>
      </c>
      <c r="F6480" s="0" t="n">
        <v>0.445308044650543</v>
      </c>
      <c r="G6480" s="0" t="s">
        <v>135</v>
      </c>
    </row>
    <row r="6481" customFormat="false" ht="14.25" hidden="false" customHeight="false" outlineLevel="0" collapsed="false">
      <c r="A6481" s="0" t="s">
        <v>107</v>
      </c>
      <c r="B6481" s="0" t="s">
        <v>108</v>
      </c>
      <c r="C6481" s="0" t="s">
        <v>75</v>
      </c>
      <c r="D6481" s="0" t="s">
        <v>160</v>
      </c>
      <c r="E6481" s="0" t="n">
        <v>2028</v>
      </c>
      <c r="F6481" s="0" t="n">
        <v>0.236134667</v>
      </c>
      <c r="G6481" s="0" t="s">
        <v>161</v>
      </c>
    </row>
    <row r="6482" customFormat="false" ht="14.25" hidden="false" customHeight="false" outlineLevel="0" collapsed="false">
      <c r="A6482" s="0" t="s">
        <v>107</v>
      </c>
      <c r="B6482" s="0" t="s">
        <v>108</v>
      </c>
      <c r="C6482" s="0" t="s">
        <v>75</v>
      </c>
      <c r="D6482" s="0" t="s">
        <v>162</v>
      </c>
      <c r="E6482" s="0" t="n">
        <v>2028</v>
      </c>
      <c r="F6482" s="0" t="n">
        <v>0.118172333</v>
      </c>
      <c r="G6482" s="0" t="s">
        <v>161</v>
      </c>
    </row>
    <row r="6483" customFormat="false" ht="14.25" hidden="false" customHeight="false" outlineLevel="0" collapsed="false">
      <c r="A6483" s="0" t="s">
        <v>107</v>
      </c>
      <c r="B6483" s="0" t="s">
        <v>108</v>
      </c>
      <c r="C6483" s="0" t="s">
        <v>75</v>
      </c>
      <c r="D6483" s="0" t="s">
        <v>175</v>
      </c>
      <c r="E6483" s="0" t="n">
        <v>2028</v>
      </c>
      <c r="F6483" s="0" t="n">
        <v>0.1584</v>
      </c>
      <c r="G6483" s="0" t="s">
        <v>161</v>
      </c>
    </row>
    <row r="6484" customFormat="false" ht="14.25" hidden="false" customHeight="false" outlineLevel="0" collapsed="false">
      <c r="A6484" s="0" t="s">
        <v>107</v>
      </c>
      <c r="B6484" s="0" t="s">
        <v>108</v>
      </c>
      <c r="C6484" s="0" t="s">
        <v>75</v>
      </c>
      <c r="D6484" s="0" t="s">
        <v>176</v>
      </c>
      <c r="E6484" s="0" t="n">
        <v>2028</v>
      </c>
      <c r="F6484" s="0" t="n">
        <v>0.4916</v>
      </c>
      <c r="G6484" s="0" t="s">
        <v>161</v>
      </c>
    </row>
    <row r="6485" customFormat="false" ht="14.25" hidden="false" customHeight="false" outlineLevel="0" collapsed="false">
      <c r="A6485" s="0" t="s">
        <v>107</v>
      </c>
      <c r="B6485" s="0" t="s">
        <v>108</v>
      </c>
      <c r="C6485" s="0" t="s">
        <v>75</v>
      </c>
      <c r="D6485" s="0" t="s">
        <v>177</v>
      </c>
      <c r="E6485" s="0" t="n">
        <v>2028</v>
      </c>
      <c r="F6485" s="0" t="n">
        <v>0.1584</v>
      </c>
      <c r="G6485" s="0" t="s">
        <v>161</v>
      </c>
    </row>
    <row r="6486" customFormat="false" ht="14.25" hidden="false" customHeight="false" outlineLevel="0" collapsed="false">
      <c r="A6486" s="0" t="s">
        <v>107</v>
      </c>
      <c r="B6486" s="0" t="s">
        <v>108</v>
      </c>
      <c r="C6486" s="0" t="s">
        <v>75</v>
      </c>
      <c r="D6486" s="0" t="s">
        <v>178</v>
      </c>
      <c r="E6486" s="0" t="n">
        <v>2028</v>
      </c>
      <c r="F6486" s="0" t="n">
        <v>0.195907</v>
      </c>
      <c r="G6486" s="0" t="s">
        <v>161</v>
      </c>
    </row>
    <row r="6487" customFormat="false" ht="14.25" hidden="false" customHeight="false" outlineLevel="0" collapsed="false">
      <c r="A6487" s="0" t="s">
        <v>107</v>
      </c>
      <c r="B6487" s="0" t="s">
        <v>108</v>
      </c>
      <c r="C6487" s="0" t="s">
        <v>75</v>
      </c>
      <c r="D6487" s="0" t="s">
        <v>163</v>
      </c>
      <c r="E6487" s="0" t="n">
        <v>2028</v>
      </c>
      <c r="F6487" s="0" t="n">
        <v>0.957170981564492</v>
      </c>
      <c r="G6487" s="0" t="s">
        <v>132</v>
      </c>
    </row>
    <row r="6488" customFormat="false" ht="14.25" hidden="false" customHeight="false" outlineLevel="0" collapsed="false">
      <c r="A6488" s="0" t="s">
        <v>107</v>
      </c>
      <c r="B6488" s="0" t="s">
        <v>108</v>
      </c>
      <c r="C6488" s="0" t="s">
        <v>75</v>
      </c>
      <c r="D6488" s="0" t="s">
        <v>164</v>
      </c>
      <c r="E6488" s="0" t="n">
        <v>2028</v>
      </c>
      <c r="F6488" s="0" t="n">
        <v>0.479011105859251</v>
      </c>
      <c r="G6488" s="0" t="s">
        <v>132</v>
      </c>
    </row>
    <row r="6489" customFormat="false" ht="14.25" hidden="false" customHeight="false" outlineLevel="0" collapsed="false">
      <c r="A6489" s="0" t="s">
        <v>107</v>
      </c>
      <c r="B6489" s="0" t="s">
        <v>108</v>
      </c>
      <c r="C6489" s="0" t="s">
        <v>75</v>
      </c>
      <c r="D6489" s="0" t="s">
        <v>179</v>
      </c>
      <c r="E6489" s="0" t="n">
        <v>2028</v>
      </c>
      <c r="F6489" s="0" t="n">
        <v>0.671968770638363</v>
      </c>
      <c r="G6489" s="0" t="s">
        <v>132</v>
      </c>
    </row>
    <row r="6490" customFormat="false" ht="14.25" hidden="false" customHeight="false" outlineLevel="0" collapsed="false">
      <c r="A6490" s="0" t="s">
        <v>107</v>
      </c>
      <c r="B6490" s="0" t="s">
        <v>108</v>
      </c>
      <c r="C6490" s="0" t="s">
        <v>75</v>
      </c>
      <c r="D6490" s="0" t="s">
        <v>180</v>
      </c>
      <c r="E6490" s="0" t="n">
        <v>2028</v>
      </c>
      <c r="F6490" s="0" t="n">
        <v>0.745851787681731</v>
      </c>
      <c r="G6490" s="0" t="s">
        <v>132</v>
      </c>
    </row>
    <row r="6491" customFormat="false" ht="14.25" hidden="false" customHeight="false" outlineLevel="0" collapsed="false">
      <c r="A6491" s="0" t="s">
        <v>107</v>
      </c>
      <c r="B6491" s="0" t="s">
        <v>108</v>
      </c>
      <c r="C6491" s="0" t="s">
        <v>75</v>
      </c>
      <c r="D6491" s="0" t="s">
        <v>181</v>
      </c>
      <c r="E6491" s="0" t="n">
        <v>2028</v>
      </c>
      <c r="F6491" s="0" t="n">
        <v>1</v>
      </c>
      <c r="G6491" s="0" t="s">
        <v>135</v>
      </c>
    </row>
    <row r="6492" customFormat="false" ht="14.25" hidden="false" customHeight="false" outlineLevel="0" collapsed="false">
      <c r="A6492" s="0" t="s">
        <v>107</v>
      </c>
      <c r="B6492" s="0" t="s">
        <v>108</v>
      </c>
      <c r="C6492" s="0" t="s">
        <v>75</v>
      </c>
      <c r="D6492" s="0" t="s">
        <v>165</v>
      </c>
      <c r="E6492" s="0" t="n">
        <v>2029</v>
      </c>
      <c r="F6492" s="0" t="n">
        <v>0</v>
      </c>
      <c r="G6492" s="0" t="s">
        <v>161</v>
      </c>
    </row>
    <row r="6493" customFormat="false" ht="14.25" hidden="false" customHeight="false" outlineLevel="0" collapsed="false">
      <c r="A6493" s="0" t="s">
        <v>107</v>
      </c>
      <c r="B6493" s="0" t="s">
        <v>108</v>
      </c>
      <c r="C6493" s="0" t="s">
        <v>75</v>
      </c>
      <c r="D6493" s="0" t="s">
        <v>166</v>
      </c>
      <c r="E6493" s="0" t="n">
        <v>2029</v>
      </c>
      <c r="F6493" s="0" t="n">
        <v>0</v>
      </c>
      <c r="G6493" s="0" t="s">
        <v>161</v>
      </c>
    </row>
    <row r="6494" customFormat="false" ht="14.25" hidden="false" customHeight="false" outlineLevel="0" collapsed="false">
      <c r="A6494" s="0" t="s">
        <v>107</v>
      </c>
      <c r="B6494" s="0" t="s">
        <v>108</v>
      </c>
      <c r="C6494" s="0" t="s">
        <v>75</v>
      </c>
      <c r="D6494" s="0" t="s">
        <v>167</v>
      </c>
      <c r="E6494" s="0" t="n">
        <v>2029</v>
      </c>
      <c r="F6494" s="0" t="n">
        <v>0.5</v>
      </c>
      <c r="G6494" s="0" t="s">
        <v>135</v>
      </c>
    </row>
    <row r="6495" customFormat="false" ht="14.25" hidden="false" customHeight="false" outlineLevel="0" collapsed="false">
      <c r="A6495" s="0" t="s">
        <v>107</v>
      </c>
      <c r="B6495" s="0" t="s">
        <v>108</v>
      </c>
      <c r="C6495" s="0" t="s">
        <v>75</v>
      </c>
      <c r="D6495" s="0" t="s">
        <v>168</v>
      </c>
      <c r="E6495" s="0" t="n">
        <v>2029</v>
      </c>
      <c r="F6495" s="0" t="n">
        <v>0</v>
      </c>
      <c r="G6495" s="0" t="s">
        <v>161</v>
      </c>
    </row>
    <row r="6496" customFormat="false" ht="14.25" hidden="false" customHeight="false" outlineLevel="0" collapsed="false">
      <c r="A6496" s="0" t="s">
        <v>107</v>
      </c>
      <c r="B6496" s="0" t="s">
        <v>108</v>
      </c>
      <c r="C6496" s="0" t="s">
        <v>75</v>
      </c>
      <c r="D6496" s="0" t="s">
        <v>169</v>
      </c>
      <c r="E6496" s="0" t="n">
        <v>2029</v>
      </c>
      <c r="F6496" s="0" t="n">
        <v>0.0801</v>
      </c>
      <c r="G6496" s="0" t="s">
        <v>161</v>
      </c>
    </row>
    <row r="6497" customFormat="false" ht="14.25" hidden="false" customHeight="false" outlineLevel="0" collapsed="false">
      <c r="A6497" s="0" t="s">
        <v>107</v>
      </c>
      <c r="B6497" s="0" t="s">
        <v>108</v>
      </c>
      <c r="C6497" s="0" t="s">
        <v>75</v>
      </c>
      <c r="D6497" s="0" t="s">
        <v>170</v>
      </c>
      <c r="E6497" s="0" t="n">
        <v>2029</v>
      </c>
      <c r="F6497" s="0" t="n">
        <v>0.1584</v>
      </c>
      <c r="G6497" s="0" t="s">
        <v>161</v>
      </c>
    </row>
    <row r="6498" customFormat="false" ht="14.25" hidden="false" customHeight="false" outlineLevel="0" collapsed="false">
      <c r="A6498" s="0" t="s">
        <v>107</v>
      </c>
      <c r="B6498" s="0" t="s">
        <v>108</v>
      </c>
      <c r="C6498" s="0" t="s">
        <v>75</v>
      </c>
      <c r="D6498" s="0" t="s">
        <v>156</v>
      </c>
      <c r="E6498" s="0" t="n">
        <v>2029</v>
      </c>
      <c r="F6498" s="0" t="n">
        <v>0.697191922842072</v>
      </c>
      <c r="G6498" s="0" t="s">
        <v>135</v>
      </c>
    </row>
    <row r="6499" customFormat="false" ht="14.25" hidden="false" customHeight="false" outlineLevel="0" collapsed="false">
      <c r="A6499" s="0" t="s">
        <v>107</v>
      </c>
      <c r="B6499" s="0" t="s">
        <v>108</v>
      </c>
      <c r="C6499" s="0" t="s">
        <v>75</v>
      </c>
      <c r="D6499" s="0" t="s">
        <v>157</v>
      </c>
      <c r="E6499" s="0" t="n">
        <v>2029</v>
      </c>
      <c r="F6499" s="0" t="n">
        <v>0.561550707654732</v>
      </c>
      <c r="G6499" s="0" t="s">
        <v>135</v>
      </c>
    </row>
    <row r="6500" customFormat="false" ht="14.25" hidden="false" customHeight="false" outlineLevel="0" collapsed="false">
      <c r="A6500" s="0" t="s">
        <v>107</v>
      </c>
      <c r="B6500" s="0" t="s">
        <v>108</v>
      </c>
      <c r="C6500" s="0" t="s">
        <v>75</v>
      </c>
      <c r="D6500" s="0" t="s">
        <v>171</v>
      </c>
      <c r="E6500" s="0" t="n">
        <v>2029</v>
      </c>
      <c r="F6500" s="0" t="n">
        <v>0.87</v>
      </c>
      <c r="G6500" s="0" t="s">
        <v>135</v>
      </c>
    </row>
    <row r="6501" customFormat="false" ht="14.25" hidden="false" customHeight="false" outlineLevel="0" collapsed="false">
      <c r="A6501" s="0" t="s">
        <v>107</v>
      </c>
      <c r="B6501" s="0" t="s">
        <v>108</v>
      </c>
      <c r="C6501" s="0" t="s">
        <v>75</v>
      </c>
      <c r="D6501" s="0" t="s">
        <v>172</v>
      </c>
      <c r="E6501" s="0" t="n">
        <v>2029</v>
      </c>
      <c r="F6501" s="0" t="n">
        <v>0.8</v>
      </c>
      <c r="G6501" s="0" t="s">
        <v>135</v>
      </c>
    </row>
    <row r="6502" customFormat="false" ht="14.25" hidden="false" customHeight="false" outlineLevel="0" collapsed="false">
      <c r="A6502" s="0" t="s">
        <v>107</v>
      </c>
      <c r="B6502" s="0" t="s">
        <v>108</v>
      </c>
      <c r="C6502" s="0" t="s">
        <v>75</v>
      </c>
      <c r="D6502" s="0" t="s">
        <v>173</v>
      </c>
      <c r="E6502" s="0" t="n">
        <v>2029</v>
      </c>
      <c r="F6502" s="0" t="n">
        <v>0.488549115659616</v>
      </c>
      <c r="G6502" s="0" t="s">
        <v>135</v>
      </c>
    </row>
    <row r="6503" customFormat="false" ht="14.25" hidden="false" customHeight="false" outlineLevel="0" collapsed="false">
      <c r="A6503" s="0" t="s">
        <v>107</v>
      </c>
      <c r="B6503" s="0" t="s">
        <v>108</v>
      </c>
      <c r="C6503" s="0" t="s">
        <v>75</v>
      </c>
      <c r="D6503" s="0" t="s">
        <v>174</v>
      </c>
      <c r="E6503" s="0" t="n">
        <v>2029</v>
      </c>
      <c r="F6503" s="0" t="n">
        <v>0.449240566123785</v>
      </c>
      <c r="G6503" s="0" t="s">
        <v>135</v>
      </c>
    </row>
    <row r="6504" customFormat="false" ht="14.25" hidden="false" customHeight="false" outlineLevel="0" collapsed="false">
      <c r="A6504" s="0" t="s">
        <v>107</v>
      </c>
      <c r="B6504" s="0" t="s">
        <v>108</v>
      </c>
      <c r="C6504" s="0" t="s">
        <v>75</v>
      </c>
      <c r="D6504" s="0" t="s">
        <v>160</v>
      </c>
      <c r="E6504" s="0" t="n">
        <v>2029</v>
      </c>
      <c r="F6504" s="0" t="n">
        <v>0.312183385521875</v>
      </c>
      <c r="G6504" s="0" t="s">
        <v>161</v>
      </c>
    </row>
    <row r="6505" customFormat="false" ht="14.25" hidden="false" customHeight="false" outlineLevel="0" collapsed="false">
      <c r="A6505" s="0" t="s">
        <v>107</v>
      </c>
      <c r="B6505" s="0" t="s">
        <v>108</v>
      </c>
      <c r="C6505" s="0" t="s">
        <v>75</v>
      </c>
      <c r="D6505" s="0" t="s">
        <v>162</v>
      </c>
      <c r="E6505" s="0" t="n">
        <v>2029</v>
      </c>
      <c r="F6505" s="0" t="n">
        <v>0.135589136353125</v>
      </c>
      <c r="G6505" s="0" t="s">
        <v>161</v>
      </c>
    </row>
    <row r="6506" customFormat="false" ht="14.25" hidden="false" customHeight="false" outlineLevel="0" collapsed="false">
      <c r="A6506" s="0" t="s">
        <v>107</v>
      </c>
      <c r="B6506" s="0" t="s">
        <v>108</v>
      </c>
      <c r="C6506" s="0" t="s">
        <v>75</v>
      </c>
      <c r="D6506" s="0" t="s">
        <v>175</v>
      </c>
      <c r="E6506" s="0" t="n">
        <v>2029</v>
      </c>
      <c r="F6506" s="0" t="n">
        <v>0.1584</v>
      </c>
      <c r="G6506" s="0" t="s">
        <v>161</v>
      </c>
    </row>
    <row r="6507" customFormat="false" ht="14.25" hidden="false" customHeight="false" outlineLevel="0" collapsed="false">
      <c r="A6507" s="0" t="s">
        <v>107</v>
      </c>
      <c r="B6507" s="0" t="s">
        <v>108</v>
      </c>
      <c r="C6507" s="0" t="s">
        <v>75</v>
      </c>
      <c r="D6507" s="0" t="s">
        <v>176</v>
      </c>
      <c r="E6507" s="0" t="n">
        <v>2029</v>
      </c>
      <c r="F6507" s="0" t="n">
        <v>0.5717</v>
      </c>
      <c r="G6507" s="0" t="s">
        <v>161</v>
      </c>
    </row>
    <row r="6508" customFormat="false" ht="14.25" hidden="false" customHeight="false" outlineLevel="0" collapsed="false">
      <c r="A6508" s="0" t="s">
        <v>107</v>
      </c>
      <c r="B6508" s="0" t="s">
        <v>108</v>
      </c>
      <c r="C6508" s="0" t="s">
        <v>75</v>
      </c>
      <c r="D6508" s="0" t="s">
        <v>177</v>
      </c>
      <c r="E6508" s="0" t="n">
        <v>2029</v>
      </c>
      <c r="F6508" s="0" t="n">
        <v>0.1584</v>
      </c>
      <c r="G6508" s="0" t="s">
        <v>161</v>
      </c>
    </row>
    <row r="6509" customFormat="false" ht="14.25" hidden="false" customHeight="false" outlineLevel="0" collapsed="false">
      <c r="A6509" s="0" t="s">
        <v>107</v>
      </c>
      <c r="B6509" s="0" t="s">
        <v>108</v>
      </c>
      <c r="C6509" s="0" t="s">
        <v>75</v>
      </c>
      <c r="D6509" s="0" t="s">
        <v>178</v>
      </c>
      <c r="E6509" s="0" t="n">
        <v>2029</v>
      </c>
      <c r="F6509" s="0" t="n">
        <v>0.289372521875</v>
      </c>
      <c r="G6509" s="0" t="s">
        <v>161</v>
      </c>
    </row>
    <row r="6510" customFormat="false" ht="14.25" hidden="false" customHeight="false" outlineLevel="0" collapsed="false">
      <c r="A6510" s="0" t="s">
        <v>107</v>
      </c>
      <c r="B6510" s="0" t="s">
        <v>108</v>
      </c>
      <c r="C6510" s="0" t="s">
        <v>75</v>
      </c>
      <c r="D6510" s="0" t="s">
        <v>163</v>
      </c>
      <c r="E6510" s="0" t="n">
        <v>2029</v>
      </c>
      <c r="F6510" s="0" t="n">
        <v>1.26657763837274</v>
      </c>
      <c r="G6510" s="0" t="s">
        <v>132</v>
      </c>
    </row>
    <row r="6511" customFormat="false" ht="14.25" hidden="false" customHeight="false" outlineLevel="0" collapsed="false">
      <c r="A6511" s="0" t="s">
        <v>107</v>
      </c>
      <c r="B6511" s="0" t="s">
        <v>108</v>
      </c>
      <c r="C6511" s="0" t="s">
        <v>75</v>
      </c>
      <c r="D6511" s="0" t="s">
        <v>164</v>
      </c>
      <c r="E6511" s="0" t="n">
        <v>2029</v>
      </c>
      <c r="F6511" s="0" t="n">
        <v>0.55010668752936</v>
      </c>
      <c r="G6511" s="0" t="s">
        <v>132</v>
      </c>
    </row>
    <row r="6512" customFormat="false" ht="14.25" hidden="false" customHeight="false" outlineLevel="0" collapsed="false">
      <c r="A6512" s="0" t="s">
        <v>107</v>
      </c>
      <c r="B6512" s="0" t="s">
        <v>108</v>
      </c>
      <c r="C6512" s="0" t="s">
        <v>75</v>
      </c>
      <c r="D6512" s="0" t="s">
        <v>179</v>
      </c>
      <c r="E6512" s="0" t="n">
        <v>2029</v>
      </c>
      <c r="F6512" s="0" t="n">
        <v>0.677902936103433</v>
      </c>
      <c r="G6512" s="0" t="s">
        <v>132</v>
      </c>
    </row>
    <row r="6513" customFormat="false" ht="14.25" hidden="false" customHeight="false" outlineLevel="0" collapsed="false">
      <c r="A6513" s="0" t="s">
        <v>107</v>
      </c>
      <c r="B6513" s="0" t="s">
        <v>108</v>
      </c>
      <c r="C6513" s="0" t="s">
        <v>75</v>
      </c>
      <c r="D6513" s="0" t="s">
        <v>180</v>
      </c>
      <c r="E6513" s="0" t="n">
        <v>2029</v>
      </c>
      <c r="F6513" s="0" t="n">
        <v>0.963373033543019</v>
      </c>
      <c r="G6513" s="0" t="s">
        <v>132</v>
      </c>
    </row>
    <row r="6514" customFormat="false" ht="14.25" hidden="false" customHeight="false" outlineLevel="0" collapsed="false">
      <c r="A6514" s="0" t="s">
        <v>107</v>
      </c>
      <c r="B6514" s="0" t="s">
        <v>108</v>
      </c>
      <c r="C6514" s="0" t="s">
        <v>75</v>
      </c>
      <c r="D6514" s="0" t="s">
        <v>181</v>
      </c>
      <c r="E6514" s="0" t="n">
        <v>2029</v>
      </c>
      <c r="F6514" s="0" t="n">
        <v>1</v>
      </c>
      <c r="G6514" s="0" t="s">
        <v>135</v>
      </c>
    </row>
    <row r="6515" customFormat="false" ht="14.25" hidden="false" customHeight="false" outlineLevel="0" collapsed="false">
      <c r="A6515" s="0" t="s">
        <v>107</v>
      </c>
      <c r="B6515" s="0" t="s">
        <v>108</v>
      </c>
      <c r="C6515" s="0" t="s">
        <v>75</v>
      </c>
      <c r="D6515" s="0" t="s">
        <v>165</v>
      </c>
      <c r="E6515" s="0" t="n">
        <v>2030</v>
      </c>
      <c r="F6515" s="0" t="n">
        <v>0</v>
      </c>
      <c r="G6515" s="0" t="s">
        <v>161</v>
      </c>
    </row>
    <row r="6516" customFormat="false" ht="14.25" hidden="false" customHeight="false" outlineLevel="0" collapsed="false">
      <c r="A6516" s="0" t="s">
        <v>107</v>
      </c>
      <c r="B6516" s="0" t="s">
        <v>108</v>
      </c>
      <c r="C6516" s="0" t="s">
        <v>75</v>
      </c>
      <c r="D6516" s="0" t="s">
        <v>166</v>
      </c>
      <c r="E6516" s="0" t="n">
        <v>2030</v>
      </c>
      <c r="F6516" s="0" t="n">
        <v>0</v>
      </c>
      <c r="G6516" s="0" t="s">
        <v>161</v>
      </c>
    </row>
    <row r="6517" customFormat="false" ht="14.25" hidden="false" customHeight="false" outlineLevel="0" collapsed="false">
      <c r="A6517" s="0" t="s">
        <v>107</v>
      </c>
      <c r="B6517" s="0" t="s">
        <v>108</v>
      </c>
      <c r="C6517" s="0" t="s">
        <v>75</v>
      </c>
      <c r="D6517" s="0" t="s">
        <v>167</v>
      </c>
      <c r="E6517" s="0" t="n">
        <v>2030</v>
      </c>
      <c r="F6517" s="0" t="n">
        <v>0.5</v>
      </c>
      <c r="G6517" s="0" t="s">
        <v>135</v>
      </c>
    </row>
    <row r="6518" customFormat="false" ht="14.25" hidden="false" customHeight="false" outlineLevel="0" collapsed="false">
      <c r="A6518" s="0" t="s">
        <v>107</v>
      </c>
      <c r="B6518" s="0" t="s">
        <v>108</v>
      </c>
      <c r="C6518" s="0" t="s">
        <v>75</v>
      </c>
      <c r="D6518" s="0" t="s">
        <v>168</v>
      </c>
      <c r="E6518" s="0" t="n">
        <v>2030</v>
      </c>
      <c r="F6518" s="0" t="n">
        <v>0</v>
      </c>
      <c r="G6518" s="0" t="s">
        <v>161</v>
      </c>
    </row>
    <row r="6519" customFormat="false" ht="14.25" hidden="false" customHeight="false" outlineLevel="0" collapsed="false">
      <c r="A6519" s="0" t="s">
        <v>107</v>
      </c>
      <c r="B6519" s="0" t="s">
        <v>108</v>
      </c>
      <c r="C6519" s="0" t="s">
        <v>75</v>
      </c>
      <c r="D6519" s="0" t="s">
        <v>169</v>
      </c>
      <c r="E6519" s="0" t="n">
        <v>2030</v>
      </c>
      <c r="F6519" s="0" t="n">
        <v>0.0633</v>
      </c>
      <c r="G6519" s="0" t="s">
        <v>161</v>
      </c>
    </row>
    <row r="6520" customFormat="false" ht="14.25" hidden="false" customHeight="false" outlineLevel="0" collapsed="false">
      <c r="A6520" s="0" t="s">
        <v>107</v>
      </c>
      <c r="B6520" s="0" t="s">
        <v>108</v>
      </c>
      <c r="C6520" s="0" t="s">
        <v>75</v>
      </c>
      <c r="D6520" s="0" t="s">
        <v>170</v>
      </c>
      <c r="E6520" s="0" t="n">
        <v>2030</v>
      </c>
      <c r="F6520" s="0" t="n">
        <v>0.1584</v>
      </c>
      <c r="G6520" s="0" t="s">
        <v>161</v>
      </c>
    </row>
    <row r="6521" customFormat="false" ht="14.25" hidden="false" customHeight="false" outlineLevel="0" collapsed="false">
      <c r="A6521" s="0" t="s">
        <v>107</v>
      </c>
      <c r="B6521" s="0" t="s">
        <v>108</v>
      </c>
      <c r="C6521" s="0" t="s">
        <v>75</v>
      </c>
      <c r="D6521" s="0" t="s">
        <v>156</v>
      </c>
      <c r="E6521" s="0" t="n">
        <v>2030</v>
      </c>
      <c r="F6521" s="0" t="n">
        <v>0.722244702322601</v>
      </c>
      <c r="G6521" s="0" t="s">
        <v>135</v>
      </c>
    </row>
    <row r="6522" customFormat="false" ht="14.25" hidden="false" customHeight="false" outlineLevel="0" collapsed="false">
      <c r="A6522" s="0" t="s">
        <v>107</v>
      </c>
      <c r="B6522" s="0" t="s">
        <v>108</v>
      </c>
      <c r="C6522" s="0" t="s">
        <v>75</v>
      </c>
      <c r="D6522" s="0" t="s">
        <v>157</v>
      </c>
      <c r="E6522" s="0" t="n">
        <v>2030</v>
      </c>
      <c r="F6522" s="0" t="n">
        <v>0.565559152371616</v>
      </c>
      <c r="G6522" s="0" t="s">
        <v>135</v>
      </c>
    </row>
    <row r="6523" customFormat="false" ht="14.25" hidden="false" customHeight="false" outlineLevel="0" collapsed="false">
      <c r="A6523" s="0" t="s">
        <v>107</v>
      </c>
      <c r="B6523" s="0" t="s">
        <v>108</v>
      </c>
      <c r="C6523" s="0" t="s">
        <v>75</v>
      </c>
      <c r="D6523" s="0" t="s">
        <v>171</v>
      </c>
      <c r="E6523" s="0" t="n">
        <v>2030</v>
      </c>
      <c r="F6523" s="0" t="n">
        <v>0.87</v>
      </c>
      <c r="G6523" s="0" t="s">
        <v>135</v>
      </c>
    </row>
    <row r="6524" customFormat="false" ht="14.25" hidden="false" customHeight="false" outlineLevel="0" collapsed="false">
      <c r="A6524" s="0" t="s">
        <v>107</v>
      </c>
      <c r="B6524" s="0" t="s">
        <v>108</v>
      </c>
      <c r="C6524" s="0" t="s">
        <v>75</v>
      </c>
      <c r="D6524" s="0" t="s">
        <v>172</v>
      </c>
      <c r="E6524" s="0" t="n">
        <v>2030</v>
      </c>
      <c r="F6524" s="0" t="n">
        <v>0.8</v>
      </c>
      <c r="G6524" s="0" t="s">
        <v>135</v>
      </c>
    </row>
    <row r="6525" customFormat="false" ht="14.25" hidden="false" customHeight="false" outlineLevel="0" collapsed="false">
      <c r="A6525" s="0" t="s">
        <v>107</v>
      </c>
      <c r="B6525" s="0" t="s">
        <v>108</v>
      </c>
      <c r="C6525" s="0" t="s">
        <v>75</v>
      </c>
      <c r="D6525" s="0" t="s">
        <v>173</v>
      </c>
      <c r="E6525" s="0" t="n">
        <v>2030</v>
      </c>
      <c r="F6525" s="0" t="n">
        <v>0.492036462563306</v>
      </c>
      <c r="G6525" s="0" t="s">
        <v>135</v>
      </c>
    </row>
    <row r="6526" customFormat="false" ht="14.25" hidden="false" customHeight="false" outlineLevel="0" collapsed="false">
      <c r="A6526" s="0" t="s">
        <v>107</v>
      </c>
      <c r="B6526" s="0" t="s">
        <v>108</v>
      </c>
      <c r="C6526" s="0" t="s">
        <v>75</v>
      </c>
      <c r="D6526" s="0" t="s">
        <v>174</v>
      </c>
      <c r="E6526" s="0" t="n">
        <v>2030</v>
      </c>
      <c r="F6526" s="0" t="n">
        <v>0.452447321897293</v>
      </c>
      <c r="G6526" s="0" t="s">
        <v>135</v>
      </c>
    </row>
    <row r="6527" customFormat="false" ht="14.25" hidden="false" customHeight="false" outlineLevel="0" collapsed="false">
      <c r="A6527" s="0" t="s">
        <v>107</v>
      </c>
      <c r="B6527" s="0" t="s">
        <v>108</v>
      </c>
      <c r="C6527" s="0" t="s">
        <v>75</v>
      </c>
      <c r="D6527" s="0" t="s">
        <v>160</v>
      </c>
      <c r="E6527" s="0" t="n">
        <v>2030</v>
      </c>
      <c r="F6527" s="0" t="n">
        <v>0.406219803983438</v>
      </c>
      <c r="G6527" s="0" t="s">
        <v>161</v>
      </c>
    </row>
    <row r="6528" customFormat="false" ht="14.25" hidden="false" customHeight="false" outlineLevel="0" collapsed="false">
      <c r="A6528" s="0" t="s">
        <v>107</v>
      </c>
      <c r="B6528" s="0" t="s">
        <v>108</v>
      </c>
      <c r="C6528" s="0" t="s">
        <v>75</v>
      </c>
      <c r="D6528" s="0" t="s">
        <v>162</v>
      </c>
      <c r="E6528" s="0" t="n">
        <v>2030</v>
      </c>
      <c r="F6528" s="0" t="n">
        <v>0.156220879454063</v>
      </c>
      <c r="G6528" s="0" t="s">
        <v>161</v>
      </c>
    </row>
    <row r="6529" customFormat="false" ht="14.25" hidden="false" customHeight="false" outlineLevel="0" collapsed="false">
      <c r="A6529" s="0" t="s">
        <v>107</v>
      </c>
      <c r="B6529" s="0" t="s">
        <v>108</v>
      </c>
      <c r="C6529" s="0" t="s">
        <v>75</v>
      </c>
      <c r="D6529" s="0" t="s">
        <v>175</v>
      </c>
      <c r="E6529" s="0" t="n">
        <v>2030</v>
      </c>
      <c r="F6529" s="0" t="n">
        <v>0.1584</v>
      </c>
      <c r="G6529" s="0" t="s">
        <v>161</v>
      </c>
    </row>
    <row r="6530" customFormat="false" ht="14.25" hidden="false" customHeight="false" outlineLevel="0" collapsed="false">
      <c r="A6530" s="0" t="s">
        <v>107</v>
      </c>
      <c r="B6530" s="0" t="s">
        <v>108</v>
      </c>
      <c r="C6530" s="0" t="s">
        <v>75</v>
      </c>
      <c r="D6530" s="0" t="s">
        <v>176</v>
      </c>
      <c r="E6530" s="0" t="n">
        <v>2030</v>
      </c>
      <c r="F6530" s="0" t="n">
        <v>0.635</v>
      </c>
      <c r="G6530" s="0" t="s">
        <v>161</v>
      </c>
    </row>
    <row r="6531" customFormat="false" ht="14.25" hidden="false" customHeight="false" outlineLevel="0" collapsed="false">
      <c r="A6531" s="0" t="s">
        <v>107</v>
      </c>
      <c r="B6531" s="0" t="s">
        <v>108</v>
      </c>
      <c r="C6531" s="0" t="s">
        <v>75</v>
      </c>
      <c r="D6531" s="0" t="s">
        <v>177</v>
      </c>
      <c r="E6531" s="0" t="n">
        <v>2030</v>
      </c>
      <c r="F6531" s="0" t="n">
        <v>0.1584</v>
      </c>
      <c r="G6531" s="0" t="s">
        <v>161</v>
      </c>
    </row>
    <row r="6532" customFormat="false" ht="14.25" hidden="false" customHeight="false" outlineLevel="0" collapsed="false">
      <c r="A6532" s="0" t="s">
        <v>107</v>
      </c>
      <c r="B6532" s="0" t="s">
        <v>108</v>
      </c>
      <c r="C6532" s="0" t="s">
        <v>75</v>
      </c>
      <c r="D6532" s="0" t="s">
        <v>178</v>
      </c>
      <c r="E6532" s="0" t="n">
        <v>2030</v>
      </c>
      <c r="F6532" s="0" t="n">
        <v>0.4040406834375</v>
      </c>
      <c r="G6532" s="0" t="s">
        <v>161</v>
      </c>
    </row>
    <row r="6533" customFormat="false" ht="14.25" hidden="false" customHeight="false" outlineLevel="0" collapsed="false">
      <c r="A6533" s="0" t="s">
        <v>107</v>
      </c>
      <c r="B6533" s="0" t="s">
        <v>108</v>
      </c>
      <c r="C6533" s="0" t="s">
        <v>75</v>
      </c>
      <c r="D6533" s="0" t="s">
        <v>163</v>
      </c>
      <c r="E6533" s="0" t="n">
        <v>2030</v>
      </c>
      <c r="F6533" s="0" t="n">
        <v>1.64970248143496</v>
      </c>
      <c r="G6533" s="0" t="s">
        <v>132</v>
      </c>
    </row>
    <row r="6534" customFormat="false" ht="14.25" hidden="false" customHeight="false" outlineLevel="0" collapsed="false">
      <c r="A6534" s="0" t="s">
        <v>107</v>
      </c>
      <c r="B6534" s="0" t="s">
        <v>108</v>
      </c>
      <c r="C6534" s="0" t="s">
        <v>75</v>
      </c>
      <c r="D6534" s="0" t="s">
        <v>164</v>
      </c>
      <c r="E6534" s="0" t="n">
        <v>2030</v>
      </c>
      <c r="F6534" s="0" t="n">
        <v>0.634429857826001</v>
      </c>
      <c r="G6534" s="0" t="s">
        <v>132</v>
      </c>
    </row>
    <row r="6535" customFormat="false" ht="14.25" hidden="false" customHeight="false" outlineLevel="0" collapsed="false">
      <c r="A6535" s="0" t="s">
        <v>107</v>
      </c>
      <c r="B6535" s="0" t="s">
        <v>108</v>
      </c>
      <c r="C6535" s="0" t="s">
        <v>75</v>
      </c>
      <c r="D6535" s="0" t="s">
        <v>179</v>
      </c>
      <c r="E6535" s="0" t="n">
        <v>2030</v>
      </c>
      <c r="F6535" s="0" t="n">
        <v>0.682741922869443</v>
      </c>
      <c r="G6535" s="0" t="s">
        <v>132</v>
      </c>
    </row>
    <row r="6536" customFormat="false" ht="14.25" hidden="false" customHeight="false" outlineLevel="0" collapsed="false">
      <c r="A6536" s="0" t="s">
        <v>107</v>
      </c>
      <c r="B6536" s="0" t="s">
        <v>108</v>
      </c>
      <c r="C6536" s="0" t="s">
        <v>75</v>
      </c>
      <c r="D6536" s="0" t="s">
        <v>180</v>
      </c>
      <c r="E6536" s="0" t="n">
        <v>2030</v>
      </c>
      <c r="F6536" s="0" t="n">
        <v>1.16326921143725</v>
      </c>
      <c r="G6536" s="0" t="s">
        <v>132</v>
      </c>
    </row>
    <row r="6537" customFormat="false" ht="14.25" hidden="false" customHeight="false" outlineLevel="0" collapsed="false">
      <c r="A6537" s="0" t="s">
        <v>107</v>
      </c>
      <c r="B6537" s="0" t="s">
        <v>108</v>
      </c>
      <c r="C6537" s="0" t="s">
        <v>75</v>
      </c>
      <c r="D6537" s="0" t="s">
        <v>181</v>
      </c>
      <c r="E6537" s="0" t="n">
        <v>2030</v>
      </c>
      <c r="F6537" s="0" t="n">
        <v>1</v>
      </c>
      <c r="G6537" s="0" t="s">
        <v>135</v>
      </c>
    </row>
    <row r="6538" customFormat="false" ht="14.25" hidden="false" customHeight="false" outlineLevel="0" collapsed="false">
      <c r="A6538" s="0" t="s">
        <v>107</v>
      </c>
      <c r="B6538" s="0" t="s">
        <v>108</v>
      </c>
      <c r="C6538" s="0" t="s">
        <v>75</v>
      </c>
      <c r="D6538" s="0" t="s">
        <v>165</v>
      </c>
      <c r="E6538" s="0" t="n">
        <v>2031</v>
      </c>
      <c r="F6538" s="0" t="n">
        <v>0</v>
      </c>
      <c r="G6538" s="0" t="s">
        <v>161</v>
      </c>
    </row>
    <row r="6539" customFormat="false" ht="14.25" hidden="false" customHeight="false" outlineLevel="0" collapsed="false">
      <c r="A6539" s="0" t="s">
        <v>107</v>
      </c>
      <c r="B6539" s="0" t="s">
        <v>108</v>
      </c>
      <c r="C6539" s="0" t="s">
        <v>75</v>
      </c>
      <c r="D6539" s="0" t="s">
        <v>166</v>
      </c>
      <c r="E6539" s="0" t="n">
        <v>2031</v>
      </c>
      <c r="F6539" s="0" t="n">
        <v>0</v>
      </c>
      <c r="G6539" s="0" t="s">
        <v>161</v>
      </c>
    </row>
    <row r="6540" customFormat="false" ht="14.25" hidden="false" customHeight="false" outlineLevel="0" collapsed="false">
      <c r="A6540" s="0" t="s">
        <v>107</v>
      </c>
      <c r="B6540" s="0" t="s">
        <v>108</v>
      </c>
      <c r="C6540" s="0" t="s">
        <v>75</v>
      </c>
      <c r="D6540" s="0" t="s">
        <v>167</v>
      </c>
      <c r="E6540" s="0" t="n">
        <v>2031</v>
      </c>
      <c r="F6540" s="0" t="n">
        <v>0.5</v>
      </c>
      <c r="G6540" s="0" t="s">
        <v>135</v>
      </c>
    </row>
    <row r="6541" customFormat="false" ht="14.25" hidden="false" customHeight="false" outlineLevel="0" collapsed="false">
      <c r="A6541" s="0" t="s">
        <v>107</v>
      </c>
      <c r="B6541" s="0" t="s">
        <v>108</v>
      </c>
      <c r="C6541" s="0" t="s">
        <v>75</v>
      </c>
      <c r="D6541" s="0" t="s">
        <v>168</v>
      </c>
      <c r="E6541" s="0" t="n">
        <v>2031</v>
      </c>
      <c r="F6541" s="0" t="n">
        <v>0</v>
      </c>
      <c r="G6541" s="0" t="s">
        <v>161</v>
      </c>
    </row>
    <row r="6542" customFormat="false" ht="14.25" hidden="false" customHeight="false" outlineLevel="0" collapsed="false">
      <c r="A6542" s="0" t="s">
        <v>107</v>
      </c>
      <c r="B6542" s="0" t="s">
        <v>108</v>
      </c>
      <c r="C6542" s="0" t="s">
        <v>75</v>
      </c>
      <c r="D6542" s="0" t="s">
        <v>169</v>
      </c>
      <c r="E6542" s="0" t="n">
        <v>2031</v>
      </c>
      <c r="F6542" s="0" t="n">
        <v>0.0583</v>
      </c>
      <c r="G6542" s="0" t="s">
        <v>161</v>
      </c>
    </row>
    <row r="6543" customFormat="false" ht="14.25" hidden="false" customHeight="false" outlineLevel="0" collapsed="false">
      <c r="A6543" s="0" t="s">
        <v>107</v>
      </c>
      <c r="B6543" s="0" t="s">
        <v>108</v>
      </c>
      <c r="C6543" s="0" t="s">
        <v>75</v>
      </c>
      <c r="D6543" s="0" t="s">
        <v>170</v>
      </c>
      <c r="E6543" s="0" t="n">
        <v>2031</v>
      </c>
      <c r="F6543" s="0" t="n">
        <v>0.1584</v>
      </c>
      <c r="G6543" s="0" t="s">
        <v>161</v>
      </c>
    </row>
    <row r="6544" customFormat="false" ht="14.25" hidden="false" customHeight="false" outlineLevel="0" collapsed="false">
      <c r="A6544" s="0" t="s">
        <v>107</v>
      </c>
      <c r="B6544" s="0" t="s">
        <v>108</v>
      </c>
      <c r="C6544" s="0" t="s">
        <v>75</v>
      </c>
      <c r="D6544" s="0" t="s">
        <v>156</v>
      </c>
      <c r="E6544" s="0" t="n">
        <v>2031</v>
      </c>
      <c r="F6544" s="0" t="n">
        <v>0.739634478127618</v>
      </c>
      <c r="G6544" s="0" t="s">
        <v>135</v>
      </c>
    </row>
    <row r="6545" customFormat="false" ht="14.25" hidden="false" customHeight="false" outlineLevel="0" collapsed="false">
      <c r="A6545" s="0" t="s">
        <v>107</v>
      </c>
      <c r="B6545" s="0" t="s">
        <v>108</v>
      </c>
      <c r="C6545" s="0" t="s">
        <v>75</v>
      </c>
      <c r="D6545" s="0" t="s">
        <v>157</v>
      </c>
      <c r="E6545" s="0" t="n">
        <v>2031</v>
      </c>
      <c r="F6545" s="0" t="n">
        <v>0.568341516500419</v>
      </c>
      <c r="G6545" s="0" t="s">
        <v>135</v>
      </c>
    </row>
    <row r="6546" customFormat="false" ht="14.25" hidden="false" customHeight="false" outlineLevel="0" collapsed="false">
      <c r="A6546" s="0" t="s">
        <v>107</v>
      </c>
      <c r="B6546" s="0" t="s">
        <v>108</v>
      </c>
      <c r="C6546" s="0" t="s">
        <v>75</v>
      </c>
      <c r="D6546" s="0" t="s">
        <v>171</v>
      </c>
      <c r="E6546" s="0" t="n">
        <v>2031</v>
      </c>
      <c r="F6546" s="0" t="n">
        <v>0.87</v>
      </c>
      <c r="G6546" s="0" t="s">
        <v>135</v>
      </c>
    </row>
    <row r="6547" customFormat="false" ht="14.25" hidden="false" customHeight="false" outlineLevel="0" collapsed="false">
      <c r="A6547" s="0" t="s">
        <v>107</v>
      </c>
      <c r="B6547" s="0" t="s">
        <v>108</v>
      </c>
      <c r="C6547" s="0" t="s">
        <v>75</v>
      </c>
      <c r="D6547" s="0" t="s">
        <v>172</v>
      </c>
      <c r="E6547" s="0" t="n">
        <v>2031</v>
      </c>
      <c r="F6547" s="0" t="n">
        <v>0.8</v>
      </c>
      <c r="G6547" s="0" t="s">
        <v>135</v>
      </c>
    </row>
    <row r="6548" customFormat="false" ht="14.25" hidden="false" customHeight="false" outlineLevel="0" collapsed="false">
      <c r="A6548" s="0" t="s">
        <v>107</v>
      </c>
      <c r="B6548" s="0" t="s">
        <v>108</v>
      </c>
      <c r="C6548" s="0" t="s">
        <v>75</v>
      </c>
      <c r="D6548" s="0" t="s">
        <v>173</v>
      </c>
      <c r="E6548" s="0" t="n">
        <v>2031</v>
      </c>
      <c r="F6548" s="0" t="n">
        <v>0.494457119355364</v>
      </c>
      <c r="G6548" s="0" t="s">
        <v>135</v>
      </c>
    </row>
    <row r="6549" customFormat="false" ht="14.25" hidden="false" customHeight="false" outlineLevel="0" collapsed="false">
      <c r="A6549" s="0" t="s">
        <v>107</v>
      </c>
      <c r="B6549" s="0" t="s">
        <v>108</v>
      </c>
      <c r="C6549" s="0" t="s">
        <v>75</v>
      </c>
      <c r="D6549" s="0" t="s">
        <v>174</v>
      </c>
      <c r="E6549" s="0" t="n">
        <v>2031</v>
      </c>
      <c r="F6549" s="0" t="n">
        <v>0.454673213200335</v>
      </c>
      <c r="G6549" s="0" t="s">
        <v>135</v>
      </c>
    </row>
    <row r="6550" customFormat="false" ht="14.25" hidden="false" customHeight="false" outlineLevel="0" collapsed="false">
      <c r="A6550" s="0" t="s">
        <v>107</v>
      </c>
      <c r="B6550" s="0" t="s">
        <v>108</v>
      </c>
      <c r="C6550" s="0" t="s">
        <v>75</v>
      </c>
      <c r="D6550" s="0" t="s">
        <v>160</v>
      </c>
      <c r="E6550" s="0" t="n">
        <v>2031</v>
      </c>
      <c r="F6550" s="0" t="n">
        <v>0.496785107813688</v>
      </c>
      <c r="G6550" s="0" t="s">
        <v>161</v>
      </c>
    </row>
    <row r="6551" customFormat="false" ht="14.25" hidden="false" customHeight="false" outlineLevel="0" collapsed="false">
      <c r="A6551" s="0" t="s">
        <v>107</v>
      </c>
      <c r="B6551" s="0" t="s">
        <v>108</v>
      </c>
      <c r="C6551" s="0" t="s">
        <v>75</v>
      </c>
      <c r="D6551" s="0" t="s">
        <v>162</v>
      </c>
      <c r="E6551" s="0" t="n">
        <v>2031</v>
      </c>
      <c r="F6551" s="0" t="n">
        <v>0.174877885873813</v>
      </c>
      <c r="G6551" s="0" t="s">
        <v>161</v>
      </c>
    </row>
    <row r="6552" customFormat="false" ht="14.25" hidden="false" customHeight="false" outlineLevel="0" collapsed="false">
      <c r="A6552" s="0" t="s">
        <v>107</v>
      </c>
      <c r="B6552" s="0" t="s">
        <v>108</v>
      </c>
      <c r="C6552" s="0" t="s">
        <v>75</v>
      </c>
      <c r="D6552" s="0" t="s">
        <v>175</v>
      </c>
      <c r="E6552" s="0" t="n">
        <v>2031</v>
      </c>
      <c r="F6552" s="0" t="n">
        <v>0.1584</v>
      </c>
      <c r="G6552" s="0" t="s">
        <v>161</v>
      </c>
    </row>
    <row r="6553" customFormat="false" ht="14.25" hidden="false" customHeight="false" outlineLevel="0" collapsed="false">
      <c r="A6553" s="0" t="s">
        <v>107</v>
      </c>
      <c r="B6553" s="0" t="s">
        <v>108</v>
      </c>
      <c r="C6553" s="0" t="s">
        <v>75</v>
      </c>
      <c r="D6553" s="0" t="s">
        <v>176</v>
      </c>
      <c r="E6553" s="0" t="n">
        <v>2031</v>
      </c>
      <c r="F6553" s="0" t="n">
        <v>0.6933</v>
      </c>
      <c r="G6553" s="0" t="s">
        <v>161</v>
      </c>
    </row>
    <row r="6554" customFormat="false" ht="14.25" hidden="false" customHeight="false" outlineLevel="0" collapsed="false">
      <c r="A6554" s="0" t="s">
        <v>107</v>
      </c>
      <c r="B6554" s="0" t="s">
        <v>108</v>
      </c>
      <c r="C6554" s="0" t="s">
        <v>75</v>
      </c>
      <c r="D6554" s="0" t="s">
        <v>177</v>
      </c>
      <c r="E6554" s="0" t="n">
        <v>2031</v>
      </c>
      <c r="F6554" s="0" t="n">
        <v>0.1584</v>
      </c>
      <c r="G6554" s="0" t="s">
        <v>161</v>
      </c>
    </row>
    <row r="6555" customFormat="false" ht="14.25" hidden="false" customHeight="false" outlineLevel="0" collapsed="false">
      <c r="A6555" s="0" t="s">
        <v>107</v>
      </c>
      <c r="B6555" s="0" t="s">
        <v>108</v>
      </c>
      <c r="C6555" s="0" t="s">
        <v>75</v>
      </c>
      <c r="D6555" s="0" t="s">
        <v>178</v>
      </c>
      <c r="E6555" s="0" t="n">
        <v>2031</v>
      </c>
      <c r="F6555" s="0" t="n">
        <v>0.5132629936875</v>
      </c>
      <c r="G6555" s="0" t="s">
        <v>161</v>
      </c>
    </row>
    <row r="6556" customFormat="false" ht="14.25" hidden="false" customHeight="false" outlineLevel="0" collapsed="false">
      <c r="A6556" s="0" t="s">
        <v>107</v>
      </c>
      <c r="B6556" s="0" t="s">
        <v>108</v>
      </c>
      <c r="C6556" s="0" t="s">
        <v>75</v>
      </c>
      <c r="D6556" s="0" t="s">
        <v>163</v>
      </c>
      <c r="E6556" s="0" t="n">
        <v>2031</v>
      </c>
      <c r="F6556" s="0" t="n">
        <v>2.01949438018133</v>
      </c>
      <c r="G6556" s="0" t="s">
        <v>132</v>
      </c>
    </row>
    <row r="6557" customFormat="false" ht="14.25" hidden="false" customHeight="false" outlineLevel="0" collapsed="false">
      <c r="A6557" s="0" t="s">
        <v>107</v>
      </c>
      <c r="B6557" s="0" t="s">
        <v>108</v>
      </c>
      <c r="C6557" s="0" t="s">
        <v>75</v>
      </c>
      <c r="D6557" s="0" t="s">
        <v>164</v>
      </c>
      <c r="E6557" s="0" t="n">
        <v>2031</v>
      </c>
      <c r="F6557" s="0" t="n">
        <v>0.710900754039121</v>
      </c>
      <c r="G6557" s="0" t="s">
        <v>132</v>
      </c>
    </row>
    <row r="6558" customFormat="false" ht="14.25" hidden="false" customHeight="false" outlineLevel="0" collapsed="false">
      <c r="A6558" s="0" t="s">
        <v>107</v>
      </c>
      <c r="B6558" s="0" t="s">
        <v>108</v>
      </c>
      <c r="C6558" s="0" t="s">
        <v>75</v>
      </c>
      <c r="D6558" s="0" t="s">
        <v>179</v>
      </c>
      <c r="E6558" s="0" t="n">
        <v>2031</v>
      </c>
      <c r="F6558" s="0" t="n">
        <v>0.686100787503594</v>
      </c>
      <c r="G6558" s="0" t="s">
        <v>132</v>
      </c>
    </row>
    <row r="6559" customFormat="false" ht="14.25" hidden="false" customHeight="false" outlineLevel="0" collapsed="false">
      <c r="A6559" s="0" t="s">
        <v>107</v>
      </c>
      <c r="B6559" s="0" t="s">
        <v>108</v>
      </c>
      <c r="C6559" s="0" t="s">
        <v>75</v>
      </c>
      <c r="D6559" s="0" t="s">
        <v>180</v>
      </c>
      <c r="E6559" s="0" t="n">
        <v>2031</v>
      </c>
      <c r="F6559" s="0" t="n">
        <v>1.65491046794232</v>
      </c>
      <c r="G6559" s="0" t="s">
        <v>132</v>
      </c>
    </row>
    <row r="6560" customFormat="false" ht="14.25" hidden="false" customHeight="false" outlineLevel="0" collapsed="false">
      <c r="A6560" s="0" t="s">
        <v>107</v>
      </c>
      <c r="B6560" s="0" t="s">
        <v>108</v>
      </c>
      <c r="C6560" s="0" t="s">
        <v>75</v>
      </c>
      <c r="D6560" s="0" t="s">
        <v>181</v>
      </c>
      <c r="E6560" s="0" t="n">
        <v>2031</v>
      </c>
      <c r="F6560" s="0" t="n">
        <v>1</v>
      </c>
      <c r="G6560" s="0" t="s">
        <v>135</v>
      </c>
    </row>
    <row r="6561" customFormat="false" ht="14.25" hidden="false" customHeight="false" outlineLevel="0" collapsed="false">
      <c r="A6561" s="0" t="s">
        <v>107</v>
      </c>
      <c r="B6561" s="0" t="s">
        <v>108</v>
      </c>
      <c r="C6561" s="0" t="s">
        <v>75</v>
      </c>
      <c r="D6561" s="0" t="s">
        <v>165</v>
      </c>
      <c r="E6561" s="0" t="n">
        <v>2032</v>
      </c>
      <c r="F6561" s="0" t="n">
        <v>0</v>
      </c>
      <c r="G6561" s="0" t="s">
        <v>161</v>
      </c>
    </row>
    <row r="6562" customFormat="false" ht="14.25" hidden="false" customHeight="false" outlineLevel="0" collapsed="false">
      <c r="A6562" s="0" t="s">
        <v>107</v>
      </c>
      <c r="B6562" s="0" t="s">
        <v>108</v>
      </c>
      <c r="C6562" s="0" t="s">
        <v>75</v>
      </c>
      <c r="D6562" s="0" t="s">
        <v>166</v>
      </c>
      <c r="E6562" s="0" t="n">
        <v>2032</v>
      </c>
      <c r="F6562" s="0" t="n">
        <v>0</v>
      </c>
      <c r="G6562" s="0" t="s">
        <v>161</v>
      </c>
    </row>
    <row r="6563" customFormat="false" ht="14.25" hidden="false" customHeight="false" outlineLevel="0" collapsed="false">
      <c r="A6563" s="0" t="s">
        <v>107</v>
      </c>
      <c r="B6563" s="0" t="s">
        <v>108</v>
      </c>
      <c r="C6563" s="0" t="s">
        <v>75</v>
      </c>
      <c r="D6563" s="0" t="s">
        <v>167</v>
      </c>
      <c r="E6563" s="0" t="n">
        <v>2032</v>
      </c>
      <c r="F6563" s="0" t="n">
        <v>0.5</v>
      </c>
      <c r="G6563" s="0" t="s">
        <v>135</v>
      </c>
    </row>
    <row r="6564" customFormat="false" ht="14.25" hidden="false" customHeight="false" outlineLevel="0" collapsed="false">
      <c r="A6564" s="0" t="s">
        <v>107</v>
      </c>
      <c r="B6564" s="0" t="s">
        <v>108</v>
      </c>
      <c r="C6564" s="0" t="s">
        <v>75</v>
      </c>
      <c r="D6564" s="0" t="s">
        <v>168</v>
      </c>
      <c r="E6564" s="0" t="n">
        <v>2032</v>
      </c>
      <c r="F6564" s="0" t="n">
        <v>0</v>
      </c>
      <c r="G6564" s="0" t="s">
        <v>161</v>
      </c>
    </row>
    <row r="6565" customFormat="false" ht="14.25" hidden="false" customHeight="false" outlineLevel="0" collapsed="false">
      <c r="A6565" s="0" t="s">
        <v>107</v>
      </c>
      <c r="B6565" s="0" t="s">
        <v>108</v>
      </c>
      <c r="C6565" s="0" t="s">
        <v>75</v>
      </c>
      <c r="D6565" s="0" t="s">
        <v>169</v>
      </c>
      <c r="E6565" s="0" t="n">
        <v>2032</v>
      </c>
      <c r="F6565" s="0" t="n">
        <v>0.0584</v>
      </c>
      <c r="G6565" s="0" t="s">
        <v>161</v>
      </c>
    </row>
    <row r="6566" customFormat="false" ht="14.25" hidden="false" customHeight="false" outlineLevel="0" collapsed="false">
      <c r="A6566" s="0" t="s">
        <v>107</v>
      </c>
      <c r="B6566" s="0" t="s">
        <v>108</v>
      </c>
      <c r="C6566" s="0" t="s">
        <v>75</v>
      </c>
      <c r="D6566" s="0" t="s">
        <v>170</v>
      </c>
      <c r="E6566" s="0" t="n">
        <v>2032</v>
      </c>
      <c r="F6566" s="0" t="n">
        <v>0.1584</v>
      </c>
      <c r="G6566" s="0" t="s">
        <v>161</v>
      </c>
    </row>
    <row r="6567" customFormat="false" ht="14.25" hidden="false" customHeight="false" outlineLevel="0" collapsed="false">
      <c r="A6567" s="0" t="s">
        <v>107</v>
      </c>
      <c r="B6567" s="0" t="s">
        <v>108</v>
      </c>
      <c r="C6567" s="0" t="s">
        <v>75</v>
      </c>
      <c r="D6567" s="0" t="s">
        <v>156</v>
      </c>
      <c r="E6567" s="0" t="n">
        <v>2032</v>
      </c>
      <c r="F6567" s="0" t="n">
        <v>0.752673601977666</v>
      </c>
      <c r="G6567" s="0" t="s">
        <v>135</v>
      </c>
    </row>
    <row r="6568" customFormat="false" ht="14.25" hidden="false" customHeight="false" outlineLevel="0" collapsed="false">
      <c r="A6568" s="0" t="s">
        <v>107</v>
      </c>
      <c r="B6568" s="0" t="s">
        <v>108</v>
      </c>
      <c r="C6568" s="0" t="s">
        <v>75</v>
      </c>
      <c r="D6568" s="0" t="s">
        <v>157</v>
      </c>
      <c r="E6568" s="0" t="n">
        <v>2032</v>
      </c>
      <c r="F6568" s="0" t="n">
        <v>0.570427776316427</v>
      </c>
      <c r="G6568" s="0" t="s">
        <v>135</v>
      </c>
    </row>
    <row r="6569" customFormat="false" ht="14.25" hidden="false" customHeight="false" outlineLevel="0" collapsed="false">
      <c r="A6569" s="0" t="s">
        <v>107</v>
      </c>
      <c r="B6569" s="0" t="s">
        <v>108</v>
      </c>
      <c r="C6569" s="0" t="s">
        <v>75</v>
      </c>
      <c r="D6569" s="0" t="s">
        <v>171</v>
      </c>
      <c r="E6569" s="0" t="n">
        <v>2032</v>
      </c>
      <c r="F6569" s="0" t="n">
        <v>0.87</v>
      </c>
      <c r="G6569" s="0" t="s">
        <v>135</v>
      </c>
    </row>
    <row r="6570" customFormat="false" ht="14.25" hidden="false" customHeight="false" outlineLevel="0" collapsed="false">
      <c r="A6570" s="0" t="s">
        <v>107</v>
      </c>
      <c r="B6570" s="0" t="s">
        <v>108</v>
      </c>
      <c r="C6570" s="0" t="s">
        <v>75</v>
      </c>
      <c r="D6570" s="0" t="s">
        <v>172</v>
      </c>
      <c r="E6570" s="0" t="n">
        <v>2032</v>
      </c>
      <c r="F6570" s="0" t="n">
        <v>0.8</v>
      </c>
      <c r="G6570" s="0" t="s">
        <v>135</v>
      </c>
    </row>
    <row r="6571" customFormat="false" ht="14.25" hidden="false" customHeight="false" outlineLevel="0" collapsed="false">
      <c r="A6571" s="0" t="s">
        <v>107</v>
      </c>
      <c r="B6571" s="0" t="s">
        <v>108</v>
      </c>
      <c r="C6571" s="0" t="s">
        <v>75</v>
      </c>
      <c r="D6571" s="0" t="s">
        <v>173</v>
      </c>
      <c r="E6571" s="0" t="n">
        <v>2032</v>
      </c>
      <c r="F6571" s="0" t="n">
        <v>0.496272165395291</v>
      </c>
      <c r="G6571" s="0" t="s">
        <v>135</v>
      </c>
    </row>
    <row r="6572" customFormat="false" ht="14.25" hidden="false" customHeight="false" outlineLevel="0" collapsed="false">
      <c r="A6572" s="0" t="s">
        <v>107</v>
      </c>
      <c r="B6572" s="0" t="s">
        <v>108</v>
      </c>
      <c r="C6572" s="0" t="s">
        <v>75</v>
      </c>
      <c r="D6572" s="0" t="s">
        <v>174</v>
      </c>
      <c r="E6572" s="0" t="n">
        <v>2032</v>
      </c>
      <c r="F6572" s="0" t="n">
        <v>0.456342221053141</v>
      </c>
      <c r="G6572" s="0" t="s">
        <v>135</v>
      </c>
    </row>
    <row r="6573" customFormat="false" ht="14.25" hidden="false" customHeight="false" outlineLevel="0" collapsed="false">
      <c r="A6573" s="0" t="s">
        <v>107</v>
      </c>
      <c r="B6573" s="0" t="s">
        <v>108</v>
      </c>
      <c r="C6573" s="0" t="s">
        <v>75</v>
      </c>
      <c r="D6573" s="0" t="s">
        <v>160</v>
      </c>
      <c r="E6573" s="0" t="n">
        <v>2032</v>
      </c>
      <c r="F6573" s="0" t="n">
        <v>0.579677163726747</v>
      </c>
      <c r="G6573" s="0" t="s">
        <v>161</v>
      </c>
    </row>
    <row r="6574" customFormat="false" ht="14.25" hidden="false" customHeight="false" outlineLevel="0" collapsed="false">
      <c r="A6574" s="0" t="s">
        <v>107</v>
      </c>
      <c r="B6574" s="0" t="s">
        <v>108</v>
      </c>
      <c r="C6574" s="0" t="s">
        <v>75</v>
      </c>
      <c r="D6574" s="0" t="s">
        <v>162</v>
      </c>
      <c r="E6574" s="0" t="n">
        <v>2032</v>
      </c>
      <c r="F6574" s="0" t="n">
        <v>0.190480262020128</v>
      </c>
      <c r="G6574" s="0" t="s">
        <v>161</v>
      </c>
    </row>
    <row r="6575" customFormat="false" ht="14.25" hidden="false" customHeight="false" outlineLevel="0" collapsed="false">
      <c r="A6575" s="0" t="s">
        <v>107</v>
      </c>
      <c r="B6575" s="0" t="s">
        <v>108</v>
      </c>
      <c r="C6575" s="0" t="s">
        <v>75</v>
      </c>
      <c r="D6575" s="0" t="s">
        <v>175</v>
      </c>
      <c r="E6575" s="0" t="n">
        <v>2032</v>
      </c>
      <c r="F6575" s="0" t="n">
        <v>0.1584</v>
      </c>
      <c r="G6575" s="0" t="s">
        <v>161</v>
      </c>
    </row>
    <row r="6576" customFormat="false" ht="14.25" hidden="false" customHeight="false" outlineLevel="0" collapsed="false">
      <c r="A6576" s="0" t="s">
        <v>107</v>
      </c>
      <c r="B6576" s="0" t="s">
        <v>108</v>
      </c>
      <c r="C6576" s="0" t="s">
        <v>75</v>
      </c>
      <c r="D6576" s="0" t="s">
        <v>176</v>
      </c>
      <c r="E6576" s="0" t="n">
        <v>2032</v>
      </c>
      <c r="F6576" s="0" t="n">
        <v>0.7517</v>
      </c>
      <c r="G6576" s="0" t="s">
        <v>161</v>
      </c>
    </row>
    <row r="6577" customFormat="false" ht="14.25" hidden="false" customHeight="false" outlineLevel="0" collapsed="false">
      <c r="A6577" s="0" t="s">
        <v>107</v>
      </c>
      <c r="B6577" s="0" t="s">
        <v>108</v>
      </c>
      <c r="C6577" s="0" t="s">
        <v>75</v>
      </c>
      <c r="D6577" s="0" t="s">
        <v>177</v>
      </c>
      <c r="E6577" s="0" t="n">
        <v>2032</v>
      </c>
      <c r="F6577" s="0" t="n">
        <v>0.1584</v>
      </c>
      <c r="G6577" s="0" t="s">
        <v>161</v>
      </c>
    </row>
    <row r="6578" customFormat="false" ht="14.25" hidden="false" customHeight="false" outlineLevel="0" collapsed="false">
      <c r="A6578" s="0" t="s">
        <v>107</v>
      </c>
      <c r="B6578" s="0" t="s">
        <v>108</v>
      </c>
      <c r="C6578" s="0" t="s">
        <v>75</v>
      </c>
      <c r="D6578" s="0" t="s">
        <v>178</v>
      </c>
      <c r="E6578" s="0" t="n">
        <v>2032</v>
      </c>
      <c r="F6578" s="0" t="n">
        <v>0.611757425746875</v>
      </c>
      <c r="G6578" s="0" t="s">
        <v>161</v>
      </c>
    </row>
    <row r="6579" customFormat="false" ht="14.25" hidden="false" customHeight="false" outlineLevel="0" collapsed="false">
      <c r="A6579" s="0" t="s">
        <v>107</v>
      </c>
      <c r="B6579" s="0" t="s">
        <v>108</v>
      </c>
      <c r="C6579" s="0" t="s">
        <v>75</v>
      </c>
      <c r="D6579" s="0" t="s">
        <v>163</v>
      </c>
      <c r="E6579" s="0" t="n">
        <v>2032</v>
      </c>
      <c r="F6579" s="0" t="n">
        <v>2.35899574796113</v>
      </c>
      <c r="G6579" s="0" t="s">
        <v>132</v>
      </c>
    </row>
    <row r="6580" customFormat="false" ht="14.25" hidden="false" customHeight="false" outlineLevel="0" collapsed="false">
      <c r="A6580" s="0" t="s">
        <v>107</v>
      </c>
      <c r="B6580" s="0" t="s">
        <v>108</v>
      </c>
      <c r="C6580" s="0" t="s">
        <v>75</v>
      </c>
      <c r="D6580" s="0" t="s">
        <v>164</v>
      </c>
      <c r="E6580" s="0" t="n">
        <v>2032</v>
      </c>
      <c r="F6580" s="0" t="n">
        <v>0.7751592719078</v>
      </c>
      <c r="G6580" s="0" t="s">
        <v>132</v>
      </c>
    </row>
    <row r="6581" customFormat="false" ht="14.25" hidden="false" customHeight="false" outlineLevel="0" collapsed="false">
      <c r="A6581" s="0" t="s">
        <v>107</v>
      </c>
      <c r="B6581" s="0" t="s">
        <v>108</v>
      </c>
      <c r="C6581" s="0" t="s">
        <v>75</v>
      </c>
      <c r="D6581" s="0" t="s">
        <v>179</v>
      </c>
      <c r="E6581" s="0" t="n">
        <v>2032</v>
      </c>
      <c r="F6581" s="0" t="n">
        <v>0.68861931634786</v>
      </c>
      <c r="G6581" s="0" t="s">
        <v>132</v>
      </c>
    </row>
    <row r="6582" customFormat="false" ht="14.25" hidden="false" customHeight="false" outlineLevel="0" collapsed="false">
      <c r="A6582" s="0" t="s">
        <v>107</v>
      </c>
      <c r="B6582" s="0" t="s">
        <v>108</v>
      </c>
      <c r="C6582" s="0" t="s">
        <v>75</v>
      </c>
      <c r="D6582" s="0" t="s">
        <v>180</v>
      </c>
      <c r="E6582" s="0" t="n">
        <v>2032</v>
      </c>
      <c r="F6582" s="0" t="n">
        <v>2.14908710361436</v>
      </c>
      <c r="G6582" s="0" t="s">
        <v>132</v>
      </c>
    </row>
    <row r="6583" customFormat="false" ht="14.25" hidden="false" customHeight="false" outlineLevel="0" collapsed="false">
      <c r="A6583" s="0" t="s">
        <v>107</v>
      </c>
      <c r="B6583" s="0" t="s">
        <v>108</v>
      </c>
      <c r="C6583" s="0" t="s">
        <v>75</v>
      </c>
      <c r="D6583" s="0" t="s">
        <v>181</v>
      </c>
      <c r="E6583" s="0" t="n">
        <v>2032</v>
      </c>
      <c r="F6583" s="0" t="n">
        <v>1</v>
      </c>
      <c r="G6583" s="0" t="s">
        <v>135</v>
      </c>
    </row>
    <row r="6584" customFormat="false" ht="14.25" hidden="false" customHeight="false" outlineLevel="0" collapsed="false">
      <c r="A6584" s="0" t="s">
        <v>107</v>
      </c>
      <c r="B6584" s="0" t="s">
        <v>108</v>
      </c>
      <c r="C6584" s="0" t="s">
        <v>75</v>
      </c>
      <c r="D6584" s="0" t="s">
        <v>165</v>
      </c>
      <c r="E6584" s="0" t="n">
        <v>2033</v>
      </c>
      <c r="F6584" s="0" t="n">
        <v>0</v>
      </c>
      <c r="G6584" s="0" t="s">
        <v>161</v>
      </c>
    </row>
    <row r="6585" customFormat="false" ht="14.25" hidden="false" customHeight="false" outlineLevel="0" collapsed="false">
      <c r="A6585" s="0" t="s">
        <v>107</v>
      </c>
      <c r="B6585" s="0" t="s">
        <v>108</v>
      </c>
      <c r="C6585" s="0" t="s">
        <v>75</v>
      </c>
      <c r="D6585" s="0" t="s">
        <v>166</v>
      </c>
      <c r="E6585" s="0" t="n">
        <v>2033</v>
      </c>
      <c r="F6585" s="0" t="n">
        <v>0</v>
      </c>
      <c r="G6585" s="0" t="s">
        <v>161</v>
      </c>
    </row>
    <row r="6586" customFormat="false" ht="14.25" hidden="false" customHeight="false" outlineLevel="0" collapsed="false">
      <c r="A6586" s="0" t="s">
        <v>107</v>
      </c>
      <c r="B6586" s="0" t="s">
        <v>108</v>
      </c>
      <c r="C6586" s="0" t="s">
        <v>75</v>
      </c>
      <c r="D6586" s="0" t="s">
        <v>167</v>
      </c>
      <c r="E6586" s="0" t="n">
        <v>2033</v>
      </c>
      <c r="F6586" s="0" t="n">
        <v>0.5</v>
      </c>
      <c r="G6586" s="0" t="s">
        <v>135</v>
      </c>
    </row>
    <row r="6587" customFormat="false" ht="14.25" hidden="false" customHeight="false" outlineLevel="0" collapsed="false">
      <c r="A6587" s="0" t="s">
        <v>107</v>
      </c>
      <c r="B6587" s="0" t="s">
        <v>108</v>
      </c>
      <c r="C6587" s="0" t="s">
        <v>75</v>
      </c>
      <c r="D6587" s="0" t="s">
        <v>168</v>
      </c>
      <c r="E6587" s="0" t="n">
        <v>2033</v>
      </c>
      <c r="F6587" s="0" t="n">
        <v>0</v>
      </c>
      <c r="G6587" s="0" t="s">
        <v>161</v>
      </c>
    </row>
    <row r="6588" customFormat="false" ht="14.25" hidden="false" customHeight="false" outlineLevel="0" collapsed="false">
      <c r="A6588" s="0" t="s">
        <v>107</v>
      </c>
      <c r="B6588" s="0" t="s">
        <v>108</v>
      </c>
      <c r="C6588" s="0" t="s">
        <v>75</v>
      </c>
      <c r="D6588" s="0" t="s">
        <v>169</v>
      </c>
      <c r="E6588" s="0" t="n">
        <v>2033</v>
      </c>
      <c r="F6588" s="0" t="n">
        <v>0.0499999999999999</v>
      </c>
      <c r="G6588" s="0" t="s">
        <v>161</v>
      </c>
    </row>
    <row r="6589" customFormat="false" ht="14.25" hidden="false" customHeight="false" outlineLevel="0" collapsed="false">
      <c r="A6589" s="0" t="s">
        <v>107</v>
      </c>
      <c r="B6589" s="0" t="s">
        <v>108</v>
      </c>
      <c r="C6589" s="0" t="s">
        <v>75</v>
      </c>
      <c r="D6589" s="0" t="s">
        <v>170</v>
      </c>
      <c r="E6589" s="0" t="n">
        <v>2033</v>
      </c>
      <c r="F6589" s="0" t="n">
        <v>0.1584</v>
      </c>
      <c r="G6589" s="0" t="s">
        <v>161</v>
      </c>
    </row>
    <row r="6590" customFormat="false" ht="14.25" hidden="false" customHeight="false" outlineLevel="0" collapsed="false">
      <c r="A6590" s="0" t="s">
        <v>107</v>
      </c>
      <c r="B6590" s="0" t="s">
        <v>108</v>
      </c>
      <c r="C6590" s="0" t="s">
        <v>75</v>
      </c>
      <c r="D6590" s="0" t="s">
        <v>156</v>
      </c>
      <c r="E6590" s="0" t="n">
        <v>2033</v>
      </c>
      <c r="F6590" s="0" t="n">
        <v>0.760491734777414</v>
      </c>
      <c r="G6590" s="0" t="s">
        <v>135</v>
      </c>
    </row>
    <row r="6591" customFormat="false" ht="14.25" hidden="false" customHeight="false" outlineLevel="0" collapsed="false">
      <c r="A6591" s="0" t="s">
        <v>107</v>
      </c>
      <c r="B6591" s="0" t="s">
        <v>108</v>
      </c>
      <c r="C6591" s="0" t="s">
        <v>75</v>
      </c>
      <c r="D6591" s="0" t="s">
        <v>157</v>
      </c>
      <c r="E6591" s="0" t="n">
        <v>2033</v>
      </c>
      <c r="F6591" s="0" t="n">
        <v>0.571678677564386</v>
      </c>
      <c r="G6591" s="0" t="s">
        <v>135</v>
      </c>
    </row>
    <row r="6592" customFormat="false" ht="14.25" hidden="false" customHeight="false" outlineLevel="0" collapsed="false">
      <c r="A6592" s="0" t="s">
        <v>107</v>
      </c>
      <c r="B6592" s="0" t="s">
        <v>108</v>
      </c>
      <c r="C6592" s="0" t="s">
        <v>75</v>
      </c>
      <c r="D6592" s="0" t="s">
        <v>171</v>
      </c>
      <c r="E6592" s="0" t="n">
        <v>2033</v>
      </c>
      <c r="F6592" s="0" t="n">
        <v>0.87</v>
      </c>
      <c r="G6592" s="0" t="s">
        <v>135</v>
      </c>
    </row>
    <row r="6593" customFormat="false" ht="14.25" hidden="false" customHeight="false" outlineLevel="0" collapsed="false">
      <c r="A6593" s="0" t="s">
        <v>107</v>
      </c>
      <c r="B6593" s="0" t="s">
        <v>108</v>
      </c>
      <c r="C6593" s="0" t="s">
        <v>75</v>
      </c>
      <c r="D6593" s="0" t="s">
        <v>172</v>
      </c>
      <c r="E6593" s="0" t="n">
        <v>2033</v>
      </c>
      <c r="F6593" s="0" t="n">
        <v>0.8</v>
      </c>
      <c r="G6593" s="0" t="s">
        <v>135</v>
      </c>
    </row>
    <row r="6594" customFormat="false" ht="14.25" hidden="false" customHeight="false" outlineLevel="0" collapsed="false">
      <c r="A6594" s="0" t="s">
        <v>107</v>
      </c>
      <c r="B6594" s="0" t="s">
        <v>108</v>
      </c>
      <c r="C6594" s="0" t="s">
        <v>75</v>
      </c>
      <c r="D6594" s="0" t="s">
        <v>173</v>
      </c>
      <c r="E6594" s="0" t="n">
        <v>2033</v>
      </c>
      <c r="F6594" s="0" t="n">
        <v>0.497360449481016</v>
      </c>
      <c r="G6594" s="0" t="s">
        <v>135</v>
      </c>
    </row>
    <row r="6595" customFormat="false" ht="14.25" hidden="false" customHeight="false" outlineLevel="0" collapsed="false">
      <c r="A6595" s="0" t="s">
        <v>107</v>
      </c>
      <c r="B6595" s="0" t="s">
        <v>108</v>
      </c>
      <c r="C6595" s="0" t="s">
        <v>75</v>
      </c>
      <c r="D6595" s="0" t="s">
        <v>174</v>
      </c>
      <c r="E6595" s="0" t="n">
        <v>2033</v>
      </c>
      <c r="F6595" s="0" t="n">
        <v>0.457342942051509</v>
      </c>
      <c r="G6595" s="0" t="s">
        <v>135</v>
      </c>
    </row>
    <row r="6596" customFormat="false" ht="14.25" hidden="false" customHeight="false" outlineLevel="0" collapsed="false">
      <c r="A6596" s="0" t="s">
        <v>107</v>
      </c>
      <c r="B6596" s="0" t="s">
        <v>108</v>
      </c>
      <c r="C6596" s="0" t="s">
        <v>75</v>
      </c>
      <c r="D6596" s="0" t="s">
        <v>160</v>
      </c>
      <c r="E6596" s="0" t="n">
        <v>2033</v>
      </c>
      <c r="F6596" s="0" t="n">
        <v>0.63070683714819</v>
      </c>
      <c r="G6596" s="0" t="s">
        <v>161</v>
      </c>
    </row>
    <row r="6597" customFormat="false" ht="14.25" hidden="false" customHeight="false" outlineLevel="0" collapsed="false">
      <c r="A6597" s="0" t="s">
        <v>107</v>
      </c>
      <c r="B6597" s="0" t="s">
        <v>108</v>
      </c>
      <c r="C6597" s="0" t="s">
        <v>75</v>
      </c>
      <c r="D6597" s="0" t="s">
        <v>162</v>
      </c>
      <c r="E6597" s="0" t="n">
        <v>2033</v>
      </c>
      <c r="F6597" s="0" t="n">
        <v>0.198633980517356</v>
      </c>
      <c r="G6597" s="0" t="s">
        <v>161</v>
      </c>
    </row>
    <row r="6598" customFormat="false" ht="14.25" hidden="false" customHeight="false" outlineLevel="0" collapsed="false">
      <c r="A6598" s="0" t="s">
        <v>107</v>
      </c>
      <c r="B6598" s="0" t="s">
        <v>108</v>
      </c>
      <c r="C6598" s="0" t="s">
        <v>75</v>
      </c>
      <c r="D6598" s="0" t="s">
        <v>175</v>
      </c>
      <c r="E6598" s="0" t="n">
        <v>2033</v>
      </c>
      <c r="F6598" s="0" t="n">
        <v>0.1584</v>
      </c>
      <c r="G6598" s="0" t="s">
        <v>161</v>
      </c>
    </row>
    <row r="6599" customFormat="false" ht="14.25" hidden="false" customHeight="false" outlineLevel="0" collapsed="false">
      <c r="A6599" s="0" t="s">
        <v>107</v>
      </c>
      <c r="B6599" s="0" t="s">
        <v>108</v>
      </c>
      <c r="C6599" s="0" t="s">
        <v>75</v>
      </c>
      <c r="D6599" s="0" t="s">
        <v>176</v>
      </c>
      <c r="E6599" s="0" t="n">
        <v>2033</v>
      </c>
      <c r="F6599" s="0" t="n">
        <v>0.8017</v>
      </c>
      <c r="G6599" s="0" t="s">
        <v>161</v>
      </c>
    </row>
    <row r="6600" customFormat="false" ht="14.25" hidden="false" customHeight="false" outlineLevel="0" collapsed="false">
      <c r="A6600" s="0" t="s">
        <v>107</v>
      </c>
      <c r="B6600" s="0" t="s">
        <v>108</v>
      </c>
      <c r="C6600" s="0" t="s">
        <v>75</v>
      </c>
      <c r="D6600" s="0" t="s">
        <v>177</v>
      </c>
      <c r="E6600" s="0" t="n">
        <v>2033</v>
      </c>
      <c r="F6600" s="0" t="n">
        <v>0.1584</v>
      </c>
      <c r="G6600" s="0" t="s">
        <v>161</v>
      </c>
    </row>
    <row r="6601" customFormat="false" ht="14.25" hidden="false" customHeight="false" outlineLevel="0" collapsed="false">
      <c r="A6601" s="0" t="s">
        <v>107</v>
      </c>
      <c r="B6601" s="0" t="s">
        <v>108</v>
      </c>
      <c r="C6601" s="0" t="s">
        <v>75</v>
      </c>
      <c r="D6601" s="0" t="s">
        <v>178</v>
      </c>
      <c r="E6601" s="0" t="n">
        <v>2033</v>
      </c>
      <c r="F6601" s="0" t="n">
        <v>0.670940817665547</v>
      </c>
      <c r="G6601" s="0" t="s">
        <v>161</v>
      </c>
    </row>
    <row r="6602" customFormat="false" ht="14.25" hidden="false" customHeight="false" outlineLevel="0" collapsed="false">
      <c r="A6602" s="0" t="s">
        <v>107</v>
      </c>
      <c r="B6602" s="0" t="s">
        <v>108</v>
      </c>
      <c r="C6602" s="0" t="s">
        <v>75</v>
      </c>
      <c r="D6602" s="0" t="s">
        <v>163</v>
      </c>
      <c r="E6602" s="0" t="n">
        <v>2033</v>
      </c>
      <c r="F6602" s="0" t="n">
        <v>2.56904436852679</v>
      </c>
      <c r="G6602" s="0" t="s">
        <v>132</v>
      </c>
    </row>
    <row r="6603" customFormat="false" ht="14.25" hidden="false" customHeight="false" outlineLevel="0" collapsed="false">
      <c r="A6603" s="0" t="s">
        <v>107</v>
      </c>
      <c r="B6603" s="0" t="s">
        <v>108</v>
      </c>
      <c r="C6603" s="0" t="s">
        <v>75</v>
      </c>
      <c r="D6603" s="0" t="s">
        <v>164</v>
      </c>
      <c r="E6603" s="0" t="n">
        <v>2033</v>
      </c>
      <c r="F6603" s="0" t="n">
        <v>0.809091449449871</v>
      </c>
      <c r="G6603" s="0" t="s">
        <v>132</v>
      </c>
    </row>
    <row r="6604" customFormat="false" ht="14.25" hidden="false" customHeight="false" outlineLevel="0" collapsed="false">
      <c r="A6604" s="0" t="s">
        <v>107</v>
      </c>
      <c r="B6604" s="0" t="s">
        <v>108</v>
      </c>
      <c r="C6604" s="0" t="s">
        <v>75</v>
      </c>
      <c r="D6604" s="0" t="s">
        <v>179</v>
      </c>
      <c r="E6604" s="0" t="n">
        <v>2033</v>
      </c>
      <c r="F6604" s="0" t="n">
        <v>0.690129401932666</v>
      </c>
      <c r="G6604" s="0" t="s">
        <v>132</v>
      </c>
    </row>
    <row r="6605" customFormat="false" ht="14.25" hidden="false" customHeight="false" outlineLevel="0" collapsed="false">
      <c r="A6605" s="0" t="s">
        <v>107</v>
      </c>
      <c r="B6605" s="0" t="s">
        <v>108</v>
      </c>
      <c r="C6605" s="0" t="s">
        <v>75</v>
      </c>
      <c r="D6605" s="0" t="s">
        <v>180</v>
      </c>
      <c r="E6605" s="0" t="n">
        <v>2033</v>
      </c>
      <c r="F6605" s="0" t="n">
        <v>2.47991466269779</v>
      </c>
      <c r="G6605" s="0" t="s">
        <v>132</v>
      </c>
    </row>
    <row r="6606" customFormat="false" ht="14.25" hidden="false" customHeight="false" outlineLevel="0" collapsed="false">
      <c r="A6606" s="0" t="s">
        <v>107</v>
      </c>
      <c r="B6606" s="0" t="s">
        <v>108</v>
      </c>
      <c r="C6606" s="0" t="s">
        <v>75</v>
      </c>
      <c r="D6606" s="0" t="s">
        <v>181</v>
      </c>
      <c r="E6606" s="0" t="n">
        <v>2033</v>
      </c>
      <c r="F6606" s="0" t="n">
        <v>1</v>
      </c>
      <c r="G6606" s="0" t="s">
        <v>135</v>
      </c>
    </row>
    <row r="6607" customFormat="false" ht="14.25" hidden="false" customHeight="false" outlineLevel="0" collapsed="false">
      <c r="A6607" s="0" t="s">
        <v>107</v>
      </c>
      <c r="B6607" s="0" t="s">
        <v>108</v>
      </c>
      <c r="C6607" s="0" t="s">
        <v>75</v>
      </c>
      <c r="D6607" s="0" t="s">
        <v>165</v>
      </c>
      <c r="E6607" s="0" t="n">
        <v>2034</v>
      </c>
      <c r="F6607" s="0" t="n">
        <v>0</v>
      </c>
      <c r="G6607" s="0" t="s">
        <v>161</v>
      </c>
    </row>
    <row r="6608" customFormat="false" ht="14.25" hidden="false" customHeight="false" outlineLevel="0" collapsed="false">
      <c r="A6608" s="0" t="s">
        <v>107</v>
      </c>
      <c r="B6608" s="0" t="s">
        <v>108</v>
      </c>
      <c r="C6608" s="0" t="s">
        <v>75</v>
      </c>
      <c r="D6608" s="0" t="s">
        <v>166</v>
      </c>
      <c r="E6608" s="0" t="n">
        <v>2034</v>
      </c>
      <c r="F6608" s="0" t="n">
        <v>0</v>
      </c>
      <c r="G6608" s="0" t="s">
        <v>161</v>
      </c>
    </row>
    <row r="6609" customFormat="false" ht="14.25" hidden="false" customHeight="false" outlineLevel="0" collapsed="false">
      <c r="A6609" s="0" t="s">
        <v>107</v>
      </c>
      <c r="B6609" s="0" t="s">
        <v>108</v>
      </c>
      <c r="C6609" s="0" t="s">
        <v>75</v>
      </c>
      <c r="D6609" s="0" t="s">
        <v>167</v>
      </c>
      <c r="E6609" s="0" t="n">
        <v>2034</v>
      </c>
      <c r="F6609" s="0" t="n">
        <v>0.5</v>
      </c>
      <c r="G6609" s="0" t="s">
        <v>135</v>
      </c>
    </row>
    <row r="6610" customFormat="false" ht="14.25" hidden="false" customHeight="false" outlineLevel="0" collapsed="false">
      <c r="A6610" s="0" t="s">
        <v>107</v>
      </c>
      <c r="B6610" s="0" t="s">
        <v>108</v>
      </c>
      <c r="C6610" s="0" t="s">
        <v>75</v>
      </c>
      <c r="D6610" s="0" t="s">
        <v>168</v>
      </c>
      <c r="E6610" s="0" t="n">
        <v>2034</v>
      </c>
      <c r="F6610" s="0" t="n">
        <v>0</v>
      </c>
      <c r="G6610" s="0" t="s">
        <v>161</v>
      </c>
    </row>
    <row r="6611" customFormat="false" ht="14.25" hidden="false" customHeight="false" outlineLevel="0" collapsed="false">
      <c r="A6611" s="0" t="s">
        <v>107</v>
      </c>
      <c r="B6611" s="0" t="s">
        <v>108</v>
      </c>
      <c r="C6611" s="0" t="s">
        <v>75</v>
      </c>
      <c r="D6611" s="0" t="s">
        <v>169</v>
      </c>
      <c r="E6611" s="0" t="n">
        <v>2034</v>
      </c>
      <c r="F6611" s="0" t="n">
        <v>0</v>
      </c>
      <c r="G6611" s="0" t="s">
        <v>161</v>
      </c>
    </row>
    <row r="6612" customFormat="false" ht="14.25" hidden="false" customHeight="false" outlineLevel="0" collapsed="false">
      <c r="A6612" s="0" t="s">
        <v>107</v>
      </c>
      <c r="B6612" s="0" t="s">
        <v>108</v>
      </c>
      <c r="C6612" s="0" t="s">
        <v>75</v>
      </c>
      <c r="D6612" s="0" t="s">
        <v>170</v>
      </c>
      <c r="E6612" s="0" t="n">
        <v>2034</v>
      </c>
      <c r="F6612" s="0" t="n">
        <v>0.1584</v>
      </c>
      <c r="G6612" s="0" t="s">
        <v>161</v>
      </c>
    </row>
    <row r="6613" customFormat="false" ht="14.25" hidden="false" customHeight="false" outlineLevel="0" collapsed="false">
      <c r="A6613" s="0" t="s">
        <v>107</v>
      </c>
      <c r="B6613" s="0" t="s">
        <v>108</v>
      </c>
      <c r="C6613" s="0" t="s">
        <v>75</v>
      </c>
      <c r="D6613" s="0" t="s">
        <v>156</v>
      </c>
      <c r="E6613" s="0" t="n">
        <v>2034</v>
      </c>
      <c r="F6613" s="0" t="n">
        <v>0.760872421562074</v>
      </c>
      <c r="G6613" s="0" t="s">
        <v>135</v>
      </c>
    </row>
    <row r="6614" customFormat="false" ht="14.25" hidden="false" customHeight="false" outlineLevel="0" collapsed="false">
      <c r="A6614" s="0" t="s">
        <v>107</v>
      </c>
      <c r="B6614" s="0" t="s">
        <v>108</v>
      </c>
      <c r="C6614" s="0" t="s">
        <v>75</v>
      </c>
      <c r="D6614" s="0" t="s">
        <v>157</v>
      </c>
      <c r="E6614" s="0" t="n">
        <v>2034</v>
      </c>
      <c r="F6614" s="0" t="n">
        <v>0.571739587449932</v>
      </c>
      <c r="G6614" s="0" t="s">
        <v>135</v>
      </c>
    </row>
    <row r="6615" customFormat="false" ht="14.25" hidden="false" customHeight="false" outlineLevel="0" collapsed="false">
      <c r="A6615" s="0" t="s">
        <v>107</v>
      </c>
      <c r="B6615" s="0" t="s">
        <v>108</v>
      </c>
      <c r="C6615" s="0" t="s">
        <v>75</v>
      </c>
      <c r="D6615" s="0" t="s">
        <v>171</v>
      </c>
      <c r="E6615" s="0" t="n">
        <v>2034</v>
      </c>
      <c r="F6615" s="0" t="n">
        <v>0.87</v>
      </c>
      <c r="G6615" s="0" t="s">
        <v>135</v>
      </c>
    </row>
    <row r="6616" customFormat="false" ht="14.25" hidden="false" customHeight="false" outlineLevel="0" collapsed="false">
      <c r="A6616" s="0" t="s">
        <v>107</v>
      </c>
      <c r="B6616" s="0" t="s">
        <v>108</v>
      </c>
      <c r="C6616" s="0" t="s">
        <v>75</v>
      </c>
      <c r="D6616" s="0" t="s">
        <v>172</v>
      </c>
      <c r="E6616" s="0" t="n">
        <v>2034</v>
      </c>
      <c r="F6616" s="0" t="n">
        <v>0.8</v>
      </c>
      <c r="G6616" s="0" t="s">
        <v>135</v>
      </c>
    </row>
    <row r="6617" customFormat="false" ht="14.25" hidden="false" customHeight="false" outlineLevel="0" collapsed="false">
      <c r="A6617" s="0" t="s">
        <v>107</v>
      </c>
      <c r="B6617" s="0" t="s">
        <v>108</v>
      </c>
      <c r="C6617" s="0" t="s">
        <v>75</v>
      </c>
      <c r="D6617" s="0" t="s">
        <v>173</v>
      </c>
      <c r="E6617" s="0" t="n">
        <v>2034</v>
      </c>
      <c r="F6617" s="0" t="n">
        <v>0.497413441081441</v>
      </c>
      <c r="G6617" s="0" t="s">
        <v>135</v>
      </c>
    </row>
    <row r="6618" customFormat="false" ht="14.25" hidden="false" customHeight="false" outlineLevel="0" collapsed="false">
      <c r="A6618" s="0" t="s">
        <v>107</v>
      </c>
      <c r="B6618" s="0" t="s">
        <v>108</v>
      </c>
      <c r="C6618" s="0" t="s">
        <v>75</v>
      </c>
      <c r="D6618" s="0" t="s">
        <v>174</v>
      </c>
      <c r="E6618" s="0" t="n">
        <v>2034</v>
      </c>
      <c r="F6618" s="0" t="n">
        <v>0.457391669959946</v>
      </c>
      <c r="G6618" s="0" t="s">
        <v>135</v>
      </c>
    </row>
    <row r="6619" customFormat="false" ht="14.25" hidden="false" customHeight="false" outlineLevel="0" collapsed="false">
      <c r="A6619" s="0" t="s">
        <v>107</v>
      </c>
      <c r="B6619" s="0" t="s">
        <v>108</v>
      </c>
      <c r="C6619" s="0" t="s">
        <v>75</v>
      </c>
      <c r="D6619" s="0" t="s">
        <v>160</v>
      </c>
      <c r="E6619" s="0" t="n">
        <v>2034</v>
      </c>
      <c r="F6619" s="0" t="n">
        <v>0.63339260943353</v>
      </c>
      <c r="G6619" s="0" t="s">
        <v>161</v>
      </c>
    </row>
    <row r="6620" customFormat="false" ht="14.25" hidden="false" customHeight="false" outlineLevel="0" collapsed="false">
      <c r="A6620" s="0" t="s">
        <v>107</v>
      </c>
      <c r="B6620" s="0" t="s">
        <v>108</v>
      </c>
      <c r="C6620" s="0" t="s">
        <v>75</v>
      </c>
      <c r="D6620" s="0" t="s">
        <v>162</v>
      </c>
      <c r="E6620" s="0" t="n">
        <v>2034</v>
      </c>
      <c r="F6620" s="0" t="n">
        <v>0.199063123596158</v>
      </c>
      <c r="G6620" s="0" t="s">
        <v>161</v>
      </c>
    </row>
    <row r="6621" customFormat="false" ht="14.25" hidden="false" customHeight="false" outlineLevel="0" collapsed="false">
      <c r="A6621" s="0" t="s">
        <v>107</v>
      </c>
      <c r="B6621" s="0" t="s">
        <v>108</v>
      </c>
      <c r="C6621" s="0" t="s">
        <v>75</v>
      </c>
      <c r="D6621" s="0" t="s">
        <v>175</v>
      </c>
      <c r="E6621" s="0" t="n">
        <v>2034</v>
      </c>
      <c r="F6621" s="0" t="n">
        <v>0.1584</v>
      </c>
      <c r="G6621" s="0" t="s">
        <v>161</v>
      </c>
    </row>
    <row r="6622" customFormat="false" ht="14.25" hidden="false" customHeight="false" outlineLevel="0" collapsed="false">
      <c r="A6622" s="0" t="s">
        <v>107</v>
      </c>
      <c r="B6622" s="0" t="s">
        <v>108</v>
      </c>
      <c r="C6622" s="0" t="s">
        <v>75</v>
      </c>
      <c r="D6622" s="0" t="s">
        <v>176</v>
      </c>
      <c r="E6622" s="0" t="n">
        <v>2034</v>
      </c>
      <c r="F6622" s="0" t="n">
        <v>0.8017</v>
      </c>
      <c r="G6622" s="0" t="s">
        <v>161</v>
      </c>
    </row>
    <row r="6623" customFormat="false" ht="14.25" hidden="false" customHeight="false" outlineLevel="0" collapsed="false">
      <c r="A6623" s="0" t="s">
        <v>107</v>
      </c>
      <c r="B6623" s="0" t="s">
        <v>108</v>
      </c>
      <c r="C6623" s="0" t="s">
        <v>75</v>
      </c>
      <c r="D6623" s="0" t="s">
        <v>177</v>
      </c>
      <c r="E6623" s="0" t="n">
        <v>2034</v>
      </c>
      <c r="F6623" s="0" t="n">
        <v>0.1584</v>
      </c>
      <c r="G6623" s="0" t="s">
        <v>161</v>
      </c>
    </row>
    <row r="6624" customFormat="false" ht="14.25" hidden="false" customHeight="false" outlineLevel="0" collapsed="false">
      <c r="A6624" s="0" t="s">
        <v>107</v>
      </c>
      <c r="B6624" s="0" t="s">
        <v>108</v>
      </c>
      <c r="C6624" s="0" t="s">
        <v>75</v>
      </c>
      <c r="D6624" s="0" t="s">
        <v>178</v>
      </c>
      <c r="E6624" s="0" t="n">
        <v>2034</v>
      </c>
      <c r="F6624" s="0" t="n">
        <v>0.674055733029688</v>
      </c>
      <c r="G6624" s="0" t="s">
        <v>161</v>
      </c>
    </row>
    <row r="6625" customFormat="false" ht="14.25" hidden="false" customHeight="false" outlineLevel="0" collapsed="false">
      <c r="A6625" s="0" t="s">
        <v>107</v>
      </c>
      <c r="B6625" s="0" t="s">
        <v>108</v>
      </c>
      <c r="C6625" s="0" t="s">
        <v>75</v>
      </c>
      <c r="D6625" s="0" t="s">
        <v>163</v>
      </c>
      <c r="E6625" s="0" t="n">
        <v>2034</v>
      </c>
      <c r="F6625" s="0" t="n">
        <v>2.90711792760115</v>
      </c>
      <c r="G6625" s="0" t="s">
        <v>132</v>
      </c>
    </row>
    <row r="6626" customFormat="false" ht="14.25" hidden="false" customHeight="false" outlineLevel="0" collapsed="false">
      <c r="A6626" s="0" t="s">
        <v>107</v>
      </c>
      <c r="B6626" s="0" t="s">
        <v>108</v>
      </c>
      <c r="C6626" s="0" t="s">
        <v>75</v>
      </c>
      <c r="D6626" s="0" t="s">
        <v>164</v>
      </c>
      <c r="E6626" s="0" t="n">
        <v>2034</v>
      </c>
      <c r="F6626" s="0" t="n">
        <v>0.842854125768512</v>
      </c>
      <c r="G6626" s="0" t="s">
        <v>132</v>
      </c>
    </row>
    <row r="6627" customFormat="false" ht="14.25" hidden="false" customHeight="false" outlineLevel="0" collapsed="false">
      <c r="A6627" s="0" t="s">
        <v>107</v>
      </c>
      <c r="B6627" s="0" t="s">
        <v>108</v>
      </c>
      <c r="C6627" s="0" t="s">
        <v>75</v>
      </c>
      <c r="D6627" s="0" t="s">
        <v>179</v>
      </c>
      <c r="E6627" s="0" t="n">
        <v>2034</v>
      </c>
      <c r="F6627" s="0" t="n">
        <v>0.763273280529688</v>
      </c>
      <c r="G6627" s="0" t="s">
        <v>132</v>
      </c>
    </row>
    <row r="6628" customFormat="false" ht="14.25" hidden="false" customHeight="false" outlineLevel="0" collapsed="false">
      <c r="A6628" s="0" t="s">
        <v>107</v>
      </c>
      <c r="B6628" s="0" t="s">
        <v>108</v>
      </c>
      <c r="C6628" s="0" t="s">
        <v>75</v>
      </c>
      <c r="D6628" s="0" t="s">
        <v>180</v>
      </c>
      <c r="E6628" s="0" t="n">
        <v>2034</v>
      </c>
      <c r="F6628" s="0" t="n">
        <v>2.74101837883569</v>
      </c>
      <c r="G6628" s="0" t="s">
        <v>132</v>
      </c>
    </row>
    <row r="6629" customFormat="false" ht="14.25" hidden="false" customHeight="false" outlineLevel="0" collapsed="false">
      <c r="A6629" s="0" t="s">
        <v>107</v>
      </c>
      <c r="B6629" s="0" t="s">
        <v>108</v>
      </c>
      <c r="C6629" s="0" t="s">
        <v>75</v>
      </c>
      <c r="D6629" s="0" t="s">
        <v>181</v>
      </c>
      <c r="E6629" s="0" t="n">
        <v>2034</v>
      </c>
      <c r="F6629" s="0" t="n">
        <v>1</v>
      </c>
      <c r="G6629" s="0" t="s">
        <v>135</v>
      </c>
    </row>
    <row r="6630" customFormat="false" ht="14.25" hidden="false" customHeight="false" outlineLevel="0" collapsed="false">
      <c r="A6630" s="0" t="s">
        <v>107</v>
      </c>
      <c r="B6630" s="0" t="s">
        <v>108</v>
      </c>
      <c r="C6630" s="0" t="s">
        <v>75</v>
      </c>
      <c r="D6630" s="0" t="s">
        <v>165</v>
      </c>
      <c r="E6630" s="0" t="n">
        <v>2035</v>
      </c>
      <c r="F6630" s="0" t="n">
        <v>0</v>
      </c>
      <c r="G6630" s="0" t="s">
        <v>161</v>
      </c>
    </row>
    <row r="6631" customFormat="false" ht="14.25" hidden="false" customHeight="false" outlineLevel="0" collapsed="false">
      <c r="A6631" s="0" t="s">
        <v>107</v>
      </c>
      <c r="B6631" s="0" t="s">
        <v>108</v>
      </c>
      <c r="C6631" s="0" t="s">
        <v>75</v>
      </c>
      <c r="D6631" s="0" t="s">
        <v>166</v>
      </c>
      <c r="E6631" s="0" t="n">
        <v>2035</v>
      </c>
      <c r="F6631" s="0" t="n">
        <v>0</v>
      </c>
      <c r="G6631" s="0" t="s">
        <v>161</v>
      </c>
    </row>
    <row r="6632" customFormat="false" ht="14.25" hidden="false" customHeight="false" outlineLevel="0" collapsed="false">
      <c r="A6632" s="0" t="s">
        <v>107</v>
      </c>
      <c r="B6632" s="0" t="s">
        <v>108</v>
      </c>
      <c r="C6632" s="0" t="s">
        <v>75</v>
      </c>
      <c r="D6632" s="0" t="s">
        <v>167</v>
      </c>
      <c r="E6632" s="0" t="n">
        <v>2035</v>
      </c>
      <c r="F6632" s="0" t="n">
        <v>0.5</v>
      </c>
      <c r="G6632" s="0" t="s">
        <v>135</v>
      </c>
    </row>
    <row r="6633" customFormat="false" ht="14.25" hidden="false" customHeight="false" outlineLevel="0" collapsed="false">
      <c r="A6633" s="0" t="s">
        <v>107</v>
      </c>
      <c r="B6633" s="0" t="s">
        <v>108</v>
      </c>
      <c r="C6633" s="0" t="s">
        <v>75</v>
      </c>
      <c r="D6633" s="0" t="s">
        <v>168</v>
      </c>
      <c r="E6633" s="0" t="n">
        <v>2035</v>
      </c>
      <c r="F6633" s="0" t="n">
        <v>0</v>
      </c>
      <c r="G6633" s="0" t="s">
        <v>161</v>
      </c>
    </row>
    <row r="6634" customFormat="false" ht="14.25" hidden="false" customHeight="false" outlineLevel="0" collapsed="false">
      <c r="A6634" s="0" t="s">
        <v>107</v>
      </c>
      <c r="B6634" s="0" t="s">
        <v>108</v>
      </c>
      <c r="C6634" s="0" t="s">
        <v>75</v>
      </c>
      <c r="D6634" s="0" t="s">
        <v>169</v>
      </c>
      <c r="E6634" s="0" t="n">
        <v>2035</v>
      </c>
      <c r="F6634" s="0" t="n">
        <v>0</v>
      </c>
      <c r="G6634" s="0" t="s">
        <v>161</v>
      </c>
    </row>
    <row r="6635" customFormat="false" ht="14.25" hidden="false" customHeight="false" outlineLevel="0" collapsed="false">
      <c r="A6635" s="0" t="s">
        <v>107</v>
      </c>
      <c r="B6635" s="0" t="s">
        <v>108</v>
      </c>
      <c r="C6635" s="0" t="s">
        <v>75</v>
      </c>
      <c r="D6635" s="0" t="s">
        <v>170</v>
      </c>
      <c r="E6635" s="0" t="n">
        <v>2035</v>
      </c>
      <c r="F6635" s="0" t="n">
        <v>0.1584</v>
      </c>
      <c r="G6635" s="0" t="s">
        <v>161</v>
      </c>
    </row>
    <row r="6636" customFormat="false" ht="14.25" hidden="false" customHeight="false" outlineLevel="0" collapsed="false">
      <c r="A6636" s="0" t="s">
        <v>107</v>
      </c>
      <c r="B6636" s="0" t="s">
        <v>108</v>
      </c>
      <c r="C6636" s="0" t="s">
        <v>75</v>
      </c>
      <c r="D6636" s="0" t="s">
        <v>156</v>
      </c>
      <c r="E6636" s="0" t="n">
        <v>2035</v>
      </c>
      <c r="F6636" s="0" t="n">
        <v>0.760872421562074</v>
      </c>
      <c r="G6636" s="0" t="s">
        <v>135</v>
      </c>
    </row>
    <row r="6637" customFormat="false" ht="14.25" hidden="false" customHeight="false" outlineLevel="0" collapsed="false">
      <c r="A6637" s="0" t="s">
        <v>107</v>
      </c>
      <c r="B6637" s="0" t="s">
        <v>108</v>
      </c>
      <c r="C6637" s="0" t="s">
        <v>75</v>
      </c>
      <c r="D6637" s="0" t="s">
        <v>157</v>
      </c>
      <c r="E6637" s="0" t="n">
        <v>2035</v>
      </c>
      <c r="F6637" s="0" t="n">
        <v>0.571739587449932</v>
      </c>
      <c r="G6637" s="0" t="s">
        <v>135</v>
      </c>
    </row>
    <row r="6638" customFormat="false" ht="14.25" hidden="false" customHeight="false" outlineLevel="0" collapsed="false">
      <c r="A6638" s="0" t="s">
        <v>107</v>
      </c>
      <c r="B6638" s="0" t="s">
        <v>108</v>
      </c>
      <c r="C6638" s="0" t="s">
        <v>75</v>
      </c>
      <c r="D6638" s="0" t="s">
        <v>171</v>
      </c>
      <c r="E6638" s="0" t="n">
        <v>2035</v>
      </c>
      <c r="F6638" s="0" t="n">
        <v>0.87</v>
      </c>
      <c r="G6638" s="0" t="s">
        <v>135</v>
      </c>
    </row>
    <row r="6639" customFormat="false" ht="14.25" hidden="false" customHeight="false" outlineLevel="0" collapsed="false">
      <c r="A6639" s="0" t="s">
        <v>107</v>
      </c>
      <c r="B6639" s="0" t="s">
        <v>108</v>
      </c>
      <c r="C6639" s="0" t="s">
        <v>75</v>
      </c>
      <c r="D6639" s="0" t="s">
        <v>172</v>
      </c>
      <c r="E6639" s="0" t="n">
        <v>2035</v>
      </c>
      <c r="F6639" s="0" t="n">
        <v>0.8</v>
      </c>
      <c r="G6639" s="0" t="s">
        <v>135</v>
      </c>
    </row>
    <row r="6640" customFormat="false" ht="14.25" hidden="false" customHeight="false" outlineLevel="0" collapsed="false">
      <c r="A6640" s="0" t="s">
        <v>107</v>
      </c>
      <c r="B6640" s="0" t="s">
        <v>108</v>
      </c>
      <c r="C6640" s="0" t="s">
        <v>75</v>
      </c>
      <c r="D6640" s="0" t="s">
        <v>173</v>
      </c>
      <c r="E6640" s="0" t="n">
        <v>2035</v>
      </c>
      <c r="F6640" s="0" t="n">
        <v>0.497413441081441</v>
      </c>
      <c r="G6640" s="0" t="s">
        <v>135</v>
      </c>
    </row>
    <row r="6641" customFormat="false" ht="14.25" hidden="false" customHeight="false" outlineLevel="0" collapsed="false">
      <c r="A6641" s="0" t="s">
        <v>107</v>
      </c>
      <c r="B6641" s="0" t="s">
        <v>108</v>
      </c>
      <c r="C6641" s="0" t="s">
        <v>75</v>
      </c>
      <c r="D6641" s="0" t="s">
        <v>174</v>
      </c>
      <c r="E6641" s="0" t="n">
        <v>2035</v>
      </c>
      <c r="F6641" s="0" t="n">
        <v>0.457391669959946</v>
      </c>
      <c r="G6641" s="0" t="s">
        <v>135</v>
      </c>
    </row>
    <row r="6642" customFormat="false" ht="14.25" hidden="false" customHeight="false" outlineLevel="0" collapsed="false">
      <c r="A6642" s="0" t="s">
        <v>107</v>
      </c>
      <c r="B6642" s="0" t="s">
        <v>108</v>
      </c>
      <c r="C6642" s="0" t="s">
        <v>75</v>
      </c>
      <c r="D6642" s="0" t="s">
        <v>160</v>
      </c>
      <c r="E6642" s="0" t="n">
        <v>2035</v>
      </c>
      <c r="F6642" s="0" t="n">
        <v>0.63339260943353</v>
      </c>
      <c r="G6642" s="0" t="s">
        <v>161</v>
      </c>
    </row>
    <row r="6643" customFormat="false" ht="14.25" hidden="false" customHeight="false" outlineLevel="0" collapsed="false">
      <c r="A6643" s="0" t="s">
        <v>107</v>
      </c>
      <c r="B6643" s="0" t="s">
        <v>108</v>
      </c>
      <c r="C6643" s="0" t="s">
        <v>75</v>
      </c>
      <c r="D6643" s="0" t="s">
        <v>162</v>
      </c>
      <c r="E6643" s="0" t="n">
        <v>2035</v>
      </c>
      <c r="F6643" s="0" t="n">
        <v>0.199063123596158</v>
      </c>
      <c r="G6643" s="0" t="s">
        <v>161</v>
      </c>
    </row>
    <row r="6644" customFormat="false" ht="14.25" hidden="false" customHeight="false" outlineLevel="0" collapsed="false">
      <c r="A6644" s="0" t="s">
        <v>107</v>
      </c>
      <c r="B6644" s="0" t="s">
        <v>108</v>
      </c>
      <c r="C6644" s="0" t="s">
        <v>75</v>
      </c>
      <c r="D6644" s="0" t="s">
        <v>175</v>
      </c>
      <c r="E6644" s="0" t="n">
        <v>2035</v>
      </c>
      <c r="F6644" s="0" t="n">
        <v>0.1584</v>
      </c>
      <c r="G6644" s="0" t="s">
        <v>161</v>
      </c>
    </row>
    <row r="6645" customFormat="false" ht="14.25" hidden="false" customHeight="false" outlineLevel="0" collapsed="false">
      <c r="A6645" s="0" t="s">
        <v>107</v>
      </c>
      <c r="B6645" s="0" t="s">
        <v>108</v>
      </c>
      <c r="C6645" s="0" t="s">
        <v>75</v>
      </c>
      <c r="D6645" s="0" t="s">
        <v>176</v>
      </c>
      <c r="E6645" s="0" t="n">
        <v>2035</v>
      </c>
      <c r="F6645" s="0" t="n">
        <v>0.8017</v>
      </c>
      <c r="G6645" s="0" t="s">
        <v>161</v>
      </c>
    </row>
    <row r="6646" customFormat="false" ht="14.25" hidden="false" customHeight="false" outlineLevel="0" collapsed="false">
      <c r="A6646" s="0" t="s">
        <v>107</v>
      </c>
      <c r="B6646" s="0" t="s">
        <v>108</v>
      </c>
      <c r="C6646" s="0" t="s">
        <v>75</v>
      </c>
      <c r="D6646" s="0" t="s">
        <v>177</v>
      </c>
      <c r="E6646" s="0" t="n">
        <v>2035</v>
      </c>
      <c r="F6646" s="0" t="n">
        <v>0.1584</v>
      </c>
      <c r="G6646" s="0" t="s">
        <v>161</v>
      </c>
    </row>
    <row r="6647" customFormat="false" ht="14.25" hidden="false" customHeight="false" outlineLevel="0" collapsed="false">
      <c r="A6647" s="0" t="s">
        <v>107</v>
      </c>
      <c r="B6647" s="0" t="s">
        <v>108</v>
      </c>
      <c r="C6647" s="0" t="s">
        <v>75</v>
      </c>
      <c r="D6647" s="0" t="s">
        <v>178</v>
      </c>
      <c r="E6647" s="0" t="n">
        <v>2035</v>
      </c>
      <c r="F6647" s="0" t="n">
        <v>0.674055733029688</v>
      </c>
      <c r="G6647" s="0" t="s">
        <v>161</v>
      </c>
    </row>
    <row r="6648" customFormat="false" ht="14.25" hidden="false" customHeight="false" outlineLevel="0" collapsed="false">
      <c r="A6648" s="0" t="s">
        <v>107</v>
      </c>
      <c r="B6648" s="0" t="s">
        <v>108</v>
      </c>
      <c r="C6648" s="0" t="s">
        <v>75</v>
      </c>
      <c r="D6648" s="0" t="s">
        <v>163</v>
      </c>
      <c r="E6648" s="0" t="n">
        <v>2035</v>
      </c>
      <c r="F6648" s="0" t="n">
        <v>3.25045001741244</v>
      </c>
      <c r="G6648" s="0" t="s">
        <v>132</v>
      </c>
    </row>
    <row r="6649" customFormat="false" ht="14.25" hidden="false" customHeight="false" outlineLevel="0" collapsed="false">
      <c r="A6649" s="0" t="s">
        <v>107</v>
      </c>
      <c r="B6649" s="0" t="s">
        <v>108</v>
      </c>
      <c r="C6649" s="0" t="s">
        <v>75</v>
      </c>
      <c r="D6649" s="0" t="s">
        <v>164</v>
      </c>
      <c r="E6649" s="0" t="n">
        <v>2035</v>
      </c>
      <c r="F6649" s="0" t="n">
        <v>0.867555007480779</v>
      </c>
      <c r="G6649" s="0" t="s">
        <v>132</v>
      </c>
    </row>
    <row r="6650" customFormat="false" ht="14.25" hidden="false" customHeight="false" outlineLevel="0" collapsed="false">
      <c r="A6650" s="0" t="s">
        <v>107</v>
      </c>
      <c r="B6650" s="0" t="s">
        <v>108</v>
      </c>
      <c r="C6650" s="0" t="s">
        <v>75</v>
      </c>
      <c r="D6650" s="0" t="s">
        <v>179</v>
      </c>
      <c r="E6650" s="0" t="n">
        <v>2035</v>
      </c>
      <c r="F6650" s="0" t="n">
        <v>0.838183101061673</v>
      </c>
      <c r="G6650" s="0" t="s">
        <v>132</v>
      </c>
    </row>
    <row r="6651" customFormat="false" ht="14.25" hidden="false" customHeight="false" outlineLevel="0" collapsed="false">
      <c r="A6651" s="0" t="s">
        <v>107</v>
      </c>
      <c r="B6651" s="0" t="s">
        <v>108</v>
      </c>
      <c r="C6651" s="0" t="s">
        <v>75</v>
      </c>
      <c r="D6651" s="0" t="s">
        <v>180</v>
      </c>
      <c r="E6651" s="0" t="n">
        <v>2035</v>
      </c>
      <c r="F6651" s="0" t="n">
        <v>2.87123778727328</v>
      </c>
      <c r="G6651" s="0" t="s">
        <v>132</v>
      </c>
    </row>
    <row r="6652" customFormat="false" ht="14.25" hidden="false" customHeight="false" outlineLevel="0" collapsed="false">
      <c r="A6652" s="0" t="s">
        <v>107</v>
      </c>
      <c r="B6652" s="0" t="s">
        <v>108</v>
      </c>
      <c r="C6652" s="0" t="s">
        <v>75</v>
      </c>
      <c r="D6652" s="0" t="s">
        <v>181</v>
      </c>
      <c r="E6652" s="0" t="n">
        <v>2035</v>
      </c>
      <c r="F6652" s="0" t="n">
        <v>1</v>
      </c>
      <c r="G6652" s="0" t="s">
        <v>135</v>
      </c>
    </row>
    <row r="6653" customFormat="false" ht="14.25" hidden="false" customHeight="false" outlineLevel="0" collapsed="false">
      <c r="A6653" s="0" t="s">
        <v>107</v>
      </c>
      <c r="B6653" s="0" t="s">
        <v>108</v>
      </c>
      <c r="C6653" s="0" t="s">
        <v>75</v>
      </c>
      <c r="D6653" s="0" t="s">
        <v>165</v>
      </c>
      <c r="E6653" s="0" t="n">
        <v>2036</v>
      </c>
      <c r="F6653" s="0" t="n">
        <v>0</v>
      </c>
      <c r="G6653" s="0" t="s">
        <v>161</v>
      </c>
    </row>
    <row r="6654" customFormat="false" ht="14.25" hidden="false" customHeight="false" outlineLevel="0" collapsed="false">
      <c r="A6654" s="0" t="s">
        <v>107</v>
      </c>
      <c r="B6654" s="0" t="s">
        <v>108</v>
      </c>
      <c r="C6654" s="0" t="s">
        <v>75</v>
      </c>
      <c r="D6654" s="0" t="s">
        <v>166</v>
      </c>
      <c r="E6654" s="0" t="n">
        <v>2036</v>
      </c>
      <c r="F6654" s="0" t="n">
        <v>0</v>
      </c>
      <c r="G6654" s="0" t="s">
        <v>161</v>
      </c>
    </row>
    <row r="6655" customFormat="false" ht="14.25" hidden="false" customHeight="false" outlineLevel="0" collapsed="false">
      <c r="A6655" s="0" t="s">
        <v>107</v>
      </c>
      <c r="B6655" s="0" t="s">
        <v>108</v>
      </c>
      <c r="C6655" s="0" t="s">
        <v>75</v>
      </c>
      <c r="D6655" s="0" t="s">
        <v>167</v>
      </c>
      <c r="E6655" s="0" t="n">
        <v>2036</v>
      </c>
      <c r="F6655" s="0" t="n">
        <v>0.5</v>
      </c>
      <c r="G6655" s="0" t="s">
        <v>135</v>
      </c>
    </row>
    <row r="6656" customFormat="false" ht="14.25" hidden="false" customHeight="false" outlineLevel="0" collapsed="false">
      <c r="A6656" s="0" t="s">
        <v>107</v>
      </c>
      <c r="B6656" s="0" t="s">
        <v>108</v>
      </c>
      <c r="C6656" s="0" t="s">
        <v>75</v>
      </c>
      <c r="D6656" s="0" t="s">
        <v>168</v>
      </c>
      <c r="E6656" s="0" t="n">
        <v>2036</v>
      </c>
      <c r="F6656" s="0" t="n">
        <v>0</v>
      </c>
      <c r="G6656" s="0" t="s">
        <v>161</v>
      </c>
    </row>
    <row r="6657" customFormat="false" ht="14.25" hidden="false" customHeight="false" outlineLevel="0" collapsed="false">
      <c r="A6657" s="0" t="s">
        <v>107</v>
      </c>
      <c r="B6657" s="0" t="s">
        <v>108</v>
      </c>
      <c r="C6657" s="0" t="s">
        <v>75</v>
      </c>
      <c r="D6657" s="0" t="s">
        <v>169</v>
      </c>
      <c r="E6657" s="0" t="n">
        <v>2036</v>
      </c>
      <c r="F6657" s="0" t="n">
        <v>0</v>
      </c>
      <c r="G6657" s="0" t="s">
        <v>161</v>
      </c>
    </row>
    <row r="6658" customFormat="false" ht="14.25" hidden="false" customHeight="false" outlineLevel="0" collapsed="false">
      <c r="A6658" s="0" t="s">
        <v>107</v>
      </c>
      <c r="B6658" s="0" t="s">
        <v>108</v>
      </c>
      <c r="C6658" s="0" t="s">
        <v>75</v>
      </c>
      <c r="D6658" s="0" t="s">
        <v>170</v>
      </c>
      <c r="E6658" s="0" t="n">
        <v>2036</v>
      </c>
      <c r="F6658" s="0" t="n">
        <v>0.1584</v>
      </c>
      <c r="G6658" s="0" t="s">
        <v>161</v>
      </c>
    </row>
    <row r="6659" customFormat="false" ht="14.25" hidden="false" customHeight="false" outlineLevel="0" collapsed="false">
      <c r="A6659" s="0" t="s">
        <v>107</v>
      </c>
      <c r="B6659" s="0" t="s">
        <v>108</v>
      </c>
      <c r="C6659" s="0" t="s">
        <v>75</v>
      </c>
      <c r="D6659" s="0" t="s">
        <v>156</v>
      </c>
      <c r="E6659" s="0" t="n">
        <v>2036</v>
      </c>
      <c r="F6659" s="0" t="n">
        <v>0.760872421562074</v>
      </c>
      <c r="G6659" s="0" t="s">
        <v>135</v>
      </c>
    </row>
    <row r="6660" customFormat="false" ht="14.25" hidden="false" customHeight="false" outlineLevel="0" collapsed="false">
      <c r="A6660" s="0" t="s">
        <v>107</v>
      </c>
      <c r="B6660" s="0" t="s">
        <v>108</v>
      </c>
      <c r="C6660" s="0" t="s">
        <v>75</v>
      </c>
      <c r="D6660" s="0" t="s">
        <v>157</v>
      </c>
      <c r="E6660" s="0" t="n">
        <v>2036</v>
      </c>
      <c r="F6660" s="0" t="n">
        <v>0.571739587449932</v>
      </c>
      <c r="G6660" s="0" t="s">
        <v>135</v>
      </c>
    </row>
    <row r="6661" customFormat="false" ht="14.25" hidden="false" customHeight="false" outlineLevel="0" collapsed="false">
      <c r="A6661" s="0" t="s">
        <v>107</v>
      </c>
      <c r="B6661" s="0" t="s">
        <v>108</v>
      </c>
      <c r="C6661" s="0" t="s">
        <v>75</v>
      </c>
      <c r="D6661" s="0" t="s">
        <v>171</v>
      </c>
      <c r="E6661" s="0" t="n">
        <v>2036</v>
      </c>
      <c r="F6661" s="0" t="n">
        <v>0.87</v>
      </c>
      <c r="G6661" s="0" t="s">
        <v>135</v>
      </c>
    </row>
    <row r="6662" customFormat="false" ht="14.25" hidden="false" customHeight="false" outlineLevel="0" collapsed="false">
      <c r="A6662" s="0" t="s">
        <v>107</v>
      </c>
      <c r="B6662" s="0" t="s">
        <v>108</v>
      </c>
      <c r="C6662" s="0" t="s">
        <v>75</v>
      </c>
      <c r="D6662" s="0" t="s">
        <v>172</v>
      </c>
      <c r="E6662" s="0" t="n">
        <v>2036</v>
      </c>
      <c r="F6662" s="0" t="n">
        <v>0.8</v>
      </c>
      <c r="G6662" s="0" t="s">
        <v>135</v>
      </c>
    </row>
    <row r="6663" customFormat="false" ht="14.25" hidden="false" customHeight="false" outlineLevel="0" collapsed="false">
      <c r="A6663" s="0" t="s">
        <v>107</v>
      </c>
      <c r="B6663" s="0" t="s">
        <v>108</v>
      </c>
      <c r="C6663" s="0" t="s">
        <v>75</v>
      </c>
      <c r="D6663" s="0" t="s">
        <v>173</v>
      </c>
      <c r="E6663" s="0" t="n">
        <v>2036</v>
      </c>
      <c r="F6663" s="0" t="n">
        <v>0.497413441081441</v>
      </c>
      <c r="G6663" s="0" t="s">
        <v>135</v>
      </c>
    </row>
    <row r="6664" customFormat="false" ht="14.25" hidden="false" customHeight="false" outlineLevel="0" collapsed="false">
      <c r="A6664" s="0" t="s">
        <v>107</v>
      </c>
      <c r="B6664" s="0" t="s">
        <v>108</v>
      </c>
      <c r="C6664" s="0" t="s">
        <v>75</v>
      </c>
      <c r="D6664" s="0" t="s">
        <v>174</v>
      </c>
      <c r="E6664" s="0" t="n">
        <v>2036</v>
      </c>
      <c r="F6664" s="0" t="n">
        <v>0.457391669959946</v>
      </c>
      <c r="G6664" s="0" t="s">
        <v>135</v>
      </c>
    </row>
    <row r="6665" customFormat="false" ht="14.25" hidden="false" customHeight="false" outlineLevel="0" collapsed="false">
      <c r="A6665" s="0" t="s">
        <v>107</v>
      </c>
      <c r="B6665" s="0" t="s">
        <v>108</v>
      </c>
      <c r="C6665" s="0" t="s">
        <v>75</v>
      </c>
      <c r="D6665" s="0" t="s">
        <v>160</v>
      </c>
      <c r="E6665" s="0" t="n">
        <v>2036</v>
      </c>
      <c r="F6665" s="0" t="n">
        <v>0.63339260943353</v>
      </c>
      <c r="G6665" s="0" t="s">
        <v>161</v>
      </c>
    </row>
    <row r="6666" customFormat="false" ht="14.25" hidden="false" customHeight="false" outlineLevel="0" collapsed="false">
      <c r="A6666" s="0" t="s">
        <v>107</v>
      </c>
      <c r="B6666" s="0" t="s">
        <v>108</v>
      </c>
      <c r="C6666" s="0" t="s">
        <v>75</v>
      </c>
      <c r="D6666" s="0" t="s">
        <v>162</v>
      </c>
      <c r="E6666" s="0" t="n">
        <v>2036</v>
      </c>
      <c r="F6666" s="0" t="n">
        <v>0.199063123596158</v>
      </c>
      <c r="G6666" s="0" t="s">
        <v>161</v>
      </c>
    </row>
    <row r="6667" customFormat="false" ht="14.25" hidden="false" customHeight="false" outlineLevel="0" collapsed="false">
      <c r="A6667" s="0" t="s">
        <v>107</v>
      </c>
      <c r="B6667" s="0" t="s">
        <v>108</v>
      </c>
      <c r="C6667" s="0" t="s">
        <v>75</v>
      </c>
      <c r="D6667" s="0" t="s">
        <v>175</v>
      </c>
      <c r="E6667" s="0" t="n">
        <v>2036</v>
      </c>
      <c r="F6667" s="0" t="n">
        <v>0.1584</v>
      </c>
      <c r="G6667" s="0" t="s">
        <v>161</v>
      </c>
    </row>
    <row r="6668" customFormat="false" ht="14.25" hidden="false" customHeight="false" outlineLevel="0" collapsed="false">
      <c r="A6668" s="0" t="s">
        <v>107</v>
      </c>
      <c r="B6668" s="0" t="s">
        <v>108</v>
      </c>
      <c r="C6668" s="0" t="s">
        <v>75</v>
      </c>
      <c r="D6668" s="0" t="s">
        <v>176</v>
      </c>
      <c r="E6668" s="0" t="n">
        <v>2036</v>
      </c>
      <c r="F6668" s="0" t="n">
        <v>0.8017</v>
      </c>
      <c r="G6668" s="0" t="s">
        <v>161</v>
      </c>
    </row>
    <row r="6669" customFormat="false" ht="14.25" hidden="false" customHeight="false" outlineLevel="0" collapsed="false">
      <c r="A6669" s="0" t="s">
        <v>107</v>
      </c>
      <c r="B6669" s="0" t="s">
        <v>108</v>
      </c>
      <c r="C6669" s="0" t="s">
        <v>75</v>
      </c>
      <c r="D6669" s="0" t="s">
        <v>177</v>
      </c>
      <c r="E6669" s="0" t="n">
        <v>2036</v>
      </c>
      <c r="F6669" s="0" t="n">
        <v>0.1584</v>
      </c>
      <c r="G6669" s="0" t="s">
        <v>161</v>
      </c>
    </row>
    <row r="6670" customFormat="false" ht="14.25" hidden="false" customHeight="false" outlineLevel="0" collapsed="false">
      <c r="A6670" s="0" t="s">
        <v>107</v>
      </c>
      <c r="B6670" s="0" t="s">
        <v>108</v>
      </c>
      <c r="C6670" s="0" t="s">
        <v>75</v>
      </c>
      <c r="D6670" s="0" t="s">
        <v>178</v>
      </c>
      <c r="E6670" s="0" t="n">
        <v>2036</v>
      </c>
      <c r="F6670" s="0" t="n">
        <v>0.674055733029688</v>
      </c>
      <c r="G6670" s="0" t="s">
        <v>161</v>
      </c>
    </row>
    <row r="6671" customFormat="false" ht="14.25" hidden="false" customHeight="false" outlineLevel="0" collapsed="false">
      <c r="A6671" s="0" t="s">
        <v>107</v>
      </c>
      <c r="B6671" s="0" t="s">
        <v>108</v>
      </c>
      <c r="C6671" s="0" t="s">
        <v>75</v>
      </c>
      <c r="D6671" s="0" t="s">
        <v>163</v>
      </c>
      <c r="E6671" s="0" t="n">
        <v>2036</v>
      </c>
      <c r="F6671" s="0" t="n">
        <v>3.59076120935766</v>
      </c>
      <c r="G6671" s="0" t="s">
        <v>132</v>
      </c>
    </row>
    <row r="6672" customFormat="false" ht="14.25" hidden="false" customHeight="false" outlineLevel="0" collapsed="false">
      <c r="A6672" s="0" t="s">
        <v>107</v>
      </c>
      <c r="B6672" s="0" t="s">
        <v>108</v>
      </c>
      <c r="C6672" s="0" t="s">
        <v>75</v>
      </c>
      <c r="D6672" s="0" t="s">
        <v>164</v>
      </c>
      <c r="E6672" s="0" t="n">
        <v>2036</v>
      </c>
      <c r="F6672" s="0" t="n">
        <v>0.882274677324574</v>
      </c>
      <c r="G6672" s="0" t="s">
        <v>132</v>
      </c>
    </row>
    <row r="6673" customFormat="false" ht="14.25" hidden="false" customHeight="false" outlineLevel="0" collapsed="false">
      <c r="A6673" s="0" t="s">
        <v>107</v>
      </c>
      <c r="B6673" s="0" t="s">
        <v>108</v>
      </c>
      <c r="C6673" s="0" t="s">
        <v>75</v>
      </c>
      <c r="D6673" s="0" t="s">
        <v>179</v>
      </c>
      <c r="E6673" s="0" t="n">
        <v>2036</v>
      </c>
      <c r="F6673" s="0" t="n">
        <v>0.910446458417491</v>
      </c>
      <c r="G6673" s="0" t="s">
        <v>132</v>
      </c>
    </row>
    <row r="6674" customFormat="false" ht="14.25" hidden="false" customHeight="false" outlineLevel="0" collapsed="false">
      <c r="A6674" s="0" t="s">
        <v>107</v>
      </c>
      <c r="B6674" s="0" t="s">
        <v>108</v>
      </c>
      <c r="C6674" s="0" t="s">
        <v>75</v>
      </c>
      <c r="D6674" s="0" t="s">
        <v>180</v>
      </c>
      <c r="E6674" s="0" t="n">
        <v>2036</v>
      </c>
      <c r="F6674" s="0" t="n">
        <v>3.11877950221892</v>
      </c>
      <c r="G6674" s="0" t="s">
        <v>132</v>
      </c>
    </row>
    <row r="6675" customFormat="false" ht="14.25" hidden="false" customHeight="false" outlineLevel="0" collapsed="false">
      <c r="A6675" s="0" t="s">
        <v>107</v>
      </c>
      <c r="B6675" s="0" t="s">
        <v>108</v>
      </c>
      <c r="C6675" s="0" t="s">
        <v>75</v>
      </c>
      <c r="D6675" s="0" t="s">
        <v>181</v>
      </c>
      <c r="E6675" s="0" t="n">
        <v>2036</v>
      </c>
      <c r="F6675" s="0" t="n">
        <v>1</v>
      </c>
      <c r="G6675" s="0" t="s">
        <v>135</v>
      </c>
    </row>
    <row r="6676" customFormat="false" ht="14.25" hidden="false" customHeight="false" outlineLevel="0" collapsed="false">
      <c r="A6676" s="0" t="s">
        <v>107</v>
      </c>
      <c r="B6676" s="0" t="s">
        <v>108</v>
      </c>
      <c r="C6676" s="0" t="s">
        <v>75</v>
      </c>
      <c r="D6676" s="0" t="s">
        <v>165</v>
      </c>
      <c r="E6676" s="0" t="n">
        <v>2037</v>
      </c>
      <c r="F6676" s="0" t="n">
        <v>0</v>
      </c>
      <c r="G6676" s="0" t="s">
        <v>161</v>
      </c>
    </row>
    <row r="6677" customFormat="false" ht="14.25" hidden="false" customHeight="false" outlineLevel="0" collapsed="false">
      <c r="A6677" s="0" t="s">
        <v>107</v>
      </c>
      <c r="B6677" s="0" t="s">
        <v>108</v>
      </c>
      <c r="C6677" s="0" t="s">
        <v>75</v>
      </c>
      <c r="D6677" s="0" t="s">
        <v>166</v>
      </c>
      <c r="E6677" s="0" t="n">
        <v>2037</v>
      </c>
      <c r="F6677" s="0" t="n">
        <v>0</v>
      </c>
      <c r="G6677" s="0" t="s">
        <v>161</v>
      </c>
    </row>
    <row r="6678" customFormat="false" ht="14.25" hidden="false" customHeight="false" outlineLevel="0" collapsed="false">
      <c r="A6678" s="0" t="s">
        <v>107</v>
      </c>
      <c r="B6678" s="0" t="s">
        <v>108</v>
      </c>
      <c r="C6678" s="0" t="s">
        <v>75</v>
      </c>
      <c r="D6678" s="0" t="s">
        <v>167</v>
      </c>
      <c r="E6678" s="0" t="n">
        <v>2037</v>
      </c>
      <c r="F6678" s="0" t="n">
        <v>0.5</v>
      </c>
      <c r="G6678" s="0" t="s">
        <v>135</v>
      </c>
    </row>
    <row r="6679" customFormat="false" ht="14.25" hidden="false" customHeight="false" outlineLevel="0" collapsed="false">
      <c r="A6679" s="0" t="s">
        <v>107</v>
      </c>
      <c r="B6679" s="0" t="s">
        <v>108</v>
      </c>
      <c r="C6679" s="0" t="s">
        <v>75</v>
      </c>
      <c r="D6679" s="0" t="s">
        <v>168</v>
      </c>
      <c r="E6679" s="0" t="n">
        <v>2037</v>
      </c>
      <c r="F6679" s="0" t="n">
        <v>0</v>
      </c>
      <c r="G6679" s="0" t="s">
        <v>161</v>
      </c>
    </row>
    <row r="6680" customFormat="false" ht="14.25" hidden="false" customHeight="false" outlineLevel="0" collapsed="false">
      <c r="A6680" s="0" t="s">
        <v>107</v>
      </c>
      <c r="B6680" s="0" t="s">
        <v>108</v>
      </c>
      <c r="C6680" s="0" t="s">
        <v>75</v>
      </c>
      <c r="D6680" s="0" t="s">
        <v>169</v>
      </c>
      <c r="E6680" s="0" t="n">
        <v>2037</v>
      </c>
      <c r="F6680" s="0" t="n">
        <v>0</v>
      </c>
      <c r="G6680" s="0" t="s">
        <v>161</v>
      </c>
    </row>
    <row r="6681" customFormat="false" ht="14.25" hidden="false" customHeight="false" outlineLevel="0" collapsed="false">
      <c r="A6681" s="0" t="s">
        <v>107</v>
      </c>
      <c r="B6681" s="0" t="s">
        <v>108</v>
      </c>
      <c r="C6681" s="0" t="s">
        <v>75</v>
      </c>
      <c r="D6681" s="0" t="s">
        <v>170</v>
      </c>
      <c r="E6681" s="0" t="n">
        <v>2037</v>
      </c>
      <c r="F6681" s="0" t="n">
        <v>0.1584</v>
      </c>
      <c r="G6681" s="0" t="s">
        <v>161</v>
      </c>
    </row>
    <row r="6682" customFormat="false" ht="14.25" hidden="false" customHeight="false" outlineLevel="0" collapsed="false">
      <c r="A6682" s="0" t="s">
        <v>107</v>
      </c>
      <c r="B6682" s="0" t="s">
        <v>108</v>
      </c>
      <c r="C6682" s="0" t="s">
        <v>75</v>
      </c>
      <c r="D6682" s="0" t="s">
        <v>156</v>
      </c>
      <c r="E6682" s="0" t="n">
        <v>2037</v>
      </c>
      <c r="F6682" s="0" t="n">
        <v>0.760872421562074</v>
      </c>
      <c r="G6682" s="0" t="s">
        <v>135</v>
      </c>
    </row>
    <row r="6683" customFormat="false" ht="14.25" hidden="false" customHeight="false" outlineLevel="0" collapsed="false">
      <c r="A6683" s="0" t="s">
        <v>107</v>
      </c>
      <c r="B6683" s="0" t="s">
        <v>108</v>
      </c>
      <c r="C6683" s="0" t="s">
        <v>75</v>
      </c>
      <c r="D6683" s="0" t="s">
        <v>157</v>
      </c>
      <c r="E6683" s="0" t="n">
        <v>2037</v>
      </c>
      <c r="F6683" s="0" t="n">
        <v>0.571739587449932</v>
      </c>
      <c r="G6683" s="0" t="s">
        <v>135</v>
      </c>
    </row>
    <row r="6684" customFormat="false" ht="14.25" hidden="false" customHeight="false" outlineLevel="0" collapsed="false">
      <c r="A6684" s="0" t="s">
        <v>107</v>
      </c>
      <c r="B6684" s="0" t="s">
        <v>108</v>
      </c>
      <c r="C6684" s="0" t="s">
        <v>75</v>
      </c>
      <c r="D6684" s="0" t="s">
        <v>171</v>
      </c>
      <c r="E6684" s="0" t="n">
        <v>2037</v>
      </c>
      <c r="F6684" s="0" t="n">
        <v>0.87</v>
      </c>
      <c r="G6684" s="0" t="s">
        <v>135</v>
      </c>
    </row>
    <row r="6685" customFormat="false" ht="14.25" hidden="false" customHeight="false" outlineLevel="0" collapsed="false">
      <c r="A6685" s="0" t="s">
        <v>107</v>
      </c>
      <c r="B6685" s="0" t="s">
        <v>108</v>
      </c>
      <c r="C6685" s="0" t="s">
        <v>75</v>
      </c>
      <c r="D6685" s="0" t="s">
        <v>172</v>
      </c>
      <c r="E6685" s="0" t="n">
        <v>2037</v>
      </c>
      <c r="F6685" s="0" t="n">
        <v>0.8</v>
      </c>
      <c r="G6685" s="0" t="s">
        <v>135</v>
      </c>
    </row>
    <row r="6686" customFormat="false" ht="14.25" hidden="false" customHeight="false" outlineLevel="0" collapsed="false">
      <c r="A6686" s="0" t="s">
        <v>107</v>
      </c>
      <c r="B6686" s="0" t="s">
        <v>108</v>
      </c>
      <c r="C6686" s="0" t="s">
        <v>75</v>
      </c>
      <c r="D6686" s="0" t="s">
        <v>173</v>
      </c>
      <c r="E6686" s="0" t="n">
        <v>2037</v>
      </c>
      <c r="F6686" s="0" t="n">
        <v>0.497413441081441</v>
      </c>
      <c r="G6686" s="0" t="s">
        <v>135</v>
      </c>
    </row>
    <row r="6687" customFormat="false" ht="14.25" hidden="false" customHeight="false" outlineLevel="0" collapsed="false">
      <c r="A6687" s="0" t="s">
        <v>107</v>
      </c>
      <c r="B6687" s="0" t="s">
        <v>108</v>
      </c>
      <c r="C6687" s="0" t="s">
        <v>75</v>
      </c>
      <c r="D6687" s="0" t="s">
        <v>174</v>
      </c>
      <c r="E6687" s="0" t="n">
        <v>2037</v>
      </c>
      <c r="F6687" s="0" t="n">
        <v>0.457391669959946</v>
      </c>
      <c r="G6687" s="0" t="s">
        <v>135</v>
      </c>
    </row>
    <row r="6688" customFormat="false" ht="14.25" hidden="false" customHeight="false" outlineLevel="0" collapsed="false">
      <c r="A6688" s="0" t="s">
        <v>107</v>
      </c>
      <c r="B6688" s="0" t="s">
        <v>108</v>
      </c>
      <c r="C6688" s="0" t="s">
        <v>75</v>
      </c>
      <c r="D6688" s="0" t="s">
        <v>160</v>
      </c>
      <c r="E6688" s="0" t="n">
        <v>2037</v>
      </c>
      <c r="F6688" s="0" t="n">
        <v>0.63339260943353</v>
      </c>
      <c r="G6688" s="0" t="s">
        <v>161</v>
      </c>
    </row>
    <row r="6689" customFormat="false" ht="14.25" hidden="false" customHeight="false" outlineLevel="0" collapsed="false">
      <c r="A6689" s="0" t="s">
        <v>107</v>
      </c>
      <c r="B6689" s="0" t="s">
        <v>108</v>
      </c>
      <c r="C6689" s="0" t="s">
        <v>75</v>
      </c>
      <c r="D6689" s="0" t="s">
        <v>162</v>
      </c>
      <c r="E6689" s="0" t="n">
        <v>2037</v>
      </c>
      <c r="F6689" s="0" t="n">
        <v>0.199063123596158</v>
      </c>
      <c r="G6689" s="0" t="s">
        <v>161</v>
      </c>
    </row>
    <row r="6690" customFormat="false" ht="14.25" hidden="false" customHeight="false" outlineLevel="0" collapsed="false">
      <c r="A6690" s="0" t="s">
        <v>107</v>
      </c>
      <c r="B6690" s="0" t="s">
        <v>108</v>
      </c>
      <c r="C6690" s="0" t="s">
        <v>75</v>
      </c>
      <c r="D6690" s="0" t="s">
        <v>175</v>
      </c>
      <c r="E6690" s="0" t="n">
        <v>2037</v>
      </c>
      <c r="F6690" s="0" t="n">
        <v>0.1584</v>
      </c>
      <c r="G6690" s="0" t="s">
        <v>161</v>
      </c>
    </row>
    <row r="6691" customFormat="false" ht="14.25" hidden="false" customHeight="false" outlineLevel="0" collapsed="false">
      <c r="A6691" s="0" t="s">
        <v>107</v>
      </c>
      <c r="B6691" s="0" t="s">
        <v>108</v>
      </c>
      <c r="C6691" s="0" t="s">
        <v>75</v>
      </c>
      <c r="D6691" s="0" t="s">
        <v>176</v>
      </c>
      <c r="E6691" s="0" t="n">
        <v>2037</v>
      </c>
      <c r="F6691" s="0" t="n">
        <v>0.8017</v>
      </c>
      <c r="G6691" s="0" t="s">
        <v>161</v>
      </c>
    </row>
    <row r="6692" customFormat="false" ht="14.25" hidden="false" customHeight="false" outlineLevel="0" collapsed="false">
      <c r="A6692" s="0" t="s">
        <v>107</v>
      </c>
      <c r="B6692" s="0" t="s">
        <v>108</v>
      </c>
      <c r="C6692" s="0" t="s">
        <v>75</v>
      </c>
      <c r="D6692" s="0" t="s">
        <v>177</v>
      </c>
      <c r="E6692" s="0" t="n">
        <v>2037</v>
      </c>
      <c r="F6692" s="0" t="n">
        <v>0.1584</v>
      </c>
      <c r="G6692" s="0" t="s">
        <v>161</v>
      </c>
    </row>
    <row r="6693" customFormat="false" ht="14.25" hidden="false" customHeight="false" outlineLevel="0" collapsed="false">
      <c r="A6693" s="0" t="s">
        <v>107</v>
      </c>
      <c r="B6693" s="0" t="s">
        <v>108</v>
      </c>
      <c r="C6693" s="0" t="s">
        <v>75</v>
      </c>
      <c r="D6693" s="0" t="s">
        <v>178</v>
      </c>
      <c r="E6693" s="0" t="n">
        <v>2037</v>
      </c>
      <c r="F6693" s="0" t="n">
        <v>0.674055733029688</v>
      </c>
      <c r="G6693" s="0" t="s">
        <v>161</v>
      </c>
    </row>
    <row r="6694" customFormat="false" ht="14.25" hidden="false" customHeight="false" outlineLevel="0" collapsed="false">
      <c r="A6694" s="0" t="s">
        <v>107</v>
      </c>
      <c r="B6694" s="0" t="s">
        <v>108</v>
      </c>
      <c r="C6694" s="0" t="s">
        <v>75</v>
      </c>
      <c r="D6694" s="0" t="s">
        <v>163</v>
      </c>
      <c r="E6694" s="0" t="n">
        <v>2037</v>
      </c>
      <c r="F6694" s="0" t="n">
        <v>3.91888935530427</v>
      </c>
      <c r="G6694" s="0" t="s">
        <v>132</v>
      </c>
    </row>
    <row r="6695" customFormat="false" ht="14.25" hidden="false" customHeight="false" outlineLevel="0" collapsed="false">
      <c r="A6695" s="0" t="s">
        <v>107</v>
      </c>
      <c r="B6695" s="0" t="s">
        <v>108</v>
      </c>
      <c r="C6695" s="0" t="s">
        <v>75</v>
      </c>
      <c r="D6695" s="0" t="s">
        <v>164</v>
      </c>
      <c r="E6695" s="0" t="n">
        <v>2037</v>
      </c>
      <c r="F6695" s="0" t="n">
        <v>0.886429197245783</v>
      </c>
      <c r="G6695" s="0" t="s">
        <v>132</v>
      </c>
    </row>
    <row r="6696" customFormat="false" ht="14.25" hidden="false" customHeight="false" outlineLevel="0" collapsed="false">
      <c r="A6696" s="0" t="s">
        <v>107</v>
      </c>
      <c r="B6696" s="0" t="s">
        <v>108</v>
      </c>
      <c r="C6696" s="0" t="s">
        <v>75</v>
      </c>
      <c r="D6696" s="0" t="s">
        <v>179</v>
      </c>
      <c r="E6696" s="0" t="n">
        <v>2037</v>
      </c>
      <c r="F6696" s="0" t="n">
        <v>0.978079623899933</v>
      </c>
      <c r="G6696" s="0" t="s">
        <v>132</v>
      </c>
    </row>
    <row r="6697" customFormat="false" ht="14.25" hidden="false" customHeight="false" outlineLevel="0" collapsed="false">
      <c r="A6697" s="0" t="s">
        <v>107</v>
      </c>
      <c r="B6697" s="0" t="s">
        <v>108</v>
      </c>
      <c r="C6697" s="0" t="s">
        <v>75</v>
      </c>
      <c r="D6697" s="0" t="s">
        <v>180</v>
      </c>
      <c r="E6697" s="0" t="n">
        <v>2037</v>
      </c>
      <c r="F6697" s="0" t="n">
        <v>3.35046026524089</v>
      </c>
      <c r="G6697" s="0" t="s">
        <v>132</v>
      </c>
    </row>
    <row r="6698" customFormat="false" ht="14.25" hidden="false" customHeight="false" outlineLevel="0" collapsed="false">
      <c r="A6698" s="0" t="s">
        <v>107</v>
      </c>
      <c r="B6698" s="0" t="s">
        <v>108</v>
      </c>
      <c r="C6698" s="0" t="s">
        <v>75</v>
      </c>
      <c r="D6698" s="0" t="s">
        <v>181</v>
      </c>
      <c r="E6698" s="0" t="n">
        <v>2037</v>
      </c>
      <c r="F6698" s="0" t="n">
        <v>1</v>
      </c>
      <c r="G6698" s="0" t="s">
        <v>135</v>
      </c>
    </row>
    <row r="6699" customFormat="false" ht="14.25" hidden="false" customHeight="false" outlineLevel="0" collapsed="false">
      <c r="A6699" s="0" t="s">
        <v>107</v>
      </c>
      <c r="B6699" s="0" t="s">
        <v>108</v>
      </c>
      <c r="C6699" s="0" t="s">
        <v>75</v>
      </c>
      <c r="D6699" s="0" t="s">
        <v>165</v>
      </c>
      <c r="E6699" s="0" t="n">
        <v>2038</v>
      </c>
      <c r="F6699" s="0" t="n">
        <v>0</v>
      </c>
      <c r="G6699" s="0" t="s">
        <v>161</v>
      </c>
    </row>
    <row r="6700" customFormat="false" ht="14.25" hidden="false" customHeight="false" outlineLevel="0" collapsed="false">
      <c r="A6700" s="0" t="s">
        <v>107</v>
      </c>
      <c r="B6700" s="0" t="s">
        <v>108</v>
      </c>
      <c r="C6700" s="0" t="s">
        <v>75</v>
      </c>
      <c r="D6700" s="0" t="s">
        <v>166</v>
      </c>
      <c r="E6700" s="0" t="n">
        <v>2038</v>
      </c>
      <c r="F6700" s="0" t="n">
        <v>0</v>
      </c>
      <c r="G6700" s="0" t="s">
        <v>161</v>
      </c>
    </row>
    <row r="6701" customFormat="false" ht="14.25" hidden="false" customHeight="false" outlineLevel="0" collapsed="false">
      <c r="A6701" s="0" t="s">
        <v>107</v>
      </c>
      <c r="B6701" s="0" t="s">
        <v>108</v>
      </c>
      <c r="C6701" s="0" t="s">
        <v>75</v>
      </c>
      <c r="D6701" s="0" t="s">
        <v>167</v>
      </c>
      <c r="E6701" s="0" t="n">
        <v>2038</v>
      </c>
      <c r="F6701" s="0" t="n">
        <v>0.5</v>
      </c>
      <c r="G6701" s="0" t="s">
        <v>135</v>
      </c>
    </row>
    <row r="6702" customFormat="false" ht="14.25" hidden="false" customHeight="false" outlineLevel="0" collapsed="false">
      <c r="A6702" s="0" t="s">
        <v>107</v>
      </c>
      <c r="B6702" s="0" t="s">
        <v>108</v>
      </c>
      <c r="C6702" s="0" t="s">
        <v>75</v>
      </c>
      <c r="D6702" s="0" t="s">
        <v>168</v>
      </c>
      <c r="E6702" s="0" t="n">
        <v>2038</v>
      </c>
      <c r="F6702" s="0" t="n">
        <v>0</v>
      </c>
      <c r="G6702" s="0" t="s">
        <v>161</v>
      </c>
    </row>
    <row r="6703" customFormat="false" ht="14.25" hidden="false" customHeight="false" outlineLevel="0" collapsed="false">
      <c r="A6703" s="0" t="s">
        <v>107</v>
      </c>
      <c r="B6703" s="0" t="s">
        <v>108</v>
      </c>
      <c r="C6703" s="0" t="s">
        <v>75</v>
      </c>
      <c r="D6703" s="0" t="s">
        <v>169</v>
      </c>
      <c r="E6703" s="0" t="n">
        <v>2038</v>
      </c>
      <c r="F6703" s="0" t="n">
        <v>0</v>
      </c>
      <c r="G6703" s="0" t="s">
        <v>161</v>
      </c>
    </row>
    <row r="6704" customFormat="false" ht="14.25" hidden="false" customHeight="false" outlineLevel="0" collapsed="false">
      <c r="A6704" s="0" t="s">
        <v>107</v>
      </c>
      <c r="B6704" s="0" t="s">
        <v>108</v>
      </c>
      <c r="C6704" s="0" t="s">
        <v>75</v>
      </c>
      <c r="D6704" s="0" t="s">
        <v>170</v>
      </c>
      <c r="E6704" s="0" t="n">
        <v>2038</v>
      </c>
      <c r="F6704" s="0" t="n">
        <v>0.1584</v>
      </c>
      <c r="G6704" s="0" t="s">
        <v>161</v>
      </c>
    </row>
    <row r="6705" customFormat="false" ht="14.25" hidden="false" customHeight="false" outlineLevel="0" collapsed="false">
      <c r="A6705" s="0" t="s">
        <v>107</v>
      </c>
      <c r="B6705" s="0" t="s">
        <v>108</v>
      </c>
      <c r="C6705" s="0" t="s">
        <v>75</v>
      </c>
      <c r="D6705" s="0" t="s">
        <v>156</v>
      </c>
      <c r="E6705" s="0" t="n">
        <v>2038</v>
      </c>
      <c r="F6705" s="0" t="n">
        <v>0.760872421562074</v>
      </c>
      <c r="G6705" s="0" t="s">
        <v>135</v>
      </c>
    </row>
    <row r="6706" customFormat="false" ht="14.25" hidden="false" customHeight="false" outlineLevel="0" collapsed="false">
      <c r="A6706" s="0" t="s">
        <v>107</v>
      </c>
      <c r="B6706" s="0" t="s">
        <v>108</v>
      </c>
      <c r="C6706" s="0" t="s">
        <v>75</v>
      </c>
      <c r="D6706" s="0" t="s">
        <v>157</v>
      </c>
      <c r="E6706" s="0" t="n">
        <v>2038</v>
      </c>
      <c r="F6706" s="0" t="n">
        <v>0.571739587449932</v>
      </c>
      <c r="G6706" s="0" t="s">
        <v>135</v>
      </c>
    </row>
    <row r="6707" customFormat="false" ht="14.25" hidden="false" customHeight="false" outlineLevel="0" collapsed="false">
      <c r="A6707" s="0" t="s">
        <v>107</v>
      </c>
      <c r="B6707" s="0" t="s">
        <v>108</v>
      </c>
      <c r="C6707" s="0" t="s">
        <v>75</v>
      </c>
      <c r="D6707" s="0" t="s">
        <v>171</v>
      </c>
      <c r="E6707" s="0" t="n">
        <v>2038</v>
      </c>
      <c r="F6707" s="0" t="n">
        <v>0.87</v>
      </c>
      <c r="G6707" s="0" t="s">
        <v>135</v>
      </c>
    </row>
    <row r="6708" customFormat="false" ht="14.25" hidden="false" customHeight="false" outlineLevel="0" collapsed="false">
      <c r="A6708" s="0" t="s">
        <v>107</v>
      </c>
      <c r="B6708" s="0" t="s">
        <v>108</v>
      </c>
      <c r="C6708" s="0" t="s">
        <v>75</v>
      </c>
      <c r="D6708" s="0" t="s">
        <v>172</v>
      </c>
      <c r="E6708" s="0" t="n">
        <v>2038</v>
      </c>
      <c r="F6708" s="0" t="n">
        <v>0.8</v>
      </c>
      <c r="G6708" s="0" t="s">
        <v>135</v>
      </c>
    </row>
    <row r="6709" customFormat="false" ht="14.25" hidden="false" customHeight="false" outlineLevel="0" collapsed="false">
      <c r="A6709" s="0" t="s">
        <v>107</v>
      </c>
      <c r="B6709" s="0" t="s">
        <v>108</v>
      </c>
      <c r="C6709" s="0" t="s">
        <v>75</v>
      </c>
      <c r="D6709" s="0" t="s">
        <v>173</v>
      </c>
      <c r="E6709" s="0" t="n">
        <v>2038</v>
      </c>
      <c r="F6709" s="0" t="n">
        <v>0.497413441081441</v>
      </c>
      <c r="G6709" s="0" t="s">
        <v>135</v>
      </c>
    </row>
    <row r="6710" customFormat="false" ht="14.25" hidden="false" customHeight="false" outlineLevel="0" collapsed="false">
      <c r="A6710" s="0" t="s">
        <v>107</v>
      </c>
      <c r="B6710" s="0" t="s">
        <v>108</v>
      </c>
      <c r="C6710" s="0" t="s">
        <v>75</v>
      </c>
      <c r="D6710" s="0" t="s">
        <v>174</v>
      </c>
      <c r="E6710" s="0" t="n">
        <v>2038</v>
      </c>
      <c r="F6710" s="0" t="n">
        <v>0.457391669959946</v>
      </c>
      <c r="G6710" s="0" t="s">
        <v>135</v>
      </c>
    </row>
    <row r="6711" customFormat="false" ht="14.25" hidden="false" customHeight="false" outlineLevel="0" collapsed="false">
      <c r="A6711" s="0" t="s">
        <v>107</v>
      </c>
      <c r="B6711" s="0" t="s">
        <v>108</v>
      </c>
      <c r="C6711" s="0" t="s">
        <v>75</v>
      </c>
      <c r="D6711" s="0" t="s">
        <v>160</v>
      </c>
      <c r="E6711" s="0" t="n">
        <v>2038</v>
      </c>
      <c r="F6711" s="0" t="n">
        <v>0.63339260943353</v>
      </c>
      <c r="G6711" s="0" t="s">
        <v>161</v>
      </c>
    </row>
    <row r="6712" customFormat="false" ht="14.25" hidden="false" customHeight="false" outlineLevel="0" collapsed="false">
      <c r="A6712" s="0" t="s">
        <v>107</v>
      </c>
      <c r="B6712" s="0" t="s">
        <v>108</v>
      </c>
      <c r="C6712" s="0" t="s">
        <v>75</v>
      </c>
      <c r="D6712" s="0" t="s">
        <v>162</v>
      </c>
      <c r="E6712" s="0" t="n">
        <v>2038</v>
      </c>
      <c r="F6712" s="0" t="n">
        <v>0.199063123596158</v>
      </c>
      <c r="G6712" s="0" t="s">
        <v>161</v>
      </c>
    </row>
    <row r="6713" customFormat="false" ht="14.25" hidden="false" customHeight="false" outlineLevel="0" collapsed="false">
      <c r="A6713" s="0" t="s">
        <v>107</v>
      </c>
      <c r="B6713" s="0" t="s">
        <v>108</v>
      </c>
      <c r="C6713" s="0" t="s">
        <v>75</v>
      </c>
      <c r="D6713" s="0" t="s">
        <v>175</v>
      </c>
      <c r="E6713" s="0" t="n">
        <v>2038</v>
      </c>
      <c r="F6713" s="0" t="n">
        <v>0.1584</v>
      </c>
      <c r="G6713" s="0" t="s">
        <v>161</v>
      </c>
    </row>
    <row r="6714" customFormat="false" ht="14.25" hidden="false" customHeight="false" outlineLevel="0" collapsed="false">
      <c r="A6714" s="0" t="s">
        <v>107</v>
      </c>
      <c r="B6714" s="0" t="s">
        <v>108</v>
      </c>
      <c r="C6714" s="0" t="s">
        <v>75</v>
      </c>
      <c r="D6714" s="0" t="s">
        <v>176</v>
      </c>
      <c r="E6714" s="0" t="n">
        <v>2038</v>
      </c>
      <c r="F6714" s="0" t="n">
        <v>0.8017</v>
      </c>
      <c r="G6714" s="0" t="s">
        <v>161</v>
      </c>
    </row>
    <row r="6715" customFormat="false" ht="14.25" hidden="false" customHeight="false" outlineLevel="0" collapsed="false">
      <c r="A6715" s="0" t="s">
        <v>107</v>
      </c>
      <c r="B6715" s="0" t="s">
        <v>108</v>
      </c>
      <c r="C6715" s="0" t="s">
        <v>75</v>
      </c>
      <c r="D6715" s="0" t="s">
        <v>177</v>
      </c>
      <c r="E6715" s="0" t="n">
        <v>2038</v>
      </c>
      <c r="F6715" s="0" t="n">
        <v>0.1584</v>
      </c>
      <c r="G6715" s="0" t="s">
        <v>161</v>
      </c>
    </row>
    <row r="6716" customFormat="false" ht="14.25" hidden="false" customHeight="false" outlineLevel="0" collapsed="false">
      <c r="A6716" s="0" t="s">
        <v>107</v>
      </c>
      <c r="B6716" s="0" t="s">
        <v>108</v>
      </c>
      <c r="C6716" s="0" t="s">
        <v>75</v>
      </c>
      <c r="D6716" s="0" t="s">
        <v>178</v>
      </c>
      <c r="E6716" s="0" t="n">
        <v>2038</v>
      </c>
      <c r="F6716" s="0" t="n">
        <v>0.674055733029688</v>
      </c>
      <c r="G6716" s="0" t="s">
        <v>161</v>
      </c>
    </row>
    <row r="6717" customFormat="false" ht="14.25" hidden="false" customHeight="false" outlineLevel="0" collapsed="false">
      <c r="A6717" s="0" t="s">
        <v>107</v>
      </c>
      <c r="B6717" s="0" t="s">
        <v>108</v>
      </c>
      <c r="C6717" s="0" t="s">
        <v>75</v>
      </c>
      <c r="D6717" s="0" t="s">
        <v>163</v>
      </c>
      <c r="E6717" s="0" t="n">
        <v>2038</v>
      </c>
      <c r="F6717" s="0" t="n">
        <v>4.22515698523842</v>
      </c>
      <c r="G6717" s="0" t="s">
        <v>132</v>
      </c>
    </row>
    <row r="6718" customFormat="false" ht="14.25" hidden="false" customHeight="false" outlineLevel="0" collapsed="false">
      <c r="A6718" s="0" t="s">
        <v>107</v>
      </c>
      <c r="B6718" s="0" t="s">
        <v>108</v>
      </c>
      <c r="C6718" s="0" t="s">
        <v>75</v>
      </c>
      <c r="D6718" s="0" t="s">
        <v>164</v>
      </c>
      <c r="E6718" s="0" t="n">
        <v>2038</v>
      </c>
      <c r="F6718" s="0" t="n">
        <v>0.879807502767073</v>
      </c>
      <c r="G6718" s="0" t="s">
        <v>132</v>
      </c>
    </row>
    <row r="6719" customFormat="false" ht="14.25" hidden="false" customHeight="false" outlineLevel="0" collapsed="false">
      <c r="A6719" s="0" t="s">
        <v>107</v>
      </c>
      <c r="B6719" s="0" t="s">
        <v>108</v>
      </c>
      <c r="C6719" s="0" t="s">
        <v>75</v>
      </c>
      <c r="D6719" s="0" t="s">
        <v>179</v>
      </c>
      <c r="E6719" s="0" t="n">
        <v>2038</v>
      </c>
      <c r="F6719" s="0" t="n">
        <v>1.03906987473312</v>
      </c>
      <c r="G6719" s="0" t="s">
        <v>132</v>
      </c>
    </row>
    <row r="6720" customFormat="false" ht="14.25" hidden="false" customHeight="false" outlineLevel="0" collapsed="false">
      <c r="A6720" s="0" t="s">
        <v>107</v>
      </c>
      <c r="B6720" s="0" t="s">
        <v>108</v>
      </c>
      <c r="C6720" s="0" t="s">
        <v>75</v>
      </c>
      <c r="D6720" s="0" t="s">
        <v>180</v>
      </c>
      <c r="E6720" s="0" t="n">
        <v>2038</v>
      </c>
      <c r="F6720" s="0" t="n">
        <v>3.5593853946377</v>
      </c>
      <c r="G6720" s="0" t="s">
        <v>132</v>
      </c>
    </row>
    <row r="6721" customFormat="false" ht="14.25" hidden="false" customHeight="false" outlineLevel="0" collapsed="false">
      <c r="A6721" s="0" t="s">
        <v>107</v>
      </c>
      <c r="B6721" s="0" t="s">
        <v>108</v>
      </c>
      <c r="C6721" s="0" t="s">
        <v>75</v>
      </c>
      <c r="D6721" s="0" t="s">
        <v>181</v>
      </c>
      <c r="E6721" s="0" t="n">
        <v>2038</v>
      </c>
      <c r="F6721" s="0" t="n">
        <v>1</v>
      </c>
      <c r="G6721" s="0" t="s">
        <v>135</v>
      </c>
    </row>
    <row r="6722" customFormat="false" ht="14.25" hidden="false" customHeight="false" outlineLevel="0" collapsed="false">
      <c r="A6722" s="0" t="s">
        <v>107</v>
      </c>
      <c r="B6722" s="0" t="s">
        <v>108</v>
      </c>
      <c r="C6722" s="0" t="s">
        <v>75</v>
      </c>
      <c r="D6722" s="0" t="s">
        <v>165</v>
      </c>
      <c r="E6722" s="0" t="n">
        <v>2039</v>
      </c>
      <c r="F6722" s="0" t="n">
        <v>0</v>
      </c>
      <c r="G6722" s="0" t="s">
        <v>161</v>
      </c>
    </row>
    <row r="6723" customFormat="false" ht="14.25" hidden="false" customHeight="false" outlineLevel="0" collapsed="false">
      <c r="A6723" s="0" t="s">
        <v>107</v>
      </c>
      <c r="B6723" s="0" t="s">
        <v>108</v>
      </c>
      <c r="C6723" s="0" t="s">
        <v>75</v>
      </c>
      <c r="D6723" s="0" t="s">
        <v>166</v>
      </c>
      <c r="E6723" s="0" t="n">
        <v>2039</v>
      </c>
      <c r="F6723" s="0" t="n">
        <v>0</v>
      </c>
      <c r="G6723" s="0" t="s">
        <v>161</v>
      </c>
    </row>
    <row r="6724" customFormat="false" ht="14.25" hidden="false" customHeight="false" outlineLevel="0" collapsed="false">
      <c r="A6724" s="0" t="s">
        <v>107</v>
      </c>
      <c r="B6724" s="0" t="s">
        <v>108</v>
      </c>
      <c r="C6724" s="0" t="s">
        <v>75</v>
      </c>
      <c r="D6724" s="0" t="s">
        <v>167</v>
      </c>
      <c r="E6724" s="0" t="n">
        <v>2039</v>
      </c>
      <c r="F6724" s="0" t="n">
        <v>0.5</v>
      </c>
      <c r="G6724" s="0" t="s">
        <v>135</v>
      </c>
    </row>
    <row r="6725" customFormat="false" ht="14.25" hidden="false" customHeight="false" outlineLevel="0" collapsed="false">
      <c r="A6725" s="0" t="s">
        <v>107</v>
      </c>
      <c r="B6725" s="0" t="s">
        <v>108</v>
      </c>
      <c r="C6725" s="0" t="s">
        <v>75</v>
      </c>
      <c r="D6725" s="0" t="s">
        <v>168</v>
      </c>
      <c r="E6725" s="0" t="n">
        <v>2039</v>
      </c>
      <c r="F6725" s="0" t="n">
        <v>0</v>
      </c>
      <c r="G6725" s="0" t="s">
        <v>161</v>
      </c>
    </row>
    <row r="6726" customFormat="false" ht="14.25" hidden="false" customHeight="false" outlineLevel="0" collapsed="false">
      <c r="A6726" s="0" t="s">
        <v>107</v>
      </c>
      <c r="B6726" s="0" t="s">
        <v>108</v>
      </c>
      <c r="C6726" s="0" t="s">
        <v>75</v>
      </c>
      <c r="D6726" s="0" t="s">
        <v>169</v>
      </c>
      <c r="E6726" s="0" t="n">
        <v>2039</v>
      </c>
      <c r="F6726" s="0" t="n">
        <v>0</v>
      </c>
      <c r="G6726" s="0" t="s">
        <v>161</v>
      </c>
    </row>
    <row r="6727" customFormat="false" ht="14.25" hidden="false" customHeight="false" outlineLevel="0" collapsed="false">
      <c r="A6727" s="0" t="s">
        <v>107</v>
      </c>
      <c r="B6727" s="0" t="s">
        <v>108</v>
      </c>
      <c r="C6727" s="0" t="s">
        <v>75</v>
      </c>
      <c r="D6727" s="0" t="s">
        <v>170</v>
      </c>
      <c r="E6727" s="0" t="n">
        <v>2039</v>
      </c>
      <c r="F6727" s="0" t="n">
        <v>0.1584</v>
      </c>
      <c r="G6727" s="0" t="s">
        <v>161</v>
      </c>
    </row>
    <row r="6728" customFormat="false" ht="14.25" hidden="false" customHeight="false" outlineLevel="0" collapsed="false">
      <c r="A6728" s="0" t="s">
        <v>107</v>
      </c>
      <c r="B6728" s="0" t="s">
        <v>108</v>
      </c>
      <c r="C6728" s="0" t="s">
        <v>75</v>
      </c>
      <c r="D6728" s="0" t="s">
        <v>156</v>
      </c>
      <c r="E6728" s="0" t="n">
        <v>2039</v>
      </c>
      <c r="F6728" s="0" t="n">
        <v>0.760872421562074</v>
      </c>
      <c r="G6728" s="0" t="s">
        <v>135</v>
      </c>
    </row>
    <row r="6729" customFormat="false" ht="14.25" hidden="false" customHeight="false" outlineLevel="0" collapsed="false">
      <c r="A6729" s="0" t="s">
        <v>107</v>
      </c>
      <c r="B6729" s="0" t="s">
        <v>108</v>
      </c>
      <c r="C6729" s="0" t="s">
        <v>75</v>
      </c>
      <c r="D6729" s="0" t="s">
        <v>157</v>
      </c>
      <c r="E6729" s="0" t="n">
        <v>2039</v>
      </c>
      <c r="F6729" s="0" t="n">
        <v>0.571739587449932</v>
      </c>
      <c r="G6729" s="0" t="s">
        <v>135</v>
      </c>
    </row>
    <row r="6730" customFormat="false" ht="14.25" hidden="false" customHeight="false" outlineLevel="0" collapsed="false">
      <c r="A6730" s="0" t="s">
        <v>107</v>
      </c>
      <c r="B6730" s="0" t="s">
        <v>108</v>
      </c>
      <c r="C6730" s="0" t="s">
        <v>75</v>
      </c>
      <c r="D6730" s="0" t="s">
        <v>171</v>
      </c>
      <c r="E6730" s="0" t="n">
        <v>2039</v>
      </c>
      <c r="F6730" s="0" t="n">
        <v>0.87</v>
      </c>
      <c r="G6730" s="0" t="s">
        <v>135</v>
      </c>
    </row>
    <row r="6731" customFormat="false" ht="14.25" hidden="false" customHeight="false" outlineLevel="0" collapsed="false">
      <c r="A6731" s="0" t="s">
        <v>107</v>
      </c>
      <c r="B6731" s="0" t="s">
        <v>108</v>
      </c>
      <c r="C6731" s="0" t="s">
        <v>75</v>
      </c>
      <c r="D6731" s="0" t="s">
        <v>172</v>
      </c>
      <c r="E6731" s="0" t="n">
        <v>2039</v>
      </c>
      <c r="F6731" s="0" t="n">
        <v>0.8</v>
      </c>
      <c r="G6731" s="0" t="s">
        <v>135</v>
      </c>
    </row>
    <row r="6732" customFormat="false" ht="14.25" hidden="false" customHeight="false" outlineLevel="0" collapsed="false">
      <c r="A6732" s="0" t="s">
        <v>107</v>
      </c>
      <c r="B6732" s="0" t="s">
        <v>108</v>
      </c>
      <c r="C6732" s="0" t="s">
        <v>75</v>
      </c>
      <c r="D6732" s="0" t="s">
        <v>173</v>
      </c>
      <c r="E6732" s="0" t="n">
        <v>2039</v>
      </c>
      <c r="F6732" s="0" t="n">
        <v>0.497413441081441</v>
      </c>
      <c r="G6732" s="0" t="s">
        <v>135</v>
      </c>
    </row>
    <row r="6733" customFormat="false" ht="14.25" hidden="false" customHeight="false" outlineLevel="0" collapsed="false">
      <c r="A6733" s="0" t="s">
        <v>107</v>
      </c>
      <c r="B6733" s="0" t="s">
        <v>108</v>
      </c>
      <c r="C6733" s="0" t="s">
        <v>75</v>
      </c>
      <c r="D6733" s="0" t="s">
        <v>174</v>
      </c>
      <c r="E6733" s="0" t="n">
        <v>2039</v>
      </c>
      <c r="F6733" s="0" t="n">
        <v>0.457391669959946</v>
      </c>
      <c r="G6733" s="0" t="s">
        <v>135</v>
      </c>
    </row>
    <row r="6734" customFormat="false" ht="14.25" hidden="false" customHeight="false" outlineLevel="0" collapsed="false">
      <c r="A6734" s="0" t="s">
        <v>107</v>
      </c>
      <c r="B6734" s="0" t="s">
        <v>108</v>
      </c>
      <c r="C6734" s="0" t="s">
        <v>75</v>
      </c>
      <c r="D6734" s="0" t="s">
        <v>160</v>
      </c>
      <c r="E6734" s="0" t="n">
        <v>2039</v>
      </c>
      <c r="F6734" s="0" t="n">
        <v>0.63339260943353</v>
      </c>
      <c r="G6734" s="0" t="s">
        <v>161</v>
      </c>
    </row>
    <row r="6735" customFormat="false" ht="14.25" hidden="false" customHeight="false" outlineLevel="0" collapsed="false">
      <c r="A6735" s="0" t="s">
        <v>107</v>
      </c>
      <c r="B6735" s="0" t="s">
        <v>108</v>
      </c>
      <c r="C6735" s="0" t="s">
        <v>75</v>
      </c>
      <c r="D6735" s="0" t="s">
        <v>162</v>
      </c>
      <c r="E6735" s="0" t="n">
        <v>2039</v>
      </c>
      <c r="F6735" s="0" t="n">
        <v>0.199063123596158</v>
      </c>
      <c r="G6735" s="0" t="s">
        <v>161</v>
      </c>
    </row>
    <row r="6736" customFormat="false" ht="14.25" hidden="false" customHeight="false" outlineLevel="0" collapsed="false">
      <c r="A6736" s="0" t="s">
        <v>107</v>
      </c>
      <c r="B6736" s="0" t="s">
        <v>108</v>
      </c>
      <c r="C6736" s="0" t="s">
        <v>75</v>
      </c>
      <c r="D6736" s="0" t="s">
        <v>175</v>
      </c>
      <c r="E6736" s="0" t="n">
        <v>2039</v>
      </c>
      <c r="F6736" s="0" t="n">
        <v>0.1584</v>
      </c>
      <c r="G6736" s="0" t="s">
        <v>161</v>
      </c>
    </row>
    <row r="6737" customFormat="false" ht="14.25" hidden="false" customHeight="false" outlineLevel="0" collapsed="false">
      <c r="A6737" s="0" t="s">
        <v>107</v>
      </c>
      <c r="B6737" s="0" t="s">
        <v>108</v>
      </c>
      <c r="C6737" s="0" t="s">
        <v>75</v>
      </c>
      <c r="D6737" s="0" t="s">
        <v>176</v>
      </c>
      <c r="E6737" s="0" t="n">
        <v>2039</v>
      </c>
      <c r="F6737" s="0" t="n">
        <v>0.8017</v>
      </c>
      <c r="G6737" s="0" t="s">
        <v>161</v>
      </c>
    </row>
    <row r="6738" customFormat="false" ht="14.25" hidden="false" customHeight="false" outlineLevel="0" collapsed="false">
      <c r="A6738" s="0" t="s">
        <v>107</v>
      </c>
      <c r="B6738" s="0" t="s">
        <v>108</v>
      </c>
      <c r="C6738" s="0" t="s">
        <v>75</v>
      </c>
      <c r="D6738" s="0" t="s">
        <v>177</v>
      </c>
      <c r="E6738" s="0" t="n">
        <v>2039</v>
      </c>
      <c r="F6738" s="0" t="n">
        <v>0.1584</v>
      </c>
      <c r="G6738" s="0" t="s">
        <v>161</v>
      </c>
    </row>
    <row r="6739" customFormat="false" ht="14.25" hidden="false" customHeight="false" outlineLevel="0" collapsed="false">
      <c r="A6739" s="0" t="s">
        <v>107</v>
      </c>
      <c r="B6739" s="0" t="s">
        <v>108</v>
      </c>
      <c r="C6739" s="0" t="s">
        <v>75</v>
      </c>
      <c r="D6739" s="0" t="s">
        <v>178</v>
      </c>
      <c r="E6739" s="0" t="n">
        <v>2039</v>
      </c>
      <c r="F6739" s="0" t="n">
        <v>0.674055733029688</v>
      </c>
      <c r="G6739" s="0" t="s">
        <v>161</v>
      </c>
    </row>
    <row r="6740" customFormat="false" ht="14.25" hidden="false" customHeight="false" outlineLevel="0" collapsed="false">
      <c r="A6740" s="0" t="s">
        <v>107</v>
      </c>
      <c r="B6740" s="0" t="s">
        <v>108</v>
      </c>
      <c r="C6740" s="0" t="s">
        <v>75</v>
      </c>
      <c r="D6740" s="0" t="s">
        <v>163</v>
      </c>
      <c r="E6740" s="0" t="n">
        <v>2039</v>
      </c>
      <c r="F6740" s="0" t="n">
        <v>4.4998132487923</v>
      </c>
      <c r="G6740" s="0" t="s">
        <v>132</v>
      </c>
    </row>
    <row r="6741" customFormat="false" ht="14.25" hidden="false" customHeight="false" outlineLevel="0" collapsed="false">
      <c r="A6741" s="0" t="s">
        <v>107</v>
      </c>
      <c r="B6741" s="0" t="s">
        <v>108</v>
      </c>
      <c r="C6741" s="0" t="s">
        <v>75</v>
      </c>
      <c r="D6741" s="0" t="s">
        <v>164</v>
      </c>
      <c r="E6741" s="0" t="n">
        <v>2039</v>
      </c>
      <c r="F6741" s="0" t="n">
        <v>0.862587305536903</v>
      </c>
      <c r="G6741" s="0" t="s">
        <v>132</v>
      </c>
    </row>
    <row r="6742" customFormat="false" ht="14.25" hidden="false" customHeight="false" outlineLevel="0" collapsed="false">
      <c r="A6742" s="0" t="s">
        <v>107</v>
      </c>
      <c r="B6742" s="0" t="s">
        <v>108</v>
      </c>
      <c r="C6742" s="0" t="s">
        <v>75</v>
      </c>
      <c r="D6742" s="0" t="s">
        <v>179</v>
      </c>
      <c r="E6742" s="0" t="n">
        <v>2039</v>
      </c>
      <c r="F6742" s="0" t="n">
        <v>1.09146868413038</v>
      </c>
      <c r="G6742" s="0" t="s">
        <v>132</v>
      </c>
    </row>
    <row r="6743" customFormat="false" ht="14.25" hidden="false" customHeight="false" outlineLevel="0" collapsed="false">
      <c r="A6743" s="0" t="s">
        <v>107</v>
      </c>
      <c r="B6743" s="0" t="s">
        <v>108</v>
      </c>
      <c r="C6743" s="0" t="s">
        <v>75</v>
      </c>
      <c r="D6743" s="0" t="s">
        <v>180</v>
      </c>
      <c r="E6743" s="0" t="n">
        <v>2039</v>
      </c>
      <c r="F6743" s="0" t="n">
        <v>3.738880115253</v>
      </c>
      <c r="G6743" s="0" t="s">
        <v>132</v>
      </c>
    </row>
    <row r="6744" customFormat="false" ht="14.25" hidden="false" customHeight="false" outlineLevel="0" collapsed="false">
      <c r="A6744" s="0" t="s">
        <v>107</v>
      </c>
      <c r="B6744" s="0" t="s">
        <v>108</v>
      </c>
      <c r="C6744" s="0" t="s">
        <v>75</v>
      </c>
      <c r="D6744" s="0" t="s">
        <v>181</v>
      </c>
      <c r="E6744" s="0" t="n">
        <v>2039</v>
      </c>
      <c r="F6744" s="0" t="n">
        <v>1</v>
      </c>
      <c r="G6744" s="0" t="s">
        <v>135</v>
      </c>
    </row>
    <row r="6745" customFormat="false" ht="14.25" hidden="false" customHeight="false" outlineLevel="0" collapsed="false">
      <c r="A6745" s="0" t="s">
        <v>107</v>
      </c>
      <c r="B6745" s="0" t="s">
        <v>108</v>
      </c>
      <c r="C6745" s="0" t="s">
        <v>75</v>
      </c>
      <c r="D6745" s="0" t="s">
        <v>165</v>
      </c>
      <c r="E6745" s="0" t="n">
        <v>2040</v>
      </c>
      <c r="F6745" s="0" t="n">
        <v>0</v>
      </c>
      <c r="G6745" s="0" t="s">
        <v>161</v>
      </c>
    </row>
    <row r="6746" customFormat="false" ht="14.25" hidden="false" customHeight="false" outlineLevel="0" collapsed="false">
      <c r="A6746" s="0" t="s">
        <v>107</v>
      </c>
      <c r="B6746" s="0" t="s">
        <v>108</v>
      </c>
      <c r="C6746" s="0" t="s">
        <v>75</v>
      </c>
      <c r="D6746" s="0" t="s">
        <v>166</v>
      </c>
      <c r="E6746" s="0" t="n">
        <v>2040</v>
      </c>
      <c r="F6746" s="0" t="n">
        <v>0</v>
      </c>
      <c r="G6746" s="0" t="s">
        <v>161</v>
      </c>
    </row>
    <row r="6747" customFormat="false" ht="14.25" hidden="false" customHeight="false" outlineLevel="0" collapsed="false">
      <c r="A6747" s="0" t="s">
        <v>107</v>
      </c>
      <c r="B6747" s="0" t="s">
        <v>108</v>
      </c>
      <c r="C6747" s="0" t="s">
        <v>75</v>
      </c>
      <c r="D6747" s="0" t="s">
        <v>167</v>
      </c>
      <c r="E6747" s="0" t="n">
        <v>2040</v>
      </c>
      <c r="F6747" s="0" t="n">
        <v>0.5</v>
      </c>
      <c r="G6747" s="0" t="s">
        <v>135</v>
      </c>
    </row>
    <row r="6748" customFormat="false" ht="14.25" hidden="false" customHeight="false" outlineLevel="0" collapsed="false">
      <c r="A6748" s="0" t="s">
        <v>107</v>
      </c>
      <c r="B6748" s="0" t="s">
        <v>108</v>
      </c>
      <c r="C6748" s="0" t="s">
        <v>75</v>
      </c>
      <c r="D6748" s="0" t="s">
        <v>168</v>
      </c>
      <c r="E6748" s="0" t="n">
        <v>2040</v>
      </c>
      <c r="F6748" s="0" t="n">
        <v>0</v>
      </c>
      <c r="G6748" s="0" t="s">
        <v>161</v>
      </c>
    </row>
    <row r="6749" customFormat="false" ht="14.25" hidden="false" customHeight="false" outlineLevel="0" collapsed="false">
      <c r="A6749" s="0" t="s">
        <v>107</v>
      </c>
      <c r="B6749" s="0" t="s">
        <v>108</v>
      </c>
      <c r="C6749" s="0" t="s">
        <v>75</v>
      </c>
      <c r="D6749" s="0" t="s">
        <v>169</v>
      </c>
      <c r="E6749" s="0" t="n">
        <v>2040</v>
      </c>
      <c r="F6749" s="0" t="n">
        <v>0</v>
      </c>
      <c r="G6749" s="0" t="s">
        <v>161</v>
      </c>
    </row>
    <row r="6750" customFormat="false" ht="14.25" hidden="false" customHeight="false" outlineLevel="0" collapsed="false">
      <c r="A6750" s="0" t="s">
        <v>107</v>
      </c>
      <c r="B6750" s="0" t="s">
        <v>108</v>
      </c>
      <c r="C6750" s="0" t="s">
        <v>75</v>
      </c>
      <c r="D6750" s="0" t="s">
        <v>170</v>
      </c>
      <c r="E6750" s="0" t="n">
        <v>2040</v>
      </c>
      <c r="F6750" s="0" t="n">
        <v>0.1584</v>
      </c>
      <c r="G6750" s="0" t="s">
        <v>161</v>
      </c>
    </row>
    <row r="6751" customFormat="false" ht="14.25" hidden="false" customHeight="false" outlineLevel="0" collapsed="false">
      <c r="A6751" s="0" t="s">
        <v>107</v>
      </c>
      <c r="B6751" s="0" t="s">
        <v>108</v>
      </c>
      <c r="C6751" s="0" t="s">
        <v>75</v>
      </c>
      <c r="D6751" s="0" t="s">
        <v>156</v>
      </c>
      <c r="E6751" s="0" t="n">
        <v>2040</v>
      </c>
      <c r="F6751" s="0" t="n">
        <v>0.760872421562074</v>
      </c>
      <c r="G6751" s="0" t="s">
        <v>135</v>
      </c>
    </row>
    <row r="6752" customFormat="false" ht="14.25" hidden="false" customHeight="false" outlineLevel="0" collapsed="false">
      <c r="A6752" s="0" t="s">
        <v>107</v>
      </c>
      <c r="B6752" s="0" t="s">
        <v>108</v>
      </c>
      <c r="C6752" s="0" t="s">
        <v>75</v>
      </c>
      <c r="D6752" s="0" t="s">
        <v>157</v>
      </c>
      <c r="E6752" s="0" t="n">
        <v>2040</v>
      </c>
      <c r="F6752" s="0" t="n">
        <v>0.571739587449932</v>
      </c>
      <c r="G6752" s="0" t="s">
        <v>135</v>
      </c>
    </row>
    <row r="6753" customFormat="false" ht="14.25" hidden="false" customHeight="false" outlineLevel="0" collapsed="false">
      <c r="A6753" s="0" t="s">
        <v>107</v>
      </c>
      <c r="B6753" s="0" t="s">
        <v>108</v>
      </c>
      <c r="C6753" s="0" t="s">
        <v>75</v>
      </c>
      <c r="D6753" s="0" t="s">
        <v>171</v>
      </c>
      <c r="E6753" s="0" t="n">
        <v>2040</v>
      </c>
      <c r="F6753" s="0" t="n">
        <v>0.87</v>
      </c>
      <c r="G6753" s="0" t="s">
        <v>135</v>
      </c>
    </row>
    <row r="6754" customFormat="false" ht="14.25" hidden="false" customHeight="false" outlineLevel="0" collapsed="false">
      <c r="A6754" s="0" t="s">
        <v>107</v>
      </c>
      <c r="B6754" s="0" t="s">
        <v>108</v>
      </c>
      <c r="C6754" s="0" t="s">
        <v>75</v>
      </c>
      <c r="D6754" s="0" t="s">
        <v>172</v>
      </c>
      <c r="E6754" s="0" t="n">
        <v>2040</v>
      </c>
      <c r="F6754" s="0" t="n">
        <v>0.8</v>
      </c>
      <c r="G6754" s="0" t="s">
        <v>135</v>
      </c>
    </row>
    <row r="6755" customFormat="false" ht="14.25" hidden="false" customHeight="false" outlineLevel="0" collapsed="false">
      <c r="A6755" s="0" t="s">
        <v>107</v>
      </c>
      <c r="B6755" s="0" t="s">
        <v>108</v>
      </c>
      <c r="C6755" s="0" t="s">
        <v>75</v>
      </c>
      <c r="D6755" s="0" t="s">
        <v>173</v>
      </c>
      <c r="E6755" s="0" t="n">
        <v>2040</v>
      </c>
      <c r="F6755" s="0" t="n">
        <v>0.497413441081441</v>
      </c>
      <c r="G6755" s="0" t="s">
        <v>135</v>
      </c>
    </row>
    <row r="6756" customFormat="false" ht="14.25" hidden="false" customHeight="false" outlineLevel="0" collapsed="false">
      <c r="A6756" s="0" t="s">
        <v>107</v>
      </c>
      <c r="B6756" s="0" t="s">
        <v>108</v>
      </c>
      <c r="C6756" s="0" t="s">
        <v>75</v>
      </c>
      <c r="D6756" s="0" t="s">
        <v>174</v>
      </c>
      <c r="E6756" s="0" t="n">
        <v>2040</v>
      </c>
      <c r="F6756" s="0" t="n">
        <v>0.457391669959946</v>
      </c>
      <c r="G6756" s="0" t="s">
        <v>135</v>
      </c>
    </row>
    <row r="6757" customFormat="false" ht="14.25" hidden="false" customHeight="false" outlineLevel="0" collapsed="false">
      <c r="A6757" s="0" t="s">
        <v>107</v>
      </c>
      <c r="B6757" s="0" t="s">
        <v>108</v>
      </c>
      <c r="C6757" s="0" t="s">
        <v>75</v>
      </c>
      <c r="D6757" s="0" t="s">
        <v>160</v>
      </c>
      <c r="E6757" s="0" t="n">
        <v>2040</v>
      </c>
      <c r="F6757" s="0" t="n">
        <v>0.63339260943353</v>
      </c>
      <c r="G6757" s="0" t="s">
        <v>161</v>
      </c>
    </row>
    <row r="6758" customFormat="false" ht="14.25" hidden="false" customHeight="false" outlineLevel="0" collapsed="false">
      <c r="A6758" s="0" t="s">
        <v>107</v>
      </c>
      <c r="B6758" s="0" t="s">
        <v>108</v>
      </c>
      <c r="C6758" s="0" t="s">
        <v>75</v>
      </c>
      <c r="D6758" s="0" t="s">
        <v>162</v>
      </c>
      <c r="E6758" s="0" t="n">
        <v>2040</v>
      </c>
      <c r="F6758" s="0" t="n">
        <v>0.199063123596158</v>
      </c>
      <c r="G6758" s="0" t="s">
        <v>161</v>
      </c>
    </row>
    <row r="6759" customFormat="false" ht="14.25" hidden="false" customHeight="false" outlineLevel="0" collapsed="false">
      <c r="A6759" s="0" t="s">
        <v>107</v>
      </c>
      <c r="B6759" s="0" t="s">
        <v>108</v>
      </c>
      <c r="C6759" s="0" t="s">
        <v>75</v>
      </c>
      <c r="D6759" s="0" t="s">
        <v>175</v>
      </c>
      <c r="E6759" s="0" t="n">
        <v>2040</v>
      </c>
      <c r="F6759" s="0" t="n">
        <v>0.1584</v>
      </c>
      <c r="G6759" s="0" t="s">
        <v>161</v>
      </c>
    </row>
    <row r="6760" customFormat="false" ht="14.25" hidden="false" customHeight="false" outlineLevel="0" collapsed="false">
      <c r="A6760" s="0" t="s">
        <v>107</v>
      </c>
      <c r="B6760" s="0" t="s">
        <v>108</v>
      </c>
      <c r="C6760" s="0" t="s">
        <v>75</v>
      </c>
      <c r="D6760" s="0" t="s">
        <v>176</v>
      </c>
      <c r="E6760" s="0" t="n">
        <v>2040</v>
      </c>
      <c r="F6760" s="0" t="n">
        <v>0.8017</v>
      </c>
      <c r="G6760" s="0" t="s">
        <v>161</v>
      </c>
    </row>
    <row r="6761" customFormat="false" ht="14.25" hidden="false" customHeight="false" outlineLevel="0" collapsed="false">
      <c r="A6761" s="0" t="s">
        <v>107</v>
      </c>
      <c r="B6761" s="0" t="s">
        <v>108</v>
      </c>
      <c r="C6761" s="0" t="s">
        <v>75</v>
      </c>
      <c r="D6761" s="0" t="s">
        <v>177</v>
      </c>
      <c r="E6761" s="0" t="n">
        <v>2040</v>
      </c>
      <c r="F6761" s="0" t="n">
        <v>0.1584</v>
      </c>
      <c r="G6761" s="0" t="s">
        <v>161</v>
      </c>
    </row>
    <row r="6762" customFormat="false" ht="14.25" hidden="false" customHeight="false" outlineLevel="0" collapsed="false">
      <c r="A6762" s="0" t="s">
        <v>107</v>
      </c>
      <c r="B6762" s="0" t="s">
        <v>108</v>
      </c>
      <c r="C6762" s="0" t="s">
        <v>75</v>
      </c>
      <c r="D6762" s="0" t="s">
        <v>178</v>
      </c>
      <c r="E6762" s="0" t="n">
        <v>2040</v>
      </c>
      <c r="F6762" s="0" t="n">
        <v>0.674055733029688</v>
      </c>
      <c r="G6762" s="0" t="s">
        <v>161</v>
      </c>
    </row>
    <row r="6763" customFormat="false" ht="14.25" hidden="false" customHeight="false" outlineLevel="0" collapsed="false">
      <c r="A6763" s="0" t="s">
        <v>107</v>
      </c>
      <c r="B6763" s="0" t="s">
        <v>108</v>
      </c>
      <c r="C6763" s="0" t="s">
        <v>75</v>
      </c>
      <c r="D6763" s="0" t="s">
        <v>163</v>
      </c>
      <c r="E6763" s="0" t="n">
        <v>2040</v>
      </c>
      <c r="F6763" s="0" t="n">
        <v>4.73352502932025</v>
      </c>
      <c r="G6763" s="0" t="s">
        <v>132</v>
      </c>
    </row>
    <row r="6764" customFormat="false" ht="14.25" hidden="false" customHeight="false" outlineLevel="0" collapsed="false">
      <c r="A6764" s="0" t="s">
        <v>107</v>
      </c>
      <c r="B6764" s="0" t="s">
        <v>108</v>
      </c>
      <c r="C6764" s="0" t="s">
        <v>75</v>
      </c>
      <c r="D6764" s="0" t="s">
        <v>164</v>
      </c>
      <c r="E6764" s="0" t="n">
        <v>2040</v>
      </c>
      <c r="F6764" s="0" t="n">
        <v>0.835327946350632</v>
      </c>
      <c r="G6764" s="0" t="s">
        <v>132</v>
      </c>
    </row>
    <row r="6765" customFormat="false" ht="14.25" hidden="false" customHeight="false" outlineLevel="0" collapsed="false">
      <c r="A6765" s="0" t="s">
        <v>107</v>
      </c>
      <c r="B6765" s="0" t="s">
        <v>108</v>
      </c>
      <c r="C6765" s="0" t="s">
        <v>75</v>
      </c>
      <c r="D6765" s="0" t="s">
        <v>179</v>
      </c>
      <c r="E6765" s="0" t="n">
        <v>2040</v>
      </c>
      <c r="F6765" s="0" t="n">
        <v>1.1334902284694</v>
      </c>
      <c r="G6765" s="0" t="s">
        <v>132</v>
      </c>
    </row>
    <row r="6766" customFormat="false" ht="14.25" hidden="false" customHeight="false" outlineLevel="0" collapsed="false">
      <c r="A6766" s="0" t="s">
        <v>107</v>
      </c>
      <c r="B6766" s="0" t="s">
        <v>108</v>
      </c>
      <c r="C6766" s="0" t="s">
        <v>75</v>
      </c>
      <c r="D6766" s="0" t="s">
        <v>180</v>
      </c>
      <c r="E6766" s="0" t="n">
        <v>2040</v>
      </c>
      <c r="F6766" s="0" t="n">
        <v>3.88282699969024</v>
      </c>
      <c r="G6766" s="0" t="s">
        <v>132</v>
      </c>
    </row>
    <row r="6767" customFormat="false" ht="14.25" hidden="false" customHeight="false" outlineLevel="0" collapsed="false">
      <c r="A6767" s="0" t="s">
        <v>107</v>
      </c>
      <c r="B6767" s="0" t="s">
        <v>108</v>
      </c>
      <c r="C6767" s="0" t="s">
        <v>75</v>
      </c>
      <c r="D6767" s="0" t="s">
        <v>181</v>
      </c>
      <c r="E6767" s="0" t="n">
        <v>2040</v>
      </c>
      <c r="F6767" s="0" t="n">
        <v>1</v>
      </c>
      <c r="G6767" s="0" t="s">
        <v>135</v>
      </c>
    </row>
    <row r="6768" customFormat="false" ht="14.25" hidden="false" customHeight="false" outlineLevel="0" collapsed="false">
      <c r="A6768" s="0" t="s">
        <v>96</v>
      </c>
      <c r="B6768" s="0" t="s">
        <v>97</v>
      </c>
      <c r="C6768" s="0" t="s">
        <v>75</v>
      </c>
      <c r="D6768" s="0" t="s">
        <v>156</v>
      </c>
      <c r="E6768" s="0" t="n">
        <v>2024</v>
      </c>
      <c r="F6768" s="0" t="n">
        <v>0.5</v>
      </c>
      <c r="G6768" s="0" t="s">
        <v>135</v>
      </c>
    </row>
    <row r="6769" customFormat="false" ht="14.25" hidden="false" customHeight="false" outlineLevel="0" collapsed="false">
      <c r="A6769" s="0" t="s">
        <v>96</v>
      </c>
      <c r="B6769" s="0" t="s">
        <v>97</v>
      </c>
      <c r="C6769" s="0" t="s">
        <v>75</v>
      </c>
      <c r="D6769" s="0" t="s">
        <v>157</v>
      </c>
      <c r="E6769" s="0" t="n">
        <v>2024</v>
      </c>
      <c r="F6769" s="0" t="n">
        <v>0.625</v>
      </c>
      <c r="G6769" s="0" t="s">
        <v>135</v>
      </c>
    </row>
    <row r="6770" customFormat="false" ht="14.25" hidden="false" customHeight="false" outlineLevel="0" collapsed="false">
      <c r="A6770" s="0" t="s">
        <v>96</v>
      </c>
      <c r="B6770" s="0" t="s">
        <v>97</v>
      </c>
      <c r="C6770" s="0" t="s">
        <v>75</v>
      </c>
      <c r="D6770" s="0" t="s">
        <v>158</v>
      </c>
      <c r="E6770" s="0" t="n">
        <v>2024</v>
      </c>
      <c r="F6770" s="0" t="n">
        <v>1.4</v>
      </c>
      <c r="G6770" s="0" t="s">
        <v>135</v>
      </c>
    </row>
    <row r="6771" customFormat="false" ht="14.25" hidden="false" customHeight="false" outlineLevel="0" collapsed="false">
      <c r="A6771" s="0" t="s">
        <v>96</v>
      </c>
      <c r="B6771" s="0" t="s">
        <v>97</v>
      </c>
      <c r="C6771" s="0" t="s">
        <v>75</v>
      </c>
      <c r="D6771" s="0" t="s">
        <v>159</v>
      </c>
      <c r="E6771" s="0" t="n">
        <v>2024</v>
      </c>
      <c r="F6771" s="0" t="n">
        <v>0</v>
      </c>
      <c r="G6771" s="0" t="s">
        <v>135</v>
      </c>
    </row>
    <row r="6772" customFormat="false" ht="14.25" hidden="false" customHeight="false" outlineLevel="0" collapsed="false">
      <c r="A6772" s="0" t="s">
        <v>96</v>
      </c>
      <c r="B6772" s="0" t="s">
        <v>97</v>
      </c>
      <c r="C6772" s="0" t="s">
        <v>75</v>
      </c>
      <c r="D6772" s="0" t="s">
        <v>160</v>
      </c>
      <c r="E6772" s="0" t="n">
        <v>2024</v>
      </c>
      <c r="F6772" s="0" t="n">
        <v>2.396</v>
      </c>
      <c r="G6772" s="0" t="s">
        <v>161</v>
      </c>
    </row>
    <row r="6773" customFormat="false" ht="14.25" hidden="false" customHeight="false" outlineLevel="0" collapsed="false">
      <c r="A6773" s="0" t="s">
        <v>96</v>
      </c>
      <c r="B6773" s="0" t="s">
        <v>97</v>
      </c>
      <c r="C6773" s="0" t="s">
        <v>75</v>
      </c>
      <c r="D6773" s="0" t="s">
        <v>162</v>
      </c>
      <c r="E6773" s="0" t="n">
        <v>2024</v>
      </c>
      <c r="F6773" s="0" t="n">
        <v>2.396</v>
      </c>
      <c r="G6773" s="0" t="s">
        <v>161</v>
      </c>
    </row>
    <row r="6774" customFormat="false" ht="14.25" hidden="false" customHeight="false" outlineLevel="0" collapsed="false">
      <c r="A6774" s="0" t="s">
        <v>96</v>
      </c>
      <c r="B6774" s="0" t="s">
        <v>97</v>
      </c>
      <c r="C6774" s="0" t="s">
        <v>75</v>
      </c>
      <c r="D6774" s="0" t="s">
        <v>163</v>
      </c>
      <c r="E6774" s="0" t="n">
        <v>2024</v>
      </c>
      <c r="F6774" s="0" t="n">
        <v>18.36534</v>
      </c>
      <c r="G6774" s="0" t="s">
        <v>132</v>
      </c>
    </row>
    <row r="6775" customFormat="false" ht="14.25" hidden="false" customHeight="false" outlineLevel="0" collapsed="false">
      <c r="A6775" s="0" t="s">
        <v>96</v>
      </c>
      <c r="B6775" s="0" t="s">
        <v>97</v>
      </c>
      <c r="C6775" s="0" t="s">
        <v>75</v>
      </c>
      <c r="D6775" s="0" t="s">
        <v>164</v>
      </c>
      <c r="E6775" s="0" t="n">
        <v>2024</v>
      </c>
      <c r="F6775" s="0" t="n">
        <v>18.36534</v>
      </c>
      <c r="G6775" s="0" t="s">
        <v>132</v>
      </c>
    </row>
    <row r="6776" customFormat="false" ht="14.25" hidden="false" customHeight="false" outlineLevel="0" collapsed="false">
      <c r="A6776" s="0" t="s">
        <v>96</v>
      </c>
      <c r="B6776" s="0" t="s">
        <v>97</v>
      </c>
      <c r="C6776" s="0" t="s">
        <v>75</v>
      </c>
      <c r="D6776" s="0" t="s">
        <v>156</v>
      </c>
      <c r="E6776" s="0" t="n">
        <v>2025</v>
      </c>
      <c r="F6776" s="0" t="n">
        <v>0.486669740634006</v>
      </c>
      <c r="G6776" s="0" t="s">
        <v>135</v>
      </c>
    </row>
    <row r="6777" customFormat="false" ht="14.25" hidden="false" customHeight="false" outlineLevel="0" collapsed="false">
      <c r="A6777" s="0" t="s">
        <v>96</v>
      </c>
      <c r="B6777" s="0" t="s">
        <v>97</v>
      </c>
      <c r="C6777" s="0" t="s">
        <v>75</v>
      </c>
      <c r="D6777" s="0" t="s">
        <v>157</v>
      </c>
      <c r="E6777" s="0" t="n">
        <v>2025</v>
      </c>
      <c r="F6777" s="0" t="n">
        <v>0.62914268237464</v>
      </c>
      <c r="G6777" s="0" t="s">
        <v>135</v>
      </c>
    </row>
    <row r="6778" customFormat="false" ht="14.25" hidden="false" customHeight="false" outlineLevel="0" collapsed="false">
      <c r="A6778" s="0" t="s">
        <v>96</v>
      </c>
      <c r="B6778" s="0" t="s">
        <v>97</v>
      </c>
      <c r="C6778" s="0" t="s">
        <v>75</v>
      </c>
      <c r="D6778" s="0" t="s">
        <v>158</v>
      </c>
      <c r="E6778" s="0" t="n">
        <v>2025</v>
      </c>
      <c r="F6778" s="0" t="n">
        <v>1.37142857142857</v>
      </c>
      <c r="G6778" s="0" t="s">
        <v>135</v>
      </c>
    </row>
    <row r="6779" customFormat="false" ht="14.25" hidden="false" customHeight="false" outlineLevel="0" collapsed="false">
      <c r="A6779" s="0" t="s">
        <v>96</v>
      </c>
      <c r="B6779" s="0" t="s">
        <v>97</v>
      </c>
      <c r="C6779" s="0" t="s">
        <v>75</v>
      </c>
      <c r="D6779" s="0" t="s">
        <v>159</v>
      </c>
      <c r="E6779" s="0" t="n">
        <v>2025</v>
      </c>
      <c r="F6779" s="0" t="n">
        <v>0</v>
      </c>
      <c r="G6779" s="0" t="s">
        <v>135</v>
      </c>
    </row>
    <row r="6780" customFormat="false" ht="14.25" hidden="false" customHeight="false" outlineLevel="0" collapsed="false">
      <c r="A6780" s="0" t="s">
        <v>96</v>
      </c>
      <c r="B6780" s="0" t="s">
        <v>97</v>
      </c>
      <c r="C6780" s="0" t="s">
        <v>75</v>
      </c>
      <c r="D6780" s="0" t="s">
        <v>160</v>
      </c>
      <c r="E6780" s="0" t="n">
        <v>2025</v>
      </c>
      <c r="F6780" s="0" t="n">
        <v>2.533116</v>
      </c>
      <c r="G6780" s="0" t="s">
        <v>161</v>
      </c>
    </row>
    <row r="6781" customFormat="false" ht="14.25" hidden="false" customHeight="false" outlineLevel="0" collapsed="false">
      <c r="A6781" s="0" t="s">
        <v>96</v>
      </c>
      <c r="B6781" s="0" t="s">
        <v>97</v>
      </c>
      <c r="C6781" s="0" t="s">
        <v>75</v>
      </c>
      <c r="D6781" s="0" t="s">
        <v>162</v>
      </c>
      <c r="E6781" s="0" t="n">
        <v>2025</v>
      </c>
      <c r="F6781" s="0" t="n">
        <v>2.671884</v>
      </c>
      <c r="G6781" s="0" t="s">
        <v>161</v>
      </c>
    </row>
    <row r="6782" customFormat="false" ht="14.25" hidden="false" customHeight="false" outlineLevel="0" collapsed="false">
      <c r="A6782" s="0" t="s">
        <v>96</v>
      </c>
      <c r="B6782" s="0" t="s">
        <v>97</v>
      </c>
      <c r="C6782" s="0" t="s">
        <v>75</v>
      </c>
      <c r="D6782" s="0" t="s">
        <v>163</v>
      </c>
      <c r="E6782" s="0" t="n">
        <v>2025</v>
      </c>
      <c r="F6782" s="0" t="n">
        <v>19.1461530792049</v>
      </c>
      <c r="G6782" s="0" t="s">
        <v>132</v>
      </c>
    </row>
    <row r="6783" customFormat="false" ht="14.25" hidden="false" customHeight="false" outlineLevel="0" collapsed="false">
      <c r="A6783" s="0" t="s">
        <v>96</v>
      </c>
      <c r="B6783" s="0" t="s">
        <v>97</v>
      </c>
      <c r="C6783" s="0" t="s">
        <v>75</v>
      </c>
      <c r="D6783" s="0" t="s">
        <v>164</v>
      </c>
      <c r="E6783" s="0" t="n">
        <v>2025</v>
      </c>
      <c r="F6783" s="0" t="n">
        <v>20.1950088641335</v>
      </c>
      <c r="G6783" s="0" t="s">
        <v>132</v>
      </c>
    </row>
    <row r="6784" customFormat="false" ht="14.25" hidden="false" customHeight="false" outlineLevel="0" collapsed="false">
      <c r="A6784" s="0" t="s">
        <v>96</v>
      </c>
      <c r="B6784" s="0" t="s">
        <v>97</v>
      </c>
      <c r="C6784" s="0" t="s">
        <v>75</v>
      </c>
      <c r="D6784" s="0" t="s">
        <v>156</v>
      </c>
      <c r="E6784" s="0" t="n">
        <v>2026</v>
      </c>
      <c r="F6784" s="0" t="n">
        <v>0.478011846336097</v>
      </c>
      <c r="G6784" s="0" t="s">
        <v>135</v>
      </c>
    </row>
    <row r="6785" customFormat="false" ht="14.25" hidden="false" customHeight="false" outlineLevel="0" collapsed="false">
      <c r="A6785" s="0" t="s">
        <v>96</v>
      </c>
      <c r="B6785" s="0" t="s">
        <v>97</v>
      </c>
      <c r="C6785" s="0" t="s">
        <v>75</v>
      </c>
      <c r="D6785" s="0" t="s">
        <v>157</v>
      </c>
      <c r="E6785" s="0" t="n">
        <v>2026</v>
      </c>
      <c r="F6785" s="0" t="n">
        <v>0.627948470972415</v>
      </c>
      <c r="G6785" s="0" t="s">
        <v>135</v>
      </c>
    </row>
    <row r="6786" customFormat="false" ht="14.25" hidden="false" customHeight="false" outlineLevel="0" collapsed="false">
      <c r="A6786" s="0" t="s">
        <v>96</v>
      </c>
      <c r="B6786" s="0" t="s">
        <v>97</v>
      </c>
      <c r="C6786" s="0" t="s">
        <v>75</v>
      </c>
      <c r="D6786" s="0" t="s">
        <v>158</v>
      </c>
      <c r="E6786" s="0" t="n">
        <v>2026</v>
      </c>
      <c r="F6786" s="0" t="n">
        <v>1.34285714285714</v>
      </c>
      <c r="G6786" s="0" t="s">
        <v>135</v>
      </c>
    </row>
    <row r="6787" customFormat="false" ht="14.25" hidden="false" customHeight="false" outlineLevel="0" collapsed="false">
      <c r="A6787" s="0" t="s">
        <v>96</v>
      </c>
      <c r="B6787" s="0" t="s">
        <v>97</v>
      </c>
      <c r="C6787" s="0" t="s">
        <v>75</v>
      </c>
      <c r="D6787" s="0" t="s">
        <v>159</v>
      </c>
      <c r="E6787" s="0" t="n">
        <v>2026</v>
      </c>
      <c r="F6787" s="0" t="n">
        <v>0.02</v>
      </c>
      <c r="G6787" s="0" t="s">
        <v>135</v>
      </c>
    </row>
    <row r="6788" customFormat="false" ht="14.25" hidden="false" customHeight="false" outlineLevel="0" collapsed="false">
      <c r="A6788" s="0" t="s">
        <v>96</v>
      </c>
      <c r="B6788" s="0" t="s">
        <v>97</v>
      </c>
      <c r="C6788" s="0" t="s">
        <v>75</v>
      </c>
      <c r="D6788" s="0" t="s">
        <v>160</v>
      </c>
      <c r="E6788" s="0" t="n">
        <v>2026</v>
      </c>
      <c r="F6788" s="0" t="n">
        <v>2.824572</v>
      </c>
      <c r="G6788" s="0" t="s">
        <v>161</v>
      </c>
    </row>
    <row r="6789" customFormat="false" ht="14.25" hidden="false" customHeight="false" outlineLevel="0" collapsed="false">
      <c r="A6789" s="0" t="s">
        <v>96</v>
      </c>
      <c r="B6789" s="0" t="s">
        <v>97</v>
      </c>
      <c r="C6789" s="0" t="s">
        <v>75</v>
      </c>
      <c r="D6789" s="0" t="s">
        <v>162</v>
      </c>
      <c r="E6789" s="0" t="n">
        <v>2026</v>
      </c>
      <c r="F6789" s="0" t="n">
        <v>3.084428</v>
      </c>
      <c r="G6789" s="0" t="s">
        <v>161</v>
      </c>
    </row>
    <row r="6790" customFormat="false" ht="14.25" hidden="false" customHeight="false" outlineLevel="0" collapsed="false">
      <c r="A6790" s="0" t="s">
        <v>96</v>
      </c>
      <c r="B6790" s="0" t="s">
        <v>97</v>
      </c>
      <c r="C6790" s="0" t="s">
        <v>75</v>
      </c>
      <c r="D6790" s="0" t="s">
        <v>163</v>
      </c>
      <c r="E6790" s="0" t="n">
        <v>2026</v>
      </c>
      <c r="F6790" s="0" t="n">
        <v>20.864624670172</v>
      </c>
      <c r="G6790" s="0" t="s">
        <v>132</v>
      </c>
    </row>
    <row r="6791" customFormat="false" ht="14.25" hidden="false" customHeight="false" outlineLevel="0" collapsed="false">
      <c r="A6791" s="0" t="s">
        <v>96</v>
      </c>
      <c r="B6791" s="0" t="s">
        <v>97</v>
      </c>
      <c r="C6791" s="0" t="s">
        <v>75</v>
      </c>
      <c r="D6791" s="0" t="s">
        <v>164</v>
      </c>
      <c r="E6791" s="0" t="n">
        <v>2026</v>
      </c>
      <c r="F6791" s="0" t="n">
        <v>22.7841359831399</v>
      </c>
      <c r="G6791" s="0" t="s">
        <v>132</v>
      </c>
    </row>
    <row r="6792" customFormat="false" ht="14.25" hidden="false" customHeight="false" outlineLevel="0" collapsed="false">
      <c r="A6792" s="0" t="s">
        <v>96</v>
      </c>
      <c r="B6792" s="0" t="s">
        <v>97</v>
      </c>
      <c r="C6792" s="0" t="s">
        <v>75</v>
      </c>
      <c r="D6792" s="0" t="s">
        <v>156</v>
      </c>
      <c r="E6792" s="0" t="n">
        <v>2027</v>
      </c>
      <c r="F6792" s="0" t="n">
        <v>0.481726019690577</v>
      </c>
      <c r="G6792" s="0" t="s">
        <v>135</v>
      </c>
    </row>
    <row r="6793" customFormat="false" ht="14.25" hidden="false" customHeight="false" outlineLevel="0" collapsed="false">
      <c r="A6793" s="0" t="s">
        <v>96</v>
      </c>
      <c r="B6793" s="0" t="s">
        <v>97</v>
      </c>
      <c r="C6793" s="0" t="s">
        <v>75</v>
      </c>
      <c r="D6793" s="0" t="s">
        <v>157</v>
      </c>
      <c r="E6793" s="0" t="n">
        <v>2027</v>
      </c>
      <c r="F6793" s="0" t="n">
        <v>0.630227253090296</v>
      </c>
      <c r="G6793" s="0" t="s">
        <v>135</v>
      </c>
    </row>
    <row r="6794" customFormat="false" ht="14.25" hidden="false" customHeight="false" outlineLevel="0" collapsed="false">
      <c r="A6794" s="0" t="s">
        <v>96</v>
      </c>
      <c r="B6794" s="0" t="s">
        <v>97</v>
      </c>
      <c r="C6794" s="0" t="s">
        <v>75</v>
      </c>
      <c r="D6794" s="0" t="s">
        <v>158</v>
      </c>
      <c r="E6794" s="0" t="n">
        <v>2027</v>
      </c>
      <c r="F6794" s="0" t="n">
        <v>1.31428571428571</v>
      </c>
      <c r="G6794" s="0" t="s">
        <v>135</v>
      </c>
    </row>
    <row r="6795" customFormat="false" ht="14.25" hidden="false" customHeight="false" outlineLevel="0" collapsed="false">
      <c r="A6795" s="0" t="s">
        <v>96</v>
      </c>
      <c r="B6795" s="0" t="s">
        <v>97</v>
      </c>
      <c r="C6795" s="0" t="s">
        <v>75</v>
      </c>
      <c r="D6795" s="0" t="s">
        <v>159</v>
      </c>
      <c r="E6795" s="0" t="n">
        <v>2027</v>
      </c>
      <c r="F6795" s="0" t="n">
        <v>0.03</v>
      </c>
      <c r="G6795" s="0" t="s">
        <v>135</v>
      </c>
    </row>
    <row r="6796" customFormat="false" ht="14.25" hidden="false" customHeight="false" outlineLevel="0" collapsed="false">
      <c r="A6796" s="0" t="s">
        <v>96</v>
      </c>
      <c r="B6796" s="0" t="s">
        <v>97</v>
      </c>
      <c r="C6796" s="0" t="s">
        <v>75</v>
      </c>
      <c r="D6796" s="0" t="s">
        <v>160</v>
      </c>
      <c r="E6796" s="0" t="n">
        <v>2027</v>
      </c>
      <c r="F6796" s="0" t="n">
        <v>3.425072</v>
      </c>
      <c r="G6796" s="0" t="s">
        <v>161</v>
      </c>
    </row>
    <row r="6797" customFormat="false" ht="14.25" hidden="false" customHeight="false" outlineLevel="0" collapsed="false">
      <c r="A6797" s="0" t="s">
        <v>96</v>
      </c>
      <c r="B6797" s="0" t="s">
        <v>97</v>
      </c>
      <c r="C6797" s="0" t="s">
        <v>75</v>
      </c>
      <c r="D6797" s="0" t="s">
        <v>162</v>
      </c>
      <c r="E6797" s="0" t="n">
        <v>2027</v>
      </c>
      <c r="F6797" s="0" t="n">
        <v>3.684928</v>
      </c>
      <c r="G6797" s="0" t="s">
        <v>161</v>
      </c>
    </row>
    <row r="6798" customFormat="false" ht="14.25" hidden="false" customHeight="false" outlineLevel="0" collapsed="false">
      <c r="A6798" s="0" t="s">
        <v>96</v>
      </c>
      <c r="B6798" s="0" t="s">
        <v>97</v>
      </c>
      <c r="C6798" s="0" t="s">
        <v>75</v>
      </c>
      <c r="D6798" s="0" t="s">
        <v>163</v>
      </c>
      <c r="E6798" s="0" t="n">
        <v>2027</v>
      </c>
      <c r="F6798" s="0" t="n">
        <v>24.8519675852701</v>
      </c>
      <c r="G6798" s="0" t="s">
        <v>132</v>
      </c>
    </row>
    <row r="6799" customFormat="false" ht="14.25" hidden="false" customHeight="false" outlineLevel="0" collapsed="false">
      <c r="A6799" s="0" t="s">
        <v>96</v>
      </c>
      <c r="B6799" s="0" t="s">
        <v>97</v>
      </c>
      <c r="C6799" s="0" t="s">
        <v>75</v>
      </c>
      <c r="D6799" s="0" t="s">
        <v>164</v>
      </c>
      <c r="E6799" s="0" t="n">
        <v>2027</v>
      </c>
      <c r="F6799" s="0" t="n">
        <v>26.7374557994851</v>
      </c>
      <c r="G6799" s="0" t="s">
        <v>132</v>
      </c>
    </row>
    <row r="6800" customFormat="false" ht="14.25" hidden="false" customHeight="false" outlineLevel="0" collapsed="false">
      <c r="A6800" s="0" t="s">
        <v>96</v>
      </c>
      <c r="B6800" s="0" t="s">
        <v>97</v>
      </c>
      <c r="C6800" s="0" t="s">
        <v>75</v>
      </c>
      <c r="D6800" s="0" t="s">
        <v>156</v>
      </c>
      <c r="E6800" s="0" t="n">
        <v>2028</v>
      </c>
      <c r="F6800" s="0" t="n">
        <v>0.496692363199038</v>
      </c>
      <c r="G6800" s="0" t="s">
        <v>135</v>
      </c>
    </row>
    <row r="6801" customFormat="false" ht="14.25" hidden="false" customHeight="false" outlineLevel="0" collapsed="false">
      <c r="A6801" s="0" t="s">
        <v>96</v>
      </c>
      <c r="B6801" s="0" t="s">
        <v>97</v>
      </c>
      <c r="C6801" s="0" t="s">
        <v>75</v>
      </c>
      <c r="D6801" s="0" t="s">
        <v>157</v>
      </c>
      <c r="E6801" s="0" t="n">
        <v>2028</v>
      </c>
      <c r="F6801" s="0" t="n">
        <v>0.635430017150692</v>
      </c>
      <c r="G6801" s="0" t="s">
        <v>135</v>
      </c>
    </row>
    <row r="6802" customFormat="false" ht="14.25" hidden="false" customHeight="false" outlineLevel="0" collapsed="false">
      <c r="A6802" s="0" t="s">
        <v>96</v>
      </c>
      <c r="B6802" s="0" t="s">
        <v>97</v>
      </c>
      <c r="C6802" s="0" t="s">
        <v>75</v>
      </c>
      <c r="D6802" s="0" t="s">
        <v>158</v>
      </c>
      <c r="E6802" s="0" t="n">
        <v>2028</v>
      </c>
      <c r="F6802" s="0" t="n">
        <v>1.28571428571429</v>
      </c>
      <c r="G6802" s="0" t="s">
        <v>135</v>
      </c>
    </row>
    <row r="6803" customFormat="false" ht="14.25" hidden="false" customHeight="false" outlineLevel="0" collapsed="false">
      <c r="A6803" s="0" t="s">
        <v>96</v>
      </c>
      <c r="B6803" s="0" t="s">
        <v>97</v>
      </c>
      <c r="C6803" s="0" t="s">
        <v>75</v>
      </c>
      <c r="D6803" s="0" t="s">
        <v>159</v>
      </c>
      <c r="E6803" s="0" t="n">
        <v>2028</v>
      </c>
      <c r="F6803" s="0" t="n">
        <v>0.05</v>
      </c>
      <c r="G6803" s="0" t="s">
        <v>135</v>
      </c>
    </row>
    <row r="6804" customFormat="false" ht="14.25" hidden="false" customHeight="false" outlineLevel="0" collapsed="false">
      <c r="A6804" s="0" t="s">
        <v>96</v>
      </c>
      <c r="B6804" s="0" t="s">
        <v>97</v>
      </c>
      <c r="C6804" s="0" t="s">
        <v>75</v>
      </c>
      <c r="D6804" s="0" t="s">
        <v>160</v>
      </c>
      <c r="E6804" s="0" t="n">
        <v>2028</v>
      </c>
      <c r="F6804" s="0" t="n">
        <v>4.129997</v>
      </c>
      <c r="G6804" s="0" t="s">
        <v>161</v>
      </c>
    </row>
    <row r="6805" customFormat="false" ht="14.25" hidden="false" customHeight="false" outlineLevel="0" collapsed="false">
      <c r="A6805" s="0" t="s">
        <v>96</v>
      </c>
      <c r="B6805" s="0" t="s">
        <v>97</v>
      </c>
      <c r="C6805" s="0" t="s">
        <v>75</v>
      </c>
      <c r="D6805" s="0" t="s">
        <v>162</v>
      </c>
      <c r="E6805" s="0" t="n">
        <v>2028</v>
      </c>
      <c r="F6805" s="0" t="n">
        <v>4.185003</v>
      </c>
      <c r="G6805" s="0" t="s">
        <v>161</v>
      </c>
    </row>
    <row r="6806" customFormat="false" ht="14.25" hidden="false" customHeight="false" outlineLevel="0" collapsed="false">
      <c r="A6806" s="0" t="s">
        <v>96</v>
      </c>
      <c r="B6806" s="0" t="s">
        <v>97</v>
      </c>
      <c r="C6806" s="0" t="s">
        <v>75</v>
      </c>
      <c r="D6806" s="0" t="s">
        <v>163</v>
      </c>
      <c r="E6806" s="0" t="n">
        <v>2028</v>
      </c>
      <c r="F6806" s="0" t="n">
        <v>29.5573870355023</v>
      </c>
      <c r="G6806" s="0" t="s">
        <v>132</v>
      </c>
    </row>
    <row r="6807" customFormat="false" ht="14.25" hidden="false" customHeight="false" outlineLevel="0" collapsed="false">
      <c r="A6807" s="0" t="s">
        <v>96</v>
      </c>
      <c r="B6807" s="0" t="s">
        <v>97</v>
      </c>
      <c r="C6807" s="0" t="s">
        <v>75</v>
      </c>
      <c r="D6807" s="0" t="s">
        <v>164</v>
      </c>
      <c r="E6807" s="0" t="n">
        <v>2028</v>
      </c>
      <c r="F6807" s="0" t="n">
        <v>29.9510516389572</v>
      </c>
      <c r="G6807" s="0" t="s">
        <v>132</v>
      </c>
    </row>
    <row r="6808" customFormat="false" ht="14.25" hidden="false" customHeight="false" outlineLevel="0" collapsed="false">
      <c r="A6808" s="0" t="s">
        <v>96</v>
      </c>
      <c r="B6808" s="0" t="s">
        <v>97</v>
      </c>
      <c r="C6808" s="0" t="s">
        <v>75</v>
      </c>
      <c r="D6808" s="0" t="s">
        <v>156</v>
      </c>
      <c r="E6808" s="0" t="n">
        <v>2029</v>
      </c>
      <c r="F6808" s="0" t="n">
        <v>0.520993331965531</v>
      </c>
      <c r="G6808" s="0" t="s">
        <v>135</v>
      </c>
    </row>
    <row r="6809" customFormat="false" ht="14.25" hidden="false" customHeight="false" outlineLevel="0" collapsed="false">
      <c r="A6809" s="0" t="s">
        <v>96</v>
      </c>
      <c r="B6809" s="0" t="s">
        <v>97</v>
      </c>
      <c r="C6809" s="0" t="s">
        <v>75</v>
      </c>
      <c r="D6809" s="0" t="s">
        <v>157</v>
      </c>
      <c r="E6809" s="0" t="n">
        <v>2029</v>
      </c>
      <c r="F6809" s="0" t="n">
        <v>0.642887739197374</v>
      </c>
      <c r="G6809" s="0" t="s">
        <v>135</v>
      </c>
    </row>
    <row r="6810" customFormat="false" ht="14.25" hidden="false" customHeight="false" outlineLevel="0" collapsed="false">
      <c r="A6810" s="0" t="s">
        <v>96</v>
      </c>
      <c r="B6810" s="0" t="s">
        <v>97</v>
      </c>
      <c r="C6810" s="0" t="s">
        <v>75</v>
      </c>
      <c r="D6810" s="0" t="s">
        <v>158</v>
      </c>
      <c r="E6810" s="0" t="n">
        <v>2029</v>
      </c>
      <c r="F6810" s="0" t="n">
        <v>1.25714285714286</v>
      </c>
      <c r="G6810" s="0" t="s">
        <v>135</v>
      </c>
    </row>
    <row r="6811" customFormat="false" ht="14.25" hidden="false" customHeight="false" outlineLevel="0" collapsed="false">
      <c r="A6811" s="0" t="s">
        <v>96</v>
      </c>
      <c r="B6811" s="0" t="s">
        <v>97</v>
      </c>
      <c r="C6811" s="0" t="s">
        <v>75</v>
      </c>
      <c r="D6811" s="0" t="s">
        <v>159</v>
      </c>
      <c r="E6811" s="0" t="n">
        <v>2029</v>
      </c>
      <c r="F6811" s="0" t="n">
        <v>0.06</v>
      </c>
      <c r="G6811" s="0" t="s">
        <v>135</v>
      </c>
    </row>
    <row r="6812" customFormat="false" ht="14.25" hidden="false" customHeight="false" outlineLevel="0" collapsed="false">
      <c r="A6812" s="0" t="s">
        <v>96</v>
      </c>
      <c r="B6812" s="0" t="s">
        <v>97</v>
      </c>
      <c r="C6812" s="0" t="s">
        <v>75</v>
      </c>
      <c r="D6812" s="0" t="s">
        <v>160</v>
      </c>
      <c r="E6812" s="0" t="n">
        <v>2029</v>
      </c>
      <c r="F6812" s="0" t="n">
        <v>5.078643</v>
      </c>
      <c r="G6812" s="0" t="s">
        <v>161</v>
      </c>
    </row>
    <row r="6813" customFormat="false" ht="14.25" hidden="false" customHeight="false" outlineLevel="0" collapsed="false">
      <c r="A6813" s="0" t="s">
        <v>96</v>
      </c>
      <c r="B6813" s="0" t="s">
        <v>97</v>
      </c>
      <c r="C6813" s="0" t="s">
        <v>75</v>
      </c>
      <c r="D6813" s="0" t="s">
        <v>162</v>
      </c>
      <c r="E6813" s="0" t="n">
        <v>2029</v>
      </c>
      <c r="F6813" s="0" t="n">
        <v>4.669357</v>
      </c>
      <c r="G6813" s="0" t="s">
        <v>161</v>
      </c>
    </row>
    <row r="6814" customFormat="false" ht="14.25" hidden="false" customHeight="false" outlineLevel="0" collapsed="false">
      <c r="A6814" s="0" t="s">
        <v>96</v>
      </c>
      <c r="B6814" s="0" t="s">
        <v>97</v>
      </c>
      <c r="C6814" s="0" t="s">
        <v>75</v>
      </c>
      <c r="D6814" s="0" t="s">
        <v>163</v>
      </c>
      <c r="E6814" s="0" t="n">
        <v>2029</v>
      </c>
      <c r="F6814" s="0" t="n">
        <v>35.9560161616161</v>
      </c>
      <c r="G6814" s="0" t="s">
        <v>132</v>
      </c>
    </row>
    <row r="6815" customFormat="false" ht="14.25" hidden="false" customHeight="false" outlineLevel="0" collapsed="false">
      <c r="A6815" s="0" t="s">
        <v>96</v>
      </c>
      <c r="B6815" s="0" t="s">
        <v>97</v>
      </c>
      <c r="C6815" s="0" t="s">
        <v>75</v>
      </c>
      <c r="D6815" s="0" t="s">
        <v>164</v>
      </c>
      <c r="E6815" s="0" t="n">
        <v>2029</v>
      </c>
      <c r="F6815" s="0" t="n">
        <v>33.0583338416099</v>
      </c>
      <c r="G6815" s="0" t="s">
        <v>132</v>
      </c>
    </row>
    <row r="6816" customFormat="false" ht="14.25" hidden="false" customHeight="false" outlineLevel="0" collapsed="false">
      <c r="A6816" s="0" t="s">
        <v>96</v>
      </c>
      <c r="B6816" s="0" t="s">
        <v>97</v>
      </c>
      <c r="C6816" s="0" t="s">
        <v>75</v>
      </c>
      <c r="D6816" s="0" t="s">
        <v>156</v>
      </c>
      <c r="E6816" s="0" t="n">
        <v>2030</v>
      </c>
      <c r="F6816" s="0" t="n">
        <v>0.544180123658847</v>
      </c>
      <c r="G6816" s="0" t="s">
        <v>135</v>
      </c>
    </row>
    <row r="6817" customFormat="false" ht="14.25" hidden="false" customHeight="false" outlineLevel="0" collapsed="false">
      <c r="A6817" s="0" t="s">
        <v>96</v>
      </c>
      <c r="B6817" s="0" t="s">
        <v>97</v>
      </c>
      <c r="C6817" s="0" t="s">
        <v>75</v>
      </c>
      <c r="D6817" s="0" t="s">
        <v>157</v>
      </c>
      <c r="E6817" s="0" t="n">
        <v>2030</v>
      </c>
      <c r="F6817" s="0" t="n">
        <v>0.650052592416803</v>
      </c>
      <c r="G6817" s="0" t="s">
        <v>135</v>
      </c>
    </row>
    <row r="6818" customFormat="false" ht="14.25" hidden="false" customHeight="false" outlineLevel="0" collapsed="false">
      <c r="A6818" s="0" t="s">
        <v>96</v>
      </c>
      <c r="B6818" s="0" t="s">
        <v>97</v>
      </c>
      <c r="C6818" s="0" t="s">
        <v>75</v>
      </c>
      <c r="D6818" s="0" t="s">
        <v>158</v>
      </c>
      <c r="E6818" s="0" t="n">
        <v>2030</v>
      </c>
      <c r="F6818" s="0" t="n">
        <v>1.22857142857143</v>
      </c>
      <c r="G6818" s="0" t="s">
        <v>135</v>
      </c>
    </row>
    <row r="6819" customFormat="false" ht="14.25" hidden="false" customHeight="false" outlineLevel="0" collapsed="false">
      <c r="A6819" s="0" t="s">
        <v>96</v>
      </c>
      <c r="B6819" s="0" t="s">
        <v>97</v>
      </c>
      <c r="C6819" s="0" t="s">
        <v>75</v>
      </c>
      <c r="D6819" s="0" t="s">
        <v>159</v>
      </c>
      <c r="E6819" s="0" t="n">
        <v>2030</v>
      </c>
      <c r="F6819" s="0" t="n">
        <v>0.07</v>
      </c>
      <c r="G6819" s="0" t="s">
        <v>135</v>
      </c>
    </row>
    <row r="6820" customFormat="false" ht="14.25" hidden="false" customHeight="false" outlineLevel="0" collapsed="false">
      <c r="A6820" s="0" t="s">
        <v>96</v>
      </c>
      <c r="B6820" s="0" t="s">
        <v>97</v>
      </c>
      <c r="C6820" s="0" t="s">
        <v>75</v>
      </c>
      <c r="D6820" s="0" t="s">
        <v>160</v>
      </c>
      <c r="E6820" s="0" t="n">
        <v>2030</v>
      </c>
      <c r="F6820" s="0" t="n">
        <v>5.984893</v>
      </c>
      <c r="G6820" s="0" t="s">
        <v>161</v>
      </c>
    </row>
    <row r="6821" customFormat="false" ht="14.25" hidden="false" customHeight="false" outlineLevel="0" collapsed="false">
      <c r="A6821" s="0" t="s">
        <v>96</v>
      </c>
      <c r="B6821" s="0" t="s">
        <v>97</v>
      </c>
      <c r="C6821" s="0" t="s">
        <v>75</v>
      </c>
      <c r="D6821" s="0" t="s">
        <v>162</v>
      </c>
      <c r="E6821" s="0" t="n">
        <v>2030</v>
      </c>
      <c r="F6821" s="0" t="n">
        <v>5.013107</v>
      </c>
      <c r="G6821" s="0" t="s">
        <v>161</v>
      </c>
    </row>
    <row r="6822" customFormat="false" ht="14.25" hidden="false" customHeight="false" outlineLevel="0" collapsed="false">
      <c r="A6822" s="0" t="s">
        <v>96</v>
      </c>
      <c r="B6822" s="0" t="s">
        <v>97</v>
      </c>
      <c r="C6822" s="0" t="s">
        <v>75</v>
      </c>
      <c r="D6822" s="0" t="s">
        <v>163</v>
      </c>
      <c r="E6822" s="0" t="n">
        <v>2030</v>
      </c>
      <c r="F6822" s="0" t="n">
        <v>41.8706210199421</v>
      </c>
      <c r="G6822" s="0" t="s">
        <v>132</v>
      </c>
    </row>
    <row r="6823" customFormat="false" ht="14.25" hidden="false" customHeight="false" outlineLevel="0" collapsed="false">
      <c r="A6823" s="0" t="s">
        <v>96</v>
      </c>
      <c r="B6823" s="0" t="s">
        <v>97</v>
      </c>
      <c r="C6823" s="0" t="s">
        <v>75</v>
      </c>
      <c r="D6823" s="0" t="s">
        <v>164</v>
      </c>
      <c r="E6823" s="0" t="n">
        <v>2030</v>
      </c>
      <c r="F6823" s="0" t="n">
        <v>35.0719558945195</v>
      </c>
      <c r="G6823" s="0" t="s">
        <v>132</v>
      </c>
    </row>
    <row r="6824" customFormat="false" ht="14.25" hidden="false" customHeight="false" outlineLevel="0" collapsed="false">
      <c r="A6824" s="0" t="s">
        <v>96</v>
      </c>
      <c r="B6824" s="0" t="s">
        <v>97</v>
      </c>
      <c r="C6824" s="0" t="s">
        <v>75</v>
      </c>
      <c r="D6824" s="0" t="s">
        <v>156</v>
      </c>
      <c r="E6824" s="0" t="n">
        <v>2031</v>
      </c>
      <c r="F6824" s="0" t="n">
        <v>0.567635383742605</v>
      </c>
      <c r="G6824" s="0" t="s">
        <v>135</v>
      </c>
    </row>
    <row r="6825" customFormat="false" ht="14.25" hidden="false" customHeight="false" outlineLevel="0" collapsed="false">
      <c r="A6825" s="0" t="s">
        <v>96</v>
      </c>
      <c r="B6825" s="0" t="s">
        <v>97</v>
      </c>
      <c r="C6825" s="0" t="s">
        <v>75</v>
      </c>
      <c r="D6825" s="0" t="s">
        <v>157</v>
      </c>
      <c r="E6825" s="0" t="n">
        <v>2031</v>
      </c>
      <c r="F6825" s="0" t="n">
        <v>0.659579805400762</v>
      </c>
      <c r="G6825" s="0" t="s">
        <v>135</v>
      </c>
    </row>
    <row r="6826" customFormat="false" ht="14.25" hidden="false" customHeight="false" outlineLevel="0" collapsed="false">
      <c r="A6826" s="0" t="s">
        <v>96</v>
      </c>
      <c r="B6826" s="0" t="s">
        <v>97</v>
      </c>
      <c r="C6826" s="0" t="s">
        <v>75</v>
      </c>
      <c r="D6826" s="0" t="s">
        <v>158</v>
      </c>
      <c r="E6826" s="0" t="n">
        <v>2031</v>
      </c>
      <c r="F6826" s="0" t="n">
        <v>1.2</v>
      </c>
      <c r="G6826" s="0" t="s">
        <v>135</v>
      </c>
    </row>
    <row r="6827" customFormat="false" ht="14.25" hidden="false" customHeight="false" outlineLevel="0" collapsed="false">
      <c r="A6827" s="0" t="s">
        <v>96</v>
      </c>
      <c r="B6827" s="0" t="s">
        <v>97</v>
      </c>
      <c r="C6827" s="0" t="s">
        <v>75</v>
      </c>
      <c r="D6827" s="0" t="s">
        <v>159</v>
      </c>
      <c r="E6827" s="0" t="n">
        <v>2031</v>
      </c>
      <c r="F6827" s="0" t="n">
        <v>0.08</v>
      </c>
      <c r="G6827" s="0" t="s">
        <v>135</v>
      </c>
    </row>
    <row r="6828" customFormat="false" ht="14.25" hidden="false" customHeight="false" outlineLevel="0" collapsed="false">
      <c r="A6828" s="0" t="s">
        <v>96</v>
      </c>
      <c r="B6828" s="0" t="s">
        <v>97</v>
      </c>
      <c r="C6828" s="0" t="s">
        <v>75</v>
      </c>
      <c r="D6828" s="0" t="s">
        <v>160</v>
      </c>
      <c r="E6828" s="0" t="n">
        <v>2031</v>
      </c>
      <c r="F6828" s="0" t="n">
        <v>7.004053</v>
      </c>
      <c r="G6828" s="0" t="s">
        <v>161</v>
      </c>
    </row>
    <row r="6829" customFormat="false" ht="14.25" hidden="false" customHeight="false" outlineLevel="0" collapsed="false">
      <c r="A6829" s="0" t="s">
        <v>96</v>
      </c>
      <c r="B6829" s="0" t="s">
        <v>97</v>
      </c>
      <c r="C6829" s="0" t="s">
        <v>75</v>
      </c>
      <c r="D6829" s="0" t="s">
        <v>162</v>
      </c>
      <c r="E6829" s="0" t="n">
        <v>2031</v>
      </c>
      <c r="F6829" s="0" t="n">
        <v>5.334947</v>
      </c>
      <c r="G6829" s="0" t="s">
        <v>161</v>
      </c>
    </row>
    <row r="6830" customFormat="false" ht="14.25" hidden="false" customHeight="false" outlineLevel="0" collapsed="false">
      <c r="A6830" s="0" t="s">
        <v>96</v>
      </c>
      <c r="B6830" s="0" t="s">
        <v>97</v>
      </c>
      <c r="C6830" s="0" t="s">
        <v>75</v>
      </c>
      <c r="D6830" s="0" t="s">
        <v>163</v>
      </c>
      <c r="E6830" s="0" t="n">
        <v>2031</v>
      </c>
      <c r="F6830" s="0" t="n">
        <v>48.5626218879216</v>
      </c>
      <c r="G6830" s="0" t="s">
        <v>132</v>
      </c>
    </row>
    <row r="6831" customFormat="false" ht="14.25" hidden="false" customHeight="false" outlineLevel="0" collapsed="false">
      <c r="A6831" s="0" t="s">
        <v>96</v>
      </c>
      <c r="B6831" s="0" t="s">
        <v>97</v>
      </c>
      <c r="C6831" s="0" t="s">
        <v>75</v>
      </c>
      <c r="D6831" s="0" t="s">
        <v>164</v>
      </c>
      <c r="E6831" s="0" t="n">
        <v>2031</v>
      </c>
      <c r="F6831" s="0" t="n">
        <v>36.9898705725245</v>
      </c>
      <c r="G6831" s="0" t="s">
        <v>132</v>
      </c>
    </row>
    <row r="6832" customFormat="false" ht="14.25" hidden="false" customHeight="false" outlineLevel="0" collapsed="false">
      <c r="A6832" s="0" t="s">
        <v>96</v>
      </c>
      <c r="B6832" s="0" t="s">
        <v>97</v>
      </c>
      <c r="C6832" s="0" t="s">
        <v>75</v>
      </c>
      <c r="D6832" s="0" t="s">
        <v>156</v>
      </c>
      <c r="E6832" s="0" t="n">
        <v>2032</v>
      </c>
      <c r="F6832" s="0" t="n">
        <v>0.567635383742605</v>
      </c>
      <c r="G6832" s="0" t="s">
        <v>135</v>
      </c>
    </row>
    <row r="6833" customFormat="false" ht="14.25" hidden="false" customHeight="false" outlineLevel="0" collapsed="false">
      <c r="A6833" s="0" t="s">
        <v>96</v>
      </c>
      <c r="B6833" s="0" t="s">
        <v>97</v>
      </c>
      <c r="C6833" s="0" t="s">
        <v>75</v>
      </c>
      <c r="D6833" s="0" t="s">
        <v>157</v>
      </c>
      <c r="E6833" s="0" t="n">
        <v>2032</v>
      </c>
      <c r="F6833" s="0" t="n">
        <v>0.663830526694222</v>
      </c>
      <c r="G6833" s="0" t="s">
        <v>135</v>
      </c>
    </row>
    <row r="6834" customFormat="false" ht="14.25" hidden="false" customHeight="false" outlineLevel="0" collapsed="false">
      <c r="A6834" s="0" t="s">
        <v>96</v>
      </c>
      <c r="B6834" s="0" t="s">
        <v>97</v>
      </c>
      <c r="C6834" s="0" t="s">
        <v>75</v>
      </c>
      <c r="D6834" s="0" t="s">
        <v>158</v>
      </c>
      <c r="E6834" s="0" t="n">
        <v>2032</v>
      </c>
      <c r="F6834" s="0" t="n">
        <v>1.2</v>
      </c>
      <c r="G6834" s="0" t="s">
        <v>135</v>
      </c>
    </row>
    <row r="6835" customFormat="false" ht="14.25" hidden="false" customHeight="false" outlineLevel="0" collapsed="false">
      <c r="A6835" s="0" t="s">
        <v>96</v>
      </c>
      <c r="B6835" s="0" t="s">
        <v>97</v>
      </c>
      <c r="C6835" s="0" t="s">
        <v>75</v>
      </c>
      <c r="D6835" s="0" t="s">
        <v>159</v>
      </c>
      <c r="E6835" s="0" t="n">
        <v>2032</v>
      </c>
      <c r="F6835" s="0" t="n">
        <v>0.08</v>
      </c>
      <c r="G6835" s="0" t="s">
        <v>135</v>
      </c>
    </row>
    <row r="6836" customFormat="false" ht="14.25" hidden="false" customHeight="false" outlineLevel="0" collapsed="false">
      <c r="A6836" s="0" t="s">
        <v>96</v>
      </c>
      <c r="B6836" s="0" t="s">
        <v>97</v>
      </c>
      <c r="C6836" s="0" t="s">
        <v>75</v>
      </c>
      <c r="D6836" s="0" t="s">
        <v>160</v>
      </c>
      <c r="E6836" s="0" t="n">
        <v>2032</v>
      </c>
      <c r="F6836" s="0" t="n">
        <v>7.004053</v>
      </c>
      <c r="G6836" s="0" t="s">
        <v>161</v>
      </c>
    </row>
    <row r="6837" customFormat="false" ht="14.25" hidden="false" customHeight="false" outlineLevel="0" collapsed="false">
      <c r="A6837" s="0" t="s">
        <v>96</v>
      </c>
      <c r="B6837" s="0" t="s">
        <v>97</v>
      </c>
      <c r="C6837" s="0" t="s">
        <v>75</v>
      </c>
      <c r="D6837" s="0" t="s">
        <v>162</v>
      </c>
      <c r="E6837" s="0" t="n">
        <v>2032</v>
      </c>
      <c r="F6837" s="0" t="n">
        <v>5.334947</v>
      </c>
      <c r="G6837" s="0" t="s">
        <v>161</v>
      </c>
    </row>
    <row r="6838" customFormat="false" ht="14.25" hidden="false" customHeight="false" outlineLevel="0" collapsed="false">
      <c r="A6838" s="0" t="s">
        <v>96</v>
      </c>
      <c r="B6838" s="0" t="s">
        <v>97</v>
      </c>
      <c r="C6838" s="0" t="s">
        <v>75</v>
      </c>
      <c r="D6838" s="0" t="s">
        <v>163</v>
      </c>
      <c r="E6838" s="0" t="n">
        <v>2032</v>
      </c>
      <c r="F6838" s="0" t="n">
        <v>57.1954423340687</v>
      </c>
      <c r="G6838" s="0" t="s">
        <v>132</v>
      </c>
    </row>
    <row r="6839" customFormat="false" ht="14.25" hidden="false" customHeight="false" outlineLevel="0" collapsed="false">
      <c r="A6839" s="0" t="s">
        <v>96</v>
      </c>
      <c r="B6839" s="0" t="s">
        <v>97</v>
      </c>
      <c r="C6839" s="0" t="s">
        <v>75</v>
      </c>
      <c r="D6839" s="0" t="s">
        <v>164</v>
      </c>
      <c r="E6839" s="0" t="n">
        <v>2032</v>
      </c>
      <c r="F6839" s="0" t="n">
        <v>38.4930242581162</v>
      </c>
      <c r="G6839" s="0" t="s">
        <v>132</v>
      </c>
    </row>
    <row r="6840" customFormat="false" ht="14.25" hidden="false" customHeight="false" outlineLevel="0" collapsed="false">
      <c r="A6840" s="0" t="s">
        <v>96</v>
      </c>
      <c r="B6840" s="0" t="s">
        <v>97</v>
      </c>
      <c r="C6840" s="0" t="s">
        <v>75</v>
      </c>
      <c r="D6840" s="0" t="s">
        <v>156</v>
      </c>
      <c r="E6840" s="0" t="n">
        <v>2033</v>
      </c>
      <c r="F6840" s="0" t="n">
        <v>0.567635383742605</v>
      </c>
      <c r="G6840" s="0" t="s">
        <v>135</v>
      </c>
    </row>
    <row r="6841" customFormat="false" ht="14.25" hidden="false" customHeight="false" outlineLevel="0" collapsed="false">
      <c r="A6841" s="0" t="s">
        <v>96</v>
      </c>
      <c r="B6841" s="0" t="s">
        <v>97</v>
      </c>
      <c r="C6841" s="0" t="s">
        <v>75</v>
      </c>
      <c r="D6841" s="0" t="s">
        <v>157</v>
      </c>
      <c r="E6841" s="0" t="n">
        <v>2033</v>
      </c>
      <c r="F6841" s="0" t="n">
        <v>0.66819477506443</v>
      </c>
      <c r="G6841" s="0" t="s">
        <v>135</v>
      </c>
    </row>
    <row r="6842" customFormat="false" ht="14.25" hidden="false" customHeight="false" outlineLevel="0" collapsed="false">
      <c r="A6842" s="0" t="s">
        <v>96</v>
      </c>
      <c r="B6842" s="0" t="s">
        <v>97</v>
      </c>
      <c r="C6842" s="0" t="s">
        <v>75</v>
      </c>
      <c r="D6842" s="0" t="s">
        <v>158</v>
      </c>
      <c r="E6842" s="0" t="n">
        <v>2033</v>
      </c>
      <c r="F6842" s="0" t="n">
        <v>1.2</v>
      </c>
      <c r="G6842" s="0" t="s">
        <v>135</v>
      </c>
    </row>
    <row r="6843" customFormat="false" ht="14.25" hidden="false" customHeight="false" outlineLevel="0" collapsed="false">
      <c r="A6843" s="0" t="s">
        <v>96</v>
      </c>
      <c r="B6843" s="0" t="s">
        <v>97</v>
      </c>
      <c r="C6843" s="0" t="s">
        <v>75</v>
      </c>
      <c r="D6843" s="0" t="s">
        <v>159</v>
      </c>
      <c r="E6843" s="0" t="n">
        <v>2033</v>
      </c>
      <c r="F6843" s="0" t="n">
        <v>0.09</v>
      </c>
      <c r="G6843" s="0" t="s">
        <v>135</v>
      </c>
    </row>
    <row r="6844" customFormat="false" ht="14.25" hidden="false" customHeight="false" outlineLevel="0" collapsed="false">
      <c r="A6844" s="0" t="s">
        <v>96</v>
      </c>
      <c r="B6844" s="0" t="s">
        <v>97</v>
      </c>
      <c r="C6844" s="0" t="s">
        <v>75</v>
      </c>
      <c r="D6844" s="0" t="s">
        <v>160</v>
      </c>
      <c r="E6844" s="0" t="n">
        <v>2033</v>
      </c>
      <c r="F6844" s="0" t="n">
        <v>7.004053</v>
      </c>
      <c r="G6844" s="0" t="s">
        <v>161</v>
      </c>
    </row>
    <row r="6845" customFormat="false" ht="14.25" hidden="false" customHeight="false" outlineLevel="0" collapsed="false">
      <c r="A6845" s="0" t="s">
        <v>96</v>
      </c>
      <c r="B6845" s="0" t="s">
        <v>97</v>
      </c>
      <c r="C6845" s="0" t="s">
        <v>75</v>
      </c>
      <c r="D6845" s="0" t="s">
        <v>162</v>
      </c>
      <c r="E6845" s="0" t="n">
        <v>2033</v>
      </c>
      <c r="F6845" s="0" t="n">
        <v>5.334947</v>
      </c>
      <c r="G6845" s="0" t="s">
        <v>161</v>
      </c>
    </row>
    <row r="6846" customFormat="false" ht="14.25" hidden="false" customHeight="false" outlineLevel="0" collapsed="false">
      <c r="A6846" s="0" t="s">
        <v>96</v>
      </c>
      <c r="B6846" s="0" t="s">
        <v>97</v>
      </c>
      <c r="C6846" s="0" t="s">
        <v>75</v>
      </c>
      <c r="D6846" s="0" t="s">
        <v>163</v>
      </c>
      <c r="E6846" s="0" t="n">
        <v>2033</v>
      </c>
      <c r="F6846" s="0" t="n">
        <v>66.3386135526428</v>
      </c>
      <c r="G6846" s="0" t="s">
        <v>132</v>
      </c>
    </row>
    <row r="6847" customFormat="false" ht="14.25" hidden="false" customHeight="false" outlineLevel="0" collapsed="false">
      <c r="A6847" s="0" t="s">
        <v>96</v>
      </c>
      <c r="B6847" s="0" t="s">
        <v>97</v>
      </c>
      <c r="C6847" s="0" t="s">
        <v>75</v>
      </c>
      <c r="D6847" s="0" t="s">
        <v>164</v>
      </c>
      <c r="E6847" s="0" t="n">
        <v>2033</v>
      </c>
      <c r="F6847" s="0" t="n">
        <v>39.4481758805707</v>
      </c>
      <c r="G6847" s="0" t="s">
        <v>132</v>
      </c>
    </row>
    <row r="6848" customFormat="false" ht="14.25" hidden="false" customHeight="false" outlineLevel="0" collapsed="false">
      <c r="A6848" s="0" t="s">
        <v>96</v>
      </c>
      <c r="B6848" s="0" t="s">
        <v>97</v>
      </c>
      <c r="C6848" s="0" t="s">
        <v>75</v>
      </c>
      <c r="D6848" s="0" t="s">
        <v>156</v>
      </c>
      <c r="E6848" s="0" t="n">
        <v>2034</v>
      </c>
      <c r="F6848" s="0" t="n">
        <v>0.567635383742605</v>
      </c>
      <c r="G6848" s="0" t="s">
        <v>135</v>
      </c>
    </row>
    <row r="6849" customFormat="false" ht="14.25" hidden="false" customHeight="false" outlineLevel="0" collapsed="false">
      <c r="A6849" s="0" t="s">
        <v>96</v>
      </c>
      <c r="B6849" s="0" t="s">
        <v>97</v>
      </c>
      <c r="C6849" s="0" t="s">
        <v>75</v>
      </c>
      <c r="D6849" s="0" t="s">
        <v>157</v>
      </c>
      <c r="E6849" s="0" t="n">
        <v>2034</v>
      </c>
      <c r="F6849" s="0" t="n">
        <v>0.672672550511387</v>
      </c>
      <c r="G6849" s="0" t="s">
        <v>135</v>
      </c>
    </row>
    <row r="6850" customFormat="false" ht="14.25" hidden="false" customHeight="false" outlineLevel="0" collapsed="false">
      <c r="A6850" s="0" t="s">
        <v>96</v>
      </c>
      <c r="B6850" s="0" t="s">
        <v>97</v>
      </c>
      <c r="C6850" s="0" t="s">
        <v>75</v>
      </c>
      <c r="D6850" s="0" t="s">
        <v>158</v>
      </c>
      <c r="E6850" s="0" t="n">
        <v>2034</v>
      </c>
      <c r="F6850" s="0" t="n">
        <v>1.2</v>
      </c>
      <c r="G6850" s="0" t="s">
        <v>135</v>
      </c>
    </row>
    <row r="6851" customFormat="false" ht="14.25" hidden="false" customHeight="false" outlineLevel="0" collapsed="false">
      <c r="A6851" s="0" t="s">
        <v>96</v>
      </c>
      <c r="B6851" s="0" t="s">
        <v>97</v>
      </c>
      <c r="C6851" s="0" t="s">
        <v>75</v>
      </c>
      <c r="D6851" s="0" t="s">
        <v>159</v>
      </c>
      <c r="E6851" s="0" t="n">
        <v>2034</v>
      </c>
      <c r="F6851" s="0" t="n">
        <v>0.09</v>
      </c>
      <c r="G6851" s="0" t="s">
        <v>135</v>
      </c>
    </row>
    <row r="6852" customFormat="false" ht="14.25" hidden="false" customHeight="false" outlineLevel="0" collapsed="false">
      <c r="A6852" s="0" t="s">
        <v>96</v>
      </c>
      <c r="B6852" s="0" t="s">
        <v>97</v>
      </c>
      <c r="C6852" s="0" t="s">
        <v>75</v>
      </c>
      <c r="D6852" s="0" t="s">
        <v>160</v>
      </c>
      <c r="E6852" s="0" t="n">
        <v>2034</v>
      </c>
      <c r="F6852" s="0" t="n">
        <v>7.004053</v>
      </c>
      <c r="G6852" s="0" t="s">
        <v>161</v>
      </c>
    </row>
    <row r="6853" customFormat="false" ht="14.25" hidden="false" customHeight="false" outlineLevel="0" collapsed="false">
      <c r="A6853" s="0" t="s">
        <v>96</v>
      </c>
      <c r="B6853" s="0" t="s">
        <v>97</v>
      </c>
      <c r="C6853" s="0" t="s">
        <v>75</v>
      </c>
      <c r="D6853" s="0" t="s">
        <v>162</v>
      </c>
      <c r="E6853" s="0" t="n">
        <v>2034</v>
      </c>
      <c r="F6853" s="0" t="n">
        <v>5.334947</v>
      </c>
      <c r="G6853" s="0" t="s">
        <v>161</v>
      </c>
    </row>
    <row r="6854" customFormat="false" ht="14.25" hidden="false" customHeight="false" outlineLevel="0" collapsed="false">
      <c r="A6854" s="0" t="s">
        <v>96</v>
      </c>
      <c r="B6854" s="0" t="s">
        <v>97</v>
      </c>
      <c r="C6854" s="0" t="s">
        <v>75</v>
      </c>
      <c r="D6854" s="0" t="s">
        <v>163</v>
      </c>
      <c r="E6854" s="0" t="n">
        <v>2034</v>
      </c>
      <c r="F6854" s="0" t="n">
        <v>75.7707065124516</v>
      </c>
      <c r="G6854" s="0" t="s">
        <v>132</v>
      </c>
    </row>
    <row r="6855" customFormat="false" ht="14.25" hidden="false" customHeight="false" outlineLevel="0" collapsed="false">
      <c r="A6855" s="0" t="s">
        <v>96</v>
      </c>
      <c r="B6855" s="0" t="s">
        <v>97</v>
      </c>
      <c r="C6855" s="0" t="s">
        <v>75</v>
      </c>
      <c r="D6855" s="0" t="s">
        <v>164</v>
      </c>
      <c r="E6855" s="0" t="n">
        <v>2034</v>
      </c>
      <c r="F6855" s="0" t="n">
        <v>39.8108817543831</v>
      </c>
      <c r="G6855" s="0" t="s">
        <v>132</v>
      </c>
    </row>
    <row r="6856" customFormat="false" ht="14.25" hidden="false" customHeight="false" outlineLevel="0" collapsed="false">
      <c r="A6856" s="0" t="s">
        <v>96</v>
      </c>
      <c r="B6856" s="0" t="s">
        <v>97</v>
      </c>
      <c r="C6856" s="0" t="s">
        <v>75</v>
      </c>
      <c r="D6856" s="0" t="s">
        <v>156</v>
      </c>
      <c r="E6856" s="0" t="n">
        <v>2035</v>
      </c>
      <c r="F6856" s="0" t="n">
        <v>0.567635383742605</v>
      </c>
      <c r="G6856" s="0" t="s">
        <v>135</v>
      </c>
    </row>
    <row r="6857" customFormat="false" ht="14.25" hidden="false" customHeight="false" outlineLevel="0" collapsed="false">
      <c r="A6857" s="0" t="s">
        <v>96</v>
      </c>
      <c r="B6857" s="0" t="s">
        <v>97</v>
      </c>
      <c r="C6857" s="0" t="s">
        <v>75</v>
      </c>
      <c r="D6857" s="0" t="s">
        <v>157</v>
      </c>
      <c r="E6857" s="0" t="n">
        <v>2035</v>
      </c>
      <c r="F6857" s="0" t="n">
        <v>0.677263853035092</v>
      </c>
      <c r="G6857" s="0" t="s">
        <v>135</v>
      </c>
    </row>
    <row r="6858" customFormat="false" ht="14.25" hidden="false" customHeight="false" outlineLevel="0" collapsed="false">
      <c r="A6858" s="0" t="s">
        <v>96</v>
      </c>
      <c r="B6858" s="0" t="s">
        <v>97</v>
      </c>
      <c r="C6858" s="0" t="s">
        <v>75</v>
      </c>
      <c r="D6858" s="0" t="s">
        <v>158</v>
      </c>
      <c r="E6858" s="0" t="n">
        <v>2035</v>
      </c>
      <c r="F6858" s="0" t="n">
        <v>1.2</v>
      </c>
      <c r="G6858" s="0" t="s">
        <v>135</v>
      </c>
    </row>
    <row r="6859" customFormat="false" ht="14.25" hidden="false" customHeight="false" outlineLevel="0" collapsed="false">
      <c r="A6859" s="0" t="s">
        <v>96</v>
      </c>
      <c r="B6859" s="0" t="s">
        <v>97</v>
      </c>
      <c r="C6859" s="0" t="s">
        <v>75</v>
      </c>
      <c r="D6859" s="0" t="s">
        <v>159</v>
      </c>
      <c r="E6859" s="0" t="n">
        <v>2035</v>
      </c>
      <c r="F6859" s="0" t="n">
        <v>0.1</v>
      </c>
      <c r="G6859" s="0" t="s">
        <v>135</v>
      </c>
    </row>
    <row r="6860" customFormat="false" ht="14.25" hidden="false" customHeight="false" outlineLevel="0" collapsed="false">
      <c r="A6860" s="0" t="s">
        <v>96</v>
      </c>
      <c r="B6860" s="0" t="s">
        <v>97</v>
      </c>
      <c r="C6860" s="0" t="s">
        <v>75</v>
      </c>
      <c r="D6860" s="0" t="s">
        <v>160</v>
      </c>
      <c r="E6860" s="0" t="n">
        <v>2035</v>
      </c>
      <c r="F6860" s="0" t="n">
        <v>7.004053</v>
      </c>
      <c r="G6860" s="0" t="s">
        <v>161</v>
      </c>
    </row>
    <row r="6861" customFormat="false" ht="14.25" hidden="false" customHeight="false" outlineLevel="0" collapsed="false">
      <c r="A6861" s="0" t="s">
        <v>96</v>
      </c>
      <c r="B6861" s="0" t="s">
        <v>97</v>
      </c>
      <c r="C6861" s="0" t="s">
        <v>75</v>
      </c>
      <c r="D6861" s="0" t="s">
        <v>162</v>
      </c>
      <c r="E6861" s="0" t="n">
        <v>2035</v>
      </c>
      <c r="F6861" s="0" t="n">
        <v>5.334947</v>
      </c>
      <c r="G6861" s="0" t="s">
        <v>161</v>
      </c>
    </row>
    <row r="6862" customFormat="false" ht="14.25" hidden="false" customHeight="false" outlineLevel="0" collapsed="false">
      <c r="A6862" s="0" t="s">
        <v>96</v>
      </c>
      <c r="B6862" s="0" t="s">
        <v>97</v>
      </c>
      <c r="C6862" s="0" t="s">
        <v>75</v>
      </c>
      <c r="D6862" s="0" t="s">
        <v>163</v>
      </c>
      <c r="E6862" s="0" t="n">
        <v>2035</v>
      </c>
      <c r="F6862" s="0" t="n">
        <v>85.2233748878382</v>
      </c>
      <c r="G6862" s="0" t="s">
        <v>132</v>
      </c>
    </row>
    <row r="6863" customFormat="false" ht="14.25" hidden="false" customHeight="false" outlineLevel="0" collapsed="false">
      <c r="A6863" s="0" t="s">
        <v>96</v>
      </c>
      <c r="B6863" s="0" t="s">
        <v>97</v>
      </c>
      <c r="C6863" s="0" t="s">
        <v>75</v>
      </c>
      <c r="D6863" s="0" t="s">
        <v>164</v>
      </c>
      <c r="E6863" s="0" t="n">
        <v>2035</v>
      </c>
      <c r="F6863" s="0" t="n">
        <v>39.563901612489</v>
      </c>
      <c r="G6863" s="0" t="s">
        <v>132</v>
      </c>
    </row>
    <row r="6864" customFormat="false" ht="14.25" hidden="false" customHeight="false" outlineLevel="0" collapsed="false">
      <c r="A6864" s="0" t="s">
        <v>96</v>
      </c>
      <c r="B6864" s="0" t="s">
        <v>97</v>
      </c>
      <c r="C6864" s="0" t="s">
        <v>75</v>
      </c>
      <c r="D6864" s="0" t="s">
        <v>156</v>
      </c>
      <c r="E6864" s="0" t="n">
        <v>2036</v>
      </c>
      <c r="F6864" s="0" t="n">
        <v>0.567635383742605</v>
      </c>
      <c r="G6864" s="0" t="s">
        <v>135</v>
      </c>
    </row>
    <row r="6865" customFormat="false" ht="14.25" hidden="false" customHeight="false" outlineLevel="0" collapsed="false">
      <c r="A6865" s="0" t="s">
        <v>96</v>
      </c>
      <c r="B6865" s="0" t="s">
        <v>97</v>
      </c>
      <c r="C6865" s="0" t="s">
        <v>75</v>
      </c>
      <c r="D6865" s="0" t="s">
        <v>157</v>
      </c>
      <c r="E6865" s="0" t="n">
        <v>2036</v>
      </c>
      <c r="F6865" s="0" t="n">
        <v>0.677263853035092</v>
      </c>
      <c r="G6865" s="0" t="s">
        <v>135</v>
      </c>
    </row>
    <row r="6866" customFormat="false" ht="14.25" hidden="false" customHeight="false" outlineLevel="0" collapsed="false">
      <c r="A6866" s="0" t="s">
        <v>96</v>
      </c>
      <c r="B6866" s="0" t="s">
        <v>97</v>
      </c>
      <c r="C6866" s="0" t="s">
        <v>75</v>
      </c>
      <c r="D6866" s="0" t="s">
        <v>158</v>
      </c>
      <c r="E6866" s="0" t="n">
        <v>2036</v>
      </c>
      <c r="F6866" s="0" t="n">
        <v>1.2</v>
      </c>
      <c r="G6866" s="0" t="s">
        <v>135</v>
      </c>
    </row>
    <row r="6867" customFormat="false" ht="14.25" hidden="false" customHeight="false" outlineLevel="0" collapsed="false">
      <c r="A6867" s="0" t="s">
        <v>96</v>
      </c>
      <c r="B6867" s="0" t="s">
        <v>97</v>
      </c>
      <c r="C6867" s="0" t="s">
        <v>75</v>
      </c>
      <c r="D6867" s="0" t="s">
        <v>159</v>
      </c>
      <c r="E6867" s="0" t="n">
        <v>2036</v>
      </c>
      <c r="F6867" s="0" t="n">
        <v>0.1</v>
      </c>
      <c r="G6867" s="0" t="s">
        <v>135</v>
      </c>
    </row>
    <row r="6868" customFormat="false" ht="14.25" hidden="false" customHeight="false" outlineLevel="0" collapsed="false">
      <c r="A6868" s="0" t="s">
        <v>96</v>
      </c>
      <c r="B6868" s="0" t="s">
        <v>97</v>
      </c>
      <c r="C6868" s="0" t="s">
        <v>75</v>
      </c>
      <c r="D6868" s="0" t="s">
        <v>160</v>
      </c>
      <c r="E6868" s="0" t="n">
        <v>2036</v>
      </c>
      <c r="F6868" s="0" t="n">
        <v>7.004053</v>
      </c>
      <c r="G6868" s="0" t="s">
        <v>161</v>
      </c>
    </row>
    <row r="6869" customFormat="false" ht="14.25" hidden="false" customHeight="false" outlineLevel="0" collapsed="false">
      <c r="A6869" s="0" t="s">
        <v>96</v>
      </c>
      <c r="B6869" s="0" t="s">
        <v>97</v>
      </c>
      <c r="C6869" s="0" t="s">
        <v>75</v>
      </c>
      <c r="D6869" s="0" t="s">
        <v>162</v>
      </c>
      <c r="E6869" s="0" t="n">
        <v>2036</v>
      </c>
      <c r="F6869" s="0" t="n">
        <v>5.334947</v>
      </c>
      <c r="G6869" s="0" t="s">
        <v>161</v>
      </c>
    </row>
    <row r="6870" customFormat="false" ht="14.25" hidden="false" customHeight="false" outlineLevel="0" collapsed="false">
      <c r="A6870" s="0" t="s">
        <v>96</v>
      </c>
      <c r="B6870" s="0" t="s">
        <v>97</v>
      </c>
      <c r="C6870" s="0" t="s">
        <v>75</v>
      </c>
      <c r="D6870" s="0" t="s">
        <v>163</v>
      </c>
      <c r="E6870" s="0" t="n">
        <v>2036</v>
      </c>
      <c r="F6870" s="0" t="n">
        <v>94.3925485796034</v>
      </c>
      <c r="G6870" s="0" t="s">
        <v>132</v>
      </c>
    </row>
    <row r="6871" customFormat="false" ht="14.25" hidden="false" customHeight="false" outlineLevel="0" collapsed="false">
      <c r="A6871" s="0" t="s">
        <v>96</v>
      </c>
      <c r="B6871" s="0" t="s">
        <v>97</v>
      </c>
      <c r="C6871" s="0" t="s">
        <v>75</v>
      </c>
      <c r="D6871" s="0" t="s">
        <v>164</v>
      </c>
      <c r="E6871" s="0" t="n">
        <v>2036</v>
      </c>
      <c r="F6871" s="0" t="n">
        <v>38.7184552208839</v>
      </c>
      <c r="G6871" s="0" t="s">
        <v>132</v>
      </c>
    </row>
    <row r="6872" customFormat="false" ht="14.25" hidden="false" customHeight="false" outlineLevel="0" collapsed="false">
      <c r="A6872" s="0" t="s">
        <v>96</v>
      </c>
      <c r="B6872" s="0" t="s">
        <v>97</v>
      </c>
      <c r="C6872" s="0" t="s">
        <v>75</v>
      </c>
      <c r="D6872" s="0" t="s">
        <v>156</v>
      </c>
      <c r="E6872" s="0" t="n">
        <v>2037</v>
      </c>
      <c r="F6872" s="0" t="n">
        <v>0.567635383742605</v>
      </c>
      <c r="G6872" s="0" t="s">
        <v>135</v>
      </c>
    </row>
    <row r="6873" customFormat="false" ht="14.25" hidden="false" customHeight="false" outlineLevel="0" collapsed="false">
      <c r="A6873" s="0" t="s">
        <v>96</v>
      </c>
      <c r="B6873" s="0" t="s">
        <v>97</v>
      </c>
      <c r="C6873" s="0" t="s">
        <v>75</v>
      </c>
      <c r="D6873" s="0" t="s">
        <v>157</v>
      </c>
      <c r="E6873" s="0" t="n">
        <v>2037</v>
      </c>
      <c r="F6873" s="0" t="n">
        <v>0.677263853035092</v>
      </c>
      <c r="G6873" s="0" t="s">
        <v>135</v>
      </c>
    </row>
    <row r="6874" customFormat="false" ht="14.25" hidden="false" customHeight="false" outlineLevel="0" collapsed="false">
      <c r="A6874" s="0" t="s">
        <v>96</v>
      </c>
      <c r="B6874" s="0" t="s">
        <v>97</v>
      </c>
      <c r="C6874" s="0" t="s">
        <v>75</v>
      </c>
      <c r="D6874" s="0" t="s">
        <v>158</v>
      </c>
      <c r="E6874" s="0" t="n">
        <v>2037</v>
      </c>
      <c r="F6874" s="0" t="n">
        <v>1.2</v>
      </c>
      <c r="G6874" s="0" t="s">
        <v>135</v>
      </c>
    </row>
    <row r="6875" customFormat="false" ht="14.25" hidden="false" customHeight="false" outlineLevel="0" collapsed="false">
      <c r="A6875" s="0" t="s">
        <v>96</v>
      </c>
      <c r="B6875" s="0" t="s">
        <v>97</v>
      </c>
      <c r="C6875" s="0" t="s">
        <v>75</v>
      </c>
      <c r="D6875" s="0" t="s">
        <v>159</v>
      </c>
      <c r="E6875" s="0" t="n">
        <v>2037</v>
      </c>
      <c r="F6875" s="0" t="n">
        <v>0.1</v>
      </c>
      <c r="G6875" s="0" t="s">
        <v>135</v>
      </c>
    </row>
    <row r="6876" customFormat="false" ht="14.25" hidden="false" customHeight="false" outlineLevel="0" collapsed="false">
      <c r="A6876" s="0" t="s">
        <v>96</v>
      </c>
      <c r="B6876" s="0" t="s">
        <v>97</v>
      </c>
      <c r="C6876" s="0" t="s">
        <v>75</v>
      </c>
      <c r="D6876" s="0" t="s">
        <v>160</v>
      </c>
      <c r="E6876" s="0" t="n">
        <v>2037</v>
      </c>
      <c r="F6876" s="0" t="n">
        <v>7.004053</v>
      </c>
      <c r="G6876" s="0" t="s">
        <v>161</v>
      </c>
    </row>
    <row r="6877" customFormat="false" ht="14.25" hidden="false" customHeight="false" outlineLevel="0" collapsed="false">
      <c r="A6877" s="0" t="s">
        <v>96</v>
      </c>
      <c r="B6877" s="0" t="s">
        <v>97</v>
      </c>
      <c r="C6877" s="0" t="s">
        <v>75</v>
      </c>
      <c r="D6877" s="0" t="s">
        <v>162</v>
      </c>
      <c r="E6877" s="0" t="n">
        <v>2037</v>
      </c>
      <c r="F6877" s="0" t="n">
        <v>5.334947</v>
      </c>
      <c r="G6877" s="0" t="s">
        <v>161</v>
      </c>
    </row>
    <row r="6878" customFormat="false" ht="14.25" hidden="false" customHeight="false" outlineLevel="0" collapsed="false">
      <c r="A6878" s="0" t="s">
        <v>96</v>
      </c>
      <c r="B6878" s="0" t="s">
        <v>97</v>
      </c>
      <c r="C6878" s="0" t="s">
        <v>75</v>
      </c>
      <c r="D6878" s="0" t="s">
        <v>163</v>
      </c>
      <c r="E6878" s="0" t="n">
        <v>2037</v>
      </c>
      <c r="F6878" s="0" t="n">
        <v>102.953830178806</v>
      </c>
      <c r="G6878" s="0" t="s">
        <v>132</v>
      </c>
    </row>
    <row r="6879" customFormat="false" ht="14.25" hidden="false" customHeight="false" outlineLevel="0" collapsed="false">
      <c r="A6879" s="0" t="s">
        <v>96</v>
      </c>
      <c r="B6879" s="0" t="s">
        <v>97</v>
      </c>
      <c r="C6879" s="0" t="s">
        <v>75</v>
      </c>
      <c r="D6879" s="0" t="s">
        <v>164</v>
      </c>
      <c r="E6879" s="0" t="n">
        <v>2037</v>
      </c>
      <c r="F6879" s="0" t="n">
        <v>37.3132211859957</v>
      </c>
      <c r="G6879" s="0" t="s">
        <v>132</v>
      </c>
    </row>
    <row r="6880" customFormat="false" ht="14.25" hidden="false" customHeight="false" outlineLevel="0" collapsed="false">
      <c r="A6880" s="0" t="s">
        <v>96</v>
      </c>
      <c r="B6880" s="0" t="s">
        <v>97</v>
      </c>
      <c r="C6880" s="0" t="s">
        <v>75</v>
      </c>
      <c r="D6880" s="0" t="s">
        <v>156</v>
      </c>
      <c r="E6880" s="0" t="n">
        <v>2038</v>
      </c>
      <c r="F6880" s="0" t="n">
        <v>0.567635383742605</v>
      </c>
      <c r="G6880" s="0" t="s">
        <v>135</v>
      </c>
    </row>
    <row r="6881" customFormat="false" ht="14.25" hidden="false" customHeight="false" outlineLevel="0" collapsed="false">
      <c r="A6881" s="0" t="s">
        <v>96</v>
      </c>
      <c r="B6881" s="0" t="s">
        <v>97</v>
      </c>
      <c r="C6881" s="0" t="s">
        <v>75</v>
      </c>
      <c r="D6881" s="0" t="s">
        <v>157</v>
      </c>
      <c r="E6881" s="0" t="n">
        <v>2038</v>
      </c>
      <c r="F6881" s="0" t="n">
        <v>0.677263853035092</v>
      </c>
      <c r="G6881" s="0" t="s">
        <v>135</v>
      </c>
    </row>
    <row r="6882" customFormat="false" ht="14.25" hidden="false" customHeight="false" outlineLevel="0" collapsed="false">
      <c r="A6882" s="0" t="s">
        <v>96</v>
      </c>
      <c r="B6882" s="0" t="s">
        <v>97</v>
      </c>
      <c r="C6882" s="0" t="s">
        <v>75</v>
      </c>
      <c r="D6882" s="0" t="s">
        <v>158</v>
      </c>
      <c r="E6882" s="0" t="n">
        <v>2038</v>
      </c>
      <c r="F6882" s="0" t="n">
        <v>1.2</v>
      </c>
      <c r="G6882" s="0" t="s">
        <v>135</v>
      </c>
    </row>
    <row r="6883" customFormat="false" ht="14.25" hidden="false" customHeight="false" outlineLevel="0" collapsed="false">
      <c r="A6883" s="0" t="s">
        <v>96</v>
      </c>
      <c r="B6883" s="0" t="s">
        <v>97</v>
      </c>
      <c r="C6883" s="0" t="s">
        <v>75</v>
      </c>
      <c r="D6883" s="0" t="s">
        <v>159</v>
      </c>
      <c r="E6883" s="0" t="n">
        <v>2038</v>
      </c>
      <c r="F6883" s="0" t="n">
        <v>0.1</v>
      </c>
      <c r="G6883" s="0" t="s">
        <v>135</v>
      </c>
    </row>
    <row r="6884" customFormat="false" ht="14.25" hidden="false" customHeight="false" outlineLevel="0" collapsed="false">
      <c r="A6884" s="0" t="s">
        <v>96</v>
      </c>
      <c r="B6884" s="0" t="s">
        <v>97</v>
      </c>
      <c r="C6884" s="0" t="s">
        <v>75</v>
      </c>
      <c r="D6884" s="0" t="s">
        <v>160</v>
      </c>
      <c r="E6884" s="0" t="n">
        <v>2038</v>
      </c>
      <c r="F6884" s="0" t="n">
        <v>7.004053</v>
      </c>
      <c r="G6884" s="0" t="s">
        <v>161</v>
      </c>
    </row>
    <row r="6885" customFormat="false" ht="14.25" hidden="false" customHeight="false" outlineLevel="0" collapsed="false">
      <c r="A6885" s="0" t="s">
        <v>96</v>
      </c>
      <c r="B6885" s="0" t="s">
        <v>97</v>
      </c>
      <c r="C6885" s="0" t="s">
        <v>75</v>
      </c>
      <c r="D6885" s="0" t="s">
        <v>162</v>
      </c>
      <c r="E6885" s="0" t="n">
        <v>2038</v>
      </c>
      <c r="F6885" s="0" t="n">
        <v>5.334947</v>
      </c>
      <c r="G6885" s="0" t="s">
        <v>161</v>
      </c>
    </row>
    <row r="6886" customFormat="false" ht="14.25" hidden="false" customHeight="false" outlineLevel="0" collapsed="false">
      <c r="A6886" s="0" t="s">
        <v>96</v>
      </c>
      <c r="B6886" s="0" t="s">
        <v>97</v>
      </c>
      <c r="C6886" s="0" t="s">
        <v>75</v>
      </c>
      <c r="D6886" s="0" t="s">
        <v>163</v>
      </c>
      <c r="E6886" s="0" t="n">
        <v>2038</v>
      </c>
      <c r="F6886" s="0" t="n">
        <v>110.581062542256</v>
      </c>
      <c r="G6886" s="0" t="s">
        <v>132</v>
      </c>
    </row>
    <row r="6887" customFormat="false" ht="14.25" hidden="false" customHeight="false" outlineLevel="0" collapsed="false">
      <c r="A6887" s="0" t="s">
        <v>96</v>
      </c>
      <c r="B6887" s="0" t="s">
        <v>97</v>
      </c>
      <c r="C6887" s="0" t="s">
        <v>75</v>
      </c>
      <c r="D6887" s="0" t="s">
        <v>164</v>
      </c>
      <c r="E6887" s="0" t="n">
        <v>2038</v>
      </c>
      <c r="F6887" s="0" t="n">
        <v>35.4112223024193</v>
      </c>
      <c r="G6887" s="0" t="s">
        <v>132</v>
      </c>
    </row>
    <row r="6888" customFormat="false" ht="14.25" hidden="false" customHeight="false" outlineLevel="0" collapsed="false">
      <c r="A6888" s="0" t="s">
        <v>96</v>
      </c>
      <c r="B6888" s="0" t="s">
        <v>97</v>
      </c>
      <c r="C6888" s="0" t="s">
        <v>75</v>
      </c>
      <c r="D6888" s="0" t="s">
        <v>156</v>
      </c>
      <c r="E6888" s="0" t="n">
        <v>2039</v>
      </c>
      <c r="F6888" s="0" t="n">
        <v>0.567635383742605</v>
      </c>
      <c r="G6888" s="0" t="s">
        <v>135</v>
      </c>
    </row>
    <row r="6889" customFormat="false" ht="14.25" hidden="false" customHeight="false" outlineLevel="0" collapsed="false">
      <c r="A6889" s="0" t="s">
        <v>96</v>
      </c>
      <c r="B6889" s="0" t="s">
        <v>97</v>
      </c>
      <c r="C6889" s="0" t="s">
        <v>75</v>
      </c>
      <c r="D6889" s="0" t="s">
        <v>157</v>
      </c>
      <c r="E6889" s="0" t="n">
        <v>2039</v>
      </c>
      <c r="F6889" s="0" t="n">
        <v>0.677263853035092</v>
      </c>
      <c r="G6889" s="0" t="s">
        <v>135</v>
      </c>
    </row>
    <row r="6890" customFormat="false" ht="14.25" hidden="false" customHeight="false" outlineLevel="0" collapsed="false">
      <c r="A6890" s="0" t="s">
        <v>96</v>
      </c>
      <c r="B6890" s="0" t="s">
        <v>97</v>
      </c>
      <c r="C6890" s="0" t="s">
        <v>75</v>
      </c>
      <c r="D6890" s="0" t="s">
        <v>158</v>
      </c>
      <c r="E6890" s="0" t="n">
        <v>2039</v>
      </c>
      <c r="F6890" s="0" t="n">
        <v>1.2</v>
      </c>
      <c r="G6890" s="0" t="s">
        <v>135</v>
      </c>
    </row>
    <row r="6891" customFormat="false" ht="14.25" hidden="false" customHeight="false" outlineLevel="0" collapsed="false">
      <c r="A6891" s="0" t="s">
        <v>96</v>
      </c>
      <c r="B6891" s="0" t="s">
        <v>97</v>
      </c>
      <c r="C6891" s="0" t="s">
        <v>75</v>
      </c>
      <c r="D6891" s="0" t="s">
        <v>159</v>
      </c>
      <c r="E6891" s="0" t="n">
        <v>2039</v>
      </c>
      <c r="F6891" s="0" t="n">
        <v>0.1</v>
      </c>
      <c r="G6891" s="0" t="s">
        <v>135</v>
      </c>
    </row>
    <row r="6892" customFormat="false" ht="14.25" hidden="false" customHeight="false" outlineLevel="0" collapsed="false">
      <c r="A6892" s="0" t="s">
        <v>96</v>
      </c>
      <c r="B6892" s="0" t="s">
        <v>97</v>
      </c>
      <c r="C6892" s="0" t="s">
        <v>75</v>
      </c>
      <c r="D6892" s="0" t="s">
        <v>160</v>
      </c>
      <c r="E6892" s="0" t="n">
        <v>2039</v>
      </c>
      <c r="F6892" s="0" t="n">
        <v>7.004053</v>
      </c>
      <c r="G6892" s="0" t="s">
        <v>161</v>
      </c>
    </row>
    <row r="6893" customFormat="false" ht="14.25" hidden="false" customHeight="false" outlineLevel="0" collapsed="false">
      <c r="A6893" s="0" t="s">
        <v>96</v>
      </c>
      <c r="B6893" s="0" t="s">
        <v>97</v>
      </c>
      <c r="C6893" s="0" t="s">
        <v>75</v>
      </c>
      <c r="D6893" s="0" t="s">
        <v>162</v>
      </c>
      <c r="E6893" s="0" t="n">
        <v>2039</v>
      </c>
      <c r="F6893" s="0" t="n">
        <v>5.334947</v>
      </c>
      <c r="G6893" s="0" t="s">
        <v>161</v>
      </c>
    </row>
    <row r="6894" customFormat="false" ht="14.25" hidden="false" customHeight="false" outlineLevel="0" collapsed="false">
      <c r="A6894" s="0" t="s">
        <v>96</v>
      </c>
      <c r="B6894" s="0" t="s">
        <v>97</v>
      </c>
      <c r="C6894" s="0" t="s">
        <v>75</v>
      </c>
      <c r="D6894" s="0" t="s">
        <v>163</v>
      </c>
      <c r="E6894" s="0" t="n">
        <v>2039</v>
      </c>
      <c r="F6894" s="0" t="n">
        <v>116.966607527443</v>
      </c>
      <c r="G6894" s="0" t="s">
        <v>132</v>
      </c>
    </row>
    <row r="6895" customFormat="false" ht="14.25" hidden="false" customHeight="false" outlineLevel="0" collapsed="false">
      <c r="A6895" s="0" t="s">
        <v>96</v>
      </c>
      <c r="B6895" s="0" t="s">
        <v>97</v>
      </c>
      <c r="C6895" s="0" t="s">
        <v>75</v>
      </c>
      <c r="D6895" s="0" t="s">
        <v>164</v>
      </c>
      <c r="E6895" s="0" t="n">
        <v>2039</v>
      </c>
      <c r="F6895" s="0" t="n">
        <v>33.094968936802</v>
      </c>
      <c r="G6895" s="0" t="s">
        <v>132</v>
      </c>
    </row>
    <row r="6896" customFormat="false" ht="14.25" hidden="false" customHeight="false" outlineLevel="0" collapsed="false">
      <c r="A6896" s="0" t="s">
        <v>96</v>
      </c>
      <c r="B6896" s="0" t="s">
        <v>97</v>
      </c>
      <c r="C6896" s="0" t="s">
        <v>75</v>
      </c>
      <c r="D6896" s="0" t="s">
        <v>156</v>
      </c>
      <c r="E6896" s="0" t="n">
        <v>2040</v>
      </c>
      <c r="F6896" s="0" t="n">
        <v>0.567635383742605</v>
      </c>
      <c r="G6896" s="0" t="s">
        <v>135</v>
      </c>
    </row>
    <row r="6897" customFormat="false" ht="14.25" hidden="false" customHeight="false" outlineLevel="0" collapsed="false">
      <c r="A6897" s="0" t="s">
        <v>96</v>
      </c>
      <c r="B6897" s="0" t="s">
        <v>97</v>
      </c>
      <c r="C6897" s="0" t="s">
        <v>75</v>
      </c>
      <c r="D6897" s="0" t="s">
        <v>157</v>
      </c>
      <c r="E6897" s="0" t="n">
        <v>2040</v>
      </c>
      <c r="F6897" s="0" t="n">
        <v>0.677263853035092</v>
      </c>
      <c r="G6897" s="0" t="s">
        <v>135</v>
      </c>
    </row>
    <row r="6898" customFormat="false" ht="14.25" hidden="false" customHeight="false" outlineLevel="0" collapsed="false">
      <c r="A6898" s="0" t="s">
        <v>96</v>
      </c>
      <c r="B6898" s="0" t="s">
        <v>97</v>
      </c>
      <c r="C6898" s="0" t="s">
        <v>75</v>
      </c>
      <c r="D6898" s="0" t="s">
        <v>158</v>
      </c>
      <c r="E6898" s="0" t="n">
        <v>2040</v>
      </c>
      <c r="F6898" s="0" t="n">
        <v>1.2</v>
      </c>
      <c r="G6898" s="0" t="s">
        <v>135</v>
      </c>
    </row>
    <row r="6899" customFormat="false" ht="14.25" hidden="false" customHeight="false" outlineLevel="0" collapsed="false">
      <c r="A6899" s="0" t="s">
        <v>96</v>
      </c>
      <c r="B6899" s="0" t="s">
        <v>97</v>
      </c>
      <c r="C6899" s="0" t="s">
        <v>75</v>
      </c>
      <c r="D6899" s="0" t="s">
        <v>159</v>
      </c>
      <c r="E6899" s="0" t="n">
        <v>2040</v>
      </c>
      <c r="F6899" s="0" t="n">
        <v>0.1</v>
      </c>
      <c r="G6899" s="0" t="s">
        <v>135</v>
      </c>
    </row>
    <row r="6900" customFormat="false" ht="14.25" hidden="false" customHeight="false" outlineLevel="0" collapsed="false">
      <c r="A6900" s="0" t="s">
        <v>96</v>
      </c>
      <c r="B6900" s="0" t="s">
        <v>97</v>
      </c>
      <c r="C6900" s="0" t="s">
        <v>75</v>
      </c>
      <c r="D6900" s="0" t="s">
        <v>160</v>
      </c>
      <c r="E6900" s="0" t="n">
        <v>2040</v>
      </c>
      <c r="F6900" s="0" t="n">
        <v>7.004053</v>
      </c>
      <c r="G6900" s="0" t="s">
        <v>161</v>
      </c>
    </row>
    <row r="6901" customFormat="false" ht="14.25" hidden="false" customHeight="false" outlineLevel="0" collapsed="false">
      <c r="A6901" s="0" t="s">
        <v>96</v>
      </c>
      <c r="B6901" s="0" t="s">
        <v>97</v>
      </c>
      <c r="C6901" s="0" t="s">
        <v>75</v>
      </c>
      <c r="D6901" s="0" t="s">
        <v>162</v>
      </c>
      <c r="E6901" s="0" t="n">
        <v>2040</v>
      </c>
      <c r="F6901" s="0" t="n">
        <v>5.334947</v>
      </c>
      <c r="G6901" s="0" t="s">
        <v>161</v>
      </c>
    </row>
    <row r="6902" customFormat="false" ht="14.25" hidden="false" customHeight="false" outlineLevel="0" collapsed="false">
      <c r="A6902" s="0" t="s">
        <v>96</v>
      </c>
      <c r="B6902" s="0" t="s">
        <v>97</v>
      </c>
      <c r="C6902" s="0" t="s">
        <v>75</v>
      </c>
      <c r="D6902" s="0" t="s">
        <v>163</v>
      </c>
      <c r="E6902" s="0" t="n">
        <v>2040</v>
      </c>
      <c r="F6902" s="0" t="n">
        <v>121.841596640685</v>
      </c>
      <c r="G6902" s="0" t="s">
        <v>132</v>
      </c>
    </row>
    <row r="6903" customFormat="false" ht="14.25" hidden="false" customHeight="false" outlineLevel="0" collapsed="false">
      <c r="A6903" s="0" t="s">
        <v>96</v>
      </c>
      <c r="B6903" s="0" t="s">
        <v>97</v>
      </c>
      <c r="C6903" s="0" t="s">
        <v>75</v>
      </c>
      <c r="D6903" s="0" t="s">
        <v>164</v>
      </c>
      <c r="E6903" s="0" t="n">
        <v>2040</v>
      </c>
      <c r="F6903" s="0" t="n">
        <v>30.4603991601713</v>
      </c>
      <c r="G6903" s="0" t="s">
        <v>132</v>
      </c>
    </row>
    <row r="6904" customFormat="false" ht="14.25" hidden="false" customHeight="false" outlineLevel="0" collapsed="false">
      <c r="A6904" s="0" t="s">
        <v>64</v>
      </c>
      <c r="B6904" s="0" t="s">
        <v>55</v>
      </c>
      <c r="C6904" s="0" t="s">
        <v>75</v>
      </c>
      <c r="D6904" s="0" t="s">
        <v>179</v>
      </c>
      <c r="E6904" s="0" t="n">
        <v>2025</v>
      </c>
      <c r="F6904" s="0" t="n">
        <v>16.3165861898488</v>
      </c>
      <c r="G6904" s="0" t="s">
        <v>132</v>
      </c>
    </row>
    <row r="6905" customFormat="false" ht="14.25" hidden="false" customHeight="false" outlineLevel="0" collapsed="false">
      <c r="A6905" s="0" t="s">
        <v>64</v>
      </c>
      <c r="B6905" s="0" t="s">
        <v>55</v>
      </c>
      <c r="C6905" s="0" t="s">
        <v>75</v>
      </c>
      <c r="D6905" s="0" t="s">
        <v>180</v>
      </c>
      <c r="E6905" s="0" t="n">
        <v>2025</v>
      </c>
      <c r="F6905" s="0" t="n">
        <v>0.2639126489472</v>
      </c>
      <c r="G6905" s="0" t="s">
        <v>132</v>
      </c>
    </row>
    <row r="6906" customFormat="false" ht="14.25" hidden="false" customHeight="false" outlineLevel="0" collapsed="false">
      <c r="A6906" s="0" t="s">
        <v>64</v>
      </c>
      <c r="B6906" s="0" t="s">
        <v>55</v>
      </c>
      <c r="C6906" s="0" t="s">
        <v>75</v>
      </c>
      <c r="D6906" s="0" t="s">
        <v>179</v>
      </c>
      <c r="E6906" s="0" t="n">
        <v>2026</v>
      </c>
      <c r="F6906" s="0" t="n">
        <v>24.6014778042844</v>
      </c>
      <c r="G6906" s="0" t="s">
        <v>132</v>
      </c>
    </row>
    <row r="6907" customFormat="false" ht="14.25" hidden="false" customHeight="false" outlineLevel="0" collapsed="false">
      <c r="A6907" s="0" t="s">
        <v>64</v>
      </c>
      <c r="B6907" s="0" t="s">
        <v>55</v>
      </c>
      <c r="C6907" s="0" t="s">
        <v>75</v>
      </c>
      <c r="D6907" s="0" t="s">
        <v>180</v>
      </c>
      <c r="E6907" s="0" t="n">
        <v>2026</v>
      </c>
      <c r="F6907" s="0" t="n">
        <v>1.97898079337472</v>
      </c>
      <c r="G6907" s="0" t="s">
        <v>132</v>
      </c>
    </row>
    <row r="6908" customFormat="false" ht="14.25" hidden="false" customHeight="false" outlineLevel="0" collapsed="false">
      <c r="A6908" s="0" t="s">
        <v>64</v>
      </c>
      <c r="B6908" s="0" t="s">
        <v>55</v>
      </c>
      <c r="C6908" s="0" t="s">
        <v>75</v>
      </c>
      <c r="D6908" s="0" t="s">
        <v>179</v>
      </c>
      <c r="E6908" s="0" t="n">
        <v>2027</v>
      </c>
      <c r="F6908" s="0" t="n">
        <v>33.0759411645032</v>
      </c>
      <c r="G6908" s="0" t="s">
        <v>132</v>
      </c>
    </row>
    <row r="6909" customFormat="false" ht="14.25" hidden="false" customHeight="false" outlineLevel="0" collapsed="false">
      <c r="A6909" s="0" t="s">
        <v>64</v>
      </c>
      <c r="B6909" s="0" t="s">
        <v>55</v>
      </c>
      <c r="C6909" s="0" t="s">
        <v>75</v>
      </c>
      <c r="D6909" s="0" t="s">
        <v>180</v>
      </c>
      <c r="E6909" s="0" t="n">
        <v>2027</v>
      </c>
      <c r="F6909" s="0" t="n">
        <v>3.76075026354816</v>
      </c>
      <c r="G6909" s="0" t="s">
        <v>132</v>
      </c>
    </row>
    <row r="6910" customFormat="false" ht="14.25" hidden="false" customHeight="false" outlineLevel="0" collapsed="false">
      <c r="A6910" s="0" t="s">
        <v>64</v>
      </c>
      <c r="B6910" s="0" t="s">
        <v>55</v>
      </c>
      <c r="C6910" s="0" t="s">
        <v>75</v>
      </c>
      <c r="D6910" s="0" t="s">
        <v>179</v>
      </c>
      <c r="E6910" s="0" t="n">
        <v>2028</v>
      </c>
      <c r="F6910" s="0" t="n">
        <v>41.9664994261295</v>
      </c>
      <c r="G6910" s="0" t="s">
        <v>132</v>
      </c>
    </row>
    <row r="6911" customFormat="false" ht="14.25" hidden="false" customHeight="false" outlineLevel="0" collapsed="false">
      <c r="A6911" s="0" t="s">
        <v>64</v>
      </c>
      <c r="B6911" s="0" t="s">
        <v>55</v>
      </c>
      <c r="C6911" s="0" t="s">
        <v>75</v>
      </c>
      <c r="D6911" s="0" t="s">
        <v>180</v>
      </c>
      <c r="E6911" s="0" t="n">
        <v>2028</v>
      </c>
      <c r="F6911" s="0" t="n">
        <v>5.58629598871143</v>
      </c>
      <c r="G6911" s="0" t="s">
        <v>132</v>
      </c>
    </row>
    <row r="6912" customFormat="false" ht="14.25" hidden="false" customHeight="false" outlineLevel="0" collapsed="false">
      <c r="A6912" s="0" t="s">
        <v>64</v>
      </c>
      <c r="B6912" s="0" t="s">
        <v>55</v>
      </c>
      <c r="C6912" s="0" t="s">
        <v>75</v>
      </c>
      <c r="D6912" s="0" t="s">
        <v>179</v>
      </c>
      <c r="E6912" s="0" t="n">
        <v>2029</v>
      </c>
      <c r="F6912" s="0" t="n">
        <v>54.2433853059707</v>
      </c>
      <c r="G6912" s="0" t="s">
        <v>132</v>
      </c>
    </row>
    <row r="6913" customFormat="false" ht="14.25" hidden="false" customHeight="false" outlineLevel="0" collapsed="false">
      <c r="A6913" s="0" t="s">
        <v>64</v>
      </c>
      <c r="B6913" s="0" t="s">
        <v>55</v>
      </c>
      <c r="C6913" s="0" t="s">
        <v>75</v>
      </c>
      <c r="D6913" s="0" t="s">
        <v>180</v>
      </c>
      <c r="E6913" s="0" t="n">
        <v>2029</v>
      </c>
      <c r="F6913" s="0" t="n">
        <v>7.43662446123418</v>
      </c>
      <c r="G6913" s="0" t="s">
        <v>132</v>
      </c>
    </row>
    <row r="6914" customFormat="false" ht="14.25" hidden="false" customHeight="false" outlineLevel="0" collapsed="false">
      <c r="A6914" s="0" t="s">
        <v>64</v>
      </c>
      <c r="B6914" s="0" t="s">
        <v>55</v>
      </c>
      <c r="C6914" s="0" t="s">
        <v>75</v>
      </c>
      <c r="D6914" s="0" t="s">
        <v>179</v>
      </c>
      <c r="E6914" s="0" t="n">
        <v>2030</v>
      </c>
      <c r="F6914" s="0" t="n">
        <v>67.5470972589612</v>
      </c>
      <c r="G6914" s="0" t="s">
        <v>132</v>
      </c>
    </row>
    <row r="6915" customFormat="false" ht="14.25" hidden="false" customHeight="false" outlineLevel="0" collapsed="false">
      <c r="A6915" s="0" t="s">
        <v>64</v>
      </c>
      <c r="B6915" s="0" t="s">
        <v>55</v>
      </c>
      <c r="C6915" s="0" t="s">
        <v>75</v>
      </c>
      <c r="D6915" s="0" t="s">
        <v>180</v>
      </c>
      <c r="E6915" s="0" t="n">
        <v>2030</v>
      </c>
      <c r="F6915" s="0" t="n">
        <v>11.62721892096</v>
      </c>
      <c r="G6915" s="0" t="s">
        <v>132</v>
      </c>
    </row>
    <row r="6916" customFormat="false" ht="14.25" hidden="false" customHeight="false" outlineLevel="0" collapsed="false">
      <c r="A6916" s="0" t="s">
        <v>64</v>
      </c>
      <c r="B6916" s="0" t="s">
        <v>55</v>
      </c>
      <c r="C6916" s="0" t="s">
        <v>75</v>
      </c>
      <c r="D6916" s="0" t="s">
        <v>179</v>
      </c>
      <c r="E6916" s="0" t="n">
        <v>2031</v>
      </c>
      <c r="F6916" s="0" t="n">
        <v>88.096266238204</v>
      </c>
      <c r="G6916" s="0" t="s">
        <v>132</v>
      </c>
    </row>
    <row r="6917" customFormat="false" ht="14.25" hidden="false" customHeight="false" outlineLevel="0" collapsed="false">
      <c r="A6917" s="0" t="s">
        <v>64</v>
      </c>
      <c r="B6917" s="0" t="s">
        <v>55</v>
      </c>
      <c r="C6917" s="0" t="s">
        <v>75</v>
      </c>
      <c r="D6917" s="0" t="s">
        <v>180</v>
      </c>
      <c r="E6917" s="0" t="n">
        <v>2031</v>
      </c>
      <c r="F6917" s="0" t="n">
        <v>22.2682962012134</v>
      </c>
      <c r="G6917" s="0" t="s">
        <v>132</v>
      </c>
    </row>
    <row r="6918" customFormat="false" ht="14.25" hidden="false" customHeight="false" outlineLevel="0" collapsed="false">
      <c r="A6918" s="0" t="s">
        <v>64</v>
      </c>
      <c r="B6918" s="0" t="s">
        <v>55</v>
      </c>
      <c r="C6918" s="0" t="s">
        <v>75</v>
      </c>
      <c r="D6918" s="0" t="s">
        <v>179</v>
      </c>
      <c r="E6918" s="0" t="n">
        <v>2032</v>
      </c>
      <c r="F6918" s="0" t="n">
        <v>110.806768011193</v>
      </c>
      <c r="G6918" s="0" t="s">
        <v>132</v>
      </c>
    </row>
    <row r="6919" customFormat="false" ht="14.25" hidden="false" customHeight="false" outlineLevel="0" collapsed="false">
      <c r="A6919" s="0" t="s">
        <v>64</v>
      </c>
      <c r="B6919" s="0" t="s">
        <v>55</v>
      </c>
      <c r="C6919" s="0" t="s">
        <v>75</v>
      </c>
      <c r="D6919" s="0" t="s">
        <v>180</v>
      </c>
      <c r="E6919" s="0" t="n">
        <v>2032</v>
      </c>
      <c r="F6919" s="0" t="n">
        <v>33.1241938979328</v>
      </c>
      <c r="G6919" s="0" t="s">
        <v>132</v>
      </c>
    </row>
    <row r="6920" customFormat="false" ht="14.25" hidden="false" customHeight="false" outlineLevel="0" collapsed="false">
      <c r="A6920" s="0" t="s">
        <v>64</v>
      </c>
      <c r="B6920" s="0" t="s">
        <v>55</v>
      </c>
      <c r="C6920" s="0" t="s">
        <v>75</v>
      </c>
      <c r="D6920" s="0" t="s">
        <v>179</v>
      </c>
      <c r="E6920" s="0" t="n">
        <v>2033</v>
      </c>
      <c r="F6920" s="0" t="n">
        <v>134.829347785938</v>
      </c>
      <c r="G6920" s="0" t="s">
        <v>132</v>
      </c>
    </row>
    <row r="6921" customFormat="false" ht="14.25" hidden="false" customHeight="false" outlineLevel="0" collapsed="false">
      <c r="A6921" s="0" t="s">
        <v>64</v>
      </c>
      <c r="B6921" s="0" t="s">
        <v>55</v>
      </c>
      <c r="C6921" s="0" t="s">
        <v>75</v>
      </c>
      <c r="D6921" s="0" t="s">
        <v>180</v>
      </c>
      <c r="E6921" s="0" t="n">
        <v>2033</v>
      </c>
      <c r="F6921" s="0" t="n">
        <v>40.6661327047987</v>
      </c>
      <c r="G6921" s="0" t="s">
        <v>132</v>
      </c>
    </row>
    <row r="6922" customFormat="false" ht="14.25" hidden="false" customHeight="false" outlineLevel="0" collapsed="false">
      <c r="A6922" s="0" t="s">
        <v>64</v>
      </c>
      <c r="B6922" s="0" t="s">
        <v>55</v>
      </c>
      <c r="C6922" s="0" t="s">
        <v>75</v>
      </c>
      <c r="D6922" s="0" t="s">
        <v>179</v>
      </c>
      <c r="E6922" s="0" t="n">
        <v>2034</v>
      </c>
      <c r="F6922" s="0" t="n">
        <v>149.67020671009</v>
      </c>
      <c r="G6922" s="0" t="s">
        <v>132</v>
      </c>
    </row>
    <row r="6923" customFormat="false" ht="14.25" hidden="false" customHeight="false" outlineLevel="0" collapsed="false">
      <c r="A6923" s="0" t="s">
        <v>64</v>
      </c>
      <c r="B6923" s="0" t="s">
        <v>55</v>
      </c>
      <c r="C6923" s="0" t="s">
        <v>75</v>
      </c>
      <c r="D6923" s="0" t="s">
        <v>180</v>
      </c>
      <c r="E6923" s="0" t="n">
        <v>2034</v>
      </c>
      <c r="F6923" s="0" t="n">
        <v>46.7973943108032</v>
      </c>
      <c r="G6923" s="0" t="s">
        <v>132</v>
      </c>
    </row>
    <row r="6924" customFormat="false" ht="14.25" hidden="false" customHeight="false" outlineLevel="0" collapsed="false">
      <c r="A6924" s="0" t="s">
        <v>64</v>
      </c>
      <c r="B6924" s="0" t="s">
        <v>55</v>
      </c>
      <c r="C6924" s="0" t="s">
        <v>75</v>
      </c>
      <c r="D6924" s="0" t="s">
        <v>179</v>
      </c>
      <c r="E6924" s="0" t="n">
        <v>2035</v>
      </c>
      <c r="F6924" s="0" t="n">
        <v>169.416476685035</v>
      </c>
      <c r="G6924" s="0" t="s">
        <v>132</v>
      </c>
    </row>
    <row r="6925" customFormat="false" ht="14.25" hidden="false" customHeight="false" outlineLevel="0" collapsed="false">
      <c r="A6925" s="0" t="s">
        <v>64</v>
      </c>
      <c r="B6925" s="0" t="s">
        <v>55</v>
      </c>
      <c r="C6925" s="0" t="s">
        <v>75</v>
      </c>
      <c r="D6925" s="0" t="s">
        <v>180</v>
      </c>
      <c r="E6925" s="0" t="n">
        <v>2035</v>
      </c>
      <c r="F6925" s="0" t="n">
        <v>50.1312969631488</v>
      </c>
      <c r="G6925" s="0" t="s">
        <v>132</v>
      </c>
    </row>
    <row r="6926" customFormat="false" ht="14.25" hidden="false" customHeight="false" outlineLevel="0" collapsed="false">
      <c r="A6926" s="0" t="s">
        <v>64</v>
      </c>
      <c r="B6926" s="0" t="s">
        <v>55</v>
      </c>
      <c r="C6926" s="0" t="s">
        <v>75</v>
      </c>
      <c r="D6926" s="0" t="s">
        <v>179</v>
      </c>
      <c r="E6926" s="0" t="n">
        <v>2036</v>
      </c>
      <c r="F6926" s="0" t="n">
        <v>186.769203139184</v>
      </c>
      <c r="G6926" s="0" t="s">
        <v>132</v>
      </c>
    </row>
    <row r="6927" customFormat="false" ht="14.25" hidden="false" customHeight="false" outlineLevel="0" collapsed="false">
      <c r="A6927" s="0" t="s">
        <v>64</v>
      </c>
      <c r="B6927" s="0" t="s">
        <v>55</v>
      </c>
      <c r="C6927" s="0" t="s">
        <v>75</v>
      </c>
      <c r="D6927" s="0" t="s">
        <v>180</v>
      </c>
      <c r="E6927" s="0" t="n">
        <v>2036</v>
      </c>
      <c r="F6927" s="0" t="n">
        <v>55.2660672051867</v>
      </c>
      <c r="G6927" s="0" t="s">
        <v>132</v>
      </c>
    </row>
    <row r="6928" customFormat="false" ht="14.25" hidden="false" customHeight="false" outlineLevel="0" collapsed="false">
      <c r="A6928" s="0" t="s">
        <v>64</v>
      </c>
      <c r="B6928" s="0" t="s">
        <v>55</v>
      </c>
      <c r="C6928" s="0" t="s">
        <v>75</v>
      </c>
      <c r="D6928" s="0" t="s">
        <v>179</v>
      </c>
      <c r="E6928" s="0" t="n">
        <v>2037</v>
      </c>
      <c r="F6928" s="0" t="n">
        <v>206.544765824509</v>
      </c>
      <c r="G6928" s="0" t="s">
        <v>132</v>
      </c>
    </row>
    <row r="6929" customFormat="false" ht="14.25" hidden="false" customHeight="false" outlineLevel="0" collapsed="false">
      <c r="A6929" s="0" t="s">
        <v>64</v>
      </c>
      <c r="B6929" s="0" t="s">
        <v>55</v>
      </c>
      <c r="C6929" s="0" t="s">
        <v>75</v>
      </c>
      <c r="D6929" s="0" t="s">
        <v>180</v>
      </c>
      <c r="E6929" s="0" t="n">
        <v>2037</v>
      </c>
      <c r="F6929" s="0" t="n">
        <v>61.117768438677</v>
      </c>
      <c r="G6929" s="0" t="s">
        <v>132</v>
      </c>
    </row>
    <row r="6930" customFormat="false" ht="14.25" hidden="false" customHeight="false" outlineLevel="0" collapsed="false">
      <c r="A6930" s="0" t="s">
        <v>64</v>
      </c>
      <c r="B6930" s="0" t="s">
        <v>55</v>
      </c>
      <c r="C6930" s="0" t="s">
        <v>75</v>
      </c>
      <c r="D6930" s="0" t="s">
        <v>179</v>
      </c>
      <c r="E6930" s="0" t="n">
        <v>2038</v>
      </c>
      <c r="F6930" s="0" t="n">
        <v>225.693573216092</v>
      </c>
      <c r="G6930" s="0" t="s">
        <v>132</v>
      </c>
    </row>
    <row r="6931" customFormat="false" ht="14.25" hidden="false" customHeight="false" outlineLevel="0" collapsed="false">
      <c r="A6931" s="0" t="s">
        <v>64</v>
      </c>
      <c r="B6931" s="0" t="s">
        <v>55</v>
      </c>
      <c r="C6931" s="0" t="s">
        <v>75</v>
      </c>
      <c r="D6931" s="0" t="s">
        <v>180</v>
      </c>
      <c r="E6931" s="0" t="n">
        <v>2038</v>
      </c>
      <c r="F6931" s="0" t="n">
        <v>66.7840092236407</v>
      </c>
      <c r="G6931" s="0" t="s">
        <v>132</v>
      </c>
    </row>
    <row r="6932" customFormat="false" ht="14.25" hidden="false" customHeight="false" outlineLevel="0" collapsed="false">
      <c r="A6932" s="0" t="s">
        <v>64</v>
      </c>
      <c r="B6932" s="0" t="s">
        <v>55</v>
      </c>
      <c r="C6932" s="0" t="s">
        <v>75</v>
      </c>
      <c r="D6932" s="0" t="s">
        <v>179</v>
      </c>
      <c r="E6932" s="0" t="n">
        <v>2039</v>
      </c>
      <c r="F6932" s="0" t="n">
        <v>240.367685717517</v>
      </c>
      <c r="G6932" s="0" t="s">
        <v>132</v>
      </c>
    </row>
    <row r="6933" customFormat="false" ht="14.25" hidden="false" customHeight="false" outlineLevel="0" collapsed="false">
      <c r="A6933" s="0" t="s">
        <v>64</v>
      </c>
      <c r="B6933" s="0" t="s">
        <v>55</v>
      </c>
      <c r="C6933" s="0" t="s">
        <v>75</v>
      </c>
      <c r="D6933" s="0" t="s">
        <v>180</v>
      </c>
      <c r="E6933" s="0" t="n">
        <v>2039</v>
      </c>
      <c r="F6933" s="0" t="n">
        <v>71.1261623947706</v>
      </c>
      <c r="G6933" s="0" t="s">
        <v>132</v>
      </c>
    </row>
    <row r="6934" customFormat="false" ht="14.25" hidden="false" customHeight="false" outlineLevel="0" collapsed="false">
      <c r="A6934" s="0" t="s">
        <v>64</v>
      </c>
      <c r="B6934" s="0" t="s">
        <v>55</v>
      </c>
      <c r="C6934" s="0" t="s">
        <v>75</v>
      </c>
      <c r="D6934" s="0" t="s">
        <v>179</v>
      </c>
      <c r="E6934" s="0" t="n">
        <v>2040</v>
      </c>
      <c r="F6934" s="0" t="n">
        <v>256.460796182508</v>
      </c>
      <c r="G6934" s="0" t="s">
        <v>132</v>
      </c>
    </row>
    <row r="6935" customFormat="false" ht="14.25" hidden="false" customHeight="false" outlineLevel="0" collapsed="false">
      <c r="A6935" s="0" t="s">
        <v>64</v>
      </c>
      <c r="B6935" s="0" t="s">
        <v>55</v>
      </c>
      <c r="C6935" s="0" t="s">
        <v>75</v>
      </c>
      <c r="D6935" s="0" t="s">
        <v>180</v>
      </c>
      <c r="E6935" s="0" t="n">
        <v>2040</v>
      </c>
      <c r="F6935" s="0" t="n">
        <v>75.8882051167493</v>
      </c>
      <c r="G6935" s="0" t="s">
        <v>132</v>
      </c>
    </row>
    <row r="6936" customFormat="false" ht="14.25" hidden="false" customHeight="false" outlineLevel="0" collapsed="false">
      <c r="A6936" s="0" t="s">
        <v>119</v>
      </c>
      <c r="B6936" s="0" t="s">
        <v>120</v>
      </c>
      <c r="C6936" s="0" t="s">
        <v>75</v>
      </c>
      <c r="D6936" s="0" t="s">
        <v>182</v>
      </c>
      <c r="E6936" s="0" t="n">
        <v>2024</v>
      </c>
      <c r="F6936" s="0" t="n">
        <v>2.161</v>
      </c>
      <c r="G6936" s="0" t="s">
        <v>161</v>
      </c>
    </row>
    <row r="6937" customFormat="false" ht="14.25" hidden="false" customHeight="false" outlineLevel="0" collapsed="false">
      <c r="A6937" s="0" t="s">
        <v>119</v>
      </c>
      <c r="B6937" s="0" t="s">
        <v>120</v>
      </c>
      <c r="C6937" s="0" t="s">
        <v>75</v>
      </c>
      <c r="D6937" s="0" t="s">
        <v>183</v>
      </c>
      <c r="E6937" s="0" t="n">
        <v>2024</v>
      </c>
      <c r="F6937" s="0" t="n">
        <v>0</v>
      </c>
      <c r="G6937" s="0" t="s">
        <v>161</v>
      </c>
    </row>
    <row r="6938" customFormat="false" ht="14.25" hidden="false" customHeight="false" outlineLevel="0" collapsed="false">
      <c r="A6938" s="0" t="s">
        <v>119</v>
      </c>
      <c r="B6938" s="0" t="s">
        <v>120</v>
      </c>
      <c r="C6938" s="0" t="s">
        <v>75</v>
      </c>
      <c r="D6938" s="0" t="s">
        <v>184</v>
      </c>
      <c r="E6938" s="0" t="n">
        <v>2024</v>
      </c>
      <c r="F6938" s="0" t="n">
        <v>2.161</v>
      </c>
      <c r="G6938" s="0" t="s">
        <v>161</v>
      </c>
    </row>
    <row r="6939" customFormat="false" ht="14.25" hidden="false" customHeight="false" outlineLevel="0" collapsed="false">
      <c r="A6939" s="0" t="s">
        <v>119</v>
      </c>
      <c r="B6939" s="0" t="s">
        <v>120</v>
      </c>
      <c r="C6939" s="0" t="s">
        <v>75</v>
      </c>
      <c r="D6939" s="0" t="s">
        <v>182</v>
      </c>
      <c r="E6939" s="0" t="n">
        <v>2025</v>
      </c>
      <c r="F6939" s="0" t="n">
        <v>2.161</v>
      </c>
      <c r="G6939" s="0" t="s">
        <v>161</v>
      </c>
    </row>
    <row r="6940" customFormat="false" ht="14.25" hidden="false" customHeight="false" outlineLevel="0" collapsed="false">
      <c r="A6940" s="0" t="s">
        <v>119</v>
      </c>
      <c r="B6940" s="0" t="s">
        <v>120</v>
      </c>
      <c r="C6940" s="0" t="s">
        <v>75</v>
      </c>
      <c r="D6940" s="0" t="s">
        <v>183</v>
      </c>
      <c r="E6940" s="0" t="n">
        <v>2025</v>
      </c>
      <c r="F6940" s="0" t="n">
        <v>0.0191</v>
      </c>
      <c r="G6940" s="0" t="s">
        <v>161</v>
      </c>
    </row>
    <row r="6941" customFormat="false" ht="14.25" hidden="false" customHeight="false" outlineLevel="0" collapsed="false">
      <c r="A6941" s="0" t="s">
        <v>119</v>
      </c>
      <c r="B6941" s="0" t="s">
        <v>120</v>
      </c>
      <c r="C6941" s="0" t="s">
        <v>75</v>
      </c>
      <c r="D6941" s="0" t="s">
        <v>184</v>
      </c>
      <c r="E6941" s="0" t="n">
        <v>2025</v>
      </c>
      <c r="F6941" s="0" t="n">
        <v>2.1801</v>
      </c>
      <c r="G6941" s="0" t="s">
        <v>161</v>
      </c>
    </row>
    <row r="6942" customFormat="false" ht="14.25" hidden="false" customHeight="false" outlineLevel="0" collapsed="false">
      <c r="A6942" s="0" t="s">
        <v>119</v>
      </c>
      <c r="B6942" s="0" t="s">
        <v>120</v>
      </c>
      <c r="C6942" s="0" t="s">
        <v>75</v>
      </c>
      <c r="D6942" s="0" t="s">
        <v>182</v>
      </c>
      <c r="E6942" s="0" t="n">
        <v>2026</v>
      </c>
      <c r="F6942" s="0" t="n">
        <v>2.551115</v>
      </c>
      <c r="G6942" s="0" t="s">
        <v>161</v>
      </c>
    </row>
    <row r="6943" customFormat="false" ht="14.25" hidden="false" customHeight="false" outlineLevel="0" collapsed="false">
      <c r="A6943" s="0" t="s">
        <v>119</v>
      </c>
      <c r="B6943" s="0" t="s">
        <v>120</v>
      </c>
      <c r="C6943" s="0" t="s">
        <v>75</v>
      </c>
      <c r="D6943" s="0" t="s">
        <v>183</v>
      </c>
      <c r="E6943" s="0" t="n">
        <v>2026</v>
      </c>
      <c r="F6943" s="0" t="n">
        <v>0.1777</v>
      </c>
      <c r="G6943" s="0" t="s">
        <v>161</v>
      </c>
    </row>
    <row r="6944" customFormat="false" ht="14.25" hidden="false" customHeight="false" outlineLevel="0" collapsed="false">
      <c r="A6944" s="0" t="s">
        <v>119</v>
      </c>
      <c r="B6944" s="0" t="s">
        <v>120</v>
      </c>
      <c r="C6944" s="0" t="s">
        <v>75</v>
      </c>
      <c r="D6944" s="0" t="s">
        <v>184</v>
      </c>
      <c r="E6944" s="0" t="n">
        <v>2026</v>
      </c>
      <c r="F6944" s="0" t="n">
        <v>2.728815</v>
      </c>
      <c r="G6944" s="0" t="s">
        <v>161</v>
      </c>
    </row>
    <row r="6945" customFormat="false" ht="14.25" hidden="false" customHeight="false" outlineLevel="0" collapsed="false">
      <c r="A6945" s="0" t="s">
        <v>119</v>
      </c>
      <c r="B6945" s="0" t="s">
        <v>120</v>
      </c>
      <c r="C6945" s="0" t="s">
        <v>75</v>
      </c>
      <c r="D6945" s="0" t="s">
        <v>182</v>
      </c>
      <c r="E6945" s="0" t="n">
        <v>2027</v>
      </c>
      <c r="F6945" s="0" t="n">
        <v>3.21508875</v>
      </c>
      <c r="G6945" s="0" t="s">
        <v>161</v>
      </c>
    </row>
    <row r="6946" customFormat="false" ht="14.25" hidden="false" customHeight="false" outlineLevel="0" collapsed="false">
      <c r="A6946" s="0" t="s">
        <v>119</v>
      </c>
      <c r="B6946" s="0" t="s">
        <v>120</v>
      </c>
      <c r="C6946" s="0" t="s">
        <v>75</v>
      </c>
      <c r="D6946" s="0" t="s">
        <v>183</v>
      </c>
      <c r="E6946" s="0" t="n">
        <v>2027</v>
      </c>
      <c r="F6946" s="0" t="n">
        <v>0.5582</v>
      </c>
      <c r="G6946" s="0" t="s">
        <v>161</v>
      </c>
    </row>
    <row r="6947" customFormat="false" ht="14.25" hidden="false" customHeight="false" outlineLevel="0" collapsed="false">
      <c r="A6947" s="0" t="s">
        <v>119</v>
      </c>
      <c r="B6947" s="0" t="s">
        <v>120</v>
      </c>
      <c r="C6947" s="0" t="s">
        <v>75</v>
      </c>
      <c r="D6947" s="0" t="s">
        <v>184</v>
      </c>
      <c r="E6947" s="0" t="n">
        <v>2027</v>
      </c>
      <c r="F6947" s="0" t="n">
        <v>3.77328875</v>
      </c>
      <c r="G6947" s="0" t="s">
        <v>161</v>
      </c>
    </row>
    <row r="6948" customFormat="false" ht="14.25" hidden="false" customHeight="false" outlineLevel="0" collapsed="false">
      <c r="A6948" s="0" t="s">
        <v>119</v>
      </c>
      <c r="B6948" s="0" t="s">
        <v>120</v>
      </c>
      <c r="C6948" s="0" t="s">
        <v>75</v>
      </c>
      <c r="D6948" s="0" t="s">
        <v>182</v>
      </c>
      <c r="E6948" s="0" t="n">
        <v>2028</v>
      </c>
      <c r="F6948" s="0" t="n">
        <v>5.7911051875</v>
      </c>
      <c r="G6948" s="0" t="s">
        <v>161</v>
      </c>
    </row>
    <row r="6949" customFormat="false" ht="14.25" hidden="false" customHeight="false" outlineLevel="0" collapsed="false">
      <c r="A6949" s="0" t="s">
        <v>119</v>
      </c>
      <c r="B6949" s="0" t="s">
        <v>120</v>
      </c>
      <c r="C6949" s="0" t="s">
        <v>75</v>
      </c>
      <c r="D6949" s="0" t="s">
        <v>183</v>
      </c>
      <c r="E6949" s="0" t="n">
        <v>2028</v>
      </c>
      <c r="F6949" s="0" t="n">
        <v>1.0824</v>
      </c>
      <c r="G6949" s="0" t="s">
        <v>161</v>
      </c>
    </row>
    <row r="6950" customFormat="false" ht="14.25" hidden="false" customHeight="false" outlineLevel="0" collapsed="false">
      <c r="A6950" s="0" t="s">
        <v>119</v>
      </c>
      <c r="B6950" s="0" t="s">
        <v>120</v>
      </c>
      <c r="C6950" s="0" t="s">
        <v>75</v>
      </c>
      <c r="D6950" s="0" t="s">
        <v>184</v>
      </c>
      <c r="E6950" s="0" t="n">
        <v>2028</v>
      </c>
      <c r="F6950" s="0" t="n">
        <v>6.8735051875</v>
      </c>
      <c r="G6950" s="0" t="s">
        <v>161</v>
      </c>
    </row>
    <row r="6951" customFormat="false" ht="14.25" hidden="false" customHeight="false" outlineLevel="0" collapsed="false">
      <c r="A6951" s="0" t="s">
        <v>119</v>
      </c>
      <c r="B6951" s="0" t="s">
        <v>120</v>
      </c>
      <c r="C6951" s="0" t="s">
        <v>75</v>
      </c>
      <c r="D6951" s="0" t="s">
        <v>182</v>
      </c>
      <c r="E6951" s="0" t="n">
        <v>2029</v>
      </c>
      <c r="F6951" s="0" t="n">
        <v>10.104851359375</v>
      </c>
      <c r="G6951" s="0" t="s">
        <v>161</v>
      </c>
    </row>
    <row r="6952" customFormat="false" ht="14.25" hidden="false" customHeight="false" outlineLevel="0" collapsed="false">
      <c r="A6952" s="0" t="s">
        <v>119</v>
      </c>
      <c r="B6952" s="0" t="s">
        <v>120</v>
      </c>
      <c r="C6952" s="0" t="s">
        <v>75</v>
      </c>
      <c r="D6952" s="0" t="s">
        <v>183</v>
      </c>
      <c r="E6952" s="0" t="n">
        <v>2029</v>
      </c>
      <c r="F6952" s="0" t="n">
        <v>1.3859</v>
      </c>
      <c r="G6952" s="0" t="s">
        <v>161</v>
      </c>
    </row>
    <row r="6953" customFormat="false" ht="14.25" hidden="false" customHeight="false" outlineLevel="0" collapsed="false">
      <c r="A6953" s="0" t="s">
        <v>119</v>
      </c>
      <c r="B6953" s="0" t="s">
        <v>120</v>
      </c>
      <c r="C6953" s="0" t="s">
        <v>75</v>
      </c>
      <c r="D6953" s="0" t="s">
        <v>184</v>
      </c>
      <c r="E6953" s="0" t="n">
        <v>2029</v>
      </c>
      <c r="F6953" s="0" t="n">
        <v>11.490751359375</v>
      </c>
      <c r="G6953" s="0" t="s">
        <v>161</v>
      </c>
    </row>
    <row r="6954" customFormat="false" ht="14.25" hidden="false" customHeight="false" outlineLevel="0" collapsed="false">
      <c r="A6954" s="0" t="s">
        <v>119</v>
      </c>
      <c r="B6954" s="0" t="s">
        <v>120</v>
      </c>
      <c r="C6954" s="0" t="s">
        <v>75</v>
      </c>
      <c r="D6954" s="0" t="s">
        <v>182</v>
      </c>
      <c r="E6954" s="0" t="n">
        <v>2030</v>
      </c>
      <c r="F6954" s="0" t="n">
        <v>15.8209257226563</v>
      </c>
      <c r="G6954" s="0" t="s">
        <v>161</v>
      </c>
    </row>
    <row r="6955" customFormat="false" ht="14.25" hidden="false" customHeight="false" outlineLevel="0" collapsed="false">
      <c r="A6955" s="0" t="s">
        <v>119</v>
      </c>
      <c r="B6955" s="0" t="s">
        <v>120</v>
      </c>
      <c r="C6955" s="0" t="s">
        <v>75</v>
      </c>
      <c r="D6955" s="0" t="s">
        <v>183</v>
      </c>
      <c r="E6955" s="0" t="n">
        <v>2030</v>
      </c>
      <c r="F6955" s="0" t="n">
        <v>1.6615</v>
      </c>
      <c r="G6955" s="0" t="s">
        <v>161</v>
      </c>
    </row>
    <row r="6956" customFormat="false" ht="14.25" hidden="false" customHeight="false" outlineLevel="0" collapsed="false">
      <c r="A6956" s="0" t="s">
        <v>119</v>
      </c>
      <c r="B6956" s="0" t="s">
        <v>120</v>
      </c>
      <c r="C6956" s="0" t="s">
        <v>75</v>
      </c>
      <c r="D6956" s="0" t="s">
        <v>184</v>
      </c>
      <c r="E6956" s="0" t="n">
        <v>2030</v>
      </c>
      <c r="F6956" s="0" t="n">
        <v>17.4824257226563</v>
      </c>
      <c r="G6956" s="0" t="s">
        <v>161</v>
      </c>
    </row>
    <row r="6957" customFormat="false" ht="14.25" hidden="false" customHeight="false" outlineLevel="0" collapsed="false">
      <c r="A6957" s="0" t="s">
        <v>119</v>
      </c>
      <c r="B6957" s="0" t="s">
        <v>120</v>
      </c>
      <c r="C6957" s="0" t="s">
        <v>75</v>
      </c>
      <c r="D6957" s="0" t="s">
        <v>182</v>
      </c>
      <c r="E6957" s="0" t="n">
        <v>2031</v>
      </c>
      <c r="F6957" s="0" t="n">
        <v>18.2844739943359</v>
      </c>
      <c r="G6957" s="0" t="s">
        <v>161</v>
      </c>
    </row>
    <row r="6958" customFormat="false" ht="14.25" hidden="false" customHeight="false" outlineLevel="0" collapsed="false">
      <c r="A6958" s="0" t="s">
        <v>119</v>
      </c>
      <c r="B6958" s="0" t="s">
        <v>120</v>
      </c>
      <c r="C6958" s="0" t="s">
        <v>75</v>
      </c>
      <c r="D6958" s="0" t="s">
        <v>183</v>
      </c>
      <c r="E6958" s="0" t="n">
        <v>2031</v>
      </c>
      <c r="F6958" s="0" t="n">
        <v>2.3525</v>
      </c>
      <c r="G6958" s="0" t="s">
        <v>161</v>
      </c>
    </row>
    <row r="6959" customFormat="false" ht="14.25" hidden="false" customHeight="false" outlineLevel="0" collapsed="false">
      <c r="A6959" s="0" t="s">
        <v>119</v>
      </c>
      <c r="B6959" s="0" t="s">
        <v>120</v>
      </c>
      <c r="C6959" s="0" t="s">
        <v>75</v>
      </c>
      <c r="D6959" s="0" t="s">
        <v>184</v>
      </c>
      <c r="E6959" s="0" t="n">
        <v>2031</v>
      </c>
      <c r="F6959" s="0" t="n">
        <v>20.6369739943359</v>
      </c>
      <c r="G6959" s="0" t="s">
        <v>161</v>
      </c>
    </row>
    <row r="6960" customFormat="false" ht="14.25" hidden="false" customHeight="false" outlineLevel="0" collapsed="false">
      <c r="A6960" s="0" t="s">
        <v>119</v>
      </c>
      <c r="B6960" s="0" t="s">
        <v>120</v>
      </c>
      <c r="C6960" s="0" t="s">
        <v>75</v>
      </c>
      <c r="D6960" s="0" t="s">
        <v>182</v>
      </c>
      <c r="E6960" s="0" t="n">
        <v>2032</v>
      </c>
      <c r="F6960" s="0" t="n">
        <v>20.405326171416</v>
      </c>
      <c r="G6960" s="0" t="s">
        <v>161</v>
      </c>
    </row>
    <row r="6961" customFormat="false" ht="14.25" hidden="false" customHeight="false" outlineLevel="0" collapsed="false">
      <c r="A6961" s="0" t="s">
        <v>119</v>
      </c>
      <c r="B6961" s="0" t="s">
        <v>120</v>
      </c>
      <c r="C6961" s="0" t="s">
        <v>75</v>
      </c>
      <c r="D6961" s="0" t="s">
        <v>183</v>
      </c>
      <c r="E6961" s="0" t="n">
        <v>2032</v>
      </c>
      <c r="F6961" s="0" t="n">
        <v>3.0436</v>
      </c>
      <c r="G6961" s="0" t="s">
        <v>161</v>
      </c>
    </row>
    <row r="6962" customFormat="false" ht="14.25" hidden="false" customHeight="false" outlineLevel="0" collapsed="false">
      <c r="A6962" s="0" t="s">
        <v>119</v>
      </c>
      <c r="B6962" s="0" t="s">
        <v>120</v>
      </c>
      <c r="C6962" s="0" t="s">
        <v>75</v>
      </c>
      <c r="D6962" s="0" t="s">
        <v>184</v>
      </c>
      <c r="E6962" s="0" t="n">
        <v>2032</v>
      </c>
      <c r="F6962" s="0" t="n">
        <v>23.448926171416</v>
      </c>
      <c r="G6962" s="0" t="s">
        <v>161</v>
      </c>
    </row>
    <row r="6963" customFormat="false" ht="14.25" hidden="false" customHeight="false" outlineLevel="0" collapsed="false">
      <c r="A6963" s="0" t="s">
        <v>119</v>
      </c>
      <c r="B6963" s="0" t="s">
        <v>120</v>
      </c>
      <c r="C6963" s="0" t="s">
        <v>75</v>
      </c>
      <c r="D6963" s="0" t="s">
        <v>182</v>
      </c>
      <c r="E6963" s="0" t="n">
        <v>2033</v>
      </c>
      <c r="F6963" s="0" t="n">
        <v>22.154546325146</v>
      </c>
      <c r="G6963" s="0" t="s">
        <v>161</v>
      </c>
    </row>
    <row r="6964" customFormat="false" ht="14.25" hidden="false" customHeight="false" outlineLevel="0" collapsed="false">
      <c r="A6964" s="0" t="s">
        <v>119</v>
      </c>
      <c r="B6964" s="0" t="s">
        <v>120</v>
      </c>
      <c r="C6964" s="0" t="s">
        <v>75</v>
      </c>
      <c r="D6964" s="0" t="s">
        <v>183</v>
      </c>
      <c r="E6964" s="0" t="n">
        <v>2033</v>
      </c>
      <c r="F6964" s="0" t="n">
        <v>3.5042</v>
      </c>
      <c r="G6964" s="0" t="s">
        <v>161</v>
      </c>
    </row>
    <row r="6965" customFormat="false" ht="14.25" hidden="false" customHeight="false" outlineLevel="0" collapsed="false">
      <c r="A6965" s="0" t="s">
        <v>119</v>
      </c>
      <c r="B6965" s="0" t="s">
        <v>120</v>
      </c>
      <c r="C6965" s="0" t="s">
        <v>75</v>
      </c>
      <c r="D6965" s="0" t="s">
        <v>184</v>
      </c>
      <c r="E6965" s="0" t="n">
        <v>2033</v>
      </c>
      <c r="F6965" s="0" t="n">
        <v>25.658746325146</v>
      </c>
      <c r="G6965" s="0" t="s">
        <v>161</v>
      </c>
    </row>
    <row r="6966" customFormat="false" ht="14.25" hidden="false" customHeight="false" outlineLevel="0" collapsed="false">
      <c r="A6966" s="0" t="s">
        <v>119</v>
      </c>
      <c r="B6966" s="0" t="s">
        <v>120</v>
      </c>
      <c r="C6966" s="0" t="s">
        <v>75</v>
      </c>
      <c r="D6966" s="0" t="s">
        <v>182</v>
      </c>
      <c r="E6966" s="0" t="n">
        <v>2034</v>
      </c>
      <c r="F6966" s="0" t="n">
        <v>24.7569039565212</v>
      </c>
      <c r="G6966" s="0" t="s">
        <v>161</v>
      </c>
    </row>
    <row r="6967" customFormat="false" ht="14.25" hidden="false" customHeight="false" outlineLevel="0" collapsed="false">
      <c r="A6967" s="0" t="s">
        <v>119</v>
      </c>
      <c r="B6967" s="0" t="s">
        <v>120</v>
      </c>
      <c r="C6967" s="0" t="s">
        <v>75</v>
      </c>
      <c r="D6967" s="0" t="s">
        <v>183</v>
      </c>
      <c r="E6967" s="0" t="n">
        <v>2034</v>
      </c>
      <c r="F6967" s="0" t="n">
        <v>3.8728</v>
      </c>
      <c r="G6967" s="0" t="s">
        <v>161</v>
      </c>
    </row>
    <row r="6968" customFormat="false" ht="14.25" hidden="false" customHeight="false" outlineLevel="0" collapsed="false">
      <c r="A6968" s="0" t="s">
        <v>119</v>
      </c>
      <c r="B6968" s="0" t="s">
        <v>120</v>
      </c>
      <c r="C6968" s="0" t="s">
        <v>75</v>
      </c>
      <c r="D6968" s="0" t="s">
        <v>184</v>
      </c>
      <c r="E6968" s="0" t="n">
        <v>2034</v>
      </c>
      <c r="F6968" s="0" t="n">
        <v>28.6297039565212</v>
      </c>
      <c r="G6968" s="0" t="s">
        <v>161</v>
      </c>
    </row>
    <row r="6969" customFormat="false" ht="14.25" hidden="false" customHeight="false" outlineLevel="0" collapsed="false">
      <c r="A6969" s="0" t="s">
        <v>119</v>
      </c>
      <c r="B6969" s="0" t="s">
        <v>120</v>
      </c>
      <c r="C6969" s="0" t="s">
        <v>75</v>
      </c>
      <c r="D6969" s="0" t="s">
        <v>182</v>
      </c>
      <c r="E6969" s="0" t="n">
        <v>2035</v>
      </c>
      <c r="F6969" s="0" t="n">
        <v>27.3030960224516</v>
      </c>
      <c r="G6969" s="0" t="s">
        <v>161</v>
      </c>
    </row>
    <row r="6970" customFormat="false" ht="14.25" hidden="false" customHeight="false" outlineLevel="0" collapsed="false">
      <c r="A6970" s="0" t="s">
        <v>119</v>
      </c>
      <c r="B6970" s="0" t="s">
        <v>120</v>
      </c>
      <c r="C6970" s="0" t="s">
        <v>75</v>
      </c>
      <c r="D6970" s="0" t="s">
        <v>183</v>
      </c>
      <c r="E6970" s="0" t="n">
        <v>2035</v>
      </c>
      <c r="F6970" s="0" t="n">
        <v>4.057</v>
      </c>
      <c r="G6970" s="0" t="s">
        <v>161</v>
      </c>
    </row>
    <row r="6971" customFormat="false" ht="14.25" hidden="false" customHeight="false" outlineLevel="0" collapsed="false">
      <c r="A6971" s="0" t="s">
        <v>119</v>
      </c>
      <c r="B6971" s="0" t="s">
        <v>120</v>
      </c>
      <c r="C6971" s="0" t="s">
        <v>75</v>
      </c>
      <c r="D6971" s="0" t="s">
        <v>184</v>
      </c>
      <c r="E6971" s="0" t="n">
        <v>2035</v>
      </c>
      <c r="F6971" s="0" t="n">
        <v>31.3600960224516</v>
      </c>
      <c r="G6971" s="0" t="s">
        <v>161</v>
      </c>
    </row>
    <row r="6972" customFormat="false" ht="14.25" hidden="false" customHeight="false" outlineLevel="0" collapsed="false">
      <c r="A6972" s="0" t="s">
        <v>119</v>
      </c>
      <c r="B6972" s="0" t="s">
        <v>120</v>
      </c>
      <c r="C6972" s="0" t="s">
        <v>75</v>
      </c>
      <c r="D6972" s="0" t="s">
        <v>182</v>
      </c>
      <c r="E6972" s="0" t="n">
        <v>2036</v>
      </c>
      <c r="F6972" s="0" t="n">
        <v>29.6570129438158</v>
      </c>
      <c r="G6972" s="0" t="s">
        <v>161</v>
      </c>
    </row>
    <row r="6973" customFormat="false" ht="14.25" hidden="false" customHeight="false" outlineLevel="0" collapsed="false">
      <c r="A6973" s="0" t="s">
        <v>119</v>
      </c>
      <c r="B6973" s="0" t="s">
        <v>120</v>
      </c>
      <c r="C6973" s="0" t="s">
        <v>75</v>
      </c>
      <c r="D6973" s="0" t="s">
        <v>183</v>
      </c>
      <c r="E6973" s="0" t="n">
        <v>2036</v>
      </c>
      <c r="F6973" s="0" t="n">
        <v>4.40677135714286</v>
      </c>
      <c r="G6973" s="0" t="s">
        <v>161</v>
      </c>
    </row>
    <row r="6974" customFormat="false" ht="14.25" hidden="false" customHeight="false" outlineLevel="0" collapsed="false">
      <c r="A6974" s="0" t="s">
        <v>119</v>
      </c>
      <c r="B6974" s="0" t="s">
        <v>120</v>
      </c>
      <c r="C6974" s="0" t="s">
        <v>75</v>
      </c>
      <c r="D6974" s="0" t="s">
        <v>184</v>
      </c>
      <c r="E6974" s="0" t="n">
        <v>2036</v>
      </c>
      <c r="F6974" s="0" t="n">
        <v>34.0637843009586</v>
      </c>
      <c r="G6974" s="0" t="s">
        <v>161</v>
      </c>
    </row>
    <row r="6975" customFormat="false" ht="14.25" hidden="false" customHeight="false" outlineLevel="0" collapsed="false">
      <c r="A6975" s="0" t="s">
        <v>119</v>
      </c>
      <c r="B6975" s="0" t="s">
        <v>120</v>
      </c>
      <c r="C6975" s="0" t="s">
        <v>75</v>
      </c>
      <c r="D6975" s="0" t="s">
        <v>182</v>
      </c>
      <c r="E6975" s="0" t="n">
        <v>2037</v>
      </c>
      <c r="F6975" s="0" t="n">
        <v>31.8601053339278</v>
      </c>
      <c r="G6975" s="0" t="s">
        <v>161</v>
      </c>
    </row>
    <row r="6976" customFormat="false" ht="14.25" hidden="false" customHeight="false" outlineLevel="0" collapsed="false">
      <c r="A6976" s="0" t="s">
        <v>119</v>
      </c>
      <c r="B6976" s="0" t="s">
        <v>120</v>
      </c>
      <c r="C6976" s="0" t="s">
        <v>75</v>
      </c>
      <c r="D6976" s="0" t="s">
        <v>183</v>
      </c>
      <c r="E6976" s="0" t="n">
        <v>2037</v>
      </c>
      <c r="F6976" s="0" t="n">
        <v>4.73413151510204</v>
      </c>
      <c r="G6976" s="0" t="s">
        <v>161</v>
      </c>
    </row>
    <row r="6977" customFormat="false" ht="14.25" hidden="false" customHeight="false" outlineLevel="0" collapsed="false">
      <c r="A6977" s="0" t="s">
        <v>119</v>
      </c>
      <c r="B6977" s="0" t="s">
        <v>120</v>
      </c>
      <c r="C6977" s="0" t="s">
        <v>75</v>
      </c>
      <c r="D6977" s="0" t="s">
        <v>184</v>
      </c>
      <c r="E6977" s="0" t="n">
        <v>2037</v>
      </c>
      <c r="F6977" s="0" t="n">
        <v>36.5942368490299</v>
      </c>
      <c r="G6977" s="0" t="s">
        <v>161</v>
      </c>
    </row>
    <row r="6978" customFormat="false" ht="14.25" hidden="false" customHeight="false" outlineLevel="0" collapsed="false">
      <c r="A6978" s="0" t="s">
        <v>119</v>
      </c>
      <c r="B6978" s="0" t="s">
        <v>120</v>
      </c>
      <c r="C6978" s="0" t="s">
        <v>75</v>
      </c>
      <c r="D6978" s="0" t="s">
        <v>182</v>
      </c>
      <c r="E6978" s="0" t="n">
        <v>2038</v>
      </c>
      <c r="F6978" s="0" t="n">
        <v>33.8468104736792</v>
      </c>
      <c r="G6978" s="0" t="s">
        <v>161</v>
      </c>
    </row>
    <row r="6979" customFormat="false" ht="14.25" hidden="false" customHeight="false" outlineLevel="0" collapsed="false">
      <c r="A6979" s="0" t="s">
        <v>119</v>
      </c>
      <c r="B6979" s="0" t="s">
        <v>120</v>
      </c>
      <c r="C6979" s="0" t="s">
        <v>75</v>
      </c>
      <c r="D6979" s="0" t="s">
        <v>183</v>
      </c>
      <c r="E6979" s="0" t="n">
        <v>2038</v>
      </c>
      <c r="F6979" s="0" t="n">
        <v>5.02933843029376</v>
      </c>
      <c r="G6979" s="0" t="s">
        <v>161</v>
      </c>
    </row>
    <row r="6980" customFormat="false" ht="14.25" hidden="false" customHeight="false" outlineLevel="0" collapsed="false">
      <c r="A6980" s="0" t="s">
        <v>119</v>
      </c>
      <c r="B6980" s="0" t="s">
        <v>120</v>
      </c>
      <c r="C6980" s="0" t="s">
        <v>75</v>
      </c>
      <c r="D6980" s="0" t="s">
        <v>184</v>
      </c>
      <c r="E6980" s="0" t="n">
        <v>2038</v>
      </c>
      <c r="F6980" s="0" t="n">
        <v>38.8761489039729</v>
      </c>
      <c r="G6980" s="0" t="s">
        <v>161</v>
      </c>
    </row>
    <row r="6981" customFormat="false" ht="14.25" hidden="false" customHeight="false" outlineLevel="0" collapsed="false">
      <c r="A6981" s="0" t="s">
        <v>119</v>
      </c>
      <c r="B6981" s="0" t="s">
        <v>120</v>
      </c>
      <c r="C6981" s="0" t="s">
        <v>75</v>
      </c>
      <c r="D6981" s="0" t="s">
        <v>182</v>
      </c>
      <c r="E6981" s="0" t="n">
        <v>2039</v>
      </c>
      <c r="F6981" s="0" t="n">
        <v>35.5536567732804</v>
      </c>
      <c r="G6981" s="0" t="s">
        <v>161</v>
      </c>
    </row>
    <row r="6982" customFormat="false" ht="14.25" hidden="false" customHeight="false" outlineLevel="0" collapsed="false">
      <c r="A6982" s="0" t="s">
        <v>119</v>
      </c>
      <c r="B6982" s="0" t="s">
        <v>120</v>
      </c>
      <c r="C6982" s="0" t="s">
        <v>75</v>
      </c>
      <c r="D6982" s="0" t="s">
        <v>183</v>
      </c>
      <c r="E6982" s="0" t="n">
        <v>2039</v>
      </c>
      <c r="F6982" s="0" t="n">
        <v>5.28296078256429</v>
      </c>
      <c r="G6982" s="0" t="s">
        <v>161</v>
      </c>
    </row>
    <row r="6983" customFormat="false" ht="14.25" hidden="false" customHeight="false" outlineLevel="0" collapsed="false">
      <c r="A6983" s="0" t="s">
        <v>119</v>
      </c>
      <c r="B6983" s="0" t="s">
        <v>120</v>
      </c>
      <c r="C6983" s="0" t="s">
        <v>75</v>
      </c>
      <c r="D6983" s="0" t="s">
        <v>184</v>
      </c>
      <c r="E6983" s="0" t="n">
        <v>2039</v>
      </c>
      <c r="F6983" s="0" t="n">
        <v>40.8366175558447</v>
      </c>
      <c r="G6983" s="0" t="s">
        <v>161</v>
      </c>
    </row>
    <row r="6984" customFormat="false" ht="14.25" hidden="false" customHeight="false" outlineLevel="0" collapsed="false">
      <c r="A6984" s="0" t="s">
        <v>119</v>
      </c>
      <c r="B6984" s="0" t="s">
        <v>120</v>
      </c>
      <c r="C6984" s="0" t="s">
        <v>75</v>
      </c>
      <c r="D6984" s="0" t="s">
        <v>182</v>
      </c>
      <c r="E6984" s="0" t="n">
        <v>2040</v>
      </c>
      <c r="F6984" s="0" t="n">
        <v>36.9224725590517</v>
      </c>
      <c r="G6984" s="0" t="s">
        <v>161</v>
      </c>
    </row>
    <row r="6985" customFormat="false" ht="14.25" hidden="false" customHeight="false" outlineLevel="0" collapsed="false">
      <c r="A6985" s="0" t="s">
        <v>119</v>
      </c>
      <c r="B6985" s="0" t="s">
        <v>120</v>
      </c>
      <c r="C6985" s="0" t="s">
        <v>75</v>
      </c>
      <c r="D6985" s="0" t="s">
        <v>183</v>
      </c>
      <c r="E6985" s="0" t="n">
        <v>2040</v>
      </c>
      <c r="F6985" s="0" t="n">
        <v>5.48635477269302</v>
      </c>
      <c r="G6985" s="0" t="s">
        <v>161</v>
      </c>
    </row>
    <row r="6986" customFormat="false" ht="14.25" hidden="false" customHeight="false" outlineLevel="0" collapsed="false">
      <c r="A6986" s="0" t="s">
        <v>119</v>
      </c>
      <c r="B6986" s="0" t="s">
        <v>120</v>
      </c>
      <c r="C6986" s="0" t="s">
        <v>75</v>
      </c>
      <c r="D6986" s="0" t="s">
        <v>184</v>
      </c>
      <c r="E6986" s="0" t="n">
        <v>2040</v>
      </c>
      <c r="F6986" s="0" t="n">
        <v>42.4088273317447</v>
      </c>
      <c r="G6986" s="0" t="s">
        <v>161</v>
      </c>
    </row>
    <row r="6987" customFormat="false" ht="14.25" hidden="false" customHeight="false" outlineLevel="0" collapsed="false">
      <c r="A6987" s="0" t="s">
        <v>107</v>
      </c>
      <c r="B6987" s="0" t="s">
        <v>108</v>
      </c>
      <c r="C6987" s="0" t="s">
        <v>75</v>
      </c>
      <c r="D6987" s="0" t="s">
        <v>182</v>
      </c>
      <c r="E6987" s="0" t="n">
        <v>2024</v>
      </c>
      <c r="F6987" s="0" t="n">
        <v>0.1584</v>
      </c>
      <c r="G6987" s="0" t="s">
        <v>161</v>
      </c>
    </row>
    <row r="6988" customFormat="false" ht="14.25" hidden="false" customHeight="false" outlineLevel="0" collapsed="false">
      <c r="A6988" s="0" t="s">
        <v>107</v>
      </c>
      <c r="B6988" s="0" t="s">
        <v>108</v>
      </c>
      <c r="C6988" s="0" t="s">
        <v>75</v>
      </c>
      <c r="D6988" s="0" t="s">
        <v>183</v>
      </c>
      <c r="E6988" s="0" t="n">
        <v>2024</v>
      </c>
      <c r="F6988" s="0" t="n">
        <v>0</v>
      </c>
      <c r="G6988" s="0" t="s">
        <v>161</v>
      </c>
    </row>
    <row r="6989" customFormat="false" ht="14.25" hidden="false" customHeight="false" outlineLevel="0" collapsed="false">
      <c r="A6989" s="0" t="s">
        <v>107</v>
      </c>
      <c r="B6989" s="0" t="s">
        <v>108</v>
      </c>
      <c r="C6989" s="0" t="s">
        <v>75</v>
      </c>
      <c r="D6989" s="0" t="s">
        <v>184</v>
      </c>
      <c r="E6989" s="0" t="n">
        <v>2024</v>
      </c>
      <c r="F6989" s="0" t="n">
        <v>0.1584</v>
      </c>
      <c r="G6989" s="0" t="s">
        <v>161</v>
      </c>
    </row>
    <row r="6990" customFormat="false" ht="14.25" hidden="false" customHeight="false" outlineLevel="0" collapsed="false">
      <c r="A6990" s="0" t="s">
        <v>107</v>
      </c>
      <c r="B6990" s="0" t="s">
        <v>108</v>
      </c>
      <c r="C6990" s="0" t="s">
        <v>75</v>
      </c>
      <c r="D6990" s="0" t="s">
        <v>182</v>
      </c>
      <c r="E6990" s="0" t="n">
        <v>2025</v>
      </c>
      <c r="F6990" s="0" t="n">
        <v>0.1584</v>
      </c>
      <c r="G6990" s="0" t="s">
        <v>161</v>
      </c>
    </row>
    <row r="6991" customFormat="false" ht="14.25" hidden="false" customHeight="false" outlineLevel="0" collapsed="false">
      <c r="A6991" s="0" t="s">
        <v>107</v>
      </c>
      <c r="B6991" s="0" t="s">
        <v>108</v>
      </c>
      <c r="C6991" s="0" t="s">
        <v>75</v>
      </c>
      <c r="D6991" s="0" t="s">
        <v>183</v>
      </c>
      <c r="E6991" s="0" t="n">
        <v>2025</v>
      </c>
      <c r="F6991" s="0" t="n">
        <v>0.0034</v>
      </c>
      <c r="G6991" s="0" t="s">
        <v>161</v>
      </c>
    </row>
    <row r="6992" customFormat="false" ht="14.25" hidden="false" customHeight="false" outlineLevel="0" collapsed="false">
      <c r="A6992" s="0" t="s">
        <v>107</v>
      </c>
      <c r="B6992" s="0" t="s">
        <v>108</v>
      </c>
      <c r="C6992" s="0" t="s">
        <v>75</v>
      </c>
      <c r="D6992" s="0" t="s">
        <v>184</v>
      </c>
      <c r="E6992" s="0" t="n">
        <v>2025</v>
      </c>
      <c r="F6992" s="0" t="n">
        <v>0.1618</v>
      </c>
      <c r="G6992" s="0" t="s">
        <v>161</v>
      </c>
    </row>
    <row r="6993" customFormat="false" ht="14.25" hidden="false" customHeight="false" outlineLevel="0" collapsed="false">
      <c r="A6993" s="0" t="s">
        <v>107</v>
      </c>
      <c r="B6993" s="0" t="s">
        <v>108</v>
      </c>
      <c r="C6993" s="0" t="s">
        <v>75</v>
      </c>
      <c r="D6993" s="0" t="s">
        <v>182</v>
      </c>
      <c r="E6993" s="0" t="n">
        <v>2026</v>
      </c>
      <c r="F6993" s="0" t="n">
        <v>0.1584</v>
      </c>
      <c r="G6993" s="0" t="s">
        <v>161</v>
      </c>
    </row>
    <row r="6994" customFormat="false" ht="14.25" hidden="false" customHeight="false" outlineLevel="0" collapsed="false">
      <c r="A6994" s="0" t="s">
        <v>107</v>
      </c>
      <c r="B6994" s="0" t="s">
        <v>108</v>
      </c>
      <c r="C6994" s="0" t="s">
        <v>75</v>
      </c>
      <c r="D6994" s="0" t="s">
        <v>183</v>
      </c>
      <c r="E6994" s="0" t="n">
        <v>2026</v>
      </c>
      <c r="F6994" s="0" t="n">
        <v>0.0314</v>
      </c>
      <c r="G6994" s="0" t="s">
        <v>161</v>
      </c>
    </row>
    <row r="6995" customFormat="false" ht="14.25" hidden="false" customHeight="false" outlineLevel="0" collapsed="false">
      <c r="A6995" s="0" t="s">
        <v>107</v>
      </c>
      <c r="B6995" s="0" t="s">
        <v>108</v>
      </c>
      <c r="C6995" s="0" t="s">
        <v>75</v>
      </c>
      <c r="D6995" s="0" t="s">
        <v>184</v>
      </c>
      <c r="E6995" s="0" t="n">
        <v>2026</v>
      </c>
      <c r="F6995" s="0" t="n">
        <v>0.1898</v>
      </c>
      <c r="G6995" s="0" t="s">
        <v>161</v>
      </c>
    </row>
    <row r="6996" customFormat="false" ht="14.25" hidden="false" customHeight="false" outlineLevel="0" collapsed="false">
      <c r="A6996" s="0" t="s">
        <v>107</v>
      </c>
      <c r="B6996" s="0" t="s">
        <v>108</v>
      </c>
      <c r="C6996" s="0" t="s">
        <v>75</v>
      </c>
      <c r="D6996" s="0" t="s">
        <v>182</v>
      </c>
      <c r="E6996" s="0" t="n">
        <v>2027</v>
      </c>
      <c r="F6996" s="0" t="n">
        <v>0.1584</v>
      </c>
      <c r="G6996" s="0" t="s">
        <v>161</v>
      </c>
    </row>
    <row r="6997" customFormat="false" ht="14.25" hidden="false" customHeight="false" outlineLevel="0" collapsed="false">
      <c r="A6997" s="0" t="s">
        <v>107</v>
      </c>
      <c r="B6997" s="0" t="s">
        <v>108</v>
      </c>
      <c r="C6997" s="0" t="s">
        <v>75</v>
      </c>
      <c r="D6997" s="0" t="s">
        <v>183</v>
      </c>
      <c r="E6997" s="0" t="n">
        <v>2027</v>
      </c>
      <c r="F6997" s="0" t="n">
        <v>0.0986</v>
      </c>
      <c r="G6997" s="0" t="s">
        <v>161</v>
      </c>
    </row>
    <row r="6998" customFormat="false" ht="14.25" hidden="false" customHeight="false" outlineLevel="0" collapsed="false">
      <c r="A6998" s="0" t="s">
        <v>107</v>
      </c>
      <c r="B6998" s="0" t="s">
        <v>108</v>
      </c>
      <c r="C6998" s="0" t="s">
        <v>75</v>
      </c>
      <c r="D6998" s="0" t="s">
        <v>184</v>
      </c>
      <c r="E6998" s="0" t="n">
        <v>2027</v>
      </c>
      <c r="F6998" s="0" t="n">
        <v>0.257</v>
      </c>
      <c r="G6998" s="0" t="s">
        <v>161</v>
      </c>
    </row>
    <row r="6999" customFormat="false" ht="14.25" hidden="false" customHeight="false" outlineLevel="0" collapsed="false">
      <c r="A6999" s="0" t="s">
        <v>107</v>
      </c>
      <c r="B6999" s="0" t="s">
        <v>108</v>
      </c>
      <c r="C6999" s="0" t="s">
        <v>75</v>
      </c>
      <c r="D6999" s="0" t="s">
        <v>182</v>
      </c>
      <c r="E6999" s="0" t="n">
        <v>2028</v>
      </c>
      <c r="F6999" s="0" t="n">
        <v>0.1584</v>
      </c>
      <c r="G6999" s="0" t="s">
        <v>161</v>
      </c>
    </row>
    <row r="7000" customFormat="false" ht="14.25" hidden="false" customHeight="false" outlineLevel="0" collapsed="false">
      <c r="A7000" s="0" t="s">
        <v>107</v>
      </c>
      <c r="B7000" s="0" t="s">
        <v>108</v>
      </c>
      <c r="C7000" s="0" t="s">
        <v>75</v>
      </c>
      <c r="D7000" s="0" t="s">
        <v>183</v>
      </c>
      <c r="E7000" s="0" t="n">
        <v>2028</v>
      </c>
      <c r="F7000" s="0" t="n">
        <v>0.1912</v>
      </c>
      <c r="G7000" s="0" t="s">
        <v>161</v>
      </c>
    </row>
    <row r="7001" customFormat="false" ht="14.25" hidden="false" customHeight="false" outlineLevel="0" collapsed="false">
      <c r="A7001" s="0" t="s">
        <v>107</v>
      </c>
      <c r="B7001" s="0" t="s">
        <v>108</v>
      </c>
      <c r="C7001" s="0" t="s">
        <v>75</v>
      </c>
      <c r="D7001" s="0" t="s">
        <v>184</v>
      </c>
      <c r="E7001" s="0" t="n">
        <v>2028</v>
      </c>
      <c r="F7001" s="0" t="n">
        <v>0.3496</v>
      </c>
      <c r="G7001" s="0" t="s">
        <v>161</v>
      </c>
    </row>
    <row r="7002" customFormat="false" ht="14.25" hidden="false" customHeight="false" outlineLevel="0" collapsed="false">
      <c r="A7002" s="0" t="s">
        <v>107</v>
      </c>
      <c r="B7002" s="0" t="s">
        <v>108</v>
      </c>
      <c r="C7002" s="0" t="s">
        <v>75</v>
      </c>
      <c r="D7002" s="0" t="s">
        <v>182</v>
      </c>
      <c r="E7002" s="0" t="n">
        <v>2029</v>
      </c>
      <c r="F7002" s="0" t="n">
        <v>0.1584</v>
      </c>
      <c r="G7002" s="0" t="s">
        <v>161</v>
      </c>
    </row>
    <row r="7003" customFormat="false" ht="14.25" hidden="false" customHeight="false" outlineLevel="0" collapsed="false">
      <c r="A7003" s="0" t="s">
        <v>107</v>
      </c>
      <c r="B7003" s="0" t="s">
        <v>108</v>
      </c>
      <c r="C7003" s="0" t="s">
        <v>75</v>
      </c>
      <c r="D7003" s="0" t="s">
        <v>183</v>
      </c>
      <c r="E7003" s="0" t="n">
        <v>2029</v>
      </c>
      <c r="F7003" s="0" t="n">
        <v>0.2448</v>
      </c>
      <c r="G7003" s="0" t="s">
        <v>161</v>
      </c>
    </row>
    <row r="7004" customFormat="false" ht="14.25" hidden="false" customHeight="false" outlineLevel="0" collapsed="false">
      <c r="A7004" s="0" t="s">
        <v>107</v>
      </c>
      <c r="B7004" s="0" t="s">
        <v>108</v>
      </c>
      <c r="C7004" s="0" t="s">
        <v>75</v>
      </c>
      <c r="D7004" s="0" t="s">
        <v>184</v>
      </c>
      <c r="E7004" s="0" t="n">
        <v>2029</v>
      </c>
      <c r="F7004" s="0" t="n">
        <v>0.4032</v>
      </c>
      <c r="G7004" s="0" t="s">
        <v>161</v>
      </c>
    </row>
    <row r="7005" customFormat="false" ht="14.25" hidden="false" customHeight="false" outlineLevel="0" collapsed="false">
      <c r="A7005" s="0" t="s">
        <v>107</v>
      </c>
      <c r="B7005" s="0" t="s">
        <v>108</v>
      </c>
      <c r="C7005" s="0" t="s">
        <v>75</v>
      </c>
      <c r="D7005" s="0" t="s">
        <v>182</v>
      </c>
      <c r="E7005" s="0" t="n">
        <v>2030</v>
      </c>
      <c r="F7005" s="0" t="n">
        <v>0.1584</v>
      </c>
      <c r="G7005" s="0" t="s">
        <v>161</v>
      </c>
    </row>
    <row r="7006" customFormat="false" ht="14.25" hidden="false" customHeight="false" outlineLevel="0" collapsed="false">
      <c r="A7006" s="0" t="s">
        <v>107</v>
      </c>
      <c r="B7006" s="0" t="s">
        <v>108</v>
      </c>
      <c r="C7006" s="0" t="s">
        <v>75</v>
      </c>
      <c r="D7006" s="0" t="s">
        <v>183</v>
      </c>
      <c r="E7006" s="0" t="n">
        <v>2030</v>
      </c>
      <c r="F7006" s="0" t="n">
        <v>0.2935</v>
      </c>
      <c r="G7006" s="0" t="s">
        <v>161</v>
      </c>
    </row>
    <row r="7007" customFormat="false" ht="14.25" hidden="false" customHeight="false" outlineLevel="0" collapsed="false">
      <c r="A7007" s="0" t="s">
        <v>107</v>
      </c>
      <c r="B7007" s="0" t="s">
        <v>108</v>
      </c>
      <c r="C7007" s="0" t="s">
        <v>75</v>
      </c>
      <c r="D7007" s="0" t="s">
        <v>184</v>
      </c>
      <c r="E7007" s="0" t="n">
        <v>2030</v>
      </c>
      <c r="F7007" s="0" t="n">
        <v>0.4519</v>
      </c>
      <c r="G7007" s="0" t="s">
        <v>161</v>
      </c>
    </row>
    <row r="7008" customFormat="false" ht="14.25" hidden="false" customHeight="false" outlineLevel="0" collapsed="false">
      <c r="A7008" s="0" t="s">
        <v>107</v>
      </c>
      <c r="B7008" s="0" t="s">
        <v>108</v>
      </c>
      <c r="C7008" s="0" t="s">
        <v>75</v>
      </c>
      <c r="D7008" s="0" t="s">
        <v>182</v>
      </c>
      <c r="E7008" s="0" t="n">
        <v>2031</v>
      </c>
      <c r="F7008" s="0" t="n">
        <v>0.1584</v>
      </c>
      <c r="G7008" s="0" t="s">
        <v>161</v>
      </c>
    </row>
    <row r="7009" customFormat="false" ht="14.25" hidden="false" customHeight="false" outlineLevel="0" collapsed="false">
      <c r="A7009" s="0" t="s">
        <v>107</v>
      </c>
      <c r="B7009" s="0" t="s">
        <v>108</v>
      </c>
      <c r="C7009" s="0" t="s">
        <v>75</v>
      </c>
      <c r="D7009" s="0" t="s">
        <v>183</v>
      </c>
      <c r="E7009" s="0" t="n">
        <v>2031</v>
      </c>
      <c r="F7009" s="0" t="n">
        <v>0.4155</v>
      </c>
      <c r="G7009" s="0" t="s">
        <v>161</v>
      </c>
    </row>
    <row r="7010" customFormat="false" ht="14.25" hidden="false" customHeight="false" outlineLevel="0" collapsed="false">
      <c r="A7010" s="0" t="s">
        <v>107</v>
      </c>
      <c r="B7010" s="0" t="s">
        <v>108</v>
      </c>
      <c r="C7010" s="0" t="s">
        <v>75</v>
      </c>
      <c r="D7010" s="0" t="s">
        <v>184</v>
      </c>
      <c r="E7010" s="0" t="n">
        <v>2031</v>
      </c>
      <c r="F7010" s="0" t="n">
        <v>0.5739</v>
      </c>
      <c r="G7010" s="0" t="s">
        <v>161</v>
      </c>
    </row>
    <row r="7011" customFormat="false" ht="14.25" hidden="false" customHeight="false" outlineLevel="0" collapsed="false">
      <c r="A7011" s="0" t="s">
        <v>107</v>
      </c>
      <c r="B7011" s="0" t="s">
        <v>108</v>
      </c>
      <c r="C7011" s="0" t="s">
        <v>75</v>
      </c>
      <c r="D7011" s="0" t="s">
        <v>182</v>
      </c>
      <c r="E7011" s="0" t="n">
        <v>2032</v>
      </c>
      <c r="F7011" s="0" t="n">
        <v>0.1584</v>
      </c>
      <c r="G7011" s="0" t="s">
        <v>161</v>
      </c>
    </row>
    <row r="7012" customFormat="false" ht="14.25" hidden="false" customHeight="false" outlineLevel="0" collapsed="false">
      <c r="A7012" s="0" t="s">
        <v>107</v>
      </c>
      <c r="B7012" s="0" t="s">
        <v>108</v>
      </c>
      <c r="C7012" s="0" t="s">
        <v>75</v>
      </c>
      <c r="D7012" s="0" t="s">
        <v>183</v>
      </c>
      <c r="E7012" s="0" t="n">
        <v>2032</v>
      </c>
      <c r="F7012" s="0" t="n">
        <v>0.5376</v>
      </c>
      <c r="G7012" s="0" t="s">
        <v>161</v>
      </c>
    </row>
    <row r="7013" customFormat="false" ht="14.25" hidden="false" customHeight="false" outlineLevel="0" collapsed="false">
      <c r="A7013" s="0" t="s">
        <v>107</v>
      </c>
      <c r="B7013" s="0" t="s">
        <v>108</v>
      </c>
      <c r="C7013" s="0" t="s">
        <v>75</v>
      </c>
      <c r="D7013" s="0" t="s">
        <v>184</v>
      </c>
      <c r="E7013" s="0" t="n">
        <v>2032</v>
      </c>
      <c r="F7013" s="0" t="n">
        <v>0.696</v>
      </c>
      <c r="G7013" s="0" t="s">
        <v>161</v>
      </c>
    </row>
    <row r="7014" customFormat="false" ht="14.25" hidden="false" customHeight="false" outlineLevel="0" collapsed="false">
      <c r="A7014" s="0" t="s">
        <v>107</v>
      </c>
      <c r="B7014" s="0" t="s">
        <v>108</v>
      </c>
      <c r="C7014" s="0" t="s">
        <v>75</v>
      </c>
      <c r="D7014" s="0" t="s">
        <v>182</v>
      </c>
      <c r="E7014" s="0" t="n">
        <v>2033</v>
      </c>
      <c r="F7014" s="0" t="n">
        <v>0.1584</v>
      </c>
      <c r="G7014" s="0" t="s">
        <v>161</v>
      </c>
    </row>
    <row r="7015" customFormat="false" ht="14.25" hidden="false" customHeight="false" outlineLevel="0" collapsed="false">
      <c r="A7015" s="0" t="s">
        <v>107</v>
      </c>
      <c r="B7015" s="0" t="s">
        <v>108</v>
      </c>
      <c r="C7015" s="0" t="s">
        <v>75</v>
      </c>
      <c r="D7015" s="0" t="s">
        <v>183</v>
      </c>
      <c r="E7015" s="0" t="n">
        <v>2033</v>
      </c>
      <c r="F7015" s="0" t="n">
        <v>0.619</v>
      </c>
      <c r="G7015" s="0" t="s">
        <v>161</v>
      </c>
    </row>
    <row r="7016" customFormat="false" ht="14.25" hidden="false" customHeight="false" outlineLevel="0" collapsed="false">
      <c r="A7016" s="0" t="s">
        <v>107</v>
      </c>
      <c r="B7016" s="0" t="s">
        <v>108</v>
      </c>
      <c r="C7016" s="0" t="s">
        <v>75</v>
      </c>
      <c r="D7016" s="0" t="s">
        <v>184</v>
      </c>
      <c r="E7016" s="0" t="n">
        <v>2033</v>
      </c>
      <c r="F7016" s="0" t="n">
        <v>0.7774</v>
      </c>
      <c r="G7016" s="0" t="s">
        <v>161</v>
      </c>
    </row>
    <row r="7017" customFormat="false" ht="14.25" hidden="false" customHeight="false" outlineLevel="0" collapsed="false">
      <c r="A7017" s="0" t="s">
        <v>107</v>
      </c>
      <c r="B7017" s="0" t="s">
        <v>108</v>
      </c>
      <c r="C7017" s="0" t="s">
        <v>75</v>
      </c>
      <c r="D7017" s="0" t="s">
        <v>182</v>
      </c>
      <c r="E7017" s="0" t="n">
        <v>2034</v>
      </c>
      <c r="F7017" s="0" t="n">
        <v>0.17516947841029</v>
      </c>
      <c r="G7017" s="0" t="s">
        <v>161</v>
      </c>
    </row>
    <row r="7018" customFormat="false" ht="14.25" hidden="false" customHeight="false" outlineLevel="0" collapsed="false">
      <c r="A7018" s="0" t="s">
        <v>107</v>
      </c>
      <c r="B7018" s="0" t="s">
        <v>108</v>
      </c>
      <c r="C7018" s="0" t="s">
        <v>75</v>
      </c>
      <c r="D7018" s="0" t="s">
        <v>183</v>
      </c>
      <c r="E7018" s="0" t="n">
        <v>2034</v>
      </c>
      <c r="F7018" s="0" t="n">
        <v>0.6841</v>
      </c>
      <c r="G7018" s="0" t="s">
        <v>161</v>
      </c>
    </row>
    <row r="7019" customFormat="false" ht="14.25" hidden="false" customHeight="false" outlineLevel="0" collapsed="false">
      <c r="A7019" s="0" t="s">
        <v>107</v>
      </c>
      <c r="B7019" s="0" t="s">
        <v>108</v>
      </c>
      <c r="C7019" s="0" t="s">
        <v>75</v>
      </c>
      <c r="D7019" s="0" t="s">
        <v>184</v>
      </c>
      <c r="E7019" s="0" t="n">
        <v>2034</v>
      </c>
      <c r="F7019" s="0" t="n">
        <v>0.85926947841029</v>
      </c>
      <c r="G7019" s="0" t="s">
        <v>161</v>
      </c>
    </row>
    <row r="7020" customFormat="false" ht="14.25" hidden="false" customHeight="false" outlineLevel="0" collapsed="false">
      <c r="A7020" s="0" t="s">
        <v>107</v>
      </c>
      <c r="B7020" s="0" t="s">
        <v>108</v>
      </c>
      <c r="C7020" s="0" t="s">
        <v>75</v>
      </c>
      <c r="D7020" s="0" t="s">
        <v>182</v>
      </c>
      <c r="E7020" s="0" t="n">
        <v>2035</v>
      </c>
      <c r="F7020" s="0" t="n">
        <v>0.192361111505699</v>
      </c>
      <c r="G7020" s="0" t="s">
        <v>161</v>
      </c>
    </row>
    <row r="7021" customFormat="false" ht="14.25" hidden="false" customHeight="false" outlineLevel="0" collapsed="false">
      <c r="A7021" s="0" t="s">
        <v>107</v>
      </c>
      <c r="B7021" s="0" t="s">
        <v>108</v>
      </c>
      <c r="C7021" s="0" t="s">
        <v>75</v>
      </c>
      <c r="D7021" s="0" t="s">
        <v>183</v>
      </c>
      <c r="E7021" s="0" t="n">
        <v>2035</v>
      </c>
      <c r="F7021" s="0" t="n">
        <v>0.7166</v>
      </c>
      <c r="G7021" s="0" t="s">
        <v>161</v>
      </c>
    </row>
    <row r="7022" customFormat="false" ht="14.25" hidden="false" customHeight="false" outlineLevel="0" collapsed="false">
      <c r="A7022" s="0" t="s">
        <v>107</v>
      </c>
      <c r="B7022" s="0" t="s">
        <v>108</v>
      </c>
      <c r="C7022" s="0" t="s">
        <v>75</v>
      </c>
      <c r="D7022" s="0" t="s">
        <v>184</v>
      </c>
      <c r="E7022" s="0" t="n">
        <v>2035</v>
      </c>
      <c r="F7022" s="0" t="n">
        <v>0.9089611115057</v>
      </c>
      <c r="G7022" s="0" t="s">
        <v>161</v>
      </c>
    </row>
    <row r="7023" customFormat="false" ht="14.25" hidden="false" customHeight="false" outlineLevel="0" collapsed="false">
      <c r="A7023" s="0" t="s">
        <v>107</v>
      </c>
      <c r="B7023" s="0" t="s">
        <v>108</v>
      </c>
      <c r="C7023" s="0" t="s">
        <v>75</v>
      </c>
      <c r="D7023" s="0" t="s">
        <v>182</v>
      </c>
      <c r="E7023" s="0" t="n">
        <v>2036</v>
      </c>
      <c r="F7023" s="0" t="n">
        <v>0.208945387333369</v>
      </c>
      <c r="G7023" s="0" t="s">
        <v>161</v>
      </c>
    </row>
    <row r="7024" customFormat="false" ht="14.25" hidden="false" customHeight="false" outlineLevel="0" collapsed="false">
      <c r="A7024" s="0" t="s">
        <v>107</v>
      </c>
      <c r="B7024" s="0" t="s">
        <v>108</v>
      </c>
      <c r="C7024" s="0" t="s">
        <v>75</v>
      </c>
      <c r="D7024" s="0" t="s">
        <v>183</v>
      </c>
      <c r="E7024" s="0" t="n">
        <v>2036</v>
      </c>
      <c r="F7024" s="0" t="n">
        <v>0.778381157142858</v>
      </c>
      <c r="G7024" s="0" t="s">
        <v>161</v>
      </c>
    </row>
    <row r="7025" customFormat="false" ht="14.25" hidden="false" customHeight="false" outlineLevel="0" collapsed="false">
      <c r="A7025" s="0" t="s">
        <v>107</v>
      </c>
      <c r="B7025" s="0" t="s">
        <v>108</v>
      </c>
      <c r="C7025" s="0" t="s">
        <v>75</v>
      </c>
      <c r="D7025" s="0" t="s">
        <v>184</v>
      </c>
      <c r="E7025" s="0" t="n">
        <v>2036</v>
      </c>
      <c r="F7025" s="0" t="n">
        <v>0.987326544476227</v>
      </c>
      <c r="G7025" s="0" t="s">
        <v>161</v>
      </c>
    </row>
    <row r="7026" customFormat="false" ht="14.25" hidden="false" customHeight="false" outlineLevel="0" collapsed="false">
      <c r="A7026" s="0" t="s">
        <v>107</v>
      </c>
      <c r="B7026" s="0" t="s">
        <v>108</v>
      </c>
      <c r="C7026" s="0" t="s">
        <v>75</v>
      </c>
      <c r="D7026" s="0" t="s">
        <v>182</v>
      </c>
      <c r="E7026" s="0" t="n">
        <v>2037</v>
      </c>
      <c r="F7026" s="0" t="n">
        <v>0.224467044678134</v>
      </c>
      <c r="G7026" s="0" t="s">
        <v>161</v>
      </c>
    </row>
    <row r="7027" customFormat="false" ht="14.25" hidden="false" customHeight="false" outlineLevel="0" collapsed="false">
      <c r="A7027" s="0" t="s">
        <v>107</v>
      </c>
      <c r="B7027" s="0" t="s">
        <v>108</v>
      </c>
      <c r="C7027" s="0" t="s">
        <v>75</v>
      </c>
      <c r="D7027" s="0" t="s">
        <v>183</v>
      </c>
      <c r="E7027" s="0" t="n">
        <v>2037</v>
      </c>
      <c r="F7027" s="0" t="n">
        <v>0.836203757387756</v>
      </c>
      <c r="G7027" s="0" t="s">
        <v>161</v>
      </c>
    </row>
    <row r="7028" customFormat="false" ht="14.25" hidden="false" customHeight="false" outlineLevel="0" collapsed="false">
      <c r="A7028" s="0" t="s">
        <v>107</v>
      </c>
      <c r="B7028" s="0" t="s">
        <v>108</v>
      </c>
      <c r="C7028" s="0" t="s">
        <v>75</v>
      </c>
      <c r="D7028" s="0" t="s">
        <v>184</v>
      </c>
      <c r="E7028" s="0" t="n">
        <v>2037</v>
      </c>
      <c r="F7028" s="0" t="n">
        <v>1.06067080206589</v>
      </c>
      <c r="G7028" s="0" t="s">
        <v>161</v>
      </c>
    </row>
    <row r="7029" customFormat="false" ht="14.25" hidden="false" customHeight="false" outlineLevel="0" collapsed="false">
      <c r="A7029" s="0" t="s">
        <v>107</v>
      </c>
      <c r="B7029" s="0" t="s">
        <v>108</v>
      </c>
      <c r="C7029" s="0" t="s">
        <v>75</v>
      </c>
      <c r="D7029" s="0" t="s">
        <v>182</v>
      </c>
      <c r="E7029" s="0" t="n">
        <v>2038</v>
      </c>
      <c r="F7029" s="0" t="n">
        <v>0.238464168249849</v>
      </c>
      <c r="G7029" s="0" t="s">
        <v>161</v>
      </c>
    </row>
    <row r="7030" customFormat="false" ht="14.25" hidden="false" customHeight="false" outlineLevel="0" collapsed="false">
      <c r="A7030" s="0" t="s">
        <v>107</v>
      </c>
      <c r="B7030" s="0" t="s">
        <v>108</v>
      </c>
      <c r="C7030" s="0" t="s">
        <v>75</v>
      </c>
      <c r="D7030" s="0" t="s">
        <v>183</v>
      </c>
      <c r="E7030" s="0" t="n">
        <v>2038</v>
      </c>
      <c r="F7030" s="0" t="n">
        <v>0.888347034544863</v>
      </c>
      <c r="G7030" s="0" t="s">
        <v>161</v>
      </c>
    </row>
    <row r="7031" customFormat="false" ht="14.25" hidden="false" customHeight="false" outlineLevel="0" collapsed="false">
      <c r="A7031" s="0" t="s">
        <v>107</v>
      </c>
      <c r="B7031" s="0" t="s">
        <v>108</v>
      </c>
      <c r="C7031" s="0" t="s">
        <v>75</v>
      </c>
      <c r="D7031" s="0" t="s">
        <v>184</v>
      </c>
      <c r="E7031" s="0" t="n">
        <v>2038</v>
      </c>
      <c r="F7031" s="0" t="n">
        <v>1.12681120279471</v>
      </c>
      <c r="G7031" s="0" t="s">
        <v>161</v>
      </c>
    </row>
    <row r="7032" customFormat="false" ht="14.25" hidden="false" customHeight="false" outlineLevel="0" collapsed="false">
      <c r="A7032" s="0" t="s">
        <v>107</v>
      </c>
      <c r="B7032" s="0" t="s">
        <v>108</v>
      </c>
      <c r="C7032" s="0" t="s">
        <v>75</v>
      </c>
      <c r="D7032" s="0" t="s">
        <v>182</v>
      </c>
      <c r="E7032" s="0" t="n">
        <v>2039</v>
      </c>
      <c r="F7032" s="0" t="n">
        <v>0.250489575591591</v>
      </c>
      <c r="G7032" s="0" t="s">
        <v>161</v>
      </c>
    </row>
    <row r="7033" customFormat="false" ht="14.25" hidden="false" customHeight="false" outlineLevel="0" collapsed="false">
      <c r="A7033" s="0" t="s">
        <v>107</v>
      </c>
      <c r="B7033" s="0" t="s">
        <v>108</v>
      </c>
      <c r="C7033" s="0" t="s">
        <v>75</v>
      </c>
      <c r="D7033" s="0" t="s">
        <v>183</v>
      </c>
      <c r="E7033" s="0" t="n">
        <v>2039</v>
      </c>
      <c r="F7033" s="0" t="n">
        <v>0.933145106429769</v>
      </c>
      <c r="G7033" s="0" t="s">
        <v>161</v>
      </c>
    </row>
    <row r="7034" customFormat="false" ht="14.25" hidden="false" customHeight="false" outlineLevel="0" collapsed="false">
      <c r="A7034" s="0" t="s">
        <v>107</v>
      </c>
      <c r="B7034" s="0" t="s">
        <v>108</v>
      </c>
      <c r="C7034" s="0" t="s">
        <v>75</v>
      </c>
      <c r="D7034" s="0" t="s">
        <v>184</v>
      </c>
      <c r="E7034" s="0" t="n">
        <v>2039</v>
      </c>
      <c r="F7034" s="0" t="n">
        <v>1.18363468202136</v>
      </c>
      <c r="G7034" s="0" t="s">
        <v>161</v>
      </c>
    </row>
    <row r="7035" customFormat="false" ht="14.25" hidden="false" customHeight="false" outlineLevel="0" collapsed="false">
      <c r="A7035" s="0" t="s">
        <v>107</v>
      </c>
      <c r="B7035" s="0" t="s">
        <v>108</v>
      </c>
      <c r="C7035" s="0" t="s">
        <v>75</v>
      </c>
      <c r="D7035" s="0" t="s">
        <v>182</v>
      </c>
      <c r="E7035" s="0" t="n">
        <v>2040</v>
      </c>
      <c r="F7035" s="0" t="n">
        <v>0.260133424251868</v>
      </c>
      <c r="G7035" s="0" t="s">
        <v>161</v>
      </c>
    </row>
    <row r="7036" customFormat="false" ht="14.25" hidden="false" customHeight="false" outlineLevel="0" collapsed="false">
      <c r="A7036" s="0" t="s">
        <v>107</v>
      </c>
      <c r="B7036" s="0" t="s">
        <v>108</v>
      </c>
      <c r="C7036" s="0" t="s">
        <v>75</v>
      </c>
      <c r="D7036" s="0" t="s">
        <v>183</v>
      </c>
      <c r="E7036" s="0" t="n">
        <v>2040</v>
      </c>
      <c r="F7036" s="0" t="n">
        <v>0.969071193027315</v>
      </c>
      <c r="G7036" s="0" t="s">
        <v>161</v>
      </c>
    </row>
    <row r="7037" customFormat="false" ht="14.25" hidden="false" customHeight="false" outlineLevel="0" collapsed="false">
      <c r="A7037" s="0" t="s">
        <v>107</v>
      </c>
      <c r="B7037" s="0" t="s">
        <v>108</v>
      </c>
      <c r="C7037" s="0" t="s">
        <v>75</v>
      </c>
      <c r="D7037" s="0" t="s">
        <v>184</v>
      </c>
      <c r="E7037" s="0" t="n">
        <v>2040</v>
      </c>
      <c r="F7037" s="0" t="n">
        <v>1.22920461727918</v>
      </c>
      <c r="G7037" s="0" t="s">
        <v>161</v>
      </c>
    </row>
    <row r="7038" customFormat="false" ht="14.25" hidden="false" customHeight="false" outlineLevel="0" collapsed="false">
      <c r="A7038" s="0" t="s">
        <v>103</v>
      </c>
      <c r="B7038" s="0" t="s">
        <v>104</v>
      </c>
      <c r="C7038" s="0" t="s">
        <v>75</v>
      </c>
      <c r="D7038" s="0" t="s">
        <v>182</v>
      </c>
      <c r="E7038" s="0" t="n">
        <v>2024</v>
      </c>
      <c r="F7038" s="0" t="n">
        <v>1.1</v>
      </c>
      <c r="G7038" s="0" t="s">
        <v>161</v>
      </c>
    </row>
    <row r="7039" customFormat="false" ht="14.25" hidden="false" customHeight="false" outlineLevel="0" collapsed="false">
      <c r="A7039" s="0" t="s">
        <v>103</v>
      </c>
      <c r="B7039" s="0" t="s">
        <v>104</v>
      </c>
      <c r="C7039" s="0" t="s">
        <v>75</v>
      </c>
      <c r="D7039" s="0" t="s">
        <v>183</v>
      </c>
      <c r="E7039" s="0" t="n">
        <v>2024</v>
      </c>
      <c r="F7039" s="0" t="n">
        <v>0</v>
      </c>
      <c r="G7039" s="0" t="s">
        <v>161</v>
      </c>
    </row>
    <row r="7040" customFormat="false" ht="14.25" hidden="false" customHeight="false" outlineLevel="0" collapsed="false">
      <c r="A7040" s="0" t="s">
        <v>103</v>
      </c>
      <c r="B7040" s="0" t="s">
        <v>104</v>
      </c>
      <c r="C7040" s="0" t="s">
        <v>75</v>
      </c>
      <c r="D7040" s="0" t="s">
        <v>184</v>
      </c>
      <c r="E7040" s="0" t="n">
        <v>2024</v>
      </c>
      <c r="F7040" s="0" t="n">
        <v>1.1</v>
      </c>
      <c r="G7040" s="0" t="s">
        <v>161</v>
      </c>
    </row>
    <row r="7041" customFormat="false" ht="14.25" hidden="false" customHeight="false" outlineLevel="0" collapsed="false">
      <c r="A7041" s="0" t="s">
        <v>103</v>
      </c>
      <c r="B7041" s="0" t="s">
        <v>104</v>
      </c>
      <c r="C7041" s="0" t="s">
        <v>75</v>
      </c>
      <c r="D7041" s="0" t="s">
        <v>182</v>
      </c>
      <c r="E7041" s="0" t="n">
        <v>2025</v>
      </c>
      <c r="F7041" s="0" t="n">
        <v>1.1</v>
      </c>
      <c r="G7041" s="0" t="s">
        <v>161</v>
      </c>
    </row>
    <row r="7042" customFormat="false" ht="14.25" hidden="false" customHeight="false" outlineLevel="0" collapsed="false">
      <c r="A7042" s="0" t="s">
        <v>103</v>
      </c>
      <c r="B7042" s="0" t="s">
        <v>104</v>
      </c>
      <c r="C7042" s="0" t="s">
        <v>75</v>
      </c>
      <c r="D7042" s="0" t="s">
        <v>183</v>
      </c>
      <c r="E7042" s="0" t="n">
        <v>2025</v>
      </c>
      <c r="F7042" s="0" t="n">
        <v>0.0084</v>
      </c>
      <c r="G7042" s="0" t="s">
        <v>161</v>
      </c>
    </row>
    <row r="7043" customFormat="false" ht="14.25" hidden="false" customHeight="false" outlineLevel="0" collapsed="false">
      <c r="A7043" s="0" t="s">
        <v>103</v>
      </c>
      <c r="B7043" s="0" t="s">
        <v>104</v>
      </c>
      <c r="C7043" s="0" t="s">
        <v>75</v>
      </c>
      <c r="D7043" s="0" t="s">
        <v>184</v>
      </c>
      <c r="E7043" s="0" t="n">
        <v>2025</v>
      </c>
      <c r="F7043" s="0" t="n">
        <v>1.1084</v>
      </c>
      <c r="G7043" s="0" t="s">
        <v>161</v>
      </c>
    </row>
    <row r="7044" customFormat="false" ht="14.25" hidden="false" customHeight="false" outlineLevel="0" collapsed="false">
      <c r="A7044" s="0" t="s">
        <v>103</v>
      </c>
      <c r="B7044" s="0" t="s">
        <v>104</v>
      </c>
      <c r="C7044" s="0" t="s">
        <v>75</v>
      </c>
      <c r="D7044" s="0" t="s">
        <v>182</v>
      </c>
      <c r="E7044" s="0" t="n">
        <v>2026</v>
      </c>
      <c r="F7044" s="0" t="n">
        <v>1.2012</v>
      </c>
      <c r="G7044" s="0" t="s">
        <v>161</v>
      </c>
    </row>
    <row r="7045" customFormat="false" ht="14.25" hidden="false" customHeight="false" outlineLevel="0" collapsed="false">
      <c r="A7045" s="0" t="s">
        <v>103</v>
      </c>
      <c r="B7045" s="0" t="s">
        <v>104</v>
      </c>
      <c r="C7045" s="0" t="s">
        <v>75</v>
      </c>
      <c r="D7045" s="0" t="s">
        <v>183</v>
      </c>
      <c r="E7045" s="0" t="n">
        <v>2026</v>
      </c>
      <c r="F7045" s="0" t="n">
        <v>0.0785</v>
      </c>
      <c r="G7045" s="0" t="s">
        <v>161</v>
      </c>
    </row>
    <row r="7046" customFormat="false" ht="14.25" hidden="false" customHeight="false" outlineLevel="0" collapsed="false">
      <c r="A7046" s="0" t="s">
        <v>103</v>
      </c>
      <c r="B7046" s="0" t="s">
        <v>104</v>
      </c>
      <c r="C7046" s="0" t="s">
        <v>75</v>
      </c>
      <c r="D7046" s="0" t="s">
        <v>184</v>
      </c>
      <c r="E7046" s="0" t="n">
        <v>2026</v>
      </c>
      <c r="F7046" s="0" t="n">
        <v>1.2797</v>
      </c>
      <c r="G7046" s="0" t="s">
        <v>161</v>
      </c>
    </row>
    <row r="7047" customFormat="false" ht="14.25" hidden="false" customHeight="false" outlineLevel="0" collapsed="false">
      <c r="A7047" s="0" t="s">
        <v>103</v>
      </c>
      <c r="B7047" s="0" t="s">
        <v>104</v>
      </c>
      <c r="C7047" s="0" t="s">
        <v>75</v>
      </c>
      <c r="D7047" s="0" t="s">
        <v>182</v>
      </c>
      <c r="E7047" s="0" t="n">
        <v>2027</v>
      </c>
      <c r="F7047" s="0" t="n">
        <v>1.336665</v>
      </c>
      <c r="G7047" s="0" t="s">
        <v>161</v>
      </c>
    </row>
    <row r="7048" customFormat="false" ht="14.25" hidden="false" customHeight="false" outlineLevel="0" collapsed="false">
      <c r="A7048" s="0" t="s">
        <v>103</v>
      </c>
      <c r="B7048" s="0" t="s">
        <v>104</v>
      </c>
      <c r="C7048" s="0" t="s">
        <v>75</v>
      </c>
      <c r="D7048" s="0" t="s">
        <v>183</v>
      </c>
      <c r="E7048" s="0" t="n">
        <v>2027</v>
      </c>
      <c r="F7048" s="0" t="n">
        <v>0.2465</v>
      </c>
      <c r="G7048" s="0" t="s">
        <v>161</v>
      </c>
    </row>
    <row r="7049" customFormat="false" ht="14.25" hidden="false" customHeight="false" outlineLevel="0" collapsed="false">
      <c r="A7049" s="0" t="s">
        <v>103</v>
      </c>
      <c r="B7049" s="0" t="s">
        <v>104</v>
      </c>
      <c r="C7049" s="0" t="s">
        <v>75</v>
      </c>
      <c r="D7049" s="0" t="s">
        <v>184</v>
      </c>
      <c r="E7049" s="0" t="n">
        <v>2027</v>
      </c>
      <c r="F7049" s="0" t="n">
        <v>1.583165</v>
      </c>
      <c r="G7049" s="0" t="s">
        <v>161</v>
      </c>
    </row>
    <row r="7050" customFormat="false" ht="14.25" hidden="false" customHeight="false" outlineLevel="0" collapsed="false">
      <c r="A7050" s="0" t="s">
        <v>103</v>
      </c>
      <c r="B7050" s="0" t="s">
        <v>104</v>
      </c>
      <c r="C7050" s="0" t="s">
        <v>75</v>
      </c>
      <c r="D7050" s="0" t="s">
        <v>182</v>
      </c>
      <c r="E7050" s="0" t="n">
        <v>2028</v>
      </c>
      <c r="F7050" s="0" t="n">
        <v>1.79870625</v>
      </c>
      <c r="G7050" s="0" t="s">
        <v>161</v>
      </c>
    </row>
    <row r="7051" customFormat="false" ht="14.25" hidden="false" customHeight="false" outlineLevel="0" collapsed="false">
      <c r="A7051" s="0" t="s">
        <v>103</v>
      </c>
      <c r="B7051" s="0" t="s">
        <v>104</v>
      </c>
      <c r="C7051" s="0" t="s">
        <v>75</v>
      </c>
      <c r="D7051" s="0" t="s">
        <v>183</v>
      </c>
      <c r="E7051" s="0" t="n">
        <v>2028</v>
      </c>
      <c r="F7051" s="0" t="n">
        <v>0.4779</v>
      </c>
      <c r="G7051" s="0" t="s">
        <v>161</v>
      </c>
    </row>
    <row r="7052" customFormat="false" ht="14.25" hidden="false" customHeight="false" outlineLevel="0" collapsed="false">
      <c r="A7052" s="0" t="s">
        <v>103</v>
      </c>
      <c r="B7052" s="0" t="s">
        <v>104</v>
      </c>
      <c r="C7052" s="0" t="s">
        <v>75</v>
      </c>
      <c r="D7052" s="0" t="s">
        <v>184</v>
      </c>
      <c r="E7052" s="0" t="n">
        <v>2028</v>
      </c>
      <c r="F7052" s="0" t="n">
        <v>2.27660625</v>
      </c>
      <c r="G7052" s="0" t="s">
        <v>161</v>
      </c>
    </row>
    <row r="7053" customFormat="false" ht="14.25" hidden="false" customHeight="false" outlineLevel="0" collapsed="false">
      <c r="A7053" s="0" t="s">
        <v>103</v>
      </c>
      <c r="B7053" s="0" t="s">
        <v>104</v>
      </c>
      <c r="C7053" s="0" t="s">
        <v>75</v>
      </c>
      <c r="D7053" s="0" t="s">
        <v>182</v>
      </c>
      <c r="E7053" s="0" t="n">
        <v>2029</v>
      </c>
      <c r="F7053" s="0" t="n">
        <v>2.3848153125</v>
      </c>
      <c r="G7053" s="0" t="s">
        <v>161</v>
      </c>
    </row>
    <row r="7054" customFormat="false" ht="14.25" hidden="false" customHeight="false" outlineLevel="0" collapsed="false">
      <c r="A7054" s="0" t="s">
        <v>103</v>
      </c>
      <c r="B7054" s="0" t="s">
        <v>104</v>
      </c>
      <c r="C7054" s="0" t="s">
        <v>75</v>
      </c>
      <c r="D7054" s="0" t="s">
        <v>183</v>
      </c>
      <c r="E7054" s="0" t="n">
        <v>2029</v>
      </c>
      <c r="F7054" s="0" t="n">
        <v>0.612</v>
      </c>
      <c r="G7054" s="0" t="s">
        <v>161</v>
      </c>
    </row>
    <row r="7055" customFormat="false" ht="14.25" hidden="false" customHeight="false" outlineLevel="0" collapsed="false">
      <c r="A7055" s="0" t="s">
        <v>103</v>
      </c>
      <c r="B7055" s="0" t="s">
        <v>104</v>
      </c>
      <c r="C7055" s="0" t="s">
        <v>75</v>
      </c>
      <c r="D7055" s="0" t="s">
        <v>184</v>
      </c>
      <c r="E7055" s="0" t="n">
        <v>2029</v>
      </c>
      <c r="F7055" s="0" t="n">
        <v>2.9968153125</v>
      </c>
      <c r="G7055" s="0" t="s">
        <v>161</v>
      </c>
    </row>
    <row r="7056" customFormat="false" ht="14.25" hidden="false" customHeight="false" outlineLevel="0" collapsed="false">
      <c r="A7056" s="0" t="s">
        <v>103</v>
      </c>
      <c r="B7056" s="0" t="s">
        <v>104</v>
      </c>
      <c r="C7056" s="0" t="s">
        <v>75</v>
      </c>
      <c r="D7056" s="0" t="s">
        <v>182</v>
      </c>
      <c r="E7056" s="0" t="n">
        <v>2030</v>
      </c>
      <c r="F7056" s="0" t="n">
        <v>2.870242921875</v>
      </c>
      <c r="G7056" s="0" t="s">
        <v>161</v>
      </c>
    </row>
    <row r="7057" customFormat="false" ht="14.25" hidden="false" customHeight="false" outlineLevel="0" collapsed="false">
      <c r="A7057" s="0" t="s">
        <v>103</v>
      </c>
      <c r="B7057" s="0" t="s">
        <v>104</v>
      </c>
      <c r="C7057" s="0" t="s">
        <v>75</v>
      </c>
      <c r="D7057" s="0" t="s">
        <v>183</v>
      </c>
      <c r="E7057" s="0" t="n">
        <v>2030</v>
      </c>
      <c r="F7057" s="0" t="n">
        <v>0.7337</v>
      </c>
      <c r="G7057" s="0" t="s">
        <v>161</v>
      </c>
    </row>
    <row r="7058" customFormat="false" ht="14.25" hidden="false" customHeight="false" outlineLevel="0" collapsed="false">
      <c r="A7058" s="0" t="s">
        <v>103</v>
      </c>
      <c r="B7058" s="0" t="s">
        <v>104</v>
      </c>
      <c r="C7058" s="0" t="s">
        <v>75</v>
      </c>
      <c r="D7058" s="0" t="s">
        <v>184</v>
      </c>
      <c r="E7058" s="0" t="n">
        <v>2030</v>
      </c>
      <c r="F7058" s="0" t="n">
        <v>3.603942921875</v>
      </c>
      <c r="G7058" s="0" t="s">
        <v>161</v>
      </c>
    </row>
    <row r="7059" customFormat="false" ht="14.25" hidden="false" customHeight="false" outlineLevel="0" collapsed="false">
      <c r="A7059" s="0" t="s">
        <v>103</v>
      </c>
      <c r="B7059" s="0" t="s">
        <v>104</v>
      </c>
      <c r="C7059" s="0" t="s">
        <v>75</v>
      </c>
      <c r="D7059" s="0" t="s">
        <v>182</v>
      </c>
      <c r="E7059" s="0" t="n">
        <v>2031</v>
      </c>
      <c r="F7059" s="0" t="n">
        <v>3.31824296953125</v>
      </c>
      <c r="G7059" s="0" t="s">
        <v>161</v>
      </c>
    </row>
    <row r="7060" customFormat="false" ht="14.25" hidden="false" customHeight="false" outlineLevel="0" collapsed="false">
      <c r="A7060" s="0" t="s">
        <v>103</v>
      </c>
      <c r="B7060" s="0" t="s">
        <v>104</v>
      </c>
      <c r="C7060" s="0" t="s">
        <v>75</v>
      </c>
      <c r="D7060" s="0" t="s">
        <v>183</v>
      </c>
      <c r="E7060" s="0" t="n">
        <v>2031</v>
      </c>
      <c r="F7060" s="0" t="n">
        <v>1.0388</v>
      </c>
      <c r="G7060" s="0" t="s">
        <v>161</v>
      </c>
    </row>
    <row r="7061" customFormat="false" ht="14.25" hidden="false" customHeight="false" outlineLevel="0" collapsed="false">
      <c r="A7061" s="0" t="s">
        <v>103</v>
      </c>
      <c r="B7061" s="0" t="s">
        <v>104</v>
      </c>
      <c r="C7061" s="0" t="s">
        <v>75</v>
      </c>
      <c r="D7061" s="0" t="s">
        <v>184</v>
      </c>
      <c r="E7061" s="0" t="n">
        <v>2031</v>
      </c>
      <c r="F7061" s="0" t="n">
        <v>4.35704296953125</v>
      </c>
      <c r="G7061" s="0" t="s">
        <v>161</v>
      </c>
    </row>
    <row r="7062" customFormat="false" ht="14.25" hidden="false" customHeight="false" outlineLevel="0" collapsed="false">
      <c r="A7062" s="0" t="s">
        <v>103</v>
      </c>
      <c r="B7062" s="0" t="s">
        <v>104</v>
      </c>
      <c r="C7062" s="0" t="s">
        <v>75</v>
      </c>
      <c r="D7062" s="0" t="s">
        <v>182</v>
      </c>
      <c r="E7062" s="0" t="n">
        <v>2032</v>
      </c>
      <c r="F7062" s="0" t="n">
        <v>3.53366073761719</v>
      </c>
      <c r="G7062" s="0" t="s">
        <v>161</v>
      </c>
    </row>
    <row r="7063" customFormat="false" ht="14.25" hidden="false" customHeight="false" outlineLevel="0" collapsed="false">
      <c r="A7063" s="0" t="s">
        <v>103</v>
      </c>
      <c r="B7063" s="0" t="s">
        <v>104</v>
      </c>
      <c r="C7063" s="0" t="s">
        <v>75</v>
      </c>
      <c r="D7063" s="0" t="s">
        <v>183</v>
      </c>
      <c r="E7063" s="0" t="n">
        <v>2032</v>
      </c>
      <c r="F7063" s="0" t="n">
        <v>1.344</v>
      </c>
      <c r="G7063" s="0" t="s">
        <v>161</v>
      </c>
    </row>
    <row r="7064" customFormat="false" ht="14.25" hidden="false" customHeight="false" outlineLevel="0" collapsed="false">
      <c r="A7064" s="0" t="s">
        <v>103</v>
      </c>
      <c r="B7064" s="0" t="s">
        <v>104</v>
      </c>
      <c r="C7064" s="0" t="s">
        <v>75</v>
      </c>
      <c r="D7064" s="0" t="s">
        <v>184</v>
      </c>
      <c r="E7064" s="0" t="n">
        <v>2032</v>
      </c>
      <c r="F7064" s="0" t="n">
        <v>4.87766073761719</v>
      </c>
      <c r="G7064" s="0" t="s">
        <v>161</v>
      </c>
    </row>
    <row r="7065" customFormat="false" ht="14.25" hidden="false" customHeight="false" outlineLevel="0" collapsed="false">
      <c r="A7065" s="0" t="s">
        <v>103</v>
      </c>
      <c r="B7065" s="0" t="s">
        <v>104</v>
      </c>
      <c r="C7065" s="0" t="s">
        <v>75</v>
      </c>
      <c r="D7065" s="0" t="s">
        <v>182</v>
      </c>
      <c r="E7065" s="0" t="n">
        <v>2033</v>
      </c>
      <c r="F7065" s="0" t="n">
        <v>3.6972484075957</v>
      </c>
      <c r="G7065" s="0" t="s">
        <v>161</v>
      </c>
    </row>
    <row r="7066" customFormat="false" ht="14.25" hidden="false" customHeight="false" outlineLevel="0" collapsed="false">
      <c r="A7066" s="0" t="s">
        <v>103</v>
      </c>
      <c r="B7066" s="0" t="s">
        <v>104</v>
      </c>
      <c r="C7066" s="0" t="s">
        <v>75</v>
      </c>
      <c r="D7066" s="0" t="s">
        <v>183</v>
      </c>
      <c r="E7066" s="0" t="n">
        <v>2033</v>
      </c>
      <c r="F7066" s="0" t="n">
        <v>1.5474</v>
      </c>
      <c r="G7066" s="0" t="s">
        <v>161</v>
      </c>
    </row>
    <row r="7067" customFormat="false" ht="14.25" hidden="false" customHeight="false" outlineLevel="0" collapsed="false">
      <c r="A7067" s="0" t="s">
        <v>103</v>
      </c>
      <c r="B7067" s="0" t="s">
        <v>104</v>
      </c>
      <c r="C7067" s="0" t="s">
        <v>75</v>
      </c>
      <c r="D7067" s="0" t="s">
        <v>184</v>
      </c>
      <c r="E7067" s="0" t="n">
        <v>2033</v>
      </c>
      <c r="F7067" s="0" t="n">
        <v>5.2446484075957</v>
      </c>
      <c r="G7067" s="0" t="s">
        <v>161</v>
      </c>
    </row>
    <row r="7068" customFormat="false" ht="14.25" hidden="false" customHeight="false" outlineLevel="0" collapsed="false">
      <c r="A7068" s="0" t="s">
        <v>103</v>
      </c>
      <c r="B7068" s="0" t="s">
        <v>104</v>
      </c>
      <c r="C7068" s="0" t="s">
        <v>75</v>
      </c>
      <c r="D7068" s="0" t="s">
        <v>182</v>
      </c>
      <c r="E7068" s="0" t="n">
        <v>2034</v>
      </c>
      <c r="F7068" s="0" t="n">
        <v>3.99800347662781</v>
      </c>
      <c r="G7068" s="0" t="s">
        <v>161</v>
      </c>
    </row>
    <row r="7069" customFormat="false" ht="14.25" hidden="false" customHeight="false" outlineLevel="0" collapsed="false">
      <c r="A7069" s="0" t="s">
        <v>103</v>
      </c>
      <c r="B7069" s="0" t="s">
        <v>104</v>
      </c>
      <c r="C7069" s="0" t="s">
        <v>75</v>
      </c>
      <c r="D7069" s="0" t="s">
        <v>183</v>
      </c>
      <c r="E7069" s="0" t="n">
        <v>2034</v>
      </c>
      <c r="F7069" s="0" t="n">
        <v>1.7101</v>
      </c>
      <c r="G7069" s="0" t="s">
        <v>161</v>
      </c>
    </row>
    <row r="7070" customFormat="false" ht="14.25" hidden="false" customHeight="false" outlineLevel="0" collapsed="false">
      <c r="A7070" s="0" t="s">
        <v>103</v>
      </c>
      <c r="B7070" s="0" t="s">
        <v>104</v>
      </c>
      <c r="C7070" s="0" t="s">
        <v>75</v>
      </c>
      <c r="D7070" s="0" t="s">
        <v>184</v>
      </c>
      <c r="E7070" s="0" t="n">
        <v>2034</v>
      </c>
      <c r="F7070" s="0" t="n">
        <v>5.70810347662781</v>
      </c>
      <c r="G7070" s="0" t="s">
        <v>161</v>
      </c>
    </row>
    <row r="7071" customFormat="false" ht="14.25" hidden="false" customHeight="false" outlineLevel="0" collapsed="false">
      <c r="A7071" s="0" t="s">
        <v>103</v>
      </c>
      <c r="B7071" s="0" t="s">
        <v>104</v>
      </c>
      <c r="C7071" s="0" t="s">
        <v>75</v>
      </c>
      <c r="D7071" s="0" t="s">
        <v>182</v>
      </c>
      <c r="E7071" s="0" t="n">
        <v>2035</v>
      </c>
      <c r="F7071" s="0" t="n">
        <v>4.42695823382776</v>
      </c>
      <c r="G7071" s="0" t="s">
        <v>161</v>
      </c>
    </row>
    <row r="7072" customFormat="false" ht="14.25" hidden="false" customHeight="false" outlineLevel="0" collapsed="false">
      <c r="A7072" s="0" t="s">
        <v>103</v>
      </c>
      <c r="B7072" s="0" t="s">
        <v>104</v>
      </c>
      <c r="C7072" s="0" t="s">
        <v>75</v>
      </c>
      <c r="D7072" s="0" t="s">
        <v>183</v>
      </c>
      <c r="E7072" s="0" t="n">
        <v>2035</v>
      </c>
      <c r="F7072" s="0" t="n">
        <v>1.7915</v>
      </c>
      <c r="G7072" s="0" t="s">
        <v>161</v>
      </c>
    </row>
    <row r="7073" customFormat="false" ht="14.25" hidden="false" customHeight="false" outlineLevel="0" collapsed="false">
      <c r="A7073" s="0" t="s">
        <v>103</v>
      </c>
      <c r="B7073" s="0" t="s">
        <v>104</v>
      </c>
      <c r="C7073" s="0" t="s">
        <v>75</v>
      </c>
      <c r="D7073" s="0" t="s">
        <v>184</v>
      </c>
      <c r="E7073" s="0" t="n">
        <v>2035</v>
      </c>
      <c r="F7073" s="0" t="n">
        <v>6.21845823382776</v>
      </c>
      <c r="G7073" s="0" t="s">
        <v>161</v>
      </c>
    </row>
    <row r="7074" customFormat="false" ht="14.25" hidden="false" customHeight="false" outlineLevel="0" collapsed="false">
      <c r="A7074" s="0" t="s">
        <v>103</v>
      </c>
      <c r="B7074" s="0" t="s">
        <v>104</v>
      </c>
      <c r="C7074" s="0" t="s">
        <v>75</v>
      </c>
      <c r="D7074" s="0" t="s">
        <v>182</v>
      </c>
      <c r="E7074" s="0" t="n">
        <v>2036</v>
      </c>
      <c r="F7074" s="0" t="n">
        <v>4.8086252758442</v>
      </c>
      <c r="G7074" s="0" t="s">
        <v>161</v>
      </c>
    </row>
    <row r="7075" customFormat="false" ht="14.25" hidden="false" customHeight="false" outlineLevel="0" collapsed="false">
      <c r="A7075" s="0" t="s">
        <v>103</v>
      </c>
      <c r="B7075" s="0" t="s">
        <v>104</v>
      </c>
      <c r="C7075" s="0" t="s">
        <v>75</v>
      </c>
      <c r="D7075" s="0" t="s">
        <v>183</v>
      </c>
      <c r="E7075" s="0" t="n">
        <v>2036</v>
      </c>
      <c r="F7075" s="0" t="n">
        <v>1.94595289285714</v>
      </c>
      <c r="G7075" s="0" t="s">
        <v>161</v>
      </c>
    </row>
    <row r="7076" customFormat="false" ht="14.25" hidden="false" customHeight="false" outlineLevel="0" collapsed="false">
      <c r="A7076" s="0" t="s">
        <v>103</v>
      </c>
      <c r="B7076" s="0" t="s">
        <v>104</v>
      </c>
      <c r="C7076" s="0" t="s">
        <v>75</v>
      </c>
      <c r="D7076" s="0" t="s">
        <v>184</v>
      </c>
      <c r="E7076" s="0" t="n">
        <v>2036</v>
      </c>
      <c r="F7076" s="0" t="n">
        <v>6.75457816870135</v>
      </c>
      <c r="G7076" s="0" t="s">
        <v>161</v>
      </c>
    </row>
    <row r="7077" customFormat="false" ht="14.25" hidden="false" customHeight="false" outlineLevel="0" collapsed="false">
      <c r="A7077" s="0" t="s">
        <v>103</v>
      </c>
      <c r="B7077" s="0" t="s">
        <v>104</v>
      </c>
      <c r="C7077" s="0" t="s">
        <v>75</v>
      </c>
      <c r="D7077" s="0" t="s">
        <v>182</v>
      </c>
      <c r="E7077" s="0" t="n">
        <v>2037</v>
      </c>
      <c r="F7077" s="0" t="n">
        <v>5.16583743919263</v>
      </c>
      <c r="G7077" s="0" t="s">
        <v>161</v>
      </c>
    </row>
    <row r="7078" customFormat="false" ht="14.25" hidden="false" customHeight="false" outlineLevel="0" collapsed="false">
      <c r="A7078" s="0" t="s">
        <v>103</v>
      </c>
      <c r="B7078" s="0" t="s">
        <v>104</v>
      </c>
      <c r="C7078" s="0" t="s">
        <v>75</v>
      </c>
      <c r="D7078" s="0" t="s">
        <v>183</v>
      </c>
      <c r="E7078" s="0" t="n">
        <v>2037</v>
      </c>
      <c r="F7078" s="0" t="n">
        <v>2.09050939346939</v>
      </c>
      <c r="G7078" s="0" t="s">
        <v>161</v>
      </c>
    </row>
    <row r="7079" customFormat="false" ht="14.25" hidden="false" customHeight="false" outlineLevel="0" collapsed="false">
      <c r="A7079" s="0" t="s">
        <v>103</v>
      </c>
      <c r="B7079" s="0" t="s">
        <v>104</v>
      </c>
      <c r="C7079" s="0" t="s">
        <v>75</v>
      </c>
      <c r="D7079" s="0" t="s">
        <v>184</v>
      </c>
      <c r="E7079" s="0" t="n">
        <v>2037</v>
      </c>
      <c r="F7079" s="0" t="n">
        <v>7.25634683266202</v>
      </c>
      <c r="G7079" s="0" t="s">
        <v>161</v>
      </c>
    </row>
    <row r="7080" customFormat="false" ht="14.25" hidden="false" customHeight="false" outlineLevel="0" collapsed="false">
      <c r="A7080" s="0" t="s">
        <v>103</v>
      </c>
      <c r="B7080" s="0" t="s">
        <v>104</v>
      </c>
      <c r="C7080" s="0" t="s">
        <v>75</v>
      </c>
      <c r="D7080" s="0" t="s">
        <v>182</v>
      </c>
      <c r="E7080" s="0" t="n">
        <v>2038</v>
      </c>
      <c r="F7080" s="0" t="n">
        <v>5.48796430236514</v>
      </c>
      <c r="G7080" s="0" t="s">
        <v>161</v>
      </c>
    </row>
    <row r="7081" customFormat="false" ht="14.25" hidden="false" customHeight="false" outlineLevel="0" collapsed="false">
      <c r="A7081" s="0" t="s">
        <v>103</v>
      </c>
      <c r="B7081" s="0" t="s">
        <v>104</v>
      </c>
      <c r="C7081" s="0" t="s">
        <v>75</v>
      </c>
      <c r="D7081" s="0" t="s">
        <v>183</v>
      </c>
      <c r="E7081" s="0" t="n">
        <v>2038</v>
      </c>
      <c r="F7081" s="0" t="n">
        <v>2.22086758636216</v>
      </c>
      <c r="G7081" s="0" t="s">
        <v>161</v>
      </c>
    </row>
    <row r="7082" customFormat="false" ht="14.25" hidden="false" customHeight="false" outlineLevel="0" collapsed="false">
      <c r="A7082" s="0" t="s">
        <v>103</v>
      </c>
      <c r="B7082" s="0" t="s">
        <v>104</v>
      </c>
      <c r="C7082" s="0" t="s">
        <v>75</v>
      </c>
      <c r="D7082" s="0" t="s">
        <v>184</v>
      </c>
      <c r="E7082" s="0" t="n">
        <v>2038</v>
      </c>
      <c r="F7082" s="0" t="n">
        <v>7.7088318887273</v>
      </c>
      <c r="G7082" s="0" t="s">
        <v>161</v>
      </c>
    </row>
    <row r="7083" customFormat="false" ht="14.25" hidden="false" customHeight="false" outlineLevel="0" collapsed="false">
      <c r="A7083" s="0" t="s">
        <v>103</v>
      </c>
      <c r="B7083" s="0" t="s">
        <v>104</v>
      </c>
      <c r="C7083" s="0" t="s">
        <v>75</v>
      </c>
      <c r="D7083" s="0" t="s">
        <v>182</v>
      </c>
      <c r="E7083" s="0" t="n">
        <v>2039</v>
      </c>
      <c r="F7083" s="0" t="n">
        <v>5.76471450218441</v>
      </c>
      <c r="G7083" s="0" t="s">
        <v>161</v>
      </c>
    </row>
    <row r="7084" customFormat="false" ht="14.25" hidden="false" customHeight="false" outlineLevel="0" collapsed="false">
      <c r="A7084" s="0" t="s">
        <v>103</v>
      </c>
      <c r="B7084" s="0" t="s">
        <v>104</v>
      </c>
      <c r="C7084" s="0" t="s">
        <v>75</v>
      </c>
      <c r="D7084" s="0" t="s">
        <v>183</v>
      </c>
      <c r="E7084" s="0" t="n">
        <v>2039</v>
      </c>
      <c r="F7084" s="0" t="n">
        <v>2.33286276607442</v>
      </c>
      <c r="G7084" s="0" t="s">
        <v>161</v>
      </c>
    </row>
    <row r="7085" customFormat="false" ht="14.25" hidden="false" customHeight="false" outlineLevel="0" collapsed="false">
      <c r="A7085" s="0" t="s">
        <v>103</v>
      </c>
      <c r="B7085" s="0" t="s">
        <v>104</v>
      </c>
      <c r="C7085" s="0" t="s">
        <v>75</v>
      </c>
      <c r="D7085" s="0" t="s">
        <v>184</v>
      </c>
      <c r="E7085" s="0" t="n">
        <v>2039</v>
      </c>
      <c r="F7085" s="0" t="n">
        <v>8.09757726825883</v>
      </c>
      <c r="G7085" s="0" t="s">
        <v>161</v>
      </c>
    </row>
    <row r="7086" customFormat="false" ht="14.25" hidden="false" customHeight="false" outlineLevel="0" collapsed="false">
      <c r="A7086" s="0" t="s">
        <v>103</v>
      </c>
      <c r="B7086" s="0" t="s">
        <v>104</v>
      </c>
      <c r="C7086" s="0" t="s">
        <v>75</v>
      </c>
      <c r="D7086" s="0" t="s">
        <v>182</v>
      </c>
      <c r="E7086" s="0" t="n">
        <v>2040</v>
      </c>
      <c r="F7086" s="0" t="n">
        <v>5.98665601051851</v>
      </c>
      <c r="G7086" s="0" t="s">
        <v>161</v>
      </c>
    </row>
    <row r="7087" customFormat="false" ht="14.25" hidden="false" customHeight="false" outlineLevel="0" collapsed="false">
      <c r="A7087" s="0" t="s">
        <v>103</v>
      </c>
      <c r="B7087" s="0" t="s">
        <v>104</v>
      </c>
      <c r="C7087" s="0" t="s">
        <v>75</v>
      </c>
      <c r="D7087" s="0" t="s">
        <v>183</v>
      </c>
      <c r="E7087" s="0" t="n">
        <v>2040</v>
      </c>
      <c r="F7087" s="0" t="n">
        <v>2.42267798256829</v>
      </c>
      <c r="G7087" s="0" t="s">
        <v>161</v>
      </c>
    </row>
    <row r="7088" customFormat="false" ht="14.25" hidden="false" customHeight="false" outlineLevel="0" collapsed="false">
      <c r="A7088" s="0" t="s">
        <v>103</v>
      </c>
      <c r="B7088" s="0" t="s">
        <v>104</v>
      </c>
      <c r="C7088" s="0" t="s">
        <v>75</v>
      </c>
      <c r="D7088" s="0" t="s">
        <v>184</v>
      </c>
      <c r="E7088" s="0" t="n">
        <v>2040</v>
      </c>
      <c r="F7088" s="0" t="n">
        <v>8.4093339930868</v>
      </c>
      <c r="G7088" s="0" t="s">
        <v>161</v>
      </c>
    </row>
    <row r="7089" customFormat="false" ht="14.25" hidden="false" customHeight="false" outlineLevel="0" collapsed="false">
      <c r="A7089" s="0" t="s">
        <v>105</v>
      </c>
      <c r="B7089" s="0" t="s">
        <v>106</v>
      </c>
      <c r="C7089" s="0" t="s">
        <v>75</v>
      </c>
      <c r="D7089" s="0" t="s">
        <v>182</v>
      </c>
      <c r="E7089" s="0" t="n">
        <v>2024</v>
      </c>
      <c r="F7089" s="0" t="n">
        <v>3.67</v>
      </c>
      <c r="G7089" s="0" t="s">
        <v>161</v>
      </c>
    </row>
    <row r="7090" customFormat="false" ht="14.25" hidden="false" customHeight="false" outlineLevel="0" collapsed="false">
      <c r="A7090" s="0" t="s">
        <v>105</v>
      </c>
      <c r="B7090" s="0" t="s">
        <v>106</v>
      </c>
      <c r="C7090" s="0" t="s">
        <v>75</v>
      </c>
      <c r="D7090" s="0" t="s">
        <v>183</v>
      </c>
      <c r="E7090" s="0" t="n">
        <v>2024</v>
      </c>
      <c r="F7090" s="0" t="n">
        <v>0</v>
      </c>
      <c r="G7090" s="0" t="s">
        <v>161</v>
      </c>
    </row>
    <row r="7091" customFormat="false" ht="14.25" hidden="false" customHeight="false" outlineLevel="0" collapsed="false">
      <c r="A7091" s="0" t="s">
        <v>105</v>
      </c>
      <c r="B7091" s="0" t="s">
        <v>106</v>
      </c>
      <c r="C7091" s="0" t="s">
        <v>75</v>
      </c>
      <c r="D7091" s="0" t="s">
        <v>184</v>
      </c>
      <c r="E7091" s="0" t="n">
        <v>2024</v>
      </c>
      <c r="F7091" s="0" t="n">
        <v>3.67</v>
      </c>
      <c r="G7091" s="0" t="s">
        <v>161</v>
      </c>
    </row>
    <row r="7092" customFormat="false" ht="14.25" hidden="false" customHeight="false" outlineLevel="0" collapsed="false">
      <c r="A7092" s="0" t="s">
        <v>105</v>
      </c>
      <c r="B7092" s="0" t="s">
        <v>106</v>
      </c>
      <c r="C7092" s="0" t="s">
        <v>75</v>
      </c>
      <c r="D7092" s="0" t="s">
        <v>182</v>
      </c>
      <c r="E7092" s="0" t="n">
        <v>2025</v>
      </c>
      <c r="F7092" s="0" t="n">
        <v>3.67</v>
      </c>
      <c r="G7092" s="0" t="s">
        <v>161</v>
      </c>
    </row>
    <row r="7093" customFormat="false" ht="14.25" hidden="false" customHeight="false" outlineLevel="0" collapsed="false">
      <c r="A7093" s="0" t="s">
        <v>105</v>
      </c>
      <c r="B7093" s="0" t="s">
        <v>106</v>
      </c>
      <c r="C7093" s="0" t="s">
        <v>75</v>
      </c>
      <c r="D7093" s="0" t="s">
        <v>183</v>
      </c>
      <c r="E7093" s="0" t="n">
        <v>2025</v>
      </c>
      <c r="F7093" s="0" t="n">
        <v>0.1312</v>
      </c>
      <c r="G7093" s="0" t="s">
        <v>161</v>
      </c>
    </row>
    <row r="7094" customFormat="false" ht="14.25" hidden="false" customHeight="false" outlineLevel="0" collapsed="false">
      <c r="A7094" s="0" t="s">
        <v>105</v>
      </c>
      <c r="B7094" s="0" t="s">
        <v>106</v>
      </c>
      <c r="C7094" s="0" t="s">
        <v>75</v>
      </c>
      <c r="D7094" s="0" t="s">
        <v>184</v>
      </c>
      <c r="E7094" s="0" t="n">
        <v>2025</v>
      </c>
      <c r="F7094" s="0" t="n">
        <v>3.8012</v>
      </c>
      <c r="G7094" s="0" t="s">
        <v>161</v>
      </c>
    </row>
    <row r="7095" customFormat="false" ht="14.25" hidden="false" customHeight="false" outlineLevel="0" collapsed="false">
      <c r="A7095" s="0" t="s">
        <v>105</v>
      </c>
      <c r="B7095" s="0" t="s">
        <v>106</v>
      </c>
      <c r="C7095" s="0" t="s">
        <v>75</v>
      </c>
      <c r="D7095" s="0" t="s">
        <v>182</v>
      </c>
      <c r="E7095" s="0" t="n">
        <v>2026</v>
      </c>
      <c r="F7095" s="0" t="n">
        <v>7.741485</v>
      </c>
      <c r="G7095" s="0" t="s">
        <v>161</v>
      </c>
    </row>
    <row r="7096" customFormat="false" ht="14.25" hidden="false" customHeight="false" outlineLevel="0" collapsed="false">
      <c r="A7096" s="0" t="s">
        <v>105</v>
      </c>
      <c r="B7096" s="0" t="s">
        <v>106</v>
      </c>
      <c r="C7096" s="0" t="s">
        <v>75</v>
      </c>
      <c r="D7096" s="0" t="s">
        <v>183</v>
      </c>
      <c r="E7096" s="0" t="n">
        <v>2026</v>
      </c>
      <c r="F7096" s="0" t="n">
        <v>1.2188</v>
      </c>
      <c r="G7096" s="0" t="s">
        <v>161</v>
      </c>
    </row>
    <row r="7097" customFormat="false" ht="14.25" hidden="false" customHeight="false" outlineLevel="0" collapsed="false">
      <c r="A7097" s="0" t="s">
        <v>105</v>
      </c>
      <c r="B7097" s="0" t="s">
        <v>106</v>
      </c>
      <c r="C7097" s="0" t="s">
        <v>75</v>
      </c>
      <c r="D7097" s="0" t="s">
        <v>184</v>
      </c>
      <c r="E7097" s="0" t="n">
        <v>2026</v>
      </c>
      <c r="F7097" s="0" t="n">
        <v>8.960285</v>
      </c>
      <c r="G7097" s="0" t="s">
        <v>161</v>
      </c>
    </row>
    <row r="7098" customFormat="false" ht="14.25" hidden="false" customHeight="false" outlineLevel="0" collapsed="false">
      <c r="A7098" s="0" t="s">
        <v>105</v>
      </c>
      <c r="B7098" s="0" t="s">
        <v>106</v>
      </c>
      <c r="C7098" s="0" t="s">
        <v>75</v>
      </c>
      <c r="D7098" s="0" t="s">
        <v>182</v>
      </c>
      <c r="E7098" s="0" t="n">
        <v>2027</v>
      </c>
      <c r="F7098" s="0" t="n">
        <v>19.76788125</v>
      </c>
      <c r="G7098" s="0" t="s">
        <v>161</v>
      </c>
    </row>
    <row r="7099" customFormat="false" ht="14.25" hidden="false" customHeight="false" outlineLevel="0" collapsed="false">
      <c r="A7099" s="0" t="s">
        <v>105</v>
      </c>
      <c r="B7099" s="0" t="s">
        <v>106</v>
      </c>
      <c r="C7099" s="0" t="s">
        <v>75</v>
      </c>
      <c r="D7099" s="0" t="s">
        <v>183</v>
      </c>
      <c r="E7099" s="0" t="n">
        <v>2027</v>
      </c>
      <c r="F7099" s="0" t="n">
        <v>3.8292</v>
      </c>
      <c r="G7099" s="0" t="s">
        <v>161</v>
      </c>
    </row>
    <row r="7100" customFormat="false" ht="14.25" hidden="false" customHeight="false" outlineLevel="0" collapsed="false">
      <c r="A7100" s="0" t="s">
        <v>105</v>
      </c>
      <c r="B7100" s="0" t="s">
        <v>106</v>
      </c>
      <c r="C7100" s="0" t="s">
        <v>75</v>
      </c>
      <c r="D7100" s="0" t="s">
        <v>184</v>
      </c>
      <c r="E7100" s="0" t="n">
        <v>2027</v>
      </c>
      <c r="F7100" s="0" t="n">
        <v>23.59708125</v>
      </c>
      <c r="G7100" s="0" t="s">
        <v>161</v>
      </c>
    </row>
    <row r="7101" customFormat="false" ht="14.25" hidden="false" customHeight="false" outlineLevel="0" collapsed="false">
      <c r="A7101" s="0" t="s">
        <v>105</v>
      </c>
      <c r="B7101" s="0" t="s">
        <v>106</v>
      </c>
      <c r="C7101" s="0" t="s">
        <v>75</v>
      </c>
      <c r="D7101" s="0" t="s">
        <v>182</v>
      </c>
      <c r="E7101" s="0" t="n">
        <v>2028</v>
      </c>
      <c r="F7101" s="0" t="n">
        <v>32.0999723125</v>
      </c>
      <c r="G7101" s="0" t="s">
        <v>161</v>
      </c>
    </row>
    <row r="7102" customFormat="false" ht="14.25" hidden="false" customHeight="false" outlineLevel="0" collapsed="false">
      <c r="A7102" s="0" t="s">
        <v>105</v>
      </c>
      <c r="B7102" s="0" t="s">
        <v>106</v>
      </c>
      <c r="C7102" s="0" t="s">
        <v>75</v>
      </c>
      <c r="D7102" s="0" t="s">
        <v>183</v>
      </c>
      <c r="E7102" s="0" t="n">
        <v>2028</v>
      </c>
      <c r="F7102" s="0" t="n">
        <v>7.425</v>
      </c>
      <c r="G7102" s="0" t="s">
        <v>161</v>
      </c>
    </row>
    <row r="7103" customFormat="false" ht="14.25" hidden="false" customHeight="false" outlineLevel="0" collapsed="false">
      <c r="A7103" s="0" t="s">
        <v>105</v>
      </c>
      <c r="B7103" s="0" t="s">
        <v>106</v>
      </c>
      <c r="C7103" s="0" t="s">
        <v>75</v>
      </c>
      <c r="D7103" s="0" t="s">
        <v>184</v>
      </c>
      <c r="E7103" s="0" t="n">
        <v>2028</v>
      </c>
      <c r="F7103" s="0" t="n">
        <v>39.5249723125</v>
      </c>
      <c r="G7103" s="0" t="s">
        <v>161</v>
      </c>
    </row>
    <row r="7104" customFormat="false" ht="14.25" hidden="false" customHeight="false" outlineLevel="0" collapsed="false">
      <c r="A7104" s="0" t="s">
        <v>105</v>
      </c>
      <c r="B7104" s="0" t="s">
        <v>106</v>
      </c>
      <c r="C7104" s="0" t="s">
        <v>75</v>
      </c>
      <c r="D7104" s="0" t="s">
        <v>182</v>
      </c>
      <c r="E7104" s="0" t="n">
        <v>2029</v>
      </c>
      <c r="F7104" s="0" t="n">
        <v>45.497020515625</v>
      </c>
      <c r="G7104" s="0" t="s">
        <v>161</v>
      </c>
    </row>
    <row r="7105" customFormat="false" ht="14.25" hidden="false" customHeight="false" outlineLevel="0" collapsed="false">
      <c r="A7105" s="0" t="s">
        <v>105</v>
      </c>
      <c r="B7105" s="0" t="s">
        <v>106</v>
      </c>
      <c r="C7105" s="0" t="s">
        <v>75</v>
      </c>
      <c r="D7105" s="0" t="s">
        <v>183</v>
      </c>
      <c r="E7105" s="0" t="n">
        <v>2029</v>
      </c>
      <c r="F7105" s="0" t="n">
        <v>9.5075</v>
      </c>
      <c r="G7105" s="0" t="s">
        <v>161</v>
      </c>
    </row>
    <row r="7106" customFormat="false" ht="14.25" hidden="false" customHeight="false" outlineLevel="0" collapsed="false">
      <c r="A7106" s="0" t="s">
        <v>105</v>
      </c>
      <c r="B7106" s="0" t="s">
        <v>106</v>
      </c>
      <c r="C7106" s="0" t="s">
        <v>75</v>
      </c>
      <c r="D7106" s="0" t="s">
        <v>184</v>
      </c>
      <c r="E7106" s="0" t="n">
        <v>2029</v>
      </c>
      <c r="F7106" s="0" t="n">
        <v>55.004520515625</v>
      </c>
      <c r="G7106" s="0" t="s">
        <v>161</v>
      </c>
    </row>
    <row r="7107" customFormat="false" ht="14.25" hidden="false" customHeight="false" outlineLevel="0" collapsed="false">
      <c r="A7107" s="0" t="s">
        <v>105</v>
      </c>
      <c r="B7107" s="0" t="s">
        <v>106</v>
      </c>
      <c r="C7107" s="0" t="s">
        <v>75</v>
      </c>
      <c r="D7107" s="0" t="s">
        <v>182</v>
      </c>
      <c r="E7107" s="0" t="n">
        <v>2030</v>
      </c>
      <c r="F7107" s="0" t="n">
        <v>58.4310846835938</v>
      </c>
      <c r="G7107" s="0" t="s">
        <v>161</v>
      </c>
    </row>
    <row r="7108" customFormat="false" ht="14.25" hidden="false" customHeight="false" outlineLevel="0" collapsed="false">
      <c r="A7108" s="0" t="s">
        <v>105</v>
      </c>
      <c r="B7108" s="0" t="s">
        <v>106</v>
      </c>
      <c r="C7108" s="0" t="s">
        <v>75</v>
      </c>
      <c r="D7108" s="0" t="s">
        <v>183</v>
      </c>
      <c r="E7108" s="0" t="n">
        <v>2030</v>
      </c>
      <c r="F7108" s="0" t="n">
        <v>11.398</v>
      </c>
      <c r="G7108" s="0" t="s">
        <v>161</v>
      </c>
    </row>
    <row r="7109" customFormat="false" ht="14.25" hidden="false" customHeight="false" outlineLevel="0" collapsed="false">
      <c r="A7109" s="0" t="s">
        <v>105</v>
      </c>
      <c r="B7109" s="0" t="s">
        <v>106</v>
      </c>
      <c r="C7109" s="0" t="s">
        <v>75</v>
      </c>
      <c r="D7109" s="0" t="s">
        <v>184</v>
      </c>
      <c r="E7109" s="0" t="n">
        <v>2030</v>
      </c>
      <c r="F7109" s="0" t="n">
        <v>69.8290846835938</v>
      </c>
      <c r="G7109" s="0" t="s">
        <v>161</v>
      </c>
    </row>
    <row r="7110" customFormat="false" ht="14.25" hidden="false" customHeight="false" outlineLevel="0" collapsed="false">
      <c r="A7110" s="0" t="s">
        <v>105</v>
      </c>
      <c r="B7110" s="0" t="s">
        <v>106</v>
      </c>
      <c r="C7110" s="0" t="s">
        <v>75</v>
      </c>
      <c r="D7110" s="0" t="s">
        <v>182</v>
      </c>
      <c r="E7110" s="0" t="n">
        <v>2031</v>
      </c>
      <c r="F7110" s="0" t="n">
        <v>67.6356085041016</v>
      </c>
      <c r="G7110" s="0" t="s">
        <v>161</v>
      </c>
    </row>
    <row r="7111" customFormat="false" ht="14.25" hidden="false" customHeight="false" outlineLevel="0" collapsed="false">
      <c r="A7111" s="0" t="s">
        <v>105</v>
      </c>
      <c r="B7111" s="0" t="s">
        <v>106</v>
      </c>
      <c r="C7111" s="0" t="s">
        <v>75</v>
      </c>
      <c r="D7111" s="0" t="s">
        <v>183</v>
      </c>
      <c r="E7111" s="0" t="n">
        <v>2031</v>
      </c>
      <c r="F7111" s="0" t="n">
        <v>16.1385</v>
      </c>
      <c r="G7111" s="0" t="s">
        <v>161</v>
      </c>
    </row>
    <row r="7112" customFormat="false" ht="14.25" hidden="false" customHeight="false" outlineLevel="0" collapsed="false">
      <c r="A7112" s="0" t="s">
        <v>105</v>
      </c>
      <c r="B7112" s="0" t="s">
        <v>106</v>
      </c>
      <c r="C7112" s="0" t="s">
        <v>75</v>
      </c>
      <c r="D7112" s="0" t="s">
        <v>184</v>
      </c>
      <c r="E7112" s="0" t="n">
        <v>2031</v>
      </c>
      <c r="F7112" s="0" t="n">
        <v>83.7741085041016</v>
      </c>
      <c r="G7112" s="0" t="s">
        <v>161</v>
      </c>
    </row>
    <row r="7113" customFormat="false" ht="14.25" hidden="false" customHeight="false" outlineLevel="0" collapsed="false">
      <c r="A7113" s="0" t="s">
        <v>105</v>
      </c>
      <c r="B7113" s="0" t="s">
        <v>106</v>
      </c>
      <c r="C7113" s="0" t="s">
        <v>75</v>
      </c>
      <c r="D7113" s="0" t="s">
        <v>182</v>
      </c>
      <c r="E7113" s="0" t="n">
        <v>2032</v>
      </c>
      <c r="F7113" s="0" t="n">
        <v>75.7624278689746</v>
      </c>
      <c r="G7113" s="0" t="s">
        <v>161</v>
      </c>
    </row>
    <row r="7114" customFormat="false" ht="14.25" hidden="false" customHeight="false" outlineLevel="0" collapsed="false">
      <c r="A7114" s="0" t="s">
        <v>105</v>
      </c>
      <c r="B7114" s="0" t="s">
        <v>106</v>
      </c>
      <c r="C7114" s="0" t="s">
        <v>75</v>
      </c>
      <c r="D7114" s="0" t="s">
        <v>183</v>
      </c>
      <c r="E7114" s="0" t="n">
        <v>2032</v>
      </c>
      <c r="F7114" s="0" t="n">
        <v>20.879</v>
      </c>
      <c r="G7114" s="0" t="s">
        <v>161</v>
      </c>
    </row>
    <row r="7115" customFormat="false" ht="14.25" hidden="false" customHeight="false" outlineLevel="0" collapsed="false">
      <c r="A7115" s="0" t="s">
        <v>105</v>
      </c>
      <c r="B7115" s="0" t="s">
        <v>106</v>
      </c>
      <c r="C7115" s="0" t="s">
        <v>75</v>
      </c>
      <c r="D7115" s="0" t="s">
        <v>184</v>
      </c>
      <c r="E7115" s="0" t="n">
        <v>2032</v>
      </c>
      <c r="F7115" s="0" t="n">
        <v>96.6414278689746</v>
      </c>
      <c r="G7115" s="0" t="s">
        <v>161</v>
      </c>
    </row>
    <row r="7116" customFormat="false" ht="14.25" hidden="false" customHeight="false" outlineLevel="0" collapsed="false">
      <c r="A7116" s="0" t="s">
        <v>105</v>
      </c>
      <c r="B7116" s="0" t="s">
        <v>106</v>
      </c>
      <c r="C7116" s="0" t="s">
        <v>75</v>
      </c>
      <c r="D7116" s="0" t="s">
        <v>182</v>
      </c>
      <c r="E7116" s="0" t="n">
        <v>2033</v>
      </c>
      <c r="F7116" s="0" t="n">
        <v>81.6834125307564</v>
      </c>
      <c r="G7116" s="0" t="s">
        <v>161</v>
      </c>
    </row>
    <row r="7117" customFormat="false" ht="14.25" hidden="false" customHeight="false" outlineLevel="0" collapsed="false">
      <c r="A7117" s="0" t="s">
        <v>105</v>
      </c>
      <c r="B7117" s="0" t="s">
        <v>106</v>
      </c>
      <c r="C7117" s="0" t="s">
        <v>75</v>
      </c>
      <c r="D7117" s="0" t="s">
        <v>183</v>
      </c>
      <c r="E7117" s="0" t="n">
        <v>2033</v>
      </c>
      <c r="F7117" s="0" t="n">
        <v>24.0391</v>
      </c>
      <c r="G7117" s="0" t="s">
        <v>161</v>
      </c>
    </row>
    <row r="7118" customFormat="false" ht="14.25" hidden="false" customHeight="false" outlineLevel="0" collapsed="false">
      <c r="A7118" s="0" t="s">
        <v>105</v>
      </c>
      <c r="B7118" s="0" t="s">
        <v>106</v>
      </c>
      <c r="C7118" s="0" t="s">
        <v>75</v>
      </c>
      <c r="D7118" s="0" t="s">
        <v>184</v>
      </c>
      <c r="E7118" s="0" t="n">
        <v>2033</v>
      </c>
      <c r="F7118" s="0" t="n">
        <v>105.722512530756</v>
      </c>
      <c r="G7118" s="0" t="s">
        <v>161</v>
      </c>
    </row>
    <row r="7119" customFormat="false" ht="14.25" hidden="false" customHeight="false" outlineLevel="0" collapsed="false">
      <c r="A7119" s="0" t="s">
        <v>105</v>
      </c>
      <c r="B7119" s="0" t="s">
        <v>106</v>
      </c>
      <c r="C7119" s="0" t="s">
        <v>75</v>
      </c>
      <c r="D7119" s="0" t="s">
        <v>182</v>
      </c>
      <c r="E7119" s="0" t="n">
        <v>2034</v>
      </c>
      <c r="F7119" s="0" t="n">
        <v>91.3864159721995</v>
      </c>
      <c r="G7119" s="0" t="s">
        <v>161</v>
      </c>
    </row>
    <row r="7120" customFormat="false" ht="14.25" hidden="false" customHeight="false" outlineLevel="0" collapsed="false">
      <c r="A7120" s="0" t="s">
        <v>105</v>
      </c>
      <c r="B7120" s="0" t="s">
        <v>106</v>
      </c>
      <c r="C7120" s="0" t="s">
        <v>75</v>
      </c>
      <c r="D7120" s="0" t="s">
        <v>183</v>
      </c>
      <c r="E7120" s="0" t="n">
        <v>2034</v>
      </c>
      <c r="F7120" s="0" t="n">
        <v>26.5676</v>
      </c>
      <c r="G7120" s="0" t="s">
        <v>161</v>
      </c>
    </row>
    <row r="7121" customFormat="false" ht="14.25" hidden="false" customHeight="false" outlineLevel="0" collapsed="false">
      <c r="A7121" s="0" t="s">
        <v>105</v>
      </c>
      <c r="B7121" s="0" t="s">
        <v>106</v>
      </c>
      <c r="C7121" s="0" t="s">
        <v>75</v>
      </c>
      <c r="D7121" s="0" t="s">
        <v>184</v>
      </c>
      <c r="E7121" s="0" t="n">
        <v>2034</v>
      </c>
      <c r="F7121" s="0" t="n">
        <v>117.9540159722</v>
      </c>
      <c r="G7121" s="0" t="s">
        <v>161</v>
      </c>
    </row>
    <row r="7122" customFormat="false" ht="14.25" hidden="false" customHeight="false" outlineLevel="0" collapsed="false">
      <c r="A7122" s="0" t="s">
        <v>105</v>
      </c>
      <c r="B7122" s="0" t="s">
        <v>106</v>
      </c>
      <c r="C7122" s="0" t="s">
        <v>75</v>
      </c>
      <c r="D7122" s="0" t="s">
        <v>182</v>
      </c>
      <c r="E7122" s="0" t="n">
        <v>2035</v>
      </c>
      <c r="F7122" s="0" t="n">
        <v>100.820288676523</v>
      </c>
      <c r="G7122" s="0" t="s">
        <v>161</v>
      </c>
    </row>
    <row r="7123" customFormat="false" ht="14.25" hidden="false" customHeight="false" outlineLevel="0" collapsed="false">
      <c r="A7123" s="0" t="s">
        <v>105</v>
      </c>
      <c r="B7123" s="0" t="s">
        <v>106</v>
      </c>
      <c r="C7123" s="0" t="s">
        <v>75</v>
      </c>
      <c r="D7123" s="0" t="s">
        <v>183</v>
      </c>
      <c r="E7123" s="0" t="n">
        <v>2035</v>
      </c>
      <c r="F7123" s="0" t="n">
        <v>27.8315</v>
      </c>
      <c r="G7123" s="0" t="s">
        <v>161</v>
      </c>
    </row>
    <row r="7124" customFormat="false" ht="14.25" hidden="false" customHeight="false" outlineLevel="0" collapsed="false">
      <c r="A7124" s="0" t="s">
        <v>105</v>
      </c>
      <c r="B7124" s="0" t="s">
        <v>106</v>
      </c>
      <c r="C7124" s="0" t="s">
        <v>75</v>
      </c>
      <c r="D7124" s="0" t="s">
        <v>184</v>
      </c>
      <c r="E7124" s="0" t="n">
        <v>2035</v>
      </c>
      <c r="F7124" s="0" t="n">
        <v>128.651788676523</v>
      </c>
      <c r="G7124" s="0" t="s">
        <v>161</v>
      </c>
    </row>
    <row r="7125" customFormat="false" ht="14.25" hidden="false" customHeight="false" outlineLevel="0" collapsed="false">
      <c r="A7125" s="0" t="s">
        <v>105</v>
      </c>
      <c r="B7125" s="0" t="s">
        <v>106</v>
      </c>
      <c r="C7125" s="0" t="s">
        <v>75</v>
      </c>
      <c r="D7125" s="0" t="s">
        <v>182</v>
      </c>
      <c r="E7125" s="0" t="n">
        <v>2036</v>
      </c>
      <c r="F7125" s="0" t="n">
        <v>109.512437850278</v>
      </c>
      <c r="G7125" s="0" t="s">
        <v>161</v>
      </c>
    </row>
    <row r="7126" customFormat="false" ht="14.25" hidden="false" customHeight="false" outlineLevel="0" collapsed="false">
      <c r="A7126" s="0" t="s">
        <v>105</v>
      </c>
      <c r="B7126" s="0" t="s">
        <v>106</v>
      </c>
      <c r="C7126" s="0" t="s">
        <v>75</v>
      </c>
      <c r="D7126" s="0" t="s">
        <v>183</v>
      </c>
      <c r="E7126" s="0" t="n">
        <v>2036</v>
      </c>
      <c r="F7126" s="0" t="n">
        <v>30.2309728928572</v>
      </c>
      <c r="G7126" s="0" t="s">
        <v>161</v>
      </c>
    </row>
    <row r="7127" customFormat="false" ht="14.25" hidden="false" customHeight="false" outlineLevel="0" collapsed="false">
      <c r="A7127" s="0" t="s">
        <v>105</v>
      </c>
      <c r="B7127" s="0" t="s">
        <v>106</v>
      </c>
      <c r="C7127" s="0" t="s">
        <v>75</v>
      </c>
      <c r="D7127" s="0" t="s">
        <v>184</v>
      </c>
      <c r="E7127" s="0" t="n">
        <v>2036</v>
      </c>
      <c r="F7127" s="0" t="n">
        <v>139.743410743135</v>
      </c>
      <c r="G7127" s="0" t="s">
        <v>161</v>
      </c>
    </row>
    <row r="7128" customFormat="false" ht="14.25" hidden="false" customHeight="false" outlineLevel="0" collapsed="false">
      <c r="A7128" s="0" t="s">
        <v>105</v>
      </c>
      <c r="B7128" s="0" t="s">
        <v>106</v>
      </c>
      <c r="C7128" s="0" t="s">
        <v>75</v>
      </c>
      <c r="D7128" s="0" t="s">
        <v>182</v>
      </c>
      <c r="E7128" s="0" t="n">
        <v>2037</v>
      </c>
      <c r="F7128" s="0" t="n">
        <v>117.647647519155</v>
      </c>
      <c r="G7128" s="0" t="s">
        <v>161</v>
      </c>
    </row>
    <row r="7129" customFormat="false" ht="14.25" hidden="false" customHeight="false" outlineLevel="0" collapsed="false">
      <c r="A7129" s="0" t="s">
        <v>105</v>
      </c>
      <c r="B7129" s="0" t="s">
        <v>106</v>
      </c>
      <c r="C7129" s="0" t="s">
        <v>75</v>
      </c>
      <c r="D7129" s="0" t="s">
        <v>183</v>
      </c>
      <c r="E7129" s="0" t="n">
        <v>2037</v>
      </c>
      <c r="F7129" s="0" t="n">
        <v>32.4767023077551</v>
      </c>
      <c r="G7129" s="0" t="s">
        <v>161</v>
      </c>
    </row>
    <row r="7130" customFormat="false" ht="14.25" hidden="false" customHeight="false" outlineLevel="0" collapsed="false">
      <c r="A7130" s="0" t="s">
        <v>105</v>
      </c>
      <c r="B7130" s="0" t="s">
        <v>106</v>
      </c>
      <c r="C7130" s="0" t="s">
        <v>75</v>
      </c>
      <c r="D7130" s="0" t="s">
        <v>184</v>
      </c>
      <c r="E7130" s="0" t="n">
        <v>2037</v>
      </c>
      <c r="F7130" s="0" t="n">
        <v>150.12434982691</v>
      </c>
      <c r="G7130" s="0" t="s">
        <v>161</v>
      </c>
    </row>
    <row r="7131" customFormat="false" ht="14.25" hidden="false" customHeight="false" outlineLevel="0" collapsed="false">
      <c r="A7131" s="0" t="s">
        <v>105</v>
      </c>
      <c r="B7131" s="0" t="s">
        <v>106</v>
      </c>
      <c r="C7131" s="0" t="s">
        <v>75</v>
      </c>
      <c r="D7131" s="0" t="s">
        <v>182</v>
      </c>
      <c r="E7131" s="0" t="n">
        <v>2038</v>
      </c>
      <c r="F7131" s="0" t="n">
        <v>124.983818682314</v>
      </c>
      <c r="G7131" s="0" t="s">
        <v>161</v>
      </c>
    </row>
    <row r="7132" customFormat="false" ht="14.25" hidden="false" customHeight="false" outlineLevel="0" collapsed="false">
      <c r="A7132" s="0" t="s">
        <v>105</v>
      </c>
      <c r="B7132" s="0" t="s">
        <v>106</v>
      </c>
      <c r="C7132" s="0" t="s">
        <v>75</v>
      </c>
      <c r="D7132" s="0" t="s">
        <v>183</v>
      </c>
      <c r="E7132" s="0" t="n">
        <v>2038</v>
      </c>
      <c r="F7132" s="0" t="n">
        <v>34.5018566730887</v>
      </c>
      <c r="G7132" s="0" t="s">
        <v>161</v>
      </c>
    </row>
    <row r="7133" customFormat="false" ht="14.25" hidden="false" customHeight="false" outlineLevel="0" collapsed="false">
      <c r="A7133" s="0" t="s">
        <v>105</v>
      </c>
      <c r="B7133" s="0" t="s">
        <v>106</v>
      </c>
      <c r="C7133" s="0" t="s">
        <v>75</v>
      </c>
      <c r="D7133" s="0" t="s">
        <v>184</v>
      </c>
      <c r="E7133" s="0" t="n">
        <v>2038</v>
      </c>
      <c r="F7133" s="0" t="n">
        <v>159.485675355403</v>
      </c>
      <c r="G7133" s="0" t="s">
        <v>161</v>
      </c>
    </row>
    <row r="7134" customFormat="false" ht="14.25" hidden="false" customHeight="false" outlineLevel="0" collapsed="false">
      <c r="A7134" s="0" t="s">
        <v>105</v>
      </c>
      <c r="B7134" s="0" t="s">
        <v>106</v>
      </c>
      <c r="C7134" s="0" t="s">
        <v>75</v>
      </c>
      <c r="D7134" s="0" t="s">
        <v>182</v>
      </c>
      <c r="E7134" s="0" t="n">
        <v>2039</v>
      </c>
      <c r="F7134" s="0" t="n">
        <v>131.286574110151</v>
      </c>
      <c r="G7134" s="0" t="s">
        <v>161</v>
      </c>
    </row>
    <row r="7135" customFormat="false" ht="14.25" hidden="false" customHeight="false" outlineLevel="0" collapsed="false">
      <c r="A7135" s="0" t="s">
        <v>105</v>
      </c>
      <c r="B7135" s="0" t="s">
        <v>106</v>
      </c>
      <c r="C7135" s="0" t="s">
        <v>75</v>
      </c>
      <c r="D7135" s="0" t="s">
        <v>183</v>
      </c>
      <c r="E7135" s="0" t="n">
        <v>2039</v>
      </c>
      <c r="F7135" s="0" t="n">
        <v>36.2417360167459</v>
      </c>
      <c r="G7135" s="0" t="s">
        <v>161</v>
      </c>
    </row>
    <row r="7136" customFormat="false" ht="14.25" hidden="false" customHeight="false" outlineLevel="0" collapsed="false">
      <c r="A7136" s="0" t="s">
        <v>105</v>
      </c>
      <c r="B7136" s="0" t="s">
        <v>106</v>
      </c>
      <c r="C7136" s="0" t="s">
        <v>75</v>
      </c>
      <c r="D7136" s="0" t="s">
        <v>184</v>
      </c>
      <c r="E7136" s="0" t="n">
        <v>2039</v>
      </c>
      <c r="F7136" s="0" t="n">
        <v>167.528310126897</v>
      </c>
      <c r="G7136" s="0" t="s">
        <v>161</v>
      </c>
    </row>
    <row r="7137" customFormat="false" ht="14.25" hidden="false" customHeight="false" outlineLevel="0" collapsed="false">
      <c r="A7137" s="0" t="s">
        <v>105</v>
      </c>
      <c r="B7137" s="0" t="s">
        <v>106</v>
      </c>
      <c r="C7137" s="0" t="s">
        <v>75</v>
      </c>
      <c r="D7137" s="0" t="s">
        <v>182</v>
      </c>
      <c r="E7137" s="0" t="n">
        <v>2040</v>
      </c>
      <c r="F7137" s="0" t="n">
        <v>136.341107213392</v>
      </c>
      <c r="G7137" s="0" t="s">
        <v>161</v>
      </c>
    </row>
    <row r="7138" customFormat="false" ht="14.25" hidden="false" customHeight="false" outlineLevel="0" collapsed="false">
      <c r="A7138" s="0" t="s">
        <v>105</v>
      </c>
      <c r="B7138" s="0" t="s">
        <v>106</v>
      </c>
      <c r="C7138" s="0" t="s">
        <v>75</v>
      </c>
      <c r="D7138" s="0" t="s">
        <v>183</v>
      </c>
      <c r="E7138" s="0" t="n">
        <v>2040</v>
      </c>
      <c r="F7138" s="0" t="n">
        <v>37.6370428533906</v>
      </c>
      <c r="G7138" s="0" t="s">
        <v>161</v>
      </c>
    </row>
    <row r="7139" customFormat="false" ht="14.25" hidden="false" customHeight="false" outlineLevel="0" collapsed="false">
      <c r="A7139" s="0" t="s">
        <v>105</v>
      </c>
      <c r="B7139" s="0" t="s">
        <v>106</v>
      </c>
      <c r="C7139" s="0" t="s">
        <v>75</v>
      </c>
      <c r="D7139" s="0" t="s">
        <v>184</v>
      </c>
      <c r="E7139" s="0" t="n">
        <v>2040</v>
      </c>
      <c r="F7139" s="0" t="n">
        <v>173.978150066782</v>
      </c>
      <c r="G7139" s="0" t="s">
        <v>161</v>
      </c>
    </row>
    <row r="7140" customFormat="false" ht="14.25" hidden="false" customHeight="false" outlineLevel="0" collapsed="false">
      <c r="A7140" s="0" t="s">
        <v>117</v>
      </c>
      <c r="B7140" s="0" t="s">
        <v>118</v>
      </c>
      <c r="C7140" s="0" t="s">
        <v>75</v>
      </c>
      <c r="D7140" s="0" t="s">
        <v>182</v>
      </c>
      <c r="E7140" s="0" t="n">
        <v>2024</v>
      </c>
      <c r="F7140" s="0" t="n">
        <v>3.1257</v>
      </c>
      <c r="G7140" s="0" t="s">
        <v>161</v>
      </c>
    </row>
    <row r="7141" customFormat="false" ht="14.25" hidden="false" customHeight="false" outlineLevel="0" collapsed="false">
      <c r="A7141" s="0" t="s">
        <v>117</v>
      </c>
      <c r="B7141" s="0" t="s">
        <v>118</v>
      </c>
      <c r="C7141" s="0" t="s">
        <v>75</v>
      </c>
      <c r="D7141" s="0" t="s">
        <v>183</v>
      </c>
      <c r="E7141" s="0" t="n">
        <v>2024</v>
      </c>
      <c r="F7141" s="0" t="n">
        <v>0</v>
      </c>
      <c r="G7141" s="0" t="s">
        <v>161</v>
      </c>
    </row>
    <row r="7142" customFormat="false" ht="14.25" hidden="false" customHeight="false" outlineLevel="0" collapsed="false">
      <c r="A7142" s="0" t="s">
        <v>117</v>
      </c>
      <c r="B7142" s="0" t="s">
        <v>118</v>
      </c>
      <c r="C7142" s="0" t="s">
        <v>75</v>
      </c>
      <c r="D7142" s="0" t="s">
        <v>184</v>
      </c>
      <c r="E7142" s="0" t="n">
        <v>2024</v>
      </c>
      <c r="F7142" s="0" t="n">
        <v>3.1257</v>
      </c>
      <c r="G7142" s="0" t="s">
        <v>161</v>
      </c>
    </row>
    <row r="7143" customFormat="false" ht="14.25" hidden="false" customHeight="false" outlineLevel="0" collapsed="false">
      <c r="A7143" s="0" t="s">
        <v>117</v>
      </c>
      <c r="B7143" s="0" t="s">
        <v>118</v>
      </c>
      <c r="C7143" s="0" t="s">
        <v>75</v>
      </c>
      <c r="D7143" s="0" t="s">
        <v>182</v>
      </c>
      <c r="E7143" s="0" t="n">
        <v>2025</v>
      </c>
      <c r="F7143" s="0" t="n">
        <v>3.1257</v>
      </c>
      <c r="G7143" s="0" t="s">
        <v>161</v>
      </c>
    </row>
    <row r="7144" customFormat="false" ht="14.25" hidden="false" customHeight="false" outlineLevel="0" collapsed="false">
      <c r="A7144" s="0" t="s">
        <v>117</v>
      </c>
      <c r="B7144" s="0" t="s">
        <v>118</v>
      </c>
      <c r="C7144" s="0" t="s">
        <v>75</v>
      </c>
      <c r="D7144" s="0" t="s">
        <v>183</v>
      </c>
      <c r="E7144" s="0" t="n">
        <v>2025</v>
      </c>
      <c r="F7144" s="0" t="n">
        <v>0.0544</v>
      </c>
      <c r="G7144" s="0" t="s">
        <v>161</v>
      </c>
    </row>
    <row r="7145" customFormat="false" ht="14.25" hidden="false" customHeight="false" outlineLevel="0" collapsed="false">
      <c r="A7145" s="0" t="s">
        <v>117</v>
      </c>
      <c r="B7145" s="0" t="s">
        <v>118</v>
      </c>
      <c r="C7145" s="0" t="s">
        <v>75</v>
      </c>
      <c r="D7145" s="0" t="s">
        <v>184</v>
      </c>
      <c r="E7145" s="0" t="n">
        <v>2025</v>
      </c>
      <c r="F7145" s="0" t="n">
        <v>3.1801</v>
      </c>
      <c r="G7145" s="0" t="s">
        <v>161</v>
      </c>
    </row>
    <row r="7146" customFormat="false" ht="14.25" hidden="false" customHeight="false" outlineLevel="0" collapsed="false">
      <c r="A7146" s="0" t="s">
        <v>117</v>
      </c>
      <c r="B7146" s="0" t="s">
        <v>118</v>
      </c>
      <c r="C7146" s="0" t="s">
        <v>75</v>
      </c>
      <c r="D7146" s="0" t="s">
        <v>182</v>
      </c>
      <c r="E7146" s="0" t="n">
        <v>2026</v>
      </c>
      <c r="F7146" s="0" t="n">
        <v>4.012135</v>
      </c>
      <c r="G7146" s="0" t="s">
        <v>161</v>
      </c>
    </row>
    <row r="7147" customFormat="false" ht="14.25" hidden="false" customHeight="false" outlineLevel="0" collapsed="false">
      <c r="A7147" s="0" t="s">
        <v>117</v>
      </c>
      <c r="B7147" s="0" t="s">
        <v>118</v>
      </c>
      <c r="C7147" s="0" t="s">
        <v>75</v>
      </c>
      <c r="D7147" s="0" t="s">
        <v>183</v>
      </c>
      <c r="E7147" s="0" t="n">
        <v>2026</v>
      </c>
      <c r="F7147" s="0" t="n">
        <v>0.5052</v>
      </c>
      <c r="G7147" s="0" t="s">
        <v>161</v>
      </c>
    </row>
    <row r="7148" customFormat="false" ht="14.25" hidden="false" customHeight="false" outlineLevel="0" collapsed="false">
      <c r="A7148" s="0" t="s">
        <v>117</v>
      </c>
      <c r="B7148" s="0" t="s">
        <v>118</v>
      </c>
      <c r="C7148" s="0" t="s">
        <v>75</v>
      </c>
      <c r="D7148" s="0" t="s">
        <v>184</v>
      </c>
      <c r="E7148" s="0" t="n">
        <v>2026</v>
      </c>
      <c r="F7148" s="0" t="n">
        <v>4.517335</v>
      </c>
      <c r="G7148" s="0" t="s">
        <v>161</v>
      </c>
    </row>
    <row r="7149" customFormat="false" ht="14.25" hidden="false" customHeight="false" outlineLevel="0" collapsed="false">
      <c r="A7149" s="0" t="s">
        <v>117</v>
      </c>
      <c r="B7149" s="0" t="s">
        <v>118</v>
      </c>
      <c r="C7149" s="0" t="s">
        <v>75</v>
      </c>
      <c r="D7149" s="0" t="s">
        <v>182</v>
      </c>
      <c r="E7149" s="0" t="n">
        <v>2027</v>
      </c>
      <c r="F7149" s="0" t="n">
        <v>5.40667375</v>
      </c>
      <c r="G7149" s="0" t="s">
        <v>161</v>
      </c>
    </row>
    <row r="7150" customFormat="false" ht="14.25" hidden="false" customHeight="false" outlineLevel="0" collapsed="false">
      <c r="A7150" s="0" t="s">
        <v>117</v>
      </c>
      <c r="B7150" s="0" t="s">
        <v>118</v>
      </c>
      <c r="C7150" s="0" t="s">
        <v>75</v>
      </c>
      <c r="D7150" s="0" t="s">
        <v>183</v>
      </c>
      <c r="E7150" s="0" t="n">
        <v>2027</v>
      </c>
      <c r="F7150" s="0" t="n">
        <v>1.5873</v>
      </c>
      <c r="G7150" s="0" t="s">
        <v>161</v>
      </c>
    </row>
    <row r="7151" customFormat="false" ht="14.25" hidden="false" customHeight="false" outlineLevel="0" collapsed="false">
      <c r="A7151" s="0" t="s">
        <v>117</v>
      </c>
      <c r="B7151" s="0" t="s">
        <v>118</v>
      </c>
      <c r="C7151" s="0" t="s">
        <v>75</v>
      </c>
      <c r="D7151" s="0" t="s">
        <v>184</v>
      </c>
      <c r="E7151" s="0" t="n">
        <v>2027</v>
      </c>
      <c r="F7151" s="0" t="n">
        <v>6.99397375</v>
      </c>
      <c r="G7151" s="0" t="s">
        <v>161</v>
      </c>
    </row>
    <row r="7152" customFormat="false" ht="14.25" hidden="false" customHeight="false" outlineLevel="0" collapsed="false">
      <c r="A7152" s="0" t="s">
        <v>117</v>
      </c>
      <c r="B7152" s="0" t="s">
        <v>118</v>
      </c>
      <c r="C7152" s="0" t="s">
        <v>75</v>
      </c>
      <c r="D7152" s="0" t="s">
        <v>182</v>
      </c>
      <c r="E7152" s="0" t="n">
        <v>2028</v>
      </c>
      <c r="F7152" s="0" t="n">
        <v>7.2441804375</v>
      </c>
      <c r="G7152" s="0" t="s">
        <v>161</v>
      </c>
    </row>
    <row r="7153" customFormat="false" ht="14.25" hidden="false" customHeight="false" outlineLevel="0" collapsed="false">
      <c r="A7153" s="0" t="s">
        <v>117</v>
      </c>
      <c r="B7153" s="0" t="s">
        <v>118</v>
      </c>
      <c r="C7153" s="0" t="s">
        <v>75</v>
      </c>
      <c r="D7153" s="0" t="s">
        <v>183</v>
      </c>
      <c r="E7153" s="0" t="n">
        <v>2028</v>
      </c>
      <c r="F7153" s="0" t="n">
        <v>3.0778</v>
      </c>
      <c r="G7153" s="0" t="s">
        <v>161</v>
      </c>
    </row>
    <row r="7154" customFormat="false" ht="14.25" hidden="false" customHeight="false" outlineLevel="0" collapsed="false">
      <c r="A7154" s="0" t="s">
        <v>117</v>
      </c>
      <c r="B7154" s="0" t="s">
        <v>118</v>
      </c>
      <c r="C7154" s="0" t="s">
        <v>75</v>
      </c>
      <c r="D7154" s="0" t="s">
        <v>184</v>
      </c>
      <c r="E7154" s="0" t="n">
        <v>2028</v>
      </c>
      <c r="F7154" s="0" t="n">
        <v>10.3219804375</v>
      </c>
      <c r="G7154" s="0" t="s">
        <v>161</v>
      </c>
    </row>
    <row r="7155" customFormat="false" ht="14.25" hidden="false" customHeight="false" outlineLevel="0" collapsed="false">
      <c r="A7155" s="0" t="s">
        <v>117</v>
      </c>
      <c r="B7155" s="0" t="s">
        <v>118</v>
      </c>
      <c r="C7155" s="0" t="s">
        <v>75</v>
      </c>
      <c r="D7155" s="0" t="s">
        <v>182</v>
      </c>
      <c r="E7155" s="0" t="n">
        <v>2029</v>
      </c>
      <c r="F7155" s="0" t="n">
        <v>9.985381921875</v>
      </c>
      <c r="G7155" s="0" t="s">
        <v>161</v>
      </c>
    </row>
    <row r="7156" customFormat="false" ht="14.25" hidden="false" customHeight="false" outlineLevel="0" collapsed="false">
      <c r="A7156" s="0" t="s">
        <v>117</v>
      </c>
      <c r="B7156" s="0" t="s">
        <v>118</v>
      </c>
      <c r="C7156" s="0" t="s">
        <v>75</v>
      </c>
      <c r="D7156" s="0" t="s">
        <v>183</v>
      </c>
      <c r="E7156" s="0" t="n">
        <v>2029</v>
      </c>
      <c r="F7156" s="0" t="n">
        <v>3.941</v>
      </c>
      <c r="G7156" s="0" t="s">
        <v>161</v>
      </c>
    </row>
    <row r="7157" customFormat="false" ht="14.25" hidden="false" customHeight="false" outlineLevel="0" collapsed="false">
      <c r="A7157" s="0" t="s">
        <v>117</v>
      </c>
      <c r="B7157" s="0" t="s">
        <v>118</v>
      </c>
      <c r="C7157" s="0" t="s">
        <v>75</v>
      </c>
      <c r="D7157" s="0" t="s">
        <v>184</v>
      </c>
      <c r="E7157" s="0" t="n">
        <v>2029</v>
      </c>
      <c r="F7157" s="0" t="n">
        <v>13.926381921875</v>
      </c>
      <c r="G7157" s="0" t="s">
        <v>161</v>
      </c>
    </row>
    <row r="7158" customFormat="false" ht="14.25" hidden="false" customHeight="false" outlineLevel="0" collapsed="false">
      <c r="A7158" s="0" t="s">
        <v>117</v>
      </c>
      <c r="B7158" s="0" t="s">
        <v>118</v>
      </c>
      <c r="C7158" s="0" t="s">
        <v>75</v>
      </c>
      <c r="D7158" s="0" t="s">
        <v>182</v>
      </c>
      <c r="E7158" s="0" t="n">
        <v>2030</v>
      </c>
      <c r="F7158" s="0" t="n">
        <v>13.8364065820313</v>
      </c>
      <c r="G7158" s="0" t="s">
        <v>161</v>
      </c>
    </row>
    <row r="7159" customFormat="false" ht="14.25" hidden="false" customHeight="false" outlineLevel="0" collapsed="false">
      <c r="A7159" s="0" t="s">
        <v>117</v>
      </c>
      <c r="B7159" s="0" t="s">
        <v>118</v>
      </c>
      <c r="C7159" s="0" t="s">
        <v>75</v>
      </c>
      <c r="D7159" s="0" t="s">
        <v>183</v>
      </c>
      <c r="E7159" s="0" t="n">
        <v>2030</v>
      </c>
      <c r="F7159" s="0" t="n">
        <v>4.7247</v>
      </c>
      <c r="G7159" s="0" t="s">
        <v>161</v>
      </c>
    </row>
    <row r="7160" customFormat="false" ht="14.25" hidden="false" customHeight="false" outlineLevel="0" collapsed="false">
      <c r="A7160" s="0" t="s">
        <v>117</v>
      </c>
      <c r="B7160" s="0" t="s">
        <v>118</v>
      </c>
      <c r="C7160" s="0" t="s">
        <v>75</v>
      </c>
      <c r="D7160" s="0" t="s">
        <v>184</v>
      </c>
      <c r="E7160" s="0" t="n">
        <v>2030</v>
      </c>
      <c r="F7160" s="0" t="n">
        <v>18.5611065820313</v>
      </c>
      <c r="G7160" s="0" t="s">
        <v>161</v>
      </c>
    </row>
    <row r="7161" customFormat="false" ht="14.25" hidden="false" customHeight="false" outlineLevel="0" collapsed="false">
      <c r="A7161" s="0" t="s">
        <v>117</v>
      </c>
      <c r="B7161" s="0" t="s">
        <v>118</v>
      </c>
      <c r="C7161" s="0" t="s">
        <v>75</v>
      </c>
      <c r="D7161" s="0" t="s">
        <v>182</v>
      </c>
      <c r="E7161" s="0" t="n">
        <v>2031</v>
      </c>
      <c r="F7161" s="0" t="n">
        <v>17.1442616794922</v>
      </c>
      <c r="G7161" s="0" t="s">
        <v>161</v>
      </c>
    </row>
    <row r="7162" customFormat="false" ht="14.25" hidden="false" customHeight="false" outlineLevel="0" collapsed="false">
      <c r="A7162" s="0" t="s">
        <v>117</v>
      </c>
      <c r="B7162" s="0" t="s">
        <v>118</v>
      </c>
      <c r="C7162" s="0" t="s">
        <v>75</v>
      </c>
      <c r="D7162" s="0" t="s">
        <v>183</v>
      </c>
      <c r="E7162" s="0" t="n">
        <v>2031</v>
      </c>
      <c r="F7162" s="0" t="n">
        <v>6.6897</v>
      </c>
      <c r="G7162" s="0" t="s">
        <v>161</v>
      </c>
    </row>
    <row r="7163" customFormat="false" ht="14.25" hidden="false" customHeight="false" outlineLevel="0" collapsed="false">
      <c r="A7163" s="0" t="s">
        <v>117</v>
      </c>
      <c r="B7163" s="0" t="s">
        <v>118</v>
      </c>
      <c r="C7163" s="0" t="s">
        <v>75</v>
      </c>
      <c r="D7163" s="0" t="s">
        <v>184</v>
      </c>
      <c r="E7163" s="0" t="n">
        <v>2031</v>
      </c>
      <c r="F7163" s="0" t="n">
        <v>23.8339616794922</v>
      </c>
      <c r="G7163" s="0" t="s">
        <v>161</v>
      </c>
    </row>
    <row r="7164" customFormat="false" ht="14.25" hidden="false" customHeight="false" outlineLevel="0" collapsed="false">
      <c r="A7164" s="0" t="s">
        <v>117</v>
      </c>
      <c r="B7164" s="0" t="s">
        <v>118</v>
      </c>
      <c r="C7164" s="0" t="s">
        <v>75</v>
      </c>
      <c r="D7164" s="0" t="s">
        <v>182</v>
      </c>
      <c r="E7164" s="0" t="n">
        <v>2032</v>
      </c>
      <c r="F7164" s="0" t="n">
        <v>19.666373660127</v>
      </c>
      <c r="G7164" s="0" t="s">
        <v>161</v>
      </c>
    </row>
    <row r="7165" customFormat="false" ht="14.25" hidden="false" customHeight="false" outlineLevel="0" collapsed="false">
      <c r="A7165" s="0" t="s">
        <v>117</v>
      </c>
      <c r="B7165" s="0" t="s">
        <v>118</v>
      </c>
      <c r="C7165" s="0" t="s">
        <v>75</v>
      </c>
      <c r="D7165" s="0" t="s">
        <v>183</v>
      </c>
      <c r="E7165" s="0" t="n">
        <v>2032</v>
      </c>
      <c r="F7165" s="0" t="n">
        <v>8.6547</v>
      </c>
      <c r="G7165" s="0" t="s">
        <v>161</v>
      </c>
    </row>
    <row r="7166" customFormat="false" ht="14.25" hidden="false" customHeight="false" outlineLevel="0" collapsed="false">
      <c r="A7166" s="0" t="s">
        <v>117</v>
      </c>
      <c r="B7166" s="0" t="s">
        <v>118</v>
      </c>
      <c r="C7166" s="0" t="s">
        <v>75</v>
      </c>
      <c r="D7166" s="0" t="s">
        <v>184</v>
      </c>
      <c r="E7166" s="0" t="n">
        <v>2032</v>
      </c>
      <c r="F7166" s="0" t="n">
        <v>28.321073660127</v>
      </c>
      <c r="G7166" s="0" t="s">
        <v>161</v>
      </c>
    </row>
    <row r="7167" customFormat="false" ht="14.25" hidden="false" customHeight="false" outlineLevel="0" collapsed="false">
      <c r="A7167" s="0" t="s">
        <v>117</v>
      </c>
      <c r="B7167" s="0" t="s">
        <v>118</v>
      </c>
      <c r="C7167" s="0" t="s">
        <v>75</v>
      </c>
      <c r="D7167" s="0" t="s">
        <v>182</v>
      </c>
      <c r="E7167" s="0" t="n">
        <v>2033</v>
      </c>
      <c r="F7167" s="0" t="n">
        <v>21.6667322169683</v>
      </c>
      <c r="G7167" s="0" t="s">
        <v>161</v>
      </c>
    </row>
    <row r="7168" customFormat="false" ht="14.25" hidden="false" customHeight="false" outlineLevel="0" collapsed="false">
      <c r="A7168" s="0" t="s">
        <v>117</v>
      </c>
      <c r="B7168" s="0" t="s">
        <v>118</v>
      </c>
      <c r="C7168" s="0" t="s">
        <v>75</v>
      </c>
      <c r="D7168" s="0" t="s">
        <v>183</v>
      </c>
      <c r="E7168" s="0" t="n">
        <v>2033</v>
      </c>
      <c r="F7168" s="0" t="n">
        <v>9.9647</v>
      </c>
      <c r="G7168" s="0" t="s">
        <v>161</v>
      </c>
    </row>
    <row r="7169" customFormat="false" ht="14.25" hidden="false" customHeight="false" outlineLevel="0" collapsed="false">
      <c r="A7169" s="0" t="s">
        <v>117</v>
      </c>
      <c r="B7169" s="0" t="s">
        <v>118</v>
      </c>
      <c r="C7169" s="0" t="s">
        <v>75</v>
      </c>
      <c r="D7169" s="0" t="s">
        <v>184</v>
      </c>
      <c r="E7169" s="0" t="n">
        <v>2033</v>
      </c>
      <c r="F7169" s="0" t="n">
        <v>31.6314322169683</v>
      </c>
      <c r="G7169" s="0" t="s">
        <v>161</v>
      </c>
    </row>
    <row r="7170" customFormat="false" ht="14.25" hidden="false" customHeight="false" outlineLevel="0" collapsed="false">
      <c r="A7170" s="0" t="s">
        <v>117</v>
      </c>
      <c r="B7170" s="0" t="s">
        <v>118</v>
      </c>
      <c r="C7170" s="0" t="s">
        <v>75</v>
      </c>
      <c r="D7170" s="0" t="s">
        <v>182</v>
      </c>
      <c r="E7170" s="0" t="n">
        <v>2034</v>
      </c>
      <c r="F7170" s="0" t="n">
        <v>24.319379531633</v>
      </c>
      <c r="G7170" s="0" t="s">
        <v>161</v>
      </c>
    </row>
    <row r="7171" customFormat="false" ht="14.25" hidden="false" customHeight="false" outlineLevel="0" collapsed="false">
      <c r="A7171" s="0" t="s">
        <v>117</v>
      </c>
      <c r="B7171" s="0" t="s">
        <v>118</v>
      </c>
      <c r="C7171" s="0" t="s">
        <v>75</v>
      </c>
      <c r="D7171" s="0" t="s">
        <v>183</v>
      </c>
      <c r="E7171" s="0" t="n">
        <v>2034</v>
      </c>
      <c r="F7171" s="0" t="n">
        <v>11.0128</v>
      </c>
      <c r="G7171" s="0" t="s">
        <v>161</v>
      </c>
    </row>
    <row r="7172" customFormat="false" ht="14.25" hidden="false" customHeight="false" outlineLevel="0" collapsed="false">
      <c r="A7172" s="0" t="s">
        <v>117</v>
      </c>
      <c r="B7172" s="0" t="s">
        <v>118</v>
      </c>
      <c r="C7172" s="0" t="s">
        <v>75</v>
      </c>
      <c r="D7172" s="0" t="s">
        <v>184</v>
      </c>
      <c r="E7172" s="0" t="n">
        <v>2034</v>
      </c>
      <c r="F7172" s="0" t="n">
        <v>35.332179531633</v>
      </c>
      <c r="G7172" s="0" t="s">
        <v>161</v>
      </c>
    </row>
    <row r="7173" customFormat="false" ht="14.25" hidden="false" customHeight="false" outlineLevel="0" collapsed="false">
      <c r="A7173" s="0" t="s">
        <v>117</v>
      </c>
      <c r="B7173" s="0" t="s">
        <v>118</v>
      </c>
      <c r="C7173" s="0" t="s">
        <v>75</v>
      </c>
      <c r="D7173" s="0" t="s">
        <v>182</v>
      </c>
      <c r="E7173" s="0" t="n">
        <v>2035</v>
      </c>
      <c r="F7173" s="0" t="n">
        <v>26.8269520165121</v>
      </c>
      <c r="G7173" s="0" t="s">
        <v>161</v>
      </c>
    </row>
    <row r="7174" customFormat="false" ht="14.25" hidden="false" customHeight="false" outlineLevel="0" collapsed="false">
      <c r="A7174" s="0" t="s">
        <v>117</v>
      </c>
      <c r="B7174" s="0" t="s">
        <v>118</v>
      </c>
      <c r="C7174" s="0" t="s">
        <v>75</v>
      </c>
      <c r="D7174" s="0" t="s">
        <v>183</v>
      </c>
      <c r="E7174" s="0" t="n">
        <v>2035</v>
      </c>
      <c r="F7174" s="0" t="n">
        <v>11.5367</v>
      </c>
      <c r="G7174" s="0" t="s">
        <v>161</v>
      </c>
    </row>
    <row r="7175" customFormat="false" ht="14.25" hidden="false" customHeight="false" outlineLevel="0" collapsed="false">
      <c r="A7175" s="0" t="s">
        <v>117</v>
      </c>
      <c r="B7175" s="0" t="s">
        <v>118</v>
      </c>
      <c r="C7175" s="0" t="s">
        <v>75</v>
      </c>
      <c r="D7175" s="0" t="s">
        <v>184</v>
      </c>
      <c r="E7175" s="0" t="n">
        <v>2035</v>
      </c>
      <c r="F7175" s="0" t="n">
        <v>38.3636520165121</v>
      </c>
      <c r="G7175" s="0" t="s">
        <v>161</v>
      </c>
    </row>
    <row r="7176" customFormat="false" ht="14.25" hidden="false" customHeight="false" outlineLevel="0" collapsed="false">
      <c r="A7176" s="0" t="s">
        <v>117</v>
      </c>
      <c r="B7176" s="0" t="s">
        <v>118</v>
      </c>
      <c r="C7176" s="0" t="s">
        <v>75</v>
      </c>
      <c r="D7176" s="0" t="s">
        <v>182</v>
      </c>
      <c r="E7176" s="0" t="n">
        <v>2036</v>
      </c>
      <c r="F7176" s="0" t="n">
        <v>29.1398185225071</v>
      </c>
      <c r="G7176" s="0" t="s">
        <v>161</v>
      </c>
    </row>
    <row r="7177" customFormat="false" ht="14.25" hidden="false" customHeight="false" outlineLevel="0" collapsed="false">
      <c r="A7177" s="0" t="s">
        <v>117</v>
      </c>
      <c r="B7177" s="0" t="s">
        <v>118</v>
      </c>
      <c r="C7177" s="0" t="s">
        <v>75</v>
      </c>
      <c r="D7177" s="0" t="s">
        <v>183</v>
      </c>
      <c r="E7177" s="0" t="n">
        <v>2036</v>
      </c>
      <c r="F7177" s="0" t="n">
        <v>12.53132835</v>
      </c>
      <c r="G7177" s="0" t="s">
        <v>161</v>
      </c>
    </row>
    <row r="7178" customFormat="false" ht="14.25" hidden="false" customHeight="false" outlineLevel="0" collapsed="false">
      <c r="A7178" s="0" t="s">
        <v>117</v>
      </c>
      <c r="B7178" s="0" t="s">
        <v>118</v>
      </c>
      <c r="C7178" s="0" t="s">
        <v>75</v>
      </c>
      <c r="D7178" s="0" t="s">
        <v>184</v>
      </c>
      <c r="E7178" s="0" t="n">
        <v>2036</v>
      </c>
      <c r="F7178" s="0" t="n">
        <v>41.6711468725071</v>
      </c>
      <c r="G7178" s="0" t="s">
        <v>161</v>
      </c>
    </row>
    <row r="7179" customFormat="false" ht="14.25" hidden="false" customHeight="false" outlineLevel="0" collapsed="false">
      <c r="A7179" s="0" t="s">
        <v>117</v>
      </c>
      <c r="B7179" s="0" t="s">
        <v>118</v>
      </c>
      <c r="C7179" s="0" t="s">
        <v>75</v>
      </c>
      <c r="D7179" s="0" t="s">
        <v>182</v>
      </c>
      <c r="E7179" s="0" t="n">
        <v>2037</v>
      </c>
      <c r="F7179" s="0" t="n">
        <v>31.3044907556076</v>
      </c>
      <c r="G7179" s="0" t="s">
        <v>161</v>
      </c>
    </row>
    <row r="7180" customFormat="false" ht="14.25" hidden="false" customHeight="false" outlineLevel="0" collapsed="false">
      <c r="A7180" s="0" t="s">
        <v>117</v>
      </c>
      <c r="B7180" s="0" t="s">
        <v>118</v>
      </c>
      <c r="C7180" s="0" t="s">
        <v>75</v>
      </c>
      <c r="D7180" s="0" t="s">
        <v>183</v>
      </c>
      <c r="E7180" s="0" t="n">
        <v>2037</v>
      </c>
      <c r="F7180" s="0" t="n">
        <v>13.4622270274286</v>
      </c>
      <c r="G7180" s="0" t="s">
        <v>161</v>
      </c>
    </row>
    <row r="7181" customFormat="false" ht="14.25" hidden="false" customHeight="false" outlineLevel="0" collapsed="false">
      <c r="A7181" s="0" t="s">
        <v>117</v>
      </c>
      <c r="B7181" s="0" t="s">
        <v>118</v>
      </c>
      <c r="C7181" s="0" t="s">
        <v>75</v>
      </c>
      <c r="D7181" s="0" t="s">
        <v>184</v>
      </c>
      <c r="E7181" s="0" t="n">
        <v>2037</v>
      </c>
      <c r="F7181" s="0" t="n">
        <v>44.7667177830361</v>
      </c>
      <c r="G7181" s="0" t="s">
        <v>161</v>
      </c>
    </row>
    <row r="7182" customFormat="false" ht="14.25" hidden="false" customHeight="false" outlineLevel="0" collapsed="false">
      <c r="A7182" s="0" t="s">
        <v>117</v>
      </c>
      <c r="B7182" s="0" t="s">
        <v>118</v>
      </c>
      <c r="C7182" s="0" t="s">
        <v>75</v>
      </c>
      <c r="D7182" s="0" t="s">
        <v>182</v>
      </c>
      <c r="E7182" s="0" t="n">
        <v>2038</v>
      </c>
      <c r="F7182" s="0" t="n">
        <v>33.2565493577251</v>
      </c>
      <c r="G7182" s="0" t="s">
        <v>161</v>
      </c>
    </row>
    <row r="7183" customFormat="false" ht="14.25" hidden="false" customHeight="false" outlineLevel="0" collapsed="false">
      <c r="A7183" s="0" t="s">
        <v>117</v>
      </c>
      <c r="B7183" s="0" t="s">
        <v>118</v>
      </c>
      <c r="C7183" s="0" t="s">
        <v>75</v>
      </c>
      <c r="D7183" s="0" t="s">
        <v>183</v>
      </c>
      <c r="E7183" s="0" t="n">
        <v>2038</v>
      </c>
      <c r="F7183" s="0" t="n">
        <v>14.3016930413532</v>
      </c>
      <c r="G7183" s="0" t="s">
        <v>161</v>
      </c>
    </row>
    <row r="7184" customFormat="false" ht="14.25" hidden="false" customHeight="false" outlineLevel="0" collapsed="false">
      <c r="A7184" s="0" t="s">
        <v>117</v>
      </c>
      <c r="B7184" s="0" t="s">
        <v>118</v>
      </c>
      <c r="C7184" s="0" t="s">
        <v>75</v>
      </c>
      <c r="D7184" s="0" t="s">
        <v>184</v>
      </c>
      <c r="E7184" s="0" t="n">
        <v>2038</v>
      </c>
      <c r="F7184" s="0" t="n">
        <v>47.5582423990783</v>
      </c>
      <c r="G7184" s="0" t="s">
        <v>161</v>
      </c>
    </row>
    <row r="7185" customFormat="false" ht="14.25" hidden="false" customHeight="false" outlineLevel="0" collapsed="false">
      <c r="A7185" s="0" t="s">
        <v>117</v>
      </c>
      <c r="B7185" s="0" t="s">
        <v>118</v>
      </c>
      <c r="C7185" s="0" t="s">
        <v>75</v>
      </c>
      <c r="D7185" s="0" t="s">
        <v>182</v>
      </c>
      <c r="E7185" s="0" t="n">
        <v>2039</v>
      </c>
      <c r="F7185" s="0" t="n">
        <v>34.933629632479</v>
      </c>
      <c r="G7185" s="0" t="s">
        <v>161</v>
      </c>
    </row>
    <row r="7186" customFormat="false" ht="14.25" hidden="false" customHeight="false" outlineLevel="0" collapsed="false">
      <c r="A7186" s="0" t="s">
        <v>117</v>
      </c>
      <c r="B7186" s="0" t="s">
        <v>118</v>
      </c>
      <c r="C7186" s="0" t="s">
        <v>75</v>
      </c>
      <c r="D7186" s="0" t="s">
        <v>183</v>
      </c>
      <c r="E7186" s="0" t="n">
        <v>2039</v>
      </c>
      <c r="F7186" s="0" t="n">
        <v>15.0229069904386</v>
      </c>
      <c r="G7186" s="0" t="s">
        <v>161</v>
      </c>
    </row>
    <row r="7187" customFormat="false" ht="14.25" hidden="false" customHeight="false" outlineLevel="0" collapsed="false">
      <c r="A7187" s="0" t="s">
        <v>117</v>
      </c>
      <c r="B7187" s="0" t="s">
        <v>118</v>
      </c>
      <c r="C7187" s="0" t="s">
        <v>75</v>
      </c>
      <c r="D7187" s="0" t="s">
        <v>184</v>
      </c>
      <c r="E7187" s="0" t="n">
        <v>2039</v>
      </c>
      <c r="F7187" s="0" t="n">
        <v>49.9565366229176</v>
      </c>
      <c r="G7187" s="0" t="s">
        <v>161</v>
      </c>
    </row>
    <row r="7188" customFormat="false" ht="14.25" hidden="false" customHeight="false" outlineLevel="0" collapsed="false">
      <c r="A7188" s="0" t="s">
        <v>117</v>
      </c>
      <c r="B7188" s="0" t="s">
        <v>118</v>
      </c>
      <c r="C7188" s="0" t="s">
        <v>75</v>
      </c>
      <c r="D7188" s="0" t="s">
        <v>182</v>
      </c>
      <c r="E7188" s="0" t="n">
        <v>2040</v>
      </c>
      <c r="F7188" s="0" t="n">
        <v>36.2785743733294</v>
      </c>
      <c r="G7188" s="0" t="s">
        <v>161</v>
      </c>
    </row>
    <row r="7189" customFormat="false" ht="14.25" hidden="false" customHeight="false" outlineLevel="0" collapsed="false">
      <c r="A7189" s="0" t="s">
        <v>117</v>
      </c>
      <c r="B7189" s="0" t="s">
        <v>118</v>
      </c>
      <c r="C7189" s="0" t="s">
        <v>75</v>
      </c>
      <c r="D7189" s="0" t="s">
        <v>183</v>
      </c>
      <c r="E7189" s="0" t="n">
        <v>2040</v>
      </c>
      <c r="F7189" s="0" t="n">
        <v>15.6012889095705</v>
      </c>
      <c r="G7189" s="0" t="s">
        <v>161</v>
      </c>
    </row>
    <row r="7190" customFormat="false" ht="14.25" hidden="false" customHeight="false" outlineLevel="0" collapsed="false">
      <c r="A7190" s="0" t="s">
        <v>117</v>
      </c>
      <c r="B7190" s="0" t="s">
        <v>118</v>
      </c>
      <c r="C7190" s="0" t="s">
        <v>75</v>
      </c>
      <c r="D7190" s="0" t="s">
        <v>184</v>
      </c>
      <c r="E7190" s="0" t="n">
        <v>2040</v>
      </c>
      <c r="F7190" s="0" t="n">
        <v>51.8798632828999</v>
      </c>
      <c r="G7190" s="0" t="s">
        <v>161</v>
      </c>
    </row>
    <row r="7191" customFormat="false" ht="14.25" hidden="false" customHeight="false" outlineLevel="0" collapsed="false">
      <c r="A7191" s="0" t="s">
        <v>111</v>
      </c>
      <c r="B7191" s="0" t="s">
        <v>112</v>
      </c>
      <c r="C7191" s="0" t="s">
        <v>75</v>
      </c>
      <c r="D7191" s="0" t="s">
        <v>182</v>
      </c>
      <c r="E7191" s="0" t="n">
        <v>2024</v>
      </c>
      <c r="F7191" s="0" t="n">
        <v>0</v>
      </c>
      <c r="G7191" s="0" t="s">
        <v>161</v>
      </c>
    </row>
    <row r="7192" customFormat="false" ht="14.25" hidden="false" customHeight="false" outlineLevel="0" collapsed="false">
      <c r="A7192" s="0" t="s">
        <v>111</v>
      </c>
      <c r="B7192" s="0" t="s">
        <v>112</v>
      </c>
      <c r="C7192" s="0" t="s">
        <v>75</v>
      </c>
      <c r="D7192" s="0" t="s">
        <v>183</v>
      </c>
      <c r="E7192" s="0" t="n">
        <v>2024</v>
      </c>
      <c r="F7192" s="0" t="n">
        <v>0</v>
      </c>
      <c r="G7192" s="0" t="s">
        <v>161</v>
      </c>
    </row>
    <row r="7193" customFormat="false" ht="14.25" hidden="false" customHeight="false" outlineLevel="0" collapsed="false">
      <c r="A7193" s="0" t="s">
        <v>111</v>
      </c>
      <c r="B7193" s="0" t="s">
        <v>112</v>
      </c>
      <c r="C7193" s="0" t="s">
        <v>75</v>
      </c>
      <c r="D7193" s="0" t="s">
        <v>184</v>
      </c>
      <c r="E7193" s="0" t="n">
        <v>2024</v>
      </c>
      <c r="F7193" s="0" t="n">
        <v>0</v>
      </c>
      <c r="G7193" s="0" t="s">
        <v>161</v>
      </c>
    </row>
    <row r="7194" customFormat="false" ht="14.25" hidden="false" customHeight="false" outlineLevel="0" collapsed="false">
      <c r="A7194" s="0" t="s">
        <v>111</v>
      </c>
      <c r="B7194" s="0" t="s">
        <v>112</v>
      </c>
      <c r="C7194" s="0" t="s">
        <v>75</v>
      </c>
      <c r="D7194" s="0" t="s">
        <v>182</v>
      </c>
      <c r="E7194" s="0" t="n">
        <v>2025</v>
      </c>
      <c r="F7194" s="0" t="n">
        <v>0</v>
      </c>
      <c r="G7194" s="0" t="s">
        <v>161</v>
      </c>
    </row>
    <row r="7195" customFormat="false" ht="14.25" hidden="false" customHeight="false" outlineLevel="0" collapsed="false">
      <c r="A7195" s="0" t="s">
        <v>111</v>
      </c>
      <c r="B7195" s="0" t="s">
        <v>112</v>
      </c>
      <c r="C7195" s="0" t="s">
        <v>75</v>
      </c>
      <c r="D7195" s="0" t="s">
        <v>183</v>
      </c>
      <c r="E7195" s="0" t="n">
        <v>2025</v>
      </c>
      <c r="F7195" s="0" t="n">
        <v>0.0042</v>
      </c>
      <c r="G7195" s="0" t="s">
        <v>161</v>
      </c>
    </row>
    <row r="7196" customFormat="false" ht="14.25" hidden="false" customHeight="false" outlineLevel="0" collapsed="false">
      <c r="A7196" s="0" t="s">
        <v>111</v>
      </c>
      <c r="B7196" s="0" t="s">
        <v>112</v>
      </c>
      <c r="C7196" s="0" t="s">
        <v>75</v>
      </c>
      <c r="D7196" s="0" t="s">
        <v>184</v>
      </c>
      <c r="E7196" s="0" t="n">
        <v>2025</v>
      </c>
      <c r="F7196" s="0" t="n">
        <v>0.0042</v>
      </c>
      <c r="G7196" s="0" t="s">
        <v>161</v>
      </c>
    </row>
    <row r="7197" customFormat="false" ht="14.25" hidden="false" customHeight="false" outlineLevel="0" collapsed="false">
      <c r="A7197" s="0" t="s">
        <v>111</v>
      </c>
      <c r="B7197" s="0" t="s">
        <v>112</v>
      </c>
      <c r="C7197" s="0" t="s">
        <v>75</v>
      </c>
      <c r="D7197" s="0" t="s">
        <v>182</v>
      </c>
      <c r="E7197" s="0" t="n">
        <v>2026</v>
      </c>
      <c r="F7197" s="0" t="n">
        <v>0.24354</v>
      </c>
      <c r="G7197" s="0" t="s">
        <v>161</v>
      </c>
    </row>
    <row r="7198" customFormat="false" ht="14.25" hidden="false" customHeight="false" outlineLevel="0" collapsed="false">
      <c r="A7198" s="0" t="s">
        <v>111</v>
      </c>
      <c r="B7198" s="0" t="s">
        <v>112</v>
      </c>
      <c r="C7198" s="0" t="s">
        <v>75</v>
      </c>
      <c r="D7198" s="0" t="s">
        <v>183</v>
      </c>
      <c r="E7198" s="0" t="n">
        <v>2026</v>
      </c>
      <c r="F7198" s="0" t="n">
        <v>0.0392</v>
      </c>
      <c r="G7198" s="0" t="s">
        <v>161</v>
      </c>
    </row>
    <row r="7199" customFormat="false" ht="14.25" hidden="false" customHeight="false" outlineLevel="0" collapsed="false">
      <c r="A7199" s="0" t="s">
        <v>111</v>
      </c>
      <c r="B7199" s="0" t="s">
        <v>112</v>
      </c>
      <c r="C7199" s="0" t="s">
        <v>75</v>
      </c>
      <c r="D7199" s="0" t="s">
        <v>184</v>
      </c>
      <c r="E7199" s="0" t="n">
        <v>2026</v>
      </c>
      <c r="F7199" s="0" t="n">
        <v>0.28274</v>
      </c>
      <c r="G7199" s="0" t="s">
        <v>161</v>
      </c>
    </row>
    <row r="7200" customFormat="false" ht="14.25" hidden="false" customHeight="false" outlineLevel="0" collapsed="false">
      <c r="A7200" s="0" t="s">
        <v>111</v>
      </c>
      <c r="B7200" s="0" t="s">
        <v>112</v>
      </c>
      <c r="C7200" s="0" t="s">
        <v>75</v>
      </c>
      <c r="D7200" s="0" t="s">
        <v>182</v>
      </c>
      <c r="E7200" s="0" t="n">
        <v>2027</v>
      </c>
      <c r="F7200" s="0" t="n">
        <v>0.454795</v>
      </c>
      <c r="G7200" s="0" t="s">
        <v>161</v>
      </c>
    </row>
    <row r="7201" customFormat="false" ht="14.25" hidden="false" customHeight="false" outlineLevel="0" collapsed="false">
      <c r="A7201" s="0" t="s">
        <v>111</v>
      </c>
      <c r="B7201" s="0" t="s">
        <v>112</v>
      </c>
      <c r="C7201" s="0" t="s">
        <v>75</v>
      </c>
      <c r="D7201" s="0" t="s">
        <v>183</v>
      </c>
      <c r="E7201" s="0" t="n">
        <v>2027</v>
      </c>
      <c r="F7201" s="0" t="n">
        <v>0.1232</v>
      </c>
      <c r="G7201" s="0" t="s">
        <v>161</v>
      </c>
    </row>
    <row r="7202" customFormat="false" ht="14.25" hidden="false" customHeight="false" outlineLevel="0" collapsed="false">
      <c r="A7202" s="0" t="s">
        <v>111</v>
      </c>
      <c r="B7202" s="0" t="s">
        <v>112</v>
      </c>
      <c r="C7202" s="0" t="s">
        <v>75</v>
      </c>
      <c r="D7202" s="0" t="s">
        <v>184</v>
      </c>
      <c r="E7202" s="0" t="n">
        <v>2027</v>
      </c>
      <c r="F7202" s="0" t="n">
        <v>0.577995</v>
      </c>
      <c r="G7202" s="0" t="s">
        <v>161</v>
      </c>
    </row>
    <row r="7203" customFormat="false" ht="14.25" hidden="false" customHeight="false" outlineLevel="0" collapsed="false">
      <c r="A7203" s="0" t="s">
        <v>111</v>
      </c>
      <c r="B7203" s="0" t="s">
        <v>112</v>
      </c>
      <c r="C7203" s="0" t="s">
        <v>75</v>
      </c>
      <c r="D7203" s="0" t="s">
        <v>182</v>
      </c>
      <c r="E7203" s="0" t="n">
        <v>2028</v>
      </c>
      <c r="F7203" s="0" t="n">
        <v>0.63832175</v>
      </c>
      <c r="G7203" s="0" t="s">
        <v>161</v>
      </c>
    </row>
    <row r="7204" customFormat="false" ht="14.25" hidden="false" customHeight="false" outlineLevel="0" collapsed="false">
      <c r="A7204" s="0" t="s">
        <v>111</v>
      </c>
      <c r="B7204" s="0" t="s">
        <v>112</v>
      </c>
      <c r="C7204" s="0" t="s">
        <v>75</v>
      </c>
      <c r="D7204" s="0" t="s">
        <v>183</v>
      </c>
      <c r="E7204" s="0" t="n">
        <v>2028</v>
      </c>
      <c r="F7204" s="0" t="n">
        <v>0.239</v>
      </c>
      <c r="G7204" s="0" t="s">
        <v>161</v>
      </c>
    </row>
    <row r="7205" customFormat="false" ht="14.25" hidden="false" customHeight="false" outlineLevel="0" collapsed="false">
      <c r="A7205" s="0" t="s">
        <v>111</v>
      </c>
      <c r="B7205" s="0" t="s">
        <v>112</v>
      </c>
      <c r="C7205" s="0" t="s">
        <v>75</v>
      </c>
      <c r="D7205" s="0" t="s">
        <v>184</v>
      </c>
      <c r="E7205" s="0" t="n">
        <v>2028</v>
      </c>
      <c r="F7205" s="0" t="n">
        <v>0.87732175</v>
      </c>
      <c r="G7205" s="0" t="s">
        <v>161</v>
      </c>
    </row>
    <row r="7206" customFormat="false" ht="14.25" hidden="false" customHeight="false" outlineLevel="0" collapsed="false">
      <c r="A7206" s="0" t="s">
        <v>111</v>
      </c>
      <c r="B7206" s="0" t="s">
        <v>112</v>
      </c>
      <c r="C7206" s="0" t="s">
        <v>75</v>
      </c>
      <c r="D7206" s="0" t="s">
        <v>182</v>
      </c>
      <c r="E7206" s="0" t="n">
        <v>2029</v>
      </c>
      <c r="F7206" s="0" t="n">
        <v>0.8955276875</v>
      </c>
      <c r="G7206" s="0" t="s">
        <v>161</v>
      </c>
    </row>
    <row r="7207" customFormat="false" ht="14.25" hidden="false" customHeight="false" outlineLevel="0" collapsed="false">
      <c r="A7207" s="0" t="s">
        <v>111</v>
      </c>
      <c r="B7207" s="0" t="s">
        <v>112</v>
      </c>
      <c r="C7207" s="0" t="s">
        <v>75</v>
      </c>
      <c r="D7207" s="0" t="s">
        <v>183</v>
      </c>
      <c r="E7207" s="0" t="n">
        <v>2029</v>
      </c>
      <c r="F7207" s="0" t="n">
        <v>0.306</v>
      </c>
      <c r="G7207" s="0" t="s">
        <v>161</v>
      </c>
    </row>
    <row r="7208" customFormat="false" ht="14.25" hidden="false" customHeight="false" outlineLevel="0" collapsed="false">
      <c r="A7208" s="0" t="s">
        <v>111</v>
      </c>
      <c r="B7208" s="0" t="s">
        <v>112</v>
      </c>
      <c r="C7208" s="0" t="s">
        <v>75</v>
      </c>
      <c r="D7208" s="0" t="s">
        <v>184</v>
      </c>
      <c r="E7208" s="0" t="n">
        <v>2029</v>
      </c>
      <c r="F7208" s="0" t="n">
        <v>1.2015276875</v>
      </c>
      <c r="G7208" s="0" t="s">
        <v>161</v>
      </c>
    </row>
    <row r="7209" customFormat="false" ht="14.25" hidden="false" customHeight="false" outlineLevel="0" collapsed="false">
      <c r="A7209" s="0" t="s">
        <v>111</v>
      </c>
      <c r="B7209" s="0" t="s">
        <v>112</v>
      </c>
      <c r="C7209" s="0" t="s">
        <v>75</v>
      </c>
      <c r="D7209" s="0" t="s">
        <v>182</v>
      </c>
      <c r="E7209" s="0" t="n">
        <v>2030</v>
      </c>
      <c r="F7209" s="0" t="n">
        <v>1.172486328125</v>
      </c>
      <c r="G7209" s="0" t="s">
        <v>161</v>
      </c>
    </row>
    <row r="7210" customFormat="false" ht="14.25" hidden="false" customHeight="false" outlineLevel="0" collapsed="false">
      <c r="A7210" s="0" t="s">
        <v>111</v>
      </c>
      <c r="B7210" s="0" t="s">
        <v>112</v>
      </c>
      <c r="C7210" s="0" t="s">
        <v>75</v>
      </c>
      <c r="D7210" s="0" t="s">
        <v>183</v>
      </c>
      <c r="E7210" s="0" t="n">
        <v>2030</v>
      </c>
      <c r="F7210" s="0" t="n">
        <v>0.3669</v>
      </c>
      <c r="G7210" s="0" t="s">
        <v>161</v>
      </c>
    </row>
    <row r="7211" customFormat="false" ht="14.25" hidden="false" customHeight="false" outlineLevel="0" collapsed="false">
      <c r="A7211" s="0" t="s">
        <v>111</v>
      </c>
      <c r="B7211" s="0" t="s">
        <v>112</v>
      </c>
      <c r="C7211" s="0" t="s">
        <v>75</v>
      </c>
      <c r="D7211" s="0" t="s">
        <v>184</v>
      </c>
      <c r="E7211" s="0" t="n">
        <v>2030</v>
      </c>
      <c r="F7211" s="0" t="n">
        <v>1.539386328125</v>
      </c>
      <c r="G7211" s="0" t="s">
        <v>161</v>
      </c>
    </row>
    <row r="7212" customFormat="false" ht="14.25" hidden="false" customHeight="false" outlineLevel="0" collapsed="false">
      <c r="A7212" s="0" t="s">
        <v>111</v>
      </c>
      <c r="B7212" s="0" t="s">
        <v>112</v>
      </c>
      <c r="C7212" s="0" t="s">
        <v>75</v>
      </c>
      <c r="D7212" s="0" t="s">
        <v>182</v>
      </c>
      <c r="E7212" s="0" t="n">
        <v>2031</v>
      </c>
      <c r="F7212" s="0" t="n">
        <v>1.35022571796875</v>
      </c>
      <c r="G7212" s="0" t="s">
        <v>161</v>
      </c>
    </row>
    <row r="7213" customFormat="false" ht="14.25" hidden="false" customHeight="false" outlineLevel="0" collapsed="false">
      <c r="A7213" s="0" t="s">
        <v>111</v>
      </c>
      <c r="B7213" s="0" t="s">
        <v>112</v>
      </c>
      <c r="C7213" s="0" t="s">
        <v>75</v>
      </c>
      <c r="D7213" s="0" t="s">
        <v>183</v>
      </c>
      <c r="E7213" s="0" t="n">
        <v>2031</v>
      </c>
      <c r="F7213" s="0" t="n">
        <v>0.5194</v>
      </c>
      <c r="G7213" s="0" t="s">
        <v>161</v>
      </c>
    </row>
    <row r="7214" customFormat="false" ht="14.25" hidden="false" customHeight="false" outlineLevel="0" collapsed="false">
      <c r="A7214" s="0" t="s">
        <v>111</v>
      </c>
      <c r="B7214" s="0" t="s">
        <v>112</v>
      </c>
      <c r="C7214" s="0" t="s">
        <v>75</v>
      </c>
      <c r="D7214" s="0" t="s">
        <v>184</v>
      </c>
      <c r="E7214" s="0" t="n">
        <v>2031</v>
      </c>
      <c r="F7214" s="0" t="n">
        <v>1.86962571796875</v>
      </c>
      <c r="G7214" s="0" t="s">
        <v>161</v>
      </c>
    </row>
    <row r="7215" customFormat="false" ht="14.25" hidden="false" customHeight="false" outlineLevel="0" collapsed="false">
      <c r="A7215" s="0" t="s">
        <v>111</v>
      </c>
      <c r="B7215" s="0" t="s">
        <v>112</v>
      </c>
      <c r="C7215" s="0" t="s">
        <v>75</v>
      </c>
      <c r="D7215" s="0" t="s">
        <v>182</v>
      </c>
      <c r="E7215" s="0" t="n">
        <v>2032</v>
      </c>
      <c r="F7215" s="0" t="n">
        <v>1.50560749050781</v>
      </c>
      <c r="G7215" s="0" t="s">
        <v>161</v>
      </c>
    </row>
    <row r="7216" customFormat="false" ht="14.25" hidden="false" customHeight="false" outlineLevel="0" collapsed="false">
      <c r="A7216" s="0" t="s">
        <v>111</v>
      </c>
      <c r="B7216" s="0" t="s">
        <v>112</v>
      </c>
      <c r="C7216" s="0" t="s">
        <v>75</v>
      </c>
      <c r="D7216" s="0" t="s">
        <v>183</v>
      </c>
      <c r="E7216" s="0" t="n">
        <v>2032</v>
      </c>
      <c r="F7216" s="0" t="n">
        <v>0.672</v>
      </c>
      <c r="G7216" s="0" t="s">
        <v>161</v>
      </c>
    </row>
    <row r="7217" customFormat="false" ht="14.25" hidden="false" customHeight="false" outlineLevel="0" collapsed="false">
      <c r="A7217" s="0" t="s">
        <v>111</v>
      </c>
      <c r="B7217" s="0" t="s">
        <v>112</v>
      </c>
      <c r="C7217" s="0" t="s">
        <v>75</v>
      </c>
      <c r="D7217" s="0" t="s">
        <v>184</v>
      </c>
      <c r="E7217" s="0" t="n">
        <v>2032</v>
      </c>
      <c r="F7217" s="0" t="n">
        <v>2.17760749050781</v>
      </c>
      <c r="G7217" s="0" t="s">
        <v>161</v>
      </c>
    </row>
    <row r="7218" customFormat="false" ht="14.25" hidden="false" customHeight="false" outlineLevel="0" collapsed="false">
      <c r="A7218" s="0" t="s">
        <v>111</v>
      </c>
      <c r="B7218" s="0" t="s">
        <v>112</v>
      </c>
      <c r="C7218" s="0" t="s">
        <v>75</v>
      </c>
      <c r="D7218" s="0" t="s">
        <v>182</v>
      </c>
      <c r="E7218" s="0" t="n">
        <v>2033</v>
      </c>
      <c r="F7218" s="0" t="n">
        <v>1.63571369537305</v>
      </c>
      <c r="G7218" s="0" t="s">
        <v>161</v>
      </c>
    </row>
    <row r="7219" customFormat="false" ht="14.25" hidden="false" customHeight="false" outlineLevel="0" collapsed="false">
      <c r="A7219" s="0" t="s">
        <v>111</v>
      </c>
      <c r="B7219" s="0" t="s">
        <v>112</v>
      </c>
      <c r="C7219" s="0" t="s">
        <v>75</v>
      </c>
      <c r="D7219" s="0" t="s">
        <v>183</v>
      </c>
      <c r="E7219" s="0" t="n">
        <v>2033</v>
      </c>
      <c r="F7219" s="0" t="n">
        <v>0.7737</v>
      </c>
      <c r="G7219" s="0" t="s">
        <v>161</v>
      </c>
    </row>
    <row r="7220" customFormat="false" ht="14.25" hidden="false" customHeight="false" outlineLevel="0" collapsed="false">
      <c r="A7220" s="0" t="s">
        <v>111</v>
      </c>
      <c r="B7220" s="0" t="s">
        <v>112</v>
      </c>
      <c r="C7220" s="0" t="s">
        <v>75</v>
      </c>
      <c r="D7220" s="0" t="s">
        <v>184</v>
      </c>
      <c r="E7220" s="0" t="n">
        <v>2033</v>
      </c>
      <c r="F7220" s="0" t="n">
        <v>2.40941369537305</v>
      </c>
      <c r="G7220" s="0" t="s">
        <v>161</v>
      </c>
    </row>
    <row r="7221" customFormat="false" ht="14.25" hidden="false" customHeight="false" outlineLevel="0" collapsed="false">
      <c r="A7221" s="0" t="s">
        <v>111</v>
      </c>
      <c r="B7221" s="0" t="s">
        <v>112</v>
      </c>
      <c r="C7221" s="0" t="s">
        <v>75</v>
      </c>
      <c r="D7221" s="0" t="s">
        <v>182</v>
      </c>
      <c r="E7221" s="0" t="n">
        <v>2034</v>
      </c>
      <c r="F7221" s="0" t="n">
        <v>1.84128128470032</v>
      </c>
      <c r="G7221" s="0" t="s">
        <v>161</v>
      </c>
    </row>
    <row r="7222" customFormat="false" ht="14.25" hidden="false" customHeight="false" outlineLevel="0" collapsed="false">
      <c r="A7222" s="0" t="s">
        <v>111</v>
      </c>
      <c r="B7222" s="0" t="s">
        <v>112</v>
      </c>
      <c r="C7222" s="0" t="s">
        <v>75</v>
      </c>
      <c r="D7222" s="0" t="s">
        <v>183</v>
      </c>
      <c r="E7222" s="0" t="n">
        <v>2034</v>
      </c>
      <c r="F7222" s="0" t="n">
        <v>0.8551</v>
      </c>
      <c r="G7222" s="0" t="s">
        <v>161</v>
      </c>
    </row>
    <row r="7223" customFormat="false" ht="14.25" hidden="false" customHeight="false" outlineLevel="0" collapsed="false">
      <c r="A7223" s="0" t="s">
        <v>111</v>
      </c>
      <c r="B7223" s="0" t="s">
        <v>112</v>
      </c>
      <c r="C7223" s="0" t="s">
        <v>75</v>
      </c>
      <c r="D7223" s="0" t="s">
        <v>184</v>
      </c>
      <c r="E7223" s="0" t="n">
        <v>2034</v>
      </c>
      <c r="F7223" s="0" t="n">
        <v>2.69638128470032</v>
      </c>
      <c r="G7223" s="0" t="s">
        <v>161</v>
      </c>
    </row>
    <row r="7224" customFormat="false" ht="14.25" hidden="false" customHeight="false" outlineLevel="0" collapsed="false">
      <c r="A7224" s="0" t="s">
        <v>111</v>
      </c>
      <c r="B7224" s="0" t="s">
        <v>112</v>
      </c>
      <c r="C7224" s="0" t="s">
        <v>75</v>
      </c>
      <c r="D7224" s="0" t="s">
        <v>182</v>
      </c>
      <c r="E7224" s="0" t="n">
        <v>2035</v>
      </c>
      <c r="F7224" s="0" t="n">
        <v>2.03865408998482</v>
      </c>
      <c r="G7224" s="0" t="s">
        <v>161</v>
      </c>
    </row>
    <row r="7225" customFormat="false" ht="14.25" hidden="false" customHeight="false" outlineLevel="0" collapsed="false">
      <c r="A7225" s="0" t="s">
        <v>111</v>
      </c>
      <c r="B7225" s="0" t="s">
        <v>112</v>
      </c>
      <c r="C7225" s="0" t="s">
        <v>75</v>
      </c>
      <c r="D7225" s="0" t="s">
        <v>183</v>
      </c>
      <c r="E7225" s="0" t="n">
        <v>2035</v>
      </c>
      <c r="F7225" s="0" t="n">
        <v>0.8958</v>
      </c>
      <c r="G7225" s="0" t="s">
        <v>161</v>
      </c>
    </row>
    <row r="7226" customFormat="false" ht="14.25" hidden="false" customHeight="false" outlineLevel="0" collapsed="false">
      <c r="A7226" s="0" t="s">
        <v>111</v>
      </c>
      <c r="B7226" s="0" t="s">
        <v>112</v>
      </c>
      <c r="C7226" s="0" t="s">
        <v>75</v>
      </c>
      <c r="D7226" s="0" t="s">
        <v>184</v>
      </c>
      <c r="E7226" s="0" t="n">
        <v>2035</v>
      </c>
      <c r="F7226" s="0" t="n">
        <v>2.93445408998482</v>
      </c>
      <c r="G7226" s="0" t="s">
        <v>161</v>
      </c>
    </row>
    <row r="7227" customFormat="false" ht="14.25" hidden="false" customHeight="false" outlineLevel="0" collapsed="false">
      <c r="A7227" s="0" t="s">
        <v>111</v>
      </c>
      <c r="B7227" s="0" t="s">
        <v>112</v>
      </c>
      <c r="C7227" s="0" t="s">
        <v>75</v>
      </c>
      <c r="D7227" s="0" t="s">
        <v>182</v>
      </c>
      <c r="E7227" s="0" t="n">
        <v>2036</v>
      </c>
      <c r="F7227" s="0" t="n">
        <v>2.21441519617137</v>
      </c>
      <c r="G7227" s="0" t="s">
        <v>161</v>
      </c>
    </row>
    <row r="7228" customFormat="false" ht="14.25" hidden="false" customHeight="false" outlineLevel="0" collapsed="false">
      <c r="A7228" s="0" t="s">
        <v>111</v>
      </c>
      <c r="B7228" s="0" t="s">
        <v>112</v>
      </c>
      <c r="C7228" s="0" t="s">
        <v>75</v>
      </c>
      <c r="D7228" s="0" t="s">
        <v>183</v>
      </c>
      <c r="E7228" s="0" t="n">
        <v>2036</v>
      </c>
      <c r="F7228" s="0" t="n">
        <v>0.973030757142857</v>
      </c>
      <c r="G7228" s="0" t="s">
        <v>161</v>
      </c>
    </row>
    <row r="7229" customFormat="false" ht="14.25" hidden="false" customHeight="false" outlineLevel="0" collapsed="false">
      <c r="A7229" s="0" t="s">
        <v>111</v>
      </c>
      <c r="B7229" s="0" t="s">
        <v>112</v>
      </c>
      <c r="C7229" s="0" t="s">
        <v>75</v>
      </c>
      <c r="D7229" s="0" t="s">
        <v>184</v>
      </c>
      <c r="E7229" s="0" t="n">
        <v>2036</v>
      </c>
      <c r="F7229" s="0" t="n">
        <v>3.18744595331423</v>
      </c>
      <c r="G7229" s="0" t="s">
        <v>161</v>
      </c>
    </row>
    <row r="7230" customFormat="false" ht="14.25" hidden="false" customHeight="false" outlineLevel="0" collapsed="false">
      <c r="A7230" s="0" t="s">
        <v>111</v>
      </c>
      <c r="B7230" s="0" t="s">
        <v>112</v>
      </c>
      <c r="C7230" s="0" t="s">
        <v>75</v>
      </c>
      <c r="D7230" s="0" t="s">
        <v>182</v>
      </c>
      <c r="E7230" s="0" t="n">
        <v>2037</v>
      </c>
      <c r="F7230" s="0" t="n">
        <v>2.3789146107441</v>
      </c>
      <c r="G7230" s="0" t="s">
        <v>161</v>
      </c>
    </row>
    <row r="7231" customFormat="false" ht="14.25" hidden="false" customHeight="false" outlineLevel="0" collapsed="false">
      <c r="A7231" s="0" t="s">
        <v>111</v>
      </c>
      <c r="B7231" s="0" t="s">
        <v>112</v>
      </c>
      <c r="C7231" s="0" t="s">
        <v>75</v>
      </c>
      <c r="D7231" s="0" t="s">
        <v>183</v>
      </c>
      <c r="E7231" s="0" t="n">
        <v>2037</v>
      </c>
      <c r="F7231" s="0" t="n">
        <v>1.04531304195918</v>
      </c>
      <c r="G7231" s="0" t="s">
        <v>161</v>
      </c>
    </row>
    <row r="7232" customFormat="false" ht="14.25" hidden="false" customHeight="false" outlineLevel="0" collapsed="false">
      <c r="A7232" s="0" t="s">
        <v>111</v>
      </c>
      <c r="B7232" s="0" t="s">
        <v>112</v>
      </c>
      <c r="C7232" s="0" t="s">
        <v>75</v>
      </c>
      <c r="D7232" s="0" t="s">
        <v>184</v>
      </c>
      <c r="E7232" s="0" t="n">
        <v>2037</v>
      </c>
      <c r="F7232" s="0" t="n">
        <v>3.42422765270329</v>
      </c>
      <c r="G7232" s="0" t="s">
        <v>161</v>
      </c>
    </row>
    <row r="7233" customFormat="false" ht="14.25" hidden="false" customHeight="false" outlineLevel="0" collapsed="false">
      <c r="A7233" s="0" t="s">
        <v>111</v>
      </c>
      <c r="B7233" s="0" t="s">
        <v>112</v>
      </c>
      <c r="C7233" s="0" t="s">
        <v>75</v>
      </c>
      <c r="D7233" s="0" t="s">
        <v>182</v>
      </c>
      <c r="E7233" s="0" t="n">
        <v>2038</v>
      </c>
      <c r="F7233" s="0" t="n">
        <v>2.52725692897122</v>
      </c>
      <c r="G7233" s="0" t="s">
        <v>161</v>
      </c>
    </row>
    <row r="7234" customFormat="false" ht="14.25" hidden="false" customHeight="false" outlineLevel="0" collapsed="false">
      <c r="A7234" s="0" t="s">
        <v>111</v>
      </c>
      <c r="B7234" s="0" t="s">
        <v>112</v>
      </c>
      <c r="C7234" s="0" t="s">
        <v>75</v>
      </c>
      <c r="D7234" s="0" t="s">
        <v>183</v>
      </c>
      <c r="E7234" s="0" t="n">
        <v>2038</v>
      </c>
      <c r="F7234" s="0" t="n">
        <v>1.11049577664707</v>
      </c>
      <c r="G7234" s="0" t="s">
        <v>161</v>
      </c>
    </row>
    <row r="7235" customFormat="false" ht="14.25" hidden="false" customHeight="false" outlineLevel="0" collapsed="false">
      <c r="A7235" s="0" t="s">
        <v>111</v>
      </c>
      <c r="B7235" s="0" t="s">
        <v>112</v>
      </c>
      <c r="C7235" s="0" t="s">
        <v>75</v>
      </c>
      <c r="D7235" s="0" t="s">
        <v>184</v>
      </c>
      <c r="E7235" s="0" t="n">
        <v>2038</v>
      </c>
      <c r="F7235" s="0" t="n">
        <v>3.63775270561828</v>
      </c>
      <c r="G7235" s="0" t="s">
        <v>161</v>
      </c>
    </row>
    <row r="7236" customFormat="false" ht="14.25" hidden="false" customHeight="false" outlineLevel="0" collapsed="false">
      <c r="A7236" s="0" t="s">
        <v>111</v>
      </c>
      <c r="B7236" s="0" t="s">
        <v>112</v>
      </c>
      <c r="C7236" s="0" t="s">
        <v>75</v>
      </c>
      <c r="D7236" s="0" t="s">
        <v>182</v>
      </c>
      <c r="E7236" s="0" t="n">
        <v>2039</v>
      </c>
      <c r="F7236" s="0" t="n">
        <v>2.65470288553219</v>
      </c>
      <c r="G7236" s="0" t="s">
        <v>161</v>
      </c>
    </row>
    <row r="7237" customFormat="false" ht="14.25" hidden="false" customHeight="false" outlineLevel="0" collapsed="false">
      <c r="A7237" s="0" t="s">
        <v>111</v>
      </c>
      <c r="B7237" s="0" t="s">
        <v>112</v>
      </c>
      <c r="C7237" s="0" t="s">
        <v>75</v>
      </c>
      <c r="D7237" s="0" t="s">
        <v>183</v>
      </c>
      <c r="E7237" s="0" t="n">
        <v>2039</v>
      </c>
      <c r="F7237" s="0" t="n">
        <v>1.16649649224084</v>
      </c>
      <c r="G7237" s="0" t="s">
        <v>161</v>
      </c>
    </row>
    <row r="7238" customFormat="false" ht="14.25" hidden="false" customHeight="false" outlineLevel="0" collapsed="false">
      <c r="A7238" s="0" t="s">
        <v>111</v>
      </c>
      <c r="B7238" s="0" t="s">
        <v>112</v>
      </c>
      <c r="C7238" s="0" t="s">
        <v>75</v>
      </c>
      <c r="D7238" s="0" t="s">
        <v>184</v>
      </c>
      <c r="E7238" s="0" t="n">
        <v>2039</v>
      </c>
      <c r="F7238" s="0" t="n">
        <v>3.82119937777303</v>
      </c>
      <c r="G7238" s="0" t="s">
        <v>161</v>
      </c>
    </row>
    <row r="7239" customFormat="false" ht="14.25" hidden="false" customHeight="false" outlineLevel="0" collapsed="false">
      <c r="A7239" s="0" t="s">
        <v>111</v>
      </c>
      <c r="B7239" s="0" t="s">
        <v>112</v>
      </c>
      <c r="C7239" s="0" t="s">
        <v>75</v>
      </c>
      <c r="D7239" s="0" t="s">
        <v>182</v>
      </c>
      <c r="E7239" s="0" t="n">
        <v>2040</v>
      </c>
      <c r="F7239" s="0" t="n">
        <v>2.75690894662518</v>
      </c>
      <c r="G7239" s="0" t="s">
        <v>161</v>
      </c>
    </row>
    <row r="7240" customFormat="false" ht="14.25" hidden="false" customHeight="false" outlineLevel="0" collapsed="false">
      <c r="A7240" s="0" t="s">
        <v>111</v>
      </c>
      <c r="B7240" s="0" t="s">
        <v>112</v>
      </c>
      <c r="C7240" s="0" t="s">
        <v>75</v>
      </c>
      <c r="D7240" s="0" t="s">
        <v>183</v>
      </c>
      <c r="E7240" s="0" t="n">
        <v>2040</v>
      </c>
      <c r="F7240" s="0" t="n">
        <v>1.21140660719211</v>
      </c>
      <c r="G7240" s="0" t="s">
        <v>161</v>
      </c>
    </row>
    <row r="7241" customFormat="false" ht="14.25" hidden="false" customHeight="false" outlineLevel="0" collapsed="false">
      <c r="A7241" s="0" t="s">
        <v>111</v>
      </c>
      <c r="B7241" s="0" t="s">
        <v>112</v>
      </c>
      <c r="C7241" s="0" t="s">
        <v>75</v>
      </c>
      <c r="D7241" s="0" t="s">
        <v>184</v>
      </c>
      <c r="E7241" s="0" t="n">
        <v>2040</v>
      </c>
      <c r="F7241" s="0" t="n">
        <v>3.9683155538173</v>
      </c>
      <c r="G7241" s="0" t="s">
        <v>161</v>
      </c>
    </row>
    <row r="7242" customFormat="false" ht="14.25" hidden="false" customHeight="false" outlineLevel="0" collapsed="false">
      <c r="A7242" s="0" t="s">
        <v>109</v>
      </c>
      <c r="B7242" s="0" t="s">
        <v>110</v>
      </c>
      <c r="C7242" s="0" t="s">
        <v>75</v>
      </c>
      <c r="D7242" s="0" t="s">
        <v>182</v>
      </c>
      <c r="E7242" s="0" t="n">
        <v>2024</v>
      </c>
      <c r="F7242" s="0" t="n">
        <v>3.3535</v>
      </c>
      <c r="G7242" s="0" t="s">
        <v>161</v>
      </c>
    </row>
    <row r="7243" customFormat="false" ht="14.25" hidden="false" customHeight="false" outlineLevel="0" collapsed="false">
      <c r="A7243" s="0" t="s">
        <v>109</v>
      </c>
      <c r="B7243" s="0" t="s">
        <v>110</v>
      </c>
      <c r="C7243" s="0" t="s">
        <v>75</v>
      </c>
      <c r="D7243" s="0" t="s">
        <v>183</v>
      </c>
      <c r="E7243" s="0" t="n">
        <v>2024</v>
      </c>
      <c r="F7243" s="0" t="n">
        <v>0</v>
      </c>
      <c r="G7243" s="0" t="s">
        <v>161</v>
      </c>
    </row>
    <row r="7244" customFormat="false" ht="14.25" hidden="false" customHeight="false" outlineLevel="0" collapsed="false">
      <c r="A7244" s="0" t="s">
        <v>109</v>
      </c>
      <c r="B7244" s="0" t="s">
        <v>110</v>
      </c>
      <c r="C7244" s="0" t="s">
        <v>75</v>
      </c>
      <c r="D7244" s="0" t="s">
        <v>184</v>
      </c>
      <c r="E7244" s="0" t="n">
        <v>2024</v>
      </c>
      <c r="F7244" s="0" t="n">
        <v>3.3535</v>
      </c>
      <c r="G7244" s="0" t="s">
        <v>161</v>
      </c>
    </row>
    <row r="7245" customFormat="false" ht="14.25" hidden="false" customHeight="false" outlineLevel="0" collapsed="false">
      <c r="A7245" s="0" t="s">
        <v>109</v>
      </c>
      <c r="B7245" s="0" t="s">
        <v>110</v>
      </c>
      <c r="C7245" s="0" t="s">
        <v>75</v>
      </c>
      <c r="D7245" s="0" t="s">
        <v>182</v>
      </c>
      <c r="E7245" s="0" t="n">
        <v>2025</v>
      </c>
      <c r="F7245" s="0" t="n">
        <v>3.3535</v>
      </c>
      <c r="G7245" s="0" t="s">
        <v>161</v>
      </c>
    </row>
    <row r="7246" customFormat="false" ht="14.25" hidden="false" customHeight="false" outlineLevel="0" collapsed="false">
      <c r="A7246" s="0" t="s">
        <v>109</v>
      </c>
      <c r="B7246" s="0" t="s">
        <v>110</v>
      </c>
      <c r="C7246" s="0" t="s">
        <v>75</v>
      </c>
      <c r="D7246" s="0" t="s">
        <v>183</v>
      </c>
      <c r="E7246" s="0" t="n">
        <v>2025</v>
      </c>
      <c r="F7246" s="0" t="n">
        <v>0.024</v>
      </c>
      <c r="G7246" s="0" t="s">
        <v>161</v>
      </c>
    </row>
    <row r="7247" customFormat="false" ht="14.25" hidden="false" customHeight="false" outlineLevel="0" collapsed="false">
      <c r="A7247" s="0" t="s">
        <v>109</v>
      </c>
      <c r="B7247" s="0" t="s">
        <v>110</v>
      </c>
      <c r="C7247" s="0" t="s">
        <v>75</v>
      </c>
      <c r="D7247" s="0" t="s">
        <v>184</v>
      </c>
      <c r="E7247" s="0" t="n">
        <v>2025</v>
      </c>
      <c r="F7247" s="0" t="n">
        <v>3.3775</v>
      </c>
      <c r="G7247" s="0" t="s">
        <v>161</v>
      </c>
    </row>
    <row r="7248" customFormat="false" ht="14.25" hidden="false" customHeight="false" outlineLevel="0" collapsed="false">
      <c r="A7248" s="0" t="s">
        <v>109</v>
      </c>
      <c r="B7248" s="0" t="s">
        <v>110</v>
      </c>
      <c r="C7248" s="0" t="s">
        <v>75</v>
      </c>
      <c r="D7248" s="0" t="s">
        <v>182</v>
      </c>
      <c r="E7248" s="0" t="n">
        <v>2026</v>
      </c>
      <c r="F7248" s="0" t="n">
        <v>3.94288</v>
      </c>
      <c r="G7248" s="0" t="s">
        <v>161</v>
      </c>
    </row>
    <row r="7249" customFormat="false" ht="14.25" hidden="false" customHeight="false" outlineLevel="0" collapsed="false">
      <c r="A7249" s="0" t="s">
        <v>109</v>
      </c>
      <c r="B7249" s="0" t="s">
        <v>110</v>
      </c>
      <c r="C7249" s="0" t="s">
        <v>75</v>
      </c>
      <c r="D7249" s="0" t="s">
        <v>183</v>
      </c>
      <c r="E7249" s="0" t="n">
        <v>2026</v>
      </c>
      <c r="F7249" s="0" t="n">
        <v>0.2235</v>
      </c>
      <c r="G7249" s="0" t="s">
        <v>161</v>
      </c>
    </row>
    <row r="7250" customFormat="false" ht="14.25" hidden="false" customHeight="false" outlineLevel="0" collapsed="false">
      <c r="A7250" s="0" t="s">
        <v>109</v>
      </c>
      <c r="B7250" s="0" t="s">
        <v>110</v>
      </c>
      <c r="C7250" s="0" t="s">
        <v>75</v>
      </c>
      <c r="D7250" s="0" t="s">
        <v>184</v>
      </c>
      <c r="E7250" s="0" t="n">
        <v>2026</v>
      </c>
      <c r="F7250" s="0" t="n">
        <v>4.16638</v>
      </c>
      <c r="G7250" s="0" t="s">
        <v>161</v>
      </c>
    </row>
    <row r="7251" customFormat="false" ht="14.25" hidden="false" customHeight="false" outlineLevel="0" collapsed="false">
      <c r="A7251" s="0" t="s">
        <v>109</v>
      </c>
      <c r="B7251" s="0" t="s">
        <v>110</v>
      </c>
      <c r="C7251" s="0" t="s">
        <v>75</v>
      </c>
      <c r="D7251" s="0" t="s">
        <v>182</v>
      </c>
      <c r="E7251" s="0" t="n">
        <v>2027</v>
      </c>
      <c r="F7251" s="0" t="n">
        <v>5.56439</v>
      </c>
      <c r="G7251" s="0" t="s">
        <v>161</v>
      </c>
    </row>
    <row r="7252" customFormat="false" ht="14.25" hidden="false" customHeight="false" outlineLevel="0" collapsed="false">
      <c r="A7252" s="0" t="s">
        <v>109</v>
      </c>
      <c r="B7252" s="0" t="s">
        <v>110</v>
      </c>
      <c r="C7252" s="0" t="s">
        <v>75</v>
      </c>
      <c r="D7252" s="0" t="s">
        <v>183</v>
      </c>
      <c r="E7252" s="0" t="n">
        <v>2027</v>
      </c>
      <c r="F7252" s="0" t="n">
        <v>0.7021</v>
      </c>
      <c r="G7252" s="0" t="s">
        <v>161</v>
      </c>
    </row>
    <row r="7253" customFormat="false" ht="14.25" hidden="false" customHeight="false" outlineLevel="0" collapsed="false">
      <c r="A7253" s="0" t="s">
        <v>109</v>
      </c>
      <c r="B7253" s="0" t="s">
        <v>110</v>
      </c>
      <c r="C7253" s="0" t="s">
        <v>75</v>
      </c>
      <c r="D7253" s="0" t="s">
        <v>184</v>
      </c>
      <c r="E7253" s="0" t="n">
        <v>2027</v>
      </c>
      <c r="F7253" s="0" t="n">
        <v>6.26649</v>
      </c>
      <c r="G7253" s="0" t="s">
        <v>161</v>
      </c>
    </row>
    <row r="7254" customFormat="false" ht="14.25" hidden="false" customHeight="false" outlineLevel="0" collapsed="false">
      <c r="A7254" s="0" t="s">
        <v>109</v>
      </c>
      <c r="B7254" s="0" t="s">
        <v>110</v>
      </c>
      <c r="C7254" s="0" t="s">
        <v>75</v>
      </c>
      <c r="D7254" s="0" t="s">
        <v>182</v>
      </c>
      <c r="E7254" s="0" t="n">
        <v>2028</v>
      </c>
      <c r="F7254" s="0" t="n">
        <v>6.9082435</v>
      </c>
      <c r="G7254" s="0" t="s">
        <v>161</v>
      </c>
    </row>
    <row r="7255" customFormat="false" ht="14.25" hidden="false" customHeight="false" outlineLevel="0" collapsed="false">
      <c r="A7255" s="0" t="s">
        <v>109</v>
      </c>
      <c r="B7255" s="0" t="s">
        <v>110</v>
      </c>
      <c r="C7255" s="0" t="s">
        <v>75</v>
      </c>
      <c r="D7255" s="0" t="s">
        <v>183</v>
      </c>
      <c r="E7255" s="0" t="n">
        <v>2028</v>
      </c>
      <c r="F7255" s="0" t="n">
        <v>1.3614</v>
      </c>
      <c r="G7255" s="0" t="s">
        <v>161</v>
      </c>
    </row>
    <row r="7256" customFormat="false" ht="14.25" hidden="false" customHeight="false" outlineLevel="0" collapsed="false">
      <c r="A7256" s="0" t="s">
        <v>109</v>
      </c>
      <c r="B7256" s="0" t="s">
        <v>110</v>
      </c>
      <c r="C7256" s="0" t="s">
        <v>75</v>
      </c>
      <c r="D7256" s="0" t="s">
        <v>184</v>
      </c>
      <c r="E7256" s="0" t="n">
        <v>2028</v>
      </c>
      <c r="F7256" s="0" t="n">
        <v>8.2696435</v>
      </c>
      <c r="G7256" s="0" t="s">
        <v>161</v>
      </c>
    </row>
    <row r="7257" customFormat="false" ht="14.25" hidden="false" customHeight="false" outlineLevel="0" collapsed="false">
      <c r="A7257" s="0" t="s">
        <v>109</v>
      </c>
      <c r="B7257" s="0" t="s">
        <v>110</v>
      </c>
      <c r="C7257" s="0" t="s">
        <v>75</v>
      </c>
      <c r="D7257" s="0" t="s">
        <v>182</v>
      </c>
      <c r="E7257" s="0" t="n">
        <v>2029</v>
      </c>
      <c r="F7257" s="0" t="n">
        <v>8.793430375</v>
      </c>
      <c r="G7257" s="0" t="s">
        <v>161</v>
      </c>
    </row>
    <row r="7258" customFormat="false" ht="14.25" hidden="false" customHeight="false" outlineLevel="0" collapsed="false">
      <c r="A7258" s="0" t="s">
        <v>109</v>
      </c>
      <c r="B7258" s="0" t="s">
        <v>110</v>
      </c>
      <c r="C7258" s="0" t="s">
        <v>75</v>
      </c>
      <c r="D7258" s="0" t="s">
        <v>183</v>
      </c>
      <c r="E7258" s="0" t="n">
        <v>2029</v>
      </c>
      <c r="F7258" s="0" t="n">
        <v>1.7433</v>
      </c>
      <c r="G7258" s="0" t="s">
        <v>161</v>
      </c>
    </row>
    <row r="7259" customFormat="false" ht="14.25" hidden="false" customHeight="false" outlineLevel="0" collapsed="false">
      <c r="A7259" s="0" t="s">
        <v>109</v>
      </c>
      <c r="B7259" s="0" t="s">
        <v>110</v>
      </c>
      <c r="C7259" s="0" t="s">
        <v>75</v>
      </c>
      <c r="D7259" s="0" t="s">
        <v>184</v>
      </c>
      <c r="E7259" s="0" t="n">
        <v>2029</v>
      </c>
      <c r="F7259" s="0" t="n">
        <v>10.536730375</v>
      </c>
      <c r="G7259" s="0" t="s">
        <v>161</v>
      </c>
    </row>
    <row r="7260" customFormat="false" ht="14.25" hidden="false" customHeight="false" outlineLevel="0" collapsed="false">
      <c r="A7260" s="0" t="s">
        <v>109</v>
      </c>
      <c r="B7260" s="0" t="s">
        <v>110</v>
      </c>
      <c r="C7260" s="0" t="s">
        <v>75</v>
      </c>
      <c r="D7260" s="0" t="s">
        <v>182</v>
      </c>
      <c r="E7260" s="0" t="n">
        <v>2030</v>
      </c>
      <c r="F7260" s="0" t="n">
        <v>11.81567640625</v>
      </c>
      <c r="G7260" s="0" t="s">
        <v>161</v>
      </c>
    </row>
    <row r="7261" customFormat="false" ht="14.25" hidden="false" customHeight="false" outlineLevel="0" collapsed="false">
      <c r="A7261" s="0" t="s">
        <v>109</v>
      </c>
      <c r="B7261" s="0" t="s">
        <v>110</v>
      </c>
      <c r="C7261" s="0" t="s">
        <v>75</v>
      </c>
      <c r="D7261" s="0" t="s">
        <v>183</v>
      </c>
      <c r="E7261" s="0" t="n">
        <v>2030</v>
      </c>
      <c r="F7261" s="0" t="n">
        <v>2.0899</v>
      </c>
      <c r="G7261" s="0" t="s">
        <v>161</v>
      </c>
    </row>
    <row r="7262" customFormat="false" ht="14.25" hidden="false" customHeight="false" outlineLevel="0" collapsed="false">
      <c r="A7262" s="0" t="s">
        <v>109</v>
      </c>
      <c r="B7262" s="0" t="s">
        <v>110</v>
      </c>
      <c r="C7262" s="0" t="s">
        <v>75</v>
      </c>
      <c r="D7262" s="0" t="s">
        <v>184</v>
      </c>
      <c r="E7262" s="0" t="n">
        <v>2030</v>
      </c>
      <c r="F7262" s="0" t="n">
        <v>13.90557640625</v>
      </c>
      <c r="G7262" s="0" t="s">
        <v>161</v>
      </c>
    </row>
    <row r="7263" customFormat="false" ht="14.25" hidden="false" customHeight="false" outlineLevel="0" collapsed="false">
      <c r="A7263" s="0" t="s">
        <v>109</v>
      </c>
      <c r="B7263" s="0" t="s">
        <v>110</v>
      </c>
      <c r="C7263" s="0" t="s">
        <v>75</v>
      </c>
      <c r="D7263" s="0" t="s">
        <v>182</v>
      </c>
      <c r="E7263" s="0" t="n">
        <v>2031</v>
      </c>
      <c r="F7263" s="0" t="n">
        <v>14.3154694984375</v>
      </c>
      <c r="G7263" s="0" t="s">
        <v>161</v>
      </c>
    </row>
    <row r="7264" customFormat="false" ht="14.25" hidden="false" customHeight="false" outlineLevel="0" collapsed="false">
      <c r="A7264" s="0" t="s">
        <v>109</v>
      </c>
      <c r="B7264" s="0" t="s">
        <v>110</v>
      </c>
      <c r="C7264" s="0" t="s">
        <v>75</v>
      </c>
      <c r="D7264" s="0" t="s">
        <v>183</v>
      </c>
      <c r="E7264" s="0" t="n">
        <v>2031</v>
      </c>
      <c r="F7264" s="0" t="n">
        <v>2.9591</v>
      </c>
      <c r="G7264" s="0" t="s">
        <v>161</v>
      </c>
    </row>
    <row r="7265" customFormat="false" ht="14.25" hidden="false" customHeight="false" outlineLevel="0" collapsed="false">
      <c r="A7265" s="0" t="s">
        <v>109</v>
      </c>
      <c r="B7265" s="0" t="s">
        <v>110</v>
      </c>
      <c r="C7265" s="0" t="s">
        <v>75</v>
      </c>
      <c r="D7265" s="0" t="s">
        <v>184</v>
      </c>
      <c r="E7265" s="0" t="n">
        <v>2031</v>
      </c>
      <c r="F7265" s="0" t="n">
        <v>17.2745694984375</v>
      </c>
      <c r="G7265" s="0" t="s">
        <v>161</v>
      </c>
    </row>
    <row r="7266" customFormat="false" ht="14.25" hidden="false" customHeight="false" outlineLevel="0" collapsed="false">
      <c r="A7266" s="0" t="s">
        <v>109</v>
      </c>
      <c r="B7266" s="0" t="s">
        <v>110</v>
      </c>
      <c r="C7266" s="0" t="s">
        <v>75</v>
      </c>
      <c r="D7266" s="0" t="s">
        <v>182</v>
      </c>
      <c r="E7266" s="0" t="n">
        <v>2032</v>
      </c>
      <c r="F7266" s="0" t="n">
        <v>16.7006005653906</v>
      </c>
      <c r="G7266" s="0" t="s">
        <v>161</v>
      </c>
    </row>
    <row r="7267" customFormat="false" ht="14.25" hidden="false" customHeight="false" outlineLevel="0" collapsed="false">
      <c r="A7267" s="0" t="s">
        <v>109</v>
      </c>
      <c r="B7267" s="0" t="s">
        <v>110</v>
      </c>
      <c r="C7267" s="0" t="s">
        <v>75</v>
      </c>
      <c r="D7267" s="0" t="s">
        <v>183</v>
      </c>
      <c r="E7267" s="0" t="n">
        <v>2032</v>
      </c>
      <c r="F7267" s="0" t="n">
        <v>3.8283</v>
      </c>
      <c r="G7267" s="0" t="s">
        <v>161</v>
      </c>
    </row>
    <row r="7268" customFormat="false" ht="14.25" hidden="false" customHeight="false" outlineLevel="0" collapsed="false">
      <c r="A7268" s="0" t="s">
        <v>109</v>
      </c>
      <c r="B7268" s="0" t="s">
        <v>110</v>
      </c>
      <c r="C7268" s="0" t="s">
        <v>75</v>
      </c>
      <c r="D7268" s="0" t="s">
        <v>184</v>
      </c>
      <c r="E7268" s="0" t="n">
        <v>2032</v>
      </c>
      <c r="F7268" s="0" t="n">
        <v>20.5289005653906</v>
      </c>
      <c r="G7268" s="0" t="s">
        <v>161</v>
      </c>
    </row>
    <row r="7269" customFormat="false" ht="14.25" hidden="false" customHeight="false" outlineLevel="0" collapsed="false">
      <c r="A7269" s="0" t="s">
        <v>109</v>
      </c>
      <c r="B7269" s="0" t="s">
        <v>110</v>
      </c>
      <c r="C7269" s="0" t="s">
        <v>75</v>
      </c>
      <c r="D7269" s="0" t="s">
        <v>182</v>
      </c>
      <c r="E7269" s="0" t="n">
        <v>2033</v>
      </c>
      <c r="F7269" s="0" t="n">
        <v>19.0156120346524</v>
      </c>
      <c r="G7269" s="0" t="s">
        <v>161</v>
      </c>
    </row>
    <row r="7270" customFormat="false" ht="14.25" hidden="false" customHeight="false" outlineLevel="0" collapsed="false">
      <c r="A7270" s="0" t="s">
        <v>109</v>
      </c>
      <c r="B7270" s="0" t="s">
        <v>110</v>
      </c>
      <c r="C7270" s="0" t="s">
        <v>75</v>
      </c>
      <c r="D7270" s="0" t="s">
        <v>183</v>
      </c>
      <c r="E7270" s="0" t="n">
        <v>2033</v>
      </c>
      <c r="F7270" s="0" t="n">
        <v>4.4077</v>
      </c>
      <c r="G7270" s="0" t="s">
        <v>161</v>
      </c>
    </row>
    <row r="7271" customFormat="false" ht="14.25" hidden="false" customHeight="false" outlineLevel="0" collapsed="false">
      <c r="A7271" s="0" t="s">
        <v>109</v>
      </c>
      <c r="B7271" s="0" t="s">
        <v>110</v>
      </c>
      <c r="C7271" s="0" t="s">
        <v>75</v>
      </c>
      <c r="D7271" s="0" t="s">
        <v>184</v>
      </c>
      <c r="E7271" s="0" t="n">
        <v>2033</v>
      </c>
      <c r="F7271" s="0" t="n">
        <v>23.4233120346523</v>
      </c>
      <c r="G7271" s="0" t="s">
        <v>161</v>
      </c>
    </row>
    <row r="7272" customFormat="false" ht="14.25" hidden="false" customHeight="false" outlineLevel="0" collapsed="false">
      <c r="A7272" s="0" t="s">
        <v>109</v>
      </c>
      <c r="B7272" s="0" t="s">
        <v>110</v>
      </c>
      <c r="C7272" s="0" t="s">
        <v>75</v>
      </c>
      <c r="D7272" s="0" t="s">
        <v>182</v>
      </c>
      <c r="E7272" s="0" t="n">
        <v>2034</v>
      </c>
      <c r="F7272" s="0" t="n">
        <v>21.2554582556976</v>
      </c>
      <c r="G7272" s="0" t="s">
        <v>161</v>
      </c>
    </row>
    <row r="7273" customFormat="false" ht="14.25" hidden="false" customHeight="false" outlineLevel="0" collapsed="false">
      <c r="A7273" s="0" t="s">
        <v>109</v>
      </c>
      <c r="B7273" s="0" t="s">
        <v>110</v>
      </c>
      <c r="C7273" s="0" t="s">
        <v>75</v>
      </c>
      <c r="D7273" s="0" t="s">
        <v>183</v>
      </c>
      <c r="E7273" s="0" t="n">
        <v>2034</v>
      </c>
      <c r="F7273" s="0" t="n">
        <v>4.8713</v>
      </c>
      <c r="G7273" s="0" t="s">
        <v>161</v>
      </c>
    </row>
    <row r="7274" customFormat="false" ht="14.25" hidden="false" customHeight="false" outlineLevel="0" collapsed="false">
      <c r="A7274" s="0" t="s">
        <v>109</v>
      </c>
      <c r="B7274" s="0" t="s">
        <v>110</v>
      </c>
      <c r="C7274" s="0" t="s">
        <v>75</v>
      </c>
      <c r="D7274" s="0" t="s">
        <v>184</v>
      </c>
      <c r="E7274" s="0" t="n">
        <v>2034</v>
      </c>
      <c r="F7274" s="0" t="n">
        <v>26.1267582556976</v>
      </c>
      <c r="G7274" s="0" t="s">
        <v>161</v>
      </c>
    </row>
    <row r="7275" customFormat="false" ht="14.25" hidden="false" customHeight="false" outlineLevel="0" collapsed="false">
      <c r="A7275" s="0" t="s">
        <v>109</v>
      </c>
      <c r="B7275" s="0" t="s">
        <v>110</v>
      </c>
      <c r="C7275" s="0" t="s">
        <v>75</v>
      </c>
      <c r="D7275" s="0" t="s">
        <v>182</v>
      </c>
      <c r="E7275" s="0" t="n">
        <v>2035</v>
      </c>
      <c r="F7275" s="0" t="n">
        <v>23.4291219574566</v>
      </c>
      <c r="G7275" s="0" t="s">
        <v>161</v>
      </c>
    </row>
    <row r="7276" customFormat="false" ht="14.25" hidden="false" customHeight="false" outlineLevel="0" collapsed="false">
      <c r="A7276" s="0" t="s">
        <v>109</v>
      </c>
      <c r="B7276" s="0" t="s">
        <v>110</v>
      </c>
      <c r="C7276" s="0" t="s">
        <v>75</v>
      </c>
      <c r="D7276" s="0" t="s">
        <v>183</v>
      </c>
      <c r="E7276" s="0" t="n">
        <v>2035</v>
      </c>
      <c r="F7276" s="0" t="n">
        <v>5.1031</v>
      </c>
      <c r="G7276" s="0" t="s">
        <v>161</v>
      </c>
    </row>
    <row r="7277" customFormat="false" ht="14.25" hidden="false" customHeight="false" outlineLevel="0" collapsed="false">
      <c r="A7277" s="0" t="s">
        <v>109</v>
      </c>
      <c r="B7277" s="0" t="s">
        <v>110</v>
      </c>
      <c r="C7277" s="0" t="s">
        <v>75</v>
      </c>
      <c r="D7277" s="0" t="s">
        <v>184</v>
      </c>
      <c r="E7277" s="0" t="n">
        <v>2035</v>
      </c>
      <c r="F7277" s="0" t="n">
        <v>28.5322219574566</v>
      </c>
      <c r="G7277" s="0" t="s">
        <v>161</v>
      </c>
    </row>
    <row r="7278" customFormat="false" ht="14.25" hidden="false" customHeight="false" outlineLevel="0" collapsed="false">
      <c r="A7278" s="0" t="s">
        <v>109</v>
      </c>
      <c r="B7278" s="0" t="s">
        <v>110</v>
      </c>
      <c r="C7278" s="0" t="s">
        <v>75</v>
      </c>
      <c r="D7278" s="0" t="s">
        <v>182</v>
      </c>
      <c r="E7278" s="0" t="n">
        <v>2036</v>
      </c>
      <c r="F7278" s="0" t="n">
        <v>25.4490469719316</v>
      </c>
      <c r="G7278" s="0" t="s">
        <v>161</v>
      </c>
    </row>
    <row r="7279" customFormat="false" ht="14.25" hidden="false" customHeight="false" outlineLevel="0" collapsed="false">
      <c r="A7279" s="0" t="s">
        <v>109</v>
      </c>
      <c r="B7279" s="0" t="s">
        <v>110</v>
      </c>
      <c r="C7279" s="0" t="s">
        <v>75</v>
      </c>
      <c r="D7279" s="0" t="s">
        <v>183</v>
      </c>
      <c r="E7279" s="0" t="n">
        <v>2036</v>
      </c>
      <c r="F7279" s="0" t="n">
        <v>5.54306012142857</v>
      </c>
      <c r="G7279" s="0" t="s">
        <v>161</v>
      </c>
    </row>
    <row r="7280" customFormat="false" ht="14.25" hidden="false" customHeight="false" outlineLevel="0" collapsed="false">
      <c r="A7280" s="0" t="s">
        <v>109</v>
      </c>
      <c r="B7280" s="0" t="s">
        <v>110</v>
      </c>
      <c r="C7280" s="0" t="s">
        <v>75</v>
      </c>
      <c r="D7280" s="0" t="s">
        <v>184</v>
      </c>
      <c r="E7280" s="0" t="n">
        <v>2036</v>
      </c>
      <c r="F7280" s="0" t="n">
        <v>30.9921070933602</v>
      </c>
      <c r="G7280" s="0" t="s">
        <v>161</v>
      </c>
    </row>
    <row r="7281" customFormat="false" ht="14.25" hidden="false" customHeight="false" outlineLevel="0" collapsed="false">
      <c r="A7281" s="0" t="s">
        <v>109</v>
      </c>
      <c r="B7281" s="0" t="s">
        <v>110</v>
      </c>
      <c r="C7281" s="0" t="s">
        <v>75</v>
      </c>
      <c r="D7281" s="0" t="s">
        <v>182</v>
      </c>
      <c r="E7281" s="0" t="n">
        <v>2037</v>
      </c>
      <c r="F7281" s="0" t="n">
        <v>27.3395476041322</v>
      </c>
      <c r="G7281" s="0" t="s">
        <v>161</v>
      </c>
    </row>
    <row r="7282" customFormat="false" ht="14.25" hidden="false" customHeight="false" outlineLevel="0" collapsed="false">
      <c r="A7282" s="0" t="s">
        <v>109</v>
      </c>
      <c r="B7282" s="0" t="s">
        <v>110</v>
      </c>
      <c r="C7282" s="0" t="s">
        <v>75</v>
      </c>
      <c r="D7282" s="0" t="s">
        <v>183</v>
      </c>
      <c r="E7282" s="0" t="n">
        <v>2037</v>
      </c>
      <c r="F7282" s="0" t="n">
        <v>5.95483030187755</v>
      </c>
      <c r="G7282" s="0" t="s">
        <v>161</v>
      </c>
    </row>
    <row r="7283" customFormat="false" ht="14.25" hidden="false" customHeight="false" outlineLevel="0" collapsed="false">
      <c r="A7283" s="0" t="s">
        <v>109</v>
      </c>
      <c r="B7283" s="0" t="s">
        <v>110</v>
      </c>
      <c r="C7283" s="0" t="s">
        <v>75</v>
      </c>
      <c r="D7283" s="0" t="s">
        <v>184</v>
      </c>
      <c r="E7283" s="0" t="n">
        <v>2037</v>
      </c>
      <c r="F7283" s="0" t="n">
        <v>33.2943779060098</v>
      </c>
      <c r="G7283" s="0" t="s">
        <v>161</v>
      </c>
    </row>
    <row r="7284" customFormat="false" ht="14.25" hidden="false" customHeight="false" outlineLevel="0" collapsed="false">
      <c r="A7284" s="0" t="s">
        <v>109</v>
      </c>
      <c r="B7284" s="0" t="s">
        <v>110</v>
      </c>
      <c r="C7284" s="0" t="s">
        <v>75</v>
      </c>
      <c r="D7284" s="0" t="s">
        <v>182</v>
      </c>
      <c r="E7284" s="0" t="n">
        <v>2038</v>
      </c>
      <c r="F7284" s="0" t="n">
        <v>29.0443636797328</v>
      </c>
      <c r="G7284" s="0" t="s">
        <v>161</v>
      </c>
    </row>
    <row r="7285" customFormat="false" ht="14.25" hidden="false" customHeight="false" outlineLevel="0" collapsed="false">
      <c r="A7285" s="0" t="s">
        <v>109</v>
      </c>
      <c r="B7285" s="0" t="s">
        <v>110</v>
      </c>
      <c r="C7285" s="0" t="s">
        <v>75</v>
      </c>
      <c r="D7285" s="0" t="s">
        <v>183</v>
      </c>
      <c r="E7285" s="0" t="n">
        <v>2038</v>
      </c>
      <c r="F7285" s="0" t="n">
        <v>6.32615650570177</v>
      </c>
      <c r="G7285" s="0" t="s">
        <v>161</v>
      </c>
    </row>
    <row r="7286" customFormat="false" ht="14.25" hidden="false" customHeight="false" outlineLevel="0" collapsed="false">
      <c r="A7286" s="0" t="s">
        <v>109</v>
      </c>
      <c r="B7286" s="0" t="s">
        <v>110</v>
      </c>
      <c r="C7286" s="0" t="s">
        <v>75</v>
      </c>
      <c r="D7286" s="0" t="s">
        <v>184</v>
      </c>
      <c r="E7286" s="0" t="n">
        <v>2038</v>
      </c>
      <c r="F7286" s="0" t="n">
        <v>35.3705201854345</v>
      </c>
      <c r="G7286" s="0" t="s">
        <v>161</v>
      </c>
    </row>
    <row r="7287" customFormat="false" ht="14.25" hidden="false" customHeight="false" outlineLevel="0" collapsed="false">
      <c r="A7287" s="0" t="s">
        <v>109</v>
      </c>
      <c r="B7287" s="0" t="s">
        <v>110</v>
      </c>
      <c r="C7287" s="0" t="s">
        <v>75</v>
      </c>
      <c r="D7287" s="0" t="s">
        <v>182</v>
      </c>
      <c r="E7287" s="0" t="n">
        <v>2039</v>
      </c>
      <c r="F7287" s="0" t="n">
        <v>30.5090294481536</v>
      </c>
      <c r="G7287" s="0" t="s">
        <v>161</v>
      </c>
    </row>
    <row r="7288" customFormat="false" ht="14.25" hidden="false" customHeight="false" outlineLevel="0" collapsed="false">
      <c r="A7288" s="0" t="s">
        <v>109</v>
      </c>
      <c r="B7288" s="0" t="s">
        <v>110</v>
      </c>
      <c r="C7288" s="0" t="s">
        <v>75</v>
      </c>
      <c r="D7288" s="0" t="s">
        <v>183</v>
      </c>
      <c r="E7288" s="0" t="n">
        <v>2039</v>
      </c>
      <c r="F7288" s="0" t="n">
        <v>6.64517554091788</v>
      </c>
      <c r="G7288" s="0" t="s">
        <v>161</v>
      </c>
    </row>
    <row r="7289" customFormat="false" ht="14.25" hidden="false" customHeight="false" outlineLevel="0" collapsed="false">
      <c r="A7289" s="0" t="s">
        <v>109</v>
      </c>
      <c r="B7289" s="0" t="s">
        <v>110</v>
      </c>
      <c r="C7289" s="0" t="s">
        <v>75</v>
      </c>
      <c r="D7289" s="0" t="s">
        <v>184</v>
      </c>
      <c r="E7289" s="0" t="n">
        <v>2039</v>
      </c>
      <c r="F7289" s="0" t="n">
        <v>37.1542049890715</v>
      </c>
      <c r="G7289" s="0" t="s">
        <v>161</v>
      </c>
    </row>
    <row r="7290" customFormat="false" ht="14.25" hidden="false" customHeight="false" outlineLevel="0" collapsed="false">
      <c r="A7290" s="0" t="s">
        <v>109</v>
      </c>
      <c r="B7290" s="0" t="s">
        <v>110</v>
      </c>
      <c r="C7290" s="0" t="s">
        <v>75</v>
      </c>
      <c r="D7290" s="0" t="s">
        <v>182</v>
      </c>
      <c r="E7290" s="0" t="n">
        <v>2040</v>
      </c>
      <c r="F7290" s="0" t="n">
        <v>31.6836270819075</v>
      </c>
      <c r="G7290" s="0" t="s">
        <v>161</v>
      </c>
    </row>
    <row r="7291" customFormat="false" ht="14.25" hidden="false" customHeight="false" outlineLevel="0" collapsed="false">
      <c r="A7291" s="0" t="s">
        <v>109</v>
      </c>
      <c r="B7291" s="0" t="s">
        <v>110</v>
      </c>
      <c r="C7291" s="0" t="s">
        <v>75</v>
      </c>
      <c r="D7291" s="0" t="s">
        <v>183</v>
      </c>
      <c r="E7291" s="0" t="n">
        <v>2040</v>
      </c>
      <c r="F7291" s="0" t="n">
        <v>6.90101479924322</v>
      </c>
      <c r="G7291" s="0" t="s">
        <v>161</v>
      </c>
    </row>
    <row r="7292" customFormat="false" ht="14.25" hidden="false" customHeight="false" outlineLevel="0" collapsed="false">
      <c r="A7292" s="0" t="s">
        <v>109</v>
      </c>
      <c r="B7292" s="0" t="s">
        <v>110</v>
      </c>
      <c r="C7292" s="0" t="s">
        <v>75</v>
      </c>
      <c r="D7292" s="0" t="s">
        <v>184</v>
      </c>
      <c r="E7292" s="0" t="n">
        <v>2040</v>
      </c>
      <c r="F7292" s="0" t="n">
        <v>38.5846418811507</v>
      </c>
      <c r="G7292" s="0" t="s">
        <v>161</v>
      </c>
    </row>
    <row r="7293" customFormat="false" ht="14.25" hidden="false" customHeight="false" outlineLevel="0" collapsed="false">
      <c r="A7293" s="0" t="s">
        <v>115</v>
      </c>
      <c r="B7293" s="0" t="s">
        <v>116</v>
      </c>
      <c r="C7293" s="0" t="s">
        <v>75</v>
      </c>
      <c r="D7293" s="0" t="s">
        <v>182</v>
      </c>
      <c r="E7293" s="0" t="n">
        <v>2024</v>
      </c>
      <c r="F7293" s="0" t="n">
        <v>10.94</v>
      </c>
      <c r="G7293" s="0" t="s">
        <v>161</v>
      </c>
    </row>
    <row r="7294" customFormat="false" ht="14.25" hidden="false" customHeight="false" outlineLevel="0" collapsed="false">
      <c r="A7294" s="0" t="s">
        <v>115</v>
      </c>
      <c r="B7294" s="0" t="s">
        <v>116</v>
      </c>
      <c r="C7294" s="0" t="s">
        <v>75</v>
      </c>
      <c r="D7294" s="0" t="s">
        <v>183</v>
      </c>
      <c r="E7294" s="0" t="n">
        <v>2024</v>
      </c>
      <c r="F7294" s="0" t="n">
        <v>0</v>
      </c>
      <c r="G7294" s="0" t="s">
        <v>161</v>
      </c>
    </row>
    <row r="7295" customFormat="false" ht="14.25" hidden="false" customHeight="false" outlineLevel="0" collapsed="false">
      <c r="A7295" s="0" t="s">
        <v>115</v>
      </c>
      <c r="B7295" s="0" t="s">
        <v>116</v>
      </c>
      <c r="C7295" s="0" t="s">
        <v>75</v>
      </c>
      <c r="D7295" s="0" t="s">
        <v>184</v>
      </c>
      <c r="E7295" s="0" t="n">
        <v>2024</v>
      </c>
      <c r="F7295" s="0" t="n">
        <v>10.94</v>
      </c>
      <c r="G7295" s="0" t="s">
        <v>161</v>
      </c>
    </row>
    <row r="7296" customFormat="false" ht="14.25" hidden="false" customHeight="false" outlineLevel="0" collapsed="false">
      <c r="A7296" s="0" t="s">
        <v>115</v>
      </c>
      <c r="B7296" s="0" t="s">
        <v>116</v>
      </c>
      <c r="C7296" s="0" t="s">
        <v>75</v>
      </c>
      <c r="D7296" s="0" t="s">
        <v>182</v>
      </c>
      <c r="E7296" s="0" t="n">
        <v>2025</v>
      </c>
      <c r="F7296" s="0" t="n">
        <v>10.94</v>
      </c>
      <c r="G7296" s="0" t="s">
        <v>161</v>
      </c>
    </row>
    <row r="7297" customFormat="false" ht="14.25" hidden="false" customHeight="false" outlineLevel="0" collapsed="false">
      <c r="A7297" s="0" t="s">
        <v>115</v>
      </c>
      <c r="B7297" s="0" t="s">
        <v>116</v>
      </c>
      <c r="C7297" s="0" t="s">
        <v>75</v>
      </c>
      <c r="D7297" s="0" t="s">
        <v>183</v>
      </c>
      <c r="E7297" s="0" t="n">
        <v>2025</v>
      </c>
      <c r="F7297" s="0" t="n">
        <v>0.0836</v>
      </c>
      <c r="G7297" s="0" t="s">
        <v>161</v>
      </c>
    </row>
    <row r="7298" customFormat="false" ht="14.25" hidden="false" customHeight="false" outlineLevel="0" collapsed="false">
      <c r="A7298" s="0" t="s">
        <v>115</v>
      </c>
      <c r="B7298" s="0" t="s">
        <v>116</v>
      </c>
      <c r="C7298" s="0" t="s">
        <v>75</v>
      </c>
      <c r="D7298" s="0" t="s">
        <v>184</v>
      </c>
      <c r="E7298" s="0" t="n">
        <v>2025</v>
      </c>
      <c r="F7298" s="0" t="n">
        <v>11.0236</v>
      </c>
      <c r="G7298" s="0" t="s">
        <v>161</v>
      </c>
    </row>
    <row r="7299" customFormat="false" ht="14.25" hidden="false" customHeight="false" outlineLevel="0" collapsed="false">
      <c r="A7299" s="0" t="s">
        <v>115</v>
      </c>
      <c r="B7299" s="0" t="s">
        <v>116</v>
      </c>
      <c r="C7299" s="0" t="s">
        <v>75</v>
      </c>
      <c r="D7299" s="0" t="s">
        <v>182</v>
      </c>
      <c r="E7299" s="0" t="n">
        <v>2026</v>
      </c>
      <c r="F7299" s="0" t="n">
        <v>14.64161</v>
      </c>
      <c r="G7299" s="0" t="s">
        <v>161</v>
      </c>
    </row>
    <row r="7300" customFormat="false" ht="14.25" hidden="false" customHeight="false" outlineLevel="0" collapsed="false">
      <c r="A7300" s="0" t="s">
        <v>115</v>
      </c>
      <c r="B7300" s="0" t="s">
        <v>116</v>
      </c>
      <c r="C7300" s="0" t="s">
        <v>75</v>
      </c>
      <c r="D7300" s="0" t="s">
        <v>183</v>
      </c>
      <c r="E7300" s="0" t="n">
        <v>2026</v>
      </c>
      <c r="F7300" s="0" t="n">
        <v>0.7771</v>
      </c>
      <c r="G7300" s="0" t="s">
        <v>161</v>
      </c>
    </row>
    <row r="7301" customFormat="false" ht="14.25" hidden="false" customHeight="false" outlineLevel="0" collapsed="false">
      <c r="A7301" s="0" t="s">
        <v>115</v>
      </c>
      <c r="B7301" s="0" t="s">
        <v>116</v>
      </c>
      <c r="C7301" s="0" t="s">
        <v>75</v>
      </c>
      <c r="D7301" s="0" t="s">
        <v>184</v>
      </c>
      <c r="E7301" s="0" t="n">
        <v>2026</v>
      </c>
      <c r="F7301" s="0" t="n">
        <v>15.41871</v>
      </c>
      <c r="G7301" s="0" t="s">
        <v>161</v>
      </c>
    </row>
    <row r="7302" customFormat="false" ht="14.25" hidden="false" customHeight="false" outlineLevel="0" collapsed="false">
      <c r="A7302" s="0" t="s">
        <v>115</v>
      </c>
      <c r="B7302" s="0" t="s">
        <v>116</v>
      </c>
      <c r="C7302" s="0" t="s">
        <v>75</v>
      </c>
      <c r="D7302" s="0" t="s">
        <v>182</v>
      </c>
      <c r="E7302" s="0" t="n">
        <v>2027</v>
      </c>
      <c r="F7302" s="0" t="n">
        <v>20.5589775</v>
      </c>
      <c r="G7302" s="0" t="s">
        <v>161</v>
      </c>
    </row>
    <row r="7303" customFormat="false" ht="14.25" hidden="false" customHeight="false" outlineLevel="0" collapsed="false">
      <c r="A7303" s="0" t="s">
        <v>115</v>
      </c>
      <c r="B7303" s="0" t="s">
        <v>116</v>
      </c>
      <c r="C7303" s="0" t="s">
        <v>75</v>
      </c>
      <c r="D7303" s="0" t="s">
        <v>183</v>
      </c>
      <c r="E7303" s="0" t="n">
        <v>2027</v>
      </c>
      <c r="F7303" s="0" t="n">
        <v>2.4415</v>
      </c>
      <c r="G7303" s="0" t="s">
        <v>161</v>
      </c>
    </row>
    <row r="7304" customFormat="false" ht="14.25" hidden="false" customHeight="false" outlineLevel="0" collapsed="false">
      <c r="A7304" s="0" t="s">
        <v>115</v>
      </c>
      <c r="B7304" s="0" t="s">
        <v>116</v>
      </c>
      <c r="C7304" s="0" t="s">
        <v>75</v>
      </c>
      <c r="D7304" s="0" t="s">
        <v>184</v>
      </c>
      <c r="E7304" s="0" t="n">
        <v>2027</v>
      </c>
      <c r="F7304" s="0" t="n">
        <v>23.0004775</v>
      </c>
      <c r="G7304" s="0" t="s">
        <v>161</v>
      </c>
    </row>
    <row r="7305" customFormat="false" ht="14.25" hidden="false" customHeight="false" outlineLevel="0" collapsed="false">
      <c r="A7305" s="0" t="s">
        <v>115</v>
      </c>
      <c r="B7305" s="0" t="s">
        <v>116</v>
      </c>
      <c r="C7305" s="0" t="s">
        <v>75</v>
      </c>
      <c r="D7305" s="0" t="s">
        <v>182</v>
      </c>
      <c r="E7305" s="0" t="n">
        <v>2028</v>
      </c>
      <c r="F7305" s="0" t="n">
        <v>25.794951375</v>
      </c>
      <c r="G7305" s="0" t="s">
        <v>161</v>
      </c>
    </row>
    <row r="7306" customFormat="false" ht="14.25" hidden="false" customHeight="false" outlineLevel="0" collapsed="false">
      <c r="A7306" s="0" t="s">
        <v>115</v>
      </c>
      <c r="B7306" s="0" t="s">
        <v>116</v>
      </c>
      <c r="C7306" s="0" t="s">
        <v>75</v>
      </c>
      <c r="D7306" s="0" t="s">
        <v>183</v>
      </c>
      <c r="E7306" s="0" t="n">
        <v>2028</v>
      </c>
      <c r="F7306" s="0" t="n">
        <v>4.7341</v>
      </c>
      <c r="G7306" s="0" t="s">
        <v>161</v>
      </c>
    </row>
    <row r="7307" customFormat="false" ht="14.25" hidden="false" customHeight="false" outlineLevel="0" collapsed="false">
      <c r="A7307" s="0" t="s">
        <v>115</v>
      </c>
      <c r="B7307" s="0" t="s">
        <v>116</v>
      </c>
      <c r="C7307" s="0" t="s">
        <v>75</v>
      </c>
      <c r="D7307" s="0" t="s">
        <v>184</v>
      </c>
      <c r="E7307" s="0" t="n">
        <v>2028</v>
      </c>
      <c r="F7307" s="0" t="n">
        <v>30.529051375</v>
      </c>
      <c r="G7307" s="0" t="s">
        <v>161</v>
      </c>
    </row>
    <row r="7308" customFormat="false" ht="14.25" hidden="false" customHeight="false" outlineLevel="0" collapsed="false">
      <c r="A7308" s="0" t="s">
        <v>115</v>
      </c>
      <c r="B7308" s="0" t="s">
        <v>116</v>
      </c>
      <c r="C7308" s="0" t="s">
        <v>75</v>
      </c>
      <c r="D7308" s="0" t="s">
        <v>182</v>
      </c>
      <c r="E7308" s="0" t="n">
        <v>2029</v>
      </c>
      <c r="F7308" s="0" t="n">
        <v>33.75159496875</v>
      </c>
      <c r="G7308" s="0" t="s">
        <v>161</v>
      </c>
    </row>
    <row r="7309" customFormat="false" ht="14.25" hidden="false" customHeight="false" outlineLevel="0" collapsed="false">
      <c r="A7309" s="0" t="s">
        <v>115</v>
      </c>
      <c r="B7309" s="0" t="s">
        <v>116</v>
      </c>
      <c r="C7309" s="0" t="s">
        <v>75</v>
      </c>
      <c r="D7309" s="0" t="s">
        <v>183</v>
      </c>
      <c r="E7309" s="0" t="n">
        <v>2029</v>
      </c>
      <c r="F7309" s="0" t="n">
        <v>6.0619</v>
      </c>
      <c r="G7309" s="0" t="s">
        <v>161</v>
      </c>
    </row>
    <row r="7310" customFormat="false" ht="14.25" hidden="false" customHeight="false" outlineLevel="0" collapsed="false">
      <c r="A7310" s="0" t="s">
        <v>115</v>
      </c>
      <c r="B7310" s="0" t="s">
        <v>116</v>
      </c>
      <c r="C7310" s="0" t="s">
        <v>75</v>
      </c>
      <c r="D7310" s="0" t="s">
        <v>184</v>
      </c>
      <c r="E7310" s="0" t="n">
        <v>2029</v>
      </c>
      <c r="F7310" s="0" t="n">
        <v>39.81349496875</v>
      </c>
      <c r="G7310" s="0" t="s">
        <v>161</v>
      </c>
    </row>
    <row r="7311" customFormat="false" ht="14.25" hidden="false" customHeight="false" outlineLevel="0" collapsed="false">
      <c r="A7311" s="0" t="s">
        <v>115</v>
      </c>
      <c r="B7311" s="0" t="s">
        <v>116</v>
      </c>
      <c r="C7311" s="0" t="s">
        <v>75</v>
      </c>
      <c r="D7311" s="0" t="s">
        <v>182</v>
      </c>
      <c r="E7311" s="0" t="n">
        <v>2030</v>
      </c>
      <c r="F7311" s="0" t="n">
        <v>45.7251343828125</v>
      </c>
      <c r="G7311" s="0" t="s">
        <v>161</v>
      </c>
    </row>
    <row r="7312" customFormat="false" ht="14.25" hidden="false" customHeight="false" outlineLevel="0" collapsed="false">
      <c r="A7312" s="0" t="s">
        <v>115</v>
      </c>
      <c r="B7312" s="0" t="s">
        <v>116</v>
      </c>
      <c r="C7312" s="0" t="s">
        <v>75</v>
      </c>
      <c r="D7312" s="0" t="s">
        <v>183</v>
      </c>
      <c r="E7312" s="0" t="n">
        <v>2030</v>
      </c>
      <c r="F7312" s="0" t="n">
        <v>7.2672</v>
      </c>
      <c r="G7312" s="0" t="s">
        <v>161</v>
      </c>
    </row>
    <row r="7313" customFormat="false" ht="14.25" hidden="false" customHeight="false" outlineLevel="0" collapsed="false">
      <c r="A7313" s="0" t="s">
        <v>115</v>
      </c>
      <c r="B7313" s="0" t="s">
        <v>116</v>
      </c>
      <c r="C7313" s="0" t="s">
        <v>75</v>
      </c>
      <c r="D7313" s="0" t="s">
        <v>184</v>
      </c>
      <c r="E7313" s="0" t="n">
        <v>2030</v>
      </c>
      <c r="F7313" s="0" t="n">
        <v>52.9923343828125</v>
      </c>
      <c r="G7313" s="0" t="s">
        <v>161</v>
      </c>
    </row>
    <row r="7314" customFormat="false" ht="14.25" hidden="false" customHeight="false" outlineLevel="0" collapsed="false">
      <c r="A7314" s="0" t="s">
        <v>115</v>
      </c>
      <c r="B7314" s="0" t="s">
        <v>116</v>
      </c>
      <c r="C7314" s="0" t="s">
        <v>75</v>
      </c>
      <c r="D7314" s="0" t="s">
        <v>182</v>
      </c>
      <c r="E7314" s="0" t="n">
        <v>2031</v>
      </c>
      <c r="F7314" s="0" t="n">
        <v>55.0577546542969</v>
      </c>
      <c r="G7314" s="0" t="s">
        <v>161</v>
      </c>
    </row>
    <row r="7315" customFormat="false" ht="14.25" hidden="false" customHeight="false" outlineLevel="0" collapsed="false">
      <c r="A7315" s="0" t="s">
        <v>115</v>
      </c>
      <c r="B7315" s="0" t="s">
        <v>116</v>
      </c>
      <c r="C7315" s="0" t="s">
        <v>75</v>
      </c>
      <c r="D7315" s="0" t="s">
        <v>183</v>
      </c>
      <c r="E7315" s="0" t="n">
        <v>2031</v>
      </c>
      <c r="F7315" s="0" t="n">
        <v>10.2897</v>
      </c>
      <c r="G7315" s="0" t="s">
        <v>161</v>
      </c>
    </row>
    <row r="7316" customFormat="false" ht="14.25" hidden="false" customHeight="false" outlineLevel="0" collapsed="false">
      <c r="A7316" s="0" t="s">
        <v>115</v>
      </c>
      <c r="B7316" s="0" t="s">
        <v>116</v>
      </c>
      <c r="C7316" s="0" t="s">
        <v>75</v>
      </c>
      <c r="D7316" s="0" t="s">
        <v>184</v>
      </c>
      <c r="E7316" s="0" t="n">
        <v>2031</v>
      </c>
      <c r="F7316" s="0" t="n">
        <v>65.3474546542969</v>
      </c>
      <c r="G7316" s="0" t="s">
        <v>161</v>
      </c>
    </row>
    <row r="7317" customFormat="false" ht="14.25" hidden="false" customHeight="false" outlineLevel="0" collapsed="false">
      <c r="A7317" s="0" t="s">
        <v>115</v>
      </c>
      <c r="B7317" s="0" t="s">
        <v>116</v>
      </c>
      <c r="C7317" s="0" t="s">
        <v>75</v>
      </c>
      <c r="D7317" s="0" t="s">
        <v>182</v>
      </c>
      <c r="E7317" s="0" t="n">
        <v>2032</v>
      </c>
      <c r="F7317" s="0" t="n">
        <v>63.9723266364258</v>
      </c>
      <c r="G7317" s="0" t="s">
        <v>161</v>
      </c>
    </row>
    <row r="7318" customFormat="false" ht="14.25" hidden="false" customHeight="false" outlineLevel="0" collapsed="false">
      <c r="A7318" s="0" t="s">
        <v>115</v>
      </c>
      <c r="B7318" s="0" t="s">
        <v>116</v>
      </c>
      <c r="C7318" s="0" t="s">
        <v>75</v>
      </c>
      <c r="D7318" s="0" t="s">
        <v>183</v>
      </c>
      <c r="E7318" s="0" t="n">
        <v>2032</v>
      </c>
      <c r="F7318" s="0" t="n">
        <v>13.3121</v>
      </c>
      <c r="G7318" s="0" t="s">
        <v>161</v>
      </c>
    </row>
    <row r="7319" customFormat="false" ht="14.25" hidden="false" customHeight="false" outlineLevel="0" collapsed="false">
      <c r="A7319" s="0" t="s">
        <v>115</v>
      </c>
      <c r="B7319" s="0" t="s">
        <v>116</v>
      </c>
      <c r="C7319" s="0" t="s">
        <v>75</v>
      </c>
      <c r="D7319" s="0" t="s">
        <v>184</v>
      </c>
      <c r="E7319" s="0" t="n">
        <v>2032</v>
      </c>
      <c r="F7319" s="0" t="n">
        <v>77.2844266364258</v>
      </c>
      <c r="G7319" s="0" t="s">
        <v>161</v>
      </c>
    </row>
    <row r="7320" customFormat="false" ht="14.25" hidden="false" customHeight="false" outlineLevel="0" collapsed="false">
      <c r="A7320" s="0" t="s">
        <v>115</v>
      </c>
      <c r="B7320" s="0" t="s">
        <v>116</v>
      </c>
      <c r="C7320" s="0" t="s">
        <v>75</v>
      </c>
      <c r="D7320" s="0" t="s">
        <v>182</v>
      </c>
      <c r="E7320" s="0" t="n">
        <v>2033</v>
      </c>
      <c r="F7320" s="0" t="n">
        <v>71.8183494608936</v>
      </c>
      <c r="G7320" s="0" t="s">
        <v>161</v>
      </c>
    </row>
    <row r="7321" customFormat="false" ht="14.25" hidden="false" customHeight="false" outlineLevel="0" collapsed="false">
      <c r="A7321" s="0" t="s">
        <v>115</v>
      </c>
      <c r="B7321" s="0" t="s">
        <v>116</v>
      </c>
      <c r="C7321" s="0" t="s">
        <v>75</v>
      </c>
      <c r="D7321" s="0" t="s">
        <v>183</v>
      </c>
      <c r="E7321" s="0" t="n">
        <v>2033</v>
      </c>
      <c r="F7321" s="0" t="n">
        <v>15.327</v>
      </c>
      <c r="G7321" s="0" t="s">
        <v>161</v>
      </c>
    </row>
    <row r="7322" customFormat="false" ht="14.25" hidden="false" customHeight="false" outlineLevel="0" collapsed="false">
      <c r="A7322" s="0" t="s">
        <v>115</v>
      </c>
      <c r="B7322" s="0" t="s">
        <v>116</v>
      </c>
      <c r="C7322" s="0" t="s">
        <v>75</v>
      </c>
      <c r="D7322" s="0" t="s">
        <v>184</v>
      </c>
      <c r="E7322" s="0" t="n">
        <v>2033</v>
      </c>
      <c r="F7322" s="0" t="n">
        <v>87.1453494608936</v>
      </c>
      <c r="G7322" s="0" t="s">
        <v>161</v>
      </c>
    </row>
    <row r="7323" customFormat="false" ht="14.25" hidden="false" customHeight="false" outlineLevel="0" collapsed="false">
      <c r="A7323" s="0" t="s">
        <v>115</v>
      </c>
      <c r="B7323" s="0" t="s">
        <v>116</v>
      </c>
      <c r="C7323" s="0" t="s">
        <v>75</v>
      </c>
      <c r="D7323" s="0" t="s">
        <v>182</v>
      </c>
      <c r="E7323" s="0" t="n">
        <v>2034</v>
      </c>
      <c r="F7323" s="0" t="n">
        <v>80.8436375212908</v>
      </c>
      <c r="G7323" s="0" t="s">
        <v>161</v>
      </c>
    </row>
    <row r="7324" customFormat="false" ht="14.25" hidden="false" customHeight="false" outlineLevel="0" collapsed="false">
      <c r="A7324" s="0" t="s">
        <v>115</v>
      </c>
      <c r="B7324" s="0" t="s">
        <v>116</v>
      </c>
      <c r="C7324" s="0" t="s">
        <v>75</v>
      </c>
      <c r="D7324" s="0" t="s">
        <v>183</v>
      </c>
      <c r="E7324" s="0" t="n">
        <v>2034</v>
      </c>
      <c r="F7324" s="0" t="n">
        <v>16.9391</v>
      </c>
      <c r="G7324" s="0" t="s">
        <v>161</v>
      </c>
    </row>
    <row r="7325" customFormat="false" ht="14.25" hidden="false" customHeight="false" outlineLevel="0" collapsed="false">
      <c r="A7325" s="0" t="s">
        <v>115</v>
      </c>
      <c r="B7325" s="0" t="s">
        <v>116</v>
      </c>
      <c r="C7325" s="0" t="s">
        <v>75</v>
      </c>
      <c r="D7325" s="0" t="s">
        <v>184</v>
      </c>
      <c r="E7325" s="0" t="n">
        <v>2034</v>
      </c>
      <c r="F7325" s="0" t="n">
        <v>97.7827375212908</v>
      </c>
      <c r="G7325" s="0" t="s">
        <v>161</v>
      </c>
    </row>
    <row r="7326" customFormat="false" ht="14.25" hidden="false" customHeight="false" outlineLevel="0" collapsed="false">
      <c r="A7326" s="0" t="s">
        <v>115</v>
      </c>
      <c r="B7326" s="0" t="s">
        <v>116</v>
      </c>
      <c r="C7326" s="0" t="s">
        <v>75</v>
      </c>
      <c r="D7326" s="0" t="s">
        <v>182</v>
      </c>
      <c r="E7326" s="0" t="n">
        <v>2035</v>
      </c>
      <c r="F7326" s="0" t="n">
        <v>89.51617611506</v>
      </c>
      <c r="G7326" s="0" t="s">
        <v>161</v>
      </c>
    </row>
    <row r="7327" customFormat="false" ht="14.25" hidden="false" customHeight="false" outlineLevel="0" collapsed="false">
      <c r="A7327" s="0" t="s">
        <v>115</v>
      </c>
      <c r="B7327" s="0" t="s">
        <v>116</v>
      </c>
      <c r="C7327" s="0" t="s">
        <v>75</v>
      </c>
      <c r="D7327" s="0" t="s">
        <v>183</v>
      </c>
      <c r="E7327" s="0" t="n">
        <v>2035</v>
      </c>
      <c r="F7327" s="0" t="n">
        <v>17.745</v>
      </c>
      <c r="G7327" s="0" t="s">
        <v>161</v>
      </c>
    </row>
    <row r="7328" customFormat="false" ht="14.25" hidden="false" customHeight="false" outlineLevel="0" collapsed="false">
      <c r="A7328" s="0" t="s">
        <v>115</v>
      </c>
      <c r="B7328" s="0" t="s">
        <v>116</v>
      </c>
      <c r="C7328" s="0" t="s">
        <v>75</v>
      </c>
      <c r="D7328" s="0" t="s">
        <v>184</v>
      </c>
      <c r="E7328" s="0" t="n">
        <v>2035</v>
      </c>
      <c r="F7328" s="0" t="n">
        <v>107.26117611506</v>
      </c>
      <c r="G7328" s="0" t="s">
        <v>161</v>
      </c>
    </row>
    <row r="7329" customFormat="false" ht="14.25" hidden="false" customHeight="false" outlineLevel="0" collapsed="false">
      <c r="A7329" s="0" t="s">
        <v>115</v>
      </c>
      <c r="B7329" s="0" t="s">
        <v>116</v>
      </c>
      <c r="C7329" s="0" t="s">
        <v>75</v>
      </c>
      <c r="D7329" s="0" t="s">
        <v>182</v>
      </c>
      <c r="E7329" s="0" t="n">
        <v>2036</v>
      </c>
      <c r="F7329" s="0" t="n">
        <v>97.2337492986941</v>
      </c>
      <c r="G7329" s="0" t="s">
        <v>161</v>
      </c>
    </row>
    <row r="7330" customFormat="false" ht="14.25" hidden="false" customHeight="false" outlineLevel="0" collapsed="false">
      <c r="A7330" s="0" t="s">
        <v>115</v>
      </c>
      <c r="B7330" s="0" t="s">
        <v>116</v>
      </c>
      <c r="C7330" s="0" t="s">
        <v>75</v>
      </c>
      <c r="D7330" s="0" t="s">
        <v>183</v>
      </c>
      <c r="E7330" s="0" t="n">
        <v>2036</v>
      </c>
      <c r="F7330" s="0" t="n">
        <v>19.2748725</v>
      </c>
      <c r="G7330" s="0" t="s">
        <v>161</v>
      </c>
    </row>
    <row r="7331" customFormat="false" ht="14.25" hidden="false" customHeight="false" outlineLevel="0" collapsed="false">
      <c r="A7331" s="0" t="s">
        <v>115</v>
      </c>
      <c r="B7331" s="0" t="s">
        <v>116</v>
      </c>
      <c r="C7331" s="0" t="s">
        <v>75</v>
      </c>
      <c r="D7331" s="0" t="s">
        <v>184</v>
      </c>
      <c r="E7331" s="0" t="n">
        <v>2036</v>
      </c>
      <c r="F7331" s="0" t="n">
        <v>116.508621798694</v>
      </c>
      <c r="G7331" s="0" t="s">
        <v>161</v>
      </c>
    </row>
    <row r="7332" customFormat="false" ht="14.25" hidden="false" customHeight="false" outlineLevel="0" collapsed="false">
      <c r="A7332" s="0" t="s">
        <v>115</v>
      </c>
      <c r="B7332" s="0" t="s">
        <v>116</v>
      </c>
      <c r="C7332" s="0" t="s">
        <v>75</v>
      </c>
      <c r="D7332" s="0" t="s">
        <v>182</v>
      </c>
      <c r="E7332" s="0" t="n">
        <v>2037</v>
      </c>
      <c r="F7332" s="0" t="n">
        <v>104.456827818026</v>
      </c>
      <c r="G7332" s="0" t="s">
        <v>161</v>
      </c>
    </row>
    <row r="7333" customFormat="false" ht="14.25" hidden="false" customHeight="false" outlineLevel="0" collapsed="false">
      <c r="A7333" s="0" t="s">
        <v>115</v>
      </c>
      <c r="B7333" s="0" t="s">
        <v>116</v>
      </c>
      <c r="C7333" s="0" t="s">
        <v>75</v>
      </c>
      <c r="D7333" s="0" t="s">
        <v>183</v>
      </c>
      <c r="E7333" s="0" t="n">
        <v>2037</v>
      </c>
      <c r="F7333" s="0" t="n">
        <v>20.7067201714286</v>
      </c>
      <c r="G7333" s="0" t="s">
        <v>161</v>
      </c>
    </row>
    <row r="7334" customFormat="false" ht="14.25" hidden="false" customHeight="false" outlineLevel="0" collapsed="false">
      <c r="A7334" s="0" t="s">
        <v>115</v>
      </c>
      <c r="B7334" s="0" t="s">
        <v>116</v>
      </c>
      <c r="C7334" s="0" t="s">
        <v>75</v>
      </c>
      <c r="D7334" s="0" t="s">
        <v>184</v>
      </c>
      <c r="E7334" s="0" t="n">
        <v>2037</v>
      </c>
      <c r="F7334" s="0" t="n">
        <v>125.163547989454</v>
      </c>
      <c r="G7334" s="0" t="s">
        <v>161</v>
      </c>
    </row>
    <row r="7335" customFormat="false" ht="14.25" hidden="false" customHeight="false" outlineLevel="0" collapsed="false">
      <c r="A7335" s="0" t="s">
        <v>115</v>
      </c>
      <c r="B7335" s="0" t="s">
        <v>116</v>
      </c>
      <c r="C7335" s="0" t="s">
        <v>75</v>
      </c>
      <c r="D7335" s="0" t="s">
        <v>182</v>
      </c>
      <c r="E7335" s="0" t="n">
        <v>2038</v>
      </c>
      <c r="F7335" s="0" t="n">
        <v>110.970457152678</v>
      </c>
      <c r="G7335" s="0" t="s">
        <v>161</v>
      </c>
    </row>
    <row r="7336" customFormat="false" ht="14.25" hidden="false" customHeight="false" outlineLevel="0" collapsed="false">
      <c r="A7336" s="0" t="s">
        <v>115</v>
      </c>
      <c r="B7336" s="0" t="s">
        <v>116</v>
      </c>
      <c r="C7336" s="0" t="s">
        <v>75</v>
      </c>
      <c r="D7336" s="0" t="s">
        <v>183</v>
      </c>
      <c r="E7336" s="0" t="n">
        <v>2038</v>
      </c>
      <c r="F7336" s="0" t="n">
        <v>21.9979320792612</v>
      </c>
      <c r="G7336" s="0" t="s">
        <v>161</v>
      </c>
    </row>
    <row r="7337" customFormat="false" ht="14.25" hidden="false" customHeight="false" outlineLevel="0" collapsed="false">
      <c r="A7337" s="0" t="s">
        <v>115</v>
      </c>
      <c r="B7337" s="0" t="s">
        <v>116</v>
      </c>
      <c r="C7337" s="0" t="s">
        <v>75</v>
      </c>
      <c r="D7337" s="0" t="s">
        <v>184</v>
      </c>
      <c r="E7337" s="0" t="n">
        <v>2038</v>
      </c>
      <c r="F7337" s="0" t="n">
        <v>132.96838923194</v>
      </c>
      <c r="G7337" s="0" t="s">
        <v>161</v>
      </c>
    </row>
    <row r="7338" customFormat="false" ht="14.25" hidden="false" customHeight="false" outlineLevel="0" collapsed="false">
      <c r="A7338" s="0" t="s">
        <v>115</v>
      </c>
      <c r="B7338" s="0" t="s">
        <v>116</v>
      </c>
      <c r="C7338" s="0" t="s">
        <v>75</v>
      </c>
      <c r="D7338" s="0" t="s">
        <v>182</v>
      </c>
      <c r="E7338" s="0" t="n">
        <v>2039</v>
      </c>
      <c r="F7338" s="0" t="n">
        <v>116.566538777663</v>
      </c>
      <c r="G7338" s="0" t="s">
        <v>161</v>
      </c>
    </row>
    <row r="7339" customFormat="false" ht="14.25" hidden="false" customHeight="false" outlineLevel="0" collapsed="false">
      <c r="A7339" s="0" t="s">
        <v>115</v>
      </c>
      <c r="B7339" s="0" t="s">
        <v>116</v>
      </c>
      <c r="C7339" s="0" t="s">
        <v>75</v>
      </c>
      <c r="D7339" s="0" t="s">
        <v>183</v>
      </c>
      <c r="E7339" s="0" t="n">
        <v>2039</v>
      </c>
      <c r="F7339" s="0" t="n">
        <v>23.1072563684011</v>
      </c>
      <c r="G7339" s="0" t="s">
        <v>161</v>
      </c>
    </row>
    <row r="7340" customFormat="false" ht="14.25" hidden="false" customHeight="false" outlineLevel="0" collapsed="false">
      <c r="A7340" s="0" t="s">
        <v>115</v>
      </c>
      <c r="B7340" s="0" t="s">
        <v>116</v>
      </c>
      <c r="C7340" s="0" t="s">
        <v>75</v>
      </c>
      <c r="D7340" s="0" t="s">
        <v>184</v>
      </c>
      <c r="E7340" s="0" t="n">
        <v>2039</v>
      </c>
      <c r="F7340" s="0" t="n">
        <v>139.673795146064</v>
      </c>
      <c r="G7340" s="0" t="s">
        <v>161</v>
      </c>
    </row>
    <row r="7341" customFormat="false" ht="14.25" hidden="false" customHeight="false" outlineLevel="0" collapsed="false">
      <c r="A7341" s="0" t="s">
        <v>115</v>
      </c>
      <c r="B7341" s="0" t="s">
        <v>116</v>
      </c>
      <c r="C7341" s="0" t="s">
        <v>75</v>
      </c>
      <c r="D7341" s="0" t="s">
        <v>182</v>
      </c>
      <c r="E7341" s="0" t="n">
        <v>2040</v>
      </c>
      <c r="F7341" s="0" t="n">
        <v>121.054350520603</v>
      </c>
      <c r="G7341" s="0" t="s">
        <v>161</v>
      </c>
    </row>
    <row r="7342" customFormat="false" ht="14.25" hidden="false" customHeight="false" outlineLevel="0" collapsed="false">
      <c r="A7342" s="0" t="s">
        <v>115</v>
      </c>
      <c r="B7342" s="0" t="s">
        <v>116</v>
      </c>
      <c r="C7342" s="0" t="s">
        <v>75</v>
      </c>
      <c r="D7342" s="0" t="s">
        <v>183</v>
      </c>
      <c r="E7342" s="0" t="n">
        <v>2040</v>
      </c>
      <c r="F7342" s="0" t="n">
        <v>23.9968857385846</v>
      </c>
      <c r="G7342" s="0" t="s">
        <v>161</v>
      </c>
    </row>
    <row r="7343" customFormat="false" ht="14.25" hidden="false" customHeight="false" outlineLevel="0" collapsed="false">
      <c r="A7343" s="0" t="s">
        <v>115</v>
      </c>
      <c r="B7343" s="0" t="s">
        <v>116</v>
      </c>
      <c r="C7343" s="0" t="s">
        <v>75</v>
      </c>
      <c r="D7343" s="0" t="s">
        <v>184</v>
      </c>
      <c r="E7343" s="0" t="n">
        <v>2040</v>
      </c>
      <c r="F7343" s="0" t="n">
        <v>145.051236259188</v>
      </c>
      <c r="G7343" s="0" t="s">
        <v>161</v>
      </c>
    </row>
    <row r="7344" customFormat="false" ht="14.25" hidden="false" customHeight="false" outlineLevel="0" collapsed="false">
      <c r="A7344" s="0" t="s">
        <v>121</v>
      </c>
      <c r="B7344" s="0" t="s">
        <v>122</v>
      </c>
      <c r="C7344" s="0" t="s">
        <v>75</v>
      </c>
      <c r="D7344" s="0" t="s">
        <v>182</v>
      </c>
      <c r="E7344" s="0" t="n">
        <v>2024</v>
      </c>
      <c r="F7344" s="0" t="n">
        <v>6.9014</v>
      </c>
      <c r="G7344" s="0" t="s">
        <v>161</v>
      </c>
    </row>
    <row r="7345" customFormat="false" ht="14.25" hidden="false" customHeight="false" outlineLevel="0" collapsed="false">
      <c r="A7345" s="0" t="s">
        <v>121</v>
      </c>
      <c r="B7345" s="0" t="s">
        <v>122</v>
      </c>
      <c r="C7345" s="0" t="s">
        <v>75</v>
      </c>
      <c r="D7345" s="0" t="s">
        <v>183</v>
      </c>
      <c r="E7345" s="0" t="n">
        <v>2024</v>
      </c>
      <c r="F7345" s="0" t="n">
        <v>0</v>
      </c>
      <c r="G7345" s="0" t="s">
        <v>161</v>
      </c>
    </row>
    <row r="7346" customFormat="false" ht="14.25" hidden="false" customHeight="false" outlineLevel="0" collapsed="false">
      <c r="A7346" s="0" t="s">
        <v>121</v>
      </c>
      <c r="B7346" s="0" t="s">
        <v>122</v>
      </c>
      <c r="C7346" s="0" t="s">
        <v>75</v>
      </c>
      <c r="D7346" s="0" t="s">
        <v>184</v>
      </c>
      <c r="E7346" s="0" t="n">
        <v>2024</v>
      </c>
      <c r="F7346" s="0" t="n">
        <v>6.9014</v>
      </c>
      <c r="G7346" s="0" t="s">
        <v>161</v>
      </c>
    </row>
    <row r="7347" customFormat="false" ht="14.25" hidden="false" customHeight="false" outlineLevel="0" collapsed="false">
      <c r="A7347" s="0" t="s">
        <v>121</v>
      </c>
      <c r="B7347" s="0" t="s">
        <v>122</v>
      </c>
      <c r="C7347" s="0" t="s">
        <v>75</v>
      </c>
      <c r="D7347" s="0" t="s">
        <v>182</v>
      </c>
      <c r="E7347" s="0" t="n">
        <v>2025</v>
      </c>
      <c r="F7347" s="0" t="n">
        <v>6.9014</v>
      </c>
      <c r="G7347" s="0" t="s">
        <v>161</v>
      </c>
    </row>
    <row r="7348" customFormat="false" ht="14.25" hidden="false" customHeight="false" outlineLevel="0" collapsed="false">
      <c r="A7348" s="0" t="s">
        <v>121</v>
      </c>
      <c r="B7348" s="0" t="s">
        <v>122</v>
      </c>
      <c r="C7348" s="0" t="s">
        <v>75</v>
      </c>
      <c r="D7348" s="0" t="s">
        <v>183</v>
      </c>
      <c r="E7348" s="0" t="n">
        <v>2025</v>
      </c>
      <c r="F7348" s="0" t="n">
        <v>0.0456</v>
      </c>
      <c r="G7348" s="0" t="s">
        <v>161</v>
      </c>
    </row>
    <row r="7349" customFormat="false" ht="14.25" hidden="false" customHeight="false" outlineLevel="0" collapsed="false">
      <c r="A7349" s="0" t="s">
        <v>121</v>
      </c>
      <c r="B7349" s="0" t="s">
        <v>122</v>
      </c>
      <c r="C7349" s="0" t="s">
        <v>75</v>
      </c>
      <c r="D7349" s="0" t="s">
        <v>184</v>
      </c>
      <c r="E7349" s="0" t="n">
        <v>2025</v>
      </c>
      <c r="F7349" s="0" t="n">
        <v>6.947</v>
      </c>
      <c r="G7349" s="0" t="s">
        <v>161</v>
      </c>
    </row>
    <row r="7350" customFormat="false" ht="14.25" hidden="false" customHeight="false" outlineLevel="0" collapsed="false">
      <c r="A7350" s="0" t="s">
        <v>121</v>
      </c>
      <c r="B7350" s="0" t="s">
        <v>122</v>
      </c>
      <c r="C7350" s="0" t="s">
        <v>75</v>
      </c>
      <c r="D7350" s="0" t="s">
        <v>182</v>
      </c>
      <c r="E7350" s="0" t="n">
        <v>2026</v>
      </c>
      <c r="F7350" s="0" t="n">
        <v>7.020145</v>
      </c>
      <c r="G7350" s="0" t="s">
        <v>161</v>
      </c>
    </row>
    <row r="7351" customFormat="false" ht="14.25" hidden="false" customHeight="false" outlineLevel="0" collapsed="false">
      <c r="A7351" s="0" t="s">
        <v>121</v>
      </c>
      <c r="B7351" s="0" t="s">
        <v>122</v>
      </c>
      <c r="C7351" s="0" t="s">
        <v>75</v>
      </c>
      <c r="D7351" s="0" t="s">
        <v>183</v>
      </c>
      <c r="E7351" s="0" t="n">
        <v>2026</v>
      </c>
      <c r="F7351" s="0" t="n">
        <v>0.4238</v>
      </c>
      <c r="G7351" s="0" t="s">
        <v>161</v>
      </c>
    </row>
    <row r="7352" customFormat="false" ht="14.25" hidden="false" customHeight="false" outlineLevel="0" collapsed="false">
      <c r="A7352" s="0" t="s">
        <v>121</v>
      </c>
      <c r="B7352" s="0" t="s">
        <v>122</v>
      </c>
      <c r="C7352" s="0" t="s">
        <v>75</v>
      </c>
      <c r="D7352" s="0" t="s">
        <v>184</v>
      </c>
      <c r="E7352" s="0" t="n">
        <v>2026</v>
      </c>
      <c r="F7352" s="0" t="n">
        <v>7.443945</v>
      </c>
      <c r="G7352" s="0" t="s">
        <v>161</v>
      </c>
    </row>
    <row r="7353" customFormat="false" ht="14.25" hidden="false" customHeight="false" outlineLevel="0" collapsed="false">
      <c r="A7353" s="0" t="s">
        <v>121</v>
      </c>
      <c r="B7353" s="0" t="s">
        <v>122</v>
      </c>
      <c r="C7353" s="0" t="s">
        <v>75</v>
      </c>
      <c r="D7353" s="0" t="s">
        <v>182</v>
      </c>
      <c r="E7353" s="0" t="n">
        <v>2027</v>
      </c>
      <c r="F7353" s="0" t="n">
        <v>7.33198125</v>
      </c>
      <c r="G7353" s="0" t="s">
        <v>161</v>
      </c>
    </row>
    <row r="7354" customFormat="false" ht="14.25" hidden="false" customHeight="false" outlineLevel="0" collapsed="false">
      <c r="A7354" s="0" t="s">
        <v>121</v>
      </c>
      <c r="B7354" s="0" t="s">
        <v>122</v>
      </c>
      <c r="C7354" s="0" t="s">
        <v>75</v>
      </c>
      <c r="D7354" s="0" t="s">
        <v>183</v>
      </c>
      <c r="E7354" s="0" t="n">
        <v>2027</v>
      </c>
      <c r="F7354" s="0" t="n">
        <v>1.3315</v>
      </c>
      <c r="G7354" s="0" t="s">
        <v>161</v>
      </c>
    </row>
    <row r="7355" customFormat="false" ht="14.25" hidden="false" customHeight="false" outlineLevel="0" collapsed="false">
      <c r="A7355" s="0" t="s">
        <v>121</v>
      </c>
      <c r="B7355" s="0" t="s">
        <v>122</v>
      </c>
      <c r="C7355" s="0" t="s">
        <v>75</v>
      </c>
      <c r="D7355" s="0" t="s">
        <v>184</v>
      </c>
      <c r="E7355" s="0" t="n">
        <v>2027</v>
      </c>
      <c r="F7355" s="0" t="n">
        <v>8.66348125</v>
      </c>
      <c r="G7355" s="0" t="s">
        <v>161</v>
      </c>
    </row>
    <row r="7356" customFormat="false" ht="14.25" hidden="false" customHeight="false" outlineLevel="0" collapsed="false">
      <c r="A7356" s="0" t="s">
        <v>121</v>
      </c>
      <c r="B7356" s="0" t="s">
        <v>122</v>
      </c>
      <c r="C7356" s="0" t="s">
        <v>75</v>
      </c>
      <c r="D7356" s="0" t="s">
        <v>182</v>
      </c>
      <c r="E7356" s="0" t="n">
        <v>2028</v>
      </c>
      <c r="F7356" s="0" t="n">
        <v>7.9980993125</v>
      </c>
      <c r="G7356" s="0" t="s">
        <v>161</v>
      </c>
    </row>
    <row r="7357" customFormat="false" ht="14.25" hidden="false" customHeight="false" outlineLevel="0" collapsed="false">
      <c r="A7357" s="0" t="s">
        <v>121</v>
      </c>
      <c r="B7357" s="0" t="s">
        <v>122</v>
      </c>
      <c r="C7357" s="0" t="s">
        <v>75</v>
      </c>
      <c r="D7357" s="0" t="s">
        <v>183</v>
      </c>
      <c r="E7357" s="0" t="n">
        <v>2028</v>
      </c>
      <c r="F7357" s="0" t="n">
        <v>2.5819</v>
      </c>
      <c r="G7357" s="0" t="s">
        <v>161</v>
      </c>
    </row>
    <row r="7358" customFormat="false" ht="14.25" hidden="false" customHeight="false" outlineLevel="0" collapsed="false">
      <c r="A7358" s="0" t="s">
        <v>121</v>
      </c>
      <c r="B7358" s="0" t="s">
        <v>122</v>
      </c>
      <c r="C7358" s="0" t="s">
        <v>75</v>
      </c>
      <c r="D7358" s="0" t="s">
        <v>184</v>
      </c>
      <c r="E7358" s="0" t="n">
        <v>2028</v>
      </c>
      <c r="F7358" s="0" t="n">
        <v>10.5799993125</v>
      </c>
      <c r="G7358" s="0" t="s">
        <v>161</v>
      </c>
    </row>
    <row r="7359" customFormat="false" ht="14.25" hidden="false" customHeight="false" outlineLevel="0" collapsed="false">
      <c r="A7359" s="0" t="s">
        <v>121</v>
      </c>
      <c r="B7359" s="0" t="s">
        <v>122</v>
      </c>
      <c r="C7359" s="0" t="s">
        <v>75</v>
      </c>
      <c r="D7359" s="0" t="s">
        <v>182</v>
      </c>
      <c r="E7359" s="0" t="n">
        <v>2029</v>
      </c>
      <c r="F7359" s="0" t="n">
        <v>8.822856265625</v>
      </c>
      <c r="G7359" s="0" t="s">
        <v>161</v>
      </c>
    </row>
    <row r="7360" customFormat="false" ht="14.25" hidden="false" customHeight="false" outlineLevel="0" collapsed="false">
      <c r="A7360" s="0" t="s">
        <v>121</v>
      </c>
      <c r="B7360" s="0" t="s">
        <v>122</v>
      </c>
      <c r="C7360" s="0" t="s">
        <v>75</v>
      </c>
      <c r="D7360" s="0" t="s">
        <v>183</v>
      </c>
      <c r="E7360" s="0" t="n">
        <v>2029</v>
      </c>
      <c r="F7360" s="0" t="n">
        <v>3.3061</v>
      </c>
      <c r="G7360" s="0" t="s">
        <v>161</v>
      </c>
    </row>
    <row r="7361" customFormat="false" ht="14.25" hidden="false" customHeight="false" outlineLevel="0" collapsed="false">
      <c r="A7361" s="0" t="s">
        <v>121</v>
      </c>
      <c r="B7361" s="0" t="s">
        <v>122</v>
      </c>
      <c r="C7361" s="0" t="s">
        <v>75</v>
      </c>
      <c r="D7361" s="0" t="s">
        <v>184</v>
      </c>
      <c r="E7361" s="0" t="n">
        <v>2029</v>
      </c>
      <c r="F7361" s="0" t="n">
        <v>12.128956265625</v>
      </c>
      <c r="G7361" s="0" t="s">
        <v>161</v>
      </c>
    </row>
    <row r="7362" customFormat="false" ht="14.25" hidden="false" customHeight="false" outlineLevel="0" collapsed="false">
      <c r="A7362" s="0" t="s">
        <v>121</v>
      </c>
      <c r="B7362" s="0" t="s">
        <v>122</v>
      </c>
      <c r="C7362" s="0" t="s">
        <v>75</v>
      </c>
      <c r="D7362" s="0" t="s">
        <v>182</v>
      </c>
      <c r="E7362" s="0" t="n">
        <v>2030</v>
      </c>
      <c r="F7362" s="0" t="n">
        <v>10.2816258710938</v>
      </c>
      <c r="G7362" s="0" t="s">
        <v>161</v>
      </c>
    </row>
    <row r="7363" customFormat="false" ht="14.25" hidden="false" customHeight="false" outlineLevel="0" collapsed="false">
      <c r="A7363" s="0" t="s">
        <v>121</v>
      </c>
      <c r="B7363" s="0" t="s">
        <v>122</v>
      </c>
      <c r="C7363" s="0" t="s">
        <v>75</v>
      </c>
      <c r="D7363" s="0" t="s">
        <v>183</v>
      </c>
      <c r="E7363" s="0" t="n">
        <v>2030</v>
      </c>
      <c r="F7363" s="0" t="n">
        <v>3.9634</v>
      </c>
      <c r="G7363" s="0" t="s">
        <v>161</v>
      </c>
    </row>
    <row r="7364" customFormat="false" ht="14.25" hidden="false" customHeight="false" outlineLevel="0" collapsed="false">
      <c r="A7364" s="0" t="s">
        <v>121</v>
      </c>
      <c r="B7364" s="0" t="s">
        <v>122</v>
      </c>
      <c r="C7364" s="0" t="s">
        <v>75</v>
      </c>
      <c r="D7364" s="0" t="s">
        <v>184</v>
      </c>
      <c r="E7364" s="0" t="n">
        <v>2030</v>
      </c>
      <c r="F7364" s="0" t="n">
        <v>14.2450258710938</v>
      </c>
      <c r="G7364" s="0" t="s">
        <v>161</v>
      </c>
    </row>
    <row r="7365" customFormat="false" ht="14.25" hidden="false" customHeight="false" outlineLevel="0" collapsed="false">
      <c r="A7365" s="0" t="s">
        <v>121</v>
      </c>
      <c r="B7365" s="0" t="s">
        <v>122</v>
      </c>
      <c r="C7365" s="0" t="s">
        <v>75</v>
      </c>
      <c r="D7365" s="0" t="s">
        <v>182</v>
      </c>
      <c r="E7365" s="0" t="n">
        <v>2031</v>
      </c>
      <c r="F7365" s="0" t="n">
        <v>11.6239545072266</v>
      </c>
      <c r="G7365" s="0" t="s">
        <v>161</v>
      </c>
    </row>
    <row r="7366" customFormat="false" ht="14.25" hidden="false" customHeight="false" outlineLevel="0" collapsed="false">
      <c r="A7366" s="0" t="s">
        <v>121</v>
      </c>
      <c r="B7366" s="0" t="s">
        <v>122</v>
      </c>
      <c r="C7366" s="0" t="s">
        <v>75</v>
      </c>
      <c r="D7366" s="0" t="s">
        <v>183</v>
      </c>
      <c r="E7366" s="0" t="n">
        <v>2031</v>
      </c>
      <c r="F7366" s="0" t="n">
        <v>5.6118</v>
      </c>
      <c r="G7366" s="0" t="s">
        <v>161</v>
      </c>
    </row>
    <row r="7367" customFormat="false" ht="14.25" hidden="false" customHeight="false" outlineLevel="0" collapsed="false">
      <c r="A7367" s="0" t="s">
        <v>121</v>
      </c>
      <c r="B7367" s="0" t="s">
        <v>122</v>
      </c>
      <c r="C7367" s="0" t="s">
        <v>75</v>
      </c>
      <c r="D7367" s="0" t="s">
        <v>184</v>
      </c>
      <c r="E7367" s="0" t="n">
        <v>2031</v>
      </c>
      <c r="F7367" s="0" t="n">
        <v>17.2357545072266</v>
      </c>
      <c r="G7367" s="0" t="s">
        <v>161</v>
      </c>
    </row>
    <row r="7368" customFormat="false" ht="14.25" hidden="false" customHeight="false" outlineLevel="0" collapsed="false">
      <c r="A7368" s="0" t="s">
        <v>121</v>
      </c>
      <c r="B7368" s="0" t="s">
        <v>122</v>
      </c>
      <c r="C7368" s="0" t="s">
        <v>75</v>
      </c>
      <c r="D7368" s="0" t="s">
        <v>182</v>
      </c>
      <c r="E7368" s="0" t="n">
        <v>2032</v>
      </c>
      <c r="F7368" s="0" t="n">
        <v>12.9008432631934</v>
      </c>
      <c r="G7368" s="0" t="s">
        <v>161</v>
      </c>
    </row>
    <row r="7369" customFormat="false" ht="14.25" hidden="false" customHeight="false" outlineLevel="0" collapsed="false">
      <c r="A7369" s="0" t="s">
        <v>121</v>
      </c>
      <c r="B7369" s="0" t="s">
        <v>122</v>
      </c>
      <c r="C7369" s="0" t="s">
        <v>75</v>
      </c>
      <c r="D7369" s="0" t="s">
        <v>183</v>
      </c>
      <c r="E7369" s="0" t="n">
        <v>2032</v>
      </c>
      <c r="F7369" s="0" t="n">
        <v>7.2603</v>
      </c>
      <c r="G7369" s="0" t="s">
        <v>161</v>
      </c>
    </row>
    <row r="7370" customFormat="false" ht="14.25" hidden="false" customHeight="false" outlineLevel="0" collapsed="false">
      <c r="A7370" s="0" t="s">
        <v>121</v>
      </c>
      <c r="B7370" s="0" t="s">
        <v>122</v>
      </c>
      <c r="C7370" s="0" t="s">
        <v>75</v>
      </c>
      <c r="D7370" s="0" t="s">
        <v>184</v>
      </c>
      <c r="E7370" s="0" t="n">
        <v>2032</v>
      </c>
      <c r="F7370" s="0" t="n">
        <v>20.1611432631934</v>
      </c>
      <c r="G7370" s="0" t="s">
        <v>161</v>
      </c>
    </row>
    <row r="7371" customFormat="false" ht="14.25" hidden="false" customHeight="false" outlineLevel="0" collapsed="false">
      <c r="A7371" s="0" t="s">
        <v>121</v>
      </c>
      <c r="B7371" s="0" t="s">
        <v>122</v>
      </c>
      <c r="C7371" s="0" t="s">
        <v>75</v>
      </c>
      <c r="D7371" s="0" t="s">
        <v>182</v>
      </c>
      <c r="E7371" s="0" t="n">
        <v>2033</v>
      </c>
      <c r="F7371" s="0" t="n">
        <v>14.0644719402017</v>
      </c>
      <c r="G7371" s="0" t="s">
        <v>161</v>
      </c>
    </row>
    <row r="7372" customFormat="false" ht="14.25" hidden="false" customHeight="false" outlineLevel="0" collapsed="false">
      <c r="A7372" s="0" t="s">
        <v>121</v>
      </c>
      <c r="B7372" s="0" t="s">
        <v>122</v>
      </c>
      <c r="C7372" s="0" t="s">
        <v>75</v>
      </c>
      <c r="D7372" s="0" t="s">
        <v>183</v>
      </c>
      <c r="E7372" s="0" t="n">
        <v>2033</v>
      </c>
      <c r="F7372" s="0" t="n">
        <v>8.3591</v>
      </c>
      <c r="G7372" s="0" t="s">
        <v>161</v>
      </c>
    </row>
    <row r="7373" customFormat="false" ht="14.25" hidden="false" customHeight="false" outlineLevel="0" collapsed="false">
      <c r="A7373" s="0" t="s">
        <v>121</v>
      </c>
      <c r="B7373" s="0" t="s">
        <v>122</v>
      </c>
      <c r="C7373" s="0" t="s">
        <v>75</v>
      </c>
      <c r="D7373" s="0" t="s">
        <v>184</v>
      </c>
      <c r="E7373" s="0" t="n">
        <v>2033</v>
      </c>
      <c r="F7373" s="0" t="n">
        <v>22.4235719402017</v>
      </c>
      <c r="G7373" s="0" t="s">
        <v>161</v>
      </c>
    </row>
    <row r="7374" customFormat="false" ht="14.25" hidden="false" customHeight="false" outlineLevel="0" collapsed="false">
      <c r="A7374" s="0" t="s">
        <v>121</v>
      </c>
      <c r="B7374" s="0" t="s">
        <v>122</v>
      </c>
      <c r="C7374" s="0" t="s">
        <v>75</v>
      </c>
      <c r="D7374" s="0" t="s">
        <v>182</v>
      </c>
      <c r="E7374" s="0" t="n">
        <v>2034</v>
      </c>
      <c r="F7374" s="0" t="n">
        <v>15.8257586709468</v>
      </c>
      <c r="G7374" s="0" t="s">
        <v>161</v>
      </c>
    </row>
    <row r="7375" customFormat="false" ht="14.25" hidden="false" customHeight="false" outlineLevel="0" collapsed="false">
      <c r="A7375" s="0" t="s">
        <v>121</v>
      </c>
      <c r="B7375" s="0" t="s">
        <v>122</v>
      </c>
      <c r="C7375" s="0" t="s">
        <v>75</v>
      </c>
      <c r="D7375" s="0" t="s">
        <v>183</v>
      </c>
      <c r="E7375" s="0" t="n">
        <v>2034</v>
      </c>
      <c r="F7375" s="0" t="n">
        <v>9.2384</v>
      </c>
      <c r="G7375" s="0" t="s">
        <v>161</v>
      </c>
    </row>
    <row r="7376" customFormat="false" ht="14.25" hidden="false" customHeight="false" outlineLevel="0" collapsed="false">
      <c r="A7376" s="0" t="s">
        <v>121</v>
      </c>
      <c r="B7376" s="0" t="s">
        <v>122</v>
      </c>
      <c r="C7376" s="0" t="s">
        <v>75</v>
      </c>
      <c r="D7376" s="0" t="s">
        <v>184</v>
      </c>
      <c r="E7376" s="0" t="n">
        <v>2034</v>
      </c>
      <c r="F7376" s="0" t="n">
        <v>25.0641586709468</v>
      </c>
      <c r="G7376" s="0" t="s">
        <v>161</v>
      </c>
    </row>
    <row r="7377" customFormat="false" ht="14.25" hidden="false" customHeight="false" outlineLevel="0" collapsed="false">
      <c r="A7377" s="0" t="s">
        <v>121</v>
      </c>
      <c r="B7377" s="0" t="s">
        <v>122</v>
      </c>
      <c r="C7377" s="0" t="s">
        <v>75</v>
      </c>
      <c r="D7377" s="0" t="s">
        <v>182</v>
      </c>
      <c r="E7377" s="0" t="n">
        <v>2035</v>
      </c>
      <c r="F7377" s="0" t="n">
        <v>17.5218469255827</v>
      </c>
      <c r="G7377" s="0" t="s">
        <v>161</v>
      </c>
    </row>
    <row r="7378" customFormat="false" ht="14.25" hidden="false" customHeight="false" outlineLevel="0" collapsed="false">
      <c r="A7378" s="0" t="s">
        <v>121</v>
      </c>
      <c r="B7378" s="0" t="s">
        <v>122</v>
      </c>
      <c r="C7378" s="0" t="s">
        <v>75</v>
      </c>
      <c r="D7378" s="0" t="s">
        <v>183</v>
      </c>
      <c r="E7378" s="0" t="n">
        <v>2035</v>
      </c>
      <c r="F7378" s="0" t="n">
        <v>9.6779</v>
      </c>
      <c r="G7378" s="0" t="s">
        <v>161</v>
      </c>
    </row>
    <row r="7379" customFormat="false" ht="14.25" hidden="false" customHeight="false" outlineLevel="0" collapsed="false">
      <c r="A7379" s="0" t="s">
        <v>121</v>
      </c>
      <c r="B7379" s="0" t="s">
        <v>122</v>
      </c>
      <c r="C7379" s="0" t="s">
        <v>75</v>
      </c>
      <c r="D7379" s="0" t="s">
        <v>184</v>
      </c>
      <c r="E7379" s="0" t="n">
        <v>2035</v>
      </c>
      <c r="F7379" s="0" t="n">
        <v>27.1997469255827</v>
      </c>
      <c r="G7379" s="0" t="s">
        <v>161</v>
      </c>
    </row>
    <row r="7380" customFormat="false" ht="14.25" hidden="false" customHeight="false" outlineLevel="0" collapsed="false">
      <c r="A7380" s="0" t="s">
        <v>121</v>
      </c>
      <c r="B7380" s="0" t="s">
        <v>122</v>
      </c>
      <c r="C7380" s="0" t="s">
        <v>75</v>
      </c>
      <c r="D7380" s="0" t="s">
        <v>182</v>
      </c>
      <c r="E7380" s="0" t="n">
        <v>2036</v>
      </c>
      <c r="F7380" s="0" t="n">
        <v>19.0324804426668</v>
      </c>
      <c r="G7380" s="0" t="s">
        <v>161</v>
      </c>
    </row>
    <row r="7381" customFormat="false" ht="14.25" hidden="false" customHeight="false" outlineLevel="0" collapsed="false">
      <c r="A7381" s="0" t="s">
        <v>121</v>
      </c>
      <c r="B7381" s="0" t="s">
        <v>122</v>
      </c>
      <c r="C7381" s="0" t="s">
        <v>75</v>
      </c>
      <c r="D7381" s="0" t="s">
        <v>183</v>
      </c>
      <c r="E7381" s="0" t="n">
        <v>2036</v>
      </c>
      <c r="F7381" s="0" t="n">
        <v>10.5122732357143</v>
      </c>
      <c r="G7381" s="0" t="s">
        <v>161</v>
      </c>
    </row>
    <row r="7382" customFormat="false" ht="14.25" hidden="false" customHeight="false" outlineLevel="0" collapsed="false">
      <c r="A7382" s="0" t="s">
        <v>121</v>
      </c>
      <c r="B7382" s="0" t="s">
        <v>122</v>
      </c>
      <c r="C7382" s="0" t="s">
        <v>75</v>
      </c>
      <c r="D7382" s="0" t="s">
        <v>184</v>
      </c>
      <c r="E7382" s="0" t="n">
        <v>2036</v>
      </c>
      <c r="F7382" s="0" t="n">
        <v>29.5447536783811</v>
      </c>
      <c r="G7382" s="0" t="s">
        <v>161</v>
      </c>
    </row>
    <row r="7383" customFormat="false" ht="14.25" hidden="false" customHeight="false" outlineLevel="0" collapsed="false">
      <c r="A7383" s="0" t="s">
        <v>121</v>
      </c>
      <c r="B7383" s="0" t="s">
        <v>122</v>
      </c>
      <c r="C7383" s="0" t="s">
        <v>75</v>
      </c>
      <c r="D7383" s="0" t="s">
        <v>182</v>
      </c>
      <c r="E7383" s="0" t="n">
        <v>2037</v>
      </c>
      <c r="F7383" s="0" t="n">
        <v>20.4463218469792</v>
      </c>
      <c r="G7383" s="0" t="s">
        <v>161</v>
      </c>
    </row>
    <row r="7384" customFormat="false" ht="14.25" hidden="false" customHeight="false" outlineLevel="0" collapsed="false">
      <c r="A7384" s="0" t="s">
        <v>121</v>
      </c>
      <c r="B7384" s="0" t="s">
        <v>122</v>
      </c>
      <c r="C7384" s="0" t="s">
        <v>75</v>
      </c>
      <c r="D7384" s="0" t="s">
        <v>183</v>
      </c>
      <c r="E7384" s="0" t="n">
        <v>2037</v>
      </c>
      <c r="F7384" s="0" t="n">
        <v>11.2931849617959</v>
      </c>
      <c r="G7384" s="0" t="s">
        <v>161</v>
      </c>
    </row>
    <row r="7385" customFormat="false" ht="14.25" hidden="false" customHeight="false" outlineLevel="0" collapsed="false">
      <c r="A7385" s="0" t="s">
        <v>121</v>
      </c>
      <c r="B7385" s="0" t="s">
        <v>122</v>
      </c>
      <c r="C7385" s="0" t="s">
        <v>75</v>
      </c>
      <c r="D7385" s="0" t="s">
        <v>184</v>
      </c>
      <c r="E7385" s="0" t="n">
        <v>2037</v>
      </c>
      <c r="F7385" s="0" t="n">
        <v>31.7395068087751</v>
      </c>
      <c r="G7385" s="0" t="s">
        <v>161</v>
      </c>
    </row>
    <row r="7386" customFormat="false" ht="14.25" hidden="false" customHeight="false" outlineLevel="0" collapsed="false">
      <c r="A7386" s="0" t="s">
        <v>121</v>
      </c>
      <c r="B7386" s="0" t="s">
        <v>122</v>
      </c>
      <c r="C7386" s="0" t="s">
        <v>75</v>
      </c>
      <c r="D7386" s="0" t="s">
        <v>182</v>
      </c>
      <c r="E7386" s="0" t="n">
        <v>2038</v>
      </c>
      <c r="F7386" s="0" t="n">
        <v>21.7212960592944</v>
      </c>
      <c r="G7386" s="0" t="s">
        <v>161</v>
      </c>
    </row>
    <row r="7387" customFormat="false" ht="14.25" hidden="false" customHeight="false" outlineLevel="0" collapsed="false">
      <c r="A7387" s="0" t="s">
        <v>121</v>
      </c>
      <c r="B7387" s="0" t="s">
        <v>122</v>
      </c>
      <c r="C7387" s="0" t="s">
        <v>75</v>
      </c>
      <c r="D7387" s="0" t="s">
        <v>183</v>
      </c>
      <c r="E7387" s="0" t="n">
        <v>2038</v>
      </c>
      <c r="F7387" s="0" t="n">
        <v>11.9973957097708</v>
      </c>
      <c r="G7387" s="0" t="s">
        <v>161</v>
      </c>
    </row>
    <row r="7388" customFormat="false" ht="14.25" hidden="false" customHeight="false" outlineLevel="0" collapsed="false">
      <c r="A7388" s="0" t="s">
        <v>121</v>
      </c>
      <c r="B7388" s="0" t="s">
        <v>122</v>
      </c>
      <c r="C7388" s="0" t="s">
        <v>75</v>
      </c>
      <c r="D7388" s="0" t="s">
        <v>184</v>
      </c>
      <c r="E7388" s="0" t="n">
        <v>2038</v>
      </c>
      <c r="F7388" s="0" t="n">
        <v>33.7186917690652</v>
      </c>
      <c r="G7388" s="0" t="s">
        <v>161</v>
      </c>
    </row>
    <row r="7389" customFormat="false" ht="14.25" hidden="false" customHeight="false" outlineLevel="0" collapsed="false">
      <c r="A7389" s="0" t="s">
        <v>121</v>
      </c>
      <c r="B7389" s="0" t="s">
        <v>122</v>
      </c>
      <c r="C7389" s="0" t="s">
        <v>75</v>
      </c>
      <c r="D7389" s="0" t="s">
        <v>182</v>
      </c>
      <c r="E7389" s="0" t="n">
        <v>2039</v>
      </c>
      <c r="F7389" s="0" t="n">
        <v>22.8166699891417</v>
      </c>
      <c r="G7389" s="0" t="s">
        <v>161</v>
      </c>
    </row>
    <row r="7390" customFormat="false" ht="14.25" hidden="false" customHeight="false" outlineLevel="0" collapsed="false">
      <c r="A7390" s="0" t="s">
        <v>121</v>
      </c>
      <c r="B7390" s="0" t="s">
        <v>122</v>
      </c>
      <c r="C7390" s="0" t="s">
        <v>75</v>
      </c>
      <c r="D7390" s="0" t="s">
        <v>183</v>
      </c>
      <c r="E7390" s="0" t="n">
        <v>2039</v>
      </c>
      <c r="F7390" s="0" t="n">
        <v>12.6024072362778</v>
      </c>
      <c r="G7390" s="0" t="s">
        <v>161</v>
      </c>
    </row>
    <row r="7391" customFormat="false" ht="14.25" hidden="false" customHeight="false" outlineLevel="0" collapsed="false">
      <c r="A7391" s="0" t="s">
        <v>121</v>
      </c>
      <c r="B7391" s="0" t="s">
        <v>122</v>
      </c>
      <c r="C7391" s="0" t="s">
        <v>75</v>
      </c>
      <c r="D7391" s="0" t="s">
        <v>184</v>
      </c>
      <c r="E7391" s="0" t="n">
        <v>2039</v>
      </c>
      <c r="F7391" s="0" t="n">
        <v>35.4190772254195</v>
      </c>
      <c r="G7391" s="0" t="s">
        <v>161</v>
      </c>
    </row>
    <row r="7392" customFormat="false" ht="14.25" hidden="false" customHeight="false" outlineLevel="0" collapsed="false">
      <c r="A7392" s="0" t="s">
        <v>121</v>
      </c>
      <c r="B7392" s="0" t="s">
        <v>122</v>
      </c>
      <c r="C7392" s="0" t="s">
        <v>75</v>
      </c>
      <c r="D7392" s="0" t="s">
        <v>182</v>
      </c>
      <c r="E7392" s="0" t="n">
        <v>2040</v>
      </c>
      <c r="F7392" s="0" t="n">
        <v>23.6951117837236</v>
      </c>
      <c r="G7392" s="0" t="s">
        <v>161</v>
      </c>
    </row>
    <row r="7393" customFormat="false" ht="14.25" hidden="false" customHeight="false" outlineLevel="0" collapsed="false">
      <c r="A7393" s="0" t="s">
        <v>121</v>
      </c>
      <c r="B7393" s="0" t="s">
        <v>122</v>
      </c>
      <c r="C7393" s="0" t="s">
        <v>75</v>
      </c>
      <c r="D7393" s="0" t="s">
        <v>183</v>
      </c>
      <c r="E7393" s="0" t="n">
        <v>2040</v>
      </c>
      <c r="F7393" s="0" t="n">
        <v>13.0875999148745</v>
      </c>
      <c r="G7393" s="0" t="s">
        <v>161</v>
      </c>
    </row>
    <row r="7394" customFormat="false" ht="14.25" hidden="false" customHeight="false" outlineLevel="0" collapsed="false">
      <c r="A7394" s="0" t="s">
        <v>121</v>
      </c>
      <c r="B7394" s="0" t="s">
        <v>122</v>
      </c>
      <c r="C7394" s="0" t="s">
        <v>75</v>
      </c>
      <c r="D7394" s="0" t="s">
        <v>184</v>
      </c>
      <c r="E7394" s="0" t="n">
        <v>2040</v>
      </c>
      <c r="F7394" s="0" t="n">
        <v>36.7827116985981</v>
      </c>
      <c r="G7394" s="0" t="s">
        <v>161</v>
      </c>
    </row>
    <row r="7395" customFormat="false" ht="14.25" hidden="false" customHeight="false" outlineLevel="0" collapsed="false">
      <c r="A7395" s="0" t="s">
        <v>102</v>
      </c>
      <c r="B7395" s="0" t="s">
        <v>40</v>
      </c>
      <c r="C7395" s="0" t="s">
        <v>76</v>
      </c>
      <c r="D7395" s="0" t="s">
        <v>185</v>
      </c>
      <c r="E7395" s="0" t="n">
        <v>2024</v>
      </c>
      <c r="F7395" s="0" t="n">
        <v>1.82</v>
      </c>
      <c r="G7395" s="0" t="s">
        <v>132</v>
      </c>
    </row>
    <row r="7396" customFormat="false" ht="14.25" hidden="false" customHeight="false" outlineLevel="0" collapsed="false">
      <c r="A7396" s="0" t="s">
        <v>102</v>
      </c>
      <c r="B7396" s="0" t="s">
        <v>40</v>
      </c>
      <c r="C7396" s="0" t="s">
        <v>76</v>
      </c>
      <c r="D7396" s="0" t="s">
        <v>186</v>
      </c>
      <c r="E7396" s="0" t="n">
        <v>2024</v>
      </c>
      <c r="F7396" s="0" t="n">
        <v>0</v>
      </c>
      <c r="G7396" s="0" t="s">
        <v>132</v>
      </c>
    </row>
    <row r="7397" customFormat="false" ht="14.25" hidden="false" customHeight="false" outlineLevel="0" collapsed="false">
      <c r="A7397" s="0" t="s">
        <v>102</v>
      </c>
      <c r="B7397" s="0" t="s">
        <v>40</v>
      </c>
      <c r="C7397" s="0" t="s">
        <v>76</v>
      </c>
      <c r="D7397" s="0" t="s">
        <v>187</v>
      </c>
      <c r="E7397" s="0" t="n">
        <v>2024</v>
      </c>
      <c r="F7397" s="0" t="n">
        <v>1.82</v>
      </c>
      <c r="G7397" s="0" t="s">
        <v>132</v>
      </c>
    </row>
    <row r="7398" customFormat="false" ht="14.25" hidden="false" customHeight="false" outlineLevel="0" collapsed="false">
      <c r="A7398" s="0" t="s">
        <v>102</v>
      </c>
      <c r="B7398" s="0" t="s">
        <v>40</v>
      </c>
      <c r="C7398" s="0" t="s">
        <v>76</v>
      </c>
      <c r="D7398" s="0" t="s">
        <v>185</v>
      </c>
      <c r="E7398" s="0" t="n">
        <v>2025</v>
      </c>
      <c r="F7398" s="0" t="n">
        <v>1.898</v>
      </c>
      <c r="G7398" s="0" t="s">
        <v>132</v>
      </c>
    </row>
    <row r="7399" customFormat="false" ht="14.25" hidden="false" customHeight="false" outlineLevel="0" collapsed="false">
      <c r="A7399" s="0" t="s">
        <v>102</v>
      </c>
      <c r="B7399" s="0" t="s">
        <v>40</v>
      </c>
      <c r="C7399" s="0" t="s">
        <v>76</v>
      </c>
      <c r="D7399" s="0" t="s">
        <v>186</v>
      </c>
      <c r="E7399" s="0" t="n">
        <v>2025</v>
      </c>
      <c r="F7399" s="0" t="n">
        <v>0</v>
      </c>
      <c r="G7399" s="0" t="s">
        <v>132</v>
      </c>
    </row>
    <row r="7400" customFormat="false" ht="14.25" hidden="false" customHeight="false" outlineLevel="0" collapsed="false">
      <c r="A7400" s="0" t="s">
        <v>102</v>
      </c>
      <c r="B7400" s="0" t="s">
        <v>40</v>
      </c>
      <c r="C7400" s="0" t="s">
        <v>76</v>
      </c>
      <c r="D7400" s="0" t="s">
        <v>187</v>
      </c>
      <c r="E7400" s="0" t="n">
        <v>2025</v>
      </c>
      <c r="F7400" s="0" t="n">
        <v>1.898</v>
      </c>
      <c r="G7400" s="0" t="s">
        <v>132</v>
      </c>
    </row>
    <row r="7401" customFormat="false" ht="14.25" hidden="false" customHeight="false" outlineLevel="0" collapsed="false">
      <c r="A7401" s="0" t="s">
        <v>102</v>
      </c>
      <c r="B7401" s="0" t="s">
        <v>40</v>
      </c>
      <c r="C7401" s="0" t="s">
        <v>76</v>
      </c>
      <c r="D7401" s="0" t="s">
        <v>185</v>
      </c>
      <c r="E7401" s="0" t="n">
        <v>2026</v>
      </c>
      <c r="F7401" s="0" t="n">
        <v>4.6968</v>
      </c>
      <c r="G7401" s="0" t="s">
        <v>132</v>
      </c>
    </row>
    <row r="7402" customFormat="false" ht="14.25" hidden="false" customHeight="false" outlineLevel="0" collapsed="false">
      <c r="A7402" s="0" t="s">
        <v>102</v>
      </c>
      <c r="B7402" s="0" t="s">
        <v>40</v>
      </c>
      <c r="C7402" s="0" t="s">
        <v>76</v>
      </c>
      <c r="D7402" s="0" t="s">
        <v>186</v>
      </c>
      <c r="E7402" s="0" t="n">
        <v>2026</v>
      </c>
      <c r="F7402" s="0" t="n">
        <v>0</v>
      </c>
      <c r="G7402" s="0" t="s">
        <v>132</v>
      </c>
    </row>
    <row r="7403" customFormat="false" ht="14.25" hidden="false" customHeight="false" outlineLevel="0" collapsed="false">
      <c r="A7403" s="0" t="s">
        <v>102</v>
      </c>
      <c r="B7403" s="0" t="s">
        <v>40</v>
      </c>
      <c r="C7403" s="0" t="s">
        <v>76</v>
      </c>
      <c r="D7403" s="0" t="s">
        <v>187</v>
      </c>
      <c r="E7403" s="0" t="n">
        <v>2026</v>
      </c>
      <c r="F7403" s="0" t="n">
        <v>4.6968</v>
      </c>
      <c r="G7403" s="0" t="s">
        <v>132</v>
      </c>
    </row>
    <row r="7404" customFormat="false" ht="14.25" hidden="false" customHeight="false" outlineLevel="0" collapsed="false">
      <c r="A7404" s="0" t="s">
        <v>102</v>
      </c>
      <c r="B7404" s="0" t="s">
        <v>40</v>
      </c>
      <c r="C7404" s="0" t="s">
        <v>76</v>
      </c>
      <c r="D7404" s="0" t="s">
        <v>185</v>
      </c>
      <c r="E7404" s="0" t="n">
        <v>2027</v>
      </c>
      <c r="F7404" s="0" t="n">
        <v>7.1604</v>
      </c>
      <c r="G7404" s="0" t="s">
        <v>132</v>
      </c>
    </row>
    <row r="7405" customFormat="false" ht="14.25" hidden="false" customHeight="false" outlineLevel="0" collapsed="false">
      <c r="A7405" s="0" t="s">
        <v>102</v>
      </c>
      <c r="B7405" s="0" t="s">
        <v>40</v>
      </c>
      <c r="C7405" s="0" t="s">
        <v>76</v>
      </c>
      <c r="D7405" s="0" t="s">
        <v>186</v>
      </c>
      <c r="E7405" s="0" t="n">
        <v>2027</v>
      </c>
      <c r="F7405" s="0" t="n">
        <v>0</v>
      </c>
      <c r="G7405" s="0" t="s">
        <v>132</v>
      </c>
    </row>
    <row r="7406" customFormat="false" ht="14.25" hidden="false" customHeight="false" outlineLevel="0" collapsed="false">
      <c r="A7406" s="0" t="s">
        <v>102</v>
      </c>
      <c r="B7406" s="0" t="s">
        <v>40</v>
      </c>
      <c r="C7406" s="0" t="s">
        <v>76</v>
      </c>
      <c r="D7406" s="0" t="s">
        <v>187</v>
      </c>
      <c r="E7406" s="0" t="n">
        <v>2027</v>
      </c>
      <c r="F7406" s="0" t="n">
        <v>7.1604</v>
      </c>
      <c r="G7406" s="0" t="s">
        <v>132</v>
      </c>
    </row>
    <row r="7407" customFormat="false" ht="14.25" hidden="false" customHeight="false" outlineLevel="0" collapsed="false">
      <c r="A7407" s="0" t="s">
        <v>102</v>
      </c>
      <c r="B7407" s="0" t="s">
        <v>40</v>
      </c>
      <c r="C7407" s="0" t="s">
        <v>76</v>
      </c>
      <c r="D7407" s="0" t="s">
        <v>185</v>
      </c>
      <c r="E7407" s="0" t="n">
        <v>2028</v>
      </c>
      <c r="F7407" s="0" t="n">
        <v>7.878</v>
      </c>
      <c r="G7407" s="0" t="s">
        <v>132</v>
      </c>
    </row>
    <row r="7408" customFormat="false" ht="14.25" hidden="false" customHeight="false" outlineLevel="0" collapsed="false">
      <c r="A7408" s="0" t="s">
        <v>102</v>
      </c>
      <c r="B7408" s="0" t="s">
        <v>40</v>
      </c>
      <c r="C7408" s="0" t="s">
        <v>76</v>
      </c>
      <c r="D7408" s="0" t="s">
        <v>186</v>
      </c>
      <c r="E7408" s="0" t="n">
        <v>2028</v>
      </c>
      <c r="F7408" s="0" t="n">
        <v>0</v>
      </c>
      <c r="G7408" s="0" t="s">
        <v>132</v>
      </c>
    </row>
    <row r="7409" customFormat="false" ht="14.25" hidden="false" customHeight="false" outlineLevel="0" collapsed="false">
      <c r="A7409" s="0" t="s">
        <v>102</v>
      </c>
      <c r="B7409" s="0" t="s">
        <v>40</v>
      </c>
      <c r="C7409" s="0" t="s">
        <v>76</v>
      </c>
      <c r="D7409" s="0" t="s">
        <v>187</v>
      </c>
      <c r="E7409" s="0" t="n">
        <v>2028</v>
      </c>
      <c r="F7409" s="0" t="n">
        <v>7.878</v>
      </c>
      <c r="G7409" s="0" t="s">
        <v>132</v>
      </c>
    </row>
    <row r="7410" customFormat="false" ht="14.25" hidden="false" customHeight="false" outlineLevel="0" collapsed="false">
      <c r="A7410" s="0" t="s">
        <v>102</v>
      </c>
      <c r="B7410" s="0" t="s">
        <v>40</v>
      </c>
      <c r="C7410" s="0" t="s">
        <v>76</v>
      </c>
      <c r="D7410" s="0" t="s">
        <v>185</v>
      </c>
      <c r="E7410" s="0" t="n">
        <v>2029</v>
      </c>
      <c r="F7410" s="0" t="n">
        <v>7.8</v>
      </c>
      <c r="G7410" s="0" t="s">
        <v>132</v>
      </c>
    </row>
    <row r="7411" customFormat="false" ht="14.25" hidden="false" customHeight="false" outlineLevel="0" collapsed="false">
      <c r="A7411" s="0" t="s">
        <v>102</v>
      </c>
      <c r="B7411" s="0" t="s">
        <v>40</v>
      </c>
      <c r="C7411" s="0" t="s">
        <v>76</v>
      </c>
      <c r="D7411" s="0" t="s">
        <v>186</v>
      </c>
      <c r="E7411" s="0" t="n">
        <v>2029</v>
      </c>
      <c r="F7411" s="0" t="n">
        <v>0</v>
      </c>
      <c r="G7411" s="0" t="s">
        <v>132</v>
      </c>
    </row>
    <row r="7412" customFormat="false" ht="14.25" hidden="false" customHeight="false" outlineLevel="0" collapsed="false">
      <c r="A7412" s="0" t="s">
        <v>102</v>
      </c>
      <c r="B7412" s="0" t="s">
        <v>40</v>
      </c>
      <c r="C7412" s="0" t="s">
        <v>76</v>
      </c>
      <c r="D7412" s="0" t="s">
        <v>187</v>
      </c>
      <c r="E7412" s="0" t="n">
        <v>2029</v>
      </c>
      <c r="F7412" s="0" t="n">
        <v>7.8</v>
      </c>
      <c r="G7412" s="0" t="s">
        <v>132</v>
      </c>
    </row>
    <row r="7413" customFormat="false" ht="14.25" hidden="false" customHeight="false" outlineLevel="0" collapsed="false">
      <c r="A7413" s="0" t="s">
        <v>102</v>
      </c>
      <c r="B7413" s="0" t="s">
        <v>40</v>
      </c>
      <c r="C7413" s="0" t="s">
        <v>76</v>
      </c>
      <c r="D7413" s="0" t="s">
        <v>185</v>
      </c>
      <c r="E7413" s="0" t="n">
        <v>2030</v>
      </c>
      <c r="F7413" s="0" t="n">
        <v>5.742</v>
      </c>
      <c r="G7413" s="0" t="s">
        <v>132</v>
      </c>
    </row>
    <row r="7414" customFormat="false" ht="14.25" hidden="false" customHeight="false" outlineLevel="0" collapsed="false">
      <c r="A7414" s="0" t="s">
        <v>102</v>
      </c>
      <c r="B7414" s="0" t="s">
        <v>40</v>
      </c>
      <c r="C7414" s="0" t="s">
        <v>76</v>
      </c>
      <c r="D7414" s="0" t="s">
        <v>186</v>
      </c>
      <c r="E7414" s="0" t="n">
        <v>2030</v>
      </c>
      <c r="F7414" s="0" t="n">
        <v>0</v>
      </c>
      <c r="G7414" s="0" t="s">
        <v>132</v>
      </c>
    </row>
    <row r="7415" customFormat="false" ht="14.25" hidden="false" customHeight="false" outlineLevel="0" collapsed="false">
      <c r="A7415" s="0" t="s">
        <v>102</v>
      </c>
      <c r="B7415" s="0" t="s">
        <v>40</v>
      </c>
      <c r="C7415" s="0" t="s">
        <v>76</v>
      </c>
      <c r="D7415" s="0" t="s">
        <v>187</v>
      </c>
      <c r="E7415" s="0" t="n">
        <v>2030</v>
      </c>
      <c r="F7415" s="0" t="n">
        <v>5.742</v>
      </c>
      <c r="G7415" s="0" t="s">
        <v>132</v>
      </c>
    </row>
    <row r="7416" customFormat="false" ht="14.25" hidden="false" customHeight="false" outlineLevel="0" collapsed="false">
      <c r="A7416" s="0" t="s">
        <v>102</v>
      </c>
      <c r="B7416" s="0" t="s">
        <v>40</v>
      </c>
      <c r="C7416" s="0" t="s">
        <v>76</v>
      </c>
      <c r="D7416" s="0" t="s">
        <v>185</v>
      </c>
      <c r="E7416" s="0" t="n">
        <v>2031</v>
      </c>
      <c r="F7416" s="0" t="n">
        <v>5.586</v>
      </c>
      <c r="G7416" s="0" t="s">
        <v>132</v>
      </c>
    </row>
    <row r="7417" customFormat="false" ht="14.25" hidden="false" customHeight="false" outlineLevel="0" collapsed="false">
      <c r="A7417" s="0" t="s">
        <v>102</v>
      </c>
      <c r="B7417" s="0" t="s">
        <v>40</v>
      </c>
      <c r="C7417" s="0" t="s">
        <v>76</v>
      </c>
      <c r="D7417" s="0" t="s">
        <v>186</v>
      </c>
      <c r="E7417" s="0" t="n">
        <v>2031</v>
      </c>
      <c r="F7417" s="0" t="n">
        <v>0</v>
      </c>
      <c r="G7417" s="0" t="s">
        <v>132</v>
      </c>
    </row>
    <row r="7418" customFormat="false" ht="14.25" hidden="false" customHeight="false" outlineLevel="0" collapsed="false">
      <c r="A7418" s="0" t="s">
        <v>102</v>
      </c>
      <c r="B7418" s="0" t="s">
        <v>40</v>
      </c>
      <c r="C7418" s="0" t="s">
        <v>76</v>
      </c>
      <c r="D7418" s="0" t="s">
        <v>187</v>
      </c>
      <c r="E7418" s="0" t="n">
        <v>2031</v>
      </c>
      <c r="F7418" s="0" t="n">
        <v>5.586</v>
      </c>
      <c r="G7418" s="0" t="s">
        <v>132</v>
      </c>
    </row>
    <row r="7419" customFormat="false" ht="14.25" hidden="false" customHeight="false" outlineLevel="0" collapsed="false">
      <c r="A7419" s="0" t="s">
        <v>102</v>
      </c>
      <c r="B7419" s="0" t="s">
        <v>40</v>
      </c>
      <c r="C7419" s="0" t="s">
        <v>76</v>
      </c>
      <c r="D7419" s="0" t="s">
        <v>185</v>
      </c>
      <c r="E7419" s="0" t="n">
        <v>2032</v>
      </c>
      <c r="F7419" s="0" t="n">
        <v>5.529</v>
      </c>
      <c r="G7419" s="0" t="s">
        <v>132</v>
      </c>
    </row>
    <row r="7420" customFormat="false" ht="14.25" hidden="false" customHeight="false" outlineLevel="0" collapsed="false">
      <c r="A7420" s="0" t="s">
        <v>102</v>
      </c>
      <c r="B7420" s="0" t="s">
        <v>40</v>
      </c>
      <c r="C7420" s="0" t="s">
        <v>76</v>
      </c>
      <c r="D7420" s="0" t="s">
        <v>186</v>
      </c>
      <c r="E7420" s="0" t="n">
        <v>2032</v>
      </c>
      <c r="F7420" s="0" t="n">
        <v>0</v>
      </c>
      <c r="G7420" s="0" t="s">
        <v>132</v>
      </c>
    </row>
    <row r="7421" customFormat="false" ht="14.25" hidden="false" customHeight="false" outlineLevel="0" collapsed="false">
      <c r="A7421" s="0" t="s">
        <v>102</v>
      </c>
      <c r="B7421" s="0" t="s">
        <v>40</v>
      </c>
      <c r="C7421" s="0" t="s">
        <v>76</v>
      </c>
      <c r="D7421" s="0" t="s">
        <v>187</v>
      </c>
      <c r="E7421" s="0" t="n">
        <v>2032</v>
      </c>
      <c r="F7421" s="0" t="n">
        <v>5.529</v>
      </c>
      <c r="G7421" s="0" t="s">
        <v>132</v>
      </c>
    </row>
    <row r="7422" customFormat="false" ht="14.25" hidden="false" customHeight="false" outlineLevel="0" collapsed="false">
      <c r="A7422" s="0" t="s">
        <v>102</v>
      </c>
      <c r="B7422" s="0" t="s">
        <v>40</v>
      </c>
      <c r="C7422" s="0" t="s">
        <v>76</v>
      </c>
      <c r="D7422" s="0" t="s">
        <v>185</v>
      </c>
      <c r="E7422" s="0" t="n">
        <v>2033</v>
      </c>
      <c r="F7422" s="0" t="n">
        <v>5.568</v>
      </c>
      <c r="G7422" s="0" t="s">
        <v>132</v>
      </c>
    </row>
    <row r="7423" customFormat="false" ht="14.25" hidden="false" customHeight="false" outlineLevel="0" collapsed="false">
      <c r="A7423" s="0" t="s">
        <v>102</v>
      </c>
      <c r="B7423" s="0" t="s">
        <v>40</v>
      </c>
      <c r="C7423" s="0" t="s">
        <v>76</v>
      </c>
      <c r="D7423" s="0" t="s">
        <v>186</v>
      </c>
      <c r="E7423" s="0" t="n">
        <v>2033</v>
      </c>
      <c r="F7423" s="0" t="n">
        <v>0</v>
      </c>
      <c r="G7423" s="0" t="s">
        <v>132</v>
      </c>
    </row>
    <row r="7424" customFormat="false" ht="14.25" hidden="false" customHeight="false" outlineLevel="0" collapsed="false">
      <c r="A7424" s="0" t="s">
        <v>102</v>
      </c>
      <c r="B7424" s="0" t="s">
        <v>40</v>
      </c>
      <c r="C7424" s="0" t="s">
        <v>76</v>
      </c>
      <c r="D7424" s="0" t="s">
        <v>187</v>
      </c>
      <c r="E7424" s="0" t="n">
        <v>2033</v>
      </c>
      <c r="F7424" s="0" t="n">
        <v>5.568</v>
      </c>
      <c r="G7424" s="0" t="s">
        <v>132</v>
      </c>
    </row>
    <row r="7425" customFormat="false" ht="14.25" hidden="false" customHeight="false" outlineLevel="0" collapsed="false">
      <c r="A7425" s="0" t="s">
        <v>102</v>
      </c>
      <c r="B7425" s="0" t="s">
        <v>40</v>
      </c>
      <c r="C7425" s="0" t="s">
        <v>76</v>
      </c>
      <c r="D7425" s="0" t="s">
        <v>185</v>
      </c>
      <c r="E7425" s="0" t="n">
        <v>2034</v>
      </c>
      <c r="F7425" s="0" t="n">
        <v>5.6168</v>
      </c>
      <c r="G7425" s="0" t="s">
        <v>132</v>
      </c>
    </row>
    <row r="7426" customFormat="false" ht="14.25" hidden="false" customHeight="false" outlineLevel="0" collapsed="false">
      <c r="A7426" s="0" t="s">
        <v>102</v>
      </c>
      <c r="B7426" s="0" t="s">
        <v>40</v>
      </c>
      <c r="C7426" s="0" t="s">
        <v>76</v>
      </c>
      <c r="D7426" s="0" t="s">
        <v>186</v>
      </c>
      <c r="E7426" s="0" t="n">
        <v>2034</v>
      </c>
      <c r="F7426" s="0" t="n">
        <v>0</v>
      </c>
      <c r="G7426" s="0" t="s">
        <v>132</v>
      </c>
    </row>
    <row r="7427" customFormat="false" ht="14.25" hidden="false" customHeight="false" outlineLevel="0" collapsed="false">
      <c r="A7427" s="0" t="s">
        <v>102</v>
      </c>
      <c r="B7427" s="0" t="s">
        <v>40</v>
      </c>
      <c r="C7427" s="0" t="s">
        <v>76</v>
      </c>
      <c r="D7427" s="0" t="s">
        <v>187</v>
      </c>
      <c r="E7427" s="0" t="n">
        <v>2034</v>
      </c>
      <c r="F7427" s="0" t="n">
        <v>5.6168</v>
      </c>
      <c r="G7427" s="0" t="s">
        <v>132</v>
      </c>
    </row>
    <row r="7428" customFormat="false" ht="14.25" hidden="false" customHeight="false" outlineLevel="0" collapsed="false">
      <c r="A7428" s="0" t="s">
        <v>102</v>
      </c>
      <c r="B7428" s="0" t="s">
        <v>40</v>
      </c>
      <c r="C7428" s="0" t="s">
        <v>76</v>
      </c>
      <c r="D7428" s="0" t="s">
        <v>185</v>
      </c>
      <c r="E7428" s="0" t="n">
        <v>2035</v>
      </c>
      <c r="F7428" s="0" t="n">
        <v>5.652</v>
      </c>
      <c r="G7428" s="0" t="s">
        <v>132</v>
      </c>
    </row>
    <row r="7429" customFormat="false" ht="14.25" hidden="false" customHeight="false" outlineLevel="0" collapsed="false">
      <c r="A7429" s="0" t="s">
        <v>102</v>
      </c>
      <c r="B7429" s="0" t="s">
        <v>40</v>
      </c>
      <c r="C7429" s="0" t="s">
        <v>76</v>
      </c>
      <c r="D7429" s="0" t="s">
        <v>186</v>
      </c>
      <c r="E7429" s="0" t="n">
        <v>2035</v>
      </c>
      <c r="F7429" s="0" t="n">
        <v>0</v>
      </c>
      <c r="G7429" s="0" t="s">
        <v>132</v>
      </c>
    </row>
    <row r="7430" customFormat="false" ht="14.25" hidden="false" customHeight="false" outlineLevel="0" collapsed="false">
      <c r="A7430" s="0" t="s">
        <v>102</v>
      </c>
      <c r="B7430" s="0" t="s">
        <v>40</v>
      </c>
      <c r="C7430" s="0" t="s">
        <v>76</v>
      </c>
      <c r="D7430" s="0" t="s">
        <v>187</v>
      </c>
      <c r="E7430" s="0" t="n">
        <v>2035</v>
      </c>
      <c r="F7430" s="0" t="n">
        <v>5.652</v>
      </c>
      <c r="G7430" s="0" t="s">
        <v>132</v>
      </c>
    </row>
    <row r="7431" customFormat="false" ht="14.25" hidden="false" customHeight="false" outlineLevel="0" collapsed="false">
      <c r="A7431" s="0" t="s">
        <v>102</v>
      </c>
      <c r="B7431" s="0" t="s">
        <v>40</v>
      </c>
      <c r="C7431" s="0" t="s">
        <v>76</v>
      </c>
      <c r="D7431" s="0" t="s">
        <v>185</v>
      </c>
      <c r="E7431" s="0" t="n">
        <v>2036</v>
      </c>
      <c r="F7431" s="0" t="n">
        <v>5.6852</v>
      </c>
      <c r="G7431" s="0" t="s">
        <v>132</v>
      </c>
    </row>
    <row r="7432" customFormat="false" ht="14.25" hidden="false" customHeight="false" outlineLevel="0" collapsed="false">
      <c r="A7432" s="0" t="s">
        <v>102</v>
      </c>
      <c r="B7432" s="0" t="s">
        <v>40</v>
      </c>
      <c r="C7432" s="0" t="s">
        <v>76</v>
      </c>
      <c r="D7432" s="0" t="s">
        <v>186</v>
      </c>
      <c r="E7432" s="0" t="n">
        <v>2036</v>
      </c>
      <c r="F7432" s="0" t="n">
        <v>0</v>
      </c>
      <c r="G7432" s="0" t="s">
        <v>132</v>
      </c>
    </row>
    <row r="7433" customFormat="false" ht="14.25" hidden="false" customHeight="false" outlineLevel="0" collapsed="false">
      <c r="A7433" s="0" t="s">
        <v>102</v>
      </c>
      <c r="B7433" s="0" t="s">
        <v>40</v>
      </c>
      <c r="C7433" s="0" t="s">
        <v>76</v>
      </c>
      <c r="D7433" s="0" t="s">
        <v>187</v>
      </c>
      <c r="E7433" s="0" t="n">
        <v>2036</v>
      </c>
      <c r="F7433" s="0" t="n">
        <v>5.6852</v>
      </c>
      <c r="G7433" s="0" t="s">
        <v>132</v>
      </c>
    </row>
    <row r="7434" customFormat="false" ht="14.25" hidden="false" customHeight="false" outlineLevel="0" collapsed="false">
      <c r="A7434" s="0" t="s">
        <v>102</v>
      </c>
      <c r="B7434" s="0" t="s">
        <v>40</v>
      </c>
      <c r="C7434" s="0" t="s">
        <v>76</v>
      </c>
      <c r="D7434" s="0" t="s">
        <v>185</v>
      </c>
      <c r="E7434" s="0" t="n">
        <v>2037</v>
      </c>
      <c r="F7434" s="0" t="n">
        <v>5.7288</v>
      </c>
      <c r="G7434" s="0" t="s">
        <v>132</v>
      </c>
    </row>
    <row r="7435" customFormat="false" ht="14.25" hidden="false" customHeight="false" outlineLevel="0" collapsed="false">
      <c r="A7435" s="0" t="s">
        <v>102</v>
      </c>
      <c r="B7435" s="0" t="s">
        <v>40</v>
      </c>
      <c r="C7435" s="0" t="s">
        <v>76</v>
      </c>
      <c r="D7435" s="0" t="s">
        <v>186</v>
      </c>
      <c r="E7435" s="0" t="n">
        <v>2037</v>
      </c>
      <c r="F7435" s="0" t="n">
        <v>0</v>
      </c>
      <c r="G7435" s="0" t="s">
        <v>132</v>
      </c>
    </row>
    <row r="7436" customFormat="false" ht="14.25" hidden="false" customHeight="false" outlineLevel="0" collapsed="false">
      <c r="A7436" s="0" t="s">
        <v>102</v>
      </c>
      <c r="B7436" s="0" t="s">
        <v>40</v>
      </c>
      <c r="C7436" s="0" t="s">
        <v>76</v>
      </c>
      <c r="D7436" s="0" t="s">
        <v>187</v>
      </c>
      <c r="E7436" s="0" t="n">
        <v>2037</v>
      </c>
      <c r="F7436" s="0" t="n">
        <v>5.7288</v>
      </c>
      <c r="G7436" s="0" t="s">
        <v>132</v>
      </c>
    </row>
    <row r="7437" customFormat="false" ht="14.25" hidden="false" customHeight="false" outlineLevel="0" collapsed="false">
      <c r="A7437" s="0" t="s">
        <v>102</v>
      </c>
      <c r="B7437" s="0" t="s">
        <v>40</v>
      </c>
      <c r="C7437" s="0" t="s">
        <v>76</v>
      </c>
      <c r="D7437" s="0" t="s">
        <v>185</v>
      </c>
      <c r="E7437" s="0" t="n">
        <v>2038</v>
      </c>
      <c r="F7437" s="0" t="n">
        <v>5.7582</v>
      </c>
      <c r="G7437" s="0" t="s">
        <v>132</v>
      </c>
    </row>
    <row r="7438" customFormat="false" ht="14.25" hidden="false" customHeight="false" outlineLevel="0" collapsed="false">
      <c r="A7438" s="0" t="s">
        <v>102</v>
      </c>
      <c r="B7438" s="0" t="s">
        <v>40</v>
      </c>
      <c r="C7438" s="0" t="s">
        <v>76</v>
      </c>
      <c r="D7438" s="0" t="s">
        <v>186</v>
      </c>
      <c r="E7438" s="0" t="n">
        <v>2038</v>
      </c>
      <c r="F7438" s="0" t="n">
        <v>0</v>
      </c>
      <c r="G7438" s="0" t="s">
        <v>132</v>
      </c>
    </row>
    <row r="7439" customFormat="false" ht="14.25" hidden="false" customHeight="false" outlineLevel="0" collapsed="false">
      <c r="A7439" s="0" t="s">
        <v>102</v>
      </c>
      <c r="B7439" s="0" t="s">
        <v>40</v>
      </c>
      <c r="C7439" s="0" t="s">
        <v>76</v>
      </c>
      <c r="D7439" s="0" t="s">
        <v>187</v>
      </c>
      <c r="E7439" s="0" t="n">
        <v>2038</v>
      </c>
      <c r="F7439" s="0" t="n">
        <v>5.7582</v>
      </c>
      <c r="G7439" s="0" t="s">
        <v>132</v>
      </c>
    </row>
    <row r="7440" customFormat="false" ht="14.25" hidden="false" customHeight="false" outlineLevel="0" collapsed="false">
      <c r="A7440" s="0" t="s">
        <v>102</v>
      </c>
      <c r="B7440" s="0" t="s">
        <v>40</v>
      </c>
      <c r="C7440" s="0" t="s">
        <v>76</v>
      </c>
      <c r="D7440" s="0" t="s">
        <v>185</v>
      </c>
      <c r="E7440" s="0" t="n">
        <v>2039</v>
      </c>
      <c r="F7440" s="0" t="n">
        <v>5.7984</v>
      </c>
      <c r="G7440" s="0" t="s">
        <v>132</v>
      </c>
    </row>
    <row r="7441" customFormat="false" ht="14.25" hidden="false" customHeight="false" outlineLevel="0" collapsed="false">
      <c r="A7441" s="0" t="s">
        <v>102</v>
      </c>
      <c r="B7441" s="0" t="s">
        <v>40</v>
      </c>
      <c r="C7441" s="0" t="s">
        <v>76</v>
      </c>
      <c r="D7441" s="0" t="s">
        <v>186</v>
      </c>
      <c r="E7441" s="0" t="n">
        <v>2039</v>
      </c>
      <c r="F7441" s="0" t="n">
        <v>0</v>
      </c>
      <c r="G7441" s="0" t="s">
        <v>132</v>
      </c>
    </row>
    <row r="7442" customFormat="false" ht="14.25" hidden="false" customHeight="false" outlineLevel="0" collapsed="false">
      <c r="A7442" s="0" t="s">
        <v>102</v>
      </c>
      <c r="B7442" s="0" t="s">
        <v>40</v>
      </c>
      <c r="C7442" s="0" t="s">
        <v>76</v>
      </c>
      <c r="D7442" s="0" t="s">
        <v>187</v>
      </c>
      <c r="E7442" s="0" t="n">
        <v>2039</v>
      </c>
      <c r="F7442" s="0" t="n">
        <v>5.7984</v>
      </c>
      <c r="G7442" s="0" t="s">
        <v>132</v>
      </c>
    </row>
    <row r="7443" customFormat="false" ht="14.25" hidden="false" customHeight="false" outlineLevel="0" collapsed="false">
      <c r="A7443" s="0" t="s">
        <v>102</v>
      </c>
      <c r="B7443" s="0" t="s">
        <v>40</v>
      </c>
      <c r="C7443" s="0" t="s">
        <v>76</v>
      </c>
      <c r="D7443" s="0" t="s">
        <v>185</v>
      </c>
      <c r="E7443" s="0" t="n">
        <v>2040</v>
      </c>
      <c r="F7443" s="0" t="n">
        <v>5.824</v>
      </c>
      <c r="G7443" s="0" t="s">
        <v>132</v>
      </c>
    </row>
    <row r="7444" customFormat="false" ht="14.25" hidden="false" customHeight="false" outlineLevel="0" collapsed="false">
      <c r="A7444" s="0" t="s">
        <v>102</v>
      </c>
      <c r="B7444" s="0" t="s">
        <v>40</v>
      </c>
      <c r="C7444" s="0" t="s">
        <v>76</v>
      </c>
      <c r="D7444" s="0" t="s">
        <v>186</v>
      </c>
      <c r="E7444" s="0" t="n">
        <v>2040</v>
      </c>
      <c r="F7444" s="0" t="n">
        <v>0</v>
      </c>
      <c r="G7444" s="0" t="s">
        <v>132</v>
      </c>
    </row>
    <row r="7445" customFormat="false" ht="14.25" hidden="false" customHeight="false" outlineLevel="0" collapsed="false">
      <c r="A7445" s="0" t="s">
        <v>102</v>
      </c>
      <c r="B7445" s="0" t="s">
        <v>40</v>
      </c>
      <c r="C7445" s="0" t="s">
        <v>76</v>
      </c>
      <c r="D7445" s="0" t="s">
        <v>187</v>
      </c>
      <c r="E7445" s="0" t="n">
        <v>2040</v>
      </c>
      <c r="F7445" s="0" t="n">
        <v>5.824</v>
      </c>
      <c r="G7445" s="0" t="s">
        <v>132</v>
      </c>
    </row>
    <row r="7446" customFormat="false" ht="14.25" hidden="false" customHeight="false" outlineLevel="0" collapsed="false">
      <c r="A7446" s="0" t="s">
        <v>93</v>
      </c>
      <c r="B7446" s="0" t="s">
        <v>42</v>
      </c>
      <c r="C7446" s="0" t="s">
        <v>76</v>
      </c>
      <c r="D7446" s="0" t="s">
        <v>185</v>
      </c>
      <c r="E7446" s="0" t="n">
        <v>2024</v>
      </c>
      <c r="F7446" s="0" t="n">
        <v>0.33</v>
      </c>
      <c r="G7446" s="0" t="s">
        <v>132</v>
      </c>
    </row>
    <row r="7447" customFormat="false" ht="14.25" hidden="false" customHeight="false" outlineLevel="0" collapsed="false">
      <c r="A7447" s="0" t="s">
        <v>93</v>
      </c>
      <c r="B7447" s="0" t="s">
        <v>42</v>
      </c>
      <c r="C7447" s="0" t="s">
        <v>76</v>
      </c>
      <c r="D7447" s="0" t="s">
        <v>186</v>
      </c>
      <c r="E7447" s="0" t="n">
        <v>2024</v>
      </c>
      <c r="F7447" s="0" t="n">
        <v>0</v>
      </c>
      <c r="G7447" s="0" t="s">
        <v>132</v>
      </c>
    </row>
    <row r="7448" customFormat="false" ht="14.25" hidden="false" customHeight="false" outlineLevel="0" collapsed="false">
      <c r="A7448" s="0" t="s">
        <v>93</v>
      </c>
      <c r="B7448" s="0" t="s">
        <v>42</v>
      </c>
      <c r="C7448" s="0" t="s">
        <v>76</v>
      </c>
      <c r="D7448" s="0" t="s">
        <v>187</v>
      </c>
      <c r="E7448" s="0" t="n">
        <v>2024</v>
      </c>
      <c r="F7448" s="0" t="n">
        <v>0.33</v>
      </c>
      <c r="G7448" s="0" t="s">
        <v>132</v>
      </c>
    </row>
    <row r="7449" customFormat="false" ht="14.25" hidden="false" customHeight="false" outlineLevel="0" collapsed="false">
      <c r="A7449" s="0" t="s">
        <v>93</v>
      </c>
      <c r="B7449" s="0" t="s">
        <v>42</v>
      </c>
      <c r="C7449" s="0" t="s">
        <v>76</v>
      </c>
      <c r="D7449" s="0" t="s">
        <v>185</v>
      </c>
      <c r="E7449" s="0" t="n">
        <v>2025</v>
      </c>
      <c r="F7449" s="0" t="n">
        <v>0.51</v>
      </c>
      <c r="G7449" s="0" t="s">
        <v>132</v>
      </c>
    </row>
    <row r="7450" customFormat="false" ht="14.25" hidden="false" customHeight="false" outlineLevel="0" collapsed="false">
      <c r="A7450" s="0" t="s">
        <v>93</v>
      </c>
      <c r="B7450" s="0" t="s">
        <v>42</v>
      </c>
      <c r="C7450" s="0" t="s">
        <v>76</v>
      </c>
      <c r="D7450" s="0" t="s">
        <v>186</v>
      </c>
      <c r="E7450" s="0" t="n">
        <v>2025</v>
      </c>
      <c r="F7450" s="0" t="n">
        <v>0</v>
      </c>
      <c r="G7450" s="0" t="s">
        <v>132</v>
      </c>
    </row>
    <row r="7451" customFormat="false" ht="14.25" hidden="false" customHeight="false" outlineLevel="0" collapsed="false">
      <c r="A7451" s="0" t="s">
        <v>93</v>
      </c>
      <c r="B7451" s="0" t="s">
        <v>42</v>
      </c>
      <c r="C7451" s="0" t="s">
        <v>76</v>
      </c>
      <c r="D7451" s="0" t="s">
        <v>187</v>
      </c>
      <c r="E7451" s="0" t="n">
        <v>2025</v>
      </c>
      <c r="F7451" s="0" t="n">
        <v>0.51</v>
      </c>
      <c r="G7451" s="0" t="s">
        <v>132</v>
      </c>
    </row>
    <row r="7452" customFormat="false" ht="14.25" hidden="false" customHeight="false" outlineLevel="0" collapsed="false">
      <c r="A7452" s="0" t="s">
        <v>93</v>
      </c>
      <c r="B7452" s="0" t="s">
        <v>42</v>
      </c>
      <c r="C7452" s="0" t="s">
        <v>76</v>
      </c>
      <c r="D7452" s="0" t="s">
        <v>185</v>
      </c>
      <c r="E7452" s="0" t="n">
        <v>2026</v>
      </c>
      <c r="F7452" s="0" t="n">
        <v>3.435668</v>
      </c>
      <c r="G7452" s="0" t="s">
        <v>132</v>
      </c>
    </row>
    <row r="7453" customFormat="false" ht="14.25" hidden="false" customHeight="false" outlineLevel="0" collapsed="false">
      <c r="A7453" s="0" t="s">
        <v>93</v>
      </c>
      <c r="B7453" s="0" t="s">
        <v>42</v>
      </c>
      <c r="C7453" s="0" t="s">
        <v>76</v>
      </c>
      <c r="D7453" s="0" t="s">
        <v>186</v>
      </c>
      <c r="E7453" s="0" t="n">
        <v>2026</v>
      </c>
      <c r="F7453" s="0" t="n">
        <v>0</v>
      </c>
      <c r="G7453" s="0" t="s">
        <v>132</v>
      </c>
    </row>
    <row r="7454" customFormat="false" ht="14.25" hidden="false" customHeight="false" outlineLevel="0" collapsed="false">
      <c r="A7454" s="0" t="s">
        <v>93</v>
      </c>
      <c r="B7454" s="0" t="s">
        <v>42</v>
      </c>
      <c r="C7454" s="0" t="s">
        <v>76</v>
      </c>
      <c r="D7454" s="0" t="s">
        <v>187</v>
      </c>
      <c r="E7454" s="0" t="n">
        <v>2026</v>
      </c>
      <c r="F7454" s="0" t="n">
        <v>3.435668</v>
      </c>
      <c r="G7454" s="0" t="s">
        <v>132</v>
      </c>
    </row>
    <row r="7455" customFormat="false" ht="14.25" hidden="false" customHeight="false" outlineLevel="0" collapsed="false">
      <c r="A7455" s="0" t="s">
        <v>93</v>
      </c>
      <c r="B7455" s="0" t="s">
        <v>42</v>
      </c>
      <c r="C7455" s="0" t="s">
        <v>76</v>
      </c>
      <c r="D7455" s="0" t="s">
        <v>185</v>
      </c>
      <c r="E7455" s="0" t="n">
        <v>2027</v>
      </c>
      <c r="F7455" s="0" t="n">
        <v>6.361337</v>
      </c>
      <c r="G7455" s="0" t="s">
        <v>132</v>
      </c>
    </row>
    <row r="7456" customFormat="false" ht="14.25" hidden="false" customHeight="false" outlineLevel="0" collapsed="false">
      <c r="A7456" s="0" t="s">
        <v>93</v>
      </c>
      <c r="B7456" s="0" t="s">
        <v>42</v>
      </c>
      <c r="C7456" s="0" t="s">
        <v>76</v>
      </c>
      <c r="D7456" s="0" t="s">
        <v>186</v>
      </c>
      <c r="E7456" s="0" t="n">
        <v>2027</v>
      </c>
      <c r="F7456" s="0" t="n">
        <v>0</v>
      </c>
      <c r="G7456" s="0" t="s">
        <v>132</v>
      </c>
    </row>
    <row r="7457" customFormat="false" ht="14.25" hidden="false" customHeight="false" outlineLevel="0" collapsed="false">
      <c r="A7457" s="0" t="s">
        <v>93</v>
      </c>
      <c r="B7457" s="0" t="s">
        <v>42</v>
      </c>
      <c r="C7457" s="0" t="s">
        <v>76</v>
      </c>
      <c r="D7457" s="0" t="s">
        <v>187</v>
      </c>
      <c r="E7457" s="0" t="n">
        <v>2027</v>
      </c>
      <c r="F7457" s="0" t="n">
        <v>6.361337</v>
      </c>
      <c r="G7457" s="0" t="s">
        <v>132</v>
      </c>
    </row>
    <row r="7458" customFormat="false" ht="14.25" hidden="false" customHeight="false" outlineLevel="0" collapsed="false">
      <c r="A7458" s="0" t="s">
        <v>93</v>
      </c>
      <c r="B7458" s="0" t="s">
        <v>42</v>
      </c>
      <c r="C7458" s="0" t="s">
        <v>76</v>
      </c>
      <c r="D7458" s="0" t="s">
        <v>185</v>
      </c>
      <c r="E7458" s="0" t="n">
        <v>2028</v>
      </c>
      <c r="F7458" s="0" t="n">
        <v>6.996787</v>
      </c>
      <c r="G7458" s="0" t="s">
        <v>132</v>
      </c>
    </row>
    <row r="7459" customFormat="false" ht="14.25" hidden="false" customHeight="false" outlineLevel="0" collapsed="false">
      <c r="A7459" s="0" t="s">
        <v>93</v>
      </c>
      <c r="B7459" s="0" t="s">
        <v>42</v>
      </c>
      <c r="C7459" s="0" t="s">
        <v>76</v>
      </c>
      <c r="D7459" s="0" t="s">
        <v>186</v>
      </c>
      <c r="E7459" s="0" t="n">
        <v>2028</v>
      </c>
      <c r="F7459" s="0" t="n">
        <v>0</v>
      </c>
      <c r="G7459" s="0" t="s">
        <v>132</v>
      </c>
    </row>
    <row r="7460" customFormat="false" ht="14.25" hidden="false" customHeight="false" outlineLevel="0" collapsed="false">
      <c r="A7460" s="0" t="s">
        <v>93</v>
      </c>
      <c r="B7460" s="0" t="s">
        <v>42</v>
      </c>
      <c r="C7460" s="0" t="s">
        <v>76</v>
      </c>
      <c r="D7460" s="0" t="s">
        <v>187</v>
      </c>
      <c r="E7460" s="0" t="n">
        <v>2028</v>
      </c>
      <c r="F7460" s="0" t="n">
        <v>6.996787</v>
      </c>
      <c r="G7460" s="0" t="s">
        <v>132</v>
      </c>
    </row>
    <row r="7461" customFormat="false" ht="14.25" hidden="false" customHeight="false" outlineLevel="0" collapsed="false">
      <c r="A7461" s="0" t="s">
        <v>93</v>
      </c>
      <c r="B7461" s="0" t="s">
        <v>42</v>
      </c>
      <c r="C7461" s="0" t="s">
        <v>76</v>
      </c>
      <c r="D7461" s="0" t="s">
        <v>185</v>
      </c>
      <c r="E7461" s="0" t="n">
        <v>2029</v>
      </c>
      <c r="F7461" s="0" t="n">
        <v>7.447752</v>
      </c>
      <c r="G7461" s="0" t="s">
        <v>132</v>
      </c>
    </row>
    <row r="7462" customFormat="false" ht="14.25" hidden="false" customHeight="false" outlineLevel="0" collapsed="false">
      <c r="A7462" s="0" t="s">
        <v>93</v>
      </c>
      <c r="B7462" s="0" t="s">
        <v>42</v>
      </c>
      <c r="C7462" s="0" t="s">
        <v>76</v>
      </c>
      <c r="D7462" s="0" t="s">
        <v>186</v>
      </c>
      <c r="E7462" s="0" t="n">
        <v>2029</v>
      </c>
      <c r="F7462" s="0" t="n">
        <v>0</v>
      </c>
      <c r="G7462" s="0" t="s">
        <v>132</v>
      </c>
    </row>
    <row r="7463" customFormat="false" ht="14.25" hidden="false" customHeight="false" outlineLevel="0" collapsed="false">
      <c r="A7463" s="0" t="s">
        <v>93</v>
      </c>
      <c r="B7463" s="0" t="s">
        <v>42</v>
      </c>
      <c r="C7463" s="0" t="s">
        <v>76</v>
      </c>
      <c r="D7463" s="0" t="s">
        <v>187</v>
      </c>
      <c r="E7463" s="0" t="n">
        <v>2029</v>
      </c>
      <c r="F7463" s="0" t="n">
        <v>7.447752</v>
      </c>
      <c r="G7463" s="0" t="s">
        <v>132</v>
      </c>
    </row>
    <row r="7464" customFormat="false" ht="14.25" hidden="false" customHeight="false" outlineLevel="0" collapsed="false">
      <c r="A7464" s="0" t="s">
        <v>93</v>
      </c>
      <c r="B7464" s="0" t="s">
        <v>42</v>
      </c>
      <c r="C7464" s="0" t="s">
        <v>76</v>
      </c>
      <c r="D7464" s="0" t="s">
        <v>185</v>
      </c>
      <c r="E7464" s="0" t="n">
        <v>2030</v>
      </c>
      <c r="F7464" s="0" t="n">
        <v>5.7159</v>
      </c>
      <c r="G7464" s="0" t="s">
        <v>132</v>
      </c>
    </row>
    <row r="7465" customFormat="false" ht="14.25" hidden="false" customHeight="false" outlineLevel="0" collapsed="false">
      <c r="A7465" s="0" t="s">
        <v>93</v>
      </c>
      <c r="B7465" s="0" t="s">
        <v>42</v>
      </c>
      <c r="C7465" s="0" t="s">
        <v>76</v>
      </c>
      <c r="D7465" s="0" t="s">
        <v>186</v>
      </c>
      <c r="E7465" s="0" t="n">
        <v>2030</v>
      </c>
      <c r="F7465" s="0" t="n">
        <v>0</v>
      </c>
      <c r="G7465" s="0" t="s">
        <v>132</v>
      </c>
    </row>
    <row r="7466" customFormat="false" ht="14.25" hidden="false" customHeight="false" outlineLevel="0" collapsed="false">
      <c r="A7466" s="0" t="s">
        <v>93</v>
      </c>
      <c r="B7466" s="0" t="s">
        <v>42</v>
      </c>
      <c r="C7466" s="0" t="s">
        <v>76</v>
      </c>
      <c r="D7466" s="0" t="s">
        <v>187</v>
      </c>
      <c r="E7466" s="0" t="n">
        <v>2030</v>
      </c>
      <c r="F7466" s="0" t="n">
        <v>5.7159</v>
      </c>
      <c r="G7466" s="0" t="s">
        <v>132</v>
      </c>
    </row>
    <row r="7467" customFormat="false" ht="14.25" hidden="false" customHeight="false" outlineLevel="0" collapsed="false">
      <c r="A7467" s="0" t="s">
        <v>93</v>
      </c>
      <c r="B7467" s="0" t="s">
        <v>42</v>
      </c>
      <c r="C7467" s="0" t="s">
        <v>76</v>
      </c>
      <c r="D7467" s="0" t="s">
        <v>185</v>
      </c>
      <c r="E7467" s="0" t="n">
        <v>2031</v>
      </c>
      <c r="F7467" s="0" t="n">
        <v>6.606004</v>
      </c>
      <c r="G7467" s="0" t="s">
        <v>132</v>
      </c>
    </row>
    <row r="7468" customFormat="false" ht="14.25" hidden="false" customHeight="false" outlineLevel="0" collapsed="false">
      <c r="A7468" s="0" t="s">
        <v>93</v>
      </c>
      <c r="B7468" s="0" t="s">
        <v>42</v>
      </c>
      <c r="C7468" s="0" t="s">
        <v>76</v>
      </c>
      <c r="D7468" s="0" t="s">
        <v>186</v>
      </c>
      <c r="E7468" s="0" t="n">
        <v>2031</v>
      </c>
      <c r="F7468" s="0" t="n">
        <v>0</v>
      </c>
      <c r="G7468" s="0" t="s">
        <v>132</v>
      </c>
    </row>
    <row r="7469" customFormat="false" ht="14.25" hidden="false" customHeight="false" outlineLevel="0" collapsed="false">
      <c r="A7469" s="0" t="s">
        <v>93</v>
      </c>
      <c r="B7469" s="0" t="s">
        <v>42</v>
      </c>
      <c r="C7469" s="0" t="s">
        <v>76</v>
      </c>
      <c r="D7469" s="0" t="s">
        <v>187</v>
      </c>
      <c r="E7469" s="0" t="n">
        <v>2031</v>
      </c>
      <c r="F7469" s="0" t="n">
        <v>6.606004</v>
      </c>
      <c r="G7469" s="0" t="s">
        <v>132</v>
      </c>
    </row>
    <row r="7470" customFormat="false" ht="14.25" hidden="false" customHeight="false" outlineLevel="0" collapsed="false">
      <c r="A7470" s="0" t="s">
        <v>93</v>
      </c>
      <c r="B7470" s="0" t="s">
        <v>42</v>
      </c>
      <c r="C7470" s="0" t="s">
        <v>76</v>
      </c>
      <c r="D7470" s="0" t="s">
        <v>185</v>
      </c>
      <c r="E7470" s="0" t="n">
        <v>2032</v>
      </c>
      <c r="F7470" s="0" t="n">
        <v>7.549718</v>
      </c>
      <c r="G7470" s="0" t="s">
        <v>132</v>
      </c>
    </row>
    <row r="7471" customFormat="false" ht="14.25" hidden="false" customHeight="false" outlineLevel="0" collapsed="false">
      <c r="A7471" s="0" t="s">
        <v>93</v>
      </c>
      <c r="B7471" s="0" t="s">
        <v>42</v>
      </c>
      <c r="C7471" s="0" t="s">
        <v>76</v>
      </c>
      <c r="D7471" s="0" t="s">
        <v>186</v>
      </c>
      <c r="E7471" s="0" t="n">
        <v>2032</v>
      </c>
      <c r="F7471" s="0" t="n">
        <v>0</v>
      </c>
      <c r="G7471" s="0" t="s">
        <v>132</v>
      </c>
    </row>
    <row r="7472" customFormat="false" ht="14.25" hidden="false" customHeight="false" outlineLevel="0" collapsed="false">
      <c r="A7472" s="0" t="s">
        <v>93</v>
      </c>
      <c r="B7472" s="0" t="s">
        <v>42</v>
      </c>
      <c r="C7472" s="0" t="s">
        <v>76</v>
      </c>
      <c r="D7472" s="0" t="s">
        <v>187</v>
      </c>
      <c r="E7472" s="0" t="n">
        <v>2032</v>
      </c>
      <c r="F7472" s="0" t="n">
        <v>7.549718</v>
      </c>
      <c r="G7472" s="0" t="s">
        <v>132</v>
      </c>
    </row>
    <row r="7473" customFormat="false" ht="14.25" hidden="false" customHeight="false" outlineLevel="0" collapsed="false">
      <c r="A7473" s="0" t="s">
        <v>93</v>
      </c>
      <c r="B7473" s="0" t="s">
        <v>42</v>
      </c>
      <c r="C7473" s="0" t="s">
        <v>76</v>
      </c>
      <c r="D7473" s="0" t="s">
        <v>185</v>
      </c>
      <c r="E7473" s="0" t="n">
        <v>2033</v>
      </c>
      <c r="F7473" s="0" t="n">
        <v>8.596714</v>
      </c>
      <c r="G7473" s="0" t="s">
        <v>132</v>
      </c>
    </row>
    <row r="7474" customFormat="false" ht="14.25" hidden="false" customHeight="false" outlineLevel="0" collapsed="false">
      <c r="A7474" s="0" t="s">
        <v>93</v>
      </c>
      <c r="B7474" s="0" t="s">
        <v>42</v>
      </c>
      <c r="C7474" s="0" t="s">
        <v>76</v>
      </c>
      <c r="D7474" s="0" t="s">
        <v>186</v>
      </c>
      <c r="E7474" s="0" t="n">
        <v>2033</v>
      </c>
      <c r="F7474" s="0" t="n">
        <v>0</v>
      </c>
      <c r="G7474" s="0" t="s">
        <v>132</v>
      </c>
    </row>
    <row r="7475" customFormat="false" ht="14.25" hidden="false" customHeight="false" outlineLevel="0" collapsed="false">
      <c r="A7475" s="0" t="s">
        <v>93</v>
      </c>
      <c r="B7475" s="0" t="s">
        <v>42</v>
      </c>
      <c r="C7475" s="0" t="s">
        <v>76</v>
      </c>
      <c r="D7475" s="0" t="s">
        <v>187</v>
      </c>
      <c r="E7475" s="0" t="n">
        <v>2033</v>
      </c>
      <c r="F7475" s="0" t="n">
        <v>8.596714</v>
      </c>
      <c r="G7475" s="0" t="s">
        <v>132</v>
      </c>
    </row>
    <row r="7476" customFormat="false" ht="14.25" hidden="false" customHeight="false" outlineLevel="0" collapsed="false">
      <c r="A7476" s="0" t="s">
        <v>93</v>
      </c>
      <c r="B7476" s="0" t="s">
        <v>42</v>
      </c>
      <c r="C7476" s="0" t="s">
        <v>76</v>
      </c>
      <c r="D7476" s="0" t="s">
        <v>185</v>
      </c>
      <c r="E7476" s="0" t="n">
        <v>2034</v>
      </c>
      <c r="F7476" s="0" t="n">
        <v>9.628729</v>
      </c>
      <c r="G7476" s="0" t="s">
        <v>132</v>
      </c>
    </row>
    <row r="7477" customFormat="false" ht="14.25" hidden="false" customHeight="false" outlineLevel="0" collapsed="false">
      <c r="A7477" s="0" t="s">
        <v>93</v>
      </c>
      <c r="B7477" s="0" t="s">
        <v>42</v>
      </c>
      <c r="C7477" s="0" t="s">
        <v>76</v>
      </c>
      <c r="D7477" s="0" t="s">
        <v>186</v>
      </c>
      <c r="E7477" s="0" t="n">
        <v>2034</v>
      </c>
      <c r="F7477" s="0" t="n">
        <v>0</v>
      </c>
      <c r="G7477" s="0" t="s">
        <v>132</v>
      </c>
    </row>
    <row r="7478" customFormat="false" ht="14.25" hidden="false" customHeight="false" outlineLevel="0" collapsed="false">
      <c r="A7478" s="0" t="s">
        <v>93</v>
      </c>
      <c r="B7478" s="0" t="s">
        <v>42</v>
      </c>
      <c r="C7478" s="0" t="s">
        <v>76</v>
      </c>
      <c r="D7478" s="0" t="s">
        <v>187</v>
      </c>
      <c r="E7478" s="0" t="n">
        <v>2034</v>
      </c>
      <c r="F7478" s="0" t="n">
        <v>9.628729</v>
      </c>
      <c r="G7478" s="0" t="s">
        <v>132</v>
      </c>
    </row>
    <row r="7479" customFormat="false" ht="14.25" hidden="false" customHeight="false" outlineLevel="0" collapsed="false">
      <c r="A7479" s="0" t="s">
        <v>93</v>
      </c>
      <c r="B7479" s="0" t="s">
        <v>42</v>
      </c>
      <c r="C7479" s="0" t="s">
        <v>76</v>
      </c>
      <c r="D7479" s="0" t="s">
        <v>185</v>
      </c>
      <c r="E7479" s="0" t="n">
        <v>2035</v>
      </c>
      <c r="F7479" s="0" t="n">
        <v>10.6434</v>
      </c>
      <c r="G7479" s="0" t="s">
        <v>132</v>
      </c>
    </row>
    <row r="7480" customFormat="false" ht="14.25" hidden="false" customHeight="false" outlineLevel="0" collapsed="false">
      <c r="A7480" s="0" t="s">
        <v>93</v>
      </c>
      <c r="B7480" s="0" t="s">
        <v>42</v>
      </c>
      <c r="C7480" s="0" t="s">
        <v>76</v>
      </c>
      <c r="D7480" s="0" t="s">
        <v>186</v>
      </c>
      <c r="E7480" s="0" t="n">
        <v>2035</v>
      </c>
      <c r="F7480" s="0" t="n">
        <v>0</v>
      </c>
      <c r="G7480" s="0" t="s">
        <v>132</v>
      </c>
    </row>
    <row r="7481" customFormat="false" ht="14.25" hidden="false" customHeight="false" outlineLevel="0" collapsed="false">
      <c r="A7481" s="0" t="s">
        <v>93</v>
      </c>
      <c r="B7481" s="0" t="s">
        <v>42</v>
      </c>
      <c r="C7481" s="0" t="s">
        <v>76</v>
      </c>
      <c r="D7481" s="0" t="s">
        <v>187</v>
      </c>
      <c r="E7481" s="0" t="n">
        <v>2035</v>
      </c>
      <c r="F7481" s="0" t="n">
        <v>10.6434</v>
      </c>
      <c r="G7481" s="0" t="s">
        <v>132</v>
      </c>
    </row>
    <row r="7482" customFormat="false" ht="14.25" hidden="false" customHeight="false" outlineLevel="0" collapsed="false">
      <c r="A7482" s="0" t="s">
        <v>93</v>
      </c>
      <c r="B7482" s="0" t="s">
        <v>42</v>
      </c>
      <c r="C7482" s="0" t="s">
        <v>76</v>
      </c>
      <c r="D7482" s="0" t="s">
        <v>185</v>
      </c>
      <c r="E7482" s="0" t="n">
        <v>2036</v>
      </c>
      <c r="F7482" s="0" t="n">
        <v>11.638361</v>
      </c>
      <c r="G7482" s="0" t="s">
        <v>132</v>
      </c>
    </row>
    <row r="7483" customFormat="false" ht="14.25" hidden="false" customHeight="false" outlineLevel="0" collapsed="false">
      <c r="A7483" s="0" t="s">
        <v>93</v>
      </c>
      <c r="B7483" s="0" t="s">
        <v>42</v>
      </c>
      <c r="C7483" s="0" t="s">
        <v>76</v>
      </c>
      <c r="D7483" s="0" t="s">
        <v>186</v>
      </c>
      <c r="E7483" s="0" t="n">
        <v>2036</v>
      </c>
      <c r="F7483" s="0" t="n">
        <v>0</v>
      </c>
      <c r="G7483" s="0" t="s">
        <v>132</v>
      </c>
    </row>
    <row r="7484" customFormat="false" ht="14.25" hidden="false" customHeight="false" outlineLevel="0" collapsed="false">
      <c r="A7484" s="0" t="s">
        <v>93</v>
      </c>
      <c r="B7484" s="0" t="s">
        <v>42</v>
      </c>
      <c r="C7484" s="0" t="s">
        <v>76</v>
      </c>
      <c r="D7484" s="0" t="s">
        <v>187</v>
      </c>
      <c r="E7484" s="0" t="n">
        <v>2036</v>
      </c>
      <c r="F7484" s="0" t="n">
        <v>11.638361</v>
      </c>
      <c r="G7484" s="0" t="s">
        <v>132</v>
      </c>
    </row>
    <row r="7485" customFormat="false" ht="14.25" hidden="false" customHeight="false" outlineLevel="0" collapsed="false">
      <c r="A7485" s="0" t="s">
        <v>93</v>
      </c>
      <c r="B7485" s="0" t="s">
        <v>42</v>
      </c>
      <c r="C7485" s="0" t="s">
        <v>76</v>
      </c>
      <c r="D7485" s="0" t="s">
        <v>185</v>
      </c>
      <c r="E7485" s="0" t="n">
        <v>2037</v>
      </c>
      <c r="F7485" s="0" t="n">
        <v>12.260934</v>
      </c>
      <c r="G7485" s="0" t="s">
        <v>132</v>
      </c>
    </row>
    <row r="7486" customFormat="false" ht="14.25" hidden="false" customHeight="false" outlineLevel="0" collapsed="false">
      <c r="A7486" s="0" t="s">
        <v>93</v>
      </c>
      <c r="B7486" s="0" t="s">
        <v>42</v>
      </c>
      <c r="C7486" s="0" t="s">
        <v>76</v>
      </c>
      <c r="D7486" s="0" t="s">
        <v>186</v>
      </c>
      <c r="E7486" s="0" t="n">
        <v>2037</v>
      </c>
      <c r="F7486" s="0" t="n">
        <v>0</v>
      </c>
      <c r="G7486" s="0" t="s">
        <v>132</v>
      </c>
    </row>
    <row r="7487" customFormat="false" ht="14.25" hidden="false" customHeight="false" outlineLevel="0" collapsed="false">
      <c r="A7487" s="0" t="s">
        <v>93</v>
      </c>
      <c r="B7487" s="0" t="s">
        <v>42</v>
      </c>
      <c r="C7487" s="0" t="s">
        <v>76</v>
      </c>
      <c r="D7487" s="0" t="s">
        <v>187</v>
      </c>
      <c r="E7487" s="0" t="n">
        <v>2037</v>
      </c>
      <c r="F7487" s="0" t="n">
        <v>12.260934</v>
      </c>
      <c r="G7487" s="0" t="s">
        <v>132</v>
      </c>
    </row>
    <row r="7488" customFormat="false" ht="14.25" hidden="false" customHeight="false" outlineLevel="0" collapsed="false">
      <c r="A7488" s="0" t="s">
        <v>93</v>
      </c>
      <c r="B7488" s="0" t="s">
        <v>42</v>
      </c>
      <c r="C7488" s="0" t="s">
        <v>76</v>
      </c>
      <c r="D7488" s="0" t="s">
        <v>185</v>
      </c>
      <c r="E7488" s="0" t="n">
        <v>2038</v>
      </c>
      <c r="F7488" s="0" t="n">
        <v>12.864323</v>
      </c>
      <c r="G7488" s="0" t="s">
        <v>132</v>
      </c>
    </row>
    <row r="7489" customFormat="false" ht="14.25" hidden="false" customHeight="false" outlineLevel="0" collapsed="false">
      <c r="A7489" s="0" t="s">
        <v>93</v>
      </c>
      <c r="B7489" s="0" t="s">
        <v>42</v>
      </c>
      <c r="C7489" s="0" t="s">
        <v>76</v>
      </c>
      <c r="D7489" s="0" t="s">
        <v>186</v>
      </c>
      <c r="E7489" s="0" t="n">
        <v>2038</v>
      </c>
      <c r="F7489" s="0" t="n">
        <v>0</v>
      </c>
      <c r="G7489" s="0" t="s">
        <v>132</v>
      </c>
    </row>
    <row r="7490" customFormat="false" ht="14.25" hidden="false" customHeight="false" outlineLevel="0" collapsed="false">
      <c r="A7490" s="0" t="s">
        <v>93</v>
      </c>
      <c r="B7490" s="0" t="s">
        <v>42</v>
      </c>
      <c r="C7490" s="0" t="s">
        <v>76</v>
      </c>
      <c r="D7490" s="0" t="s">
        <v>187</v>
      </c>
      <c r="E7490" s="0" t="n">
        <v>2038</v>
      </c>
      <c r="F7490" s="0" t="n">
        <v>12.864323</v>
      </c>
      <c r="G7490" s="0" t="s">
        <v>132</v>
      </c>
    </row>
    <row r="7491" customFormat="false" ht="14.25" hidden="false" customHeight="false" outlineLevel="0" collapsed="false">
      <c r="A7491" s="0" t="s">
        <v>93</v>
      </c>
      <c r="B7491" s="0" t="s">
        <v>42</v>
      </c>
      <c r="C7491" s="0" t="s">
        <v>76</v>
      </c>
      <c r="D7491" s="0" t="s">
        <v>185</v>
      </c>
      <c r="E7491" s="0" t="n">
        <v>2039</v>
      </c>
      <c r="F7491" s="0" t="n">
        <v>13.44695</v>
      </c>
      <c r="G7491" s="0" t="s">
        <v>132</v>
      </c>
    </row>
    <row r="7492" customFormat="false" ht="14.25" hidden="false" customHeight="false" outlineLevel="0" collapsed="false">
      <c r="A7492" s="0" t="s">
        <v>93</v>
      </c>
      <c r="B7492" s="0" t="s">
        <v>42</v>
      </c>
      <c r="C7492" s="0" t="s">
        <v>76</v>
      </c>
      <c r="D7492" s="0" t="s">
        <v>186</v>
      </c>
      <c r="E7492" s="0" t="n">
        <v>2039</v>
      </c>
      <c r="F7492" s="0" t="n">
        <v>0</v>
      </c>
      <c r="G7492" s="0" t="s">
        <v>132</v>
      </c>
    </row>
    <row r="7493" customFormat="false" ht="14.25" hidden="false" customHeight="false" outlineLevel="0" collapsed="false">
      <c r="A7493" s="0" t="s">
        <v>93</v>
      </c>
      <c r="B7493" s="0" t="s">
        <v>42</v>
      </c>
      <c r="C7493" s="0" t="s">
        <v>76</v>
      </c>
      <c r="D7493" s="0" t="s">
        <v>187</v>
      </c>
      <c r="E7493" s="0" t="n">
        <v>2039</v>
      </c>
      <c r="F7493" s="0" t="n">
        <v>13.44695</v>
      </c>
      <c r="G7493" s="0" t="s">
        <v>132</v>
      </c>
    </row>
    <row r="7494" customFormat="false" ht="14.25" hidden="false" customHeight="false" outlineLevel="0" collapsed="false">
      <c r="A7494" s="0" t="s">
        <v>93</v>
      </c>
      <c r="B7494" s="0" t="s">
        <v>42</v>
      </c>
      <c r="C7494" s="0" t="s">
        <v>76</v>
      </c>
      <c r="D7494" s="0" t="s">
        <v>185</v>
      </c>
      <c r="E7494" s="0" t="n">
        <v>2040</v>
      </c>
      <c r="F7494" s="0" t="n">
        <v>13.6656</v>
      </c>
      <c r="G7494" s="0" t="s">
        <v>132</v>
      </c>
    </row>
    <row r="7495" customFormat="false" ht="14.25" hidden="false" customHeight="false" outlineLevel="0" collapsed="false">
      <c r="A7495" s="0" t="s">
        <v>93</v>
      </c>
      <c r="B7495" s="0" t="s">
        <v>42</v>
      </c>
      <c r="C7495" s="0" t="s">
        <v>76</v>
      </c>
      <c r="D7495" s="0" t="s">
        <v>186</v>
      </c>
      <c r="E7495" s="0" t="n">
        <v>2040</v>
      </c>
      <c r="F7495" s="0" t="n">
        <v>0</v>
      </c>
      <c r="G7495" s="0" t="s">
        <v>132</v>
      </c>
    </row>
    <row r="7496" customFormat="false" ht="14.25" hidden="false" customHeight="false" outlineLevel="0" collapsed="false">
      <c r="A7496" s="0" t="s">
        <v>93</v>
      </c>
      <c r="B7496" s="0" t="s">
        <v>42</v>
      </c>
      <c r="C7496" s="0" t="s">
        <v>76</v>
      </c>
      <c r="D7496" s="0" t="s">
        <v>187</v>
      </c>
      <c r="E7496" s="0" t="n">
        <v>2040</v>
      </c>
      <c r="F7496" s="0" t="n">
        <v>13.6656</v>
      </c>
      <c r="G7496" s="0" t="s">
        <v>132</v>
      </c>
    </row>
    <row r="7497" customFormat="false" ht="14.25" hidden="false" customHeight="false" outlineLevel="0" collapsed="false">
      <c r="A7497" s="0" t="s">
        <v>98</v>
      </c>
      <c r="B7497" s="0" t="s">
        <v>50</v>
      </c>
      <c r="C7497" s="0" t="s">
        <v>76</v>
      </c>
      <c r="D7497" s="0" t="s">
        <v>185</v>
      </c>
      <c r="E7497" s="0" t="n">
        <v>2024</v>
      </c>
      <c r="F7497" s="0" t="n">
        <v>0.06</v>
      </c>
      <c r="G7497" s="0" t="s">
        <v>132</v>
      </c>
    </row>
    <row r="7498" customFormat="false" ht="14.25" hidden="false" customHeight="false" outlineLevel="0" collapsed="false">
      <c r="A7498" s="0" t="s">
        <v>98</v>
      </c>
      <c r="B7498" s="0" t="s">
        <v>50</v>
      </c>
      <c r="C7498" s="0" t="s">
        <v>76</v>
      </c>
      <c r="D7498" s="0" t="s">
        <v>186</v>
      </c>
      <c r="E7498" s="0" t="n">
        <v>2024</v>
      </c>
      <c r="F7498" s="0" t="n">
        <v>0</v>
      </c>
      <c r="G7498" s="0" t="s">
        <v>132</v>
      </c>
    </row>
    <row r="7499" customFormat="false" ht="14.25" hidden="false" customHeight="false" outlineLevel="0" collapsed="false">
      <c r="A7499" s="0" t="s">
        <v>98</v>
      </c>
      <c r="B7499" s="0" t="s">
        <v>50</v>
      </c>
      <c r="C7499" s="0" t="s">
        <v>76</v>
      </c>
      <c r="D7499" s="0" t="s">
        <v>187</v>
      </c>
      <c r="E7499" s="0" t="n">
        <v>2024</v>
      </c>
      <c r="F7499" s="0" t="n">
        <v>0.06</v>
      </c>
      <c r="G7499" s="0" t="s">
        <v>132</v>
      </c>
    </row>
    <row r="7500" customFormat="false" ht="14.25" hidden="false" customHeight="false" outlineLevel="0" collapsed="false">
      <c r="A7500" s="0" t="s">
        <v>98</v>
      </c>
      <c r="B7500" s="0" t="s">
        <v>50</v>
      </c>
      <c r="C7500" s="0" t="s">
        <v>76</v>
      </c>
      <c r="D7500" s="0" t="s">
        <v>185</v>
      </c>
      <c r="E7500" s="0" t="n">
        <v>2025</v>
      </c>
      <c r="F7500" s="0" t="n">
        <v>0.075</v>
      </c>
      <c r="G7500" s="0" t="s">
        <v>132</v>
      </c>
    </row>
    <row r="7501" customFormat="false" ht="14.25" hidden="false" customHeight="false" outlineLevel="0" collapsed="false">
      <c r="A7501" s="0" t="s">
        <v>98</v>
      </c>
      <c r="B7501" s="0" t="s">
        <v>50</v>
      </c>
      <c r="C7501" s="0" t="s">
        <v>76</v>
      </c>
      <c r="D7501" s="0" t="s">
        <v>186</v>
      </c>
      <c r="E7501" s="0" t="n">
        <v>2025</v>
      </c>
      <c r="F7501" s="0" t="n">
        <v>0</v>
      </c>
      <c r="G7501" s="0" t="s">
        <v>132</v>
      </c>
    </row>
    <row r="7502" customFormat="false" ht="14.25" hidden="false" customHeight="false" outlineLevel="0" collapsed="false">
      <c r="A7502" s="0" t="s">
        <v>98</v>
      </c>
      <c r="B7502" s="0" t="s">
        <v>50</v>
      </c>
      <c r="C7502" s="0" t="s">
        <v>76</v>
      </c>
      <c r="D7502" s="0" t="s">
        <v>187</v>
      </c>
      <c r="E7502" s="0" t="n">
        <v>2025</v>
      </c>
      <c r="F7502" s="0" t="n">
        <v>0.075</v>
      </c>
      <c r="G7502" s="0" t="s">
        <v>132</v>
      </c>
    </row>
    <row r="7503" customFormat="false" ht="14.25" hidden="false" customHeight="false" outlineLevel="0" collapsed="false">
      <c r="A7503" s="0" t="s">
        <v>98</v>
      </c>
      <c r="B7503" s="0" t="s">
        <v>50</v>
      </c>
      <c r="C7503" s="0" t="s">
        <v>76</v>
      </c>
      <c r="D7503" s="0" t="s">
        <v>185</v>
      </c>
      <c r="E7503" s="0" t="n">
        <v>2026</v>
      </c>
      <c r="F7503" s="0" t="n">
        <v>0.946262</v>
      </c>
      <c r="G7503" s="0" t="s">
        <v>132</v>
      </c>
    </row>
    <row r="7504" customFormat="false" ht="14.25" hidden="false" customHeight="false" outlineLevel="0" collapsed="false">
      <c r="A7504" s="0" t="s">
        <v>98</v>
      </c>
      <c r="B7504" s="0" t="s">
        <v>50</v>
      </c>
      <c r="C7504" s="0" t="s">
        <v>76</v>
      </c>
      <c r="D7504" s="0" t="s">
        <v>186</v>
      </c>
      <c r="E7504" s="0" t="n">
        <v>2026</v>
      </c>
      <c r="F7504" s="0" t="n">
        <v>0</v>
      </c>
      <c r="G7504" s="0" t="s">
        <v>132</v>
      </c>
    </row>
    <row r="7505" customFormat="false" ht="14.25" hidden="false" customHeight="false" outlineLevel="0" collapsed="false">
      <c r="A7505" s="0" t="s">
        <v>98</v>
      </c>
      <c r="B7505" s="0" t="s">
        <v>50</v>
      </c>
      <c r="C7505" s="0" t="s">
        <v>76</v>
      </c>
      <c r="D7505" s="0" t="s">
        <v>187</v>
      </c>
      <c r="E7505" s="0" t="n">
        <v>2026</v>
      </c>
      <c r="F7505" s="0" t="n">
        <v>0.946262</v>
      </c>
      <c r="G7505" s="0" t="s">
        <v>132</v>
      </c>
    </row>
    <row r="7506" customFormat="false" ht="14.25" hidden="false" customHeight="false" outlineLevel="0" collapsed="false">
      <c r="A7506" s="0" t="s">
        <v>98</v>
      </c>
      <c r="B7506" s="0" t="s">
        <v>50</v>
      </c>
      <c r="C7506" s="0" t="s">
        <v>76</v>
      </c>
      <c r="D7506" s="0" t="s">
        <v>185</v>
      </c>
      <c r="E7506" s="0" t="n">
        <v>2027</v>
      </c>
      <c r="F7506" s="0" t="n">
        <v>1.817525</v>
      </c>
      <c r="G7506" s="0" t="s">
        <v>132</v>
      </c>
    </row>
    <row r="7507" customFormat="false" ht="14.25" hidden="false" customHeight="false" outlineLevel="0" collapsed="false">
      <c r="A7507" s="0" t="s">
        <v>98</v>
      </c>
      <c r="B7507" s="0" t="s">
        <v>50</v>
      </c>
      <c r="C7507" s="0" t="s">
        <v>76</v>
      </c>
      <c r="D7507" s="0" t="s">
        <v>186</v>
      </c>
      <c r="E7507" s="0" t="n">
        <v>2027</v>
      </c>
      <c r="F7507" s="0" t="n">
        <v>0</v>
      </c>
      <c r="G7507" s="0" t="s">
        <v>132</v>
      </c>
    </row>
    <row r="7508" customFormat="false" ht="14.25" hidden="false" customHeight="false" outlineLevel="0" collapsed="false">
      <c r="A7508" s="0" t="s">
        <v>98</v>
      </c>
      <c r="B7508" s="0" t="s">
        <v>50</v>
      </c>
      <c r="C7508" s="0" t="s">
        <v>76</v>
      </c>
      <c r="D7508" s="0" t="s">
        <v>187</v>
      </c>
      <c r="E7508" s="0" t="n">
        <v>2027</v>
      </c>
      <c r="F7508" s="0" t="n">
        <v>1.817525</v>
      </c>
      <c r="G7508" s="0" t="s">
        <v>132</v>
      </c>
    </row>
    <row r="7509" customFormat="false" ht="14.25" hidden="false" customHeight="false" outlineLevel="0" collapsed="false">
      <c r="A7509" s="0" t="s">
        <v>98</v>
      </c>
      <c r="B7509" s="0" t="s">
        <v>50</v>
      </c>
      <c r="C7509" s="0" t="s">
        <v>76</v>
      </c>
      <c r="D7509" s="0" t="s">
        <v>185</v>
      </c>
      <c r="E7509" s="0" t="n">
        <v>2028</v>
      </c>
      <c r="F7509" s="0" t="n">
        <v>2.623795</v>
      </c>
      <c r="G7509" s="0" t="s">
        <v>132</v>
      </c>
    </row>
    <row r="7510" customFormat="false" ht="14.25" hidden="false" customHeight="false" outlineLevel="0" collapsed="false">
      <c r="A7510" s="0" t="s">
        <v>98</v>
      </c>
      <c r="B7510" s="0" t="s">
        <v>50</v>
      </c>
      <c r="C7510" s="0" t="s">
        <v>76</v>
      </c>
      <c r="D7510" s="0" t="s">
        <v>186</v>
      </c>
      <c r="E7510" s="0" t="n">
        <v>2028</v>
      </c>
      <c r="F7510" s="0" t="n">
        <v>0</v>
      </c>
      <c r="G7510" s="0" t="s">
        <v>132</v>
      </c>
    </row>
    <row r="7511" customFormat="false" ht="14.25" hidden="false" customHeight="false" outlineLevel="0" collapsed="false">
      <c r="A7511" s="0" t="s">
        <v>98</v>
      </c>
      <c r="B7511" s="0" t="s">
        <v>50</v>
      </c>
      <c r="C7511" s="0" t="s">
        <v>76</v>
      </c>
      <c r="D7511" s="0" t="s">
        <v>187</v>
      </c>
      <c r="E7511" s="0" t="n">
        <v>2028</v>
      </c>
      <c r="F7511" s="0" t="n">
        <v>2.623795</v>
      </c>
      <c r="G7511" s="0" t="s">
        <v>132</v>
      </c>
    </row>
    <row r="7512" customFormat="false" ht="14.25" hidden="false" customHeight="false" outlineLevel="0" collapsed="false">
      <c r="A7512" s="0" t="s">
        <v>98</v>
      </c>
      <c r="B7512" s="0" t="s">
        <v>50</v>
      </c>
      <c r="C7512" s="0" t="s">
        <v>76</v>
      </c>
      <c r="D7512" s="0" t="s">
        <v>185</v>
      </c>
      <c r="E7512" s="0" t="n">
        <v>2029</v>
      </c>
      <c r="F7512" s="0" t="n">
        <v>3.689712</v>
      </c>
      <c r="G7512" s="0" t="s">
        <v>132</v>
      </c>
    </row>
    <row r="7513" customFormat="false" ht="14.25" hidden="false" customHeight="false" outlineLevel="0" collapsed="false">
      <c r="A7513" s="0" t="s">
        <v>98</v>
      </c>
      <c r="B7513" s="0" t="s">
        <v>50</v>
      </c>
      <c r="C7513" s="0" t="s">
        <v>76</v>
      </c>
      <c r="D7513" s="0" t="s">
        <v>186</v>
      </c>
      <c r="E7513" s="0" t="n">
        <v>2029</v>
      </c>
      <c r="F7513" s="0" t="n">
        <v>0</v>
      </c>
      <c r="G7513" s="0" t="s">
        <v>132</v>
      </c>
    </row>
    <row r="7514" customFormat="false" ht="14.25" hidden="false" customHeight="false" outlineLevel="0" collapsed="false">
      <c r="A7514" s="0" t="s">
        <v>98</v>
      </c>
      <c r="B7514" s="0" t="s">
        <v>50</v>
      </c>
      <c r="C7514" s="0" t="s">
        <v>76</v>
      </c>
      <c r="D7514" s="0" t="s">
        <v>187</v>
      </c>
      <c r="E7514" s="0" t="n">
        <v>2029</v>
      </c>
      <c r="F7514" s="0" t="n">
        <v>3.689712</v>
      </c>
      <c r="G7514" s="0" t="s">
        <v>132</v>
      </c>
    </row>
    <row r="7515" customFormat="false" ht="14.25" hidden="false" customHeight="false" outlineLevel="0" collapsed="false">
      <c r="A7515" s="0" t="s">
        <v>98</v>
      </c>
      <c r="B7515" s="0" t="s">
        <v>50</v>
      </c>
      <c r="C7515" s="0" t="s">
        <v>76</v>
      </c>
      <c r="D7515" s="0" t="s">
        <v>185</v>
      </c>
      <c r="E7515" s="0" t="n">
        <v>2030</v>
      </c>
      <c r="F7515" s="0" t="n">
        <v>3.8106</v>
      </c>
      <c r="G7515" s="0" t="s">
        <v>132</v>
      </c>
    </row>
    <row r="7516" customFormat="false" ht="14.25" hidden="false" customHeight="false" outlineLevel="0" collapsed="false">
      <c r="A7516" s="0" t="s">
        <v>98</v>
      </c>
      <c r="B7516" s="0" t="s">
        <v>50</v>
      </c>
      <c r="C7516" s="0" t="s">
        <v>76</v>
      </c>
      <c r="D7516" s="0" t="s">
        <v>186</v>
      </c>
      <c r="E7516" s="0" t="n">
        <v>2030</v>
      </c>
      <c r="F7516" s="0" t="n">
        <v>0</v>
      </c>
      <c r="G7516" s="0" t="s">
        <v>132</v>
      </c>
    </row>
    <row r="7517" customFormat="false" ht="14.25" hidden="false" customHeight="false" outlineLevel="0" collapsed="false">
      <c r="A7517" s="0" t="s">
        <v>98</v>
      </c>
      <c r="B7517" s="0" t="s">
        <v>50</v>
      </c>
      <c r="C7517" s="0" t="s">
        <v>76</v>
      </c>
      <c r="D7517" s="0" t="s">
        <v>187</v>
      </c>
      <c r="E7517" s="0" t="n">
        <v>2030</v>
      </c>
      <c r="F7517" s="0" t="n">
        <v>3.8106</v>
      </c>
      <c r="G7517" s="0" t="s">
        <v>132</v>
      </c>
    </row>
    <row r="7518" customFormat="false" ht="14.25" hidden="false" customHeight="false" outlineLevel="0" collapsed="false">
      <c r="A7518" s="0" t="s">
        <v>98</v>
      </c>
      <c r="B7518" s="0" t="s">
        <v>50</v>
      </c>
      <c r="C7518" s="0" t="s">
        <v>76</v>
      </c>
      <c r="D7518" s="0" t="s">
        <v>185</v>
      </c>
      <c r="E7518" s="0" t="n">
        <v>2031</v>
      </c>
      <c r="F7518" s="0" t="n">
        <v>4.49388</v>
      </c>
      <c r="G7518" s="0" t="s">
        <v>132</v>
      </c>
    </row>
    <row r="7519" customFormat="false" ht="14.25" hidden="false" customHeight="false" outlineLevel="0" collapsed="false">
      <c r="A7519" s="0" t="s">
        <v>98</v>
      </c>
      <c r="B7519" s="0" t="s">
        <v>50</v>
      </c>
      <c r="C7519" s="0" t="s">
        <v>76</v>
      </c>
      <c r="D7519" s="0" t="s">
        <v>186</v>
      </c>
      <c r="E7519" s="0" t="n">
        <v>2031</v>
      </c>
      <c r="F7519" s="0" t="n">
        <v>0</v>
      </c>
      <c r="G7519" s="0" t="s">
        <v>132</v>
      </c>
    </row>
    <row r="7520" customFormat="false" ht="14.25" hidden="false" customHeight="false" outlineLevel="0" collapsed="false">
      <c r="A7520" s="0" t="s">
        <v>98</v>
      </c>
      <c r="B7520" s="0" t="s">
        <v>50</v>
      </c>
      <c r="C7520" s="0" t="s">
        <v>76</v>
      </c>
      <c r="D7520" s="0" t="s">
        <v>187</v>
      </c>
      <c r="E7520" s="0" t="n">
        <v>2031</v>
      </c>
      <c r="F7520" s="0" t="n">
        <v>4.49388</v>
      </c>
      <c r="G7520" s="0" t="s">
        <v>132</v>
      </c>
    </row>
    <row r="7521" customFormat="false" ht="14.25" hidden="false" customHeight="false" outlineLevel="0" collapsed="false">
      <c r="A7521" s="0" t="s">
        <v>98</v>
      </c>
      <c r="B7521" s="0" t="s">
        <v>50</v>
      </c>
      <c r="C7521" s="0" t="s">
        <v>76</v>
      </c>
      <c r="D7521" s="0" t="s">
        <v>185</v>
      </c>
      <c r="E7521" s="0" t="n">
        <v>2032</v>
      </c>
      <c r="F7521" s="0" t="n">
        <v>5.24286</v>
      </c>
      <c r="G7521" s="0" t="s">
        <v>132</v>
      </c>
    </row>
    <row r="7522" customFormat="false" ht="14.25" hidden="false" customHeight="false" outlineLevel="0" collapsed="false">
      <c r="A7522" s="0" t="s">
        <v>98</v>
      </c>
      <c r="B7522" s="0" t="s">
        <v>50</v>
      </c>
      <c r="C7522" s="0" t="s">
        <v>76</v>
      </c>
      <c r="D7522" s="0" t="s">
        <v>186</v>
      </c>
      <c r="E7522" s="0" t="n">
        <v>2032</v>
      </c>
      <c r="F7522" s="0" t="n">
        <v>0</v>
      </c>
      <c r="G7522" s="0" t="s">
        <v>132</v>
      </c>
    </row>
    <row r="7523" customFormat="false" ht="14.25" hidden="false" customHeight="false" outlineLevel="0" collapsed="false">
      <c r="A7523" s="0" t="s">
        <v>98</v>
      </c>
      <c r="B7523" s="0" t="s">
        <v>50</v>
      </c>
      <c r="C7523" s="0" t="s">
        <v>76</v>
      </c>
      <c r="D7523" s="0" t="s">
        <v>187</v>
      </c>
      <c r="E7523" s="0" t="n">
        <v>2032</v>
      </c>
      <c r="F7523" s="0" t="n">
        <v>5.24286</v>
      </c>
      <c r="G7523" s="0" t="s">
        <v>132</v>
      </c>
    </row>
    <row r="7524" customFormat="false" ht="14.25" hidden="false" customHeight="false" outlineLevel="0" collapsed="false">
      <c r="A7524" s="0" t="s">
        <v>98</v>
      </c>
      <c r="B7524" s="0" t="s">
        <v>50</v>
      </c>
      <c r="C7524" s="0" t="s">
        <v>76</v>
      </c>
      <c r="D7524" s="0" t="s">
        <v>185</v>
      </c>
      <c r="E7524" s="0" t="n">
        <v>2033</v>
      </c>
      <c r="F7524" s="0" t="n">
        <v>6.09696</v>
      </c>
      <c r="G7524" s="0" t="s">
        <v>132</v>
      </c>
    </row>
    <row r="7525" customFormat="false" ht="14.25" hidden="false" customHeight="false" outlineLevel="0" collapsed="false">
      <c r="A7525" s="0" t="s">
        <v>98</v>
      </c>
      <c r="B7525" s="0" t="s">
        <v>50</v>
      </c>
      <c r="C7525" s="0" t="s">
        <v>76</v>
      </c>
      <c r="D7525" s="0" t="s">
        <v>186</v>
      </c>
      <c r="E7525" s="0" t="n">
        <v>2033</v>
      </c>
      <c r="F7525" s="0" t="n">
        <v>0</v>
      </c>
      <c r="G7525" s="0" t="s">
        <v>132</v>
      </c>
    </row>
    <row r="7526" customFormat="false" ht="14.25" hidden="false" customHeight="false" outlineLevel="0" collapsed="false">
      <c r="A7526" s="0" t="s">
        <v>98</v>
      </c>
      <c r="B7526" s="0" t="s">
        <v>50</v>
      </c>
      <c r="C7526" s="0" t="s">
        <v>76</v>
      </c>
      <c r="D7526" s="0" t="s">
        <v>187</v>
      </c>
      <c r="E7526" s="0" t="n">
        <v>2033</v>
      </c>
      <c r="F7526" s="0" t="n">
        <v>6.09696</v>
      </c>
      <c r="G7526" s="0" t="s">
        <v>132</v>
      </c>
    </row>
    <row r="7527" customFormat="false" ht="14.25" hidden="false" customHeight="false" outlineLevel="0" collapsed="false">
      <c r="A7527" s="0" t="s">
        <v>98</v>
      </c>
      <c r="B7527" s="0" t="s">
        <v>50</v>
      </c>
      <c r="C7527" s="0" t="s">
        <v>76</v>
      </c>
      <c r="D7527" s="0" t="s">
        <v>185</v>
      </c>
      <c r="E7527" s="0" t="n">
        <v>2034</v>
      </c>
      <c r="F7527" s="0" t="n">
        <v>6.97734</v>
      </c>
      <c r="G7527" s="0" t="s">
        <v>132</v>
      </c>
    </row>
    <row r="7528" customFormat="false" ht="14.25" hidden="false" customHeight="false" outlineLevel="0" collapsed="false">
      <c r="A7528" s="0" t="s">
        <v>98</v>
      </c>
      <c r="B7528" s="0" t="s">
        <v>50</v>
      </c>
      <c r="C7528" s="0" t="s">
        <v>76</v>
      </c>
      <c r="D7528" s="0" t="s">
        <v>186</v>
      </c>
      <c r="E7528" s="0" t="n">
        <v>2034</v>
      </c>
      <c r="F7528" s="0" t="n">
        <v>0</v>
      </c>
      <c r="G7528" s="0" t="s">
        <v>132</v>
      </c>
    </row>
    <row r="7529" customFormat="false" ht="14.25" hidden="false" customHeight="false" outlineLevel="0" collapsed="false">
      <c r="A7529" s="0" t="s">
        <v>98</v>
      </c>
      <c r="B7529" s="0" t="s">
        <v>50</v>
      </c>
      <c r="C7529" s="0" t="s">
        <v>76</v>
      </c>
      <c r="D7529" s="0" t="s">
        <v>187</v>
      </c>
      <c r="E7529" s="0" t="n">
        <v>2034</v>
      </c>
      <c r="F7529" s="0" t="n">
        <v>6.97734</v>
      </c>
      <c r="G7529" s="0" t="s">
        <v>132</v>
      </c>
    </row>
    <row r="7530" customFormat="false" ht="14.25" hidden="false" customHeight="false" outlineLevel="0" collapsed="false">
      <c r="A7530" s="0" t="s">
        <v>98</v>
      </c>
      <c r="B7530" s="0" t="s">
        <v>50</v>
      </c>
      <c r="C7530" s="0" t="s">
        <v>76</v>
      </c>
      <c r="D7530" s="0" t="s">
        <v>185</v>
      </c>
      <c r="E7530" s="0" t="n">
        <v>2035</v>
      </c>
      <c r="F7530" s="0" t="n">
        <v>7.884</v>
      </c>
      <c r="G7530" s="0" t="s">
        <v>132</v>
      </c>
    </row>
    <row r="7531" customFormat="false" ht="14.25" hidden="false" customHeight="false" outlineLevel="0" collapsed="false">
      <c r="A7531" s="0" t="s">
        <v>98</v>
      </c>
      <c r="B7531" s="0" t="s">
        <v>50</v>
      </c>
      <c r="C7531" s="0" t="s">
        <v>76</v>
      </c>
      <c r="D7531" s="0" t="s">
        <v>186</v>
      </c>
      <c r="E7531" s="0" t="n">
        <v>2035</v>
      </c>
      <c r="F7531" s="0" t="n">
        <v>0</v>
      </c>
      <c r="G7531" s="0" t="s">
        <v>132</v>
      </c>
    </row>
    <row r="7532" customFormat="false" ht="14.25" hidden="false" customHeight="false" outlineLevel="0" collapsed="false">
      <c r="A7532" s="0" t="s">
        <v>98</v>
      </c>
      <c r="B7532" s="0" t="s">
        <v>50</v>
      </c>
      <c r="C7532" s="0" t="s">
        <v>76</v>
      </c>
      <c r="D7532" s="0" t="s">
        <v>187</v>
      </c>
      <c r="E7532" s="0" t="n">
        <v>2035</v>
      </c>
      <c r="F7532" s="0" t="n">
        <v>7.884</v>
      </c>
      <c r="G7532" s="0" t="s">
        <v>132</v>
      </c>
    </row>
    <row r="7533" customFormat="false" ht="14.25" hidden="false" customHeight="false" outlineLevel="0" collapsed="false">
      <c r="A7533" s="0" t="s">
        <v>98</v>
      </c>
      <c r="B7533" s="0" t="s">
        <v>50</v>
      </c>
      <c r="C7533" s="0" t="s">
        <v>76</v>
      </c>
      <c r="D7533" s="0" t="s">
        <v>185</v>
      </c>
      <c r="E7533" s="0" t="n">
        <v>2036</v>
      </c>
      <c r="F7533" s="0" t="n">
        <v>8.81694</v>
      </c>
      <c r="G7533" s="0" t="s">
        <v>132</v>
      </c>
    </row>
    <row r="7534" customFormat="false" ht="14.25" hidden="false" customHeight="false" outlineLevel="0" collapsed="false">
      <c r="A7534" s="0" t="s">
        <v>98</v>
      </c>
      <c r="B7534" s="0" t="s">
        <v>50</v>
      </c>
      <c r="C7534" s="0" t="s">
        <v>76</v>
      </c>
      <c r="D7534" s="0" t="s">
        <v>186</v>
      </c>
      <c r="E7534" s="0" t="n">
        <v>2036</v>
      </c>
      <c r="F7534" s="0" t="n">
        <v>0</v>
      </c>
      <c r="G7534" s="0" t="s">
        <v>132</v>
      </c>
    </row>
    <row r="7535" customFormat="false" ht="14.25" hidden="false" customHeight="false" outlineLevel="0" collapsed="false">
      <c r="A7535" s="0" t="s">
        <v>98</v>
      </c>
      <c r="B7535" s="0" t="s">
        <v>50</v>
      </c>
      <c r="C7535" s="0" t="s">
        <v>76</v>
      </c>
      <c r="D7535" s="0" t="s">
        <v>187</v>
      </c>
      <c r="E7535" s="0" t="n">
        <v>2036</v>
      </c>
      <c r="F7535" s="0" t="n">
        <v>8.81694</v>
      </c>
      <c r="G7535" s="0" t="s">
        <v>132</v>
      </c>
    </row>
    <row r="7536" customFormat="false" ht="14.25" hidden="false" customHeight="false" outlineLevel="0" collapsed="false">
      <c r="A7536" s="0" t="s">
        <v>98</v>
      </c>
      <c r="B7536" s="0" t="s">
        <v>50</v>
      </c>
      <c r="C7536" s="0" t="s">
        <v>76</v>
      </c>
      <c r="D7536" s="0" t="s">
        <v>185</v>
      </c>
      <c r="E7536" s="0" t="n">
        <v>2037</v>
      </c>
      <c r="F7536" s="0" t="n">
        <v>9.5046</v>
      </c>
      <c r="G7536" s="0" t="s">
        <v>132</v>
      </c>
    </row>
    <row r="7537" customFormat="false" ht="14.25" hidden="false" customHeight="false" outlineLevel="0" collapsed="false">
      <c r="A7537" s="0" t="s">
        <v>98</v>
      </c>
      <c r="B7537" s="0" t="s">
        <v>50</v>
      </c>
      <c r="C7537" s="0" t="s">
        <v>76</v>
      </c>
      <c r="D7537" s="0" t="s">
        <v>186</v>
      </c>
      <c r="E7537" s="0" t="n">
        <v>2037</v>
      </c>
      <c r="F7537" s="0" t="n">
        <v>0</v>
      </c>
      <c r="G7537" s="0" t="s">
        <v>132</v>
      </c>
    </row>
    <row r="7538" customFormat="false" ht="14.25" hidden="false" customHeight="false" outlineLevel="0" collapsed="false">
      <c r="A7538" s="0" t="s">
        <v>98</v>
      </c>
      <c r="B7538" s="0" t="s">
        <v>50</v>
      </c>
      <c r="C7538" s="0" t="s">
        <v>76</v>
      </c>
      <c r="D7538" s="0" t="s">
        <v>187</v>
      </c>
      <c r="E7538" s="0" t="n">
        <v>2037</v>
      </c>
      <c r="F7538" s="0" t="n">
        <v>9.5046</v>
      </c>
      <c r="G7538" s="0" t="s">
        <v>132</v>
      </c>
    </row>
    <row r="7539" customFormat="false" ht="14.25" hidden="false" customHeight="false" outlineLevel="0" collapsed="false">
      <c r="A7539" s="0" t="s">
        <v>98</v>
      </c>
      <c r="B7539" s="0" t="s">
        <v>50</v>
      </c>
      <c r="C7539" s="0" t="s">
        <v>76</v>
      </c>
      <c r="D7539" s="0" t="s">
        <v>185</v>
      </c>
      <c r="E7539" s="0" t="n">
        <v>2038</v>
      </c>
      <c r="F7539" s="0" t="n">
        <v>10.20978</v>
      </c>
      <c r="G7539" s="0" t="s">
        <v>132</v>
      </c>
    </row>
    <row r="7540" customFormat="false" ht="14.25" hidden="false" customHeight="false" outlineLevel="0" collapsed="false">
      <c r="A7540" s="0" t="s">
        <v>98</v>
      </c>
      <c r="B7540" s="0" t="s">
        <v>50</v>
      </c>
      <c r="C7540" s="0" t="s">
        <v>76</v>
      </c>
      <c r="D7540" s="0" t="s">
        <v>186</v>
      </c>
      <c r="E7540" s="0" t="n">
        <v>2038</v>
      </c>
      <c r="F7540" s="0" t="n">
        <v>0</v>
      </c>
      <c r="G7540" s="0" t="s">
        <v>132</v>
      </c>
    </row>
    <row r="7541" customFormat="false" ht="14.25" hidden="false" customHeight="false" outlineLevel="0" collapsed="false">
      <c r="A7541" s="0" t="s">
        <v>98</v>
      </c>
      <c r="B7541" s="0" t="s">
        <v>50</v>
      </c>
      <c r="C7541" s="0" t="s">
        <v>76</v>
      </c>
      <c r="D7541" s="0" t="s">
        <v>187</v>
      </c>
      <c r="E7541" s="0" t="n">
        <v>2038</v>
      </c>
      <c r="F7541" s="0" t="n">
        <v>10.20978</v>
      </c>
      <c r="G7541" s="0" t="s">
        <v>132</v>
      </c>
    </row>
    <row r="7542" customFormat="false" ht="14.25" hidden="false" customHeight="false" outlineLevel="0" collapsed="false">
      <c r="A7542" s="0" t="s">
        <v>98</v>
      </c>
      <c r="B7542" s="0" t="s">
        <v>50</v>
      </c>
      <c r="C7542" s="0" t="s">
        <v>76</v>
      </c>
      <c r="D7542" s="0" t="s">
        <v>185</v>
      </c>
      <c r="E7542" s="0" t="n">
        <v>2039</v>
      </c>
      <c r="F7542" s="0" t="n">
        <v>10.93248</v>
      </c>
      <c r="G7542" s="0" t="s">
        <v>132</v>
      </c>
    </row>
    <row r="7543" customFormat="false" ht="14.25" hidden="false" customHeight="false" outlineLevel="0" collapsed="false">
      <c r="A7543" s="0" t="s">
        <v>98</v>
      </c>
      <c r="B7543" s="0" t="s">
        <v>50</v>
      </c>
      <c r="C7543" s="0" t="s">
        <v>76</v>
      </c>
      <c r="D7543" s="0" t="s">
        <v>186</v>
      </c>
      <c r="E7543" s="0" t="n">
        <v>2039</v>
      </c>
      <c r="F7543" s="0" t="n">
        <v>0</v>
      </c>
      <c r="G7543" s="0" t="s">
        <v>132</v>
      </c>
    </row>
    <row r="7544" customFormat="false" ht="14.25" hidden="false" customHeight="false" outlineLevel="0" collapsed="false">
      <c r="A7544" s="0" t="s">
        <v>98</v>
      </c>
      <c r="B7544" s="0" t="s">
        <v>50</v>
      </c>
      <c r="C7544" s="0" t="s">
        <v>76</v>
      </c>
      <c r="D7544" s="0" t="s">
        <v>187</v>
      </c>
      <c r="E7544" s="0" t="n">
        <v>2039</v>
      </c>
      <c r="F7544" s="0" t="n">
        <v>10.93248</v>
      </c>
      <c r="G7544" s="0" t="s">
        <v>132</v>
      </c>
    </row>
    <row r="7545" customFormat="false" ht="14.25" hidden="false" customHeight="false" outlineLevel="0" collapsed="false">
      <c r="A7545" s="0" t="s">
        <v>98</v>
      </c>
      <c r="B7545" s="0" t="s">
        <v>50</v>
      </c>
      <c r="C7545" s="0" t="s">
        <v>76</v>
      </c>
      <c r="D7545" s="0" t="s">
        <v>185</v>
      </c>
      <c r="E7545" s="0" t="n">
        <v>2040</v>
      </c>
      <c r="F7545" s="0" t="n">
        <v>11.388</v>
      </c>
      <c r="G7545" s="0" t="s">
        <v>132</v>
      </c>
    </row>
    <row r="7546" customFormat="false" ht="14.25" hidden="false" customHeight="false" outlineLevel="0" collapsed="false">
      <c r="A7546" s="0" t="s">
        <v>98</v>
      </c>
      <c r="B7546" s="0" t="s">
        <v>50</v>
      </c>
      <c r="C7546" s="0" t="s">
        <v>76</v>
      </c>
      <c r="D7546" s="0" t="s">
        <v>186</v>
      </c>
      <c r="E7546" s="0" t="n">
        <v>2040</v>
      </c>
      <c r="F7546" s="0" t="n">
        <v>0</v>
      </c>
      <c r="G7546" s="0" t="s">
        <v>132</v>
      </c>
    </row>
    <row r="7547" customFormat="false" ht="14.25" hidden="false" customHeight="false" outlineLevel="0" collapsed="false">
      <c r="A7547" s="0" t="s">
        <v>98</v>
      </c>
      <c r="B7547" s="0" t="s">
        <v>50</v>
      </c>
      <c r="C7547" s="0" t="s">
        <v>76</v>
      </c>
      <c r="D7547" s="0" t="s">
        <v>187</v>
      </c>
      <c r="E7547" s="0" t="n">
        <v>2040</v>
      </c>
      <c r="F7547" s="0" t="n">
        <v>11.388</v>
      </c>
      <c r="G7547" s="0" t="s">
        <v>132</v>
      </c>
    </row>
    <row r="7548" customFormat="false" ht="14.25" hidden="false" customHeight="false" outlineLevel="0" collapsed="false">
      <c r="A7548" s="0" t="s">
        <v>99</v>
      </c>
      <c r="B7548" s="0" t="s">
        <v>51</v>
      </c>
      <c r="C7548" s="0" t="s">
        <v>76</v>
      </c>
      <c r="D7548" s="0" t="s">
        <v>185</v>
      </c>
      <c r="E7548" s="0" t="n">
        <v>2024</v>
      </c>
      <c r="F7548" s="0" t="n">
        <v>0.005</v>
      </c>
      <c r="G7548" s="0" t="s">
        <v>132</v>
      </c>
    </row>
    <row r="7549" customFormat="false" ht="14.25" hidden="false" customHeight="false" outlineLevel="0" collapsed="false">
      <c r="A7549" s="0" t="s">
        <v>99</v>
      </c>
      <c r="B7549" s="0" t="s">
        <v>51</v>
      </c>
      <c r="C7549" s="0" t="s">
        <v>76</v>
      </c>
      <c r="D7549" s="0" t="s">
        <v>186</v>
      </c>
      <c r="E7549" s="0" t="n">
        <v>2024</v>
      </c>
      <c r="F7549" s="0" t="n">
        <v>0</v>
      </c>
      <c r="G7549" s="0" t="s">
        <v>132</v>
      </c>
    </row>
    <row r="7550" customFormat="false" ht="14.25" hidden="false" customHeight="false" outlineLevel="0" collapsed="false">
      <c r="A7550" s="0" t="s">
        <v>99</v>
      </c>
      <c r="B7550" s="0" t="s">
        <v>51</v>
      </c>
      <c r="C7550" s="0" t="s">
        <v>76</v>
      </c>
      <c r="D7550" s="0" t="s">
        <v>187</v>
      </c>
      <c r="E7550" s="0" t="n">
        <v>2024</v>
      </c>
      <c r="F7550" s="0" t="n">
        <v>0.005</v>
      </c>
      <c r="G7550" s="0" t="s">
        <v>132</v>
      </c>
    </row>
    <row r="7551" customFormat="false" ht="14.25" hidden="false" customHeight="false" outlineLevel="0" collapsed="false">
      <c r="A7551" s="0" t="s">
        <v>99</v>
      </c>
      <c r="B7551" s="0" t="s">
        <v>51</v>
      </c>
      <c r="C7551" s="0" t="s">
        <v>76</v>
      </c>
      <c r="D7551" s="0" t="s">
        <v>185</v>
      </c>
      <c r="E7551" s="0" t="n">
        <v>2025</v>
      </c>
      <c r="F7551" s="0" t="n">
        <v>0.005</v>
      </c>
      <c r="G7551" s="0" t="s">
        <v>132</v>
      </c>
    </row>
    <row r="7552" customFormat="false" ht="14.25" hidden="false" customHeight="false" outlineLevel="0" collapsed="false">
      <c r="A7552" s="0" t="s">
        <v>99</v>
      </c>
      <c r="B7552" s="0" t="s">
        <v>51</v>
      </c>
      <c r="C7552" s="0" t="s">
        <v>76</v>
      </c>
      <c r="D7552" s="0" t="s">
        <v>186</v>
      </c>
      <c r="E7552" s="0" t="n">
        <v>2025</v>
      </c>
      <c r="F7552" s="0" t="n">
        <v>0</v>
      </c>
      <c r="G7552" s="0" t="s">
        <v>132</v>
      </c>
    </row>
    <row r="7553" customFormat="false" ht="14.25" hidden="false" customHeight="false" outlineLevel="0" collapsed="false">
      <c r="A7553" s="0" t="s">
        <v>99</v>
      </c>
      <c r="B7553" s="0" t="s">
        <v>51</v>
      </c>
      <c r="C7553" s="0" t="s">
        <v>76</v>
      </c>
      <c r="D7553" s="0" t="s">
        <v>187</v>
      </c>
      <c r="E7553" s="0" t="n">
        <v>2025</v>
      </c>
      <c r="F7553" s="0" t="n">
        <v>0.005</v>
      </c>
      <c r="G7553" s="0" t="s">
        <v>132</v>
      </c>
    </row>
    <row r="7554" customFormat="false" ht="14.25" hidden="false" customHeight="false" outlineLevel="0" collapsed="false">
      <c r="A7554" s="0" t="s">
        <v>99</v>
      </c>
      <c r="B7554" s="0" t="s">
        <v>51</v>
      </c>
      <c r="C7554" s="0" t="s">
        <v>76</v>
      </c>
      <c r="D7554" s="0" t="s">
        <v>185</v>
      </c>
      <c r="E7554" s="0" t="n">
        <v>2026</v>
      </c>
      <c r="F7554" s="0" t="n">
        <v>0.197235</v>
      </c>
      <c r="G7554" s="0" t="s">
        <v>132</v>
      </c>
    </row>
    <row r="7555" customFormat="false" ht="14.25" hidden="false" customHeight="false" outlineLevel="0" collapsed="false">
      <c r="A7555" s="0" t="s">
        <v>99</v>
      </c>
      <c r="B7555" s="0" t="s">
        <v>51</v>
      </c>
      <c r="C7555" s="0" t="s">
        <v>76</v>
      </c>
      <c r="D7555" s="0" t="s">
        <v>186</v>
      </c>
      <c r="E7555" s="0" t="n">
        <v>2026</v>
      </c>
      <c r="F7555" s="0" t="n">
        <v>0</v>
      </c>
      <c r="G7555" s="0" t="s">
        <v>132</v>
      </c>
    </row>
    <row r="7556" customFormat="false" ht="14.25" hidden="false" customHeight="false" outlineLevel="0" collapsed="false">
      <c r="A7556" s="0" t="s">
        <v>99</v>
      </c>
      <c r="B7556" s="0" t="s">
        <v>51</v>
      </c>
      <c r="C7556" s="0" t="s">
        <v>76</v>
      </c>
      <c r="D7556" s="0" t="s">
        <v>187</v>
      </c>
      <c r="E7556" s="0" t="n">
        <v>2026</v>
      </c>
      <c r="F7556" s="0" t="n">
        <v>0.197235</v>
      </c>
      <c r="G7556" s="0" t="s">
        <v>132</v>
      </c>
    </row>
    <row r="7557" customFormat="false" ht="14.25" hidden="false" customHeight="false" outlineLevel="0" collapsed="false">
      <c r="A7557" s="0" t="s">
        <v>99</v>
      </c>
      <c r="B7557" s="0" t="s">
        <v>51</v>
      </c>
      <c r="C7557" s="0" t="s">
        <v>76</v>
      </c>
      <c r="D7557" s="0" t="s">
        <v>185</v>
      </c>
      <c r="E7557" s="0" t="n">
        <v>2027</v>
      </c>
      <c r="F7557" s="0" t="n">
        <v>0.38947</v>
      </c>
      <c r="G7557" s="0" t="s">
        <v>132</v>
      </c>
    </row>
    <row r="7558" customFormat="false" ht="14.25" hidden="false" customHeight="false" outlineLevel="0" collapsed="false">
      <c r="A7558" s="0" t="s">
        <v>99</v>
      </c>
      <c r="B7558" s="0" t="s">
        <v>51</v>
      </c>
      <c r="C7558" s="0" t="s">
        <v>76</v>
      </c>
      <c r="D7558" s="0" t="s">
        <v>186</v>
      </c>
      <c r="E7558" s="0" t="n">
        <v>2027</v>
      </c>
      <c r="F7558" s="0" t="n">
        <v>0</v>
      </c>
      <c r="G7558" s="0" t="s">
        <v>132</v>
      </c>
    </row>
    <row r="7559" customFormat="false" ht="14.25" hidden="false" customHeight="false" outlineLevel="0" collapsed="false">
      <c r="A7559" s="0" t="s">
        <v>99</v>
      </c>
      <c r="B7559" s="0" t="s">
        <v>51</v>
      </c>
      <c r="C7559" s="0" t="s">
        <v>76</v>
      </c>
      <c r="D7559" s="0" t="s">
        <v>187</v>
      </c>
      <c r="E7559" s="0" t="n">
        <v>2027</v>
      </c>
      <c r="F7559" s="0" t="n">
        <v>0.38947</v>
      </c>
      <c r="G7559" s="0" t="s">
        <v>132</v>
      </c>
    </row>
    <row r="7560" customFormat="false" ht="14.25" hidden="false" customHeight="false" outlineLevel="0" collapsed="false">
      <c r="A7560" s="0" t="s">
        <v>99</v>
      </c>
      <c r="B7560" s="0" t="s">
        <v>51</v>
      </c>
      <c r="C7560" s="0" t="s">
        <v>76</v>
      </c>
      <c r="D7560" s="0" t="s">
        <v>185</v>
      </c>
      <c r="E7560" s="0" t="n">
        <v>2028</v>
      </c>
      <c r="F7560" s="0" t="n">
        <v>0.546624</v>
      </c>
      <c r="G7560" s="0" t="s">
        <v>132</v>
      </c>
    </row>
    <row r="7561" customFormat="false" ht="14.25" hidden="false" customHeight="false" outlineLevel="0" collapsed="false">
      <c r="A7561" s="0" t="s">
        <v>99</v>
      </c>
      <c r="B7561" s="0" t="s">
        <v>51</v>
      </c>
      <c r="C7561" s="0" t="s">
        <v>76</v>
      </c>
      <c r="D7561" s="0" t="s">
        <v>186</v>
      </c>
      <c r="E7561" s="0" t="n">
        <v>2028</v>
      </c>
      <c r="F7561" s="0" t="n">
        <v>0</v>
      </c>
      <c r="G7561" s="0" t="s">
        <v>132</v>
      </c>
    </row>
    <row r="7562" customFormat="false" ht="14.25" hidden="false" customHeight="false" outlineLevel="0" collapsed="false">
      <c r="A7562" s="0" t="s">
        <v>99</v>
      </c>
      <c r="B7562" s="0" t="s">
        <v>51</v>
      </c>
      <c r="C7562" s="0" t="s">
        <v>76</v>
      </c>
      <c r="D7562" s="0" t="s">
        <v>187</v>
      </c>
      <c r="E7562" s="0" t="n">
        <v>2028</v>
      </c>
      <c r="F7562" s="0" t="n">
        <v>0.546624</v>
      </c>
      <c r="G7562" s="0" t="s">
        <v>132</v>
      </c>
    </row>
    <row r="7563" customFormat="false" ht="14.25" hidden="false" customHeight="false" outlineLevel="0" collapsed="false">
      <c r="A7563" s="0" t="s">
        <v>99</v>
      </c>
      <c r="B7563" s="0" t="s">
        <v>51</v>
      </c>
      <c r="C7563" s="0" t="s">
        <v>76</v>
      </c>
      <c r="D7563" s="0" t="s">
        <v>185</v>
      </c>
      <c r="E7563" s="0" t="n">
        <v>2029</v>
      </c>
      <c r="F7563" s="0" t="n">
        <v>0.751608</v>
      </c>
      <c r="G7563" s="0" t="s">
        <v>132</v>
      </c>
    </row>
    <row r="7564" customFormat="false" ht="14.25" hidden="false" customHeight="false" outlineLevel="0" collapsed="false">
      <c r="A7564" s="0" t="s">
        <v>99</v>
      </c>
      <c r="B7564" s="0" t="s">
        <v>51</v>
      </c>
      <c r="C7564" s="0" t="s">
        <v>76</v>
      </c>
      <c r="D7564" s="0" t="s">
        <v>186</v>
      </c>
      <c r="E7564" s="0" t="n">
        <v>2029</v>
      </c>
      <c r="F7564" s="0" t="n">
        <v>0</v>
      </c>
      <c r="G7564" s="0" t="s">
        <v>132</v>
      </c>
    </row>
    <row r="7565" customFormat="false" ht="14.25" hidden="false" customHeight="false" outlineLevel="0" collapsed="false">
      <c r="A7565" s="0" t="s">
        <v>99</v>
      </c>
      <c r="B7565" s="0" t="s">
        <v>51</v>
      </c>
      <c r="C7565" s="0" t="s">
        <v>76</v>
      </c>
      <c r="D7565" s="0" t="s">
        <v>187</v>
      </c>
      <c r="E7565" s="0" t="n">
        <v>2029</v>
      </c>
      <c r="F7565" s="0" t="n">
        <v>0.751608</v>
      </c>
      <c r="G7565" s="0" t="s">
        <v>132</v>
      </c>
    </row>
    <row r="7566" customFormat="false" ht="14.25" hidden="false" customHeight="false" outlineLevel="0" collapsed="false">
      <c r="A7566" s="0" t="s">
        <v>99</v>
      </c>
      <c r="B7566" s="0" t="s">
        <v>51</v>
      </c>
      <c r="C7566" s="0" t="s">
        <v>76</v>
      </c>
      <c r="D7566" s="0" t="s">
        <v>185</v>
      </c>
      <c r="E7566" s="0" t="n">
        <v>2030</v>
      </c>
      <c r="F7566" s="0" t="n">
        <v>0.76212</v>
      </c>
      <c r="G7566" s="0" t="s">
        <v>132</v>
      </c>
    </row>
    <row r="7567" customFormat="false" ht="14.25" hidden="false" customHeight="false" outlineLevel="0" collapsed="false">
      <c r="A7567" s="0" t="s">
        <v>99</v>
      </c>
      <c r="B7567" s="0" t="s">
        <v>51</v>
      </c>
      <c r="C7567" s="0" t="s">
        <v>76</v>
      </c>
      <c r="D7567" s="0" t="s">
        <v>186</v>
      </c>
      <c r="E7567" s="0" t="n">
        <v>2030</v>
      </c>
      <c r="F7567" s="0" t="n">
        <v>0</v>
      </c>
      <c r="G7567" s="0" t="s">
        <v>132</v>
      </c>
    </row>
    <row r="7568" customFormat="false" ht="14.25" hidden="false" customHeight="false" outlineLevel="0" collapsed="false">
      <c r="A7568" s="0" t="s">
        <v>99</v>
      </c>
      <c r="B7568" s="0" t="s">
        <v>51</v>
      </c>
      <c r="C7568" s="0" t="s">
        <v>76</v>
      </c>
      <c r="D7568" s="0" t="s">
        <v>187</v>
      </c>
      <c r="E7568" s="0" t="n">
        <v>2030</v>
      </c>
      <c r="F7568" s="0" t="n">
        <v>0.76212</v>
      </c>
      <c r="G7568" s="0" t="s">
        <v>132</v>
      </c>
    </row>
    <row r="7569" customFormat="false" ht="14.25" hidden="false" customHeight="false" outlineLevel="0" collapsed="false">
      <c r="A7569" s="0" t="s">
        <v>99</v>
      </c>
      <c r="B7569" s="0" t="s">
        <v>51</v>
      </c>
      <c r="C7569" s="0" t="s">
        <v>76</v>
      </c>
      <c r="D7569" s="0" t="s">
        <v>185</v>
      </c>
      <c r="E7569" s="0" t="n">
        <v>2031</v>
      </c>
      <c r="F7569" s="0" t="n">
        <v>1.168409</v>
      </c>
      <c r="G7569" s="0" t="s">
        <v>132</v>
      </c>
    </row>
    <row r="7570" customFormat="false" ht="14.25" hidden="false" customHeight="false" outlineLevel="0" collapsed="false">
      <c r="A7570" s="0" t="s">
        <v>99</v>
      </c>
      <c r="B7570" s="0" t="s">
        <v>51</v>
      </c>
      <c r="C7570" s="0" t="s">
        <v>76</v>
      </c>
      <c r="D7570" s="0" t="s">
        <v>186</v>
      </c>
      <c r="E7570" s="0" t="n">
        <v>2031</v>
      </c>
      <c r="F7570" s="0" t="n">
        <v>0</v>
      </c>
      <c r="G7570" s="0" t="s">
        <v>132</v>
      </c>
    </row>
    <row r="7571" customFormat="false" ht="14.25" hidden="false" customHeight="false" outlineLevel="0" collapsed="false">
      <c r="A7571" s="0" t="s">
        <v>99</v>
      </c>
      <c r="B7571" s="0" t="s">
        <v>51</v>
      </c>
      <c r="C7571" s="0" t="s">
        <v>76</v>
      </c>
      <c r="D7571" s="0" t="s">
        <v>187</v>
      </c>
      <c r="E7571" s="0" t="n">
        <v>2031</v>
      </c>
      <c r="F7571" s="0" t="n">
        <v>1.168409</v>
      </c>
      <c r="G7571" s="0" t="s">
        <v>132</v>
      </c>
    </row>
    <row r="7572" customFormat="false" ht="14.25" hidden="false" customHeight="false" outlineLevel="0" collapsed="false">
      <c r="A7572" s="0" t="s">
        <v>99</v>
      </c>
      <c r="B7572" s="0" t="s">
        <v>51</v>
      </c>
      <c r="C7572" s="0" t="s">
        <v>76</v>
      </c>
      <c r="D7572" s="0" t="s">
        <v>185</v>
      </c>
      <c r="E7572" s="0" t="n">
        <v>2032</v>
      </c>
      <c r="F7572" s="0" t="n">
        <v>1.677715</v>
      </c>
      <c r="G7572" s="0" t="s">
        <v>132</v>
      </c>
    </row>
    <row r="7573" customFormat="false" ht="14.25" hidden="false" customHeight="false" outlineLevel="0" collapsed="false">
      <c r="A7573" s="0" t="s">
        <v>99</v>
      </c>
      <c r="B7573" s="0" t="s">
        <v>51</v>
      </c>
      <c r="C7573" s="0" t="s">
        <v>76</v>
      </c>
      <c r="D7573" s="0" t="s">
        <v>186</v>
      </c>
      <c r="E7573" s="0" t="n">
        <v>2032</v>
      </c>
      <c r="F7573" s="0" t="n">
        <v>0</v>
      </c>
      <c r="G7573" s="0" t="s">
        <v>132</v>
      </c>
    </row>
    <row r="7574" customFormat="false" ht="14.25" hidden="false" customHeight="false" outlineLevel="0" collapsed="false">
      <c r="A7574" s="0" t="s">
        <v>99</v>
      </c>
      <c r="B7574" s="0" t="s">
        <v>51</v>
      </c>
      <c r="C7574" s="0" t="s">
        <v>76</v>
      </c>
      <c r="D7574" s="0" t="s">
        <v>187</v>
      </c>
      <c r="E7574" s="0" t="n">
        <v>2032</v>
      </c>
      <c r="F7574" s="0" t="n">
        <v>1.677715</v>
      </c>
      <c r="G7574" s="0" t="s">
        <v>132</v>
      </c>
    </row>
    <row r="7575" customFormat="false" ht="14.25" hidden="false" customHeight="false" outlineLevel="0" collapsed="false">
      <c r="A7575" s="0" t="s">
        <v>99</v>
      </c>
      <c r="B7575" s="0" t="s">
        <v>51</v>
      </c>
      <c r="C7575" s="0" t="s">
        <v>76</v>
      </c>
      <c r="D7575" s="0" t="s">
        <v>185</v>
      </c>
      <c r="E7575" s="0" t="n">
        <v>2033</v>
      </c>
      <c r="F7575" s="0" t="n">
        <v>2.316845</v>
      </c>
      <c r="G7575" s="0" t="s">
        <v>132</v>
      </c>
    </row>
    <row r="7576" customFormat="false" ht="14.25" hidden="false" customHeight="false" outlineLevel="0" collapsed="false">
      <c r="A7576" s="0" t="s">
        <v>99</v>
      </c>
      <c r="B7576" s="0" t="s">
        <v>51</v>
      </c>
      <c r="C7576" s="0" t="s">
        <v>76</v>
      </c>
      <c r="D7576" s="0" t="s">
        <v>186</v>
      </c>
      <c r="E7576" s="0" t="n">
        <v>2033</v>
      </c>
      <c r="F7576" s="0" t="n">
        <v>0</v>
      </c>
      <c r="G7576" s="0" t="s">
        <v>132</v>
      </c>
    </row>
    <row r="7577" customFormat="false" ht="14.25" hidden="false" customHeight="false" outlineLevel="0" collapsed="false">
      <c r="A7577" s="0" t="s">
        <v>99</v>
      </c>
      <c r="B7577" s="0" t="s">
        <v>51</v>
      </c>
      <c r="C7577" s="0" t="s">
        <v>76</v>
      </c>
      <c r="D7577" s="0" t="s">
        <v>187</v>
      </c>
      <c r="E7577" s="0" t="n">
        <v>2033</v>
      </c>
      <c r="F7577" s="0" t="n">
        <v>2.316845</v>
      </c>
      <c r="G7577" s="0" t="s">
        <v>132</v>
      </c>
    </row>
    <row r="7578" customFormat="false" ht="14.25" hidden="false" customHeight="false" outlineLevel="0" collapsed="false">
      <c r="A7578" s="0" t="s">
        <v>99</v>
      </c>
      <c r="B7578" s="0" t="s">
        <v>51</v>
      </c>
      <c r="C7578" s="0" t="s">
        <v>76</v>
      </c>
      <c r="D7578" s="0" t="s">
        <v>185</v>
      </c>
      <c r="E7578" s="0" t="n">
        <v>2034</v>
      </c>
      <c r="F7578" s="0" t="n">
        <v>3.07003</v>
      </c>
      <c r="G7578" s="0" t="s">
        <v>132</v>
      </c>
    </row>
    <row r="7579" customFormat="false" ht="14.25" hidden="false" customHeight="false" outlineLevel="0" collapsed="false">
      <c r="A7579" s="0" t="s">
        <v>99</v>
      </c>
      <c r="B7579" s="0" t="s">
        <v>51</v>
      </c>
      <c r="C7579" s="0" t="s">
        <v>76</v>
      </c>
      <c r="D7579" s="0" t="s">
        <v>186</v>
      </c>
      <c r="E7579" s="0" t="n">
        <v>2034</v>
      </c>
      <c r="F7579" s="0" t="n">
        <v>0</v>
      </c>
      <c r="G7579" s="0" t="s">
        <v>132</v>
      </c>
    </row>
    <row r="7580" customFormat="false" ht="14.25" hidden="false" customHeight="false" outlineLevel="0" collapsed="false">
      <c r="A7580" s="0" t="s">
        <v>99</v>
      </c>
      <c r="B7580" s="0" t="s">
        <v>51</v>
      </c>
      <c r="C7580" s="0" t="s">
        <v>76</v>
      </c>
      <c r="D7580" s="0" t="s">
        <v>187</v>
      </c>
      <c r="E7580" s="0" t="n">
        <v>2034</v>
      </c>
      <c r="F7580" s="0" t="n">
        <v>3.07003</v>
      </c>
      <c r="G7580" s="0" t="s">
        <v>132</v>
      </c>
    </row>
    <row r="7581" customFormat="false" ht="14.25" hidden="false" customHeight="false" outlineLevel="0" collapsed="false">
      <c r="A7581" s="0" t="s">
        <v>99</v>
      </c>
      <c r="B7581" s="0" t="s">
        <v>51</v>
      </c>
      <c r="C7581" s="0" t="s">
        <v>76</v>
      </c>
      <c r="D7581" s="0" t="s">
        <v>185</v>
      </c>
      <c r="E7581" s="0" t="n">
        <v>2035</v>
      </c>
      <c r="F7581" s="0" t="n">
        <v>3.942</v>
      </c>
      <c r="G7581" s="0" t="s">
        <v>132</v>
      </c>
    </row>
    <row r="7582" customFormat="false" ht="14.25" hidden="false" customHeight="false" outlineLevel="0" collapsed="false">
      <c r="A7582" s="0" t="s">
        <v>99</v>
      </c>
      <c r="B7582" s="0" t="s">
        <v>51</v>
      </c>
      <c r="C7582" s="0" t="s">
        <v>76</v>
      </c>
      <c r="D7582" s="0" t="s">
        <v>186</v>
      </c>
      <c r="E7582" s="0" t="n">
        <v>2035</v>
      </c>
      <c r="F7582" s="0" t="n">
        <v>0</v>
      </c>
      <c r="G7582" s="0" t="s">
        <v>132</v>
      </c>
    </row>
    <row r="7583" customFormat="false" ht="14.25" hidden="false" customHeight="false" outlineLevel="0" collapsed="false">
      <c r="A7583" s="0" t="s">
        <v>99</v>
      </c>
      <c r="B7583" s="0" t="s">
        <v>51</v>
      </c>
      <c r="C7583" s="0" t="s">
        <v>76</v>
      </c>
      <c r="D7583" s="0" t="s">
        <v>187</v>
      </c>
      <c r="E7583" s="0" t="n">
        <v>2035</v>
      </c>
      <c r="F7583" s="0" t="n">
        <v>3.942</v>
      </c>
      <c r="G7583" s="0" t="s">
        <v>132</v>
      </c>
    </row>
    <row r="7584" customFormat="false" ht="14.25" hidden="false" customHeight="false" outlineLevel="0" collapsed="false">
      <c r="A7584" s="0" t="s">
        <v>99</v>
      </c>
      <c r="B7584" s="0" t="s">
        <v>51</v>
      </c>
      <c r="C7584" s="0" t="s">
        <v>76</v>
      </c>
      <c r="D7584" s="0" t="s">
        <v>185</v>
      </c>
      <c r="E7584" s="0" t="n">
        <v>2036</v>
      </c>
      <c r="F7584" s="0" t="n">
        <v>4.937486</v>
      </c>
      <c r="G7584" s="0" t="s">
        <v>132</v>
      </c>
    </row>
    <row r="7585" customFormat="false" ht="14.25" hidden="false" customHeight="false" outlineLevel="0" collapsed="false">
      <c r="A7585" s="0" t="s">
        <v>99</v>
      </c>
      <c r="B7585" s="0" t="s">
        <v>51</v>
      </c>
      <c r="C7585" s="0" t="s">
        <v>76</v>
      </c>
      <c r="D7585" s="0" t="s">
        <v>186</v>
      </c>
      <c r="E7585" s="0" t="n">
        <v>2036</v>
      </c>
      <c r="F7585" s="0" t="n">
        <v>0</v>
      </c>
      <c r="G7585" s="0" t="s">
        <v>132</v>
      </c>
    </row>
    <row r="7586" customFormat="false" ht="14.25" hidden="false" customHeight="false" outlineLevel="0" collapsed="false">
      <c r="A7586" s="0" t="s">
        <v>99</v>
      </c>
      <c r="B7586" s="0" t="s">
        <v>51</v>
      </c>
      <c r="C7586" s="0" t="s">
        <v>76</v>
      </c>
      <c r="D7586" s="0" t="s">
        <v>187</v>
      </c>
      <c r="E7586" s="0" t="n">
        <v>2036</v>
      </c>
      <c r="F7586" s="0" t="n">
        <v>4.937486</v>
      </c>
      <c r="G7586" s="0" t="s">
        <v>132</v>
      </c>
    </row>
    <row r="7587" customFormat="false" ht="14.25" hidden="false" customHeight="false" outlineLevel="0" collapsed="false">
      <c r="A7587" s="0" t="s">
        <v>99</v>
      </c>
      <c r="B7587" s="0" t="s">
        <v>51</v>
      </c>
      <c r="C7587" s="0" t="s">
        <v>76</v>
      </c>
      <c r="D7587" s="0" t="s">
        <v>185</v>
      </c>
      <c r="E7587" s="0" t="n">
        <v>2037</v>
      </c>
      <c r="F7587" s="0" t="n">
        <v>5.892852</v>
      </c>
      <c r="G7587" s="0" t="s">
        <v>132</v>
      </c>
    </row>
    <row r="7588" customFormat="false" ht="14.25" hidden="false" customHeight="false" outlineLevel="0" collapsed="false">
      <c r="A7588" s="0" t="s">
        <v>99</v>
      </c>
      <c r="B7588" s="0" t="s">
        <v>51</v>
      </c>
      <c r="C7588" s="0" t="s">
        <v>76</v>
      </c>
      <c r="D7588" s="0" t="s">
        <v>186</v>
      </c>
      <c r="E7588" s="0" t="n">
        <v>2037</v>
      </c>
      <c r="F7588" s="0" t="n">
        <v>0</v>
      </c>
      <c r="G7588" s="0" t="s">
        <v>132</v>
      </c>
    </row>
    <row r="7589" customFormat="false" ht="14.25" hidden="false" customHeight="false" outlineLevel="0" collapsed="false">
      <c r="A7589" s="0" t="s">
        <v>99</v>
      </c>
      <c r="B7589" s="0" t="s">
        <v>51</v>
      </c>
      <c r="C7589" s="0" t="s">
        <v>76</v>
      </c>
      <c r="D7589" s="0" t="s">
        <v>187</v>
      </c>
      <c r="E7589" s="0" t="n">
        <v>2037</v>
      </c>
      <c r="F7589" s="0" t="n">
        <v>5.892852</v>
      </c>
      <c r="G7589" s="0" t="s">
        <v>132</v>
      </c>
    </row>
    <row r="7590" customFormat="false" ht="14.25" hidden="false" customHeight="false" outlineLevel="0" collapsed="false">
      <c r="A7590" s="0" t="s">
        <v>99</v>
      </c>
      <c r="B7590" s="0" t="s">
        <v>51</v>
      </c>
      <c r="C7590" s="0" t="s">
        <v>76</v>
      </c>
      <c r="D7590" s="0" t="s">
        <v>185</v>
      </c>
      <c r="E7590" s="0" t="n">
        <v>2038</v>
      </c>
      <c r="F7590" s="0" t="n">
        <v>6.94265</v>
      </c>
      <c r="G7590" s="0" t="s">
        <v>132</v>
      </c>
    </row>
    <row r="7591" customFormat="false" ht="14.25" hidden="false" customHeight="false" outlineLevel="0" collapsed="false">
      <c r="A7591" s="0" t="s">
        <v>99</v>
      </c>
      <c r="B7591" s="0" t="s">
        <v>51</v>
      </c>
      <c r="C7591" s="0" t="s">
        <v>76</v>
      </c>
      <c r="D7591" s="0" t="s">
        <v>186</v>
      </c>
      <c r="E7591" s="0" t="n">
        <v>2038</v>
      </c>
      <c r="F7591" s="0" t="n">
        <v>0</v>
      </c>
      <c r="G7591" s="0" t="s">
        <v>132</v>
      </c>
    </row>
    <row r="7592" customFormat="false" ht="14.25" hidden="false" customHeight="false" outlineLevel="0" collapsed="false">
      <c r="A7592" s="0" t="s">
        <v>99</v>
      </c>
      <c r="B7592" s="0" t="s">
        <v>51</v>
      </c>
      <c r="C7592" s="0" t="s">
        <v>76</v>
      </c>
      <c r="D7592" s="0" t="s">
        <v>187</v>
      </c>
      <c r="E7592" s="0" t="n">
        <v>2038</v>
      </c>
      <c r="F7592" s="0" t="n">
        <v>6.94265</v>
      </c>
      <c r="G7592" s="0" t="s">
        <v>132</v>
      </c>
    </row>
    <row r="7593" customFormat="false" ht="14.25" hidden="false" customHeight="false" outlineLevel="0" collapsed="false">
      <c r="A7593" s="0" t="s">
        <v>99</v>
      </c>
      <c r="B7593" s="0" t="s">
        <v>51</v>
      </c>
      <c r="C7593" s="0" t="s">
        <v>76</v>
      </c>
      <c r="D7593" s="0" t="s">
        <v>185</v>
      </c>
      <c r="E7593" s="0" t="n">
        <v>2039</v>
      </c>
      <c r="F7593" s="0" t="n">
        <v>8.090035</v>
      </c>
      <c r="G7593" s="0" t="s">
        <v>132</v>
      </c>
    </row>
    <row r="7594" customFormat="false" ht="14.25" hidden="false" customHeight="false" outlineLevel="0" collapsed="false">
      <c r="A7594" s="0" t="s">
        <v>99</v>
      </c>
      <c r="B7594" s="0" t="s">
        <v>51</v>
      </c>
      <c r="C7594" s="0" t="s">
        <v>76</v>
      </c>
      <c r="D7594" s="0" t="s">
        <v>186</v>
      </c>
      <c r="E7594" s="0" t="n">
        <v>2039</v>
      </c>
      <c r="F7594" s="0" t="n">
        <v>0</v>
      </c>
      <c r="G7594" s="0" t="s">
        <v>132</v>
      </c>
    </row>
    <row r="7595" customFormat="false" ht="14.25" hidden="false" customHeight="false" outlineLevel="0" collapsed="false">
      <c r="A7595" s="0" t="s">
        <v>99</v>
      </c>
      <c r="B7595" s="0" t="s">
        <v>51</v>
      </c>
      <c r="C7595" s="0" t="s">
        <v>76</v>
      </c>
      <c r="D7595" s="0" t="s">
        <v>187</v>
      </c>
      <c r="E7595" s="0" t="n">
        <v>2039</v>
      </c>
      <c r="F7595" s="0" t="n">
        <v>8.090035</v>
      </c>
      <c r="G7595" s="0" t="s">
        <v>132</v>
      </c>
    </row>
    <row r="7596" customFormat="false" ht="14.25" hidden="false" customHeight="false" outlineLevel="0" collapsed="false">
      <c r="A7596" s="0" t="s">
        <v>99</v>
      </c>
      <c r="B7596" s="0" t="s">
        <v>51</v>
      </c>
      <c r="C7596" s="0" t="s">
        <v>76</v>
      </c>
      <c r="D7596" s="0" t="s">
        <v>185</v>
      </c>
      <c r="E7596" s="0" t="n">
        <v>2040</v>
      </c>
      <c r="F7596" s="0" t="n">
        <v>9.1104</v>
      </c>
      <c r="G7596" s="0" t="s">
        <v>132</v>
      </c>
    </row>
    <row r="7597" customFormat="false" ht="14.25" hidden="false" customHeight="false" outlineLevel="0" collapsed="false">
      <c r="A7597" s="0" t="s">
        <v>99</v>
      </c>
      <c r="B7597" s="0" t="s">
        <v>51</v>
      </c>
      <c r="C7597" s="0" t="s">
        <v>76</v>
      </c>
      <c r="D7597" s="0" t="s">
        <v>186</v>
      </c>
      <c r="E7597" s="0" t="n">
        <v>2040</v>
      </c>
      <c r="F7597" s="0" t="n">
        <v>0</v>
      </c>
      <c r="G7597" s="0" t="s">
        <v>132</v>
      </c>
    </row>
    <row r="7598" customFormat="false" ht="14.25" hidden="false" customHeight="false" outlineLevel="0" collapsed="false">
      <c r="A7598" s="0" t="s">
        <v>99</v>
      </c>
      <c r="B7598" s="0" t="s">
        <v>51</v>
      </c>
      <c r="C7598" s="0" t="s">
        <v>76</v>
      </c>
      <c r="D7598" s="0" t="s">
        <v>187</v>
      </c>
      <c r="E7598" s="0" t="n">
        <v>2040</v>
      </c>
      <c r="F7598" s="0" t="n">
        <v>9.1104</v>
      </c>
      <c r="G7598" s="0" t="s">
        <v>132</v>
      </c>
    </row>
    <row r="7599" customFormat="false" ht="14.25" hidden="false" customHeight="false" outlineLevel="0" collapsed="false">
      <c r="A7599" s="0" t="s">
        <v>95</v>
      </c>
      <c r="B7599" s="0" t="s">
        <v>52</v>
      </c>
      <c r="C7599" s="0" t="s">
        <v>76</v>
      </c>
      <c r="D7599" s="0" t="s">
        <v>185</v>
      </c>
      <c r="E7599" s="0" t="n">
        <v>2024</v>
      </c>
      <c r="F7599" s="0" t="n">
        <v>0.105</v>
      </c>
      <c r="G7599" s="0" t="s">
        <v>132</v>
      </c>
    </row>
    <row r="7600" customFormat="false" ht="14.25" hidden="false" customHeight="false" outlineLevel="0" collapsed="false">
      <c r="A7600" s="0" t="s">
        <v>95</v>
      </c>
      <c r="B7600" s="0" t="s">
        <v>52</v>
      </c>
      <c r="C7600" s="0" t="s">
        <v>76</v>
      </c>
      <c r="D7600" s="0" t="s">
        <v>186</v>
      </c>
      <c r="E7600" s="0" t="n">
        <v>2024</v>
      </c>
      <c r="F7600" s="0" t="n">
        <v>0</v>
      </c>
      <c r="G7600" s="0" t="s">
        <v>132</v>
      </c>
    </row>
    <row r="7601" customFormat="false" ht="14.25" hidden="false" customHeight="false" outlineLevel="0" collapsed="false">
      <c r="A7601" s="0" t="s">
        <v>95</v>
      </c>
      <c r="B7601" s="0" t="s">
        <v>52</v>
      </c>
      <c r="C7601" s="0" t="s">
        <v>76</v>
      </c>
      <c r="D7601" s="0" t="s">
        <v>187</v>
      </c>
      <c r="E7601" s="0" t="n">
        <v>2024</v>
      </c>
      <c r="F7601" s="0" t="n">
        <v>0.105</v>
      </c>
      <c r="G7601" s="0" t="s">
        <v>132</v>
      </c>
    </row>
    <row r="7602" customFormat="false" ht="14.25" hidden="false" customHeight="false" outlineLevel="0" collapsed="false">
      <c r="A7602" s="0" t="s">
        <v>95</v>
      </c>
      <c r="B7602" s="0" t="s">
        <v>52</v>
      </c>
      <c r="C7602" s="0" t="s">
        <v>76</v>
      </c>
      <c r="D7602" s="0" t="s">
        <v>185</v>
      </c>
      <c r="E7602" s="0" t="n">
        <v>2025</v>
      </c>
      <c r="F7602" s="0" t="n">
        <v>0.115</v>
      </c>
      <c r="G7602" s="0" t="s">
        <v>132</v>
      </c>
    </row>
    <row r="7603" customFormat="false" ht="14.25" hidden="false" customHeight="false" outlineLevel="0" collapsed="false">
      <c r="A7603" s="0" t="s">
        <v>95</v>
      </c>
      <c r="B7603" s="0" t="s">
        <v>52</v>
      </c>
      <c r="C7603" s="0" t="s">
        <v>76</v>
      </c>
      <c r="D7603" s="0" t="s">
        <v>186</v>
      </c>
      <c r="E7603" s="0" t="n">
        <v>2025</v>
      </c>
      <c r="F7603" s="0" t="n">
        <v>0</v>
      </c>
      <c r="G7603" s="0" t="s">
        <v>132</v>
      </c>
    </row>
    <row r="7604" customFormat="false" ht="14.25" hidden="false" customHeight="false" outlineLevel="0" collapsed="false">
      <c r="A7604" s="0" t="s">
        <v>95</v>
      </c>
      <c r="B7604" s="0" t="s">
        <v>52</v>
      </c>
      <c r="C7604" s="0" t="s">
        <v>76</v>
      </c>
      <c r="D7604" s="0" t="s">
        <v>187</v>
      </c>
      <c r="E7604" s="0" t="n">
        <v>2025</v>
      </c>
      <c r="F7604" s="0" t="n">
        <v>0.115</v>
      </c>
      <c r="G7604" s="0" t="s">
        <v>132</v>
      </c>
    </row>
    <row r="7605" customFormat="false" ht="14.25" hidden="false" customHeight="false" outlineLevel="0" collapsed="false">
      <c r="A7605" s="0" t="s">
        <v>95</v>
      </c>
      <c r="B7605" s="0" t="s">
        <v>52</v>
      </c>
      <c r="C7605" s="0" t="s">
        <v>76</v>
      </c>
      <c r="D7605" s="0" t="s">
        <v>185</v>
      </c>
      <c r="E7605" s="0" t="n">
        <v>2026</v>
      </c>
      <c r="F7605" s="0" t="n">
        <v>1.875025</v>
      </c>
      <c r="G7605" s="0" t="s">
        <v>132</v>
      </c>
    </row>
    <row r="7606" customFormat="false" ht="14.25" hidden="false" customHeight="false" outlineLevel="0" collapsed="false">
      <c r="A7606" s="0" t="s">
        <v>95</v>
      </c>
      <c r="B7606" s="0" t="s">
        <v>52</v>
      </c>
      <c r="C7606" s="0" t="s">
        <v>76</v>
      </c>
      <c r="D7606" s="0" t="s">
        <v>186</v>
      </c>
      <c r="E7606" s="0" t="n">
        <v>2026</v>
      </c>
      <c r="F7606" s="0" t="n">
        <v>0</v>
      </c>
      <c r="G7606" s="0" t="s">
        <v>132</v>
      </c>
    </row>
    <row r="7607" customFormat="false" ht="14.25" hidden="false" customHeight="false" outlineLevel="0" collapsed="false">
      <c r="A7607" s="0" t="s">
        <v>95</v>
      </c>
      <c r="B7607" s="0" t="s">
        <v>52</v>
      </c>
      <c r="C7607" s="0" t="s">
        <v>76</v>
      </c>
      <c r="D7607" s="0" t="s">
        <v>187</v>
      </c>
      <c r="E7607" s="0" t="n">
        <v>2026</v>
      </c>
      <c r="F7607" s="0" t="n">
        <v>1.875025</v>
      </c>
      <c r="G7607" s="0" t="s">
        <v>132</v>
      </c>
    </row>
    <row r="7608" customFormat="false" ht="14.25" hidden="false" customHeight="false" outlineLevel="0" collapsed="false">
      <c r="A7608" s="0" t="s">
        <v>95</v>
      </c>
      <c r="B7608" s="0" t="s">
        <v>52</v>
      </c>
      <c r="C7608" s="0" t="s">
        <v>76</v>
      </c>
      <c r="D7608" s="0" t="s">
        <v>185</v>
      </c>
      <c r="E7608" s="0" t="n">
        <v>2027</v>
      </c>
      <c r="F7608" s="0" t="n">
        <v>3.63505</v>
      </c>
      <c r="G7608" s="0" t="s">
        <v>132</v>
      </c>
    </row>
    <row r="7609" customFormat="false" ht="14.25" hidden="false" customHeight="false" outlineLevel="0" collapsed="false">
      <c r="A7609" s="0" t="s">
        <v>95</v>
      </c>
      <c r="B7609" s="0" t="s">
        <v>52</v>
      </c>
      <c r="C7609" s="0" t="s">
        <v>76</v>
      </c>
      <c r="D7609" s="0" t="s">
        <v>186</v>
      </c>
      <c r="E7609" s="0" t="n">
        <v>2027</v>
      </c>
      <c r="F7609" s="0" t="n">
        <v>0</v>
      </c>
      <c r="G7609" s="0" t="s">
        <v>132</v>
      </c>
    </row>
    <row r="7610" customFormat="false" ht="14.25" hidden="false" customHeight="false" outlineLevel="0" collapsed="false">
      <c r="A7610" s="0" t="s">
        <v>95</v>
      </c>
      <c r="B7610" s="0" t="s">
        <v>52</v>
      </c>
      <c r="C7610" s="0" t="s">
        <v>76</v>
      </c>
      <c r="D7610" s="0" t="s">
        <v>187</v>
      </c>
      <c r="E7610" s="0" t="n">
        <v>2027</v>
      </c>
      <c r="F7610" s="0" t="n">
        <v>3.63505</v>
      </c>
      <c r="G7610" s="0" t="s">
        <v>132</v>
      </c>
    </row>
    <row r="7611" customFormat="false" ht="14.25" hidden="false" customHeight="false" outlineLevel="0" collapsed="false">
      <c r="A7611" s="0" t="s">
        <v>95</v>
      </c>
      <c r="B7611" s="0" t="s">
        <v>52</v>
      </c>
      <c r="C7611" s="0" t="s">
        <v>76</v>
      </c>
      <c r="D7611" s="0" t="s">
        <v>185</v>
      </c>
      <c r="E7611" s="0" t="n">
        <v>2028</v>
      </c>
      <c r="F7611" s="0" t="n">
        <v>5.356915</v>
      </c>
      <c r="G7611" s="0" t="s">
        <v>132</v>
      </c>
    </row>
    <row r="7612" customFormat="false" ht="14.25" hidden="false" customHeight="false" outlineLevel="0" collapsed="false">
      <c r="A7612" s="0" t="s">
        <v>95</v>
      </c>
      <c r="B7612" s="0" t="s">
        <v>52</v>
      </c>
      <c r="C7612" s="0" t="s">
        <v>76</v>
      </c>
      <c r="D7612" s="0" t="s">
        <v>186</v>
      </c>
      <c r="E7612" s="0" t="n">
        <v>2028</v>
      </c>
      <c r="F7612" s="0" t="n">
        <v>0</v>
      </c>
      <c r="G7612" s="0" t="s">
        <v>132</v>
      </c>
    </row>
    <row r="7613" customFormat="false" ht="14.25" hidden="false" customHeight="false" outlineLevel="0" collapsed="false">
      <c r="A7613" s="0" t="s">
        <v>95</v>
      </c>
      <c r="B7613" s="0" t="s">
        <v>52</v>
      </c>
      <c r="C7613" s="0" t="s">
        <v>76</v>
      </c>
      <c r="D7613" s="0" t="s">
        <v>187</v>
      </c>
      <c r="E7613" s="0" t="n">
        <v>2028</v>
      </c>
      <c r="F7613" s="0" t="n">
        <v>5.356915</v>
      </c>
      <c r="G7613" s="0" t="s">
        <v>132</v>
      </c>
    </row>
    <row r="7614" customFormat="false" ht="14.25" hidden="false" customHeight="false" outlineLevel="0" collapsed="false">
      <c r="A7614" s="0" t="s">
        <v>95</v>
      </c>
      <c r="B7614" s="0" t="s">
        <v>52</v>
      </c>
      <c r="C7614" s="0" t="s">
        <v>76</v>
      </c>
      <c r="D7614" s="0" t="s">
        <v>185</v>
      </c>
      <c r="E7614" s="0" t="n">
        <v>2029</v>
      </c>
      <c r="F7614" s="0" t="n">
        <v>7.652736</v>
      </c>
      <c r="G7614" s="0" t="s">
        <v>132</v>
      </c>
    </row>
    <row r="7615" customFormat="false" ht="14.25" hidden="false" customHeight="false" outlineLevel="0" collapsed="false">
      <c r="A7615" s="0" t="s">
        <v>95</v>
      </c>
      <c r="B7615" s="0" t="s">
        <v>52</v>
      </c>
      <c r="C7615" s="0" t="s">
        <v>76</v>
      </c>
      <c r="D7615" s="0" t="s">
        <v>186</v>
      </c>
      <c r="E7615" s="0" t="n">
        <v>2029</v>
      </c>
      <c r="F7615" s="0" t="n">
        <v>0</v>
      </c>
      <c r="G7615" s="0" t="s">
        <v>132</v>
      </c>
    </row>
    <row r="7616" customFormat="false" ht="14.25" hidden="false" customHeight="false" outlineLevel="0" collapsed="false">
      <c r="A7616" s="0" t="s">
        <v>95</v>
      </c>
      <c r="B7616" s="0" t="s">
        <v>52</v>
      </c>
      <c r="C7616" s="0" t="s">
        <v>76</v>
      </c>
      <c r="D7616" s="0" t="s">
        <v>187</v>
      </c>
      <c r="E7616" s="0" t="n">
        <v>2029</v>
      </c>
      <c r="F7616" s="0" t="n">
        <v>7.652736</v>
      </c>
      <c r="G7616" s="0" t="s">
        <v>132</v>
      </c>
    </row>
    <row r="7617" customFormat="false" ht="14.25" hidden="false" customHeight="false" outlineLevel="0" collapsed="false">
      <c r="A7617" s="0" t="s">
        <v>95</v>
      </c>
      <c r="B7617" s="0" t="s">
        <v>52</v>
      </c>
      <c r="C7617" s="0" t="s">
        <v>76</v>
      </c>
      <c r="D7617" s="0" t="s">
        <v>185</v>
      </c>
      <c r="E7617" s="0" t="n">
        <v>2030</v>
      </c>
      <c r="F7617" s="0" t="n">
        <v>8.00226</v>
      </c>
      <c r="G7617" s="0" t="s">
        <v>132</v>
      </c>
    </row>
    <row r="7618" customFormat="false" ht="14.25" hidden="false" customHeight="false" outlineLevel="0" collapsed="false">
      <c r="A7618" s="0" t="s">
        <v>95</v>
      </c>
      <c r="B7618" s="0" t="s">
        <v>52</v>
      </c>
      <c r="C7618" s="0" t="s">
        <v>76</v>
      </c>
      <c r="D7618" s="0" t="s">
        <v>186</v>
      </c>
      <c r="E7618" s="0" t="n">
        <v>2030</v>
      </c>
      <c r="F7618" s="0" t="n">
        <v>0</v>
      </c>
      <c r="G7618" s="0" t="s">
        <v>132</v>
      </c>
    </row>
    <row r="7619" customFormat="false" ht="14.25" hidden="false" customHeight="false" outlineLevel="0" collapsed="false">
      <c r="A7619" s="0" t="s">
        <v>95</v>
      </c>
      <c r="B7619" s="0" t="s">
        <v>52</v>
      </c>
      <c r="C7619" s="0" t="s">
        <v>76</v>
      </c>
      <c r="D7619" s="0" t="s">
        <v>187</v>
      </c>
      <c r="E7619" s="0" t="n">
        <v>2030</v>
      </c>
      <c r="F7619" s="0" t="n">
        <v>8.00226</v>
      </c>
      <c r="G7619" s="0" t="s">
        <v>132</v>
      </c>
    </row>
    <row r="7620" customFormat="false" ht="14.25" hidden="false" customHeight="false" outlineLevel="0" collapsed="false">
      <c r="A7620" s="0" t="s">
        <v>95</v>
      </c>
      <c r="B7620" s="0" t="s">
        <v>52</v>
      </c>
      <c r="C7620" s="0" t="s">
        <v>76</v>
      </c>
      <c r="D7620" s="0" t="s">
        <v>185</v>
      </c>
      <c r="E7620" s="0" t="n">
        <v>2031</v>
      </c>
      <c r="F7620" s="0" t="n">
        <v>9.616903</v>
      </c>
      <c r="G7620" s="0" t="s">
        <v>132</v>
      </c>
    </row>
    <row r="7621" customFormat="false" ht="14.25" hidden="false" customHeight="false" outlineLevel="0" collapsed="false">
      <c r="A7621" s="0" t="s">
        <v>95</v>
      </c>
      <c r="B7621" s="0" t="s">
        <v>52</v>
      </c>
      <c r="C7621" s="0" t="s">
        <v>76</v>
      </c>
      <c r="D7621" s="0" t="s">
        <v>186</v>
      </c>
      <c r="E7621" s="0" t="n">
        <v>2031</v>
      </c>
      <c r="F7621" s="0" t="n">
        <v>0</v>
      </c>
      <c r="G7621" s="0" t="s">
        <v>132</v>
      </c>
    </row>
    <row r="7622" customFormat="false" ht="14.25" hidden="false" customHeight="false" outlineLevel="0" collapsed="false">
      <c r="A7622" s="0" t="s">
        <v>95</v>
      </c>
      <c r="B7622" s="0" t="s">
        <v>52</v>
      </c>
      <c r="C7622" s="0" t="s">
        <v>76</v>
      </c>
      <c r="D7622" s="0" t="s">
        <v>187</v>
      </c>
      <c r="E7622" s="0" t="n">
        <v>2031</v>
      </c>
      <c r="F7622" s="0" t="n">
        <v>9.616903</v>
      </c>
      <c r="G7622" s="0" t="s">
        <v>132</v>
      </c>
    </row>
    <row r="7623" customFormat="false" ht="14.25" hidden="false" customHeight="false" outlineLevel="0" collapsed="false">
      <c r="A7623" s="0" t="s">
        <v>95</v>
      </c>
      <c r="B7623" s="0" t="s">
        <v>52</v>
      </c>
      <c r="C7623" s="0" t="s">
        <v>76</v>
      </c>
      <c r="D7623" s="0" t="s">
        <v>185</v>
      </c>
      <c r="E7623" s="0" t="n">
        <v>2032</v>
      </c>
      <c r="F7623" s="0" t="n">
        <v>11.429435</v>
      </c>
      <c r="G7623" s="0" t="s">
        <v>132</v>
      </c>
    </row>
    <row r="7624" customFormat="false" ht="14.25" hidden="false" customHeight="false" outlineLevel="0" collapsed="false">
      <c r="A7624" s="0" t="s">
        <v>95</v>
      </c>
      <c r="B7624" s="0" t="s">
        <v>52</v>
      </c>
      <c r="C7624" s="0" t="s">
        <v>76</v>
      </c>
      <c r="D7624" s="0" t="s">
        <v>186</v>
      </c>
      <c r="E7624" s="0" t="n">
        <v>2032</v>
      </c>
      <c r="F7624" s="0" t="n">
        <v>0</v>
      </c>
      <c r="G7624" s="0" t="s">
        <v>132</v>
      </c>
    </row>
    <row r="7625" customFormat="false" ht="14.25" hidden="false" customHeight="false" outlineLevel="0" collapsed="false">
      <c r="A7625" s="0" t="s">
        <v>95</v>
      </c>
      <c r="B7625" s="0" t="s">
        <v>52</v>
      </c>
      <c r="C7625" s="0" t="s">
        <v>76</v>
      </c>
      <c r="D7625" s="0" t="s">
        <v>187</v>
      </c>
      <c r="E7625" s="0" t="n">
        <v>2032</v>
      </c>
      <c r="F7625" s="0" t="n">
        <v>11.429435</v>
      </c>
      <c r="G7625" s="0" t="s">
        <v>132</v>
      </c>
    </row>
    <row r="7626" customFormat="false" ht="14.25" hidden="false" customHeight="false" outlineLevel="0" collapsed="false">
      <c r="A7626" s="0" t="s">
        <v>95</v>
      </c>
      <c r="B7626" s="0" t="s">
        <v>52</v>
      </c>
      <c r="C7626" s="0" t="s">
        <v>76</v>
      </c>
      <c r="D7626" s="0" t="s">
        <v>185</v>
      </c>
      <c r="E7626" s="0" t="n">
        <v>2033</v>
      </c>
      <c r="F7626" s="0" t="n">
        <v>13.535251</v>
      </c>
      <c r="G7626" s="0" t="s">
        <v>132</v>
      </c>
    </row>
    <row r="7627" customFormat="false" ht="14.25" hidden="false" customHeight="false" outlineLevel="0" collapsed="false">
      <c r="A7627" s="0" t="s">
        <v>95</v>
      </c>
      <c r="B7627" s="0" t="s">
        <v>52</v>
      </c>
      <c r="C7627" s="0" t="s">
        <v>76</v>
      </c>
      <c r="D7627" s="0" t="s">
        <v>186</v>
      </c>
      <c r="E7627" s="0" t="n">
        <v>2033</v>
      </c>
      <c r="F7627" s="0" t="n">
        <v>0</v>
      </c>
      <c r="G7627" s="0" t="s">
        <v>132</v>
      </c>
    </row>
    <row r="7628" customFormat="false" ht="14.25" hidden="false" customHeight="false" outlineLevel="0" collapsed="false">
      <c r="A7628" s="0" t="s">
        <v>95</v>
      </c>
      <c r="B7628" s="0" t="s">
        <v>52</v>
      </c>
      <c r="C7628" s="0" t="s">
        <v>76</v>
      </c>
      <c r="D7628" s="0" t="s">
        <v>187</v>
      </c>
      <c r="E7628" s="0" t="n">
        <v>2033</v>
      </c>
      <c r="F7628" s="0" t="n">
        <v>13.535251</v>
      </c>
      <c r="G7628" s="0" t="s">
        <v>132</v>
      </c>
    </row>
    <row r="7629" customFormat="false" ht="14.25" hidden="false" customHeight="false" outlineLevel="0" collapsed="false">
      <c r="A7629" s="0" t="s">
        <v>95</v>
      </c>
      <c r="B7629" s="0" t="s">
        <v>52</v>
      </c>
      <c r="C7629" s="0" t="s">
        <v>76</v>
      </c>
      <c r="D7629" s="0" t="s">
        <v>185</v>
      </c>
      <c r="E7629" s="0" t="n">
        <v>2034</v>
      </c>
      <c r="F7629" s="0" t="n">
        <v>15.768788</v>
      </c>
      <c r="G7629" s="0" t="s">
        <v>132</v>
      </c>
    </row>
    <row r="7630" customFormat="false" ht="14.25" hidden="false" customHeight="false" outlineLevel="0" collapsed="false">
      <c r="A7630" s="0" t="s">
        <v>95</v>
      </c>
      <c r="B7630" s="0" t="s">
        <v>52</v>
      </c>
      <c r="C7630" s="0" t="s">
        <v>76</v>
      </c>
      <c r="D7630" s="0" t="s">
        <v>186</v>
      </c>
      <c r="E7630" s="0" t="n">
        <v>2034</v>
      </c>
      <c r="F7630" s="0" t="n">
        <v>0</v>
      </c>
      <c r="G7630" s="0" t="s">
        <v>132</v>
      </c>
    </row>
    <row r="7631" customFormat="false" ht="14.25" hidden="false" customHeight="false" outlineLevel="0" collapsed="false">
      <c r="A7631" s="0" t="s">
        <v>95</v>
      </c>
      <c r="B7631" s="0" t="s">
        <v>52</v>
      </c>
      <c r="C7631" s="0" t="s">
        <v>76</v>
      </c>
      <c r="D7631" s="0" t="s">
        <v>187</v>
      </c>
      <c r="E7631" s="0" t="n">
        <v>2034</v>
      </c>
      <c r="F7631" s="0" t="n">
        <v>15.768788</v>
      </c>
      <c r="G7631" s="0" t="s">
        <v>132</v>
      </c>
    </row>
    <row r="7632" customFormat="false" ht="14.25" hidden="false" customHeight="false" outlineLevel="0" collapsed="false">
      <c r="A7632" s="0" t="s">
        <v>95</v>
      </c>
      <c r="B7632" s="0" t="s">
        <v>52</v>
      </c>
      <c r="C7632" s="0" t="s">
        <v>76</v>
      </c>
      <c r="D7632" s="0" t="s">
        <v>185</v>
      </c>
      <c r="E7632" s="0" t="n">
        <v>2035</v>
      </c>
      <c r="F7632" s="0" t="n">
        <v>18.1332</v>
      </c>
      <c r="G7632" s="0" t="s">
        <v>132</v>
      </c>
    </row>
    <row r="7633" customFormat="false" ht="14.25" hidden="false" customHeight="false" outlineLevel="0" collapsed="false">
      <c r="A7633" s="0" t="s">
        <v>95</v>
      </c>
      <c r="B7633" s="0" t="s">
        <v>52</v>
      </c>
      <c r="C7633" s="0" t="s">
        <v>76</v>
      </c>
      <c r="D7633" s="0" t="s">
        <v>186</v>
      </c>
      <c r="E7633" s="0" t="n">
        <v>2035</v>
      </c>
      <c r="F7633" s="0" t="n">
        <v>0</v>
      </c>
      <c r="G7633" s="0" t="s">
        <v>132</v>
      </c>
    </row>
    <row r="7634" customFormat="false" ht="14.25" hidden="false" customHeight="false" outlineLevel="0" collapsed="false">
      <c r="A7634" s="0" t="s">
        <v>95</v>
      </c>
      <c r="B7634" s="0" t="s">
        <v>52</v>
      </c>
      <c r="C7634" s="0" t="s">
        <v>76</v>
      </c>
      <c r="D7634" s="0" t="s">
        <v>187</v>
      </c>
      <c r="E7634" s="0" t="n">
        <v>2035</v>
      </c>
      <c r="F7634" s="0" t="n">
        <v>18.1332</v>
      </c>
      <c r="G7634" s="0" t="s">
        <v>132</v>
      </c>
    </row>
    <row r="7635" customFormat="false" ht="14.25" hidden="false" customHeight="false" outlineLevel="0" collapsed="false">
      <c r="A7635" s="0" t="s">
        <v>95</v>
      </c>
      <c r="B7635" s="0" t="s">
        <v>52</v>
      </c>
      <c r="C7635" s="0" t="s">
        <v>76</v>
      </c>
      <c r="D7635" s="0" t="s">
        <v>185</v>
      </c>
      <c r="E7635" s="0" t="n">
        <v>2036</v>
      </c>
      <c r="F7635" s="0" t="n">
        <v>20.63164</v>
      </c>
      <c r="G7635" s="0" t="s">
        <v>132</v>
      </c>
    </row>
    <row r="7636" customFormat="false" ht="14.25" hidden="false" customHeight="false" outlineLevel="0" collapsed="false">
      <c r="A7636" s="0" t="s">
        <v>95</v>
      </c>
      <c r="B7636" s="0" t="s">
        <v>52</v>
      </c>
      <c r="C7636" s="0" t="s">
        <v>76</v>
      </c>
      <c r="D7636" s="0" t="s">
        <v>186</v>
      </c>
      <c r="E7636" s="0" t="n">
        <v>2036</v>
      </c>
      <c r="F7636" s="0" t="n">
        <v>0</v>
      </c>
      <c r="G7636" s="0" t="s">
        <v>132</v>
      </c>
    </row>
    <row r="7637" customFormat="false" ht="14.25" hidden="false" customHeight="false" outlineLevel="0" collapsed="false">
      <c r="A7637" s="0" t="s">
        <v>95</v>
      </c>
      <c r="B7637" s="0" t="s">
        <v>52</v>
      </c>
      <c r="C7637" s="0" t="s">
        <v>76</v>
      </c>
      <c r="D7637" s="0" t="s">
        <v>187</v>
      </c>
      <c r="E7637" s="0" t="n">
        <v>2036</v>
      </c>
      <c r="F7637" s="0" t="n">
        <v>20.63164</v>
      </c>
      <c r="G7637" s="0" t="s">
        <v>132</v>
      </c>
    </row>
    <row r="7638" customFormat="false" ht="14.25" hidden="false" customHeight="false" outlineLevel="0" collapsed="false">
      <c r="A7638" s="0" t="s">
        <v>95</v>
      </c>
      <c r="B7638" s="0" t="s">
        <v>52</v>
      </c>
      <c r="C7638" s="0" t="s">
        <v>76</v>
      </c>
      <c r="D7638" s="0" t="s">
        <v>185</v>
      </c>
      <c r="E7638" s="0" t="n">
        <v>2037</v>
      </c>
      <c r="F7638" s="0" t="n">
        <v>22.620948</v>
      </c>
      <c r="G7638" s="0" t="s">
        <v>132</v>
      </c>
    </row>
    <row r="7639" customFormat="false" ht="14.25" hidden="false" customHeight="false" outlineLevel="0" collapsed="false">
      <c r="A7639" s="0" t="s">
        <v>95</v>
      </c>
      <c r="B7639" s="0" t="s">
        <v>52</v>
      </c>
      <c r="C7639" s="0" t="s">
        <v>76</v>
      </c>
      <c r="D7639" s="0" t="s">
        <v>186</v>
      </c>
      <c r="E7639" s="0" t="n">
        <v>2037</v>
      </c>
      <c r="F7639" s="0" t="n">
        <v>0</v>
      </c>
      <c r="G7639" s="0" t="s">
        <v>132</v>
      </c>
    </row>
    <row r="7640" customFormat="false" ht="14.25" hidden="false" customHeight="false" outlineLevel="0" collapsed="false">
      <c r="A7640" s="0" t="s">
        <v>95</v>
      </c>
      <c r="B7640" s="0" t="s">
        <v>52</v>
      </c>
      <c r="C7640" s="0" t="s">
        <v>76</v>
      </c>
      <c r="D7640" s="0" t="s">
        <v>187</v>
      </c>
      <c r="E7640" s="0" t="n">
        <v>2037</v>
      </c>
      <c r="F7640" s="0" t="n">
        <v>22.620948</v>
      </c>
      <c r="G7640" s="0" t="s">
        <v>132</v>
      </c>
    </row>
    <row r="7641" customFormat="false" ht="14.25" hidden="false" customHeight="false" outlineLevel="0" collapsed="false">
      <c r="A7641" s="0" t="s">
        <v>95</v>
      </c>
      <c r="B7641" s="0" t="s">
        <v>52</v>
      </c>
      <c r="C7641" s="0" t="s">
        <v>76</v>
      </c>
      <c r="D7641" s="0" t="s">
        <v>185</v>
      </c>
      <c r="E7641" s="0" t="n">
        <v>2038</v>
      </c>
      <c r="F7641" s="0" t="n">
        <v>24.707668</v>
      </c>
      <c r="G7641" s="0" t="s">
        <v>132</v>
      </c>
    </row>
    <row r="7642" customFormat="false" ht="14.25" hidden="false" customHeight="false" outlineLevel="0" collapsed="false">
      <c r="A7642" s="0" t="s">
        <v>95</v>
      </c>
      <c r="B7642" s="0" t="s">
        <v>52</v>
      </c>
      <c r="C7642" s="0" t="s">
        <v>76</v>
      </c>
      <c r="D7642" s="0" t="s">
        <v>186</v>
      </c>
      <c r="E7642" s="0" t="n">
        <v>2038</v>
      </c>
      <c r="F7642" s="0" t="n">
        <v>0</v>
      </c>
      <c r="G7642" s="0" t="s">
        <v>132</v>
      </c>
    </row>
    <row r="7643" customFormat="false" ht="14.25" hidden="false" customHeight="false" outlineLevel="0" collapsed="false">
      <c r="A7643" s="0" t="s">
        <v>95</v>
      </c>
      <c r="B7643" s="0" t="s">
        <v>52</v>
      </c>
      <c r="C7643" s="0" t="s">
        <v>76</v>
      </c>
      <c r="D7643" s="0" t="s">
        <v>187</v>
      </c>
      <c r="E7643" s="0" t="n">
        <v>2038</v>
      </c>
      <c r="F7643" s="0" t="n">
        <v>24.707668</v>
      </c>
      <c r="G7643" s="0" t="s">
        <v>132</v>
      </c>
    </row>
    <row r="7644" customFormat="false" ht="14.25" hidden="false" customHeight="false" outlineLevel="0" collapsed="false">
      <c r="A7644" s="0" t="s">
        <v>95</v>
      </c>
      <c r="B7644" s="0" t="s">
        <v>52</v>
      </c>
      <c r="C7644" s="0" t="s">
        <v>76</v>
      </c>
      <c r="D7644" s="0" t="s">
        <v>185</v>
      </c>
      <c r="E7644" s="0" t="n">
        <v>2039</v>
      </c>
      <c r="F7644" s="0" t="n">
        <v>26.893901</v>
      </c>
      <c r="G7644" s="0" t="s">
        <v>132</v>
      </c>
    </row>
    <row r="7645" customFormat="false" ht="14.25" hidden="false" customHeight="false" outlineLevel="0" collapsed="false">
      <c r="A7645" s="0" t="s">
        <v>95</v>
      </c>
      <c r="B7645" s="0" t="s">
        <v>52</v>
      </c>
      <c r="C7645" s="0" t="s">
        <v>76</v>
      </c>
      <c r="D7645" s="0" t="s">
        <v>186</v>
      </c>
      <c r="E7645" s="0" t="n">
        <v>2039</v>
      </c>
      <c r="F7645" s="0" t="n">
        <v>0</v>
      </c>
      <c r="G7645" s="0" t="s">
        <v>132</v>
      </c>
    </row>
    <row r="7646" customFormat="false" ht="14.25" hidden="false" customHeight="false" outlineLevel="0" collapsed="false">
      <c r="A7646" s="0" t="s">
        <v>95</v>
      </c>
      <c r="B7646" s="0" t="s">
        <v>52</v>
      </c>
      <c r="C7646" s="0" t="s">
        <v>76</v>
      </c>
      <c r="D7646" s="0" t="s">
        <v>187</v>
      </c>
      <c r="E7646" s="0" t="n">
        <v>2039</v>
      </c>
      <c r="F7646" s="0" t="n">
        <v>26.893901</v>
      </c>
      <c r="G7646" s="0" t="s">
        <v>132</v>
      </c>
    </row>
    <row r="7647" customFormat="false" ht="14.25" hidden="false" customHeight="false" outlineLevel="0" collapsed="false">
      <c r="A7647" s="0" t="s">
        <v>95</v>
      </c>
      <c r="B7647" s="0" t="s">
        <v>52</v>
      </c>
      <c r="C7647" s="0" t="s">
        <v>76</v>
      </c>
      <c r="D7647" s="0" t="s">
        <v>185</v>
      </c>
      <c r="E7647" s="0" t="n">
        <v>2040</v>
      </c>
      <c r="F7647" s="0" t="n">
        <v>28.47</v>
      </c>
      <c r="G7647" s="0" t="s">
        <v>132</v>
      </c>
    </row>
    <row r="7648" customFormat="false" ht="14.25" hidden="false" customHeight="false" outlineLevel="0" collapsed="false">
      <c r="A7648" s="0" t="s">
        <v>95</v>
      </c>
      <c r="B7648" s="0" t="s">
        <v>52</v>
      </c>
      <c r="C7648" s="0" t="s">
        <v>76</v>
      </c>
      <c r="D7648" s="0" t="s">
        <v>186</v>
      </c>
      <c r="E7648" s="0" t="n">
        <v>2040</v>
      </c>
      <c r="F7648" s="0" t="n">
        <v>0</v>
      </c>
      <c r="G7648" s="0" t="s">
        <v>132</v>
      </c>
    </row>
    <row r="7649" customFormat="false" ht="14.25" hidden="false" customHeight="false" outlineLevel="0" collapsed="false">
      <c r="A7649" s="0" t="s">
        <v>95</v>
      </c>
      <c r="B7649" s="0" t="s">
        <v>52</v>
      </c>
      <c r="C7649" s="0" t="s">
        <v>76</v>
      </c>
      <c r="D7649" s="0" t="s">
        <v>187</v>
      </c>
      <c r="E7649" s="0" t="n">
        <v>2040</v>
      </c>
      <c r="F7649" s="0" t="n">
        <v>28.47</v>
      </c>
      <c r="G7649" s="0" t="s">
        <v>132</v>
      </c>
    </row>
    <row r="7650" customFormat="false" ht="14.25" hidden="false" customHeight="false" outlineLevel="0" collapsed="false">
      <c r="A7650" s="0" t="s">
        <v>101</v>
      </c>
      <c r="B7650" s="0" t="s">
        <v>53</v>
      </c>
      <c r="C7650" s="0" t="s">
        <v>76</v>
      </c>
      <c r="D7650" s="0" t="s">
        <v>185</v>
      </c>
      <c r="E7650" s="0" t="n">
        <v>2024</v>
      </c>
      <c r="F7650" s="0" t="n">
        <v>0.055</v>
      </c>
      <c r="G7650" s="0" t="s">
        <v>132</v>
      </c>
    </row>
    <row r="7651" customFormat="false" ht="14.25" hidden="false" customHeight="false" outlineLevel="0" collapsed="false">
      <c r="A7651" s="0" t="s">
        <v>101</v>
      </c>
      <c r="B7651" s="0" t="s">
        <v>53</v>
      </c>
      <c r="C7651" s="0" t="s">
        <v>76</v>
      </c>
      <c r="D7651" s="0" t="s">
        <v>186</v>
      </c>
      <c r="E7651" s="0" t="n">
        <v>2024</v>
      </c>
      <c r="F7651" s="0" t="n">
        <v>0</v>
      </c>
      <c r="G7651" s="0" t="s">
        <v>132</v>
      </c>
    </row>
    <row r="7652" customFormat="false" ht="14.25" hidden="false" customHeight="false" outlineLevel="0" collapsed="false">
      <c r="A7652" s="0" t="s">
        <v>101</v>
      </c>
      <c r="B7652" s="0" t="s">
        <v>53</v>
      </c>
      <c r="C7652" s="0" t="s">
        <v>76</v>
      </c>
      <c r="D7652" s="0" t="s">
        <v>187</v>
      </c>
      <c r="E7652" s="0" t="n">
        <v>2024</v>
      </c>
      <c r="F7652" s="0" t="n">
        <v>0.055</v>
      </c>
      <c r="G7652" s="0" t="s">
        <v>132</v>
      </c>
    </row>
    <row r="7653" customFormat="false" ht="14.25" hidden="false" customHeight="false" outlineLevel="0" collapsed="false">
      <c r="A7653" s="0" t="s">
        <v>101</v>
      </c>
      <c r="B7653" s="0" t="s">
        <v>53</v>
      </c>
      <c r="C7653" s="0" t="s">
        <v>76</v>
      </c>
      <c r="D7653" s="0" t="s">
        <v>185</v>
      </c>
      <c r="E7653" s="0" t="n">
        <v>2025</v>
      </c>
      <c r="F7653" s="0" t="n">
        <v>0.07</v>
      </c>
      <c r="G7653" s="0" t="s">
        <v>132</v>
      </c>
    </row>
    <row r="7654" customFormat="false" ht="14.25" hidden="false" customHeight="false" outlineLevel="0" collapsed="false">
      <c r="A7654" s="0" t="s">
        <v>101</v>
      </c>
      <c r="B7654" s="0" t="s">
        <v>53</v>
      </c>
      <c r="C7654" s="0" t="s">
        <v>76</v>
      </c>
      <c r="D7654" s="0" t="s">
        <v>186</v>
      </c>
      <c r="E7654" s="0" t="n">
        <v>2025</v>
      </c>
      <c r="F7654" s="0" t="n">
        <v>0</v>
      </c>
      <c r="G7654" s="0" t="s">
        <v>132</v>
      </c>
    </row>
    <row r="7655" customFormat="false" ht="14.25" hidden="false" customHeight="false" outlineLevel="0" collapsed="false">
      <c r="A7655" s="0" t="s">
        <v>101</v>
      </c>
      <c r="B7655" s="0" t="s">
        <v>53</v>
      </c>
      <c r="C7655" s="0" t="s">
        <v>76</v>
      </c>
      <c r="D7655" s="0" t="s">
        <v>187</v>
      </c>
      <c r="E7655" s="0" t="n">
        <v>2025</v>
      </c>
      <c r="F7655" s="0" t="n">
        <v>0.07</v>
      </c>
      <c r="G7655" s="0" t="s">
        <v>132</v>
      </c>
    </row>
    <row r="7656" customFormat="false" ht="14.25" hidden="false" customHeight="false" outlineLevel="0" collapsed="false">
      <c r="A7656" s="0" t="s">
        <v>101</v>
      </c>
      <c r="B7656" s="0" t="s">
        <v>53</v>
      </c>
      <c r="C7656" s="0" t="s">
        <v>76</v>
      </c>
      <c r="D7656" s="0" t="s">
        <v>185</v>
      </c>
      <c r="E7656" s="0" t="n">
        <v>2026</v>
      </c>
      <c r="F7656" s="0" t="n">
        <v>0.619204</v>
      </c>
      <c r="G7656" s="0" t="s">
        <v>132</v>
      </c>
    </row>
    <row r="7657" customFormat="false" ht="14.25" hidden="false" customHeight="false" outlineLevel="0" collapsed="false">
      <c r="A7657" s="0" t="s">
        <v>101</v>
      </c>
      <c r="B7657" s="0" t="s">
        <v>53</v>
      </c>
      <c r="C7657" s="0" t="s">
        <v>76</v>
      </c>
      <c r="D7657" s="0" t="s">
        <v>186</v>
      </c>
      <c r="E7657" s="0" t="n">
        <v>2026</v>
      </c>
      <c r="F7657" s="0" t="n">
        <v>0</v>
      </c>
      <c r="G7657" s="0" t="s">
        <v>132</v>
      </c>
    </row>
    <row r="7658" customFormat="false" ht="14.25" hidden="false" customHeight="false" outlineLevel="0" collapsed="false">
      <c r="A7658" s="0" t="s">
        <v>101</v>
      </c>
      <c r="B7658" s="0" t="s">
        <v>53</v>
      </c>
      <c r="C7658" s="0" t="s">
        <v>76</v>
      </c>
      <c r="D7658" s="0" t="s">
        <v>187</v>
      </c>
      <c r="E7658" s="0" t="n">
        <v>2026</v>
      </c>
      <c r="F7658" s="0" t="n">
        <v>0.619204</v>
      </c>
      <c r="G7658" s="0" t="s">
        <v>132</v>
      </c>
    </row>
    <row r="7659" customFormat="false" ht="14.25" hidden="false" customHeight="false" outlineLevel="0" collapsed="false">
      <c r="A7659" s="0" t="s">
        <v>101</v>
      </c>
      <c r="B7659" s="0" t="s">
        <v>53</v>
      </c>
      <c r="C7659" s="0" t="s">
        <v>76</v>
      </c>
      <c r="D7659" s="0" t="s">
        <v>185</v>
      </c>
      <c r="E7659" s="0" t="n">
        <v>2027</v>
      </c>
      <c r="F7659" s="0" t="n">
        <v>1.168409</v>
      </c>
      <c r="G7659" s="0" t="s">
        <v>132</v>
      </c>
    </row>
    <row r="7660" customFormat="false" ht="14.25" hidden="false" customHeight="false" outlineLevel="0" collapsed="false">
      <c r="A7660" s="0" t="s">
        <v>101</v>
      </c>
      <c r="B7660" s="0" t="s">
        <v>53</v>
      </c>
      <c r="C7660" s="0" t="s">
        <v>76</v>
      </c>
      <c r="D7660" s="0" t="s">
        <v>186</v>
      </c>
      <c r="E7660" s="0" t="n">
        <v>2027</v>
      </c>
      <c r="F7660" s="0" t="n">
        <v>0</v>
      </c>
      <c r="G7660" s="0" t="s">
        <v>132</v>
      </c>
    </row>
    <row r="7661" customFormat="false" ht="14.25" hidden="false" customHeight="false" outlineLevel="0" collapsed="false">
      <c r="A7661" s="0" t="s">
        <v>101</v>
      </c>
      <c r="B7661" s="0" t="s">
        <v>53</v>
      </c>
      <c r="C7661" s="0" t="s">
        <v>76</v>
      </c>
      <c r="D7661" s="0" t="s">
        <v>187</v>
      </c>
      <c r="E7661" s="0" t="n">
        <v>2027</v>
      </c>
      <c r="F7661" s="0" t="n">
        <v>1.168409</v>
      </c>
      <c r="G7661" s="0" t="s">
        <v>132</v>
      </c>
    </row>
    <row r="7662" customFormat="false" ht="14.25" hidden="false" customHeight="false" outlineLevel="0" collapsed="false">
      <c r="A7662" s="0" t="s">
        <v>101</v>
      </c>
      <c r="B7662" s="0" t="s">
        <v>53</v>
      </c>
      <c r="C7662" s="0" t="s">
        <v>76</v>
      </c>
      <c r="D7662" s="0" t="s">
        <v>185</v>
      </c>
      <c r="E7662" s="0" t="n">
        <v>2028</v>
      </c>
      <c r="F7662" s="0" t="n">
        <v>1.749197</v>
      </c>
      <c r="G7662" s="0" t="s">
        <v>132</v>
      </c>
    </row>
    <row r="7663" customFormat="false" ht="14.25" hidden="false" customHeight="false" outlineLevel="0" collapsed="false">
      <c r="A7663" s="0" t="s">
        <v>101</v>
      </c>
      <c r="B7663" s="0" t="s">
        <v>53</v>
      </c>
      <c r="C7663" s="0" t="s">
        <v>76</v>
      </c>
      <c r="D7663" s="0" t="s">
        <v>186</v>
      </c>
      <c r="E7663" s="0" t="n">
        <v>2028</v>
      </c>
      <c r="F7663" s="0" t="n">
        <v>0</v>
      </c>
      <c r="G7663" s="0" t="s">
        <v>132</v>
      </c>
    </row>
    <row r="7664" customFormat="false" ht="14.25" hidden="false" customHeight="false" outlineLevel="0" collapsed="false">
      <c r="A7664" s="0" t="s">
        <v>101</v>
      </c>
      <c r="B7664" s="0" t="s">
        <v>53</v>
      </c>
      <c r="C7664" s="0" t="s">
        <v>76</v>
      </c>
      <c r="D7664" s="0" t="s">
        <v>187</v>
      </c>
      <c r="E7664" s="0" t="n">
        <v>2028</v>
      </c>
      <c r="F7664" s="0" t="n">
        <v>1.749197</v>
      </c>
      <c r="G7664" s="0" t="s">
        <v>132</v>
      </c>
    </row>
    <row r="7665" customFormat="false" ht="14.25" hidden="false" customHeight="false" outlineLevel="0" collapsed="false">
      <c r="A7665" s="0" t="s">
        <v>101</v>
      </c>
      <c r="B7665" s="0" t="s">
        <v>53</v>
      </c>
      <c r="C7665" s="0" t="s">
        <v>76</v>
      </c>
      <c r="D7665" s="0" t="s">
        <v>185</v>
      </c>
      <c r="E7665" s="0" t="n">
        <v>2029</v>
      </c>
      <c r="F7665" s="0" t="n">
        <v>2.528136</v>
      </c>
      <c r="G7665" s="0" t="s">
        <v>132</v>
      </c>
    </row>
    <row r="7666" customFormat="false" ht="14.25" hidden="false" customHeight="false" outlineLevel="0" collapsed="false">
      <c r="A7666" s="0" t="s">
        <v>101</v>
      </c>
      <c r="B7666" s="0" t="s">
        <v>53</v>
      </c>
      <c r="C7666" s="0" t="s">
        <v>76</v>
      </c>
      <c r="D7666" s="0" t="s">
        <v>186</v>
      </c>
      <c r="E7666" s="0" t="n">
        <v>2029</v>
      </c>
      <c r="F7666" s="0" t="n">
        <v>0</v>
      </c>
      <c r="G7666" s="0" t="s">
        <v>132</v>
      </c>
    </row>
    <row r="7667" customFormat="false" ht="14.25" hidden="false" customHeight="false" outlineLevel="0" collapsed="false">
      <c r="A7667" s="0" t="s">
        <v>101</v>
      </c>
      <c r="B7667" s="0" t="s">
        <v>53</v>
      </c>
      <c r="C7667" s="0" t="s">
        <v>76</v>
      </c>
      <c r="D7667" s="0" t="s">
        <v>187</v>
      </c>
      <c r="E7667" s="0" t="n">
        <v>2029</v>
      </c>
      <c r="F7667" s="0" t="n">
        <v>2.528136</v>
      </c>
      <c r="G7667" s="0" t="s">
        <v>132</v>
      </c>
    </row>
    <row r="7668" customFormat="false" ht="14.25" hidden="false" customHeight="false" outlineLevel="0" collapsed="false">
      <c r="A7668" s="0" t="s">
        <v>101</v>
      </c>
      <c r="B7668" s="0" t="s">
        <v>53</v>
      </c>
      <c r="C7668" s="0" t="s">
        <v>76</v>
      </c>
      <c r="D7668" s="0" t="s">
        <v>185</v>
      </c>
      <c r="E7668" s="0" t="n">
        <v>2030</v>
      </c>
      <c r="F7668" s="0" t="n">
        <v>2.66742</v>
      </c>
      <c r="G7668" s="0" t="s">
        <v>132</v>
      </c>
    </row>
    <row r="7669" customFormat="false" ht="14.25" hidden="false" customHeight="false" outlineLevel="0" collapsed="false">
      <c r="A7669" s="0" t="s">
        <v>101</v>
      </c>
      <c r="B7669" s="0" t="s">
        <v>53</v>
      </c>
      <c r="C7669" s="0" t="s">
        <v>76</v>
      </c>
      <c r="D7669" s="0" t="s">
        <v>186</v>
      </c>
      <c r="E7669" s="0" t="n">
        <v>2030</v>
      </c>
      <c r="F7669" s="0" t="n">
        <v>0</v>
      </c>
      <c r="G7669" s="0" t="s">
        <v>132</v>
      </c>
    </row>
    <row r="7670" customFormat="false" ht="14.25" hidden="false" customHeight="false" outlineLevel="0" collapsed="false">
      <c r="A7670" s="0" t="s">
        <v>101</v>
      </c>
      <c r="B7670" s="0" t="s">
        <v>53</v>
      </c>
      <c r="C7670" s="0" t="s">
        <v>76</v>
      </c>
      <c r="D7670" s="0" t="s">
        <v>187</v>
      </c>
      <c r="E7670" s="0" t="n">
        <v>2030</v>
      </c>
      <c r="F7670" s="0" t="n">
        <v>2.66742</v>
      </c>
      <c r="G7670" s="0" t="s">
        <v>132</v>
      </c>
    </row>
    <row r="7671" customFormat="false" ht="14.25" hidden="false" customHeight="false" outlineLevel="0" collapsed="false">
      <c r="A7671" s="0" t="s">
        <v>101</v>
      </c>
      <c r="B7671" s="0" t="s">
        <v>53</v>
      </c>
      <c r="C7671" s="0" t="s">
        <v>76</v>
      </c>
      <c r="D7671" s="0" t="s">
        <v>185</v>
      </c>
      <c r="E7671" s="0" t="n">
        <v>2031</v>
      </c>
      <c r="F7671" s="0" t="n">
        <v>3.145716</v>
      </c>
      <c r="G7671" s="0" t="s">
        <v>132</v>
      </c>
    </row>
    <row r="7672" customFormat="false" ht="14.25" hidden="false" customHeight="false" outlineLevel="0" collapsed="false">
      <c r="A7672" s="0" t="s">
        <v>101</v>
      </c>
      <c r="B7672" s="0" t="s">
        <v>53</v>
      </c>
      <c r="C7672" s="0" t="s">
        <v>76</v>
      </c>
      <c r="D7672" s="0" t="s">
        <v>186</v>
      </c>
      <c r="E7672" s="0" t="n">
        <v>2031</v>
      </c>
      <c r="F7672" s="0" t="n">
        <v>0</v>
      </c>
      <c r="G7672" s="0" t="s">
        <v>132</v>
      </c>
    </row>
    <row r="7673" customFormat="false" ht="14.25" hidden="false" customHeight="false" outlineLevel="0" collapsed="false">
      <c r="A7673" s="0" t="s">
        <v>101</v>
      </c>
      <c r="B7673" s="0" t="s">
        <v>53</v>
      </c>
      <c r="C7673" s="0" t="s">
        <v>76</v>
      </c>
      <c r="D7673" s="0" t="s">
        <v>187</v>
      </c>
      <c r="E7673" s="0" t="n">
        <v>2031</v>
      </c>
      <c r="F7673" s="0" t="n">
        <v>3.145716</v>
      </c>
      <c r="G7673" s="0" t="s">
        <v>132</v>
      </c>
    </row>
    <row r="7674" customFormat="false" ht="14.25" hidden="false" customHeight="false" outlineLevel="0" collapsed="false">
      <c r="A7674" s="0" t="s">
        <v>101</v>
      </c>
      <c r="B7674" s="0" t="s">
        <v>53</v>
      </c>
      <c r="C7674" s="0" t="s">
        <v>76</v>
      </c>
      <c r="D7674" s="0" t="s">
        <v>185</v>
      </c>
      <c r="E7674" s="0" t="n">
        <v>2032</v>
      </c>
      <c r="F7674" s="0" t="n">
        <v>3.670002</v>
      </c>
      <c r="G7674" s="0" t="s">
        <v>132</v>
      </c>
    </row>
    <row r="7675" customFormat="false" ht="14.25" hidden="false" customHeight="false" outlineLevel="0" collapsed="false">
      <c r="A7675" s="0" t="s">
        <v>101</v>
      </c>
      <c r="B7675" s="0" t="s">
        <v>53</v>
      </c>
      <c r="C7675" s="0" t="s">
        <v>76</v>
      </c>
      <c r="D7675" s="0" t="s">
        <v>186</v>
      </c>
      <c r="E7675" s="0" t="n">
        <v>2032</v>
      </c>
      <c r="F7675" s="0" t="n">
        <v>0</v>
      </c>
      <c r="G7675" s="0" t="s">
        <v>132</v>
      </c>
    </row>
    <row r="7676" customFormat="false" ht="14.25" hidden="false" customHeight="false" outlineLevel="0" collapsed="false">
      <c r="A7676" s="0" t="s">
        <v>101</v>
      </c>
      <c r="B7676" s="0" t="s">
        <v>53</v>
      </c>
      <c r="C7676" s="0" t="s">
        <v>76</v>
      </c>
      <c r="D7676" s="0" t="s">
        <v>187</v>
      </c>
      <c r="E7676" s="0" t="n">
        <v>2032</v>
      </c>
      <c r="F7676" s="0" t="n">
        <v>3.670002</v>
      </c>
      <c r="G7676" s="0" t="s">
        <v>132</v>
      </c>
    </row>
    <row r="7677" customFormat="false" ht="14.25" hidden="false" customHeight="false" outlineLevel="0" collapsed="false">
      <c r="A7677" s="0" t="s">
        <v>101</v>
      </c>
      <c r="B7677" s="0" t="s">
        <v>53</v>
      </c>
      <c r="C7677" s="0" t="s">
        <v>76</v>
      </c>
      <c r="D7677" s="0" t="s">
        <v>185</v>
      </c>
      <c r="E7677" s="0" t="n">
        <v>2033</v>
      </c>
      <c r="F7677" s="0" t="n">
        <v>4.267872</v>
      </c>
      <c r="G7677" s="0" t="s">
        <v>132</v>
      </c>
    </row>
    <row r="7678" customFormat="false" ht="14.25" hidden="false" customHeight="false" outlineLevel="0" collapsed="false">
      <c r="A7678" s="0" t="s">
        <v>101</v>
      </c>
      <c r="B7678" s="0" t="s">
        <v>53</v>
      </c>
      <c r="C7678" s="0" t="s">
        <v>76</v>
      </c>
      <c r="D7678" s="0" t="s">
        <v>186</v>
      </c>
      <c r="E7678" s="0" t="n">
        <v>2033</v>
      </c>
      <c r="F7678" s="0" t="n">
        <v>0</v>
      </c>
      <c r="G7678" s="0" t="s">
        <v>132</v>
      </c>
    </row>
    <row r="7679" customFormat="false" ht="14.25" hidden="false" customHeight="false" outlineLevel="0" collapsed="false">
      <c r="A7679" s="0" t="s">
        <v>101</v>
      </c>
      <c r="B7679" s="0" t="s">
        <v>53</v>
      </c>
      <c r="C7679" s="0" t="s">
        <v>76</v>
      </c>
      <c r="D7679" s="0" t="s">
        <v>187</v>
      </c>
      <c r="E7679" s="0" t="n">
        <v>2033</v>
      </c>
      <c r="F7679" s="0" t="n">
        <v>4.267872</v>
      </c>
      <c r="G7679" s="0" t="s">
        <v>132</v>
      </c>
    </row>
    <row r="7680" customFormat="false" ht="14.25" hidden="false" customHeight="false" outlineLevel="0" collapsed="false">
      <c r="A7680" s="0" t="s">
        <v>101</v>
      </c>
      <c r="B7680" s="0" t="s">
        <v>53</v>
      </c>
      <c r="C7680" s="0" t="s">
        <v>76</v>
      </c>
      <c r="D7680" s="0" t="s">
        <v>185</v>
      </c>
      <c r="E7680" s="0" t="n">
        <v>2034</v>
      </c>
      <c r="F7680" s="0" t="n">
        <v>4.884138</v>
      </c>
      <c r="G7680" s="0" t="s">
        <v>132</v>
      </c>
    </row>
    <row r="7681" customFormat="false" ht="14.25" hidden="false" customHeight="false" outlineLevel="0" collapsed="false">
      <c r="A7681" s="0" t="s">
        <v>101</v>
      </c>
      <c r="B7681" s="0" t="s">
        <v>53</v>
      </c>
      <c r="C7681" s="0" t="s">
        <v>76</v>
      </c>
      <c r="D7681" s="0" t="s">
        <v>186</v>
      </c>
      <c r="E7681" s="0" t="n">
        <v>2034</v>
      </c>
      <c r="F7681" s="0" t="n">
        <v>0</v>
      </c>
      <c r="G7681" s="0" t="s">
        <v>132</v>
      </c>
    </row>
    <row r="7682" customFormat="false" ht="14.25" hidden="false" customHeight="false" outlineLevel="0" collapsed="false">
      <c r="A7682" s="0" t="s">
        <v>101</v>
      </c>
      <c r="B7682" s="0" t="s">
        <v>53</v>
      </c>
      <c r="C7682" s="0" t="s">
        <v>76</v>
      </c>
      <c r="D7682" s="0" t="s">
        <v>187</v>
      </c>
      <c r="E7682" s="0" t="n">
        <v>2034</v>
      </c>
      <c r="F7682" s="0" t="n">
        <v>4.884138</v>
      </c>
      <c r="G7682" s="0" t="s">
        <v>132</v>
      </c>
    </row>
    <row r="7683" customFormat="false" ht="14.25" hidden="false" customHeight="false" outlineLevel="0" collapsed="false">
      <c r="A7683" s="0" t="s">
        <v>101</v>
      </c>
      <c r="B7683" s="0" t="s">
        <v>53</v>
      </c>
      <c r="C7683" s="0" t="s">
        <v>76</v>
      </c>
      <c r="D7683" s="0" t="s">
        <v>185</v>
      </c>
      <c r="E7683" s="0" t="n">
        <v>2035</v>
      </c>
      <c r="F7683" s="0" t="n">
        <v>5.5188</v>
      </c>
      <c r="G7683" s="0" t="s">
        <v>132</v>
      </c>
    </row>
    <row r="7684" customFormat="false" ht="14.25" hidden="false" customHeight="false" outlineLevel="0" collapsed="false">
      <c r="A7684" s="0" t="s">
        <v>101</v>
      </c>
      <c r="B7684" s="0" t="s">
        <v>53</v>
      </c>
      <c r="C7684" s="0" t="s">
        <v>76</v>
      </c>
      <c r="D7684" s="0" t="s">
        <v>186</v>
      </c>
      <c r="E7684" s="0" t="n">
        <v>2035</v>
      </c>
      <c r="F7684" s="0" t="n">
        <v>0</v>
      </c>
      <c r="G7684" s="0" t="s">
        <v>132</v>
      </c>
    </row>
    <row r="7685" customFormat="false" ht="14.25" hidden="false" customHeight="false" outlineLevel="0" collapsed="false">
      <c r="A7685" s="0" t="s">
        <v>101</v>
      </c>
      <c r="B7685" s="0" t="s">
        <v>53</v>
      </c>
      <c r="C7685" s="0" t="s">
        <v>76</v>
      </c>
      <c r="D7685" s="0" t="s">
        <v>187</v>
      </c>
      <c r="E7685" s="0" t="n">
        <v>2035</v>
      </c>
      <c r="F7685" s="0" t="n">
        <v>5.5188</v>
      </c>
      <c r="G7685" s="0" t="s">
        <v>132</v>
      </c>
    </row>
    <row r="7686" customFormat="false" ht="14.25" hidden="false" customHeight="false" outlineLevel="0" collapsed="false">
      <c r="A7686" s="0" t="s">
        <v>101</v>
      </c>
      <c r="B7686" s="0" t="s">
        <v>53</v>
      </c>
      <c r="C7686" s="0" t="s">
        <v>76</v>
      </c>
      <c r="D7686" s="0" t="s">
        <v>185</v>
      </c>
      <c r="E7686" s="0" t="n">
        <v>2036</v>
      </c>
      <c r="F7686" s="0" t="n">
        <v>6.171858</v>
      </c>
      <c r="G7686" s="0" t="s">
        <v>132</v>
      </c>
    </row>
    <row r="7687" customFormat="false" ht="14.25" hidden="false" customHeight="false" outlineLevel="0" collapsed="false">
      <c r="A7687" s="0" t="s">
        <v>101</v>
      </c>
      <c r="B7687" s="0" t="s">
        <v>53</v>
      </c>
      <c r="C7687" s="0" t="s">
        <v>76</v>
      </c>
      <c r="D7687" s="0" t="s">
        <v>186</v>
      </c>
      <c r="E7687" s="0" t="n">
        <v>2036</v>
      </c>
      <c r="F7687" s="0" t="n">
        <v>0</v>
      </c>
      <c r="G7687" s="0" t="s">
        <v>132</v>
      </c>
    </row>
    <row r="7688" customFormat="false" ht="14.25" hidden="false" customHeight="false" outlineLevel="0" collapsed="false">
      <c r="A7688" s="0" t="s">
        <v>101</v>
      </c>
      <c r="B7688" s="0" t="s">
        <v>53</v>
      </c>
      <c r="C7688" s="0" t="s">
        <v>76</v>
      </c>
      <c r="D7688" s="0" t="s">
        <v>187</v>
      </c>
      <c r="E7688" s="0" t="n">
        <v>2036</v>
      </c>
      <c r="F7688" s="0" t="n">
        <v>6.171858</v>
      </c>
      <c r="G7688" s="0" t="s">
        <v>132</v>
      </c>
    </row>
    <row r="7689" customFormat="false" ht="14.25" hidden="false" customHeight="false" outlineLevel="0" collapsed="false">
      <c r="A7689" s="0" t="s">
        <v>101</v>
      </c>
      <c r="B7689" s="0" t="s">
        <v>53</v>
      </c>
      <c r="C7689" s="0" t="s">
        <v>76</v>
      </c>
      <c r="D7689" s="0" t="s">
        <v>185</v>
      </c>
      <c r="E7689" s="0" t="n">
        <v>2037</v>
      </c>
      <c r="F7689" s="0" t="n">
        <v>6.65322</v>
      </c>
      <c r="G7689" s="0" t="s">
        <v>132</v>
      </c>
    </row>
    <row r="7690" customFormat="false" ht="14.25" hidden="false" customHeight="false" outlineLevel="0" collapsed="false">
      <c r="A7690" s="0" t="s">
        <v>101</v>
      </c>
      <c r="B7690" s="0" t="s">
        <v>53</v>
      </c>
      <c r="C7690" s="0" t="s">
        <v>76</v>
      </c>
      <c r="D7690" s="0" t="s">
        <v>186</v>
      </c>
      <c r="E7690" s="0" t="n">
        <v>2037</v>
      </c>
      <c r="F7690" s="0" t="n">
        <v>0</v>
      </c>
      <c r="G7690" s="0" t="s">
        <v>132</v>
      </c>
    </row>
    <row r="7691" customFormat="false" ht="14.25" hidden="false" customHeight="false" outlineLevel="0" collapsed="false">
      <c r="A7691" s="0" t="s">
        <v>101</v>
      </c>
      <c r="B7691" s="0" t="s">
        <v>53</v>
      </c>
      <c r="C7691" s="0" t="s">
        <v>76</v>
      </c>
      <c r="D7691" s="0" t="s">
        <v>187</v>
      </c>
      <c r="E7691" s="0" t="n">
        <v>2037</v>
      </c>
      <c r="F7691" s="0" t="n">
        <v>6.65322</v>
      </c>
      <c r="G7691" s="0" t="s">
        <v>132</v>
      </c>
    </row>
    <row r="7692" customFormat="false" ht="14.25" hidden="false" customHeight="false" outlineLevel="0" collapsed="false">
      <c r="A7692" s="0" t="s">
        <v>101</v>
      </c>
      <c r="B7692" s="0" t="s">
        <v>53</v>
      </c>
      <c r="C7692" s="0" t="s">
        <v>76</v>
      </c>
      <c r="D7692" s="0" t="s">
        <v>185</v>
      </c>
      <c r="E7692" s="0" t="n">
        <v>2038</v>
      </c>
      <c r="F7692" s="0" t="n">
        <v>7.146846</v>
      </c>
      <c r="G7692" s="0" t="s">
        <v>132</v>
      </c>
    </row>
    <row r="7693" customFormat="false" ht="14.25" hidden="false" customHeight="false" outlineLevel="0" collapsed="false">
      <c r="A7693" s="0" t="s">
        <v>101</v>
      </c>
      <c r="B7693" s="0" t="s">
        <v>53</v>
      </c>
      <c r="C7693" s="0" t="s">
        <v>76</v>
      </c>
      <c r="D7693" s="0" t="s">
        <v>186</v>
      </c>
      <c r="E7693" s="0" t="n">
        <v>2038</v>
      </c>
      <c r="F7693" s="0" t="n">
        <v>0</v>
      </c>
      <c r="G7693" s="0" t="s">
        <v>132</v>
      </c>
    </row>
    <row r="7694" customFormat="false" ht="14.25" hidden="false" customHeight="false" outlineLevel="0" collapsed="false">
      <c r="A7694" s="0" t="s">
        <v>101</v>
      </c>
      <c r="B7694" s="0" t="s">
        <v>53</v>
      </c>
      <c r="C7694" s="0" t="s">
        <v>76</v>
      </c>
      <c r="D7694" s="0" t="s">
        <v>187</v>
      </c>
      <c r="E7694" s="0" t="n">
        <v>2038</v>
      </c>
      <c r="F7694" s="0" t="n">
        <v>7.146846</v>
      </c>
      <c r="G7694" s="0" t="s">
        <v>132</v>
      </c>
    </row>
    <row r="7695" customFormat="false" ht="14.25" hidden="false" customHeight="false" outlineLevel="0" collapsed="false">
      <c r="A7695" s="0" t="s">
        <v>101</v>
      </c>
      <c r="B7695" s="0" t="s">
        <v>53</v>
      </c>
      <c r="C7695" s="0" t="s">
        <v>76</v>
      </c>
      <c r="D7695" s="0" t="s">
        <v>185</v>
      </c>
      <c r="E7695" s="0" t="n">
        <v>2039</v>
      </c>
      <c r="F7695" s="0" t="n">
        <v>7.652736</v>
      </c>
      <c r="G7695" s="0" t="s">
        <v>132</v>
      </c>
    </row>
    <row r="7696" customFormat="false" ht="14.25" hidden="false" customHeight="false" outlineLevel="0" collapsed="false">
      <c r="A7696" s="0" t="s">
        <v>101</v>
      </c>
      <c r="B7696" s="0" t="s">
        <v>53</v>
      </c>
      <c r="C7696" s="0" t="s">
        <v>76</v>
      </c>
      <c r="D7696" s="0" t="s">
        <v>186</v>
      </c>
      <c r="E7696" s="0" t="n">
        <v>2039</v>
      </c>
      <c r="F7696" s="0" t="n">
        <v>0</v>
      </c>
      <c r="G7696" s="0" t="s">
        <v>132</v>
      </c>
    </row>
    <row r="7697" customFormat="false" ht="14.25" hidden="false" customHeight="false" outlineLevel="0" collapsed="false">
      <c r="A7697" s="0" t="s">
        <v>101</v>
      </c>
      <c r="B7697" s="0" t="s">
        <v>53</v>
      </c>
      <c r="C7697" s="0" t="s">
        <v>76</v>
      </c>
      <c r="D7697" s="0" t="s">
        <v>187</v>
      </c>
      <c r="E7697" s="0" t="n">
        <v>2039</v>
      </c>
      <c r="F7697" s="0" t="n">
        <v>7.652736</v>
      </c>
      <c r="G7697" s="0" t="s">
        <v>132</v>
      </c>
    </row>
    <row r="7698" customFormat="false" ht="14.25" hidden="false" customHeight="false" outlineLevel="0" collapsed="false">
      <c r="A7698" s="0" t="s">
        <v>101</v>
      </c>
      <c r="B7698" s="0" t="s">
        <v>53</v>
      </c>
      <c r="C7698" s="0" t="s">
        <v>76</v>
      </c>
      <c r="D7698" s="0" t="s">
        <v>185</v>
      </c>
      <c r="E7698" s="0" t="n">
        <v>2040</v>
      </c>
      <c r="F7698" s="0" t="n">
        <v>7.9716</v>
      </c>
      <c r="G7698" s="0" t="s">
        <v>132</v>
      </c>
    </row>
    <row r="7699" customFormat="false" ht="14.25" hidden="false" customHeight="false" outlineLevel="0" collapsed="false">
      <c r="A7699" s="0" t="s">
        <v>101</v>
      </c>
      <c r="B7699" s="0" t="s">
        <v>53</v>
      </c>
      <c r="C7699" s="0" t="s">
        <v>76</v>
      </c>
      <c r="D7699" s="0" t="s">
        <v>186</v>
      </c>
      <c r="E7699" s="0" t="n">
        <v>2040</v>
      </c>
      <c r="F7699" s="0" t="n">
        <v>0</v>
      </c>
      <c r="G7699" s="0" t="s">
        <v>132</v>
      </c>
    </row>
    <row r="7700" customFormat="false" ht="14.25" hidden="false" customHeight="false" outlineLevel="0" collapsed="false">
      <c r="A7700" s="0" t="s">
        <v>101</v>
      </c>
      <c r="B7700" s="0" t="s">
        <v>53</v>
      </c>
      <c r="C7700" s="0" t="s">
        <v>76</v>
      </c>
      <c r="D7700" s="0" t="s">
        <v>187</v>
      </c>
      <c r="E7700" s="0" t="n">
        <v>2040</v>
      </c>
      <c r="F7700" s="0" t="n">
        <v>7.9716</v>
      </c>
      <c r="G7700" s="0" t="s">
        <v>132</v>
      </c>
    </row>
    <row r="7701" customFormat="false" ht="14.25" hidden="false" customHeight="false" outlineLevel="0" collapsed="false">
      <c r="A7701" s="0" t="s">
        <v>100</v>
      </c>
      <c r="B7701" s="0" t="s">
        <v>54</v>
      </c>
      <c r="C7701" s="0" t="s">
        <v>76</v>
      </c>
      <c r="D7701" s="0" t="s">
        <v>185</v>
      </c>
      <c r="E7701" s="0" t="n">
        <v>2024</v>
      </c>
      <c r="F7701" s="0" t="n">
        <v>0.02</v>
      </c>
      <c r="G7701" s="0" t="s">
        <v>132</v>
      </c>
    </row>
    <row r="7702" customFormat="false" ht="14.25" hidden="false" customHeight="false" outlineLevel="0" collapsed="false">
      <c r="A7702" s="0" t="s">
        <v>100</v>
      </c>
      <c r="B7702" s="0" t="s">
        <v>54</v>
      </c>
      <c r="C7702" s="0" t="s">
        <v>76</v>
      </c>
      <c r="D7702" s="0" t="s">
        <v>186</v>
      </c>
      <c r="E7702" s="0" t="n">
        <v>2024</v>
      </c>
      <c r="F7702" s="0" t="n">
        <v>0</v>
      </c>
      <c r="G7702" s="0" t="s">
        <v>132</v>
      </c>
    </row>
    <row r="7703" customFormat="false" ht="14.25" hidden="false" customHeight="false" outlineLevel="0" collapsed="false">
      <c r="A7703" s="0" t="s">
        <v>100</v>
      </c>
      <c r="B7703" s="0" t="s">
        <v>54</v>
      </c>
      <c r="C7703" s="0" t="s">
        <v>76</v>
      </c>
      <c r="D7703" s="0" t="s">
        <v>187</v>
      </c>
      <c r="E7703" s="0" t="n">
        <v>2024</v>
      </c>
      <c r="F7703" s="0" t="n">
        <v>0.02</v>
      </c>
      <c r="G7703" s="0" t="s">
        <v>132</v>
      </c>
    </row>
    <row r="7704" customFormat="false" ht="14.25" hidden="false" customHeight="false" outlineLevel="0" collapsed="false">
      <c r="A7704" s="0" t="s">
        <v>100</v>
      </c>
      <c r="B7704" s="0" t="s">
        <v>54</v>
      </c>
      <c r="C7704" s="0" t="s">
        <v>76</v>
      </c>
      <c r="D7704" s="0" t="s">
        <v>185</v>
      </c>
      <c r="E7704" s="0" t="n">
        <v>2025</v>
      </c>
      <c r="F7704" s="0" t="n">
        <v>0.025</v>
      </c>
      <c r="G7704" s="0" t="s">
        <v>132</v>
      </c>
    </row>
    <row r="7705" customFormat="false" ht="14.25" hidden="false" customHeight="false" outlineLevel="0" collapsed="false">
      <c r="A7705" s="0" t="s">
        <v>100</v>
      </c>
      <c r="B7705" s="0" t="s">
        <v>54</v>
      </c>
      <c r="C7705" s="0" t="s">
        <v>76</v>
      </c>
      <c r="D7705" s="0" t="s">
        <v>186</v>
      </c>
      <c r="E7705" s="0" t="n">
        <v>2025</v>
      </c>
      <c r="F7705" s="0" t="n">
        <v>0</v>
      </c>
      <c r="G7705" s="0" t="s">
        <v>132</v>
      </c>
    </row>
    <row r="7706" customFormat="false" ht="14.25" hidden="false" customHeight="false" outlineLevel="0" collapsed="false">
      <c r="A7706" s="0" t="s">
        <v>100</v>
      </c>
      <c r="B7706" s="0" t="s">
        <v>54</v>
      </c>
      <c r="C7706" s="0" t="s">
        <v>76</v>
      </c>
      <c r="D7706" s="0" t="s">
        <v>187</v>
      </c>
      <c r="E7706" s="0" t="n">
        <v>2025</v>
      </c>
      <c r="F7706" s="0" t="n">
        <v>0.025</v>
      </c>
      <c r="G7706" s="0" t="s">
        <v>132</v>
      </c>
    </row>
    <row r="7707" customFormat="false" ht="14.25" hidden="false" customHeight="false" outlineLevel="0" collapsed="false">
      <c r="A7707" s="0" t="s">
        <v>100</v>
      </c>
      <c r="B7707" s="0" t="s">
        <v>54</v>
      </c>
      <c r="C7707" s="0" t="s">
        <v>76</v>
      </c>
      <c r="D7707" s="0" t="s">
        <v>185</v>
      </c>
      <c r="E7707" s="0" t="n">
        <v>2026</v>
      </c>
      <c r="F7707" s="0" t="n">
        <v>0.077412</v>
      </c>
      <c r="G7707" s="0" t="s">
        <v>132</v>
      </c>
    </row>
    <row r="7708" customFormat="false" ht="14.25" hidden="false" customHeight="false" outlineLevel="0" collapsed="false">
      <c r="A7708" s="0" t="s">
        <v>100</v>
      </c>
      <c r="B7708" s="0" t="s">
        <v>54</v>
      </c>
      <c r="C7708" s="0" t="s">
        <v>76</v>
      </c>
      <c r="D7708" s="0" t="s">
        <v>186</v>
      </c>
      <c r="E7708" s="0" t="n">
        <v>2026</v>
      </c>
      <c r="F7708" s="0" t="n">
        <v>0</v>
      </c>
      <c r="G7708" s="0" t="s">
        <v>132</v>
      </c>
    </row>
    <row r="7709" customFormat="false" ht="14.25" hidden="false" customHeight="false" outlineLevel="0" collapsed="false">
      <c r="A7709" s="0" t="s">
        <v>100</v>
      </c>
      <c r="B7709" s="0" t="s">
        <v>54</v>
      </c>
      <c r="C7709" s="0" t="s">
        <v>76</v>
      </c>
      <c r="D7709" s="0" t="s">
        <v>187</v>
      </c>
      <c r="E7709" s="0" t="n">
        <v>2026</v>
      </c>
      <c r="F7709" s="0" t="n">
        <v>0.077412</v>
      </c>
      <c r="G7709" s="0" t="s">
        <v>132</v>
      </c>
    </row>
    <row r="7710" customFormat="false" ht="14.25" hidden="false" customHeight="false" outlineLevel="0" collapsed="false">
      <c r="A7710" s="0" t="s">
        <v>100</v>
      </c>
      <c r="B7710" s="0" t="s">
        <v>54</v>
      </c>
      <c r="C7710" s="0" t="s">
        <v>76</v>
      </c>
      <c r="D7710" s="0" t="s">
        <v>185</v>
      </c>
      <c r="E7710" s="0" t="n">
        <v>2027</v>
      </c>
      <c r="F7710" s="0" t="n">
        <v>0.129823</v>
      </c>
      <c r="G7710" s="0" t="s">
        <v>132</v>
      </c>
    </row>
    <row r="7711" customFormat="false" ht="14.25" hidden="false" customHeight="false" outlineLevel="0" collapsed="false">
      <c r="A7711" s="0" t="s">
        <v>100</v>
      </c>
      <c r="B7711" s="0" t="s">
        <v>54</v>
      </c>
      <c r="C7711" s="0" t="s">
        <v>76</v>
      </c>
      <c r="D7711" s="0" t="s">
        <v>186</v>
      </c>
      <c r="E7711" s="0" t="n">
        <v>2027</v>
      </c>
      <c r="F7711" s="0" t="n">
        <v>0</v>
      </c>
      <c r="G7711" s="0" t="s">
        <v>132</v>
      </c>
    </row>
    <row r="7712" customFormat="false" ht="14.25" hidden="false" customHeight="false" outlineLevel="0" collapsed="false">
      <c r="A7712" s="0" t="s">
        <v>100</v>
      </c>
      <c r="B7712" s="0" t="s">
        <v>54</v>
      </c>
      <c r="C7712" s="0" t="s">
        <v>76</v>
      </c>
      <c r="D7712" s="0" t="s">
        <v>187</v>
      </c>
      <c r="E7712" s="0" t="n">
        <v>2027</v>
      </c>
      <c r="F7712" s="0" t="n">
        <v>0.129823</v>
      </c>
      <c r="G7712" s="0" t="s">
        <v>132</v>
      </c>
    </row>
    <row r="7713" customFormat="false" ht="14.25" hidden="false" customHeight="false" outlineLevel="0" collapsed="false">
      <c r="A7713" s="0" t="s">
        <v>100</v>
      </c>
      <c r="B7713" s="0" t="s">
        <v>54</v>
      </c>
      <c r="C7713" s="0" t="s">
        <v>76</v>
      </c>
      <c r="D7713" s="0" t="s">
        <v>185</v>
      </c>
      <c r="E7713" s="0" t="n">
        <v>2028</v>
      </c>
      <c r="F7713" s="0" t="n">
        <v>0.21865</v>
      </c>
      <c r="G7713" s="0" t="s">
        <v>132</v>
      </c>
    </row>
    <row r="7714" customFormat="false" ht="14.25" hidden="false" customHeight="false" outlineLevel="0" collapsed="false">
      <c r="A7714" s="0" t="s">
        <v>100</v>
      </c>
      <c r="B7714" s="0" t="s">
        <v>54</v>
      </c>
      <c r="C7714" s="0" t="s">
        <v>76</v>
      </c>
      <c r="D7714" s="0" t="s">
        <v>186</v>
      </c>
      <c r="E7714" s="0" t="n">
        <v>2028</v>
      </c>
      <c r="F7714" s="0" t="n">
        <v>0</v>
      </c>
      <c r="G7714" s="0" t="s">
        <v>132</v>
      </c>
    </row>
    <row r="7715" customFormat="false" ht="14.25" hidden="false" customHeight="false" outlineLevel="0" collapsed="false">
      <c r="A7715" s="0" t="s">
        <v>100</v>
      </c>
      <c r="B7715" s="0" t="s">
        <v>54</v>
      </c>
      <c r="C7715" s="0" t="s">
        <v>76</v>
      </c>
      <c r="D7715" s="0" t="s">
        <v>187</v>
      </c>
      <c r="E7715" s="0" t="n">
        <v>2028</v>
      </c>
      <c r="F7715" s="0" t="n">
        <v>0.21865</v>
      </c>
      <c r="G7715" s="0" t="s">
        <v>132</v>
      </c>
    </row>
    <row r="7716" customFormat="false" ht="14.25" hidden="false" customHeight="false" outlineLevel="0" collapsed="false">
      <c r="A7716" s="0" t="s">
        <v>100</v>
      </c>
      <c r="B7716" s="0" t="s">
        <v>54</v>
      </c>
      <c r="C7716" s="0" t="s">
        <v>76</v>
      </c>
      <c r="D7716" s="0" t="s">
        <v>185</v>
      </c>
      <c r="E7716" s="0" t="n">
        <v>2029</v>
      </c>
      <c r="F7716" s="0" t="n">
        <v>0.34164</v>
      </c>
      <c r="G7716" s="0" t="s">
        <v>132</v>
      </c>
    </row>
    <row r="7717" customFormat="false" ht="14.25" hidden="false" customHeight="false" outlineLevel="0" collapsed="false">
      <c r="A7717" s="0" t="s">
        <v>100</v>
      </c>
      <c r="B7717" s="0" t="s">
        <v>54</v>
      </c>
      <c r="C7717" s="0" t="s">
        <v>76</v>
      </c>
      <c r="D7717" s="0" t="s">
        <v>186</v>
      </c>
      <c r="E7717" s="0" t="n">
        <v>2029</v>
      </c>
      <c r="F7717" s="0" t="n">
        <v>0</v>
      </c>
      <c r="G7717" s="0" t="s">
        <v>132</v>
      </c>
    </row>
    <row r="7718" customFormat="false" ht="14.25" hidden="false" customHeight="false" outlineLevel="0" collapsed="false">
      <c r="A7718" s="0" t="s">
        <v>100</v>
      </c>
      <c r="B7718" s="0" t="s">
        <v>54</v>
      </c>
      <c r="C7718" s="0" t="s">
        <v>76</v>
      </c>
      <c r="D7718" s="0" t="s">
        <v>187</v>
      </c>
      <c r="E7718" s="0" t="n">
        <v>2029</v>
      </c>
      <c r="F7718" s="0" t="n">
        <v>0.34164</v>
      </c>
      <c r="G7718" s="0" t="s">
        <v>132</v>
      </c>
    </row>
    <row r="7719" customFormat="false" ht="14.25" hidden="false" customHeight="false" outlineLevel="0" collapsed="false">
      <c r="A7719" s="0" t="s">
        <v>100</v>
      </c>
      <c r="B7719" s="0" t="s">
        <v>54</v>
      </c>
      <c r="C7719" s="0" t="s">
        <v>76</v>
      </c>
      <c r="D7719" s="0" t="s">
        <v>185</v>
      </c>
      <c r="E7719" s="0" t="n">
        <v>2030</v>
      </c>
      <c r="F7719" s="0" t="n">
        <v>0.38106</v>
      </c>
      <c r="G7719" s="0" t="s">
        <v>132</v>
      </c>
    </row>
    <row r="7720" customFormat="false" ht="14.25" hidden="false" customHeight="false" outlineLevel="0" collapsed="false">
      <c r="A7720" s="0" t="s">
        <v>100</v>
      </c>
      <c r="B7720" s="0" t="s">
        <v>54</v>
      </c>
      <c r="C7720" s="0" t="s">
        <v>76</v>
      </c>
      <c r="D7720" s="0" t="s">
        <v>186</v>
      </c>
      <c r="E7720" s="0" t="n">
        <v>2030</v>
      </c>
      <c r="F7720" s="0" t="n">
        <v>0</v>
      </c>
      <c r="G7720" s="0" t="s">
        <v>132</v>
      </c>
    </row>
    <row r="7721" customFormat="false" ht="14.25" hidden="false" customHeight="false" outlineLevel="0" collapsed="false">
      <c r="A7721" s="0" t="s">
        <v>100</v>
      </c>
      <c r="B7721" s="0" t="s">
        <v>54</v>
      </c>
      <c r="C7721" s="0" t="s">
        <v>76</v>
      </c>
      <c r="D7721" s="0" t="s">
        <v>187</v>
      </c>
      <c r="E7721" s="0" t="n">
        <v>2030</v>
      </c>
      <c r="F7721" s="0" t="n">
        <v>0.38106</v>
      </c>
      <c r="G7721" s="0" t="s">
        <v>132</v>
      </c>
    </row>
    <row r="7722" customFormat="false" ht="14.25" hidden="false" customHeight="false" outlineLevel="0" collapsed="false">
      <c r="A7722" s="0" t="s">
        <v>100</v>
      </c>
      <c r="B7722" s="0" t="s">
        <v>54</v>
      </c>
      <c r="C7722" s="0" t="s">
        <v>76</v>
      </c>
      <c r="D7722" s="0" t="s">
        <v>185</v>
      </c>
      <c r="E7722" s="0" t="n">
        <v>2031</v>
      </c>
      <c r="F7722" s="0" t="n">
        <v>0.494327</v>
      </c>
      <c r="G7722" s="0" t="s">
        <v>132</v>
      </c>
    </row>
    <row r="7723" customFormat="false" ht="14.25" hidden="false" customHeight="false" outlineLevel="0" collapsed="false">
      <c r="A7723" s="0" t="s">
        <v>100</v>
      </c>
      <c r="B7723" s="0" t="s">
        <v>54</v>
      </c>
      <c r="C7723" s="0" t="s">
        <v>76</v>
      </c>
      <c r="D7723" s="0" t="s">
        <v>186</v>
      </c>
      <c r="E7723" s="0" t="n">
        <v>2031</v>
      </c>
      <c r="F7723" s="0" t="n">
        <v>0</v>
      </c>
      <c r="G7723" s="0" t="s">
        <v>132</v>
      </c>
    </row>
    <row r="7724" customFormat="false" ht="14.25" hidden="false" customHeight="false" outlineLevel="0" collapsed="false">
      <c r="A7724" s="0" t="s">
        <v>100</v>
      </c>
      <c r="B7724" s="0" t="s">
        <v>54</v>
      </c>
      <c r="C7724" s="0" t="s">
        <v>76</v>
      </c>
      <c r="D7724" s="0" t="s">
        <v>187</v>
      </c>
      <c r="E7724" s="0" t="n">
        <v>2031</v>
      </c>
      <c r="F7724" s="0" t="n">
        <v>0.494327</v>
      </c>
      <c r="G7724" s="0" t="s">
        <v>132</v>
      </c>
    </row>
    <row r="7725" customFormat="false" ht="14.25" hidden="false" customHeight="false" outlineLevel="0" collapsed="false">
      <c r="A7725" s="0" t="s">
        <v>100</v>
      </c>
      <c r="B7725" s="0" t="s">
        <v>54</v>
      </c>
      <c r="C7725" s="0" t="s">
        <v>76</v>
      </c>
      <c r="D7725" s="0" t="s">
        <v>185</v>
      </c>
      <c r="E7725" s="0" t="n">
        <v>2032</v>
      </c>
      <c r="F7725" s="0" t="n">
        <v>0.629143</v>
      </c>
      <c r="G7725" s="0" t="s">
        <v>132</v>
      </c>
    </row>
    <row r="7726" customFormat="false" ht="14.25" hidden="false" customHeight="false" outlineLevel="0" collapsed="false">
      <c r="A7726" s="0" t="s">
        <v>100</v>
      </c>
      <c r="B7726" s="0" t="s">
        <v>54</v>
      </c>
      <c r="C7726" s="0" t="s">
        <v>76</v>
      </c>
      <c r="D7726" s="0" t="s">
        <v>186</v>
      </c>
      <c r="E7726" s="0" t="n">
        <v>2032</v>
      </c>
      <c r="F7726" s="0" t="n">
        <v>0</v>
      </c>
      <c r="G7726" s="0" t="s">
        <v>132</v>
      </c>
    </row>
    <row r="7727" customFormat="false" ht="14.25" hidden="false" customHeight="false" outlineLevel="0" collapsed="false">
      <c r="A7727" s="0" t="s">
        <v>100</v>
      </c>
      <c r="B7727" s="0" t="s">
        <v>54</v>
      </c>
      <c r="C7727" s="0" t="s">
        <v>76</v>
      </c>
      <c r="D7727" s="0" t="s">
        <v>187</v>
      </c>
      <c r="E7727" s="0" t="n">
        <v>2032</v>
      </c>
      <c r="F7727" s="0" t="n">
        <v>0.629143</v>
      </c>
      <c r="G7727" s="0" t="s">
        <v>132</v>
      </c>
    </row>
    <row r="7728" customFormat="false" ht="14.25" hidden="false" customHeight="false" outlineLevel="0" collapsed="false">
      <c r="A7728" s="0" t="s">
        <v>100</v>
      </c>
      <c r="B7728" s="0" t="s">
        <v>54</v>
      </c>
      <c r="C7728" s="0" t="s">
        <v>76</v>
      </c>
      <c r="D7728" s="0" t="s">
        <v>185</v>
      </c>
      <c r="E7728" s="0" t="n">
        <v>2033</v>
      </c>
      <c r="F7728" s="0" t="n">
        <v>0.792605</v>
      </c>
      <c r="G7728" s="0" t="s">
        <v>132</v>
      </c>
    </row>
    <row r="7729" customFormat="false" ht="14.25" hidden="false" customHeight="false" outlineLevel="0" collapsed="false">
      <c r="A7729" s="0" t="s">
        <v>100</v>
      </c>
      <c r="B7729" s="0" t="s">
        <v>54</v>
      </c>
      <c r="C7729" s="0" t="s">
        <v>76</v>
      </c>
      <c r="D7729" s="0" t="s">
        <v>186</v>
      </c>
      <c r="E7729" s="0" t="n">
        <v>2033</v>
      </c>
      <c r="F7729" s="0" t="n">
        <v>0</v>
      </c>
      <c r="G7729" s="0" t="s">
        <v>132</v>
      </c>
    </row>
    <row r="7730" customFormat="false" ht="14.25" hidden="false" customHeight="false" outlineLevel="0" collapsed="false">
      <c r="A7730" s="0" t="s">
        <v>100</v>
      </c>
      <c r="B7730" s="0" t="s">
        <v>54</v>
      </c>
      <c r="C7730" s="0" t="s">
        <v>76</v>
      </c>
      <c r="D7730" s="0" t="s">
        <v>187</v>
      </c>
      <c r="E7730" s="0" t="n">
        <v>2033</v>
      </c>
      <c r="F7730" s="0" t="n">
        <v>0.792605</v>
      </c>
      <c r="G7730" s="0" t="s">
        <v>132</v>
      </c>
    </row>
    <row r="7731" customFormat="false" ht="14.25" hidden="false" customHeight="false" outlineLevel="0" collapsed="false">
      <c r="A7731" s="0" t="s">
        <v>100</v>
      </c>
      <c r="B7731" s="0" t="s">
        <v>54</v>
      </c>
      <c r="C7731" s="0" t="s">
        <v>76</v>
      </c>
      <c r="D7731" s="0" t="s">
        <v>185</v>
      </c>
      <c r="E7731" s="0" t="n">
        <v>2034</v>
      </c>
      <c r="F7731" s="0" t="n">
        <v>0.976828</v>
      </c>
      <c r="G7731" s="0" t="s">
        <v>132</v>
      </c>
    </row>
    <row r="7732" customFormat="false" ht="14.25" hidden="false" customHeight="false" outlineLevel="0" collapsed="false">
      <c r="A7732" s="0" t="s">
        <v>100</v>
      </c>
      <c r="B7732" s="0" t="s">
        <v>54</v>
      </c>
      <c r="C7732" s="0" t="s">
        <v>76</v>
      </c>
      <c r="D7732" s="0" t="s">
        <v>186</v>
      </c>
      <c r="E7732" s="0" t="n">
        <v>2034</v>
      </c>
      <c r="F7732" s="0" t="n">
        <v>0</v>
      </c>
      <c r="G7732" s="0" t="s">
        <v>132</v>
      </c>
    </row>
    <row r="7733" customFormat="false" ht="14.25" hidden="false" customHeight="false" outlineLevel="0" collapsed="false">
      <c r="A7733" s="0" t="s">
        <v>100</v>
      </c>
      <c r="B7733" s="0" t="s">
        <v>54</v>
      </c>
      <c r="C7733" s="0" t="s">
        <v>76</v>
      </c>
      <c r="D7733" s="0" t="s">
        <v>187</v>
      </c>
      <c r="E7733" s="0" t="n">
        <v>2034</v>
      </c>
      <c r="F7733" s="0" t="n">
        <v>0.976828</v>
      </c>
      <c r="G7733" s="0" t="s">
        <v>132</v>
      </c>
    </row>
    <row r="7734" customFormat="false" ht="14.25" hidden="false" customHeight="false" outlineLevel="0" collapsed="false">
      <c r="A7734" s="0" t="s">
        <v>100</v>
      </c>
      <c r="B7734" s="0" t="s">
        <v>54</v>
      </c>
      <c r="C7734" s="0" t="s">
        <v>76</v>
      </c>
      <c r="D7734" s="0" t="s">
        <v>185</v>
      </c>
      <c r="E7734" s="0" t="n">
        <v>2035</v>
      </c>
      <c r="F7734" s="0" t="n">
        <v>1.1826</v>
      </c>
      <c r="G7734" s="0" t="s">
        <v>132</v>
      </c>
    </row>
    <row r="7735" customFormat="false" ht="14.25" hidden="false" customHeight="false" outlineLevel="0" collapsed="false">
      <c r="A7735" s="0" t="s">
        <v>100</v>
      </c>
      <c r="B7735" s="0" t="s">
        <v>54</v>
      </c>
      <c r="C7735" s="0" t="s">
        <v>76</v>
      </c>
      <c r="D7735" s="0" t="s">
        <v>186</v>
      </c>
      <c r="E7735" s="0" t="n">
        <v>2035</v>
      </c>
      <c r="F7735" s="0" t="n">
        <v>0</v>
      </c>
      <c r="G7735" s="0" t="s">
        <v>132</v>
      </c>
    </row>
    <row r="7736" customFormat="false" ht="14.25" hidden="false" customHeight="false" outlineLevel="0" collapsed="false">
      <c r="A7736" s="0" t="s">
        <v>100</v>
      </c>
      <c r="B7736" s="0" t="s">
        <v>54</v>
      </c>
      <c r="C7736" s="0" t="s">
        <v>76</v>
      </c>
      <c r="D7736" s="0" t="s">
        <v>187</v>
      </c>
      <c r="E7736" s="0" t="n">
        <v>2035</v>
      </c>
      <c r="F7736" s="0" t="n">
        <v>1.1826</v>
      </c>
      <c r="G7736" s="0" t="s">
        <v>132</v>
      </c>
    </row>
    <row r="7737" customFormat="false" ht="14.25" hidden="false" customHeight="false" outlineLevel="0" collapsed="false">
      <c r="A7737" s="0" t="s">
        <v>100</v>
      </c>
      <c r="B7737" s="0" t="s">
        <v>54</v>
      </c>
      <c r="C7737" s="0" t="s">
        <v>76</v>
      </c>
      <c r="D7737" s="0" t="s">
        <v>185</v>
      </c>
      <c r="E7737" s="0" t="n">
        <v>2036</v>
      </c>
      <c r="F7737" s="0" t="n">
        <v>1.41071</v>
      </c>
      <c r="G7737" s="0" t="s">
        <v>132</v>
      </c>
    </row>
    <row r="7738" customFormat="false" ht="14.25" hidden="false" customHeight="false" outlineLevel="0" collapsed="false">
      <c r="A7738" s="0" t="s">
        <v>100</v>
      </c>
      <c r="B7738" s="0" t="s">
        <v>54</v>
      </c>
      <c r="C7738" s="0" t="s">
        <v>76</v>
      </c>
      <c r="D7738" s="0" t="s">
        <v>186</v>
      </c>
      <c r="E7738" s="0" t="n">
        <v>2036</v>
      </c>
      <c r="F7738" s="0" t="n">
        <v>0</v>
      </c>
      <c r="G7738" s="0" t="s">
        <v>132</v>
      </c>
    </row>
    <row r="7739" customFormat="false" ht="14.25" hidden="false" customHeight="false" outlineLevel="0" collapsed="false">
      <c r="A7739" s="0" t="s">
        <v>100</v>
      </c>
      <c r="B7739" s="0" t="s">
        <v>54</v>
      </c>
      <c r="C7739" s="0" t="s">
        <v>76</v>
      </c>
      <c r="D7739" s="0" t="s">
        <v>187</v>
      </c>
      <c r="E7739" s="0" t="n">
        <v>2036</v>
      </c>
      <c r="F7739" s="0" t="n">
        <v>1.41071</v>
      </c>
      <c r="G7739" s="0" t="s">
        <v>132</v>
      </c>
    </row>
    <row r="7740" customFormat="false" ht="14.25" hidden="false" customHeight="false" outlineLevel="0" collapsed="false">
      <c r="A7740" s="0" t="s">
        <v>100</v>
      </c>
      <c r="B7740" s="0" t="s">
        <v>54</v>
      </c>
      <c r="C7740" s="0" t="s">
        <v>76</v>
      </c>
      <c r="D7740" s="0" t="s">
        <v>185</v>
      </c>
      <c r="E7740" s="0" t="n">
        <v>2037</v>
      </c>
      <c r="F7740" s="0" t="n">
        <v>1.615782</v>
      </c>
      <c r="G7740" s="0" t="s">
        <v>132</v>
      </c>
    </row>
    <row r="7741" customFormat="false" ht="14.25" hidden="false" customHeight="false" outlineLevel="0" collapsed="false">
      <c r="A7741" s="0" t="s">
        <v>100</v>
      </c>
      <c r="B7741" s="0" t="s">
        <v>54</v>
      </c>
      <c r="C7741" s="0" t="s">
        <v>76</v>
      </c>
      <c r="D7741" s="0" t="s">
        <v>186</v>
      </c>
      <c r="E7741" s="0" t="n">
        <v>2037</v>
      </c>
      <c r="F7741" s="0" t="n">
        <v>0</v>
      </c>
      <c r="G7741" s="0" t="s">
        <v>132</v>
      </c>
    </row>
    <row r="7742" customFormat="false" ht="14.25" hidden="false" customHeight="false" outlineLevel="0" collapsed="false">
      <c r="A7742" s="0" t="s">
        <v>100</v>
      </c>
      <c r="B7742" s="0" t="s">
        <v>54</v>
      </c>
      <c r="C7742" s="0" t="s">
        <v>76</v>
      </c>
      <c r="D7742" s="0" t="s">
        <v>187</v>
      </c>
      <c r="E7742" s="0" t="n">
        <v>2037</v>
      </c>
      <c r="F7742" s="0" t="n">
        <v>1.615782</v>
      </c>
      <c r="G7742" s="0" t="s">
        <v>132</v>
      </c>
    </row>
    <row r="7743" customFormat="false" ht="14.25" hidden="false" customHeight="false" outlineLevel="0" collapsed="false">
      <c r="A7743" s="0" t="s">
        <v>100</v>
      </c>
      <c r="B7743" s="0" t="s">
        <v>54</v>
      </c>
      <c r="C7743" s="0" t="s">
        <v>76</v>
      </c>
      <c r="D7743" s="0" t="s">
        <v>185</v>
      </c>
      <c r="E7743" s="0" t="n">
        <v>2038</v>
      </c>
      <c r="F7743" s="0" t="n">
        <v>1.83776</v>
      </c>
      <c r="G7743" s="0" t="s">
        <v>132</v>
      </c>
    </row>
    <row r="7744" customFormat="false" ht="14.25" hidden="false" customHeight="false" outlineLevel="0" collapsed="false">
      <c r="A7744" s="0" t="s">
        <v>100</v>
      </c>
      <c r="B7744" s="0" t="s">
        <v>54</v>
      </c>
      <c r="C7744" s="0" t="s">
        <v>76</v>
      </c>
      <c r="D7744" s="0" t="s">
        <v>186</v>
      </c>
      <c r="E7744" s="0" t="n">
        <v>2038</v>
      </c>
      <c r="F7744" s="0" t="n">
        <v>0</v>
      </c>
      <c r="G7744" s="0" t="s">
        <v>132</v>
      </c>
    </row>
    <row r="7745" customFormat="false" ht="14.25" hidden="false" customHeight="false" outlineLevel="0" collapsed="false">
      <c r="A7745" s="0" t="s">
        <v>100</v>
      </c>
      <c r="B7745" s="0" t="s">
        <v>54</v>
      </c>
      <c r="C7745" s="0" t="s">
        <v>76</v>
      </c>
      <c r="D7745" s="0" t="s">
        <v>187</v>
      </c>
      <c r="E7745" s="0" t="n">
        <v>2038</v>
      </c>
      <c r="F7745" s="0" t="n">
        <v>1.83776</v>
      </c>
      <c r="G7745" s="0" t="s">
        <v>132</v>
      </c>
    </row>
    <row r="7746" customFormat="false" ht="14.25" hidden="false" customHeight="false" outlineLevel="0" collapsed="false">
      <c r="A7746" s="0" t="s">
        <v>100</v>
      </c>
      <c r="B7746" s="0" t="s">
        <v>54</v>
      </c>
      <c r="C7746" s="0" t="s">
        <v>76</v>
      </c>
      <c r="D7746" s="0" t="s">
        <v>185</v>
      </c>
      <c r="E7746" s="0" t="n">
        <v>2039</v>
      </c>
      <c r="F7746" s="0" t="n">
        <v>2.077171</v>
      </c>
      <c r="G7746" s="0" t="s">
        <v>132</v>
      </c>
    </row>
    <row r="7747" customFormat="false" ht="14.25" hidden="false" customHeight="false" outlineLevel="0" collapsed="false">
      <c r="A7747" s="0" t="s">
        <v>100</v>
      </c>
      <c r="B7747" s="0" t="s">
        <v>54</v>
      </c>
      <c r="C7747" s="0" t="s">
        <v>76</v>
      </c>
      <c r="D7747" s="0" t="s">
        <v>186</v>
      </c>
      <c r="E7747" s="0" t="n">
        <v>2039</v>
      </c>
      <c r="F7747" s="0" t="n">
        <v>0</v>
      </c>
      <c r="G7747" s="0" t="s">
        <v>132</v>
      </c>
    </row>
    <row r="7748" customFormat="false" ht="14.25" hidden="false" customHeight="false" outlineLevel="0" collapsed="false">
      <c r="A7748" s="0" t="s">
        <v>100</v>
      </c>
      <c r="B7748" s="0" t="s">
        <v>54</v>
      </c>
      <c r="C7748" s="0" t="s">
        <v>76</v>
      </c>
      <c r="D7748" s="0" t="s">
        <v>187</v>
      </c>
      <c r="E7748" s="0" t="n">
        <v>2039</v>
      </c>
      <c r="F7748" s="0" t="n">
        <v>2.077171</v>
      </c>
      <c r="G7748" s="0" t="s">
        <v>132</v>
      </c>
    </row>
    <row r="7749" customFormat="false" ht="14.25" hidden="false" customHeight="false" outlineLevel="0" collapsed="false">
      <c r="A7749" s="0" t="s">
        <v>100</v>
      </c>
      <c r="B7749" s="0" t="s">
        <v>54</v>
      </c>
      <c r="C7749" s="0" t="s">
        <v>76</v>
      </c>
      <c r="D7749" s="0" t="s">
        <v>185</v>
      </c>
      <c r="E7749" s="0" t="n">
        <v>2040</v>
      </c>
      <c r="F7749" s="0" t="n">
        <v>2.2776</v>
      </c>
      <c r="G7749" s="0" t="s">
        <v>132</v>
      </c>
    </row>
    <row r="7750" customFormat="false" ht="14.25" hidden="false" customHeight="false" outlineLevel="0" collapsed="false">
      <c r="A7750" s="0" t="s">
        <v>100</v>
      </c>
      <c r="B7750" s="0" t="s">
        <v>54</v>
      </c>
      <c r="C7750" s="0" t="s">
        <v>76</v>
      </c>
      <c r="D7750" s="0" t="s">
        <v>186</v>
      </c>
      <c r="E7750" s="0" t="n">
        <v>2040</v>
      </c>
      <c r="F7750" s="0" t="n">
        <v>0</v>
      </c>
      <c r="G7750" s="0" t="s">
        <v>132</v>
      </c>
    </row>
    <row r="7751" customFormat="false" ht="14.25" hidden="false" customHeight="false" outlineLevel="0" collapsed="false">
      <c r="A7751" s="0" t="s">
        <v>100</v>
      </c>
      <c r="B7751" s="0" t="s">
        <v>54</v>
      </c>
      <c r="C7751" s="0" t="s">
        <v>76</v>
      </c>
      <c r="D7751" s="0" t="s">
        <v>187</v>
      </c>
      <c r="E7751" s="0" t="n">
        <v>2040</v>
      </c>
      <c r="F7751" s="0" t="n">
        <v>2.2776</v>
      </c>
      <c r="G7751" s="0" t="s">
        <v>132</v>
      </c>
    </row>
    <row r="7752" customFormat="false" ht="14.25" hidden="false" customHeight="false" outlineLevel="0" collapsed="false">
      <c r="A7752" s="0" t="s">
        <v>64</v>
      </c>
      <c r="B7752" s="0" t="s">
        <v>55</v>
      </c>
      <c r="C7752" s="0" t="s">
        <v>76</v>
      </c>
      <c r="D7752" s="0" t="s">
        <v>185</v>
      </c>
      <c r="E7752" s="0" t="n">
        <v>2024</v>
      </c>
      <c r="F7752" s="0" t="n">
        <v>0</v>
      </c>
      <c r="G7752" s="0" t="s">
        <v>132</v>
      </c>
    </row>
    <row r="7753" customFormat="false" ht="14.25" hidden="false" customHeight="false" outlineLevel="0" collapsed="false">
      <c r="A7753" s="0" t="s">
        <v>64</v>
      </c>
      <c r="B7753" s="0" t="s">
        <v>55</v>
      </c>
      <c r="C7753" s="0" t="s">
        <v>76</v>
      </c>
      <c r="D7753" s="0" t="s">
        <v>186</v>
      </c>
      <c r="E7753" s="0" t="n">
        <v>2024</v>
      </c>
      <c r="F7753" s="0" t="n">
        <v>0</v>
      </c>
      <c r="G7753" s="0" t="s">
        <v>132</v>
      </c>
    </row>
    <row r="7754" customFormat="false" ht="14.25" hidden="false" customHeight="false" outlineLevel="0" collapsed="false">
      <c r="A7754" s="0" t="s">
        <v>64</v>
      </c>
      <c r="B7754" s="0" t="s">
        <v>55</v>
      </c>
      <c r="C7754" s="0" t="s">
        <v>76</v>
      </c>
      <c r="D7754" s="0" t="s">
        <v>187</v>
      </c>
      <c r="E7754" s="0" t="n">
        <v>2024</v>
      </c>
      <c r="F7754" s="0" t="n">
        <v>0</v>
      </c>
      <c r="G7754" s="0" t="s">
        <v>132</v>
      </c>
    </row>
    <row r="7755" customFormat="false" ht="14.25" hidden="false" customHeight="false" outlineLevel="0" collapsed="false">
      <c r="A7755" s="0" t="s">
        <v>64</v>
      </c>
      <c r="B7755" s="0" t="s">
        <v>55</v>
      </c>
      <c r="C7755" s="0" t="s">
        <v>76</v>
      </c>
      <c r="D7755" s="0" t="s">
        <v>185</v>
      </c>
      <c r="E7755" s="0" t="n">
        <v>2025</v>
      </c>
      <c r="F7755" s="0" t="n">
        <v>0</v>
      </c>
      <c r="G7755" s="0" t="s">
        <v>132</v>
      </c>
    </row>
    <row r="7756" customFormat="false" ht="14.25" hidden="false" customHeight="false" outlineLevel="0" collapsed="false">
      <c r="A7756" s="0" t="s">
        <v>64</v>
      </c>
      <c r="B7756" s="0" t="s">
        <v>55</v>
      </c>
      <c r="C7756" s="0" t="s">
        <v>76</v>
      </c>
      <c r="D7756" s="0" t="s">
        <v>186</v>
      </c>
      <c r="E7756" s="0" t="n">
        <v>2025</v>
      </c>
      <c r="F7756" s="0" t="n">
        <v>0</v>
      </c>
      <c r="G7756" s="0" t="s">
        <v>132</v>
      </c>
    </row>
    <row r="7757" customFormat="false" ht="14.25" hidden="false" customHeight="false" outlineLevel="0" collapsed="false">
      <c r="A7757" s="0" t="s">
        <v>64</v>
      </c>
      <c r="B7757" s="0" t="s">
        <v>55</v>
      </c>
      <c r="C7757" s="0" t="s">
        <v>76</v>
      </c>
      <c r="D7757" s="0" t="s">
        <v>187</v>
      </c>
      <c r="E7757" s="0" t="n">
        <v>2025</v>
      </c>
      <c r="F7757" s="0" t="n">
        <v>0</v>
      </c>
      <c r="G7757" s="0" t="s">
        <v>132</v>
      </c>
    </row>
    <row r="7758" customFormat="false" ht="14.25" hidden="false" customHeight="false" outlineLevel="0" collapsed="false">
      <c r="A7758" s="0" t="s">
        <v>64</v>
      </c>
      <c r="B7758" s="0" t="s">
        <v>55</v>
      </c>
      <c r="C7758" s="0" t="s">
        <v>76</v>
      </c>
      <c r="D7758" s="0" t="s">
        <v>185</v>
      </c>
      <c r="E7758" s="0" t="n">
        <v>2026</v>
      </c>
      <c r="F7758" s="0" t="n">
        <v>0.33288</v>
      </c>
      <c r="G7758" s="0" t="s">
        <v>132</v>
      </c>
    </row>
    <row r="7759" customFormat="false" ht="14.25" hidden="false" customHeight="false" outlineLevel="0" collapsed="false">
      <c r="A7759" s="0" t="s">
        <v>64</v>
      </c>
      <c r="B7759" s="0" t="s">
        <v>55</v>
      </c>
      <c r="C7759" s="0" t="s">
        <v>76</v>
      </c>
      <c r="D7759" s="0" t="s">
        <v>186</v>
      </c>
      <c r="E7759" s="0" t="n">
        <v>2026</v>
      </c>
      <c r="F7759" s="0" t="n">
        <v>0</v>
      </c>
      <c r="G7759" s="0" t="s">
        <v>132</v>
      </c>
    </row>
    <row r="7760" customFormat="false" ht="14.25" hidden="false" customHeight="false" outlineLevel="0" collapsed="false">
      <c r="A7760" s="0" t="s">
        <v>64</v>
      </c>
      <c r="B7760" s="0" t="s">
        <v>55</v>
      </c>
      <c r="C7760" s="0" t="s">
        <v>76</v>
      </c>
      <c r="D7760" s="0" t="s">
        <v>187</v>
      </c>
      <c r="E7760" s="0" t="n">
        <v>2026</v>
      </c>
      <c r="F7760" s="0" t="n">
        <v>0.33288</v>
      </c>
      <c r="G7760" s="0" t="s">
        <v>132</v>
      </c>
    </row>
    <row r="7761" customFormat="false" ht="14.25" hidden="false" customHeight="false" outlineLevel="0" collapsed="false">
      <c r="A7761" s="0" t="s">
        <v>64</v>
      </c>
      <c r="B7761" s="0" t="s">
        <v>55</v>
      </c>
      <c r="C7761" s="0" t="s">
        <v>76</v>
      </c>
      <c r="D7761" s="0" t="s">
        <v>185</v>
      </c>
      <c r="E7761" s="0" t="n">
        <v>2027</v>
      </c>
      <c r="F7761" s="0" t="n">
        <v>0.68328</v>
      </c>
      <c r="G7761" s="0" t="s">
        <v>132</v>
      </c>
    </row>
    <row r="7762" customFormat="false" ht="14.25" hidden="false" customHeight="false" outlineLevel="0" collapsed="false">
      <c r="A7762" s="0" t="s">
        <v>64</v>
      </c>
      <c r="B7762" s="0" t="s">
        <v>55</v>
      </c>
      <c r="C7762" s="0" t="s">
        <v>76</v>
      </c>
      <c r="D7762" s="0" t="s">
        <v>186</v>
      </c>
      <c r="E7762" s="0" t="n">
        <v>2027</v>
      </c>
      <c r="F7762" s="0" t="n">
        <v>0</v>
      </c>
      <c r="G7762" s="0" t="s">
        <v>132</v>
      </c>
    </row>
    <row r="7763" customFormat="false" ht="14.25" hidden="false" customHeight="false" outlineLevel="0" collapsed="false">
      <c r="A7763" s="0" t="s">
        <v>64</v>
      </c>
      <c r="B7763" s="0" t="s">
        <v>55</v>
      </c>
      <c r="C7763" s="0" t="s">
        <v>76</v>
      </c>
      <c r="D7763" s="0" t="s">
        <v>187</v>
      </c>
      <c r="E7763" s="0" t="n">
        <v>2027</v>
      </c>
      <c r="F7763" s="0" t="n">
        <v>0.68328</v>
      </c>
      <c r="G7763" s="0" t="s">
        <v>132</v>
      </c>
    </row>
    <row r="7764" customFormat="false" ht="14.25" hidden="false" customHeight="false" outlineLevel="0" collapsed="false">
      <c r="A7764" s="0" t="s">
        <v>64</v>
      </c>
      <c r="B7764" s="0" t="s">
        <v>55</v>
      </c>
      <c r="C7764" s="0" t="s">
        <v>76</v>
      </c>
      <c r="D7764" s="0" t="s">
        <v>185</v>
      </c>
      <c r="E7764" s="0" t="n">
        <v>2028</v>
      </c>
      <c r="F7764" s="0" t="n">
        <v>1.36656</v>
      </c>
      <c r="G7764" s="0" t="s">
        <v>132</v>
      </c>
    </row>
    <row r="7765" customFormat="false" ht="14.25" hidden="false" customHeight="false" outlineLevel="0" collapsed="false">
      <c r="A7765" s="0" t="s">
        <v>64</v>
      </c>
      <c r="B7765" s="0" t="s">
        <v>55</v>
      </c>
      <c r="C7765" s="0" t="s">
        <v>76</v>
      </c>
      <c r="D7765" s="0" t="s">
        <v>186</v>
      </c>
      <c r="E7765" s="0" t="n">
        <v>2028</v>
      </c>
      <c r="F7765" s="0" t="n">
        <v>0</v>
      </c>
      <c r="G7765" s="0" t="s">
        <v>132</v>
      </c>
    </row>
    <row r="7766" customFormat="false" ht="14.25" hidden="false" customHeight="false" outlineLevel="0" collapsed="false">
      <c r="A7766" s="0" t="s">
        <v>64</v>
      </c>
      <c r="B7766" s="0" t="s">
        <v>55</v>
      </c>
      <c r="C7766" s="0" t="s">
        <v>76</v>
      </c>
      <c r="D7766" s="0" t="s">
        <v>187</v>
      </c>
      <c r="E7766" s="0" t="n">
        <v>2028</v>
      </c>
      <c r="F7766" s="0" t="n">
        <v>1.36656</v>
      </c>
      <c r="G7766" s="0" t="s">
        <v>132</v>
      </c>
    </row>
    <row r="7767" customFormat="false" ht="14.25" hidden="false" customHeight="false" outlineLevel="0" collapsed="false">
      <c r="A7767" s="0" t="s">
        <v>64</v>
      </c>
      <c r="B7767" s="0" t="s">
        <v>55</v>
      </c>
      <c r="C7767" s="0" t="s">
        <v>76</v>
      </c>
      <c r="D7767" s="0" t="s">
        <v>185</v>
      </c>
      <c r="E7767" s="0" t="n">
        <v>2029</v>
      </c>
      <c r="F7767" s="0" t="n">
        <v>2.39148</v>
      </c>
      <c r="G7767" s="0" t="s">
        <v>132</v>
      </c>
    </row>
    <row r="7768" customFormat="false" ht="14.25" hidden="false" customHeight="false" outlineLevel="0" collapsed="false">
      <c r="A7768" s="0" t="s">
        <v>64</v>
      </c>
      <c r="B7768" s="0" t="s">
        <v>55</v>
      </c>
      <c r="C7768" s="0" t="s">
        <v>76</v>
      </c>
      <c r="D7768" s="0" t="s">
        <v>186</v>
      </c>
      <c r="E7768" s="0" t="n">
        <v>2029</v>
      </c>
      <c r="F7768" s="0" t="n">
        <v>0</v>
      </c>
      <c r="G7768" s="0" t="s">
        <v>132</v>
      </c>
    </row>
    <row r="7769" customFormat="false" ht="14.25" hidden="false" customHeight="false" outlineLevel="0" collapsed="false">
      <c r="A7769" s="0" t="s">
        <v>64</v>
      </c>
      <c r="B7769" s="0" t="s">
        <v>55</v>
      </c>
      <c r="C7769" s="0" t="s">
        <v>76</v>
      </c>
      <c r="D7769" s="0" t="s">
        <v>187</v>
      </c>
      <c r="E7769" s="0" t="n">
        <v>2029</v>
      </c>
      <c r="F7769" s="0" t="n">
        <v>2.39148</v>
      </c>
      <c r="G7769" s="0" t="s">
        <v>132</v>
      </c>
    </row>
    <row r="7770" customFormat="false" ht="14.25" hidden="false" customHeight="false" outlineLevel="0" collapsed="false">
      <c r="A7770" s="0" t="s">
        <v>64</v>
      </c>
      <c r="B7770" s="0" t="s">
        <v>55</v>
      </c>
      <c r="C7770" s="0" t="s">
        <v>76</v>
      </c>
      <c r="D7770" s="0" t="s">
        <v>185</v>
      </c>
      <c r="E7770" s="0" t="n">
        <v>2030</v>
      </c>
      <c r="F7770" s="0" t="n">
        <v>2.5404</v>
      </c>
      <c r="G7770" s="0" t="s">
        <v>132</v>
      </c>
    </row>
    <row r="7771" customFormat="false" ht="14.25" hidden="false" customHeight="false" outlineLevel="0" collapsed="false">
      <c r="A7771" s="0" t="s">
        <v>64</v>
      </c>
      <c r="B7771" s="0" t="s">
        <v>55</v>
      </c>
      <c r="C7771" s="0" t="s">
        <v>76</v>
      </c>
      <c r="D7771" s="0" t="s">
        <v>186</v>
      </c>
      <c r="E7771" s="0" t="n">
        <v>2030</v>
      </c>
      <c r="F7771" s="0" t="n">
        <v>0</v>
      </c>
      <c r="G7771" s="0" t="s">
        <v>132</v>
      </c>
    </row>
    <row r="7772" customFormat="false" ht="14.25" hidden="false" customHeight="false" outlineLevel="0" collapsed="false">
      <c r="A7772" s="0" t="s">
        <v>64</v>
      </c>
      <c r="B7772" s="0" t="s">
        <v>55</v>
      </c>
      <c r="C7772" s="0" t="s">
        <v>76</v>
      </c>
      <c r="D7772" s="0" t="s">
        <v>187</v>
      </c>
      <c r="E7772" s="0" t="n">
        <v>2030</v>
      </c>
      <c r="F7772" s="0" t="n">
        <v>2.5404</v>
      </c>
      <c r="G7772" s="0" t="s">
        <v>132</v>
      </c>
    </row>
    <row r="7773" customFormat="false" ht="14.25" hidden="false" customHeight="false" outlineLevel="0" collapsed="false">
      <c r="A7773" s="0" t="s">
        <v>64</v>
      </c>
      <c r="B7773" s="0" t="s">
        <v>55</v>
      </c>
      <c r="C7773" s="0" t="s">
        <v>76</v>
      </c>
      <c r="D7773" s="0" t="s">
        <v>185</v>
      </c>
      <c r="E7773" s="0" t="n">
        <v>2031</v>
      </c>
      <c r="F7773" s="0" t="n">
        <v>2.99592</v>
      </c>
      <c r="G7773" s="0" t="s">
        <v>132</v>
      </c>
    </row>
    <row r="7774" customFormat="false" ht="14.25" hidden="false" customHeight="false" outlineLevel="0" collapsed="false">
      <c r="A7774" s="0" t="s">
        <v>64</v>
      </c>
      <c r="B7774" s="0" t="s">
        <v>55</v>
      </c>
      <c r="C7774" s="0" t="s">
        <v>76</v>
      </c>
      <c r="D7774" s="0" t="s">
        <v>186</v>
      </c>
      <c r="E7774" s="0" t="n">
        <v>2031</v>
      </c>
      <c r="F7774" s="0" t="n">
        <v>0</v>
      </c>
      <c r="G7774" s="0" t="s">
        <v>132</v>
      </c>
    </row>
    <row r="7775" customFormat="false" ht="14.25" hidden="false" customHeight="false" outlineLevel="0" collapsed="false">
      <c r="A7775" s="0" t="s">
        <v>64</v>
      </c>
      <c r="B7775" s="0" t="s">
        <v>55</v>
      </c>
      <c r="C7775" s="0" t="s">
        <v>76</v>
      </c>
      <c r="D7775" s="0" t="s">
        <v>187</v>
      </c>
      <c r="E7775" s="0" t="n">
        <v>2031</v>
      </c>
      <c r="F7775" s="0" t="n">
        <v>2.99592</v>
      </c>
      <c r="G7775" s="0" t="s">
        <v>132</v>
      </c>
    </row>
    <row r="7776" customFormat="false" ht="14.25" hidden="false" customHeight="false" outlineLevel="0" collapsed="false">
      <c r="A7776" s="0" t="s">
        <v>64</v>
      </c>
      <c r="B7776" s="0" t="s">
        <v>55</v>
      </c>
      <c r="C7776" s="0" t="s">
        <v>76</v>
      </c>
      <c r="D7776" s="0" t="s">
        <v>185</v>
      </c>
      <c r="E7776" s="0" t="n">
        <v>2032</v>
      </c>
      <c r="F7776" s="0" t="n">
        <v>3.49524</v>
      </c>
      <c r="G7776" s="0" t="s">
        <v>132</v>
      </c>
    </row>
    <row r="7777" customFormat="false" ht="14.25" hidden="false" customHeight="false" outlineLevel="0" collapsed="false">
      <c r="A7777" s="0" t="s">
        <v>64</v>
      </c>
      <c r="B7777" s="0" t="s">
        <v>55</v>
      </c>
      <c r="C7777" s="0" t="s">
        <v>76</v>
      </c>
      <c r="D7777" s="0" t="s">
        <v>186</v>
      </c>
      <c r="E7777" s="0" t="n">
        <v>2032</v>
      </c>
      <c r="F7777" s="0" t="n">
        <v>0</v>
      </c>
      <c r="G7777" s="0" t="s">
        <v>132</v>
      </c>
    </row>
    <row r="7778" customFormat="false" ht="14.25" hidden="false" customHeight="false" outlineLevel="0" collapsed="false">
      <c r="A7778" s="0" t="s">
        <v>64</v>
      </c>
      <c r="B7778" s="0" t="s">
        <v>55</v>
      </c>
      <c r="C7778" s="0" t="s">
        <v>76</v>
      </c>
      <c r="D7778" s="0" t="s">
        <v>187</v>
      </c>
      <c r="E7778" s="0" t="n">
        <v>2032</v>
      </c>
      <c r="F7778" s="0" t="n">
        <v>3.49524</v>
      </c>
      <c r="G7778" s="0" t="s">
        <v>132</v>
      </c>
    </row>
    <row r="7779" customFormat="false" ht="14.25" hidden="false" customHeight="false" outlineLevel="0" collapsed="false">
      <c r="A7779" s="0" t="s">
        <v>64</v>
      </c>
      <c r="B7779" s="0" t="s">
        <v>55</v>
      </c>
      <c r="C7779" s="0" t="s">
        <v>76</v>
      </c>
      <c r="D7779" s="0" t="s">
        <v>185</v>
      </c>
      <c r="E7779" s="0" t="n">
        <v>2033</v>
      </c>
      <c r="F7779" s="0" t="n">
        <v>4.06464</v>
      </c>
      <c r="G7779" s="0" t="s">
        <v>132</v>
      </c>
    </row>
    <row r="7780" customFormat="false" ht="14.25" hidden="false" customHeight="false" outlineLevel="0" collapsed="false">
      <c r="A7780" s="0" t="s">
        <v>64</v>
      </c>
      <c r="B7780" s="0" t="s">
        <v>55</v>
      </c>
      <c r="C7780" s="0" t="s">
        <v>76</v>
      </c>
      <c r="D7780" s="0" t="s">
        <v>186</v>
      </c>
      <c r="E7780" s="0" t="n">
        <v>2033</v>
      </c>
      <c r="F7780" s="0" t="n">
        <v>0</v>
      </c>
      <c r="G7780" s="0" t="s">
        <v>132</v>
      </c>
    </row>
    <row r="7781" customFormat="false" ht="14.25" hidden="false" customHeight="false" outlineLevel="0" collapsed="false">
      <c r="A7781" s="0" t="s">
        <v>64</v>
      </c>
      <c r="B7781" s="0" t="s">
        <v>55</v>
      </c>
      <c r="C7781" s="0" t="s">
        <v>76</v>
      </c>
      <c r="D7781" s="0" t="s">
        <v>187</v>
      </c>
      <c r="E7781" s="0" t="n">
        <v>2033</v>
      </c>
      <c r="F7781" s="0" t="n">
        <v>4.06464</v>
      </c>
      <c r="G7781" s="0" t="s">
        <v>132</v>
      </c>
    </row>
    <row r="7782" customFormat="false" ht="14.25" hidden="false" customHeight="false" outlineLevel="0" collapsed="false">
      <c r="A7782" s="0" t="s">
        <v>64</v>
      </c>
      <c r="B7782" s="0" t="s">
        <v>55</v>
      </c>
      <c r="C7782" s="0" t="s">
        <v>76</v>
      </c>
      <c r="D7782" s="0" t="s">
        <v>185</v>
      </c>
      <c r="E7782" s="0" t="n">
        <v>2034</v>
      </c>
      <c r="F7782" s="0" t="n">
        <v>4.65156</v>
      </c>
      <c r="G7782" s="0" t="s">
        <v>132</v>
      </c>
    </row>
    <row r="7783" customFormat="false" ht="14.25" hidden="false" customHeight="false" outlineLevel="0" collapsed="false">
      <c r="A7783" s="0" t="s">
        <v>64</v>
      </c>
      <c r="B7783" s="0" t="s">
        <v>55</v>
      </c>
      <c r="C7783" s="0" t="s">
        <v>76</v>
      </c>
      <c r="D7783" s="0" t="s">
        <v>186</v>
      </c>
      <c r="E7783" s="0" t="n">
        <v>2034</v>
      </c>
      <c r="F7783" s="0" t="n">
        <v>0</v>
      </c>
      <c r="G7783" s="0" t="s">
        <v>132</v>
      </c>
    </row>
    <row r="7784" customFormat="false" ht="14.25" hidden="false" customHeight="false" outlineLevel="0" collapsed="false">
      <c r="A7784" s="0" t="s">
        <v>64</v>
      </c>
      <c r="B7784" s="0" t="s">
        <v>55</v>
      </c>
      <c r="C7784" s="0" t="s">
        <v>76</v>
      </c>
      <c r="D7784" s="0" t="s">
        <v>187</v>
      </c>
      <c r="E7784" s="0" t="n">
        <v>2034</v>
      </c>
      <c r="F7784" s="0" t="n">
        <v>4.65156</v>
      </c>
      <c r="G7784" s="0" t="s">
        <v>132</v>
      </c>
    </row>
    <row r="7785" customFormat="false" ht="14.25" hidden="false" customHeight="false" outlineLevel="0" collapsed="false">
      <c r="A7785" s="0" t="s">
        <v>64</v>
      </c>
      <c r="B7785" s="0" t="s">
        <v>55</v>
      </c>
      <c r="C7785" s="0" t="s">
        <v>76</v>
      </c>
      <c r="D7785" s="0" t="s">
        <v>185</v>
      </c>
      <c r="E7785" s="0" t="n">
        <v>2035</v>
      </c>
      <c r="F7785" s="0" t="n">
        <v>5.256</v>
      </c>
      <c r="G7785" s="0" t="s">
        <v>132</v>
      </c>
    </row>
    <row r="7786" customFormat="false" ht="14.25" hidden="false" customHeight="false" outlineLevel="0" collapsed="false">
      <c r="A7786" s="0" t="s">
        <v>64</v>
      </c>
      <c r="B7786" s="0" t="s">
        <v>55</v>
      </c>
      <c r="C7786" s="0" t="s">
        <v>76</v>
      </c>
      <c r="D7786" s="0" t="s">
        <v>186</v>
      </c>
      <c r="E7786" s="0" t="n">
        <v>2035</v>
      </c>
      <c r="F7786" s="0" t="n">
        <v>0</v>
      </c>
      <c r="G7786" s="0" t="s">
        <v>132</v>
      </c>
    </row>
    <row r="7787" customFormat="false" ht="14.25" hidden="false" customHeight="false" outlineLevel="0" collapsed="false">
      <c r="A7787" s="0" t="s">
        <v>64</v>
      </c>
      <c r="B7787" s="0" t="s">
        <v>55</v>
      </c>
      <c r="C7787" s="0" t="s">
        <v>76</v>
      </c>
      <c r="D7787" s="0" t="s">
        <v>187</v>
      </c>
      <c r="E7787" s="0" t="n">
        <v>2035</v>
      </c>
      <c r="F7787" s="0" t="n">
        <v>5.256</v>
      </c>
      <c r="G7787" s="0" t="s">
        <v>132</v>
      </c>
    </row>
    <row r="7788" customFormat="false" ht="14.25" hidden="false" customHeight="false" outlineLevel="0" collapsed="false">
      <c r="A7788" s="0" t="s">
        <v>64</v>
      </c>
      <c r="B7788" s="0" t="s">
        <v>55</v>
      </c>
      <c r="C7788" s="0" t="s">
        <v>76</v>
      </c>
      <c r="D7788" s="0" t="s">
        <v>185</v>
      </c>
      <c r="E7788" s="0" t="n">
        <v>2036</v>
      </c>
      <c r="F7788" s="0" t="n">
        <v>5.87796</v>
      </c>
      <c r="G7788" s="0" t="s">
        <v>132</v>
      </c>
    </row>
    <row r="7789" customFormat="false" ht="14.25" hidden="false" customHeight="false" outlineLevel="0" collapsed="false">
      <c r="A7789" s="0" t="s">
        <v>64</v>
      </c>
      <c r="B7789" s="0" t="s">
        <v>55</v>
      </c>
      <c r="C7789" s="0" t="s">
        <v>76</v>
      </c>
      <c r="D7789" s="0" t="s">
        <v>186</v>
      </c>
      <c r="E7789" s="0" t="n">
        <v>2036</v>
      </c>
      <c r="F7789" s="0" t="n">
        <v>0</v>
      </c>
      <c r="G7789" s="0" t="s">
        <v>132</v>
      </c>
    </row>
    <row r="7790" customFormat="false" ht="14.25" hidden="false" customHeight="false" outlineLevel="0" collapsed="false">
      <c r="A7790" s="0" t="s">
        <v>64</v>
      </c>
      <c r="B7790" s="0" t="s">
        <v>55</v>
      </c>
      <c r="C7790" s="0" t="s">
        <v>76</v>
      </c>
      <c r="D7790" s="0" t="s">
        <v>187</v>
      </c>
      <c r="E7790" s="0" t="n">
        <v>2036</v>
      </c>
      <c r="F7790" s="0" t="n">
        <v>5.87796</v>
      </c>
      <c r="G7790" s="0" t="s">
        <v>132</v>
      </c>
    </row>
    <row r="7791" customFormat="false" ht="14.25" hidden="false" customHeight="false" outlineLevel="0" collapsed="false">
      <c r="A7791" s="0" t="s">
        <v>64</v>
      </c>
      <c r="B7791" s="0" t="s">
        <v>55</v>
      </c>
      <c r="C7791" s="0" t="s">
        <v>76</v>
      </c>
      <c r="D7791" s="0" t="s">
        <v>185</v>
      </c>
      <c r="E7791" s="0" t="n">
        <v>2037</v>
      </c>
      <c r="F7791" s="0" t="n">
        <v>6.51744</v>
      </c>
      <c r="G7791" s="0" t="s">
        <v>132</v>
      </c>
    </row>
    <row r="7792" customFormat="false" ht="14.25" hidden="false" customHeight="false" outlineLevel="0" collapsed="false">
      <c r="A7792" s="0" t="s">
        <v>64</v>
      </c>
      <c r="B7792" s="0" t="s">
        <v>55</v>
      </c>
      <c r="C7792" s="0" t="s">
        <v>76</v>
      </c>
      <c r="D7792" s="0" t="s">
        <v>186</v>
      </c>
      <c r="E7792" s="0" t="n">
        <v>2037</v>
      </c>
      <c r="F7792" s="0" t="n">
        <v>0</v>
      </c>
      <c r="G7792" s="0" t="s">
        <v>132</v>
      </c>
    </row>
    <row r="7793" customFormat="false" ht="14.25" hidden="false" customHeight="false" outlineLevel="0" collapsed="false">
      <c r="A7793" s="0" t="s">
        <v>64</v>
      </c>
      <c r="B7793" s="0" t="s">
        <v>55</v>
      </c>
      <c r="C7793" s="0" t="s">
        <v>76</v>
      </c>
      <c r="D7793" s="0" t="s">
        <v>187</v>
      </c>
      <c r="E7793" s="0" t="n">
        <v>2037</v>
      </c>
      <c r="F7793" s="0" t="n">
        <v>6.51744</v>
      </c>
      <c r="G7793" s="0" t="s">
        <v>132</v>
      </c>
    </row>
    <row r="7794" customFormat="false" ht="14.25" hidden="false" customHeight="false" outlineLevel="0" collapsed="false">
      <c r="A7794" s="0" t="s">
        <v>64</v>
      </c>
      <c r="B7794" s="0" t="s">
        <v>55</v>
      </c>
      <c r="C7794" s="0" t="s">
        <v>76</v>
      </c>
      <c r="D7794" s="0" t="s">
        <v>185</v>
      </c>
      <c r="E7794" s="0" t="n">
        <v>2038</v>
      </c>
      <c r="F7794" s="0" t="n">
        <v>7.17444</v>
      </c>
      <c r="G7794" s="0" t="s">
        <v>132</v>
      </c>
    </row>
    <row r="7795" customFormat="false" ht="14.25" hidden="false" customHeight="false" outlineLevel="0" collapsed="false">
      <c r="A7795" s="0" t="s">
        <v>64</v>
      </c>
      <c r="B7795" s="0" t="s">
        <v>55</v>
      </c>
      <c r="C7795" s="0" t="s">
        <v>76</v>
      </c>
      <c r="D7795" s="0" t="s">
        <v>186</v>
      </c>
      <c r="E7795" s="0" t="n">
        <v>2038</v>
      </c>
      <c r="F7795" s="0" t="n">
        <v>0</v>
      </c>
      <c r="G7795" s="0" t="s">
        <v>132</v>
      </c>
    </row>
    <row r="7796" customFormat="false" ht="14.25" hidden="false" customHeight="false" outlineLevel="0" collapsed="false">
      <c r="A7796" s="0" t="s">
        <v>64</v>
      </c>
      <c r="B7796" s="0" t="s">
        <v>55</v>
      </c>
      <c r="C7796" s="0" t="s">
        <v>76</v>
      </c>
      <c r="D7796" s="0" t="s">
        <v>187</v>
      </c>
      <c r="E7796" s="0" t="n">
        <v>2038</v>
      </c>
      <c r="F7796" s="0" t="n">
        <v>7.17444</v>
      </c>
      <c r="G7796" s="0" t="s">
        <v>132</v>
      </c>
    </row>
    <row r="7797" customFormat="false" ht="14.25" hidden="false" customHeight="false" outlineLevel="0" collapsed="false">
      <c r="A7797" s="0" t="s">
        <v>64</v>
      </c>
      <c r="B7797" s="0" t="s">
        <v>55</v>
      </c>
      <c r="C7797" s="0" t="s">
        <v>76</v>
      </c>
      <c r="D7797" s="0" t="s">
        <v>185</v>
      </c>
      <c r="E7797" s="0" t="n">
        <v>2039</v>
      </c>
      <c r="F7797" s="0" t="n">
        <v>7.84896</v>
      </c>
      <c r="G7797" s="0" t="s">
        <v>132</v>
      </c>
    </row>
    <row r="7798" customFormat="false" ht="14.25" hidden="false" customHeight="false" outlineLevel="0" collapsed="false">
      <c r="A7798" s="0" t="s">
        <v>64</v>
      </c>
      <c r="B7798" s="0" t="s">
        <v>55</v>
      </c>
      <c r="C7798" s="0" t="s">
        <v>76</v>
      </c>
      <c r="D7798" s="0" t="s">
        <v>186</v>
      </c>
      <c r="E7798" s="0" t="n">
        <v>2039</v>
      </c>
      <c r="F7798" s="0" t="n">
        <v>0</v>
      </c>
      <c r="G7798" s="0" t="s">
        <v>132</v>
      </c>
    </row>
    <row r="7799" customFormat="false" ht="14.25" hidden="false" customHeight="false" outlineLevel="0" collapsed="false">
      <c r="A7799" s="0" t="s">
        <v>64</v>
      </c>
      <c r="B7799" s="0" t="s">
        <v>55</v>
      </c>
      <c r="C7799" s="0" t="s">
        <v>76</v>
      </c>
      <c r="D7799" s="0" t="s">
        <v>187</v>
      </c>
      <c r="E7799" s="0" t="n">
        <v>2039</v>
      </c>
      <c r="F7799" s="0" t="n">
        <v>7.84896</v>
      </c>
      <c r="G7799" s="0" t="s">
        <v>132</v>
      </c>
    </row>
    <row r="7800" customFormat="false" ht="14.25" hidden="false" customHeight="false" outlineLevel="0" collapsed="false">
      <c r="A7800" s="0" t="s">
        <v>64</v>
      </c>
      <c r="B7800" s="0" t="s">
        <v>55</v>
      </c>
      <c r="C7800" s="0" t="s">
        <v>76</v>
      </c>
      <c r="D7800" s="0" t="s">
        <v>185</v>
      </c>
      <c r="E7800" s="0" t="n">
        <v>2040</v>
      </c>
      <c r="F7800" s="0" t="n">
        <v>8.541</v>
      </c>
      <c r="G7800" s="0" t="s">
        <v>132</v>
      </c>
    </row>
    <row r="7801" customFormat="false" ht="14.25" hidden="false" customHeight="false" outlineLevel="0" collapsed="false">
      <c r="A7801" s="0" t="s">
        <v>64</v>
      </c>
      <c r="B7801" s="0" t="s">
        <v>55</v>
      </c>
      <c r="C7801" s="0" t="s">
        <v>76</v>
      </c>
      <c r="D7801" s="0" t="s">
        <v>186</v>
      </c>
      <c r="E7801" s="0" t="n">
        <v>2040</v>
      </c>
      <c r="F7801" s="0" t="n">
        <v>0</v>
      </c>
      <c r="G7801" s="0" t="s">
        <v>132</v>
      </c>
    </row>
    <row r="7802" customFormat="false" ht="14.25" hidden="false" customHeight="false" outlineLevel="0" collapsed="false">
      <c r="A7802" s="0" t="s">
        <v>64</v>
      </c>
      <c r="B7802" s="0" t="s">
        <v>55</v>
      </c>
      <c r="C7802" s="0" t="s">
        <v>76</v>
      </c>
      <c r="D7802" s="0" t="s">
        <v>187</v>
      </c>
      <c r="E7802" s="0" t="n">
        <v>2040</v>
      </c>
      <c r="F7802" s="0" t="n">
        <v>8.541</v>
      </c>
      <c r="G7802" s="0" t="s">
        <v>132</v>
      </c>
    </row>
    <row r="7803" customFormat="false" ht="14.25" hidden="false" customHeight="false" outlineLevel="0" collapsed="false">
      <c r="A7803" s="0" t="s">
        <v>103</v>
      </c>
      <c r="B7803" s="0" t="s">
        <v>104</v>
      </c>
      <c r="C7803" s="0" t="s">
        <v>76</v>
      </c>
      <c r="D7803" s="0" t="s">
        <v>185</v>
      </c>
      <c r="E7803" s="0" t="n">
        <v>2024</v>
      </c>
      <c r="F7803" s="0" t="n">
        <v>0.07877142</v>
      </c>
      <c r="G7803" s="0" t="s">
        <v>132</v>
      </c>
    </row>
    <row r="7804" customFormat="false" ht="14.25" hidden="false" customHeight="false" outlineLevel="0" collapsed="false">
      <c r="A7804" s="0" t="s">
        <v>103</v>
      </c>
      <c r="B7804" s="0" t="s">
        <v>104</v>
      </c>
      <c r="C7804" s="0" t="s">
        <v>76</v>
      </c>
      <c r="D7804" s="0" t="s">
        <v>186</v>
      </c>
      <c r="E7804" s="0" t="n">
        <v>2024</v>
      </c>
      <c r="F7804" s="0" t="n">
        <v>0</v>
      </c>
      <c r="G7804" s="0" t="s">
        <v>132</v>
      </c>
    </row>
    <row r="7805" customFormat="false" ht="14.25" hidden="false" customHeight="false" outlineLevel="0" collapsed="false">
      <c r="A7805" s="0" t="s">
        <v>103</v>
      </c>
      <c r="B7805" s="0" t="s">
        <v>104</v>
      </c>
      <c r="C7805" s="0" t="s">
        <v>76</v>
      </c>
      <c r="D7805" s="0" t="s">
        <v>187</v>
      </c>
      <c r="E7805" s="0" t="n">
        <v>2024</v>
      </c>
      <c r="F7805" s="0" t="n">
        <v>0.07877142</v>
      </c>
      <c r="G7805" s="0" t="s">
        <v>132</v>
      </c>
    </row>
    <row r="7806" customFormat="false" ht="14.25" hidden="false" customHeight="false" outlineLevel="0" collapsed="false">
      <c r="A7806" s="0" t="s">
        <v>103</v>
      </c>
      <c r="B7806" s="0" t="s">
        <v>104</v>
      </c>
      <c r="C7806" s="0" t="s">
        <v>76</v>
      </c>
      <c r="D7806" s="0" t="s">
        <v>185</v>
      </c>
      <c r="E7806" s="0" t="n">
        <v>2025</v>
      </c>
      <c r="F7806" s="0" t="n">
        <v>0.082147338</v>
      </c>
      <c r="G7806" s="0" t="s">
        <v>132</v>
      </c>
    </row>
    <row r="7807" customFormat="false" ht="14.25" hidden="false" customHeight="false" outlineLevel="0" collapsed="false">
      <c r="A7807" s="0" t="s">
        <v>103</v>
      </c>
      <c r="B7807" s="0" t="s">
        <v>104</v>
      </c>
      <c r="C7807" s="0" t="s">
        <v>76</v>
      </c>
      <c r="D7807" s="0" t="s">
        <v>186</v>
      </c>
      <c r="E7807" s="0" t="n">
        <v>2025</v>
      </c>
      <c r="F7807" s="0" t="n">
        <v>0</v>
      </c>
      <c r="G7807" s="0" t="s">
        <v>132</v>
      </c>
    </row>
    <row r="7808" customFormat="false" ht="14.25" hidden="false" customHeight="false" outlineLevel="0" collapsed="false">
      <c r="A7808" s="0" t="s">
        <v>103</v>
      </c>
      <c r="B7808" s="0" t="s">
        <v>104</v>
      </c>
      <c r="C7808" s="0" t="s">
        <v>76</v>
      </c>
      <c r="D7808" s="0" t="s">
        <v>187</v>
      </c>
      <c r="E7808" s="0" t="n">
        <v>2025</v>
      </c>
      <c r="F7808" s="0" t="n">
        <v>0.082147338</v>
      </c>
      <c r="G7808" s="0" t="s">
        <v>132</v>
      </c>
    </row>
    <row r="7809" customFormat="false" ht="14.25" hidden="false" customHeight="false" outlineLevel="0" collapsed="false">
      <c r="A7809" s="0" t="s">
        <v>103</v>
      </c>
      <c r="B7809" s="0" t="s">
        <v>104</v>
      </c>
      <c r="C7809" s="0" t="s">
        <v>76</v>
      </c>
      <c r="D7809" s="0" t="s">
        <v>185</v>
      </c>
      <c r="E7809" s="0" t="n">
        <v>2026</v>
      </c>
      <c r="F7809" s="0" t="n">
        <v>0.1946494824</v>
      </c>
      <c r="G7809" s="0" t="s">
        <v>132</v>
      </c>
    </row>
    <row r="7810" customFormat="false" ht="14.25" hidden="false" customHeight="false" outlineLevel="0" collapsed="false">
      <c r="A7810" s="0" t="s">
        <v>103</v>
      </c>
      <c r="B7810" s="0" t="s">
        <v>104</v>
      </c>
      <c r="C7810" s="0" t="s">
        <v>76</v>
      </c>
      <c r="D7810" s="0" t="s">
        <v>186</v>
      </c>
      <c r="E7810" s="0" t="n">
        <v>2026</v>
      </c>
      <c r="F7810" s="0" t="n">
        <v>0</v>
      </c>
      <c r="G7810" s="0" t="s">
        <v>132</v>
      </c>
    </row>
    <row r="7811" customFormat="false" ht="14.25" hidden="false" customHeight="false" outlineLevel="0" collapsed="false">
      <c r="A7811" s="0" t="s">
        <v>103</v>
      </c>
      <c r="B7811" s="0" t="s">
        <v>104</v>
      </c>
      <c r="C7811" s="0" t="s">
        <v>76</v>
      </c>
      <c r="D7811" s="0" t="s">
        <v>187</v>
      </c>
      <c r="E7811" s="0" t="n">
        <v>2026</v>
      </c>
      <c r="F7811" s="0" t="n">
        <v>0.1946494824</v>
      </c>
      <c r="G7811" s="0" t="s">
        <v>132</v>
      </c>
    </row>
    <row r="7812" customFormat="false" ht="14.25" hidden="false" customHeight="false" outlineLevel="0" collapsed="false">
      <c r="A7812" s="0" t="s">
        <v>103</v>
      </c>
      <c r="B7812" s="0" t="s">
        <v>104</v>
      </c>
      <c r="C7812" s="0" t="s">
        <v>76</v>
      </c>
      <c r="D7812" s="0" t="s">
        <v>185</v>
      </c>
      <c r="E7812" s="0" t="n">
        <v>2027</v>
      </c>
      <c r="F7812" s="0" t="n">
        <v>0.2891584332</v>
      </c>
      <c r="G7812" s="0" t="s">
        <v>132</v>
      </c>
    </row>
    <row r="7813" customFormat="false" ht="14.25" hidden="false" customHeight="false" outlineLevel="0" collapsed="false">
      <c r="A7813" s="0" t="s">
        <v>103</v>
      </c>
      <c r="B7813" s="0" t="s">
        <v>104</v>
      </c>
      <c r="C7813" s="0" t="s">
        <v>76</v>
      </c>
      <c r="D7813" s="0" t="s">
        <v>186</v>
      </c>
      <c r="E7813" s="0" t="n">
        <v>2027</v>
      </c>
      <c r="F7813" s="0" t="n">
        <v>0</v>
      </c>
      <c r="G7813" s="0" t="s">
        <v>132</v>
      </c>
    </row>
    <row r="7814" customFormat="false" ht="14.25" hidden="false" customHeight="false" outlineLevel="0" collapsed="false">
      <c r="A7814" s="0" t="s">
        <v>103</v>
      </c>
      <c r="B7814" s="0" t="s">
        <v>104</v>
      </c>
      <c r="C7814" s="0" t="s">
        <v>76</v>
      </c>
      <c r="D7814" s="0" t="s">
        <v>187</v>
      </c>
      <c r="E7814" s="0" t="n">
        <v>2027</v>
      </c>
      <c r="F7814" s="0" t="n">
        <v>0.2891584332</v>
      </c>
      <c r="G7814" s="0" t="s">
        <v>132</v>
      </c>
    </row>
    <row r="7815" customFormat="false" ht="14.25" hidden="false" customHeight="false" outlineLevel="0" collapsed="false">
      <c r="A7815" s="0" t="s">
        <v>103</v>
      </c>
      <c r="B7815" s="0" t="s">
        <v>104</v>
      </c>
      <c r="C7815" s="0" t="s">
        <v>76</v>
      </c>
      <c r="D7815" s="0" t="s">
        <v>185</v>
      </c>
      <c r="E7815" s="0" t="n">
        <v>2028</v>
      </c>
      <c r="F7815" s="0" t="n">
        <v>0.314505516</v>
      </c>
      <c r="G7815" s="0" t="s">
        <v>132</v>
      </c>
    </row>
    <row r="7816" customFormat="false" ht="14.25" hidden="false" customHeight="false" outlineLevel="0" collapsed="false">
      <c r="A7816" s="0" t="s">
        <v>103</v>
      </c>
      <c r="B7816" s="0" t="s">
        <v>104</v>
      </c>
      <c r="C7816" s="0" t="s">
        <v>76</v>
      </c>
      <c r="D7816" s="0" t="s">
        <v>186</v>
      </c>
      <c r="E7816" s="0" t="n">
        <v>2028</v>
      </c>
      <c r="F7816" s="0" t="n">
        <v>0</v>
      </c>
      <c r="G7816" s="0" t="s">
        <v>132</v>
      </c>
    </row>
    <row r="7817" customFormat="false" ht="14.25" hidden="false" customHeight="false" outlineLevel="0" collapsed="false">
      <c r="A7817" s="0" t="s">
        <v>103</v>
      </c>
      <c r="B7817" s="0" t="s">
        <v>104</v>
      </c>
      <c r="C7817" s="0" t="s">
        <v>76</v>
      </c>
      <c r="D7817" s="0" t="s">
        <v>187</v>
      </c>
      <c r="E7817" s="0" t="n">
        <v>2028</v>
      </c>
      <c r="F7817" s="0" t="n">
        <v>0.314505516</v>
      </c>
      <c r="G7817" s="0" t="s">
        <v>132</v>
      </c>
    </row>
    <row r="7818" customFormat="false" ht="14.25" hidden="false" customHeight="false" outlineLevel="0" collapsed="false">
      <c r="A7818" s="0" t="s">
        <v>103</v>
      </c>
      <c r="B7818" s="0" t="s">
        <v>104</v>
      </c>
      <c r="C7818" s="0" t="s">
        <v>76</v>
      </c>
      <c r="D7818" s="0" t="s">
        <v>185</v>
      </c>
      <c r="E7818" s="0" t="n">
        <v>2029</v>
      </c>
      <c r="F7818" s="0" t="n">
        <v>0.3101982</v>
      </c>
      <c r="G7818" s="0" t="s">
        <v>132</v>
      </c>
    </row>
    <row r="7819" customFormat="false" ht="14.25" hidden="false" customHeight="false" outlineLevel="0" collapsed="false">
      <c r="A7819" s="0" t="s">
        <v>103</v>
      </c>
      <c r="B7819" s="0" t="s">
        <v>104</v>
      </c>
      <c r="C7819" s="0" t="s">
        <v>76</v>
      </c>
      <c r="D7819" s="0" t="s">
        <v>186</v>
      </c>
      <c r="E7819" s="0" t="n">
        <v>2029</v>
      </c>
      <c r="F7819" s="0" t="n">
        <v>0</v>
      </c>
      <c r="G7819" s="0" t="s">
        <v>132</v>
      </c>
    </row>
    <row r="7820" customFormat="false" ht="14.25" hidden="false" customHeight="false" outlineLevel="0" collapsed="false">
      <c r="A7820" s="0" t="s">
        <v>103</v>
      </c>
      <c r="B7820" s="0" t="s">
        <v>104</v>
      </c>
      <c r="C7820" s="0" t="s">
        <v>76</v>
      </c>
      <c r="D7820" s="0" t="s">
        <v>187</v>
      </c>
      <c r="E7820" s="0" t="n">
        <v>2029</v>
      </c>
      <c r="F7820" s="0" t="n">
        <v>0.3101982</v>
      </c>
      <c r="G7820" s="0" t="s">
        <v>132</v>
      </c>
    </row>
    <row r="7821" customFormat="false" ht="14.25" hidden="false" customHeight="false" outlineLevel="0" collapsed="false">
      <c r="A7821" s="0" t="s">
        <v>103</v>
      </c>
      <c r="B7821" s="0" t="s">
        <v>104</v>
      </c>
      <c r="C7821" s="0" t="s">
        <v>76</v>
      </c>
      <c r="D7821" s="0" t="s">
        <v>185</v>
      </c>
      <c r="E7821" s="0" t="n">
        <v>2030</v>
      </c>
      <c r="F7821" s="0" t="n">
        <v>0.227739204</v>
      </c>
      <c r="G7821" s="0" t="s">
        <v>132</v>
      </c>
    </row>
    <row r="7822" customFormat="false" ht="14.25" hidden="false" customHeight="false" outlineLevel="0" collapsed="false">
      <c r="A7822" s="0" t="s">
        <v>103</v>
      </c>
      <c r="B7822" s="0" t="s">
        <v>104</v>
      </c>
      <c r="C7822" s="0" t="s">
        <v>76</v>
      </c>
      <c r="D7822" s="0" t="s">
        <v>186</v>
      </c>
      <c r="E7822" s="0" t="n">
        <v>2030</v>
      </c>
      <c r="F7822" s="0" t="n">
        <v>0</v>
      </c>
      <c r="G7822" s="0" t="s">
        <v>132</v>
      </c>
    </row>
    <row r="7823" customFormat="false" ht="14.25" hidden="false" customHeight="false" outlineLevel="0" collapsed="false">
      <c r="A7823" s="0" t="s">
        <v>103</v>
      </c>
      <c r="B7823" s="0" t="s">
        <v>104</v>
      </c>
      <c r="C7823" s="0" t="s">
        <v>76</v>
      </c>
      <c r="D7823" s="0" t="s">
        <v>187</v>
      </c>
      <c r="E7823" s="0" t="n">
        <v>2030</v>
      </c>
      <c r="F7823" s="0" t="n">
        <v>0.227739204</v>
      </c>
      <c r="G7823" s="0" t="s">
        <v>132</v>
      </c>
    </row>
    <row r="7824" customFormat="false" ht="14.25" hidden="false" customHeight="false" outlineLevel="0" collapsed="false">
      <c r="A7824" s="0" t="s">
        <v>103</v>
      </c>
      <c r="B7824" s="0" t="s">
        <v>104</v>
      </c>
      <c r="C7824" s="0" t="s">
        <v>76</v>
      </c>
      <c r="D7824" s="0" t="s">
        <v>185</v>
      </c>
      <c r="E7824" s="0" t="n">
        <v>2031</v>
      </c>
      <c r="F7824" s="0" t="n">
        <v>0.221613378</v>
      </c>
      <c r="G7824" s="0" t="s">
        <v>132</v>
      </c>
    </row>
    <row r="7825" customFormat="false" ht="14.25" hidden="false" customHeight="false" outlineLevel="0" collapsed="false">
      <c r="A7825" s="0" t="s">
        <v>103</v>
      </c>
      <c r="B7825" s="0" t="s">
        <v>104</v>
      </c>
      <c r="C7825" s="0" t="s">
        <v>76</v>
      </c>
      <c r="D7825" s="0" t="s">
        <v>186</v>
      </c>
      <c r="E7825" s="0" t="n">
        <v>2031</v>
      </c>
      <c r="F7825" s="0" t="n">
        <v>0</v>
      </c>
      <c r="G7825" s="0" t="s">
        <v>132</v>
      </c>
    </row>
    <row r="7826" customFormat="false" ht="14.25" hidden="false" customHeight="false" outlineLevel="0" collapsed="false">
      <c r="A7826" s="0" t="s">
        <v>103</v>
      </c>
      <c r="B7826" s="0" t="s">
        <v>104</v>
      </c>
      <c r="C7826" s="0" t="s">
        <v>76</v>
      </c>
      <c r="D7826" s="0" t="s">
        <v>187</v>
      </c>
      <c r="E7826" s="0" t="n">
        <v>2031</v>
      </c>
      <c r="F7826" s="0" t="n">
        <v>0.221613378</v>
      </c>
      <c r="G7826" s="0" t="s">
        <v>132</v>
      </c>
    </row>
    <row r="7827" customFormat="false" ht="14.25" hidden="false" customHeight="false" outlineLevel="0" collapsed="false">
      <c r="A7827" s="0" t="s">
        <v>103</v>
      </c>
      <c r="B7827" s="0" t="s">
        <v>104</v>
      </c>
      <c r="C7827" s="0" t="s">
        <v>76</v>
      </c>
      <c r="D7827" s="0" t="s">
        <v>185</v>
      </c>
      <c r="E7827" s="0" t="n">
        <v>2032</v>
      </c>
      <c r="F7827" s="0" t="n">
        <v>0.220424643</v>
      </c>
      <c r="G7827" s="0" t="s">
        <v>132</v>
      </c>
    </row>
    <row r="7828" customFormat="false" ht="14.25" hidden="false" customHeight="false" outlineLevel="0" collapsed="false">
      <c r="A7828" s="0" t="s">
        <v>103</v>
      </c>
      <c r="B7828" s="0" t="s">
        <v>104</v>
      </c>
      <c r="C7828" s="0" t="s">
        <v>76</v>
      </c>
      <c r="D7828" s="0" t="s">
        <v>186</v>
      </c>
      <c r="E7828" s="0" t="n">
        <v>2032</v>
      </c>
      <c r="F7828" s="0" t="n">
        <v>0</v>
      </c>
      <c r="G7828" s="0" t="s">
        <v>132</v>
      </c>
    </row>
    <row r="7829" customFormat="false" ht="14.25" hidden="false" customHeight="false" outlineLevel="0" collapsed="false">
      <c r="A7829" s="0" t="s">
        <v>103</v>
      </c>
      <c r="B7829" s="0" t="s">
        <v>104</v>
      </c>
      <c r="C7829" s="0" t="s">
        <v>76</v>
      </c>
      <c r="D7829" s="0" t="s">
        <v>187</v>
      </c>
      <c r="E7829" s="0" t="n">
        <v>2032</v>
      </c>
      <c r="F7829" s="0" t="n">
        <v>0.220424643</v>
      </c>
      <c r="G7829" s="0" t="s">
        <v>132</v>
      </c>
    </row>
    <row r="7830" customFormat="false" ht="14.25" hidden="false" customHeight="false" outlineLevel="0" collapsed="false">
      <c r="A7830" s="0" t="s">
        <v>103</v>
      </c>
      <c r="B7830" s="0" t="s">
        <v>104</v>
      </c>
      <c r="C7830" s="0" t="s">
        <v>76</v>
      </c>
      <c r="D7830" s="0" t="s">
        <v>185</v>
      </c>
      <c r="E7830" s="0" t="n">
        <v>2033</v>
      </c>
      <c r="F7830" s="0" t="n">
        <v>0.22416768</v>
      </c>
      <c r="G7830" s="0" t="s">
        <v>132</v>
      </c>
    </row>
    <row r="7831" customFormat="false" ht="14.25" hidden="false" customHeight="false" outlineLevel="0" collapsed="false">
      <c r="A7831" s="0" t="s">
        <v>103</v>
      </c>
      <c r="B7831" s="0" t="s">
        <v>104</v>
      </c>
      <c r="C7831" s="0" t="s">
        <v>76</v>
      </c>
      <c r="D7831" s="0" t="s">
        <v>186</v>
      </c>
      <c r="E7831" s="0" t="n">
        <v>2033</v>
      </c>
      <c r="F7831" s="0" t="n">
        <v>0</v>
      </c>
      <c r="G7831" s="0" t="s">
        <v>132</v>
      </c>
    </row>
    <row r="7832" customFormat="false" ht="14.25" hidden="false" customHeight="false" outlineLevel="0" collapsed="false">
      <c r="A7832" s="0" t="s">
        <v>103</v>
      </c>
      <c r="B7832" s="0" t="s">
        <v>104</v>
      </c>
      <c r="C7832" s="0" t="s">
        <v>76</v>
      </c>
      <c r="D7832" s="0" t="s">
        <v>187</v>
      </c>
      <c r="E7832" s="0" t="n">
        <v>2033</v>
      </c>
      <c r="F7832" s="0" t="n">
        <v>0.22416768</v>
      </c>
      <c r="G7832" s="0" t="s">
        <v>132</v>
      </c>
    </row>
    <row r="7833" customFormat="false" ht="14.25" hidden="false" customHeight="false" outlineLevel="0" collapsed="false">
      <c r="A7833" s="0" t="s">
        <v>103</v>
      </c>
      <c r="B7833" s="0" t="s">
        <v>104</v>
      </c>
      <c r="C7833" s="0" t="s">
        <v>76</v>
      </c>
      <c r="D7833" s="0" t="s">
        <v>185</v>
      </c>
      <c r="E7833" s="0" t="n">
        <v>2034</v>
      </c>
      <c r="F7833" s="0" t="n">
        <v>0.2283622376</v>
      </c>
      <c r="G7833" s="0" t="s">
        <v>132</v>
      </c>
    </row>
    <row r="7834" customFormat="false" ht="14.25" hidden="false" customHeight="false" outlineLevel="0" collapsed="false">
      <c r="A7834" s="0" t="s">
        <v>103</v>
      </c>
      <c r="B7834" s="0" t="s">
        <v>104</v>
      </c>
      <c r="C7834" s="0" t="s">
        <v>76</v>
      </c>
      <c r="D7834" s="0" t="s">
        <v>186</v>
      </c>
      <c r="E7834" s="0" t="n">
        <v>2034</v>
      </c>
      <c r="F7834" s="0" t="n">
        <v>0</v>
      </c>
      <c r="G7834" s="0" t="s">
        <v>132</v>
      </c>
    </row>
    <row r="7835" customFormat="false" ht="14.25" hidden="false" customHeight="false" outlineLevel="0" collapsed="false">
      <c r="A7835" s="0" t="s">
        <v>103</v>
      </c>
      <c r="B7835" s="0" t="s">
        <v>104</v>
      </c>
      <c r="C7835" s="0" t="s">
        <v>76</v>
      </c>
      <c r="D7835" s="0" t="s">
        <v>187</v>
      </c>
      <c r="E7835" s="0" t="n">
        <v>2034</v>
      </c>
      <c r="F7835" s="0" t="n">
        <v>0.2283622376</v>
      </c>
      <c r="G7835" s="0" t="s">
        <v>132</v>
      </c>
    </row>
    <row r="7836" customFormat="false" ht="14.25" hidden="false" customHeight="false" outlineLevel="0" collapsed="false">
      <c r="A7836" s="0" t="s">
        <v>103</v>
      </c>
      <c r="B7836" s="0" t="s">
        <v>104</v>
      </c>
      <c r="C7836" s="0" t="s">
        <v>76</v>
      </c>
      <c r="D7836" s="0" t="s">
        <v>185</v>
      </c>
      <c r="E7836" s="0" t="n">
        <v>2035</v>
      </c>
      <c r="F7836" s="0" t="n">
        <v>0.232172856</v>
      </c>
      <c r="G7836" s="0" t="s">
        <v>132</v>
      </c>
    </row>
    <row r="7837" customFormat="false" ht="14.25" hidden="false" customHeight="false" outlineLevel="0" collapsed="false">
      <c r="A7837" s="0" t="s">
        <v>103</v>
      </c>
      <c r="B7837" s="0" t="s">
        <v>104</v>
      </c>
      <c r="C7837" s="0" t="s">
        <v>76</v>
      </c>
      <c r="D7837" s="0" t="s">
        <v>186</v>
      </c>
      <c r="E7837" s="0" t="n">
        <v>2035</v>
      </c>
      <c r="F7837" s="0" t="n">
        <v>0</v>
      </c>
      <c r="G7837" s="0" t="s">
        <v>132</v>
      </c>
    </row>
    <row r="7838" customFormat="false" ht="14.25" hidden="false" customHeight="false" outlineLevel="0" collapsed="false">
      <c r="A7838" s="0" t="s">
        <v>103</v>
      </c>
      <c r="B7838" s="0" t="s">
        <v>104</v>
      </c>
      <c r="C7838" s="0" t="s">
        <v>76</v>
      </c>
      <c r="D7838" s="0" t="s">
        <v>187</v>
      </c>
      <c r="E7838" s="0" t="n">
        <v>2035</v>
      </c>
      <c r="F7838" s="0" t="n">
        <v>0.232172856</v>
      </c>
      <c r="G7838" s="0" t="s">
        <v>132</v>
      </c>
    </row>
    <row r="7839" customFormat="false" ht="14.25" hidden="false" customHeight="false" outlineLevel="0" collapsed="false">
      <c r="A7839" s="0" t="s">
        <v>103</v>
      </c>
      <c r="B7839" s="0" t="s">
        <v>104</v>
      </c>
      <c r="C7839" s="0" t="s">
        <v>76</v>
      </c>
      <c r="D7839" s="0" t="s">
        <v>185</v>
      </c>
      <c r="E7839" s="0" t="n">
        <v>2036</v>
      </c>
      <c r="F7839" s="0" t="n">
        <v>0.2335366456</v>
      </c>
      <c r="G7839" s="0" t="s">
        <v>132</v>
      </c>
    </row>
    <row r="7840" customFormat="false" ht="14.25" hidden="false" customHeight="false" outlineLevel="0" collapsed="false">
      <c r="A7840" s="0" t="s">
        <v>103</v>
      </c>
      <c r="B7840" s="0" t="s">
        <v>104</v>
      </c>
      <c r="C7840" s="0" t="s">
        <v>76</v>
      </c>
      <c r="D7840" s="0" t="s">
        <v>186</v>
      </c>
      <c r="E7840" s="0" t="n">
        <v>2036</v>
      </c>
      <c r="F7840" s="0" t="n">
        <v>0</v>
      </c>
      <c r="G7840" s="0" t="s">
        <v>132</v>
      </c>
    </row>
    <row r="7841" customFormat="false" ht="14.25" hidden="false" customHeight="false" outlineLevel="0" collapsed="false">
      <c r="A7841" s="0" t="s">
        <v>103</v>
      </c>
      <c r="B7841" s="0" t="s">
        <v>104</v>
      </c>
      <c r="C7841" s="0" t="s">
        <v>76</v>
      </c>
      <c r="D7841" s="0" t="s">
        <v>187</v>
      </c>
      <c r="E7841" s="0" t="n">
        <v>2036</v>
      </c>
      <c r="F7841" s="0" t="n">
        <v>0.2335366456</v>
      </c>
      <c r="G7841" s="0" t="s">
        <v>132</v>
      </c>
    </row>
    <row r="7842" customFormat="false" ht="14.25" hidden="false" customHeight="false" outlineLevel="0" collapsed="false">
      <c r="A7842" s="0" t="s">
        <v>103</v>
      </c>
      <c r="B7842" s="0" t="s">
        <v>104</v>
      </c>
      <c r="C7842" s="0" t="s">
        <v>76</v>
      </c>
      <c r="D7842" s="0" t="s">
        <v>185</v>
      </c>
      <c r="E7842" s="0" t="n">
        <v>2037</v>
      </c>
      <c r="F7842" s="0" t="n">
        <v>0.2353276464</v>
      </c>
      <c r="G7842" s="0" t="s">
        <v>132</v>
      </c>
    </row>
    <row r="7843" customFormat="false" ht="14.25" hidden="false" customHeight="false" outlineLevel="0" collapsed="false">
      <c r="A7843" s="0" t="s">
        <v>103</v>
      </c>
      <c r="B7843" s="0" t="s">
        <v>104</v>
      </c>
      <c r="C7843" s="0" t="s">
        <v>76</v>
      </c>
      <c r="D7843" s="0" t="s">
        <v>186</v>
      </c>
      <c r="E7843" s="0" t="n">
        <v>2037</v>
      </c>
      <c r="F7843" s="0" t="n">
        <v>0</v>
      </c>
      <c r="G7843" s="0" t="s">
        <v>132</v>
      </c>
    </row>
    <row r="7844" customFormat="false" ht="14.25" hidden="false" customHeight="false" outlineLevel="0" collapsed="false">
      <c r="A7844" s="0" t="s">
        <v>103</v>
      </c>
      <c r="B7844" s="0" t="s">
        <v>104</v>
      </c>
      <c r="C7844" s="0" t="s">
        <v>76</v>
      </c>
      <c r="D7844" s="0" t="s">
        <v>187</v>
      </c>
      <c r="E7844" s="0" t="n">
        <v>2037</v>
      </c>
      <c r="F7844" s="0" t="n">
        <v>0.2353276464</v>
      </c>
      <c r="G7844" s="0" t="s">
        <v>132</v>
      </c>
    </row>
    <row r="7845" customFormat="false" ht="14.25" hidden="false" customHeight="false" outlineLevel="0" collapsed="false">
      <c r="A7845" s="0" t="s">
        <v>103</v>
      </c>
      <c r="B7845" s="0" t="s">
        <v>104</v>
      </c>
      <c r="C7845" s="0" t="s">
        <v>76</v>
      </c>
      <c r="D7845" s="0" t="s">
        <v>185</v>
      </c>
      <c r="E7845" s="0" t="n">
        <v>2038</v>
      </c>
      <c r="F7845" s="0" t="n">
        <v>0.2365353396</v>
      </c>
      <c r="G7845" s="0" t="s">
        <v>132</v>
      </c>
    </row>
    <row r="7846" customFormat="false" ht="14.25" hidden="false" customHeight="false" outlineLevel="0" collapsed="false">
      <c r="A7846" s="0" t="s">
        <v>103</v>
      </c>
      <c r="B7846" s="0" t="s">
        <v>104</v>
      </c>
      <c r="C7846" s="0" t="s">
        <v>76</v>
      </c>
      <c r="D7846" s="0" t="s">
        <v>186</v>
      </c>
      <c r="E7846" s="0" t="n">
        <v>2038</v>
      </c>
      <c r="F7846" s="0" t="n">
        <v>0</v>
      </c>
      <c r="G7846" s="0" t="s">
        <v>132</v>
      </c>
    </row>
    <row r="7847" customFormat="false" ht="14.25" hidden="false" customHeight="false" outlineLevel="0" collapsed="false">
      <c r="A7847" s="0" t="s">
        <v>103</v>
      </c>
      <c r="B7847" s="0" t="s">
        <v>104</v>
      </c>
      <c r="C7847" s="0" t="s">
        <v>76</v>
      </c>
      <c r="D7847" s="0" t="s">
        <v>187</v>
      </c>
      <c r="E7847" s="0" t="n">
        <v>2038</v>
      </c>
      <c r="F7847" s="0" t="n">
        <v>0.2365353396</v>
      </c>
      <c r="G7847" s="0" t="s">
        <v>132</v>
      </c>
    </row>
    <row r="7848" customFormat="false" ht="14.25" hidden="false" customHeight="false" outlineLevel="0" collapsed="false">
      <c r="A7848" s="0" t="s">
        <v>103</v>
      </c>
      <c r="B7848" s="0" t="s">
        <v>104</v>
      </c>
      <c r="C7848" s="0" t="s">
        <v>76</v>
      </c>
      <c r="D7848" s="0" t="s">
        <v>185</v>
      </c>
      <c r="E7848" s="0" t="n">
        <v>2039</v>
      </c>
      <c r="F7848" s="0" t="n">
        <v>0.2381866752</v>
      </c>
      <c r="G7848" s="0" t="s">
        <v>132</v>
      </c>
    </row>
    <row r="7849" customFormat="false" ht="14.25" hidden="false" customHeight="false" outlineLevel="0" collapsed="false">
      <c r="A7849" s="0" t="s">
        <v>103</v>
      </c>
      <c r="B7849" s="0" t="s">
        <v>104</v>
      </c>
      <c r="C7849" s="0" t="s">
        <v>76</v>
      </c>
      <c r="D7849" s="0" t="s">
        <v>186</v>
      </c>
      <c r="E7849" s="0" t="n">
        <v>2039</v>
      </c>
      <c r="F7849" s="0" t="n">
        <v>0</v>
      </c>
      <c r="G7849" s="0" t="s">
        <v>132</v>
      </c>
    </row>
    <row r="7850" customFormat="false" ht="14.25" hidden="false" customHeight="false" outlineLevel="0" collapsed="false">
      <c r="A7850" s="0" t="s">
        <v>103</v>
      </c>
      <c r="B7850" s="0" t="s">
        <v>104</v>
      </c>
      <c r="C7850" s="0" t="s">
        <v>76</v>
      </c>
      <c r="D7850" s="0" t="s">
        <v>187</v>
      </c>
      <c r="E7850" s="0" t="n">
        <v>2039</v>
      </c>
      <c r="F7850" s="0" t="n">
        <v>0.2381866752</v>
      </c>
      <c r="G7850" s="0" t="s">
        <v>132</v>
      </c>
    </row>
    <row r="7851" customFormat="false" ht="14.25" hidden="false" customHeight="false" outlineLevel="0" collapsed="false">
      <c r="A7851" s="0" t="s">
        <v>103</v>
      </c>
      <c r="B7851" s="0" t="s">
        <v>104</v>
      </c>
      <c r="C7851" s="0" t="s">
        <v>76</v>
      </c>
      <c r="D7851" s="0" t="s">
        <v>185</v>
      </c>
      <c r="E7851" s="0" t="n">
        <v>2040</v>
      </c>
      <c r="F7851" s="0" t="n">
        <v>0.239238272</v>
      </c>
      <c r="G7851" s="0" t="s">
        <v>132</v>
      </c>
    </row>
    <row r="7852" customFormat="false" ht="14.25" hidden="false" customHeight="false" outlineLevel="0" collapsed="false">
      <c r="A7852" s="0" t="s">
        <v>103</v>
      </c>
      <c r="B7852" s="0" t="s">
        <v>104</v>
      </c>
      <c r="C7852" s="0" t="s">
        <v>76</v>
      </c>
      <c r="D7852" s="0" t="s">
        <v>186</v>
      </c>
      <c r="E7852" s="0" t="n">
        <v>2040</v>
      </c>
      <c r="F7852" s="0" t="n">
        <v>0</v>
      </c>
      <c r="G7852" s="0" t="s">
        <v>132</v>
      </c>
    </row>
    <row r="7853" customFormat="false" ht="14.25" hidden="false" customHeight="false" outlineLevel="0" collapsed="false">
      <c r="A7853" s="0" t="s">
        <v>103</v>
      </c>
      <c r="B7853" s="0" t="s">
        <v>104</v>
      </c>
      <c r="C7853" s="0" t="s">
        <v>76</v>
      </c>
      <c r="D7853" s="0" t="s">
        <v>187</v>
      </c>
      <c r="E7853" s="0" t="n">
        <v>2040</v>
      </c>
      <c r="F7853" s="0" t="n">
        <v>0.239238272</v>
      </c>
      <c r="G7853" s="0" t="s">
        <v>132</v>
      </c>
    </row>
    <row r="7854" customFormat="false" ht="14.25" hidden="false" customHeight="false" outlineLevel="0" collapsed="false">
      <c r="A7854" s="0" t="s">
        <v>105</v>
      </c>
      <c r="B7854" s="0" t="s">
        <v>106</v>
      </c>
      <c r="C7854" s="0" t="s">
        <v>76</v>
      </c>
      <c r="D7854" s="0" t="s">
        <v>185</v>
      </c>
      <c r="E7854" s="0" t="n">
        <v>2024</v>
      </c>
      <c r="F7854" s="0" t="n">
        <v>0.27575548</v>
      </c>
      <c r="G7854" s="0" t="s">
        <v>132</v>
      </c>
    </row>
    <row r="7855" customFormat="false" ht="14.25" hidden="false" customHeight="false" outlineLevel="0" collapsed="false">
      <c r="A7855" s="0" t="s">
        <v>105</v>
      </c>
      <c r="B7855" s="0" t="s">
        <v>106</v>
      </c>
      <c r="C7855" s="0" t="s">
        <v>76</v>
      </c>
      <c r="D7855" s="0" t="s">
        <v>186</v>
      </c>
      <c r="E7855" s="0" t="n">
        <v>2024</v>
      </c>
      <c r="F7855" s="0" t="n">
        <v>0</v>
      </c>
      <c r="G7855" s="0" t="s">
        <v>132</v>
      </c>
    </row>
    <row r="7856" customFormat="false" ht="14.25" hidden="false" customHeight="false" outlineLevel="0" collapsed="false">
      <c r="A7856" s="0" t="s">
        <v>105</v>
      </c>
      <c r="B7856" s="0" t="s">
        <v>106</v>
      </c>
      <c r="C7856" s="0" t="s">
        <v>76</v>
      </c>
      <c r="D7856" s="0" t="s">
        <v>187</v>
      </c>
      <c r="E7856" s="0" t="n">
        <v>2024</v>
      </c>
      <c r="F7856" s="0" t="n">
        <v>0.27575548</v>
      </c>
      <c r="G7856" s="0" t="s">
        <v>132</v>
      </c>
    </row>
    <row r="7857" customFormat="false" ht="14.25" hidden="false" customHeight="false" outlineLevel="0" collapsed="false">
      <c r="A7857" s="0" t="s">
        <v>105</v>
      </c>
      <c r="B7857" s="0" t="s">
        <v>106</v>
      </c>
      <c r="C7857" s="0" t="s">
        <v>76</v>
      </c>
      <c r="D7857" s="0" t="s">
        <v>185</v>
      </c>
      <c r="E7857" s="0" t="n">
        <v>2025</v>
      </c>
      <c r="F7857" s="0" t="n">
        <v>0.287573572</v>
      </c>
      <c r="G7857" s="0" t="s">
        <v>132</v>
      </c>
    </row>
    <row r="7858" customFormat="false" ht="14.25" hidden="false" customHeight="false" outlineLevel="0" collapsed="false">
      <c r="A7858" s="0" t="s">
        <v>105</v>
      </c>
      <c r="B7858" s="0" t="s">
        <v>106</v>
      </c>
      <c r="C7858" s="0" t="s">
        <v>76</v>
      </c>
      <c r="D7858" s="0" t="s">
        <v>186</v>
      </c>
      <c r="E7858" s="0" t="n">
        <v>2025</v>
      </c>
      <c r="F7858" s="0" t="n">
        <v>0</v>
      </c>
      <c r="G7858" s="0" t="s">
        <v>132</v>
      </c>
    </row>
    <row r="7859" customFormat="false" ht="14.25" hidden="false" customHeight="false" outlineLevel="0" collapsed="false">
      <c r="A7859" s="0" t="s">
        <v>105</v>
      </c>
      <c r="B7859" s="0" t="s">
        <v>106</v>
      </c>
      <c r="C7859" s="0" t="s">
        <v>76</v>
      </c>
      <c r="D7859" s="0" t="s">
        <v>187</v>
      </c>
      <c r="E7859" s="0" t="n">
        <v>2025</v>
      </c>
      <c r="F7859" s="0" t="n">
        <v>0.287573572</v>
      </c>
      <c r="G7859" s="0" t="s">
        <v>132</v>
      </c>
    </row>
    <row r="7860" customFormat="false" ht="14.25" hidden="false" customHeight="false" outlineLevel="0" collapsed="false">
      <c r="A7860" s="0" t="s">
        <v>105</v>
      </c>
      <c r="B7860" s="0" t="s">
        <v>106</v>
      </c>
      <c r="C7860" s="0" t="s">
        <v>76</v>
      </c>
      <c r="D7860" s="0" t="s">
        <v>185</v>
      </c>
      <c r="E7860" s="0" t="n">
        <v>2026</v>
      </c>
      <c r="F7860" s="0" t="n">
        <v>0.7320479448</v>
      </c>
      <c r="G7860" s="0" t="s">
        <v>132</v>
      </c>
    </row>
    <row r="7861" customFormat="false" ht="14.25" hidden="false" customHeight="false" outlineLevel="0" collapsed="false">
      <c r="A7861" s="0" t="s">
        <v>105</v>
      </c>
      <c r="B7861" s="0" t="s">
        <v>106</v>
      </c>
      <c r="C7861" s="0" t="s">
        <v>76</v>
      </c>
      <c r="D7861" s="0" t="s">
        <v>186</v>
      </c>
      <c r="E7861" s="0" t="n">
        <v>2026</v>
      </c>
      <c r="F7861" s="0" t="n">
        <v>0</v>
      </c>
      <c r="G7861" s="0" t="s">
        <v>132</v>
      </c>
    </row>
    <row r="7862" customFormat="false" ht="14.25" hidden="false" customHeight="false" outlineLevel="0" collapsed="false">
      <c r="A7862" s="0" t="s">
        <v>105</v>
      </c>
      <c r="B7862" s="0" t="s">
        <v>106</v>
      </c>
      <c r="C7862" s="0" t="s">
        <v>76</v>
      </c>
      <c r="D7862" s="0" t="s">
        <v>187</v>
      </c>
      <c r="E7862" s="0" t="n">
        <v>2026</v>
      </c>
      <c r="F7862" s="0" t="n">
        <v>0.7320479448</v>
      </c>
      <c r="G7862" s="0" t="s">
        <v>132</v>
      </c>
    </row>
    <row r="7863" customFormat="false" ht="14.25" hidden="false" customHeight="false" outlineLevel="0" collapsed="false">
      <c r="A7863" s="0" t="s">
        <v>105</v>
      </c>
      <c r="B7863" s="0" t="s">
        <v>106</v>
      </c>
      <c r="C7863" s="0" t="s">
        <v>76</v>
      </c>
      <c r="D7863" s="0" t="s">
        <v>185</v>
      </c>
      <c r="E7863" s="0" t="n">
        <v>2027</v>
      </c>
      <c r="F7863" s="0" t="n">
        <v>1.2008778444</v>
      </c>
      <c r="G7863" s="0" t="s">
        <v>132</v>
      </c>
    </row>
    <row r="7864" customFormat="false" ht="14.25" hidden="false" customHeight="false" outlineLevel="0" collapsed="false">
      <c r="A7864" s="0" t="s">
        <v>105</v>
      </c>
      <c r="B7864" s="0" t="s">
        <v>106</v>
      </c>
      <c r="C7864" s="0" t="s">
        <v>76</v>
      </c>
      <c r="D7864" s="0" t="s">
        <v>186</v>
      </c>
      <c r="E7864" s="0" t="n">
        <v>2027</v>
      </c>
      <c r="F7864" s="0" t="n">
        <v>0</v>
      </c>
      <c r="G7864" s="0" t="s">
        <v>132</v>
      </c>
    </row>
    <row r="7865" customFormat="false" ht="14.25" hidden="false" customHeight="false" outlineLevel="0" collapsed="false">
      <c r="A7865" s="0" t="s">
        <v>105</v>
      </c>
      <c r="B7865" s="0" t="s">
        <v>106</v>
      </c>
      <c r="C7865" s="0" t="s">
        <v>76</v>
      </c>
      <c r="D7865" s="0" t="s">
        <v>187</v>
      </c>
      <c r="E7865" s="0" t="n">
        <v>2027</v>
      </c>
      <c r="F7865" s="0" t="n">
        <v>1.2008778444</v>
      </c>
      <c r="G7865" s="0" t="s">
        <v>132</v>
      </c>
    </row>
    <row r="7866" customFormat="false" ht="14.25" hidden="false" customHeight="false" outlineLevel="0" collapsed="false">
      <c r="A7866" s="0" t="s">
        <v>105</v>
      </c>
      <c r="B7866" s="0" t="s">
        <v>106</v>
      </c>
      <c r="C7866" s="0" t="s">
        <v>76</v>
      </c>
      <c r="D7866" s="0" t="s">
        <v>185</v>
      </c>
      <c r="E7866" s="0" t="n">
        <v>2028</v>
      </c>
      <c r="F7866" s="0" t="n">
        <v>1.386984924</v>
      </c>
      <c r="G7866" s="0" t="s">
        <v>132</v>
      </c>
    </row>
    <row r="7867" customFormat="false" ht="14.25" hidden="false" customHeight="false" outlineLevel="0" collapsed="false">
      <c r="A7867" s="0" t="s">
        <v>105</v>
      </c>
      <c r="B7867" s="0" t="s">
        <v>106</v>
      </c>
      <c r="C7867" s="0" t="s">
        <v>76</v>
      </c>
      <c r="D7867" s="0" t="s">
        <v>186</v>
      </c>
      <c r="E7867" s="0" t="n">
        <v>2028</v>
      </c>
      <c r="F7867" s="0" t="n">
        <v>0</v>
      </c>
      <c r="G7867" s="0" t="s">
        <v>132</v>
      </c>
    </row>
    <row r="7868" customFormat="false" ht="14.25" hidden="false" customHeight="false" outlineLevel="0" collapsed="false">
      <c r="A7868" s="0" t="s">
        <v>105</v>
      </c>
      <c r="B7868" s="0" t="s">
        <v>106</v>
      </c>
      <c r="C7868" s="0" t="s">
        <v>76</v>
      </c>
      <c r="D7868" s="0" t="s">
        <v>187</v>
      </c>
      <c r="E7868" s="0" t="n">
        <v>2028</v>
      </c>
      <c r="F7868" s="0" t="n">
        <v>1.386984924</v>
      </c>
      <c r="G7868" s="0" t="s">
        <v>132</v>
      </c>
    </row>
    <row r="7869" customFormat="false" ht="14.25" hidden="false" customHeight="false" outlineLevel="0" collapsed="false">
      <c r="A7869" s="0" t="s">
        <v>105</v>
      </c>
      <c r="B7869" s="0" t="s">
        <v>106</v>
      </c>
      <c r="C7869" s="0" t="s">
        <v>76</v>
      </c>
      <c r="D7869" s="0" t="s">
        <v>185</v>
      </c>
      <c r="E7869" s="0" t="n">
        <v>2029</v>
      </c>
      <c r="F7869" s="0" t="n">
        <v>1.4050686</v>
      </c>
      <c r="G7869" s="0" t="s">
        <v>132</v>
      </c>
    </row>
    <row r="7870" customFormat="false" ht="14.25" hidden="false" customHeight="false" outlineLevel="0" collapsed="false">
      <c r="A7870" s="0" t="s">
        <v>105</v>
      </c>
      <c r="B7870" s="0" t="s">
        <v>106</v>
      </c>
      <c r="C7870" s="0" t="s">
        <v>76</v>
      </c>
      <c r="D7870" s="0" t="s">
        <v>186</v>
      </c>
      <c r="E7870" s="0" t="n">
        <v>2029</v>
      </c>
      <c r="F7870" s="0" t="n">
        <v>0</v>
      </c>
      <c r="G7870" s="0" t="s">
        <v>132</v>
      </c>
    </row>
    <row r="7871" customFormat="false" ht="14.25" hidden="false" customHeight="false" outlineLevel="0" collapsed="false">
      <c r="A7871" s="0" t="s">
        <v>105</v>
      </c>
      <c r="B7871" s="0" t="s">
        <v>106</v>
      </c>
      <c r="C7871" s="0" t="s">
        <v>76</v>
      </c>
      <c r="D7871" s="0" t="s">
        <v>187</v>
      </c>
      <c r="E7871" s="0" t="n">
        <v>2029</v>
      </c>
      <c r="F7871" s="0" t="n">
        <v>1.4050686</v>
      </c>
      <c r="G7871" s="0" t="s">
        <v>132</v>
      </c>
    </row>
    <row r="7872" customFormat="false" ht="14.25" hidden="false" customHeight="false" outlineLevel="0" collapsed="false">
      <c r="A7872" s="0" t="s">
        <v>105</v>
      </c>
      <c r="B7872" s="0" t="s">
        <v>106</v>
      </c>
      <c r="C7872" s="0" t="s">
        <v>76</v>
      </c>
      <c r="D7872" s="0" t="s">
        <v>185</v>
      </c>
      <c r="E7872" s="0" t="n">
        <v>2030</v>
      </c>
      <c r="F7872" s="0" t="n">
        <v>1.052118144</v>
      </c>
      <c r="G7872" s="0" t="s">
        <v>132</v>
      </c>
    </row>
    <row r="7873" customFormat="false" ht="14.25" hidden="false" customHeight="false" outlineLevel="0" collapsed="false">
      <c r="A7873" s="0" t="s">
        <v>105</v>
      </c>
      <c r="B7873" s="0" t="s">
        <v>106</v>
      </c>
      <c r="C7873" s="0" t="s">
        <v>76</v>
      </c>
      <c r="D7873" s="0" t="s">
        <v>186</v>
      </c>
      <c r="E7873" s="0" t="n">
        <v>2030</v>
      </c>
      <c r="F7873" s="0" t="n">
        <v>0</v>
      </c>
      <c r="G7873" s="0" t="s">
        <v>132</v>
      </c>
    </row>
    <row r="7874" customFormat="false" ht="14.25" hidden="false" customHeight="false" outlineLevel="0" collapsed="false">
      <c r="A7874" s="0" t="s">
        <v>105</v>
      </c>
      <c r="B7874" s="0" t="s">
        <v>106</v>
      </c>
      <c r="C7874" s="0" t="s">
        <v>76</v>
      </c>
      <c r="D7874" s="0" t="s">
        <v>187</v>
      </c>
      <c r="E7874" s="0" t="n">
        <v>2030</v>
      </c>
      <c r="F7874" s="0" t="n">
        <v>1.052118144</v>
      </c>
      <c r="G7874" s="0" t="s">
        <v>132</v>
      </c>
    </row>
    <row r="7875" customFormat="false" ht="14.25" hidden="false" customHeight="false" outlineLevel="0" collapsed="false">
      <c r="A7875" s="0" t="s">
        <v>105</v>
      </c>
      <c r="B7875" s="0" t="s">
        <v>106</v>
      </c>
      <c r="C7875" s="0" t="s">
        <v>76</v>
      </c>
      <c r="D7875" s="0" t="s">
        <v>185</v>
      </c>
      <c r="E7875" s="0" t="n">
        <v>2031</v>
      </c>
      <c r="F7875" s="0" t="n">
        <v>1.033125114</v>
      </c>
      <c r="G7875" s="0" t="s">
        <v>132</v>
      </c>
    </row>
    <row r="7876" customFormat="false" ht="14.25" hidden="false" customHeight="false" outlineLevel="0" collapsed="false">
      <c r="A7876" s="0" t="s">
        <v>105</v>
      </c>
      <c r="B7876" s="0" t="s">
        <v>106</v>
      </c>
      <c r="C7876" s="0" t="s">
        <v>76</v>
      </c>
      <c r="D7876" s="0" t="s">
        <v>186</v>
      </c>
      <c r="E7876" s="0" t="n">
        <v>2031</v>
      </c>
      <c r="F7876" s="0" t="n">
        <v>0</v>
      </c>
      <c r="G7876" s="0" t="s">
        <v>132</v>
      </c>
    </row>
    <row r="7877" customFormat="false" ht="14.25" hidden="false" customHeight="false" outlineLevel="0" collapsed="false">
      <c r="A7877" s="0" t="s">
        <v>105</v>
      </c>
      <c r="B7877" s="0" t="s">
        <v>106</v>
      </c>
      <c r="C7877" s="0" t="s">
        <v>76</v>
      </c>
      <c r="D7877" s="0" t="s">
        <v>187</v>
      </c>
      <c r="E7877" s="0" t="n">
        <v>2031</v>
      </c>
      <c r="F7877" s="0" t="n">
        <v>1.033125114</v>
      </c>
      <c r="G7877" s="0" t="s">
        <v>132</v>
      </c>
    </row>
    <row r="7878" customFormat="false" ht="14.25" hidden="false" customHeight="false" outlineLevel="0" collapsed="false">
      <c r="A7878" s="0" t="s">
        <v>105</v>
      </c>
      <c r="B7878" s="0" t="s">
        <v>106</v>
      </c>
      <c r="C7878" s="0" t="s">
        <v>76</v>
      </c>
      <c r="D7878" s="0" t="s">
        <v>185</v>
      </c>
      <c r="E7878" s="0" t="n">
        <v>2032</v>
      </c>
      <c r="F7878" s="0" t="n">
        <v>1.034188392</v>
      </c>
      <c r="G7878" s="0" t="s">
        <v>132</v>
      </c>
    </row>
    <row r="7879" customFormat="false" ht="14.25" hidden="false" customHeight="false" outlineLevel="0" collapsed="false">
      <c r="A7879" s="0" t="s">
        <v>105</v>
      </c>
      <c r="B7879" s="0" t="s">
        <v>106</v>
      </c>
      <c r="C7879" s="0" t="s">
        <v>76</v>
      </c>
      <c r="D7879" s="0" t="s">
        <v>186</v>
      </c>
      <c r="E7879" s="0" t="n">
        <v>2032</v>
      </c>
      <c r="F7879" s="0" t="n">
        <v>0</v>
      </c>
      <c r="G7879" s="0" t="s">
        <v>132</v>
      </c>
    </row>
    <row r="7880" customFormat="false" ht="14.25" hidden="false" customHeight="false" outlineLevel="0" collapsed="false">
      <c r="A7880" s="0" t="s">
        <v>105</v>
      </c>
      <c r="B7880" s="0" t="s">
        <v>106</v>
      </c>
      <c r="C7880" s="0" t="s">
        <v>76</v>
      </c>
      <c r="D7880" s="0" t="s">
        <v>187</v>
      </c>
      <c r="E7880" s="0" t="n">
        <v>2032</v>
      </c>
      <c r="F7880" s="0" t="n">
        <v>1.034188392</v>
      </c>
      <c r="G7880" s="0" t="s">
        <v>132</v>
      </c>
    </row>
    <row r="7881" customFormat="false" ht="14.25" hidden="false" customHeight="false" outlineLevel="0" collapsed="false">
      <c r="A7881" s="0" t="s">
        <v>105</v>
      </c>
      <c r="B7881" s="0" t="s">
        <v>106</v>
      </c>
      <c r="C7881" s="0" t="s">
        <v>76</v>
      </c>
      <c r="D7881" s="0" t="s">
        <v>185</v>
      </c>
      <c r="E7881" s="0" t="n">
        <v>2033</v>
      </c>
      <c r="F7881" s="0" t="n">
        <v>1.047574656</v>
      </c>
      <c r="G7881" s="0" t="s">
        <v>132</v>
      </c>
    </row>
    <row r="7882" customFormat="false" ht="14.25" hidden="false" customHeight="false" outlineLevel="0" collapsed="false">
      <c r="A7882" s="0" t="s">
        <v>105</v>
      </c>
      <c r="B7882" s="0" t="s">
        <v>106</v>
      </c>
      <c r="C7882" s="0" t="s">
        <v>76</v>
      </c>
      <c r="D7882" s="0" t="s">
        <v>186</v>
      </c>
      <c r="E7882" s="0" t="n">
        <v>2033</v>
      </c>
      <c r="F7882" s="0" t="n">
        <v>0</v>
      </c>
      <c r="G7882" s="0" t="s">
        <v>132</v>
      </c>
    </row>
    <row r="7883" customFormat="false" ht="14.25" hidden="false" customHeight="false" outlineLevel="0" collapsed="false">
      <c r="A7883" s="0" t="s">
        <v>105</v>
      </c>
      <c r="B7883" s="0" t="s">
        <v>106</v>
      </c>
      <c r="C7883" s="0" t="s">
        <v>76</v>
      </c>
      <c r="D7883" s="0" t="s">
        <v>187</v>
      </c>
      <c r="E7883" s="0" t="n">
        <v>2033</v>
      </c>
      <c r="F7883" s="0" t="n">
        <v>1.047574656</v>
      </c>
      <c r="G7883" s="0" t="s">
        <v>132</v>
      </c>
    </row>
    <row r="7884" customFormat="false" ht="14.25" hidden="false" customHeight="false" outlineLevel="0" collapsed="false">
      <c r="A7884" s="0" t="s">
        <v>105</v>
      </c>
      <c r="B7884" s="0" t="s">
        <v>106</v>
      </c>
      <c r="C7884" s="0" t="s">
        <v>76</v>
      </c>
      <c r="D7884" s="0" t="s">
        <v>185</v>
      </c>
      <c r="E7884" s="0" t="n">
        <v>2034</v>
      </c>
      <c r="F7884" s="0" t="n">
        <v>1.0625412896</v>
      </c>
      <c r="G7884" s="0" t="s">
        <v>132</v>
      </c>
    </row>
    <row r="7885" customFormat="false" ht="14.25" hidden="false" customHeight="false" outlineLevel="0" collapsed="false">
      <c r="A7885" s="0" t="s">
        <v>105</v>
      </c>
      <c r="B7885" s="0" t="s">
        <v>106</v>
      </c>
      <c r="C7885" s="0" t="s">
        <v>76</v>
      </c>
      <c r="D7885" s="0" t="s">
        <v>186</v>
      </c>
      <c r="E7885" s="0" t="n">
        <v>2034</v>
      </c>
      <c r="F7885" s="0" t="n">
        <v>0</v>
      </c>
      <c r="G7885" s="0" t="s">
        <v>132</v>
      </c>
    </row>
    <row r="7886" customFormat="false" ht="14.25" hidden="false" customHeight="false" outlineLevel="0" collapsed="false">
      <c r="A7886" s="0" t="s">
        <v>105</v>
      </c>
      <c r="B7886" s="0" t="s">
        <v>106</v>
      </c>
      <c r="C7886" s="0" t="s">
        <v>76</v>
      </c>
      <c r="D7886" s="0" t="s">
        <v>187</v>
      </c>
      <c r="E7886" s="0" t="n">
        <v>2034</v>
      </c>
      <c r="F7886" s="0" t="n">
        <v>1.0625412896</v>
      </c>
      <c r="G7886" s="0" t="s">
        <v>132</v>
      </c>
    </row>
    <row r="7887" customFormat="false" ht="14.25" hidden="false" customHeight="false" outlineLevel="0" collapsed="false">
      <c r="A7887" s="0" t="s">
        <v>105</v>
      </c>
      <c r="B7887" s="0" t="s">
        <v>106</v>
      </c>
      <c r="C7887" s="0" t="s">
        <v>76</v>
      </c>
      <c r="D7887" s="0" t="s">
        <v>185</v>
      </c>
      <c r="E7887" s="0" t="n">
        <v>2035</v>
      </c>
      <c r="F7887" s="0" t="n">
        <v>1.074089124</v>
      </c>
      <c r="G7887" s="0" t="s">
        <v>132</v>
      </c>
    </row>
    <row r="7888" customFormat="false" ht="14.25" hidden="false" customHeight="false" outlineLevel="0" collapsed="false">
      <c r="A7888" s="0" t="s">
        <v>105</v>
      </c>
      <c r="B7888" s="0" t="s">
        <v>106</v>
      </c>
      <c r="C7888" s="0" t="s">
        <v>76</v>
      </c>
      <c r="D7888" s="0" t="s">
        <v>186</v>
      </c>
      <c r="E7888" s="0" t="n">
        <v>2035</v>
      </c>
      <c r="F7888" s="0" t="n">
        <v>0</v>
      </c>
      <c r="G7888" s="0" t="s">
        <v>132</v>
      </c>
    </row>
    <row r="7889" customFormat="false" ht="14.25" hidden="false" customHeight="false" outlineLevel="0" collapsed="false">
      <c r="A7889" s="0" t="s">
        <v>105</v>
      </c>
      <c r="B7889" s="0" t="s">
        <v>106</v>
      </c>
      <c r="C7889" s="0" t="s">
        <v>76</v>
      </c>
      <c r="D7889" s="0" t="s">
        <v>187</v>
      </c>
      <c r="E7889" s="0" t="n">
        <v>2035</v>
      </c>
      <c r="F7889" s="0" t="n">
        <v>1.074089124</v>
      </c>
      <c r="G7889" s="0" t="s">
        <v>132</v>
      </c>
    </row>
    <row r="7890" customFormat="false" ht="14.25" hidden="false" customHeight="false" outlineLevel="0" collapsed="false">
      <c r="A7890" s="0" t="s">
        <v>105</v>
      </c>
      <c r="B7890" s="0" t="s">
        <v>106</v>
      </c>
      <c r="C7890" s="0" t="s">
        <v>76</v>
      </c>
      <c r="D7890" s="0" t="s">
        <v>185</v>
      </c>
      <c r="E7890" s="0" t="n">
        <v>2036</v>
      </c>
      <c r="F7890" s="0" t="n">
        <v>1.0803983524</v>
      </c>
      <c r="G7890" s="0" t="s">
        <v>132</v>
      </c>
    </row>
    <row r="7891" customFormat="false" ht="14.25" hidden="false" customHeight="false" outlineLevel="0" collapsed="false">
      <c r="A7891" s="0" t="s">
        <v>105</v>
      </c>
      <c r="B7891" s="0" t="s">
        <v>106</v>
      </c>
      <c r="C7891" s="0" t="s">
        <v>76</v>
      </c>
      <c r="D7891" s="0" t="s">
        <v>186</v>
      </c>
      <c r="E7891" s="0" t="n">
        <v>2036</v>
      </c>
      <c r="F7891" s="0" t="n">
        <v>0</v>
      </c>
      <c r="G7891" s="0" t="s">
        <v>132</v>
      </c>
    </row>
    <row r="7892" customFormat="false" ht="14.25" hidden="false" customHeight="false" outlineLevel="0" collapsed="false">
      <c r="A7892" s="0" t="s">
        <v>105</v>
      </c>
      <c r="B7892" s="0" t="s">
        <v>106</v>
      </c>
      <c r="C7892" s="0" t="s">
        <v>76</v>
      </c>
      <c r="D7892" s="0" t="s">
        <v>187</v>
      </c>
      <c r="E7892" s="0" t="n">
        <v>2036</v>
      </c>
      <c r="F7892" s="0" t="n">
        <v>1.0803983524</v>
      </c>
      <c r="G7892" s="0" t="s">
        <v>132</v>
      </c>
    </row>
    <row r="7893" customFormat="false" ht="14.25" hidden="false" customHeight="false" outlineLevel="0" collapsed="false">
      <c r="A7893" s="0" t="s">
        <v>105</v>
      </c>
      <c r="B7893" s="0" t="s">
        <v>106</v>
      </c>
      <c r="C7893" s="0" t="s">
        <v>76</v>
      </c>
      <c r="D7893" s="0" t="s">
        <v>185</v>
      </c>
      <c r="E7893" s="0" t="n">
        <v>2037</v>
      </c>
      <c r="F7893" s="0" t="n">
        <v>1.0886839656</v>
      </c>
      <c r="G7893" s="0" t="s">
        <v>132</v>
      </c>
    </row>
    <row r="7894" customFormat="false" ht="14.25" hidden="false" customHeight="false" outlineLevel="0" collapsed="false">
      <c r="A7894" s="0" t="s">
        <v>105</v>
      </c>
      <c r="B7894" s="0" t="s">
        <v>106</v>
      </c>
      <c r="C7894" s="0" t="s">
        <v>76</v>
      </c>
      <c r="D7894" s="0" t="s">
        <v>186</v>
      </c>
      <c r="E7894" s="0" t="n">
        <v>2037</v>
      </c>
      <c r="F7894" s="0" t="n">
        <v>0</v>
      </c>
      <c r="G7894" s="0" t="s">
        <v>132</v>
      </c>
    </row>
    <row r="7895" customFormat="false" ht="14.25" hidden="false" customHeight="false" outlineLevel="0" collapsed="false">
      <c r="A7895" s="0" t="s">
        <v>105</v>
      </c>
      <c r="B7895" s="0" t="s">
        <v>106</v>
      </c>
      <c r="C7895" s="0" t="s">
        <v>76</v>
      </c>
      <c r="D7895" s="0" t="s">
        <v>187</v>
      </c>
      <c r="E7895" s="0" t="n">
        <v>2037</v>
      </c>
      <c r="F7895" s="0" t="n">
        <v>1.0886839656</v>
      </c>
      <c r="G7895" s="0" t="s">
        <v>132</v>
      </c>
    </row>
    <row r="7896" customFormat="false" ht="14.25" hidden="false" customHeight="false" outlineLevel="0" collapsed="false">
      <c r="A7896" s="0" t="s">
        <v>105</v>
      </c>
      <c r="B7896" s="0" t="s">
        <v>106</v>
      </c>
      <c r="C7896" s="0" t="s">
        <v>76</v>
      </c>
      <c r="D7896" s="0" t="s">
        <v>185</v>
      </c>
      <c r="E7896" s="0" t="n">
        <v>2038</v>
      </c>
      <c r="F7896" s="0" t="n">
        <v>1.0942710534</v>
      </c>
      <c r="G7896" s="0" t="s">
        <v>132</v>
      </c>
    </row>
    <row r="7897" customFormat="false" ht="14.25" hidden="false" customHeight="false" outlineLevel="0" collapsed="false">
      <c r="A7897" s="0" t="s">
        <v>105</v>
      </c>
      <c r="B7897" s="0" t="s">
        <v>106</v>
      </c>
      <c r="C7897" s="0" t="s">
        <v>76</v>
      </c>
      <c r="D7897" s="0" t="s">
        <v>186</v>
      </c>
      <c r="E7897" s="0" t="n">
        <v>2038</v>
      </c>
      <c r="F7897" s="0" t="n">
        <v>0</v>
      </c>
      <c r="G7897" s="0" t="s">
        <v>132</v>
      </c>
    </row>
    <row r="7898" customFormat="false" ht="14.25" hidden="false" customHeight="false" outlineLevel="0" collapsed="false">
      <c r="A7898" s="0" t="s">
        <v>105</v>
      </c>
      <c r="B7898" s="0" t="s">
        <v>106</v>
      </c>
      <c r="C7898" s="0" t="s">
        <v>76</v>
      </c>
      <c r="D7898" s="0" t="s">
        <v>187</v>
      </c>
      <c r="E7898" s="0" t="n">
        <v>2038</v>
      </c>
      <c r="F7898" s="0" t="n">
        <v>1.0942710534</v>
      </c>
      <c r="G7898" s="0" t="s">
        <v>132</v>
      </c>
    </row>
    <row r="7899" customFormat="false" ht="14.25" hidden="false" customHeight="false" outlineLevel="0" collapsed="false">
      <c r="A7899" s="0" t="s">
        <v>105</v>
      </c>
      <c r="B7899" s="0" t="s">
        <v>106</v>
      </c>
      <c r="C7899" s="0" t="s">
        <v>76</v>
      </c>
      <c r="D7899" s="0" t="s">
        <v>185</v>
      </c>
      <c r="E7899" s="0" t="n">
        <v>2039</v>
      </c>
      <c r="F7899" s="0" t="n">
        <v>1.1019105408</v>
      </c>
      <c r="G7899" s="0" t="s">
        <v>132</v>
      </c>
    </row>
    <row r="7900" customFormat="false" ht="14.25" hidden="false" customHeight="false" outlineLevel="0" collapsed="false">
      <c r="A7900" s="0" t="s">
        <v>105</v>
      </c>
      <c r="B7900" s="0" t="s">
        <v>106</v>
      </c>
      <c r="C7900" s="0" t="s">
        <v>76</v>
      </c>
      <c r="D7900" s="0" t="s">
        <v>186</v>
      </c>
      <c r="E7900" s="0" t="n">
        <v>2039</v>
      </c>
      <c r="F7900" s="0" t="n">
        <v>0</v>
      </c>
      <c r="G7900" s="0" t="s">
        <v>132</v>
      </c>
    </row>
    <row r="7901" customFormat="false" ht="14.25" hidden="false" customHeight="false" outlineLevel="0" collapsed="false">
      <c r="A7901" s="0" t="s">
        <v>105</v>
      </c>
      <c r="B7901" s="0" t="s">
        <v>106</v>
      </c>
      <c r="C7901" s="0" t="s">
        <v>76</v>
      </c>
      <c r="D7901" s="0" t="s">
        <v>187</v>
      </c>
      <c r="E7901" s="0" t="n">
        <v>2039</v>
      </c>
      <c r="F7901" s="0" t="n">
        <v>1.1019105408</v>
      </c>
      <c r="G7901" s="0" t="s">
        <v>132</v>
      </c>
    </row>
    <row r="7902" customFormat="false" ht="14.25" hidden="false" customHeight="false" outlineLevel="0" collapsed="false">
      <c r="A7902" s="0" t="s">
        <v>105</v>
      </c>
      <c r="B7902" s="0" t="s">
        <v>106</v>
      </c>
      <c r="C7902" s="0" t="s">
        <v>76</v>
      </c>
      <c r="D7902" s="0" t="s">
        <v>185</v>
      </c>
      <c r="E7902" s="0" t="n">
        <v>2040</v>
      </c>
      <c r="F7902" s="0" t="n">
        <v>1.106775488</v>
      </c>
      <c r="G7902" s="0" t="s">
        <v>132</v>
      </c>
    </row>
    <row r="7903" customFormat="false" ht="14.25" hidden="false" customHeight="false" outlineLevel="0" collapsed="false">
      <c r="A7903" s="0" t="s">
        <v>105</v>
      </c>
      <c r="B7903" s="0" t="s">
        <v>106</v>
      </c>
      <c r="C7903" s="0" t="s">
        <v>76</v>
      </c>
      <c r="D7903" s="0" t="s">
        <v>186</v>
      </c>
      <c r="E7903" s="0" t="n">
        <v>2040</v>
      </c>
      <c r="F7903" s="0" t="n">
        <v>0</v>
      </c>
      <c r="G7903" s="0" t="s">
        <v>132</v>
      </c>
    </row>
    <row r="7904" customFormat="false" ht="14.25" hidden="false" customHeight="false" outlineLevel="0" collapsed="false">
      <c r="A7904" s="0" t="s">
        <v>105</v>
      </c>
      <c r="B7904" s="0" t="s">
        <v>106</v>
      </c>
      <c r="C7904" s="0" t="s">
        <v>76</v>
      </c>
      <c r="D7904" s="0" t="s">
        <v>187</v>
      </c>
      <c r="E7904" s="0" t="n">
        <v>2040</v>
      </c>
      <c r="F7904" s="0" t="n">
        <v>1.106775488</v>
      </c>
      <c r="G7904" s="0" t="s">
        <v>132</v>
      </c>
    </row>
    <row r="7905" customFormat="false" ht="14.25" hidden="false" customHeight="false" outlineLevel="0" collapsed="false">
      <c r="A7905" s="0" t="s">
        <v>115</v>
      </c>
      <c r="B7905" s="0" t="s">
        <v>116</v>
      </c>
      <c r="C7905" s="0" t="s">
        <v>76</v>
      </c>
      <c r="D7905" s="0" t="s">
        <v>185</v>
      </c>
      <c r="E7905" s="0" t="n">
        <v>2024</v>
      </c>
      <c r="F7905" s="0" t="n">
        <v>0.3164889</v>
      </c>
      <c r="G7905" s="0" t="s">
        <v>132</v>
      </c>
    </row>
    <row r="7906" customFormat="false" ht="14.25" hidden="false" customHeight="false" outlineLevel="0" collapsed="false">
      <c r="A7906" s="0" t="s">
        <v>115</v>
      </c>
      <c r="B7906" s="0" t="s">
        <v>116</v>
      </c>
      <c r="C7906" s="0" t="s">
        <v>76</v>
      </c>
      <c r="D7906" s="0" t="s">
        <v>186</v>
      </c>
      <c r="E7906" s="0" t="n">
        <v>2024</v>
      </c>
      <c r="F7906" s="0" t="n">
        <v>0</v>
      </c>
      <c r="G7906" s="0" t="s">
        <v>132</v>
      </c>
    </row>
    <row r="7907" customFormat="false" ht="14.25" hidden="false" customHeight="false" outlineLevel="0" collapsed="false">
      <c r="A7907" s="0" t="s">
        <v>115</v>
      </c>
      <c r="B7907" s="0" t="s">
        <v>116</v>
      </c>
      <c r="C7907" s="0" t="s">
        <v>76</v>
      </c>
      <c r="D7907" s="0" t="s">
        <v>187</v>
      </c>
      <c r="E7907" s="0" t="n">
        <v>2024</v>
      </c>
      <c r="F7907" s="0" t="n">
        <v>0.3164889</v>
      </c>
      <c r="G7907" s="0" t="s">
        <v>132</v>
      </c>
    </row>
    <row r="7908" customFormat="false" ht="14.25" hidden="false" customHeight="false" outlineLevel="0" collapsed="false">
      <c r="A7908" s="0" t="s">
        <v>115</v>
      </c>
      <c r="B7908" s="0" t="s">
        <v>116</v>
      </c>
      <c r="C7908" s="0" t="s">
        <v>76</v>
      </c>
      <c r="D7908" s="0" t="s">
        <v>185</v>
      </c>
      <c r="E7908" s="0" t="n">
        <v>2025</v>
      </c>
      <c r="F7908" s="0" t="n">
        <v>0.33005271</v>
      </c>
      <c r="G7908" s="0" t="s">
        <v>132</v>
      </c>
    </row>
    <row r="7909" customFormat="false" ht="14.25" hidden="false" customHeight="false" outlineLevel="0" collapsed="false">
      <c r="A7909" s="0" t="s">
        <v>115</v>
      </c>
      <c r="B7909" s="0" t="s">
        <v>116</v>
      </c>
      <c r="C7909" s="0" t="s">
        <v>76</v>
      </c>
      <c r="D7909" s="0" t="s">
        <v>186</v>
      </c>
      <c r="E7909" s="0" t="n">
        <v>2025</v>
      </c>
      <c r="F7909" s="0" t="n">
        <v>0</v>
      </c>
      <c r="G7909" s="0" t="s">
        <v>132</v>
      </c>
    </row>
    <row r="7910" customFormat="false" ht="14.25" hidden="false" customHeight="false" outlineLevel="0" collapsed="false">
      <c r="A7910" s="0" t="s">
        <v>115</v>
      </c>
      <c r="B7910" s="0" t="s">
        <v>116</v>
      </c>
      <c r="C7910" s="0" t="s">
        <v>76</v>
      </c>
      <c r="D7910" s="0" t="s">
        <v>187</v>
      </c>
      <c r="E7910" s="0" t="n">
        <v>2025</v>
      </c>
      <c r="F7910" s="0" t="n">
        <v>0.33005271</v>
      </c>
      <c r="G7910" s="0" t="s">
        <v>132</v>
      </c>
    </row>
    <row r="7911" customFormat="false" ht="14.25" hidden="false" customHeight="false" outlineLevel="0" collapsed="false">
      <c r="A7911" s="0" t="s">
        <v>115</v>
      </c>
      <c r="B7911" s="0" t="s">
        <v>116</v>
      </c>
      <c r="C7911" s="0" t="s">
        <v>76</v>
      </c>
      <c r="D7911" s="0" t="s">
        <v>185</v>
      </c>
      <c r="E7911" s="0" t="n">
        <v>2026</v>
      </c>
      <c r="F7911" s="0" t="n">
        <v>0.7867562712</v>
      </c>
      <c r="G7911" s="0" t="s">
        <v>132</v>
      </c>
    </row>
    <row r="7912" customFormat="false" ht="14.25" hidden="false" customHeight="false" outlineLevel="0" collapsed="false">
      <c r="A7912" s="0" t="s">
        <v>115</v>
      </c>
      <c r="B7912" s="0" t="s">
        <v>116</v>
      </c>
      <c r="C7912" s="0" t="s">
        <v>76</v>
      </c>
      <c r="D7912" s="0" t="s">
        <v>186</v>
      </c>
      <c r="E7912" s="0" t="n">
        <v>2026</v>
      </c>
      <c r="F7912" s="0" t="n">
        <v>0</v>
      </c>
      <c r="G7912" s="0" t="s">
        <v>132</v>
      </c>
    </row>
    <row r="7913" customFormat="false" ht="14.25" hidden="false" customHeight="false" outlineLevel="0" collapsed="false">
      <c r="A7913" s="0" t="s">
        <v>115</v>
      </c>
      <c r="B7913" s="0" t="s">
        <v>116</v>
      </c>
      <c r="C7913" s="0" t="s">
        <v>76</v>
      </c>
      <c r="D7913" s="0" t="s">
        <v>187</v>
      </c>
      <c r="E7913" s="0" t="n">
        <v>2026</v>
      </c>
      <c r="F7913" s="0" t="n">
        <v>0.7867562712</v>
      </c>
      <c r="G7913" s="0" t="s">
        <v>132</v>
      </c>
    </row>
    <row r="7914" customFormat="false" ht="14.25" hidden="false" customHeight="false" outlineLevel="0" collapsed="false">
      <c r="A7914" s="0" t="s">
        <v>115</v>
      </c>
      <c r="B7914" s="0" t="s">
        <v>116</v>
      </c>
      <c r="C7914" s="0" t="s">
        <v>76</v>
      </c>
      <c r="D7914" s="0" t="s">
        <v>185</v>
      </c>
      <c r="E7914" s="0" t="n">
        <v>2027</v>
      </c>
      <c r="F7914" s="0" t="n">
        <v>1.1953356948</v>
      </c>
      <c r="G7914" s="0" t="s">
        <v>132</v>
      </c>
    </row>
    <row r="7915" customFormat="false" ht="14.25" hidden="false" customHeight="false" outlineLevel="0" collapsed="false">
      <c r="A7915" s="0" t="s">
        <v>115</v>
      </c>
      <c r="B7915" s="0" t="s">
        <v>116</v>
      </c>
      <c r="C7915" s="0" t="s">
        <v>76</v>
      </c>
      <c r="D7915" s="0" t="s">
        <v>186</v>
      </c>
      <c r="E7915" s="0" t="n">
        <v>2027</v>
      </c>
      <c r="F7915" s="0" t="n">
        <v>0</v>
      </c>
      <c r="G7915" s="0" t="s">
        <v>132</v>
      </c>
    </row>
    <row r="7916" customFormat="false" ht="14.25" hidden="false" customHeight="false" outlineLevel="0" collapsed="false">
      <c r="A7916" s="0" t="s">
        <v>115</v>
      </c>
      <c r="B7916" s="0" t="s">
        <v>116</v>
      </c>
      <c r="C7916" s="0" t="s">
        <v>76</v>
      </c>
      <c r="D7916" s="0" t="s">
        <v>187</v>
      </c>
      <c r="E7916" s="0" t="n">
        <v>2027</v>
      </c>
      <c r="F7916" s="0" t="n">
        <v>1.1953356948</v>
      </c>
      <c r="G7916" s="0" t="s">
        <v>132</v>
      </c>
    </row>
    <row r="7917" customFormat="false" ht="14.25" hidden="false" customHeight="false" outlineLevel="0" collapsed="false">
      <c r="A7917" s="0" t="s">
        <v>115</v>
      </c>
      <c r="B7917" s="0" t="s">
        <v>116</v>
      </c>
      <c r="C7917" s="0" t="s">
        <v>76</v>
      </c>
      <c r="D7917" s="0" t="s">
        <v>185</v>
      </c>
      <c r="E7917" s="0" t="n">
        <v>2028</v>
      </c>
      <c r="F7917" s="0" t="n">
        <v>1.305132504</v>
      </c>
      <c r="G7917" s="0" t="s">
        <v>132</v>
      </c>
    </row>
    <row r="7918" customFormat="false" ht="14.25" hidden="false" customHeight="false" outlineLevel="0" collapsed="false">
      <c r="A7918" s="0" t="s">
        <v>115</v>
      </c>
      <c r="B7918" s="0" t="s">
        <v>116</v>
      </c>
      <c r="C7918" s="0" t="s">
        <v>76</v>
      </c>
      <c r="D7918" s="0" t="s">
        <v>186</v>
      </c>
      <c r="E7918" s="0" t="n">
        <v>2028</v>
      </c>
      <c r="F7918" s="0" t="n">
        <v>0</v>
      </c>
      <c r="G7918" s="0" t="s">
        <v>132</v>
      </c>
    </row>
    <row r="7919" customFormat="false" ht="14.25" hidden="false" customHeight="false" outlineLevel="0" collapsed="false">
      <c r="A7919" s="0" t="s">
        <v>115</v>
      </c>
      <c r="B7919" s="0" t="s">
        <v>116</v>
      </c>
      <c r="C7919" s="0" t="s">
        <v>76</v>
      </c>
      <c r="D7919" s="0" t="s">
        <v>187</v>
      </c>
      <c r="E7919" s="0" t="n">
        <v>2028</v>
      </c>
      <c r="F7919" s="0" t="n">
        <v>1.305132504</v>
      </c>
      <c r="G7919" s="0" t="s">
        <v>132</v>
      </c>
    </row>
    <row r="7920" customFormat="false" ht="14.25" hidden="false" customHeight="false" outlineLevel="0" collapsed="false">
      <c r="A7920" s="0" t="s">
        <v>115</v>
      </c>
      <c r="B7920" s="0" t="s">
        <v>116</v>
      </c>
      <c r="C7920" s="0" t="s">
        <v>76</v>
      </c>
      <c r="D7920" s="0" t="s">
        <v>185</v>
      </c>
      <c r="E7920" s="0" t="n">
        <v>2029</v>
      </c>
      <c r="F7920" s="0" t="n">
        <v>1.2842934</v>
      </c>
      <c r="G7920" s="0" t="s">
        <v>132</v>
      </c>
    </row>
    <row r="7921" customFormat="false" ht="14.25" hidden="false" customHeight="false" outlineLevel="0" collapsed="false">
      <c r="A7921" s="0" t="s">
        <v>115</v>
      </c>
      <c r="B7921" s="0" t="s">
        <v>116</v>
      </c>
      <c r="C7921" s="0" t="s">
        <v>76</v>
      </c>
      <c r="D7921" s="0" t="s">
        <v>186</v>
      </c>
      <c r="E7921" s="0" t="n">
        <v>2029</v>
      </c>
      <c r="F7921" s="0" t="n">
        <v>0</v>
      </c>
      <c r="G7921" s="0" t="s">
        <v>132</v>
      </c>
    </row>
    <row r="7922" customFormat="false" ht="14.25" hidden="false" customHeight="false" outlineLevel="0" collapsed="false">
      <c r="A7922" s="0" t="s">
        <v>115</v>
      </c>
      <c r="B7922" s="0" t="s">
        <v>116</v>
      </c>
      <c r="C7922" s="0" t="s">
        <v>76</v>
      </c>
      <c r="D7922" s="0" t="s">
        <v>187</v>
      </c>
      <c r="E7922" s="0" t="n">
        <v>2029</v>
      </c>
      <c r="F7922" s="0" t="n">
        <v>1.2842934</v>
      </c>
      <c r="G7922" s="0" t="s">
        <v>132</v>
      </c>
    </row>
    <row r="7923" customFormat="false" ht="14.25" hidden="false" customHeight="false" outlineLevel="0" collapsed="false">
      <c r="A7923" s="0" t="s">
        <v>115</v>
      </c>
      <c r="B7923" s="0" t="s">
        <v>116</v>
      </c>
      <c r="C7923" s="0" t="s">
        <v>76</v>
      </c>
      <c r="D7923" s="0" t="s">
        <v>185</v>
      </c>
      <c r="E7923" s="0" t="n">
        <v>2030</v>
      </c>
      <c r="F7923" s="0" t="n">
        <v>0.948142008</v>
      </c>
      <c r="G7923" s="0" t="s">
        <v>132</v>
      </c>
    </row>
    <row r="7924" customFormat="false" ht="14.25" hidden="false" customHeight="false" outlineLevel="0" collapsed="false">
      <c r="A7924" s="0" t="s">
        <v>115</v>
      </c>
      <c r="B7924" s="0" t="s">
        <v>116</v>
      </c>
      <c r="C7924" s="0" t="s">
        <v>76</v>
      </c>
      <c r="D7924" s="0" t="s">
        <v>186</v>
      </c>
      <c r="E7924" s="0" t="n">
        <v>2030</v>
      </c>
      <c r="F7924" s="0" t="n">
        <v>0</v>
      </c>
      <c r="G7924" s="0" t="s">
        <v>132</v>
      </c>
    </row>
    <row r="7925" customFormat="false" ht="14.25" hidden="false" customHeight="false" outlineLevel="0" collapsed="false">
      <c r="A7925" s="0" t="s">
        <v>115</v>
      </c>
      <c r="B7925" s="0" t="s">
        <v>116</v>
      </c>
      <c r="C7925" s="0" t="s">
        <v>76</v>
      </c>
      <c r="D7925" s="0" t="s">
        <v>187</v>
      </c>
      <c r="E7925" s="0" t="n">
        <v>2030</v>
      </c>
      <c r="F7925" s="0" t="n">
        <v>0.948142008</v>
      </c>
      <c r="G7925" s="0" t="s">
        <v>132</v>
      </c>
    </row>
    <row r="7926" customFormat="false" ht="14.25" hidden="false" customHeight="false" outlineLevel="0" collapsed="false">
      <c r="A7926" s="0" t="s">
        <v>115</v>
      </c>
      <c r="B7926" s="0" t="s">
        <v>116</v>
      </c>
      <c r="C7926" s="0" t="s">
        <v>76</v>
      </c>
      <c r="D7926" s="0" t="s">
        <v>185</v>
      </c>
      <c r="E7926" s="0" t="n">
        <v>2031</v>
      </c>
      <c r="F7926" s="0" t="n">
        <v>0.943073208</v>
      </c>
      <c r="G7926" s="0" t="s">
        <v>132</v>
      </c>
    </row>
    <row r="7927" customFormat="false" ht="14.25" hidden="false" customHeight="false" outlineLevel="0" collapsed="false">
      <c r="A7927" s="0" t="s">
        <v>115</v>
      </c>
      <c r="B7927" s="0" t="s">
        <v>116</v>
      </c>
      <c r="C7927" s="0" t="s">
        <v>76</v>
      </c>
      <c r="D7927" s="0" t="s">
        <v>186</v>
      </c>
      <c r="E7927" s="0" t="n">
        <v>2031</v>
      </c>
      <c r="F7927" s="0" t="n">
        <v>0</v>
      </c>
      <c r="G7927" s="0" t="s">
        <v>132</v>
      </c>
    </row>
    <row r="7928" customFormat="false" ht="14.25" hidden="false" customHeight="false" outlineLevel="0" collapsed="false">
      <c r="A7928" s="0" t="s">
        <v>115</v>
      </c>
      <c r="B7928" s="0" t="s">
        <v>116</v>
      </c>
      <c r="C7928" s="0" t="s">
        <v>76</v>
      </c>
      <c r="D7928" s="0" t="s">
        <v>187</v>
      </c>
      <c r="E7928" s="0" t="n">
        <v>2031</v>
      </c>
      <c r="F7928" s="0" t="n">
        <v>0.943073208</v>
      </c>
      <c r="G7928" s="0" t="s">
        <v>132</v>
      </c>
    </row>
    <row r="7929" customFormat="false" ht="14.25" hidden="false" customHeight="false" outlineLevel="0" collapsed="false">
      <c r="A7929" s="0" t="s">
        <v>115</v>
      </c>
      <c r="B7929" s="0" t="s">
        <v>116</v>
      </c>
      <c r="C7929" s="0" t="s">
        <v>76</v>
      </c>
      <c r="D7929" s="0" t="s">
        <v>185</v>
      </c>
      <c r="E7929" s="0" t="n">
        <v>2032</v>
      </c>
      <c r="F7929" s="0" t="n">
        <v>0.948157152</v>
      </c>
      <c r="G7929" s="0" t="s">
        <v>132</v>
      </c>
    </row>
    <row r="7930" customFormat="false" ht="14.25" hidden="false" customHeight="false" outlineLevel="0" collapsed="false">
      <c r="A7930" s="0" t="s">
        <v>115</v>
      </c>
      <c r="B7930" s="0" t="s">
        <v>116</v>
      </c>
      <c r="C7930" s="0" t="s">
        <v>76</v>
      </c>
      <c r="D7930" s="0" t="s">
        <v>186</v>
      </c>
      <c r="E7930" s="0" t="n">
        <v>2032</v>
      </c>
      <c r="F7930" s="0" t="n">
        <v>0</v>
      </c>
      <c r="G7930" s="0" t="s">
        <v>132</v>
      </c>
    </row>
    <row r="7931" customFormat="false" ht="14.25" hidden="false" customHeight="false" outlineLevel="0" collapsed="false">
      <c r="A7931" s="0" t="s">
        <v>115</v>
      </c>
      <c r="B7931" s="0" t="s">
        <v>116</v>
      </c>
      <c r="C7931" s="0" t="s">
        <v>76</v>
      </c>
      <c r="D7931" s="0" t="s">
        <v>187</v>
      </c>
      <c r="E7931" s="0" t="n">
        <v>2032</v>
      </c>
      <c r="F7931" s="0" t="n">
        <v>0.948157152</v>
      </c>
      <c r="G7931" s="0" t="s">
        <v>132</v>
      </c>
    </row>
    <row r="7932" customFormat="false" ht="14.25" hidden="false" customHeight="false" outlineLevel="0" collapsed="false">
      <c r="A7932" s="0" t="s">
        <v>115</v>
      </c>
      <c r="B7932" s="0" t="s">
        <v>116</v>
      </c>
      <c r="C7932" s="0" t="s">
        <v>76</v>
      </c>
      <c r="D7932" s="0" t="s">
        <v>185</v>
      </c>
      <c r="E7932" s="0" t="n">
        <v>2033</v>
      </c>
      <c r="F7932" s="0" t="n">
        <v>0.959767296</v>
      </c>
      <c r="G7932" s="0" t="s">
        <v>132</v>
      </c>
    </row>
    <row r="7933" customFormat="false" ht="14.25" hidden="false" customHeight="false" outlineLevel="0" collapsed="false">
      <c r="A7933" s="0" t="s">
        <v>115</v>
      </c>
      <c r="B7933" s="0" t="s">
        <v>116</v>
      </c>
      <c r="C7933" s="0" t="s">
        <v>76</v>
      </c>
      <c r="D7933" s="0" t="s">
        <v>186</v>
      </c>
      <c r="E7933" s="0" t="n">
        <v>2033</v>
      </c>
      <c r="F7933" s="0" t="n">
        <v>0</v>
      </c>
      <c r="G7933" s="0" t="s">
        <v>132</v>
      </c>
    </row>
    <row r="7934" customFormat="false" ht="14.25" hidden="false" customHeight="false" outlineLevel="0" collapsed="false">
      <c r="A7934" s="0" t="s">
        <v>115</v>
      </c>
      <c r="B7934" s="0" t="s">
        <v>116</v>
      </c>
      <c r="C7934" s="0" t="s">
        <v>76</v>
      </c>
      <c r="D7934" s="0" t="s">
        <v>187</v>
      </c>
      <c r="E7934" s="0" t="n">
        <v>2033</v>
      </c>
      <c r="F7934" s="0" t="n">
        <v>0.959767296</v>
      </c>
      <c r="G7934" s="0" t="s">
        <v>132</v>
      </c>
    </row>
    <row r="7935" customFormat="false" ht="14.25" hidden="false" customHeight="false" outlineLevel="0" collapsed="false">
      <c r="A7935" s="0" t="s">
        <v>115</v>
      </c>
      <c r="B7935" s="0" t="s">
        <v>116</v>
      </c>
      <c r="C7935" s="0" t="s">
        <v>76</v>
      </c>
      <c r="D7935" s="0" t="s">
        <v>185</v>
      </c>
      <c r="E7935" s="0" t="n">
        <v>2034</v>
      </c>
      <c r="F7935" s="0" t="n">
        <v>0.9722568464</v>
      </c>
      <c r="G7935" s="0" t="s">
        <v>132</v>
      </c>
    </row>
    <row r="7936" customFormat="false" ht="14.25" hidden="false" customHeight="false" outlineLevel="0" collapsed="false">
      <c r="A7936" s="0" t="s">
        <v>115</v>
      </c>
      <c r="B7936" s="0" t="s">
        <v>116</v>
      </c>
      <c r="C7936" s="0" t="s">
        <v>76</v>
      </c>
      <c r="D7936" s="0" t="s">
        <v>186</v>
      </c>
      <c r="E7936" s="0" t="n">
        <v>2034</v>
      </c>
      <c r="F7936" s="0" t="n">
        <v>0</v>
      </c>
      <c r="G7936" s="0" t="s">
        <v>132</v>
      </c>
    </row>
    <row r="7937" customFormat="false" ht="14.25" hidden="false" customHeight="false" outlineLevel="0" collapsed="false">
      <c r="A7937" s="0" t="s">
        <v>115</v>
      </c>
      <c r="B7937" s="0" t="s">
        <v>116</v>
      </c>
      <c r="C7937" s="0" t="s">
        <v>76</v>
      </c>
      <c r="D7937" s="0" t="s">
        <v>187</v>
      </c>
      <c r="E7937" s="0" t="n">
        <v>2034</v>
      </c>
      <c r="F7937" s="0" t="n">
        <v>0.9722568464</v>
      </c>
      <c r="G7937" s="0" t="s">
        <v>132</v>
      </c>
    </row>
    <row r="7938" customFormat="false" ht="14.25" hidden="false" customHeight="false" outlineLevel="0" collapsed="false">
      <c r="A7938" s="0" t="s">
        <v>115</v>
      </c>
      <c r="B7938" s="0" t="s">
        <v>116</v>
      </c>
      <c r="C7938" s="0" t="s">
        <v>76</v>
      </c>
      <c r="D7938" s="0" t="s">
        <v>185</v>
      </c>
      <c r="E7938" s="0" t="n">
        <v>2035</v>
      </c>
      <c r="F7938" s="0" t="n">
        <v>0.981283284</v>
      </c>
      <c r="G7938" s="0" t="s">
        <v>132</v>
      </c>
    </row>
    <row r="7939" customFormat="false" ht="14.25" hidden="false" customHeight="false" outlineLevel="0" collapsed="false">
      <c r="A7939" s="0" t="s">
        <v>115</v>
      </c>
      <c r="B7939" s="0" t="s">
        <v>116</v>
      </c>
      <c r="C7939" s="0" t="s">
        <v>76</v>
      </c>
      <c r="D7939" s="0" t="s">
        <v>186</v>
      </c>
      <c r="E7939" s="0" t="n">
        <v>2035</v>
      </c>
      <c r="F7939" s="0" t="n">
        <v>0</v>
      </c>
      <c r="G7939" s="0" t="s">
        <v>132</v>
      </c>
    </row>
    <row r="7940" customFormat="false" ht="14.25" hidden="false" customHeight="false" outlineLevel="0" collapsed="false">
      <c r="A7940" s="0" t="s">
        <v>115</v>
      </c>
      <c r="B7940" s="0" t="s">
        <v>116</v>
      </c>
      <c r="C7940" s="0" t="s">
        <v>76</v>
      </c>
      <c r="D7940" s="0" t="s">
        <v>187</v>
      </c>
      <c r="E7940" s="0" t="n">
        <v>2035</v>
      </c>
      <c r="F7940" s="0" t="n">
        <v>0.981283284</v>
      </c>
      <c r="G7940" s="0" t="s">
        <v>132</v>
      </c>
    </row>
    <row r="7941" customFormat="false" ht="14.25" hidden="false" customHeight="false" outlineLevel="0" collapsed="false">
      <c r="A7941" s="0" t="s">
        <v>115</v>
      </c>
      <c r="B7941" s="0" t="s">
        <v>116</v>
      </c>
      <c r="C7941" s="0" t="s">
        <v>76</v>
      </c>
      <c r="D7941" s="0" t="s">
        <v>185</v>
      </c>
      <c r="E7941" s="0" t="n">
        <v>2036</v>
      </c>
      <c r="F7941" s="0" t="n">
        <v>0.9870473684</v>
      </c>
      <c r="G7941" s="0" t="s">
        <v>132</v>
      </c>
    </row>
    <row r="7942" customFormat="false" ht="14.25" hidden="false" customHeight="false" outlineLevel="0" collapsed="false">
      <c r="A7942" s="0" t="s">
        <v>115</v>
      </c>
      <c r="B7942" s="0" t="s">
        <v>116</v>
      </c>
      <c r="C7942" s="0" t="s">
        <v>76</v>
      </c>
      <c r="D7942" s="0" t="s">
        <v>186</v>
      </c>
      <c r="E7942" s="0" t="n">
        <v>2036</v>
      </c>
      <c r="F7942" s="0" t="n">
        <v>0</v>
      </c>
      <c r="G7942" s="0" t="s">
        <v>132</v>
      </c>
    </row>
    <row r="7943" customFormat="false" ht="14.25" hidden="false" customHeight="false" outlineLevel="0" collapsed="false">
      <c r="A7943" s="0" t="s">
        <v>115</v>
      </c>
      <c r="B7943" s="0" t="s">
        <v>116</v>
      </c>
      <c r="C7943" s="0" t="s">
        <v>76</v>
      </c>
      <c r="D7943" s="0" t="s">
        <v>187</v>
      </c>
      <c r="E7943" s="0" t="n">
        <v>2036</v>
      </c>
      <c r="F7943" s="0" t="n">
        <v>0.9870473684</v>
      </c>
      <c r="G7943" s="0" t="s">
        <v>132</v>
      </c>
    </row>
    <row r="7944" customFormat="false" ht="14.25" hidden="false" customHeight="false" outlineLevel="0" collapsed="false">
      <c r="A7944" s="0" t="s">
        <v>115</v>
      </c>
      <c r="B7944" s="0" t="s">
        <v>116</v>
      </c>
      <c r="C7944" s="0" t="s">
        <v>76</v>
      </c>
      <c r="D7944" s="0" t="s">
        <v>185</v>
      </c>
      <c r="E7944" s="0" t="n">
        <v>2037</v>
      </c>
      <c r="F7944" s="0" t="n">
        <v>0.9946170696</v>
      </c>
      <c r="G7944" s="0" t="s">
        <v>132</v>
      </c>
    </row>
    <row r="7945" customFormat="false" ht="14.25" hidden="false" customHeight="false" outlineLevel="0" collapsed="false">
      <c r="A7945" s="0" t="s">
        <v>115</v>
      </c>
      <c r="B7945" s="0" t="s">
        <v>116</v>
      </c>
      <c r="C7945" s="0" t="s">
        <v>76</v>
      </c>
      <c r="D7945" s="0" t="s">
        <v>186</v>
      </c>
      <c r="E7945" s="0" t="n">
        <v>2037</v>
      </c>
      <c r="F7945" s="0" t="n">
        <v>0</v>
      </c>
      <c r="G7945" s="0" t="s">
        <v>132</v>
      </c>
    </row>
    <row r="7946" customFormat="false" ht="14.25" hidden="false" customHeight="false" outlineLevel="0" collapsed="false">
      <c r="A7946" s="0" t="s">
        <v>115</v>
      </c>
      <c r="B7946" s="0" t="s">
        <v>116</v>
      </c>
      <c r="C7946" s="0" t="s">
        <v>76</v>
      </c>
      <c r="D7946" s="0" t="s">
        <v>187</v>
      </c>
      <c r="E7946" s="0" t="n">
        <v>2037</v>
      </c>
      <c r="F7946" s="0" t="n">
        <v>0.9946170696</v>
      </c>
      <c r="G7946" s="0" t="s">
        <v>132</v>
      </c>
    </row>
    <row r="7947" customFormat="false" ht="14.25" hidden="false" customHeight="false" outlineLevel="0" collapsed="false">
      <c r="A7947" s="0" t="s">
        <v>115</v>
      </c>
      <c r="B7947" s="0" t="s">
        <v>116</v>
      </c>
      <c r="C7947" s="0" t="s">
        <v>76</v>
      </c>
      <c r="D7947" s="0" t="s">
        <v>185</v>
      </c>
      <c r="E7947" s="0" t="n">
        <v>2038</v>
      </c>
      <c r="F7947" s="0" t="n">
        <v>0.9997214094</v>
      </c>
      <c r="G7947" s="0" t="s">
        <v>132</v>
      </c>
    </row>
    <row r="7948" customFormat="false" ht="14.25" hidden="false" customHeight="false" outlineLevel="0" collapsed="false">
      <c r="A7948" s="0" t="s">
        <v>115</v>
      </c>
      <c r="B7948" s="0" t="s">
        <v>116</v>
      </c>
      <c r="C7948" s="0" t="s">
        <v>76</v>
      </c>
      <c r="D7948" s="0" t="s">
        <v>186</v>
      </c>
      <c r="E7948" s="0" t="n">
        <v>2038</v>
      </c>
      <c r="F7948" s="0" t="n">
        <v>0</v>
      </c>
      <c r="G7948" s="0" t="s">
        <v>132</v>
      </c>
    </row>
    <row r="7949" customFormat="false" ht="14.25" hidden="false" customHeight="false" outlineLevel="0" collapsed="false">
      <c r="A7949" s="0" t="s">
        <v>115</v>
      </c>
      <c r="B7949" s="0" t="s">
        <v>116</v>
      </c>
      <c r="C7949" s="0" t="s">
        <v>76</v>
      </c>
      <c r="D7949" s="0" t="s">
        <v>187</v>
      </c>
      <c r="E7949" s="0" t="n">
        <v>2038</v>
      </c>
      <c r="F7949" s="0" t="n">
        <v>0.9997214094</v>
      </c>
      <c r="G7949" s="0" t="s">
        <v>132</v>
      </c>
    </row>
    <row r="7950" customFormat="false" ht="14.25" hidden="false" customHeight="false" outlineLevel="0" collapsed="false">
      <c r="A7950" s="0" t="s">
        <v>115</v>
      </c>
      <c r="B7950" s="0" t="s">
        <v>116</v>
      </c>
      <c r="C7950" s="0" t="s">
        <v>76</v>
      </c>
      <c r="D7950" s="0" t="s">
        <v>185</v>
      </c>
      <c r="E7950" s="0" t="n">
        <v>2039</v>
      </c>
      <c r="F7950" s="0" t="n">
        <v>1.0067008128</v>
      </c>
      <c r="G7950" s="0" t="s">
        <v>132</v>
      </c>
    </row>
    <row r="7951" customFormat="false" ht="14.25" hidden="false" customHeight="false" outlineLevel="0" collapsed="false">
      <c r="A7951" s="0" t="s">
        <v>115</v>
      </c>
      <c r="B7951" s="0" t="s">
        <v>116</v>
      </c>
      <c r="C7951" s="0" t="s">
        <v>76</v>
      </c>
      <c r="D7951" s="0" t="s">
        <v>186</v>
      </c>
      <c r="E7951" s="0" t="n">
        <v>2039</v>
      </c>
      <c r="F7951" s="0" t="n">
        <v>0</v>
      </c>
      <c r="G7951" s="0" t="s">
        <v>132</v>
      </c>
    </row>
    <row r="7952" customFormat="false" ht="14.25" hidden="false" customHeight="false" outlineLevel="0" collapsed="false">
      <c r="A7952" s="0" t="s">
        <v>115</v>
      </c>
      <c r="B7952" s="0" t="s">
        <v>116</v>
      </c>
      <c r="C7952" s="0" t="s">
        <v>76</v>
      </c>
      <c r="D7952" s="0" t="s">
        <v>187</v>
      </c>
      <c r="E7952" s="0" t="n">
        <v>2039</v>
      </c>
      <c r="F7952" s="0" t="n">
        <v>1.0067008128</v>
      </c>
      <c r="G7952" s="0" t="s">
        <v>132</v>
      </c>
    </row>
    <row r="7953" customFormat="false" ht="14.25" hidden="false" customHeight="false" outlineLevel="0" collapsed="false">
      <c r="A7953" s="0" t="s">
        <v>115</v>
      </c>
      <c r="B7953" s="0" t="s">
        <v>116</v>
      </c>
      <c r="C7953" s="0" t="s">
        <v>76</v>
      </c>
      <c r="D7953" s="0" t="s">
        <v>185</v>
      </c>
      <c r="E7953" s="0" t="n">
        <v>2040</v>
      </c>
      <c r="F7953" s="0" t="n">
        <v>1.011145408</v>
      </c>
      <c r="G7953" s="0" t="s">
        <v>132</v>
      </c>
    </row>
    <row r="7954" customFormat="false" ht="14.25" hidden="false" customHeight="false" outlineLevel="0" collapsed="false">
      <c r="A7954" s="0" t="s">
        <v>115</v>
      </c>
      <c r="B7954" s="0" t="s">
        <v>116</v>
      </c>
      <c r="C7954" s="0" t="s">
        <v>76</v>
      </c>
      <c r="D7954" s="0" t="s">
        <v>186</v>
      </c>
      <c r="E7954" s="0" t="n">
        <v>2040</v>
      </c>
      <c r="F7954" s="0" t="n">
        <v>0</v>
      </c>
      <c r="G7954" s="0" t="s">
        <v>132</v>
      </c>
    </row>
    <row r="7955" customFormat="false" ht="14.25" hidden="false" customHeight="false" outlineLevel="0" collapsed="false">
      <c r="A7955" s="0" t="s">
        <v>115</v>
      </c>
      <c r="B7955" s="0" t="s">
        <v>116</v>
      </c>
      <c r="C7955" s="0" t="s">
        <v>76</v>
      </c>
      <c r="D7955" s="0" t="s">
        <v>187</v>
      </c>
      <c r="E7955" s="0" t="n">
        <v>2040</v>
      </c>
      <c r="F7955" s="0" t="n">
        <v>1.011145408</v>
      </c>
      <c r="G7955" s="0" t="s">
        <v>132</v>
      </c>
    </row>
    <row r="7956" customFormat="false" ht="14.25" hidden="false" customHeight="false" outlineLevel="0" collapsed="false">
      <c r="A7956" s="0" t="s">
        <v>121</v>
      </c>
      <c r="B7956" s="0" t="s">
        <v>122</v>
      </c>
      <c r="C7956" s="0" t="s">
        <v>76</v>
      </c>
      <c r="D7956" s="0" t="s">
        <v>185</v>
      </c>
      <c r="E7956" s="0" t="n">
        <v>2024</v>
      </c>
      <c r="F7956" s="0" t="n">
        <v>0.2116296</v>
      </c>
      <c r="G7956" s="0" t="s">
        <v>132</v>
      </c>
    </row>
    <row r="7957" customFormat="false" ht="14.25" hidden="false" customHeight="false" outlineLevel="0" collapsed="false">
      <c r="A7957" s="0" t="s">
        <v>121</v>
      </c>
      <c r="B7957" s="0" t="s">
        <v>122</v>
      </c>
      <c r="C7957" s="0" t="s">
        <v>76</v>
      </c>
      <c r="D7957" s="0" t="s">
        <v>186</v>
      </c>
      <c r="E7957" s="0" t="n">
        <v>2024</v>
      </c>
      <c r="F7957" s="0" t="n">
        <v>0</v>
      </c>
      <c r="G7957" s="0" t="s">
        <v>132</v>
      </c>
    </row>
    <row r="7958" customFormat="false" ht="14.25" hidden="false" customHeight="false" outlineLevel="0" collapsed="false">
      <c r="A7958" s="0" t="s">
        <v>121</v>
      </c>
      <c r="B7958" s="0" t="s">
        <v>122</v>
      </c>
      <c r="C7958" s="0" t="s">
        <v>76</v>
      </c>
      <c r="D7958" s="0" t="s">
        <v>187</v>
      </c>
      <c r="E7958" s="0" t="n">
        <v>2024</v>
      </c>
      <c r="F7958" s="0" t="n">
        <v>0.2116296</v>
      </c>
      <c r="G7958" s="0" t="s">
        <v>132</v>
      </c>
    </row>
    <row r="7959" customFormat="false" ht="14.25" hidden="false" customHeight="false" outlineLevel="0" collapsed="false">
      <c r="A7959" s="0" t="s">
        <v>121</v>
      </c>
      <c r="B7959" s="0" t="s">
        <v>122</v>
      </c>
      <c r="C7959" s="0" t="s">
        <v>76</v>
      </c>
      <c r="D7959" s="0" t="s">
        <v>185</v>
      </c>
      <c r="E7959" s="0" t="n">
        <v>2025</v>
      </c>
      <c r="F7959" s="0" t="n">
        <v>0.22069944</v>
      </c>
      <c r="G7959" s="0" t="s">
        <v>132</v>
      </c>
    </row>
    <row r="7960" customFormat="false" ht="14.25" hidden="false" customHeight="false" outlineLevel="0" collapsed="false">
      <c r="A7960" s="0" t="s">
        <v>121</v>
      </c>
      <c r="B7960" s="0" t="s">
        <v>122</v>
      </c>
      <c r="C7960" s="0" t="s">
        <v>76</v>
      </c>
      <c r="D7960" s="0" t="s">
        <v>186</v>
      </c>
      <c r="E7960" s="0" t="n">
        <v>2025</v>
      </c>
      <c r="F7960" s="0" t="n">
        <v>0</v>
      </c>
      <c r="G7960" s="0" t="s">
        <v>132</v>
      </c>
    </row>
    <row r="7961" customFormat="false" ht="14.25" hidden="false" customHeight="false" outlineLevel="0" collapsed="false">
      <c r="A7961" s="0" t="s">
        <v>121</v>
      </c>
      <c r="B7961" s="0" t="s">
        <v>122</v>
      </c>
      <c r="C7961" s="0" t="s">
        <v>76</v>
      </c>
      <c r="D7961" s="0" t="s">
        <v>187</v>
      </c>
      <c r="E7961" s="0" t="n">
        <v>2025</v>
      </c>
      <c r="F7961" s="0" t="n">
        <v>0.22069944</v>
      </c>
      <c r="G7961" s="0" t="s">
        <v>132</v>
      </c>
    </row>
    <row r="7962" customFormat="false" ht="14.25" hidden="false" customHeight="false" outlineLevel="0" collapsed="false">
      <c r="A7962" s="0" t="s">
        <v>121</v>
      </c>
      <c r="B7962" s="0" t="s">
        <v>122</v>
      </c>
      <c r="C7962" s="0" t="s">
        <v>76</v>
      </c>
      <c r="D7962" s="0" t="s">
        <v>185</v>
      </c>
      <c r="E7962" s="0" t="n">
        <v>2026</v>
      </c>
      <c r="F7962" s="0" t="n">
        <v>0.5274647304</v>
      </c>
      <c r="G7962" s="0" t="s">
        <v>132</v>
      </c>
    </row>
    <row r="7963" customFormat="false" ht="14.25" hidden="false" customHeight="false" outlineLevel="0" collapsed="false">
      <c r="A7963" s="0" t="s">
        <v>121</v>
      </c>
      <c r="B7963" s="0" t="s">
        <v>122</v>
      </c>
      <c r="C7963" s="0" t="s">
        <v>76</v>
      </c>
      <c r="D7963" s="0" t="s">
        <v>186</v>
      </c>
      <c r="E7963" s="0" t="n">
        <v>2026</v>
      </c>
      <c r="F7963" s="0" t="n">
        <v>0</v>
      </c>
      <c r="G7963" s="0" t="s">
        <v>132</v>
      </c>
    </row>
    <row r="7964" customFormat="false" ht="14.25" hidden="false" customHeight="false" outlineLevel="0" collapsed="false">
      <c r="A7964" s="0" t="s">
        <v>121</v>
      </c>
      <c r="B7964" s="0" t="s">
        <v>122</v>
      </c>
      <c r="C7964" s="0" t="s">
        <v>76</v>
      </c>
      <c r="D7964" s="0" t="s">
        <v>187</v>
      </c>
      <c r="E7964" s="0" t="n">
        <v>2026</v>
      </c>
      <c r="F7964" s="0" t="n">
        <v>0.5274647304</v>
      </c>
      <c r="G7964" s="0" t="s">
        <v>132</v>
      </c>
    </row>
    <row r="7965" customFormat="false" ht="14.25" hidden="false" customHeight="false" outlineLevel="0" collapsed="false">
      <c r="A7965" s="0" t="s">
        <v>121</v>
      </c>
      <c r="B7965" s="0" t="s">
        <v>122</v>
      </c>
      <c r="C7965" s="0" t="s">
        <v>76</v>
      </c>
      <c r="D7965" s="0" t="s">
        <v>185</v>
      </c>
      <c r="E7965" s="0" t="n">
        <v>2027</v>
      </c>
      <c r="F7965" s="0" t="n">
        <v>0.7876153584</v>
      </c>
      <c r="G7965" s="0" t="s">
        <v>132</v>
      </c>
    </row>
    <row r="7966" customFormat="false" ht="14.25" hidden="false" customHeight="false" outlineLevel="0" collapsed="false">
      <c r="A7966" s="0" t="s">
        <v>121</v>
      </c>
      <c r="B7966" s="0" t="s">
        <v>122</v>
      </c>
      <c r="C7966" s="0" t="s">
        <v>76</v>
      </c>
      <c r="D7966" s="0" t="s">
        <v>186</v>
      </c>
      <c r="E7966" s="0" t="n">
        <v>2027</v>
      </c>
      <c r="F7966" s="0" t="n">
        <v>0</v>
      </c>
      <c r="G7966" s="0" t="s">
        <v>132</v>
      </c>
    </row>
    <row r="7967" customFormat="false" ht="14.25" hidden="false" customHeight="false" outlineLevel="0" collapsed="false">
      <c r="A7967" s="0" t="s">
        <v>121</v>
      </c>
      <c r="B7967" s="0" t="s">
        <v>122</v>
      </c>
      <c r="C7967" s="0" t="s">
        <v>76</v>
      </c>
      <c r="D7967" s="0" t="s">
        <v>187</v>
      </c>
      <c r="E7967" s="0" t="n">
        <v>2027</v>
      </c>
      <c r="F7967" s="0" t="n">
        <v>0.7876153584</v>
      </c>
      <c r="G7967" s="0" t="s">
        <v>132</v>
      </c>
    </row>
    <row r="7968" customFormat="false" ht="14.25" hidden="false" customHeight="false" outlineLevel="0" collapsed="false">
      <c r="A7968" s="0" t="s">
        <v>121</v>
      </c>
      <c r="B7968" s="0" t="s">
        <v>122</v>
      </c>
      <c r="C7968" s="0" t="s">
        <v>76</v>
      </c>
      <c r="D7968" s="0" t="s">
        <v>185</v>
      </c>
      <c r="E7968" s="0" t="n">
        <v>2028</v>
      </c>
      <c r="F7968" s="0" t="n">
        <v>0.860624232</v>
      </c>
      <c r="G7968" s="0" t="s">
        <v>132</v>
      </c>
    </row>
    <row r="7969" customFormat="false" ht="14.25" hidden="false" customHeight="false" outlineLevel="0" collapsed="false">
      <c r="A7969" s="0" t="s">
        <v>121</v>
      </c>
      <c r="B7969" s="0" t="s">
        <v>122</v>
      </c>
      <c r="C7969" s="0" t="s">
        <v>76</v>
      </c>
      <c r="D7969" s="0" t="s">
        <v>186</v>
      </c>
      <c r="E7969" s="0" t="n">
        <v>2028</v>
      </c>
      <c r="F7969" s="0" t="n">
        <v>0</v>
      </c>
      <c r="G7969" s="0" t="s">
        <v>132</v>
      </c>
    </row>
    <row r="7970" customFormat="false" ht="14.25" hidden="false" customHeight="false" outlineLevel="0" collapsed="false">
      <c r="A7970" s="0" t="s">
        <v>121</v>
      </c>
      <c r="B7970" s="0" t="s">
        <v>122</v>
      </c>
      <c r="C7970" s="0" t="s">
        <v>76</v>
      </c>
      <c r="D7970" s="0" t="s">
        <v>187</v>
      </c>
      <c r="E7970" s="0" t="n">
        <v>2028</v>
      </c>
      <c r="F7970" s="0" t="n">
        <v>0.860624232</v>
      </c>
      <c r="G7970" s="0" t="s">
        <v>132</v>
      </c>
    </row>
    <row r="7971" customFormat="false" ht="14.25" hidden="false" customHeight="false" outlineLevel="0" collapsed="false">
      <c r="A7971" s="0" t="s">
        <v>121</v>
      </c>
      <c r="B7971" s="0" t="s">
        <v>122</v>
      </c>
      <c r="C7971" s="0" t="s">
        <v>76</v>
      </c>
      <c r="D7971" s="0" t="s">
        <v>185</v>
      </c>
      <c r="E7971" s="0" t="n">
        <v>2029</v>
      </c>
      <c r="F7971" s="0" t="n">
        <v>0.8405202</v>
      </c>
      <c r="G7971" s="0" t="s">
        <v>132</v>
      </c>
    </row>
    <row r="7972" customFormat="false" ht="14.25" hidden="false" customHeight="false" outlineLevel="0" collapsed="false">
      <c r="A7972" s="0" t="s">
        <v>121</v>
      </c>
      <c r="B7972" s="0" t="s">
        <v>122</v>
      </c>
      <c r="C7972" s="0" t="s">
        <v>76</v>
      </c>
      <c r="D7972" s="0" t="s">
        <v>186</v>
      </c>
      <c r="E7972" s="0" t="n">
        <v>2029</v>
      </c>
      <c r="F7972" s="0" t="n">
        <v>0</v>
      </c>
      <c r="G7972" s="0" t="s">
        <v>132</v>
      </c>
    </row>
    <row r="7973" customFormat="false" ht="14.25" hidden="false" customHeight="false" outlineLevel="0" collapsed="false">
      <c r="A7973" s="0" t="s">
        <v>121</v>
      </c>
      <c r="B7973" s="0" t="s">
        <v>122</v>
      </c>
      <c r="C7973" s="0" t="s">
        <v>76</v>
      </c>
      <c r="D7973" s="0" t="s">
        <v>187</v>
      </c>
      <c r="E7973" s="0" t="n">
        <v>2029</v>
      </c>
      <c r="F7973" s="0" t="n">
        <v>0.8405202</v>
      </c>
      <c r="G7973" s="0" t="s">
        <v>132</v>
      </c>
    </row>
    <row r="7974" customFormat="false" ht="14.25" hidden="false" customHeight="false" outlineLevel="0" collapsed="false">
      <c r="A7974" s="0" t="s">
        <v>121</v>
      </c>
      <c r="B7974" s="0" t="s">
        <v>122</v>
      </c>
      <c r="C7974" s="0" t="s">
        <v>76</v>
      </c>
      <c r="D7974" s="0" t="s">
        <v>185</v>
      </c>
      <c r="E7974" s="0" t="n">
        <v>2030</v>
      </c>
      <c r="F7974" s="0" t="n">
        <v>0.609231942</v>
      </c>
      <c r="G7974" s="0" t="s">
        <v>132</v>
      </c>
    </row>
    <row r="7975" customFormat="false" ht="14.25" hidden="false" customHeight="false" outlineLevel="0" collapsed="false">
      <c r="A7975" s="0" t="s">
        <v>121</v>
      </c>
      <c r="B7975" s="0" t="s">
        <v>122</v>
      </c>
      <c r="C7975" s="0" t="s">
        <v>76</v>
      </c>
      <c r="D7975" s="0" t="s">
        <v>186</v>
      </c>
      <c r="E7975" s="0" t="n">
        <v>2030</v>
      </c>
      <c r="F7975" s="0" t="n">
        <v>0</v>
      </c>
      <c r="G7975" s="0" t="s">
        <v>132</v>
      </c>
    </row>
    <row r="7976" customFormat="false" ht="14.25" hidden="false" customHeight="false" outlineLevel="0" collapsed="false">
      <c r="A7976" s="0" t="s">
        <v>121</v>
      </c>
      <c r="B7976" s="0" t="s">
        <v>122</v>
      </c>
      <c r="C7976" s="0" t="s">
        <v>76</v>
      </c>
      <c r="D7976" s="0" t="s">
        <v>187</v>
      </c>
      <c r="E7976" s="0" t="n">
        <v>2030</v>
      </c>
      <c r="F7976" s="0" t="n">
        <v>0.609231942</v>
      </c>
      <c r="G7976" s="0" t="s">
        <v>132</v>
      </c>
    </row>
    <row r="7977" customFormat="false" ht="14.25" hidden="false" customHeight="false" outlineLevel="0" collapsed="false">
      <c r="A7977" s="0" t="s">
        <v>121</v>
      </c>
      <c r="B7977" s="0" t="s">
        <v>122</v>
      </c>
      <c r="C7977" s="0" t="s">
        <v>76</v>
      </c>
      <c r="D7977" s="0" t="s">
        <v>185</v>
      </c>
      <c r="E7977" s="0" t="n">
        <v>2031</v>
      </c>
      <c r="F7977" s="0" t="n">
        <v>0.584217396</v>
      </c>
      <c r="G7977" s="0" t="s">
        <v>132</v>
      </c>
    </row>
    <row r="7978" customFormat="false" ht="14.25" hidden="false" customHeight="false" outlineLevel="0" collapsed="false">
      <c r="A7978" s="0" t="s">
        <v>121</v>
      </c>
      <c r="B7978" s="0" t="s">
        <v>122</v>
      </c>
      <c r="C7978" s="0" t="s">
        <v>76</v>
      </c>
      <c r="D7978" s="0" t="s">
        <v>186</v>
      </c>
      <c r="E7978" s="0" t="n">
        <v>2031</v>
      </c>
      <c r="F7978" s="0" t="n">
        <v>0</v>
      </c>
      <c r="G7978" s="0" t="s">
        <v>132</v>
      </c>
    </row>
    <row r="7979" customFormat="false" ht="14.25" hidden="false" customHeight="false" outlineLevel="0" collapsed="false">
      <c r="A7979" s="0" t="s">
        <v>121</v>
      </c>
      <c r="B7979" s="0" t="s">
        <v>122</v>
      </c>
      <c r="C7979" s="0" t="s">
        <v>76</v>
      </c>
      <c r="D7979" s="0" t="s">
        <v>187</v>
      </c>
      <c r="E7979" s="0" t="n">
        <v>2031</v>
      </c>
      <c r="F7979" s="0" t="n">
        <v>0.584217396</v>
      </c>
      <c r="G7979" s="0" t="s">
        <v>132</v>
      </c>
    </row>
    <row r="7980" customFormat="false" ht="14.25" hidden="false" customHeight="false" outlineLevel="0" collapsed="false">
      <c r="A7980" s="0" t="s">
        <v>121</v>
      </c>
      <c r="B7980" s="0" t="s">
        <v>122</v>
      </c>
      <c r="C7980" s="0" t="s">
        <v>76</v>
      </c>
      <c r="D7980" s="0" t="s">
        <v>185</v>
      </c>
      <c r="E7980" s="0" t="n">
        <v>2032</v>
      </c>
      <c r="F7980" s="0" t="n">
        <v>0.570216828</v>
      </c>
      <c r="G7980" s="0" t="s">
        <v>132</v>
      </c>
    </row>
    <row r="7981" customFormat="false" ht="14.25" hidden="false" customHeight="false" outlineLevel="0" collapsed="false">
      <c r="A7981" s="0" t="s">
        <v>121</v>
      </c>
      <c r="B7981" s="0" t="s">
        <v>122</v>
      </c>
      <c r="C7981" s="0" t="s">
        <v>76</v>
      </c>
      <c r="D7981" s="0" t="s">
        <v>186</v>
      </c>
      <c r="E7981" s="0" t="n">
        <v>2032</v>
      </c>
      <c r="F7981" s="0" t="n">
        <v>0</v>
      </c>
      <c r="G7981" s="0" t="s">
        <v>132</v>
      </c>
    </row>
    <row r="7982" customFormat="false" ht="14.25" hidden="false" customHeight="false" outlineLevel="0" collapsed="false">
      <c r="A7982" s="0" t="s">
        <v>121</v>
      </c>
      <c r="B7982" s="0" t="s">
        <v>122</v>
      </c>
      <c r="C7982" s="0" t="s">
        <v>76</v>
      </c>
      <c r="D7982" s="0" t="s">
        <v>187</v>
      </c>
      <c r="E7982" s="0" t="n">
        <v>2032</v>
      </c>
      <c r="F7982" s="0" t="n">
        <v>0.570216828</v>
      </c>
      <c r="G7982" s="0" t="s">
        <v>132</v>
      </c>
    </row>
    <row r="7983" customFormat="false" ht="14.25" hidden="false" customHeight="false" outlineLevel="0" collapsed="false">
      <c r="A7983" s="0" t="s">
        <v>121</v>
      </c>
      <c r="B7983" s="0" t="s">
        <v>122</v>
      </c>
      <c r="C7983" s="0" t="s">
        <v>76</v>
      </c>
      <c r="D7983" s="0" t="s">
        <v>185</v>
      </c>
      <c r="E7983" s="0" t="n">
        <v>2033</v>
      </c>
      <c r="F7983" s="0" t="n">
        <v>0.57013536</v>
      </c>
      <c r="G7983" s="0" t="s">
        <v>132</v>
      </c>
    </row>
    <row r="7984" customFormat="false" ht="14.25" hidden="false" customHeight="false" outlineLevel="0" collapsed="false">
      <c r="A7984" s="0" t="s">
        <v>121</v>
      </c>
      <c r="B7984" s="0" t="s">
        <v>122</v>
      </c>
      <c r="C7984" s="0" t="s">
        <v>76</v>
      </c>
      <c r="D7984" s="0" t="s">
        <v>186</v>
      </c>
      <c r="E7984" s="0" t="n">
        <v>2033</v>
      </c>
      <c r="F7984" s="0" t="n">
        <v>0</v>
      </c>
      <c r="G7984" s="0" t="s">
        <v>132</v>
      </c>
    </row>
    <row r="7985" customFormat="false" ht="14.25" hidden="false" customHeight="false" outlineLevel="0" collapsed="false">
      <c r="A7985" s="0" t="s">
        <v>121</v>
      </c>
      <c r="B7985" s="0" t="s">
        <v>122</v>
      </c>
      <c r="C7985" s="0" t="s">
        <v>76</v>
      </c>
      <c r="D7985" s="0" t="s">
        <v>187</v>
      </c>
      <c r="E7985" s="0" t="n">
        <v>2033</v>
      </c>
      <c r="F7985" s="0" t="n">
        <v>0.57013536</v>
      </c>
      <c r="G7985" s="0" t="s">
        <v>132</v>
      </c>
    </row>
    <row r="7986" customFormat="false" ht="14.25" hidden="false" customHeight="false" outlineLevel="0" collapsed="false">
      <c r="A7986" s="0" t="s">
        <v>121</v>
      </c>
      <c r="B7986" s="0" t="s">
        <v>122</v>
      </c>
      <c r="C7986" s="0" t="s">
        <v>76</v>
      </c>
      <c r="D7986" s="0" t="s">
        <v>185</v>
      </c>
      <c r="E7986" s="0" t="n">
        <v>2034</v>
      </c>
      <c r="F7986" s="0" t="n">
        <v>0.5695322864</v>
      </c>
      <c r="G7986" s="0" t="s">
        <v>132</v>
      </c>
    </row>
    <row r="7987" customFormat="false" ht="14.25" hidden="false" customHeight="false" outlineLevel="0" collapsed="false">
      <c r="A7987" s="0" t="s">
        <v>121</v>
      </c>
      <c r="B7987" s="0" t="s">
        <v>122</v>
      </c>
      <c r="C7987" s="0" t="s">
        <v>76</v>
      </c>
      <c r="D7987" s="0" t="s">
        <v>186</v>
      </c>
      <c r="E7987" s="0" t="n">
        <v>2034</v>
      </c>
      <c r="F7987" s="0" t="n">
        <v>0</v>
      </c>
      <c r="G7987" s="0" t="s">
        <v>132</v>
      </c>
    </row>
    <row r="7988" customFormat="false" ht="14.25" hidden="false" customHeight="false" outlineLevel="0" collapsed="false">
      <c r="A7988" s="0" t="s">
        <v>121</v>
      </c>
      <c r="B7988" s="0" t="s">
        <v>122</v>
      </c>
      <c r="C7988" s="0" t="s">
        <v>76</v>
      </c>
      <c r="D7988" s="0" t="s">
        <v>187</v>
      </c>
      <c r="E7988" s="0" t="n">
        <v>2034</v>
      </c>
      <c r="F7988" s="0" t="n">
        <v>0.5695322864</v>
      </c>
      <c r="G7988" s="0" t="s">
        <v>132</v>
      </c>
    </row>
    <row r="7989" customFormat="false" ht="14.25" hidden="false" customHeight="false" outlineLevel="0" collapsed="false">
      <c r="A7989" s="0" t="s">
        <v>121</v>
      </c>
      <c r="B7989" s="0" t="s">
        <v>122</v>
      </c>
      <c r="C7989" s="0" t="s">
        <v>76</v>
      </c>
      <c r="D7989" s="0" t="s">
        <v>185</v>
      </c>
      <c r="E7989" s="0" t="n">
        <v>2035</v>
      </c>
      <c r="F7989" s="0" t="n">
        <v>0.568144692</v>
      </c>
      <c r="G7989" s="0" t="s">
        <v>132</v>
      </c>
    </row>
    <row r="7990" customFormat="false" ht="14.25" hidden="false" customHeight="false" outlineLevel="0" collapsed="false">
      <c r="A7990" s="0" t="s">
        <v>121</v>
      </c>
      <c r="B7990" s="0" t="s">
        <v>122</v>
      </c>
      <c r="C7990" s="0" t="s">
        <v>76</v>
      </c>
      <c r="D7990" s="0" t="s">
        <v>186</v>
      </c>
      <c r="E7990" s="0" t="n">
        <v>2035</v>
      </c>
      <c r="F7990" s="0" t="n">
        <v>0</v>
      </c>
      <c r="G7990" s="0" t="s">
        <v>132</v>
      </c>
    </row>
    <row r="7991" customFormat="false" ht="14.25" hidden="false" customHeight="false" outlineLevel="0" collapsed="false">
      <c r="A7991" s="0" t="s">
        <v>121</v>
      </c>
      <c r="B7991" s="0" t="s">
        <v>122</v>
      </c>
      <c r="C7991" s="0" t="s">
        <v>76</v>
      </c>
      <c r="D7991" s="0" t="s">
        <v>187</v>
      </c>
      <c r="E7991" s="0" t="n">
        <v>2035</v>
      </c>
      <c r="F7991" s="0" t="n">
        <v>0.568144692</v>
      </c>
      <c r="G7991" s="0" t="s">
        <v>132</v>
      </c>
    </row>
    <row r="7992" customFormat="false" ht="14.25" hidden="false" customHeight="false" outlineLevel="0" collapsed="false">
      <c r="A7992" s="0" t="s">
        <v>121</v>
      </c>
      <c r="B7992" s="0" t="s">
        <v>122</v>
      </c>
      <c r="C7992" s="0" t="s">
        <v>76</v>
      </c>
      <c r="D7992" s="0" t="s">
        <v>185</v>
      </c>
      <c r="E7992" s="0" t="n">
        <v>2036</v>
      </c>
      <c r="F7992" s="0" t="n">
        <v>0.5714819892</v>
      </c>
      <c r="G7992" s="0" t="s">
        <v>132</v>
      </c>
    </row>
    <row r="7993" customFormat="false" ht="14.25" hidden="false" customHeight="false" outlineLevel="0" collapsed="false">
      <c r="A7993" s="0" t="s">
        <v>121</v>
      </c>
      <c r="B7993" s="0" t="s">
        <v>122</v>
      </c>
      <c r="C7993" s="0" t="s">
        <v>76</v>
      </c>
      <c r="D7993" s="0" t="s">
        <v>186</v>
      </c>
      <c r="E7993" s="0" t="n">
        <v>2036</v>
      </c>
      <c r="F7993" s="0" t="n">
        <v>0</v>
      </c>
      <c r="G7993" s="0" t="s">
        <v>132</v>
      </c>
    </row>
    <row r="7994" customFormat="false" ht="14.25" hidden="false" customHeight="false" outlineLevel="0" collapsed="false">
      <c r="A7994" s="0" t="s">
        <v>121</v>
      </c>
      <c r="B7994" s="0" t="s">
        <v>122</v>
      </c>
      <c r="C7994" s="0" t="s">
        <v>76</v>
      </c>
      <c r="D7994" s="0" t="s">
        <v>187</v>
      </c>
      <c r="E7994" s="0" t="n">
        <v>2036</v>
      </c>
      <c r="F7994" s="0" t="n">
        <v>0.5714819892</v>
      </c>
      <c r="G7994" s="0" t="s">
        <v>132</v>
      </c>
    </row>
    <row r="7995" customFormat="false" ht="14.25" hidden="false" customHeight="false" outlineLevel="0" collapsed="false">
      <c r="A7995" s="0" t="s">
        <v>121</v>
      </c>
      <c r="B7995" s="0" t="s">
        <v>122</v>
      </c>
      <c r="C7995" s="0" t="s">
        <v>76</v>
      </c>
      <c r="D7995" s="0" t="s">
        <v>185</v>
      </c>
      <c r="E7995" s="0" t="n">
        <v>2037</v>
      </c>
      <c r="F7995" s="0" t="n">
        <v>0.5758647048</v>
      </c>
      <c r="G7995" s="0" t="s">
        <v>132</v>
      </c>
    </row>
    <row r="7996" customFormat="false" ht="14.25" hidden="false" customHeight="false" outlineLevel="0" collapsed="false">
      <c r="A7996" s="0" t="s">
        <v>121</v>
      </c>
      <c r="B7996" s="0" t="s">
        <v>122</v>
      </c>
      <c r="C7996" s="0" t="s">
        <v>76</v>
      </c>
      <c r="D7996" s="0" t="s">
        <v>186</v>
      </c>
      <c r="E7996" s="0" t="n">
        <v>2037</v>
      </c>
      <c r="F7996" s="0" t="n">
        <v>0</v>
      </c>
      <c r="G7996" s="0" t="s">
        <v>132</v>
      </c>
    </row>
    <row r="7997" customFormat="false" ht="14.25" hidden="false" customHeight="false" outlineLevel="0" collapsed="false">
      <c r="A7997" s="0" t="s">
        <v>121</v>
      </c>
      <c r="B7997" s="0" t="s">
        <v>122</v>
      </c>
      <c r="C7997" s="0" t="s">
        <v>76</v>
      </c>
      <c r="D7997" s="0" t="s">
        <v>187</v>
      </c>
      <c r="E7997" s="0" t="n">
        <v>2037</v>
      </c>
      <c r="F7997" s="0" t="n">
        <v>0.5758647048</v>
      </c>
      <c r="G7997" s="0" t="s">
        <v>132</v>
      </c>
    </row>
    <row r="7998" customFormat="false" ht="14.25" hidden="false" customHeight="false" outlineLevel="0" collapsed="false">
      <c r="A7998" s="0" t="s">
        <v>121</v>
      </c>
      <c r="B7998" s="0" t="s">
        <v>122</v>
      </c>
      <c r="C7998" s="0" t="s">
        <v>76</v>
      </c>
      <c r="D7998" s="0" t="s">
        <v>185</v>
      </c>
      <c r="E7998" s="0" t="n">
        <v>2038</v>
      </c>
      <c r="F7998" s="0" t="n">
        <v>0.5788200222</v>
      </c>
      <c r="G7998" s="0" t="s">
        <v>132</v>
      </c>
    </row>
    <row r="7999" customFormat="false" ht="14.25" hidden="false" customHeight="false" outlineLevel="0" collapsed="false">
      <c r="A7999" s="0" t="s">
        <v>121</v>
      </c>
      <c r="B7999" s="0" t="s">
        <v>122</v>
      </c>
      <c r="C7999" s="0" t="s">
        <v>76</v>
      </c>
      <c r="D7999" s="0" t="s">
        <v>186</v>
      </c>
      <c r="E7999" s="0" t="n">
        <v>2038</v>
      </c>
      <c r="F7999" s="0" t="n">
        <v>0</v>
      </c>
      <c r="G7999" s="0" t="s">
        <v>132</v>
      </c>
    </row>
    <row r="8000" customFormat="false" ht="14.25" hidden="false" customHeight="false" outlineLevel="0" collapsed="false">
      <c r="A8000" s="0" t="s">
        <v>121</v>
      </c>
      <c r="B8000" s="0" t="s">
        <v>122</v>
      </c>
      <c r="C8000" s="0" t="s">
        <v>76</v>
      </c>
      <c r="D8000" s="0" t="s">
        <v>187</v>
      </c>
      <c r="E8000" s="0" t="n">
        <v>2038</v>
      </c>
      <c r="F8000" s="0" t="n">
        <v>0.5788200222</v>
      </c>
      <c r="G8000" s="0" t="s">
        <v>132</v>
      </c>
    </row>
    <row r="8001" customFormat="false" ht="14.25" hidden="false" customHeight="false" outlineLevel="0" collapsed="false">
      <c r="A8001" s="0" t="s">
        <v>121</v>
      </c>
      <c r="B8001" s="0" t="s">
        <v>122</v>
      </c>
      <c r="C8001" s="0" t="s">
        <v>76</v>
      </c>
      <c r="D8001" s="0" t="s">
        <v>185</v>
      </c>
      <c r="E8001" s="0" t="n">
        <v>2039</v>
      </c>
      <c r="F8001" s="0" t="n">
        <v>0.5828609664</v>
      </c>
      <c r="G8001" s="0" t="s">
        <v>132</v>
      </c>
    </row>
    <row r="8002" customFormat="false" ht="14.25" hidden="false" customHeight="false" outlineLevel="0" collapsed="false">
      <c r="A8002" s="0" t="s">
        <v>121</v>
      </c>
      <c r="B8002" s="0" t="s">
        <v>122</v>
      </c>
      <c r="C8002" s="0" t="s">
        <v>76</v>
      </c>
      <c r="D8002" s="0" t="s">
        <v>186</v>
      </c>
      <c r="E8002" s="0" t="n">
        <v>2039</v>
      </c>
      <c r="F8002" s="0" t="n">
        <v>0</v>
      </c>
      <c r="G8002" s="0" t="s">
        <v>132</v>
      </c>
    </row>
    <row r="8003" customFormat="false" ht="14.25" hidden="false" customHeight="false" outlineLevel="0" collapsed="false">
      <c r="A8003" s="0" t="s">
        <v>121</v>
      </c>
      <c r="B8003" s="0" t="s">
        <v>122</v>
      </c>
      <c r="C8003" s="0" t="s">
        <v>76</v>
      </c>
      <c r="D8003" s="0" t="s">
        <v>187</v>
      </c>
      <c r="E8003" s="0" t="n">
        <v>2039</v>
      </c>
      <c r="F8003" s="0" t="n">
        <v>0.5828609664</v>
      </c>
      <c r="G8003" s="0" t="s">
        <v>132</v>
      </c>
    </row>
    <row r="8004" customFormat="false" ht="14.25" hidden="false" customHeight="false" outlineLevel="0" collapsed="false">
      <c r="A8004" s="0" t="s">
        <v>121</v>
      </c>
      <c r="B8004" s="0" t="s">
        <v>122</v>
      </c>
      <c r="C8004" s="0" t="s">
        <v>76</v>
      </c>
      <c r="D8004" s="0" t="s">
        <v>185</v>
      </c>
      <c r="E8004" s="0" t="n">
        <v>2040</v>
      </c>
      <c r="F8004" s="0" t="n">
        <v>0.585434304</v>
      </c>
      <c r="G8004" s="0" t="s">
        <v>132</v>
      </c>
    </row>
    <row r="8005" customFormat="false" ht="14.25" hidden="false" customHeight="false" outlineLevel="0" collapsed="false">
      <c r="A8005" s="0" t="s">
        <v>121</v>
      </c>
      <c r="B8005" s="0" t="s">
        <v>122</v>
      </c>
      <c r="C8005" s="0" t="s">
        <v>76</v>
      </c>
      <c r="D8005" s="0" t="s">
        <v>186</v>
      </c>
      <c r="E8005" s="0" t="n">
        <v>2040</v>
      </c>
      <c r="F8005" s="0" t="n">
        <v>0</v>
      </c>
      <c r="G8005" s="0" t="s">
        <v>132</v>
      </c>
    </row>
    <row r="8006" customFormat="false" ht="14.25" hidden="false" customHeight="false" outlineLevel="0" collapsed="false">
      <c r="A8006" s="0" t="s">
        <v>121</v>
      </c>
      <c r="B8006" s="0" t="s">
        <v>122</v>
      </c>
      <c r="C8006" s="0" t="s">
        <v>76</v>
      </c>
      <c r="D8006" s="0" t="s">
        <v>187</v>
      </c>
      <c r="E8006" s="0" t="n">
        <v>2040</v>
      </c>
      <c r="F8006" s="0" t="n">
        <v>0.585434304</v>
      </c>
      <c r="G8006" s="0" t="s">
        <v>132</v>
      </c>
    </row>
    <row r="8007" customFormat="false" ht="14.25" hidden="false" customHeight="false" outlineLevel="0" collapsed="false">
      <c r="A8007" s="0" t="s">
        <v>119</v>
      </c>
      <c r="B8007" s="0" t="s">
        <v>120</v>
      </c>
      <c r="C8007" s="0" t="s">
        <v>76</v>
      </c>
      <c r="D8007" s="0" t="s">
        <v>185</v>
      </c>
      <c r="E8007" s="0" t="n">
        <v>2024</v>
      </c>
      <c r="F8007" s="0" t="n">
        <v>0.15785588</v>
      </c>
      <c r="G8007" s="0" t="s">
        <v>132</v>
      </c>
    </row>
    <row r="8008" customFormat="false" ht="14.25" hidden="false" customHeight="false" outlineLevel="0" collapsed="false">
      <c r="A8008" s="0" t="s">
        <v>119</v>
      </c>
      <c r="B8008" s="0" t="s">
        <v>120</v>
      </c>
      <c r="C8008" s="0" t="s">
        <v>76</v>
      </c>
      <c r="D8008" s="0" t="s">
        <v>186</v>
      </c>
      <c r="E8008" s="0" t="n">
        <v>2024</v>
      </c>
      <c r="F8008" s="0" t="n">
        <v>0</v>
      </c>
      <c r="G8008" s="0" t="s">
        <v>132</v>
      </c>
    </row>
    <row r="8009" customFormat="false" ht="14.25" hidden="false" customHeight="false" outlineLevel="0" collapsed="false">
      <c r="A8009" s="0" t="s">
        <v>119</v>
      </c>
      <c r="B8009" s="0" t="s">
        <v>120</v>
      </c>
      <c r="C8009" s="0" t="s">
        <v>76</v>
      </c>
      <c r="D8009" s="0" t="s">
        <v>187</v>
      </c>
      <c r="E8009" s="0" t="n">
        <v>2024</v>
      </c>
      <c r="F8009" s="0" t="n">
        <v>0.15785588</v>
      </c>
      <c r="G8009" s="0" t="s">
        <v>132</v>
      </c>
    </row>
    <row r="8010" customFormat="false" ht="14.25" hidden="false" customHeight="false" outlineLevel="0" collapsed="false">
      <c r="A8010" s="0" t="s">
        <v>119</v>
      </c>
      <c r="B8010" s="0" t="s">
        <v>120</v>
      </c>
      <c r="C8010" s="0" t="s">
        <v>76</v>
      </c>
      <c r="D8010" s="0" t="s">
        <v>185</v>
      </c>
      <c r="E8010" s="0" t="n">
        <v>2025</v>
      </c>
      <c r="F8010" s="0" t="n">
        <v>0.164621132</v>
      </c>
      <c r="G8010" s="0" t="s">
        <v>132</v>
      </c>
    </row>
    <row r="8011" customFormat="false" ht="14.25" hidden="false" customHeight="false" outlineLevel="0" collapsed="false">
      <c r="A8011" s="0" t="s">
        <v>119</v>
      </c>
      <c r="B8011" s="0" t="s">
        <v>120</v>
      </c>
      <c r="C8011" s="0" t="s">
        <v>76</v>
      </c>
      <c r="D8011" s="0" t="s">
        <v>186</v>
      </c>
      <c r="E8011" s="0" t="n">
        <v>2025</v>
      </c>
      <c r="F8011" s="0" t="n">
        <v>0</v>
      </c>
      <c r="G8011" s="0" t="s">
        <v>132</v>
      </c>
    </row>
    <row r="8012" customFormat="false" ht="14.25" hidden="false" customHeight="false" outlineLevel="0" collapsed="false">
      <c r="A8012" s="0" t="s">
        <v>119</v>
      </c>
      <c r="B8012" s="0" t="s">
        <v>120</v>
      </c>
      <c r="C8012" s="0" t="s">
        <v>76</v>
      </c>
      <c r="D8012" s="0" t="s">
        <v>187</v>
      </c>
      <c r="E8012" s="0" t="n">
        <v>2025</v>
      </c>
      <c r="F8012" s="0" t="n">
        <v>0.164621132</v>
      </c>
      <c r="G8012" s="0" t="s">
        <v>132</v>
      </c>
    </row>
    <row r="8013" customFormat="false" ht="14.25" hidden="false" customHeight="false" outlineLevel="0" collapsed="false">
      <c r="A8013" s="0" t="s">
        <v>119</v>
      </c>
      <c r="B8013" s="0" t="s">
        <v>120</v>
      </c>
      <c r="C8013" s="0" t="s">
        <v>76</v>
      </c>
      <c r="D8013" s="0" t="s">
        <v>185</v>
      </c>
      <c r="E8013" s="0" t="n">
        <v>2026</v>
      </c>
      <c r="F8013" s="0" t="n">
        <v>0.4134921816</v>
      </c>
      <c r="G8013" s="0" t="s">
        <v>132</v>
      </c>
    </row>
    <row r="8014" customFormat="false" ht="14.25" hidden="false" customHeight="false" outlineLevel="0" collapsed="false">
      <c r="A8014" s="0" t="s">
        <v>119</v>
      </c>
      <c r="B8014" s="0" t="s">
        <v>120</v>
      </c>
      <c r="C8014" s="0" t="s">
        <v>76</v>
      </c>
      <c r="D8014" s="0" t="s">
        <v>186</v>
      </c>
      <c r="E8014" s="0" t="n">
        <v>2026</v>
      </c>
      <c r="F8014" s="0" t="n">
        <v>0</v>
      </c>
      <c r="G8014" s="0" t="s">
        <v>132</v>
      </c>
    </row>
    <row r="8015" customFormat="false" ht="14.25" hidden="false" customHeight="false" outlineLevel="0" collapsed="false">
      <c r="A8015" s="0" t="s">
        <v>119</v>
      </c>
      <c r="B8015" s="0" t="s">
        <v>120</v>
      </c>
      <c r="C8015" s="0" t="s">
        <v>76</v>
      </c>
      <c r="D8015" s="0" t="s">
        <v>187</v>
      </c>
      <c r="E8015" s="0" t="n">
        <v>2026</v>
      </c>
      <c r="F8015" s="0" t="n">
        <v>0.4134921816</v>
      </c>
      <c r="G8015" s="0" t="s">
        <v>132</v>
      </c>
    </row>
    <row r="8016" customFormat="false" ht="14.25" hidden="false" customHeight="false" outlineLevel="0" collapsed="false">
      <c r="A8016" s="0" t="s">
        <v>119</v>
      </c>
      <c r="B8016" s="0" t="s">
        <v>120</v>
      </c>
      <c r="C8016" s="0" t="s">
        <v>76</v>
      </c>
      <c r="D8016" s="0" t="s">
        <v>185</v>
      </c>
      <c r="E8016" s="0" t="n">
        <v>2027</v>
      </c>
      <c r="F8016" s="0" t="n">
        <v>0.615758598</v>
      </c>
      <c r="G8016" s="0" t="s">
        <v>132</v>
      </c>
    </row>
    <row r="8017" customFormat="false" ht="14.25" hidden="false" customHeight="false" outlineLevel="0" collapsed="false">
      <c r="A8017" s="0" t="s">
        <v>119</v>
      </c>
      <c r="B8017" s="0" t="s">
        <v>120</v>
      </c>
      <c r="C8017" s="0" t="s">
        <v>76</v>
      </c>
      <c r="D8017" s="0" t="s">
        <v>186</v>
      </c>
      <c r="E8017" s="0" t="n">
        <v>2027</v>
      </c>
      <c r="F8017" s="0" t="n">
        <v>0</v>
      </c>
      <c r="G8017" s="0" t="s">
        <v>132</v>
      </c>
    </row>
    <row r="8018" customFormat="false" ht="14.25" hidden="false" customHeight="false" outlineLevel="0" collapsed="false">
      <c r="A8018" s="0" t="s">
        <v>119</v>
      </c>
      <c r="B8018" s="0" t="s">
        <v>120</v>
      </c>
      <c r="C8018" s="0" t="s">
        <v>76</v>
      </c>
      <c r="D8018" s="0" t="s">
        <v>187</v>
      </c>
      <c r="E8018" s="0" t="n">
        <v>2027</v>
      </c>
      <c r="F8018" s="0" t="n">
        <v>0.615758598</v>
      </c>
      <c r="G8018" s="0" t="s">
        <v>132</v>
      </c>
    </row>
    <row r="8019" customFormat="false" ht="14.25" hidden="false" customHeight="false" outlineLevel="0" collapsed="false">
      <c r="A8019" s="0" t="s">
        <v>119</v>
      </c>
      <c r="B8019" s="0" t="s">
        <v>120</v>
      </c>
      <c r="C8019" s="0" t="s">
        <v>76</v>
      </c>
      <c r="D8019" s="0" t="s">
        <v>185</v>
      </c>
      <c r="E8019" s="0" t="n">
        <v>2028</v>
      </c>
      <c r="F8019" s="0" t="n">
        <v>0.680801004</v>
      </c>
      <c r="G8019" s="0" t="s">
        <v>132</v>
      </c>
    </row>
    <row r="8020" customFormat="false" ht="14.25" hidden="false" customHeight="false" outlineLevel="0" collapsed="false">
      <c r="A8020" s="0" t="s">
        <v>119</v>
      </c>
      <c r="B8020" s="0" t="s">
        <v>120</v>
      </c>
      <c r="C8020" s="0" t="s">
        <v>76</v>
      </c>
      <c r="D8020" s="0" t="s">
        <v>186</v>
      </c>
      <c r="E8020" s="0" t="n">
        <v>2028</v>
      </c>
      <c r="F8020" s="0" t="n">
        <v>0</v>
      </c>
      <c r="G8020" s="0" t="s">
        <v>132</v>
      </c>
    </row>
    <row r="8021" customFormat="false" ht="14.25" hidden="false" customHeight="false" outlineLevel="0" collapsed="false">
      <c r="A8021" s="0" t="s">
        <v>119</v>
      </c>
      <c r="B8021" s="0" t="s">
        <v>120</v>
      </c>
      <c r="C8021" s="0" t="s">
        <v>76</v>
      </c>
      <c r="D8021" s="0" t="s">
        <v>187</v>
      </c>
      <c r="E8021" s="0" t="n">
        <v>2028</v>
      </c>
      <c r="F8021" s="0" t="n">
        <v>0.680801004</v>
      </c>
      <c r="G8021" s="0" t="s">
        <v>132</v>
      </c>
    </row>
    <row r="8022" customFormat="false" ht="14.25" hidden="false" customHeight="false" outlineLevel="0" collapsed="false">
      <c r="A8022" s="0" t="s">
        <v>119</v>
      </c>
      <c r="B8022" s="0" t="s">
        <v>120</v>
      </c>
      <c r="C8022" s="0" t="s">
        <v>76</v>
      </c>
      <c r="D8022" s="0" t="s">
        <v>185</v>
      </c>
      <c r="E8022" s="0" t="n">
        <v>2029</v>
      </c>
      <c r="F8022" s="0" t="n">
        <v>0.685308</v>
      </c>
      <c r="G8022" s="0" t="s">
        <v>132</v>
      </c>
    </row>
    <row r="8023" customFormat="false" ht="14.25" hidden="false" customHeight="false" outlineLevel="0" collapsed="false">
      <c r="A8023" s="0" t="s">
        <v>119</v>
      </c>
      <c r="B8023" s="0" t="s">
        <v>120</v>
      </c>
      <c r="C8023" s="0" t="s">
        <v>76</v>
      </c>
      <c r="D8023" s="0" t="s">
        <v>186</v>
      </c>
      <c r="E8023" s="0" t="n">
        <v>2029</v>
      </c>
      <c r="F8023" s="0" t="n">
        <v>0</v>
      </c>
      <c r="G8023" s="0" t="s">
        <v>132</v>
      </c>
    </row>
    <row r="8024" customFormat="false" ht="14.25" hidden="false" customHeight="false" outlineLevel="0" collapsed="false">
      <c r="A8024" s="0" t="s">
        <v>119</v>
      </c>
      <c r="B8024" s="0" t="s">
        <v>120</v>
      </c>
      <c r="C8024" s="0" t="s">
        <v>76</v>
      </c>
      <c r="D8024" s="0" t="s">
        <v>187</v>
      </c>
      <c r="E8024" s="0" t="n">
        <v>2029</v>
      </c>
      <c r="F8024" s="0" t="n">
        <v>0.685308</v>
      </c>
      <c r="G8024" s="0" t="s">
        <v>132</v>
      </c>
    </row>
    <row r="8025" customFormat="false" ht="14.25" hidden="false" customHeight="false" outlineLevel="0" collapsed="false">
      <c r="A8025" s="0" t="s">
        <v>119</v>
      </c>
      <c r="B8025" s="0" t="s">
        <v>120</v>
      </c>
      <c r="C8025" s="0" t="s">
        <v>76</v>
      </c>
      <c r="D8025" s="0" t="s">
        <v>185</v>
      </c>
      <c r="E8025" s="0" t="n">
        <v>2030</v>
      </c>
      <c r="F8025" s="0" t="n">
        <v>0.505542906</v>
      </c>
      <c r="G8025" s="0" t="s">
        <v>132</v>
      </c>
    </row>
    <row r="8026" customFormat="false" ht="14.25" hidden="false" customHeight="false" outlineLevel="0" collapsed="false">
      <c r="A8026" s="0" t="s">
        <v>119</v>
      </c>
      <c r="B8026" s="0" t="s">
        <v>120</v>
      </c>
      <c r="C8026" s="0" t="s">
        <v>76</v>
      </c>
      <c r="D8026" s="0" t="s">
        <v>186</v>
      </c>
      <c r="E8026" s="0" t="n">
        <v>2030</v>
      </c>
      <c r="F8026" s="0" t="n">
        <v>0</v>
      </c>
      <c r="G8026" s="0" t="s">
        <v>132</v>
      </c>
    </row>
    <row r="8027" customFormat="false" ht="14.25" hidden="false" customHeight="false" outlineLevel="0" collapsed="false">
      <c r="A8027" s="0" t="s">
        <v>119</v>
      </c>
      <c r="B8027" s="0" t="s">
        <v>120</v>
      </c>
      <c r="C8027" s="0" t="s">
        <v>76</v>
      </c>
      <c r="D8027" s="0" t="s">
        <v>187</v>
      </c>
      <c r="E8027" s="0" t="n">
        <v>2030</v>
      </c>
      <c r="F8027" s="0" t="n">
        <v>0.505542906</v>
      </c>
      <c r="G8027" s="0" t="s">
        <v>132</v>
      </c>
    </row>
    <row r="8028" customFormat="false" ht="14.25" hidden="false" customHeight="false" outlineLevel="0" collapsed="false">
      <c r="A8028" s="0" t="s">
        <v>119</v>
      </c>
      <c r="B8028" s="0" t="s">
        <v>120</v>
      </c>
      <c r="C8028" s="0" t="s">
        <v>76</v>
      </c>
      <c r="D8028" s="0" t="s">
        <v>185</v>
      </c>
      <c r="E8028" s="0" t="n">
        <v>2031</v>
      </c>
      <c r="F8028" s="0" t="n">
        <v>0.480976944</v>
      </c>
      <c r="G8028" s="0" t="s">
        <v>132</v>
      </c>
    </row>
    <row r="8029" customFormat="false" ht="14.25" hidden="false" customHeight="false" outlineLevel="0" collapsed="false">
      <c r="A8029" s="0" t="s">
        <v>119</v>
      </c>
      <c r="B8029" s="0" t="s">
        <v>120</v>
      </c>
      <c r="C8029" s="0" t="s">
        <v>76</v>
      </c>
      <c r="D8029" s="0" t="s">
        <v>186</v>
      </c>
      <c r="E8029" s="0" t="n">
        <v>2031</v>
      </c>
      <c r="F8029" s="0" t="n">
        <v>0</v>
      </c>
      <c r="G8029" s="0" t="s">
        <v>132</v>
      </c>
    </row>
    <row r="8030" customFormat="false" ht="14.25" hidden="false" customHeight="false" outlineLevel="0" collapsed="false">
      <c r="A8030" s="0" t="s">
        <v>119</v>
      </c>
      <c r="B8030" s="0" t="s">
        <v>120</v>
      </c>
      <c r="C8030" s="0" t="s">
        <v>76</v>
      </c>
      <c r="D8030" s="0" t="s">
        <v>187</v>
      </c>
      <c r="E8030" s="0" t="n">
        <v>2031</v>
      </c>
      <c r="F8030" s="0" t="n">
        <v>0.480976944</v>
      </c>
      <c r="G8030" s="0" t="s">
        <v>132</v>
      </c>
    </row>
    <row r="8031" customFormat="false" ht="14.25" hidden="false" customHeight="false" outlineLevel="0" collapsed="false">
      <c r="A8031" s="0" t="s">
        <v>119</v>
      </c>
      <c r="B8031" s="0" t="s">
        <v>120</v>
      </c>
      <c r="C8031" s="0" t="s">
        <v>76</v>
      </c>
      <c r="D8031" s="0" t="s">
        <v>185</v>
      </c>
      <c r="E8031" s="0" t="n">
        <v>2032</v>
      </c>
      <c r="F8031" s="0" t="n">
        <v>0.4672005</v>
      </c>
      <c r="G8031" s="0" t="s">
        <v>132</v>
      </c>
    </row>
    <row r="8032" customFormat="false" ht="14.25" hidden="false" customHeight="false" outlineLevel="0" collapsed="false">
      <c r="A8032" s="0" t="s">
        <v>119</v>
      </c>
      <c r="B8032" s="0" t="s">
        <v>120</v>
      </c>
      <c r="C8032" s="0" t="s">
        <v>76</v>
      </c>
      <c r="D8032" s="0" t="s">
        <v>186</v>
      </c>
      <c r="E8032" s="0" t="n">
        <v>2032</v>
      </c>
      <c r="F8032" s="0" t="n">
        <v>0</v>
      </c>
      <c r="G8032" s="0" t="s">
        <v>132</v>
      </c>
    </row>
    <row r="8033" customFormat="false" ht="14.25" hidden="false" customHeight="false" outlineLevel="0" collapsed="false">
      <c r="A8033" s="0" t="s">
        <v>119</v>
      </c>
      <c r="B8033" s="0" t="s">
        <v>120</v>
      </c>
      <c r="C8033" s="0" t="s">
        <v>76</v>
      </c>
      <c r="D8033" s="0" t="s">
        <v>187</v>
      </c>
      <c r="E8033" s="0" t="n">
        <v>2032</v>
      </c>
      <c r="F8033" s="0" t="n">
        <v>0.4672005</v>
      </c>
      <c r="G8033" s="0" t="s">
        <v>132</v>
      </c>
    </row>
    <row r="8034" customFormat="false" ht="14.25" hidden="false" customHeight="false" outlineLevel="0" collapsed="false">
      <c r="A8034" s="0" t="s">
        <v>119</v>
      </c>
      <c r="B8034" s="0" t="s">
        <v>120</v>
      </c>
      <c r="C8034" s="0" t="s">
        <v>76</v>
      </c>
      <c r="D8034" s="0" t="s">
        <v>185</v>
      </c>
      <c r="E8034" s="0" t="n">
        <v>2033</v>
      </c>
      <c r="F8034" s="0" t="n">
        <v>0.465919104</v>
      </c>
      <c r="G8034" s="0" t="s">
        <v>132</v>
      </c>
    </row>
    <row r="8035" customFormat="false" ht="14.25" hidden="false" customHeight="false" outlineLevel="0" collapsed="false">
      <c r="A8035" s="0" t="s">
        <v>119</v>
      </c>
      <c r="B8035" s="0" t="s">
        <v>120</v>
      </c>
      <c r="C8035" s="0" t="s">
        <v>76</v>
      </c>
      <c r="D8035" s="0" t="s">
        <v>186</v>
      </c>
      <c r="E8035" s="0" t="n">
        <v>2033</v>
      </c>
      <c r="F8035" s="0" t="n">
        <v>0</v>
      </c>
      <c r="G8035" s="0" t="s">
        <v>132</v>
      </c>
    </row>
    <row r="8036" customFormat="false" ht="14.25" hidden="false" customHeight="false" outlineLevel="0" collapsed="false">
      <c r="A8036" s="0" t="s">
        <v>119</v>
      </c>
      <c r="B8036" s="0" t="s">
        <v>120</v>
      </c>
      <c r="C8036" s="0" t="s">
        <v>76</v>
      </c>
      <c r="D8036" s="0" t="s">
        <v>187</v>
      </c>
      <c r="E8036" s="0" t="n">
        <v>2033</v>
      </c>
      <c r="F8036" s="0" t="n">
        <v>0.465919104</v>
      </c>
      <c r="G8036" s="0" t="s">
        <v>132</v>
      </c>
    </row>
    <row r="8037" customFormat="false" ht="14.25" hidden="false" customHeight="false" outlineLevel="0" collapsed="false">
      <c r="A8037" s="0" t="s">
        <v>119</v>
      </c>
      <c r="B8037" s="0" t="s">
        <v>120</v>
      </c>
      <c r="C8037" s="0" t="s">
        <v>76</v>
      </c>
      <c r="D8037" s="0" t="s">
        <v>185</v>
      </c>
      <c r="E8037" s="0" t="n">
        <v>2034</v>
      </c>
      <c r="F8037" s="0" t="n">
        <v>0.4621334536</v>
      </c>
      <c r="G8037" s="0" t="s">
        <v>132</v>
      </c>
    </row>
    <row r="8038" customFormat="false" ht="14.25" hidden="false" customHeight="false" outlineLevel="0" collapsed="false">
      <c r="A8038" s="0" t="s">
        <v>119</v>
      </c>
      <c r="B8038" s="0" t="s">
        <v>120</v>
      </c>
      <c r="C8038" s="0" t="s">
        <v>76</v>
      </c>
      <c r="D8038" s="0" t="s">
        <v>186</v>
      </c>
      <c r="E8038" s="0" t="n">
        <v>2034</v>
      </c>
      <c r="F8038" s="0" t="n">
        <v>0</v>
      </c>
      <c r="G8038" s="0" t="s">
        <v>132</v>
      </c>
    </row>
    <row r="8039" customFormat="false" ht="14.25" hidden="false" customHeight="false" outlineLevel="0" collapsed="false">
      <c r="A8039" s="0" t="s">
        <v>119</v>
      </c>
      <c r="B8039" s="0" t="s">
        <v>120</v>
      </c>
      <c r="C8039" s="0" t="s">
        <v>76</v>
      </c>
      <c r="D8039" s="0" t="s">
        <v>187</v>
      </c>
      <c r="E8039" s="0" t="n">
        <v>2034</v>
      </c>
      <c r="F8039" s="0" t="n">
        <v>0.4621334536</v>
      </c>
      <c r="G8039" s="0" t="s">
        <v>132</v>
      </c>
    </row>
    <row r="8040" customFormat="false" ht="14.25" hidden="false" customHeight="false" outlineLevel="0" collapsed="false">
      <c r="A8040" s="0" t="s">
        <v>119</v>
      </c>
      <c r="B8040" s="0" t="s">
        <v>120</v>
      </c>
      <c r="C8040" s="0" t="s">
        <v>76</v>
      </c>
      <c r="D8040" s="0" t="s">
        <v>185</v>
      </c>
      <c r="E8040" s="0" t="n">
        <v>2035</v>
      </c>
      <c r="F8040" s="0" t="n">
        <v>0.456280308</v>
      </c>
      <c r="G8040" s="0" t="s">
        <v>132</v>
      </c>
    </row>
    <row r="8041" customFormat="false" ht="14.25" hidden="false" customHeight="false" outlineLevel="0" collapsed="false">
      <c r="A8041" s="0" t="s">
        <v>119</v>
      </c>
      <c r="B8041" s="0" t="s">
        <v>120</v>
      </c>
      <c r="C8041" s="0" t="s">
        <v>76</v>
      </c>
      <c r="D8041" s="0" t="s">
        <v>186</v>
      </c>
      <c r="E8041" s="0" t="n">
        <v>2035</v>
      </c>
      <c r="F8041" s="0" t="n">
        <v>0</v>
      </c>
      <c r="G8041" s="0" t="s">
        <v>132</v>
      </c>
    </row>
    <row r="8042" customFormat="false" ht="14.25" hidden="false" customHeight="false" outlineLevel="0" collapsed="false">
      <c r="A8042" s="0" t="s">
        <v>119</v>
      </c>
      <c r="B8042" s="0" t="s">
        <v>120</v>
      </c>
      <c r="C8042" s="0" t="s">
        <v>76</v>
      </c>
      <c r="D8042" s="0" t="s">
        <v>187</v>
      </c>
      <c r="E8042" s="0" t="n">
        <v>2035</v>
      </c>
      <c r="F8042" s="0" t="n">
        <v>0.456280308</v>
      </c>
      <c r="G8042" s="0" t="s">
        <v>132</v>
      </c>
    </row>
    <row r="8043" customFormat="false" ht="14.25" hidden="false" customHeight="false" outlineLevel="0" collapsed="false">
      <c r="A8043" s="0" t="s">
        <v>119</v>
      </c>
      <c r="B8043" s="0" t="s">
        <v>120</v>
      </c>
      <c r="C8043" s="0" t="s">
        <v>76</v>
      </c>
      <c r="D8043" s="0" t="s">
        <v>185</v>
      </c>
      <c r="E8043" s="0" t="n">
        <v>2036</v>
      </c>
      <c r="F8043" s="0" t="n">
        <v>0.4589605108</v>
      </c>
      <c r="G8043" s="0" t="s">
        <v>132</v>
      </c>
    </row>
    <row r="8044" customFormat="false" ht="14.25" hidden="false" customHeight="false" outlineLevel="0" collapsed="false">
      <c r="A8044" s="0" t="s">
        <v>119</v>
      </c>
      <c r="B8044" s="0" t="s">
        <v>120</v>
      </c>
      <c r="C8044" s="0" t="s">
        <v>76</v>
      </c>
      <c r="D8044" s="0" t="s">
        <v>186</v>
      </c>
      <c r="E8044" s="0" t="n">
        <v>2036</v>
      </c>
      <c r="F8044" s="0" t="n">
        <v>0</v>
      </c>
      <c r="G8044" s="0" t="s">
        <v>132</v>
      </c>
    </row>
    <row r="8045" customFormat="false" ht="14.25" hidden="false" customHeight="false" outlineLevel="0" collapsed="false">
      <c r="A8045" s="0" t="s">
        <v>119</v>
      </c>
      <c r="B8045" s="0" t="s">
        <v>120</v>
      </c>
      <c r="C8045" s="0" t="s">
        <v>76</v>
      </c>
      <c r="D8045" s="0" t="s">
        <v>187</v>
      </c>
      <c r="E8045" s="0" t="n">
        <v>2036</v>
      </c>
      <c r="F8045" s="0" t="n">
        <v>0.4589605108</v>
      </c>
      <c r="G8045" s="0" t="s">
        <v>132</v>
      </c>
    </row>
    <row r="8046" customFormat="false" ht="14.25" hidden="false" customHeight="false" outlineLevel="0" collapsed="false">
      <c r="A8046" s="0" t="s">
        <v>119</v>
      </c>
      <c r="B8046" s="0" t="s">
        <v>120</v>
      </c>
      <c r="C8046" s="0" t="s">
        <v>76</v>
      </c>
      <c r="D8046" s="0" t="s">
        <v>185</v>
      </c>
      <c r="E8046" s="0" t="n">
        <v>2037</v>
      </c>
      <c r="F8046" s="0" t="n">
        <v>0.4624802952</v>
      </c>
      <c r="G8046" s="0" t="s">
        <v>132</v>
      </c>
    </row>
    <row r="8047" customFormat="false" ht="14.25" hidden="false" customHeight="false" outlineLevel="0" collapsed="false">
      <c r="A8047" s="0" t="s">
        <v>119</v>
      </c>
      <c r="B8047" s="0" t="s">
        <v>120</v>
      </c>
      <c r="C8047" s="0" t="s">
        <v>76</v>
      </c>
      <c r="D8047" s="0" t="s">
        <v>186</v>
      </c>
      <c r="E8047" s="0" t="n">
        <v>2037</v>
      </c>
      <c r="F8047" s="0" t="n">
        <v>0</v>
      </c>
      <c r="G8047" s="0" t="s">
        <v>132</v>
      </c>
    </row>
    <row r="8048" customFormat="false" ht="14.25" hidden="false" customHeight="false" outlineLevel="0" collapsed="false">
      <c r="A8048" s="0" t="s">
        <v>119</v>
      </c>
      <c r="B8048" s="0" t="s">
        <v>120</v>
      </c>
      <c r="C8048" s="0" t="s">
        <v>76</v>
      </c>
      <c r="D8048" s="0" t="s">
        <v>187</v>
      </c>
      <c r="E8048" s="0" t="n">
        <v>2037</v>
      </c>
      <c r="F8048" s="0" t="n">
        <v>0.4624802952</v>
      </c>
      <c r="G8048" s="0" t="s">
        <v>132</v>
      </c>
    </row>
    <row r="8049" customFormat="false" ht="14.25" hidden="false" customHeight="false" outlineLevel="0" collapsed="false">
      <c r="A8049" s="0" t="s">
        <v>119</v>
      </c>
      <c r="B8049" s="0" t="s">
        <v>120</v>
      </c>
      <c r="C8049" s="0" t="s">
        <v>76</v>
      </c>
      <c r="D8049" s="0" t="s">
        <v>185</v>
      </c>
      <c r="E8049" s="0" t="n">
        <v>2038</v>
      </c>
      <c r="F8049" s="0" t="n">
        <v>0.4648537278</v>
      </c>
      <c r="G8049" s="0" t="s">
        <v>132</v>
      </c>
    </row>
    <row r="8050" customFormat="false" ht="14.25" hidden="false" customHeight="false" outlineLevel="0" collapsed="false">
      <c r="A8050" s="0" t="s">
        <v>119</v>
      </c>
      <c r="B8050" s="0" t="s">
        <v>120</v>
      </c>
      <c r="C8050" s="0" t="s">
        <v>76</v>
      </c>
      <c r="D8050" s="0" t="s">
        <v>186</v>
      </c>
      <c r="E8050" s="0" t="n">
        <v>2038</v>
      </c>
      <c r="F8050" s="0" t="n">
        <v>0</v>
      </c>
      <c r="G8050" s="0" t="s">
        <v>132</v>
      </c>
    </row>
    <row r="8051" customFormat="false" ht="14.25" hidden="false" customHeight="false" outlineLevel="0" collapsed="false">
      <c r="A8051" s="0" t="s">
        <v>119</v>
      </c>
      <c r="B8051" s="0" t="s">
        <v>120</v>
      </c>
      <c r="C8051" s="0" t="s">
        <v>76</v>
      </c>
      <c r="D8051" s="0" t="s">
        <v>187</v>
      </c>
      <c r="E8051" s="0" t="n">
        <v>2038</v>
      </c>
      <c r="F8051" s="0" t="n">
        <v>0.4648537278</v>
      </c>
      <c r="G8051" s="0" t="s">
        <v>132</v>
      </c>
    </row>
    <row r="8052" customFormat="false" ht="14.25" hidden="false" customHeight="false" outlineLevel="0" collapsed="false">
      <c r="A8052" s="0" t="s">
        <v>119</v>
      </c>
      <c r="B8052" s="0" t="s">
        <v>120</v>
      </c>
      <c r="C8052" s="0" t="s">
        <v>76</v>
      </c>
      <c r="D8052" s="0" t="s">
        <v>185</v>
      </c>
      <c r="E8052" s="0" t="n">
        <v>2039</v>
      </c>
      <c r="F8052" s="0" t="n">
        <v>0.4680990336</v>
      </c>
      <c r="G8052" s="0" t="s">
        <v>132</v>
      </c>
    </row>
    <row r="8053" customFormat="false" ht="14.25" hidden="false" customHeight="false" outlineLevel="0" collapsed="false">
      <c r="A8053" s="0" t="s">
        <v>119</v>
      </c>
      <c r="B8053" s="0" t="s">
        <v>120</v>
      </c>
      <c r="C8053" s="0" t="s">
        <v>76</v>
      </c>
      <c r="D8053" s="0" t="s">
        <v>186</v>
      </c>
      <c r="E8053" s="0" t="n">
        <v>2039</v>
      </c>
      <c r="F8053" s="0" t="n">
        <v>0</v>
      </c>
      <c r="G8053" s="0" t="s">
        <v>132</v>
      </c>
    </row>
    <row r="8054" customFormat="false" ht="14.25" hidden="false" customHeight="false" outlineLevel="0" collapsed="false">
      <c r="A8054" s="0" t="s">
        <v>119</v>
      </c>
      <c r="B8054" s="0" t="s">
        <v>120</v>
      </c>
      <c r="C8054" s="0" t="s">
        <v>76</v>
      </c>
      <c r="D8054" s="0" t="s">
        <v>187</v>
      </c>
      <c r="E8054" s="0" t="n">
        <v>2039</v>
      </c>
      <c r="F8054" s="0" t="n">
        <v>0.4680990336</v>
      </c>
      <c r="G8054" s="0" t="s">
        <v>132</v>
      </c>
    </row>
    <row r="8055" customFormat="false" ht="14.25" hidden="false" customHeight="false" outlineLevel="0" collapsed="false">
      <c r="A8055" s="0" t="s">
        <v>119</v>
      </c>
      <c r="B8055" s="0" t="s">
        <v>120</v>
      </c>
      <c r="C8055" s="0" t="s">
        <v>76</v>
      </c>
      <c r="D8055" s="0" t="s">
        <v>185</v>
      </c>
      <c r="E8055" s="0" t="n">
        <v>2040</v>
      </c>
      <c r="F8055" s="0" t="n">
        <v>0.470165696</v>
      </c>
      <c r="G8055" s="0" t="s">
        <v>132</v>
      </c>
    </row>
    <row r="8056" customFormat="false" ht="14.25" hidden="false" customHeight="false" outlineLevel="0" collapsed="false">
      <c r="A8056" s="0" t="s">
        <v>119</v>
      </c>
      <c r="B8056" s="0" t="s">
        <v>120</v>
      </c>
      <c r="C8056" s="0" t="s">
        <v>76</v>
      </c>
      <c r="D8056" s="0" t="s">
        <v>186</v>
      </c>
      <c r="E8056" s="0" t="n">
        <v>2040</v>
      </c>
      <c r="F8056" s="0" t="n">
        <v>0</v>
      </c>
      <c r="G8056" s="0" t="s">
        <v>132</v>
      </c>
    </row>
    <row r="8057" customFormat="false" ht="14.25" hidden="false" customHeight="false" outlineLevel="0" collapsed="false">
      <c r="A8057" s="0" t="s">
        <v>119</v>
      </c>
      <c r="B8057" s="0" t="s">
        <v>120</v>
      </c>
      <c r="C8057" s="0" t="s">
        <v>76</v>
      </c>
      <c r="D8057" s="0" t="s">
        <v>187</v>
      </c>
      <c r="E8057" s="0" t="n">
        <v>2040</v>
      </c>
      <c r="F8057" s="0" t="n">
        <v>0.470165696</v>
      </c>
      <c r="G8057" s="0" t="s">
        <v>132</v>
      </c>
    </row>
    <row r="8058" customFormat="false" ht="14.25" hidden="false" customHeight="false" outlineLevel="0" collapsed="false">
      <c r="A8058" s="0" t="s">
        <v>109</v>
      </c>
      <c r="B8058" s="0" t="s">
        <v>110</v>
      </c>
      <c r="C8058" s="0" t="s">
        <v>76</v>
      </c>
      <c r="D8058" s="0" t="s">
        <v>185</v>
      </c>
      <c r="E8058" s="0" t="n">
        <v>2024</v>
      </c>
      <c r="F8058" s="0" t="n">
        <v>0.39480714</v>
      </c>
      <c r="G8058" s="0" t="s">
        <v>132</v>
      </c>
    </row>
    <row r="8059" customFormat="false" ht="14.25" hidden="false" customHeight="false" outlineLevel="0" collapsed="false">
      <c r="A8059" s="0" t="s">
        <v>109</v>
      </c>
      <c r="B8059" s="0" t="s">
        <v>110</v>
      </c>
      <c r="C8059" s="0" t="s">
        <v>76</v>
      </c>
      <c r="D8059" s="0" t="s">
        <v>186</v>
      </c>
      <c r="E8059" s="0" t="n">
        <v>2024</v>
      </c>
      <c r="F8059" s="0" t="n">
        <v>0</v>
      </c>
      <c r="G8059" s="0" t="s">
        <v>132</v>
      </c>
    </row>
    <row r="8060" customFormat="false" ht="14.25" hidden="false" customHeight="false" outlineLevel="0" collapsed="false">
      <c r="A8060" s="0" t="s">
        <v>109</v>
      </c>
      <c r="B8060" s="0" t="s">
        <v>110</v>
      </c>
      <c r="C8060" s="0" t="s">
        <v>76</v>
      </c>
      <c r="D8060" s="0" t="s">
        <v>187</v>
      </c>
      <c r="E8060" s="0" t="n">
        <v>2024</v>
      </c>
      <c r="F8060" s="0" t="n">
        <v>0.39480714</v>
      </c>
      <c r="G8060" s="0" t="s">
        <v>132</v>
      </c>
    </row>
    <row r="8061" customFormat="false" ht="14.25" hidden="false" customHeight="false" outlineLevel="0" collapsed="false">
      <c r="A8061" s="0" t="s">
        <v>109</v>
      </c>
      <c r="B8061" s="0" t="s">
        <v>110</v>
      </c>
      <c r="C8061" s="0" t="s">
        <v>76</v>
      </c>
      <c r="D8061" s="0" t="s">
        <v>185</v>
      </c>
      <c r="E8061" s="0" t="n">
        <v>2025</v>
      </c>
      <c r="F8061" s="0" t="n">
        <v>0.411727446</v>
      </c>
      <c r="G8061" s="0" t="s">
        <v>132</v>
      </c>
    </row>
    <row r="8062" customFormat="false" ht="14.25" hidden="false" customHeight="false" outlineLevel="0" collapsed="false">
      <c r="A8062" s="0" t="s">
        <v>109</v>
      </c>
      <c r="B8062" s="0" t="s">
        <v>110</v>
      </c>
      <c r="C8062" s="0" t="s">
        <v>76</v>
      </c>
      <c r="D8062" s="0" t="s">
        <v>186</v>
      </c>
      <c r="E8062" s="0" t="n">
        <v>2025</v>
      </c>
      <c r="F8062" s="0" t="n">
        <v>0</v>
      </c>
      <c r="G8062" s="0" t="s">
        <v>132</v>
      </c>
    </row>
    <row r="8063" customFormat="false" ht="14.25" hidden="false" customHeight="false" outlineLevel="0" collapsed="false">
      <c r="A8063" s="0" t="s">
        <v>109</v>
      </c>
      <c r="B8063" s="0" t="s">
        <v>110</v>
      </c>
      <c r="C8063" s="0" t="s">
        <v>76</v>
      </c>
      <c r="D8063" s="0" t="s">
        <v>187</v>
      </c>
      <c r="E8063" s="0" t="n">
        <v>2025</v>
      </c>
      <c r="F8063" s="0" t="n">
        <v>0.411727446</v>
      </c>
      <c r="G8063" s="0" t="s">
        <v>132</v>
      </c>
    </row>
    <row r="8064" customFormat="false" ht="14.25" hidden="false" customHeight="false" outlineLevel="0" collapsed="false">
      <c r="A8064" s="0" t="s">
        <v>109</v>
      </c>
      <c r="B8064" s="0" t="s">
        <v>110</v>
      </c>
      <c r="C8064" s="0" t="s">
        <v>76</v>
      </c>
      <c r="D8064" s="0" t="s">
        <v>185</v>
      </c>
      <c r="E8064" s="0" t="n">
        <v>2026</v>
      </c>
      <c r="F8064" s="0" t="n">
        <v>1.0698230136</v>
      </c>
      <c r="G8064" s="0" t="s">
        <v>132</v>
      </c>
    </row>
    <row r="8065" customFormat="false" ht="14.25" hidden="false" customHeight="false" outlineLevel="0" collapsed="false">
      <c r="A8065" s="0" t="s">
        <v>109</v>
      </c>
      <c r="B8065" s="0" t="s">
        <v>110</v>
      </c>
      <c r="C8065" s="0" t="s">
        <v>76</v>
      </c>
      <c r="D8065" s="0" t="s">
        <v>186</v>
      </c>
      <c r="E8065" s="0" t="n">
        <v>2026</v>
      </c>
      <c r="F8065" s="0" t="n">
        <v>0</v>
      </c>
      <c r="G8065" s="0" t="s">
        <v>132</v>
      </c>
    </row>
    <row r="8066" customFormat="false" ht="14.25" hidden="false" customHeight="false" outlineLevel="0" collapsed="false">
      <c r="A8066" s="0" t="s">
        <v>109</v>
      </c>
      <c r="B8066" s="0" t="s">
        <v>110</v>
      </c>
      <c r="C8066" s="0" t="s">
        <v>76</v>
      </c>
      <c r="D8066" s="0" t="s">
        <v>187</v>
      </c>
      <c r="E8066" s="0" t="n">
        <v>2026</v>
      </c>
      <c r="F8066" s="0" t="n">
        <v>1.0698230136</v>
      </c>
      <c r="G8066" s="0" t="s">
        <v>132</v>
      </c>
    </row>
    <row r="8067" customFormat="false" ht="14.25" hidden="false" customHeight="false" outlineLevel="0" collapsed="false">
      <c r="A8067" s="0" t="s">
        <v>109</v>
      </c>
      <c r="B8067" s="0" t="s">
        <v>110</v>
      </c>
      <c r="C8067" s="0" t="s">
        <v>76</v>
      </c>
      <c r="D8067" s="0" t="s">
        <v>185</v>
      </c>
      <c r="E8067" s="0" t="n">
        <v>2027</v>
      </c>
      <c r="F8067" s="0" t="n">
        <v>1.608297444</v>
      </c>
      <c r="G8067" s="0" t="s">
        <v>132</v>
      </c>
    </row>
    <row r="8068" customFormat="false" ht="14.25" hidden="false" customHeight="false" outlineLevel="0" collapsed="false">
      <c r="A8068" s="0" t="s">
        <v>109</v>
      </c>
      <c r="B8068" s="0" t="s">
        <v>110</v>
      </c>
      <c r="C8068" s="0" t="s">
        <v>76</v>
      </c>
      <c r="D8068" s="0" t="s">
        <v>186</v>
      </c>
      <c r="E8068" s="0" t="n">
        <v>2027</v>
      </c>
      <c r="F8068" s="0" t="n">
        <v>0</v>
      </c>
      <c r="G8068" s="0" t="s">
        <v>132</v>
      </c>
    </row>
    <row r="8069" customFormat="false" ht="14.25" hidden="false" customHeight="false" outlineLevel="0" collapsed="false">
      <c r="A8069" s="0" t="s">
        <v>109</v>
      </c>
      <c r="B8069" s="0" t="s">
        <v>110</v>
      </c>
      <c r="C8069" s="0" t="s">
        <v>76</v>
      </c>
      <c r="D8069" s="0" t="s">
        <v>187</v>
      </c>
      <c r="E8069" s="0" t="n">
        <v>2027</v>
      </c>
      <c r="F8069" s="0" t="n">
        <v>1.608297444</v>
      </c>
      <c r="G8069" s="0" t="s">
        <v>132</v>
      </c>
    </row>
    <row r="8070" customFormat="false" ht="14.25" hidden="false" customHeight="false" outlineLevel="0" collapsed="false">
      <c r="A8070" s="0" t="s">
        <v>109</v>
      </c>
      <c r="B8070" s="0" t="s">
        <v>110</v>
      </c>
      <c r="C8070" s="0" t="s">
        <v>76</v>
      </c>
      <c r="D8070" s="0" t="s">
        <v>185</v>
      </c>
      <c r="E8070" s="0" t="n">
        <v>2028</v>
      </c>
      <c r="F8070" s="0" t="n">
        <v>1.744338882</v>
      </c>
      <c r="G8070" s="0" t="s">
        <v>132</v>
      </c>
    </row>
    <row r="8071" customFormat="false" ht="14.25" hidden="false" customHeight="false" outlineLevel="0" collapsed="false">
      <c r="A8071" s="0" t="s">
        <v>109</v>
      </c>
      <c r="B8071" s="0" t="s">
        <v>110</v>
      </c>
      <c r="C8071" s="0" t="s">
        <v>76</v>
      </c>
      <c r="D8071" s="0" t="s">
        <v>186</v>
      </c>
      <c r="E8071" s="0" t="n">
        <v>2028</v>
      </c>
      <c r="F8071" s="0" t="n">
        <v>0</v>
      </c>
      <c r="G8071" s="0" t="s">
        <v>132</v>
      </c>
    </row>
    <row r="8072" customFormat="false" ht="14.25" hidden="false" customHeight="false" outlineLevel="0" collapsed="false">
      <c r="A8072" s="0" t="s">
        <v>109</v>
      </c>
      <c r="B8072" s="0" t="s">
        <v>110</v>
      </c>
      <c r="C8072" s="0" t="s">
        <v>76</v>
      </c>
      <c r="D8072" s="0" t="s">
        <v>187</v>
      </c>
      <c r="E8072" s="0" t="n">
        <v>2028</v>
      </c>
      <c r="F8072" s="0" t="n">
        <v>1.744338882</v>
      </c>
      <c r="G8072" s="0" t="s">
        <v>132</v>
      </c>
    </row>
    <row r="8073" customFormat="false" ht="14.25" hidden="false" customHeight="false" outlineLevel="0" collapsed="false">
      <c r="A8073" s="0" t="s">
        <v>109</v>
      </c>
      <c r="B8073" s="0" t="s">
        <v>110</v>
      </c>
      <c r="C8073" s="0" t="s">
        <v>76</v>
      </c>
      <c r="D8073" s="0" t="s">
        <v>185</v>
      </c>
      <c r="E8073" s="0" t="n">
        <v>2029</v>
      </c>
      <c r="F8073" s="0" t="n">
        <v>1.7200482</v>
      </c>
      <c r="G8073" s="0" t="s">
        <v>132</v>
      </c>
    </row>
    <row r="8074" customFormat="false" ht="14.25" hidden="false" customHeight="false" outlineLevel="0" collapsed="false">
      <c r="A8074" s="0" t="s">
        <v>109</v>
      </c>
      <c r="B8074" s="0" t="s">
        <v>110</v>
      </c>
      <c r="C8074" s="0" t="s">
        <v>76</v>
      </c>
      <c r="D8074" s="0" t="s">
        <v>186</v>
      </c>
      <c r="E8074" s="0" t="n">
        <v>2029</v>
      </c>
      <c r="F8074" s="0" t="n">
        <v>0</v>
      </c>
      <c r="G8074" s="0" t="s">
        <v>132</v>
      </c>
    </row>
    <row r="8075" customFormat="false" ht="14.25" hidden="false" customHeight="false" outlineLevel="0" collapsed="false">
      <c r="A8075" s="0" t="s">
        <v>109</v>
      </c>
      <c r="B8075" s="0" t="s">
        <v>110</v>
      </c>
      <c r="C8075" s="0" t="s">
        <v>76</v>
      </c>
      <c r="D8075" s="0" t="s">
        <v>187</v>
      </c>
      <c r="E8075" s="0" t="n">
        <v>2029</v>
      </c>
      <c r="F8075" s="0" t="n">
        <v>1.7200482</v>
      </c>
      <c r="G8075" s="0" t="s">
        <v>132</v>
      </c>
    </row>
    <row r="8076" customFormat="false" ht="14.25" hidden="false" customHeight="false" outlineLevel="0" collapsed="false">
      <c r="A8076" s="0" t="s">
        <v>109</v>
      </c>
      <c r="B8076" s="0" t="s">
        <v>110</v>
      </c>
      <c r="C8076" s="0" t="s">
        <v>76</v>
      </c>
      <c r="D8076" s="0" t="s">
        <v>185</v>
      </c>
      <c r="E8076" s="0" t="n">
        <v>2030</v>
      </c>
      <c r="F8076" s="0" t="n">
        <v>1.260420678</v>
      </c>
      <c r="G8076" s="0" t="s">
        <v>132</v>
      </c>
    </row>
    <row r="8077" customFormat="false" ht="14.25" hidden="false" customHeight="false" outlineLevel="0" collapsed="false">
      <c r="A8077" s="0" t="s">
        <v>109</v>
      </c>
      <c r="B8077" s="0" t="s">
        <v>110</v>
      </c>
      <c r="C8077" s="0" t="s">
        <v>76</v>
      </c>
      <c r="D8077" s="0" t="s">
        <v>186</v>
      </c>
      <c r="E8077" s="0" t="n">
        <v>2030</v>
      </c>
      <c r="F8077" s="0" t="n">
        <v>0</v>
      </c>
      <c r="G8077" s="0" t="s">
        <v>132</v>
      </c>
    </row>
    <row r="8078" customFormat="false" ht="14.25" hidden="false" customHeight="false" outlineLevel="0" collapsed="false">
      <c r="A8078" s="0" t="s">
        <v>109</v>
      </c>
      <c r="B8078" s="0" t="s">
        <v>110</v>
      </c>
      <c r="C8078" s="0" t="s">
        <v>76</v>
      </c>
      <c r="D8078" s="0" t="s">
        <v>187</v>
      </c>
      <c r="E8078" s="0" t="n">
        <v>2030</v>
      </c>
      <c r="F8078" s="0" t="n">
        <v>1.260420678</v>
      </c>
      <c r="G8078" s="0" t="s">
        <v>132</v>
      </c>
    </row>
    <row r="8079" customFormat="false" ht="14.25" hidden="false" customHeight="false" outlineLevel="0" collapsed="false">
      <c r="A8079" s="0" t="s">
        <v>109</v>
      </c>
      <c r="B8079" s="0" t="s">
        <v>110</v>
      </c>
      <c r="C8079" s="0" t="s">
        <v>76</v>
      </c>
      <c r="D8079" s="0" t="s">
        <v>185</v>
      </c>
      <c r="E8079" s="0" t="n">
        <v>2031</v>
      </c>
      <c r="F8079" s="0" t="n">
        <v>1.22467464</v>
      </c>
      <c r="G8079" s="0" t="s">
        <v>132</v>
      </c>
    </row>
    <row r="8080" customFormat="false" ht="14.25" hidden="false" customHeight="false" outlineLevel="0" collapsed="false">
      <c r="A8080" s="0" t="s">
        <v>109</v>
      </c>
      <c r="B8080" s="0" t="s">
        <v>110</v>
      </c>
      <c r="C8080" s="0" t="s">
        <v>76</v>
      </c>
      <c r="D8080" s="0" t="s">
        <v>186</v>
      </c>
      <c r="E8080" s="0" t="n">
        <v>2031</v>
      </c>
      <c r="F8080" s="0" t="n">
        <v>0</v>
      </c>
      <c r="G8080" s="0" t="s">
        <v>132</v>
      </c>
    </row>
    <row r="8081" customFormat="false" ht="14.25" hidden="false" customHeight="false" outlineLevel="0" collapsed="false">
      <c r="A8081" s="0" t="s">
        <v>109</v>
      </c>
      <c r="B8081" s="0" t="s">
        <v>110</v>
      </c>
      <c r="C8081" s="0" t="s">
        <v>76</v>
      </c>
      <c r="D8081" s="0" t="s">
        <v>187</v>
      </c>
      <c r="E8081" s="0" t="n">
        <v>2031</v>
      </c>
      <c r="F8081" s="0" t="n">
        <v>1.22467464</v>
      </c>
      <c r="G8081" s="0" t="s">
        <v>132</v>
      </c>
    </row>
    <row r="8082" customFormat="false" ht="14.25" hidden="false" customHeight="false" outlineLevel="0" collapsed="false">
      <c r="A8082" s="0" t="s">
        <v>109</v>
      </c>
      <c r="B8082" s="0" t="s">
        <v>110</v>
      </c>
      <c r="C8082" s="0" t="s">
        <v>76</v>
      </c>
      <c r="D8082" s="0" t="s">
        <v>185</v>
      </c>
      <c r="E8082" s="0" t="n">
        <v>2032</v>
      </c>
      <c r="F8082" s="0" t="n">
        <v>1.212670041</v>
      </c>
      <c r="G8082" s="0" t="s">
        <v>132</v>
      </c>
    </row>
    <row r="8083" customFormat="false" ht="14.25" hidden="false" customHeight="false" outlineLevel="0" collapsed="false">
      <c r="A8083" s="0" t="s">
        <v>109</v>
      </c>
      <c r="B8083" s="0" t="s">
        <v>110</v>
      </c>
      <c r="C8083" s="0" t="s">
        <v>76</v>
      </c>
      <c r="D8083" s="0" t="s">
        <v>186</v>
      </c>
      <c r="E8083" s="0" t="n">
        <v>2032</v>
      </c>
      <c r="F8083" s="0" t="n">
        <v>0</v>
      </c>
      <c r="G8083" s="0" t="s">
        <v>132</v>
      </c>
    </row>
    <row r="8084" customFormat="false" ht="14.25" hidden="false" customHeight="false" outlineLevel="0" collapsed="false">
      <c r="A8084" s="0" t="s">
        <v>109</v>
      </c>
      <c r="B8084" s="0" t="s">
        <v>110</v>
      </c>
      <c r="C8084" s="0" t="s">
        <v>76</v>
      </c>
      <c r="D8084" s="0" t="s">
        <v>187</v>
      </c>
      <c r="E8084" s="0" t="n">
        <v>2032</v>
      </c>
      <c r="F8084" s="0" t="n">
        <v>1.212670041</v>
      </c>
      <c r="G8084" s="0" t="s">
        <v>132</v>
      </c>
    </row>
    <row r="8085" customFormat="false" ht="14.25" hidden="false" customHeight="false" outlineLevel="0" collapsed="false">
      <c r="A8085" s="0" t="s">
        <v>109</v>
      </c>
      <c r="B8085" s="0" t="s">
        <v>110</v>
      </c>
      <c r="C8085" s="0" t="s">
        <v>76</v>
      </c>
      <c r="D8085" s="0" t="s">
        <v>185</v>
      </c>
      <c r="E8085" s="0" t="n">
        <v>2033</v>
      </c>
      <c r="F8085" s="0" t="n">
        <v>1.228517952</v>
      </c>
      <c r="G8085" s="0" t="s">
        <v>132</v>
      </c>
    </row>
    <row r="8086" customFormat="false" ht="14.25" hidden="false" customHeight="false" outlineLevel="0" collapsed="false">
      <c r="A8086" s="0" t="s">
        <v>109</v>
      </c>
      <c r="B8086" s="0" t="s">
        <v>110</v>
      </c>
      <c r="C8086" s="0" t="s">
        <v>76</v>
      </c>
      <c r="D8086" s="0" t="s">
        <v>186</v>
      </c>
      <c r="E8086" s="0" t="n">
        <v>2033</v>
      </c>
      <c r="F8086" s="0" t="n">
        <v>0</v>
      </c>
      <c r="G8086" s="0" t="s">
        <v>132</v>
      </c>
    </row>
    <row r="8087" customFormat="false" ht="14.25" hidden="false" customHeight="false" outlineLevel="0" collapsed="false">
      <c r="A8087" s="0" t="s">
        <v>109</v>
      </c>
      <c r="B8087" s="0" t="s">
        <v>110</v>
      </c>
      <c r="C8087" s="0" t="s">
        <v>76</v>
      </c>
      <c r="D8087" s="0" t="s">
        <v>187</v>
      </c>
      <c r="E8087" s="0" t="n">
        <v>2033</v>
      </c>
      <c r="F8087" s="0" t="n">
        <v>1.228517952</v>
      </c>
      <c r="G8087" s="0" t="s">
        <v>132</v>
      </c>
    </row>
    <row r="8088" customFormat="false" ht="14.25" hidden="false" customHeight="false" outlineLevel="0" collapsed="false">
      <c r="A8088" s="0" t="s">
        <v>109</v>
      </c>
      <c r="B8088" s="0" t="s">
        <v>110</v>
      </c>
      <c r="C8088" s="0" t="s">
        <v>76</v>
      </c>
      <c r="D8088" s="0" t="s">
        <v>185</v>
      </c>
      <c r="E8088" s="0" t="n">
        <v>2034</v>
      </c>
      <c r="F8088" s="0" t="n">
        <v>1.2477608864</v>
      </c>
      <c r="G8088" s="0" t="s">
        <v>132</v>
      </c>
    </row>
    <row r="8089" customFormat="false" ht="14.25" hidden="false" customHeight="false" outlineLevel="0" collapsed="false">
      <c r="A8089" s="0" t="s">
        <v>109</v>
      </c>
      <c r="B8089" s="0" t="s">
        <v>110</v>
      </c>
      <c r="C8089" s="0" t="s">
        <v>76</v>
      </c>
      <c r="D8089" s="0" t="s">
        <v>186</v>
      </c>
      <c r="E8089" s="0" t="n">
        <v>2034</v>
      </c>
      <c r="F8089" s="0" t="n">
        <v>0</v>
      </c>
      <c r="G8089" s="0" t="s">
        <v>132</v>
      </c>
    </row>
    <row r="8090" customFormat="false" ht="14.25" hidden="false" customHeight="false" outlineLevel="0" collapsed="false">
      <c r="A8090" s="0" t="s">
        <v>109</v>
      </c>
      <c r="B8090" s="0" t="s">
        <v>110</v>
      </c>
      <c r="C8090" s="0" t="s">
        <v>76</v>
      </c>
      <c r="D8090" s="0" t="s">
        <v>187</v>
      </c>
      <c r="E8090" s="0" t="n">
        <v>2034</v>
      </c>
      <c r="F8090" s="0" t="n">
        <v>1.2477608864</v>
      </c>
      <c r="G8090" s="0" t="s">
        <v>132</v>
      </c>
    </row>
    <row r="8091" customFormat="false" ht="14.25" hidden="false" customHeight="false" outlineLevel="0" collapsed="false">
      <c r="A8091" s="0" t="s">
        <v>109</v>
      </c>
      <c r="B8091" s="0" t="s">
        <v>110</v>
      </c>
      <c r="C8091" s="0" t="s">
        <v>76</v>
      </c>
      <c r="D8091" s="0" t="s">
        <v>185</v>
      </c>
      <c r="E8091" s="0" t="n">
        <v>2035</v>
      </c>
      <c r="F8091" s="0" t="n">
        <v>1.268913564</v>
      </c>
      <c r="G8091" s="0" t="s">
        <v>132</v>
      </c>
    </row>
    <row r="8092" customFormat="false" ht="14.25" hidden="false" customHeight="false" outlineLevel="0" collapsed="false">
      <c r="A8092" s="0" t="s">
        <v>109</v>
      </c>
      <c r="B8092" s="0" t="s">
        <v>110</v>
      </c>
      <c r="C8092" s="0" t="s">
        <v>76</v>
      </c>
      <c r="D8092" s="0" t="s">
        <v>186</v>
      </c>
      <c r="E8092" s="0" t="n">
        <v>2035</v>
      </c>
      <c r="F8092" s="0" t="n">
        <v>0</v>
      </c>
      <c r="G8092" s="0" t="s">
        <v>132</v>
      </c>
    </row>
    <row r="8093" customFormat="false" ht="14.25" hidden="false" customHeight="false" outlineLevel="0" collapsed="false">
      <c r="A8093" s="0" t="s">
        <v>109</v>
      </c>
      <c r="B8093" s="0" t="s">
        <v>110</v>
      </c>
      <c r="C8093" s="0" t="s">
        <v>76</v>
      </c>
      <c r="D8093" s="0" t="s">
        <v>187</v>
      </c>
      <c r="E8093" s="0" t="n">
        <v>2035</v>
      </c>
      <c r="F8093" s="0" t="n">
        <v>1.268913564</v>
      </c>
      <c r="G8093" s="0" t="s">
        <v>132</v>
      </c>
    </row>
    <row r="8094" customFormat="false" ht="14.25" hidden="false" customHeight="false" outlineLevel="0" collapsed="false">
      <c r="A8094" s="0" t="s">
        <v>109</v>
      </c>
      <c r="B8094" s="0" t="s">
        <v>110</v>
      </c>
      <c r="C8094" s="0" t="s">
        <v>76</v>
      </c>
      <c r="D8094" s="0" t="s">
        <v>185</v>
      </c>
      <c r="E8094" s="0" t="n">
        <v>2036</v>
      </c>
      <c r="F8094" s="0" t="n">
        <v>1.2763671964</v>
      </c>
      <c r="G8094" s="0" t="s">
        <v>132</v>
      </c>
    </row>
    <row r="8095" customFormat="false" ht="14.25" hidden="false" customHeight="false" outlineLevel="0" collapsed="false">
      <c r="A8095" s="0" t="s">
        <v>109</v>
      </c>
      <c r="B8095" s="0" t="s">
        <v>110</v>
      </c>
      <c r="C8095" s="0" t="s">
        <v>76</v>
      </c>
      <c r="D8095" s="0" t="s">
        <v>186</v>
      </c>
      <c r="E8095" s="0" t="n">
        <v>2036</v>
      </c>
      <c r="F8095" s="0" t="n">
        <v>0</v>
      </c>
      <c r="G8095" s="0" t="s">
        <v>132</v>
      </c>
    </row>
    <row r="8096" customFormat="false" ht="14.25" hidden="false" customHeight="false" outlineLevel="0" collapsed="false">
      <c r="A8096" s="0" t="s">
        <v>109</v>
      </c>
      <c r="B8096" s="0" t="s">
        <v>110</v>
      </c>
      <c r="C8096" s="0" t="s">
        <v>76</v>
      </c>
      <c r="D8096" s="0" t="s">
        <v>187</v>
      </c>
      <c r="E8096" s="0" t="n">
        <v>2036</v>
      </c>
      <c r="F8096" s="0" t="n">
        <v>1.2763671964</v>
      </c>
      <c r="G8096" s="0" t="s">
        <v>132</v>
      </c>
    </row>
    <row r="8097" customFormat="false" ht="14.25" hidden="false" customHeight="false" outlineLevel="0" collapsed="false">
      <c r="A8097" s="0" t="s">
        <v>109</v>
      </c>
      <c r="B8097" s="0" t="s">
        <v>110</v>
      </c>
      <c r="C8097" s="0" t="s">
        <v>76</v>
      </c>
      <c r="D8097" s="0" t="s">
        <v>185</v>
      </c>
      <c r="E8097" s="0" t="n">
        <v>2037</v>
      </c>
      <c r="F8097" s="0" t="n">
        <v>1.2861557016</v>
      </c>
      <c r="G8097" s="0" t="s">
        <v>132</v>
      </c>
    </row>
    <row r="8098" customFormat="false" ht="14.25" hidden="false" customHeight="false" outlineLevel="0" collapsed="false">
      <c r="A8098" s="0" t="s">
        <v>109</v>
      </c>
      <c r="B8098" s="0" t="s">
        <v>110</v>
      </c>
      <c r="C8098" s="0" t="s">
        <v>76</v>
      </c>
      <c r="D8098" s="0" t="s">
        <v>186</v>
      </c>
      <c r="E8098" s="0" t="n">
        <v>2037</v>
      </c>
      <c r="F8098" s="0" t="n">
        <v>0</v>
      </c>
      <c r="G8098" s="0" t="s">
        <v>132</v>
      </c>
    </row>
    <row r="8099" customFormat="false" ht="14.25" hidden="false" customHeight="false" outlineLevel="0" collapsed="false">
      <c r="A8099" s="0" t="s">
        <v>109</v>
      </c>
      <c r="B8099" s="0" t="s">
        <v>110</v>
      </c>
      <c r="C8099" s="0" t="s">
        <v>76</v>
      </c>
      <c r="D8099" s="0" t="s">
        <v>187</v>
      </c>
      <c r="E8099" s="0" t="n">
        <v>2037</v>
      </c>
      <c r="F8099" s="0" t="n">
        <v>1.2861557016</v>
      </c>
      <c r="G8099" s="0" t="s">
        <v>132</v>
      </c>
    </row>
    <row r="8100" customFormat="false" ht="14.25" hidden="false" customHeight="false" outlineLevel="0" collapsed="false">
      <c r="A8100" s="0" t="s">
        <v>109</v>
      </c>
      <c r="B8100" s="0" t="s">
        <v>110</v>
      </c>
      <c r="C8100" s="0" t="s">
        <v>76</v>
      </c>
      <c r="D8100" s="0" t="s">
        <v>185</v>
      </c>
      <c r="E8100" s="0" t="n">
        <v>2038</v>
      </c>
      <c r="F8100" s="0" t="n">
        <v>1.2927562074</v>
      </c>
      <c r="G8100" s="0" t="s">
        <v>132</v>
      </c>
    </row>
    <row r="8101" customFormat="false" ht="14.25" hidden="false" customHeight="false" outlineLevel="0" collapsed="false">
      <c r="A8101" s="0" t="s">
        <v>109</v>
      </c>
      <c r="B8101" s="0" t="s">
        <v>110</v>
      </c>
      <c r="C8101" s="0" t="s">
        <v>76</v>
      </c>
      <c r="D8101" s="0" t="s">
        <v>186</v>
      </c>
      <c r="E8101" s="0" t="n">
        <v>2038</v>
      </c>
      <c r="F8101" s="0" t="n">
        <v>0</v>
      </c>
      <c r="G8101" s="0" t="s">
        <v>132</v>
      </c>
    </row>
    <row r="8102" customFormat="false" ht="14.25" hidden="false" customHeight="false" outlineLevel="0" collapsed="false">
      <c r="A8102" s="0" t="s">
        <v>109</v>
      </c>
      <c r="B8102" s="0" t="s">
        <v>110</v>
      </c>
      <c r="C8102" s="0" t="s">
        <v>76</v>
      </c>
      <c r="D8102" s="0" t="s">
        <v>187</v>
      </c>
      <c r="E8102" s="0" t="n">
        <v>2038</v>
      </c>
      <c r="F8102" s="0" t="n">
        <v>1.2927562074</v>
      </c>
      <c r="G8102" s="0" t="s">
        <v>132</v>
      </c>
    </row>
    <row r="8103" customFormat="false" ht="14.25" hidden="false" customHeight="false" outlineLevel="0" collapsed="false">
      <c r="A8103" s="0" t="s">
        <v>109</v>
      </c>
      <c r="B8103" s="0" t="s">
        <v>110</v>
      </c>
      <c r="C8103" s="0" t="s">
        <v>76</v>
      </c>
      <c r="D8103" s="0" t="s">
        <v>185</v>
      </c>
      <c r="E8103" s="0" t="n">
        <v>2039</v>
      </c>
      <c r="F8103" s="0" t="n">
        <v>1.3017813888</v>
      </c>
      <c r="G8103" s="0" t="s">
        <v>132</v>
      </c>
    </row>
    <row r="8104" customFormat="false" ht="14.25" hidden="false" customHeight="false" outlineLevel="0" collapsed="false">
      <c r="A8104" s="0" t="s">
        <v>109</v>
      </c>
      <c r="B8104" s="0" t="s">
        <v>110</v>
      </c>
      <c r="C8104" s="0" t="s">
        <v>76</v>
      </c>
      <c r="D8104" s="0" t="s">
        <v>186</v>
      </c>
      <c r="E8104" s="0" t="n">
        <v>2039</v>
      </c>
      <c r="F8104" s="0" t="n">
        <v>0</v>
      </c>
      <c r="G8104" s="0" t="s">
        <v>132</v>
      </c>
    </row>
    <row r="8105" customFormat="false" ht="14.25" hidden="false" customHeight="false" outlineLevel="0" collapsed="false">
      <c r="A8105" s="0" t="s">
        <v>109</v>
      </c>
      <c r="B8105" s="0" t="s">
        <v>110</v>
      </c>
      <c r="C8105" s="0" t="s">
        <v>76</v>
      </c>
      <c r="D8105" s="0" t="s">
        <v>187</v>
      </c>
      <c r="E8105" s="0" t="n">
        <v>2039</v>
      </c>
      <c r="F8105" s="0" t="n">
        <v>1.3017813888</v>
      </c>
      <c r="G8105" s="0" t="s">
        <v>132</v>
      </c>
    </row>
    <row r="8106" customFormat="false" ht="14.25" hidden="false" customHeight="false" outlineLevel="0" collapsed="false">
      <c r="A8106" s="0" t="s">
        <v>109</v>
      </c>
      <c r="B8106" s="0" t="s">
        <v>110</v>
      </c>
      <c r="C8106" s="0" t="s">
        <v>76</v>
      </c>
      <c r="D8106" s="0" t="s">
        <v>185</v>
      </c>
      <c r="E8106" s="0" t="n">
        <v>2040</v>
      </c>
      <c r="F8106" s="0" t="n">
        <v>1.307528768</v>
      </c>
      <c r="G8106" s="0" t="s">
        <v>132</v>
      </c>
    </row>
    <row r="8107" customFormat="false" ht="14.25" hidden="false" customHeight="false" outlineLevel="0" collapsed="false">
      <c r="A8107" s="0" t="s">
        <v>109</v>
      </c>
      <c r="B8107" s="0" t="s">
        <v>110</v>
      </c>
      <c r="C8107" s="0" t="s">
        <v>76</v>
      </c>
      <c r="D8107" s="0" t="s">
        <v>186</v>
      </c>
      <c r="E8107" s="0" t="n">
        <v>2040</v>
      </c>
      <c r="F8107" s="0" t="n">
        <v>0</v>
      </c>
      <c r="G8107" s="0" t="s">
        <v>132</v>
      </c>
    </row>
    <row r="8108" customFormat="false" ht="14.25" hidden="false" customHeight="false" outlineLevel="0" collapsed="false">
      <c r="A8108" s="0" t="s">
        <v>109</v>
      </c>
      <c r="B8108" s="0" t="s">
        <v>110</v>
      </c>
      <c r="C8108" s="0" t="s">
        <v>76</v>
      </c>
      <c r="D8108" s="0" t="s">
        <v>187</v>
      </c>
      <c r="E8108" s="0" t="n">
        <v>2040</v>
      </c>
      <c r="F8108" s="0" t="n">
        <v>1.307528768</v>
      </c>
      <c r="G8108" s="0" t="s">
        <v>132</v>
      </c>
    </row>
    <row r="8109" customFormat="false" ht="14.25" hidden="false" customHeight="false" outlineLevel="0" collapsed="false">
      <c r="A8109" s="0" t="s">
        <v>117</v>
      </c>
      <c r="B8109" s="0" t="s">
        <v>118</v>
      </c>
      <c r="C8109" s="0" t="s">
        <v>76</v>
      </c>
      <c r="D8109" s="0" t="s">
        <v>185</v>
      </c>
      <c r="E8109" s="0" t="n">
        <v>2024</v>
      </c>
      <c r="F8109" s="0" t="n">
        <v>0.33171684</v>
      </c>
      <c r="G8109" s="0" t="s">
        <v>132</v>
      </c>
    </row>
    <row r="8110" customFormat="false" ht="14.25" hidden="false" customHeight="false" outlineLevel="0" collapsed="false">
      <c r="A8110" s="0" t="s">
        <v>117</v>
      </c>
      <c r="B8110" s="0" t="s">
        <v>118</v>
      </c>
      <c r="C8110" s="0" t="s">
        <v>76</v>
      </c>
      <c r="D8110" s="0" t="s">
        <v>186</v>
      </c>
      <c r="E8110" s="0" t="n">
        <v>2024</v>
      </c>
      <c r="F8110" s="0" t="n">
        <v>0</v>
      </c>
      <c r="G8110" s="0" t="s">
        <v>132</v>
      </c>
    </row>
    <row r="8111" customFormat="false" ht="14.25" hidden="false" customHeight="false" outlineLevel="0" collapsed="false">
      <c r="A8111" s="0" t="s">
        <v>117</v>
      </c>
      <c r="B8111" s="0" t="s">
        <v>118</v>
      </c>
      <c r="C8111" s="0" t="s">
        <v>76</v>
      </c>
      <c r="D8111" s="0" t="s">
        <v>187</v>
      </c>
      <c r="E8111" s="0" t="n">
        <v>2024</v>
      </c>
      <c r="F8111" s="0" t="n">
        <v>0.33171684</v>
      </c>
      <c r="G8111" s="0" t="s">
        <v>132</v>
      </c>
    </row>
    <row r="8112" customFormat="false" ht="14.25" hidden="false" customHeight="false" outlineLevel="0" collapsed="false">
      <c r="A8112" s="0" t="s">
        <v>117</v>
      </c>
      <c r="B8112" s="0" t="s">
        <v>118</v>
      </c>
      <c r="C8112" s="0" t="s">
        <v>76</v>
      </c>
      <c r="D8112" s="0" t="s">
        <v>185</v>
      </c>
      <c r="E8112" s="0" t="n">
        <v>2025</v>
      </c>
      <c r="F8112" s="0" t="n">
        <v>0.345933276</v>
      </c>
      <c r="G8112" s="0" t="s">
        <v>132</v>
      </c>
    </row>
    <row r="8113" customFormat="false" ht="14.25" hidden="false" customHeight="false" outlineLevel="0" collapsed="false">
      <c r="A8113" s="0" t="s">
        <v>117</v>
      </c>
      <c r="B8113" s="0" t="s">
        <v>118</v>
      </c>
      <c r="C8113" s="0" t="s">
        <v>76</v>
      </c>
      <c r="D8113" s="0" t="s">
        <v>186</v>
      </c>
      <c r="E8113" s="0" t="n">
        <v>2025</v>
      </c>
      <c r="F8113" s="0" t="n">
        <v>0</v>
      </c>
      <c r="G8113" s="0" t="s">
        <v>132</v>
      </c>
    </row>
    <row r="8114" customFormat="false" ht="14.25" hidden="false" customHeight="false" outlineLevel="0" collapsed="false">
      <c r="A8114" s="0" t="s">
        <v>117</v>
      </c>
      <c r="B8114" s="0" t="s">
        <v>118</v>
      </c>
      <c r="C8114" s="0" t="s">
        <v>76</v>
      </c>
      <c r="D8114" s="0" t="s">
        <v>187</v>
      </c>
      <c r="E8114" s="0" t="n">
        <v>2025</v>
      </c>
      <c r="F8114" s="0" t="n">
        <v>0.345933276</v>
      </c>
      <c r="G8114" s="0" t="s">
        <v>132</v>
      </c>
    </row>
    <row r="8115" customFormat="false" ht="14.25" hidden="false" customHeight="false" outlineLevel="0" collapsed="false">
      <c r="A8115" s="0" t="s">
        <v>117</v>
      </c>
      <c r="B8115" s="0" t="s">
        <v>118</v>
      </c>
      <c r="C8115" s="0" t="s">
        <v>76</v>
      </c>
      <c r="D8115" s="0" t="s">
        <v>185</v>
      </c>
      <c r="E8115" s="0" t="n">
        <v>2026</v>
      </c>
      <c r="F8115" s="0" t="n">
        <v>0.8411452152</v>
      </c>
      <c r="G8115" s="0" t="s">
        <v>132</v>
      </c>
    </row>
    <row r="8116" customFormat="false" ht="14.25" hidden="false" customHeight="false" outlineLevel="0" collapsed="false">
      <c r="A8116" s="0" t="s">
        <v>117</v>
      </c>
      <c r="B8116" s="0" t="s">
        <v>118</v>
      </c>
      <c r="C8116" s="0" t="s">
        <v>76</v>
      </c>
      <c r="D8116" s="0" t="s">
        <v>186</v>
      </c>
      <c r="E8116" s="0" t="n">
        <v>2026</v>
      </c>
      <c r="F8116" s="0" t="n">
        <v>0</v>
      </c>
      <c r="G8116" s="0" t="s">
        <v>132</v>
      </c>
    </row>
    <row r="8117" customFormat="false" ht="14.25" hidden="false" customHeight="false" outlineLevel="0" collapsed="false">
      <c r="A8117" s="0" t="s">
        <v>117</v>
      </c>
      <c r="B8117" s="0" t="s">
        <v>118</v>
      </c>
      <c r="C8117" s="0" t="s">
        <v>76</v>
      </c>
      <c r="D8117" s="0" t="s">
        <v>187</v>
      </c>
      <c r="E8117" s="0" t="n">
        <v>2026</v>
      </c>
      <c r="F8117" s="0" t="n">
        <v>0.8411452152</v>
      </c>
      <c r="G8117" s="0" t="s">
        <v>132</v>
      </c>
    </row>
    <row r="8118" customFormat="false" ht="14.25" hidden="false" customHeight="false" outlineLevel="0" collapsed="false">
      <c r="A8118" s="0" t="s">
        <v>117</v>
      </c>
      <c r="B8118" s="0" t="s">
        <v>118</v>
      </c>
      <c r="C8118" s="0" t="s">
        <v>76</v>
      </c>
      <c r="D8118" s="0" t="s">
        <v>185</v>
      </c>
      <c r="E8118" s="0" t="n">
        <v>2027</v>
      </c>
      <c r="F8118" s="0" t="n">
        <v>1.2695532408</v>
      </c>
      <c r="G8118" s="0" t="s">
        <v>132</v>
      </c>
    </row>
    <row r="8119" customFormat="false" ht="14.25" hidden="false" customHeight="false" outlineLevel="0" collapsed="false">
      <c r="A8119" s="0" t="s">
        <v>117</v>
      </c>
      <c r="B8119" s="0" t="s">
        <v>118</v>
      </c>
      <c r="C8119" s="0" t="s">
        <v>76</v>
      </c>
      <c r="D8119" s="0" t="s">
        <v>186</v>
      </c>
      <c r="E8119" s="0" t="n">
        <v>2027</v>
      </c>
      <c r="F8119" s="0" t="n">
        <v>0</v>
      </c>
      <c r="G8119" s="0" t="s">
        <v>132</v>
      </c>
    </row>
    <row r="8120" customFormat="false" ht="14.25" hidden="false" customHeight="false" outlineLevel="0" collapsed="false">
      <c r="A8120" s="0" t="s">
        <v>117</v>
      </c>
      <c r="B8120" s="0" t="s">
        <v>118</v>
      </c>
      <c r="C8120" s="0" t="s">
        <v>76</v>
      </c>
      <c r="D8120" s="0" t="s">
        <v>187</v>
      </c>
      <c r="E8120" s="0" t="n">
        <v>2027</v>
      </c>
      <c r="F8120" s="0" t="n">
        <v>1.2695532408</v>
      </c>
      <c r="G8120" s="0" t="s">
        <v>132</v>
      </c>
    </row>
    <row r="8121" customFormat="false" ht="14.25" hidden="false" customHeight="false" outlineLevel="0" collapsed="false">
      <c r="A8121" s="0" t="s">
        <v>117</v>
      </c>
      <c r="B8121" s="0" t="s">
        <v>118</v>
      </c>
      <c r="C8121" s="0" t="s">
        <v>76</v>
      </c>
      <c r="D8121" s="0" t="s">
        <v>185</v>
      </c>
      <c r="E8121" s="0" t="n">
        <v>2028</v>
      </c>
      <c r="F8121" s="0" t="n">
        <v>1.377287106</v>
      </c>
      <c r="G8121" s="0" t="s">
        <v>132</v>
      </c>
    </row>
    <row r="8122" customFormat="false" ht="14.25" hidden="false" customHeight="false" outlineLevel="0" collapsed="false">
      <c r="A8122" s="0" t="s">
        <v>117</v>
      </c>
      <c r="B8122" s="0" t="s">
        <v>118</v>
      </c>
      <c r="C8122" s="0" t="s">
        <v>76</v>
      </c>
      <c r="D8122" s="0" t="s">
        <v>186</v>
      </c>
      <c r="E8122" s="0" t="n">
        <v>2028</v>
      </c>
      <c r="F8122" s="0" t="n">
        <v>0</v>
      </c>
      <c r="G8122" s="0" t="s">
        <v>132</v>
      </c>
    </row>
    <row r="8123" customFormat="false" ht="14.25" hidden="false" customHeight="false" outlineLevel="0" collapsed="false">
      <c r="A8123" s="0" t="s">
        <v>117</v>
      </c>
      <c r="B8123" s="0" t="s">
        <v>118</v>
      </c>
      <c r="C8123" s="0" t="s">
        <v>76</v>
      </c>
      <c r="D8123" s="0" t="s">
        <v>187</v>
      </c>
      <c r="E8123" s="0" t="n">
        <v>2028</v>
      </c>
      <c r="F8123" s="0" t="n">
        <v>1.377287106</v>
      </c>
      <c r="G8123" s="0" t="s">
        <v>132</v>
      </c>
    </row>
    <row r="8124" customFormat="false" ht="14.25" hidden="false" customHeight="false" outlineLevel="0" collapsed="false">
      <c r="A8124" s="0" t="s">
        <v>117</v>
      </c>
      <c r="B8124" s="0" t="s">
        <v>118</v>
      </c>
      <c r="C8124" s="0" t="s">
        <v>76</v>
      </c>
      <c r="D8124" s="0" t="s">
        <v>185</v>
      </c>
      <c r="E8124" s="0" t="n">
        <v>2029</v>
      </c>
      <c r="F8124" s="0" t="n">
        <v>1.3532922</v>
      </c>
      <c r="G8124" s="0" t="s">
        <v>132</v>
      </c>
    </row>
    <row r="8125" customFormat="false" ht="14.25" hidden="false" customHeight="false" outlineLevel="0" collapsed="false">
      <c r="A8125" s="0" t="s">
        <v>117</v>
      </c>
      <c r="B8125" s="0" t="s">
        <v>118</v>
      </c>
      <c r="C8125" s="0" t="s">
        <v>76</v>
      </c>
      <c r="D8125" s="0" t="s">
        <v>186</v>
      </c>
      <c r="E8125" s="0" t="n">
        <v>2029</v>
      </c>
      <c r="F8125" s="0" t="n">
        <v>0</v>
      </c>
      <c r="G8125" s="0" t="s">
        <v>132</v>
      </c>
    </row>
    <row r="8126" customFormat="false" ht="14.25" hidden="false" customHeight="false" outlineLevel="0" collapsed="false">
      <c r="A8126" s="0" t="s">
        <v>117</v>
      </c>
      <c r="B8126" s="0" t="s">
        <v>118</v>
      </c>
      <c r="C8126" s="0" t="s">
        <v>76</v>
      </c>
      <c r="D8126" s="0" t="s">
        <v>187</v>
      </c>
      <c r="E8126" s="0" t="n">
        <v>2029</v>
      </c>
      <c r="F8126" s="0" t="n">
        <v>1.3532922</v>
      </c>
      <c r="G8126" s="0" t="s">
        <v>132</v>
      </c>
    </row>
    <row r="8127" customFormat="false" ht="14.25" hidden="false" customHeight="false" outlineLevel="0" collapsed="false">
      <c r="A8127" s="0" t="s">
        <v>117</v>
      </c>
      <c r="B8127" s="0" t="s">
        <v>118</v>
      </c>
      <c r="C8127" s="0" t="s">
        <v>76</v>
      </c>
      <c r="D8127" s="0" t="s">
        <v>185</v>
      </c>
      <c r="E8127" s="0" t="n">
        <v>2030</v>
      </c>
      <c r="F8127" s="0" t="n">
        <v>0.9936531</v>
      </c>
      <c r="G8127" s="0" t="s">
        <v>132</v>
      </c>
    </row>
    <row r="8128" customFormat="false" ht="14.25" hidden="false" customHeight="false" outlineLevel="0" collapsed="false">
      <c r="A8128" s="0" t="s">
        <v>117</v>
      </c>
      <c r="B8128" s="0" t="s">
        <v>118</v>
      </c>
      <c r="C8128" s="0" t="s">
        <v>76</v>
      </c>
      <c r="D8128" s="0" t="s">
        <v>186</v>
      </c>
      <c r="E8128" s="0" t="n">
        <v>2030</v>
      </c>
      <c r="F8128" s="0" t="n">
        <v>0</v>
      </c>
      <c r="G8128" s="0" t="s">
        <v>132</v>
      </c>
    </row>
    <row r="8129" customFormat="false" ht="14.25" hidden="false" customHeight="false" outlineLevel="0" collapsed="false">
      <c r="A8129" s="0" t="s">
        <v>117</v>
      </c>
      <c r="B8129" s="0" t="s">
        <v>118</v>
      </c>
      <c r="C8129" s="0" t="s">
        <v>76</v>
      </c>
      <c r="D8129" s="0" t="s">
        <v>187</v>
      </c>
      <c r="E8129" s="0" t="n">
        <v>2030</v>
      </c>
      <c r="F8129" s="0" t="n">
        <v>0.9936531</v>
      </c>
      <c r="G8129" s="0" t="s">
        <v>132</v>
      </c>
    </row>
    <row r="8130" customFormat="false" ht="14.25" hidden="false" customHeight="false" outlineLevel="0" collapsed="false">
      <c r="A8130" s="0" t="s">
        <v>117</v>
      </c>
      <c r="B8130" s="0" t="s">
        <v>118</v>
      </c>
      <c r="C8130" s="0" t="s">
        <v>76</v>
      </c>
      <c r="D8130" s="0" t="s">
        <v>185</v>
      </c>
      <c r="E8130" s="0" t="n">
        <v>2031</v>
      </c>
      <c r="F8130" s="0" t="n">
        <v>0.958630218</v>
      </c>
      <c r="G8130" s="0" t="s">
        <v>132</v>
      </c>
    </row>
    <row r="8131" customFormat="false" ht="14.25" hidden="false" customHeight="false" outlineLevel="0" collapsed="false">
      <c r="A8131" s="0" t="s">
        <v>117</v>
      </c>
      <c r="B8131" s="0" t="s">
        <v>118</v>
      </c>
      <c r="C8131" s="0" t="s">
        <v>76</v>
      </c>
      <c r="D8131" s="0" t="s">
        <v>186</v>
      </c>
      <c r="E8131" s="0" t="n">
        <v>2031</v>
      </c>
      <c r="F8131" s="0" t="n">
        <v>0</v>
      </c>
      <c r="G8131" s="0" t="s">
        <v>132</v>
      </c>
    </row>
    <row r="8132" customFormat="false" ht="14.25" hidden="false" customHeight="false" outlineLevel="0" collapsed="false">
      <c r="A8132" s="0" t="s">
        <v>117</v>
      </c>
      <c r="B8132" s="0" t="s">
        <v>118</v>
      </c>
      <c r="C8132" s="0" t="s">
        <v>76</v>
      </c>
      <c r="D8132" s="0" t="s">
        <v>187</v>
      </c>
      <c r="E8132" s="0" t="n">
        <v>2031</v>
      </c>
      <c r="F8132" s="0" t="n">
        <v>0.958630218</v>
      </c>
      <c r="G8132" s="0" t="s">
        <v>132</v>
      </c>
    </row>
    <row r="8133" customFormat="false" ht="14.25" hidden="false" customHeight="false" outlineLevel="0" collapsed="false">
      <c r="A8133" s="0" t="s">
        <v>117</v>
      </c>
      <c r="B8133" s="0" t="s">
        <v>118</v>
      </c>
      <c r="C8133" s="0" t="s">
        <v>76</v>
      </c>
      <c r="D8133" s="0" t="s">
        <v>185</v>
      </c>
      <c r="E8133" s="0" t="n">
        <v>2032</v>
      </c>
      <c r="F8133" s="0" t="n">
        <v>0.93887949</v>
      </c>
      <c r="G8133" s="0" t="s">
        <v>132</v>
      </c>
    </row>
    <row r="8134" customFormat="false" ht="14.25" hidden="false" customHeight="false" outlineLevel="0" collapsed="false">
      <c r="A8134" s="0" t="s">
        <v>117</v>
      </c>
      <c r="B8134" s="0" t="s">
        <v>118</v>
      </c>
      <c r="C8134" s="0" t="s">
        <v>76</v>
      </c>
      <c r="D8134" s="0" t="s">
        <v>186</v>
      </c>
      <c r="E8134" s="0" t="n">
        <v>2032</v>
      </c>
      <c r="F8134" s="0" t="n">
        <v>0</v>
      </c>
      <c r="G8134" s="0" t="s">
        <v>132</v>
      </c>
    </row>
    <row r="8135" customFormat="false" ht="14.25" hidden="false" customHeight="false" outlineLevel="0" collapsed="false">
      <c r="A8135" s="0" t="s">
        <v>117</v>
      </c>
      <c r="B8135" s="0" t="s">
        <v>118</v>
      </c>
      <c r="C8135" s="0" t="s">
        <v>76</v>
      </c>
      <c r="D8135" s="0" t="s">
        <v>187</v>
      </c>
      <c r="E8135" s="0" t="n">
        <v>2032</v>
      </c>
      <c r="F8135" s="0" t="n">
        <v>0.93887949</v>
      </c>
      <c r="G8135" s="0" t="s">
        <v>132</v>
      </c>
    </row>
    <row r="8136" customFormat="false" ht="14.25" hidden="false" customHeight="false" outlineLevel="0" collapsed="false">
      <c r="A8136" s="0" t="s">
        <v>117</v>
      </c>
      <c r="B8136" s="0" t="s">
        <v>118</v>
      </c>
      <c r="C8136" s="0" t="s">
        <v>76</v>
      </c>
      <c r="D8136" s="0" t="s">
        <v>185</v>
      </c>
      <c r="E8136" s="0" t="n">
        <v>2033</v>
      </c>
      <c r="F8136" s="0" t="n">
        <v>0.933514176</v>
      </c>
      <c r="G8136" s="0" t="s">
        <v>132</v>
      </c>
    </row>
    <row r="8137" customFormat="false" ht="14.25" hidden="false" customHeight="false" outlineLevel="0" collapsed="false">
      <c r="A8137" s="0" t="s">
        <v>117</v>
      </c>
      <c r="B8137" s="0" t="s">
        <v>118</v>
      </c>
      <c r="C8137" s="0" t="s">
        <v>76</v>
      </c>
      <c r="D8137" s="0" t="s">
        <v>186</v>
      </c>
      <c r="E8137" s="0" t="n">
        <v>2033</v>
      </c>
      <c r="F8137" s="0" t="n">
        <v>0</v>
      </c>
      <c r="G8137" s="0" t="s">
        <v>132</v>
      </c>
    </row>
    <row r="8138" customFormat="false" ht="14.25" hidden="false" customHeight="false" outlineLevel="0" collapsed="false">
      <c r="A8138" s="0" t="s">
        <v>117</v>
      </c>
      <c r="B8138" s="0" t="s">
        <v>118</v>
      </c>
      <c r="C8138" s="0" t="s">
        <v>76</v>
      </c>
      <c r="D8138" s="0" t="s">
        <v>187</v>
      </c>
      <c r="E8138" s="0" t="n">
        <v>2033</v>
      </c>
      <c r="F8138" s="0" t="n">
        <v>0.933514176</v>
      </c>
      <c r="G8138" s="0" t="s">
        <v>132</v>
      </c>
    </row>
    <row r="8139" customFormat="false" ht="14.25" hidden="false" customHeight="false" outlineLevel="0" collapsed="false">
      <c r="A8139" s="0" t="s">
        <v>117</v>
      </c>
      <c r="B8139" s="0" t="s">
        <v>118</v>
      </c>
      <c r="C8139" s="0" t="s">
        <v>76</v>
      </c>
      <c r="D8139" s="0" t="s">
        <v>185</v>
      </c>
      <c r="E8139" s="0" t="n">
        <v>2034</v>
      </c>
      <c r="F8139" s="0" t="n">
        <v>0.9334616088</v>
      </c>
      <c r="G8139" s="0" t="s">
        <v>132</v>
      </c>
    </row>
    <row r="8140" customFormat="false" ht="14.25" hidden="false" customHeight="false" outlineLevel="0" collapsed="false">
      <c r="A8140" s="0" t="s">
        <v>117</v>
      </c>
      <c r="B8140" s="0" t="s">
        <v>118</v>
      </c>
      <c r="C8140" s="0" t="s">
        <v>76</v>
      </c>
      <c r="D8140" s="0" t="s">
        <v>186</v>
      </c>
      <c r="E8140" s="0" t="n">
        <v>2034</v>
      </c>
      <c r="F8140" s="0" t="n">
        <v>0</v>
      </c>
      <c r="G8140" s="0" t="s">
        <v>132</v>
      </c>
    </row>
    <row r="8141" customFormat="false" ht="14.25" hidden="false" customHeight="false" outlineLevel="0" collapsed="false">
      <c r="A8141" s="0" t="s">
        <v>117</v>
      </c>
      <c r="B8141" s="0" t="s">
        <v>118</v>
      </c>
      <c r="C8141" s="0" t="s">
        <v>76</v>
      </c>
      <c r="D8141" s="0" t="s">
        <v>187</v>
      </c>
      <c r="E8141" s="0" t="n">
        <v>2034</v>
      </c>
      <c r="F8141" s="0" t="n">
        <v>0.9334616088</v>
      </c>
      <c r="G8141" s="0" t="s">
        <v>132</v>
      </c>
    </row>
    <row r="8142" customFormat="false" ht="14.25" hidden="false" customHeight="false" outlineLevel="0" collapsed="false">
      <c r="A8142" s="0" t="s">
        <v>117</v>
      </c>
      <c r="B8142" s="0" t="s">
        <v>118</v>
      </c>
      <c r="C8142" s="0" t="s">
        <v>76</v>
      </c>
      <c r="D8142" s="0" t="s">
        <v>185</v>
      </c>
      <c r="E8142" s="0" t="n">
        <v>2035</v>
      </c>
      <c r="F8142" s="0" t="n">
        <v>0.928776204</v>
      </c>
      <c r="G8142" s="0" t="s">
        <v>132</v>
      </c>
    </row>
    <row r="8143" customFormat="false" ht="14.25" hidden="false" customHeight="false" outlineLevel="0" collapsed="false">
      <c r="A8143" s="0" t="s">
        <v>117</v>
      </c>
      <c r="B8143" s="0" t="s">
        <v>118</v>
      </c>
      <c r="C8143" s="0" t="s">
        <v>76</v>
      </c>
      <c r="D8143" s="0" t="s">
        <v>186</v>
      </c>
      <c r="E8143" s="0" t="n">
        <v>2035</v>
      </c>
      <c r="F8143" s="0" t="n">
        <v>0</v>
      </c>
      <c r="G8143" s="0" t="s">
        <v>132</v>
      </c>
    </row>
    <row r="8144" customFormat="false" ht="14.25" hidden="false" customHeight="false" outlineLevel="0" collapsed="false">
      <c r="A8144" s="0" t="s">
        <v>117</v>
      </c>
      <c r="B8144" s="0" t="s">
        <v>118</v>
      </c>
      <c r="C8144" s="0" t="s">
        <v>76</v>
      </c>
      <c r="D8144" s="0" t="s">
        <v>187</v>
      </c>
      <c r="E8144" s="0" t="n">
        <v>2035</v>
      </c>
      <c r="F8144" s="0" t="n">
        <v>0.928776204</v>
      </c>
      <c r="G8144" s="0" t="s">
        <v>132</v>
      </c>
    </row>
    <row r="8145" customFormat="false" ht="14.25" hidden="false" customHeight="false" outlineLevel="0" collapsed="false">
      <c r="A8145" s="0" t="s">
        <v>117</v>
      </c>
      <c r="B8145" s="0" t="s">
        <v>118</v>
      </c>
      <c r="C8145" s="0" t="s">
        <v>76</v>
      </c>
      <c r="D8145" s="0" t="s">
        <v>185</v>
      </c>
      <c r="E8145" s="0" t="n">
        <v>2036</v>
      </c>
      <c r="F8145" s="0" t="n">
        <v>0.9342318604</v>
      </c>
      <c r="G8145" s="0" t="s">
        <v>132</v>
      </c>
    </row>
    <row r="8146" customFormat="false" ht="14.25" hidden="false" customHeight="false" outlineLevel="0" collapsed="false">
      <c r="A8146" s="0" t="s">
        <v>117</v>
      </c>
      <c r="B8146" s="0" t="s">
        <v>118</v>
      </c>
      <c r="C8146" s="0" t="s">
        <v>76</v>
      </c>
      <c r="D8146" s="0" t="s">
        <v>186</v>
      </c>
      <c r="E8146" s="0" t="n">
        <v>2036</v>
      </c>
      <c r="F8146" s="0" t="n">
        <v>0</v>
      </c>
      <c r="G8146" s="0" t="s">
        <v>132</v>
      </c>
    </row>
    <row r="8147" customFormat="false" ht="14.25" hidden="false" customHeight="false" outlineLevel="0" collapsed="false">
      <c r="A8147" s="0" t="s">
        <v>117</v>
      </c>
      <c r="B8147" s="0" t="s">
        <v>118</v>
      </c>
      <c r="C8147" s="0" t="s">
        <v>76</v>
      </c>
      <c r="D8147" s="0" t="s">
        <v>187</v>
      </c>
      <c r="E8147" s="0" t="n">
        <v>2036</v>
      </c>
      <c r="F8147" s="0" t="n">
        <v>0.9342318604</v>
      </c>
      <c r="G8147" s="0" t="s">
        <v>132</v>
      </c>
    </row>
    <row r="8148" customFormat="false" ht="14.25" hidden="false" customHeight="false" outlineLevel="0" collapsed="false">
      <c r="A8148" s="0" t="s">
        <v>117</v>
      </c>
      <c r="B8148" s="0" t="s">
        <v>118</v>
      </c>
      <c r="C8148" s="0" t="s">
        <v>76</v>
      </c>
      <c r="D8148" s="0" t="s">
        <v>185</v>
      </c>
      <c r="E8148" s="0" t="n">
        <v>2037</v>
      </c>
      <c r="F8148" s="0" t="n">
        <v>0.9413965176</v>
      </c>
      <c r="G8148" s="0" t="s">
        <v>132</v>
      </c>
    </row>
    <row r="8149" customFormat="false" ht="14.25" hidden="false" customHeight="false" outlineLevel="0" collapsed="false">
      <c r="A8149" s="0" t="s">
        <v>117</v>
      </c>
      <c r="B8149" s="0" t="s">
        <v>118</v>
      </c>
      <c r="C8149" s="0" t="s">
        <v>76</v>
      </c>
      <c r="D8149" s="0" t="s">
        <v>186</v>
      </c>
      <c r="E8149" s="0" t="n">
        <v>2037</v>
      </c>
      <c r="F8149" s="0" t="n">
        <v>0</v>
      </c>
      <c r="G8149" s="0" t="s">
        <v>132</v>
      </c>
    </row>
    <row r="8150" customFormat="false" ht="14.25" hidden="false" customHeight="false" outlineLevel="0" collapsed="false">
      <c r="A8150" s="0" t="s">
        <v>117</v>
      </c>
      <c r="B8150" s="0" t="s">
        <v>118</v>
      </c>
      <c r="C8150" s="0" t="s">
        <v>76</v>
      </c>
      <c r="D8150" s="0" t="s">
        <v>187</v>
      </c>
      <c r="E8150" s="0" t="n">
        <v>2037</v>
      </c>
      <c r="F8150" s="0" t="n">
        <v>0.9413965176</v>
      </c>
      <c r="G8150" s="0" t="s">
        <v>132</v>
      </c>
    </row>
    <row r="8151" customFormat="false" ht="14.25" hidden="false" customHeight="false" outlineLevel="0" collapsed="false">
      <c r="A8151" s="0" t="s">
        <v>117</v>
      </c>
      <c r="B8151" s="0" t="s">
        <v>118</v>
      </c>
      <c r="C8151" s="0" t="s">
        <v>76</v>
      </c>
      <c r="D8151" s="0" t="s">
        <v>185</v>
      </c>
      <c r="E8151" s="0" t="n">
        <v>2038</v>
      </c>
      <c r="F8151" s="0" t="n">
        <v>0.9462277314</v>
      </c>
      <c r="G8151" s="0" t="s">
        <v>132</v>
      </c>
    </row>
    <row r="8152" customFormat="false" ht="14.25" hidden="false" customHeight="false" outlineLevel="0" collapsed="false">
      <c r="A8152" s="0" t="s">
        <v>117</v>
      </c>
      <c r="B8152" s="0" t="s">
        <v>118</v>
      </c>
      <c r="C8152" s="0" t="s">
        <v>76</v>
      </c>
      <c r="D8152" s="0" t="s">
        <v>186</v>
      </c>
      <c r="E8152" s="0" t="n">
        <v>2038</v>
      </c>
      <c r="F8152" s="0" t="n">
        <v>0</v>
      </c>
      <c r="G8152" s="0" t="s">
        <v>132</v>
      </c>
    </row>
    <row r="8153" customFormat="false" ht="14.25" hidden="false" customHeight="false" outlineLevel="0" collapsed="false">
      <c r="A8153" s="0" t="s">
        <v>117</v>
      </c>
      <c r="B8153" s="0" t="s">
        <v>118</v>
      </c>
      <c r="C8153" s="0" t="s">
        <v>76</v>
      </c>
      <c r="D8153" s="0" t="s">
        <v>187</v>
      </c>
      <c r="E8153" s="0" t="n">
        <v>2038</v>
      </c>
      <c r="F8153" s="0" t="n">
        <v>0.9462277314</v>
      </c>
      <c r="G8153" s="0" t="s">
        <v>132</v>
      </c>
    </row>
    <row r="8154" customFormat="false" ht="14.25" hidden="false" customHeight="false" outlineLevel="0" collapsed="false">
      <c r="A8154" s="0" t="s">
        <v>117</v>
      </c>
      <c r="B8154" s="0" t="s">
        <v>118</v>
      </c>
      <c r="C8154" s="0" t="s">
        <v>76</v>
      </c>
      <c r="D8154" s="0" t="s">
        <v>185</v>
      </c>
      <c r="E8154" s="0" t="n">
        <v>2039</v>
      </c>
      <c r="F8154" s="0" t="n">
        <v>0.9528336768</v>
      </c>
      <c r="G8154" s="0" t="s">
        <v>132</v>
      </c>
    </row>
    <row r="8155" customFormat="false" ht="14.25" hidden="false" customHeight="false" outlineLevel="0" collapsed="false">
      <c r="A8155" s="0" t="s">
        <v>117</v>
      </c>
      <c r="B8155" s="0" t="s">
        <v>118</v>
      </c>
      <c r="C8155" s="0" t="s">
        <v>76</v>
      </c>
      <c r="D8155" s="0" t="s">
        <v>186</v>
      </c>
      <c r="E8155" s="0" t="n">
        <v>2039</v>
      </c>
      <c r="F8155" s="0" t="n">
        <v>0</v>
      </c>
      <c r="G8155" s="0" t="s">
        <v>132</v>
      </c>
    </row>
    <row r="8156" customFormat="false" ht="14.25" hidden="false" customHeight="false" outlineLevel="0" collapsed="false">
      <c r="A8156" s="0" t="s">
        <v>117</v>
      </c>
      <c r="B8156" s="0" t="s">
        <v>118</v>
      </c>
      <c r="C8156" s="0" t="s">
        <v>76</v>
      </c>
      <c r="D8156" s="0" t="s">
        <v>187</v>
      </c>
      <c r="E8156" s="0" t="n">
        <v>2039</v>
      </c>
      <c r="F8156" s="0" t="n">
        <v>0.9528336768</v>
      </c>
      <c r="G8156" s="0" t="s">
        <v>132</v>
      </c>
    </row>
    <row r="8157" customFormat="false" ht="14.25" hidden="false" customHeight="false" outlineLevel="0" collapsed="false">
      <c r="A8157" s="0" t="s">
        <v>117</v>
      </c>
      <c r="B8157" s="0" t="s">
        <v>118</v>
      </c>
      <c r="C8157" s="0" t="s">
        <v>76</v>
      </c>
      <c r="D8157" s="0" t="s">
        <v>185</v>
      </c>
      <c r="E8157" s="0" t="n">
        <v>2040</v>
      </c>
      <c r="F8157" s="0" t="n">
        <v>0.957040448</v>
      </c>
      <c r="G8157" s="0" t="s">
        <v>132</v>
      </c>
    </row>
    <row r="8158" customFormat="false" ht="14.25" hidden="false" customHeight="false" outlineLevel="0" collapsed="false">
      <c r="A8158" s="0" t="s">
        <v>117</v>
      </c>
      <c r="B8158" s="0" t="s">
        <v>118</v>
      </c>
      <c r="C8158" s="0" t="s">
        <v>76</v>
      </c>
      <c r="D8158" s="0" t="s">
        <v>186</v>
      </c>
      <c r="E8158" s="0" t="n">
        <v>2040</v>
      </c>
      <c r="F8158" s="0" t="n">
        <v>0</v>
      </c>
      <c r="G8158" s="0" t="s">
        <v>132</v>
      </c>
    </row>
    <row r="8159" customFormat="false" ht="14.25" hidden="false" customHeight="false" outlineLevel="0" collapsed="false">
      <c r="A8159" s="0" t="s">
        <v>117</v>
      </c>
      <c r="B8159" s="0" t="s">
        <v>118</v>
      </c>
      <c r="C8159" s="0" t="s">
        <v>76</v>
      </c>
      <c r="D8159" s="0" t="s">
        <v>187</v>
      </c>
      <c r="E8159" s="0" t="n">
        <v>2040</v>
      </c>
      <c r="F8159" s="0" t="n">
        <v>0.957040448</v>
      </c>
      <c r="G8159" s="0" t="s">
        <v>132</v>
      </c>
    </row>
    <row r="8160" customFormat="false" ht="14.25" hidden="false" customHeight="false" outlineLevel="0" collapsed="false">
      <c r="A8160" s="0" t="s">
        <v>111</v>
      </c>
      <c r="B8160" s="0" t="s">
        <v>112</v>
      </c>
      <c r="C8160" s="0" t="s">
        <v>76</v>
      </c>
      <c r="D8160" s="0" t="s">
        <v>185</v>
      </c>
      <c r="E8160" s="0" t="n">
        <v>2024</v>
      </c>
      <c r="F8160" s="0" t="n">
        <v>0.02802436</v>
      </c>
      <c r="G8160" s="0" t="s">
        <v>132</v>
      </c>
    </row>
    <row r="8161" customFormat="false" ht="14.25" hidden="false" customHeight="false" outlineLevel="0" collapsed="false">
      <c r="A8161" s="0" t="s">
        <v>111</v>
      </c>
      <c r="B8161" s="0" t="s">
        <v>112</v>
      </c>
      <c r="C8161" s="0" t="s">
        <v>76</v>
      </c>
      <c r="D8161" s="0" t="s">
        <v>186</v>
      </c>
      <c r="E8161" s="0" t="n">
        <v>2024</v>
      </c>
      <c r="F8161" s="0" t="n">
        <v>0</v>
      </c>
      <c r="G8161" s="0" t="s">
        <v>132</v>
      </c>
    </row>
    <row r="8162" customFormat="false" ht="14.25" hidden="false" customHeight="false" outlineLevel="0" collapsed="false">
      <c r="A8162" s="0" t="s">
        <v>111</v>
      </c>
      <c r="B8162" s="0" t="s">
        <v>112</v>
      </c>
      <c r="C8162" s="0" t="s">
        <v>76</v>
      </c>
      <c r="D8162" s="0" t="s">
        <v>187</v>
      </c>
      <c r="E8162" s="0" t="n">
        <v>2024</v>
      </c>
      <c r="F8162" s="0" t="n">
        <v>0.02802436</v>
      </c>
      <c r="G8162" s="0" t="s">
        <v>132</v>
      </c>
    </row>
    <row r="8163" customFormat="false" ht="14.25" hidden="false" customHeight="false" outlineLevel="0" collapsed="false">
      <c r="A8163" s="0" t="s">
        <v>111</v>
      </c>
      <c r="B8163" s="0" t="s">
        <v>112</v>
      </c>
      <c r="C8163" s="0" t="s">
        <v>76</v>
      </c>
      <c r="D8163" s="0" t="s">
        <v>185</v>
      </c>
      <c r="E8163" s="0" t="n">
        <v>2025</v>
      </c>
      <c r="F8163" s="0" t="n">
        <v>0.029225404</v>
      </c>
      <c r="G8163" s="0" t="s">
        <v>132</v>
      </c>
    </row>
    <row r="8164" customFormat="false" ht="14.25" hidden="false" customHeight="false" outlineLevel="0" collapsed="false">
      <c r="A8164" s="0" t="s">
        <v>111</v>
      </c>
      <c r="B8164" s="0" t="s">
        <v>112</v>
      </c>
      <c r="C8164" s="0" t="s">
        <v>76</v>
      </c>
      <c r="D8164" s="0" t="s">
        <v>186</v>
      </c>
      <c r="E8164" s="0" t="n">
        <v>2025</v>
      </c>
      <c r="F8164" s="0" t="n">
        <v>0</v>
      </c>
      <c r="G8164" s="0" t="s">
        <v>132</v>
      </c>
    </row>
    <row r="8165" customFormat="false" ht="14.25" hidden="false" customHeight="false" outlineLevel="0" collapsed="false">
      <c r="A8165" s="0" t="s">
        <v>111</v>
      </c>
      <c r="B8165" s="0" t="s">
        <v>112</v>
      </c>
      <c r="C8165" s="0" t="s">
        <v>76</v>
      </c>
      <c r="D8165" s="0" t="s">
        <v>187</v>
      </c>
      <c r="E8165" s="0" t="n">
        <v>2025</v>
      </c>
      <c r="F8165" s="0" t="n">
        <v>0.029225404</v>
      </c>
      <c r="G8165" s="0" t="s">
        <v>132</v>
      </c>
    </row>
    <row r="8166" customFormat="false" ht="14.25" hidden="false" customHeight="false" outlineLevel="0" collapsed="false">
      <c r="A8166" s="0" t="s">
        <v>111</v>
      </c>
      <c r="B8166" s="0" t="s">
        <v>112</v>
      </c>
      <c r="C8166" s="0" t="s">
        <v>76</v>
      </c>
      <c r="D8166" s="0" t="s">
        <v>185</v>
      </c>
      <c r="E8166" s="0" t="n">
        <v>2026</v>
      </c>
      <c r="F8166" s="0" t="n">
        <v>0.0692918904</v>
      </c>
      <c r="G8166" s="0" t="s">
        <v>132</v>
      </c>
    </row>
    <row r="8167" customFormat="false" ht="14.25" hidden="false" customHeight="false" outlineLevel="0" collapsed="false">
      <c r="A8167" s="0" t="s">
        <v>111</v>
      </c>
      <c r="B8167" s="0" t="s">
        <v>112</v>
      </c>
      <c r="C8167" s="0" t="s">
        <v>76</v>
      </c>
      <c r="D8167" s="0" t="s">
        <v>186</v>
      </c>
      <c r="E8167" s="0" t="n">
        <v>2026</v>
      </c>
      <c r="F8167" s="0" t="n">
        <v>0</v>
      </c>
      <c r="G8167" s="0" t="s">
        <v>132</v>
      </c>
    </row>
    <row r="8168" customFormat="false" ht="14.25" hidden="false" customHeight="false" outlineLevel="0" collapsed="false">
      <c r="A8168" s="0" t="s">
        <v>111</v>
      </c>
      <c r="B8168" s="0" t="s">
        <v>112</v>
      </c>
      <c r="C8168" s="0" t="s">
        <v>76</v>
      </c>
      <c r="D8168" s="0" t="s">
        <v>187</v>
      </c>
      <c r="E8168" s="0" t="n">
        <v>2026</v>
      </c>
      <c r="F8168" s="0" t="n">
        <v>0.0692918904</v>
      </c>
      <c r="G8168" s="0" t="s">
        <v>132</v>
      </c>
    </row>
    <row r="8169" customFormat="false" ht="14.25" hidden="false" customHeight="false" outlineLevel="0" collapsed="false">
      <c r="A8169" s="0" t="s">
        <v>111</v>
      </c>
      <c r="B8169" s="0" t="s">
        <v>112</v>
      </c>
      <c r="C8169" s="0" t="s">
        <v>76</v>
      </c>
      <c r="D8169" s="0" t="s">
        <v>185</v>
      </c>
      <c r="E8169" s="0" t="n">
        <v>2027</v>
      </c>
      <c r="F8169" s="0" t="n">
        <v>0.1019426148</v>
      </c>
      <c r="G8169" s="0" t="s">
        <v>132</v>
      </c>
    </row>
    <row r="8170" customFormat="false" ht="14.25" hidden="false" customHeight="false" outlineLevel="0" collapsed="false">
      <c r="A8170" s="0" t="s">
        <v>111</v>
      </c>
      <c r="B8170" s="0" t="s">
        <v>112</v>
      </c>
      <c r="C8170" s="0" t="s">
        <v>76</v>
      </c>
      <c r="D8170" s="0" t="s">
        <v>186</v>
      </c>
      <c r="E8170" s="0" t="n">
        <v>2027</v>
      </c>
      <c r="F8170" s="0" t="n">
        <v>0</v>
      </c>
      <c r="G8170" s="0" t="s">
        <v>132</v>
      </c>
    </row>
    <row r="8171" customFormat="false" ht="14.25" hidden="false" customHeight="false" outlineLevel="0" collapsed="false">
      <c r="A8171" s="0" t="s">
        <v>111</v>
      </c>
      <c r="B8171" s="0" t="s">
        <v>112</v>
      </c>
      <c r="C8171" s="0" t="s">
        <v>76</v>
      </c>
      <c r="D8171" s="0" t="s">
        <v>187</v>
      </c>
      <c r="E8171" s="0" t="n">
        <v>2027</v>
      </c>
      <c r="F8171" s="0" t="n">
        <v>0.1019426148</v>
      </c>
      <c r="G8171" s="0" t="s">
        <v>132</v>
      </c>
    </row>
    <row r="8172" customFormat="false" ht="14.25" hidden="false" customHeight="false" outlineLevel="0" collapsed="false">
      <c r="A8172" s="0" t="s">
        <v>111</v>
      </c>
      <c r="B8172" s="0" t="s">
        <v>112</v>
      </c>
      <c r="C8172" s="0" t="s">
        <v>76</v>
      </c>
      <c r="D8172" s="0" t="s">
        <v>185</v>
      </c>
      <c r="E8172" s="0" t="n">
        <v>2028</v>
      </c>
      <c r="F8172" s="0" t="n">
        <v>0.110299878</v>
      </c>
      <c r="G8172" s="0" t="s">
        <v>132</v>
      </c>
    </row>
    <row r="8173" customFormat="false" ht="14.25" hidden="false" customHeight="false" outlineLevel="0" collapsed="false">
      <c r="A8173" s="0" t="s">
        <v>111</v>
      </c>
      <c r="B8173" s="0" t="s">
        <v>112</v>
      </c>
      <c r="C8173" s="0" t="s">
        <v>76</v>
      </c>
      <c r="D8173" s="0" t="s">
        <v>186</v>
      </c>
      <c r="E8173" s="0" t="n">
        <v>2028</v>
      </c>
      <c r="F8173" s="0" t="n">
        <v>0</v>
      </c>
      <c r="G8173" s="0" t="s">
        <v>132</v>
      </c>
    </row>
    <row r="8174" customFormat="false" ht="14.25" hidden="false" customHeight="false" outlineLevel="0" collapsed="false">
      <c r="A8174" s="0" t="s">
        <v>111</v>
      </c>
      <c r="B8174" s="0" t="s">
        <v>112</v>
      </c>
      <c r="C8174" s="0" t="s">
        <v>76</v>
      </c>
      <c r="D8174" s="0" t="s">
        <v>187</v>
      </c>
      <c r="E8174" s="0" t="n">
        <v>2028</v>
      </c>
      <c r="F8174" s="0" t="n">
        <v>0.110299878</v>
      </c>
      <c r="G8174" s="0" t="s">
        <v>132</v>
      </c>
    </row>
    <row r="8175" customFormat="false" ht="14.25" hidden="false" customHeight="false" outlineLevel="0" collapsed="false">
      <c r="A8175" s="0" t="s">
        <v>111</v>
      </c>
      <c r="B8175" s="0" t="s">
        <v>112</v>
      </c>
      <c r="C8175" s="0" t="s">
        <v>76</v>
      </c>
      <c r="D8175" s="0" t="s">
        <v>185</v>
      </c>
      <c r="E8175" s="0" t="n">
        <v>2029</v>
      </c>
      <c r="F8175" s="0" t="n">
        <v>0.1067352</v>
      </c>
      <c r="G8175" s="0" t="s">
        <v>132</v>
      </c>
    </row>
    <row r="8176" customFormat="false" ht="14.25" hidden="false" customHeight="false" outlineLevel="0" collapsed="false">
      <c r="A8176" s="0" t="s">
        <v>111</v>
      </c>
      <c r="B8176" s="0" t="s">
        <v>112</v>
      </c>
      <c r="C8176" s="0" t="s">
        <v>76</v>
      </c>
      <c r="D8176" s="0" t="s">
        <v>186</v>
      </c>
      <c r="E8176" s="0" t="n">
        <v>2029</v>
      </c>
      <c r="F8176" s="0" t="n">
        <v>0</v>
      </c>
      <c r="G8176" s="0" t="s">
        <v>132</v>
      </c>
    </row>
    <row r="8177" customFormat="false" ht="14.25" hidden="false" customHeight="false" outlineLevel="0" collapsed="false">
      <c r="A8177" s="0" t="s">
        <v>111</v>
      </c>
      <c r="B8177" s="0" t="s">
        <v>112</v>
      </c>
      <c r="C8177" s="0" t="s">
        <v>76</v>
      </c>
      <c r="D8177" s="0" t="s">
        <v>187</v>
      </c>
      <c r="E8177" s="0" t="n">
        <v>2029</v>
      </c>
      <c r="F8177" s="0" t="n">
        <v>0.1067352</v>
      </c>
      <c r="G8177" s="0" t="s">
        <v>132</v>
      </c>
    </row>
    <row r="8178" customFormat="false" ht="14.25" hidden="false" customHeight="false" outlineLevel="0" collapsed="false">
      <c r="A8178" s="0" t="s">
        <v>111</v>
      </c>
      <c r="B8178" s="0" t="s">
        <v>112</v>
      </c>
      <c r="C8178" s="0" t="s">
        <v>76</v>
      </c>
      <c r="D8178" s="0" t="s">
        <v>185</v>
      </c>
      <c r="E8178" s="0" t="n">
        <v>2030</v>
      </c>
      <c r="F8178" s="0" t="n">
        <v>0.077034672</v>
      </c>
      <c r="G8178" s="0" t="s">
        <v>132</v>
      </c>
    </row>
    <row r="8179" customFormat="false" ht="14.25" hidden="false" customHeight="false" outlineLevel="0" collapsed="false">
      <c r="A8179" s="0" t="s">
        <v>111</v>
      </c>
      <c r="B8179" s="0" t="s">
        <v>112</v>
      </c>
      <c r="C8179" s="0" t="s">
        <v>76</v>
      </c>
      <c r="D8179" s="0" t="s">
        <v>186</v>
      </c>
      <c r="E8179" s="0" t="n">
        <v>2030</v>
      </c>
      <c r="F8179" s="0" t="n">
        <v>0</v>
      </c>
      <c r="G8179" s="0" t="s">
        <v>132</v>
      </c>
    </row>
    <row r="8180" customFormat="false" ht="14.25" hidden="false" customHeight="false" outlineLevel="0" collapsed="false">
      <c r="A8180" s="0" t="s">
        <v>111</v>
      </c>
      <c r="B8180" s="0" t="s">
        <v>112</v>
      </c>
      <c r="C8180" s="0" t="s">
        <v>76</v>
      </c>
      <c r="D8180" s="0" t="s">
        <v>187</v>
      </c>
      <c r="E8180" s="0" t="n">
        <v>2030</v>
      </c>
      <c r="F8180" s="0" t="n">
        <v>0.077034672</v>
      </c>
      <c r="G8180" s="0" t="s">
        <v>132</v>
      </c>
    </row>
    <row r="8181" customFormat="false" ht="14.25" hidden="false" customHeight="false" outlineLevel="0" collapsed="false">
      <c r="A8181" s="0" t="s">
        <v>111</v>
      </c>
      <c r="B8181" s="0" t="s">
        <v>112</v>
      </c>
      <c r="C8181" s="0" t="s">
        <v>76</v>
      </c>
      <c r="D8181" s="0" t="s">
        <v>185</v>
      </c>
      <c r="E8181" s="0" t="n">
        <v>2031</v>
      </c>
      <c r="F8181" s="0" t="n">
        <v>0.07460103</v>
      </c>
      <c r="G8181" s="0" t="s">
        <v>132</v>
      </c>
    </row>
    <row r="8182" customFormat="false" ht="14.25" hidden="false" customHeight="false" outlineLevel="0" collapsed="false">
      <c r="A8182" s="0" t="s">
        <v>111</v>
      </c>
      <c r="B8182" s="0" t="s">
        <v>112</v>
      </c>
      <c r="C8182" s="0" t="s">
        <v>76</v>
      </c>
      <c r="D8182" s="0" t="s">
        <v>186</v>
      </c>
      <c r="E8182" s="0" t="n">
        <v>2031</v>
      </c>
      <c r="F8182" s="0" t="n">
        <v>0</v>
      </c>
      <c r="G8182" s="0" t="s">
        <v>132</v>
      </c>
    </row>
    <row r="8183" customFormat="false" ht="14.25" hidden="false" customHeight="false" outlineLevel="0" collapsed="false">
      <c r="A8183" s="0" t="s">
        <v>111</v>
      </c>
      <c r="B8183" s="0" t="s">
        <v>112</v>
      </c>
      <c r="C8183" s="0" t="s">
        <v>76</v>
      </c>
      <c r="D8183" s="0" t="s">
        <v>187</v>
      </c>
      <c r="E8183" s="0" t="n">
        <v>2031</v>
      </c>
      <c r="F8183" s="0" t="n">
        <v>0.07460103</v>
      </c>
      <c r="G8183" s="0" t="s">
        <v>132</v>
      </c>
    </row>
    <row r="8184" customFormat="false" ht="14.25" hidden="false" customHeight="false" outlineLevel="0" collapsed="false">
      <c r="A8184" s="0" t="s">
        <v>111</v>
      </c>
      <c r="B8184" s="0" t="s">
        <v>112</v>
      </c>
      <c r="C8184" s="0" t="s">
        <v>76</v>
      </c>
      <c r="D8184" s="0" t="s">
        <v>185</v>
      </c>
      <c r="E8184" s="0" t="n">
        <v>2032</v>
      </c>
      <c r="F8184" s="0" t="n">
        <v>0.073795563</v>
      </c>
      <c r="G8184" s="0" t="s">
        <v>132</v>
      </c>
    </row>
    <row r="8185" customFormat="false" ht="14.25" hidden="false" customHeight="false" outlineLevel="0" collapsed="false">
      <c r="A8185" s="0" t="s">
        <v>111</v>
      </c>
      <c r="B8185" s="0" t="s">
        <v>112</v>
      </c>
      <c r="C8185" s="0" t="s">
        <v>76</v>
      </c>
      <c r="D8185" s="0" t="s">
        <v>186</v>
      </c>
      <c r="E8185" s="0" t="n">
        <v>2032</v>
      </c>
      <c r="F8185" s="0" t="n">
        <v>0</v>
      </c>
      <c r="G8185" s="0" t="s">
        <v>132</v>
      </c>
    </row>
    <row r="8186" customFormat="false" ht="14.25" hidden="false" customHeight="false" outlineLevel="0" collapsed="false">
      <c r="A8186" s="0" t="s">
        <v>111</v>
      </c>
      <c r="B8186" s="0" t="s">
        <v>112</v>
      </c>
      <c r="C8186" s="0" t="s">
        <v>76</v>
      </c>
      <c r="D8186" s="0" t="s">
        <v>187</v>
      </c>
      <c r="E8186" s="0" t="n">
        <v>2032</v>
      </c>
      <c r="F8186" s="0" t="n">
        <v>0.073795563</v>
      </c>
      <c r="G8186" s="0" t="s">
        <v>132</v>
      </c>
    </row>
    <row r="8187" customFormat="false" ht="14.25" hidden="false" customHeight="false" outlineLevel="0" collapsed="false">
      <c r="A8187" s="0" t="s">
        <v>111</v>
      </c>
      <c r="B8187" s="0" t="s">
        <v>112</v>
      </c>
      <c r="C8187" s="0" t="s">
        <v>76</v>
      </c>
      <c r="D8187" s="0" t="s">
        <v>185</v>
      </c>
      <c r="E8187" s="0" t="n">
        <v>2033</v>
      </c>
      <c r="F8187" s="0" t="n">
        <v>0.074839488</v>
      </c>
      <c r="G8187" s="0" t="s">
        <v>132</v>
      </c>
    </row>
    <row r="8188" customFormat="false" ht="14.25" hidden="false" customHeight="false" outlineLevel="0" collapsed="false">
      <c r="A8188" s="0" t="s">
        <v>111</v>
      </c>
      <c r="B8188" s="0" t="s">
        <v>112</v>
      </c>
      <c r="C8188" s="0" t="s">
        <v>76</v>
      </c>
      <c r="D8188" s="0" t="s">
        <v>186</v>
      </c>
      <c r="E8188" s="0" t="n">
        <v>2033</v>
      </c>
      <c r="F8188" s="0" t="n">
        <v>0</v>
      </c>
      <c r="G8188" s="0" t="s">
        <v>132</v>
      </c>
    </row>
    <row r="8189" customFormat="false" ht="14.25" hidden="false" customHeight="false" outlineLevel="0" collapsed="false">
      <c r="A8189" s="0" t="s">
        <v>111</v>
      </c>
      <c r="B8189" s="0" t="s">
        <v>112</v>
      </c>
      <c r="C8189" s="0" t="s">
        <v>76</v>
      </c>
      <c r="D8189" s="0" t="s">
        <v>187</v>
      </c>
      <c r="E8189" s="0" t="n">
        <v>2033</v>
      </c>
      <c r="F8189" s="0" t="n">
        <v>0.074839488</v>
      </c>
      <c r="G8189" s="0" t="s">
        <v>132</v>
      </c>
    </row>
    <row r="8190" customFormat="false" ht="14.25" hidden="false" customHeight="false" outlineLevel="0" collapsed="false">
      <c r="A8190" s="0" t="s">
        <v>111</v>
      </c>
      <c r="B8190" s="0" t="s">
        <v>112</v>
      </c>
      <c r="C8190" s="0" t="s">
        <v>76</v>
      </c>
      <c r="D8190" s="0" t="s">
        <v>185</v>
      </c>
      <c r="E8190" s="0" t="n">
        <v>2034</v>
      </c>
      <c r="F8190" s="0" t="n">
        <v>0.0766187688</v>
      </c>
      <c r="G8190" s="0" t="s">
        <v>132</v>
      </c>
    </row>
    <row r="8191" customFormat="false" ht="14.25" hidden="false" customHeight="false" outlineLevel="0" collapsed="false">
      <c r="A8191" s="0" t="s">
        <v>111</v>
      </c>
      <c r="B8191" s="0" t="s">
        <v>112</v>
      </c>
      <c r="C8191" s="0" t="s">
        <v>76</v>
      </c>
      <c r="D8191" s="0" t="s">
        <v>186</v>
      </c>
      <c r="E8191" s="0" t="n">
        <v>2034</v>
      </c>
      <c r="F8191" s="0" t="n">
        <v>0</v>
      </c>
      <c r="G8191" s="0" t="s">
        <v>132</v>
      </c>
    </row>
    <row r="8192" customFormat="false" ht="14.25" hidden="false" customHeight="false" outlineLevel="0" collapsed="false">
      <c r="A8192" s="0" t="s">
        <v>111</v>
      </c>
      <c r="B8192" s="0" t="s">
        <v>112</v>
      </c>
      <c r="C8192" s="0" t="s">
        <v>76</v>
      </c>
      <c r="D8192" s="0" t="s">
        <v>187</v>
      </c>
      <c r="E8192" s="0" t="n">
        <v>2034</v>
      </c>
      <c r="F8192" s="0" t="n">
        <v>0.0766187688</v>
      </c>
      <c r="G8192" s="0" t="s">
        <v>132</v>
      </c>
    </row>
    <row r="8193" customFormat="false" ht="14.25" hidden="false" customHeight="false" outlineLevel="0" collapsed="false">
      <c r="A8193" s="0" t="s">
        <v>111</v>
      </c>
      <c r="B8193" s="0" t="s">
        <v>112</v>
      </c>
      <c r="C8193" s="0" t="s">
        <v>76</v>
      </c>
      <c r="D8193" s="0" t="s">
        <v>185</v>
      </c>
      <c r="E8193" s="0" t="n">
        <v>2035</v>
      </c>
      <c r="F8193" s="0" t="n">
        <v>0.078263244</v>
      </c>
      <c r="G8193" s="0" t="s">
        <v>132</v>
      </c>
    </row>
    <row r="8194" customFormat="false" ht="14.25" hidden="false" customHeight="false" outlineLevel="0" collapsed="false">
      <c r="A8194" s="0" t="s">
        <v>111</v>
      </c>
      <c r="B8194" s="0" t="s">
        <v>112</v>
      </c>
      <c r="C8194" s="0" t="s">
        <v>76</v>
      </c>
      <c r="D8194" s="0" t="s">
        <v>186</v>
      </c>
      <c r="E8194" s="0" t="n">
        <v>2035</v>
      </c>
      <c r="F8194" s="0" t="n">
        <v>0</v>
      </c>
      <c r="G8194" s="0" t="s">
        <v>132</v>
      </c>
    </row>
    <row r="8195" customFormat="false" ht="14.25" hidden="false" customHeight="false" outlineLevel="0" collapsed="false">
      <c r="A8195" s="0" t="s">
        <v>111</v>
      </c>
      <c r="B8195" s="0" t="s">
        <v>112</v>
      </c>
      <c r="C8195" s="0" t="s">
        <v>76</v>
      </c>
      <c r="D8195" s="0" t="s">
        <v>187</v>
      </c>
      <c r="E8195" s="0" t="n">
        <v>2035</v>
      </c>
      <c r="F8195" s="0" t="n">
        <v>0.078263244</v>
      </c>
      <c r="G8195" s="0" t="s">
        <v>132</v>
      </c>
    </row>
    <row r="8196" customFormat="false" ht="14.25" hidden="false" customHeight="false" outlineLevel="0" collapsed="false">
      <c r="A8196" s="0" t="s">
        <v>111</v>
      </c>
      <c r="B8196" s="0" t="s">
        <v>112</v>
      </c>
      <c r="C8196" s="0" t="s">
        <v>76</v>
      </c>
      <c r="D8196" s="0" t="s">
        <v>185</v>
      </c>
      <c r="E8196" s="0" t="n">
        <v>2036</v>
      </c>
      <c r="F8196" s="0" t="n">
        <v>0.0787229644</v>
      </c>
      <c r="G8196" s="0" t="s">
        <v>132</v>
      </c>
    </row>
    <row r="8197" customFormat="false" ht="14.25" hidden="false" customHeight="false" outlineLevel="0" collapsed="false">
      <c r="A8197" s="0" t="s">
        <v>111</v>
      </c>
      <c r="B8197" s="0" t="s">
        <v>112</v>
      </c>
      <c r="C8197" s="0" t="s">
        <v>76</v>
      </c>
      <c r="D8197" s="0" t="s">
        <v>186</v>
      </c>
      <c r="E8197" s="0" t="n">
        <v>2036</v>
      </c>
      <c r="F8197" s="0" t="n">
        <v>0</v>
      </c>
      <c r="G8197" s="0" t="s">
        <v>132</v>
      </c>
    </row>
    <row r="8198" customFormat="false" ht="14.25" hidden="false" customHeight="false" outlineLevel="0" collapsed="false">
      <c r="A8198" s="0" t="s">
        <v>111</v>
      </c>
      <c r="B8198" s="0" t="s">
        <v>112</v>
      </c>
      <c r="C8198" s="0" t="s">
        <v>76</v>
      </c>
      <c r="D8198" s="0" t="s">
        <v>187</v>
      </c>
      <c r="E8198" s="0" t="n">
        <v>2036</v>
      </c>
      <c r="F8198" s="0" t="n">
        <v>0.0787229644</v>
      </c>
      <c r="G8198" s="0" t="s">
        <v>132</v>
      </c>
    </row>
    <row r="8199" customFormat="false" ht="14.25" hidden="false" customHeight="false" outlineLevel="0" collapsed="false">
      <c r="A8199" s="0" t="s">
        <v>111</v>
      </c>
      <c r="B8199" s="0" t="s">
        <v>112</v>
      </c>
      <c r="C8199" s="0" t="s">
        <v>76</v>
      </c>
      <c r="D8199" s="0" t="s">
        <v>185</v>
      </c>
      <c r="E8199" s="0" t="n">
        <v>2037</v>
      </c>
      <c r="F8199" s="0" t="n">
        <v>0.0793266936</v>
      </c>
      <c r="G8199" s="0" t="s">
        <v>132</v>
      </c>
    </row>
    <row r="8200" customFormat="false" ht="14.25" hidden="false" customHeight="false" outlineLevel="0" collapsed="false">
      <c r="A8200" s="0" t="s">
        <v>111</v>
      </c>
      <c r="B8200" s="0" t="s">
        <v>112</v>
      </c>
      <c r="C8200" s="0" t="s">
        <v>76</v>
      </c>
      <c r="D8200" s="0" t="s">
        <v>186</v>
      </c>
      <c r="E8200" s="0" t="n">
        <v>2037</v>
      </c>
      <c r="F8200" s="0" t="n">
        <v>0</v>
      </c>
      <c r="G8200" s="0" t="s">
        <v>132</v>
      </c>
    </row>
    <row r="8201" customFormat="false" ht="14.25" hidden="false" customHeight="false" outlineLevel="0" collapsed="false">
      <c r="A8201" s="0" t="s">
        <v>111</v>
      </c>
      <c r="B8201" s="0" t="s">
        <v>112</v>
      </c>
      <c r="C8201" s="0" t="s">
        <v>76</v>
      </c>
      <c r="D8201" s="0" t="s">
        <v>187</v>
      </c>
      <c r="E8201" s="0" t="n">
        <v>2037</v>
      </c>
      <c r="F8201" s="0" t="n">
        <v>0.0793266936</v>
      </c>
      <c r="G8201" s="0" t="s">
        <v>132</v>
      </c>
    </row>
    <row r="8202" customFormat="false" ht="14.25" hidden="false" customHeight="false" outlineLevel="0" collapsed="false">
      <c r="A8202" s="0" t="s">
        <v>111</v>
      </c>
      <c r="B8202" s="0" t="s">
        <v>112</v>
      </c>
      <c r="C8202" s="0" t="s">
        <v>76</v>
      </c>
      <c r="D8202" s="0" t="s">
        <v>185</v>
      </c>
      <c r="E8202" s="0" t="n">
        <v>2038</v>
      </c>
      <c r="F8202" s="0" t="n">
        <v>0.0797337954</v>
      </c>
      <c r="G8202" s="0" t="s">
        <v>132</v>
      </c>
    </row>
    <row r="8203" customFormat="false" ht="14.25" hidden="false" customHeight="false" outlineLevel="0" collapsed="false">
      <c r="A8203" s="0" t="s">
        <v>111</v>
      </c>
      <c r="B8203" s="0" t="s">
        <v>112</v>
      </c>
      <c r="C8203" s="0" t="s">
        <v>76</v>
      </c>
      <c r="D8203" s="0" t="s">
        <v>186</v>
      </c>
      <c r="E8203" s="0" t="n">
        <v>2038</v>
      </c>
      <c r="F8203" s="0" t="n">
        <v>0</v>
      </c>
      <c r="G8203" s="0" t="s">
        <v>132</v>
      </c>
    </row>
    <row r="8204" customFormat="false" ht="14.25" hidden="false" customHeight="false" outlineLevel="0" collapsed="false">
      <c r="A8204" s="0" t="s">
        <v>111</v>
      </c>
      <c r="B8204" s="0" t="s">
        <v>112</v>
      </c>
      <c r="C8204" s="0" t="s">
        <v>76</v>
      </c>
      <c r="D8204" s="0" t="s">
        <v>187</v>
      </c>
      <c r="E8204" s="0" t="n">
        <v>2038</v>
      </c>
      <c r="F8204" s="0" t="n">
        <v>0.0797337954</v>
      </c>
      <c r="G8204" s="0" t="s">
        <v>132</v>
      </c>
    </row>
    <row r="8205" customFormat="false" ht="14.25" hidden="false" customHeight="false" outlineLevel="0" collapsed="false">
      <c r="A8205" s="0" t="s">
        <v>111</v>
      </c>
      <c r="B8205" s="0" t="s">
        <v>112</v>
      </c>
      <c r="C8205" s="0" t="s">
        <v>76</v>
      </c>
      <c r="D8205" s="0" t="s">
        <v>185</v>
      </c>
      <c r="E8205" s="0" t="n">
        <v>2039</v>
      </c>
      <c r="F8205" s="0" t="n">
        <v>0.0802904448</v>
      </c>
      <c r="G8205" s="0" t="s">
        <v>132</v>
      </c>
    </row>
    <row r="8206" customFormat="false" ht="14.25" hidden="false" customHeight="false" outlineLevel="0" collapsed="false">
      <c r="A8206" s="0" t="s">
        <v>111</v>
      </c>
      <c r="B8206" s="0" t="s">
        <v>112</v>
      </c>
      <c r="C8206" s="0" t="s">
        <v>76</v>
      </c>
      <c r="D8206" s="0" t="s">
        <v>186</v>
      </c>
      <c r="E8206" s="0" t="n">
        <v>2039</v>
      </c>
      <c r="F8206" s="0" t="n">
        <v>0</v>
      </c>
      <c r="G8206" s="0" t="s">
        <v>132</v>
      </c>
    </row>
    <row r="8207" customFormat="false" ht="14.25" hidden="false" customHeight="false" outlineLevel="0" collapsed="false">
      <c r="A8207" s="0" t="s">
        <v>111</v>
      </c>
      <c r="B8207" s="0" t="s">
        <v>112</v>
      </c>
      <c r="C8207" s="0" t="s">
        <v>76</v>
      </c>
      <c r="D8207" s="0" t="s">
        <v>187</v>
      </c>
      <c r="E8207" s="0" t="n">
        <v>2039</v>
      </c>
      <c r="F8207" s="0" t="n">
        <v>0.0802904448</v>
      </c>
      <c r="G8207" s="0" t="s">
        <v>132</v>
      </c>
    </row>
    <row r="8208" customFormat="false" ht="14.25" hidden="false" customHeight="false" outlineLevel="0" collapsed="false">
      <c r="A8208" s="0" t="s">
        <v>111</v>
      </c>
      <c r="B8208" s="0" t="s">
        <v>112</v>
      </c>
      <c r="C8208" s="0" t="s">
        <v>76</v>
      </c>
      <c r="D8208" s="0" t="s">
        <v>185</v>
      </c>
      <c r="E8208" s="0" t="n">
        <v>2040</v>
      </c>
      <c r="F8208" s="0" t="n">
        <v>0.080644928</v>
      </c>
      <c r="G8208" s="0" t="s">
        <v>132</v>
      </c>
    </row>
    <row r="8209" customFormat="false" ht="14.25" hidden="false" customHeight="false" outlineLevel="0" collapsed="false">
      <c r="A8209" s="0" t="s">
        <v>111</v>
      </c>
      <c r="B8209" s="0" t="s">
        <v>112</v>
      </c>
      <c r="C8209" s="0" t="s">
        <v>76</v>
      </c>
      <c r="D8209" s="0" t="s">
        <v>186</v>
      </c>
      <c r="E8209" s="0" t="n">
        <v>2040</v>
      </c>
      <c r="F8209" s="0" t="n">
        <v>0</v>
      </c>
      <c r="G8209" s="0" t="s">
        <v>132</v>
      </c>
    </row>
    <row r="8210" customFormat="false" ht="14.25" hidden="false" customHeight="false" outlineLevel="0" collapsed="false">
      <c r="A8210" s="0" t="s">
        <v>111</v>
      </c>
      <c r="B8210" s="0" t="s">
        <v>112</v>
      </c>
      <c r="C8210" s="0" t="s">
        <v>76</v>
      </c>
      <c r="D8210" s="0" t="s">
        <v>187</v>
      </c>
      <c r="E8210" s="0" t="n">
        <v>2040</v>
      </c>
      <c r="F8210" s="0" t="n">
        <v>0.080644928</v>
      </c>
      <c r="G8210" s="0" t="s">
        <v>132</v>
      </c>
    </row>
    <row r="8211" customFormat="false" ht="14.25" hidden="false" customHeight="false" outlineLevel="0" collapsed="false">
      <c r="A8211" s="0" t="s">
        <v>107</v>
      </c>
      <c r="B8211" s="0" t="s">
        <v>108</v>
      </c>
      <c r="C8211" s="0" t="s">
        <v>76</v>
      </c>
      <c r="D8211" s="0" t="s">
        <v>185</v>
      </c>
      <c r="E8211" s="0" t="n">
        <v>2024</v>
      </c>
      <c r="F8211" s="0" t="n">
        <v>0.02495038</v>
      </c>
      <c r="G8211" s="0" t="s">
        <v>132</v>
      </c>
    </row>
    <row r="8212" customFormat="false" ht="14.25" hidden="false" customHeight="false" outlineLevel="0" collapsed="false">
      <c r="A8212" s="0" t="s">
        <v>107</v>
      </c>
      <c r="B8212" s="0" t="s">
        <v>108</v>
      </c>
      <c r="C8212" s="0" t="s">
        <v>76</v>
      </c>
      <c r="D8212" s="0" t="s">
        <v>186</v>
      </c>
      <c r="E8212" s="0" t="n">
        <v>2024</v>
      </c>
      <c r="F8212" s="0" t="n">
        <v>0</v>
      </c>
      <c r="G8212" s="0" t="s">
        <v>132</v>
      </c>
    </row>
    <row r="8213" customFormat="false" ht="14.25" hidden="false" customHeight="false" outlineLevel="0" collapsed="false">
      <c r="A8213" s="0" t="s">
        <v>107</v>
      </c>
      <c r="B8213" s="0" t="s">
        <v>108</v>
      </c>
      <c r="C8213" s="0" t="s">
        <v>76</v>
      </c>
      <c r="D8213" s="0" t="s">
        <v>187</v>
      </c>
      <c r="E8213" s="0" t="n">
        <v>2024</v>
      </c>
      <c r="F8213" s="0" t="n">
        <v>0.02495038</v>
      </c>
      <c r="G8213" s="0" t="s">
        <v>132</v>
      </c>
    </row>
    <row r="8214" customFormat="false" ht="14.25" hidden="false" customHeight="false" outlineLevel="0" collapsed="false">
      <c r="A8214" s="0" t="s">
        <v>107</v>
      </c>
      <c r="B8214" s="0" t="s">
        <v>108</v>
      </c>
      <c r="C8214" s="0" t="s">
        <v>76</v>
      </c>
      <c r="D8214" s="0" t="s">
        <v>185</v>
      </c>
      <c r="E8214" s="0" t="n">
        <v>2025</v>
      </c>
      <c r="F8214" s="0" t="n">
        <v>0.026019682</v>
      </c>
      <c r="G8214" s="0" t="s">
        <v>132</v>
      </c>
    </row>
    <row r="8215" customFormat="false" ht="14.25" hidden="false" customHeight="false" outlineLevel="0" collapsed="false">
      <c r="A8215" s="0" t="s">
        <v>107</v>
      </c>
      <c r="B8215" s="0" t="s">
        <v>108</v>
      </c>
      <c r="C8215" s="0" t="s">
        <v>76</v>
      </c>
      <c r="D8215" s="0" t="s">
        <v>186</v>
      </c>
      <c r="E8215" s="0" t="n">
        <v>2025</v>
      </c>
      <c r="F8215" s="0" t="n">
        <v>0</v>
      </c>
      <c r="G8215" s="0" t="s">
        <v>132</v>
      </c>
    </row>
    <row r="8216" customFormat="false" ht="14.25" hidden="false" customHeight="false" outlineLevel="0" collapsed="false">
      <c r="A8216" s="0" t="s">
        <v>107</v>
      </c>
      <c r="B8216" s="0" t="s">
        <v>108</v>
      </c>
      <c r="C8216" s="0" t="s">
        <v>76</v>
      </c>
      <c r="D8216" s="0" t="s">
        <v>187</v>
      </c>
      <c r="E8216" s="0" t="n">
        <v>2025</v>
      </c>
      <c r="F8216" s="0" t="n">
        <v>0.026019682</v>
      </c>
      <c r="G8216" s="0" t="s">
        <v>132</v>
      </c>
    </row>
    <row r="8217" customFormat="false" ht="14.25" hidden="false" customHeight="false" outlineLevel="0" collapsed="false">
      <c r="A8217" s="0" t="s">
        <v>107</v>
      </c>
      <c r="B8217" s="0" t="s">
        <v>108</v>
      </c>
      <c r="C8217" s="0" t="s">
        <v>76</v>
      </c>
      <c r="D8217" s="0" t="s">
        <v>185</v>
      </c>
      <c r="E8217" s="0" t="n">
        <v>2026</v>
      </c>
      <c r="F8217" s="0" t="n">
        <v>0.0621245736</v>
      </c>
      <c r="G8217" s="0" t="s">
        <v>132</v>
      </c>
    </row>
    <row r="8218" customFormat="false" ht="14.25" hidden="false" customHeight="false" outlineLevel="0" collapsed="false">
      <c r="A8218" s="0" t="s">
        <v>107</v>
      </c>
      <c r="B8218" s="0" t="s">
        <v>108</v>
      </c>
      <c r="C8218" s="0" t="s">
        <v>76</v>
      </c>
      <c r="D8218" s="0" t="s">
        <v>186</v>
      </c>
      <c r="E8218" s="0" t="n">
        <v>2026</v>
      </c>
      <c r="F8218" s="0" t="n">
        <v>0</v>
      </c>
      <c r="G8218" s="0" t="s">
        <v>132</v>
      </c>
    </row>
    <row r="8219" customFormat="false" ht="14.25" hidden="false" customHeight="false" outlineLevel="0" collapsed="false">
      <c r="A8219" s="0" t="s">
        <v>107</v>
      </c>
      <c r="B8219" s="0" t="s">
        <v>108</v>
      </c>
      <c r="C8219" s="0" t="s">
        <v>76</v>
      </c>
      <c r="D8219" s="0" t="s">
        <v>187</v>
      </c>
      <c r="E8219" s="0" t="n">
        <v>2026</v>
      </c>
      <c r="F8219" s="0" t="n">
        <v>0.0621245736</v>
      </c>
      <c r="G8219" s="0" t="s">
        <v>132</v>
      </c>
    </row>
    <row r="8220" customFormat="false" ht="14.25" hidden="false" customHeight="false" outlineLevel="0" collapsed="false">
      <c r="A8220" s="0" t="s">
        <v>107</v>
      </c>
      <c r="B8220" s="0" t="s">
        <v>108</v>
      </c>
      <c r="C8220" s="0" t="s">
        <v>76</v>
      </c>
      <c r="D8220" s="0" t="s">
        <v>185</v>
      </c>
      <c r="E8220" s="0" t="n">
        <v>2027</v>
      </c>
      <c r="F8220" s="0" t="n">
        <v>0.091867932</v>
      </c>
      <c r="G8220" s="0" t="s">
        <v>132</v>
      </c>
    </row>
    <row r="8221" customFormat="false" ht="14.25" hidden="false" customHeight="false" outlineLevel="0" collapsed="false">
      <c r="A8221" s="0" t="s">
        <v>107</v>
      </c>
      <c r="B8221" s="0" t="s">
        <v>108</v>
      </c>
      <c r="C8221" s="0" t="s">
        <v>76</v>
      </c>
      <c r="D8221" s="0" t="s">
        <v>186</v>
      </c>
      <c r="E8221" s="0" t="n">
        <v>2027</v>
      </c>
      <c r="F8221" s="0" t="n">
        <v>0</v>
      </c>
      <c r="G8221" s="0" t="s">
        <v>132</v>
      </c>
    </row>
    <row r="8222" customFormat="false" ht="14.25" hidden="false" customHeight="false" outlineLevel="0" collapsed="false">
      <c r="A8222" s="0" t="s">
        <v>107</v>
      </c>
      <c r="B8222" s="0" t="s">
        <v>108</v>
      </c>
      <c r="C8222" s="0" t="s">
        <v>76</v>
      </c>
      <c r="D8222" s="0" t="s">
        <v>187</v>
      </c>
      <c r="E8222" s="0" t="n">
        <v>2027</v>
      </c>
      <c r="F8222" s="0" t="n">
        <v>0.091867932</v>
      </c>
      <c r="G8222" s="0" t="s">
        <v>132</v>
      </c>
    </row>
    <row r="8223" customFormat="false" ht="14.25" hidden="false" customHeight="false" outlineLevel="0" collapsed="false">
      <c r="A8223" s="0" t="s">
        <v>107</v>
      </c>
      <c r="B8223" s="0" t="s">
        <v>108</v>
      </c>
      <c r="C8223" s="0" t="s">
        <v>76</v>
      </c>
      <c r="D8223" s="0" t="s">
        <v>185</v>
      </c>
      <c r="E8223" s="0" t="n">
        <v>2028</v>
      </c>
      <c r="F8223" s="0" t="n">
        <v>0.098025954</v>
      </c>
      <c r="G8223" s="0" t="s">
        <v>132</v>
      </c>
    </row>
    <row r="8224" customFormat="false" ht="14.25" hidden="false" customHeight="false" outlineLevel="0" collapsed="false">
      <c r="A8224" s="0" t="s">
        <v>107</v>
      </c>
      <c r="B8224" s="0" t="s">
        <v>108</v>
      </c>
      <c r="C8224" s="0" t="s">
        <v>76</v>
      </c>
      <c r="D8224" s="0" t="s">
        <v>186</v>
      </c>
      <c r="E8224" s="0" t="n">
        <v>2028</v>
      </c>
      <c r="F8224" s="0" t="n">
        <v>0</v>
      </c>
      <c r="G8224" s="0" t="s">
        <v>132</v>
      </c>
    </row>
    <row r="8225" customFormat="false" ht="14.25" hidden="false" customHeight="false" outlineLevel="0" collapsed="false">
      <c r="A8225" s="0" t="s">
        <v>107</v>
      </c>
      <c r="B8225" s="0" t="s">
        <v>108</v>
      </c>
      <c r="C8225" s="0" t="s">
        <v>76</v>
      </c>
      <c r="D8225" s="0" t="s">
        <v>187</v>
      </c>
      <c r="E8225" s="0" t="n">
        <v>2028</v>
      </c>
      <c r="F8225" s="0" t="n">
        <v>0.098025954</v>
      </c>
      <c r="G8225" s="0" t="s">
        <v>132</v>
      </c>
    </row>
    <row r="8226" customFormat="false" ht="14.25" hidden="false" customHeight="false" outlineLevel="0" collapsed="false">
      <c r="A8226" s="0" t="s">
        <v>107</v>
      </c>
      <c r="B8226" s="0" t="s">
        <v>108</v>
      </c>
      <c r="C8226" s="0" t="s">
        <v>76</v>
      </c>
      <c r="D8226" s="0" t="s">
        <v>185</v>
      </c>
      <c r="E8226" s="0" t="n">
        <v>2029</v>
      </c>
      <c r="F8226" s="0" t="n">
        <v>0.094536</v>
      </c>
      <c r="G8226" s="0" t="s">
        <v>132</v>
      </c>
    </row>
    <row r="8227" customFormat="false" ht="14.25" hidden="false" customHeight="false" outlineLevel="0" collapsed="false">
      <c r="A8227" s="0" t="s">
        <v>107</v>
      </c>
      <c r="B8227" s="0" t="s">
        <v>108</v>
      </c>
      <c r="C8227" s="0" t="s">
        <v>76</v>
      </c>
      <c r="D8227" s="0" t="s">
        <v>186</v>
      </c>
      <c r="E8227" s="0" t="n">
        <v>2029</v>
      </c>
      <c r="F8227" s="0" t="n">
        <v>0</v>
      </c>
      <c r="G8227" s="0" t="s">
        <v>132</v>
      </c>
    </row>
    <row r="8228" customFormat="false" ht="14.25" hidden="false" customHeight="false" outlineLevel="0" collapsed="false">
      <c r="A8228" s="0" t="s">
        <v>107</v>
      </c>
      <c r="B8228" s="0" t="s">
        <v>108</v>
      </c>
      <c r="C8228" s="0" t="s">
        <v>76</v>
      </c>
      <c r="D8228" s="0" t="s">
        <v>187</v>
      </c>
      <c r="E8228" s="0" t="n">
        <v>2029</v>
      </c>
      <c r="F8228" s="0" t="n">
        <v>0.094536</v>
      </c>
      <c r="G8228" s="0" t="s">
        <v>132</v>
      </c>
    </row>
    <row r="8229" customFormat="false" ht="14.25" hidden="false" customHeight="false" outlineLevel="0" collapsed="false">
      <c r="A8229" s="0" t="s">
        <v>107</v>
      </c>
      <c r="B8229" s="0" t="s">
        <v>108</v>
      </c>
      <c r="C8229" s="0" t="s">
        <v>76</v>
      </c>
      <c r="D8229" s="0" t="s">
        <v>185</v>
      </c>
      <c r="E8229" s="0" t="n">
        <v>2030</v>
      </c>
      <c r="F8229" s="0" t="n">
        <v>0.068117346</v>
      </c>
      <c r="G8229" s="0" t="s">
        <v>132</v>
      </c>
    </row>
    <row r="8230" customFormat="false" ht="14.25" hidden="false" customHeight="false" outlineLevel="0" collapsed="false">
      <c r="A8230" s="0" t="s">
        <v>107</v>
      </c>
      <c r="B8230" s="0" t="s">
        <v>108</v>
      </c>
      <c r="C8230" s="0" t="s">
        <v>76</v>
      </c>
      <c r="D8230" s="0" t="s">
        <v>186</v>
      </c>
      <c r="E8230" s="0" t="n">
        <v>2030</v>
      </c>
      <c r="F8230" s="0" t="n">
        <v>0</v>
      </c>
      <c r="G8230" s="0" t="s">
        <v>132</v>
      </c>
    </row>
    <row r="8231" customFormat="false" ht="14.25" hidden="false" customHeight="false" outlineLevel="0" collapsed="false">
      <c r="A8231" s="0" t="s">
        <v>107</v>
      </c>
      <c r="B8231" s="0" t="s">
        <v>108</v>
      </c>
      <c r="C8231" s="0" t="s">
        <v>76</v>
      </c>
      <c r="D8231" s="0" t="s">
        <v>187</v>
      </c>
      <c r="E8231" s="0" t="n">
        <v>2030</v>
      </c>
      <c r="F8231" s="0" t="n">
        <v>0.068117346</v>
      </c>
      <c r="G8231" s="0" t="s">
        <v>132</v>
      </c>
    </row>
    <row r="8232" customFormat="false" ht="14.25" hidden="false" customHeight="false" outlineLevel="0" collapsed="false">
      <c r="A8232" s="0" t="s">
        <v>107</v>
      </c>
      <c r="B8232" s="0" t="s">
        <v>108</v>
      </c>
      <c r="C8232" s="0" t="s">
        <v>76</v>
      </c>
      <c r="D8232" s="0" t="s">
        <v>185</v>
      </c>
      <c r="E8232" s="0" t="n">
        <v>2031</v>
      </c>
      <c r="F8232" s="0" t="n">
        <v>0.065093658</v>
      </c>
      <c r="G8232" s="0" t="s">
        <v>132</v>
      </c>
    </row>
    <row r="8233" customFormat="false" ht="14.25" hidden="false" customHeight="false" outlineLevel="0" collapsed="false">
      <c r="A8233" s="0" t="s">
        <v>107</v>
      </c>
      <c r="B8233" s="0" t="s">
        <v>108</v>
      </c>
      <c r="C8233" s="0" t="s">
        <v>76</v>
      </c>
      <c r="D8233" s="0" t="s">
        <v>186</v>
      </c>
      <c r="E8233" s="0" t="n">
        <v>2031</v>
      </c>
      <c r="F8233" s="0" t="n">
        <v>0</v>
      </c>
      <c r="G8233" s="0" t="s">
        <v>132</v>
      </c>
    </row>
    <row r="8234" customFormat="false" ht="14.25" hidden="false" customHeight="false" outlineLevel="0" collapsed="false">
      <c r="A8234" s="0" t="s">
        <v>107</v>
      </c>
      <c r="B8234" s="0" t="s">
        <v>108</v>
      </c>
      <c r="C8234" s="0" t="s">
        <v>76</v>
      </c>
      <c r="D8234" s="0" t="s">
        <v>187</v>
      </c>
      <c r="E8234" s="0" t="n">
        <v>2031</v>
      </c>
      <c r="F8234" s="0" t="n">
        <v>0.065093658</v>
      </c>
      <c r="G8234" s="0" t="s">
        <v>132</v>
      </c>
    </row>
    <row r="8235" customFormat="false" ht="14.25" hidden="false" customHeight="false" outlineLevel="0" collapsed="false">
      <c r="A8235" s="0" t="s">
        <v>107</v>
      </c>
      <c r="B8235" s="0" t="s">
        <v>108</v>
      </c>
      <c r="C8235" s="0" t="s">
        <v>76</v>
      </c>
      <c r="D8235" s="0" t="s">
        <v>185</v>
      </c>
      <c r="E8235" s="0" t="n">
        <v>2032</v>
      </c>
      <c r="F8235" s="0" t="n">
        <v>0.063467391</v>
      </c>
      <c r="G8235" s="0" t="s">
        <v>132</v>
      </c>
    </row>
    <row r="8236" customFormat="false" ht="14.25" hidden="false" customHeight="false" outlineLevel="0" collapsed="false">
      <c r="A8236" s="0" t="s">
        <v>107</v>
      </c>
      <c r="B8236" s="0" t="s">
        <v>108</v>
      </c>
      <c r="C8236" s="0" t="s">
        <v>76</v>
      </c>
      <c r="D8236" s="0" t="s">
        <v>186</v>
      </c>
      <c r="E8236" s="0" t="n">
        <v>2032</v>
      </c>
      <c r="F8236" s="0" t="n">
        <v>0</v>
      </c>
      <c r="G8236" s="0" t="s">
        <v>132</v>
      </c>
    </row>
    <row r="8237" customFormat="false" ht="14.25" hidden="false" customHeight="false" outlineLevel="0" collapsed="false">
      <c r="A8237" s="0" t="s">
        <v>107</v>
      </c>
      <c r="B8237" s="0" t="s">
        <v>108</v>
      </c>
      <c r="C8237" s="0" t="s">
        <v>76</v>
      </c>
      <c r="D8237" s="0" t="s">
        <v>187</v>
      </c>
      <c r="E8237" s="0" t="n">
        <v>2032</v>
      </c>
      <c r="F8237" s="0" t="n">
        <v>0.063467391</v>
      </c>
      <c r="G8237" s="0" t="s">
        <v>132</v>
      </c>
    </row>
    <row r="8238" customFormat="false" ht="14.25" hidden="false" customHeight="false" outlineLevel="0" collapsed="false">
      <c r="A8238" s="0" t="s">
        <v>107</v>
      </c>
      <c r="B8238" s="0" t="s">
        <v>108</v>
      </c>
      <c r="C8238" s="0" t="s">
        <v>76</v>
      </c>
      <c r="D8238" s="0" t="s">
        <v>185</v>
      </c>
      <c r="E8238" s="0" t="n">
        <v>2033</v>
      </c>
      <c r="F8238" s="0" t="n">
        <v>0.063569856</v>
      </c>
      <c r="G8238" s="0" t="s">
        <v>132</v>
      </c>
    </row>
    <row r="8239" customFormat="false" ht="14.25" hidden="false" customHeight="false" outlineLevel="0" collapsed="false">
      <c r="A8239" s="0" t="s">
        <v>107</v>
      </c>
      <c r="B8239" s="0" t="s">
        <v>108</v>
      </c>
      <c r="C8239" s="0" t="s">
        <v>76</v>
      </c>
      <c r="D8239" s="0" t="s">
        <v>186</v>
      </c>
      <c r="E8239" s="0" t="n">
        <v>2033</v>
      </c>
      <c r="F8239" s="0" t="n">
        <v>0</v>
      </c>
      <c r="G8239" s="0" t="s">
        <v>132</v>
      </c>
    </row>
    <row r="8240" customFormat="false" ht="14.25" hidden="false" customHeight="false" outlineLevel="0" collapsed="false">
      <c r="A8240" s="0" t="s">
        <v>107</v>
      </c>
      <c r="B8240" s="0" t="s">
        <v>108</v>
      </c>
      <c r="C8240" s="0" t="s">
        <v>76</v>
      </c>
      <c r="D8240" s="0" t="s">
        <v>187</v>
      </c>
      <c r="E8240" s="0" t="n">
        <v>2033</v>
      </c>
      <c r="F8240" s="0" t="n">
        <v>0.063569856</v>
      </c>
      <c r="G8240" s="0" t="s">
        <v>132</v>
      </c>
    </row>
    <row r="8241" customFormat="false" ht="14.25" hidden="false" customHeight="false" outlineLevel="0" collapsed="false">
      <c r="A8241" s="0" t="s">
        <v>107</v>
      </c>
      <c r="B8241" s="0" t="s">
        <v>108</v>
      </c>
      <c r="C8241" s="0" t="s">
        <v>76</v>
      </c>
      <c r="D8241" s="0" t="s">
        <v>185</v>
      </c>
      <c r="E8241" s="0" t="n">
        <v>2034</v>
      </c>
      <c r="F8241" s="0" t="n">
        <v>0.0641270056</v>
      </c>
      <c r="G8241" s="0" t="s">
        <v>132</v>
      </c>
    </row>
    <row r="8242" customFormat="false" ht="14.25" hidden="false" customHeight="false" outlineLevel="0" collapsed="false">
      <c r="A8242" s="0" t="s">
        <v>107</v>
      </c>
      <c r="B8242" s="0" t="s">
        <v>108</v>
      </c>
      <c r="C8242" s="0" t="s">
        <v>76</v>
      </c>
      <c r="D8242" s="0" t="s">
        <v>186</v>
      </c>
      <c r="E8242" s="0" t="n">
        <v>2034</v>
      </c>
      <c r="F8242" s="0" t="n">
        <v>0</v>
      </c>
      <c r="G8242" s="0" t="s">
        <v>132</v>
      </c>
    </row>
    <row r="8243" customFormat="false" ht="14.25" hidden="false" customHeight="false" outlineLevel="0" collapsed="false">
      <c r="A8243" s="0" t="s">
        <v>107</v>
      </c>
      <c r="B8243" s="0" t="s">
        <v>108</v>
      </c>
      <c r="C8243" s="0" t="s">
        <v>76</v>
      </c>
      <c r="D8243" s="0" t="s">
        <v>187</v>
      </c>
      <c r="E8243" s="0" t="n">
        <v>2034</v>
      </c>
      <c r="F8243" s="0" t="n">
        <v>0.0641270056</v>
      </c>
      <c r="G8243" s="0" t="s">
        <v>132</v>
      </c>
    </row>
    <row r="8244" customFormat="false" ht="14.25" hidden="false" customHeight="false" outlineLevel="0" collapsed="false">
      <c r="A8244" s="0" t="s">
        <v>107</v>
      </c>
      <c r="B8244" s="0" t="s">
        <v>108</v>
      </c>
      <c r="C8244" s="0" t="s">
        <v>76</v>
      </c>
      <c r="D8244" s="0" t="s">
        <v>185</v>
      </c>
      <c r="E8244" s="0" t="n">
        <v>2035</v>
      </c>
      <c r="F8244" s="0" t="n">
        <v>0.064071072</v>
      </c>
      <c r="G8244" s="0" t="s">
        <v>132</v>
      </c>
    </row>
    <row r="8245" customFormat="false" ht="14.25" hidden="false" customHeight="false" outlineLevel="0" collapsed="false">
      <c r="A8245" s="0" t="s">
        <v>107</v>
      </c>
      <c r="B8245" s="0" t="s">
        <v>108</v>
      </c>
      <c r="C8245" s="0" t="s">
        <v>76</v>
      </c>
      <c r="D8245" s="0" t="s">
        <v>186</v>
      </c>
      <c r="E8245" s="0" t="n">
        <v>2035</v>
      </c>
      <c r="F8245" s="0" t="n">
        <v>0</v>
      </c>
      <c r="G8245" s="0" t="s">
        <v>132</v>
      </c>
    </row>
    <row r="8246" customFormat="false" ht="14.25" hidden="false" customHeight="false" outlineLevel="0" collapsed="false">
      <c r="A8246" s="0" t="s">
        <v>107</v>
      </c>
      <c r="B8246" s="0" t="s">
        <v>108</v>
      </c>
      <c r="C8246" s="0" t="s">
        <v>76</v>
      </c>
      <c r="D8246" s="0" t="s">
        <v>187</v>
      </c>
      <c r="E8246" s="0" t="n">
        <v>2035</v>
      </c>
      <c r="F8246" s="0" t="n">
        <v>0.064071072</v>
      </c>
      <c r="G8246" s="0" t="s">
        <v>132</v>
      </c>
    </row>
    <row r="8247" customFormat="false" ht="14.25" hidden="false" customHeight="false" outlineLevel="0" collapsed="false">
      <c r="A8247" s="0" t="s">
        <v>107</v>
      </c>
      <c r="B8247" s="0" t="s">
        <v>108</v>
      </c>
      <c r="C8247" s="0" t="s">
        <v>76</v>
      </c>
      <c r="D8247" s="0" t="s">
        <v>185</v>
      </c>
      <c r="E8247" s="0" t="n">
        <v>2036</v>
      </c>
      <c r="F8247" s="0" t="n">
        <v>0.0644474272</v>
      </c>
      <c r="G8247" s="0" t="s">
        <v>132</v>
      </c>
    </row>
    <row r="8248" customFormat="false" ht="14.25" hidden="false" customHeight="false" outlineLevel="0" collapsed="false">
      <c r="A8248" s="0" t="s">
        <v>107</v>
      </c>
      <c r="B8248" s="0" t="s">
        <v>108</v>
      </c>
      <c r="C8248" s="0" t="s">
        <v>76</v>
      </c>
      <c r="D8248" s="0" t="s">
        <v>186</v>
      </c>
      <c r="E8248" s="0" t="n">
        <v>2036</v>
      </c>
      <c r="F8248" s="0" t="n">
        <v>0</v>
      </c>
      <c r="G8248" s="0" t="s">
        <v>132</v>
      </c>
    </row>
    <row r="8249" customFormat="false" ht="14.25" hidden="false" customHeight="false" outlineLevel="0" collapsed="false">
      <c r="A8249" s="0" t="s">
        <v>107</v>
      </c>
      <c r="B8249" s="0" t="s">
        <v>108</v>
      </c>
      <c r="C8249" s="0" t="s">
        <v>76</v>
      </c>
      <c r="D8249" s="0" t="s">
        <v>187</v>
      </c>
      <c r="E8249" s="0" t="n">
        <v>2036</v>
      </c>
      <c r="F8249" s="0" t="n">
        <v>0.0644474272</v>
      </c>
      <c r="G8249" s="0" t="s">
        <v>132</v>
      </c>
    </row>
    <row r="8250" customFormat="false" ht="14.25" hidden="false" customHeight="false" outlineLevel="0" collapsed="false">
      <c r="A8250" s="0" t="s">
        <v>107</v>
      </c>
      <c r="B8250" s="0" t="s">
        <v>108</v>
      </c>
      <c r="C8250" s="0" t="s">
        <v>76</v>
      </c>
      <c r="D8250" s="0" t="s">
        <v>185</v>
      </c>
      <c r="E8250" s="0" t="n">
        <v>2037</v>
      </c>
      <c r="F8250" s="0" t="n">
        <v>0.0649416768</v>
      </c>
      <c r="G8250" s="0" t="s">
        <v>132</v>
      </c>
    </row>
    <row r="8251" customFormat="false" ht="14.25" hidden="false" customHeight="false" outlineLevel="0" collapsed="false">
      <c r="A8251" s="0" t="s">
        <v>107</v>
      </c>
      <c r="B8251" s="0" t="s">
        <v>108</v>
      </c>
      <c r="C8251" s="0" t="s">
        <v>76</v>
      </c>
      <c r="D8251" s="0" t="s">
        <v>186</v>
      </c>
      <c r="E8251" s="0" t="n">
        <v>2037</v>
      </c>
      <c r="F8251" s="0" t="n">
        <v>0</v>
      </c>
      <c r="G8251" s="0" t="s">
        <v>132</v>
      </c>
    </row>
    <row r="8252" customFormat="false" ht="14.25" hidden="false" customHeight="false" outlineLevel="0" collapsed="false">
      <c r="A8252" s="0" t="s">
        <v>107</v>
      </c>
      <c r="B8252" s="0" t="s">
        <v>108</v>
      </c>
      <c r="C8252" s="0" t="s">
        <v>76</v>
      </c>
      <c r="D8252" s="0" t="s">
        <v>187</v>
      </c>
      <c r="E8252" s="0" t="n">
        <v>2037</v>
      </c>
      <c r="F8252" s="0" t="n">
        <v>0.0649416768</v>
      </c>
      <c r="G8252" s="0" t="s">
        <v>132</v>
      </c>
    </row>
    <row r="8253" customFormat="false" ht="14.25" hidden="false" customHeight="false" outlineLevel="0" collapsed="false">
      <c r="A8253" s="0" t="s">
        <v>107</v>
      </c>
      <c r="B8253" s="0" t="s">
        <v>108</v>
      </c>
      <c r="C8253" s="0" t="s">
        <v>76</v>
      </c>
      <c r="D8253" s="0" t="s">
        <v>185</v>
      </c>
      <c r="E8253" s="0" t="n">
        <v>2038</v>
      </c>
      <c r="F8253" s="0" t="n">
        <v>0.0652749552</v>
      </c>
      <c r="G8253" s="0" t="s">
        <v>132</v>
      </c>
    </row>
    <row r="8254" customFormat="false" ht="14.25" hidden="false" customHeight="false" outlineLevel="0" collapsed="false">
      <c r="A8254" s="0" t="s">
        <v>107</v>
      </c>
      <c r="B8254" s="0" t="s">
        <v>108</v>
      </c>
      <c r="C8254" s="0" t="s">
        <v>76</v>
      </c>
      <c r="D8254" s="0" t="s">
        <v>186</v>
      </c>
      <c r="E8254" s="0" t="n">
        <v>2038</v>
      </c>
      <c r="F8254" s="0" t="n">
        <v>0</v>
      </c>
      <c r="G8254" s="0" t="s">
        <v>132</v>
      </c>
    </row>
    <row r="8255" customFormat="false" ht="14.25" hidden="false" customHeight="false" outlineLevel="0" collapsed="false">
      <c r="A8255" s="0" t="s">
        <v>107</v>
      </c>
      <c r="B8255" s="0" t="s">
        <v>108</v>
      </c>
      <c r="C8255" s="0" t="s">
        <v>76</v>
      </c>
      <c r="D8255" s="0" t="s">
        <v>187</v>
      </c>
      <c r="E8255" s="0" t="n">
        <v>2038</v>
      </c>
      <c r="F8255" s="0" t="n">
        <v>0.0652749552</v>
      </c>
      <c r="G8255" s="0" t="s">
        <v>132</v>
      </c>
    </row>
    <row r="8256" customFormat="false" ht="14.25" hidden="false" customHeight="false" outlineLevel="0" collapsed="false">
      <c r="A8256" s="0" t="s">
        <v>107</v>
      </c>
      <c r="B8256" s="0" t="s">
        <v>108</v>
      </c>
      <c r="C8256" s="0" t="s">
        <v>76</v>
      </c>
      <c r="D8256" s="0" t="s">
        <v>185</v>
      </c>
      <c r="E8256" s="0" t="n">
        <v>2039</v>
      </c>
      <c r="F8256" s="0" t="n">
        <v>0.0657306624</v>
      </c>
      <c r="G8256" s="0" t="s">
        <v>132</v>
      </c>
    </row>
    <row r="8257" customFormat="false" ht="14.25" hidden="false" customHeight="false" outlineLevel="0" collapsed="false">
      <c r="A8257" s="0" t="s">
        <v>107</v>
      </c>
      <c r="B8257" s="0" t="s">
        <v>108</v>
      </c>
      <c r="C8257" s="0" t="s">
        <v>76</v>
      </c>
      <c r="D8257" s="0" t="s">
        <v>186</v>
      </c>
      <c r="E8257" s="0" t="n">
        <v>2039</v>
      </c>
      <c r="F8257" s="0" t="n">
        <v>0</v>
      </c>
      <c r="G8257" s="0" t="s">
        <v>132</v>
      </c>
    </row>
    <row r="8258" customFormat="false" ht="14.25" hidden="false" customHeight="false" outlineLevel="0" collapsed="false">
      <c r="A8258" s="0" t="s">
        <v>107</v>
      </c>
      <c r="B8258" s="0" t="s">
        <v>108</v>
      </c>
      <c r="C8258" s="0" t="s">
        <v>76</v>
      </c>
      <c r="D8258" s="0" t="s">
        <v>187</v>
      </c>
      <c r="E8258" s="0" t="n">
        <v>2039</v>
      </c>
      <c r="F8258" s="0" t="n">
        <v>0.0657306624</v>
      </c>
      <c r="G8258" s="0" t="s">
        <v>132</v>
      </c>
    </row>
    <row r="8259" customFormat="false" ht="14.25" hidden="false" customHeight="false" outlineLevel="0" collapsed="false">
      <c r="A8259" s="0" t="s">
        <v>107</v>
      </c>
      <c r="B8259" s="0" t="s">
        <v>108</v>
      </c>
      <c r="C8259" s="0" t="s">
        <v>76</v>
      </c>
      <c r="D8259" s="0" t="s">
        <v>185</v>
      </c>
      <c r="E8259" s="0" t="n">
        <v>2040</v>
      </c>
      <c r="F8259" s="0" t="n">
        <v>0.066020864</v>
      </c>
      <c r="G8259" s="0" t="s">
        <v>132</v>
      </c>
    </row>
    <row r="8260" customFormat="false" ht="14.25" hidden="false" customHeight="false" outlineLevel="0" collapsed="false">
      <c r="A8260" s="0" t="s">
        <v>107</v>
      </c>
      <c r="B8260" s="0" t="s">
        <v>108</v>
      </c>
      <c r="C8260" s="0" t="s">
        <v>76</v>
      </c>
      <c r="D8260" s="0" t="s">
        <v>186</v>
      </c>
      <c r="E8260" s="0" t="n">
        <v>2040</v>
      </c>
      <c r="F8260" s="0" t="n">
        <v>0</v>
      </c>
      <c r="G8260" s="0" t="s">
        <v>132</v>
      </c>
    </row>
    <row r="8261" customFormat="false" ht="14.25" hidden="false" customHeight="false" outlineLevel="0" collapsed="false">
      <c r="A8261" s="0" t="s">
        <v>107</v>
      </c>
      <c r="B8261" s="0" t="s">
        <v>108</v>
      </c>
      <c r="C8261" s="0" t="s">
        <v>76</v>
      </c>
      <c r="D8261" s="0" t="s">
        <v>187</v>
      </c>
      <c r="E8261" s="0" t="n">
        <v>2040</v>
      </c>
      <c r="F8261" s="0" t="n">
        <v>0.066020864</v>
      </c>
      <c r="G8261" s="0" t="s">
        <v>132</v>
      </c>
    </row>
    <row r="8262" customFormat="false" ht="14.25" hidden="false" customHeight="false" outlineLevel="0" collapsed="false">
      <c r="A8262" s="0" t="s">
        <v>96</v>
      </c>
      <c r="B8262" s="0" t="s">
        <v>97</v>
      </c>
      <c r="C8262" s="0" t="s">
        <v>76</v>
      </c>
      <c r="D8262" s="0" t="s">
        <v>185</v>
      </c>
      <c r="E8262" s="0" t="n">
        <v>2024</v>
      </c>
      <c r="F8262" s="0" t="n">
        <v>0.325</v>
      </c>
      <c r="G8262" s="0" t="s">
        <v>132</v>
      </c>
    </row>
    <row r="8263" customFormat="false" ht="14.25" hidden="false" customHeight="false" outlineLevel="0" collapsed="false">
      <c r="A8263" s="0" t="s">
        <v>96</v>
      </c>
      <c r="B8263" s="0" t="s">
        <v>97</v>
      </c>
      <c r="C8263" s="0" t="s">
        <v>76</v>
      </c>
      <c r="D8263" s="0" t="s">
        <v>186</v>
      </c>
      <c r="E8263" s="0" t="n">
        <v>2024</v>
      </c>
      <c r="F8263" s="0" t="n">
        <v>0</v>
      </c>
      <c r="G8263" s="0" t="s">
        <v>132</v>
      </c>
    </row>
    <row r="8264" customFormat="false" ht="14.25" hidden="false" customHeight="false" outlineLevel="0" collapsed="false">
      <c r="A8264" s="0" t="s">
        <v>96</v>
      </c>
      <c r="B8264" s="0" t="s">
        <v>97</v>
      </c>
      <c r="C8264" s="0" t="s">
        <v>76</v>
      </c>
      <c r="D8264" s="0" t="s">
        <v>187</v>
      </c>
      <c r="E8264" s="0" t="n">
        <v>2024</v>
      </c>
      <c r="F8264" s="0" t="n">
        <v>0.325</v>
      </c>
      <c r="G8264" s="0" t="s">
        <v>132</v>
      </c>
    </row>
    <row r="8265" customFormat="false" ht="14.25" hidden="false" customHeight="false" outlineLevel="0" collapsed="false">
      <c r="A8265" s="0" t="s">
        <v>96</v>
      </c>
      <c r="B8265" s="0" t="s">
        <v>97</v>
      </c>
      <c r="C8265" s="0" t="s">
        <v>76</v>
      </c>
      <c r="D8265" s="0" t="s">
        <v>185</v>
      </c>
      <c r="E8265" s="0" t="n">
        <v>2025</v>
      </c>
      <c r="F8265" s="0" t="n">
        <v>1.255</v>
      </c>
      <c r="G8265" s="0" t="s">
        <v>132</v>
      </c>
    </row>
    <row r="8266" customFormat="false" ht="14.25" hidden="false" customHeight="false" outlineLevel="0" collapsed="false">
      <c r="A8266" s="0" t="s">
        <v>96</v>
      </c>
      <c r="B8266" s="0" t="s">
        <v>97</v>
      </c>
      <c r="C8266" s="0" t="s">
        <v>76</v>
      </c>
      <c r="D8266" s="0" t="s">
        <v>186</v>
      </c>
      <c r="E8266" s="0" t="n">
        <v>2025</v>
      </c>
      <c r="F8266" s="0" t="n">
        <v>0</v>
      </c>
      <c r="G8266" s="0" t="s">
        <v>132</v>
      </c>
    </row>
    <row r="8267" customFormat="false" ht="14.25" hidden="false" customHeight="false" outlineLevel="0" collapsed="false">
      <c r="A8267" s="0" t="s">
        <v>96</v>
      </c>
      <c r="B8267" s="0" t="s">
        <v>97</v>
      </c>
      <c r="C8267" s="0" t="s">
        <v>76</v>
      </c>
      <c r="D8267" s="0" t="s">
        <v>187</v>
      </c>
      <c r="E8267" s="0" t="n">
        <v>2025</v>
      </c>
      <c r="F8267" s="0" t="n">
        <v>1.255</v>
      </c>
      <c r="G8267" s="0" t="s">
        <v>132</v>
      </c>
    </row>
    <row r="8268" customFormat="false" ht="14.25" hidden="false" customHeight="false" outlineLevel="0" collapsed="false">
      <c r="A8268" s="0" t="s">
        <v>96</v>
      </c>
      <c r="B8268" s="0" t="s">
        <v>97</v>
      </c>
      <c r="C8268" s="0" t="s">
        <v>76</v>
      </c>
      <c r="D8268" s="0" t="s">
        <v>185</v>
      </c>
      <c r="E8268" s="0" t="n">
        <v>2026</v>
      </c>
      <c r="F8268" s="0" t="n">
        <v>6.859014</v>
      </c>
      <c r="G8268" s="0" t="s">
        <v>132</v>
      </c>
    </row>
    <row r="8269" customFormat="false" ht="14.25" hidden="false" customHeight="false" outlineLevel="0" collapsed="false">
      <c r="A8269" s="0" t="s">
        <v>96</v>
      </c>
      <c r="B8269" s="0" t="s">
        <v>97</v>
      </c>
      <c r="C8269" s="0" t="s">
        <v>76</v>
      </c>
      <c r="D8269" s="0" t="s">
        <v>186</v>
      </c>
      <c r="E8269" s="0" t="n">
        <v>2026</v>
      </c>
      <c r="F8269" s="0" t="n">
        <v>0</v>
      </c>
      <c r="G8269" s="0" t="s">
        <v>132</v>
      </c>
    </row>
    <row r="8270" customFormat="false" ht="14.25" hidden="false" customHeight="false" outlineLevel="0" collapsed="false">
      <c r="A8270" s="0" t="s">
        <v>96</v>
      </c>
      <c r="B8270" s="0" t="s">
        <v>97</v>
      </c>
      <c r="C8270" s="0" t="s">
        <v>76</v>
      </c>
      <c r="D8270" s="0" t="s">
        <v>187</v>
      </c>
      <c r="E8270" s="0" t="n">
        <v>2026</v>
      </c>
      <c r="F8270" s="0" t="n">
        <v>6.859014</v>
      </c>
      <c r="G8270" s="0" t="s">
        <v>132</v>
      </c>
    </row>
    <row r="8271" customFormat="false" ht="14.25" hidden="false" customHeight="false" outlineLevel="0" collapsed="false">
      <c r="A8271" s="0" t="s">
        <v>96</v>
      </c>
      <c r="B8271" s="0" t="s">
        <v>97</v>
      </c>
      <c r="C8271" s="0" t="s">
        <v>76</v>
      </c>
      <c r="D8271" s="0" t="s">
        <v>185</v>
      </c>
      <c r="E8271" s="0" t="n">
        <v>2027</v>
      </c>
      <c r="F8271" s="0" t="n">
        <v>12.463027</v>
      </c>
      <c r="G8271" s="0" t="s">
        <v>132</v>
      </c>
    </row>
    <row r="8272" customFormat="false" ht="14.25" hidden="false" customHeight="false" outlineLevel="0" collapsed="false">
      <c r="A8272" s="0" t="s">
        <v>96</v>
      </c>
      <c r="B8272" s="0" t="s">
        <v>97</v>
      </c>
      <c r="C8272" s="0" t="s">
        <v>76</v>
      </c>
      <c r="D8272" s="0" t="s">
        <v>186</v>
      </c>
      <c r="E8272" s="0" t="n">
        <v>2027</v>
      </c>
      <c r="F8272" s="0" t="n">
        <v>0</v>
      </c>
      <c r="G8272" s="0" t="s">
        <v>132</v>
      </c>
    </row>
    <row r="8273" customFormat="false" ht="14.25" hidden="false" customHeight="false" outlineLevel="0" collapsed="false">
      <c r="A8273" s="0" t="s">
        <v>96</v>
      </c>
      <c r="B8273" s="0" t="s">
        <v>97</v>
      </c>
      <c r="C8273" s="0" t="s">
        <v>76</v>
      </c>
      <c r="D8273" s="0" t="s">
        <v>187</v>
      </c>
      <c r="E8273" s="0" t="n">
        <v>2027</v>
      </c>
      <c r="F8273" s="0" t="n">
        <v>12.463027</v>
      </c>
      <c r="G8273" s="0" t="s">
        <v>132</v>
      </c>
    </row>
    <row r="8274" customFormat="false" ht="14.25" hidden="false" customHeight="false" outlineLevel="0" collapsed="false">
      <c r="A8274" s="0" t="s">
        <v>96</v>
      </c>
      <c r="B8274" s="0" t="s">
        <v>97</v>
      </c>
      <c r="C8274" s="0" t="s">
        <v>76</v>
      </c>
      <c r="D8274" s="0" t="s">
        <v>185</v>
      </c>
      <c r="E8274" s="0" t="n">
        <v>2028</v>
      </c>
      <c r="F8274" s="0" t="n">
        <v>15.305472</v>
      </c>
      <c r="G8274" s="0" t="s">
        <v>132</v>
      </c>
    </row>
    <row r="8275" customFormat="false" ht="14.25" hidden="false" customHeight="false" outlineLevel="0" collapsed="false">
      <c r="A8275" s="0" t="s">
        <v>96</v>
      </c>
      <c r="B8275" s="0" t="s">
        <v>97</v>
      </c>
      <c r="C8275" s="0" t="s">
        <v>76</v>
      </c>
      <c r="D8275" s="0" t="s">
        <v>186</v>
      </c>
      <c r="E8275" s="0" t="n">
        <v>2028</v>
      </c>
      <c r="F8275" s="0" t="n">
        <v>0</v>
      </c>
      <c r="G8275" s="0" t="s">
        <v>132</v>
      </c>
    </row>
    <row r="8276" customFormat="false" ht="14.25" hidden="false" customHeight="false" outlineLevel="0" collapsed="false">
      <c r="A8276" s="0" t="s">
        <v>96</v>
      </c>
      <c r="B8276" s="0" t="s">
        <v>97</v>
      </c>
      <c r="C8276" s="0" t="s">
        <v>76</v>
      </c>
      <c r="D8276" s="0" t="s">
        <v>187</v>
      </c>
      <c r="E8276" s="0" t="n">
        <v>2028</v>
      </c>
      <c r="F8276" s="0" t="n">
        <v>15.305472</v>
      </c>
      <c r="G8276" s="0" t="s">
        <v>132</v>
      </c>
    </row>
    <row r="8277" customFormat="false" ht="14.25" hidden="false" customHeight="false" outlineLevel="0" collapsed="false">
      <c r="A8277" s="0" t="s">
        <v>96</v>
      </c>
      <c r="B8277" s="0" t="s">
        <v>97</v>
      </c>
      <c r="C8277" s="0" t="s">
        <v>76</v>
      </c>
      <c r="D8277" s="0" t="s">
        <v>185</v>
      </c>
      <c r="E8277" s="0" t="n">
        <v>2029</v>
      </c>
      <c r="F8277" s="0" t="n">
        <v>18.585216</v>
      </c>
      <c r="G8277" s="0" t="s">
        <v>132</v>
      </c>
    </row>
    <row r="8278" customFormat="false" ht="14.25" hidden="false" customHeight="false" outlineLevel="0" collapsed="false">
      <c r="A8278" s="0" t="s">
        <v>96</v>
      </c>
      <c r="B8278" s="0" t="s">
        <v>97</v>
      </c>
      <c r="C8278" s="0" t="s">
        <v>76</v>
      </c>
      <c r="D8278" s="0" t="s">
        <v>186</v>
      </c>
      <c r="E8278" s="0" t="n">
        <v>2029</v>
      </c>
      <c r="F8278" s="0" t="n">
        <v>0</v>
      </c>
      <c r="G8278" s="0" t="s">
        <v>132</v>
      </c>
    </row>
    <row r="8279" customFormat="false" ht="14.25" hidden="false" customHeight="false" outlineLevel="0" collapsed="false">
      <c r="A8279" s="0" t="s">
        <v>96</v>
      </c>
      <c r="B8279" s="0" t="s">
        <v>97</v>
      </c>
      <c r="C8279" s="0" t="s">
        <v>76</v>
      </c>
      <c r="D8279" s="0" t="s">
        <v>187</v>
      </c>
      <c r="E8279" s="0" t="n">
        <v>2029</v>
      </c>
      <c r="F8279" s="0" t="n">
        <v>18.585216</v>
      </c>
      <c r="G8279" s="0" t="s">
        <v>132</v>
      </c>
    </row>
    <row r="8280" customFormat="false" ht="14.25" hidden="false" customHeight="false" outlineLevel="0" collapsed="false">
      <c r="A8280" s="0" t="s">
        <v>96</v>
      </c>
      <c r="B8280" s="0" t="s">
        <v>97</v>
      </c>
      <c r="C8280" s="0" t="s">
        <v>76</v>
      </c>
      <c r="D8280" s="0" t="s">
        <v>185</v>
      </c>
      <c r="E8280" s="0" t="n">
        <v>2030</v>
      </c>
      <c r="F8280" s="0" t="n">
        <v>16.76664</v>
      </c>
      <c r="G8280" s="0" t="s">
        <v>132</v>
      </c>
    </row>
    <row r="8281" customFormat="false" ht="14.25" hidden="false" customHeight="false" outlineLevel="0" collapsed="false">
      <c r="A8281" s="0" t="s">
        <v>96</v>
      </c>
      <c r="B8281" s="0" t="s">
        <v>97</v>
      </c>
      <c r="C8281" s="0" t="s">
        <v>76</v>
      </c>
      <c r="D8281" s="0" t="s">
        <v>186</v>
      </c>
      <c r="E8281" s="0" t="n">
        <v>2030</v>
      </c>
      <c r="F8281" s="0" t="n">
        <v>0</v>
      </c>
      <c r="G8281" s="0" t="s">
        <v>132</v>
      </c>
    </row>
    <row r="8282" customFormat="false" ht="14.25" hidden="false" customHeight="false" outlineLevel="0" collapsed="false">
      <c r="A8282" s="0" t="s">
        <v>96</v>
      </c>
      <c r="B8282" s="0" t="s">
        <v>97</v>
      </c>
      <c r="C8282" s="0" t="s">
        <v>76</v>
      </c>
      <c r="D8282" s="0" t="s">
        <v>187</v>
      </c>
      <c r="E8282" s="0" t="n">
        <v>2030</v>
      </c>
      <c r="F8282" s="0" t="n">
        <v>16.76664</v>
      </c>
      <c r="G8282" s="0" t="s">
        <v>132</v>
      </c>
    </row>
    <row r="8283" customFormat="false" ht="14.25" hidden="false" customHeight="false" outlineLevel="0" collapsed="false">
      <c r="A8283" s="0" t="s">
        <v>96</v>
      </c>
      <c r="B8283" s="0" t="s">
        <v>97</v>
      </c>
      <c r="C8283" s="0" t="s">
        <v>76</v>
      </c>
      <c r="D8283" s="0" t="s">
        <v>185</v>
      </c>
      <c r="E8283" s="0" t="n">
        <v>2031</v>
      </c>
      <c r="F8283" s="0" t="n">
        <v>19.413562</v>
      </c>
      <c r="G8283" s="0" t="s">
        <v>132</v>
      </c>
    </row>
    <row r="8284" customFormat="false" ht="14.25" hidden="false" customHeight="false" outlineLevel="0" collapsed="false">
      <c r="A8284" s="0" t="s">
        <v>96</v>
      </c>
      <c r="B8284" s="0" t="s">
        <v>97</v>
      </c>
      <c r="C8284" s="0" t="s">
        <v>76</v>
      </c>
      <c r="D8284" s="0" t="s">
        <v>186</v>
      </c>
      <c r="E8284" s="0" t="n">
        <v>2031</v>
      </c>
      <c r="F8284" s="0" t="n">
        <v>0</v>
      </c>
      <c r="G8284" s="0" t="s">
        <v>132</v>
      </c>
    </row>
    <row r="8285" customFormat="false" ht="14.25" hidden="false" customHeight="false" outlineLevel="0" collapsed="false">
      <c r="A8285" s="0" t="s">
        <v>96</v>
      </c>
      <c r="B8285" s="0" t="s">
        <v>97</v>
      </c>
      <c r="C8285" s="0" t="s">
        <v>76</v>
      </c>
      <c r="D8285" s="0" t="s">
        <v>187</v>
      </c>
      <c r="E8285" s="0" t="n">
        <v>2031</v>
      </c>
      <c r="F8285" s="0" t="n">
        <v>19.413562</v>
      </c>
      <c r="G8285" s="0" t="s">
        <v>132</v>
      </c>
    </row>
    <row r="8286" customFormat="false" ht="14.25" hidden="false" customHeight="false" outlineLevel="0" collapsed="false">
      <c r="A8286" s="0" t="s">
        <v>96</v>
      </c>
      <c r="B8286" s="0" t="s">
        <v>97</v>
      </c>
      <c r="C8286" s="0" t="s">
        <v>76</v>
      </c>
      <c r="D8286" s="0" t="s">
        <v>185</v>
      </c>
      <c r="E8286" s="0" t="n">
        <v>2032</v>
      </c>
      <c r="F8286" s="0" t="n">
        <v>22.229726</v>
      </c>
      <c r="G8286" s="0" t="s">
        <v>132</v>
      </c>
    </row>
    <row r="8287" customFormat="false" ht="14.25" hidden="false" customHeight="false" outlineLevel="0" collapsed="false">
      <c r="A8287" s="0" t="s">
        <v>96</v>
      </c>
      <c r="B8287" s="0" t="s">
        <v>97</v>
      </c>
      <c r="C8287" s="0" t="s">
        <v>76</v>
      </c>
      <c r="D8287" s="0" t="s">
        <v>186</v>
      </c>
      <c r="E8287" s="0" t="n">
        <v>2032</v>
      </c>
      <c r="F8287" s="0" t="n">
        <v>0</v>
      </c>
      <c r="G8287" s="0" t="s">
        <v>132</v>
      </c>
    </row>
    <row r="8288" customFormat="false" ht="14.25" hidden="false" customHeight="false" outlineLevel="0" collapsed="false">
      <c r="A8288" s="0" t="s">
        <v>96</v>
      </c>
      <c r="B8288" s="0" t="s">
        <v>97</v>
      </c>
      <c r="C8288" s="0" t="s">
        <v>76</v>
      </c>
      <c r="D8288" s="0" t="s">
        <v>187</v>
      </c>
      <c r="E8288" s="0" t="n">
        <v>2032</v>
      </c>
      <c r="F8288" s="0" t="n">
        <v>22.229726</v>
      </c>
      <c r="G8288" s="0" t="s">
        <v>132</v>
      </c>
    </row>
    <row r="8289" customFormat="false" ht="14.25" hidden="false" customHeight="false" outlineLevel="0" collapsed="false">
      <c r="A8289" s="0" t="s">
        <v>96</v>
      </c>
      <c r="B8289" s="0" t="s">
        <v>97</v>
      </c>
      <c r="C8289" s="0" t="s">
        <v>76</v>
      </c>
      <c r="D8289" s="0" t="s">
        <v>185</v>
      </c>
      <c r="E8289" s="0" t="n">
        <v>2033</v>
      </c>
      <c r="F8289" s="0" t="n">
        <v>25.363354</v>
      </c>
      <c r="G8289" s="0" t="s">
        <v>132</v>
      </c>
    </row>
    <row r="8290" customFormat="false" ht="14.25" hidden="false" customHeight="false" outlineLevel="0" collapsed="false">
      <c r="A8290" s="0" t="s">
        <v>96</v>
      </c>
      <c r="B8290" s="0" t="s">
        <v>97</v>
      </c>
      <c r="C8290" s="0" t="s">
        <v>76</v>
      </c>
      <c r="D8290" s="0" t="s">
        <v>186</v>
      </c>
      <c r="E8290" s="0" t="n">
        <v>2033</v>
      </c>
      <c r="F8290" s="0" t="n">
        <v>0</v>
      </c>
      <c r="G8290" s="0" t="s">
        <v>132</v>
      </c>
    </row>
    <row r="8291" customFormat="false" ht="14.25" hidden="false" customHeight="false" outlineLevel="0" collapsed="false">
      <c r="A8291" s="0" t="s">
        <v>96</v>
      </c>
      <c r="B8291" s="0" t="s">
        <v>97</v>
      </c>
      <c r="C8291" s="0" t="s">
        <v>76</v>
      </c>
      <c r="D8291" s="0" t="s">
        <v>187</v>
      </c>
      <c r="E8291" s="0" t="n">
        <v>2033</v>
      </c>
      <c r="F8291" s="0" t="n">
        <v>25.363354</v>
      </c>
      <c r="G8291" s="0" t="s">
        <v>132</v>
      </c>
    </row>
    <row r="8292" customFormat="false" ht="14.25" hidden="false" customHeight="false" outlineLevel="0" collapsed="false">
      <c r="A8292" s="0" t="s">
        <v>96</v>
      </c>
      <c r="B8292" s="0" t="s">
        <v>97</v>
      </c>
      <c r="C8292" s="0" t="s">
        <v>76</v>
      </c>
      <c r="D8292" s="0" t="s">
        <v>185</v>
      </c>
      <c r="E8292" s="0" t="n">
        <v>2034</v>
      </c>
      <c r="F8292" s="0" t="n">
        <v>28.467547</v>
      </c>
      <c r="G8292" s="0" t="s">
        <v>132</v>
      </c>
    </row>
    <row r="8293" customFormat="false" ht="14.25" hidden="false" customHeight="false" outlineLevel="0" collapsed="false">
      <c r="A8293" s="0" t="s">
        <v>96</v>
      </c>
      <c r="B8293" s="0" t="s">
        <v>97</v>
      </c>
      <c r="C8293" s="0" t="s">
        <v>76</v>
      </c>
      <c r="D8293" s="0" t="s">
        <v>186</v>
      </c>
      <c r="E8293" s="0" t="n">
        <v>2034</v>
      </c>
      <c r="F8293" s="0" t="n">
        <v>0</v>
      </c>
      <c r="G8293" s="0" t="s">
        <v>132</v>
      </c>
    </row>
    <row r="8294" customFormat="false" ht="14.25" hidden="false" customHeight="false" outlineLevel="0" collapsed="false">
      <c r="A8294" s="0" t="s">
        <v>96</v>
      </c>
      <c r="B8294" s="0" t="s">
        <v>97</v>
      </c>
      <c r="C8294" s="0" t="s">
        <v>76</v>
      </c>
      <c r="D8294" s="0" t="s">
        <v>187</v>
      </c>
      <c r="E8294" s="0" t="n">
        <v>2034</v>
      </c>
      <c r="F8294" s="0" t="n">
        <v>28.467547</v>
      </c>
      <c r="G8294" s="0" t="s">
        <v>132</v>
      </c>
    </row>
    <row r="8295" customFormat="false" ht="14.25" hidden="false" customHeight="false" outlineLevel="0" collapsed="false">
      <c r="A8295" s="0" t="s">
        <v>96</v>
      </c>
      <c r="B8295" s="0" t="s">
        <v>97</v>
      </c>
      <c r="C8295" s="0" t="s">
        <v>76</v>
      </c>
      <c r="D8295" s="0" t="s">
        <v>185</v>
      </c>
      <c r="E8295" s="0" t="n">
        <v>2035</v>
      </c>
      <c r="F8295" s="0" t="n">
        <v>31.536</v>
      </c>
      <c r="G8295" s="0" t="s">
        <v>132</v>
      </c>
    </row>
    <row r="8296" customFormat="false" ht="14.25" hidden="false" customHeight="false" outlineLevel="0" collapsed="false">
      <c r="A8296" s="0" t="s">
        <v>96</v>
      </c>
      <c r="B8296" s="0" t="s">
        <v>97</v>
      </c>
      <c r="C8296" s="0" t="s">
        <v>76</v>
      </c>
      <c r="D8296" s="0" t="s">
        <v>186</v>
      </c>
      <c r="E8296" s="0" t="n">
        <v>2035</v>
      </c>
      <c r="F8296" s="0" t="n">
        <v>0</v>
      </c>
      <c r="G8296" s="0" t="s">
        <v>132</v>
      </c>
    </row>
    <row r="8297" customFormat="false" ht="14.25" hidden="false" customHeight="false" outlineLevel="0" collapsed="false">
      <c r="A8297" s="0" t="s">
        <v>96</v>
      </c>
      <c r="B8297" s="0" t="s">
        <v>97</v>
      </c>
      <c r="C8297" s="0" t="s">
        <v>76</v>
      </c>
      <c r="D8297" s="0" t="s">
        <v>187</v>
      </c>
      <c r="E8297" s="0" t="n">
        <v>2035</v>
      </c>
      <c r="F8297" s="0" t="n">
        <v>31.536</v>
      </c>
      <c r="G8297" s="0" t="s">
        <v>132</v>
      </c>
    </row>
    <row r="8298" customFormat="false" ht="14.25" hidden="false" customHeight="false" outlineLevel="0" collapsed="false">
      <c r="A8298" s="0" t="s">
        <v>96</v>
      </c>
      <c r="B8298" s="0" t="s">
        <v>97</v>
      </c>
      <c r="C8298" s="0" t="s">
        <v>76</v>
      </c>
      <c r="D8298" s="0" t="s">
        <v>185</v>
      </c>
      <c r="E8298" s="0" t="n">
        <v>2036</v>
      </c>
      <c r="F8298" s="0" t="n">
        <v>34.562405</v>
      </c>
      <c r="G8298" s="0" t="s">
        <v>132</v>
      </c>
    </row>
    <row r="8299" customFormat="false" ht="14.25" hidden="false" customHeight="false" outlineLevel="0" collapsed="false">
      <c r="A8299" s="0" t="s">
        <v>96</v>
      </c>
      <c r="B8299" s="0" t="s">
        <v>97</v>
      </c>
      <c r="C8299" s="0" t="s">
        <v>76</v>
      </c>
      <c r="D8299" s="0" t="s">
        <v>186</v>
      </c>
      <c r="E8299" s="0" t="n">
        <v>2036</v>
      </c>
      <c r="F8299" s="0" t="n">
        <v>0</v>
      </c>
      <c r="G8299" s="0" t="s">
        <v>132</v>
      </c>
    </row>
    <row r="8300" customFormat="false" ht="14.25" hidden="false" customHeight="false" outlineLevel="0" collapsed="false">
      <c r="A8300" s="0" t="s">
        <v>96</v>
      </c>
      <c r="B8300" s="0" t="s">
        <v>97</v>
      </c>
      <c r="C8300" s="0" t="s">
        <v>76</v>
      </c>
      <c r="D8300" s="0" t="s">
        <v>187</v>
      </c>
      <c r="E8300" s="0" t="n">
        <v>2036</v>
      </c>
      <c r="F8300" s="0" t="n">
        <v>34.562405</v>
      </c>
      <c r="G8300" s="0" t="s">
        <v>132</v>
      </c>
    </row>
    <row r="8301" customFormat="false" ht="14.25" hidden="false" customHeight="false" outlineLevel="0" collapsed="false">
      <c r="A8301" s="0" t="s">
        <v>96</v>
      </c>
      <c r="B8301" s="0" t="s">
        <v>97</v>
      </c>
      <c r="C8301" s="0" t="s">
        <v>76</v>
      </c>
      <c r="D8301" s="0" t="s">
        <v>185</v>
      </c>
      <c r="E8301" s="0" t="n">
        <v>2037</v>
      </c>
      <c r="F8301" s="0" t="n">
        <v>36.497664</v>
      </c>
      <c r="G8301" s="0" t="s">
        <v>132</v>
      </c>
    </row>
    <row r="8302" customFormat="false" ht="14.25" hidden="false" customHeight="false" outlineLevel="0" collapsed="false">
      <c r="A8302" s="0" t="s">
        <v>96</v>
      </c>
      <c r="B8302" s="0" t="s">
        <v>97</v>
      </c>
      <c r="C8302" s="0" t="s">
        <v>76</v>
      </c>
      <c r="D8302" s="0" t="s">
        <v>186</v>
      </c>
      <c r="E8302" s="0" t="n">
        <v>2037</v>
      </c>
      <c r="F8302" s="0" t="n">
        <v>0</v>
      </c>
      <c r="G8302" s="0" t="s">
        <v>132</v>
      </c>
    </row>
    <row r="8303" customFormat="false" ht="14.25" hidden="false" customHeight="false" outlineLevel="0" collapsed="false">
      <c r="A8303" s="0" t="s">
        <v>96</v>
      </c>
      <c r="B8303" s="0" t="s">
        <v>97</v>
      </c>
      <c r="C8303" s="0" t="s">
        <v>76</v>
      </c>
      <c r="D8303" s="0" t="s">
        <v>187</v>
      </c>
      <c r="E8303" s="0" t="n">
        <v>2037</v>
      </c>
      <c r="F8303" s="0" t="n">
        <v>36.497664</v>
      </c>
      <c r="G8303" s="0" t="s">
        <v>132</v>
      </c>
    </row>
    <row r="8304" customFormat="false" ht="14.25" hidden="false" customHeight="false" outlineLevel="0" collapsed="false">
      <c r="A8304" s="0" t="s">
        <v>96</v>
      </c>
      <c r="B8304" s="0" t="s">
        <v>97</v>
      </c>
      <c r="C8304" s="0" t="s">
        <v>76</v>
      </c>
      <c r="D8304" s="0" t="s">
        <v>185</v>
      </c>
      <c r="E8304" s="0" t="n">
        <v>2038</v>
      </c>
      <c r="F8304" s="0" t="n">
        <v>38.388773</v>
      </c>
      <c r="G8304" s="0" t="s">
        <v>132</v>
      </c>
    </row>
    <row r="8305" customFormat="false" ht="14.25" hidden="false" customHeight="false" outlineLevel="0" collapsed="false">
      <c r="A8305" s="0" t="s">
        <v>96</v>
      </c>
      <c r="B8305" s="0" t="s">
        <v>97</v>
      </c>
      <c r="C8305" s="0" t="s">
        <v>76</v>
      </c>
      <c r="D8305" s="0" t="s">
        <v>186</v>
      </c>
      <c r="E8305" s="0" t="n">
        <v>2038</v>
      </c>
      <c r="F8305" s="0" t="n">
        <v>0</v>
      </c>
      <c r="G8305" s="0" t="s">
        <v>132</v>
      </c>
    </row>
    <row r="8306" customFormat="false" ht="14.25" hidden="false" customHeight="false" outlineLevel="0" collapsed="false">
      <c r="A8306" s="0" t="s">
        <v>96</v>
      </c>
      <c r="B8306" s="0" t="s">
        <v>97</v>
      </c>
      <c r="C8306" s="0" t="s">
        <v>76</v>
      </c>
      <c r="D8306" s="0" t="s">
        <v>187</v>
      </c>
      <c r="E8306" s="0" t="n">
        <v>2038</v>
      </c>
      <c r="F8306" s="0" t="n">
        <v>38.388773</v>
      </c>
      <c r="G8306" s="0" t="s">
        <v>132</v>
      </c>
    </row>
    <row r="8307" customFormat="false" ht="14.25" hidden="false" customHeight="false" outlineLevel="0" collapsed="false">
      <c r="A8307" s="0" t="s">
        <v>96</v>
      </c>
      <c r="B8307" s="0" t="s">
        <v>97</v>
      </c>
      <c r="C8307" s="0" t="s">
        <v>76</v>
      </c>
      <c r="D8307" s="0" t="s">
        <v>185</v>
      </c>
      <c r="E8307" s="0" t="n">
        <v>2039</v>
      </c>
      <c r="F8307" s="0" t="n">
        <v>40.231526</v>
      </c>
      <c r="G8307" s="0" t="s">
        <v>132</v>
      </c>
    </row>
    <row r="8308" customFormat="false" ht="14.25" hidden="false" customHeight="false" outlineLevel="0" collapsed="false">
      <c r="A8308" s="0" t="s">
        <v>96</v>
      </c>
      <c r="B8308" s="0" t="s">
        <v>97</v>
      </c>
      <c r="C8308" s="0" t="s">
        <v>76</v>
      </c>
      <c r="D8308" s="0" t="s">
        <v>186</v>
      </c>
      <c r="E8308" s="0" t="n">
        <v>2039</v>
      </c>
      <c r="F8308" s="0" t="n">
        <v>0</v>
      </c>
      <c r="G8308" s="0" t="s">
        <v>132</v>
      </c>
    </row>
    <row r="8309" customFormat="false" ht="14.25" hidden="false" customHeight="false" outlineLevel="0" collapsed="false">
      <c r="A8309" s="0" t="s">
        <v>96</v>
      </c>
      <c r="B8309" s="0" t="s">
        <v>97</v>
      </c>
      <c r="C8309" s="0" t="s">
        <v>76</v>
      </c>
      <c r="D8309" s="0" t="s">
        <v>187</v>
      </c>
      <c r="E8309" s="0" t="n">
        <v>2039</v>
      </c>
      <c r="F8309" s="0" t="n">
        <v>40.231526</v>
      </c>
      <c r="G8309" s="0" t="s">
        <v>132</v>
      </c>
    </row>
    <row r="8310" customFormat="false" ht="14.25" hidden="false" customHeight="false" outlineLevel="0" collapsed="false">
      <c r="A8310" s="0" t="s">
        <v>96</v>
      </c>
      <c r="B8310" s="0" t="s">
        <v>97</v>
      </c>
      <c r="C8310" s="0" t="s">
        <v>76</v>
      </c>
      <c r="D8310" s="0" t="s">
        <v>185</v>
      </c>
      <c r="E8310" s="0" t="n">
        <v>2040</v>
      </c>
      <c r="F8310" s="0" t="n">
        <v>40.9968</v>
      </c>
      <c r="G8310" s="0" t="s">
        <v>132</v>
      </c>
    </row>
    <row r="8311" customFormat="false" ht="14.25" hidden="false" customHeight="false" outlineLevel="0" collapsed="false">
      <c r="A8311" s="0" t="s">
        <v>96</v>
      </c>
      <c r="B8311" s="0" t="s">
        <v>97</v>
      </c>
      <c r="C8311" s="0" t="s">
        <v>76</v>
      </c>
      <c r="D8311" s="0" t="s">
        <v>186</v>
      </c>
      <c r="E8311" s="0" t="n">
        <v>2040</v>
      </c>
      <c r="F8311" s="0" t="n">
        <v>0</v>
      </c>
      <c r="G8311" s="0" t="s">
        <v>132</v>
      </c>
    </row>
    <row r="8312" customFormat="false" ht="14.25" hidden="false" customHeight="false" outlineLevel="0" collapsed="false">
      <c r="A8312" s="0" t="s">
        <v>96</v>
      </c>
      <c r="B8312" s="0" t="s">
        <v>97</v>
      </c>
      <c r="C8312" s="0" t="s">
        <v>76</v>
      </c>
      <c r="D8312" s="0" t="s">
        <v>187</v>
      </c>
      <c r="E8312" s="0" t="n">
        <v>2040</v>
      </c>
      <c r="F8312" s="0" t="n">
        <v>40.9968</v>
      </c>
      <c r="G8312" s="0" t="s">
        <v>132</v>
      </c>
    </row>
    <row r="8313" customFormat="false" ht="14.25" hidden="false" customHeight="false" outlineLevel="0" collapsed="false">
      <c r="A8313" s="0" t="s">
        <v>113</v>
      </c>
      <c r="B8313" s="0" t="s">
        <v>114</v>
      </c>
      <c r="C8313" s="0" t="s">
        <v>76</v>
      </c>
      <c r="D8313" s="0" t="s">
        <v>185</v>
      </c>
      <c r="E8313" s="0" t="n">
        <v>2024</v>
      </c>
      <c r="F8313" s="0" t="n">
        <v>0</v>
      </c>
      <c r="G8313" s="0" t="s">
        <v>132</v>
      </c>
    </row>
    <row r="8314" customFormat="false" ht="14.25" hidden="false" customHeight="false" outlineLevel="0" collapsed="false">
      <c r="A8314" s="0" t="s">
        <v>113</v>
      </c>
      <c r="B8314" s="0" t="s">
        <v>114</v>
      </c>
      <c r="C8314" s="0" t="s">
        <v>76</v>
      </c>
      <c r="D8314" s="0" t="s">
        <v>186</v>
      </c>
      <c r="E8314" s="0" t="n">
        <v>2024</v>
      </c>
      <c r="F8314" s="0" t="n">
        <v>0</v>
      </c>
      <c r="G8314" s="0" t="s">
        <v>132</v>
      </c>
    </row>
    <row r="8315" customFormat="false" ht="14.25" hidden="false" customHeight="false" outlineLevel="0" collapsed="false">
      <c r="A8315" s="0" t="s">
        <v>113</v>
      </c>
      <c r="B8315" s="0" t="s">
        <v>114</v>
      </c>
      <c r="C8315" s="0" t="s">
        <v>76</v>
      </c>
      <c r="D8315" s="0" t="s">
        <v>187</v>
      </c>
      <c r="E8315" s="0" t="n">
        <v>2024</v>
      </c>
      <c r="F8315" s="0" t="n">
        <v>0</v>
      </c>
      <c r="G8315" s="0" t="s">
        <v>132</v>
      </c>
    </row>
    <row r="8316" customFormat="false" ht="14.25" hidden="false" customHeight="false" outlineLevel="0" collapsed="false">
      <c r="A8316" s="0" t="s">
        <v>113</v>
      </c>
      <c r="B8316" s="0" t="s">
        <v>114</v>
      </c>
      <c r="C8316" s="0" t="s">
        <v>76</v>
      </c>
      <c r="D8316" s="0" t="s">
        <v>185</v>
      </c>
      <c r="E8316" s="0" t="n">
        <v>2025</v>
      </c>
      <c r="F8316" s="0" t="n">
        <v>0</v>
      </c>
      <c r="G8316" s="0" t="s">
        <v>132</v>
      </c>
    </row>
    <row r="8317" customFormat="false" ht="14.25" hidden="false" customHeight="false" outlineLevel="0" collapsed="false">
      <c r="A8317" s="0" t="s">
        <v>113</v>
      </c>
      <c r="B8317" s="0" t="s">
        <v>114</v>
      </c>
      <c r="C8317" s="0" t="s">
        <v>76</v>
      </c>
      <c r="D8317" s="0" t="s">
        <v>186</v>
      </c>
      <c r="E8317" s="0" t="n">
        <v>2025</v>
      </c>
      <c r="F8317" s="0" t="n">
        <v>0</v>
      </c>
      <c r="G8317" s="0" t="s">
        <v>132</v>
      </c>
    </row>
    <row r="8318" customFormat="false" ht="14.25" hidden="false" customHeight="false" outlineLevel="0" collapsed="false">
      <c r="A8318" s="0" t="s">
        <v>113</v>
      </c>
      <c r="B8318" s="0" t="s">
        <v>114</v>
      </c>
      <c r="C8318" s="0" t="s">
        <v>76</v>
      </c>
      <c r="D8318" s="0" t="s">
        <v>187</v>
      </c>
      <c r="E8318" s="0" t="n">
        <v>2025</v>
      </c>
      <c r="F8318" s="0" t="n">
        <v>0</v>
      </c>
      <c r="G8318" s="0" t="s">
        <v>132</v>
      </c>
    </row>
    <row r="8319" customFormat="false" ht="14.25" hidden="false" customHeight="false" outlineLevel="0" collapsed="false">
      <c r="A8319" s="0" t="s">
        <v>113</v>
      </c>
      <c r="B8319" s="0" t="s">
        <v>114</v>
      </c>
      <c r="C8319" s="0" t="s">
        <v>76</v>
      </c>
      <c r="D8319" s="0" t="s">
        <v>185</v>
      </c>
      <c r="E8319" s="0" t="n">
        <v>2026</v>
      </c>
      <c r="F8319" s="0" t="n">
        <v>4.69679999959283E-006</v>
      </c>
      <c r="G8319" s="0" t="s">
        <v>132</v>
      </c>
    </row>
    <row r="8320" customFormat="false" ht="14.25" hidden="false" customHeight="false" outlineLevel="0" collapsed="false">
      <c r="A8320" s="0" t="s">
        <v>113</v>
      </c>
      <c r="B8320" s="0" t="s">
        <v>114</v>
      </c>
      <c r="C8320" s="0" t="s">
        <v>76</v>
      </c>
      <c r="D8320" s="0" t="s">
        <v>186</v>
      </c>
      <c r="E8320" s="0" t="n">
        <v>2026</v>
      </c>
      <c r="F8320" s="0" t="n">
        <v>0</v>
      </c>
      <c r="G8320" s="0" t="s">
        <v>132</v>
      </c>
    </row>
    <row r="8321" customFormat="false" ht="14.25" hidden="false" customHeight="false" outlineLevel="0" collapsed="false">
      <c r="A8321" s="0" t="s">
        <v>113</v>
      </c>
      <c r="B8321" s="0" t="s">
        <v>114</v>
      </c>
      <c r="C8321" s="0" t="s">
        <v>76</v>
      </c>
      <c r="D8321" s="0" t="s">
        <v>187</v>
      </c>
      <c r="E8321" s="0" t="n">
        <v>2026</v>
      </c>
      <c r="F8321" s="0" t="n">
        <v>4.69679999959283E-006</v>
      </c>
      <c r="G8321" s="0" t="s">
        <v>132</v>
      </c>
    </row>
    <row r="8322" customFormat="false" ht="14.25" hidden="false" customHeight="false" outlineLevel="0" collapsed="false">
      <c r="A8322" s="0" t="s">
        <v>113</v>
      </c>
      <c r="B8322" s="0" t="s">
        <v>114</v>
      </c>
      <c r="C8322" s="0" t="s">
        <v>76</v>
      </c>
      <c r="D8322" s="0" t="s">
        <v>185</v>
      </c>
      <c r="E8322" s="0" t="n">
        <v>2027</v>
      </c>
      <c r="F8322" s="0" t="n">
        <v>0</v>
      </c>
      <c r="G8322" s="0" t="s">
        <v>132</v>
      </c>
    </row>
    <row r="8323" customFormat="false" ht="14.25" hidden="false" customHeight="false" outlineLevel="0" collapsed="false">
      <c r="A8323" s="0" t="s">
        <v>113</v>
      </c>
      <c r="B8323" s="0" t="s">
        <v>114</v>
      </c>
      <c r="C8323" s="0" t="s">
        <v>76</v>
      </c>
      <c r="D8323" s="0" t="s">
        <v>186</v>
      </c>
      <c r="E8323" s="0" t="n">
        <v>2027</v>
      </c>
      <c r="F8323" s="0" t="n">
        <v>0</v>
      </c>
      <c r="G8323" s="0" t="s">
        <v>132</v>
      </c>
    </row>
    <row r="8324" customFormat="false" ht="14.25" hidden="false" customHeight="false" outlineLevel="0" collapsed="false">
      <c r="A8324" s="0" t="s">
        <v>113</v>
      </c>
      <c r="B8324" s="0" t="s">
        <v>114</v>
      </c>
      <c r="C8324" s="0" t="s">
        <v>76</v>
      </c>
      <c r="D8324" s="0" t="s">
        <v>187</v>
      </c>
      <c r="E8324" s="0" t="n">
        <v>2027</v>
      </c>
      <c r="F8324" s="0" t="n">
        <v>0</v>
      </c>
      <c r="G8324" s="0" t="s">
        <v>132</v>
      </c>
    </row>
    <row r="8325" customFormat="false" ht="14.25" hidden="false" customHeight="false" outlineLevel="0" collapsed="false">
      <c r="A8325" s="0" t="s">
        <v>113</v>
      </c>
      <c r="B8325" s="0" t="s">
        <v>114</v>
      </c>
      <c r="C8325" s="0" t="s">
        <v>76</v>
      </c>
      <c r="D8325" s="0" t="s">
        <v>185</v>
      </c>
      <c r="E8325" s="0" t="n">
        <v>2028</v>
      </c>
      <c r="F8325" s="0" t="n">
        <v>0</v>
      </c>
      <c r="G8325" s="0" t="s">
        <v>132</v>
      </c>
    </row>
    <row r="8326" customFormat="false" ht="14.25" hidden="false" customHeight="false" outlineLevel="0" collapsed="false">
      <c r="A8326" s="0" t="s">
        <v>113</v>
      </c>
      <c r="B8326" s="0" t="s">
        <v>114</v>
      </c>
      <c r="C8326" s="0" t="s">
        <v>76</v>
      </c>
      <c r="D8326" s="0" t="s">
        <v>186</v>
      </c>
      <c r="E8326" s="0" t="n">
        <v>2028</v>
      </c>
      <c r="F8326" s="0" t="n">
        <v>0</v>
      </c>
      <c r="G8326" s="0" t="s">
        <v>132</v>
      </c>
    </row>
    <row r="8327" customFormat="false" ht="14.25" hidden="false" customHeight="false" outlineLevel="0" collapsed="false">
      <c r="A8327" s="0" t="s">
        <v>113</v>
      </c>
      <c r="B8327" s="0" t="s">
        <v>114</v>
      </c>
      <c r="C8327" s="0" t="s">
        <v>76</v>
      </c>
      <c r="D8327" s="0" t="s">
        <v>187</v>
      </c>
      <c r="E8327" s="0" t="n">
        <v>2028</v>
      </c>
      <c r="F8327" s="0" t="n">
        <v>0</v>
      </c>
      <c r="G8327" s="0" t="s">
        <v>132</v>
      </c>
    </row>
    <row r="8328" customFormat="false" ht="14.25" hidden="false" customHeight="false" outlineLevel="0" collapsed="false">
      <c r="A8328" s="0" t="s">
        <v>113</v>
      </c>
      <c r="B8328" s="0" t="s">
        <v>114</v>
      </c>
      <c r="C8328" s="0" t="s">
        <v>76</v>
      </c>
      <c r="D8328" s="0" t="s">
        <v>185</v>
      </c>
      <c r="E8328" s="0" t="n">
        <v>2029</v>
      </c>
      <c r="F8328" s="0" t="n">
        <v>0</v>
      </c>
      <c r="G8328" s="0" t="s">
        <v>132</v>
      </c>
    </row>
    <row r="8329" customFormat="false" ht="14.25" hidden="false" customHeight="false" outlineLevel="0" collapsed="false">
      <c r="A8329" s="0" t="s">
        <v>113</v>
      </c>
      <c r="B8329" s="0" t="s">
        <v>114</v>
      </c>
      <c r="C8329" s="0" t="s">
        <v>76</v>
      </c>
      <c r="D8329" s="0" t="s">
        <v>186</v>
      </c>
      <c r="E8329" s="0" t="n">
        <v>2029</v>
      </c>
      <c r="F8329" s="0" t="n">
        <v>0</v>
      </c>
      <c r="G8329" s="0" t="s">
        <v>132</v>
      </c>
    </row>
    <row r="8330" customFormat="false" ht="14.25" hidden="false" customHeight="false" outlineLevel="0" collapsed="false">
      <c r="A8330" s="0" t="s">
        <v>113</v>
      </c>
      <c r="B8330" s="0" t="s">
        <v>114</v>
      </c>
      <c r="C8330" s="0" t="s">
        <v>76</v>
      </c>
      <c r="D8330" s="0" t="s">
        <v>187</v>
      </c>
      <c r="E8330" s="0" t="n">
        <v>2029</v>
      </c>
      <c r="F8330" s="0" t="n">
        <v>0</v>
      </c>
      <c r="G8330" s="0" t="s">
        <v>132</v>
      </c>
    </row>
    <row r="8331" customFormat="false" ht="14.25" hidden="false" customHeight="false" outlineLevel="0" collapsed="false">
      <c r="A8331" s="0" t="s">
        <v>113</v>
      </c>
      <c r="B8331" s="0" t="s">
        <v>114</v>
      </c>
      <c r="C8331" s="0" t="s">
        <v>76</v>
      </c>
      <c r="D8331" s="0" t="s">
        <v>185</v>
      </c>
      <c r="E8331" s="0" t="n">
        <v>2030</v>
      </c>
      <c r="F8331" s="0" t="n">
        <v>0</v>
      </c>
      <c r="G8331" s="0" t="s">
        <v>132</v>
      </c>
    </row>
    <row r="8332" customFormat="false" ht="14.25" hidden="false" customHeight="false" outlineLevel="0" collapsed="false">
      <c r="A8332" s="0" t="s">
        <v>113</v>
      </c>
      <c r="B8332" s="0" t="s">
        <v>114</v>
      </c>
      <c r="C8332" s="0" t="s">
        <v>76</v>
      </c>
      <c r="D8332" s="0" t="s">
        <v>186</v>
      </c>
      <c r="E8332" s="0" t="n">
        <v>2030</v>
      </c>
      <c r="F8332" s="0" t="n">
        <v>0</v>
      </c>
      <c r="G8332" s="0" t="s">
        <v>132</v>
      </c>
    </row>
    <row r="8333" customFormat="false" ht="14.25" hidden="false" customHeight="false" outlineLevel="0" collapsed="false">
      <c r="A8333" s="0" t="s">
        <v>113</v>
      </c>
      <c r="B8333" s="0" t="s">
        <v>114</v>
      </c>
      <c r="C8333" s="0" t="s">
        <v>76</v>
      </c>
      <c r="D8333" s="0" t="s">
        <v>187</v>
      </c>
      <c r="E8333" s="0" t="n">
        <v>2030</v>
      </c>
      <c r="F8333" s="0" t="n">
        <v>0</v>
      </c>
      <c r="G8333" s="0" t="s">
        <v>132</v>
      </c>
    </row>
    <row r="8334" customFormat="false" ht="14.25" hidden="false" customHeight="false" outlineLevel="0" collapsed="false">
      <c r="A8334" s="0" t="s">
        <v>113</v>
      </c>
      <c r="B8334" s="0" t="s">
        <v>114</v>
      </c>
      <c r="C8334" s="0" t="s">
        <v>76</v>
      </c>
      <c r="D8334" s="0" t="s">
        <v>185</v>
      </c>
      <c r="E8334" s="0" t="n">
        <v>2031</v>
      </c>
      <c r="F8334" s="0" t="n">
        <v>0</v>
      </c>
      <c r="G8334" s="0" t="s">
        <v>132</v>
      </c>
    </row>
    <row r="8335" customFormat="false" ht="14.25" hidden="false" customHeight="false" outlineLevel="0" collapsed="false">
      <c r="A8335" s="0" t="s">
        <v>113</v>
      </c>
      <c r="B8335" s="0" t="s">
        <v>114</v>
      </c>
      <c r="C8335" s="0" t="s">
        <v>76</v>
      </c>
      <c r="D8335" s="0" t="s">
        <v>186</v>
      </c>
      <c r="E8335" s="0" t="n">
        <v>2031</v>
      </c>
      <c r="F8335" s="0" t="n">
        <v>0</v>
      </c>
      <c r="G8335" s="0" t="s">
        <v>132</v>
      </c>
    </row>
    <row r="8336" customFormat="false" ht="14.25" hidden="false" customHeight="false" outlineLevel="0" collapsed="false">
      <c r="A8336" s="0" t="s">
        <v>113</v>
      </c>
      <c r="B8336" s="0" t="s">
        <v>114</v>
      </c>
      <c r="C8336" s="0" t="s">
        <v>76</v>
      </c>
      <c r="D8336" s="0" t="s">
        <v>187</v>
      </c>
      <c r="E8336" s="0" t="n">
        <v>2031</v>
      </c>
      <c r="F8336" s="0" t="n">
        <v>0</v>
      </c>
      <c r="G8336" s="0" t="s">
        <v>132</v>
      </c>
    </row>
    <row r="8337" customFormat="false" ht="14.25" hidden="false" customHeight="false" outlineLevel="0" collapsed="false">
      <c r="A8337" s="0" t="s">
        <v>113</v>
      </c>
      <c r="B8337" s="0" t="s">
        <v>114</v>
      </c>
      <c r="C8337" s="0" t="s">
        <v>76</v>
      </c>
      <c r="D8337" s="0" t="s">
        <v>185</v>
      </c>
      <c r="E8337" s="0" t="n">
        <v>2032</v>
      </c>
      <c r="F8337" s="0" t="n">
        <v>0</v>
      </c>
      <c r="G8337" s="0" t="s">
        <v>132</v>
      </c>
    </row>
    <row r="8338" customFormat="false" ht="14.25" hidden="false" customHeight="false" outlineLevel="0" collapsed="false">
      <c r="A8338" s="0" t="s">
        <v>113</v>
      </c>
      <c r="B8338" s="0" t="s">
        <v>114</v>
      </c>
      <c r="C8338" s="0" t="s">
        <v>76</v>
      </c>
      <c r="D8338" s="0" t="s">
        <v>186</v>
      </c>
      <c r="E8338" s="0" t="n">
        <v>2032</v>
      </c>
      <c r="F8338" s="0" t="n">
        <v>0</v>
      </c>
      <c r="G8338" s="0" t="s">
        <v>132</v>
      </c>
    </row>
    <row r="8339" customFormat="false" ht="14.25" hidden="false" customHeight="false" outlineLevel="0" collapsed="false">
      <c r="A8339" s="0" t="s">
        <v>113</v>
      </c>
      <c r="B8339" s="0" t="s">
        <v>114</v>
      </c>
      <c r="C8339" s="0" t="s">
        <v>76</v>
      </c>
      <c r="D8339" s="0" t="s">
        <v>187</v>
      </c>
      <c r="E8339" s="0" t="n">
        <v>2032</v>
      </c>
      <c r="F8339" s="0" t="n">
        <v>0</v>
      </c>
      <c r="G8339" s="0" t="s">
        <v>132</v>
      </c>
    </row>
    <row r="8340" customFormat="false" ht="14.25" hidden="false" customHeight="false" outlineLevel="0" collapsed="false">
      <c r="A8340" s="0" t="s">
        <v>113</v>
      </c>
      <c r="B8340" s="0" t="s">
        <v>114</v>
      </c>
      <c r="C8340" s="0" t="s">
        <v>76</v>
      </c>
      <c r="D8340" s="0" t="s">
        <v>185</v>
      </c>
      <c r="E8340" s="0" t="n">
        <v>2033</v>
      </c>
      <c r="F8340" s="0" t="n">
        <v>0</v>
      </c>
      <c r="G8340" s="0" t="s">
        <v>132</v>
      </c>
    </row>
    <row r="8341" customFormat="false" ht="14.25" hidden="false" customHeight="false" outlineLevel="0" collapsed="false">
      <c r="A8341" s="0" t="s">
        <v>113</v>
      </c>
      <c r="B8341" s="0" t="s">
        <v>114</v>
      </c>
      <c r="C8341" s="0" t="s">
        <v>76</v>
      </c>
      <c r="D8341" s="0" t="s">
        <v>186</v>
      </c>
      <c r="E8341" s="0" t="n">
        <v>2033</v>
      </c>
      <c r="F8341" s="0" t="n">
        <v>0</v>
      </c>
      <c r="G8341" s="0" t="s">
        <v>132</v>
      </c>
    </row>
    <row r="8342" customFormat="false" ht="14.25" hidden="false" customHeight="false" outlineLevel="0" collapsed="false">
      <c r="A8342" s="0" t="s">
        <v>113</v>
      </c>
      <c r="B8342" s="0" t="s">
        <v>114</v>
      </c>
      <c r="C8342" s="0" t="s">
        <v>76</v>
      </c>
      <c r="D8342" s="0" t="s">
        <v>187</v>
      </c>
      <c r="E8342" s="0" t="n">
        <v>2033</v>
      </c>
      <c r="F8342" s="0" t="n">
        <v>0</v>
      </c>
      <c r="G8342" s="0" t="s">
        <v>132</v>
      </c>
    </row>
    <row r="8343" customFormat="false" ht="14.25" hidden="false" customHeight="false" outlineLevel="0" collapsed="false">
      <c r="A8343" s="0" t="s">
        <v>113</v>
      </c>
      <c r="B8343" s="0" t="s">
        <v>114</v>
      </c>
      <c r="C8343" s="0" t="s">
        <v>76</v>
      </c>
      <c r="D8343" s="0" t="s">
        <v>185</v>
      </c>
      <c r="E8343" s="0" t="n">
        <v>2034</v>
      </c>
      <c r="F8343" s="0" t="n">
        <v>5.61679999933062E-006</v>
      </c>
      <c r="G8343" s="0" t="s">
        <v>132</v>
      </c>
    </row>
    <row r="8344" customFormat="false" ht="14.25" hidden="false" customHeight="false" outlineLevel="0" collapsed="false">
      <c r="A8344" s="0" t="s">
        <v>113</v>
      </c>
      <c r="B8344" s="0" t="s">
        <v>114</v>
      </c>
      <c r="C8344" s="0" t="s">
        <v>76</v>
      </c>
      <c r="D8344" s="0" t="s">
        <v>186</v>
      </c>
      <c r="E8344" s="0" t="n">
        <v>2034</v>
      </c>
      <c r="F8344" s="0" t="n">
        <v>0</v>
      </c>
      <c r="G8344" s="0" t="s">
        <v>132</v>
      </c>
    </row>
    <row r="8345" customFormat="false" ht="14.25" hidden="false" customHeight="false" outlineLevel="0" collapsed="false">
      <c r="A8345" s="0" t="s">
        <v>113</v>
      </c>
      <c r="B8345" s="0" t="s">
        <v>114</v>
      </c>
      <c r="C8345" s="0" t="s">
        <v>76</v>
      </c>
      <c r="D8345" s="0" t="s">
        <v>187</v>
      </c>
      <c r="E8345" s="0" t="n">
        <v>2034</v>
      </c>
      <c r="F8345" s="0" t="n">
        <v>5.61679999933062E-006</v>
      </c>
      <c r="G8345" s="0" t="s">
        <v>132</v>
      </c>
    </row>
    <row r="8346" customFormat="false" ht="14.25" hidden="false" customHeight="false" outlineLevel="0" collapsed="false">
      <c r="A8346" s="0" t="s">
        <v>113</v>
      </c>
      <c r="B8346" s="0" t="s">
        <v>114</v>
      </c>
      <c r="C8346" s="0" t="s">
        <v>76</v>
      </c>
      <c r="D8346" s="0" t="s">
        <v>185</v>
      </c>
      <c r="E8346" s="0" t="n">
        <v>2035</v>
      </c>
      <c r="F8346" s="0" t="n">
        <v>5.65200000046673E-006</v>
      </c>
      <c r="G8346" s="0" t="s">
        <v>132</v>
      </c>
    </row>
    <row r="8347" customFormat="false" ht="14.25" hidden="false" customHeight="false" outlineLevel="0" collapsed="false">
      <c r="A8347" s="0" t="s">
        <v>113</v>
      </c>
      <c r="B8347" s="0" t="s">
        <v>114</v>
      </c>
      <c r="C8347" s="0" t="s">
        <v>76</v>
      </c>
      <c r="D8347" s="0" t="s">
        <v>186</v>
      </c>
      <c r="E8347" s="0" t="n">
        <v>2035</v>
      </c>
      <c r="F8347" s="0" t="n">
        <v>0</v>
      </c>
      <c r="G8347" s="0" t="s">
        <v>132</v>
      </c>
    </row>
    <row r="8348" customFormat="false" ht="14.25" hidden="false" customHeight="false" outlineLevel="0" collapsed="false">
      <c r="A8348" s="0" t="s">
        <v>113</v>
      </c>
      <c r="B8348" s="0" t="s">
        <v>114</v>
      </c>
      <c r="C8348" s="0" t="s">
        <v>76</v>
      </c>
      <c r="D8348" s="0" t="s">
        <v>187</v>
      </c>
      <c r="E8348" s="0" t="n">
        <v>2035</v>
      </c>
      <c r="F8348" s="0" t="n">
        <v>5.65200000046673E-006</v>
      </c>
      <c r="G8348" s="0" t="s">
        <v>132</v>
      </c>
    </row>
    <row r="8349" customFormat="false" ht="14.25" hidden="false" customHeight="false" outlineLevel="0" collapsed="false">
      <c r="A8349" s="0" t="s">
        <v>113</v>
      </c>
      <c r="B8349" s="0" t="s">
        <v>114</v>
      </c>
      <c r="C8349" s="0" t="s">
        <v>76</v>
      </c>
      <c r="D8349" s="0" t="s">
        <v>185</v>
      </c>
      <c r="E8349" s="0" t="n">
        <v>2036</v>
      </c>
      <c r="F8349" s="0" t="n">
        <v>5.685199999661E-006</v>
      </c>
      <c r="G8349" s="0" t="s">
        <v>132</v>
      </c>
    </row>
    <row r="8350" customFormat="false" ht="14.25" hidden="false" customHeight="false" outlineLevel="0" collapsed="false">
      <c r="A8350" s="0" t="s">
        <v>113</v>
      </c>
      <c r="B8350" s="0" t="s">
        <v>114</v>
      </c>
      <c r="C8350" s="0" t="s">
        <v>76</v>
      </c>
      <c r="D8350" s="0" t="s">
        <v>186</v>
      </c>
      <c r="E8350" s="0" t="n">
        <v>2036</v>
      </c>
      <c r="F8350" s="0" t="n">
        <v>0</v>
      </c>
      <c r="G8350" s="0" t="s">
        <v>132</v>
      </c>
    </row>
    <row r="8351" customFormat="false" ht="14.25" hidden="false" customHeight="false" outlineLevel="0" collapsed="false">
      <c r="A8351" s="0" t="s">
        <v>113</v>
      </c>
      <c r="B8351" s="0" t="s">
        <v>114</v>
      </c>
      <c r="C8351" s="0" t="s">
        <v>76</v>
      </c>
      <c r="D8351" s="0" t="s">
        <v>187</v>
      </c>
      <c r="E8351" s="0" t="n">
        <v>2036</v>
      </c>
      <c r="F8351" s="0" t="n">
        <v>5.685199999661E-006</v>
      </c>
      <c r="G8351" s="0" t="s">
        <v>132</v>
      </c>
    </row>
    <row r="8352" customFormat="false" ht="14.25" hidden="false" customHeight="false" outlineLevel="0" collapsed="false">
      <c r="A8352" s="0" t="s">
        <v>113</v>
      </c>
      <c r="B8352" s="0" t="s">
        <v>114</v>
      </c>
      <c r="C8352" s="0" t="s">
        <v>76</v>
      </c>
      <c r="D8352" s="0" t="s">
        <v>185</v>
      </c>
      <c r="E8352" s="0" t="n">
        <v>2037</v>
      </c>
      <c r="F8352" s="0" t="n">
        <v>5.72879999971576E-006</v>
      </c>
      <c r="G8352" s="0" t="s">
        <v>132</v>
      </c>
    </row>
    <row r="8353" customFormat="false" ht="14.25" hidden="false" customHeight="false" outlineLevel="0" collapsed="false">
      <c r="A8353" s="0" t="s">
        <v>113</v>
      </c>
      <c r="B8353" s="0" t="s">
        <v>114</v>
      </c>
      <c r="C8353" s="0" t="s">
        <v>76</v>
      </c>
      <c r="D8353" s="0" t="s">
        <v>186</v>
      </c>
      <c r="E8353" s="0" t="n">
        <v>2037</v>
      </c>
      <c r="F8353" s="0" t="n">
        <v>0</v>
      </c>
      <c r="G8353" s="0" t="s">
        <v>132</v>
      </c>
    </row>
    <row r="8354" customFormat="false" ht="14.25" hidden="false" customHeight="false" outlineLevel="0" collapsed="false">
      <c r="A8354" s="0" t="s">
        <v>113</v>
      </c>
      <c r="B8354" s="0" t="s">
        <v>114</v>
      </c>
      <c r="C8354" s="0" t="s">
        <v>76</v>
      </c>
      <c r="D8354" s="0" t="s">
        <v>187</v>
      </c>
      <c r="E8354" s="0" t="n">
        <v>2037</v>
      </c>
      <c r="F8354" s="0" t="n">
        <v>5.72879999971576E-006</v>
      </c>
      <c r="G8354" s="0" t="s">
        <v>132</v>
      </c>
    </row>
    <row r="8355" customFormat="false" ht="14.25" hidden="false" customHeight="false" outlineLevel="0" collapsed="false">
      <c r="A8355" s="0" t="s">
        <v>113</v>
      </c>
      <c r="B8355" s="0" t="s">
        <v>114</v>
      </c>
      <c r="C8355" s="0" t="s">
        <v>76</v>
      </c>
      <c r="D8355" s="0" t="s">
        <v>185</v>
      </c>
      <c r="E8355" s="0" t="n">
        <v>2038</v>
      </c>
      <c r="F8355" s="0" t="n">
        <v>5.75819999948379E-006</v>
      </c>
      <c r="G8355" s="0" t="s">
        <v>132</v>
      </c>
    </row>
    <row r="8356" customFormat="false" ht="14.25" hidden="false" customHeight="false" outlineLevel="0" collapsed="false">
      <c r="A8356" s="0" t="s">
        <v>113</v>
      </c>
      <c r="B8356" s="0" t="s">
        <v>114</v>
      </c>
      <c r="C8356" s="0" t="s">
        <v>76</v>
      </c>
      <c r="D8356" s="0" t="s">
        <v>186</v>
      </c>
      <c r="E8356" s="0" t="n">
        <v>2038</v>
      </c>
      <c r="F8356" s="0" t="n">
        <v>0</v>
      </c>
      <c r="G8356" s="0" t="s">
        <v>132</v>
      </c>
    </row>
    <row r="8357" customFormat="false" ht="14.25" hidden="false" customHeight="false" outlineLevel="0" collapsed="false">
      <c r="A8357" s="0" t="s">
        <v>113</v>
      </c>
      <c r="B8357" s="0" t="s">
        <v>114</v>
      </c>
      <c r="C8357" s="0" t="s">
        <v>76</v>
      </c>
      <c r="D8357" s="0" t="s">
        <v>187</v>
      </c>
      <c r="E8357" s="0" t="n">
        <v>2038</v>
      </c>
      <c r="F8357" s="0" t="n">
        <v>5.75819999948379E-006</v>
      </c>
      <c r="G8357" s="0" t="s">
        <v>132</v>
      </c>
    </row>
    <row r="8358" customFormat="false" ht="14.25" hidden="false" customHeight="false" outlineLevel="0" collapsed="false">
      <c r="A8358" s="0" t="s">
        <v>113</v>
      </c>
      <c r="B8358" s="0" t="s">
        <v>114</v>
      </c>
      <c r="C8358" s="0" t="s">
        <v>76</v>
      </c>
      <c r="D8358" s="0" t="s">
        <v>185</v>
      </c>
      <c r="E8358" s="0" t="n">
        <v>2039</v>
      </c>
      <c r="F8358" s="0" t="n">
        <v>5.79839999925724E-006</v>
      </c>
      <c r="G8358" s="0" t="s">
        <v>132</v>
      </c>
    </row>
    <row r="8359" customFormat="false" ht="14.25" hidden="false" customHeight="false" outlineLevel="0" collapsed="false">
      <c r="A8359" s="0" t="s">
        <v>113</v>
      </c>
      <c r="B8359" s="0" t="s">
        <v>114</v>
      </c>
      <c r="C8359" s="0" t="s">
        <v>76</v>
      </c>
      <c r="D8359" s="0" t="s">
        <v>186</v>
      </c>
      <c r="E8359" s="0" t="n">
        <v>2039</v>
      </c>
      <c r="F8359" s="0" t="n">
        <v>0</v>
      </c>
      <c r="G8359" s="0" t="s">
        <v>132</v>
      </c>
    </row>
    <row r="8360" customFormat="false" ht="14.25" hidden="false" customHeight="false" outlineLevel="0" collapsed="false">
      <c r="A8360" s="0" t="s">
        <v>113</v>
      </c>
      <c r="B8360" s="0" t="s">
        <v>114</v>
      </c>
      <c r="C8360" s="0" t="s">
        <v>76</v>
      </c>
      <c r="D8360" s="0" t="s">
        <v>187</v>
      </c>
      <c r="E8360" s="0" t="n">
        <v>2039</v>
      </c>
      <c r="F8360" s="0" t="n">
        <v>5.79839999925724E-006</v>
      </c>
      <c r="G8360" s="0" t="s">
        <v>132</v>
      </c>
    </row>
    <row r="8361" customFormat="false" ht="14.25" hidden="false" customHeight="false" outlineLevel="0" collapsed="false">
      <c r="A8361" s="0" t="s">
        <v>113</v>
      </c>
      <c r="B8361" s="0" t="s">
        <v>114</v>
      </c>
      <c r="C8361" s="0" t="s">
        <v>76</v>
      </c>
      <c r="D8361" s="0" t="s">
        <v>185</v>
      </c>
      <c r="E8361" s="0" t="n">
        <v>2040</v>
      </c>
      <c r="F8361" s="0" t="n">
        <v>5.82400000048722E-006</v>
      </c>
      <c r="G8361" s="0" t="s">
        <v>132</v>
      </c>
    </row>
    <row r="8362" customFormat="false" ht="14.25" hidden="false" customHeight="false" outlineLevel="0" collapsed="false">
      <c r="A8362" s="0" t="s">
        <v>113</v>
      </c>
      <c r="B8362" s="0" t="s">
        <v>114</v>
      </c>
      <c r="C8362" s="0" t="s">
        <v>76</v>
      </c>
      <c r="D8362" s="0" t="s">
        <v>186</v>
      </c>
      <c r="E8362" s="0" t="n">
        <v>2040</v>
      </c>
      <c r="F8362" s="0" t="n">
        <v>0</v>
      </c>
      <c r="G8362" s="0" t="s">
        <v>132</v>
      </c>
    </row>
    <row r="8363" customFormat="false" ht="14.25" hidden="false" customHeight="false" outlineLevel="0" collapsed="false">
      <c r="A8363" s="0" t="s">
        <v>113</v>
      </c>
      <c r="B8363" s="0" t="s">
        <v>114</v>
      </c>
      <c r="C8363" s="0" t="s">
        <v>76</v>
      </c>
      <c r="D8363" s="0" t="s">
        <v>187</v>
      </c>
      <c r="E8363" s="0" t="n">
        <v>2040</v>
      </c>
      <c r="F8363" s="0" t="n">
        <v>5.82400000048722E-006</v>
      </c>
      <c r="G8363" s="0" t="s">
        <v>132</v>
      </c>
    </row>
    <row r="8364" customFormat="false" ht="14.25" hidden="false" customHeight="false" outlineLevel="0" collapsed="false">
      <c r="A8364" s="0" t="s">
        <v>103</v>
      </c>
      <c r="B8364" s="0" t="s">
        <v>104</v>
      </c>
      <c r="C8364" s="0" t="s">
        <v>72</v>
      </c>
      <c r="D8364" s="0" t="s">
        <v>188</v>
      </c>
      <c r="E8364" s="0" t="n">
        <v>2025</v>
      </c>
      <c r="F8364" s="0" t="n">
        <v>1.00350290999768</v>
      </c>
      <c r="G8364" s="0" t="s">
        <v>135</v>
      </c>
    </row>
    <row r="8365" customFormat="false" ht="14.25" hidden="false" customHeight="false" outlineLevel="0" collapsed="false">
      <c r="A8365" s="0" t="s">
        <v>103</v>
      </c>
      <c r="B8365" s="0" t="s">
        <v>104</v>
      </c>
      <c r="C8365" s="0" t="s">
        <v>72</v>
      </c>
      <c r="D8365" s="0" t="s">
        <v>189</v>
      </c>
      <c r="E8365" s="0" t="n">
        <v>2025</v>
      </c>
      <c r="F8365" s="0" t="n">
        <v>0.995476386871403</v>
      </c>
      <c r="G8365" s="0" t="s">
        <v>135</v>
      </c>
    </row>
    <row r="8366" customFormat="false" ht="14.25" hidden="false" customHeight="false" outlineLevel="0" collapsed="false">
      <c r="A8366" s="0" t="s">
        <v>103</v>
      </c>
      <c r="B8366" s="0" t="s">
        <v>104</v>
      </c>
      <c r="C8366" s="0" t="s">
        <v>72</v>
      </c>
      <c r="D8366" s="0" t="s">
        <v>190</v>
      </c>
      <c r="E8366" s="0" t="n">
        <v>2025</v>
      </c>
      <c r="F8366" s="0" t="n">
        <v>1.09692695586435</v>
      </c>
      <c r="G8366" s="0" t="s">
        <v>135</v>
      </c>
    </row>
    <row r="8367" customFormat="false" ht="14.25" hidden="false" customHeight="false" outlineLevel="0" collapsed="false">
      <c r="A8367" s="0" t="s">
        <v>103</v>
      </c>
      <c r="B8367" s="0" t="s">
        <v>104</v>
      </c>
      <c r="C8367" s="0" t="s">
        <v>72</v>
      </c>
      <c r="D8367" s="0" t="s">
        <v>191</v>
      </c>
      <c r="E8367" s="0" t="n">
        <v>2025</v>
      </c>
      <c r="F8367" s="0" t="n">
        <v>1.07831253525631</v>
      </c>
      <c r="G8367" s="0" t="s">
        <v>135</v>
      </c>
    </row>
    <row r="8368" customFormat="false" ht="14.25" hidden="false" customHeight="false" outlineLevel="0" collapsed="false">
      <c r="A8368" s="0" t="s">
        <v>103</v>
      </c>
      <c r="B8368" s="0" t="s">
        <v>104</v>
      </c>
      <c r="C8368" s="0" t="s">
        <v>72</v>
      </c>
      <c r="D8368" s="0" t="s">
        <v>192</v>
      </c>
      <c r="E8368" s="0" t="n">
        <v>2025</v>
      </c>
      <c r="F8368" s="0" t="n">
        <v>0.651481502317901</v>
      </c>
      <c r="G8368" s="0" t="s">
        <v>193</v>
      </c>
    </row>
    <row r="8369" customFormat="false" ht="14.25" hidden="false" customHeight="false" outlineLevel="0" collapsed="false">
      <c r="A8369" s="0" t="s">
        <v>103</v>
      </c>
      <c r="B8369" s="0" t="s">
        <v>104</v>
      </c>
      <c r="C8369" s="0" t="s">
        <v>72</v>
      </c>
      <c r="D8369" s="0" t="s">
        <v>194</v>
      </c>
      <c r="E8369" s="0" t="n">
        <v>2025</v>
      </c>
      <c r="F8369" s="0" t="n">
        <v>0.65</v>
      </c>
      <c r="G8369" s="0" t="s">
        <v>193</v>
      </c>
    </row>
    <row r="8370" customFormat="false" ht="14.25" hidden="false" customHeight="false" outlineLevel="0" collapsed="false">
      <c r="A8370" s="0" t="s">
        <v>103</v>
      </c>
      <c r="B8370" s="0" t="s">
        <v>104</v>
      </c>
      <c r="C8370" s="0" t="s">
        <v>72</v>
      </c>
      <c r="D8370" s="0" t="s">
        <v>195</v>
      </c>
      <c r="E8370" s="0" t="n">
        <v>2025</v>
      </c>
      <c r="F8370" s="0" t="n">
        <v>0.580367149547795</v>
      </c>
      <c r="G8370" s="0" t="s">
        <v>193</v>
      </c>
    </row>
    <row r="8371" customFormat="false" ht="14.25" hidden="false" customHeight="false" outlineLevel="0" collapsed="false">
      <c r="A8371" s="0" t="s">
        <v>103</v>
      </c>
      <c r="B8371" s="0" t="s">
        <v>104</v>
      </c>
      <c r="C8371" s="0" t="s">
        <v>72</v>
      </c>
      <c r="D8371" s="0" t="s">
        <v>196</v>
      </c>
      <c r="E8371" s="0" t="n">
        <v>2025</v>
      </c>
      <c r="F8371" s="0" t="n">
        <v>0.10025247981459</v>
      </c>
      <c r="G8371" s="0" t="s">
        <v>193</v>
      </c>
    </row>
    <row r="8372" customFormat="false" ht="14.25" hidden="false" customHeight="false" outlineLevel="0" collapsed="false">
      <c r="A8372" s="0" t="s">
        <v>103</v>
      </c>
      <c r="B8372" s="0" t="s">
        <v>104</v>
      </c>
      <c r="C8372" s="0" t="s">
        <v>72</v>
      </c>
      <c r="D8372" s="0" t="s">
        <v>197</v>
      </c>
      <c r="E8372" s="0" t="n">
        <v>2025</v>
      </c>
      <c r="F8372" s="0" t="n">
        <v>0.0122433869209774</v>
      </c>
      <c r="G8372" s="0" t="s">
        <v>193</v>
      </c>
    </row>
    <row r="8373" customFormat="false" ht="14.25" hidden="false" customHeight="false" outlineLevel="0" collapsed="false">
      <c r="A8373" s="0" t="s">
        <v>103</v>
      </c>
      <c r="B8373" s="0" t="s">
        <v>104</v>
      </c>
      <c r="C8373" s="0" t="s">
        <v>72</v>
      </c>
      <c r="D8373" s="0" t="s">
        <v>198</v>
      </c>
      <c r="E8373" s="0" t="n">
        <v>2025</v>
      </c>
      <c r="F8373" s="0" t="n">
        <v>0.0850836046355269</v>
      </c>
      <c r="G8373" s="0" t="s">
        <v>193</v>
      </c>
    </row>
    <row r="8374" customFormat="false" ht="14.25" hidden="false" customHeight="false" outlineLevel="0" collapsed="false">
      <c r="A8374" s="0" t="s">
        <v>103</v>
      </c>
      <c r="B8374" s="0" t="s">
        <v>104</v>
      </c>
      <c r="C8374" s="0" t="s">
        <v>72</v>
      </c>
      <c r="D8374" s="0" t="s">
        <v>188</v>
      </c>
      <c r="E8374" s="0" t="n">
        <v>2026</v>
      </c>
      <c r="F8374" s="0" t="n">
        <v>1.01913856313245</v>
      </c>
      <c r="G8374" s="0" t="s">
        <v>135</v>
      </c>
    </row>
    <row r="8375" customFormat="false" ht="14.25" hidden="false" customHeight="false" outlineLevel="0" collapsed="false">
      <c r="A8375" s="0" t="s">
        <v>103</v>
      </c>
      <c r="B8375" s="0" t="s">
        <v>104</v>
      </c>
      <c r="C8375" s="0" t="s">
        <v>72</v>
      </c>
      <c r="D8375" s="0" t="s">
        <v>189</v>
      </c>
      <c r="E8375" s="0" t="n">
        <v>2026</v>
      </c>
      <c r="F8375" s="0" t="n">
        <v>0.978782494324667</v>
      </c>
      <c r="G8375" s="0" t="s">
        <v>135</v>
      </c>
    </row>
    <row r="8376" customFormat="false" ht="14.25" hidden="false" customHeight="false" outlineLevel="0" collapsed="false">
      <c r="A8376" s="0" t="s">
        <v>103</v>
      </c>
      <c r="B8376" s="0" t="s">
        <v>104</v>
      </c>
      <c r="C8376" s="0" t="s">
        <v>72</v>
      </c>
      <c r="D8376" s="0" t="s">
        <v>190</v>
      </c>
      <c r="E8376" s="0" t="n">
        <v>2026</v>
      </c>
      <c r="F8376" s="0" t="n">
        <v>1.09692695586435</v>
      </c>
      <c r="G8376" s="0" t="s">
        <v>135</v>
      </c>
    </row>
    <row r="8377" customFormat="false" ht="14.25" hidden="false" customHeight="false" outlineLevel="0" collapsed="false">
      <c r="A8377" s="0" t="s">
        <v>103</v>
      </c>
      <c r="B8377" s="0" t="s">
        <v>104</v>
      </c>
      <c r="C8377" s="0" t="s">
        <v>72</v>
      </c>
      <c r="D8377" s="0" t="s">
        <v>191</v>
      </c>
      <c r="E8377" s="0" t="n">
        <v>2026</v>
      </c>
      <c r="F8377" s="0" t="n">
        <v>1.07831253525631</v>
      </c>
      <c r="G8377" s="0" t="s">
        <v>135</v>
      </c>
    </row>
    <row r="8378" customFormat="false" ht="14.25" hidden="false" customHeight="false" outlineLevel="0" collapsed="false">
      <c r="A8378" s="0" t="s">
        <v>103</v>
      </c>
      <c r="B8378" s="0" t="s">
        <v>104</v>
      </c>
      <c r="C8378" s="0" t="s">
        <v>72</v>
      </c>
      <c r="D8378" s="0" t="s">
        <v>192</v>
      </c>
      <c r="E8378" s="0" t="n">
        <v>2026</v>
      </c>
      <c r="F8378" s="0" t="n">
        <v>0.658018268886945</v>
      </c>
      <c r="G8378" s="0" t="s">
        <v>193</v>
      </c>
    </row>
    <row r="8379" customFormat="false" ht="14.25" hidden="false" customHeight="false" outlineLevel="0" collapsed="false">
      <c r="A8379" s="0" t="s">
        <v>103</v>
      </c>
      <c r="B8379" s="0" t="s">
        <v>104</v>
      </c>
      <c r="C8379" s="0" t="s">
        <v>72</v>
      </c>
      <c r="D8379" s="0" t="s">
        <v>194</v>
      </c>
      <c r="E8379" s="0" t="n">
        <v>2026</v>
      </c>
      <c r="F8379" s="0" t="n">
        <v>0.65</v>
      </c>
      <c r="G8379" s="0" t="s">
        <v>193</v>
      </c>
    </row>
    <row r="8380" customFormat="false" ht="14.25" hidden="false" customHeight="false" outlineLevel="0" collapsed="false">
      <c r="A8380" s="0" t="s">
        <v>103</v>
      </c>
      <c r="B8380" s="0" t="s">
        <v>104</v>
      </c>
      <c r="C8380" s="0" t="s">
        <v>72</v>
      </c>
      <c r="D8380" s="0" t="s">
        <v>195</v>
      </c>
      <c r="E8380" s="0" t="n">
        <v>2026</v>
      </c>
      <c r="F8380" s="0" t="n">
        <v>0.580530954825645</v>
      </c>
      <c r="G8380" s="0" t="s">
        <v>193</v>
      </c>
    </row>
    <row r="8381" customFormat="false" ht="14.25" hidden="false" customHeight="false" outlineLevel="0" collapsed="false">
      <c r="A8381" s="0" t="s">
        <v>103</v>
      </c>
      <c r="B8381" s="0" t="s">
        <v>104</v>
      </c>
      <c r="C8381" s="0" t="s">
        <v>72</v>
      </c>
      <c r="D8381" s="0" t="s">
        <v>196</v>
      </c>
      <c r="E8381" s="0" t="n">
        <v>2026</v>
      </c>
      <c r="F8381" s="0" t="n">
        <v>0.0996737726692176</v>
      </c>
      <c r="G8381" s="0" t="s">
        <v>193</v>
      </c>
    </row>
    <row r="8382" customFormat="false" ht="14.25" hidden="false" customHeight="false" outlineLevel="0" collapsed="false">
      <c r="A8382" s="0" t="s">
        <v>103</v>
      </c>
      <c r="B8382" s="0" t="s">
        <v>104</v>
      </c>
      <c r="C8382" s="0" t="s">
        <v>72</v>
      </c>
      <c r="D8382" s="0" t="s">
        <v>197</v>
      </c>
      <c r="E8382" s="0" t="n">
        <v>2026</v>
      </c>
      <c r="F8382" s="0" t="n">
        <v>0.0127032386680257</v>
      </c>
      <c r="G8382" s="0" t="s">
        <v>193</v>
      </c>
    </row>
    <row r="8383" customFormat="false" ht="14.25" hidden="false" customHeight="false" outlineLevel="0" collapsed="false">
      <c r="A8383" s="0" t="s">
        <v>103</v>
      </c>
      <c r="B8383" s="0" t="s">
        <v>104</v>
      </c>
      <c r="C8383" s="0" t="s">
        <v>72</v>
      </c>
      <c r="D8383" s="0" t="s">
        <v>198</v>
      </c>
      <c r="E8383" s="0" t="n">
        <v>2026</v>
      </c>
      <c r="F8383" s="0" t="n">
        <v>0.084725525490098</v>
      </c>
      <c r="G8383" s="0" t="s">
        <v>193</v>
      </c>
    </row>
    <row r="8384" customFormat="false" ht="14.25" hidden="false" customHeight="false" outlineLevel="0" collapsed="false">
      <c r="A8384" s="0" t="s">
        <v>103</v>
      </c>
      <c r="B8384" s="0" t="s">
        <v>104</v>
      </c>
      <c r="C8384" s="0" t="s">
        <v>72</v>
      </c>
      <c r="D8384" s="0" t="s">
        <v>188</v>
      </c>
      <c r="E8384" s="0" t="n">
        <v>2027</v>
      </c>
      <c r="F8384" s="0" t="n">
        <v>1.0177206854475</v>
      </c>
      <c r="G8384" s="0" t="s">
        <v>135</v>
      </c>
    </row>
    <row r="8385" customFormat="false" ht="14.25" hidden="false" customHeight="false" outlineLevel="0" collapsed="false">
      <c r="A8385" s="0" t="s">
        <v>103</v>
      </c>
      <c r="B8385" s="0" t="s">
        <v>104</v>
      </c>
      <c r="C8385" s="0" t="s">
        <v>72</v>
      </c>
      <c r="D8385" s="0" t="s">
        <v>189</v>
      </c>
      <c r="E8385" s="0" t="n">
        <v>2027</v>
      </c>
      <c r="F8385" s="0" t="n">
        <v>0.9737158069229</v>
      </c>
      <c r="G8385" s="0" t="s">
        <v>135</v>
      </c>
    </row>
    <row r="8386" customFormat="false" ht="14.25" hidden="false" customHeight="false" outlineLevel="0" collapsed="false">
      <c r="A8386" s="0" t="s">
        <v>103</v>
      </c>
      <c r="B8386" s="0" t="s">
        <v>104</v>
      </c>
      <c r="C8386" s="0" t="s">
        <v>72</v>
      </c>
      <c r="D8386" s="0" t="s">
        <v>190</v>
      </c>
      <c r="E8386" s="0" t="n">
        <v>2027</v>
      </c>
      <c r="F8386" s="0" t="n">
        <v>1.09692695586435</v>
      </c>
      <c r="G8386" s="0" t="s">
        <v>135</v>
      </c>
    </row>
    <row r="8387" customFormat="false" ht="14.25" hidden="false" customHeight="false" outlineLevel="0" collapsed="false">
      <c r="A8387" s="0" t="s">
        <v>103</v>
      </c>
      <c r="B8387" s="0" t="s">
        <v>104</v>
      </c>
      <c r="C8387" s="0" t="s">
        <v>72</v>
      </c>
      <c r="D8387" s="0" t="s">
        <v>191</v>
      </c>
      <c r="E8387" s="0" t="n">
        <v>2027</v>
      </c>
      <c r="F8387" s="0" t="n">
        <v>1.07831253525631</v>
      </c>
      <c r="G8387" s="0" t="s">
        <v>135</v>
      </c>
    </row>
    <row r="8388" customFormat="false" ht="14.25" hidden="false" customHeight="false" outlineLevel="0" collapsed="false">
      <c r="A8388" s="0" t="s">
        <v>103</v>
      </c>
      <c r="B8388" s="0" t="s">
        <v>104</v>
      </c>
      <c r="C8388" s="0" t="s">
        <v>72</v>
      </c>
      <c r="D8388" s="0" t="s">
        <v>192</v>
      </c>
      <c r="E8388" s="0" t="n">
        <v>2027</v>
      </c>
      <c r="F8388" s="0" t="n">
        <v>0.657430589231529</v>
      </c>
      <c r="G8388" s="0" t="s">
        <v>193</v>
      </c>
    </row>
    <row r="8389" customFormat="false" ht="14.25" hidden="false" customHeight="false" outlineLevel="0" collapsed="false">
      <c r="A8389" s="0" t="s">
        <v>103</v>
      </c>
      <c r="B8389" s="0" t="s">
        <v>104</v>
      </c>
      <c r="C8389" s="0" t="s">
        <v>72</v>
      </c>
      <c r="D8389" s="0" t="s">
        <v>194</v>
      </c>
      <c r="E8389" s="0" t="n">
        <v>2027</v>
      </c>
      <c r="F8389" s="0" t="n">
        <v>0.65</v>
      </c>
      <c r="G8389" s="0" t="s">
        <v>193</v>
      </c>
    </row>
    <row r="8390" customFormat="false" ht="14.25" hidden="false" customHeight="false" outlineLevel="0" collapsed="false">
      <c r="A8390" s="0" t="s">
        <v>103</v>
      </c>
      <c r="B8390" s="0" t="s">
        <v>104</v>
      </c>
      <c r="C8390" s="0" t="s">
        <v>72</v>
      </c>
      <c r="D8390" s="0" t="s">
        <v>195</v>
      </c>
      <c r="E8390" s="0" t="n">
        <v>2027</v>
      </c>
      <c r="F8390" s="0" t="n">
        <v>0.580693377075626</v>
      </c>
      <c r="G8390" s="0" t="s">
        <v>193</v>
      </c>
    </row>
    <row r="8391" customFormat="false" ht="14.25" hidden="false" customHeight="false" outlineLevel="0" collapsed="false">
      <c r="A8391" s="0" t="s">
        <v>103</v>
      </c>
      <c r="B8391" s="0" t="s">
        <v>104</v>
      </c>
      <c r="C8391" s="0" t="s">
        <v>72</v>
      </c>
      <c r="D8391" s="0" t="s">
        <v>196</v>
      </c>
      <c r="E8391" s="0" t="n">
        <v>2027</v>
      </c>
      <c r="F8391" s="0" t="n">
        <v>0.0986932662316267</v>
      </c>
      <c r="G8391" s="0" t="s">
        <v>193</v>
      </c>
    </row>
    <row r="8392" customFormat="false" ht="14.25" hidden="false" customHeight="false" outlineLevel="0" collapsed="false">
      <c r="A8392" s="0" t="s">
        <v>103</v>
      </c>
      <c r="B8392" s="0" t="s">
        <v>104</v>
      </c>
      <c r="C8392" s="0" t="s">
        <v>72</v>
      </c>
      <c r="D8392" s="0" t="s">
        <v>197</v>
      </c>
      <c r="E8392" s="0" t="n">
        <v>2027</v>
      </c>
      <c r="F8392" s="0" t="n">
        <v>0.0131829362438376</v>
      </c>
      <c r="G8392" s="0" t="s">
        <v>193</v>
      </c>
    </row>
    <row r="8393" customFormat="false" ht="14.25" hidden="false" customHeight="false" outlineLevel="0" collapsed="false">
      <c r="A8393" s="0" t="s">
        <v>103</v>
      </c>
      <c r="B8393" s="0" t="s">
        <v>104</v>
      </c>
      <c r="C8393" s="0" t="s">
        <v>72</v>
      </c>
      <c r="D8393" s="0" t="s">
        <v>198</v>
      </c>
      <c r="E8393" s="0" t="n">
        <v>2027</v>
      </c>
      <c r="F8393" s="0" t="n">
        <v>0.0845889954380344</v>
      </c>
      <c r="G8393" s="0" t="s">
        <v>193</v>
      </c>
    </row>
    <row r="8394" customFormat="false" ht="14.25" hidden="false" customHeight="false" outlineLevel="0" collapsed="false">
      <c r="A8394" s="0" t="s">
        <v>103</v>
      </c>
      <c r="B8394" s="0" t="s">
        <v>104</v>
      </c>
      <c r="C8394" s="0" t="s">
        <v>72</v>
      </c>
      <c r="D8394" s="0" t="s">
        <v>188</v>
      </c>
      <c r="E8394" s="0" t="n">
        <v>2028</v>
      </c>
      <c r="F8394" s="0" t="n">
        <v>1.03879664333414</v>
      </c>
      <c r="G8394" s="0" t="s">
        <v>135</v>
      </c>
    </row>
    <row r="8395" customFormat="false" ht="14.25" hidden="false" customHeight="false" outlineLevel="0" collapsed="false">
      <c r="A8395" s="0" t="s">
        <v>103</v>
      </c>
      <c r="B8395" s="0" t="s">
        <v>104</v>
      </c>
      <c r="C8395" s="0" t="s">
        <v>72</v>
      </c>
      <c r="D8395" s="0" t="s">
        <v>189</v>
      </c>
      <c r="E8395" s="0" t="n">
        <v>2028</v>
      </c>
      <c r="F8395" s="0" t="n">
        <v>0.967528370674839</v>
      </c>
      <c r="G8395" s="0" t="s">
        <v>135</v>
      </c>
    </row>
    <row r="8396" customFormat="false" ht="14.25" hidden="false" customHeight="false" outlineLevel="0" collapsed="false">
      <c r="A8396" s="0" t="s">
        <v>103</v>
      </c>
      <c r="B8396" s="0" t="s">
        <v>104</v>
      </c>
      <c r="C8396" s="0" t="s">
        <v>72</v>
      </c>
      <c r="D8396" s="0" t="s">
        <v>190</v>
      </c>
      <c r="E8396" s="0" t="n">
        <v>2028</v>
      </c>
      <c r="F8396" s="0" t="n">
        <v>1.09692695586435</v>
      </c>
      <c r="G8396" s="0" t="s">
        <v>135</v>
      </c>
    </row>
    <row r="8397" customFormat="false" ht="14.25" hidden="false" customHeight="false" outlineLevel="0" collapsed="false">
      <c r="A8397" s="0" t="s">
        <v>103</v>
      </c>
      <c r="B8397" s="0" t="s">
        <v>104</v>
      </c>
      <c r="C8397" s="0" t="s">
        <v>72</v>
      </c>
      <c r="D8397" s="0" t="s">
        <v>191</v>
      </c>
      <c r="E8397" s="0" t="n">
        <v>2028</v>
      </c>
      <c r="F8397" s="0" t="n">
        <v>1.07831253525631</v>
      </c>
      <c r="G8397" s="0" t="s">
        <v>135</v>
      </c>
    </row>
    <row r="8398" customFormat="false" ht="14.25" hidden="false" customHeight="false" outlineLevel="0" collapsed="false">
      <c r="A8398" s="0" t="s">
        <v>103</v>
      </c>
      <c r="B8398" s="0" t="s">
        <v>104</v>
      </c>
      <c r="C8398" s="0" t="s">
        <v>72</v>
      </c>
      <c r="D8398" s="0" t="s">
        <v>192</v>
      </c>
      <c r="E8398" s="0" t="n">
        <v>2028</v>
      </c>
      <c r="F8398" s="0" t="n">
        <v>0.666062993408251</v>
      </c>
      <c r="G8398" s="0" t="s">
        <v>193</v>
      </c>
    </row>
    <row r="8399" customFormat="false" ht="14.25" hidden="false" customHeight="false" outlineLevel="0" collapsed="false">
      <c r="A8399" s="0" t="s">
        <v>103</v>
      </c>
      <c r="B8399" s="0" t="s">
        <v>104</v>
      </c>
      <c r="C8399" s="0" t="s">
        <v>72</v>
      </c>
      <c r="D8399" s="0" t="s">
        <v>194</v>
      </c>
      <c r="E8399" s="0" t="n">
        <v>2028</v>
      </c>
      <c r="F8399" s="0" t="n">
        <v>0.65</v>
      </c>
      <c r="G8399" s="0" t="s">
        <v>193</v>
      </c>
    </row>
    <row r="8400" customFormat="false" ht="14.25" hidden="false" customHeight="false" outlineLevel="0" collapsed="false">
      <c r="A8400" s="0" t="s">
        <v>103</v>
      </c>
      <c r="B8400" s="0" t="s">
        <v>104</v>
      </c>
      <c r="C8400" s="0" t="s">
        <v>72</v>
      </c>
      <c r="D8400" s="0" t="s">
        <v>195</v>
      </c>
      <c r="E8400" s="0" t="n">
        <v>2028</v>
      </c>
      <c r="F8400" s="0" t="n">
        <v>0.580623959890806</v>
      </c>
      <c r="G8400" s="0" t="s">
        <v>193</v>
      </c>
    </row>
    <row r="8401" customFormat="false" ht="14.25" hidden="false" customHeight="false" outlineLevel="0" collapsed="false">
      <c r="A8401" s="0" t="s">
        <v>103</v>
      </c>
      <c r="B8401" s="0" t="s">
        <v>104</v>
      </c>
      <c r="C8401" s="0" t="s">
        <v>72</v>
      </c>
      <c r="D8401" s="0" t="s">
        <v>196</v>
      </c>
      <c r="E8401" s="0" t="n">
        <v>2028</v>
      </c>
      <c r="F8401" s="0" t="n">
        <v>0.0981742084380964</v>
      </c>
      <c r="G8401" s="0" t="s">
        <v>193</v>
      </c>
    </row>
    <row r="8402" customFormat="false" ht="14.25" hidden="false" customHeight="false" outlineLevel="0" collapsed="false">
      <c r="A8402" s="0" t="s">
        <v>103</v>
      </c>
      <c r="B8402" s="0" t="s">
        <v>104</v>
      </c>
      <c r="C8402" s="0" t="s">
        <v>72</v>
      </c>
      <c r="D8402" s="0" t="s">
        <v>197</v>
      </c>
      <c r="E8402" s="0" t="n">
        <v>2028</v>
      </c>
      <c r="F8402" s="0" t="n">
        <v>0.0136398066283869</v>
      </c>
      <c r="G8402" s="0" t="s">
        <v>193</v>
      </c>
    </row>
    <row r="8403" customFormat="false" ht="14.25" hidden="false" customHeight="false" outlineLevel="0" collapsed="false">
      <c r="A8403" s="0" t="s">
        <v>103</v>
      </c>
      <c r="B8403" s="0" t="s">
        <v>104</v>
      </c>
      <c r="C8403" s="0" t="s">
        <v>72</v>
      </c>
      <c r="D8403" s="0" t="s">
        <v>198</v>
      </c>
      <c r="E8403" s="0" t="n">
        <v>2028</v>
      </c>
      <c r="F8403" s="0" t="n">
        <v>0.0843038747891414</v>
      </c>
      <c r="G8403" s="0" t="s">
        <v>193</v>
      </c>
    </row>
    <row r="8404" customFormat="false" ht="14.25" hidden="false" customHeight="false" outlineLevel="0" collapsed="false">
      <c r="A8404" s="0" t="s">
        <v>103</v>
      </c>
      <c r="B8404" s="0" t="s">
        <v>104</v>
      </c>
      <c r="C8404" s="0" t="s">
        <v>72</v>
      </c>
      <c r="D8404" s="0" t="s">
        <v>188</v>
      </c>
      <c r="E8404" s="0" t="n">
        <v>2029</v>
      </c>
      <c r="F8404" s="0" t="n">
        <v>1.03781610709622</v>
      </c>
      <c r="G8404" s="0" t="s">
        <v>135</v>
      </c>
    </row>
    <row r="8405" customFormat="false" ht="14.25" hidden="false" customHeight="false" outlineLevel="0" collapsed="false">
      <c r="A8405" s="0" t="s">
        <v>103</v>
      </c>
      <c r="B8405" s="0" t="s">
        <v>104</v>
      </c>
      <c r="C8405" s="0" t="s">
        <v>72</v>
      </c>
      <c r="D8405" s="0" t="s">
        <v>189</v>
      </c>
      <c r="E8405" s="0" t="n">
        <v>2029</v>
      </c>
      <c r="F8405" s="0" t="n">
        <v>0.964856625774145</v>
      </c>
      <c r="G8405" s="0" t="s">
        <v>135</v>
      </c>
    </row>
    <row r="8406" customFormat="false" ht="14.25" hidden="false" customHeight="false" outlineLevel="0" collapsed="false">
      <c r="A8406" s="0" t="s">
        <v>103</v>
      </c>
      <c r="B8406" s="0" t="s">
        <v>104</v>
      </c>
      <c r="C8406" s="0" t="s">
        <v>72</v>
      </c>
      <c r="D8406" s="0" t="s">
        <v>190</v>
      </c>
      <c r="E8406" s="0" t="n">
        <v>2029</v>
      </c>
      <c r="F8406" s="0" t="n">
        <v>1.09692695586435</v>
      </c>
      <c r="G8406" s="0" t="s">
        <v>135</v>
      </c>
    </row>
    <row r="8407" customFormat="false" ht="14.25" hidden="false" customHeight="false" outlineLevel="0" collapsed="false">
      <c r="A8407" s="0" t="s">
        <v>103</v>
      </c>
      <c r="B8407" s="0" t="s">
        <v>104</v>
      </c>
      <c r="C8407" s="0" t="s">
        <v>72</v>
      </c>
      <c r="D8407" s="0" t="s">
        <v>191</v>
      </c>
      <c r="E8407" s="0" t="n">
        <v>2029</v>
      </c>
      <c r="F8407" s="0" t="n">
        <v>1.07831253525631</v>
      </c>
      <c r="G8407" s="0" t="s">
        <v>135</v>
      </c>
    </row>
    <row r="8408" customFormat="false" ht="14.25" hidden="false" customHeight="false" outlineLevel="0" collapsed="false">
      <c r="A8408" s="0" t="s">
        <v>103</v>
      </c>
      <c r="B8408" s="0" t="s">
        <v>104</v>
      </c>
      <c r="C8408" s="0" t="s">
        <v>72</v>
      </c>
      <c r="D8408" s="0" t="s">
        <v>192</v>
      </c>
      <c r="E8408" s="0" t="n">
        <v>2029</v>
      </c>
      <c r="F8408" s="0" t="n">
        <v>0.665666247777886</v>
      </c>
      <c r="G8408" s="0" t="s">
        <v>193</v>
      </c>
    </row>
    <row r="8409" customFormat="false" ht="14.25" hidden="false" customHeight="false" outlineLevel="0" collapsed="false">
      <c r="A8409" s="0" t="s">
        <v>103</v>
      </c>
      <c r="B8409" s="0" t="s">
        <v>104</v>
      </c>
      <c r="C8409" s="0" t="s">
        <v>72</v>
      </c>
      <c r="D8409" s="0" t="s">
        <v>194</v>
      </c>
      <c r="E8409" s="0" t="n">
        <v>2029</v>
      </c>
      <c r="F8409" s="0" t="n">
        <v>0.65</v>
      </c>
      <c r="G8409" s="0" t="s">
        <v>193</v>
      </c>
    </row>
    <row r="8410" customFormat="false" ht="14.25" hidden="false" customHeight="false" outlineLevel="0" collapsed="false">
      <c r="A8410" s="0" t="s">
        <v>103</v>
      </c>
      <c r="B8410" s="0" t="s">
        <v>104</v>
      </c>
      <c r="C8410" s="0" t="s">
        <v>72</v>
      </c>
      <c r="D8410" s="0" t="s">
        <v>195</v>
      </c>
      <c r="E8410" s="0" t="n">
        <v>2029</v>
      </c>
      <c r="F8410" s="0" t="n">
        <v>0.580559478313693</v>
      </c>
      <c r="G8410" s="0" t="s">
        <v>193</v>
      </c>
    </row>
    <row r="8411" customFormat="false" ht="14.25" hidden="false" customHeight="false" outlineLevel="0" collapsed="false">
      <c r="A8411" s="0" t="s">
        <v>103</v>
      </c>
      <c r="B8411" s="0" t="s">
        <v>104</v>
      </c>
      <c r="C8411" s="0" t="s">
        <v>72</v>
      </c>
      <c r="D8411" s="0" t="s">
        <v>196</v>
      </c>
      <c r="E8411" s="0" t="n">
        <v>2029</v>
      </c>
      <c r="F8411" s="0" t="n">
        <v>0.0978171946812478</v>
      </c>
      <c r="G8411" s="0" t="s">
        <v>193</v>
      </c>
    </row>
    <row r="8412" customFormat="false" ht="14.25" hidden="false" customHeight="false" outlineLevel="0" collapsed="false">
      <c r="A8412" s="0" t="s">
        <v>103</v>
      </c>
      <c r="B8412" s="0" t="s">
        <v>104</v>
      </c>
      <c r="C8412" s="0" t="s">
        <v>72</v>
      </c>
      <c r="D8412" s="0" t="s">
        <v>197</v>
      </c>
      <c r="E8412" s="0" t="n">
        <v>2029</v>
      </c>
      <c r="F8412" s="0" t="n">
        <v>0.0140559173485052</v>
      </c>
      <c r="G8412" s="0" t="s">
        <v>193</v>
      </c>
    </row>
    <row r="8413" customFormat="false" ht="14.25" hidden="false" customHeight="false" outlineLevel="0" collapsed="false">
      <c r="A8413" s="0" t="s">
        <v>103</v>
      </c>
      <c r="B8413" s="0" t="s">
        <v>104</v>
      </c>
      <c r="C8413" s="0" t="s">
        <v>72</v>
      </c>
      <c r="D8413" s="0" t="s">
        <v>198</v>
      </c>
      <c r="E8413" s="0" t="n">
        <v>2029</v>
      </c>
      <c r="F8413" s="0" t="n">
        <v>0.0838533601106552</v>
      </c>
      <c r="G8413" s="0" t="s">
        <v>193</v>
      </c>
    </row>
    <row r="8414" customFormat="false" ht="14.25" hidden="false" customHeight="false" outlineLevel="0" collapsed="false">
      <c r="A8414" s="0" t="s">
        <v>103</v>
      </c>
      <c r="B8414" s="0" t="s">
        <v>104</v>
      </c>
      <c r="C8414" s="0" t="s">
        <v>72</v>
      </c>
      <c r="D8414" s="0" t="s">
        <v>188</v>
      </c>
      <c r="E8414" s="0" t="n">
        <v>2030</v>
      </c>
      <c r="F8414" s="0" t="n">
        <v>1.04570496682857</v>
      </c>
      <c r="G8414" s="0" t="s">
        <v>135</v>
      </c>
    </row>
    <row r="8415" customFormat="false" ht="14.25" hidden="false" customHeight="false" outlineLevel="0" collapsed="false">
      <c r="A8415" s="0" t="s">
        <v>103</v>
      </c>
      <c r="B8415" s="0" t="s">
        <v>104</v>
      </c>
      <c r="C8415" s="0" t="s">
        <v>72</v>
      </c>
      <c r="D8415" s="0" t="s">
        <v>189</v>
      </c>
      <c r="E8415" s="0" t="n">
        <v>2030</v>
      </c>
      <c r="F8415" s="0" t="n">
        <v>0.956487866268198</v>
      </c>
      <c r="G8415" s="0" t="s">
        <v>135</v>
      </c>
    </row>
    <row r="8416" customFormat="false" ht="14.25" hidden="false" customHeight="false" outlineLevel="0" collapsed="false">
      <c r="A8416" s="0" t="s">
        <v>103</v>
      </c>
      <c r="B8416" s="0" t="s">
        <v>104</v>
      </c>
      <c r="C8416" s="0" t="s">
        <v>72</v>
      </c>
      <c r="D8416" s="0" t="s">
        <v>190</v>
      </c>
      <c r="E8416" s="0" t="n">
        <v>2030</v>
      </c>
      <c r="F8416" s="0" t="n">
        <v>1.09692695586435</v>
      </c>
      <c r="G8416" s="0" t="s">
        <v>135</v>
      </c>
    </row>
    <row r="8417" customFormat="false" ht="14.25" hidden="false" customHeight="false" outlineLevel="0" collapsed="false">
      <c r="A8417" s="0" t="s">
        <v>103</v>
      </c>
      <c r="B8417" s="0" t="s">
        <v>104</v>
      </c>
      <c r="C8417" s="0" t="s">
        <v>72</v>
      </c>
      <c r="D8417" s="0" t="s">
        <v>191</v>
      </c>
      <c r="E8417" s="0" t="n">
        <v>2030</v>
      </c>
      <c r="F8417" s="0" t="n">
        <v>1.07831253525631</v>
      </c>
      <c r="G8417" s="0" t="s">
        <v>135</v>
      </c>
    </row>
    <row r="8418" customFormat="false" ht="14.25" hidden="false" customHeight="false" outlineLevel="0" collapsed="false">
      <c r="A8418" s="0" t="s">
        <v>103</v>
      </c>
      <c r="B8418" s="0" t="s">
        <v>104</v>
      </c>
      <c r="C8418" s="0" t="s">
        <v>72</v>
      </c>
      <c r="D8418" s="0" t="s">
        <v>192</v>
      </c>
      <c r="E8418" s="0" t="n">
        <v>2030</v>
      </c>
      <c r="F8418" s="0" t="n">
        <v>0.668844934953664</v>
      </c>
      <c r="G8418" s="0" t="s">
        <v>193</v>
      </c>
    </row>
    <row r="8419" customFormat="false" ht="14.25" hidden="false" customHeight="false" outlineLevel="0" collapsed="false">
      <c r="A8419" s="0" t="s">
        <v>103</v>
      </c>
      <c r="B8419" s="0" t="s">
        <v>104</v>
      </c>
      <c r="C8419" s="0" t="s">
        <v>72</v>
      </c>
      <c r="D8419" s="0" t="s">
        <v>194</v>
      </c>
      <c r="E8419" s="0" t="n">
        <v>2030</v>
      </c>
      <c r="F8419" s="0" t="n">
        <v>0.65</v>
      </c>
      <c r="G8419" s="0" t="s">
        <v>193</v>
      </c>
    </row>
    <row r="8420" customFormat="false" ht="14.25" hidden="false" customHeight="false" outlineLevel="0" collapsed="false">
      <c r="A8420" s="0" t="s">
        <v>103</v>
      </c>
      <c r="B8420" s="0" t="s">
        <v>104</v>
      </c>
      <c r="C8420" s="0" t="s">
        <v>72</v>
      </c>
      <c r="D8420" s="0" t="s">
        <v>195</v>
      </c>
      <c r="E8420" s="0" t="n">
        <v>2030</v>
      </c>
      <c r="F8420" s="0" t="n">
        <v>0.580483445343703</v>
      </c>
      <c r="G8420" s="0" t="s">
        <v>193</v>
      </c>
    </row>
    <row r="8421" customFormat="false" ht="14.25" hidden="false" customHeight="false" outlineLevel="0" collapsed="false">
      <c r="A8421" s="0" t="s">
        <v>103</v>
      </c>
      <c r="B8421" s="0" t="s">
        <v>104</v>
      </c>
      <c r="C8421" s="0" t="s">
        <v>72</v>
      </c>
      <c r="D8421" s="0" t="s">
        <v>196</v>
      </c>
      <c r="E8421" s="0" t="n">
        <v>2030</v>
      </c>
      <c r="F8421" s="0" t="n">
        <v>0.0975309781408088</v>
      </c>
      <c r="G8421" s="0" t="s">
        <v>193</v>
      </c>
    </row>
    <row r="8422" customFormat="false" ht="14.25" hidden="false" customHeight="false" outlineLevel="0" collapsed="false">
      <c r="A8422" s="0" t="s">
        <v>103</v>
      </c>
      <c r="B8422" s="0" t="s">
        <v>104</v>
      </c>
      <c r="C8422" s="0" t="s">
        <v>72</v>
      </c>
      <c r="D8422" s="0" t="s">
        <v>197</v>
      </c>
      <c r="E8422" s="0" t="n">
        <v>2030</v>
      </c>
      <c r="F8422" s="0" t="n">
        <v>0.0144774235004542</v>
      </c>
      <c r="G8422" s="0" t="s">
        <v>193</v>
      </c>
    </row>
    <row r="8423" customFormat="false" ht="14.25" hidden="false" customHeight="false" outlineLevel="0" collapsed="false">
      <c r="A8423" s="0" t="s">
        <v>103</v>
      </c>
      <c r="B8423" s="0" t="s">
        <v>104</v>
      </c>
      <c r="C8423" s="0" t="s">
        <v>72</v>
      </c>
      <c r="D8423" s="0" t="s">
        <v>198</v>
      </c>
      <c r="E8423" s="0" t="n">
        <v>2030</v>
      </c>
      <c r="F8423" s="0" t="n">
        <v>0.0835129631178787</v>
      </c>
      <c r="G8423" s="0" t="s">
        <v>193</v>
      </c>
    </row>
    <row r="8424" customFormat="false" ht="14.25" hidden="false" customHeight="false" outlineLevel="0" collapsed="false">
      <c r="A8424" s="0" t="s">
        <v>103</v>
      </c>
      <c r="B8424" s="0" t="s">
        <v>104</v>
      </c>
      <c r="C8424" s="0" t="s">
        <v>72</v>
      </c>
      <c r="D8424" s="0" t="s">
        <v>188</v>
      </c>
      <c r="E8424" s="0" t="n">
        <v>2031</v>
      </c>
      <c r="F8424" s="0" t="n">
        <v>1.03510570437038</v>
      </c>
      <c r="G8424" s="0" t="s">
        <v>135</v>
      </c>
    </row>
    <row r="8425" customFormat="false" ht="14.25" hidden="false" customHeight="false" outlineLevel="0" collapsed="false">
      <c r="A8425" s="0" t="s">
        <v>103</v>
      </c>
      <c r="B8425" s="0" t="s">
        <v>104</v>
      </c>
      <c r="C8425" s="0" t="s">
        <v>72</v>
      </c>
      <c r="D8425" s="0" t="s">
        <v>189</v>
      </c>
      <c r="E8425" s="0" t="n">
        <v>2031</v>
      </c>
      <c r="F8425" s="0" t="n">
        <v>0.954854130366084</v>
      </c>
      <c r="G8425" s="0" t="s">
        <v>135</v>
      </c>
    </row>
    <row r="8426" customFormat="false" ht="14.25" hidden="false" customHeight="false" outlineLevel="0" collapsed="false">
      <c r="A8426" s="0" t="s">
        <v>103</v>
      </c>
      <c r="B8426" s="0" t="s">
        <v>104</v>
      </c>
      <c r="C8426" s="0" t="s">
        <v>72</v>
      </c>
      <c r="D8426" s="0" t="s">
        <v>190</v>
      </c>
      <c r="E8426" s="0" t="n">
        <v>2031</v>
      </c>
      <c r="F8426" s="0" t="n">
        <v>1.09692695586435</v>
      </c>
      <c r="G8426" s="0" t="s">
        <v>135</v>
      </c>
    </row>
    <row r="8427" customFormat="false" ht="14.25" hidden="false" customHeight="false" outlineLevel="0" collapsed="false">
      <c r="A8427" s="0" t="s">
        <v>103</v>
      </c>
      <c r="B8427" s="0" t="s">
        <v>104</v>
      </c>
      <c r="C8427" s="0" t="s">
        <v>72</v>
      </c>
      <c r="D8427" s="0" t="s">
        <v>191</v>
      </c>
      <c r="E8427" s="0" t="n">
        <v>2031</v>
      </c>
      <c r="F8427" s="0" t="n">
        <v>1.07831253525631</v>
      </c>
      <c r="G8427" s="0" t="s">
        <v>135</v>
      </c>
    </row>
    <row r="8428" customFormat="false" ht="14.25" hidden="false" customHeight="false" outlineLevel="0" collapsed="false">
      <c r="A8428" s="0" t="s">
        <v>103</v>
      </c>
      <c r="B8428" s="0" t="s">
        <v>104</v>
      </c>
      <c r="C8428" s="0" t="s">
        <v>72</v>
      </c>
      <c r="D8428" s="0" t="s">
        <v>192</v>
      </c>
      <c r="E8428" s="0" t="n">
        <v>2031</v>
      </c>
      <c r="F8428" s="0" t="n">
        <v>0.664567107691819</v>
      </c>
      <c r="G8428" s="0" t="s">
        <v>193</v>
      </c>
    </row>
    <row r="8429" customFormat="false" ht="14.25" hidden="false" customHeight="false" outlineLevel="0" collapsed="false">
      <c r="A8429" s="0" t="s">
        <v>103</v>
      </c>
      <c r="B8429" s="0" t="s">
        <v>104</v>
      </c>
      <c r="C8429" s="0" t="s">
        <v>72</v>
      </c>
      <c r="D8429" s="0" t="s">
        <v>194</v>
      </c>
      <c r="E8429" s="0" t="n">
        <v>2031</v>
      </c>
      <c r="F8429" s="0" t="n">
        <v>0.65</v>
      </c>
      <c r="G8429" s="0" t="s">
        <v>193</v>
      </c>
    </row>
    <row r="8430" customFormat="false" ht="14.25" hidden="false" customHeight="false" outlineLevel="0" collapsed="false">
      <c r="A8430" s="0" t="s">
        <v>103</v>
      </c>
      <c r="B8430" s="0" t="s">
        <v>104</v>
      </c>
      <c r="C8430" s="0" t="s">
        <v>72</v>
      </c>
      <c r="D8430" s="0" t="s">
        <v>195</v>
      </c>
      <c r="E8430" s="0" t="n">
        <v>2031</v>
      </c>
      <c r="F8430" s="0" t="n">
        <v>0.580411390466279</v>
      </c>
      <c r="G8430" s="0" t="s">
        <v>193</v>
      </c>
    </row>
    <row r="8431" customFormat="false" ht="14.25" hidden="false" customHeight="false" outlineLevel="0" collapsed="false">
      <c r="A8431" s="0" t="s">
        <v>103</v>
      </c>
      <c r="B8431" s="0" t="s">
        <v>104</v>
      </c>
      <c r="C8431" s="0" t="s">
        <v>72</v>
      </c>
      <c r="D8431" s="0" t="s">
        <v>196</v>
      </c>
      <c r="E8431" s="0" t="n">
        <v>2031</v>
      </c>
      <c r="F8431" s="0" t="n">
        <v>0.0974749187013346</v>
      </c>
      <c r="G8431" s="0" t="s">
        <v>193</v>
      </c>
    </row>
    <row r="8432" customFormat="false" ht="14.25" hidden="false" customHeight="false" outlineLevel="0" collapsed="false">
      <c r="A8432" s="0" t="s">
        <v>103</v>
      </c>
      <c r="B8432" s="0" t="s">
        <v>104</v>
      </c>
      <c r="C8432" s="0" t="s">
        <v>72</v>
      </c>
      <c r="D8432" s="0" t="s">
        <v>197</v>
      </c>
      <c r="E8432" s="0" t="n">
        <v>2031</v>
      </c>
      <c r="F8432" s="0" t="n">
        <v>0.0150623990751359</v>
      </c>
      <c r="G8432" s="0" t="s">
        <v>193</v>
      </c>
    </row>
    <row r="8433" customFormat="false" ht="14.25" hidden="false" customHeight="false" outlineLevel="0" collapsed="false">
      <c r="A8433" s="0" t="s">
        <v>103</v>
      </c>
      <c r="B8433" s="0" t="s">
        <v>104</v>
      </c>
      <c r="C8433" s="0" t="s">
        <v>72</v>
      </c>
      <c r="D8433" s="0" t="s">
        <v>198</v>
      </c>
      <c r="E8433" s="0" t="n">
        <v>2031</v>
      </c>
      <c r="F8433" s="0" t="n">
        <v>0.0826062508464451</v>
      </c>
      <c r="G8433" s="0" t="s">
        <v>193</v>
      </c>
    </row>
    <row r="8434" customFormat="false" ht="14.25" hidden="false" customHeight="false" outlineLevel="0" collapsed="false">
      <c r="A8434" s="0" t="s">
        <v>103</v>
      </c>
      <c r="B8434" s="0" t="s">
        <v>104</v>
      </c>
      <c r="C8434" s="0" t="s">
        <v>72</v>
      </c>
      <c r="D8434" s="0" t="s">
        <v>188</v>
      </c>
      <c r="E8434" s="0" t="n">
        <v>2032</v>
      </c>
      <c r="F8434" s="0" t="n">
        <v>1.06118462556185</v>
      </c>
      <c r="G8434" s="0" t="s">
        <v>135</v>
      </c>
    </row>
    <row r="8435" customFormat="false" ht="14.25" hidden="false" customHeight="false" outlineLevel="0" collapsed="false">
      <c r="A8435" s="0" t="s">
        <v>103</v>
      </c>
      <c r="B8435" s="0" t="s">
        <v>104</v>
      </c>
      <c r="C8435" s="0" t="s">
        <v>72</v>
      </c>
      <c r="D8435" s="0" t="s">
        <v>189</v>
      </c>
      <c r="E8435" s="0" t="n">
        <v>2032</v>
      </c>
      <c r="F8435" s="0" t="n">
        <v>0.957243055423687</v>
      </c>
      <c r="G8435" s="0" t="s">
        <v>135</v>
      </c>
    </row>
    <row r="8436" customFormat="false" ht="14.25" hidden="false" customHeight="false" outlineLevel="0" collapsed="false">
      <c r="A8436" s="0" t="s">
        <v>103</v>
      </c>
      <c r="B8436" s="0" t="s">
        <v>104</v>
      </c>
      <c r="C8436" s="0" t="s">
        <v>72</v>
      </c>
      <c r="D8436" s="0" t="s">
        <v>190</v>
      </c>
      <c r="E8436" s="0" t="n">
        <v>2032</v>
      </c>
      <c r="F8436" s="0" t="n">
        <v>1.09692695586435</v>
      </c>
      <c r="G8436" s="0" t="s">
        <v>135</v>
      </c>
    </row>
    <row r="8437" customFormat="false" ht="14.25" hidden="false" customHeight="false" outlineLevel="0" collapsed="false">
      <c r="A8437" s="0" t="s">
        <v>103</v>
      </c>
      <c r="B8437" s="0" t="s">
        <v>104</v>
      </c>
      <c r="C8437" s="0" t="s">
        <v>72</v>
      </c>
      <c r="D8437" s="0" t="s">
        <v>191</v>
      </c>
      <c r="E8437" s="0" t="n">
        <v>2032</v>
      </c>
      <c r="F8437" s="0" t="n">
        <v>1.07831253525631</v>
      </c>
      <c r="G8437" s="0" t="s">
        <v>135</v>
      </c>
    </row>
    <row r="8438" customFormat="false" ht="14.25" hidden="false" customHeight="false" outlineLevel="0" collapsed="false">
      <c r="A8438" s="0" t="s">
        <v>103</v>
      </c>
      <c r="B8438" s="0" t="s">
        <v>104</v>
      </c>
      <c r="C8438" s="0" t="s">
        <v>72</v>
      </c>
      <c r="D8438" s="0" t="s">
        <v>192</v>
      </c>
      <c r="E8438" s="0" t="n">
        <v>2032</v>
      </c>
      <c r="F8438" s="0" t="n">
        <v>0.674994647132965</v>
      </c>
      <c r="G8438" s="0" t="s">
        <v>193</v>
      </c>
    </row>
    <row r="8439" customFormat="false" ht="14.25" hidden="false" customHeight="false" outlineLevel="0" collapsed="false">
      <c r="A8439" s="0" t="s">
        <v>103</v>
      </c>
      <c r="B8439" s="0" t="s">
        <v>104</v>
      </c>
      <c r="C8439" s="0" t="s">
        <v>72</v>
      </c>
      <c r="D8439" s="0" t="s">
        <v>194</v>
      </c>
      <c r="E8439" s="0" t="n">
        <v>2032</v>
      </c>
      <c r="F8439" s="0" t="n">
        <v>0.65</v>
      </c>
      <c r="G8439" s="0" t="s">
        <v>193</v>
      </c>
    </row>
    <row r="8440" customFormat="false" ht="14.25" hidden="false" customHeight="false" outlineLevel="0" collapsed="false">
      <c r="A8440" s="0" t="s">
        <v>103</v>
      </c>
      <c r="B8440" s="0" t="s">
        <v>104</v>
      </c>
      <c r="C8440" s="0" t="s">
        <v>72</v>
      </c>
      <c r="D8440" s="0" t="s">
        <v>195</v>
      </c>
      <c r="E8440" s="0" t="n">
        <v>2032</v>
      </c>
      <c r="F8440" s="0" t="n">
        <v>0.580345728886566</v>
      </c>
      <c r="G8440" s="0" t="s">
        <v>193</v>
      </c>
    </row>
    <row r="8441" customFormat="false" ht="14.25" hidden="false" customHeight="false" outlineLevel="0" collapsed="false">
      <c r="A8441" s="0" t="s">
        <v>103</v>
      </c>
      <c r="B8441" s="0" t="s">
        <v>104</v>
      </c>
      <c r="C8441" s="0" t="s">
        <v>72</v>
      </c>
      <c r="D8441" s="0" t="s">
        <v>196</v>
      </c>
      <c r="E8441" s="0" t="n">
        <v>2032</v>
      </c>
      <c r="F8441" s="0" t="n">
        <v>0.097558481189964</v>
      </c>
      <c r="G8441" s="0" t="s">
        <v>193</v>
      </c>
    </row>
    <row r="8442" customFormat="false" ht="14.25" hidden="false" customHeight="false" outlineLevel="0" collapsed="false">
      <c r="A8442" s="0" t="s">
        <v>103</v>
      </c>
      <c r="B8442" s="0" t="s">
        <v>104</v>
      </c>
      <c r="C8442" s="0" t="s">
        <v>72</v>
      </c>
      <c r="D8442" s="0" t="s">
        <v>197</v>
      </c>
      <c r="E8442" s="0" t="n">
        <v>2032</v>
      </c>
      <c r="F8442" s="0" t="n">
        <v>0.0156107934344455</v>
      </c>
      <c r="G8442" s="0" t="s">
        <v>193</v>
      </c>
    </row>
    <row r="8443" customFormat="false" ht="14.25" hidden="false" customHeight="false" outlineLevel="0" collapsed="false">
      <c r="A8443" s="0" t="s">
        <v>103</v>
      </c>
      <c r="B8443" s="0" t="s">
        <v>104</v>
      </c>
      <c r="C8443" s="0" t="s">
        <v>72</v>
      </c>
      <c r="D8443" s="0" t="s">
        <v>198</v>
      </c>
      <c r="E8443" s="0" t="n">
        <v>2032</v>
      </c>
      <c r="F8443" s="0" t="n">
        <v>0.0816481293341625</v>
      </c>
      <c r="G8443" s="0" t="s">
        <v>193</v>
      </c>
    </row>
    <row r="8444" customFormat="false" ht="14.25" hidden="false" customHeight="false" outlineLevel="0" collapsed="false">
      <c r="A8444" s="0" t="s">
        <v>103</v>
      </c>
      <c r="B8444" s="0" t="s">
        <v>104</v>
      </c>
      <c r="C8444" s="0" t="s">
        <v>72</v>
      </c>
      <c r="D8444" s="0" t="s">
        <v>188</v>
      </c>
      <c r="E8444" s="0" t="n">
        <v>2033</v>
      </c>
      <c r="F8444" s="0" t="n">
        <v>1.07450264758881</v>
      </c>
      <c r="G8444" s="0" t="s">
        <v>135</v>
      </c>
    </row>
    <row r="8445" customFormat="false" ht="14.25" hidden="false" customHeight="false" outlineLevel="0" collapsed="false">
      <c r="A8445" s="0" t="s">
        <v>103</v>
      </c>
      <c r="B8445" s="0" t="s">
        <v>104</v>
      </c>
      <c r="C8445" s="0" t="s">
        <v>72</v>
      </c>
      <c r="D8445" s="0" t="s">
        <v>189</v>
      </c>
      <c r="E8445" s="0" t="n">
        <v>2033</v>
      </c>
      <c r="F8445" s="0" t="n">
        <v>0.959701181081195</v>
      </c>
      <c r="G8445" s="0" t="s">
        <v>135</v>
      </c>
    </row>
    <row r="8446" customFormat="false" ht="14.25" hidden="false" customHeight="false" outlineLevel="0" collapsed="false">
      <c r="A8446" s="0" t="s">
        <v>103</v>
      </c>
      <c r="B8446" s="0" t="s">
        <v>104</v>
      </c>
      <c r="C8446" s="0" t="s">
        <v>72</v>
      </c>
      <c r="D8446" s="0" t="s">
        <v>190</v>
      </c>
      <c r="E8446" s="0" t="n">
        <v>2033</v>
      </c>
      <c r="F8446" s="0" t="n">
        <v>1.09692695586435</v>
      </c>
      <c r="G8446" s="0" t="s">
        <v>135</v>
      </c>
    </row>
    <row r="8447" customFormat="false" ht="14.25" hidden="false" customHeight="false" outlineLevel="0" collapsed="false">
      <c r="A8447" s="0" t="s">
        <v>103</v>
      </c>
      <c r="B8447" s="0" t="s">
        <v>104</v>
      </c>
      <c r="C8447" s="0" t="s">
        <v>72</v>
      </c>
      <c r="D8447" s="0" t="s">
        <v>191</v>
      </c>
      <c r="E8447" s="0" t="n">
        <v>2033</v>
      </c>
      <c r="F8447" s="0" t="n">
        <v>1.07831253525631</v>
      </c>
      <c r="G8447" s="0" t="s">
        <v>135</v>
      </c>
    </row>
    <row r="8448" customFormat="false" ht="14.25" hidden="false" customHeight="false" outlineLevel="0" collapsed="false">
      <c r="A8448" s="0" t="s">
        <v>103</v>
      </c>
      <c r="B8448" s="0" t="s">
        <v>104</v>
      </c>
      <c r="C8448" s="0" t="s">
        <v>72</v>
      </c>
      <c r="D8448" s="0" t="s">
        <v>192</v>
      </c>
      <c r="E8448" s="0" t="n">
        <v>2033</v>
      </c>
      <c r="F8448" s="0" t="n">
        <v>0.680194116322994</v>
      </c>
      <c r="G8448" s="0" t="s">
        <v>193</v>
      </c>
    </row>
    <row r="8449" customFormat="false" ht="14.25" hidden="false" customHeight="false" outlineLevel="0" collapsed="false">
      <c r="A8449" s="0" t="s">
        <v>103</v>
      </c>
      <c r="B8449" s="0" t="s">
        <v>104</v>
      </c>
      <c r="C8449" s="0" t="s">
        <v>72</v>
      </c>
      <c r="D8449" s="0" t="s">
        <v>194</v>
      </c>
      <c r="E8449" s="0" t="n">
        <v>2033</v>
      </c>
      <c r="F8449" s="0" t="n">
        <v>0.65</v>
      </c>
      <c r="G8449" s="0" t="s">
        <v>193</v>
      </c>
    </row>
    <row r="8450" customFormat="false" ht="14.25" hidden="false" customHeight="false" outlineLevel="0" collapsed="false">
      <c r="A8450" s="0" t="s">
        <v>103</v>
      </c>
      <c r="B8450" s="0" t="s">
        <v>104</v>
      </c>
      <c r="C8450" s="0" t="s">
        <v>72</v>
      </c>
      <c r="D8450" s="0" t="s">
        <v>195</v>
      </c>
      <c r="E8450" s="0" t="n">
        <v>2033</v>
      </c>
      <c r="F8450" s="0" t="n">
        <v>0.580283346955613</v>
      </c>
      <c r="G8450" s="0" t="s">
        <v>193</v>
      </c>
    </row>
    <row r="8451" customFormat="false" ht="14.25" hidden="false" customHeight="false" outlineLevel="0" collapsed="false">
      <c r="A8451" s="0" t="s">
        <v>103</v>
      </c>
      <c r="B8451" s="0" t="s">
        <v>104</v>
      </c>
      <c r="C8451" s="0" t="s">
        <v>72</v>
      </c>
      <c r="D8451" s="0" t="s">
        <v>196</v>
      </c>
      <c r="E8451" s="0" t="n">
        <v>2033</v>
      </c>
      <c r="F8451" s="0" t="n">
        <v>0.0976894028055338</v>
      </c>
      <c r="G8451" s="0" t="s">
        <v>193</v>
      </c>
    </row>
    <row r="8452" customFormat="false" ht="14.25" hidden="false" customHeight="false" outlineLevel="0" collapsed="false">
      <c r="A8452" s="0" t="s">
        <v>103</v>
      </c>
      <c r="B8452" s="0" t="s">
        <v>104</v>
      </c>
      <c r="C8452" s="0" t="s">
        <v>72</v>
      </c>
      <c r="D8452" s="0" t="s">
        <v>197</v>
      </c>
      <c r="E8452" s="0" t="n">
        <v>2033</v>
      </c>
      <c r="F8452" s="0" t="n">
        <v>0.0161220285209272</v>
      </c>
      <c r="G8452" s="0" t="s">
        <v>193</v>
      </c>
    </row>
    <row r="8453" customFormat="false" ht="14.25" hidden="false" customHeight="false" outlineLevel="0" collapsed="false">
      <c r="A8453" s="0" t="s">
        <v>103</v>
      </c>
      <c r="B8453" s="0" t="s">
        <v>104</v>
      </c>
      <c r="C8453" s="0" t="s">
        <v>72</v>
      </c>
      <c r="D8453" s="0" t="s">
        <v>198</v>
      </c>
      <c r="E8453" s="0" t="n">
        <v>2033</v>
      </c>
      <c r="F8453" s="0" t="n">
        <v>0.0806400450005328</v>
      </c>
      <c r="G8453" s="0" t="s">
        <v>193</v>
      </c>
    </row>
    <row r="8454" customFormat="false" ht="14.25" hidden="false" customHeight="false" outlineLevel="0" collapsed="false">
      <c r="A8454" s="0" t="s">
        <v>103</v>
      </c>
      <c r="B8454" s="0" t="s">
        <v>104</v>
      </c>
      <c r="C8454" s="0" t="s">
        <v>72</v>
      </c>
      <c r="D8454" s="0" t="s">
        <v>188</v>
      </c>
      <c r="E8454" s="0" t="n">
        <v>2034</v>
      </c>
      <c r="F8454" s="0" t="n">
        <v>1.09133332926355</v>
      </c>
      <c r="G8454" s="0" t="s">
        <v>135</v>
      </c>
    </row>
    <row r="8455" customFormat="false" ht="14.25" hidden="false" customHeight="false" outlineLevel="0" collapsed="false">
      <c r="A8455" s="0" t="s">
        <v>103</v>
      </c>
      <c r="B8455" s="0" t="s">
        <v>104</v>
      </c>
      <c r="C8455" s="0" t="s">
        <v>72</v>
      </c>
      <c r="D8455" s="0" t="s">
        <v>189</v>
      </c>
      <c r="E8455" s="0" t="n">
        <v>2034</v>
      </c>
      <c r="F8455" s="0" t="n">
        <v>0.950626876328387</v>
      </c>
      <c r="G8455" s="0" t="s">
        <v>135</v>
      </c>
    </row>
    <row r="8456" customFormat="false" ht="14.25" hidden="false" customHeight="false" outlineLevel="0" collapsed="false">
      <c r="A8456" s="0" t="s">
        <v>103</v>
      </c>
      <c r="B8456" s="0" t="s">
        <v>104</v>
      </c>
      <c r="C8456" s="0" t="s">
        <v>72</v>
      </c>
      <c r="D8456" s="0" t="s">
        <v>190</v>
      </c>
      <c r="E8456" s="0" t="n">
        <v>2034</v>
      </c>
      <c r="F8456" s="0" t="n">
        <v>1.09692695586435</v>
      </c>
      <c r="G8456" s="0" t="s">
        <v>135</v>
      </c>
    </row>
    <row r="8457" customFormat="false" ht="14.25" hidden="false" customHeight="false" outlineLevel="0" collapsed="false">
      <c r="A8457" s="0" t="s">
        <v>103</v>
      </c>
      <c r="B8457" s="0" t="s">
        <v>104</v>
      </c>
      <c r="C8457" s="0" t="s">
        <v>72</v>
      </c>
      <c r="D8457" s="0" t="s">
        <v>191</v>
      </c>
      <c r="E8457" s="0" t="n">
        <v>2034</v>
      </c>
      <c r="F8457" s="0" t="n">
        <v>1.07831253525631</v>
      </c>
      <c r="G8457" s="0" t="s">
        <v>135</v>
      </c>
    </row>
    <row r="8458" customFormat="false" ht="14.25" hidden="false" customHeight="false" outlineLevel="0" collapsed="false">
      <c r="A8458" s="0" t="s">
        <v>103</v>
      </c>
      <c r="B8458" s="0" t="s">
        <v>104</v>
      </c>
      <c r="C8458" s="0" t="s">
        <v>72</v>
      </c>
      <c r="D8458" s="0" t="s">
        <v>192</v>
      </c>
      <c r="E8458" s="0" t="n">
        <v>2034</v>
      </c>
      <c r="F8458" s="0" t="n">
        <v>0.686646141639562</v>
      </c>
      <c r="G8458" s="0" t="s">
        <v>193</v>
      </c>
    </row>
    <row r="8459" customFormat="false" ht="14.25" hidden="false" customHeight="false" outlineLevel="0" collapsed="false">
      <c r="A8459" s="0" t="s">
        <v>103</v>
      </c>
      <c r="B8459" s="0" t="s">
        <v>104</v>
      </c>
      <c r="C8459" s="0" t="s">
        <v>72</v>
      </c>
      <c r="D8459" s="0" t="s">
        <v>194</v>
      </c>
      <c r="E8459" s="0" t="n">
        <v>2034</v>
      </c>
      <c r="F8459" s="0" t="n">
        <v>0.65</v>
      </c>
      <c r="G8459" s="0" t="s">
        <v>193</v>
      </c>
    </row>
    <row r="8460" customFormat="false" ht="14.25" hidden="false" customHeight="false" outlineLevel="0" collapsed="false">
      <c r="A8460" s="0" t="s">
        <v>103</v>
      </c>
      <c r="B8460" s="0" t="s">
        <v>104</v>
      </c>
      <c r="C8460" s="0" t="s">
        <v>72</v>
      </c>
      <c r="D8460" s="0" t="s">
        <v>195</v>
      </c>
      <c r="E8460" s="0" t="n">
        <v>2034</v>
      </c>
      <c r="F8460" s="0" t="n">
        <v>0.580221102547206</v>
      </c>
      <c r="G8460" s="0" t="s">
        <v>193</v>
      </c>
    </row>
    <row r="8461" customFormat="false" ht="14.25" hidden="false" customHeight="false" outlineLevel="0" collapsed="false">
      <c r="A8461" s="0" t="s">
        <v>103</v>
      </c>
      <c r="B8461" s="0" t="s">
        <v>104</v>
      </c>
      <c r="C8461" s="0" t="s">
        <v>72</v>
      </c>
      <c r="D8461" s="0" t="s">
        <v>196</v>
      </c>
      <c r="E8461" s="0" t="n">
        <v>2034</v>
      </c>
      <c r="F8461" s="0" t="n">
        <v>0.0977711929311062</v>
      </c>
      <c r="G8461" s="0" t="s">
        <v>193</v>
      </c>
    </row>
    <row r="8462" customFormat="false" ht="14.25" hidden="false" customHeight="false" outlineLevel="0" collapsed="false">
      <c r="A8462" s="0" t="s">
        <v>103</v>
      </c>
      <c r="B8462" s="0" t="s">
        <v>104</v>
      </c>
      <c r="C8462" s="0" t="s">
        <v>72</v>
      </c>
      <c r="D8462" s="0" t="s">
        <v>197</v>
      </c>
      <c r="E8462" s="0" t="n">
        <v>2034</v>
      </c>
      <c r="F8462" s="0" t="n">
        <v>0.0166724116925394</v>
      </c>
      <c r="G8462" s="0" t="s">
        <v>193</v>
      </c>
    </row>
    <row r="8463" customFormat="false" ht="14.25" hidden="false" customHeight="false" outlineLevel="0" collapsed="false">
      <c r="A8463" s="0" t="s">
        <v>103</v>
      </c>
      <c r="B8463" s="0" t="s">
        <v>104</v>
      </c>
      <c r="C8463" s="0" t="s">
        <v>72</v>
      </c>
      <c r="D8463" s="0" t="s">
        <v>198</v>
      </c>
      <c r="E8463" s="0" t="n">
        <v>2034</v>
      </c>
      <c r="F8463" s="0" t="n">
        <v>0.0799499073983788</v>
      </c>
      <c r="G8463" s="0" t="s">
        <v>193</v>
      </c>
    </row>
    <row r="8464" customFormat="false" ht="14.25" hidden="false" customHeight="false" outlineLevel="0" collapsed="false">
      <c r="A8464" s="0" t="s">
        <v>103</v>
      </c>
      <c r="B8464" s="0" t="s">
        <v>104</v>
      </c>
      <c r="C8464" s="0" t="s">
        <v>72</v>
      </c>
      <c r="D8464" s="0" t="s">
        <v>188</v>
      </c>
      <c r="E8464" s="0" t="n">
        <v>2035</v>
      </c>
      <c r="F8464" s="0" t="n">
        <v>1.09174977860323</v>
      </c>
      <c r="G8464" s="0" t="s">
        <v>135</v>
      </c>
    </row>
    <row r="8465" customFormat="false" ht="14.25" hidden="false" customHeight="false" outlineLevel="0" collapsed="false">
      <c r="A8465" s="0" t="s">
        <v>103</v>
      </c>
      <c r="B8465" s="0" t="s">
        <v>104</v>
      </c>
      <c r="C8465" s="0" t="s">
        <v>72</v>
      </c>
      <c r="D8465" s="0" t="s">
        <v>189</v>
      </c>
      <c r="E8465" s="0" t="n">
        <v>2035</v>
      </c>
      <c r="F8465" s="0" t="n">
        <v>0.942267142987644</v>
      </c>
      <c r="G8465" s="0" t="s">
        <v>135</v>
      </c>
    </row>
    <row r="8466" customFormat="false" ht="14.25" hidden="false" customHeight="false" outlineLevel="0" collapsed="false">
      <c r="A8466" s="0" t="s">
        <v>103</v>
      </c>
      <c r="B8466" s="0" t="s">
        <v>104</v>
      </c>
      <c r="C8466" s="0" t="s">
        <v>72</v>
      </c>
      <c r="D8466" s="0" t="s">
        <v>190</v>
      </c>
      <c r="E8466" s="0" t="n">
        <v>2035</v>
      </c>
      <c r="F8466" s="0" t="n">
        <v>1.09692695586435</v>
      </c>
      <c r="G8466" s="0" t="s">
        <v>135</v>
      </c>
    </row>
    <row r="8467" customFormat="false" ht="14.25" hidden="false" customHeight="false" outlineLevel="0" collapsed="false">
      <c r="A8467" s="0" t="s">
        <v>103</v>
      </c>
      <c r="B8467" s="0" t="s">
        <v>104</v>
      </c>
      <c r="C8467" s="0" t="s">
        <v>72</v>
      </c>
      <c r="D8467" s="0" t="s">
        <v>191</v>
      </c>
      <c r="E8467" s="0" t="n">
        <v>2035</v>
      </c>
      <c r="F8467" s="0" t="n">
        <v>1.07831253525631</v>
      </c>
      <c r="G8467" s="0" t="s">
        <v>135</v>
      </c>
    </row>
    <row r="8468" customFormat="false" ht="14.25" hidden="false" customHeight="false" outlineLevel="0" collapsed="false">
      <c r="A8468" s="0" t="s">
        <v>103</v>
      </c>
      <c r="B8468" s="0" t="s">
        <v>104</v>
      </c>
      <c r="C8468" s="0" t="s">
        <v>72</v>
      </c>
      <c r="D8468" s="0" t="s">
        <v>192</v>
      </c>
      <c r="E8468" s="0" t="n">
        <v>2035</v>
      </c>
      <c r="F8468" s="0" t="n">
        <v>0.686804125897212</v>
      </c>
      <c r="G8468" s="0" t="s">
        <v>193</v>
      </c>
    </row>
    <row r="8469" customFormat="false" ht="14.25" hidden="false" customHeight="false" outlineLevel="0" collapsed="false">
      <c r="A8469" s="0" t="s">
        <v>103</v>
      </c>
      <c r="B8469" s="0" t="s">
        <v>104</v>
      </c>
      <c r="C8469" s="0" t="s">
        <v>72</v>
      </c>
      <c r="D8469" s="0" t="s">
        <v>194</v>
      </c>
      <c r="E8469" s="0" t="n">
        <v>2035</v>
      </c>
      <c r="F8469" s="0" t="n">
        <v>0.65</v>
      </c>
      <c r="G8469" s="0" t="s">
        <v>193</v>
      </c>
    </row>
    <row r="8470" customFormat="false" ht="14.25" hidden="false" customHeight="false" outlineLevel="0" collapsed="false">
      <c r="A8470" s="0" t="s">
        <v>103</v>
      </c>
      <c r="B8470" s="0" t="s">
        <v>104</v>
      </c>
      <c r="C8470" s="0" t="s">
        <v>72</v>
      </c>
      <c r="D8470" s="0" t="s">
        <v>195</v>
      </c>
      <c r="E8470" s="0" t="n">
        <v>2035</v>
      </c>
      <c r="F8470" s="0" t="n">
        <v>0.580155875068286</v>
      </c>
      <c r="G8470" s="0" t="s">
        <v>193</v>
      </c>
    </row>
    <row r="8471" customFormat="false" ht="14.25" hidden="false" customHeight="false" outlineLevel="0" collapsed="false">
      <c r="A8471" s="0" t="s">
        <v>103</v>
      </c>
      <c r="B8471" s="0" t="s">
        <v>104</v>
      </c>
      <c r="C8471" s="0" t="s">
        <v>72</v>
      </c>
      <c r="D8471" s="0" t="s">
        <v>196</v>
      </c>
      <c r="E8471" s="0" t="n">
        <v>2035</v>
      </c>
      <c r="F8471" s="0" t="n">
        <v>0.0978498637770933</v>
      </c>
      <c r="G8471" s="0" t="s">
        <v>193</v>
      </c>
    </row>
    <row r="8472" customFormat="false" ht="14.25" hidden="false" customHeight="false" outlineLevel="0" collapsed="false">
      <c r="A8472" s="0" t="s">
        <v>103</v>
      </c>
      <c r="B8472" s="0" t="s">
        <v>104</v>
      </c>
      <c r="C8472" s="0" t="s">
        <v>72</v>
      </c>
      <c r="D8472" s="0" t="s">
        <v>197</v>
      </c>
      <c r="E8472" s="0" t="n">
        <v>2035</v>
      </c>
      <c r="F8472" s="0" t="n">
        <v>0.0171947909094191</v>
      </c>
      <c r="G8472" s="0" t="s">
        <v>193</v>
      </c>
    </row>
    <row r="8473" customFormat="false" ht="14.25" hidden="false" customHeight="false" outlineLevel="0" collapsed="false">
      <c r="A8473" s="0" t="s">
        <v>103</v>
      </c>
      <c r="B8473" s="0" t="s">
        <v>104</v>
      </c>
      <c r="C8473" s="0" t="s">
        <v>72</v>
      </c>
      <c r="D8473" s="0" t="s">
        <v>198</v>
      </c>
      <c r="E8473" s="0" t="n">
        <v>2035</v>
      </c>
      <c r="F8473" s="0" t="n">
        <v>0.0792293753146809</v>
      </c>
      <c r="G8473" s="0" t="s">
        <v>193</v>
      </c>
    </row>
    <row r="8474" customFormat="false" ht="14.25" hidden="false" customHeight="false" outlineLevel="0" collapsed="false">
      <c r="A8474" s="0" t="s">
        <v>103</v>
      </c>
      <c r="B8474" s="0" t="s">
        <v>104</v>
      </c>
      <c r="C8474" s="0" t="s">
        <v>72</v>
      </c>
      <c r="D8474" s="0" t="s">
        <v>188</v>
      </c>
      <c r="E8474" s="0" t="n">
        <v>2036</v>
      </c>
      <c r="F8474" s="0" t="n">
        <v>1.09208544512786</v>
      </c>
      <c r="G8474" s="0" t="s">
        <v>135</v>
      </c>
    </row>
    <row r="8475" customFormat="false" ht="14.25" hidden="false" customHeight="false" outlineLevel="0" collapsed="false">
      <c r="A8475" s="0" t="s">
        <v>103</v>
      </c>
      <c r="B8475" s="0" t="s">
        <v>104</v>
      </c>
      <c r="C8475" s="0" t="s">
        <v>72</v>
      </c>
      <c r="D8475" s="0" t="s">
        <v>189</v>
      </c>
      <c r="E8475" s="0" t="n">
        <v>2036</v>
      </c>
      <c r="F8475" s="0" t="n">
        <v>0.937939096771824</v>
      </c>
      <c r="G8475" s="0" t="s">
        <v>135</v>
      </c>
    </row>
    <row r="8476" customFormat="false" ht="14.25" hidden="false" customHeight="false" outlineLevel="0" collapsed="false">
      <c r="A8476" s="0" t="s">
        <v>103</v>
      </c>
      <c r="B8476" s="0" t="s">
        <v>104</v>
      </c>
      <c r="C8476" s="0" t="s">
        <v>72</v>
      </c>
      <c r="D8476" s="0" t="s">
        <v>190</v>
      </c>
      <c r="E8476" s="0" t="n">
        <v>2036</v>
      </c>
      <c r="F8476" s="0" t="n">
        <v>1.09692695586435</v>
      </c>
      <c r="G8476" s="0" t="s">
        <v>135</v>
      </c>
    </row>
    <row r="8477" customFormat="false" ht="14.25" hidden="false" customHeight="false" outlineLevel="0" collapsed="false">
      <c r="A8477" s="0" t="s">
        <v>103</v>
      </c>
      <c r="B8477" s="0" t="s">
        <v>104</v>
      </c>
      <c r="C8477" s="0" t="s">
        <v>72</v>
      </c>
      <c r="D8477" s="0" t="s">
        <v>191</v>
      </c>
      <c r="E8477" s="0" t="n">
        <v>2036</v>
      </c>
      <c r="F8477" s="0" t="n">
        <v>1.07831253525631</v>
      </c>
      <c r="G8477" s="0" t="s">
        <v>135</v>
      </c>
    </row>
    <row r="8478" customFormat="false" ht="14.25" hidden="false" customHeight="false" outlineLevel="0" collapsed="false">
      <c r="A8478" s="0" t="s">
        <v>103</v>
      </c>
      <c r="B8478" s="0" t="s">
        <v>104</v>
      </c>
      <c r="C8478" s="0" t="s">
        <v>72</v>
      </c>
      <c r="D8478" s="0" t="s">
        <v>192</v>
      </c>
      <c r="E8478" s="0" t="n">
        <v>2036</v>
      </c>
      <c r="F8478" s="0" t="n">
        <v>0.686931406403541</v>
      </c>
      <c r="G8478" s="0" t="s">
        <v>193</v>
      </c>
    </row>
    <row r="8479" customFormat="false" ht="14.25" hidden="false" customHeight="false" outlineLevel="0" collapsed="false">
      <c r="A8479" s="0" t="s">
        <v>103</v>
      </c>
      <c r="B8479" s="0" t="s">
        <v>104</v>
      </c>
      <c r="C8479" s="0" t="s">
        <v>72</v>
      </c>
      <c r="D8479" s="0" t="s">
        <v>194</v>
      </c>
      <c r="E8479" s="0" t="n">
        <v>2036</v>
      </c>
      <c r="F8479" s="0" t="n">
        <v>0.65</v>
      </c>
      <c r="G8479" s="0" t="s">
        <v>193</v>
      </c>
    </row>
    <row r="8480" customFormat="false" ht="14.25" hidden="false" customHeight="false" outlineLevel="0" collapsed="false">
      <c r="A8480" s="0" t="s">
        <v>103</v>
      </c>
      <c r="B8480" s="0" t="s">
        <v>104</v>
      </c>
      <c r="C8480" s="0" t="s">
        <v>72</v>
      </c>
      <c r="D8480" s="0" t="s">
        <v>195</v>
      </c>
      <c r="E8480" s="0" t="n">
        <v>2036</v>
      </c>
      <c r="F8480" s="0" t="n">
        <v>0.580100883455002</v>
      </c>
      <c r="G8480" s="0" t="s">
        <v>193</v>
      </c>
    </row>
    <row r="8481" customFormat="false" ht="14.25" hidden="false" customHeight="false" outlineLevel="0" collapsed="false">
      <c r="A8481" s="0" t="s">
        <v>103</v>
      </c>
      <c r="B8481" s="0" t="s">
        <v>104</v>
      </c>
      <c r="C8481" s="0" t="s">
        <v>72</v>
      </c>
      <c r="D8481" s="0" t="s">
        <v>196</v>
      </c>
      <c r="E8481" s="0" t="n">
        <v>2036</v>
      </c>
      <c r="F8481" s="0" t="n">
        <v>0.0977740813020577</v>
      </c>
      <c r="G8481" s="0" t="s">
        <v>193</v>
      </c>
    </row>
    <row r="8482" customFormat="false" ht="14.25" hidden="false" customHeight="false" outlineLevel="0" collapsed="false">
      <c r="A8482" s="0" t="s">
        <v>103</v>
      </c>
      <c r="B8482" s="0" t="s">
        <v>104</v>
      </c>
      <c r="C8482" s="0" t="s">
        <v>72</v>
      </c>
      <c r="D8482" s="0" t="s">
        <v>197</v>
      </c>
      <c r="E8482" s="0" t="n">
        <v>2036</v>
      </c>
      <c r="F8482" s="0" t="n">
        <v>0.0179018818970467</v>
      </c>
      <c r="G8482" s="0" t="s">
        <v>193</v>
      </c>
    </row>
    <row r="8483" customFormat="false" ht="14.25" hidden="false" customHeight="false" outlineLevel="0" collapsed="false">
      <c r="A8483" s="0" t="s">
        <v>103</v>
      </c>
      <c r="B8483" s="0" t="s">
        <v>104</v>
      </c>
      <c r="C8483" s="0" t="s">
        <v>72</v>
      </c>
      <c r="D8483" s="0" t="s">
        <v>198</v>
      </c>
      <c r="E8483" s="0" t="n">
        <v>2036</v>
      </c>
      <c r="F8483" s="0" t="n">
        <v>0.078378372750904</v>
      </c>
      <c r="G8483" s="0" t="s">
        <v>193</v>
      </c>
    </row>
    <row r="8484" customFormat="false" ht="14.25" hidden="false" customHeight="false" outlineLevel="0" collapsed="false">
      <c r="A8484" s="0" t="s">
        <v>103</v>
      </c>
      <c r="B8484" s="0" t="s">
        <v>104</v>
      </c>
      <c r="C8484" s="0" t="s">
        <v>72</v>
      </c>
      <c r="D8484" s="0" t="s">
        <v>188</v>
      </c>
      <c r="E8484" s="0" t="n">
        <v>2037</v>
      </c>
      <c r="F8484" s="0" t="n">
        <v>1.11111536930213</v>
      </c>
      <c r="G8484" s="0" t="s">
        <v>135</v>
      </c>
    </row>
    <row r="8485" customFormat="false" ht="14.25" hidden="false" customHeight="false" outlineLevel="0" collapsed="false">
      <c r="A8485" s="0" t="s">
        <v>103</v>
      </c>
      <c r="B8485" s="0" t="s">
        <v>104</v>
      </c>
      <c r="C8485" s="0" t="s">
        <v>72</v>
      </c>
      <c r="D8485" s="0" t="s">
        <v>189</v>
      </c>
      <c r="E8485" s="0" t="n">
        <v>2037</v>
      </c>
      <c r="F8485" s="0" t="n">
        <v>0.930439857847296</v>
      </c>
      <c r="G8485" s="0" t="s">
        <v>135</v>
      </c>
    </row>
    <row r="8486" customFormat="false" ht="14.25" hidden="false" customHeight="false" outlineLevel="0" collapsed="false">
      <c r="A8486" s="0" t="s">
        <v>103</v>
      </c>
      <c r="B8486" s="0" t="s">
        <v>104</v>
      </c>
      <c r="C8486" s="0" t="s">
        <v>72</v>
      </c>
      <c r="D8486" s="0" t="s">
        <v>190</v>
      </c>
      <c r="E8486" s="0" t="n">
        <v>2037</v>
      </c>
      <c r="F8486" s="0" t="n">
        <v>1.09692695586435</v>
      </c>
      <c r="G8486" s="0" t="s">
        <v>135</v>
      </c>
    </row>
    <row r="8487" customFormat="false" ht="14.25" hidden="false" customHeight="false" outlineLevel="0" collapsed="false">
      <c r="A8487" s="0" t="s">
        <v>103</v>
      </c>
      <c r="B8487" s="0" t="s">
        <v>104</v>
      </c>
      <c r="C8487" s="0" t="s">
        <v>72</v>
      </c>
      <c r="D8487" s="0" t="s">
        <v>191</v>
      </c>
      <c r="E8487" s="0" t="n">
        <v>2037</v>
      </c>
      <c r="F8487" s="0" t="n">
        <v>1.07831253525631</v>
      </c>
      <c r="G8487" s="0" t="s">
        <v>135</v>
      </c>
    </row>
    <row r="8488" customFormat="false" ht="14.25" hidden="false" customHeight="false" outlineLevel="0" collapsed="false">
      <c r="A8488" s="0" t="s">
        <v>103</v>
      </c>
      <c r="B8488" s="0" t="s">
        <v>104</v>
      </c>
      <c r="C8488" s="0" t="s">
        <v>72</v>
      </c>
      <c r="D8488" s="0" t="s">
        <v>192</v>
      </c>
      <c r="E8488" s="0" t="n">
        <v>2037</v>
      </c>
      <c r="F8488" s="0" t="n">
        <v>0.694063355907705</v>
      </c>
      <c r="G8488" s="0" t="s">
        <v>193</v>
      </c>
    </row>
    <row r="8489" customFormat="false" ht="14.25" hidden="false" customHeight="false" outlineLevel="0" collapsed="false">
      <c r="A8489" s="0" t="s">
        <v>103</v>
      </c>
      <c r="B8489" s="0" t="s">
        <v>104</v>
      </c>
      <c r="C8489" s="0" t="s">
        <v>72</v>
      </c>
      <c r="D8489" s="0" t="s">
        <v>194</v>
      </c>
      <c r="E8489" s="0" t="n">
        <v>2037</v>
      </c>
      <c r="F8489" s="0" t="n">
        <v>0.65</v>
      </c>
      <c r="G8489" s="0" t="s">
        <v>193</v>
      </c>
    </row>
    <row r="8490" customFormat="false" ht="14.25" hidden="false" customHeight="false" outlineLevel="0" collapsed="false">
      <c r="A8490" s="0" t="s">
        <v>103</v>
      </c>
      <c r="B8490" s="0" t="s">
        <v>104</v>
      </c>
      <c r="C8490" s="0" t="s">
        <v>72</v>
      </c>
      <c r="D8490" s="0" t="s">
        <v>195</v>
      </c>
      <c r="E8490" s="0" t="n">
        <v>2037</v>
      </c>
      <c r="F8490" s="0" t="n">
        <v>0.580049176134508</v>
      </c>
      <c r="G8490" s="0" t="s">
        <v>193</v>
      </c>
    </row>
    <row r="8491" customFormat="false" ht="14.25" hidden="false" customHeight="false" outlineLevel="0" collapsed="false">
      <c r="A8491" s="0" t="s">
        <v>103</v>
      </c>
      <c r="B8491" s="0" t="s">
        <v>104</v>
      </c>
      <c r="C8491" s="0" t="s">
        <v>72</v>
      </c>
      <c r="D8491" s="0" t="s">
        <v>196</v>
      </c>
      <c r="E8491" s="0" t="n">
        <v>2037</v>
      </c>
      <c r="F8491" s="0" t="n">
        <v>0.0977173429415629</v>
      </c>
      <c r="G8491" s="0" t="s">
        <v>193</v>
      </c>
    </row>
    <row r="8492" customFormat="false" ht="14.25" hidden="false" customHeight="false" outlineLevel="0" collapsed="false">
      <c r="A8492" s="0" t="s">
        <v>103</v>
      </c>
      <c r="B8492" s="0" t="s">
        <v>104</v>
      </c>
      <c r="C8492" s="0" t="s">
        <v>72</v>
      </c>
      <c r="D8492" s="0" t="s">
        <v>197</v>
      </c>
      <c r="E8492" s="0" t="n">
        <v>2037</v>
      </c>
      <c r="F8492" s="0" t="n">
        <v>0.0185986977037191</v>
      </c>
      <c r="G8492" s="0" t="s">
        <v>193</v>
      </c>
    </row>
    <row r="8493" customFormat="false" ht="14.25" hidden="false" customHeight="false" outlineLevel="0" collapsed="false">
      <c r="A8493" s="0" t="s">
        <v>103</v>
      </c>
      <c r="B8493" s="0" t="s">
        <v>104</v>
      </c>
      <c r="C8493" s="0" t="s">
        <v>72</v>
      </c>
      <c r="D8493" s="0" t="s">
        <v>198</v>
      </c>
      <c r="E8493" s="0" t="n">
        <v>2037</v>
      </c>
      <c r="F8493" s="0" t="n">
        <v>0.0776021677980772</v>
      </c>
      <c r="G8493" s="0" t="s">
        <v>193</v>
      </c>
    </row>
    <row r="8494" customFormat="false" ht="14.25" hidden="false" customHeight="false" outlineLevel="0" collapsed="false">
      <c r="A8494" s="0" t="s">
        <v>103</v>
      </c>
      <c r="B8494" s="0" t="s">
        <v>104</v>
      </c>
      <c r="C8494" s="0" t="s">
        <v>72</v>
      </c>
      <c r="D8494" s="0" t="s">
        <v>188</v>
      </c>
      <c r="E8494" s="0" t="n">
        <v>2038</v>
      </c>
      <c r="F8494" s="0" t="n">
        <v>1.11524643532723</v>
      </c>
      <c r="G8494" s="0" t="s">
        <v>135</v>
      </c>
    </row>
    <row r="8495" customFormat="false" ht="14.25" hidden="false" customHeight="false" outlineLevel="0" collapsed="false">
      <c r="A8495" s="0" t="s">
        <v>103</v>
      </c>
      <c r="B8495" s="0" t="s">
        <v>104</v>
      </c>
      <c r="C8495" s="0" t="s">
        <v>72</v>
      </c>
      <c r="D8495" s="0" t="s">
        <v>189</v>
      </c>
      <c r="E8495" s="0" t="n">
        <v>2038</v>
      </c>
      <c r="F8495" s="0" t="n">
        <v>0.922400553371333</v>
      </c>
      <c r="G8495" s="0" t="s">
        <v>135</v>
      </c>
    </row>
    <row r="8496" customFormat="false" ht="14.25" hidden="false" customHeight="false" outlineLevel="0" collapsed="false">
      <c r="A8496" s="0" t="s">
        <v>103</v>
      </c>
      <c r="B8496" s="0" t="s">
        <v>104</v>
      </c>
      <c r="C8496" s="0" t="s">
        <v>72</v>
      </c>
      <c r="D8496" s="0" t="s">
        <v>190</v>
      </c>
      <c r="E8496" s="0" t="n">
        <v>2038</v>
      </c>
      <c r="F8496" s="0" t="n">
        <v>1.09692695586435</v>
      </c>
      <c r="G8496" s="0" t="s">
        <v>135</v>
      </c>
    </row>
    <row r="8497" customFormat="false" ht="14.25" hidden="false" customHeight="false" outlineLevel="0" collapsed="false">
      <c r="A8497" s="0" t="s">
        <v>103</v>
      </c>
      <c r="B8497" s="0" t="s">
        <v>104</v>
      </c>
      <c r="C8497" s="0" t="s">
        <v>72</v>
      </c>
      <c r="D8497" s="0" t="s">
        <v>191</v>
      </c>
      <c r="E8497" s="0" t="n">
        <v>2038</v>
      </c>
      <c r="F8497" s="0" t="n">
        <v>1.07831253525631</v>
      </c>
      <c r="G8497" s="0" t="s">
        <v>135</v>
      </c>
    </row>
    <row r="8498" customFormat="false" ht="14.25" hidden="false" customHeight="false" outlineLevel="0" collapsed="false">
      <c r="A8498" s="0" t="s">
        <v>103</v>
      </c>
      <c r="B8498" s="0" t="s">
        <v>104</v>
      </c>
      <c r="C8498" s="0" t="s">
        <v>72</v>
      </c>
      <c r="D8498" s="0" t="s">
        <v>192</v>
      </c>
      <c r="E8498" s="0" t="n">
        <v>2038</v>
      </c>
      <c r="F8498" s="0" t="n">
        <v>0.695589986277097</v>
      </c>
      <c r="G8498" s="0" t="s">
        <v>193</v>
      </c>
    </row>
    <row r="8499" customFormat="false" ht="14.25" hidden="false" customHeight="false" outlineLevel="0" collapsed="false">
      <c r="A8499" s="0" t="s">
        <v>103</v>
      </c>
      <c r="B8499" s="0" t="s">
        <v>104</v>
      </c>
      <c r="C8499" s="0" t="s">
        <v>72</v>
      </c>
      <c r="D8499" s="0" t="s">
        <v>194</v>
      </c>
      <c r="E8499" s="0" t="n">
        <v>2038</v>
      </c>
      <c r="F8499" s="0" t="n">
        <v>0.65</v>
      </c>
      <c r="G8499" s="0" t="s">
        <v>193</v>
      </c>
    </row>
    <row r="8500" customFormat="false" ht="14.25" hidden="false" customHeight="false" outlineLevel="0" collapsed="false">
      <c r="A8500" s="0" t="s">
        <v>103</v>
      </c>
      <c r="B8500" s="0" t="s">
        <v>104</v>
      </c>
      <c r="C8500" s="0" t="s">
        <v>72</v>
      </c>
      <c r="D8500" s="0" t="s">
        <v>195</v>
      </c>
      <c r="E8500" s="0" t="n">
        <v>2038</v>
      </c>
      <c r="F8500" s="0" t="n">
        <v>0.580000192624148</v>
      </c>
      <c r="G8500" s="0" t="s">
        <v>193</v>
      </c>
    </row>
    <row r="8501" customFormat="false" ht="14.25" hidden="false" customHeight="false" outlineLevel="0" collapsed="false">
      <c r="A8501" s="0" t="s">
        <v>103</v>
      </c>
      <c r="B8501" s="0" t="s">
        <v>104</v>
      </c>
      <c r="C8501" s="0" t="s">
        <v>72</v>
      </c>
      <c r="D8501" s="0" t="s">
        <v>196</v>
      </c>
      <c r="E8501" s="0" t="n">
        <v>2038</v>
      </c>
      <c r="F8501" s="0" t="n">
        <v>0.0975877064389424</v>
      </c>
      <c r="G8501" s="0" t="s">
        <v>193</v>
      </c>
    </row>
    <row r="8502" customFormat="false" ht="14.25" hidden="false" customHeight="false" outlineLevel="0" collapsed="false">
      <c r="A8502" s="0" t="s">
        <v>103</v>
      </c>
      <c r="B8502" s="0" t="s">
        <v>104</v>
      </c>
      <c r="C8502" s="0" t="s">
        <v>72</v>
      </c>
      <c r="D8502" s="0" t="s">
        <v>197</v>
      </c>
      <c r="E8502" s="0" t="n">
        <v>2038</v>
      </c>
      <c r="F8502" s="0" t="n">
        <v>0.0192700781853732</v>
      </c>
      <c r="G8502" s="0" t="s">
        <v>193</v>
      </c>
    </row>
    <row r="8503" customFormat="false" ht="14.25" hidden="false" customHeight="false" outlineLevel="0" collapsed="false">
      <c r="A8503" s="0" t="s">
        <v>103</v>
      </c>
      <c r="B8503" s="0" t="s">
        <v>104</v>
      </c>
      <c r="C8503" s="0" t="s">
        <v>72</v>
      </c>
      <c r="D8503" s="0" t="s">
        <v>198</v>
      </c>
      <c r="E8503" s="0" t="n">
        <v>2038</v>
      </c>
      <c r="F8503" s="0" t="n">
        <v>0.0768297163135063</v>
      </c>
      <c r="G8503" s="0" t="s">
        <v>193</v>
      </c>
    </row>
    <row r="8504" customFormat="false" ht="14.25" hidden="false" customHeight="false" outlineLevel="0" collapsed="false">
      <c r="A8504" s="0" t="s">
        <v>103</v>
      </c>
      <c r="B8504" s="0" t="s">
        <v>104</v>
      </c>
      <c r="C8504" s="0" t="s">
        <v>72</v>
      </c>
      <c r="D8504" s="0" t="s">
        <v>188</v>
      </c>
      <c r="E8504" s="0" t="n">
        <v>2039</v>
      </c>
      <c r="F8504" s="0" t="n">
        <v>1.13950356475848</v>
      </c>
      <c r="G8504" s="0" t="s">
        <v>135</v>
      </c>
    </row>
    <row r="8505" customFormat="false" ht="14.25" hidden="false" customHeight="false" outlineLevel="0" collapsed="false">
      <c r="A8505" s="0" t="s">
        <v>103</v>
      </c>
      <c r="B8505" s="0" t="s">
        <v>104</v>
      </c>
      <c r="C8505" s="0" t="s">
        <v>72</v>
      </c>
      <c r="D8505" s="0" t="s">
        <v>189</v>
      </c>
      <c r="E8505" s="0" t="n">
        <v>2039</v>
      </c>
      <c r="F8505" s="0" t="n">
        <v>0.914890783920733</v>
      </c>
      <c r="G8505" s="0" t="s">
        <v>135</v>
      </c>
    </row>
    <row r="8506" customFormat="false" ht="14.25" hidden="false" customHeight="false" outlineLevel="0" collapsed="false">
      <c r="A8506" s="0" t="s">
        <v>103</v>
      </c>
      <c r="B8506" s="0" t="s">
        <v>104</v>
      </c>
      <c r="C8506" s="0" t="s">
        <v>72</v>
      </c>
      <c r="D8506" s="0" t="s">
        <v>190</v>
      </c>
      <c r="E8506" s="0" t="n">
        <v>2039</v>
      </c>
      <c r="F8506" s="0" t="n">
        <v>1.09692695586435</v>
      </c>
      <c r="G8506" s="0" t="s">
        <v>135</v>
      </c>
    </row>
    <row r="8507" customFormat="false" ht="14.25" hidden="false" customHeight="false" outlineLevel="0" collapsed="false">
      <c r="A8507" s="0" t="s">
        <v>103</v>
      </c>
      <c r="B8507" s="0" t="s">
        <v>104</v>
      </c>
      <c r="C8507" s="0" t="s">
        <v>72</v>
      </c>
      <c r="D8507" s="0" t="s">
        <v>191</v>
      </c>
      <c r="E8507" s="0" t="n">
        <v>2039</v>
      </c>
      <c r="F8507" s="0" t="n">
        <v>1.07831253525631</v>
      </c>
      <c r="G8507" s="0" t="s">
        <v>135</v>
      </c>
    </row>
    <row r="8508" customFormat="false" ht="14.25" hidden="false" customHeight="false" outlineLevel="0" collapsed="false">
      <c r="A8508" s="0" t="s">
        <v>103</v>
      </c>
      <c r="B8508" s="0" t="s">
        <v>104</v>
      </c>
      <c r="C8508" s="0" t="s">
        <v>72</v>
      </c>
      <c r="D8508" s="0" t="s">
        <v>192</v>
      </c>
      <c r="E8508" s="0" t="n">
        <v>2039</v>
      </c>
      <c r="F8508" s="0" t="n">
        <v>0.704401723293811</v>
      </c>
      <c r="G8508" s="0" t="s">
        <v>193</v>
      </c>
    </row>
    <row r="8509" customFormat="false" ht="14.25" hidden="false" customHeight="false" outlineLevel="0" collapsed="false">
      <c r="A8509" s="0" t="s">
        <v>103</v>
      </c>
      <c r="B8509" s="0" t="s">
        <v>104</v>
      </c>
      <c r="C8509" s="0" t="s">
        <v>72</v>
      </c>
      <c r="D8509" s="0" t="s">
        <v>194</v>
      </c>
      <c r="E8509" s="0" t="n">
        <v>2039</v>
      </c>
      <c r="F8509" s="0" t="n">
        <v>0.65</v>
      </c>
      <c r="G8509" s="0" t="s">
        <v>193</v>
      </c>
    </row>
    <row r="8510" customFormat="false" ht="14.25" hidden="false" customHeight="false" outlineLevel="0" collapsed="false">
      <c r="A8510" s="0" t="s">
        <v>103</v>
      </c>
      <c r="B8510" s="0" t="s">
        <v>104</v>
      </c>
      <c r="C8510" s="0" t="s">
        <v>72</v>
      </c>
      <c r="D8510" s="0" t="s">
        <v>195</v>
      </c>
      <c r="E8510" s="0" t="n">
        <v>2039</v>
      </c>
      <c r="F8510" s="0" t="n">
        <v>0.579953337326972</v>
      </c>
      <c r="G8510" s="0" t="s">
        <v>193</v>
      </c>
    </row>
    <row r="8511" customFormat="false" ht="14.25" hidden="false" customHeight="false" outlineLevel="0" collapsed="false">
      <c r="A8511" s="0" t="s">
        <v>103</v>
      </c>
      <c r="B8511" s="0" t="s">
        <v>104</v>
      </c>
      <c r="C8511" s="0" t="s">
        <v>72</v>
      </c>
      <c r="D8511" s="0" t="s">
        <v>196</v>
      </c>
      <c r="E8511" s="0" t="n">
        <v>2039</v>
      </c>
      <c r="F8511" s="0" t="n">
        <v>0.0975397645513367</v>
      </c>
      <c r="G8511" s="0" t="s">
        <v>193</v>
      </c>
    </row>
    <row r="8512" customFormat="false" ht="14.25" hidden="false" customHeight="false" outlineLevel="0" collapsed="false">
      <c r="A8512" s="0" t="s">
        <v>103</v>
      </c>
      <c r="B8512" s="0" t="s">
        <v>104</v>
      </c>
      <c r="C8512" s="0" t="s">
        <v>72</v>
      </c>
      <c r="D8512" s="0" t="s">
        <v>197</v>
      </c>
      <c r="E8512" s="0" t="n">
        <v>2039</v>
      </c>
      <c r="F8512" s="0" t="n">
        <v>0.0199225471359493</v>
      </c>
      <c r="G8512" s="0" t="s">
        <v>193</v>
      </c>
    </row>
    <row r="8513" customFormat="false" ht="14.25" hidden="false" customHeight="false" outlineLevel="0" collapsed="false">
      <c r="A8513" s="0" t="s">
        <v>103</v>
      </c>
      <c r="B8513" s="0" t="s">
        <v>104</v>
      </c>
      <c r="C8513" s="0" t="s">
        <v>72</v>
      </c>
      <c r="D8513" s="0" t="s">
        <v>198</v>
      </c>
      <c r="E8513" s="0" t="n">
        <v>2039</v>
      </c>
      <c r="F8513" s="0" t="n">
        <v>0.0760848315575476</v>
      </c>
      <c r="G8513" s="0" t="s">
        <v>193</v>
      </c>
    </row>
    <row r="8514" customFormat="false" ht="14.25" hidden="false" customHeight="false" outlineLevel="0" collapsed="false">
      <c r="A8514" s="0" t="s">
        <v>103</v>
      </c>
      <c r="B8514" s="0" t="s">
        <v>104</v>
      </c>
      <c r="C8514" s="0" t="s">
        <v>72</v>
      </c>
      <c r="D8514" s="0" t="s">
        <v>188</v>
      </c>
      <c r="E8514" s="0" t="n">
        <v>2040</v>
      </c>
      <c r="F8514" s="0" t="n">
        <v>1.13773609247734</v>
      </c>
      <c r="G8514" s="0" t="s">
        <v>135</v>
      </c>
    </row>
    <row r="8515" customFormat="false" ht="14.25" hidden="false" customHeight="false" outlineLevel="0" collapsed="false">
      <c r="A8515" s="0" t="s">
        <v>103</v>
      </c>
      <c r="B8515" s="0" t="s">
        <v>104</v>
      </c>
      <c r="C8515" s="0" t="s">
        <v>72</v>
      </c>
      <c r="D8515" s="0" t="s">
        <v>189</v>
      </c>
      <c r="E8515" s="0" t="n">
        <v>2040</v>
      </c>
      <c r="F8515" s="0" t="n">
        <v>0.912152847141869</v>
      </c>
      <c r="G8515" s="0" t="s">
        <v>135</v>
      </c>
    </row>
    <row r="8516" customFormat="false" ht="14.25" hidden="false" customHeight="false" outlineLevel="0" collapsed="false">
      <c r="A8516" s="0" t="s">
        <v>103</v>
      </c>
      <c r="B8516" s="0" t="s">
        <v>104</v>
      </c>
      <c r="C8516" s="0" t="s">
        <v>72</v>
      </c>
      <c r="D8516" s="0" t="s">
        <v>190</v>
      </c>
      <c r="E8516" s="0" t="n">
        <v>2040</v>
      </c>
      <c r="F8516" s="0" t="n">
        <v>1.09692695586435</v>
      </c>
      <c r="G8516" s="0" t="s">
        <v>135</v>
      </c>
    </row>
    <row r="8517" customFormat="false" ht="14.25" hidden="false" customHeight="false" outlineLevel="0" collapsed="false">
      <c r="A8517" s="0" t="s">
        <v>103</v>
      </c>
      <c r="B8517" s="0" t="s">
        <v>104</v>
      </c>
      <c r="C8517" s="0" t="s">
        <v>72</v>
      </c>
      <c r="D8517" s="0" t="s">
        <v>191</v>
      </c>
      <c r="E8517" s="0" t="n">
        <v>2040</v>
      </c>
      <c r="F8517" s="0" t="n">
        <v>1.07831253525631</v>
      </c>
      <c r="G8517" s="0" t="s">
        <v>135</v>
      </c>
    </row>
    <row r="8518" customFormat="false" ht="14.25" hidden="false" customHeight="false" outlineLevel="0" collapsed="false">
      <c r="A8518" s="0" t="s">
        <v>103</v>
      </c>
      <c r="B8518" s="0" t="s">
        <v>104</v>
      </c>
      <c r="C8518" s="0" t="s">
        <v>72</v>
      </c>
      <c r="D8518" s="0" t="s">
        <v>192</v>
      </c>
      <c r="E8518" s="0" t="n">
        <v>2040</v>
      </c>
      <c r="F8518" s="0" t="n">
        <v>0.703768370852515</v>
      </c>
      <c r="G8518" s="0" t="s">
        <v>193</v>
      </c>
    </row>
    <row r="8519" customFormat="false" ht="14.25" hidden="false" customHeight="false" outlineLevel="0" collapsed="false">
      <c r="A8519" s="0" t="s">
        <v>103</v>
      </c>
      <c r="B8519" s="0" t="s">
        <v>104</v>
      </c>
      <c r="C8519" s="0" t="s">
        <v>72</v>
      </c>
      <c r="D8519" s="0" t="s">
        <v>194</v>
      </c>
      <c r="E8519" s="0" t="n">
        <v>2040</v>
      </c>
      <c r="F8519" s="0" t="n">
        <v>0.65</v>
      </c>
      <c r="G8519" s="0" t="s">
        <v>193</v>
      </c>
    </row>
    <row r="8520" customFormat="false" ht="14.25" hidden="false" customHeight="false" outlineLevel="0" collapsed="false">
      <c r="A8520" s="0" t="s">
        <v>103</v>
      </c>
      <c r="B8520" s="0" t="s">
        <v>104</v>
      </c>
      <c r="C8520" s="0" t="s">
        <v>72</v>
      </c>
      <c r="D8520" s="0" t="s">
        <v>195</v>
      </c>
      <c r="E8520" s="0" t="n">
        <v>2040</v>
      </c>
      <c r="F8520" s="0" t="n">
        <v>0.579907956468488</v>
      </c>
      <c r="G8520" s="0" t="s">
        <v>193</v>
      </c>
    </row>
    <row r="8521" customFormat="false" ht="14.25" hidden="false" customHeight="false" outlineLevel="0" collapsed="false">
      <c r="A8521" s="0" t="s">
        <v>103</v>
      </c>
      <c r="B8521" s="0" t="s">
        <v>104</v>
      </c>
      <c r="C8521" s="0" t="s">
        <v>72</v>
      </c>
      <c r="D8521" s="0" t="s">
        <v>196</v>
      </c>
      <c r="E8521" s="0" t="n">
        <v>2040</v>
      </c>
      <c r="F8521" s="0" t="n">
        <v>0.0974361594763774</v>
      </c>
      <c r="G8521" s="0" t="s">
        <v>193</v>
      </c>
    </row>
    <row r="8522" customFormat="false" ht="14.25" hidden="false" customHeight="false" outlineLevel="0" collapsed="false">
      <c r="A8522" s="0" t="s">
        <v>103</v>
      </c>
      <c r="B8522" s="0" t="s">
        <v>104</v>
      </c>
      <c r="C8522" s="0" t="s">
        <v>72</v>
      </c>
      <c r="D8522" s="0" t="s">
        <v>197</v>
      </c>
      <c r="E8522" s="0" t="n">
        <v>2040</v>
      </c>
      <c r="F8522" s="0" t="n">
        <v>0.0205227394376839</v>
      </c>
      <c r="G8522" s="0" t="s">
        <v>193</v>
      </c>
    </row>
    <row r="8523" customFormat="false" ht="14.25" hidden="false" customHeight="false" outlineLevel="0" collapsed="false">
      <c r="A8523" s="0" t="s">
        <v>103</v>
      </c>
      <c r="B8523" s="0" t="s">
        <v>104</v>
      </c>
      <c r="C8523" s="0" t="s">
        <v>72</v>
      </c>
      <c r="D8523" s="0" t="s">
        <v>198</v>
      </c>
      <c r="E8523" s="0" t="n">
        <v>2040</v>
      </c>
      <c r="F8523" s="0" t="n">
        <v>0.0752418222654414</v>
      </c>
      <c r="G8523" s="0" t="s">
        <v>193</v>
      </c>
    </row>
    <row r="8524" customFormat="false" ht="14.25" hidden="false" customHeight="false" outlineLevel="0" collapsed="false">
      <c r="A8524" s="0" t="s">
        <v>121</v>
      </c>
      <c r="B8524" s="0" t="s">
        <v>122</v>
      </c>
      <c r="C8524" s="0" t="s">
        <v>72</v>
      </c>
      <c r="D8524" s="0" t="s">
        <v>188</v>
      </c>
      <c r="E8524" s="0" t="n">
        <v>2025</v>
      </c>
      <c r="F8524" s="0" t="n">
        <v>1.00352091059548</v>
      </c>
      <c r="G8524" s="0" t="s">
        <v>135</v>
      </c>
    </row>
    <row r="8525" customFormat="false" ht="14.25" hidden="false" customHeight="false" outlineLevel="0" collapsed="false">
      <c r="A8525" s="0" t="s">
        <v>121</v>
      </c>
      <c r="B8525" s="0" t="s">
        <v>122</v>
      </c>
      <c r="C8525" s="0" t="s">
        <v>72</v>
      </c>
      <c r="D8525" s="0" t="s">
        <v>189</v>
      </c>
      <c r="E8525" s="0" t="n">
        <v>2025</v>
      </c>
      <c r="F8525" s="0" t="n">
        <v>0.997705843831578</v>
      </c>
      <c r="G8525" s="0" t="s">
        <v>135</v>
      </c>
    </row>
    <row r="8526" customFormat="false" ht="14.25" hidden="false" customHeight="false" outlineLevel="0" collapsed="false">
      <c r="A8526" s="0" t="s">
        <v>121</v>
      </c>
      <c r="B8526" s="0" t="s">
        <v>122</v>
      </c>
      <c r="C8526" s="0" t="s">
        <v>72</v>
      </c>
      <c r="D8526" s="0" t="s">
        <v>190</v>
      </c>
      <c r="E8526" s="0" t="n">
        <v>2025</v>
      </c>
      <c r="F8526" s="0" t="n">
        <v>1.0949490454752</v>
      </c>
      <c r="G8526" s="0" t="s">
        <v>135</v>
      </c>
    </row>
    <row r="8527" customFormat="false" ht="14.25" hidden="false" customHeight="false" outlineLevel="0" collapsed="false">
      <c r="A8527" s="0" t="s">
        <v>121</v>
      </c>
      <c r="B8527" s="0" t="s">
        <v>122</v>
      </c>
      <c r="C8527" s="0" t="s">
        <v>72</v>
      </c>
      <c r="D8527" s="0" t="s">
        <v>191</v>
      </c>
      <c r="E8527" s="0" t="n">
        <v>2025</v>
      </c>
      <c r="F8527" s="0" t="n">
        <v>1.15375330779281</v>
      </c>
      <c r="G8527" s="0" t="s">
        <v>135</v>
      </c>
    </row>
    <row r="8528" customFormat="false" ht="14.25" hidden="false" customHeight="false" outlineLevel="0" collapsed="false">
      <c r="A8528" s="0" t="s">
        <v>121</v>
      </c>
      <c r="B8528" s="0" t="s">
        <v>122</v>
      </c>
      <c r="C8528" s="0" t="s">
        <v>72</v>
      </c>
      <c r="D8528" s="0" t="s">
        <v>192</v>
      </c>
      <c r="E8528" s="0" t="n">
        <v>2025</v>
      </c>
      <c r="F8528" s="0" t="n">
        <v>0.730542898716372</v>
      </c>
      <c r="G8528" s="0" t="s">
        <v>193</v>
      </c>
    </row>
    <row r="8529" customFormat="false" ht="14.25" hidden="false" customHeight="false" outlineLevel="0" collapsed="false">
      <c r="A8529" s="0" t="s">
        <v>121</v>
      </c>
      <c r="B8529" s="0" t="s">
        <v>122</v>
      </c>
      <c r="C8529" s="0" t="s">
        <v>72</v>
      </c>
      <c r="D8529" s="0" t="s">
        <v>194</v>
      </c>
      <c r="E8529" s="0" t="n">
        <v>2025</v>
      </c>
      <c r="F8529" s="0" t="n">
        <v>0.73</v>
      </c>
      <c r="G8529" s="0" t="s">
        <v>193</v>
      </c>
    </row>
    <row r="8530" customFormat="false" ht="14.25" hidden="false" customHeight="false" outlineLevel="0" collapsed="false">
      <c r="A8530" s="0" t="s">
        <v>121</v>
      </c>
      <c r="B8530" s="0" t="s">
        <v>122</v>
      </c>
      <c r="C8530" s="0" t="s">
        <v>72</v>
      </c>
      <c r="D8530" s="0" t="s">
        <v>195</v>
      </c>
      <c r="E8530" s="0" t="n">
        <v>2025</v>
      </c>
      <c r="F8530" s="0" t="n">
        <v>0.580367149547795</v>
      </c>
      <c r="G8530" s="0" t="s">
        <v>193</v>
      </c>
    </row>
    <row r="8531" customFormat="false" ht="14.25" hidden="false" customHeight="false" outlineLevel="0" collapsed="false">
      <c r="A8531" s="0" t="s">
        <v>121</v>
      </c>
      <c r="B8531" s="0" t="s">
        <v>122</v>
      </c>
      <c r="C8531" s="0" t="s">
        <v>72</v>
      </c>
      <c r="D8531" s="0" t="s">
        <v>196</v>
      </c>
      <c r="E8531" s="0" t="n">
        <v>2025</v>
      </c>
      <c r="F8531" s="0" t="n">
        <v>0.099820809794683</v>
      </c>
      <c r="G8531" s="0" t="s">
        <v>193</v>
      </c>
    </row>
    <row r="8532" customFormat="false" ht="14.25" hidden="false" customHeight="false" outlineLevel="0" collapsed="false">
      <c r="A8532" s="0" t="s">
        <v>121</v>
      </c>
      <c r="B8532" s="0" t="s">
        <v>122</v>
      </c>
      <c r="C8532" s="0" t="s">
        <v>72</v>
      </c>
      <c r="D8532" s="0" t="s">
        <v>197</v>
      </c>
      <c r="E8532" s="0" t="n">
        <v>2025</v>
      </c>
      <c r="F8532" s="0" t="n">
        <v>0.0208994786820826</v>
      </c>
      <c r="G8532" s="0" t="s">
        <v>193</v>
      </c>
    </row>
    <row r="8533" customFormat="false" ht="14.25" hidden="false" customHeight="false" outlineLevel="0" collapsed="false">
      <c r="A8533" s="0" t="s">
        <v>121</v>
      </c>
      <c r="B8533" s="0" t="s">
        <v>122</v>
      </c>
      <c r="C8533" s="0" t="s">
        <v>72</v>
      </c>
      <c r="D8533" s="0" t="s">
        <v>198</v>
      </c>
      <c r="E8533" s="0" t="n">
        <v>2025</v>
      </c>
      <c r="F8533" s="0" t="n">
        <v>0.145237832697114</v>
      </c>
      <c r="G8533" s="0" t="s">
        <v>193</v>
      </c>
    </row>
    <row r="8534" customFormat="false" ht="14.25" hidden="false" customHeight="false" outlineLevel="0" collapsed="false">
      <c r="A8534" s="0" t="s">
        <v>121</v>
      </c>
      <c r="B8534" s="0" t="s">
        <v>122</v>
      </c>
      <c r="C8534" s="0" t="s">
        <v>72</v>
      </c>
      <c r="D8534" s="0" t="s">
        <v>188</v>
      </c>
      <c r="E8534" s="0" t="n">
        <v>2026</v>
      </c>
      <c r="F8534" s="0" t="n">
        <v>1.01618378557651</v>
      </c>
      <c r="G8534" s="0" t="s">
        <v>135</v>
      </c>
    </row>
    <row r="8535" customFormat="false" ht="14.25" hidden="false" customHeight="false" outlineLevel="0" collapsed="false">
      <c r="A8535" s="0" t="s">
        <v>121</v>
      </c>
      <c r="B8535" s="0" t="s">
        <v>122</v>
      </c>
      <c r="C8535" s="0" t="s">
        <v>72</v>
      </c>
      <c r="D8535" s="0" t="s">
        <v>189</v>
      </c>
      <c r="E8535" s="0" t="n">
        <v>2026</v>
      </c>
      <c r="F8535" s="0" t="n">
        <v>0.989983586420083</v>
      </c>
      <c r="G8535" s="0" t="s">
        <v>135</v>
      </c>
    </row>
    <row r="8536" customFormat="false" ht="14.25" hidden="false" customHeight="false" outlineLevel="0" collapsed="false">
      <c r="A8536" s="0" t="s">
        <v>121</v>
      </c>
      <c r="B8536" s="0" t="s">
        <v>122</v>
      </c>
      <c r="C8536" s="0" t="s">
        <v>72</v>
      </c>
      <c r="D8536" s="0" t="s">
        <v>190</v>
      </c>
      <c r="E8536" s="0" t="n">
        <v>2026</v>
      </c>
      <c r="F8536" s="0" t="n">
        <v>1.0949490454752</v>
      </c>
      <c r="G8536" s="0" t="s">
        <v>135</v>
      </c>
    </row>
    <row r="8537" customFormat="false" ht="14.25" hidden="false" customHeight="false" outlineLevel="0" collapsed="false">
      <c r="A8537" s="0" t="s">
        <v>121</v>
      </c>
      <c r="B8537" s="0" t="s">
        <v>122</v>
      </c>
      <c r="C8537" s="0" t="s">
        <v>72</v>
      </c>
      <c r="D8537" s="0" t="s">
        <v>191</v>
      </c>
      <c r="E8537" s="0" t="n">
        <v>2026</v>
      </c>
      <c r="F8537" s="0" t="n">
        <v>1.15375330779281</v>
      </c>
      <c r="G8537" s="0" t="s">
        <v>135</v>
      </c>
    </row>
    <row r="8538" customFormat="false" ht="14.25" hidden="false" customHeight="false" outlineLevel="0" collapsed="false">
      <c r="A8538" s="0" t="s">
        <v>121</v>
      </c>
      <c r="B8538" s="0" t="s">
        <v>122</v>
      </c>
      <c r="C8538" s="0" t="s">
        <v>72</v>
      </c>
      <c r="D8538" s="0" t="s">
        <v>192</v>
      </c>
      <c r="E8538" s="0" t="n">
        <v>2026</v>
      </c>
      <c r="F8538" s="0" t="n">
        <v>0.732486414404456</v>
      </c>
      <c r="G8538" s="0" t="s">
        <v>193</v>
      </c>
    </row>
    <row r="8539" customFormat="false" ht="14.25" hidden="false" customHeight="false" outlineLevel="0" collapsed="false">
      <c r="A8539" s="0" t="s">
        <v>121</v>
      </c>
      <c r="B8539" s="0" t="s">
        <v>122</v>
      </c>
      <c r="C8539" s="0" t="s">
        <v>72</v>
      </c>
      <c r="D8539" s="0" t="s">
        <v>194</v>
      </c>
      <c r="E8539" s="0" t="n">
        <v>2026</v>
      </c>
      <c r="F8539" s="0" t="n">
        <v>0.73</v>
      </c>
      <c r="G8539" s="0" t="s">
        <v>193</v>
      </c>
    </row>
    <row r="8540" customFormat="false" ht="14.25" hidden="false" customHeight="false" outlineLevel="0" collapsed="false">
      <c r="A8540" s="0" t="s">
        <v>121</v>
      </c>
      <c r="B8540" s="0" t="s">
        <v>122</v>
      </c>
      <c r="C8540" s="0" t="s">
        <v>72</v>
      </c>
      <c r="D8540" s="0" t="s">
        <v>195</v>
      </c>
      <c r="E8540" s="0" t="n">
        <v>2026</v>
      </c>
      <c r="F8540" s="0" t="n">
        <v>0.580530954825645</v>
      </c>
      <c r="G8540" s="0" t="s">
        <v>193</v>
      </c>
    </row>
    <row r="8541" customFormat="false" ht="14.25" hidden="false" customHeight="false" outlineLevel="0" collapsed="false">
      <c r="A8541" s="0" t="s">
        <v>121</v>
      </c>
      <c r="B8541" s="0" t="s">
        <v>122</v>
      </c>
      <c r="C8541" s="0" t="s">
        <v>72</v>
      </c>
      <c r="D8541" s="0" t="s">
        <v>196</v>
      </c>
      <c r="E8541" s="0" t="n">
        <v>2026</v>
      </c>
      <c r="F8541" s="0" t="n">
        <v>0.0992791170983833</v>
      </c>
      <c r="G8541" s="0" t="s">
        <v>193</v>
      </c>
    </row>
    <row r="8542" customFormat="false" ht="14.25" hidden="false" customHeight="false" outlineLevel="0" collapsed="false">
      <c r="A8542" s="0" t="s">
        <v>121</v>
      </c>
      <c r="B8542" s="0" t="s">
        <v>122</v>
      </c>
      <c r="C8542" s="0" t="s">
        <v>72</v>
      </c>
      <c r="D8542" s="0" t="s">
        <v>197</v>
      </c>
      <c r="E8542" s="0" t="n">
        <v>2026</v>
      </c>
      <c r="F8542" s="0" t="n">
        <v>0.021725151141948</v>
      </c>
      <c r="G8542" s="0" t="s">
        <v>193</v>
      </c>
    </row>
    <row r="8543" customFormat="false" ht="14.25" hidden="false" customHeight="false" outlineLevel="0" collapsed="false">
      <c r="A8543" s="0" t="s">
        <v>121</v>
      </c>
      <c r="B8543" s="0" t="s">
        <v>122</v>
      </c>
      <c r="C8543" s="0" t="s">
        <v>72</v>
      </c>
      <c r="D8543" s="0" t="s">
        <v>198</v>
      </c>
      <c r="E8543" s="0" t="n">
        <v>2026</v>
      </c>
      <c r="F8543" s="0" t="n">
        <v>0.144507180904963</v>
      </c>
      <c r="G8543" s="0" t="s">
        <v>193</v>
      </c>
    </row>
    <row r="8544" customFormat="false" ht="14.25" hidden="false" customHeight="false" outlineLevel="0" collapsed="false">
      <c r="A8544" s="0" t="s">
        <v>121</v>
      </c>
      <c r="B8544" s="0" t="s">
        <v>122</v>
      </c>
      <c r="C8544" s="0" t="s">
        <v>72</v>
      </c>
      <c r="D8544" s="0" t="s">
        <v>188</v>
      </c>
      <c r="E8544" s="0" t="n">
        <v>2027</v>
      </c>
      <c r="F8544" s="0" t="n">
        <v>1.0168323136867</v>
      </c>
      <c r="G8544" s="0" t="s">
        <v>135</v>
      </c>
    </row>
    <row r="8545" customFormat="false" ht="14.25" hidden="false" customHeight="false" outlineLevel="0" collapsed="false">
      <c r="A8545" s="0" t="s">
        <v>121</v>
      </c>
      <c r="B8545" s="0" t="s">
        <v>122</v>
      </c>
      <c r="C8545" s="0" t="s">
        <v>72</v>
      </c>
      <c r="D8545" s="0" t="s">
        <v>189</v>
      </c>
      <c r="E8545" s="0" t="n">
        <v>2027</v>
      </c>
      <c r="F8545" s="0" t="n">
        <v>0.987543834617128</v>
      </c>
      <c r="G8545" s="0" t="s">
        <v>135</v>
      </c>
    </row>
    <row r="8546" customFormat="false" ht="14.25" hidden="false" customHeight="false" outlineLevel="0" collapsed="false">
      <c r="A8546" s="0" t="s">
        <v>121</v>
      </c>
      <c r="B8546" s="0" t="s">
        <v>122</v>
      </c>
      <c r="C8546" s="0" t="s">
        <v>72</v>
      </c>
      <c r="D8546" s="0" t="s">
        <v>190</v>
      </c>
      <c r="E8546" s="0" t="n">
        <v>2027</v>
      </c>
      <c r="F8546" s="0" t="n">
        <v>1.0949490454752</v>
      </c>
      <c r="G8546" s="0" t="s">
        <v>135</v>
      </c>
    </row>
    <row r="8547" customFormat="false" ht="14.25" hidden="false" customHeight="false" outlineLevel="0" collapsed="false">
      <c r="A8547" s="0" t="s">
        <v>121</v>
      </c>
      <c r="B8547" s="0" t="s">
        <v>122</v>
      </c>
      <c r="C8547" s="0" t="s">
        <v>72</v>
      </c>
      <c r="D8547" s="0" t="s">
        <v>191</v>
      </c>
      <c r="E8547" s="0" t="n">
        <v>2027</v>
      </c>
      <c r="F8547" s="0" t="n">
        <v>1.15375330779281</v>
      </c>
      <c r="G8547" s="0" t="s">
        <v>135</v>
      </c>
    </row>
    <row r="8548" customFormat="false" ht="14.25" hidden="false" customHeight="false" outlineLevel="0" collapsed="false">
      <c r="A8548" s="0" t="s">
        <v>121</v>
      </c>
      <c r="B8548" s="0" t="s">
        <v>122</v>
      </c>
      <c r="C8548" s="0" t="s">
        <v>72</v>
      </c>
      <c r="D8548" s="0" t="s">
        <v>192</v>
      </c>
      <c r="E8548" s="0" t="n">
        <v>2027</v>
      </c>
      <c r="F8548" s="0" t="n">
        <v>0.732585573188117</v>
      </c>
      <c r="G8548" s="0" t="s">
        <v>193</v>
      </c>
    </row>
    <row r="8549" customFormat="false" ht="14.25" hidden="false" customHeight="false" outlineLevel="0" collapsed="false">
      <c r="A8549" s="0" t="s">
        <v>121</v>
      </c>
      <c r="B8549" s="0" t="s">
        <v>122</v>
      </c>
      <c r="C8549" s="0" t="s">
        <v>72</v>
      </c>
      <c r="D8549" s="0" t="s">
        <v>194</v>
      </c>
      <c r="E8549" s="0" t="n">
        <v>2027</v>
      </c>
      <c r="F8549" s="0" t="n">
        <v>0.73</v>
      </c>
      <c r="G8549" s="0" t="s">
        <v>193</v>
      </c>
    </row>
    <row r="8550" customFormat="false" ht="14.25" hidden="false" customHeight="false" outlineLevel="0" collapsed="false">
      <c r="A8550" s="0" t="s">
        <v>121</v>
      </c>
      <c r="B8550" s="0" t="s">
        <v>122</v>
      </c>
      <c r="C8550" s="0" t="s">
        <v>72</v>
      </c>
      <c r="D8550" s="0" t="s">
        <v>195</v>
      </c>
      <c r="E8550" s="0" t="n">
        <v>2027</v>
      </c>
      <c r="F8550" s="0" t="n">
        <v>0.580693377075626</v>
      </c>
      <c r="G8550" s="0" t="s">
        <v>193</v>
      </c>
    </row>
    <row r="8551" customFormat="false" ht="14.25" hidden="false" customHeight="false" outlineLevel="0" collapsed="false">
      <c r="A8551" s="0" t="s">
        <v>121</v>
      </c>
      <c r="B8551" s="0" t="s">
        <v>122</v>
      </c>
      <c r="C8551" s="0" t="s">
        <v>72</v>
      </c>
      <c r="D8551" s="0" t="s">
        <v>196</v>
      </c>
      <c r="E8551" s="0" t="n">
        <v>2027</v>
      </c>
      <c r="F8551" s="0" t="n">
        <v>0.0982234137907074</v>
      </c>
      <c r="G8551" s="0" t="s">
        <v>193</v>
      </c>
    </row>
    <row r="8552" customFormat="false" ht="14.25" hidden="false" customHeight="false" outlineLevel="0" collapsed="false">
      <c r="A8552" s="0" t="s">
        <v>121</v>
      </c>
      <c r="B8552" s="0" t="s">
        <v>122</v>
      </c>
      <c r="C8552" s="0" t="s">
        <v>72</v>
      </c>
      <c r="D8552" s="0" t="s">
        <v>197</v>
      </c>
      <c r="E8552" s="0" t="n">
        <v>2027</v>
      </c>
      <c r="F8552" s="0" t="n">
        <v>0.022591194374386</v>
      </c>
      <c r="G8552" s="0" t="s">
        <v>193</v>
      </c>
    </row>
    <row r="8553" customFormat="false" ht="14.25" hidden="false" customHeight="false" outlineLevel="0" collapsed="false">
      <c r="A8553" s="0" t="s">
        <v>121</v>
      </c>
      <c r="B8553" s="0" t="s">
        <v>122</v>
      </c>
      <c r="C8553" s="0" t="s">
        <v>72</v>
      </c>
      <c r="D8553" s="0" t="s">
        <v>198</v>
      </c>
      <c r="E8553" s="0" t="n">
        <v>2027</v>
      </c>
      <c r="F8553" s="0" t="n">
        <v>0.144206996732419</v>
      </c>
      <c r="G8553" s="0" t="s">
        <v>193</v>
      </c>
    </row>
    <row r="8554" customFormat="false" ht="14.25" hidden="false" customHeight="false" outlineLevel="0" collapsed="false">
      <c r="A8554" s="0" t="s">
        <v>121</v>
      </c>
      <c r="B8554" s="0" t="s">
        <v>122</v>
      </c>
      <c r="C8554" s="0" t="s">
        <v>72</v>
      </c>
      <c r="D8554" s="0" t="s">
        <v>188</v>
      </c>
      <c r="E8554" s="0" t="n">
        <v>2028</v>
      </c>
      <c r="F8554" s="0" t="n">
        <v>1.03338355585861</v>
      </c>
      <c r="G8554" s="0" t="s">
        <v>135</v>
      </c>
    </row>
    <row r="8555" customFormat="false" ht="14.25" hidden="false" customHeight="false" outlineLevel="0" collapsed="false">
      <c r="A8555" s="0" t="s">
        <v>121</v>
      </c>
      <c r="B8555" s="0" t="s">
        <v>122</v>
      </c>
      <c r="C8555" s="0" t="s">
        <v>72</v>
      </c>
      <c r="D8555" s="0" t="s">
        <v>189</v>
      </c>
      <c r="E8555" s="0" t="n">
        <v>2028</v>
      </c>
      <c r="F8555" s="0" t="n">
        <v>0.984597005433006</v>
      </c>
      <c r="G8555" s="0" t="s">
        <v>135</v>
      </c>
    </row>
    <row r="8556" customFormat="false" ht="14.25" hidden="false" customHeight="false" outlineLevel="0" collapsed="false">
      <c r="A8556" s="0" t="s">
        <v>121</v>
      </c>
      <c r="B8556" s="0" t="s">
        <v>122</v>
      </c>
      <c r="C8556" s="0" t="s">
        <v>72</v>
      </c>
      <c r="D8556" s="0" t="s">
        <v>190</v>
      </c>
      <c r="E8556" s="0" t="n">
        <v>2028</v>
      </c>
      <c r="F8556" s="0" t="n">
        <v>1.0949490454752</v>
      </c>
      <c r="G8556" s="0" t="s">
        <v>135</v>
      </c>
    </row>
    <row r="8557" customFormat="false" ht="14.25" hidden="false" customHeight="false" outlineLevel="0" collapsed="false">
      <c r="A8557" s="0" t="s">
        <v>121</v>
      </c>
      <c r="B8557" s="0" t="s">
        <v>122</v>
      </c>
      <c r="C8557" s="0" t="s">
        <v>72</v>
      </c>
      <c r="D8557" s="0" t="s">
        <v>191</v>
      </c>
      <c r="E8557" s="0" t="n">
        <v>2028</v>
      </c>
      <c r="F8557" s="0" t="n">
        <v>1.15375330779281</v>
      </c>
      <c r="G8557" s="0" t="s">
        <v>135</v>
      </c>
    </row>
    <row r="8558" customFormat="false" ht="14.25" hidden="false" customHeight="false" outlineLevel="0" collapsed="false">
      <c r="A8558" s="0" t="s">
        <v>121</v>
      </c>
      <c r="B8558" s="0" t="s">
        <v>122</v>
      </c>
      <c r="C8558" s="0" t="s">
        <v>72</v>
      </c>
      <c r="D8558" s="0" t="s">
        <v>192</v>
      </c>
      <c r="E8558" s="0" t="n">
        <v>2028</v>
      </c>
      <c r="F8558" s="0" t="n">
        <v>0.73510382709874</v>
      </c>
      <c r="G8558" s="0" t="s">
        <v>193</v>
      </c>
    </row>
    <row r="8559" customFormat="false" ht="14.25" hidden="false" customHeight="false" outlineLevel="0" collapsed="false">
      <c r="A8559" s="0" t="s">
        <v>121</v>
      </c>
      <c r="B8559" s="0" t="s">
        <v>122</v>
      </c>
      <c r="C8559" s="0" t="s">
        <v>72</v>
      </c>
      <c r="D8559" s="0" t="s">
        <v>194</v>
      </c>
      <c r="E8559" s="0" t="n">
        <v>2028</v>
      </c>
      <c r="F8559" s="0" t="n">
        <v>0.73</v>
      </c>
      <c r="G8559" s="0" t="s">
        <v>193</v>
      </c>
    </row>
    <row r="8560" customFormat="false" ht="14.25" hidden="false" customHeight="false" outlineLevel="0" collapsed="false">
      <c r="A8560" s="0" t="s">
        <v>121</v>
      </c>
      <c r="B8560" s="0" t="s">
        <v>122</v>
      </c>
      <c r="C8560" s="0" t="s">
        <v>72</v>
      </c>
      <c r="D8560" s="0" t="s">
        <v>195</v>
      </c>
      <c r="E8560" s="0" t="n">
        <v>2028</v>
      </c>
      <c r="F8560" s="0" t="n">
        <v>0.580623959890806</v>
      </c>
      <c r="G8560" s="0" t="s">
        <v>193</v>
      </c>
    </row>
    <row r="8561" customFormat="false" ht="14.25" hidden="false" customHeight="false" outlineLevel="0" collapsed="false">
      <c r="A8561" s="0" t="s">
        <v>121</v>
      </c>
      <c r="B8561" s="0" t="s">
        <v>122</v>
      </c>
      <c r="C8561" s="0" t="s">
        <v>72</v>
      </c>
      <c r="D8561" s="0" t="s">
        <v>196</v>
      </c>
      <c r="E8561" s="0" t="n">
        <v>2028</v>
      </c>
      <c r="F8561" s="0" t="n">
        <v>0.0977600306010088</v>
      </c>
      <c r="G8561" s="0" t="s">
        <v>193</v>
      </c>
    </row>
    <row r="8562" customFormat="false" ht="14.25" hidden="false" customHeight="false" outlineLevel="0" collapsed="false">
      <c r="A8562" s="0" t="s">
        <v>121</v>
      </c>
      <c r="B8562" s="0" t="s">
        <v>122</v>
      </c>
      <c r="C8562" s="0" t="s">
        <v>72</v>
      </c>
      <c r="D8562" s="0" t="s">
        <v>197</v>
      </c>
      <c r="E8562" s="0" t="n">
        <v>2028</v>
      </c>
      <c r="F8562" s="0" t="n">
        <v>0.0234147227063358</v>
      </c>
      <c r="G8562" s="0" t="s">
        <v>193</v>
      </c>
    </row>
    <row r="8563" customFormat="false" ht="14.25" hidden="false" customHeight="false" outlineLevel="0" collapsed="false">
      <c r="A8563" s="0" t="s">
        <v>121</v>
      </c>
      <c r="B8563" s="0" t="s">
        <v>122</v>
      </c>
      <c r="C8563" s="0" t="s">
        <v>72</v>
      </c>
      <c r="D8563" s="0" t="s">
        <v>198</v>
      </c>
      <c r="E8563" s="0" t="n">
        <v>2028</v>
      </c>
      <c r="F8563" s="0" t="n">
        <v>0.143641627658936</v>
      </c>
      <c r="G8563" s="0" t="s">
        <v>193</v>
      </c>
    </row>
    <row r="8564" customFormat="false" ht="14.25" hidden="false" customHeight="false" outlineLevel="0" collapsed="false">
      <c r="A8564" s="0" t="s">
        <v>121</v>
      </c>
      <c r="B8564" s="0" t="s">
        <v>122</v>
      </c>
      <c r="C8564" s="0" t="s">
        <v>72</v>
      </c>
      <c r="D8564" s="0" t="s">
        <v>188</v>
      </c>
      <c r="E8564" s="0" t="n">
        <v>2029</v>
      </c>
      <c r="F8564" s="0" t="n">
        <v>1.03434890359426</v>
      </c>
      <c r="G8564" s="0" t="s">
        <v>135</v>
      </c>
    </row>
    <row r="8565" customFormat="false" ht="14.25" hidden="false" customHeight="false" outlineLevel="0" collapsed="false">
      <c r="A8565" s="0" t="s">
        <v>121</v>
      </c>
      <c r="B8565" s="0" t="s">
        <v>122</v>
      </c>
      <c r="C8565" s="0" t="s">
        <v>72</v>
      </c>
      <c r="D8565" s="0" t="s">
        <v>189</v>
      </c>
      <c r="E8565" s="0" t="n">
        <v>2029</v>
      </c>
      <c r="F8565" s="0" t="n">
        <v>0.983248493181743</v>
      </c>
      <c r="G8565" s="0" t="s">
        <v>135</v>
      </c>
    </row>
    <row r="8566" customFormat="false" ht="14.25" hidden="false" customHeight="false" outlineLevel="0" collapsed="false">
      <c r="A8566" s="0" t="s">
        <v>121</v>
      </c>
      <c r="B8566" s="0" t="s">
        <v>122</v>
      </c>
      <c r="C8566" s="0" t="s">
        <v>72</v>
      </c>
      <c r="D8566" s="0" t="s">
        <v>190</v>
      </c>
      <c r="E8566" s="0" t="n">
        <v>2029</v>
      </c>
      <c r="F8566" s="0" t="n">
        <v>1.0949490454752</v>
      </c>
      <c r="G8566" s="0" t="s">
        <v>135</v>
      </c>
    </row>
    <row r="8567" customFormat="false" ht="14.25" hidden="false" customHeight="false" outlineLevel="0" collapsed="false">
      <c r="A8567" s="0" t="s">
        <v>121</v>
      </c>
      <c r="B8567" s="0" t="s">
        <v>122</v>
      </c>
      <c r="C8567" s="0" t="s">
        <v>72</v>
      </c>
      <c r="D8567" s="0" t="s">
        <v>191</v>
      </c>
      <c r="E8567" s="0" t="n">
        <v>2029</v>
      </c>
      <c r="F8567" s="0" t="n">
        <v>1.15375330779281</v>
      </c>
      <c r="G8567" s="0" t="s">
        <v>135</v>
      </c>
    </row>
    <row r="8568" customFormat="false" ht="14.25" hidden="false" customHeight="false" outlineLevel="0" collapsed="false">
      <c r="A8568" s="0" t="s">
        <v>121</v>
      </c>
      <c r="B8568" s="0" t="s">
        <v>122</v>
      </c>
      <c r="C8568" s="0" t="s">
        <v>72</v>
      </c>
      <c r="D8568" s="0" t="s">
        <v>192</v>
      </c>
      <c r="E8568" s="0" t="n">
        <v>2029</v>
      </c>
      <c r="F8568" s="0" t="n">
        <v>0.735249969649834</v>
      </c>
      <c r="G8568" s="0" t="s">
        <v>193</v>
      </c>
    </row>
    <row r="8569" customFormat="false" ht="14.25" hidden="false" customHeight="false" outlineLevel="0" collapsed="false">
      <c r="A8569" s="0" t="s">
        <v>121</v>
      </c>
      <c r="B8569" s="0" t="s">
        <v>122</v>
      </c>
      <c r="C8569" s="0" t="s">
        <v>72</v>
      </c>
      <c r="D8569" s="0" t="s">
        <v>194</v>
      </c>
      <c r="E8569" s="0" t="n">
        <v>2029</v>
      </c>
      <c r="F8569" s="0" t="n">
        <v>0.73</v>
      </c>
      <c r="G8569" s="0" t="s">
        <v>193</v>
      </c>
    </row>
    <row r="8570" customFormat="false" ht="14.25" hidden="false" customHeight="false" outlineLevel="0" collapsed="false">
      <c r="A8570" s="0" t="s">
        <v>121</v>
      </c>
      <c r="B8570" s="0" t="s">
        <v>122</v>
      </c>
      <c r="C8570" s="0" t="s">
        <v>72</v>
      </c>
      <c r="D8570" s="0" t="s">
        <v>195</v>
      </c>
      <c r="E8570" s="0" t="n">
        <v>2029</v>
      </c>
      <c r="F8570" s="0" t="n">
        <v>0.580559478313693</v>
      </c>
      <c r="G8570" s="0" t="s">
        <v>193</v>
      </c>
    </row>
    <row r="8571" customFormat="false" ht="14.25" hidden="false" customHeight="false" outlineLevel="0" collapsed="false">
      <c r="A8571" s="0" t="s">
        <v>121</v>
      </c>
      <c r="B8571" s="0" t="s">
        <v>122</v>
      </c>
      <c r="C8571" s="0" t="s">
        <v>72</v>
      </c>
      <c r="D8571" s="0" t="s">
        <v>196</v>
      </c>
      <c r="E8571" s="0" t="n">
        <v>2029</v>
      </c>
      <c r="F8571" s="0" t="n">
        <v>0.0973938890887121</v>
      </c>
      <c r="G8571" s="0" t="s">
        <v>193</v>
      </c>
    </row>
    <row r="8572" customFormat="false" ht="14.25" hidden="false" customHeight="false" outlineLevel="0" collapsed="false">
      <c r="A8572" s="0" t="s">
        <v>121</v>
      </c>
      <c r="B8572" s="0" t="s">
        <v>122</v>
      </c>
      <c r="C8572" s="0" t="s">
        <v>72</v>
      </c>
      <c r="D8572" s="0" t="s">
        <v>197</v>
      </c>
      <c r="E8572" s="0" t="n">
        <v>2029</v>
      </c>
      <c r="F8572" s="0" t="n">
        <v>0.0241721182568302</v>
      </c>
      <c r="G8572" s="0" t="s">
        <v>193</v>
      </c>
    </row>
    <row r="8573" customFormat="false" ht="14.25" hidden="false" customHeight="false" outlineLevel="0" collapsed="false">
      <c r="A8573" s="0" t="s">
        <v>121</v>
      </c>
      <c r="B8573" s="0" t="s">
        <v>122</v>
      </c>
      <c r="C8573" s="0" t="s">
        <v>72</v>
      </c>
      <c r="D8573" s="0" t="s">
        <v>198</v>
      </c>
      <c r="E8573" s="0" t="n">
        <v>2029</v>
      </c>
      <c r="F8573" s="0" t="n">
        <v>0.142816763078078</v>
      </c>
      <c r="G8573" s="0" t="s">
        <v>193</v>
      </c>
    </row>
    <row r="8574" customFormat="false" ht="14.25" hidden="false" customHeight="false" outlineLevel="0" collapsed="false">
      <c r="A8574" s="0" t="s">
        <v>121</v>
      </c>
      <c r="B8574" s="0" t="s">
        <v>122</v>
      </c>
      <c r="C8574" s="0" t="s">
        <v>72</v>
      </c>
      <c r="D8574" s="0" t="s">
        <v>188</v>
      </c>
      <c r="E8574" s="0" t="n">
        <v>2030</v>
      </c>
      <c r="F8574" s="0" t="n">
        <v>1.0416001556653</v>
      </c>
      <c r="G8574" s="0" t="s">
        <v>135</v>
      </c>
    </row>
    <row r="8575" customFormat="false" ht="14.25" hidden="false" customHeight="false" outlineLevel="0" collapsed="false">
      <c r="A8575" s="0" t="s">
        <v>121</v>
      </c>
      <c r="B8575" s="0" t="s">
        <v>122</v>
      </c>
      <c r="C8575" s="0" t="s">
        <v>72</v>
      </c>
      <c r="D8575" s="0" t="s">
        <v>189</v>
      </c>
      <c r="E8575" s="0" t="n">
        <v>2030</v>
      </c>
      <c r="F8575" s="0" t="n">
        <v>0.97931709418036</v>
      </c>
      <c r="G8575" s="0" t="s">
        <v>135</v>
      </c>
    </row>
    <row r="8576" customFormat="false" ht="14.25" hidden="false" customHeight="false" outlineLevel="0" collapsed="false">
      <c r="A8576" s="0" t="s">
        <v>121</v>
      </c>
      <c r="B8576" s="0" t="s">
        <v>122</v>
      </c>
      <c r="C8576" s="0" t="s">
        <v>72</v>
      </c>
      <c r="D8576" s="0" t="s">
        <v>190</v>
      </c>
      <c r="E8576" s="0" t="n">
        <v>2030</v>
      </c>
      <c r="F8576" s="0" t="n">
        <v>1.0949490454752</v>
      </c>
      <c r="G8576" s="0" t="s">
        <v>135</v>
      </c>
    </row>
    <row r="8577" customFormat="false" ht="14.25" hidden="false" customHeight="false" outlineLevel="0" collapsed="false">
      <c r="A8577" s="0" t="s">
        <v>121</v>
      </c>
      <c r="B8577" s="0" t="s">
        <v>122</v>
      </c>
      <c r="C8577" s="0" t="s">
        <v>72</v>
      </c>
      <c r="D8577" s="0" t="s">
        <v>191</v>
      </c>
      <c r="E8577" s="0" t="n">
        <v>2030</v>
      </c>
      <c r="F8577" s="0" t="n">
        <v>1.15375330779281</v>
      </c>
      <c r="G8577" s="0" t="s">
        <v>135</v>
      </c>
    </row>
    <row r="8578" customFormat="false" ht="14.25" hidden="false" customHeight="false" outlineLevel="0" collapsed="false">
      <c r="A8578" s="0" t="s">
        <v>121</v>
      </c>
      <c r="B8578" s="0" t="s">
        <v>122</v>
      </c>
      <c r="C8578" s="0" t="s">
        <v>72</v>
      </c>
      <c r="D8578" s="0" t="s">
        <v>192</v>
      </c>
      <c r="E8578" s="0" t="n">
        <v>2030</v>
      </c>
      <c r="F8578" s="0" t="n">
        <v>0.736345151528303</v>
      </c>
      <c r="G8578" s="0" t="s">
        <v>193</v>
      </c>
    </row>
    <row r="8579" customFormat="false" ht="14.25" hidden="false" customHeight="false" outlineLevel="0" collapsed="false">
      <c r="A8579" s="0" t="s">
        <v>121</v>
      </c>
      <c r="B8579" s="0" t="s">
        <v>122</v>
      </c>
      <c r="C8579" s="0" t="s">
        <v>72</v>
      </c>
      <c r="D8579" s="0" t="s">
        <v>194</v>
      </c>
      <c r="E8579" s="0" t="n">
        <v>2030</v>
      </c>
      <c r="F8579" s="0" t="n">
        <v>0.73</v>
      </c>
      <c r="G8579" s="0" t="s">
        <v>193</v>
      </c>
    </row>
    <row r="8580" customFormat="false" ht="14.25" hidden="false" customHeight="false" outlineLevel="0" collapsed="false">
      <c r="A8580" s="0" t="s">
        <v>121</v>
      </c>
      <c r="B8580" s="0" t="s">
        <v>122</v>
      </c>
      <c r="C8580" s="0" t="s">
        <v>72</v>
      </c>
      <c r="D8580" s="0" t="s">
        <v>195</v>
      </c>
      <c r="E8580" s="0" t="n">
        <v>2030</v>
      </c>
      <c r="F8580" s="0" t="n">
        <v>0.580483445343703</v>
      </c>
      <c r="G8580" s="0" t="s">
        <v>193</v>
      </c>
    </row>
    <row r="8581" customFormat="false" ht="14.25" hidden="false" customHeight="false" outlineLevel="0" collapsed="false">
      <c r="A8581" s="0" t="s">
        <v>121</v>
      </c>
      <c r="B8581" s="0" t="s">
        <v>122</v>
      </c>
      <c r="C8581" s="0" t="s">
        <v>72</v>
      </c>
      <c r="D8581" s="0" t="s">
        <v>196</v>
      </c>
      <c r="E8581" s="0" t="n">
        <v>2030</v>
      </c>
      <c r="F8581" s="0" t="n">
        <v>0.0971281588210979</v>
      </c>
      <c r="G8581" s="0" t="s">
        <v>193</v>
      </c>
    </row>
    <row r="8582" customFormat="false" ht="14.25" hidden="false" customHeight="false" outlineLevel="0" collapsed="false">
      <c r="A8582" s="0" t="s">
        <v>121</v>
      </c>
      <c r="B8582" s="0" t="s">
        <v>122</v>
      </c>
      <c r="C8582" s="0" t="s">
        <v>72</v>
      </c>
      <c r="D8582" s="0" t="s">
        <v>197</v>
      </c>
      <c r="E8582" s="0" t="n">
        <v>2030</v>
      </c>
      <c r="F8582" s="0" t="n">
        <v>0.0249340979973925</v>
      </c>
      <c r="G8582" s="0" t="s">
        <v>193</v>
      </c>
    </row>
    <row r="8583" customFormat="false" ht="14.25" hidden="false" customHeight="false" outlineLevel="0" collapsed="false">
      <c r="A8583" s="0" t="s">
        <v>121</v>
      </c>
      <c r="B8583" s="0" t="s">
        <v>122</v>
      </c>
      <c r="C8583" s="0" t="s">
        <v>72</v>
      </c>
      <c r="D8583" s="0" t="s">
        <v>198</v>
      </c>
      <c r="E8583" s="0" t="n">
        <v>2030</v>
      </c>
      <c r="F8583" s="0" t="n">
        <v>0.142149335740829</v>
      </c>
      <c r="G8583" s="0" t="s">
        <v>193</v>
      </c>
    </row>
    <row r="8584" customFormat="false" ht="14.25" hidden="false" customHeight="false" outlineLevel="0" collapsed="false">
      <c r="A8584" s="0" t="s">
        <v>121</v>
      </c>
      <c r="B8584" s="0" t="s">
        <v>122</v>
      </c>
      <c r="C8584" s="0" t="s">
        <v>72</v>
      </c>
      <c r="D8584" s="0" t="s">
        <v>188</v>
      </c>
      <c r="E8584" s="0" t="n">
        <v>2031</v>
      </c>
      <c r="F8584" s="0" t="n">
        <v>1.03443688434463</v>
      </c>
      <c r="G8584" s="0" t="s">
        <v>135</v>
      </c>
    </row>
    <row r="8585" customFormat="false" ht="14.25" hidden="false" customHeight="false" outlineLevel="0" collapsed="false">
      <c r="A8585" s="0" t="s">
        <v>121</v>
      </c>
      <c r="B8585" s="0" t="s">
        <v>122</v>
      </c>
      <c r="C8585" s="0" t="s">
        <v>72</v>
      </c>
      <c r="D8585" s="0" t="s">
        <v>189</v>
      </c>
      <c r="E8585" s="0" t="n">
        <v>2031</v>
      </c>
      <c r="F8585" s="0" t="n">
        <v>0.978718744835208</v>
      </c>
      <c r="G8585" s="0" t="s">
        <v>135</v>
      </c>
    </row>
    <row r="8586" customFormat="false" ht="14.25" hidden="false" customHeight="false" outlineLevel="0" collapsed="false">
      <c r="A8586" s="0" t="s">
        <v>121</v>
      </c>
      <c r="B8586" s="0" t="s">
        <v>122</v>
      </c>
      <c r="C8586" s="0" t="s">
        <v>72</v>
      </c>
      <c r="D8586" s="0" t="s">
        <v>190</v>
      </c>
      <c r="E8586" s="0" t="n">
        <v>2031</v>
      </c>
      <c r="F8586" s="0" t="n">
        <v>1.0949490454752</v>
      </c>
      <c r="G8586" s="0" t="s">
        <v>135</v>
      </c>
    </row>
    <row r="8587" customFormat="false" ht="14.25" hidden="false" customHeight="false" outlineLevel="0" collapsed="false">
      <c r="A8587" s="0" t="s">
        <v>121</v>
      </c>
      <c r="B8587" s="0" t="s">
        <v>122</v>
      </c>
      <c r="C8587" s="0" t="s">
        <v>72</v>
      </c>
      <c r="D8587" s="0" t="s">
        <v>191</v>
      </c>
      <c r="E8587" s="0" t="n">
        <v>2031</v>
      </c>
      <c r="F8587" s="0" t="n">
        <v>1.15375330779281</v>
      </c>
      <c r="G8587" s="0" t="s">
        <v>135</v>
      </c>
    </row>
    <row r="8588" customFormat="false" ht="14.25" hidden="false" customHeight="false" outlineLevel="0" collapsed="false">
      <c r="A8588" s="0" t="s">
        <v>121</v>
      </c>
      <c r="B8588" s="0" t="s">
        <v>122</v>
      </c>
      <c r="C8588" s="0" t="s">
        <v>72</v>
      </c>
      <c r="D8588" s="0" t="s">
        <v>192</v>
      </c>
      <c r="E8588" s="0" t="n">
        <v>2031</v>
      </c>
      <c r="F8588" s="0" t="n">
        <v>0.735263284914526</v>
      </c>
      <c r="G8588" s="0" t="s">
        <v>193</v>
      </c>
    </row>
    <row r="8589" customFormat="false" ht="14.25" hidden="false" customHeight="false" outlineLevel="0" collapsed="false">
      <c r="A8589" s="0" t="s">
        <v>121</v>
      </c>
      <c r="B8589" s="0" t="s">
        <v>122</v>
      </c>
      <c r="C8589" s="0" t="s">
        <v>72</v>
      </c>
      <c r="D8589" s="0" t="s">
        <v>194</v>
      </c>
      <c r="E8589" s="0" t="n">
        <v>2031</v>
      </c>
      <c r="F8589" s="0" t="n">
        <v>0.73</v>
      </c>
      <c r="G8589" s="0" t="s">
        <v>193</v>
      </c>
    </row>
    <row r="8590" customFormat="false" ht="14.25" hidden="false" customHeight="false" outlineLevel="0" collapsed="false">
      <c r="A8590" s="0" t="s">
        <v>121</v>
      </c>
      <c r="B8590" s="0" t="s">
        <v>122</v>
      </c>
      <c r="C8590" s="0" t="s">
        <v>72</v>
      </c>
      <c r="D8590" s="0" t="s">
        <v>195</v>
      </c>
      <c r="E8590" s="0" t="n">
        <v>2031</v>
      </c>
      <c r="F8590" s="0" t="n">
        <v>0.580411390466279</v>
      </c>
      <c r="G8590" s="0" t="s">
        <v>193</v>
      </c>
    </row>
    <row r="8591" customFormat="false" ht="14.25" hidden="false" customHeight="false" outlineLevel="0" collapsed="false">
      <c r="A8591" s="0" t="s">
        <v>121</v>
      </c>
      <c r="B8591" s="0" t="s">
        <v>122</v>
      </c>
      <c r="C8591" s="0" t="s">
        <v>72</v>
      </c>
      <c r="D8591" s="0" t="s">
        <v>196</v>
      </c>
      <c r="E8591" s="0" t="n">
        <v>2031</v>
      </c>
      <c r="F8591" s="0" t="n">
        <v>0.0970554356667896</v>
      </c>
      <c r="G8591" s="0" t="s">
        <v>193</v>
      </c>
    </row>
    <row r="8592" customFormat="false" ht="14.25" hidden="false" customHeight="false" outlineLevel="0" collapsed="false">
      <c r="A8592" s="0" t="s">
        <v>121</v>
      </c>
      <c r="B8592" s="0" t="s">
        <v>122</v>
      </c>
      <c r="C8592" s="0" t="s">
        <v>72</v>
      </c>
      <c r="D8592" s="0" t="s">
        <v>197</v>
      </c>
      <c r="E8592" s="0" t="n">
        <v>2031</v>
      </c>
      <c r="F8592" s="0" t="n">
        <v>0.0260084681876507</v>
      </c>
      <c r="G8592" s="0" t="s">
        <v>193</v>
      </c>
    </row>
    <row r="8593" customFormat="false" ht="14.25" hidden="false" customHeight="false" outlineLevel="0" collapsed="false">
      <c r="A8593" s="0" t="s">
        <v>121</v>
      </c>
      <c r="B8593" s="0" t="s">
        <v>122</v>
      </c>
      <c r="C8593" s="0" t="s">
        <v>72</v>
      </c>
      <c r="D8593" s="0" t="s">
        <v>198</v>
      </c>
      <c r="E8593" s="0" t="n">
        <v>2031</v>
      </c>
      <c r="F8593" s="0" t="n">
        <v>0.140532466673311</v>
      </c>
      <c r="G8593" s="0" t="s">
        <v>193</v>
      </c>
    </row>
    <row r="8594" customFormat="false" ht="14.25" hidden="false" customHeight="false" outlineLevel="0" collapsed="false">
      <c r="A8594" s="0" t="s">
        <v>121</v>
      </c>
      <c r="B8594" s="0" t="s">
        <v>122</v>
      </c>
      <c r="C8594" s="0" t="s">
        <v>72</v>
      </c>
      <c r="D8594" s="0" t="s">
        <v>188</v>
      </c>
      <c r="E8594" s="0" t="n">
        <v>2032</v>
      </c>
      <c r="F8594" s="0" t="n">
        <v>1.05331041067804</v>
      </c>
      <c r="G8594" s="0" t="s">
        <v>135</v>
      </c>
    </row>
    <row r="8595" customFormat="false" ht="14.25" hidden="false" customHeight="false" outlineLevel="0" collapsed="false">
      <c r="A8595" s="0" t="s">
        <v>121</v>
      </c>
      <c r="B8595" s="0" t="s">
        <v>122</v>
      </c>
      <c r="C8595" s="0" t="s">
        <v>72</v>
      </c>
      <c r="D8595" s="0" t="s">
        <v>189</v>
      </c>
      <c r="E8595" s="0" t="n">
        <v>2032</v>
      </c>
      <c r="F8595" s="0" t="n">
        <v>0.97994807378346</v>
      </c>
      <c r="G8595" s="0" t="s">
        <v>135</v>
      </c>
    </row>
    <row r="8596" customFormat="false" ht="14.25" hidden="false" customHeight="false" outlineLevel="0" collapsed="false">
      <c r="A8596" s="0" t="s">
        <v>121</v>
      </c>
      <c r="B8596" s="0" t="s">
        <v>122</v>
      </c>
      <c r="C8596" s="0" t="s">
        <v>72</v>
      </c>
      <c r="D8596" s="0" t="s">
        <v>190</v>
      </c>
      <c r="E8596" s="0" t="n">
        <v>2032</v>
      </c>
      <c r="F8596" s="0" t="n">
        <v>1.0949490454752</v>
      </c>
      <c r="G8596" s="0" t="s">
        <v>135</v>
      </c>
    </row>
    <row r="8597" customFormat="false" ht="14.25" hidden="false" customHeight="false" outlineLevel="0" collapsed="false">
      <c r="A8597" s="0" t="s">
        <v>121</v>
      </c>
      <c r="B8597" s="0" t="s">
        <v>122</v>
      </c>
      <c r="C8597" s="0" t="s">
        <v>72</v>
      </c>
      <c r="D8597" s="0" t="s">
        <v>191</v>
      </c>
      <c r="E8597" s="0" t="n">
        <v>2032</v>
      </c>
      <c r="F8597" s="0" t="n">
        <v>1.15375330779281</v>
      </c>
      <c r="G8597" s="0" t="s">
        <v>135</v>
      </c>
    </row>
    <row r="8598" customFormat="false" ht="14.25" hidden="false" customHeight="false" outlineLevel="0" collapsed="false">
      <c r="A8598" s="0" t="s">
        <v>121</v>
      </c>
      <c r="B8598" s="0" t="s">
        <v>122</v>
      </c>
      <c r="C8598" s="0" t="s">
        <v>72</v>
      </c>
      <c r="D8598" s="0" t="s">
        <v>192</v>
      </c>
      <c r="E8598" s="0" t="n">
        <v>2032</v>
      </c>
      <c r="F8598" s="0" t="n">
        <v>0.738104234515059</v>
      </c>
      <c r="G8598" s="0" t="s">
        <v>193</v>
      </c>
    </row>
    <row r="8599" customFormat="false" ht="14.25" hidden="false" customHeight="false" outlineLevel="0" collapsed="false">
      <c r="A8599" s="0" t="s">
        <v>121</v>
      </c>
      <c r="B8599" s="0" t="s">
        <v>122</v>
      </c>
      <c r="C8599" s="0" t="s">
        <v>72</v>
      </c>
      <c r="D8599" s="0" t="s">
        <v>194</v>
      </c>
      <c r="E8599" s="0" t="n">
        <v>2032</v>
      </c>
      <c r="F8599" s="0" t="n">
        <v>0.73</v>
      </c>
      <c r="G8599" s="0" t="s">
        <v>193</v>
      </c>
    </row>
    <row r="8600" customFormat="false" ht="14.25" hidden="false" customHeight="false" outlineLevel="0" collapsed="false">
      <c r="A8600" s="0" t="s">
        <v>121</v>
      </c>
      <c r="B8600" s="0" t="s">
        <v>122</v>
      </c>
      <c r="C8600" s="0" t="s">
        <v>72</v>
      </c>
      <c r="D8600" s="0" t="s">
        <v>195</v>
      </c>
      <c r="E8600" s="0" t="n">
        <v>2032</v>
      </c>
      <c r="F8600" s="0" t="n">
        <v>0.580345728886566</v>
      </c>
      <c r="G8600" s="0" t="s">
        <v>193</v>
      </c>
    </row>
    <row r="8601" customFormat="false" ht="14.25" hidden="false" customHeight="false" outlineLevel="0" collapsed="false">
      <c r="A8601" s="0" t="s">
        <v>121</v>
      </c>
      <c r="B8601" s="0" t="s">
        <v>122</v>
      </c>
      <c r="C8601" s="0" t="s">
        <v>72</v>
      </c>
      <c r="D8601" s="0" t="s">
        <v>196</v>
      </c>
      <c r="E8601" s="0" t="n">
        <v>2032</v>
      </c>
      <c r="F8601" s="0" t="n">
        <v>0.0972772009260262</v>
      </c>
      <c r="G8601" s="0" t="s">
        <v>193</v>
      </c>
    </row>
    <row r="8602" customFormat="false" ht="14.25" hidden="false" customHeight="false" outlineLevel="0" collapsed="false">
      <c r="A8602" s="0" t="s">
        <v>121</v>
      </c>
      <c r="B8602" s="0" t="s">
        <v>122</v>
      </c>
      <c r="C8602" s="0" t="s">
        <v>72</v>
      </c>
      <c r="D8602" s="0" t="s">
        <v>197</v>
      </c>
      <c r="E8602" s="0" t="n">
        <v>2032</v>
      </c>
      <c r="F8602" s="0" t="n">
        <v>0.0270170669616891</v>
      </c>
      <c r="G8602" s="0" t="s">
        <v>193</v>
      </c>
    </row>
    <row r="8603" customFormat="false" ht="14.25" hidden="false" customHeight="false" outlineLevel="0" collapsed="false">
      <c r="A8603" s="0" t="s">
        <v>121</v>
      </c>
      <c r="B8603" s="0" t="s">
        <v>122</v>
      </c>
      <c r="C8603" s="0" t="s">
        <v>72</v>
      </c>
      <c r="D8603" s="0" t="s">
        <v>198</v>
      </c>
      <c r="E8603" s="0" t="n">
        <v>2032</v>
      </c>
      <c r="F8603" s="0" t="n">
        <v>0.138820063223936</v>
      </c>
      <c r="G8603" s="0" t="s">
        <v>193</v>
      </c>
    </row>
    <row r="8604" customFormat="false" ht="14.25" hidden="false" customHeight="false" outlineLevel="0" collapsed="false">
      <c r="A8604" s="0" t="s">
        <v>121</v>
      </c>
      <c r="B8604" s="0" t="s">
        <v>122</v>
      </c>
      <c r="C8604" s="0" t="s">
        <v>72</v>
      </c>
      <c r="D8604" s="0" t="s">
        <v>188</v>
      </c>
      <c r="E8604" s="0" t="n">
        <v>2033</v>
      </c>
      <c r="F8604" s="0" t="n">
        <v>1.06312604957998</v>
      </c>
      <c r="G8604" s="0" t="s">
        <v>135</v>
      </c>
    </row>
    <row r="8605" customFormat="false" ht="14.25" hidden="false" customHeight="false" outlineLevel="0" collapsed="false">
      <c r="A8605" s="0" t="s">
        <v>121</v>
      </c>
      <c r="B8605" s="0" t="s">
        <v>122</v>
      </c>
      <c r="C8605" s="0" t="s">
        <v>72</v>
      </c>
      <c r="D8605" s="0" t="s">
        <v>189</v>
      </c>
      <c r="E8605" s="0" t="n">
        <v>2033</v>
      </c>
      <c r="F8605" s="0" t="n">
        <v>0.981210121299068</v>
      </c>
      <c r="G8605" s="0" t="s">
        <v>135</v>
      </c>
    </row>
    <row r="8606" customFormat="false" ht="14.25" hidden="false" customHeight="false" outlineLevel="0" collapsed="false">
      <c r="A8606" s="0" t="s">
        <v>121</v>
      </c>
      <c r="B8606" s="0" t="s">
        <v>122</v>
      </c>
      <c r="C8606" s="0" t="s">
        <v>72</v>
      </c>
      <c r="D8606" s="0" t="s">
        <v>190</v>
      </c>
      <c r="E8606" s="0" t="n">
        <v>2033</v>
      </c>
      <c r="F8606" s="0" t="n">
        <v>1.0949490454752</v>
      </c>
      <c r="G8606" s="0" t="s">
        <v>135</v>
      </c>
    </row>
    <row r="8607" customFormat="false" ht="14.25" hidden="false" customHeight="false" outlineLevel="0" collapsed="false">
      <c r="A8607" s="0" t="s">
        <v>121</v>
      </c>
      <c r="B8607" s="0" t="s">
        <v>122</v>
      </c>
      <c r="C8607" s="0" t="s">
        <v>72</v>
      </c>
      <c r="D8607" s="0" t="s">
        <v>191</v>
      </c>
      <c r="E8607" s="0" t="n">
        <v>2033</v>
      </c>
      <c r="F8607" s="0" t="n">
        <v>1.15375330779281</v>
      </c>
      <c r="G8607" s="0" t="s">
        <v>135</v>
      </c>
    </row>
    <row r="8608" customFormat="false" ht="14.25" hidden="false" customHeight="false" outlineLevel="0" collapsed="false">
      <c r="A8608" s="0" t="s">
        <v>121</v>
      </c>
      <c r="B8608" s="0" t="s">
        <v>122</v>
      </c>
      <c r="C8608" s="0" t="s">
        <v>72</v>
      </c>
      <c r="D8608" s="0" t="s">
        <v>192</v>
      </c>
      <c r="E8608" s="0" t="n">
        <v>2033</v>
      </c>
      <c r="F8608" s="0" t="n">
        <v>0.739569668329238</v>
      </c>
      <c r="G8608" s="0" t="s">
        <v>193</v>
      </c>
    </row>
    <row r="8609" customFormat="false" ht="14.25" hidden="false" customHeight="false" outlineLevel="0" collapsed="false">
      <c r="A8609" s="0" t="s">
        <v>121</v>
      </c>
      <c r="B8609" s="0" t="s">
        <v>122</v>
      </c>
      <c r="C8609" s="0" t="s">
        <v>72</v>
      </c>
      <c r="D8609" s="0" t="s">
        <v>194</v>
      </c>
      <c r="E8609" s="0" t="n">
        <v>2033</v>
      </c>
      <c r="F8609" s="0" t="n">
        <v>0.73</v>
      </c>
      <c r="G8609" s="0" t="s">
        <v>193</v>
      </c>
    </row>
    <row r="8610" customFormat="false" ht="14.25" hidden="false" customHeight="false" outlineLevel="0" collapsed="false">
      <c r="A8610" s="0" t="s">
        <v>121</v>
      </c>
      <c r="B8610" s="0" t="s">
        <v>122</v>
      </c>
      <c r="C8610" s="0" t="s">
        <v>72</v>
      </c>
      <c r="D8610" s="0" t="s">
        <v>195</v>
      </c>
      <c r="E8610" s="0" t="n">
        <v>2033</v>
      </c>
      <c r="F8610" s="0" t="n">
        <v>0.580283346955613</v>
      </c>
      <c r="G8610" s="0" t="s">
        <v>193</v>
      </c>
    </row>
    <row r="8611" customFormat="false" ht="14.25" hidden="false" customHeight="false" outlineLevel="0" collapsed="false">
      <c r="A8611" s="0" t="s">
        <v>121</v>
      </c>
      <c r="B8611" s="0" t="s">
        <v>122</v>
      </c>
      <c r="C8611" s="0" t="s">
        <v>72</v>
      </c>
      <c r="D8611" s="0" t="s">
        <v>196</v>
      </c>
      <c r="E8611" s="0" t="n">
        <v>2033</v>
      </c>
      <c r="F8611" s="0" t="n">
        <v>0.0975077544257599</v>
      </c>
      <c r="G8611" s="0" t="s">
        <v>193</v>
      </c>
    </row>
    <row r="8612" customFormat="false" ht="14.25" hidden="false" customHeight="false" outlineLevel="0" collapsed="false">
      <c r="A8612" s="0" t="s">
        <v>121</v>
      </c>
      <c r="B8612" s="0" t="s">
        <v>122</v>
      </c>
      <c r="C8612" s="0" t="s">
        <v>72</v>
      </c>
      <c r="D8612" s="0" t="s">
        <v>197</v>
      </c>
      <c r="E8612" s="0" t="n">
        <v>2033</v>
      </c>
      <c r="F8612" s="0" t="n">
        <v>0.027960168431208</v>
      </c>
      <c r="G8612" s="0" t="s">
        <v>193</v>
      </c>
    </row>
    <row r="8613" customFormat="false" ht="14.25" hidden="false" customHeight="false" outlineLevel="0" collapsed="false">
      <c r="A8613" s="0" t="s">
        <v>121</v>
      </c>
      <c r="B8613" s="0" t="s">
        <v>122</v>
      </c>
      <c r="C8613" s="0" t="s">
        <v>72</v>
      </c>
      <c r="D8613" s="0" t="s">
        <v>198</v>
      </c>
      <c r="E8613" s="0" t="n">
        <v>2033</v>
      </c>
      <c r="F8613" s="0" t="n">
        <v>0.13704057171882</v>
      </c>
      <c r="G8613" s="0" t="s">
        <v>193</v>
      </c>
    </row>
    <row r="8614" customFormat="false" ht="14.25" hidden="false" customHeight="false" outlineLevel="0" collapsed="false">
      <c r="A8614" s="0" t="s">
        <v>121</v>
      </c>
      <c r="B8614" s="0" t="s">
        <v>122</v>
      </c>
      <c r="C8614" s="0" t="s">
        <v>72</v>
      </c>
      <c r="D8614" s="0" t="s">
        <v>188</v>
      </c>
      <c r="E8614" s="0" t="n">
        <v>2034</v>
      </c>
      <c r="F8614" s="0" t="n">
        <v>1.07543893938103</v>
      </c>
      <c r="G8614" s="0" t="s">
        <v>135</v>
      </c>
    </row>
    <row r="8615" customFormat="false" ht="14.25" hidden="false" customHeight="false" outlineLevel="0" collapsed="false">
      <c r="A8615" s="0" t="s">
        <v>121</v>
      </c>
      <c r="B8615" s="0" t="s">
        <v>122</v>
      </c>
      <c r="C8615" s="0" t="s">
        <v>72</v>
      </c>
      <c r="D8615" s="0" t="s">
        <v>189</v>
      </c>
      <c r="E8615" s="0" t="n">
        <v>2034</v>
      </c>
      <c r="F8615" s="0" t="n">
        <v>0.977239155042272</v>
      </c>
      <c r="G8615" s="0" t="s">
        <v>135</v>
      </c>
    </row>
    <row r="8616" customFormat="false" ht="14.25" hidden="false" customHeight="false" outlineLevel="0" collapsed="false">
      <c r="A8616" s="0" t="s">
        <v>121</v>
      </c>
      <c r="B8616" s="0" t="s">
        <v>122</v>
      </c>
      <c r="C8616" s="0" t="s">
        <v>72</v>
      </c>
      <c r="D8616" s="0" t="s">
        <v>190</v>
      </c>
      <c r="E8616" s="0" t="n">
        <v>2034</v>
      </c>
      <c r="F8616" s="0" t="n">
        <v>1.0949490454752</v>
      </c>
      <c r="G8616" s="0" t="s">
        <v>135</v>
      </c>
    </row>
    <row r="8617" customFormat="false" ht="14.25" hidden="false" customHeight="false" outlineLevel="0" collapsed="false">
      <c r="A8617" s="0" t="s">
        <v>121</v>
      </c>
      <c r="B8617" s="0" t="s">
        <v>122</v>
      </c>
      <c r="C8617" s="0" t="s">
        <v>72</v>
      </c>
      <c r="D8617" s="0" t="s">
        <v>191</v>
      </c>
      <c r="E8617" s="0" t="n">
        <v>2034</v>
      </c>
      <c r="F8617" s="0" t="n">
        <v>1.15375330779281</v>
      </c>
      <c r="G8617" s="0" t="s">
        <v>135</v>
      </c>
    </row>
    <row r="8618" customFormat="false" ht="14.25" hidden="false" customHeight="false" outlineLevel="0" collapsed="false">
      <c r="A8618" s="0" t="s">
        <v>121</v>
      </c>
      <c r="B8618" s="0" t="s">
        <v>122</v>
      </c>
      <c r="C8618" s="0" t="s">
        <v>72</v>
      </c>
      <c r="D8618" s="0" t="s">
        <v>192</v>
      </c>
      <c r="E8618" s="0" t="n">
        <v>2034</v>
      </c>
      <c r="F8618" s="0" t="n">
        <v>0.741396342332371</v>
      </c>
      <c r="G8618" s="0" t="s">
        <v>193</v>
      </c>
    </row>
    <row r="8619" customFormat="false" ht="14.25" hidden="false" customHeight="false" outlineLevel="0" collapsed="false">
      <c r="A8619" s="0" t="s">
        <v>121</v>
      </c>
      <c r="B8619" s="0" t="s">
        <v>122</v>
      </c>
      <c r="C8619" s="0" t="s">
        <v>72</v>
      </c>
      <c r="D8619" s="0" t="s">
        <v>194</v>
      </c>
      <c r="E8619" s="0" t="n">
        <v>2034</v>
      </c>
      <c r="F8619" s="0" t="n">
        <v>0.73</v>
      </c>
      <c r="G8619" s="0" t="s">
        <v>193</v>
      </c>
    </row>
    <row r="8620" customFormat="false" ht="14.25" hidden="false" customHeight="false" outlineLevel="0" collapsed="false">
      <c r="A8620" s="0" t="s">
        <v>121</v>
      </c>
      <c r="B8620" s="0" t="s">
        <v>122</v>
      </c>
      <c r="C8620" s="0" t="s">
        <v>72</v>
      </c>
      <c r="D8620" s="0" t="s">
        <v>195</v>
      </c>
      <c r="E8620" s="0" t="n">
        <v>2034</v>
      </c>
      <c r="F8620" s="0" t="n">
        <v>0.580221102547206</v>
      </c>
      <c r="G8620" s="0" t="s">
        <v>193</v>
      </c>
    </row>
    <row r="8621" customFormat="false" ht="14.25" hidden="false" customHeight="false" outlineLevel="0" collapsed="false">
      <c r="A8621" s="0" t="s">
        <v>121</v>
      </c>
      <c r="B8621" s="0" t="s">
        <v>122</v>
      </c>
      <c r="C8621" s="0" t="s">
        <v>72</v>
      </c>
      <c r="D8621" s="0" t="s">
        <v>196</v>
      </c>
      <c r="E8621" s="0" t="n">
        <v>2034</v>
      </c>
      <c r="F8621" s="0" t="n">
        <v>0.097674091410323</v>
      </c>
      <c r="G8621" s="0" t="s">
        <v>193</v>
      </c>
    </row>
    <row r="8622" customFormat="false" ht="14.25" hidden="false" customHeight="false" outlineLevel="0" collapsed="false">
      <c r="A8622" s="0" t="s">
        <v>121</v>
      </c>
      <c r="B8622" s="0" t="s">
        <v>122</v>
      </c>
      <c r="C8622" s="0" t="s">
        <v>72</v>
      </c>
      <c r="D8622" s="0" t="s">
        <v>197</v>
      </c>
      <c r="E8622" s="0" t="n">
        <v>2034</v>
      </c>
      <c r="F8622" s="0" t="n">
        <v>0.0289621667448448</v>
      </c>
      <c r="G8622" s="0" t="s">
        <v>193</v>
      </c>
    </row>
    <row r="8623" customFormat="false" ht="14.25" hidden="false" customHeight="false" outlineLevel="0" collapsed="false">
      <c r="A8623" s="0" t="s">
        <v>121</v>
      </c>
      <c r="B8623" s="0" t="s">
        <v>122</v>
      </c>
      <c r="C8623" s="0" t="s">
        <v>72</v>
      </c>
      <c r="D8623" s="0" t="s">
        <v>198</v>
      </c>
      <c r="E8623" s="0" t="n">
        <v>2034</v>
      </c>
      <c r="F8623" s="0" t="n">
        <v>0.13575306658935</v>
      </c>
      <c r="G8623" s="0" t="s">
        <v>193</v>
      </c>
    </row>
    <row r="8624" customFormat="false" ht="14.25" hidden="false" customHeight="false" outlineLevel="0" collapsed="false">
      <c r="A8624" s="0" t="s">
        <v>121</v>
      </c>
      <c r="B8624" s="0" t="s">
        <v>122</v>
      </c>
      <c r="C8624" s="0" t="s">
        <v>72</v>
      </c>
      <c r="D8624" s="0" t="s">
        <v>188</v>
      </c>
      <c r="E8624" s="0" t="n">
        <v>2035</v>
      </c>
      <c r="F8624" s="0" t="n">
        <v>1.07608617122244</v>
      </c>
      <c r="G8624" s="0" t="s">
        <v>135</v>
      </c>
    </row>
    <row r="8625" customFormat="false" ht="14.25" hidden="false" customHeight="false" outlineLevel="0" collapsed="false">
      <c r="A8625" s="0" t="s">
        <v>121</v>
      </c>
      <c r="B8625" s="0" t="s">
        <v>122</v>
      </c>
      <c r="C8625" s="0" t="s">
        <v>72</v>
      </c>
      <c r="D8625" s="0" t="s">
        <v>189</v>
      </c>
      <c r="E8625" s="0" t="n">
        <v>2035</v>
      </c>
      <c r="F8625" s="0" t="n">
        <v>0.973592409764115</v>
      </c>
      <c r="G8625" s="0" t="s">
        <v>135</v>
      </c>
    </row>
    <row r="8626" customFormat="false" ht="14.25" hidden="false" customHeight="false" outlineLevel="0" collapsed="false">
      <c r="A8626" s="0" t="s">
        <v>121</v>
      </c>
      <c r="B8626" s="0" t="s">
        <v>122</v>
      </c>
      <c r="C8626" s="0" t="s">
        <v>72</v>
      </c>
      <c r="D8626" s="0" t="s">
        <v>190</v>
      </c>
      <c r="E8626" s="0" t="n">
        <v>2035</v>
      </c>
      <c r="F8626" s="0" t="n">
        <v>1.0949490454752</v>
      </c>
      <c r="G8626" s="0" t="s">
        <v>135</v>
      </c>
    </row>
    <row r="8627" customFormat="false" ht="14.25" hidden="false" customHeight="false" outlineLevel="0" collapsed="false">
      <c r="A8627" s="0" t="s">
        <v>121</v>
      </c>
      <c r="B8627" s="0" t="s">
        <v>122</v>
      </c>
      <c r="C8627" s="0" t="s">
        <v>72</v>
      </c>
      <c r="D8627" s="0" t="s">
        <v>191</v>
      </c>
      <c r="E8627" s="0" t="n">
        <v>2035</v>
      </c>
      <c r="F8627" s="0" t="n">
        <v>1.15375330779281</v>
      </c>
      <c r="G8627" s="0" t="s">
        <v>135</v>
      </c>
    </row>
    <row r="8628" customFormat="false" ht="14.25" hidden="false" customHeight="false" outlineLevel="0" collapsed="false">
      <c r="A8628" s="0" t="s">
        <v>121</v>
      </c>
      <c r="B8628" s="0" t="s">
        <v>122</v>
      </c>
      <c r="C8628" s="0" t="s">
        <v>72</v>
      </c>
      <c r="D8628" s="0" t="s">
        <v>192</v>
      </c>
      <c r="E8628" s="0" t="n">
        <v>2035</v>
      </c>
      <c r="F8628" s="0" t="n">
        <v>0.741492006928457</v>
      </c>
      <c r="G8628" s="0" t="s">
        <v>193</v>
      </c>
    </row>
    <row r="8629" customFormat="false" ht="14.25" hidden="false" customHeight="false" outlineLevel="0" collapsed="false">
      <c r="A8629" s="0" t="s">
        <v>121</v>
      </c>
      <c r="B8629" s="0" t="s">
        <v>122</v>
      </c>
      <c r="C8629" s="0" t="s">
        <v>72</v>
      </c>
      <c r="D8629" s="0" t="s">
        <v>194</v>
      </c>
      <c r="E8629" s="0" t="n">
        <v>2035</v>
      </c>
      <c r="F8629" s="0" t="n">
        <v>0.73</v>
      </c>
      <c r="G8629" s="0" t="s">
        <v>193</v>
      </c>
    </row>
    <row r="8630" customFormat="false" ht="14.25" hidden="false" customHeight="false" outlineLevel="0" collapsed="false">
      <c r="A8630" s="0" t="s">
        <v>121</v>
      </c>
      <c r="B8630" s="0" t="s">
        <v>122</v>
      </c>
      <c r="C8630" s="0" t="s">
        <v>72</v>
      </c>
      <c r="D8630" s="0" t="s">
        <v>195</v>
      </c>
      <c r="E8630" s="0" t="n">
        <v>2035</v>
      </c>
      <c r="F8630" s="0" t="n">
        <v>0.580155875068286</v>
      </c>
      <c r="G8630" s="0" t="s">
        <v>193</v>
      </c>
    </row>
    <row r="8631" customFormat="false" ht="14.25" hidden="false" customHeight="false" outlineLevel="0" collapsed="false">
      <c r="A8631" s="0" t="s">
        <v>121</v>
      </c>
      <c r="B8631" s="0" t="s">
        <v>122</v>
      </c>
      <c r="C8631" s="0" t="s">
        <v>72</v>
      </c>
      <c r="D8631" s="0" t="s">
        <v>196</v>
      </c>
      <c r="E8631" s="0" t="n">
        <v>2035</v>
      </c>
      <c r="F8631" s="0" t="n">
        <v>0.0977810395013708</v>
      </c>
      <c r="G8631" s="0" t="s">
        <v>193</v>
      </c>
    </row>
    <row r="8632" customFormat="false" ht="14.25" hidden="false" customHeight="false" outlineLevel="0" collapsed="false">
      <c r="A8632" s="0" t="s">
        <v>121</v>
      </c>
      <c r="B8632" s="0" t="s">
        <v>122</v>
      </c>
      <c r="C8632" s="0" t="s">
        <v>72</v>
      </c>
      <c r="D8632" s="0" t="s">
        <v>197</v>
      </c>
      <c r="E8632" s="0" t="n">
        <v>2035</v>
      </c>
      <c r="F8632" s="0" t="n">
        <v>0.0299165811438209</v>
      </c>
      <c r="G8632" s="0" t="s">
        <v>193</v>
      </c>
    </row>
    <row r="8633" customFormat="false" ht="14.25" hidden="false" customHeight="false" outlineLevel="0" collapsed="false">
      <c r="A8633" s="0" t="s">
        <v>121</v>
      </c>
      <c r="B8633" s="0" t="s">
        <v>122</v>
      </c>
      <c r="C8633" s="0" t="s">
        <v>72</v>
      </c>
      <c r="D8633" s="0" t="s">
        <v>198</v>
      </c>
      <c r="E8633" s="0" t="n">
        <v>2035</v>
      </c>
      <c r="F8633" s="0" t="n">
        <v>0.13442966039781</v>
      </c>
      <c r="G8633" s="0" t="s">
        <v>193</v>
      </c>
    </row>
    <row r="8634" customFormat="false" ht="14.25" hidden="false" customHeight="false" outlineLevel="0" collapsed="false">
      <c r="A8634" s="0" t="s">
        <v>121</v>
      </c>
      <c r="B8634" s="0" t="s">
        <v>122</v>
      </c>
      <c r="C8634" s="0" t="s">
        <v>72</v>
      </c>
      <c r="D8634" s="0" t="s">
        <v>188</v>
      </c>
      <c r="E8634" s="0" t="n">
        <v>2036</v>
      </c>
      <c r="F8634" s="0" t="n">
        <v>1.0766697638596</v>
      </c>
      <c r="G8634" s="0" t="s">
        <v>135</v>
      </c>
    </row>
    <row r="8635" customFormat="false" ht="14.25" hidden="false" customHeight="false" outlineLevel="0" collapsed="false">
      <c r="A8635" s="0" t="s">
        <v>121</v>
      </c>
      <c r="B8635" s="0" t="s">
        <v>122</v>
      </c>
      <c r="C8635" s="0" t="s">
        <v>72</v>
      </c>
      <c r="D8635" s="0" t="s">
        <v>189</v>
      </c>
      <c r="E8635" s="0" t="n">
        <v>2036</v>
      </c>
      <c r="F8635" s="0" t="n">
        <v>0.971777592322947</v>
      </c>
      <c r="G8635" s="0" t="s">
        <v>135</v>
      </c>
    </row>
    <row r="8636" customFormat="false" ht="14.25" hidden="false" customHeight="false" outlineLevel="0" collapsed="false">
      <c r="A8636" s="0" t="s">
        <v>121</v>
      </c>
      <c r="B8636" s="0" t="s">
        <v>122</v>
      </c>
      <c r="C8636" s="0" t="s">
        <v>72</v>
      </c>
      <c r="D8636" s="0" t="s">
        <v>190</v>
      </c>
      <c r="E8636" s="0" t="n">
        <v>2036</v>
      </c>
      <c r="F8636" s="0" t="n">
        <v>1.0949490454752</v>
      </c>
      <c r="G8636" s="0" t="s">
        <v>135</v>
      </c>
    </row>
    <row r="8637" customFormat="false" ht="14.25" hidden="false" customHeight="false" outlineLevel="0" collapsed="false">
      <c r="A8637" s="0" t="s">
        <v>121</v>
      </c>
      <c r="B8637" s="0" t="s">
        <v>122</v>
      </c>
      <c r="C8637" s="0" t="s">
        <v>72</v>
      </c>
      <c r="D8637" s="0" t="s">
        <v>191</v>
      </c>
      <c r="E8637" s="0" t="n">
        <v>2036</v>
      </c>
      <c r="F8637" s="0" t="n">
        <v>1.15375330779281</v>
      </c>
      <c r="G8637" s="0" t="s">
        <v>135</v>
      </c>
    </row>
    <row r="8638" customFormat="false" ht="14.25" hidden="false" customHeight="false" outlineLevel="0" collapsed="false">
      <c r="A8638" s="0" t="s">
        <v>121</v>
      </c>
      <c r="B8638" s="0" t="s">
        <v>122</v>
      </c>
      <c r="C8638" s="0" t="s">
        <v>72</v>
      </c>
      <c r="D8638" s="0" t="s">
        <v>192</v>
      </c>
      <c r="E8638" s="0" t="n">
        <v>2036</v>
      </c>
      <c r="F8638" s="0" t="n">
        <v>0.741578234942453</v>
      </c>
      <c r="G8638" s="0" t="s">
        <v>193</v>
      </c>
    </row>
    <row r="8639" customFormat="false" ht="14.25" hidden="false" customHeight="false" outlineLevel="0" collapsed="false">
      <c r="A8639" s="0" t="s">
        <v>121</v>
      </c>
      <c r="B8639" s="0" t="s">
        <v>122</v>
      </c>
      <c r="C8639" s="0" t="s">
        <v>72</v>
      </c>
      <c r="D8639" s="0" t="s">
        <v>194</v>
      </c>
      <c r="E8639" s="0" t="n">
        <v>2036</v>
      </c>
      <c r="F8639" s="0" t="n">
        <v>0.73</v>
      </c>
      <c r="G8639" s="0" t="s">
        <v>193</v>
      </c>
    </row>
    <row r="8640" customFormat="false" ht="14.25" hidden="false" customHeight="false" outlineLevel="0" collapsed="false">
      <c r="A8640" s="0" t="s">
        <v>121</v>
      </c>
      <c r="B8640" s="0" t="s">
        <v>122</v>
      </c>
      <c r="C8640" s="0" t="s">
        <v>72</v>
      </c>
      <c r="D8640" s="0" t="s">
        <v>195</v>
      </c>
      <c r="E8640" s="0" t="n">
        <v>2036</v>
      </c>
      <c r="F8640" s="0" t="n">
        <v>0.580100883455002</v>
      </c>
      <c r="G8640" s="0" t="s">
        <v>193</v>
      </c>
    </row>
    <row r="8641" customFormat="false" ht="14.25" hidden="false" customHeight="false" outlineLevel="0" collapsed="false">
      <c r="A8641" s="0" t="s">
        <v>121</v>
      </c>
      <c r="B8641" s="0" t="s">
        <v>122</v>
      </c>
      <c r="C8641" s="0" t="s">
        <v>72</v>
      </c>
      <c r="D8641" s="0" t="s">
        <v>196</v>
      </c>
      <c r="E8641" s="0" t="n">
        <v>2036</v>
      </c>
      <c r="F8641" s="0" t="n">
        <v>0.0977184920420618</v>
      </c>
      <c r="G8641" s="0" t="s">
        <v>193</v>
      </c>
    </row>
    <row r="8642" customFormat="false" ht="14.25" hidden="false" customHeight="false" outlineLevel="0" collapsed="false">
      <c r="A8642" s="0" t="s">
        <v>121</v>
      </c>
      <c r="B8642" s="0" t="s">
        <v>122</v>
      </c>
      <c r="C8642" s="0" t="s">
        <v>72</v>
      </c>
      <c r="D8642" s="0" t="s">
        <v>197</v>
      </c>
      <c r="E8642" s="0" t="n">
        <v>2036</v>
      </c>
      <c r="F8642" s="0" t="n">
        <v>0.0312044494507849</v>
      </c>
      <c r="G8642" s="0" t="s">
        <v>193</v>
      </c>
    </row>
    <row r="8643" customFormat="false" ht="14.25" hidden="false" customHeight="false" outlineLevel="0" collapsed="false">
      <c r="A8643" s="0" t="s">
        <v>121</v>
      </c>
      <c r="B8643" s="0" t="s">
        <v>122</v>
      </c>
      <c r="C8643" s="0" t="s">
        <v>72</v>
      </c>
      <c r="D8643" s="0" t="s">
        <v>198</v>
      </c>
      <c r="E8643" s="0" t="n">
        <v>2036</v>
      </c>
      <c r="F8643" s="0" t="n">
        <v>0.132892272344883</v>
      </c>
      <c r="G8643" s="0" t="s">
        <v>193</v>
      </c>
    </row>
    <row r="8644" customFormat="false" ht="14.25" hidden="false" customHeight="false" outlineLevel="0" collapsed="false">
      <c r="A8644" s="0" t="s">
        <v>121</v>
      </c>
      <c r="B8644" s="0" t="s">
        <v>122</v>
      </c>
      <c r="C8644" s="0" t="s">
        <v>72</v>
      </c>
      <c r="D8644" s="0" t="s">
        <v>188</v>
      </c>
      <c r="E8644" s="0" t="n">
        <v>2037</v>
      </c>
      <c r="F8644" s="0" t="n">
        <v>1.0905467000348</v>
      </c>
      <c r="G8644" s="0" t="s">
        <v>135</v>
      </c>
    </row>
    <row r="8645" customFormat="false" ht="14.25" hidden="false" customHeight="false" outlineLevel="0" collapsed="false">
      <c r="A8645" s="0" t="s">
        <v>121</v>
      </c>
      <c r="B8645" s="0" t="s">
        <v>122</v>
      </c>
      <c r="C8645" s="0" t="s">
        <v>72</v>
      </c>
      <c r="D8645" s="0" t="s">
        <v>189</v>
      </c>
      <c r="E8645" s="0" t="n">
        <v>2037</v>
      </c>
      <c r="F8645" s="0" t="n">
        <v>0.968523556749023</v>
      </c>
      <c r="G8645" s="0" t="s">
        <v>135</v>
      </c>
    </row>
    <row r="8646" customFormat="false" ht="14.25" hidden="false" customHeight="false" outlineLevel="0" collapsed="false">
      <c r="A8646" s="0" t="s">
        <v>121</v>
      </c>
      <c r="B8646" s="0" t="s">
        <v>122</v>
      </c>
      <c r="C8646" s="0" t="s">
        <v>72</v>
      </c>
      <c r="D8646" s="0" t="s">
        <v>190</v>
      </c>
      <c r="E8646" s="0" t="n">
        <v>2037</v>
      </c>
      <c r="F8646" s="0" t="n">
        <v>1.0949490454752</v>
      </c>
      <c r="G8646" s="0" t="s">
        <v>135</v>
      </c>
    </row>
    <row r="8647" customFormat="false" ht="14.25" hidden="false" customHeight="false" outlineLevel="0" collapsed="false">
      <c r="A8647" s="0" t="s">
        <v>121</v>
      </c>
      <c r="B8647" s="0" t="s">
        <v>122</v>
      </c>
      <c r="C8647" s="0" t="s">
        <v>72</v>
      </c>
      <c r="D8647" s="0" t="s">
        <v>191</v>
      </c>
      <c r="E8647" s="0" t="n">
        <v>2037</v>
      </c>
      <c r="F8647" s="0" t="n">
        <v>1.15375330779281</v>
      </c>
      <c r="G8647" s="0" t="s">
        <v>135</v>
      </c>
    </row>
    <row r="8648" customFormat="false" ht="14.25" hidden="false" customHeight="false" outlineLevel="0" collapsed="false">
      <c r="A8648" s="0" t="s">
        <v>121</v>
      </c>
      <c r="B8648" s="0" t="s">
        <v>122</v>
      </c>
      <c r="C8648" s="0" t="s">
        <v>72</v>
      </c>
      <c r="D8648" s="0" t="s">
        <v>192</v>
      </c>
      <c r="E8648" s="0" t="n">
        <v>2037</v>
      </c>
      <c r="F8648" s="0" t="n">
        <v>0.743620152771876</v>
      </c>
      <c r="G8648" s="0" t="s">
        <v>193</v>
      </c>
    </row>
    <row r="8649" customFormat="false" ht="14.25" hidden="false" customHeight="false" outlineLevel="0" collapsed="false">
      <c r="A8649" s="0" t="s">
        <v>121</v>
      </c>
      <c r="B8649" s="0" t="s">
        <v>122</v>
      </c>
      <c r="C8649" s="0" t="s">
        <v>72</v>
      </c>
      <c r="D8649" s="0" t="s">
        <v>194</v>
      </c>
      <c r="E8649" s="0" t="n">
        <v>2037</v>
      </c>
      <c r="F8649" s="0" t="n">
        <v>0.73</v>
      </c>
      <c r="G8649" s="0" t="s">
        <v>193</v>
      </c>
    </row>
    <row r="8650" customFormat="false" ht="14.25" hidden="false" customHeight="false" outlineLevel="0" collapsed="false">
      <c r="A8650" s="0" t="s">
        <v>121</v>
      </c>
      <c r="B8650" s="0" t="s">
        <v>122</v>
      </c>
      <c r="C8650" s="0" t="s">
        <v>72</v>
      </c>
      <c r="D8650" s="0" t="s">
        <v>195</v>
      </c>
      <c r="E8650" s="0" t="n">
        <v>2037</v>
      </c>
      <c r="F8650" s="0" t="n">
        <v>0.580049176134508</v>
      </c>
      <c r="G8650" s="0" t="s">
        <v>193</v>
      </c>
    </row>
    <row r="8651" customFormat="false" ht="14.25" hidden="false" customHeight="false" outlineLevel="0" collapsed="false">
      <c r="A8651" s="0" t="s">
        <v>121</v>
      </c>
      <c r="B8651" s="0" t="s">
        <v>122</v>
      </c>
      <c r="C8651" s="0" t="s">
        <v>72</v>
      </c>
      <c r="D8651" s="0" t="s">
        <v>196</v>
      </c>
      <c r="E8651" s="0" t="n">
        <v>2037</v>
      </c>
      <c r="F8651" s="0" t="n">
        <v>0.0977387753400945</v>
      </c>
      <c r="G8651" s="0" t="s">
        <v>193</v>
      </c>
    </row>
    <row r="8652" customFormat="false" ht="14.25" hidden="false" customHeight="false" outlineLevel="0" collapsed="false">
      <c r="A8652" s="0" t="s">
        <v>121</v>
      </c>
      <c r="B8652" s="0" t="s">
        <v>122</v>
      </c>
      <c r="C8652" s="0" t="s">
        <v>72</v>
      </c>
      <c r="D8652" s="0" t="s">
        <v>197</v>
      </c>
      <c r="E8652" s="0" t="n">
        <v>2037</v>
      </c>
      <c r="F8652" s="0" t="n">
        <v>0.0324668195179305</v>
      </c>
      <c r="G8652" s="0" t="s">
        <v>193</v>
      </c>
    </row>
    <row r="8653" customFormat="false" ht="14.25" hidden="false" customHeight="false" outlineLevel="0" collapsed="false">
      <c r="A8653" s="0" t="s">
        <v>121</v>
      </c>
      <c r="B8653" s="0" t="s">
        <v>122</v>
      </c>
      <c r="C8653" s="0" t="s">
        <v>72</v>
      </c>
      <c r="D8653" s="0" t="s">
        <v>198</v>
      </c>
      <c r="E8653" s="0" t="n">
        <v>2037</v>
      </c>
      <c r="F8653" s="0" t="n">
        <v>0.13146466463194</v>
      </c>
      <c r="G8653" s="0" t="s">
        <v>193</v>
      </c>
    </row>
    <row r="8654" customFormat="false" ht="14.25" hidden="false" customHeight="false" outlineLevel="0" collapsed="false">
      <c r="A8654" s="0" t="s">
        <v>121</v>
      </c>
      <c r="B8654" s="0" t="s">
        <v>122</v>
      </c>
      <c r="C8654" s="0" t="s">
        <v>72</v>
      </c>
      <c r="D8654" s="0" t="s">
        <v>188</v>
      </c>
      <c r="E8654" s="0" t="n">
        <v>2038</v>
      </c>
      <c r="F8654" s="0" t="n">
        <v>1.09382570572339</v>
      </c>
      <c r="G8654" s="0" t="s">
        <v>135</v>
      </c>
    </row>
    <row r="8655" customFormat="false" ht="14.25" hidden="false" customHeight="false" outlineLevel="0" collapsed="false">
      <c r="A8655" s="0" t="s">
        <v>121</v>
      </c>
      <c r="B8655" s="0" t="s">
        <v>122</v>
      </c>
      <c r="C8655" s="0" t="s">
        <v>72</v>
      </c>
      <c r="D8655" s="0" t="s">
        <v>189</v>
      </c>
      <c r="E8655" s="0" t="n">
        <v>2038</v>
      </c>
      <c r="F8655" s="0" t="n">
        <v>0.96502501203619</v>
      </c>
      <c r="G8655" s="0" t="s">
        <v>135</v>
      </c>
    </row>
    <row r="8656" customFormat="false" ht="14.25" hidden="false" customHeight="false" outlineLevel="0" collapsed="false">
      <c r="A8656" s="0" t="s">
        <v>121</v>
      </c>
      <c r="B8656" s="0" t="s">
        <v>122</v>
      </c>
      <c r="C8656" s="0" t="s">
        <v>72</v>
      </c>
      <c r="D8656" s="0" t="s">
        <v>190</v>
      </c>
      <c r="E8656" s="0" t="n">
        <v>2038</v>
      </c>
      <c r="F8656" s="0" t="n">
        <v>1.0949490454752</v>
      </c>
      <c r="G8656" s="0" t="s">
        <v>135</v>
      </c>
    </row>
    <row r="8657" customFormat="false" ht="14.25" hidden="false" customHeight="false" outlineLevel="0" collapsed="false">
      <c r="A8657" s="0" t="s">
        <v>121</v>
      </c>
      <c r="B8657" s="0" t="s">
        <v>122</v>
      </c>
      <c r="C8657" s="0" t="s">
        <v>72</v>
      </c>
      <c r="D8657" s="0" t="s">
        <v>191</v>
      </c>
      <c r="E8657" s="0" t="n">
        <v>2038</v>
      </c>
      <c r="F8657" s="0" t="n">
        <v>1.15375330779281</v>
      </c>
      <c r="G8657" s="0" t="s">
        <v>135</v>
      </c>
    </row>
    <row r="8658" customFormat="false" ht="14.25" hidden="false" customHeight="false" outlineLevel="0" collapsed="false">
      <c r="A8658" s="0" t="s">
        <v>121</v>
      </c>
      <c r="B8658" s="0" t="s">
        <v>122</v>
      </c>
      <c r="C8658" s="0" t="s">
        <v>72</v>
      </c>
      <c r="D8658" s="0" t="s">
        <v>192</v>
      </c>
      <c r="E8658" s="0" t="n">
        <v>2038</v>
      </c>
      <c r="F8658" s="0" t="n">
        <v>0.744100279769047</v>
      </c>
      <c r="G8658" s="0" t="s">
        <v>193</v>
      </c>
    </row>
    <row r="8659" customFormat="false" ht="14.25" hidden="false" customHeight="false" outlineLevel="0" collapsed="false">
      <c r="A8659" s="0" t="s">
        <v>121</v>
      </c>
      <c r="B8659" s="0" t="s">
        <v>122</v>
      </c>
      <c r="C8659" s="0" t="s">
        <v>72</v>
      </c>
      <c r="D8659" s="0" t="s">
        <v>194</v>
      </c>
      <c r="E8659" s="0" t="n">
        <v>2038</v>
      </c>
      <c r="F8659" s="0" t="n">
        <v>0.73</v>
      </c>
      <c r="G8659" s="0" t="s">
        <v>193</v>
      </c>
    </row>
    <row r="8660" customFormat="false" ht="14.25" hidden="false" customHeight="false" outlineLevel="0" collapsed="false">
      <c r="A8660" s="0" t="s">
        <v>121</v>
      </c>
      <c r="B8660" s="0" t="s">
        <v>122</v>
      </c>
      <c r="C8660" s="0" t="s">
        <v>72</v>
      </c>
      <c r="D8660" s="0" t="s">
        <v>195</v>
      </c>
      <c r="E8660" s="0" t="n">
        <v>2038</v>
      </c>
      <c r="F8660" s="0" t="n">
        <v>0.580000192624148</v>
      </c>
      <c r="G8660" s="0" t="s">
        <v>193</v>
      </c>
    </row>
    <row r="8661" customFormat="false" ht="14.25" hidden="false" customHeight="false" outlineLevel="0" collapsed="false">
      <c r="A8661" s="0" t="s">
        <v>121</v>
      </c>
      <c r="B8661" s="0" t="s">
        <v>122</v>
      </c>
      <c r="C8661" s="0" t="s">
        <v>72</v>
      </c>
      <c r="D8661" s="0" t="s">
        <v>196</v>
      </c>
      <c r="E8661" s="0" t="n">
        <v>2038</v>
      </c>
      <c r="F8661" s="0" t="n">
        <v>0.0976300639358246</v>
      </c>
      <c r="G8661" s="0" t="s">
        <v>193</v>
      </c>
    </row>
    <row r="8662" customFormat="false" ht="14.25" hidden="false" customHeight="false" outlineLevel="0" collapsed="false">
      <c r="A8662" s="0" t="s">
        <v>121</v>
      </c>
      <c r="B8662" s="0" t="s">
        <v>122</v>
      </c>
      <c r="C8662" s="0" t="s">
        <v>72</v>
      </c>
      <c r="D8662" s="0" t="s">
        <v>197</v>
      </c>
      <c r="E8662" s="0" t="n">
        <v>2038</v>
      </c>
      <c r="F8662" s="0" t="n">
        <v>0.0336840150999585</v>
      </c>
      <c r="G8662" s="0" t="s">
        <v>193</v>
      </c>
    </row>
    <row r="8663" customFormat="false" ht="14.25" hidden="false" customHeight="false" outlineLevel="0" collapsed="false">
      <c r="A8663" s="0" t="s">
        <v>121</v>
      </c>
      <c r="B8663" s="0" t="s">
        <v>122</v>
      </c>
      <c r="C8663" s="0" t="s">
        <v>72</v>
      </c>
      <c r="D8663" s="0" t="s">
        <v>198</v>
      </c>
      <c r="E8663" s="0" t="n">
        <v>2038</v>
      </c>
      <c r="F8663" s="0" t="n">
        <v>0.130055336368778</v>
      </c>
      <c r="G8663" s="0" t="s">
        <v>193</v>
      </c>
    </row>
    <row r="8664" customFormat="false" ht="14.25" hidden="false" customHeight="false" outlineLevel="0" collapsed="false">
      <c r="A8664" s="0" t="s">
        <v>121</v>
      </c>
      <c r="B8664" s="0" t="s">
        <v>122</v>
      </c>
      <c r="C8664" s="0" t="s">
        <v>72</v>
      </c>
      <c r="D8664" s="0" t="s">
        <v>188</v>
      </c>
      <c r="E8664" s="0" t="n">
        <v>2039</v>
      </c>
      <c r="F8664" s="0" t="n">
        <v>1.111425878709</v>
      </c>
      <c r="G8664" s="0" t="s">
        <v>135</v>
      </c>
    </row>
    <row r="8665" customFormat="false" ht="14.25" hidden="false" customHeight="false" outlineLevel="0" collapsed="false">
      <c r="A8665" s="0" t="s">
        <v>121</v>
      </c>
      <c r="B8665" s="0" t="s">
        <v>122</v>
      </c>
      <c r="C8665" s="0" t="s">
        <v>72</v>
      </c>
      <c r="D8665" s="0" t="s">
        <v>189</v>
      </c>
      <c r="E8665" s="0" t="n">
        <v>2039</v>
      </c>
      <c r="F8665" s="0" t="n">
        <v>0.961767852303076</v>
      </c>
      <c r="G8665" s="0" t="s">
        <v>135</v>
      </c>
    </row>
    <row r="8666" customFormat="false" ht="14.25" hidden="false" customHeight="false" outlineLevel="0" collapsed="false">
      <c r="A8666" s="0" t="s">
        <v>121</v>
      </c>
      <c r="B8666" s="0" t="s">
        <v>122</v>
      </c>
      <c r="C8666" s="0" t="s">
        <v>72</v>
      </c>
      <c r="D8666" s="0" t="s">
        <v>190</v>
      </c>
      <c r="E8666" s="0" t="n">
        <v>2039</v>
      </c>
      <c r="F8666" s="0" t="n">
        <v>1.0949490454752</v>
      </c>
      <c r="G8666" s="0" t="s">
        <v>135</v>
      </c>
    </row>
    <row r="8667" customFormat="false" ht="14.25" hidden="false" customHeight="false" outlineLevel="0" collapsed="false">
      <c r="A8667" s="0" t="s">
        <v>121</v>
      </c>
      <c r="B8667" s="0" t="s">
        <v>122</v>
      </c>
      <c r="C8667" s="0" t="s">
        <v>72</v>
      </c>
      <c r="D8667" s="0" t="s">
        <v>191</v>
      </c>
      <c r="E8667" s="0" t="n">
        <v>2039</v>
      </c>
      <c r="F8667" s="0" t="n">
        <v>1.15375330779281</v>
      </c>
      <c r="G8667" s="0" t="s">
        <v>135</v>
      </c>
    </row>
    <row r="8668" customFormat="false" ht="14.25" hidden="false" customHeight="false" outlineLevel="0" collapsed="false">
      <c r="A8668" s="0" t="s">
        <v>121</v>
      </c>
      <c r="B8668" s="0" t="s">
        <v>122</v>
      </c>
      <c r="C8668" s="0" t="s">
        <v>72</v>
      </c>
      <c r="D8668" s="0" t="s">
        <v>192</v>
      </c>
      <c r="E8668" s="0" t="n">
        <v>2039</v>
      </c>
      <c r="F8668" s="0" t="n">
        <v>0.746662053934076</v>
      </c>
      <c r="G8668" s="0" t="s">
        <v>193</v>
      </c>
    </row>
    <row r="8669" customFormat="false" ht="14.25" hidden="false" customHeight="false" outlineLevel="0" collapsed="false">
      <c r="A8669" s="0" t="s">
        <v>121</v>
      </c>
      <c r="B8669" s="0" t="s">
        <v>122</v>
      </c>
      <c r="C8669" s="0" t="s">
        <v>72</v>
      </c>
      <c r="D8669" s="0" t="s">
        <v>194</v>
      </c>
      <c r="E8669" s="0" t="n">
        <v>2039</v>
      </c>
      <c r="F8669" s="0" t="n">
        <v>0.73</v>
      </c>
      <c r="G8669" s="0" t="s">
        <v>193</v>
      </c>
    </row>
    <row r="8670" customFormat="false" ht="14.25" hidden="false" customHeight="false" outlineLevel="0" collapsed="false">
      <c r="A8670" s="0" t="s">
        <v>121</v>
      </c>
      <c r="B8670" s="0" t="s">
        <v>122</v>
      </c>
      <c r="C8670" s="0" t="s">
        <v>72</v>
      </c>
      <c r="D8670" s="0" t="s">
        <v>195</v>
      </c>
      <c r="E8670" s="0" t="n">
        <v>2039</v>
      </c>
      <c r="F8670" s="0" t="n">
        <v>0.579953337326972</v>
      </c>
      <c r="G8670" s="0" t="s">
        <v>193</v>
      </c>
    </row>
    <row r="8671" customFormat="false" ht="14.25" hidden="false" customHeight="false" outlineLevel="0" collapsed="false">
      <c r="A8671" s="0" t="s">
        <v>121</v>
      </c>
      <c r="B8671" s="0" t="s">
        <v>122</v>
      </c>
      <c r="C8671" s="0" t="s">
        <v>72</v>
      </c>
      <c r="D8671" s="0" t="s">
        <v>196</v>
      </c>
      <c r="E8671" s="0" t="n">
        <v>2039</v>
      </c>
      <c r="F8671" s="0" t="n">
        <v>0.0976741778147393</v>
      </c>
      <c r="G8671" s="0" t="s">
        <v>193</v>
      </c>
    </row>
    <row r="8672" customFormat="false" ht="14.25" hidden="false" customHeight="false" outlineLevel="0" collapsed="false">
      <c r="A8672" s="0" t="s">
        <v>121</v>
      </c>
      <c r="B8672" s="0" t="s">
        <v>122</v>
      </c>
      <c r="C8672" s="0" t="s">
        <v>72</v>
      </c>
      <c r="D8672" s="0" t="s">
        <v>197</v>
      </c>
      <c r="E8672" s="0" t="n">
        <v>2039</v>
      </c>
      <c r="F8672" s="0" t="n">
        <v>0.0348631177347645</v>
      </c>
      <c r="G8672" s="0" t="s">
        <v>193</v>
      </c>
    </row>
    <row r="8673" customFormat="false" ht="14.25" hidden="false" customHeight="false" outlineLevel="0" collapsed="false">
      <c r="A8673" s="0" t="s">
        <v>121</v>
      </c>
      <c r="B8673" s="0" t="s">
        <v>122</v>
      </c>
      <c r="C8673" s="0" t="s">
        <v>72</v>
      </c>
      <c r="D8673" s="0" t="s">
        <v>198</v>
      </c>
      <c r="E8673" s="0" t="n">
        <v>2039</v>
      </c>
      <c r="F8673" s="0" t="n">
        <v>0.128687430443548</v>
      </c>
      <c r="G8673" s="0" t="s">
        <v>193</v>
      </c>
    </row>
    <row r="8674" customFormat="false" ht="14.25" hidden="false" customHeight="false" outlineLevel="0" collapsed="false">
      <c r="A8674" s="0" t="s">
        <v>121</v>
      </c>
      <c r="B8674" s="0" t="s">
        <v>122</v>
      </c>
      <c r="C8674" s="0" t="s">
        <v>72</v>
      </c>
      <c r="D8674" s="0" t="s">
        <v>188</v>
      </c>
      <c r="E8674" s="0" t="n">
        <v>2040</v>
      </c>
      <c r="F8674" s="0" t="n">
        <v>1.1105024194416</v>
      </c>
      <c r="G8674" s="0" t="s">
        <v>135</v>
      </c>
    </row>
    <row r="8675" customFormat="false" ht="14.25" hidden="false" customHeight="false" outlineLevel="0" collapsed="false">
      <c r="A8675" s="0" t="s">
        <v>121</v>
      </c>
      <c r="B8675" s="0" t="s">
        <v>122</v>
      </c>
      <c r="C8675" s="0" t="s">
        <v>72</v>
      </c>
      <c r="D8675" s="0" t="s">
        <v>189</v>
      </c>
      <c r="E8675" s="0" t="n">
        <v>2040</v>
      </c>
      <c r="F8675" s="0" t="n">
        <v>0.960680213299973</v>
      </c>
      <c r="G8675" s="0" t="s">
        <v>135</v>
      </c>
    </row>
    <row r="8676" customFormat="false" ht="14.25" hidden="false" customHeight="false" outlineLevel="0" collapsed="false">
      <c r="A8676" s="0" t="s">
        <v>121</v>
      </c>
      <c r="B8676" s="0" t="s">
        <v>122</v>
      </c>
      <c r="C8676" s="0" t="s">
        <v>72</v>
      </c>
      <c r="D8676" s="0" t="s">
        <v>190</v>
      </c>
      <c r="E8676" s="0" t="n">
        <v>2040</v>
      </c>
      <c r="F8676" s="0" t="n">
        <v>1.0949490454752</v>
      </c>
      <c r="G8676" s="0" t="s">
        <v>135</v>
      </c>
    </row>
    <row r="8677" customFormat="false" ht="14.25" hidden="false" customHeight="false" outlineLevel="0" collapsed="false">
      <c r="A8677" s="0" t="s">
        <v>121</v>
      </c>
      <c r="B8677" s="0" t="s">
        <v>122</v>
      </c>
      <c r="C8677" s="0" t="s">
        <v>72</v>
      </c>
      <c r="D8677" s="0" t="s">
        <v>191</v>
      </c>
      <c r="E8677" s="0" t="n">
        <v>2040</v>
      </c>
      <c r="F8677" s="0" t="n">
        <v>1.15375330779281</v>
      </c>
      <c r="G8677" s="0" t="s">
        <v>135</v>
      </c>
    </row>
    <row r="8678" customFormat="false" ht="14.25" hidden="false" customHeight="false" outlineLevel="0" collapsed="false">
      <c r="A8678" s="0" t="s">
        <v>121</v>
      </c>
      <c r="B8678" s="0" t="s">
        <v>122</v>
      </c>
      <c r="C8678" s="0" t="s">
        <v>72</v>
      </c>
      <c r="D8678" s="0" t="s">
        <v>192</v>
      </c>
      <c r="E8678" s="0" t="n">
        <v>2040</v>
      </c>
      <c r="F8678" s="0" t="n">
        <v>0.746528280562693</v>
      </c>
      <c r="G8678" s="0" t="s">
        <v>193</v>
      </c>
    </row>
    <row r="8679" customFormat="false" ht="14.25" hidden="false" customHeight="false" outlineLevel="0" collapsed="false">
      <c r="A8679" s="0" t="s">
        <v>121</v>
      </c>
      <c r="B8679" s="0" t="s">
        <v>122</v>
      </c>
      <c r="C8679" s="0" t="s">
        <v>72</v>
      </c>
      <c r="D8679" s="0" t="s">
        <v>194</v>
      </c>
      <c r="E8679" s="0" t="n">
        <v>2040</v>
      </c>
      <c r="F8679" s="0" t="n">
        <v>0.73</v>
      </c>
      <c r="G8679" s="0" t="s">
        <v>193</v>
      </c>
    </row>
    <row r="8680" customFormat="false" ht="14.25" hidden="false" customHeight="false" outlineLevel="0" collapsed="false">
      <c r="A8680" s="0" t="s">
        <v>121</v>
      </c>
      <c r="B8680" s="0" t="s">
        <v>122</v>
      </c>
      <c r="C8680" s="0" t="s">
        <v>72</v>
      </c>
      <c r="D8680" s="0" t="s">
        <v>195</v>
      </c>
      <c r="E8680" s="0" t="n">
        <v>2040</v>
      </c>
      <c r="F8680" s="0" t="n">
        <v>0.579907956468488</v>
      </c>
      <c r="G8680" s="0" t="s">
        <v>193</v>
      </c>
    </row>
    <row r="8681" customFormat="false" ht="14.25" hidden="false" customHeight="false" outlineLevel="0" collapsed="false">
      <c r="A8681" s="0" t="s">
        <v>121</v>
      </c>
      <c r="B8681" s="0" t="s">
        <v>122</v>
      </c>
      <c r="C8681" s="0" t="s">
        <v>72</v>
      </c>
      <c r="D8681" s="0" t="s">
        <v>196</v>
      </c>
      <c r="E8681" s="0" t="n">
        <v>2040</v>
      </c>
      <c r="F8681" s="0" t="n">
        <v>0.0975810478491359</v>
      </c>
      <c r="G8681" s="0" t="s">
        <v>193</v>
      </c>
    </row>
    <row r="8682" customFormat="false" ht="14.25" hidden="false" customHeight="false" outlineLevel="0" collapsed="false">
      <c r="A8682" s="0" t="s">
        <v>121</v>
      </c>
      <c r="B8682" s="0" t="s">
        <v>122</v>
      </c>
      <c r="C8682" s="0" t="s">
        <v>72</v>
      </c>
      <c r="D8682" s="0" t="s">
        <v>197</v>
      </c>
      <c r="E8682" s="0" t="n">
        <v>2040</v>
      </c>
      <c r="F8682" s="0" t="n">
        <v>0.0359563523627664</v>
      </c>
      <c r="G8682" s="0" t="s">
        <v>193</v>
      </c>
    </row>
    <row r="8683" customFormat="false" ht="14.25" hidden="false" customHeight="false" outlineLevel="0" collapsed="false">
      <c r="A8683" s="0" t="s">
        <v>121</v>
      </c>
      <c r="B8683" s="0" t="s">
        <v>122</v>
      </c>
      <c r="C8683" s="0" t="s">
        <v>72</v>
      </c>
      <c r="D8683" s="0" t="s">
        <v>198</v>
      </c>
      <c r="E8683" s="0" t="n">
        <v>2040</v>
      </c>
      <c r="F8683" s="0" t="n">
        <v>0.127188498429227</v>
      </c>
      <c r="G8683" s="0" t="s">
        <v>193</v>
      </c>
    </row>
    <row r="8684" customFormat="false" ht="14.25" hidden="false" customHeight="false" outlineLevel="0" collapsed="false">
      <c r="A8684" s="0" t="s">
        <v>105</v>
      </c>
      <c r="B8684" s="0" t="s">
        <v>106</v>
      </c>
      <c r="C8684" s="0" t="s">
        <v>72</v>
      </c>
      <c r="D8684" s="0" t="s">
        <v>188</v>
      </c>
      <c r="E8684" s="0" t="n">
        <v>2025</v>
      </c>
      <c r="F8684" s="0" t="n">
        <v>1.00223445234217</v>
      </c>
      <c r="G8684" s="0" t="s">
        <v>135</v>
      </c>
    </row>
    <row r="8685" customFormat="false" ht="14.25" hidden="false" customHeight="false" outlineLevel="0" collapsed="false">
      <c r="A8685" s="0" t="s">
        <v>105</v>
      </c>
      <c r="B8685" s="0" t="s">
        <v>106</v>
      </c>
      <c r="C8685" s="0" t="s">
        <v>72</v>
      </c>
      <c r="D8685" s="0" t="s">
        <v>189</v>
      </c>
      <c r="E8685" s="0" t="n">
        <v>2025</v>
      </c>
      <c r="F8685" s="0" t="n">
        <v>0.994683713937434</v>
      </c>
      <c r="G8685" s="0" t="s">
        <v>135</v>
      </c>
    </row>
    <row r="8686" customFormat="false" ht="14.25" hidden="false" customHeight="false" outlineLevel="0" collapsed="false">
      <c r="A8686" s="0" t="s">
        <v>105</v>
      </c>
      <c r="B8686" s="0" t="s">
        <v>106</v>
      </c>
      <c r="C8686" s="0" t="s">
        <v>72</v>
      </c>
      <c r="D8686" s="0" t="s">
        <v>190</v>
      </c>
      <c r="E8686" s="0" t="n">
        <v>2025</v>
      </c>
      <c r="F8686" s="0" t="n">
        <v>1.1466068079278</v>
      </c>
      <c r="G8686" s="0" t="s">
        <v>135</v>
      </c>
    </row>
    <row r="8687" customFormat="false" ht="14.25" hidden="false" customHeight="false" outlineLevel="0" collapsed="false">
      <c r="A8687" s="0" t="s">
        <v>105</v>
      </c>
      <c r="B8687" s="0" t="s">
        <v>106</v>
      </c>
      <c r="C8687" s="0" t="s">
        <v>72</v>
      </c>
      <c r="D8687" s="0" t="s">
        <v>191</v>
      </c>
      <c r="E8687" s="0" t="n">
        <v>2025</v>
      </c>
      <c r="F8687" s="0" t="n">
        <v>1.0629163205482</v>
      </c>
      <c r="G8687" s="0" t="s">
        <v>135</v>
      </c>
    </row>
    <row r="8688" customFormat="false" ht="14.25" hidden="false" customHeight="false" outlineLevel="0" collapsed="false">
      <c r="A8688" s="0" t="s">
        <v>105</v>
      </c>
      <c r="B8688" s="0" t="s">
        <v>106</v>
      </c>
      <c r="C8688" s="0" t="s">
        <v>72</v>
      </c>
      <c r="D8688" s="0" t="s">
        <v>192</v>
      </c>
      <c r="E8688" s="0" t="n">
        <v>2025</v>
      </c>
      <c r="F8688" s="0" t="n">
        <v>0.930426636403361</v>
      </c>
      <c r="G8688" s="0" t="s">
        <v>193</v>
      </c>
    </row>
    <row r="8689" customFormat="false" ht="14.25" hidden="false" customHeight="false" outlineLevel="0" collapsed="false">
      <c r="A8689" s="0" t="s">
        <v>105</v>
      </c>
      <c r="B8689" s="0" t="s">
        <v>106</v>
      </c>
      <c r="C8689" s="0" t="s">
        <v>72</v>
      </c>
      <c r="D8689" s="0" t="s">
        <v>194</v>
      </c>
      <c r="E8689" s="0" t="n">
        <v>2025</v>
      </c>
      <c r="F8689" s="0" t="n">
        <v>0.93</v>
      </c>
      <c r="G8689" s="0" t="s">
        <v>193</v>
      </c>
    </row>
    <row r="8690" customFormat="false" ht="14.25" hidden="false" customHeight="false" outlineLevel="0" collapsed="false">
      <c r="A8690" s="0" t="s">
        <v>105</v>
      </c>
      <c r="B8690" s="0" t="s">
        <v>106</v>
      </c>
      <c r="C8690" s="0" t="s">
        <v>72</v>
      </c>
      <c r="D8690" s="0" t="s">
        <v>195</v>
      </c>
      <c r="E8690" s="0" t="n">
        <v>2025</v>
      </c>
      <c r="F8690" s="0" t="n">
        <v>0.580367149547795</v>
      </c>
      <c r="G8690" s="0" t="s">
        <v>193</v>
      </c>
    </row>
    <row r="8691" customFormat="false" ht="14.25" hidden="false" customHeight="false" outlineLevel="0" collapsed="false">
      <c r="A8691" s="0" t="s">
        <v>105</v>
      </c>
      <c r="B8691" s="0" t="s">
        <v>106</v>
      </c>
      <c r="C8691" s="0" t="s">
        <v>72</v>
      </c>
      <c r="D8691" s="0" t="s">
        <v>196</v>
      </c>
      <c r="E8691" s="0" t="n">
        <v>2025</v>
      </c>
      <c r="F8691" s="0" t="n">
        <v>0.252627947288599</v>
      </c>
      <c r="G8691" s="0" t="s">
        <v>193</v>
      </c>
    </row>
    <row r="8692" customFormat="false" ht="14.25" hidden="false" customHeight="false" outlineLevel="0" collapsed="false">
      <c r="A8692" s="0" t="s">
        <v>105</v>
      </c>
      <c r="B8692" s="0" t="s">
        <v>106</v>
      </c>
      <c r="C8692" s="0" t="s">
        <v>72</v>
      </c>
      <c r="D8692" s="0" t="s">
        <v>197</v>
      </c>
      <c r="E8692" s="0" t="n">
        <v>2025</v>
      </c>
      <c r="F8692" s="0" t="n">
        <v>0.00685792342393173</v>
      </c>
      <c r="G8692" s="0" t="s">
        <v>193</v>
      </c>
    </row>
    <row r="8693" customFormat="false" ht="14.25" hidden="false" customHeight="false" outlineLevel="0" collapsed="false">
      <c r="A8693" s="0" t="s">
        <v>105</v>
      </c>
      <c r="B8693" s="0" t="s">
        <v>106</v>
      </c>
      <c r="C8693" s="0" t="s">
        <v>72</v>
      </c>
      <c r="D8693" s="0" t="s">
        <v>198</v>
      </c>
      <c r="E8693" s="0" t="n">
        <v>2025</v>
      </c>
      <c r="F8693" s="0" t="n">
        <v>0.0476581234415442</v>
      </c>
      <c r="G8693" s="0" t="s">
        <v>193</v>
      </c>
    </row>
    <row r="8694" customFormat="false" ht="14.25" hidden="false" customHeight="false" outlineLevel="0" collapsed="false">
      <c r="A8694" s="0" t="s">
        <v>105</v>
      </c>
      <c r="B8694" s="0" t="s">
        <v>106</v>
      </c>
      <c r="C8694" s="0" t="s">
        <v>72</v>
      </c>
      <c r="D8694" s="0" t="s">
        <v>188</v>
      </c>
      <c r="E8694" s="0" t="n">
        <v>2026</v>
      </c>
      <c r="F8694" s="0" t="n">
        <v>1.01220819468538</v>
      </c>
      <c r="G8694" s="0" t="s">
        <v>135</v>
      </c>
    </row>
    <row r="8695" customFormat="false" ht="14.25" hidden="false" customHeight="false" outlineLevel="0" collapsed="false">
      <c r="A8695" s="0" t="s">
        <v>105</v>
      </c>
      <c r="B8695" s="0" t="s">
        <v>106</v>
      </c>
      <c r="C8695" s="0" t="s">
        <v>72</v>
      </c>
      <c r="D8695" s="0" t="s">
        <v>189</v>
      </c>
      <c r="E8695" s="0" t="n">
        <v>2026</v>
      </c>
      <c r="F8695" s="0" t="n">
        <v>0.975064549841557</v>
      </c>
      <c r="G8695" s="0" t="s">
        <v>135</v>
      </c>
    </row>
    <row r="8696" customFormat="false" ht="14.25" hidden="false" customHeight="false" outlineLevel="0" collapsed="false">
      <c r="A8696" s="0" t="s">
        <v>105</v>
      </c>
      <c r="B8696" s="0" t="s">
        <v>106</v>
      </c>
      <c r="C8696" s="0" t="s">
        <v>72</v>
      </c>
      <c r="D8696" s="0" t="s">
        <v>190</v>
      </c>
      <c r="E8696" s="0" t="n">
        <v>2026</v>
      </c>
      <c r="F8696" s="0" t="n">
        <v>1.1466068079278</v>
      </c>
      <c r="G8696" s="0" t="s">
        <v>135</v>
      </c>
    </row>
    <row r="8697" customFormat="false" ht="14.25" hidden="false" customHeight="false" outlineLevel="0" collapsed="false">
      <c r="A8697" s="0" t="s">
        <v>105</v>
      </c>
      <c r="B8697" s="0" t="s">
        <v>106</v>
      </c>
      <c r="C8697" s="0" t="s">
        <v>72</v>
      </c>
      <c r="D8697" s="0" t="s">
        <v>191</v>
      </c>
      <c r="E8697" s="0" t="n">
        <v>2026</v>
      </c>
      <c r="F8697" s="0" t="n">
        <v>1.0629163205482</v>
      </c>
      <c r="G8697" s="0" t="s">
        <v>135</v>
      </c>
    </row>
    <row r="8698" customFormat="false" ht="14.25" hidden="false" customHeight="false" outlineLevel="0" collapsed="false">
      <c r="A8698" s="0" t="s">
        <v>105</v>
      </c>
      <c r="B8698" s="0" t="s">
        <v>106</v>
      </c>
      <c r="C8698" s="0" t="s">
        <v>72</v>
      </c>
      <c r="D8698" s="0" t="s">
        <v>192</v>
      </c>
      <c r="E8698" s="0" t="n">
        <v>2026</v>
      </c>
      <c r="F8698" s="0" t="n">
        <v>0.932299493730972</v>
      </c>
      <c r="G8698" s="0" t="s">
        <v>193</v>
      </c>
    </row>
    <row r="8699" customFormat="false" ht="14.25" hidden="false" customHeight="false" outlineLevel="0" collapsed="false">
      <c r="A8699" s="0" t="s">
        <v>105</v>
      </c>
      <c r="B8699" s="0" t="s">
        <v>106</v>
      </c>
      <c r="C8699" s="0" t="s">
        <v>72</v>
      </c>
      <c r="D8699" s="0" t="s">
        <v>194</v>
      </c>
      <c r="E8699" s="0" t="n">
        <v>2026</v>
      </c>
      <c r="F8699" s="0" t="n">
        <v>0.93</v>
      </c>
      <c r="G8699" s="0" t="s">
        <v>193</v>
      </c>
    </row>
    <row r="8700" customFormat="false" ht="14.25" hidden="false" customHeight="false" outlineLevel="0" collapsed="false">
      <c r="A8700" s="0" t="s">
        <v>105</v>
      </c>
      <c r="B8700" s="0" t="s">
        <v>106</v>
      </c>
      <c r="C8700" s="0" t="s">
        <v>72</v>
      </c>
      <c r="D8700" s="0" t="s">
        <v>195</v>
      </c>
      <c r="E8700" s="0" t="n">
        <v>2026</v>
      </c>
      <c r="F8700" s="0" t="n">
        <v>0.580530954825645</v>
      </c>
      <c r="G8700" s="0" t="s">
        <v>193</v>
      </c>
    </row>
    <row r="8701" customFormat="false" ht="14.25" hidden="false" customHeight="false" outlineLevel="0" collapsed="false">
      <c r="A8701" s="0" t="s">
        <v>105</v>
      </c>
      <c r="B8701" s="0" t="s">
        <v>106</v>
      </c>
      <c r="C8701" s="0" t="s">
        <v>72</v>
      </c>
      <c r="D8701" s="0" t="s">
        <v>196</v>
      </c>
      <c r="E8701" s="0" t="n">
        <v>2026</v>
      </c>
      <c r="F8701" s="0" t="n">
        <v>0.261370099437053</v>
      </c>
      <c r="G8701" s="0" t="s">
        <v>193</v>
      </c>
    </row>
    <row r="8702" customFormat="false" ht="14.25" hidden="false" customHeight="false" outlineLevel="0" collapsed="false">
      <c r="A8702" s="0" t="s">
        <v>105</v>
      </c>
      <c r="B8702" s="0" t="s">
        <v>106</v>
      </c>
      <c r="C8702" s="0" t="s">
        <v>72</v>
      </c>
      <c r="D8702" s="0" t="s">
        <v>197</v>
      </c>
      <c r="E8702" s="0" t="n">
        <v>2026</v>
      </c>
      <c r="F8702" s="0" t="n">
        <v>0.00740087040758454</v>
      </c>
      <c r="G8702" s="0" t="s">
        <v>193</v>
      </c>
    </row>
    <row r="8703" customFormat="false" ht="14.25" hidden="false" customHeight="false" outlineLevel="0" collapsed="false">
      <c r="A8703" s="0" t="s">
        <v>105</v>
      </c>
      <c r="B8703" s="0" t="s">
        <v>106</v>
      </c>
      <c r="C8703" s="0" t="s">
        <v>72</v>
      </c>
      <c r="D8703" s="0" t="s">
        <v>198</v>
      </c>
      <c r="E8703" s="0" t="n">
        <v>2026</v>
      </c>
      <c r="F8703" s="0" t="n">
        <v>0.04944110623583</v>
      </c>
      <c r="G8703" s="0" t="s">
        <v>193</v>
      </c>
    </row>
    <row r="8704" customFormat="false" ht="14.25" hidden="false" customHeight="false" outlineLevel="0" collapsed="false">
      <c r="A8704" s="0" t="s">
        <v>105</v>
      </c>
      <c r="B8704" s="0" t="s">
        <v>106</v>
      </c>
      <c r="C8704" s="0" t="s">
        <v>72</v>
      </c>
      <c r="D8704" s="0" t="s">
        <v>188</v>
      </c>
      <c r="E8704" s="0" t="n">
        <v>2027</v>
      </c>
      <c r="F8704" s="0" t="n">
        <v>1.01130375234568</v>
      </c>
      <c r="G8704" s="0" t="s">
        <v>135</v>
      </c>
    </row>
    <row r="8705" customFormat="false" ht="14.25" hidden="false" customHeight="false" outlineLevel="0" collapsed="false">
      <c r="A8705" s="0" t="s">
        <v>105</v>
      </c>
      <c r="B8705" s="0" t="s">
        <v>106</v>
      </c>
      <c r="C8705" s="0" t="s">
        <v>72</v>
      </c>
      <c r="D8705" s="0" t="s">
        <v>189</v>
      </c>
      <c r="E8705" s="0" t="n">
        <v>2027</v>
      </c>
      <c r="F8705" s="0" t="n">
        <v>0.969110026576268</v>
      </c>
      <c r="G8705" s="0" t="s">
        <v>135</v>
      </c>
    </row>
    <row r="8706" customFormat="false" ht="14.25" hidden="false" customHeight="false" outlineLevel="0" collapsed="false">
      <c r="A8706" s="0" t="s">
        <v>105</v>
      </c>
      <c r="B8706" s="0" t="s">
        <v>106</v>
      </c>
      <c r="C8706" s="0" t="s">
        <v>72</v>
      </c>
      <c r="D8706" s="0" t="s">
        <v>190</v>
      </c>
      <c r="E8706" s="0" t="n">
        <v>2027</v>
      </c>
      <c r="F8706" s="0" t="n">
        <v>1.1466068079278</v>
      </c>
      <c r="G8706" s="0" t="s">
        <v>135</v>
      </c>
    </row>
    <row r="8707" customFormat="false" ht="14.25" hidden="false" customHeight="false" outlineLevel="0" collapsed="false">
      <c r="A8707" s="0" t="s">
        <v>105</v>
      </c>
      <c r="B8707" s="0" t="s">
        <v>106</v>
      </c>
      <c r="C8707" s="0" t="s">
        <v>72</v>
      </c>
      <c r="D8707" s="0" t="s">
        <v>191</v>
      </c>
      <c r="E8707" s="0" t="n">
        <v>2027</v>
      </c>
      <c r="F8707" s="0" t="n">
        <v>1.0629163205482</v>
      </c>
      <c r="G8707" s="0" t="s">
        <v>135</v>
      </c>
    </row>
    <row r="8708" customFormat="false" ht="14.25" hidden="false" customHeight="false" outlineLevel="0" collapsed="false">
      <c r="A8708" s="0" t="s">
        <v>105</v>
      </c>
      <c r="B8708" s="0" t="s">
        <v>106</v>
      </c>
      <c r="C8708" s="0" t="s">
        <v>72</v>
      </c>
      <c r="D8708" s="0" t="s">
        <v>192</v>
      </c>
      <c r="E8708" s="0" t="n">
        <v>2027</v>
      </c>
      <c r="F8708" s="0" t="n">
        <v>0.932131757889835</v>
      </c>
      <c r="G8708" s="0" t="s">
        <v>193</v>
      </c>
    </row>
    <row r="8709" customFormat="false" ht="14.25" hidden="false" customHeight="false" outlineLevel="0" collapsed="false">
      <c r="A8709" s="0" t="s">
        <v>105</v>
      </c>
      <c r="B8709" s="0" t="s">
        <v>106</v>
      </c>
      <c r="C8709" s="0" t="s">
        <v>72</v>
      </c>
      <c r="D8709" s="0" t="s">
        <v>194</v>
      </c>
      <c r="E8709" s="0" t="n">
        <v>2027</v>
      </c>
      <c r="F8709" s="0" t="n">
        <v>0.93</v>
      </c>
      <c r="G8709" s="0" t="s">
        <v>193</v>
      </c>
    </row>
    <row r="8710" customFormat="false" ht="14.25" hidden="false" customHeight="false" outlineLevel="0" collapsed="false">
      <c r="A8710" s="0" t="s">
        <v>105</v>
      </c>
      <c r="B8710" s="0" t="s">
        <v>106</v>
      </c>
      <c r="C8710" s="0" t="s">
        <v>72</v>
      </c>
      <c r="D8710" s="0" t="s">
        <v>195</v>
      </c>
      <c r="E8710" s="0" t="n">
        <v>2027</v>
      </c>
      <c r="F8710" s="0" t="n">
        <v>0.580693377075626</v>
      </c>
      <c r="G8710" s="0" t="s">
        <v>193</v>
      </c>
    </row>
    <row r="8711" customFormat="false" ht="14.25" hidden="false" customHeight="false" outlineLevel="0" collapsed="false">
      <c r="A8711" s="0" t="s">
        <v>105</v>
      </c>
      <c r="B8711" s="0" t="s">
        <v>106</v>
      </c>
      <c r="C8711" s="0" t="s">
        <v>72</v>
      </c>
      <c r="D8711" s="0" t="s">
        <v>196</v>
      </c>
      <c r="E8711" s="0" t="n">
        <v>2027</v>
      </c>
      <c r="F8711" s="0" t="n">
        <v>0.270035915824503</v>
      </c>
      <c r="G8711" s="0" t="s">
        <v>193</v>
      </c>
    </row>
    <row r="8712" customFormat="false" ht="14.25" hidden="false" customHeight="false" outlineLevel="0" collapsed="false">
      <c r="A8712" s="0" t="s">
        <v>105</v>
      </c>
      <c r="B8712" s="0" t="s">
        <v>106</v>
      </c>
      <c r="C8712" s="0" t="s">
        <v>72</v>
      </c>
      <c r="D8712" s="0" t="s">
        <v>197</v>
      </c>
      <c r="E8712" s="0" t="n">
        <v>2027</v>
      </c>
      <c r="F8712" s="0" t="n">
        <v>0.0080020438026974</v>
      </c>
      <c r="G8712" s="0" t="s">
        <v>193</v>
      </c>
    </row>
    <row r="8713" customFormat="false" ht="14.25" hidden="false" customHeight="false" outlineLevel="0" collapsed="false">
      <c r="A8713" s="0" t="s">
        <v>105</v>
      </c>
      <c r="B8713" s="0" t="s">
        <v>106</v>
      </c>
      <c r="C8713" s="0" t="s">
        <v>72</v>
      </c>
      <c r="D8713" s="0" t="s">
        <v>198</v>
      </c>
      <c r="E8713" s="0" t="n">
        <v>2027</v>
      </c>
      <c r="F8713" s="0" t="n">
        <v>0.0514949659562488</v>
      </c>
      <c r="G8713" s="0" t="s">
        <v>193</v>
      </c>
    </row>
    <row r="8714" customFormat="false" ht="14.25" hidden="false" customHeight="false" outlineLevel="0" collapsed="false">
      <c r="A8714" s="0" t="s">
        <v>105</v>
      </c>
      <c r="B8714" s="0" t="s">
        <v>106</v>
      </c>
      <c r="C8714" s="0" t="s">
        <v>72</v>
      </c>
      <c r="D8714" s="0" t="s">
        <v>188</v>
      </c>
      <c r="E8714" s="0" t="n">
        <v>2028</v>
      </c>
      <c r="F8714" s="0" t="n">
        <v>1.02474778130857</v>
      </c>
      <c r="G8714" s="0" t="s">
        <v>135</v>
      </c>
    </row>
    <row r="8715" customFormat="false" ht="14.25" hidden="false" customHeight="false" outlineLevel="0" collapsed="false">
      <c r="A8715" s="0" t="s">
        <v>105</v>
      </c>
      <c r="B8715" s="0" t="s">
        <v>106</v>
      </c>
      <c r="C8715" s="0" t="s">
        <v>72</v>
      </c>
      <c r="D8715" s="0" t="s">
        <v>189</v>
      </c>
      <c r="E8715" s="0" t="n">
        <v>2028</v>
      </c>
      <c r="F8715" s="0" t="n">
        <v>0.96183836559345</v>
      </c>
      <c r="G8715" s="0" t="s">
        <v>135</v>
      </c>
    </row>
    <row r="8716" customFormat="false" ht="14.25" hidden="false" customHeight="false" outlineLevel="0" collapsed="false">
      <c r="A8716" s="0" t="s">
        <v>105</v>
      </c>
      <c r="B8716" s="0" t="s">
        <v>106</v>
      </c>
      <c r="C8716" s="0" t="s">
        <v>72</v>
      </c>
      <c r="D8716" s="0" t="s">
        <v>190</v>
      </c>
      <c r="E8716" s="0" t="n">
        <v>2028</v>
      </c>
      <c r="F8716" s="0" t="n">
        <v>1.1466068079278</v>
      </c>
      <c r="G8716" s="0" t="s">
        <v>135</v>
      </c>
    </row>
    <row r="8717" customFormat="false" ht="14.25" hidden="false" customHeight="false" outlineLevel="0" collapsed="false">
      <c r="A8717" s="0" t="s">
        <v>105</v>
      </c>
      <c r="B8717" s="0" t="s">
        <v>106</v>
      </c>
      <c r="C8717" s="0" t="s">
        <v>72</v>
      </c>
      <c r="D8717" s="0" t="s">
        <v>191</v>
      </c>
      <c r="E8717" s="0" t="n">
        <v>2028</v>
      </c>
      <c r="F8717" s="0" t="n">
        <v>1.0629163205482</v>
      </c>
      <c r="G8717" s="0" t="s">
        <v>135</v>
      </c>
    </row>
    <row r="8718" customFormat="false" ht="14.25" hidden="false" customHeight="false" outlineLevel="0" collapsed="false">
      <c r="A8718" s="0" t="s">
        <v>105</v>
      </c>
      <c r="B8718" s="0" t="s">
        <v>106</v>
      </c>
      <c r="C8718" s="0" t="s">
        <v>72</v>
      </c>
      <c r="D8718" s="0" t="s">
        <v>192</v>
      </c>
      <c r="E8718" s="0" t="n">
        <v>2028</v>
      </c>
      <c r="F8718" s="0" t="n">
        <v>0.934582789153499</v>
      </c>
      <c r="G8718" s="0" t="s">
        <v>193</v>
      </c>
    </row>
    <row r="8719" customFormat="false" ht="14.25" hidden="false" customHeight="false" outlineLevel="0" collapsed="false">
      <c r="A8719" s="0" t="s">
        <v>105</v>
      </c>
      <c r="B8719" s="0" t="s">
        <v>106</v>
      </c>
      <c r="C8719" s="0" t="s">
        <v>72</v>
      </c>
      <c r="D8719" s="0" t="s">
        <v>194</v>
      </c>
      <c r="E8719" s="0" t="n">
        <v>2028</v>
      </c>
      <c r="F8719" s="0" t="n">
        <v>0.93</v>
      </c>
      <c r="G8719" s="0" t="s">
        <v>193</v>
      </c>
    </row>
    <row r="8720" customFormat="false" ht="14.25" hidden="false" customHeight="false" outlineLevel="0" collapsed="false">
      <c r="A8720" s="0" t="s">
        <v>105</v>
      </c>
      <c r="B8720" s="0" t="s">
        <v>106</v>
      </c>
      <c r="C8720" s="0" t="s">
        <v>72</v>
      </c>
      <c r="D8720" s="0" t="s">
        <v>195</v>
      </c>
      <c r="E8720" s="0" t="n">
        <v>2028</v>
      </c>
      <c r="F8720" s="0" t="n">
        <v>0.580623959890806</v>
      </c>
      <c r="G8720" s="0" t="s">
        <v>193</v>
      </c>
    </row>
    <row r="8721" customFormat="false" ht="14.25" hidden="false" customHeight="false" outlineLevel="0" collapsed="false">
      <c r="A8721" s="0" t="s">
        <v>105</v>
      </c>
      <c r="B8721" s="0" t="s">
        <v>106</v>
      </c>
      <c r="C8721" s="0" t="s">
        <v>72</v>
      </c>
      <c r="D8721" s="0" t="s">
        <v>196</v>
      </c>
      <c r="E8721" s="0" t="n">
        <v>2028</v>
      </c>
      <c r="F8721" s="0" t="n">
        <v>0.280495404525628</v>
      </c>
      <c r="G8721" s="0" t="s">
        <v>193</v>
      </c>
    </row>
    <row r="8722" customFormat="false" ht="14.25" hidden="false" customHeight="false" outlineLevel="0" collapsed="false">
      <c r="A8722" s="0" t="s">
        <v>105</v>
      </c>
      <c r="B8722" s="0" t="s">
        <v>106</v>
      </c>
      <c r="C8722" s="0" t="s">
        <v>72</v>
      </c>
      <c r="D8722" s="0" t="s">
        <v>197</v>
      </c>
      <c r="E8722" s="0" t="n">
        <v>2028</v>
      </c>
      <c r="F8722" s="0" t="n">
        <v>0.00864150006717182</v>
      </c>
      <c r="G8722" s="0" t="s">
        <v>193</v>
      </c>
    </row>
    <row r="8723" customFormat="false" ht="14.25" hidden="false" customHeight="false" outlineLevel="0" collapsed="false">
      <c r="A8723" s="0" t="s">
        <v>105</v>
      </c>
      <c r="B8723" s="0" t="s">
        <v>106</v>
      </c>
      <c r="C8723" s="0" t="s">
        <v>72</v>
      </c>
      <c r="D8723" s="0" t="s">
        <v>198</v>
      </c>
      <c r="E8723" s="0" t="n">
        <v>2028</v>
      </c>
      <c r="F8723" s="0" t="n">
        <v>0.053626478779095</v>
      </c>
      <c r="G8723" s="0" t="s">
        <v>193</v>
      </c>
    </row>
    <row r="8724" customFormat="false" ht="14.25" hidden="false" customHeight="false" outlineLevel="0" collapsed="false">
      <c r="A8724" s="0" t="s">
        <v>105</v>
      </c>
      <c r="B8724" s="0" t="s">
        <v>106</v>
      </c>
      <c r="C8724" s="0" t="s">
        <v>72</v>
      </c>
      <c r="D8724" s="0" t="s">
        <v>188</v>
      </c>
      <c r="E8724" s="0" t="n">
        <v>2029</v>
      </c>
      <c r="F8724" s="0" t="n">
        <v>1.02412231234281</v>
      </c>
      <c r="G8724" s="0" t="s">
        <v>135</v>
      </c>
    </row>
    <row r="8725" customFormat="false" ht="14.25" hidden="false" customHeight="false" outlineLevel="0" collapsed="false">
      <c r="A8725" s="0" t="s">
        <v>105</v>
      </c>
      <c r="B8725" s="0" t="s">
        <v>106</v>
      </c>
      <c r="C8725" s="0" t="s">
        <v>72</v>
      </c>
      <c r="D8725" s="0" t="s">
        <v>189</v>
      </c>
      <c r="E8725" s="0" t="n">
        <v>2029</v>
      </c>
      <c r="F8725" s="0" t="n">
        <v>0.958698450712466</v>
      </c>
      <c r="G8725" s="0" t="s">
        <v>135</v>
      </c>
    </row>
    <row r="8726" customFormat="false" ht="14.25" hidden="false" customHeight="false" outlineLevel="0" collapsed="false">
      <c r="A8726" s="0" t="s">
        <v>105</v>
      </c>
      <c r="B8726" s="0" t="s">
        <v>106</v>
      </c>
      <c r="C8726" s="0" t="s">
        <v>72</v>
      </c>
      <c r="D8726" s="0" t="s">
        <v>190</v>
      </c>
      <c r="E8726" s="0" t="n">
        <v>2029</v>
      </c>
      <c r="F8726" s="0" t="n">
        <v>1.1466068079278</v>
      </c>
      <c r="G8726" s="0" t="s">
        <v>135</v>
      </c>
    </row>
    <row r="8727" customFormat="false" ht="14.25" hidden="false" customHeight="false" outlineLevel="0" collapsed="false">
      <c r="A8727" s="0" t="s">
        <v>105</v>
      </c>
      <c r="B8727" s="0" t="s">
        <v>106</v>
      </c>
      <c r="C8727" s="0" t="s">
        <v>72</v>
      </c>
      <c r="D8727" s="0" t="s">
        <v>191</v>
      </c>
      <c r="E8727" s="0" t="n">
        <v>2029</v>
      </c>
      <c r="F8727" s="0" t="n">
        <v>1.0629163205482</v>
      </c>
      <c r="G8727" s="0" t="s">
        <v>135</v>
      </c>
    </row>
    <row r="8728" customFormat="false" ht="14.25" hidden="false" customHeight="false" outlineLevel="0" collapsed="false">
      <c r="A8728" s="0" t="s">
        <v>105</v>
      </c>
      <c r="B8728" s="0" t="s">
        <v>106</v>
      </c>
      <c r="C8728" s="0" t="s">
        <v>72</v>
      </c>
      <c r="D8728" s="0" t="s">
        <v>192</v>
      </c>
      <c r="E8728" s="0" t="n">
        <v>2029</v>
      </c>
      <c r="F8728" s="0" t="n">
        <v>0.93447074606824</v>
      </c>
      <c r="G8728" s="0" t="s">
        <v>193</v>
      </c>
    </row>
    <row r="8729" customFormat="false" ht="14.25" hidden="false" customHeight="false" outlineLevel="0" collapsed="false">
      <c r="A8729" s="0" t="s">
        <v>105</v>
      </c>
      <c r="B8729" s="0" t="s">
        <v>106</v>
      </c>
      <c r="C8729" s="0" t="s">
        <v>72</v>
      </c>
      <c r="D8729" s="0" t="s">
        <v>194</v>
      </c>
      <c r="E8729" s="0" t="n">
        <v>2029</v>
      </c>
      <c r="F8729" s="0" t="n">
        <v>0.93</v>
      </c>
      <c r="G8729" s="0" t="s">
        <v>193</v>
      </c>
    </row>
    <row r="8730" customFormat="false" ht="14.25" hidden="false" customHeight="false" outlineLevel="0" collapsed="false">
      <c r="A8730" s="0" t="s">
        <v>105</v>
      </c>
      <c r="B8730" s="0" t="s">
        <v>106</v>
      </c>
      <c r="C8730" s="0" t="s">
        <v>72</v>
      </c>
      <c r="D8730" s="0" t="s">
        <v>195</v>
      </c>
      <c r="E8730" s="0" t="n">
        <v>2029</v>
      </c>
      <c r="F8730" s="0" t="n">
        <v>0.580559478313693</v>
      </c>
      <c r="G8730" s="0" t="s">
        <v>193</v>
      </c>
    </row>
    <row r="8731" customFormat="false" ht="14.25" hidden="false" customHeight="false" outlineLevel="0" collapsed="false">
      <c r="A8731" s="0" t="s">
        <v>105</v>
      </c>
      <c r="B8731" s="0" t="s">
        <v>106</v>
      </c>
      <c r="C8731" s="0" t="s">
        <v>72</v>
      </c>
      <c r="D8731" s="0" t="s">
        <v>196</v>
      </c>
      <c r="E8731" s="0" t="n">
        <v>2029</v>
      </c>
      <c r="F8731" s="0" t="n">
        <v>0.292308022626758</v>
      </c>
      <c r="G8731" s="0" t="s">
        <v>193</v>
      </c>
    </row>
    <row r="8732" customFormat="false" ht="14.25" hidden="false" customHeight="false" outlineLevel="0" collapsed="false">
      <c r="A8732" s="0" t="s">
        <v>105</v>
      </c>
      <c r="B8732" s="0" t="s">
        <v>106</v>
      </c>
      <c r="C8732" s="0" t="s">
        <v>72</v>
      </c>
      <c r="D8732" s="0" t="s">
        <v>197</v>
      </c>
      <c r="E8732" s="0" t="n">
        <v>2029</v>
      </c>
      <c r="F8732" s="0" t="n">
        <v>0.0093055220987678</v>
      </c>
      <c r="G8732" s="0" t="s">
        <v>193</v>
      </c>
    </row>
    <row r="8733" customFormat="false" ht="14.25" hidden="false" customHeight="false" outlineLevel="0" collapsed="false">
      <c r="A8733" s="0" t="s">
        <v>105</v>
      </c>
      <c r="B8733" s="0" t="s">
        <v>106</v>
      </c>
      <c r="C8733" s="0" t="s">
        <v>72</v>
      </c>
      <c r="D8733" s="0" t="s">
        <v>198</v>
      </c>
      <c r="E8733" s="0" t="n">
        <v>2029</v>
      </c>
      <c r="F8733" s="0" t="n">
        <v>0.0557953848381108</v>
      </c>
      <c r="G8733" s="0" t="s">
        <v>193</v>
      </c>
    </row>
    <row r="8734" customFormat="false" ht="14.25" hidden="false" customHeight="false" outlineLevel="0" collapsed="false">
      <c r="A8734" s="0" t="s">
        <v>105</v>
      </c>
      <c r="B8734" s="0" t="s">
        <v>106</v>
      </c>
      <c r="C8734" s="0" t="s">
        <v>72</v>
      </c>
      <c r="D8734" s="0" t="s">
        <v>188</v>
      </c>
      <c r="E8734" s="0" t="n">
        <v>2030</v>
      </c>
      <c r="F8734" s="0" t="n">
        <v>1.02915449447643</v>
      </c>
      <c r="G8734" s="0" t="s">
        <v>135</v>
      </c>
    </row>
    <row r="8735" customFormat="false" ht="14.25" hidden="false" customHeight="false" outlineLevel="0" collapsed="false">
      <c r="A8735" s="0" t="s">
        <v>105</v>
      </c>
      <c r="B8735" s="0" t="s">
        <v>106</v>
      </c>
      <c r="C8735" s="0" t="s">
        <v>72</v>
      </c>
      <c r="D8735" s="0" t="s">
        <v>189</v>
      </c>
      <c r="E8735" s="0" t="n">
        <v>2030</v>
      </c>
      <c r="F8735" s="0" t="n">
        <v>0.948863233098213</v>
      </c>
      <c r="G8735" s="0" t="s">
        <v>135</v>
      </c>
    </row>
    <row r="8736" customFormat="false" ht="14.25" hidden="false" customHeight="false" outlineLevel="0" collapsed="false">
      <c r="A8736" s="0" t="s">
        <v>105</v>
      </c>
      <c r="B8736" s="0" t="s">
        <v>106</v>
      </c>
      <c r="C8736" s="0" t="s">
        <v>72</v>
      </c>
      <c r="D8736" s="0" t="s">
        <v>190</v>
      </c>
      <c r="E8736" s="0" t="n">
        <v>2030</v>
      </c>
      <c r="F8736" s="0" t="n">
        <v>1.1466068079278</v>
      </c>
      <c r="G8736" s="0" t="s">
        <v>135</v>
      </c>
    </row>
    <row r="8737" customFormat="false" ht="14.25" hidden="false" customHeight="false" outlineLevel="0" collapsed="false">
      <c r="A8737" s="0" t="s">
        <v>105</v>
      </c>
      <c r="B8737" s="0" t="s">
        <v>106</v>
      </c>
      <c r="C8737" s="0" t="s">
        <v>72</v>
      </c>
      <c r="D8737" s="0" t="s">
        <v>191</v>
      </c>
      <c r="E8737" s="0" t="n">
        <v>2030</v>
      </c>
      <c r="F8737" s="0" t="n">
        <v>1.0629163205482</v>
      </c>
      <c r="G8737" s="0" t="s">
        <v>135</v>
      </c>
    </row>
    <row r="8738" customFormat="false" ht="14.25" hidden="false" customHeight="false" outlineLevel="0" collapsed="false">
      <c r="A8738" s="0" t="s">
        <v>105</v>
      </c>
      <c r="B8738" s="0" t="s">
        <v>106</v>
      </c>
      <c r="C8738" s="0" t="s">
        <v>72</v>
      </c>
      <c r="D8738" s="0" t="s">
        <v>192</v>
      </c>
      <c r="E8738" s="0" t="n">
        <v>2030</v>
      </c>
      <c r="F8738" s="0" t="n">
        <v>0.935366772726981</v>
      </c>
      <c r="G8738" s="0" t="s">
        <v>193</v>
      </c>
    </row>
    <row r="8739" customFormat="false" ht="14.25" hidden="false" customHeight="false" outlineLevel="0" collapsed="false">
      <c r="A8739" s="0" t="s">
        <v>105</v>
      </c>
      <c r="B8739" s="0" t="s">
        <v>106</v>
      </c>
      <c r="C8739" s="0" t="s">
        <v>72</v>
      </c>
      <c r="D8739" s="0" t="s">
        <v>194</v>
      </c>
      <c r="E8739" s="0" t="n">
        <v>2030</v>
      </c>
      <c r="F8739" s="0" t="n">
        <v>0.93</v>
      </c>
      <c r="G8739" s="0" t="s">
        <v>193</v>
      </c>
    </row>
    <row r="8740" customFormat="false" ht="14.25" hidden="false" customHeight="false" outlineLevel="0" collapsed="false">
      <c r="A8740" s="0" t="s">
        <v>105</v>
      </c>
      <c r="B8740" s="0" t="s">
        <v>106</v>
      </c>
      <c r="C8740" s="0" t="s">
        <v>72</v>
      </c>
      <c r="D8740" s="0" t="s">
        <v>195</v>
      </c>
      <c r="E8740" s="0" t="n">
        <v>2030</v>
      </c>
      <c r="F8740" s="0" t="n">
        <v>0.580483445343703</v>
      </c>
      <c r="G8740" s="0" t="s">
        <v>193</v>
      </c>
    </row>
    <row r="8741" customFormat="false" ht="14.25" hidden="false" customHeight="false" outlineLevel="0" collapsed="false">
      <c r="A8741" s="0" t="s">
        <v>105</v>
      </c>
      <c r="B8741" s="0" t="s">
        <v>106</v>
      </c>
      <c r="C8741" s="0" t="s">
        <v>72</v>
      </c>
      <c r="D8741" s="0" t="s">
        <v>196</v>
      </c>
      <c r="E8741" s="0" t="n">
        <v>2030</v>
      </c>
      <c r="F8741" s="0" t="n">
        <v>0.305444242272774</v>
      </c>
      <c r="G8741" s="0" t="s">
        <v>193</v>
      </c>
    </row>
    <row r="8742" customFormat="false" ht="14.25" hidden="false" customHeight="false" outlineLevel="0" collapsed="false">
      <c r="A8742" s="0" t="s">
        <v>105</v>
      </c>
      <c r="B8742" s="0" t="s">
        <v>106</v>
      </c>
      <c r="C8742" s="0" t="s">
        <v>72</v>
      </c>
      <c r="D8742" s="0" t="s">
        <v>197</v>
      </c>
      <c r="E8742" s="0" t="n">
        <v>2030</v>
      </c>
      <c r="F8742" s="0" t="n">
        <v>0.0100404301925967</v>
      </c>
      <c r="G8742" s="0" t="s">
        <v>193</v>
      </c>
    </row>
    <row r="8743" customFormat="false" ht="14.25" hidden="false" customHeight="false" outlineLevel="0" collapsed="false">
      <c r="A8743" s="0" t="s">
        <v>105</v>
      </c>
      <c r="B8743" s="0" t="s">
        <v>106</v>
      </c>
      <c r="C8743" s="0" t="s">
        <v>72</v>
      </c>
      <c r="D8743" s="0" t="s">
        <v>198</v>
      </c>
      <c r="E8743" s="0" t="n">
        <v>2030</v>
      </c>
      <c r="F8743" s="0" t="n">
        <v>0.0582677954114026</v>
      </c>
      <c r="G8743" s="0" t="s">
        <v>193</v>
      </c>
    </row>
    <row r="8744" customFormat="false" ht="14.25" hidden="false" customHeight="false" outlineLevel="0" collapsed="false">
      <c r="A8744" s="0" t="s">
        <v>105</v>
      </c>
      <c r="B8744" s="0" t="s">
        <v>106</v>
      </c>
      <c r="C8744" s="0" t="s">
        <v>72</v>
      </c>
      <c r="D8744" s="0" t="s">
        <v>188</v>
      </c>
      <c r="E8744" s="0" t="n">
        <v>2031</v>
      </c>
      <c r="F8744" s="0" t="n">
        <v>1.02239338818462</v>
      </c>
      <c r="G8744" s="0" t="s">
        <v>135</v>
      </c>
    </row>
    <row r="8745" customFormat="false" ht="14.25" hidden="false" customHeight="false" outlineLevel="0" collapsed="false">
      <c r="A8745" s="0" t="s">
        <v>105</v>
      </c>
      <c r="B8745" s="0" t="s">
        <v>106</v>
      </c>
      <c r="C8745" s="0" t="s">
        <v>72</v>
      </c>
      <c r="D8745" s="0" t="s">
        <v>189</v>
      </c>
      <c r="E8745" s="0" t="n">
        <v>2031</v>
      </c>
      <c r="F8745" s="0" t="n">
        <v>0.946943217579774</v>
      </c>
      <c r="G8745" s="0" t="s">
        <v>135</v>
      </c>
    </row>
    <row r="8746" customFormat="false" ht="14.25" hidden="false" customHeight="false" outlineLevel="0" collapsed="false">
      <c r="A8746" s="0" t="s">
        <v>105</v>
      </c>
      <c r="B8746" s="0" t="s">
        <v>106</v>
      </c>
      <c r="C8746" s="0" t="s">
        <v>72</v>
      </c>
      <c r="D8746" s="0" t="s">
        <v>190</v>
      </c>
      <c r="E8746" s="0" t="n">
        <v>2031</v>
      </c>
      <c r="F8746" s="0" t="n">
        <v>1.1466068079278</v>
      </c>
      <c r="G8746" s="0" t="s">
        <v>135</v>
      </c>
    </row>
    <row r="8747" customFormat="false" ht="14.25" hidden="false" customHeight="false" outlineLevel="0" collapsed="false">
      <c r="A8747" s="0" t="s">
        <v>105</v>
      </c>
      <c r="B8747" s="0" t="s">
        <v>106</v>
      </c>
      <c r="C8747" s="0" t="s">
        <v>72</v>
      </c>
      <c r="D8747" s="0" t="s">
        <v>191</v>
      </c>
      <c r="E8747" s="0" t="n">
        <v>2031</v>
      </c>
      <c r="F8747" s="0" t="n">
        <v>1.0629163205482</v>
      </c>
      <c r="G8747" s="0" t="s">
        <v>135</v>
      </c>
    </row>
    <row r="8748" customFormat="false" ht="14.25" hidden="false" customHeight="false" outlineLevel="0" collapsed="false">
      <c r="A8748" s="0" t="s">
        <v>105</v>
      </c>
      <c r="B8748" s="0" t="s">
        <v>106</v>
      </c>
      <c r="C8748" s="0" t="s">
        <v>72</v>
      </c>
      <c r="D8748" s="0" t="s">
        <v>192</v>
      </c>
      <c r="E8748" s="0" t="n">
        <v>2031</v>
      </c>
      <c r="F8748" s="0" t="n">
        <v>0.934160036686855</v>
      </c>
      <c r="G8748" s="0" t="s">
        <v>193</v>
      </c>
    </row>
    <row r="8749" customFormat="false" ht="14.25" hidden="false" customHeight="false" outlineLevel="0" collapsed="false">
      <c r="A8749" s="0" t="s">
        <v>105</v>
      </c>
      <c r="B8749" s="0" t="s">
        <v>106</v>
      </c>
      <c r="C8749" s="0" t="s">
        <v>72</v>
      </c>
      <c r="D8749" s="0" t="s">
        <v>194</v>
      </c>
      <c r="E8749" s="0" t="n">
        <v>2031</v>
      </c>
      <c r="F8749" s="0" t="n">
        <v>0.93</v>
      </c>
      <c r="G8749" s="0" t="s">
        <v>193</v>
      </c>
    </row>
    <row r="8750" customFormat="false" ht="14.25" hidden="false" customHeight="false" outlineLevel="0" collapsed="false">
      <c r="A8750" s="0" t="s">
        <v>105</v>
      </c>
      <c r="B8750" s="0" t="s">
        <v>106</v>
      </c>
      <c r="C8750" s="0" t="s">
        <v>72</v>
      </c>
      <c r="D8750" s="0" t="s">
        <v>195</v>
      </c>
      <c r="E8750" s="0" t="n">
        <v>2031</v>
      </c>
      <c r="F8750" s="0" t="n">
        <v>0.580411390466279</v>
      </c>
      <c r="G8750" s="0" t="s">
        <v>193</v>
      </c>
    </row>
    <row r="8751" customFormat="false" ht="14.25" hidden="false" customHeight="false" outlineLevel="0" collapsed="false">
      <c r="A8751" s="0" t="s">
        <v>105</v>
      </c>
      <c r="B8751" s="0" t="s">
        <v>106</v>
      </c>
      <c r="C8751" s="0" t="s">
        <v>72</v>
      </c>
      <c r="D8751" s="0" t="s">
        <v>196</v>
      </c>
      <c r="E8751" s="0" t="n">
        <v>2031</v>
      </c>
      <c r="F8751" s="0" t="n">
        <v>0.304454680789426</v>
      </c>
      <c r="G8751" s="0" t="s">
        <v>193</v>
      </c>
    </row>
    <row r="8752" customFormat="false" ht="14.25" hidden="false" customHeight="false" outlineLevel="0" collapsed="false">
      <c r="A8752" s="0" t="s">
        <v>105</v>
      </c>
      <c r="B8752" s="0" t="s">
        <v>106</v>
      </c>
      <c r="C8752" s="0" t="s">
        <v>72</v>
      </c>
      <c r="D8752" s="0" t="s">
        <v>197</v>
      </c>
      <c r="E8752" s="0" t="n">
        <v>2031</v>
      </c>
      <c r="F8752" s="0" t="n">
        <v>0.0104050955140212</v>
      </c>
      <c r="G8752" s="0" t="s">
        <v>193</v>
      </c>
    </row>
    <row r="8753" customFormat="false" ht="14.25" hidden="false" customHeight="false" outlineLevel="0" collapsed="false">
      <c r="A8753" s="0" t="s">
        <v>105</v>
      </c>
      <c r="B8753" s="0" t="s">
        <v>106</v>
      </c>
      <c r="C8753" s="0" t="s">
        <v>72</v>
      </c>
      <c r="D8753" s="0" t="s">
        <v>198</v>
      </c>
      <c r="E8753" s="0" t="n">
        <v>2031</v>
      </c>
      <c r="F8753" s="0" t="n">
        <v>0.0574907422008638</v>
      </c>
      <c r="G8753" s="0" t="s">
        <v>193</v>
      </c>
    </row>
    <row r="8754" customFormat="false" ht="14.25" hidden="false" customHeight="false" outlineLevel="0" collapsed="false">
      <c r="A8754" s="0" t="s">
        <v>105</v>
      </c>
      <c r="B8754" s="0" t="s">
        <v>106</v>
      </c>
      <c r="C8754" s="0" t="s">
        <v>72</v>
      </c>
      <c r="D8754" s="0" t="s">
        <v>188</v>
      </c>
      <c r="E8754" s="0" t="n">
        <v>2032</v>
      </c>
      <c r="F8754" s="0" t="n">
        <v>1.03902873039326</v>
      </c>
      <c r="G8754" s="0" t="s">
        <v>135</v>
      </c>
    </row>
    <row r="8755" customFormat="false" ht="14.25" hidden="false" customHeight="false" outlineLevel="0" collapsed="false">
      <c r="A8755" s="0" t="s">
        <v>105</v>
      </c>
      <c r="B8755" s="0" t="s">
        <v>106</v>
      </c>
      <c r="C8755" s="0" t="s">
        <v>72</v>
      </c>
      <c r="D8755" s="0" t="s">
        <v>189</v>
      </c>
      <c r="E8755" s="0" t="n">
        <v>2032</v>
      </c>
      <c r="F8755" s="0" t="n">
        <v>0.949750754083717</v>
      </c>
      <c r="G8755" s="0" t="s">
        <v>135</v>
      </c>
    </row>
    <row r="8756" customFormat="false" ht="14.25" hidden="false" customHeight="false" outlineLevel="0" collapsed="false">
      <c r="A8756" s="0" t="s">
        <v>105</v>
      </c>
      <c r="B8756" s="0" t="s">
        <v>106</v>
      </c>
      <c r="C8756" s="0" t="s">
        <v>72</v>
      </c>
      <c r="D8756" s="0" t="s">
        <v>190</v>
      </c>
      <c r="E8756" s="0" t="n">
        <v>2032</v>
      </c>
      <c r="F8756" s="0" t="n">
        <v>1.1466068079278</v>
      </c>
      <c r="G8756" s="0" t="s">
        <v>135</v>
      </c>
    </row>
    <row r="8757" customFormat="false" ht="14.25" hidden="false" customHeight="false" outlineLevel="0" collapsed="false">
      <c r="A8757" s="0" t="s">
        <v>105</v>
      </c>
      <c r="B8757" s="0" t="s">
        <v>106</v>
      </c>
      <c r="C8757" s="0" t="s">
        <v>72</v>
      </c>
      <c r="D8757" s="0" t="s">
        <v>191</v>
      </c>
      <c r="E8757" s="0" t="n">
        <v>2032</v>
      </c>
      <c r="F8757" s="0" t="n">
        <v>1.0629163205482</v>
      </c>
      <c r="G8757" s="0" t="s">
        <v>135</v>
      </c>
    </row>
    <row r="8758" customFormat="false" ht="14.25" hidden="false" customHeight="false" outlineLevel="0" collapsed="false">
      <c r="A8758" s="0" t="s">
        <v>105</v>
      </c>
      <c r="B8758" s="0" t="s">
        <v>106</v>
      </c>
      <c r="C8758" s="0" t="s">
        <v>72</v>
      </c>
      <c r="D8758" s="0" t="s">
        <v>192</v>
      </c>
      <c r="E8758" s="0" t="n">
        <v>2032</v>
      </c>
      <c r="F8758" s="0" t="n">
        <v>0.93708952067445</v>
      </c>
      <c r="G8758" s="0" t="s">
        <v>193</v>
      </c>
    </row>
    <row r="8759" customFormat="false" ht="14.25" hidden="false" customHeight="false" outlineLevel="0" collapsed="false">
      <c r="A8759" s="0" t="s">
        <v>105</v>
      </c>
      <c r="B8759" s="0" t="s">
        <v>106</v>
      </c>
      <c r="C8759" s="0" t="s">
        <v>72</v>
      </c>
      <c r="D8759" s="0" t="s">
        <v>194</v>
      </c>
      <c r="E8759" s="0" t="n">
        <v>2032</v>
      </c>
      <c r="F8759" s="0" t="n">
        <v>0.93</v>
      </c>
      <c r="G8759" s="0" t="s">
        <v>193</v>
      </c>
    </row>
    <row r="8760" customFormat="false" ht="14.25" hidden="false" customHeight="false" outlineLevel="0" collapsed="false">
      <c r="A8760" s="0" t="s">
        <v>105</v>
      </c>
      <c r="B8760" s="0" t="s">
        <v>106</v>
      </c>
      <c r="C8760" s="0" t="s">
        <v>72</v>
      </c>
      <c r="D8760" s="0" t="s">
        <v>195</v>
      </c>
      <c r="E8760" s="0" t="n">
        <v>2032</v>
      </c>
      <c r="F8760" s="0" t="n">
        <v>0.580345728886566</v>
      </c>
      <c r="G8760" s="0" t="s">
        <v>193</v>
      </c>
    </row>
    <row r="8761" customFormat="false" ht="14.25" hidden="false" customHeight="false" outlineLevel="0" collapsed="false">
      <c r="A8761" s="0" t="s">
        <v>105</v>
      </c>
      <c r="B8761" s="0" t="s">
        <v>106</v>
      </c>
      <c r="C8761" s="0" t="s">
        <v>72</v>
      </c>
      <c r="D8761" s="0" t="s">
        <v>196</v>
      </c>
      <c r="E8761" s="0" t="n">
        <v>2032</v>
      </c>
      <c r="F8761" s="0" t="n">
        <v>0.30407860917889</v>
      </c>
      <c r="G8761" s="0" t="s">
        <v>193</v>
      </c>
    </row>
    <row r="8762" customFormat="false" ht="14.25" hidden="false" customHeight="false" outlineLevel="0" collapsed="false">
      <c r="A8762" s="0" t="s">
        <v>105</v>
      </c>
      <c r="B8762" s="0" t="s">
        <v>106</v>
      </c>
      <c r="C8762" s="0" t="s">
        <v>72</v>
      </c>
      <c r="D8762" s="0" t="s">
        <v>197</v>
      </c>
      <c r="E8762" s="0" t="n">
        <v>2032</v>
      </c>
      <c r="F8762" s="0" t="n">
        <v>0.0107575108727488</v>
      </c>
      <c r="G8762" s="0" t="s">
        <v>193</v>
      </c>
    </row>
    <row r="8763" customFormat="false" ht="14.25" hidden="false" customHeight="false" outlineLevel="0" collapsed="false">
      <c r="A8763" s="0" t="s">
        <v>105</v>
      </c>
      <c r="B8763" s="0" t="s">
        <v>106</v>
      </c>
      <c r="C8763" s="0" t="s">
        <v>72</v>
      </c>
      <c r="D8763" s="0" t="s">
        <v>198</v>
      </c>
      <c r="E8763" s="0" t="n">
        <v>2032</v>
      </c>
      <c r="F8763" s="0" t="n">
        <v>0.0567533236868701</v>
      </c>
      <c r="G8763" s="0" t="s">
        <v>193</v>
      </c>
    </row>
    <row r="8764" customFormat="false" ht="14.25" hidden="false" customHeight="false" outlineLevel="0" collapsed="false">
      <c r="A8764" s="0" t="s">
        <v>105</v>
      </c>
      <c r="B8764" s="0" t="s">
        <v>106</v>
      </c>
      <c r="C8764" s="0" t="s">
        <v>72</v>
      </c>
      <c r="D8764" s="0" t="s">
        <v>188</v>
      </c>
      <c r="E8764" s="0" t="n">
        <v>2033</v>
      </c>
      <c r="F8764" s="0" t="n">
        <v>1.04752409154468</v>
      </c>
      <c r="G8764" s="0" t="s">
        <v>135</v>
      </c>
    </row>
    <row r="8765" customFormat="false" ht="14.25" hidden="false" customHeight="false" outlineLevel="0" collapsed="false">
      <c r="A8765" s="0" t="s">
        <v>105</v>
      </c>
      <c r="B8765" s="0" t="s">
        <v>106</v>
      </c>
      <c r="C8765" s="0" t="s">
        <v>72</v>
      </c>
      <c r="D8765" s="0" t="s">
        <v>189</v>
      </c>
      <c r="E8765" s="0" t="n">
        <v>2033</v>
      </c>
      <c r="F8765" s="0" t="n">
        <v>0.952639617211829</v>
      </c>
      <c r="G8765" s="0" t="s">
        <v>135</v>
      </c>
    </row>
    <row r="8766" customFormat="false" ht="14.25" hidden="false" customHeight="false" outlineLevel="0" collapsed="false">
      <c r="A8766" s="0" t="s">
        <v>105</v>
      </c>
      <c r="B8766" s="0" t="s">
        <v>106</v>
      </c>
      <c r="C8766" s="0" t="s">
        <v>72</v>
      </c>
      <c r="D8766" s="0" t="s">
        <v>190</v>
      </c>
      <c r="E8766" s="0" t="n">
        <v>2033</v>
      </c>
      <c r="F8766" s="0" t="n">
        <v>1.1466068079278</v>
      </c>
      <c r="G8766" s="0" t="s">
        <v>135</v>
      </c>
    </row>
    <row r="8767" customFormat="false" ht="14.25" hidden="false" customHeight="false" outlineLevel="0" collapsed="false">
      <c r="A8767" s="0" t="s">
        <v>105</v>
      </c>
      <c r="B8767" s="0" t="s">
        <v>106</v>
      </c>
      <c r="C8767" s="0" t="s">
        <v>72</v>
      </c>
      <c r="D8767" s="0" t="s">
        <v>191</v>
      </c>
      <c r="E8767" s="0" t="n">
        <v>2033</v>
      </c>
      <c r="F8767" s="0" t="n">
        <v>1.0629163205482</v>
      </c>
      <c r="G8767" s="0" t="s">
        <v>135</v>
      </c>
    </row>
    <row r="8768" customFormat="false" ht="14.25" hidden="false" customHeight="false" outlineLevel="0" collapsed="false">
      <c r="A8768" s="0" t="s">
        <v>105</v>
      </c>
      <c r="B8768" s="0" t="s">
        <v>106</v>
      </c>
      <c r="C8768" s="0" t="s">
        <v>72</v>
      </c>
      <c r="D8768" s="0" t="s">
        <v>192</v>
      </c>
      <c r="E8768" s="0" t="n">
        <v>2033</v>
      </c>
      <c r="F8768" s="0" t="n">
        <v>0.938534903927911</v>
      </c>
      <c r="G8768" s="0" t="s">
        <v>193</v>
      </c>
    </row>
    <row r="8769" customFormat="false" ht="14.25" hidden="false" customHeight="false" outlineLevel="0" collapsed="false">
      <c r="A8769" s="0" t="s">
        <v>105</v>
      </c>
      <c r="B8769" s="0" t="s">
        <v>106</v>
      </c>
      <c r="C8769" s="0" t="s">
        <v>72</v>
      </c>
      <c r="D8769" s="0" t="s">
        <v>194</v>
      </c>
      <c r="E8769" s="0" t="n">
        <v>2033</v>
      </c>
      <c r="F8769" s="0" t="n">
        <v>0.93</v>
      </c>
      <c r="G8769" s="0" t="s">
        <v>193</v>
      </c>
    </row>
    <row r="8770" customFormat="false" ht="14.25" hidden="false" customHeight="false" outlineLevel="0" collapsed="false">
      <c r="A8770" s="0" t="s">
        <v>105</v>
      </c>
      <c r="B8770" s="0" t="s">
        <v>106</v>
      </c>
      <c r="C8770" s="0" t="s">
        <v>72</v>
      </c>
      <c r="D8770" s="0" t="s">
        <v>195</v>
      </c>
      <c r="E8770" s="0" t="n">
        <v>2033</v>
      </c>
      <c r="F8770" s="0" t="n">
        <v>0.580283346955613</v>
      </c>
      <c r="G8770" s="0" t="s">
        <v>193</v>
      </c>
    </row>
    <row r="8771" customFormat="false" ht="14.25" hidden="false" customHeight="false" outlineLevel="0" collapsed="false">
      <c r="A8771" s="0" t="s">
        <v>105</v>
      </c>
      <c r="B8771" s="0" t="s">
        <v>106</v>
      </c>
      <c r="C8771" s="0" t="s">
        <v>72</v>
      </c>
      <c r="D8771" s="0" t="s">
        <v>196</v>
      </c>
      <c r="E8771" s="0" t="n">
        <v>2033</v>
      </c>
      <c r="F8771" s="0" t="n">
        <v>0.303699067202089</v>
      </c>
      <c r="G8771" s="0" t="s">
        <v>193</v>
      </c>
    </row>
    <row r="8772" customFormat="false" ht="14.25" hidden="false" customHeight="false" outlineLevel="0" collapsed="false">
      <c r="A8772" s="0" t="s">
        <v>105</v>
      </c>
      <c r="B8772" s="0" t="s">
        <v>106</v>
      </c>
      <c r="C8772" s="0" t="s">
        <v>72</v>
      </c>
      <c r="D8772" s="0" t="s">
        <v>197</v>
      </c>
      <c r="E8772" s="0" t="n">
        <v>2033</v>
      </c>
      <c r="F8772" s="0" t="n">
        <v>0.0110754889335614</v>
      </c>
      <c r="G8772" s="0" t="s">
        <v>193</v>
      </c>
    </row>
    <row r="8773" customFormat="false" ht="14.25" hidden="false" customHeight="false" outlineLevel="0" collapsed="false">
      <c r="A8773" s="0" t="s">
        <v>105</v>
      </c>
      <c r="B8773" s="0" t="s">
        <v>106</v>
      </c>
      <c r="C8773" s="0" t="s">
        <v>72</v>
      </c>
      <c r="D8773" s="0" t="s">
        <v>198</v>
      </c>
      <c r="E8773" s="0" t="n">
        <v>2033</v>
      </c>
      <c r="F8773" s="0" t="n">
        <v>0.0559408094700256</v>
      </c>
      <c r="G8773" s="0" t="s">
        <v>193</v>
      </c>
    </row>
    <row r="8774" customFormat="false" ht="14.25" hidden="false" customHeight="false" outlineLevel="0" collapsed="false">
      <c r="A8774" s="0" t="s">
        <v>105</v>
      </c>
      <c r="B8774" s="0" t="s">
        <v>106</v>
      </c>
      <c r="C8774" s="0" t="s">
        <v>72</v>
      </c>
      <c r="D8774" s="0" t="s">
        <v>188</v>
      </c>
      <c r="E8774" s="0" t="n">
        <v>2034</v>
      </c>
      <c r="F8774" s="0" t="n">
        <v>1.0582601241899</v>
      </c>
      <c r="G8774" s="0" t="s">
        <v>135</v>
      </c>
    </row>
    <row r="8775" customFormat="false" ht="14.25" hidden="false" customHeight="false" outlineLevel="0" collapsed="false">
      <c r="A8775" s="0" t="s">
        <v>105</v>
      </c>
      <c r="B8775" s="0" t="s">
        <v>106</v>
      </c>
      <c r="C8775" s="0" t="s">
        <v>72</v>
      </c>
      <c r="D8775" s="0" t="s">
        <v>189</v>
      </c>
      <c r="E8775" s="0" t="n">
        <v>2034</v>
      </c>
      <c r="F8775" s="0" t="n">
        <v>0.941975221625064</v>
      </c>
      <c r="G8775" s="0" t="s">
        <v>135</v>
      </c>
    </row>
    <row r="8776" customFormat="false" ht="14.25" hidden="false" customHeight="false" outlineLevel="0" collapsed="false">
      <c r="A8776" s="0" t="s">
        <v>105</v>
      </c>
      <c r="B8776" s="0" t="s">
        <v>106</v>
      </c>
      <c r="C8776" s="0" t="s">
        <v>72</v>
      </c>
      <c r="D8776" s="0" t="s">
        <v>190</v>
      </c>
      <c r="E8776" s="0" t="n">
        <v>2034</v>
      </c>
      <c r="F8776" s="0" t="n">
        <v>1.1466068079278</v>
      </c>
      <c r="G8776" s="0" t="s">
        <v>135</v>
      </c>
    </row>
    <row r="8777" customFormat="false" ht="14.25" hidden="false" customHeight="false" outlineLevel="0" collapsed="false">
      <c r="A8777" s="0" t="s">
        <v>105</v>
      </c>
      <c r="B8777" s="0" t="s">
        <v>106</v>
      </c>
      <c r="C8777" s="0" t="s">
        <v>72</v>
      </c>
      <c r="D8777" s="0" t="s">
        <v>191</v>
      </c>
      <c r="E8777" s="0" t="n">
        <v>2034</v>
      </c>
      <c r="F8777" s="0" t="n">
        <v>1.0629163205482</v>
      </c>
      <c r="G8777" s="0" t="s">
        <v>135</v>
      </c>
    </row>
    <row r="8778" customFormat="false" ht="14.25" hidden="false" customHeight="false" outlineLevel="0" collapsed="false">
      <c r="A8778" s="0" t="s">
        <v>105</v>
      </c>
      <c r="B8778" s="0" t="s">
        <v>106</v>
      </c>
      <c r="C8778" s="0" t="s">
        <v>72</v>
      </c>
      <c r="D8778" s="0" t="s">
        <v>192</v>
      </c>
      <c r="E8778" s="0" t="n">
        <v>2034</v>
      </c>
      <c r="F8778" s="0" t="n">
        <v>0.940314105643467</v>
      </c>
      <c r="G8778" s="0" t="s">
        <v>193</v>
      </c>
    </row>
    <row r="8779" customFormat="false" ht="14.25" hidden="false" customHeight="false" outlineLevel="0" collapsed="false">
      <c r="A8779" s="0" t="s">
        <v>105</v>
      </c>
      <c r="B8779" s="0" t="s">
        <v>106</v>
      </c>
      <c r="C8779" s="0" t="s">
        <v>72</v>
      </c>
      <c r="D8779" s="0" t="s">
        <v>194</v>
      </c>
      <c r="E8779" s="0" t="n">
        <v>2034</v>
      </c>
      <c r="F8779" s="0" t="n">
        <v>0.93</v>
      </c>
      <c r="G8779" s="0" t="s">
        <v>193</v>
      </c>
    </row>
    <row r="8780" customFormat="false" ht="14.25" hidden="false" customHeight="false" outlineLevel="0" collapsed="false">
      <c r="A8780" s="0" t="s">
        <v>105</v>
      </c>
      <c r="B8780" s="0" t="s">
        <v>106</v>
      </c>
      <c r="C8780" s="0" t="s">
        <v>72</v>
      </c>
      <c r="D8780" s="0" t="s">
        <v>195</v>
      </c>
      <c r="E8780" s="0" t="n">
        <v>2034</v>
      </c>
      <c r="F8780" s="0" t="n">
        <v>0.580221102547206</v>
      </c>
      <c r="G8780" s="0" t="s">
        <v>193</v>
      </c>
    </row>
    <row r="8781" customFormat="false" ht="14.25" hidden="false" customHeight="false" outlineLevel="0" collapsed="false">
      <c r="A8781" s="0" t="s">
        <v>105</v>
      </c>
      <c r="B8781" s="0" t="s">
        <v>106</v>
      </c>
      <c r="C8781" s="0" t="s">
        <v>72</v>
      </c>
      <c r="D8781" s="0" t="s">
        <v>196</v>
      </c>
      <c r="E8781" s="0" t="n">
        <v>2034</v>
      </c>
      <c r="F8781" s="0" t="n">
        <v>0.303228283710352</v>
      </c>
      <c r="G8781" s="0" t="s">
        <v>193</v>
      </c>
    </row>
    <row r="8782" customFormat="false" ht="14.25" hidden="false" customHeight="false" outlineLevel="0" collapsed="false">
      <c r="A8782" s="0" t="s">
        <v>105</v>
      </c>
      <c r="B8782" s="0" t="s">
        <v>106</v>
      </c>
      <c r="C8782" s="0" t="s">
        <v>72</v>
      </c>
      <c r="D8782" s="0" t="s">
        <v>197</v>
      </c>
      <c r="E8782" s="0" t="n">
        <v>2034</v>
      </c>
      <c r="F8782" s="0" t="n">
        <v>0.0114250242264457</v>
      </c>
      <c r="G8782" s="0" t="s">
        <v>193</v>
      </c>
    </row>
    <row r="8783" customFormat="false" ht="14.25" hidden="false" customHeight="false" outlineLevel="0" collapsed="false">
      <c r="A8783" s="0" t="s">
        <v>105</v>
      </c>
      <c r="B8783" s="0" t="s">
        <v>106</v>
      </c>
      <c r="C8783" s="0" t="s">
        <v>72</v>
      </c>
      <c r="D8783" s="0" t="s">
        <v>198</v>
      </c>
      <c r="E8783" s="0" t="n">
        <v>2034</v>
      </c>
      <c r="F8783" s="0" t="n">
        <v>0.0553838950318916</v>
      </c>
      <c r="G8783" s="0" t="s">
        <v>193</v>
      </c>
    </row>
    <row r="8784" customFormat="false" ht="14.25" hidden="false" customHeight="false" outlineLevel="0" collapsed="false">
      <c r="A8784" s="0" t="s">
        <v>105</v>
      </c>
      <c r="B8784" s="0" t="s">
        <v>106</v>
      </c>
      <c r="C8784" s="0" t="s">
        <v>72</v>
      </c>
      <c r="D8784" s="0" t="s">
        <v>188</v>
      </c>
      <c r="E8784" s="0" t="n">
        <v>2035</v>
      </c>
      <c r="F8784" s="0" t="n">
        <v>1.0585257708103</v>
      </c>
      <c r="G8784" s="0" t="s">
        <v>135</v>
      </c>
    </row>
    <row r="8785" customFormat="false" ht="14.25" hidden="false" customHeight="false" outlineLevel="0" collapsed="false">
      <c r="A8785" s="0" t="s">
        <v>105</v>
      </c>
      <c r="B8785" s="0" t="s">
        <v>106</v>
      </c>
      <c r="C8785" s="0" t="s">
        <v>72</v>
      </c>
      <c r="D8785" s="0" t="s">
        <v>189</v>
      </c>
      <c r="E8785" s="0" t="n">
        <v>2035</v>
      </c>
      <c r="F8785" s="0" t="n">
        <v>0.932150611831356</v>
      </c>
      <c r="G8785" s="0" t="s">
        <v>135</v>
      </c>
    </row>
    <row r="8786" customFormat="false" ht="14.25" hidden="false" customHeight="false" outlineLevel="0" collapsed="false">
      <c r="A8786" s="0" t="s">
        <v>105</v>
      </c>
      <c r="B8786" s="0" t="s">
        <v>106</v>
      </c>
      <c r="C8786" s="0" t="s">
        <v>72</v>
      </c>
      <c r="D8786" s="0" t="s">
        <v>190</v>
      </c>
      <c r="E8786" s="0" t="n">
        <v>2035</v>
      </c>
      <c r="F8786" s="0" t="n">
        <v>1.1466068079278</v>
      </c>
      <c r="G8786" s="0" t="s">
        <v>135</v>
      </c>
    </row>
    <row r="8787" customFormat="false" ht="14.25" hidden="false" customHeight="false" outlineLevel="0" collapsed="false">
      <c r="A8787" s="0" t="s">
        <v>105</v>
      </c>
      <c r="B8787" s="0" t="s">
        <v>106</v>
      </c>
      <c r="C8787" s="0" t="s">
        <v>72</v>
      </c>
      <c r="D8787" s="0" t="s">
        <v>191</v>
      </c>
      <c r="E8787" s="0" t="n">
        <v>2035</v>
      </c>
      <c r="F8787" s="0" t="n">
        <v>1.0629163205482</v>
      </c>
      <c r="G8787" s="0" t="s">
        <v>135</v>
      </c>
    </row>
    <row r="8788" customFormat="false" ht="14.25" hidden="false" customHeight="false" outlineLevel="0" collapsed="false">
      <c r="A8788" s="0" t="s">
        <v>105</v>
      </c>
      <c r="B8788" s="0" t="s">
        <v>106</v>
      </c>
      <c r="C8788" s="0" t="s">
        <v>72</v>
      </c>
      <c r="D8788" s="0" t="s">
        <v>192</v>
      </c>
      <c r="E8788" s="0" t="n">
        <v>2035</v>
      </c>
      <c r="F8788" s="0" t="n">
        <v>0.94035747008952</v>
      </c>
      <c r="G8788" s="0" t="s">
        <v>193</v>
      </c>
    </row>
    <row r="8789" customFormat="false" ht="14.25" hidden="false" customHeight="false" outlineLevel="0" collapsed="false">
      <c r="A8789" s="0" t="s">
        <v>105</v>
      </c>
      <c r="B8789" s="0" t="s">
        <v>106</v>
      </c>
      <c r="C8789" s="0" t="s">
        <v>72</v>
      </c>
      <c r="D8789" s="0" t="s">
        <v>194</v>
      </c>
      <c r="E8789" s="0" t="n">
        <v>2035</v>
      </c>
      <c r="F8789" s="0" t="n">
        <v>0.93</v>
      </c>
      <c r="G8789" s="0" t="s">
        <v>193</v>
      </c>
    </row>
    <row r="8790" customFormat="false" ht="14.25" hidden="false" customHeight="false" outlineLevel="0" collapsed="false">
      <c r="A8790" s="0" t="s">
        <v>105</v>
      </c>
      <c r="B8790" s="0" t="s">
        <v>106</v>
      </c>
      <c r="C8790" s="0" t="s">
        <v>72</v>
      </c>
      <c r="D8790" s="0" t="s">
        <v>195</v>
      </c>
      <c r="E8790" s="0" t="n">
        <v>2035</v>
      </c>
      <c r="F8790" s="0" t="n">
        <v>0.580155875068286</v>
      </c>
      <c r="G8790" s="0" t="s">
        <v>193</v>
      </c>
    </row>
    <row r="8791" customFormat="false" ht="14.25" hidden="false" customHeight="false" outlineLevel="0" collapsed="false">
      <c r="A8791" s="0" t="s">
        <v>105</v>
      </c>
      <c r="B8791" s="0" t="s">
        <v>106</v>
      </c>
      <c r="C8791" s="0" t="s">
        <v>72</v>
      </c>
      <c r="D8791" s="0" t="s">
        <v>196</v>
      </c>
      <c r="E8791" s="0" t="n">
        <v>2035</v>
      </c>
      <c r="F8791" s="0" t="n">
        <v>0.302641370763684</v>
      </c>
      <c r="G8791" s="0" t="s">
        <v>193</v>
      </c>
    </row>
    <row r="8792" customFormat="false" ht="14.25" hidden="false" customHeight="false" outlineLevel="0" collapsed="false">
      <c r="A8792" s="0" t="s">
        <v>105</v>
      </c>
      <c r="B8792" s="0" t="s">
        <v>106</v>
      </c>
      <c r="C8792" s="0" t="s">
        <v>72</v>
      </c>
      <c r="D8792" s="0" t="s">
        <v>197</v>
      </c>
      <c r="E8792" s="0" t="n">
        <v>2035</v>
      </c>
      <c r="F8792" s="0" t="n">
        <v>0.0117463686921771</v>
      </c>
      <c r="G8792" s="0" t="s">
        <v>193</v>
      </c>
    </row>
    <row r="8793" customFormat="false" ht="14.25" hidden="false" customHeight="false" outlineLevel="0" collapsed="false">
      <c r="A8793" s="0" t="s">
        <v>105</v>
      </c>
      <c r="B8793" s="0" t="s">
        <v>106</v>
      </c>
      <c r="C8793" s="0" t="s">
        <v>72</v>
      </c>
      <c r="D8793" s="0" t="s">
        <v>198</v>
      </c>
      <c r="E8793" s="0" t="n">
        <v>2035</v>
      </c>
      <c r="F8793" s="0" t="n">
        <v>0.0547689390867721</v>
      </c>
      <c r="G8793" s="0" t="s">
        <v>193</v>
      </c>
    </row>
    <row r="8794" customFormat="false" ht="14.25" hidden="false" customHeight="false" outlineLevel="0" collapsed="false">
      <c r="A8794" s="0" t="s">
        <v>105</v>
      </c>
      <c r="B8794" s="0" t="s">
        <v>106</v>
      </c>
      <c r="C8794" s="0" t="s">
        <v>72</v>
      </c>
      <c r="D8794" s="0" t="s">
        <v>188</v>
      </c>
      <c r="E8794" s="0" t="n">
        <v>2036</v>
      </c>
      <c r="F8794" s="0" t="n">
        <v>1.05873988731705</v>
      </c>
      <c r="G8794" s="0" t="s">
        <v>135</v>
      </c>
    </row>
    <row r="8795" customFormat="false" ht="14.25" hidden="false" customHeight="false" outlineLevel="0" collapsed="false">
      <c r="A8795" s="0" t="s">
        <v>105</v>
      </c>
      <c r="B8795" s="0" t="s">
        <v>106</v>
      </c>
      <c r="C8795" s="0" t="s">
        <v>72</v>
      </c>
      <c r="D8795" s="0" t="s">
        <v>189</v>
      </c>
      <c r="E8795" s="0" t="n">
        <v>2036</v>
      </c>
      <c r="F8795" s="0" t="n">
        <v>0.927064161880573</v>
      </c>
      <c r="G8795" s="0" t="s">
        <v>135</v>
      </c>
    </row>
    <row r="8796" customFormat="false" ht="14.25" hidden="false" customHeight="false" outlineLevel="0" collapsed="false">
      <c r="A8796" s="0" t="s">
        <v>105</v>
      </c>
      <c r="B8796" s="0" t="s">
        <v>106</v>
      </c>
      <c r="C8796" s="0" t="s">
        <v>72</v>
      </c>
      <c r="D8796" s="0" t="s">
        <v>190</v>
      </c>
      <c r="E8796" s="0" t="n">
        <v>2036</v>
      </c>
      <c r="F8796" s="0" t="n">
        <v>1.1466068079278</v>
      </c>
      <c r="G8796" s="0" t="s">
        <v>135</v>
      </c>
    </row>
    <row r="8797" customFormat="false" ht="14.25" hidden="false" customHeight="false" outlineLevel="0" collapsed="false">
      <c r="A8797" s="0" t="s">
        <v>105</v>
      </c>
      <c r="B8797" s="0" t="s">
        <v>106</v>
      </c>
      <c r="C8797" s="0" t="s">
        <v>72</v>
      </c>
      <c r="D8797" s="0" t="s">
        <v>191</v>
      </c>
      <c r="E8797" s="0" t="n">
        <v>2036</v>
      </c>
      <c r="F8797" s="0" t="n">
        <v>1.0629163205482</v>
      </c>
      <c r="G8797" s="0" t="s">
        <v>135</v>
      </c>
    </row>
    <row r="8798" customFormat="false" ht="14.25" hidden="false" customHeight="false" outlineLevel="0" collapsed="false">
      <c r="A8798" s="0" t="s">
        <v>105</v>
      </c>
      <c r="B8798" s="0" t="s">
        <v>106</v>
      </c>
      <c r="C8798" s="0" t="s">
        <v>72</v>
      </c>
      <c r="D8798" s="0" t="s">
        <v>192</v>
      </c>
      <c r="E8798" s="0" t="n">
        <v>2036</v>
      </c>
      <c r="F8798" s="0" t="n">
        <v>0.940392399770551</v>
      </c>
      <c r="G8798" s="0" t="s">
        <v>193</v>
      </c>
    </row>
    <row r="8799" customFormat="false" ht="14.25" hidden="false" customHeight="false" outlineLevel="0" collapsed="false">
      <c r="A8799" s="0" t="s">
        <v>105</v>
      </c>
      <c r="B8799" s="0" t="s">
        <v>106</v>
      </c>
      <c r="C8799" s="0" t="s">
        <v>72</v>
      </c>
      <c r="D8799" s="0" t="s">
        <v>194</v>
      </c>
      <c r="E8799" s="0" t="n">
        <v>2036</v>
      </c>
      <c r="F8799" s="0" t="n">
        <v>0.93</v>
      </c>
      <c r="G8799" s="0" t="s">
        <v>193</v>
      </c>
    </row>
    <row r="8800" customFormat="false" ht="14.25" hidden="false" customHeight="false" outlineLevel="0" collapsed="false">
      <c r="A8800" s="0" t="s">
        <v>105</v>
      </c>
      <c r="B8800" s="0" t="s">
        <v>106</v>
      </c>
      <c r="C8800" s="0" t="s">
        <v>72</v>
      </c>
      <c r="D8800" s="0" t="s">
        <v>195</v>
      </c>
      <c r="E8800" s="0" t="n">
        <v>2036</v>
      </c>
      <c r="F8800" s="0" t="n">
        <v>0.580100883455002</v>
      </c>
      <c r="G8800" s="0" t="s">
        <v>193</v>
      </c>
    </row>
    <row r="8801" customFormat="false" ht="14.25" hidden="false" customHeight="false" outlineLevel="0" collapsed="false">
      <c r="A8801" s="0" t="s">
        <v>105</v>
      </c>
      <c r="B8801" s="0" t="s">
        <v>106</v>
      </c>
      <c r="C8801" s="0" t="s">
        <v>72</v>
      </c>
      <c r="D8801" s="0" t="s">
        <v>196</v>
      </c>
      <c r="E8801" s="0" t="n">
        <v>2036</v>
      </c>
      <c r="F8801" s="0" t="n">
        <v>0.301694744657845</v>
      </c>
      <c r="G8801" s="0" t="s">
        <v>193</v>
      </c>
    </row>
    <row r="8802" customFormat="false" ht="14.25" hidden="false" customHeight="false" outlineLevel="0" collapsed="false">
      <c r="A8802" s="0" t="s">
        <v>105</v>
      </c>
      <c r="B8802" s="0" t="s">
        <v>106</v>
      </c>
      <c r="C8802" s="0" t="s">
        <v>72</v>
      </c>
      <c r="D8802" s="0" t="s">
        <v>197</v>
      </c>
      <c r="E8802" s="0" t="n">
        <v>2036</v>
      </c>
      <c r="F8802" s="0" t="n">
        <v>0.0121912768266876</v>
      </c>
      <c r="G8802" s="0" t="s">
        <v>193</v>
      </c>
    </row>
    <row r="8803" customFormat="false" ht="14.25" hidden="false" customHeight="false" outlineLevel="0" collapsed="false">
      <c r="A8803" s="0" t="s">
        <v>105</v>
      </c>
      <c r="B8803" s="0" t="s">
        <v>106</v>
      </c>
      <c r="C8803" s="0" t="s">
        <v>72</v>
      </c>
      <c r="D8803" s="0" t="s">
        <v>198</v>
      </c>
      <c r="E8803" s="0" t="n">
        <v>2036</v>
      </c>
      <c r="F8803" s="0" t="n">
        <v>0.0540802865901437</v>
      </c>
      <c r="G8803" s="0" t="s">
        <v>193</v>
      </c>
    </row>
    <row r="8804" customFormat="false" ht="14.25" hidden="false" customHeight="false" outlineLevel="0" collapsed="false">
      <c r="A8804" s="0" t="s">
        <v>105</v>
      </c>
      <c r="B8804" s="0" t="s">
        <v>106</v>
      </c>
      <c r="C8804" s="0" t="s">
        <v>72</v>
      </c>
      <c r="D8804" s="0" t="s">
        <v>188</v>
      </c>
      <c r="E8804" s="0" t="n">
        <v>2037</v>
      </c>
      <c r="F8804" s="0" t="n">
        <v>1.07087878288406</v>
      </c>
      <c r="G8804" s="0" t="s">
        <v>135</v>
      </c>
    </row>
    <row r="8805" customFormat="false" ht="14.25" hidden="false" customHeight="false" outlineLevel="0" collapsed="false">
      <c r="A8805" s="0" t="s">
        <v>105</v>
      </c>
      <c r="B8805" s="0" t="s">
        <v>106</v>
      </c>
      <c r="C8805" s="0" t="s">
        <v>72</v>
      </c>
      <c r="D8805" s="0" t="s">
        <v>189</v>
      </c>
      <c r="E8805" s="0" t="n">
        <v>2037</v>
      </c>
      <c r="F8805" s="0" t="n">
        <v>0.918250830978713</v>
      </c>
      <c r="G8805" s="0" t="s">
        <v>135</v>
      </c>
    </row>
    <row r="8806" customFormat="false" ht="14.25" hidden="false" customHeight="false" outlineLevel="0" collapsed="false">
      <c r="A8806" s="0" t="s">
        <v>105</v>
      </c>
      <c r="B8806" s="0" t="s">
        <v>106</v>
      </c>
      <c r="C8806" s="0" t="s">
        <v>72</v>
      </c>
      <c r="D8806" s="0" t="s">
        <v>190</v>
      </c>
      <c r="E8806" s="0" t="n">
        <v>2037</v>
      </c>
      <c r="F8806" s="0" t="n">
        <v>1.1466068079278</v>
      </c>
      <c r="G8806" s="0" t="s">
        <v>135</v>
      </c>
    </row>
    <row r="8807" customFormat="false" ht="14.25" hidden="false" customHeight="false" outlineLevel="0" collapsed="false">
      <c r="A8807" s="0" t="s">
        <v>105</v>
      </c>
      <c r="B8807" s="0" t="s">
        <v>106</v>
      </c>
      <c r="C8807" s="0" t="s">
        <v>72</v>
      </c>
      <c r="D8807" s="0" t="s">
        <v>191</v>
      </c>
      <c r="E8807" s="0" t="n">
        <v>2037</v>
      </c>
      <c r="F8807" s="0" t="n">
        <v>1.0629163205482</v>
      </c>
      <c r="G8807" s="0" t="s">
        <v>135</v>
      </c>
    </row>
    <row r="8808" customFormat="false" ht="14.25" hidden="false" customHeight="false" outlineLevel="0" collapsed="false">
      <c r="A8808" s="0" t="s">
        <v>105</v>
      </c>
      <c r="B8808" s="0" t="s">
        <v>106</v>
      </c>
      <c r="C8808" s="0" t="s">
        <v>72</v>
      </c>
      <c r="D8808" s="0" t="s">
        <v>192</v>
      </c>
      <c r="E8808" s="0" t="n">
        <v>2037</v>
      </c>
      <c r="F8808" s="0" t="n">
        <v>0.942339572593397</v>
      </c>
      <c r="G8808" s="0" t="s">
        <v>193</v>
      </c>
    </row>
    <row r="8809" customFormat="false" ht="14.25" hidden="false" customHeight="false" outlineLevel="0" collapsed="false">
      <c r="A8809" s="0" t="s">
        <v>105</v>
      </c>
      <c r="B8809" s="0" t="s">
        <v>106</v>
      </c>
      <c r="C8809" s="0" t="s">
        <v>72</v>
      </c>
      <c r="D8809" s="0" t="s">
        <v>194</v>
      </c>
      <c r="E8809" s="0" t="n">
        <v>2037</v>
      </c>
      <c r="F8809" s="0" t="n">
        <v>0.93</v>
      </c>
      <c r="G8809" s="0" t="s">
        <v>193</v>
      </c>
    </row>
    <row r="8810" customFormat="false" ht="14.25" hidden="false" customHeight="false" outlineLevel="0" collapsed="false">
      <c r="A8810" s="0" t="s">
        <v>105</v>
      </c>
      <c r="B8810" s="0" t="s">
        <v>106</v>
      </c>
      <c r="C8810" s="0" t="s">
        <v>72</v>
      </c>
      <c r="D8810" s="0" t="s">
        <v>195</v>
      </c>
      <c r="E8810" s="0" t="n">
        <v>2037</v>
      </c>
      <c r="F8810" s="0" t="n">
        <v>0.580049176134508</v>
      </c>
      <c r="G8810" s="0" t="s">
        <v>193</v>
      </c>
    </row>
    <row r="8811" customFormat="false" ht="14.25" hidden="false" customHeight="false" outlineLevel="0" collapsed="false">
      <c r="A8811" s="0" t="s">
        <v>105</v>
      </c>
      <c r="B8811" s="0" t="s">
        <v>106</v>
      </c>
      <c r="C8811" s="0" t="s">
        <v>72</v>
      </c>
      <c r="D8811" s="0" t="s">
        <v>196</v>
      </c>
      <c r="E8811" s="0" t="n">
        <v>2037</v>
      </c>
      <c r="F8811" s="0" t="n">
        <v>0.300912021706838</v>
      </c>
      <c r="G8811" s="0" t="s">
        <v>193</v>
      </c>
    </row>
    <row r="8812" customFormat="false" ht="14.25" hidden="false" customHeight="false" outlineLevel="0" collapsed="false">
      <c r="A8812" s="0" t="s">
        <v>105</v>
      </c>
      <c r="B8812" s="0" t="s">
        <v>106</v>
      </c>
      <c r="C8812" s="0" t="s">
        <v>72</v>
      </c>
      <c r="D8812" s="0" t="s">
        <v>197</v>
      </c>
      <c r="E8812" s="0" t="n">
        <v>2037</v>
      </c>
      <c r="F8812" s="0" t="n">
        <v>0.0126373261141841</v>
      </c>
      <c r="G8812" s="0" t="s">
        <v>193</v>
      </c>
    </row>
    <row r="8813" customFormat="false" ht="14.25" hidden="false" customHeight="false" outlineLevel="0" collapsed="false">
      <c r="A8813" s="0" t="s">
        <v>105</v>
      </c>
      <c r="B8813" s="0" t="s">
        <v>106</v>
      </c>
      <c r="C8813" s="0" t="s">
        <v>72</v>
      </c>
      <c r="D8813" s="0" t="s">
        <v>198</v>
      </c>
      <c r="E8813" s="0" t="n">
        <v>2037</v>
      </c>
      <c r="F8813" s="0" t="n">
        <v>0.0534886937129473</v>
      </c>
      <c r="G8813" s="0" t="s">
        <v>193</v>
      </c>
    </row>
    <row r="8814" customFormat="false" ht="14.25" hidden="false" customHeight="false" outlineLevel="0" collapsed="false">
      <c r="A8814" s="0" t="s">
        <v>105</v>
      </c>
      <c r="B8814" s="0" t="s">
        <v>106</v>
      </c>
      <c r="C8814" s="0" t="s">
        <v>72</v>
      </c>
      <c r="D8814" s="0" t="s">
        <v>188</v>
      </c>
      <c r="E8814" s="0" t="n">
        <v>2038</v>
      </c>
      <c r="F8814" s="0" t="n">
        <v>1.07351392628241</v>
      </c>
      <c r="G8814" s="0" t="s">
        <v>135</v>
      </c>
    </row>
    <row r="8815" customFormat="false" ht="14.25" hidden="false" customHeight="false" outlineLevel="0" collapsed="false">
      <c r="A8815" s="0" t="s">
        <v>105</v>
      </c>
      <c r="B8815" s="0" t="s">
        <v>106</v>
      </c>
      <c r="C8815" s="0" t="s">
        <v>72</v>
      </c>
      <c r="D8815" s="0" t="s">
        <v>189</v>
      </c>
      <c r="E8815" s="0" t="n">
        <v>2038</v>
      </c>
      <c r="F8815" s="0" t="n">
        <v>0.908802798814311</v>
      </c>
      <c r="G8815" s="0" t="s">
        <v>135</v>
      </c>
    </row>
    <row r="8816" customFormat="false" ht="14.25" hidden="false" customHeight="false" outlineLevel="0" collapsed="false">
      <c r="A8816" s="0" t="s">
        <v>105</v>
      </c>
      <c r="B8816" s="0" t="s">
        <v>106</v>
      </c>
      <c r="C8816" s="0" t="s">
        <v>72</v>
      </c>
      <c r="D8816" s="0" t="s">
        <v>190</v>
      </c>
      <c r="E8816" s="0" t="n">
        <v>2038</v>
      </c>
      <c r="F8816" s="0" t="n">
        <v>1.1466068079278</v>
      </c>
      <c r="G8816" s="0" t="s">
        <v>135</v>
      </c>
    </row>
    <row r="8817" customFormat="false" ht="14.25" hidden="false" customHeight="false" outlineLevel="0" collapsed="false">
      <c r="A8817" s="0" t="s">
        <v>105</v>
      </c>
      <c r="B8817" s="0" t="s">
        <v>106</v>
      </c>
      <c r="C8817" s="0" t="s">
        <v>72</v>
      </c>
      <c r="D8817" s="0" t="s">
        <v>191</v>
      </c>
      <c r="E8817" s="0" t="n">
        <v>2038</v>
      </c>
      <c r="F8817" s="0" t="n">
        <v>1.0629163205482</v>
      </c>
      <c r="G8817" s="0" t="s">
        <v>135</v>
      </c>
    </row>
    <row r="8818" customFormat="false" ht="14.25" hidden="false" customHeight="false" outlineLevel="0" collapsed="false">
      <c r="A8818" s="0" t="s">
        <v>105</v>
      </c>
      <c r="B8818" s="0" t="s">
        <v>106</v>
      </c>
      <c r="C8818" s="0" t="s">
        <v>72</v>
      </c>
      <c r="D8818" s="0" t="s">
        <v>192</v>
      </c>
      <c r="E8818" s="0" t="n">
        <v>2038</v>
      </c>
      <c r="F8818" s="0" t="n">
        <v>0.94275379452744</v>
      </c>
      <c r="G8818" s="0" t="s">
        <v>193</v>
      </c>
    </row>
    <row r="8819" customFormat="false" ht="14.25" hidden="false" customHeight="false" outlineLevel="0" collapsed="false">
      <c r="A8819" s="0" t="s">
        <v>105</v>
      </c>
      <c r="B8819" s="0" t="s">
        <v>106</v>
      </c>
      <c r="C8819" s="0" t="s">
        <v>72</v>
      </c>
      <c r="D8819" s="0" t="s">
        <v>194</v>
      </c>
      <c r="E8819" s="0" t="n">
        <v>2038</v>
      </c>
      <c r="F8819" s="0" t="n">
        <v>0.93</v>
      </c>
      <c r="G8819" s="0" t="s">
        <v>193</v>
      </c>
    </row>
    <row r="8820" customFormat="false" ht="14.25" hidden="false" customHeight="false" outlineLevel="0" collapsed="false">
      <c r="A8820" s="0" t="s">
        <v>105</v>
      </c>
      <c r="B8820" s="0" t="s">
        <v>106</v>
      </c>
      <c r="C8820" s="0" t="s">
        <v>72</v>
      </c>
      <c r="D8820" s="0" t="s">
        <v>195</v>
      </c>
      <c r="E8820" s="0" t="n">
        <v>2038</v>
      </c>
      <c r="F8820" s="0" t="n">
        <v>0.580000192624148</v>
      </c>
      <c r="G8820" s="0" t="s">
        <v>193</v>
      </c>
    </row>
    <row r="8821" customFormat="false" ht="14.25" hidden="false" customHeight="false" outlineLevel="0" collapsed="false">
      <c r="A8821" s="0" t="s">
        <v>105</v>
      </c>
      <c r="B8821" s="0" t="s">
        <v>106</v>
      </c>
      <c r="C8821" s="0" t="s">
        <v>72</v>
      </c>
      <c r="D8821" s="0" t="s">
        <v>196</v>
      </c>
      <c r="E8821" s="0" t="n">
        <v>2038</v>
      </c>
      <c r="F8821" s="0" t="n">
        <v>0.299848862454086</v>
      </c>
      <c r="G8821" s="0" t="s">
        <v>193</v>
      </c>
    </row>
    <row r="8822" customFormat="false" ht="14.25" hidden="false" customHeight="false" outlineLevel="0" collapsed="false">
      <c r="A8822" s="0" t="s">
        <v>105</v>
      </c>
      <c r="B8822" s="0" t="s">
        <v>106</v>
      </c>
      <c r="C8822" s="0" t="s">
        <v>72</v>
      </c>
      <c r="D8822" s="0" t="s">
        <v>197</v>
      </c>
      <c r="E8822" s="0" t="n">
        <v>2038</v>
      </c>
      <c r="F8822" s="0" t="n">
        <v>0.0130588758627866</v>
      </c>
      <c r="G8822" s="0" t="s">
        <v>193</v>
      </c>
    </row>
    <row r="8823" customFormat="false" ht="14.25" hidden="false" customHeight="false" outlineLevel="0" collapsed="false">
      <c r="A8823" s="0" t="s">
        <v>105</v>
      </c>
      <c r="B8823" s="0" t="s">
        <v>106</v>
      </c>
      <c r="C8823" s="0" t="s">
        <v>72</v>
      </c>
      <c r="D8823" s="0" t="s">
        <v>198</v>
      </c>
      <c r="E8823" s="0" t="n">
        <v>2038</v>
      </c>
      <c r="F8823" s="0" t="n">
        <v>0.0528759095995319</v>
      </c>
      <c r="G8823" s="0" t="s">
        <v>193</v>
      </c>
    </row>
    <row r="8824" customFormat="false" ht="14.25" hidden="false" customHeight="false" outlineLevel="0" collapsed="false">
      <c r="A8824" s="0" t="s">
        <v>105</v>
      </c>
      <c r="B8824" s="0" t="s">
        <v>106</v>
      </c>
      <c r="C8824" s="0" t="s">
        <v>72</v>
      </c>
      <c r="D8824" s="0" t="s">
        <v>188</v>
      </c>
      <c r="E8824" s="0" t="n">
        <v>2039</v>
      </c>
      <c r="F8824" s="0" t="n">
        <v>1.08898717558308</v>
      </c>
      <c r="G8824" s="0" t="s">
        <v>135</v>
      </c>
    </row>
    <row r="8825" customFormat="false" ht="14.25" hidden="false" customHeight="false" outlineLevel="0" collapsed="false">
      <c r="A8825" s="0" t="s">
        <v>105</v>
      </c>
      <c r="B8825" s="0" t="s">
        <v>106</v>
      </c>
      <c r="C8825" s="0" t="s">
        <v>72</v>
      </c>
      <c r="D8825" s="0" t="s">
        <v>189</v>
      </c>
      <c r="E8825" s="0" t="n">
        <v>2039</v>
      </c>
      <c r="F8825" s="0" t="n">
        <v>0.899977092121816</v>
      </c>
      <c r="G8825" s="0" t="s">
        <v>135</v>
      </c>
    </row>
    <row r="8826" customFormat="false" ht="14.25" hidden="false" customHeight="false" outlineLevel="0" collapsed="false">
      <c r="A8826" s="0" t="s">
        <v>105</v>
      </c>
      <c r="B8826" s="0" t="s">
        <v>106</v>
      </c>
      <c r="C8826" s="0" t="s">
        <v>72</v>
      </c>
      <c r="D8826" s="0" t="s">
        <v>190</v>
      </c>
      <c r="E8826" s="0" t="n">
        <v>2039</v>
      </c>
      <c r="F8826" s="0" t="n">
        <v>1.1466068079278</v>
      </c>
      <c r="G8826" s="0" t="s">
        <v>135</v>
      </c>
    </row>
    <row r="8827" customFormat="false" ht="14.25" hidden="false" customHeight="false" outlineLevel="0" collapsed="false">
      <c r="A8827" s="0" t="s">
        <v>105</v>
      </c>
      <c r="B8827" s="0" t="s">
        <v>106</v>
      </c>
      <c r="C8827" s="0" t="s">
        <v>72</v>
      </c>
      <c r="D8827" s="0" t="s">
        <v>191</v>
      </c>
      <c r="E8827" s="0" t="n">
        <v>2039</v>
      </c>
      <c r="F8827" s="0" t="n">
        <v>1.0629163205482</v>
      </c>
      <c r="G8827" s="0" t="s">
        <v>135</v>
      </c>
    </row>
    <row r="8828" customFormat="false" ht="14.25" hidden="false" customHeight="false" outlineLevel="0" collapsed="false">
      <c r="A8828" s="0" t="s">
        <v>105</v>
      </c>
      <c r="B8828" s="0" t="s">
        <v>106</v>
      </c>
      <c r="C8828" s="0" t="s">
        <v>72</v>
      </c>
      <c r="D8828" s="0" t="s">
        <v>192</v>
      </c>
      <c r="E8828" s="0" t="n">
        <v>2039</v>
      </c>
      <c r="F8828" s="0" t="n">
        <v>0.945126716176703</v>
      </c>
      <c r="G8828" s="0" t="s">
        <v>193</v>
      </c>
    </row>
    <row r="8829" customFormat="false" ht="14.25" hidden="false" customHeight="false" outlineLevel="0" collapsed="false">
      <c r="A8829" s="0" t="s">
        <v>105</v>
      </c>
      <c r="B8829" s="0" t="s">
        <v>106</v>
      </c>
      <c r="C8829" s="0" t="s">
        <v>72</v>
      </c>
      <c r="D8829" s="0" t="s">
        <v>194</v>
      </c>
      <c r="E8829" s="0" t="n">
        <v>2039</v>
      </c>
      <c r="F8829" s="0" t="n">
        <v>0.93</v>
      </c>
      <c r="G8829" s="0" t="s">
        <v>193</v>
      </c>
    </row>
    <row r="8830" customFormat="false" ht="14.25" hidden="false" customHeight="false" outlineLevel="0" collapsed="false">
      <c r="A8830" s="0" t="s">
        <v>105</v>
      </c>
      <c r="B8830" s="0" t="s">
        <v>106</v>
      </c>
      <c r="C8830" s="0" t="s">
        <v>72</v>
      </c>
      <c r="D8830" s="0" t="s">
        <v>195</v>
      </c>
      <c r="E8830" s="0" t="n">
        <v>2039</v>
      </c>
      <c r="F8830" s="0" t="n">
        <v>0.579953337326972</v>
      </c>
      <c r="G8830" s="0" t="s">
        <v>193</v>
      </c>
    </row>
    <row r="8831" customFormat="false" ht="14.25" hidden="false" customHeight="false" outlineLevel="0" collapsed="false">
      <c r="A8831" s="0" t="s">
        <v>105</v>
      </c>
      <c r="B8831" s="0" t="s">
        <v>106</v>
      </c>
      <c r="C8831" s="0" t="s">
        <v>72</v>
      </c>
      <c r="D8831" s="0" t="s">
        <v>196</v>
      </c>
      <c r="E8831" s="0" t="n">
        <v>2039</v>
      </c>
      <c r="F8831" s="0" t="n">
        <v>0.299090249162018</v>
      </c>
      <c r="G8831" s="0" t="s">
        <v>193</v>
      </c>
    </row>
    <row r="8832" customFormat="false" ht="14.25" hidden="false" customHeight="false" outlineLevel="0" collapsed="false">
      <c r="A8832" s="0" t="s">
        <v>105</v>
      </c>
      <c r="B8832" s="0" t="s">
        <v>106</v>
      </c>
      <c r="C8832" s="0" t="s">
        <v>72</v>
      </c>
      <c r="D8832" s="0" t="s">
        <v>197</v>
      </c>
      <c r="E8832" s="0" t="n">
        <v>2039</v>
      </c>
      <c r="F8832" s="0" t="n">
        <v>0.0134734638639426</v>
      </c>
      <c r="G8832" s="0" t="s">
        <v>193</v>
      </c>
    </row>
    <row r="8833" customFormat="false" ht="14.25" hidden="false" customHeight="false" outlineLevel="0" collapsed="false">
      <c r="A8833" s="0" t="s">
        <v>105</v>
      </c>
      <c r="B8833" s="0" t="s">
        <v>106</v>
      </c>
      <c r="C8833" s="0" t="s">
        <v>72</v>
      </c>
      <c r="D8833" s="0" t="s">
        <v>198</v>
      </c>
      <c r="E8833" s="0" t="n">
        <v>2039</v>
      </c>
      <c r="F8833" s="0" t="n">
        <v>0.0523113661143748</v>
      </c>
      <c r="G8833" s="0" t="s">
        <v>193</v>
      </c>
    </row>
    <row r="8834" customFormat="false" ht="14.25" hidden="false" customHeight="false" outlineLevel="0" collapsed="false">
      <c r="A8834" s="0" t="s">
        <v>105</v>
      </c>
      <c r="B8834" s="0" t="s">
        <v>106</v>
      </c>
      <c r="C8834" s="0" t="s">
        <v>72</v>
      </c>
      <c r="D8834" s="0" t="s">
        <v>188</v>
      </c>
      <c r="E8834" s="0" t="n">
        <v>2040</v>
      </c>
      <c r="F8834" s="0" t="n">
        <v>1.08785973223429</v>
      </c>
      <c r="G8834" s="0" t="s">
        <v>135</v>
      </c>
    </row>
    <row r="8835" customFormat="false" ht="14.25" hidden="false" customHeight="false" outlineLevel="0" collapsed="false">
      <c r="A8835" s="0" t="s">
        <v>105</v>
      </c>
      <c r="B8835" s="0" t="s">
        <v>106</v>
      </c>
      <c r="C8835" s="0" t="s">
        <v>72</v>
      </c>
      <c r="D8835" s="0" t="s">
        <v>189</v>
      </c>
      <c r="E8835" s="0" t="n">
        <v>2040</v>
      </c>
      <c r="F8835" s="0" t="n">
        <v>0.896759386556844</v>
      </c>
      <c r="G8835" s="0" t="s">
        <v>135</v>
      </c>
    </row>
    <row r="8836" customFormat="false" ht="14.25" hidden="false" customHeight="false" outlineLevel="0" collapsed="false">
      <c r="A8836" s="0" t="s">
        <v>105</v>
      </c>
      <c r="B8836" s="0" t="s">
        <v>106</v>
      </c>
      <c r="C8836" s="0" t="s">
        <v>72</v>
      </c>
      <c r="D8836" s="0" t="s">
        <v>190</v>
      </c>
      <c r="E8836" s="0" t="n">
        <v>2040</v>
      </c>
      <c r="F8836" s="0" t="n">
        <v>1.1466068079278</v>
      </c>
      <c r="G8836" s="0" t="s">
        <v>135</v>
      </c>
    </row>
    <row r="8837" customFormat="false" ht="14.25" hidden="false" customHeight="false" outlineLevel="0" collapsed="false">
      <c r="A8837" s="0" t="s">
        <v>105</v>
      </c>
      <c r="B8837" s="0" t="s">
        <v>106</v>
      </c>
      <c r="C8837" s="0" t="s">
        <v>72</v>
      </c>
      <c r="D8837" s="0" t="s">
        <v>191</v>
      </c>
      <c r="E8837" s="0" t="n">
        <v>2040</v>
      </c>
      <c r="F8837" s="0" t="n">
        <v>1.0629163205482</v>
      </c>
      <c r="G8837" s="0" t="s">
        <v>135</v>
      </c>
    </row>
    <row r="8838" customFormat="false" ht="14.25" hidden="false" customHeight="false" outlineLevel="0" collapsed="false">
      <c r="A8838" s="0" t="s">
        <v>105</v>
      </c>
      <c r="B8838" s="0" t="s">
        <v>106</v>
      </c>
      <c r="C8838" s="0" t="s">
        <v>72</v>
      </c>
      <c r="D8838" s="0" t="s">
        <v>192</v>
      </c>
      <c r="E8838" s="0" t="n">
        <v>2040</v>
      </c>
      <c r="F8838" s="0" t="n">
        <v>0.944957188231223</v>
      </c>
      <c r="G8838" s="0" t="s">
        <v>193</v>
      </c>
    </row>
    <row r="8839" customFormat="false" ht="14.25" hidden="false" customHeight="false" outlineLevel="0" collapsed="false">
      <c r="A8839" s="0" t="s">
        <v>105</v>
      </c>
      <c r="B8839" s="0" t="s">
        <v>106</v>
      </c>
      <c r="C8839" s="0" t="s">
        <v>72</v>
      </c>
      <c r="D8839" s="0" t="s">
        <v>194</v>
      </c>
      <c r="E8839" s="0" t="n">
        <v>2040</v>
      </c>
      <c r="F8839" s="0" t="n">
        <v>0.93</v>
      </c>
      <c r="G8839" s="0" t="s">
        <v>193</v>
      </c>
    </row>
    <row r="8840" customFormat="false" ht="14.25" hidden="false" customHeight="false" outlineLevel="0" collapsed="false">
      <c r="A8840" s="0" t="s">
        <v>105</v>
      </c>
      <c r="B8840" s="0" t="s">
        <v>106</v>
      </c>
      <c r="C8840" s="0" t="s">
        <v>72</v>
      </c>
      <c r="D8840" s="0" t="s">
        <v>195</v>
      </c>
      <c r="E8840" s="0" t="n">
        <v>2040</v>
      </c>
      <c r="F8840" s="0" t="n">
        <v>0.579907956468488</v>
      </c>
      <c r="G8840" s="0" t="s">
        <v>193</v>
      </c>
    </row>
    <row r="8841" customFormat="false" ht="14.25" hidden="false" customHeight="false" outlineLevel="0" collapsed="false">
      <c r="A8841" s="0" t="s">
        <v>105</v>
      </c>
      <c r="B8841" s="0" t="s">
        <v>106</v>
      </c>
      <c r="C8841" s="0" t="s">
        <v>72</v>
      </c>
      <c r="D8841" s="0" t="s">
        <v>196</v>
      </c>
      <c r="E8841" s="0" t="n">
        <v>2040</v>
      </c>
      <c r="F8841" s="0" t="n">
        <v>0.298075398419215</v>
      </c>
      <c r="G8841" s="0" t="s">
        <v>193</v>
      </c>
    </row>
    <row r="8842" customFormat="false" ht="14.25" hidden="false" customHeight="false" outlineLevel="0" collapsed="false">
      <c r="A8842" s="0" t="s">
        <v>105</v>
      </c>
      <c r="B8842" s="0" t="s">
        <v>106</v>
      </c>
      <c r="C8842" s="0" t="s">
        <v>72</v>
      </c>
      <c r="D8842" s="0" t="s">
        <v>197</v>
      </c>
      <c r="E8842" s="0" t="n">
        <v>2040</v>
      </c>
      <c r="F8842" s="0" t="n">
        <v>0.013839832532999</v>
      </c>
      <c r="G8842" s="0" t="s">
        <v>193</v>
      </c>
    </row>
    <row r="8843" customFormat="false" ht="14.25" hidden="false" customHeight="false" outlineLevel="0" collapsed="false">
      <c r="A8843" s="0" t="s">
        <v>105</v>
      </c>
      <c r="B8843" s="0" t="s">
        <v>106</v>
      </c>
      <c r="C8843" s="0" t="s">
        <v>72</v>
      </c>
      <c r="D8843" s="0" t="s">
        <v>198</v>
      </c>
      <c r="E8843" s="0" t="n">
        <v>2040</v>
      </c>
      <c r="F8843" s="0" t="n">
        <v>0.0516316619248896</v>
      </c>
      <c r="G8843" s="0" t="s">
        <v>193</v>
      </c>
    </row>
    <row r="8844" customFormat="false" ht="14.25" hidden="false" customHeight="false" outlineLevel="0" collapsed="false">
      <c r="A8844" s="0" t="s">
        <v>119</v>
      </c>
      <c r="B8844" s="0" t="s">
        <v>120</v>
      </c>
      <c r="C8844" s="0" t="s">
        <v>72</v>
      </c>
      <c r="D8844" s="0" t="s">
        <v>188</v>
      </c>
      <c r="E8844" s="0" t="n">
        <v>2025</v>
      </c>
      <c r="F8844" s="0" t="n">
        <v>1.00285405544199</v>
      </c>
      <c r="G8844" s="0" t="s">
        <v>135</v>
      </c>
    </row>
    <row r="8845" customFormat="false" ht="14.25" hidden="false" customHeight="false" outlineLevel="0" collapsed="false">
      <c r="A8845" s="0" t="s">
        <v>119</v>
      </c>
      <c r="B8845" s="0" t="s">
        <v>120</v>
      </c>
      <c r="C8845" s="0" t="s">
        <v>72</v>
      </c>
      <c r="D8845" s="0" t="s">
        <v>189</v>
      </c>
      <c r="E8845" s="0" t="n">
        <v>2025</v>
      </c>
      <c r="F8845" s="0" t="n">
        <v>0.996917751177166</v>
      </c>
      <c r="G8845" s="0" t="s">
        <v>135</v>
      </c>
    </row>
    <row r="8846" customFormat="false" ht="14.25" hidden="false" customHeight="false" outlineLevel="0" collapsed="false">
      <c r="A8846" s="0" t="s">
        <v>119</v>
      </c>
      <c r="B8846" s="0" t="s">
        <v>120</v>
      </c>
      <c r="C8846" s="0" t="s">
        <v>72</v>
      </c>
      <c r="D8846" s="0" t="s">
        <v>190</v>
      </c>
      <c r="E8846" s="0" t="n">
        <v>2025</v>
      </c>
      <c r="F8846" s="0" t="n">
        <v>1.09877342868894</v>
      </c>
      <c r="G8846" s="0" t="s">
        <v>135</v>
      </c>
    </row>
    <row r="8847" customFormat="false" ht="14.25" hidden="false" customHeight="false" outlineLevel="0" collapsed="false">
      <c r="A8847" s="0" t="s">
        <v>119</v>
      </c>
      <c r="B8847" s="0" t="s">
        <v>120</v>
      </c>
      <c r="C8847" s="0" t="s">
        <v>72</v>
      </c>
      <c r="D8847" s="0" t="s">
        <v>191</v>
      </c>
      <c r="E8847" s="0" t="n">
        <v>2025</v>
      </c>
      <c r="F8847" s="0" t="n">
        <v>1.28545213025094</v>
      </c>
      <c r="G8847" s="0" t="s">
        <v>135</v>
      </c>
    </row>
    <row r="8848" customFormat="false" ht="14.25" hidden="false" customHeight="false" outlineLevel="0" collapsed="false">
      <c r="A8848" s="0" t="s">
        <v>119</v>
      </c>
      <c r="B8848" s="0" t="s">
        <v>120</v>
      </c>
      <c r="C8848" s="0" t="s">
        <v>72</v>
      </c>
      <c r="D8848" s="0" t="s">
        <v>192</v>
      </c>
      <c r="E8848" s="0" t="n">
        <v>2025</v>
      </c>
      <c r="F8848" s="0" t="n">
        <v>0.920244221450702</v>
      </c>
      <c r="G8848" s="0" t="s">
        <v>193</v>
      </c>
    </row>
    <row r="8849" customFormat="false" ht="14.25" hidden="false" customHeight="false" outlineLevel="0" collapsed="false">
      <c r="A8849" s="0" t="s">
        <v>119</v>
      </c>
      <c r="B8849" s="0" t="s">
        <v>120</v>
      </c>
      <c r="C8849" s="0" t="s">
        <v>72</v>
      </c>
      <c r="D8849" s="0" t="s">
        <v>194</v>
      </c>
      <c r="E8849" s="0" t="n">
        <v>2025</v>
      </c>
      <c r="F8849" s="0" t="n">
        <v>0.92</v>
      </c>
      <c r="G8849" s="0" t="s">
        <v>193</v>
      </c>
    </row>
    <row r="8850" customFormat="false" ht="14.25" hidden="false" customHeight="false" outlineLevel="0" collapsed="false">
      <c r="A8850" s="0" t="s">
        <v>119</v>
      </c>
      <c r="B8850" s="0" t="s">
        <v>120</v>
      </c>
      <c r="C8850" s="0" t="s">
        <v>72</v>
      </c>
      <c r="D8850" s="0" t="s">
        <v>195</v>
      </c>
      <c r="E8850" s="0" t="n">
        <v>2025</v>
      </c>
      <c r="F8850" s="0" t="n">
        <v>0.580367149547795</v>
      </c>
      <c r="G8850" s="0" t="s">
        <v>193</v>
      </c>
    </row>
    <row r="8851" customFormat="false" ht="14.25" hidden="false" customHeight="false" outlineLevel="0" collapsed="false">
      <c r="A8851" s="0" t="s">
        <v>119</v>
      </c>
      <c r="B8851" s="0" t="s">
        <v>120</v>
      </c>
      <c r="C8851" s="0" t="s">
        <v>72</v>
      </c>
      <c r="D8851" s="0" t="s">
        <v>196</v>
      </c>
      <c r="E8851" s="0" t="n">
        <v>2025</v>
      </c>
      <c r="F8851" s="0" t="n">
        <v>0.14736306346002</v>
      </c>
      <c r="G8851" s="0" t="s">
        <v>193</v>
      </c>
    </row>
    <row r="8852" customFormat="false" ht="14.25" hidden="false" customHeight="false" outlineLevel="0" collapsed="false">
      <c r="A8852" s="0" t="s">
        <v>119</v>
      </c>
      <c r="B8852" s="0" t="s">
        <v>120</v>
      </c>
      <c r="C8852" s="0" t="s">
        <v>72</v>
      </c>
      <c r="D8852" s="0" t="s">
        <v>197</v>
      </c>
      <c r="E8852" s="0" t="n">
        <v>2025</v>
      </c>
      <c r="F8852" s="0" t="n">
        <v>0.017444434314796</v>
      </c>
      <c r="G8852" s="0" t="s">
        <v>193</v>
      </c>
    </row>
    <row r="8853" customFormat="false" ht="14.25" hidden="false" customHeight="false" outlineLevel="0" collapsed="false">
      <c r="A8853" s="0" t="s">
        <v>119</v>
      </c>
      <c r="B8853" s="0" t="s">
        <v>120</v>
      </c>
      <c r="C8853" s="0" t="s">
        <v>72</v>
      </c>
      <c r="D8853" s="0" t="s">
        <v>198</v>
      </c>
      <c r="E8853" s="0" t="n">
        <v>2025</v>
      </c>
      <c r="F8853" s="0" t="n">
        <v>0.121227513425022</v>
      </c>
      <c r="G8853" s="0" t="s">
        <v>193</v>
      </c>
    </row>
    <row r="8854" customFormat="false" ht="14.25" hidden="false" customHeight="false" outlineLevel="0" collapsed="false">
      <c r="A8854" s="0" t="s">
        <v>119</v>
      </c>
      <c r="B8854" s="0" t="s">
        <v>120</v>
      </c>
      <c r="C8854" s="0" t="s">
        <v>72</v>
      </c>
      <c r="D8854" s="0" t="s">
        <v>188</v>
      </c>
      <c r="E8854" s="0" t="n">
        <v>2026</v>
      </c>
      <c r="F8854" s="0" t="n">
        <v>1.01348370686586</v>
      </c>
      <c r="G8854" s="0" t="s">
        <v>135</v>
      </c>
    </row>
    <row r="8855" customFormat="false" ht="14.25" hidden="false" customHeight="false" outlineLevel="0" collapsed="false">
      <c r="A8855" s="0" t="s">
        <v>119</v>
      </c>
      <c r="B8855" s="0" t="s">
        <v>120</v>
      </c>
      <c r="C8855" s="0" t="s">
        <v>72</v>
      </c>
      <c r="D8855" s="0" t="s">
        <v>189</v>
      </c>
      <c r="E8855" s="0" t="n">
        <v>2026</v>
      </c>
      <c r="F8855" s="0" t="n">
        <v>0.986435074693515</v>
      </c>
      <c r="G8855" s="0" t="s">
        <v>135</v>
      </c>
    </row>
    <row r="8856" customFormat="false" ht="14.25" hidden="false" customHeight="false" outlineLevel="0" collapsed="false">
      <c r="A8856" s="0" t="s">
        <v>119</v>
      </c>
      <c r="B8856" s="0" t="s">
        <v>120</v>
      </c>
      <c r="C8856" s="0" t="s">
        <v>72</v>
      </c>
      <c r="D8856" s="0" t="s">
        <v>190</v>
      </c>
      <c r="E8856" s="0" t="n">
        <v>2026</v>
      </c>
      <c r="F8856" s="0" t="n">
        <v>1.09877342868894</v>
      </c>
      <c r="G8856" s="0" t="s">
        <v>135</v>
      </c>
    </row>
    <row r="8857" customFormat="false" ht="14.25" hidden="false" customHeight="false" outlineLevel="0" collapsed="false">
      <c r="A8857" s="0" t="s">
        <v>119</v>
      </c>
      <c r="B8857" s="0" t="s">
        <v>120</v>
      </c>
      <c r="C8857" s="0" t="s">
        <v>72</v>
      </c>
      <c r="D8857" s="0" t="s">
        <v>191</v>
      </c>
      <c r="E8857" s="0" t="n">
        <v>2026</v>
      </c>
      <c r="F8857" s="0" t="n">
        <v>1.28545213025094</v>
      </c>
      <c r="G8857" s="0" t="s">
        <v>135</v>
      </c>
    </row>
    <row r="8858" customFormat="false" ht="14.25" hidden="false" customHeight="false" outlineLevel="0" collapsed="false">
      <c r="A8858" s="0" t="s">
        <v>119</v>
      </c>
      <c r="B8858" s="0" t="s">
        <v>120</v>
      </c>
      <c r="C8858" s="0" t="s">
        <v>72</v>
      </c>
      <c r="D8858" s="0" t="s">
        <v>192</v>
      </c>
      <c r="E8858" s="0" t="n">
        <v>2026</v>
      </c>
      <c r="F8858" s="0" t="n">
        <v>0.921147259405615</v>
      </c>
      <c r="G8858" s="0" t="s">
        <v>193</v>
      </c>
    </row>
    <row r="8859" customFormat="false" ht="14.25" hidden="false" customHeight="false" outlineLevel="0" collapsed="false">
      <c r="A8859" s="0" t="s">
        <v>119</v>
      </c>
      <c r="B8859" s="0" t="s">
        <v>120</v>
      </c>
      <c r="C8859" s="0" t="s">
        <v>72</v>
      </c>
      <c r="D8859" s="0" t="s">
        <v>194</v>
      </c>
      <c r="E8859" s="0" t="n">
        <v>2026</v>
      </c>
      <c r="F8859" s="0" t="n">
        <v>0.92</v>
      </c>
      <c r="G8859" s="0" t="s">
        <v>193</v>
      </c>
    </row>
    <row r="8860" customFormat="false" ht="14.25" hidden="false" customHeight="false" outlineLevel="0" collapsed="false">
      <c r="A8860" s="0" t="s">
        <v>119</v>
      </c>
      <c r="B8860" s="0" t="s">
        <v>120</v>
      </c>
      <c r="C8860" s="0" t="s">
        <v>72</v>
      </c>
      <c r="D8860" s="0" t="s">
        <v>195</v>
      </c>
      <c r="E8860" s="0" t="n">
        <v>2026</v>
      </c>
      <c r="F8860" s="0" t="n">
        <v>0.580530954825645</v>
      </c>
      <c r="G8860" s="0" t="s">
        <v>193</v>
      </c>
    </row>
    <row r="8861" customFormat="false" ht="14.25" hidden="false" customHeight="false" outlineLevel="0" collapsed="false">
      <c r="A8861" s="0" t="s">
        <v>119</v>
      </c>
      <c r="B8861" s="0" t="s">
        <v>120</v>
      </c>
      <c r="C8861" s="0" t="s">
        <v>72</v>
      </c>
      <c r="D8861" s="0" t="s">
        <v>196</v>
      </c>
      <c r="E8861" s="0" t="n">
        <v>2026</v>
      </c>
      <c r="F8861" s="0" t="n">
        <v>0.14940848350076</v>
      </c>
      <c r="G8861" s="0" t="s">
        <v>193</v>
      </c>
    </row>
    <row r="8862" customFormat="false" ht="14.25" hidden="false" customHeight="false" outlineLevel="0" collapsed="false">
      <c r="A8862" s="0" t="s">
        <v>119</v>
      </c>
      <c r="B8862" s="0" t="s">
        <v>120</v>
      </c>
      <c r="C8862" s="0" t="s">
        <v>72</v>
      </c>
      <c r="D8862" s="0" t="s">
        <v>197</v>
      </c>
      <c r="E8862" s="0" t="n">
        <v>2026</v>
      </c>
      <c r="F8862" s="0" t="n">
        <v>0.0184627524067337</v>
      </c>
      <c r="G8862" s="0" t="s">
        <v>193</v>
      </c>
    </row>
    <row r="8863" customFormat="false" ht="14.25" hidden="false" customHeight="false" outlineLevel="0" collapsed="false">
      <c r="A8863" s="0" t="s">
        <v>119</v>
      </c>
      <c r="B8863" s="0" t="s">
        <v>120</v>
      </c>
      <c r="C8863" s="0" t="s">
        <v>72</v>
      </c>
      <c r="D8863" s="0" t="s">
        <v>198</v>
      </c>
      <c r="E8863" s="0" t="n">
        <v>2026</v>
      </c>
      <c r="F8863" s="0" t="n">
        <v>0.123085754046283</v>
      </c>
      <c r="G8863" s="0" t="s">
        <v>193</v>
      </c>
    </row>
    <row r="8864" customFormat="false" ht="14.25" hidden="false" customHeight="false" outlineLevel="0" collapsed="false">
      <c r="A8864" s="0" t="s">
        <v>119</v>
      </c>
      <c r="B8864" s="0" t="s">
        <v>120</v>
      </c>
      <c r="C8864" s="0" t="s">
        <v>72</v>
      </c>
      <c r="D8864" s="0" t="s">
        <v>188</v>
      </c>
      <c r="E8864" s="0" t="n">
        <v>2027</v>
      </c>
      <c r="F8864" s="0" t="n">
        <v>1.01374959359518</v>
      </c>
      <c r="G8864" s="0" t="s">
        <v>135</v>
      </c>
    </row>
    <row r="8865" customFormat="false" ht="14.25" hidden="false" customHeight="false" outlineLevel="0" collapsed="false">
      <c r="A8865" s="0" t="s">
        <v>119</v>
      </c>
      <c r="B8865" s="0" t="s">
        <v>120</v>
      </c>
      <c r="C8865" s="0" t="s">
        <v>72</v>
      </c>
      <c r="D8865" s="0" t="s">
        <v>189</v>
      </c>
      <c r="E8865" s="0" t="n">
        <v>2027</v>
      </c>
      <c r="F8865" s="0" t="n">
        <v>0.982714294654496</v>
      </c>
      <c r="G8865" s="0" t="s">
        <v>135</v>
      </c>
    </row>
    <row r="8866" customFormat="false" ht="14.25" hidden="false" customHeight="false" outlineLevel="0" collapsed="false">
      <c r="A8866" s="0" t="s">
        <v>119</v>
      </c>
      <c r="B8866" s="0" t="s">
        <v>120</v>
      </c>
      <c r="C8866" s="0" t="s">
        <v>72</v>
      </c>
      <c r="D8866" s="0" t="s">
        <v>190</v>
      </c>
      <c r="E8866" s="0" t="n">
        <v>2027</v>
      </c>
      <c r="F8866" s="0" t="n">
        <v>1.09877342868894</v>
      </c>
      <c r="G8866" s="0" t="s">
        <v>135</v>
      </c>
    </row>
    <row r="8867" customFormat="false" ht="14.25" hidden="false" customHeight="false" outlineLevel="0" collapsed="false">
      <c r="A8867" s="0" t="s">
        <v>119</v>
      </c>
      <c r="B8867" s="0" t="s">
        <v>120</v>
      </c>
      <c r="C8867" s="0" t="s">
        <v>72</v>
      </c>
      <c r="D8867" s="0" t="s">
        <v>191</v>
      </c>
      <c r="E8867" s="0" t="n">
        <v>2027</v>
      </c>
      <c r="F8867" s="0" t="n">
        <v>1.28545213025094</v>
      </c>
      <c r="G8867" s="0" t="s">
        <v>135</v>
      </c>
    </row>
    <row r="8868" customFormat="false" ht="14.25" hidden="false" customHeight="false" outlineLevel="0" collapsed="false">
      <c r="A8868" s="0" t="s">
        <v>119</v>
      </c>
      <c r="B8868" s="0" t="s">
        <v>120</v>
      </c>
      <c r="C8868" s="0" t="s">
        <v>72</v>
      </c>
      <c r="D8868" s="0" t="s">
        <v>192</v>
      </c>
      <c r="E8868" s="0" t="n">
        <v>2027</v>
      </c>
      <c r="F8868" s="0" t="n">
        <v>0.921169716148355</v>
      </c>
      <c r="G8868" s="0" t="s">
        <v>193</v>
      </c>
    </row>
    <row r="8869" customFormat="false" ht="14.25" hidden="false" customHeight="false" outlineLevel="0" collapsed="false">
      <c r="A8869" s="0" t="s">
        <v>119</v>
      </c>
      <c r="B8869" s="0" t="s">
        <v>120</v>
      </c>
      <c r="C8869" s="0" t="s">
        <v>72</v>
      </c>
      <c r="D8869" s="0" t="s">
        <v>194</v>
      </c>
      <c r="E8869" s="0" t="n">
        <v>2027</v>
      </c>
      <c r="F8869" s="0" t="n">
        <v>0.92</v>
      </c>
      <c r="G8869" s="0" t="s">
        <v>193</v>
      </c>
    </row>
    <row r="8870" customFormat="false" ht="14.25" hidden="false" customHeight="false" outlineLevel="0" collapsed="false">
      <c r="A8870" s="0" t="s">
        <v>119</v>
      </c>
      <c r="B8870" s="0" t="s">
        <v>120</v>
      </c>
      <c r="C8870" s="0" t="s">
        <v>72</v>
      </c>
      <c r="D8870" s="0" t="s">
        <v>195</v>
      </c>
      <c r="E8870" s="0" t="n">
        <v>2027</v>
      </c>
      <c r="F8870" s="0" t="n">
        <v>0.580693377075626</v>
      </c>
      <c r="G8870" s="0" t="s">
        <v>193</v>
      </c>
    </row>
    <row r="8871" customFormat="false" ht="14.25" hidden="false" customHeight="false" outlineLevel="0" collapsed="false">
      <c r="A8871" s="0" t="s">
        <v>119</v>
      </c>
      <c r="B8871" s="0" t="s">
        <v>120</v>
      </c>
      <c r="C8871" s="0" t="s">
        <v>72</v>
      </c>
      <c r="D8871" s="0" t="s">
        <v>196</v>
      </c>
      <c r="E8871" s="0" t="n">
        <v>2027</v>
      </c>
      <c r="F8871" s="0" t="n">
        <v>0.150909340144793</v>
      </c>
      <c r="G8871" s="0" t="s">
        <v>193</v>
      </c>
    </row>
    <row r="8872" customFormat="false" ht="14.25" hidden="false" customHeight="false" outlineLevel="0" collapsed="false">
      <c r="A8872" s="0" t="s">
        <v>119</v>
      </c>
      <c r="B8872" s="0" t="s">
        <v>120</v>
      </c>
      <c r="C8872" s="0" t="s">
        <v>72</v>
      </c>
      <c r="D8872" s="0" t="s">
        <v>197</v>
      </c>
      <c r="E8872" s="0" t="n">
        <v>2027</v>
      </c>
      <c r="F8872" s="0" t="n">
        <v>0.0195533807366966</v>
      </c>
      <c r="G8872" s="0" t="s">
        <v>193</v>
      </c>
    </row>
    <row r="8873" customFormat="false" ht="14.25" hidden="false" customHeight="false" outlineLevel="0" collapsed="false">
      <c r="A8873" s="0" t="s">
        <v>119</v>
      </c>
      <c r="B8873" s="0" t="s">
        <v>120</v>
      </c>
      <c r="C8873" s="0" t="s">
        <v>72</v>
      </c>
      <c r="D8873" s="0" t="s">
        <v>198</v>
      </c>
      <c r="E8873" s="0" t="n">
        <v>2027</v>
      </c>
      <c r="F8873" s="0" t="n">
        <v>0.12536036066422</v>
      </c>
      <c r="G8873" s="0" t="s">
        <v>193</v>
      </c>
    </row>
    <row r="8874" customFormat="false" ht="14.25" hidden="false" customHeight="false" outlineLevel="0" collapsed="false">
      <c r="A8874" s="0" t="s">
        <v>119</v>
      </c>
      <c r="B8874" s="0" t="s">
        <v>120</v>
      </c>
      <c r="C8874" s="0" t="s">
        <v>72</v>
      </c>
      <c r="D8874" s="0" t="s">
        <v>188</v>
      </c>
      <c r="E8874" s="0" t="n">
        <v>2028</v>
      </c>
      <c r="F8874" s="0" t="n">
        <v>1.0277445030065</v>
      </c>
      <c r="G8874" s="0" t="s">
        <v>135</v>
      </c>
    </row>
    <row r="8875" customFormat="false" ht="14.25" hidden="false" customHeight="false" outlineLevel="0" collapsed="false">
      <c r="A8875" s="0" t="s">
        <v>119</v>
      </c>
      <c r="B8875" s="0" t="s">
        <v>120</v>
      </c>
      <c r="C8875" s="0" t="s">
        <v>72</v>
      </c>
      <c r="D8875" s="0" t="s">
        <v>189</v>
      </c>
      <c r="E8875" s="0" t="n">
        <v>2028</v>
      </c>
      <c r="F8875" s="0" t="n">
        <v>0.978341906988887</v>
      </c>
      <c r="G8875" s="0" t="s">
        <v>135</v>
      </c>
    </row>
    <row r="8876" customFormat="false" ht="14.25" hidden="false" customHeight="false" outlineLevel="0" collapsed="false">
      <c r="A8876" s="0" t="s">
        <v>119</v>
      </c>
      <c r="B8876" s="0" t="s">
        <v>120</v>
      </c>
      <c r="C8876" s="0" t="s">
        <v>72</v>
      </c>
      <c r="D8876" s="0" t="s">
        <v>190</v>
      </c>
      <c r="E8876" s="0" t="n">
        <v>2028</v>
      </c>
      <c r="F8876" s="0" t="n">
        <v>1.09877342868894</v>
      </c>
      <c r="G8876" s="0" t="s">
        <v>135</v>
      </c>
    </row>
    <row r="8877" customFormat="false" ht="14.25" hidden="false" customHeight="false" outlineLevel="0" collapsed="false">
      <c r="A8877" s="0" t="s">
        <v>119</v>
      </c>
      <c r="B8877" s="0" t="s">
        <v>120</v>
      </c>
      <c r="C8877" s="0" t="s">
        <v>72</v>
      </c>
      <c r="D8877" s="0" t="s">
        <v>191</v>
      </c>
      <c r="E8877" s="0" t="n">
        <v>2028</v>
      </c>
      <c r="F8877" s="0" t="n">
        <v>1.28545213025094</v>
      </c>
      <c r="G8877" s="0" t="s">
        <v>135</v>
      </c>
    </row>
    <row r="8878" customFormat="false" ht="14.25" hidden="false" customHeight="false" outlineLevel="0" collapsed="false">
      <c r="A8878" s="0" t="s">
        <v>119</v>
      </c>
      <c r="B8878" s="0" t="s">
        <v>120</v>
      </c>
      <c r="C8878" s="0" t="s">
        <v>72</v>
      </c>
      <c r="D8878" s="0" t="s">
        <v>192</v>
      </c>
      <c r="E8878" s="0" t="n">
        <v>2028</v>
      </c>
      <c r="F8878" s="0" t="n">
        <v>0.92234274013946</v>
      </c>
      <c r="G8878" s="0" t="s">
        <v>193</v>
      </c>
    </row>
    <row r="8879" customFormat="false" ht="14.25" hidden="false" customHeight="false" outlineLevel="0" collapsed="false">
      <c r="A8879" s="0" t="s">
        <v>119</v>
      </c>
      <c r="B8879" s="0" t="s">
        <v>120</v>
      </c>
      <c r="C8879" s="0" t="s">
        <v>72</v>
      </c>
      <c r="D8879" s="0" t="s">
        <v>194</v>
      </c>
      <c r="E8879" s="0" t="n">
        <v>2028</v>
      </c>
      <c r="F8879" s="0" t="n">
        <v>0.92</v>
      </c>
      <c r="G8879" s="0" t="s">
        <v>193</v>
      </c>
    </row>
    <row r="8880" customFormat="false" ht="14.25" hidden="false" customHeight="false" outlineLevel="0" collapsed="false">
      <c r="A8880" s="0" t="s">
        <v>119</v>
      </c>
      <c r="B8880" s="0" t="s">
        <v>120</v>
      </c>
      <c r="C8880" s="0" t="s">
        <v>72</v>
      </c>
      <c r="D8880" s="0" t="s">
        <v>195</v>
      </c>
      <c r="E8880" s="0" t="n">
        <v>2028</v>
      </c>
      <c r="F8880" s="0" t="n">
        <v>0.580623959890806</v>
      </c>
      <c r="G8880" s="0" t="s">
        <v>193</v>
      </c>
    </row>
    <row r="8881" customFormat="false" ht="14.25" hidden="false" customHeight="false" outlineLevel="0" collapsed="false">
      <c r="A8881" s="0" t="s">
        <v>119</v>
      </c>
      <c r="B8881" s="0" t="s">
        <v>120</v>
      </c>
      <c r="C8881" s="0" t="s">
        <v>72</v>
      </c>
      <c r="D8881" s="0" t="s">
        <v>196</v>
      </c>
      <c r="E8881" s="0" t="n">
        <v>2028</v>
      </c>
      <c r="F8881" s="0" t="n">
        <v>0.153199914858026</v>
      </c>
      <c r="G8881" s="0" t="s">
        <v>193</v>
      </c>
    </row>
    <row r="8882" customFormat="false" ht="14.25" hidden="false" customHeight="false" outlineLevel="0" collapsed="false">
      <c r="A8882" s="0" t="s">
        <v>119</v>
      </c>
      <c r="B8882" s="0" t="s">
        <v>120</v>
      </c>
      <c r="C8882" s="0" t="s">
        <v>72</v>
      </c>
      <c r="D8882" s="0" t="s">
        <v>197</v>
      </c>
      <c r="E8882" s="0" t="n">
        <v>2028</v>
      </c>
      <c r="F8882" s="0" t="n">
        <v>0.0206514149935663</v>
      </c>
      <c r="G8882" s="0" t="s">
        <v>193</v>
      </c>
    </row>
    <row r="8883" customFormat="false" ht="14.25" hidden="false" customHeight="false" outlineLevel="0" collapsed="false">
      <c r="A8883" s="0" t="s">
        <v>119</v>
      </c>
      <c r="B8883" s="0" t="s">
        <v>120</v>
      </c>
      <c r="C8883" s="0" t="s">
        <v>72</v>
      </c>
      <c r="D8883" s="0" t="s">
        <v>198</v>
      </c>
      <c r="E8883" s="0" t="n">
        <v>2028</v>
      </c>
      <c r="F8883" s="0" t="n">
        <v>0.127489821329741</v>
      </c>
      <c r="G8883" s="0" t="s">
        <v>193</v>
      </c>
    </row>
    <row r="8884" customFormat="false" ht="14.25" hidden="false" customHeight="false" outlineLevel="0" collapsed="false">
      <c r="A8884" s="0" t="s">
        <v>119</v>
      </c>
      <c r="B8884" s="0" t="s">
        <v>120</v>
      </c>
      <c r="C8884" s="0" t="s">
        <v>72</v>
      </c>
      <c r="D8884" s="0" t="s">
        <v>188</v>
      </c>
      <c r="E8884" s="0" t="n">
        <v>2029</v>
      </c>
      <c r="F8884" s="0" t="n">
        <v>1.02830529569717</v>
      </c>
      <c r="G8884" s="0" t="s">
        <v>135</v>
      </c>
    </row>
    <row r="8885" customFormat="false" ht="14.25" hidden="false" customHeight="false" outlineLevel="0" collapsed="false">
      <c r="A8885" s="0" t="s">
        <v>119</v>
      </c>
      <c r="B8885" s="0" t="s">
        <v>120</v>
      </c>
      <c r="C8885" s="0" t="s">
        <v>72</v>
      </c>
      <c r="D8885" s="0" t="s">
        <v>189</v>
      </c>
      <c r="E8885" s="0" t="n">
        <v>2029</v>
      </c>
      <c r="F8885" s="0" t="n">
        <v>0.976007870191255</v>
      </c>
      <c r="G8885" s="0" t="s">
        <v>135</v>
      </c>
    </row>
    <row r="8886" customFormat="false" ht="14.25" hidden="false" customHeight="false" outlineLevel="0" collapsed="false">
      <c r="A8886" s="0" t="s">
        <v>119</v>
      </c>
      <c r="B8886" s="0" t="s">
        <v>120</v>
      </c>
      <c r="C8886" s="0" t="s">
        <v>72</v>
      </c>
      <c r="D8886" s="0" t="s">
        <v>190</v>
      </c>
      <c r="E8886" s="0" t="n">
        <v>2029</v>
      </c>
      <c r="F8886" s="0" t="n">
        <v>1.09877342868894</v>
      </c>
      <c r="G8886" s="0" t="s">
        <v>135</v>
      </c>
    </row>
    <row r="8887" customFormat="false" ht="14.25" hidden="false" customHeight="false" outlineLevel="0" collapsed="false">
      <c r="A8887" s="0" t="s">
        <v>119</v>
      </c>
      <c r="B8887" s="0" t="s">
        <v>120</v>
      </c>
      <c r="C8887" s="0" t="s">
        <v>72</v>
      </c>
      <c r="D8887" s="0" t="s">
        <v>191</v>
      </c>
      <c r="E8887" s="0" t="n">
        <v>2029</v>
      </c>
      <c r="F8887" s="0" t="n">
        <v>1.28545213025094</v>
      </c>
      <c r="G8887" s="0" t="s">
        <v>135</v>
      </c>
    </row>
    <row r="8888" customFormat="false" ht="14.25" hidden="false" customHeight="false" outlineLevel="0" collapsed="false">
      <c r="A8888" s="0" t="s">
        <v>119</v>
      </c>
      <c r="B8888" s="0" t="s">
        <v>120</v>
      </c>
      <c r="C8888" s="0" t="s">
        <v>72</v>
      </c>
      <c r="D8888" s="0" t="s">
        <v>192</v>
      </c>
      <c r="E8888" s="0" t="n">
        <v>2029</v>
      </c>
      <c r="F8888" s="0" t="n">
        <v>0.922389379127677</v>
      </c>
      <c r="G8888" s="0" t="s">
        <v>193</v>
      </c>
    </row>
    <row r="8889" customFormat="false" ht="14.25" hidden="false" customHeight="false" outlineLevel="0" collapsed="false">
      <c r="A8889" s="0" t="s">
        <v>119</v>
      </c>
      <c r="B8889" s="0" t="s">
        <v>120</v>
      </c>
      <c r="C8889" s="0" t="s">
        <v>72</v>
      </c>
      <c r="D8889" s="0" t="s">
        <v>194</v>
      </c>
      <c r="E8889" s="0" t="n">
        <v>2029</v>
      </c>
      <c r="F8889" s="0" t="n">
        <v>0.92</v>
      </c>
      <c r="G8889" s="0" t="s">
        <v>193</v>
      </c>
    </row>
    <row r="8890" customFormat="false" ht="14.25" hidden="false" customHeight="false" outlineLevel="0" collapsed="false">
      <c r="A8890" s="0" t="s">
        <v>119</v>
      </c>
      <c r="B8890" s="0" t="s">
        <v>120</v>
      </c>
      <c r="C8890" s="0" t="s">
        <v>72</v>
      </c>
      <c r="D8890" s="0" t="s">
        <v>195</v>
      </c>
      <c r="E8890" s="0" t="n">
        <v>2029</v>
      </c>
      <c r="F8890" s="0" t="n">
        <v>0.580559478313693</v>
      </c>
      <c r="G8890" s="0" t="s">
        <v>193</v>
      </c>
    </row>
    <row r="8891" customFormat="false" ht="14.25" hidden="false" customHeight="false" outlineLevel="0" collapsed="false">
      <c r="A8891" s="0" t="s">
        <v>119</v>
      </c>
      <c r="B8891" s="0" t="s">
        <v>120</v>
      </c>
      <c r="C8891" s="0" t="s">
        <v>72</v>
      </c>
      <c r="D8891" s="0" t="s">
        <v>196</v>
      </c>
      <c r="E8891" s="0" t="n">
        <v>2029</v>
      </c>
      <c r="F8891" s="0" t="n">
        <v>0.155822898953337</v>
      </c>
      <c r="G8891" s="0" t="s">
        <v>193</v>
      </c>
    </row>
    <row r="8892" customFormat="false" ht="14.25" hidden="false" customHeight="false" outlineLevel="0" collapsed="false">
      <c r="A8892" s="0" t="s">
        <v>119</v>
      </c>
      <c r="B8892" s="0" t="s">
        <v>120</v>
      </c>
      <c r="C8892" s="0" t="s">
        <v>72</v>
      </c>
      <c r="D8892" s="0" t="s">
        <v>197</v>
      </c>
      <c r="E8892" s="0" t="n">
        <v>2029</v>
      </c>
      <c r="F8892" s="0" t="n">
        <v>0.02173000972921</v>
      </c>
      <c r="G8892" s="0" t="s">
        <v>193</v>
      </c>
    </row>
    <row r="8893" customFormat="false" ht="14.25" hidden="false" customHeight="false" outlineLevel="0" collapsed="false">
      <c r="A8893" s="0" t="s">
        <v>119</v>
      </c>
      <c r="B8893" s="0" t="s">
        <v>120</v>
      </c>
      <c r="C8893" s="0" t="s">
        <v>72</v>
      </c>
      <c r="D8893" s="0" t="s">
        <v>198</v>
      </c>
      <c r="E8893" s="0" t="n">
        <v>2029</v>
      </c>
      <c r="F8893" s="0" t="n">
        <v>0.129444857798722</v>
      </c>
      <c r="G8893" s="0" t="s">
        <v>193</v>
      </c>
    </row>
    <row r="8894" customFormat="false" ht="14.25" hidden="false" customHeight="false" outlineLevel="0" collapsed="false">
      <c r="A8894" s="0" t="s">
        <v>119</v>
      </c>
      <c r="B8894" s="0" t="s">
        <v>120</v>
      </c>
      <c r="C8894" s="0" t="s">
        <v>72</v>
      </c>
      <c r="D8894" s="0" t="s">
        <v>188</v>
      </c>
      <c r="E8894" s="0" t="n">
        <v>2030</v>
      </c>
      <c r="F8894" s="0" t="n">
        <v>1.03429551695203</v>
      </c>
      <c r="G8894" s="0" t="s">
        <v>135</v>
      </c>
    </row>
    <row r="8895" customFormat="false" ht="14.25" hidden="false" customHeight="false" outlineLevel="0" collapsed="false">
      <c r="A8895" s="0" t="s">
        <v>119</v>
      </c>
      <c r="B8895" s="0" t="s">
        <v>120</v>
      </c>
      <c r="C8895" s="0" t="s">
        <v>72</v>
      </c>
      <c r="D8895" s="0" t="s">
        <v>189</v>
      </c>
      <c r="E8895" s="0" t="n">
        <v>2030</v>
      </c>
      <c r="F8895" s="0" t="n">
        <v>0.970368859093094</v>
      </c>
      <c r="G8895" s="0" t="s">
        <v>135</v>
      </c>
    </row>
    <row r="8896" customFormat="false" ht="14.25" hidden="false" customHeight="false" outlineLevel="0" collapsed="false">
      <c r="A8896" s="0" t="s">
        <v>119</v>
      </c>
      <c r="B8896" s="0" t="s">
        <v>120</v>
      </c>
      <c r="C8896" s="0" t="s">
        <v>72</v>
      </c>
      <c r="D8896" s="0" t="s">
        <v>190</v>
      </c>
      <c r="E8896" s="0" t="n">
        <v>2030</v>
      </c>
      <c r="F8896" s="0" t="n">
        <v>1.09877342868894</v>
      </c>
      <c r="G8896" s="0" t="s">
        <v>135</v>
      </c>
    </row>
    <row r="8897" customFormat="false" ht="14.25" hidden="false" customHeight="false" outlineLevel="0" collapsed="false">
      <c r="A8897" s="0" t="s">
        <v>119</v>
      </c>
      <c r="B8897" s="0" t="s">
        <v>120</v>
      </c>
      <c r="C8897" s="0" t="s">
        <v>72</v>
      </c>
      <c r="D8897" s="0" t="s">
        <v>191</v>
      </c>
      <c r="E8897" s="0" t="n">
        <v>2030</v>
      </c>
      <c r="F8897" s="0" t="n">
        <v>1.28545213025094</v>
      </c>
      <c r="G8897" s="0" t="s">
        <v>135</v>
      </c>
    </row>
    <row r="8898" customFormat="false" ht="14.25" hidden="false" customHeight="false" outlineLevel="0" collapsed="false">
      <c r="A8898" s="0" t="s">
        <v>119</v>
      </c>
      <c r="B8898" s="0" t="s">
        <v>120</v>
      </c>
      <c r="C8898" s="0" t="s">
        <v>72</v>
      </c>
      <c r="D8898" s="0" t="s">
        <v>192</v>
      </c>
      <c r="E8898" s="0" t="n">
        <v>2030</v>
      </c>
      <c r="F8898" s="0" t="n">
        <v>0.922885818791573</v>
      </c>
      <c r="G8898" s="0" t="s">
        <v>193</v>
      </c>
    </row>
    <row r="8899" customFormat="false" ht="14.25" hidden="false" customHeight="false" outlineLevel="0" collapsed="false">
      <c r="A8899" s="0" t="s">
        <v>119</v>
      </c>
      <c r="B8899" s="0" t="s">
        <v>120</v>
      </c>
      <c r="C8899" s="0" t="s">
        <v>72</v>
      </c>
      <c r="D8899" s="0" t="s">
        <v>194</v>
      </c>
      <c r="E8899" s="0" t="n">
        <v>2030</v>
      </c>
      <c r="F8899" s="0" t="n">
        <v>0.92</v>
      </c>
      <c r="G8899" s="0" t="s">
        <v>193</v>
      </c>
    </row>
    <row r="8900" customFormat="false" ht="14.25" hidden="false" customHeight="false" outlineLevel="0" collapsed="false">
      <c r="A8900" s="0" t="s">
        <v>119</v>
      </c>
      <c r="B8900" s="0" t="s">
        <v>120</v>
      </c>
      <c r="C8900" s="0" t="s">
        <v>72</v>
      </c>
      <c r="D8900" s="0" t="s">
        <v>195</v>
      </c>
      <c r="E8900" s="0" t="n">
        <v>2030</v>
      </c>
      <c r="F8900" s="0" t="n">
        <v>0.580483445343703</v>
      </c>
      <c r="G8900" s="0" t="s">
        <v>193</v>
      </c>
    </row>
    <row r="8901" customFormat="false" ht="14.25" hidden="false" customHeight="false" outlineLevel="0" collapsed="false">
      <c r="A8901" s="0" t="s">
        <v>119</v>
      </c>
      <c r="B8901" s="0" t="s">
        <v>120</v>
      </c>
      <c r="C8901" s="0" t="s">
        <v>72</v>
      </c>
      <c r="D8901" s="0" t="s">
        <v>196</v>
      </c>
      <c r="E8901" s="0" t="n">
        <v>2030</v>
      </c>
      <c r="F8901" s="0" t="n">
        <v>0.158662182349619</v>
      </c>
      <c r="G8901" s="0" t="s">
        <v>193</v>
      </c>
    </row>
    <row r="8902" customFormat="false" ht="14.25" hidden="false" customHeight="false" outlineLevel="0" collapsed="false">
      <c r="A8902" s="0" t="s">
        <v>119</v>
      </c>
      <c r="B8902" s="0" t="s">
        <v>120</v>
      </c>
      <c r="C8902" s="0" t="s">
        <v>72</v>
      </c>
      <c r="D8902" s="0" t="s">
        <v>197</v>
      </c>
      <c r="E8902" s="0" t="n">
        <v>2030</v>
      </c>
      <c r="F8902" s="0" t="n">
        <v>0.0228605595447677</v>
      </c>
      <c r="G8902" s="0" t="s">
        <v>193</v>
      </c>
    </row>
    <row r="8903" customFormat="false" ht="14.25" hidden="false" customHeight="false" outlineLevel="0" collapsed="false">
      <c r="A8903" s="0" t="s">
        <v>119</v>
      </c>
      <c r="B8903" s="0" t="s">
        <v>120</v>
      </c>
      <c r="C8903" s="0" t="s">
        <v>72</v>
      </c>
      <c r="D8903" s="0" t="s">
        <v>198</v>
      </c>
      <c r="E8903" s="0" t="n">
        <v>2030</v>
      </c>
      <c r="F8903" s="0" t="n">
        <v>0.131640844723333</v>
      </c>
      <c r="G8903" s="0" t="s">
        <v>193</v>
      </c>
    </row>
    <row r="8904" customFormat="false" ht="14.25" hidden="false" customHeight="false" outlineLevel="0" collapsed="false">
      <c r="A8904" s="0" t="s">
        <v>119</v>
      </c>
      <c r="B8904" s="0" t="s">
        <v>120</v>
      </c>
      <c r="C8904" s="0" t="s">
        <v>72</v>
      </c>
      <c r="D8904" s="0" t="s">
        <v>188</v>
      </c>
      <c r="E8904" s="0" t="n">
        <v>2031</v>
      </c>
      <c r="F8904" s="0" t="n">
        <v>1.02877209338052</v>
      </c>
      <c r="G8904" s="0" t="s">
        <v>135</v>
      </c>
    </row>
    <row r="8905" customFormat="false" ht="14.25" hidden="false" customHeight="false" outlineLevel="0" collapsed="false">
      <c r="A8905" s="0" t="s">
        <v>119</v>
      </c>
      <c r="B8905" s="0" t="s">
        <v>120</v>
      </c>
      <c r="C8905" s="0" t="s">
        <v>72</v>
      </c>
      <c r="D8905" s="0" t="s">
        <v>189</v>
      </c>
      <c r="E8905" s="0" t="n">
        <v>2031</v>
      </c>
      <c r="F8905" s="0" t="n">
        <v>0.96887120955482</v>
      </c>
      <c r="G8905" s="0" t="s">
        <v>135</v>
      </c>
    </row>
    <row r="8906" customFormat="false" ht="14.25" hidden="false" customHeight="false" outlineLevel="0" collapsed="false">
      <c r="A8906" s="0" t="s">
        <v>119</v>
      </c>
      <c r="B8906" s="0" t="s">
        <v>120</v>
      </c>
      <c r="C8906" s="0" t="s">
        <v>72</v>
      </c>
      <c r="D8906" s="0" t="s">
        <v>190</v>
      </c>
      <c r="E8906" s="0" t="n">
        <v>2031</v>
      </c>
      <c r="F8906" s="0" t="n">
        <v>1.09877342868894</v>
      </c>
      <c r="G8906" s="0" t="s">
        <v>135</v>
      </c>
    </row>
    <row r="8907" customFormat="false" ht="14.25" hidden="false" customHeight="false" outlineLevel="0" collapsed="false">
      <c r="A8907" s="0" t="s">
        <v>119</v>
      </c>
      <c r="B8907" s="0" t="s">
        <v>120</v>
      </c>
      <c r="C8907" s="0" t="s">
        <v>72</v>
      </c>
      <c r="D8907" s="0" t="s">
        <v>191</v>
      </c>
      <c r="E8907" s="0" t="n">
        <v>2031</v>
      </c>
      <c r="F8907" s="0" t="n">
        <v>1.28545213025094</v>
      </c>
      <c r="G8907" s="0" t="s">
        <v>135</v>
      </c>
    </row>
    <row r="8908" customFormat="false" ht="14.25" hidden="false" customHeight="false" outlineLevel="0" collapsed="false">
      <c r="A8908" s="0" t="s">
        <v>119</v>
      </c>
      <c r="B8908" s="0" t="s">
        <v>120</v>
      </c>
      <c r="C8908" s="0" t="s">
        <v>72</v>
      </c>
      <c r="D8908" s="0" t="s">
        <v>192</v>
      </c>
      <c r="E8908" s="0" t="n">
        <v>2031</v>
      </c>
      <c r="F8908" s="0" t="n">
        <v>0.922428179547658</v>
      </c>
      <c r="G8908" s="0" t="s">
        <v>193</v>
      </c>
    </row>
    <row r="8909" customFormat="false" ht="14.25" hidden="false" customHeight="false" outlineLevel="0" collapsed="false">
      <c r="A8909" s="0" t="s">
        <v>119</v>
      </c>
      <c r="B8909" s="0" t="s">
        <v>120</v>
      </c>
      <c r="C8909" s="0" t="s">
        <v>72</v>
      </c>
      <c r="D8909" s="0" t="s">
        <v>194</v>
      </c>
      <c r="E8909" s="0" t="n">
        <v>2031</v>
      </c>
      <c r="F8909" s="0" t="n">
        <v>0.92</v>
      </c>
      <c r="G8909" s="0" t="s">
        <v>193</v>
      </c>
    </row>
    <row r="8910" customFormat="false" ht="14.25" hidden="false" customHeight="false" outlineLevel="0" collapsed="false">
      <c r="A8910" s="0" t="s">
        <v>119</v>
      </c>
      <c r="B8910" s="0" t="s">
        <v>120</v>
      </c>
      <c r="C8910" s="0" t="s">
        <v>72</v>
      </c>
      <c r="D8910" s="0" t="s">
        <v>195</v>
      </c>
      <c r="E8910" s="0" t="n">
        <v>2031</v>
      </c>
      <c r="F8910" s="0" t="n">
        <v>0.580411390466279</v>
      </c>
      <c r="G8910" s="0" t="s">
        <v>193</v>
      </c>
    </row>
    <row r="8911" customFormat="false" ht="14.25" hidden="false" customHeight="false" outlineLevel="0" collapsed="false">
      <c r="A8911" s="0" t="s">
        <v>119</v>
      </c>
      <c r="B8911" s="0" t="s">
        <v>120</v>
      </c>
      <c r="C8911" s="0" t="s">
        <v>72</v>
      </c>
      <c r="D8911" s="0" t="s">
        <v>196</v>
      </c>
      <c r="E8911" s="0" t="n">
        <v>2031</v>
      </c>
      <c r="F8911" s="0" t="n">
        <v>0.156927757718568</v>
      </c>
      <c r="G8911" s="0" t="s">
        <v>193</v>
      </c>
    </row>
    <row r="8912" customFormat="false" ht="14.25" hidden="false" customHeight="false" outlineLevel="0" collapsed="false">
      <c r="A8912" s="0" t="s">
        <v>119</v>
      </c>
      <c r="B8912" s="0" t="s">
        <v>120</v>
      </c>
      <c r="C8912" s="0" t="s">
        <v>72</v>
      </c>
      <c r="D8912" s="0" t="s">
        <v>197</v>
      </c>
      <c r="E8912" s="0" t="n">
        <v>2031</v>
      </c>
      <c r="F8912" s="0" t="n">
        <v>0.0235470709846408</v>
      </c>
      <c r="G8912" s="0" t="s">
        <v>193</v>
      </c>
    </row>
    <row r="8913" customFormat="false" ht="14.25" hidden="false" customHeight="false" outlineLevel="0" collapsed="false">
      <c r="A8913" s="0" t="s">
        <v>119</v>
      </c>
      <c r="B8913" s="0" t="s">
        <v>120</v>
      </c>
      <c r="C8913" s="0" t="s">
        <v>72</v>
      </c>
      <c r="D8913" s="0" t="s">
        <v>198</v>
      </c>
      <c r="E8913" s="0" t="n">
        <v>2031</v>
      </c>
      <c r="F8913" s="0" t="n">
        <v>0.128847738620361</v>
      </c>
      <c r="G8913" s="0" t="s">
        <v>193</v>
      </c>
    </row>
    <row r="8914" customFormat="false" ht="14.25" hidden="false" customHeight="false" outlineLevel="0" collapsed="false">
      <c r="A8914" s="0" t="s">
        <v>119</v>
      </c>
      <c r="B8914" s="0" t="s">
        <v>120</v>
      </c>
      <c r="C8914" s="0" t="s">
        <v>72</v>
      </c>
      <c r="D8914" s="0" t="s">
        <v>188</v>
      </c>
      <c r="E8914" s="0" t="n">
        <v>2032</v>
      </c>
      <c r="F8914" s="0" t="n">
        <v>1.04571534845056</v>
      </c>
      <c r="G8914" s="0" t="s">
        <v>135</v>
      </c>
    </row>
    <row r="8915" customFormat="false" ht="14.25" hidden="false" customHeight="false" outlineLevel="0" collapsed="false">
      <c r="A8915" s="0" t="s">
        <v>119</v>
      </c>
      <c r="B8915" s="0" t="s">
        <v>120</v>
      </c>
      <c r="C8915" s="0" t="s">
        <v>72</v>
      </c>
      <c r="D8915" s="0" t="s">
        <v>189</v>
      </c>
      <c r="E8915" s="0" t="n">
        <v>2032</v>
      </c>
      <c r="F8915" s="0" t="n">
        <v>0.969697675060597</v>
      </c>
      <c r="G8915" s="0" t="s">
        <v>135</v>
      </c>
    </row>
    <row r="8916" customFormat="false" ht="14.25" hidden="false" customHeight="false" outlineLevel="0" collapsed="false">
      <c r="A8916" s="0" t="s">
        <v>119</v>
      </c>
      <c r="B8916" s="0" t="s">
        <v>120</v>
      </c>
      <c r="C8916" s="0" t="s">
        <v>72</v>
      </c>
      <c r="D8916" s="0" t="s">
        <v>190</v>
      </c>
      <c r="E8916" s="0" t="n">
        <v>2032</v>
      </c>
      <c r="F8916" s="0" t="n">
        <v>1.09877342868894</v>
      </c>
      <c r="G8916" s="0" t="s">
        <v>135</v>
      </c>
    </row>
    <row r="8917" customFormat="false" ht="14.25" hidden="false" customHeight="false" outlineLevel="0" collapsed="false">
      <c r="A8917" s="0" t="s">
        <v>119</v>
      </c>
      <c r="B8917" s="0" t="s">
        <v>120</v>
      </c>
      <c r="C8917" s="0" t="s">
        <v>72</v>
      </c>
      <c r="D8917" s="0" t="s">
        <v>191</v>
      </c>
      <c r="E8917" s="0" t="n">
        <v>2032</v>
      </c>
      <c r="F8917" s="0" t="n">
        <v>1.28545213025094</v>
      </c>
      <c r="G8917" s="0" t="s">
        <v>135</v>
      </c>
    </row>
    <row r="8918" customFormat="false" ht="14.25" hidden="false" customHeight="false" outlineLevel="0" collapsed="false">
      <c r="A8918" s="0" t="s">
        <v>119</v>
      </c>
      <c r="B8918" s="0" t="s">
        <v>120</v>
      </c>
      <c r="C8918" s="0" t="s">
        <v>72</v>
      </c>
      <c r="D8918" s="0" t="s">
        <v>192</v>
      </c>
      <c r="E8918" s="0" t="n">
        <v>2032</v>
      </c>
      <c r="F8918" s="0" t="n">
        <v>0.923823457048775</v>
      </c>
      <c r="G8918" s="0" t="s">
        <v>193</v>
      </c>
    </row>
    <row r="8919" customFormat="false" ht="14.25" hidden="false" customHeight="false" outlineLevel="0" collapsed="false">
      <c r="A8919" s="0" t="s">
        <v>119</v>
      </c>
      <c r="B8919" s="0" t="s">
        <v>120</v>
      </c>
      <c r="C8919" s="0" t="s">
        <v>72</v>
      </c>
      <c r="D8919" s="0" t="s">
        <v>194</v>
      </c>
      <c r="E8919" s="0" t="n">
        <v>2032</v>
      </c>
      <c r="F8919" s="0" t="n">
        <v>0.92</v>
      </c>
      <c r="G8919" s="0" t="s">
        <v>193</v>
      </c>
    </row>
    <row r="8920" customFormat="false" ht="14.25" hidden="false" customHeight="false" outlineLevel="0" collapsed="false">
      <c r="A8920" s="0" t="s">
        <v>119</v>
      </c>
      <c r="B8920" s="0" t="s">
        <v>120</v>
      </c>
      <c r="C8920" s="0" t="s">
        <v>72</v>
      </c>
      <c r="D8920" s="0" t="s">
        <v>195</v>
      </c>
      <c r="E8920" s="0" t="n">
        <v>2032</v>
      </c>
      <c r="F8920" s="0" t="n">
        <v>0.580345728886566</v>
      </c>
      <c r="G8920" s="0" t="s">
        <v>193</v>
      </c>
    </row>
    <row r="8921" customFormat="false" ht="14.25" hidden="false" customHeight="false" outlineLevel="0" collapsed="false">
      <c r="A8921" s="0" t="s">
        <v>119</v>
      </c>
      <c r="B8921" s="0" t="s">
        <v>120</v>
      </c>
      <c r="C8921" s="0" t="s">
        <v>72</v>
      </c>
      <c r="D8921" s="0" t="s">
        <v>196</v>
      </c>
      <c r="E8921" s="0" t="n">
        <v>2032</v>
      </c>
      <c r="F8921" s="0" t="n">
        <v>0.155520180944552</v>
      </c>
      <c r="G8921" s="0" t="s">
        <v>193</v>
      </c>
    </row>
    <row r="8922" customFormat="false" ht="14.25" hidden="false" customHeight="false" outlineLevel="0" collapsed="false">
      <c r="A8922" s="0" t="s">
        <v>119</v>
      </c>
      <c r="B8922" s="0" t="s">
        <v>120</v>
      </c>
      <c r="C8922" s="0" t="s">
        <v>72</v>
      </c>
      <c r="D8922" s="0" t="s">
        <v>197</v>
      </c>
      <c r="E8922" s="0" t="n">
        <v>2032</v>
      </c>
      <c r="F8922" s="0" t="n">
        <v>0.0241698142976122</v>
      </c>
      <c r="G8922" s="0" t="s">
        <v>193</v>
      </c>
    </row>
    <row r="8923" customFormat="false" ht="14.25" hidden="false" customHeight="false" outlineLevel="0" collapsed="false">
      <c r="A8923" s="0" t="s">
        <v>119</v>
      </c>
      <c r="B8923" s="0" t="s">
        <v>120</v>
      </c>
      <c r="C8923" s="0" t="s">
        <v>72</v>
      </c>
      <c r="D8923" s="0" t="s">
        <v>198</v>
      </c>
      <c r="E8923" s="0" t="n">
        <v>2032</v>
      </c>
      <c r="F8923" s="0" t="n">
        <v>0.126068078088509</v>
      </c>
      <c r="G8923" s="0" t="s">
        <v>193</v>
      </c>
    </row>
    <row r="8924" customFormat="false" ht="14.25" hidden="false" customHeight="false" outlineLevel="0" collapsed="false">
      <c r="A8924" s="0" t="s">
        <v>119</v>
      </c>
      <c r="B8924" s="0" t="s">
        <v>120</v>
      </c>
      <c r="C8924" s="0" t="s">
        <v>72</v>
      </c>
      <c r="D8924" s="0" t="s">
        <v>188</v>
      </c>
      <c r="E8924" s="0" t="n">
        <v>2033</v>
      </c>
      <c r="F8924" s="0" t="n">
        <v>1.05486859752339</v>
      </c>
      <c r="G8924" s="0" t="s">
        <v>135</v>
      </c>
    </row>
    <row r="8925" customFormat="false" ht="14.25" hidden="false" customHeight="false" outlineLevel="0" collapsed="false">
      <c r="A8925" s="0" t="s">
        <v>119</v>
      </c>
      <c r="B8925" s="0" t="s">
        <v>120</v>
      </c>
      <c r="C8925" s="0" t="s">
        <v>72</v>
      </c>
      <c r="D8925" s="0" t="s">
        <v>189</v>
      </c>
      <c r="E8925" s="0" t="n">
        <v>2033</v>
      </c>
      <c r="F8925" s="0" t="n">
        <v>0.970557693423137</v>
      </c>
      <c r="G8925" s="0" t="s">
        <v>135</v>
      </c>
    </row>
    <row r="8926" customFormat="false" ht="14.25" hidden="false" customHeight="false" outlineLevel="0" collapsed="false">
      <c r="A8926" s="0" t="s">
        <v>119</v>
      </c>
      <c r="B8926" s="0" t="s">
        <v>120</v>
      </c>
      <c r="C8926" s="0" t="s">
        <v>72</v>
      </c>
      <c r="D8926" s="0" t="s">
        <v>190</v>
      </c>
      <c r="E8926" s="0" t="n">
        <v>2033</v>
      </c>
      <c r="F8926" s="0" t="n">
        <v>1.09877342868894</v>
      </c>
      <c r="G8926" s="0" t="s">
        <v>135</v>
      </c>
    </row>
    <row r="8927" customFormat="false" ht="14.25" hidden="false" customHeight="false" outlineLevel="0" collapsed="false">
      <c r="A8927" s="0" t="s">
        <v>119</v>
      </c>
      <c r="B8927" s="0" t="s">
        <v>120</v>
      </c>
      <c r="C8927" s="0" t="s">
        <v>72</v>
      </c>
      <c r="D8927" s="0" t="s">
        <v>191</v>
      </c>
      <c r="E8927" s="0" t="n">
        <v>2033</v>
      </c>
      <c r="F8927" s="0" t="n">
        <v>1.28545213025094</v>
      </c>
      <c r="G8927" s="0" t="s">
        <v>135</v>
      </c>
    </row>
    <row r="8928" customFormat="false" ht="14.25" hidden="false" customHeight="false" outlineLevel="0" collapsed="false">
      <c r="A8928" s="0" t="s">
        <v>119</v>
      </c>
      <c r="B8928" s="0" t="s">
        <v>120</v>
      </c>
      <c r="C8928" s="0" t="s">
        <v>72</v>
      </c>
      <c r="D8928" s="0" t="s">
        <v>192</v>
      </c>
      <c r="E8928" s="0" t="n">
        <v>2033</v>
      </c>
      <c r="F8928" s="0" t="n">
        <v>0.924566757160925</v>
      </c>
      <c r="G8928" s="0" t="s">
        <v>193</v>
      </c>
    </row>
    <row r="8929" customFormat="false" ht="14.25" hidden="false" customHeight="false" outlineLevel="0" collapsed="false">
      <c r="A8929" s="0" t="s">
        <v>119</v>
      </c>
      <c r="B8929" s="0" t="s">
        <v>120</v>
      </c>
      <c r="C8929" s="0" t="s">
        <v>72</v>
      </c>
      <c r="D8929" s="0" t="s">
        <v>194</v>
      </c>
      <c r="E8929" s="0" t="n">
        <v>2033</v>
      </c>
      <c r="F8929" s="0" t="n">
        <v>0.92</v>
      </c>
      <c r="G8929" s="0" t="s">
        <v>193</v>
      </c>
    </row>
    <row r="8930" customFormat="false" ht="14.25" hidden="false" customHeight="false" outlineLevel="0" collapsed="false">
      <c r="A8930" s="0" t="s">
        <v>119</v>
      </c>
      <c r="B8930" s="0" t="s">
        <v>120</v>
      </c>
      <c r="C8930" s="0" t="s">
        <v>72</v>
      </c>
      <c r="D8930" s="0" t="s">
        <v>195</v>
      </c>
      <c r="E8930" s="0" t="n">
        <v>2033</v>
      </c>
      <c r="F8930" s="0" t="n">
        <v>0.580283346955613</v>
      </c>
      <c r="G8930" s="0" t="s">
        <v>193</v>
      </c>
    </row>
    <row r="8931" customFormat="false" ht="14.25" hidden="false" customHeight="false" outlineLevel="0" collapsed="false">
      <c r="A8931" s="0" t="s">
        <v>119</v>
      </c>
      <c r="B8931" s="0" t="s">
        <v>120</v>
      </c>
      <c r="C8931" s="0" t="s">
        <v>72</v>
      </c>
      <c r="D8931" s="0" t="s">
        <v>196</v>
      </c>
      <c r="E8931" s="0" t="n">
        <v>2033</v>
      </c>
      <c r="F8931" s="0" t="n">
        <v>0.15419299642542</v>
      </c>
      <c r="G8931" s="0" t="s">
        <v>193</v>
      </c>
    </row>
    <row r="8932" customFormat="false" ht="14.25" hidden="false" customHeight="false" outlineLevel="0" collapsed="false">
      <c r="A8932" s="0" t="s">
        <v>119</v>
      </c>
      <c r="B8932" s="0" t="s">
        <v>120</v>
      </c>
      <c r="C8932" s="0" t="s">
        <v>72</v>
      </c>
      <c r="D8932" s="0" t="s">
        <v>197</v>
      </c>
      <c r="E8932" s="0" t="n">
        <v>2033</v>
      </c>
      <c r="F8932" s="0" t="n">
        <v>0.0247201222031665</v>
      </c>
      <c r="G8932" s="0" t="s">
        <v>193</v>
      </c>
    </row>
    <row r="8933" customFormat="false" ht="14.25" hidden="false" customHeight="false" outlineLevel="0" collapsed="false">
      <c r="A8933" s="0" t="s">
        <v>119</v>
      </c>
      <c r="B8933" s="0" t="s">
        <v>120</v>
      </c>
      <c r="C8933" s="0" t="s">
        <v>72</v>
      </c>
      <c r="D8933" s="0" t="s">
        <v>198</v>
      </c>
      <c r="E8933" s="0" t="n">
        <v>2033</v>
      </c>
      <c r="F8933" s="0" t="n">
        <v>0.123254249187591</v>
      </c>
      <c r="G8933" s="0" t="s">
        <v>193</v>
      </c>
    </row>
    <row r="8934" customFormat="false" ht="14.25" hidden="false" customHeight="false" outlineLevel="0" collapsed="false">
      <c r="A8934" s="0" t="s">
        <v>119</v>
      </c>
      <c r="B8934" s="0" t="s">
        <v>120</v>
      </c>
      <c r="C8934" s="0" t="s">
        <v>72</v>
      </c>
      <c r="D8934" s="0" t="s">
        <v>188</v>
      </c>
      <c r="E8934" s="0" t="n">
        <v>2034</v>
      </c>
      <c r="F8934" s="0" t="n">
        <v>1.0662017496384</v>
      </c>
      <c r="G8934" s="0" t="s">
        <v>135</v>
      </c>
    </row>
    <row r="8935" customFormat="false" ht="14.25" hidden="false" customHeight="false" outlineLevel="0" collapsed="false">
      <c r="A8935" s="0" t="s">
        <v>119</v>
      </c>
      <c r="B8935" s="0" t="s">
        <v>120</v>
      </c>
      <c r="C8935" s="0" t="s">
        <v>72</v>
      </c>
      <c r="D8935" s="0" t="s">
        <v>189</v>
      </c>
      <c r="E8935" s="0" t="n">
        <v>2034</v>
      </c>
      <c r="F8935" s="0" t="n">
        <v>0.964745153318231</v>
      </c>
      <c r="G8935" s="0" t="s">
        <v>135</v>
      </c>
    </row>
    <row r="8936" customFormat="false" ht="14.25" hidden="false" customHeight="false" outlineLevel="0" collapsed="false">
      <c r="A8936" s="0" t="s">
        <v>119</v>
      </c>
      <c r="B8936" s="0" t="s">
        <v>120</v>
      </c>
      <c r="C8936" s="0" t="s">
        <v>72</v>
      </c>
      <c r="D8936" s="0" t="s">
        <v>190</v>
      </c>
      <c r="E8936" s="0" t="n">
        <v>2034</v>
      </c>
      <c r="F8936" s="0" t="n">
        <v>1.09877342868894</v>
      </c>
      <c r="G8936" s="0" t="s">
        <v>135</v>
      </c>
    </row>
    <row r="8937" customFormat="false" ht="14.25" hidden="false" customHeight="false" outlineLevel="0" collapsed="false">
      <c r="A8937" s="0" t="s">
        <v>119</v>
      </c>
      <c r="B8937" s="0" t="s">
        <v>120</v>
      </c>
      <c r="C8937" s="0" t="s">
        <v>72</v>
      </c>
      <c r="D8937" s="0" t="s">
        <v>191</v>
      </c>
      <c r="E8937" s="0" t="n">
        <v>2034</v>
      </c>
      <c r="F8937" s="0" t="n">
        <v>1.28545213025094</v>
      </c>
      <c r="G8937" s="0" t="s">
        <v>135</v>
      </c>
    </row>
    <row r="8938" customFormat="false" ht="14.25" hidden="false" customHeight="false" outlineLevel="0" collapsed="false">
      <c r="A8938" s="0" t="s">
        <v>119</v>
      </c>
      <c r="B8938" s="0" t="s">
        <v>120</v>
      </c>
      <c r="C8938" s="0" t="s">
        <v>72</v>
      </c>
      <c r="D8938" s="0" t="s">
        <v>192</v>
      </c>
      <c r="E8938" s="0" t="n">
        <v>2034</v>
      </c>
      <c r="F8938" s="0" t="n">
        <v>0.925477037138548</v>
      </c>
      <c r="G8938" s="0" t="s">
        <v>193</v>
      </c>
    </row>
    <row r="8939" customFormat="false" ht="14.25" hidden="false" customHeight="false" outlineLevel="0" collapsed="false">
      <c r="A8939" s="0" t="s">
        <v>119</v>
      </c>
      <c r="B8939" s="0" t="s">
        <v>120</v>
      </c>
      <c r="C8939" s="0" t="s">
        <v>72</v>
      </c>
      <c r="D8939" s="0" t="s">
        <v>194</v>
      </c>
      <c r="E8939" s="0" t="n">
        <v>2034</v>
      </c>
      <c r="F8939" s="0" t="n">
        <v>0.92</v>
      </c>
      <c r="G8939" s="0" t="s">
        <v>193</v>
      </c>
    </row>
    <row r="8940" customFormat="false" ht="14.25" hidden="false" customHeight="false" outlineLevel="0" collapsed="false">
      <c r="A8940" s="0" t="s">
        <v>119</v>
      </c>
      <c r="B8940" s="0" t="s">
        <v>120</v>
      </c>
      <c r="C8940" s="0" t="s">
        <v>72</v>
      </c>
      <c r="D8940" s="0" t="s">
        <v>195</v>
      </c>
      <c r="E8940" s="0" t="n">
        <v>2034</v>
      </c>
      <c r="F8940" s="0" t="n">
        <v>0.580221102547206</v>
      </c>
      <c r="G8940" s="0" t="s">
        <v>193</v>
      </c>
    </row>
    <row r="8941" customFormat="false" ht="14.25" hidden="false" customHeight="false" outlineLevel="0" collapsed="false">
      <c r="A8941" s="0" t="s">
        <v>119</v>
      </c>
      <c r="B8941" s="0" t="s">
        <v>120</v>
      </c>
      <c r="C8941" s="0" t="s">
        <v>72</v>
      </c>
      <c r="D8941" s="0" t="s">
        <v>196</v>
      </c>
      <c r="E8941" s="0" t="n">
        <v>2034</v>
      </c>
      <c r="F8941" s="0" t="n">
        <v>0.15278252703338</v>
      </c>
      <c r="G8941" s="0" t="s">
        <v>193</v>
      </c>
    </row>
    <row r="8942" customFormat="false" ht="14.25" hidden="false" customHeight="false" outlineLevel="0" collapsed="false">
      <c r="A8942" s="0" t="s">
        <v>119</v>
      </c>
      <c r="B8942" s="0" t="s">
        <v>120</v>
      </c>
      <c r="C8942" s="0" t="s">
        <v>72</v>
      </c>
      <c r="D8942" s="0" t="s">
        <v>197</v>
      </c>
      <c r="E8942" s="0" t="n">
        <v>2034</v>
      </c>
      <c r="F8942" s="0" t="n">
        <v>0.0253137337692266</v>
      </c>
      <c r="G8942" s="0" t="s">
        <v>193</v>
      </c>
    </row>
    <row r="8943" customFormat="false" ht="14.25" hidden="false" customHeight="false" outlineLevel="0" collapsed="false">
      <c r="A8943" s="0" t="s">
        <v>119</v>
      </c>
      <c r="B8943" s="0" t="s">
        <v>120</v>
      </c>
      <c r="C8943" s="0" t="s">
        <v>72</v>
      </c>
      <c r="D8943" s="0" t="s">
        <v>198</v>
      </c>
      <c r="E8943" s="0" t="n">
        <v>2034</v>
      </c>
      <c r="F8943" s="0" t="n">
        <v>0.120947121558252</v>
      </c>
      <c r="G8943" s="0" t="s">
        <v>193</v>
      </c>
    </row>
    <row r="8944" customFormat="false" ht="14.25" hidden="false" customHeight="false" outlineLevel="0" collapsed="false">
      <c r="A8944" s="0" t="s">
        <v>119</v>
      </c>
      <c r="B8944" s="0" t="s">
        <v>120</v>
      </c>
      <c r="C8944" s="0" t="s">
        <v>72</v>
      </c>
      <c r="D8944" s="0" t="s">
        <v>188</v>
      </c>
      <c r="E8944" s="0" t="n">
        <v>2035</v>
      </c>
      <c r="F8944" s="0" t="n">
        <v>1.06747722331181</v>
      </c>
      <c r="G8944" s="0" t="s">
        <v>135</v>
      </c>
    </row>
    <row r="8945" customFormat="false" ht="14.25" hidden="false" customHeight="false" outlineLevel="0" collapsed="false">
      <c r="A8945" s="0" t="s">
        <v>119</v>
      </c>
      <c r="B8945" s="0" t="s">
        <v>120</v>
      </c>
      <c r="C8945" s="0" t="s">
        <v>72</v>
      </c>
      <c r="D8945" s="0" t="s">
        <v>189</v>
      </c>
      <c r="E8945" s="0" t="n">
        <v>2035</v>
      </c>
      <c r="F8945" s="0" t="n">
        <v>0.959346715061451</v>
      </c>
      <c r="G8945" s="0" t="s">
        <v>135</v>
      </c>
    </row>
    <row r="8946" customFormat="false" ht="14.25" hidden="false" customHeight="false" outlineLevel="0" collapsed="false">
      <c r="A8946" s="0" t="s">
        <v>119</v>
      </c>
      <c r="B8946" s="0" t="s">
        <v>120</v>
      </c>
      <c r="C8946" s="0" t="s">
        <v>72</v>
      </c>
      <c r="D8946" s="0" t="s">
        <v>190</v>
      </c>
      <c r="E8946" s="0" t="n">
        <v>2035</v>
      </c>
      <c r="F8946" s="0" t="n">
        <v>1.09877342868894</v>
      </c>
      <c r="G8946" s="0" t="s">
        <v>135</v>
      </c>
    </row>
    <row r="8947" customFormat="false" ht="14.25" hidden="false" customHeight="false" outlineLevel="0" collapsed="false">
      <c r="A8947" s="0" t="s">
        <v>119</v>
      </c>
      <c r="B8947" s="0" t="s">
        <v>120</v>
      </c>
      <c r="C8947" s="0" t="s">
        <v>72</v>
      </c>
      <c r="D8947" s="0" t="s">
        <v>191</v>
      </c>
      <c r="E8947" s="0" t="n">
        <v>2035</v>
      </c>
      <c r="F8947" s="0" t="n">
        <v>1.28545213025094</v>
      </c>
      <c r="G8947" s="0" t="s">
        <v>135</v>
      </c>
    </row>
    <row r="8948" customFormat="false" ht="14.25" hidden="false" customHeight="false" outlineLevel="0" collapsed="false">
      <c r="A8948" s="0" t="s">
        <v>119</v>
      </c>
      <c r="B8948" s="0" t="s">
        <v>120</v>
      </c>
      <c r="C8948" s="0" t="s">
        <v>72</v>
      </c>
      <c r="D8948" s="0" t="s">
        <v>192</v>
      </c>
      <c r="E8948" s="0" t="n">
        <v>2035</v>
      </c>
      <c r="F8948" s="0" t="n">
        <v>0.925578793156381</v>
      </c>
      <c r="G8948" s="0" t="s">
        <v>193</v>
      </c>
    </row>
    <row r="8949" customFormat="false" ht="14.25" hidden="false" customHeight="false" outlineLevel="0" collapsed="false">
      <c r="A8949" s="0" t="s">
        <v>119</v>
      </c>
      <c r="B8949" s="0" t="s">
        <v>120</v>
      </c>
      <c r="C8949" s="0" t="s">
        <v>72</v>
      </c>
      <c r="D8949" s="0" t="s">
        <v>194</v>
      </c>
      <c r="E8949" s="0" t="n">
        <v>2035</v>
      </c>
      <c r="F8949" s="0" t="n">
        <v>0.92</v>
      </c>
      <c r="G8949" s="0" t="s">
        <v>193</v>
      </c>
    </row>
    <row r="8950" customFormat="false" ht="14.25" hidden="false" customHeight="false" outlineLevel="0" collapsed="false">
      <c r="A8950" s="0" t="s">
        <v>119</v>
      </c>
      <c r="B8950" s="0" t="s">
        <v>120</v>
      </c>
      <c r="C8950" s="0" t="s">
        <v>72</v>
      </c>
      <c r="D8950" s="0" t="s">
        <v>195</v>
      </c>
      <c r="E8950" s="0" t="n">
        <v>2035</v>
      </c>
      <c r="F8950" s="0" t="n">
        <v>0.580155875068286</v>
      </c>
      <c r="G8950" s="0" t="s">
        <v>193</v>
      </c>
    </row>
    <row r="8951" customFormat="false" ht="14.25" hidden="false" customHeight="false" outlineLevel="0" collapsed="false">
      <c r="A8951" s="0" t="s">
        <v>119</v>
      </c>
      <c r="B8951" s="0" t="s">
        <v>120</v>
      </c>
      <c r="C8951" s="0" t="s">
        <v>72</v>
      </c>
      <c r="D8951" s="0" t="s">
        <v>196</v>
      </c>
      <c r="E8951" s="0" t="n">
        <v>2035</v>
      </c>
      <c r="F8951" s="0" t="n">
        <v>0.151378280266787</v>
      </c>
      <c r="G8951" s="0" t="s">
        <v>193</v>
      </c>
    </row>
    <row r="8952" customFormat="false" ht="14.25" hidden="false" customHeight="false" outlineLevel="0" collapsed="false">
      <c r="A8952" s="0" t="s">
        <v>119</v>
      </c>
      <c r="B8952" s="0" t="s">
        <v>120</v>
      </c>
      <c r="C8952" s="0" t="s">
        <v>72</v>
      </c>
      <c r="D8952" s="0" t="s">
        <v>197</v>
      </c>
      <c r="E8952" s="0" t="n">
        <v>2035</v>
      </c>
      <c r="F8952" s="0" t="n">
        <v>0.0258524392020213</v>
      </c>
      <c r="G8952" s="0" t="s">
        <v>193</v>
      </c>
    </row>
    <row r="8953" customFormat="false" ht="14.25" hidden="false" customHeight="false" outlineLevel="0" collapsed="false">
      <c r="A8953" s="0" t="s">
        <v>119</v>
      </c>
      <c r="B8953" s="0" t="s">
        <v>120</v>
      </c>
      <c r="C8953" s="0" t="s">
        <v>72</v>
      </c>
      <c r="D8953" s="0" t="s">
        <v>198</v>
      </c>
      <c r="E8953" s="0" t="n">
        <v>2035</v>
      </c>
      <c r="F8953" s="0" t="n">
        <v>0.118633449749054</v>
      </c>
      <c r="G8953" s="0" t="s">
        <v>193</v>
      </c>
    </row>
    <row r="8954" customFormat="false" ht="14.25" hidden="false" customHeight="false" outlineLevel="0" collapsed="false">
      <c r="A8954" s="0" t="s">
        <v>119</v>
      </c>
      <c r="B8954" s="0" t="s">
        <v>120</v>
      </c>
      <c r="C8954" s="0" t="s">
        <v>72</v>
      </c>
      <c r="D8954" s="0" t="s">
        <v>188</v>
      </c>
      <c r="E8954" s="0" t="n">
        <v>2036</v>
      </c>
      <c r="F8954" s="0" t="n">
        <v>1.06870984197204</v>
      </c>
      <c r="G8954" s="0" t="s">
        <v>135</v>
      </c>
    </row>
    <row r="8955" customFormat="false" ht="14.25" hidden="false" customHeight="false" outlineLevel="0" collapsed="false">
      <c r="A8955" s="0" t="s">
        <v>119</v>
      </c>
      <c r="B8955" s="0" t="s">
        <v>120</v>
      </c>
      <c r="C8955" s="0" t="s">
        <v>72</v>
      </c>
      <c r="D8955" s="0" t="s">
        <v>189</v>
      </c>
      <c r="E8955" s="0" t="n">
        <v>2036</v>
      </c>
      <c r="F8955" s="0" t="n">
        <v>0.956275856941755</v>
      </c>
      <c r="G8955" s="0" t="s">
        <v>135</v>
      </c>
    </row>
    <row r="8956" customFormat="false" ht="14.25" hidden="false" customHeight="false" outlineLevel="0" collapsed="false">
      <c r="A8956" s="0" t="s">
        <v>119</v>
      </c>
      <c r="B8956" s="0" t="s">
        <v>120</v>
      </c>
      <c r="C8956" s="0" t="s">
        <v>72</v>
      </c>
      <c r="D8956" s="0" t="s">
        <v>190</v>
      </c>
      <c r="E8956" s="0" t="n">
        <v>2036</v>
      </c>
      <c r="F8956" s="0" t="n">
        <v>1.09877342868894</v>
      </c>
      <c r="G8956" s="0" t="s">
        <v>135</v>
      </c>
    </row>
    <row r="8957" customFormat="false" ht="14.25" hidden="false" customHeight="false" outlineLevel="0" collapsed="false">
      <c r="A8957" s="0" t="s">
        <v>119</v>
      </c>
      <c r="B8957" s="0" t="s">
        <v>120</v>
      </c>
      <c r="C8957" s="0" t="s">
        <v>72</v>
      </c>
      <c r="D8957" s="0" t="s">
        <v>191</v>
      </c>
      <c r="E8957" s="0" t="n">
        <v>2036</v>
      </c>
      <c r="F8957" s="0" t="n">
        <v>1.28545213025094</v>
      </c>
      <c r="G8957" s="0" t="s">
        <v>135</v>
      </c>
    </row>
    <row r="8958" customFormat="false" ht="14.25" hidden="false" customHeight="false" outlineLevel="0" collapsed="false">
      <c r="A8958" s="0" t="s">
        <v>119</v>
      </c>
      <c r="B8958" s="0" t="s">
        <v>120</v>
      </c>
      <c r="C8958" s="0" t="s">
        <v>72</v>
      </c>
      <c r="D8958" s="0" t="s">
        <v>192</v>
      </c>
      <c r="E8958" s="0" t="n">
        <v>2036</v>
      </c>
      <c r="F8958" s="0" t="n">
        <v>0.925676998225127</v>
      </c>
      <c r="G8958" s="0" t="s">
        <v>193</v>
      </c>
    </row>
    <row r="8959" customFormat="false" ht="14.25" hidden="false" customHeight="false" outlineLevel="0" collapsed="false">
      <c r="A8959" s="0" t="s">
        <v>119</v>
      </c>
      <c r="B8959" s="0" t="s">
        <v>120</v>
      </c>
      <c r="C8959" s="0" t="s">
        <v>72</v>
      </c>
      <c r="D8959" s="0" t="s">
        <v>194</v>
      </c>
      <c r="E8959" s="0" t="n">
        <v>2036</v>
      </c>
      <c r="F8959" s="0" t="n">
        <v>0.92</v>
      </c>
      <c r="G8959" s="0" t="s">
        <v>193</v>
      </c>
    </row>
    <row r="8960" customFormat="false" ht="14.25" hidden="false" customHeight="false" outlineLevel="0" collapsed="false">
      <c r="A8960" s="0" t="s">
        <v>119</v>
      </c>
      <c r="B8960" s="0" t="s">
        <v>120</v>
      </c>
      <c r="C8960" s="0" t="s">
        <v>72</v>
      </c>
      <c r="D8960" s="0" t="s">
        <v>195</v>
      </c>
      <c r="E8960" s="0" t="n">
        <v>2036</v>
      </c>
      <c r="F8960" s="0" t="n">
        <v>0.580100883455002</v>
      </c>
      <c r="G8960" s="0" t="s">
        <v>193</v>
      </c>
    </row>
    <row r="8961" customFormat="false" ht="14.25" hidden="false" customHeight="false" outlineLevel="0" collapsed="false">
      <c r="A8961" s="0" t="s">
        <v>119</v>
      </c>
      <c r="B8961" s="0" t="s">
        <v>120</v>
      </c>
      <c r="C8961" s="0" t="s">
        <v>72</v>
      </c>
      <c r="D8961" s="0" t="s">
        <v>196</v>
      </c>
      <c r="E8961" s="0" t="n">
        <v>2036</v>
      </c>
      <c r="F8961" s="0" t="n">
        <v>0.149776235304452</v>
      </c>
      <c r="G8961" s="0" t="s">
        <v>193</v>
      </c>
    </row>
    <row r="8962" customFormat="false" ht="14.25" hidden="false" customHeight="false" outlineLevel="0" collapsed="false">
      <c r="A8962" s="0" t="s">
        <v>119</v>
      </c>
      <c r="B8962" s="0" t="s">
        <v>120</v>
      </c>
      <c r="C8962" s="0" t="s">
        <v>72</v>
      </c>
      <c r="D8962" s="0" t="s">
        <v>197</v>
      </c>
      <c r="E8962" s="0" t="n">
        <v>2036</v>
      </c>
      <c r="F8962" s="0" t="n">
        <v>0.026658453090759</v>
      </c>
      <c r="G8962" s="0" t="s">
        <v>193</v>
      </c>
    </row>
    <row r="8963" customFormat="false" ht="14.25" hidden="false" customHeight="false" outlineLevel="0" collapsed="false">
      <c r="A8963" s="0" t="s">
        <v>119</v>
      </c>
      <c r="B8963" s="0" t="s">
        <v>120</v>
      </c>
      <c r="C8963" s="0" t="s">
        <v>72</v>
      </c>
      <c r="D8963" s="0" t="s">
        <v>198</v>
      </c>
      <c r="E8963" s="0" t="n">
        <v>2036</v>
      </c>
      <c r="F8963" s="0" t="n">
        <v>0.116188789190827</v>
      </c>
      <c r="G8963" s="0" t="s">
        <v>193</v>
      </c>
    </row>
    <row r="8964" customFormat="false" ht="14.25" hidden="false" customHeight="false" outlineLevel="0" collapsed="false">
      <c r="A8964" s="0" t="s">
        <v>119</v>
      </c>
      <c r="B8964" s="0" t="s">
        <v>120</v>
      </c>
      <c r="C8964" s="0" t="s">
        <v>72</v>
      </c>
      <c r="D8964" s="0" t="s">
        <v>188</v>
      </c>
      <c r="E8964" s="0" t="n">
        <v>2037</v>
      </c>
      <c r="F8964" s="0" t="n">
        <v>1.08145799307764</v>
      </c>
      <c r="G8964" s="0" t="s">
        <v>135</v>
      </c>
    </row>
    <row r="8965" customFormat="false" ht="14.25" hidden="false" customHeight="false" outlineLevel="0" collapsed="false">
      <c r="A8965" s="0" t="s">
        <v>119</v>
      </c>
      <c r="B8965" s="0" t="s">
        <v>120</v>
      </c>
      <c r="C8965" s="0" t="s">
        <v>72</v>
      </c>
      <c r="D8965" s="0" t="s">
        <v>189</v>
      </c>
      <c r="E8965" s="0" t="n">
        <v>2037</v>
      </c>
      <c r="F8965" s="0" t="n">
        <v>0.951373424414394</v>
      </c>
      <c r="G8965" s="0" t="s">
        <v>135</v>
      </c>
    </row>
    <row r="8966" customFormat="false" ht="14.25" hidden="false" customHeight="false" outlineLevel="0" collapsed="false">
      <c r="A8966" s="0" t="s">
        <v>119</v>
      </c>
      <c r="B8966" s="0" t="s">
        <v>120</v>
      </c>
      <c r="C8966" s="0" t="s">
        <v>72</v>
      </c>
      <c r="D8966" s="0" t="s">
        <v>190</v>
      </c>
      <c r="E8966" s="0" t="n">
        <v>2037</v>
      </c>
      <c r="F8966" s="0" t="n">
        <v>1.09877342868894</v>
      </c>
      <c r="G8966" s="0" t="s">
        <v>135</v>
      </c>
    </row>
    <row r="8967" customFormat="false" ht="14.25" hidden="false" customHeight="false" outlineLevel="0" collapsed="false">
      <c r="A8967" s="0" t="s">
        <v>119</v>
      </c>
      <c r="B8967" s="0" t="s">
        <v>120</v>
      </c>
      <c r="C8967" s="0" t="s">
        <v>72</v>
      </c>
      <c r="D8967" s="0" t="s">
        <v>191</v>
      </c>
      <c r="E8967" s="0" t="n">
        <v>2037</v>
      </c>
      <c r="F8967" s="0" t="n">
        <v>1.28545213025094</v>
      </c>
      <c r="G8967" s="0" t="s">
        <v>135</v>
      </c>
    </row>
    <row r="8968" customFormat="false" ht="14.25" hidden="false" customHeight="false" outlineLevel="0" collapsed="false">
      <c r="A8968" s="0" t="s">
        <v>119</v>
      </c>
      <c r="B8968" s="0" t="s">
        <v>120</v>
      </c>
      <c r="C8968" s="0" t="s">
        <v>72</v>
      </c>
      <c r="D8968" s="0" t="s">
        <v>192</v>
      </c>
      <c r="E8968" s="0" t="n">
        <v>2037</v>
      </c>
      <c r="F8968" s="0" t="n">
        <v>0.926685097928602</v>
      </c>
      <c r="G8968" s="0" t="s">
        <v>193</v>
      </c>
    </row>
    <row r="8969" customFormat="false" ht="14.25" hidden="false" customHeight="false" outlineLevel="0" collapsed="false">
      <c r="A8969" s="0" t="s">
        <v>119</v>
      </c>
      <c r="B8969" s="0" t="s">
        <v>120</v>
      </c>
      <c r="C8969" s="0" t="s">
        <v>72</v>
      </c>
      <c r="D8969" s="0" t="s">
        <v>194</v>
      </c>
      <c r="E8969" s="0" t="n">
        <v>2037</v>
      </c>
      <c r="F8969" s="0" t="n">
        <v>0.92</v>
      </c>
      <c r="G8969" s="0" t="s">
        <v>193</v>
      </c>
    </row>
    <row r="8970" customFormat="false" ht="14.25" hidden="false" customHeight="false" outlineLevel="0" collapsed="false">
      <c r="A8970" s="0" t="s">
        <v>119</v>
      </c>
      <c r="B8970" s="0" t="s">
        <v>120</v>
      </c>
      <c r="C8970" s="0" t="s">
        <v>72</v>
      </c>
      <c r="D8970" s="0" t="s">
        <v>195</v>
      </c>
      <c r="E8970" s="0" t="n">
        <v>2037</v>
      </c>
      <c r="F8970" s="0" t="n">
        <v>0.580049176134508</v>
      </c>
      <c r="G8970" s="0" t="s">
        <v>193</v>
      </c>
    </row>
    <row r="8971" customFormat="false" ht="14.25" hidden="false" customHeight="false" outlineLevel="0" collapsed="false">
      <c r="A8971" s="0" t="s">
        <v>119</v>
      </c>
      <c r="B8971" s="0" t="s">
        <v>120</v>
      </c>
      <c r="C8971" s="0" t="s">
        <v>72</v>
      </c>
      <c r="D8971" s="0" t="s">
        <v>196</v>
      </c>
      <c r="E8971" s="0" t="n">
        <v>2037</v>
      </c>
      <c r="F8971" s="0" t="n">
        <v>0.148246310482458</v>
      </c>
      <c r="G8971" s="0" t="s">
        <v>193</v>
      </c>
    </row>
    <row r="8972" customFormat="false" ht="14.25" hidden="false" customHeight="false" outlineLevel="0" collapsed="false">
      <c r="A8972" s="0" t="s">
        <v>119</v>
      </c>
      <c r="B8972" s="0" t="s">
        <v>120</v>
      </c>
      <c r="C8972" s="0" t="s">
        <v>72</v>
      </c>
      <c r="D8972" s="0" t="s">
        <v>197</v>
      </c>
      <c r="E8972" s="0" t="n">
        <v>2037</v>
      </c>
      <c r="F8972" s="0" t="n">
        <v>0.0274330141051765</v>
      </c>
      <c r="G8972" s="0" t="s">
        <v>193</v>
      </c>
    </row>
    <row r="8973" customFormat="false" ht="14.25" hidden="false" customHeight="false" outlineLevel="0" collapsed="false">
      <c r="A8973" s="0" t="s">
        <v>119</v>
      </c>
      <c r="B8973" s="0" t="s">
        <v>120</v>
      </c>
      <c r="C8973" s="0" t="s">
        <v>72</v>
      </c>
      <c r="D8973" s="0" t="s">
        <v>198</v>
      </c>
      <c r="E8973" s="0" t="n">
        <v>2037</v>
      </c>
      <c r="F8973" s="0" t="n">
        <v>0.113901218213071</v>
      </c>
      <c r="G8973" s="0" t="s">
        <v>193</v>
      </c>
    </row>
    <row r="8974" customFormat="false" ht="14.25" hidden="false" customHeight="false" outlineLevel="0" collapsed="false">
      <c r="A8974" s="0" t="s">
        <v>119</v>
      </c>
      <c r="B8974" s="0" t="s">
        <v>120</v>
      </c>
      <c r="C8974" s="0" t="s">
        <v>72</v>
      </c>
      <c r="D8974" s="0" t="s">
        <v>188</v>
      </c>
      <c r="E8974" s="0" t="n">
        <v>2038</v>
      </c>
      <c r="F8974" s="0" t="n">
        <v>1.08505602775581</v>
      </c>
      <c r="G8974" s="0" t="s">
        <v>135</v>
      </c>
    </row>
    <row r="8975" customFormat="false" ht="14.25" hidden="false" customHeight="false" outlineLevel="0" collapsed="false">
      <c r="A8975" s="0" t="s">
        <v>119</v>
      </c>
      <c r="B8975" s="0" t="s">
        <v>120</v>
      </c>
      <c r="C8975" s="0" t="s">
        <v>72</v>
      </c>
      <c r="D8975" s="0" t="s">
        <v>189</v>
      </c>
      <c r="E8975" s="0" t="n">
        <v>2038</v>
      </c>
      <c r="F8975" s="0" t="n">
        <v>0.946160003015519</v>
      </c>
      <c r="G8975" s="0" t="s">
        <v>135</v>
      </c>
    </row>
    <row r="8976" customFormat="false" ht="14.25" hidden="false" customHeight="false" outlineLevel="0" collapsed="false">
      <c r="A8976" s="0" t="s">
        <v>119</v>
      </c>
      <c r="B8976" s="0" t="s">
        <v>120</v>
      </c>
      <c r="C8976" s="0" t="s">
        <v>72</v>
      </c>
      <c r="D8976" s="0" t="s">
        <v>190</v>
      </c>
      <c r="E8976" s="0" t="n">
        <v>2038</v>
      </c>
      <c r="F8976" s="0" t="n">
        <v>1.09877342868894</v>
      </c>
      <c r="G8976" s="0" t="s">
        <v>135</v>
      </c>
    </row>
    <row r="8977" customFormat="false" ht="14.25" hidden="false" customHeight="false" outlineLevel="0" collapsed="false">
      <c r="A8977" s="0" t="s">
        <v>119</v>
      </c>
      <c r="B8977" s="0" t="s">
        <v>120</v>
      </c>
      <c r="C8977" s="0" t="s">
        <v>72</v>
      </c>
      <c r="D8977" s="0" t="s">
        <v>191</v>
      </c>
      <c r="E8977" s="0" t="n">
        <v>2038</v>
      </c>
      <c r="F8977" s="0" t="n">
        <v>1.28545213025094</v>
      </c>
      <c r="G8977" s="0" t="s">
        <v>135</v>
      </c>
    </row>
    <row r="8978" customFormat="false" ht="14.25" hidden="false" customHeight="false" outlineLevel="0" collapsed="false">
      <c r="A8978" s="0" t="s">
        <v>119</v>
      </c>
      <c r="B8978" s="0" t="s">
        <v>120</v>
      </c>
      <c r="C8978" s="0" t="s">
        <v>72</v>
      </c>
      <c r="D8978" s="0" t="s">
        <v>192</v>
      </c>
      <c r="E8978" s="0" t="n">
        <v>2038</v>
      </c>
      <c r="F8978" s="0" t="n">
        <v>0.92696714140057</v>
      </c>
      <c r="G8978" s="0" t="s">
        <v>193</v>
      </c>
    </row>
    <row r="8979" customFormat="false" ht="14.25" hidden="false" customHeight="false" outlineLevel="0" collapsed="false">
      <c r="A8979" s="0" t="s">
        <v>119</v>
      </c>
      <c r="B8979" s="0" t="s">
        <v>120</v>
      </c>
      <c r="C8979" s="0" t="s">
        <v>72</v>
      </c>
      <c r="D8979" s="0" t="s">
        <v>194</v>
      </c>
      <c r="E8979" s="0" t="n">
        <v>2038</v>
      </c>
      <c r="F8979" s="0" t="n">
        <v>0.92</v>
      </c>
      <c r="G8979" s="0" t="s">
        <v>193</v>
      </c>
    </row>
    <row r="8980" customFormat="false" ht="14.25" hidden="false" customHeight="false" outlineLevel="0" collapsed="false">
      <c r="A8980" s="0" t="s">
        <v>119</v>
      </c>
      <c r="B8980" s="0" t="s">
        <v>120</v>
      </c>
      <c r="C8980" s="0" t="s">
        <v>72</v>
      </c>
      <c r="D8980" s="0" t="s">
        <v>195</v>
      </c>
      <c r="E8980" s="0" t="n">
        <v>2038</v>
      </c>
      <c r="F8980" s="0" t="n">
        <v>0.580000192624148</v>
      </c>
      <c r="G8980" s="0" t="s">
        <v>193</v>
      </c>
    </row>
    <row r="8981" customFormat="false" ht="14.25" hidden="false" customHeight="false" outlineLevel="0" collapsed="false">
      <c r="A8981" s="0" t="s">
        <v>119</v>
      </c>
      <c r="B8981" s="0" t="s">
        <v>120</v>
      </c>
      <c r="C8981" s="0" t="s">
        <v>72</v>
      </c>
      <c r="D8981" s="0" t="s">
        <v>196</v>
      </c>
      <c r="E8981" s="0" t="n">
        <v>2038</v>
      </c>
      <c r="F8981" s="0" t="n">
        <v>0.146627896239583</v>
      </c>
      <c r="G8981" s="0" t="s">
        <v>193</v>
      </c>
    </row>
    <row r="8982" customFormat="false" ht="14.25" hidden="false" customHeight="false" outlineLevel="0" collapsed="false">
      <c r="A8982" s="0" t="s">
        <v>119</v>
      </c>
      <c r="B8982" s="0" t="s">
        <v>120</v>
      </c>
      <c r="C8982" s="0" t="s">
        <v>72</v>
      </c>
      <c r="D8982" s="0" t="s">
        <v>197</v>
      </c>
      <c r="E8982" s="0" t="n">
        <v>2038</v>
      </c>
      <c r="F8982" s="0" t="n">
        <v>0.0281554431386811</v>
      </c>
      <c r="G8982" s="0" t="s">
        <v>193</v>
      </c>
    </row>
    <row r="8983" customFormat="false" ht="14.25" hidden="false" customHeight="false" outlineLevel="0" collapsed="false">
      <c r="A8983" s="0" t="s">
        <v>119</v>
      </c>
      <c r="B8983" s="0" t="s">
        <v>120</v>
      </c>
      <c r="C8983" s="0" t="s">
        <v>72</v>
      </c>
      <c r="D8983" s="0" t="s">
        <v>198</v>
      </c>
      <c r="E8983" s="0" t="n">
        <v>2038</v>
      </c>
      <c r="F8983" s="0" t="n">
        <v>0.111665164300173</v>
      </c>
      <c r="G8983" s="0" t="s">
        <v>193</v>
      </c>
    </row>
    <row r="8984" customFormat="false" ht="14.25" hidden="false" customHeight="false" outlineLevel="0" collapsed="false">
      <c r="A8984" s="0" t="s">
        <v>119</v>
      </c>
      <c r="B8984" s="0" t="s">
        <v>120</v>
      </c>
      <c r="C8984" s="0" t="s">
        <v>72</v>
      </c>
      <c r="D8984" s="0" t="s">
        <v>188</v>
      </c>
      <c r="E8984" s="0" t="n">
        <v>2039</v>
      </c>
      <c r="F8984" s="0" t="n">
        <v>1.10107985097238</v>
      </c>
      <c r="G8984" s="0" t="s">
        <v>135</v>
      </c>
    </row>
    <row r="8985" customFormat="false" ht="14.25" hidden="false" customHeight="false" outlineLevel="0" collapsed="false">
      <c r="A8985" s="0" t="s">
        <v>119</v>
      </c>
      <c r="B8985" s="0" t="s">
        <v>120</v>
      </c>
      <c r="C8985" s="0" t="s">
        <v>72</v>
      </c>
      <c r="D8985" s="0" t="s">
        <v>189</v>
      </c>
      <c r="E8985" s="0" t="n">
        <v>2039</v>
      </c>
      <c r="F8985" s="0" t="n">
        <v>0.941252627888933</v>
      </c>
      <c r="G8985" s="0" t="s">
        <v>135</v>
      </c>
    </row>
    <row r="8986" customFormat="false" ht="14.25" hidden="false" customHeight="false" outlineLevel="0" collapsed="false">
      <c r="A8986" s="0" t="s">
        <v>119</v>
      </c>
      <c r="B8986" s="0" t="s">
        <v>120</v>
      </c>
      <c r="C8986" s="0" t="s">
        <v>72</v>
      </c>
      <c r="D8986" s="0" t="s">
        <v>190</v>
      </c>
      <c r="E8986" s="0" t="n">
        <v>2039</v>
      </c>
      <c r="F8986" s="0" t="n">
        <v>1.09877342868894</v>
      </c>
      <c r="G8986" s="0" t="s">
        <v>135</v>
      </c>
    </row>
    <row r="8987" customFormat="false" ht="14.25" hidden="false" customHeight="false" outlineLevel="0" collapsed="false">
      <c r="A8987" s="0" t="s">
        <v>119</v>
      </c>
      <c r="B8987" s="0" t="s">
        <v>120</v>
      </c>
      <c r="C8987" s="0" t="s">
        <v>72</v>
      </c>
      <c r="D8987" s="0" t="s">
        <v>191</v>
      </c>
      <c r="E8987" s="0" t="n">
        <v>2039</v>
      </c>
      <c r="F8987" s="0" t="n">
        <v>1.28545213025094</v>
      </c>
      <c r="G8987" s="0" t="s">
        <v>135</v>
      </c>
    </row>
    <row r="8988" customFormat="false" ht="14.25" hidden="false" customHeight="false" outlineLevel="0" collapsed="false">
      <c r="A8988" s="0" t="s">
        <v>119</v>
      </c>
      <c r="B8988" s="0" t="s">
        <v>120</v>
      </c>
      <c r="C8988" s="0" t="s">
        <v>72</v>
      </c>
      <c r="D8988" s="0" t="s">
        <v>192</v>
      </c>
      <c r="E8988" s="0" t="n">
        <v>2039</v>
      </c>
      <c r="F8988" s="0" t="n">
        <v>0.928210102261462</v>
      </c>
      <c r="G8988" s="0" t="s">
        <v>193</v>
      </c>
    </row>
    <row r="8989" customFormat="false" ht="14.25" hidden="false" customHeight="false" outlineLevel="0" collapsed="false">
      <c r="A8989" s="0" t="s">
        <v>119</v>
      </c>
      <c r="B8989" s="0" t="s">
        <v>120</v>
      </c>
      <c r="C8989" s="0" t="s">
        <v>72</v>
      </c>
      <c r="D8989" s="0" t="s">
        <v>194</v>
      </c>
      <c r="E8989" s="0" t="n">
        <v>2039</v>
      </c>
      <c r="F8989" s="0" t="n">
        <v>0.92</v>
      </c>
      <c r="G8989" s="0" t="s">
        <v>193</v>
      </c>
    </row>
    <row r="8990" customFormat="false" ht="14.25" hidden="false" customHeight="false" outlineLevel="0" collapsed="false">
      <c r="A8990" s="0" t="s">
        <v>119</v>
      </c>
      <c r="B8990" s="0" t="s">
        <v>120</v>
      </c>
      <c r="C8990" s="0" t="s">
        <v>72</v>
      </c>
      <c r="D8990" s="0" t="s">
        <v>195</v>
      </c>
      <c r="E8990" s="0" t="n">
        <v>2039</v>
      </c>
      <c r="F8990" s="0" t="n">
        <v>0.579953337326972</v>
      </c>
      <c r="G8990" s="0" t="s">
        <v>193</v>
      </c>
    </row>
    <row r="8991" customFormat="false" ht="14.25" hidden="false" customHeight="false" outlineLevel="0" collapsed="false">
      <c r="A8991" s="0" t="s">
        <v>119</v>
      </c>
      <c r="B8991" s="0" t="s">
        <v>120</v>
      </c>
      <c r="C8991" s="0" t="s">
        <v>72</v>
      </c>
      <c r="D8991" s="0" t="s">
        <v>196</v>
      </c>
      <c r="E8991" s="0" t="n">
        <v>2039</v>
      </c>
      <c r="F8991" s="0" t="n">
        <v>0.145169849768094</v>
      </c>
      <c r="G8991" s="0" t="s">
        <v>193</v>
      </c>
    </row>
    <row r="8992" customFormat="false" ht="14.25" hidden="false" customHeight="false" outlineLevel="0" collapsed="false">
      <c r="A8992" s="0" t="s">
        <v>119</v>
      </c>
      <c r="B8992" s="0" t="s">
        <v>120</v>
      </c>
      <c r="C8992" s="0" t="s">
        <v>72</v>
      </c>
      <c r="D8992" s="0" t="s">
        <v>197</v>
      </c>
      <c r="E8992" s="0" t="n">
        <v>2039</v>
      </c>
      <c r="F8992" s="0" t="n">
        <v>0.0288353406311869</v>
      </c>
      <c r="G8992" s="0" t="s">
        <v>193</v>
      </c>
    </row>
    <row r="8993" customFormat="false" ht="14.25" hidden="false" customHeight="false" outlineLevel="0" collapsed="false">
      <c r="A8993" s="0" t="s">
        <v>119</v>
      </c>
      <c r="B8993" s="0" t="s">
        <v>120</v>
      </c>
      <c r="C8993" s="0" t="s">
        <v>72</v>
      </c>
      <c r="D8993" s="0" t="s">
        <v>198</v>
      </c>
      <c r="E8993" s="0" t="n">
        <v>2039</v>
      </c>
      <c r="F8993" s="0" t="n">
        <v>0.109508142797555</v>
      </c>
      <c r="G8993" s="0" t="s">
        <v>193</v>
      </c>
    </row>
    <row r="8994" customFormat="false" ht="14.25" hidden="false" customHeight="false" outlineLevel="0" collapsed="false">
      <c r="A8994" s="0" t="s">
        <v>119</v>
      </c>
      <c r="B8994" s="0" t="s">
        <v>120</v>
      </c>
      <c r="C8994" s="0" t="s">
        <v>72</v>
      </c>
      <c r="D8994" s="0" t="s">
        <v>188</v>
      </c>
      <c r="E8994" s="0" t="n">
        <v>2040</v>
      </c>
      <c r="F8994" s="0" t="n">
        <v>1.10107340561854</v>
      </c>
      <c r="G8994" s="0" t="s">
        <v>135</v>
      </c>
    </row>
    <row r="8995" customFormat="false" ht="14.25" hidden="false" customHeight="false" outlineLevel="0" collapsed="false">
      <c r="A8995" s="0" t="s">
        <v>119</v>
      </c>
      <c r="B8995" s="0" t="s">
        <v>120</v>
      </c>
      <c r="C8995" s="0" t="s">
        <v>72</v>
      </c>
      <c r="D8995" s="0" t="s">
        <v>189</v>
      </c>
      <c r="E8995" s="0" t="n">
        <v>2040</v>
      </c>
      <c r="F8995" s="0" t="n">
        <v>0.939093126541614</v>
      </c>
      <c r="G8995" s="0" t="s">
        <v>135</v>
      </c>
    </row>
    <row r="8996" customFormat="false" ht="14.25" hidden="false" customHeight="false" outlineLevel="0" collapsed="false">
      <c r="A8996" s="0" t="s">
        <v>119</v>
      </c>
      <c r="B8996" s="0" t="s">
        <v>120</v>
      </c>
      <c r="C8996" s="0" t="s">
        <v>72</v>
      </c>
      <c r="D8996" s="0" t="s">
        <v>190</v>
      </c>
      <c r="E8996" s="0" t="n">
        <v>2040</v>
      </c>
      <c r="F8996" s="0" t="n">
        <v>1.09877342868894</v>
      </c>
      <c r="G8996" s="0" t="s">
        <v>135</v>
      </c>
    </row>
    <row r="8997" customFormat="false" ht="14.25" hidden="false" customHeight="false" outlineLevel="0" collapsed="false">
      <c r="A8997" s="0" t="s">
        <v>119</v>
      </c>
      <c r="B8997" s="0" t="s">
        <v>120</v>
      </c>
      <c r="C8997" s="0" t="s">
        <v>72</v>
      </c>
      <c r="D8997" s="0" t="s">
        <v>191</v>
      </c>
      <c r="E8997" s="0" t="n">
        <v>2040</v>
      </c>
      <c r="F8997" s="0" t="n">
        <v>1.28545213025094</v>
      </c>
      <c r="G8997" s="0" t="s">
        <v>135</v>
      </c>
    </row>
    <row r="8998" customFormat="false" ht="14.25" hidden="false" customHeight="false" outlineLevel="0" collapsed="false">
      <c r="A8998" s="0" t="s">
        <v>119</v>
      </c>
      <c r="B8998" s="0" t="s">
        <v>120</v>
      </c>
      <c r="C8998" s="0" t="s">
        <v>72</v>
      </c>
      <c r="D8998" s="0" t="s">
        <v>192</v>
      </c>
      <c r="E8998" s="0" t="n">
        <v>2040</v>
      </c>
      <c r="F8998" s="0" t="n">
        <v>0.928209606575342</v>
      </c>
      <c r="G8998" s="0" t="s">
        <v>193</v>
      </c>
    </row>
    <row r="8999" customFormat="false" ht="14.25" hidden="false" customHeight="false" outlineLevel="0" collapsed="false">
      <c r="A8999" s="0" t="s">
        <v>119</v>
      </c>
      <c r="B8999" s="0" t="s">
        <v>120</v>
      </c>
      <c r="C8999" s="0" t="s">
        <v>72</v>
      </c>
      <c r="D8999" s="0" t="s">
        <v>194</v>
      </c>
      <c r="E8999" s="0" t="n">
        <v>2040</v>
      </c>
      <c r="F8999" s="0" t="n">
        <v>0.92</v>
      </c>
      <c r="G8999" s="0" t="s">
        <v>193</v>
      </c>
    </row>
    <row r="9000" customFormat="false" ht="14.25" hidden="false" customHeight="false" outlineLevel="0" collapsed="false">
      <c r="A9000" s="0" t="s">
        <v>119</v>
      </c>
      <c r="B9000" s="0" t="s">
        <v>120</v>
      </c>
      <c r="C9000" s="0" t="s">
        <v>72</v>
      </c>
      <c r="D9000" s="0" t="s">
        <v>195</v>
      </c>
      <c r="E9000" s="0" t="n">
        <v>2040</v>
      </c>
      <c r="F9000" s="0" t="n">
        <v>0.579907956468488</v>
      </c>
      <c r="G9000" s="0" t="s">
        <v>193</v>
      </c>
    </row>
    <row r="9001" customFormat="false" ht="14.25" hidden="false" customHeight="false" outlineLevel="0" collapsed="false">
      <c r="A9001" s="0" t="s">
        <v>119</v>
      </c>
      <c r="B9001" s="0" t="s">
        <v>120</v>
      </c>
      <c r="C9001" s="0" t="s">
        <v>72</v>
      </c>
      <c r="D9001" s="0" t="s">
        <v>196</v>
      </c>
      <c r="E9001" s="0" t="n">
        <v>2040</v>
      </c>
      <c r="F9001" s="0" t="n">
        <v>0.143654668541875</v>
      </c>
      <c r="G9001" s="0" t="s">
        <v>193</v>
      </c>
    </row>
    <row r="9002" customFormat="false" ht="14.25" hidden="false" customHeight="false" outlineLevel="0" collapsed="false">
      <c r="A9002" s="0" t="s">
        <v>119</v>
      </c>
      <c r="B9002" s="0" t="s">
        <v>120</v>
      </c>
      <c r="C9002" s="0" t="s">
        <v>72</v>
      </c>
      <c r="D9002" s="0" t="s">
        <v>197</v>
      </c>
      <c r="E9002" s="0" t="n">
        <v>2040</v>
      </c>
      <c r="F9002" s="0" t="n">
        <v>0.0294299897548754</v>
      </c>
      <c r="G9002" s="0" t="s">
        <v>193</v>
      </c>
    </row>
    <row r="9003" customFormat="false" ht="14.25" hidden="false" customHeight="false" outlineLevel="0" collapsed="false">
      <c r="A9003" s="0" t="s">
        <v>119</v>
      </c>
      <c r="B9003" s="0" t="s">
        <v>120</v>
      </c>
      <c r="C9003" s="0" t="s">
        <v>72</v>
      </c>
      <c r="D9003" s="0" t="s">
        <v>198</v>
      </c>
      <c r="E9003" s="0" t="n">
        <v>2040</v>
      </c>
      <c r="F9003" s="0" t="n">
        <v>0.107263497907692</v>
      </c>
      <c r="G9003" s="0" t="s">
        <v>193</v>
      </c>
    </row>
    <row r="9004" customFormat="false" ht="14.25" hidden="false" customHeight="false" outlineLevel="0" collapsed="false">
      <c r="A9004" s="0" t="s">
        <v>109</v>
      </c>
      <c r="B9004" s="0" t="s">
        <v>110</v>
      </c>
      <c r="C9004" s="0" t="s">
        <v>72</v>
      </c>
      <c r="D9004" s="0" t="s">
        <v>188</v>
      </c>
      <c r="E9004" s="0" t="n">
        <v>2025</v>
      </c>
      <c r="F9004" s="0" t="n">
        <v>1.00241093927665</v>
      </c>
      <c r="G9004" s="0" t="s">
        <v>135</v>
      </c>
    </row>
    <row r="9005" customFormat="false" ht="14.25" hidden="false" customHeight="false" outlineLevel="0" collapsed="false">
      <c r="A9005" s="0" t="s">
        <v>109</v>
      </c>
      <c r="B9005" s="0" t="s">
        <v>110</v>
      </c>
      <c r="C9005" s="0" t="s">
        <v>72</v>
      </c>
      <c r="D9005" s="0" t="s">
        <v>189</v>
      </c>
      <c r="E9005" s="0" t="n">
        <v>2025</v>
      </c>
      <c r="F9005" s="0" t="n">
        <v>0.997640480927775</v>
      </c>
      <c r="G9005" s="0" t="s">
        <v>135</v>
      </c>
    </row>
    <row r="9006" customFormat="false" ht="14.25" hidden="false" customHeight="false" outlineLevel="0" collapsed="false">
      <c r="A9006" s="0" t="s">
        <v>109</v>
      </c>
      <c r="B9006" s="0" t="s">
        <v>110</v>
      </c>
      <c r="C9006" s="0" t="s">
        <v>72</v>
      </c>
      <c r="D9006" s="0" t="s">
        <v>190</v>
      </c>
      <c r="E9006" s="0" t="n">
        <v>2025</v>
      </c>
      <c r="F9006" s="0" t="n">
        <v>1.11090927776254</v>
      </c>
      <c r="G9006" s="0" t="s">
        <v>135</v>
      </c>
    </row>
    <row r="9007" customFormat="false" ht="14.25" hidden="false" customHeight="false" outlineLevel="0" collapsed="false">
      <c r="A9007" s="0" t="s">
        <v>109</v>
      </c>
      <c r="B9007" s="0" t="s">
        <v>110</v>
      </c>
      <c r="C9007" s="0" t="s">
        <v>72</v>
      </c>
      <c r="D9007" s="0" t="s">
        <v>191</v>
      </c>
      <c r="E9007" s="0" t="n">
        <v>2025</v>
      </c>
      <c r="F9007" s="0" t="n">
        <v>1.20656034109407</v>
      </c>
      <c r="G9007" s="0" t="s">
        <v>135</v>
      </c>
    </row>
    <row r="9008" customFormat="false" ht="14.25" hidden="false" customHeight="false" outlineLevel="0" collapsed="false">
      <c r="A9008" s="0" t="s">
        <v>109</v>
      </c>
      <c r="B9008" s="0" t="s">
        <v>110</v>
      </c>
      <c r="C9008" s="0" t="s">
        <v>72</v>
      </c>
      <c r="D9008" s="0" t="s">
        <v>192</v>
      </c>
      <c r="E9008" s="0" t="n">
        <v>2025</v>
      </c>
      <c r="F9008" s="0" t="n">
        <v>0.920241720161155</v>
      </c>
      <c r="G9008" s="0" t="s">
        <v>193</v>
      </c>
    </row>
    <row r="9009" customFormat="false" ht="14.25" hidden="false" customHeight="false" outlineLevel="0" collapsed="false">
      <c r="A9009" s="0" t="s">
        <v>109</v>
      </c>
      <c r="B9009" s="0" t="s">
        <v>110</v>
      </c>
      <c r="C9009" s="0" t="s">
        <v>72</v>
      </c>
      <c r="D9009" s="0" t="s">
        <v>194</v>
      </c>
      <c r="E9009" s="0" t="n">
        <v>2025</v>
      </c>
      <c r="F9009" s="0" t="n">
        <v>0.92</v>
      </c>
      <c r="G9009" s="0" t="s">
        <v>193</v>
      </c>
    </row>
    <row r="9010" customFormat="false" ht="14.25" hidden="false" customHeight="false" outlineLevel="0" collapsed="false">
      <c r="A9010" s="0" t="s">
        <v>109</v>
      </c>
      <c r="B9010" s="0" t="s">
        <v>110</v>
      </c>
      <c r="C9010" s="0" t="s">
        <v>72</v>
      </c>
      <c r="D9010" s="0" t="s">
        <v>195</v>
      </c>
      <c r="E9010" s="0" t="n">
        <v>2025</v>
      </c>
      <c r="F9010" s="0" t="n">
        <v>0.580367149547795</v>
      </c>
      <c r="G9010" s="0" t="s">
        <v>193</v>
      </c>
    </row>
    <row r="9011" customFormat="false" ht="14.25" hidden="false" customHeight="false" outlineLevel="0" collapsed="false">
      <c r="A9011" s="0" t="s">
        <v>109</v>
      </c>
      <c r="B9011" s="0" t="s">
        <v>110</v>
      </c>
      <c r="C9011" s="0" t="s">
        <v>72</v>
      </c>
      <c r="D9011" s="0" t="s">
        <v>196</v>
      </c>
      <c r="E9011" s="0" t="n">
        <v>2025</v>
      </c>
      <c r="F9011" s="0" t="n">
        <v>0.100998329714761</v>
      </c>
      <c r="G9011" s="0" t="s">
        <v>193</v>
      </c>
    </row>
    <row r="9012" customFormat="false" ht="14.25" hidden="false" customHeight="false" outlineLevel="0" collapsed="false">
      <c r="A9012" s="0" t="s">
        <v>109</v>
      </c>
      <c r="B9012" s="0" t="s">
        <v>110</v>
      </c>
      <c r="C9012" s="0" t="s">
        <v>72</v>
      </c>
      <c r="D9012" s="0" t="s">
        <v>197</v>
      </c>
      <c r="E9012" s="0" t="n">
        <v>2025</v>
      </c>
      <c r="F9012" s="0" t="n">
        <v>0.0227810741659341</v>
      </c>
      <c r="G9012" s="0" t="s">
        <v>193</v>
      </c>
    </row>
    <row r="9013" customFormat="false" ht="14.25" hidden="false" customHeight="false" outlineLevel="0" collapsed="false">
      <c r="A9013" s="0" t="s">
        <v>109</v>
      </c>
      <c r="B9013" s="0" t="s">
        <v>110</v>
      </c>
      <c r="C9013" s="0" t="s">
        <v>72</v>
      </c>
      <c r="D9013" s="0" t="s">
        <v>198</v>
      </c>
      <c r="E9013" s="0" t="n">
        <v>2025</v>
      </c>
      <c r="F9013" s="0" t="n">
        <v>0.158313701920663</v>
      </c>
      <c r="G9013" s="0" t="s">
        <v>193</v>
      </c>
    </row>
    <row r="9014" customFormat="false" ht="14.25" hidden="false" customHeight="false" outlineLevel="0" collapsed="false">
      <c r="A9014" s="0" t="s">
        <v>109</v>
      </c>
      <c r="B9014" s="0" t="s">
        <v>110</v>
      </c>
      <c r="C9014" s="0" t="s">
        <v>72</v>
      </c>
      <c r="D9014" s="0" t="s">
        <v>188</v>
      </c>
      <c r="E9014" s="0" t="n">
        <v>2026</v>
      </c>
      <c r="F9014" s="0" t="n">
        <v>1.01357095697518</v>
      </c>
      <c r="G9014" s="0" t="s">
        <v>135</v>
      </c>
    </row>
    <row r="9015" customFormat="false" ht="14.25" hidden="false" customHeight="false" outlineLevel="0" collapsed="false">
      <c r="A9015" s="0" t="s">
        <v>109</v>
      </c>
      <c r="B9015" s="0" t="s">
        <v>110</v>
      </c>
      <c r="C9015" s="0" t="s">
        <v>72</v>
      </c>
      <c r="D9015" s="0" t="s">
        <v>189</v>
      </c>
      <c r="E9015" s="0" t="n">
        <v>2026</v>
      </c>
      <c r="F9015" s="0" t="n">
        <v>0.988637897510794</v>
      </c>
      <c r="G9015" s="0" t="s">
        <v>135</v>
      </c>
    </row>
    <row r="9016" customFormat="false" ht="14.25" hidden="false" customHeight="false" outlineLevel="0" collapsed="false">
      <c r="A9016" s="0" t="s">
        <v>109</v>
      </c>
      <c r="B9016" s="0" t="s">
        <v>110</v>
      </c>
      <c r="C9016" s="0" t="s">
        <v>72</v>
      </c>
      <c r="D9016" s="0" t="s">
        <v>190</v>
      </c>
      <c r="E9016" s="0" t="n">
        <v>2026</v>
      </c>
      <c r="F9016" s="0" t="n">
        <v>1.11090927776254</v>
      </c>
      <c r="G9016" s="0" t="s">
        <v>135</v>
      </c>
    </row>
    <row r="9017" customFormat="false" ht="14.25" hidden="false" customHeight="false" outlineLevel="0" collapsed="false">
      <c r="A9017" s="0" t="s">
        <v>109</v>
      </c>
      <c r="B9017" s="0" t="s">
        <v>110</v>
      </c>
      <c r="C9017" s="0" t="s">
        <v>72</v>
      </c>
      <c r="D9017" s="0" t="s">
        <v>191</v>
      </c>
      <c r="E9017" s="0" t="n">
        <v>2026</v>
      </c>
      <c r="F9017" s="0" t="n">
        <v>1.20656034109407</v>
      </c>
      <c r="G9017" s="0" t="s">
        <v>135</v>
      </c>
    </row>
    <row r="9018" customFormat="false" ht="14.25" hidden="false" customHeight="false" outlineLevel="0" collapsed="false">
      <c r="A9018" s="0" t="s">
        <v>109</v>
      </c>
      <c r="B9018" s="0" t="s">
        <v>110</v>
      </c>
      <c r="C9018" s="0" t="s">
        <v>72</v>
      </c>
      <c r="D9018" s="0" t="s">
        <v>192</v>
      </c>
      <c r="E9018" s="0" t="n">
        <v>2026</v>
      </c>
      <c r="F9018" s="0" t="n">
        <v>0.921351140420826</v>
      </c>
      <c r="G9018" s="0" t="s">
        <v>193</v>
      </c>
    </row>
    <row r="9019" customFormat="false" ht="14.25" hidden="false" customHeight="false" outlineLevel="0" collapsed="false">
      <c r="A9019" s="0" t="s">
        <v>109</v>
      </c>
      <c r="B9019" s="0" t="s">
        <v>110</v>
      </c>
      <c r="C9019" s="0" t="s">
        <v>72</v>
      </c>
      <c r="D9019" s="0" t="s">
        <v>194</v>
      </c>
      <c r="E9019" s="0" t="n">
        <v>2026</v>
      </c>
      <c r="F9019" s="0" t="n">
        <v>0.92</v>
      </c>
      <c r="G9019" s="0" t="s">
        <v>193</v>
      </c>
    </row>
    <row r="9020" customFormat="false" ht="14.25" hidden="false" customHeight="false" outlineLevel="0" collapsed="false">
      <c r="A9020" s="0" t="s">
        <v>109</v>
      </c>
      <c r="B9020" s="0" t="s">
        <v>110</v>
      </c>
      <c r="C9020" s="0" t="s">
        <v>72</v>
      </c>
      <c r="D9020" s="0" t="s">
        <v>195</v>
      </c>
      <c r="E9020" s="0" t="n">
        <v>2026</v>
      </c>
      <c r="F9020" s="0" t="n">
        <v>0.580530954825645</v>
      </c>
      <c r="G9020" s="0" t="s">
        <v>193</v>
      </c>
    </row>
    <row r="9021" customFormat="false" ht="14.25" hidden="false" customHeight="false" outlineLevel="0" collapsed="false">
      <c r="A9021" s="0" t="s">
        <v>109</v>
      </c>
      <c r="B9021" s="0" t="s">
        <v>110</v>
      </c>
      <c r="C9021" s="0" t="s">
        <v>72</v>
      </c>
      <c r="D9021" s="0" t="s">
        <v>196</v>
      </c>
      <c r="E9021" s="0" t="n">
        <v>2026</v>
      </c>
      <c r="F9021" s="0" t="n">
        <v>0.102368232189821</v>
      </c>
      <c r="G9021" s="0" t="s">
        <v>193</v>
      </c>
    </row>
    <row r="9022" customFormat="false" ht="14.25" hidden="false" customHeight="false" outlineLevel="0" collapsed="false">
      <c r="A9022" s="0" t="s">
        <v>109</v>
      </c>
      <c r="B9022" s="0" t="s">
        <v>110</v>
      </c>
      <c r="C9022" s="0" t="s">
        <v>72</v>
      </c>
      <c r="D9022" s="0" t="s">
        <v>197</v>
      </c>
      <c r="E9022" s="0" t="n">
        <v>2026</v>
      </c>
      <c r="F9022" s="0" t="n">
        <v>0.0241029998182716</v>
      </c>
      <c r="G9022" s="0" t="s">
        <v>193</v>
      </c>
    </row>
    <row r="9023" customFormat="false" ht="14.25" hidden="false" customHeight="false" outlineLevel="0" collapsed="false">
      <c r="A9023" s="0" t="s">
        <v>109</v>
      </c>
      <c r="B9023" s="0" t="s">
        <v>110</v>
      </c>
      <c r="C9023" s="0" t="s">
        <v>72</v>
      </c>
      <c r="D9023" s="0" t="s">
        <v>198</v>
      </c>
      <c r="E9023" s="0" t="n">
        <v>2026</v>
      </c>
      <c r="F9023" s="0" t="n">
        <v>0.160697131136733</v>
      </c>
      <c r="G9023" s="0" t="s">
        <v>193</v>
      </c>
    </row>
    <row r="9024" customFormat="false" ht="14.25" hidden="false" customHeight="false" outlineLevel="0" collapsed="false">
      <c r="A9024" s="0" t="s">
        <v>109</v>
      </c>
      <c r="B9024" s="0" t="s">
        <v>110</v>
      </c>
      <c r="C9024" s="0" t="s">
        <v>72</v>
      </c>
      <c r="D9024" s="0" t="s">
        <v>188</v>
      </c>
      <c r="E9024" s="0" t="n">
        <v>2027</v>
      </c>
      <c r="F9024" s="0" t="n">
        <v>1.01253053225924</v>
      </c>
      <c r="G9024" s="0" t="s">
        <v>135</v>
      </c>
    </row>
    <row r="9025" customFormat="false" ht="14.25" hidden="false" customHeight="false" outlineLevel="0" collapsed="false">
      <c r="A9025" s="0" t="s">
        <v>109</v>
      </c>
      <c r="B9025" s="0" t="s">
        <v>110</v>
      </c>
      <c r="C9025" s="0" t="s">
        <v>72</v>
      </c>
      <c r="D9025" s="0" t="s">
        <v>189</v>
      </c>
      <c r="E9025" s="0" t="n">
        <v>2027</v>
      </c>
      <c r="F9025" s="0" t="n">
        <v>0.98597158156913</v>
      </c>
      <c r="G9025" s="0" t="s">
        <v>135</v>
      </c>
    </row>
    <row r="9026" customFormat="false" ht="14.25" hidden="false" customHeight="false" outlineLevel="0" collapsed="false">
      <c r="A9026" s="0" t="s">
        <v>109</v>
      </c>
      <c r="B9026" s="0" t="s">
        <v>110</v>
      </c>
      <c r="C9026" s="0" t="s">
        <v>72</v>
      </c>
      <c r="D9026" s="0" t="s">
        <v>190</v>
      </c>
      <c r="E9026" s="0" t="n">
        <v>2027</v>
      </c>
      <c r="F9026" s="0" t="n">
        <v>1.11090927776254</v>
      </c>
      <c r="G9026" s="0" t="s">
        <v>135</v>
      </c>
    </row>
    <row r="9027" customFormat="false" ht="14.25" hidden="false" customHeight="false" outlineLevel="0" collapsed="false">
      <c r="A9027" s="0" t="s">
        <v>109</v>
      </c>
      <c r="B9027" s="0" t="s">
        <v>110</v>
      </c>
      <c r="C9027" s="0" t="s">
        <v>72</v>
      </c>
      <c r="D9027" s="0" t="s">
        <v>191</v>
      </c>
      <c r="E9027" s="0" t="n">
        <v>2027</v>
      </c>
      <c r="F9027" s="0" t="n">
        <v>1.20656034109407</v>
      </c>
      <c r="G9027" s="0" t="s">
        <v>135</v>
      </c>
    </row>
    <row r="9028" customFormat="false" ht="14.25" hidden="false" customHeight="false" outlineLevel="0" collapsed="false">
      <c r="A9028" s="0" t="s">
        <v>109</v>
      </c>
      <c r="B9028" s="0" t="s">
        <v>110</v>
      </c>
      <c r="C9028" s="0" t="s">
        <v>72</v>
      </c>
      <c r="D9028" s="0" t="s">
        <v>192</v>
      </c>
      <c r="E9028" s="0" t="n">
        <v>2027</v>
      </c>
      <c r="F9028" s="0" t="n">
        <v>0.921248367134413</v>
      </c>
      <c r="G9028" s="0" t="s">
        <v>193</v>
      </c>
    </row>
    <row r="9029" customFormat="false" ht="14.25" hidden="false" customHeight="false" outlineLevel="0" collapsed="false">
      <c r="A9029" s="0" t="s">
        <v>109</v>
      </c>
      <c r="B9029" s="0" t="s">
        <v>110</v>
      </c>
      <c r="C9029" s="0" t="s">
        <v>72</v>
      </c>
      <c r="D9029" s="0" t="s">
        <v>194</v>
      </c>
      <c r="E9029" s="0" t="n">
        <v>2027</v>
      </c>
      <c r="F9029" s="0" t="n">
        <v>0.92</v>
      </c>
      <c r="G9029" s="0" t="s">
        <v>193</v>
      </c>
    </row>
    <row r="9030" customFormat="false" ht="14.25" hidden="false" customHeight="false" outlineLevel="0" collapsed="false">
      <c r="A9030" s="0" t="s">
        <v>109</v>
      </c>
      <c r="B9030" s="0" t="s">
        <v>110</v>
      </c>
      <c r="C9030" s="0" t="s">
        <v>72</v>
      </c>
      <c r="D9030" s="0" t="s">
        <v>195</v>
      </c>
      <c r="E9030" s="0" t="n">
        <v>2027</v>
      </c>
      <c r="F9030" s="0" t="n">
        <v>0.580693377075626</v>
      </c>
      <c r="G9030" s="0" t="s">
        <v>193</v>
      </c>
    </row>
    <row r="9031" customFormat="false" ht="14.25" hidden="false" customHeight="false" outlineLevel="0" collapsed="false">
      <c r="A9031" s="0" t="s">
        <v>109</v>
      </c>
      <c r="B9031" s="0" t="s">
        <v>110</v>
      </c>
      <c r="C9031" s="0" t="s">
        <v>72</v>
      </c>
      <c r="D9031" s="0" t="s">
        <v>196</v>
      </c>
      <c r="E9031" s="0" t="n">
        <v>2027</v>
      </c>
      <c r="F9031" s="0" t="n">
        <v>0.103331054113056</v>
      </c>
      <c r="G9031" s="0" t="s">
        <v>193</v>
      </c>
    </row>
    <row r="9032" customFormat="false" ht="14.25" hidden="false" customHeight="false" outlineLevel="0" collapsed="false">
      <c r="A9032" s="0" t="s">
        <v>109</v>
      </c>
      <c r="B9032" s="0" t="s">
        <v>110</v>
      </c>
      <c r="C9032" s="0" t="s">
        <v>72</v>
      </c>
      <c r="D9032" s="0" t="s">
        <v>197</v>
      </c>
      <c r="E9032" s="0" t="n">
        <v>2027</v>
      </c>
      <c r="F9032" s="0" t="n">
        <v>0.0255097391274966</v>
      </c>
      <c r="G9032" s="0" t="s">
        <v>193</v>
      </c>
    </row>
    <row r="9033" customFormat="false" ht="14.25" hidden="false" customHeight="false" outlineLevel="0" collapsed="false">
      <c r="A9033" s="0" t="s">
        <v>109</v>
      </c>
      <c r="B9033" s="0" t="s">
        <v>110</v>
      </c>
      <c r="C9033" s="0" t="s">
        <v>72</v>
      </c>
      <c r="D9033" s="0" t="s">
        <v>198</v>
      </c>
      <c r="E9033" s="0" t="n">
        <v>2027</v>
      </c>
      <c r="F9033" s="0" t="n">
        <v>0.163568407582081</v>
      </c>
      <c r="G9033" s="0" t="s">
        <v>193</v>
      </c>
    </row>
    <row r="9034" customFormat="false" ht="14.25" hidden="false" customHeight="false" outlineLevel="0" collapsed="false">
      <c r="A9034" s="0" t="s">
        <v>109</v>
      </c>
      <c r="B9034" s="0" t="s">
        <v>110</v>
      </c>
      <c r="C9034" s="0" t="s">
        <v>72</v>
      </c>
      <c r="D9034" s="0" t="s">
        <v>188</v>
      </c>
      <c r="E9034" s="0" t="n">
        <v>2028</v>
      </c>
      <c r="F9034" s="0" t="n">
        <v>1.02760271516665</v>
      </c>
      <c r="G9034" s="0" t="s">
        <v>135</v>
      </c>
    </row>
    <row r="9035" customFormat="false" ht="14.25" hidden="false" customHeight="false" outlineLevel="0" collapsed="false">
      <c r="A9035" s="0" t="s">
        <v>109</v>
      </c>
      <c r="B9035" s="0" t="s">
        <v>110</v>
      </c>
      <c r="C9035" s="0" t="s">
        <v>72</v>
      </c>
      <c r="D9035" s="0" t="s">
        <v>189</v>
      </c>
      <c r="E9035" s="0" t="n">
        <v>2028</v>
      </c>
      <c r="F9035" s="0" t="n">
        <v>0.982688538231965</v>
      </c>
      <c r="G9035" s="0" t="s">
        <v>135</v>
      </c>
    </row>
    <row r="9036" customFormat="false" ht="14.25" hidden="false" customHeight="false" outlineLevel="0" collapsed="false">
      <c r="A9036" s="0" t="s">
        <v>109</v>
      </c>
      <c r="B9036" s="0" t="s">
        <v>110</v>
      </c>
      <c r="C9036" s="0" t="s">
        <v>72</v>
      </c>
      <c r="D9036" s="0" t="s">
        <v>190</v>
      </c>
      <c r="E9036" s="0" t="n">
        <v>2028</v>
      </c>
      <c r="F9036" s="0" t="n">
        <v>1.11090927776254</v>
      </c>
      <c r="G9036" s="0" t="s">
        <v>135</v>
      </c>
    </row>
    <row r="9037" customFormat="false" ht="14.25" hidden="false" customHeight="false" outlineLevel="0" collapsed="false">
      <c r="A9037" s="0" t="s">
        <v>109</v>
      </c>
      <c r="B9037" s="0" t="s">
        <v>110</v>
      </c>
      <c r="C9037" s="0" t="s">
        <v>72</v>
      </c>
      <c r="D9037" s="0" t="s">
        <v>191</v>
      </c>
      <c r="E9037" s="0" t="n">
        <v>2028</v>
      </c>
      <c r="F9037" s="0" t="n">
        <v>1.20656034109407</v>
      </c>
      <c r="G9037" s="0" t="s">
        <v>135</v>
      </c>
    </row>
    <row r="9038" customFormat="false" ht="14.25" hidden="false" customHeight="false" outlineLevel="0" collapsed="false">
      <c r="A9038" s="0" t="s">
        <v>109</v>
      </c>
      <c r="B9038" s="0" t="s">
        <v>110</v>
      </c>
      <c r="C9038" s="0" t="s">
        <v>72</v>
      </c>
      <c r="D9038" s="0" t="s">
        <v>192</v>
      </c>
      <c r="E9038" s="0" t="n">
        <v>2028</v>
      </c>
      <c r="F9038" s="0" t="n">
        <v>0.922724168181878</v>
      </c>
      <c r="G9038" s="0" t="s">
        <v>193</v>
      </c>
    </row>
    <row r="9039" customFormat="false" ht="14.25" hidden="false" customHeight="false" outlineLevel="0" collapsed="false">
      <c r="A9039" s="0" t="s">
        <v>109</v>
      </c>
      <c r="B9039" s="0" t="s">
        <v>110</v>
      </c>
      <c r="C9039" s="0" t="s">
        <v>72</v>
      </c>
      <c r="D9039" s="0" t="s">
        <v>194</v>
      </c>
      <c r="E9039" s="0" t="n">
        <v>2028</v>
      </c>
      <c r="F9039" s="0" t="n">
        <v>0.92</v>
      </c>
      <c r="G9039" s="0" t="s">
        <v>193</v>
      </c>
    </row>
    <row r="9040" customFormat="false" ht="14.25" hidden="false" customHeight="false" outlineLevel="0" collapsed="false">
      <c r="A9040" s="0" t="s">
        <v>109</v>
      </c>
      <c r="B9040" s="0" t="s">
        <v>110</v>
      </c>
      <c r="C9040" s="0" t="s">
        <v>72</v>
      </c>
      <c r="D9040" s="0" t="s">
        <v>195</v>
      </c>
      <c r="E9040" s="0" t="n">
        <v>2028</v>
      </c>
      <c r="F9040" s="0" t="n">
        <v>0.580623959890806</v>
      </c>
      <c r="G9040" s="0" t="s">
        <v>193</v>
      </c>
    </row>
    <row r="9041" customFormat="false" ht="14.25" hidden="false" customHeight="false" outlineLevel="0" collapsed="false">
      <c r="A9041" s="0" t="s">
        <v>109</v>
      </c>
      <c r="B9041" s="0" t="s">
        <v>110</v>
      </c>
      <c r="C9041" s="0" t="s">
        <v>72</v>
      </c>
      <c r="D9041" s="0" t="s">
        <v>196</v>
      </c>
      <c r="E9041" s="0" t="n">
        <v>2028</v>
      </c>
      <c r="F9041" s="0" t="n">
        <v>0.104859177908496</v>
      </c>
      <c r="G9041" s="0" t="s">
        <v>193</v>
      </c>
    </row>
    <row r="9042" customFormat="false" ht="14.25" hidden="false" customHeight="false" outlineLevel="0" collapsed="false">
      <c r="A9042" s="0" t="s">
        <v>109</v>
      </c>
      <c r="B9042" s="0" t="s">
        <v>110</v>
      </c>
      <c r="C9042" s="0" t="s">
        <v>72</v>
      </c>
      <c r="D9042" s="0" t="s">
        <v>197</v>
      </c>
      <c r="E9042" s="0" t="n">
        <v>2028</v>
      </c>
      <c r="F9042" s="0" t="n">
        <v>0.0269317508603441</v>
      </c>
      <c r="G9042" s="0" t="s">
        <v>193</v>
      </c>
    </row>
    <row r="9043" customFormat="false" ht="14.25" hidden="false" customHeight="false" outlineLevel="0" collapsed="false">
      <c r="A9043" s="0" t="s">
        <v>109</v>
      </c>
      <c r="B9043" s="0" t="s">
        <v>110</v>
      </c>
      <c r="C9043" s="0" t="s">
        <v>72</v>
      </c>
      <c r="D9043" s="0" t="s">
        <v>198</v>
      </c>
      <c r="E9043" s="0" t="n">
        <v>2028</v>
      </c>
      <c r="F9043" s="0" t="n">
        <v>0.166285934184024</v>
      </c>
      <c r="G9043" s="0" t="s">
        <v>193</v>
      </c>
    </row>
    <row r="9044" customFormat="false" ht="14.25" hidden="false" customHeight="false" outlineLevel="0" collapsed="false">
      <c r="A9044" s="0" t="s">
        <v>109</v>
      </c>
      <c r="B9044" s="0" t="s">
        <v>110</v>
      </c>
      <c r="C9044" s="0" t="s">
        <v>72</v>
      </c>
      <c r="D9044" s="0" t="s">
        <v>188</v>
      </c>
      <c r="E9044" s="0" t="n">
        <v>2029</v>
      </c>
      <c r="F9044" s="0" t="n">
        <v>1.02689458180016</v>
      </c>
      <c r="G9044" s="0" t="s">
        <v>135</v>
      </c>
    </row>
    <row r="9045" customFormat="false" ht="14.25" hidden="false" customHeight="false" outlineLevel="0" collapsed="false">
      <c r="A9045" s="0" t="s">
        <v>109</v>
      </c>
      <c r="B9045" s="0" t="s">
        <v>110</v>
      </c>
      <c r="C9045" s="0" t="s">
        <v>72</v>
      </c>
      <c r="D9045" s="0" t="s">
        <v>189</v>
      </c>
      <c r="E9045" s="0" t="n">
        <v>2029</v>
      </c>
      <c r="F9045" s="0" t="n">
        <v>0.981318627518579</v>
      </c>
      <c r="G9045" s="0" t="s">
        <v>135</v>
      </c>
    </row>
    <row r="9046" customFormat="false" ht="14.25" hidden="false" customHeight="false" outlineLevel="0" collapsed="false">
      <c r="A9046" s="0" t="s">
        <v>109</v>
      </c>
      <c r="B9046" s="0" t="s">
        <v>110</v>
      </c>
      <c r="C9046" s="0" t="s">
        <v>72</v>
      </c>
      <c r="D9046" s="0" t="s">
        <v>190</v>
      </c>
      <c r="E9046" s="0" t="n">
        <v>2029</v>
      </c>
      <c r="F9046" s="0" t="n">
        <v>1.11090927776254</v>
      </c>
      <c r="G9046" s="0" t="s">
        <v>135</v>
      </c>
    </row>
    <row r="9047" customFormat="false" ht="14.25" hidden="false" customHeight="false" outlineLevel="0" collapsed="false">
      <c r="A9047" s="0" t="s">
        <v>109</v>
      </c>
      <c r="B9047" s="0" t="s">
        <v>110</v>
      </c>
      <c r="C9047" s="0" t="s">
        <v>72</v>
      </c>
      <c r="D9047" s="0" t="s">
        <v>191</v>
      </c>
      <c r="E9047" s="0" t="n">
        <v>2029</v>
      </c>
      <c r="F9047" s="0" t="n">
        <v>1.20656034109407</v>
      </c>
      <c r="G9047" s="0" t="s">
        <v>135</v>
      </c>
    </row>
    <row r="9048" customFormat="false" ht="14.25" hidden="false" customHeight="false" outlineLevel="0" collapsed="false">
      <c r="A9048" s="0" t="s">
        <v>109</v>
      </c>
      <c r="B9048" s="0" t="s">
        <v>110</v>
      </c>
      <c r="C9048" s="0" t="s">
        <v>72</v>
      </c>
      <c r="D9048" s="0" t="s">
        <v>192</v>
      </c>
      <c r="E9048" s="0" t="n">
        <v>2029</v>
      </c>
      <c r="F9048" s="0" t="n">
        <v>0.922655454168022</v>
      </c>
      <c r="G9048" s="0" t="s">
        <v>193</v>
      </c>
    </row>
    <row r="9049" customFormat="false" ht="14.25" hidden="false" customHeight="false" outlineLevel="0" collapsed="false">
      <c r="A9049" s="0" t="s">
        <v>109</v>
      </c>
      <c r="B9049" s="0" t="s">
        <v>110</v>
      </c>
      <c r="C9049" s="0" t="s">
        <v>72</v>
      </c>
      <c r="D9049" s="0" t="s">
        <v>194</v>
      </c>
      <c r="E9049" s="0" t="n">
        <v>2029</v>
      </c>
      <c r="F9049" s="0" t="n">
        <v>0.92</v>
      </c>
      <c r="G9049" s="0" t="s">
        <v>193</v>
      </c>
    </row>
    <row r="9050" customFormat="false" ht="14.25" hidden="false" customHeight="false" outlineLevel="0" collapsed="false">
      <c r="A9050" s="0" t="s">
        <v>109</v>
      </c>
      <c r="B9050" s="0" t="s">
        <v>110</v>
      </c>
      <c r="C9050" s="0" t="s">
        <v>72</v>
      </c>
      <c r="D9050" s="0" t="s">
        <v>195</v>
      </c>
      <c r="E9050" s="0" t="n">
        <v>2029</v>
      </c>
      <c r="F9050" s="0" t="n">
        <v>0.580559478313693</v>
      </c>
      <c r="G9050" s="0" t="s">
        <v>193</v>
      </c>
    </row>
    <row r="9051" customFormat="false" ht="14.25" hidden="false" customHeight="false" outlineLevel="0" collapsed="false">
      <c r="A9051" s="0" t="s">
        <v>109</v>
      </c>
      <c r="B9051" s="0" t="s">
        <v>110</v>
      </c>
      <c r="C9051" s="0" t="s">
        <v>72</v>
      </c>
      <c r="D9051" s="0" t="s">
        <v>196</v>
      </c>
      <c r="E9051" s="0" t="n">
        <v>2029</v>
      </c>
      <c r="F9051" s="0" t="n">
        <v>0.106630353960318</v>
      </c>
      <c r="G9051" s="0" t="s">
        <v>193</v>
      </c>
    </row>
    <row r="9052" customFormat="false" ht="14.25" hidden="false" customHeight="false" outlineLevel="0" collapsed="false">
      <c r="A9052" s="0" t="s">
        <v>109</v>
      </c>
      <c r="B9052" s="0" t="s">
        <v>110</v>
      </c>
      <c r="C9052" s="0" t="s">
        <v>72</v>
      </c>
      <c r="D9052" s="0" t="s">
        <v>197</v>
      </c>
      <c r="E9052" s="0" t="n">
        <v>2029</v>
      </c>
      <c r="F9052" s="0" t="n">
        <v>0.0283328436651361</v>
      </c>
      <c r="G9052" s="0" t="s">
        <v>193</v>
      </c>
    </row>
    <row r="9053" customFormat="false" ht="14.25" hidden="false" customHeight="false" outlineLevel="0" collapsed="false">
      <c r="A9053" s="0" t="s">
        <v>109</v>
      </c>
      <c r="B9053" s="0" t="s">
        <v>110</v>
      </c>
      <c r="C9053" s="0" t="s">
        <v>72</v>
      </c>
      <c r="D9053" s="0" t="s">
        <v>198</v>
      </c>
      <c r="E9053" s="0" t="n">
        <v>2029</v>
      </c>
      <c r="F9053" s="0" t="n">
        <v>0.168802286553089</v>
      </c>
      <c r="G9053" s="0" t="s">
        <v>193</v>
      </c>
    </row>
    <row r="9054" customFormat="false" ht="14.25" hidden="false" customHeight="false" outlineLevel="0" collapsed="false">
      <c r="A9054" s="0" t="s">
        <v>109</v>
      </c>
      <c r="B9054" s="0" t="s">
        <v>110</v>
      </c>
      <c r="C9054" s="0" t="s">
        <v>72</v>
      </c>
      <c r="D9054" s="0" t="s">
        <v>188</v>
      </c>
      <c r="E9054" s="0" t="n">
        <v>2030</v>
      </c>
      <c r="F9054" s="0" t="n">
        <v>1.03254428834526</v>
      </c>
      <c r="G9054" s="0" t="s">
        <v>135</v>
      </c>
    </row>
    <row r="9055" customFormat="false" ht="14.25" hidden="false" customHeight="false" outlineLevel="0" collapsed="false">
      <c r="A9055" s="0" t="s">
        <v>109</v>
      </c>
      <c r="B9055" s="0" t="s">
        <v>110</v>
      </c>
      <c r="C9055" s="0" t="s">
        <v>72</v>
      </c>
      <c r="D9055" s="0" t="s">
        <v>189</v>
      </c>
      <c r="E9055" s="0" t="n">
        <v>2030</v>
      </c>
      <c r="F9055" s="0" t="n">
        <v>0.9768367714424</v>
      </c>
      <c r="G9055" s="0" t="s">
        <v>135</v>
      </c>
    </row>
    <row r="9056" customFormat="false" ht="14.25" hidden="false" customHeight="false" outlineLevel="0" collapsed="false">
      <c r="A9056" s="0" t="s">
        <v>109</v>
      </c>
      <c r="B9056" s="0" t="s">
        <v>110</v>
      </c>
      <c r="C9056" s="0" t="s">
        <v>72</v>
      </c>
      <c r="D9056" s="0" t="s">
        <v>190</v>
      </c>
      <c r="E9056" s="0" t="n">
        <v>2030</v>
      </c>
      <c r="F9056" s="0" t="n">
        <v>1.11090927776254</v>
      </c>
      <c r="G9056" s="0" t="s">
        <v>135</v>
      </c>
    </row>
    <row r="9057" customFormat="false" ht="14.25" hidden="false" customHeight="false" outlineLevel="0" collapsed="false">
      <c r="A9057" s="0" t="s">
        <v>109</v>
      </c>
      <c r="B9057" s="0" t="s">
        <v>110</v>
      </c>
      <c r="C9057" s="0" t="s">
        <v>72</v>
      </c>
      <c r="D9057" s="0" t="s">
        <v>191</v>
      </c>
      <c r="E9057" s="0" t="n">
        <v>2030</v>
      </c>
      <c r="F9057" s="0" t="n">
        <v>1.20656034109407</v>
      </c>
      <c r="G9057" s="0" t="s">
        <v>135</v>
      </c>
    </row>
    <row r="9058" customFormat="false" ht="14.25" hidden="false" customHeight="false" outlineLevel="0" collapsed="false">
      <c r="A9058" s="0" t="s">
        <v>109</v>
      </c>
      <c r="B9058" s="0" t="s">
        <v>110</v>
      </c>
      <c r="C9058" s="0" t="s">
        <v>72</v>
      </c>
      <c r="D9058" s="0" t="s">
        <v>192</v>
      </c>
      <c r="E9058" s="0" t="n">
        <v>2030</v>
      </c>
      <c r="F9058" s="0" t="n">
        <v>0.923201979396999</v>
      </c>
      <c r="G9058" s="0" t="s">
        <v>193</v>
      </c>
    </row>
    <row r="9059" customFormat="false" ht="14.25" hidden="false" customHeight="false" outlineLevel="0" collapsed="false">
      <c r="A9059" s="0" t="s">
        <v>109</v>
      </c>
      <c r="B9059" s="0" t="s">
        <v>110</v>
      </c>
      <c r="C9059" s="0" t="s">
        <v>72</v>
      </c>
      <c r="D9059" s="0" t="s">
        <v>194</v>
      </c>
      <c r="E9059" s="0" t="n">
        <v>2030</v>
      </c>
      <c r="F9059" s="0" t="n">
        <v>0.92</v>
      </c>
      <c r="G9059" s="0" t="s">
        <v>193</v>
      </c>
    </row>
    <row r="9060" customFormat="false" ht="14.25" hidden="false" customHeight="false" outlineLevel="0" collapsed="false">
      <c r="A9060" s="0" t="s">
        <v>109</v>
      </c>
      <c r="B9060" s="0" t="s">
        <v>110</v>
      </c>
      <c r="C9060" s="0" t="s">
        <v>72</v>
      </c>
      <c r="D9060" s="0" t="s">
        <v>195</v>
      </c>
      <c r="E9060" s="0" t="n">
        <v>2030</v>
      </c>
      <c r="F9060" s="0" t="n">
        <v>0.580483445343703</v>
      </c>
      <c r="G9060" s="0" t="s">
        <v>193</v>
      </c>
    </row>
    <row r="9061" customFormat="false" ht="14.25" hidden="false" customHeight="false" outlineLevel="0" collapsed="false">
      <c r="A9061" s="0" t="s">
        <v>109</v>
      </c>
      <c r="B9061" s="0" t="s">
        <v>110</v>
      </c>
      <c r="C9061" s="0" t="s">
        <v>72</v>
      </c>
      <c r="D9061" s="0" t="s">
        <v>196</v>
      </c>
      <c r="E9061" s="0" t="n">
        <v>2030</v>
      </c>
      <c r="F9061" s="0" t="n">
        <v>0.108545370799951</v>
      </c>
      <c r="G9061" s="0" t="s">
        <v>193</v>
      </c>
    </row>
    <row r="9062" customFormat="false" ht="14.25" hidden="false" customHeight="false" outlineLevel="0" collapsed="false">
      <c r="A9062" s="0" t="s">
        <v>109</v>
      </c>
      <c r="B9062" s="0" t="s">
        <v>110</v>
      </c>
      <c r="C9062" s="0" t="s">
        <v>72</v>
      </c>
      <c r="D9062" s="0" t="s">
        <v>197</v>
      </c>
      <c r="E9062" s="0" t="n">
        <v>2030</v>
      </c>
      <c r="F9062" s="0" t="n">
        <v>0.0297997303021555</v>
      </c>
      <c r="G9062" s="0" t="s">
        <v>193</v>
      </c>
    </row>
    <row r="9063" customFormat="false" ht="14.25" hidden="false" customHeight="false" outlineLevel="0" collapsed="false">
      <c r="A9063" s="0" t="s">
        <v>109</v>
      </c>
      <c r="B9063" s="0" t="s">
        <v>110</v>
      </c>
      <c r="C9063" s="0" t="s">
        <v>72</v>
      </c>
      <c r="D9063" s="0" t="s">
        <v>198</v>
      </c>
      <c r="E9063" s="0" t="n">
        <v>2030</v>
      </c>
      <c r="F9063" s="0" t="n">
        <v>0.171627021620134</v>
      </c>
      <c r="G9063" s="0" t="s">
        <v>193</v>
      </c>
    </row>
    <row r="9064" customFormat="false" ht="14.25" hidden="false" customHeight="false" outlineLevel="0" collapsed="false">
      <c r="A9064" s="0" t="s">
        <v>109</v>
      </c>
      <c r="B9064" s="0" t="s">
        <v>110</v>
      </c>
      <c r="C9064" s="0" t="s">
        <v>72</v>
      </c>
      <c r="D9064" s="0" t="s">
        <v>188</v>
      </c>
      <c r="E9064" s="0" t="n">
        <v>2031</v>
      </c>
      <c r="F9064" s="0" t="n">
        <v>1.02489166894894</v>
      </c>
      <c r="G9064" s="0" t="s">
        <v>135</v>
      </c>
    </row>
    <row r="9065" customFormat="false" ht="14.25" hidden="false" customHeight="false" outlineLevel="0" collapsed="false">
      <c r="A9065" s="0" t="s">
        <v>109</v>
      </c>
      <c r="B9065" s="0" t="s">
        <v>110</v>
      </c>
      <c r="C9065" s="0" t="s">
        <v>72</v>
      </c>
      <c r="D9065" s="0" t="s">
        <v>189</v>
      </c>
      <c r="E9065" s="0" t="n">
        <v>2031</v>
      </c>
      <c r="F9065" s="0" t="n">
        <v>0.976123075377592</v>
      </c>
      <c r="G9065" s="0" t="s">
        <v>135</v>
      </c>
    </row>
    <row r="9066" customFormat="false" ht="14.25" hidden="false" customHeight="false" outlineLevel="0" collapsed="false">
      <c r="A9066" s="0" t="s">
        <v>109</v>
      </c>
      <c r="B9066" s="0" t="s">
        <v>110</v>
      </c>
      <c r="C9066" s="0" t="s">
        <v>72</v>
      </c>
      <c r="D9066" s="0" t="s">
        <v>190</v>
      </c>
      <c r="E9066" s="0" t="n">
        <v>2031</v>
      </c>
      <c r="F9066" s="0" t="n">
        <v>1.11090927776254</v>
      </c>
      <c r="G9066" s="0" t="s">
        <v>135</v>
      </c>
    </row>
    <row r="9067" customFormat="false" ht="14.25" hidden="false" customHeight="false" outlineLevel="0" collapsed="false">
      <c r="A9067" s="0" t="s">
        <v>109</v>
      </c>
      <c r="B9067" s="0" t="s">
        <v>110</v>
      </c>
      <c r="C9067" s="0" t="s">
        <v>72</v>
      </c>
      <c r="D9067" s="0" t="s">
        <v>191</v>
      </c>
      <c r="E9067" s="0" t="n">
        <v>2031</v>
      </c>
      <c r="F9067" s="0" t="n">
        <v>1.20656034109407</v>
      </c>
      <c r="G9067" s="0" t="s">
        <v>135</v>
      </c>
    </row>
    <row r="9068" customFormat="false" ht="14.25" hidden="false" customHeight="false" outlineLevel="0" collapsed="false">
      <c r="A9068" s="0" t="s">
        <v>109</v>
      </c>
      <c r="B9068" s="0" t="s">
        <v>110</v>
      </c>
      <c r="C9068" s="0" t="s">
        <v>72</v>
      </c>
      <c r="D9068" s="0" t="s">
        <v>192</v>
      </c>
      <c r="E9068" s="0" t="n">
        <v>2031</v>
      </c>
      <c r="F9068" s="0" t="n">
        <v>0.922460769697002</v>
      </c>
      <c r="G9068" s="0" t="s">
        <v>193</v>
      </c>
    </row>
    <row r="9069" customFormat="false" ht="14.25" hidden="false" customHeight="false" outlineLevel="0" collapsed="false">
      <c r="A9069" s="0" t="s">
        <v>109</v>
      </c>
      <c r="B9069" s="0" t="s">
        <v>110</v>
      </c>
      <c r="C9069" s="0" t="s">
        <v>72</v>
      </c>
      <c r="D9069" s="0" t="s">
        <v>194</v>
      </c>
      <c r="E9069" s="0" t="n">
        <v>2031</v>
      </c>
      <c r="F9069" s="0" t="n">
        <v>0.92</v>
      </c>
      <c r="G9069" s="0" t="s">
        <v>193</v>
      </c>
    </row>
    <row r="9070" customFormat="false" ht="14.25" hidden="false" customHeight="false" outlineLevel="0" collapsed="false">
      <c r="A9070" s="0" t="s">
        <v>109</v>
      </c>
      <c r="B9070" s="0" t="s">
        <v>110</v>
      </c>
      <c r="C9070" s="0" t="s">
        <v>72</v>
      </c>
      <c r="D9070" s="0" t="s">
        <v>195</v>
      </c>
      <c r="E9070" s="0" t="n">
        <v>2031</v>
      </c>
      <c r="F9070" s="0" t="n">
        <v>0.580411390466279</v>
      </c>
      <c r="G9070" s="0" t="s">
        <v>193</v>
      </c>
    </row>
    <row r="9071" customFormat="false" ht="14.25" hidden="false" customHeight="false" outlineLevel="0" collapsed="false">
      <c r="A9071" s="0" t="s">
        <v>109</v>
      </c>
      <c r="B9071" s="0" t="s">
        <v>110</v>
      </c>
      <c r="C9071" s="0" t="s">
        <v>72</v>
      </c>
      <c r="D9071" s="0" t="s">
        <v>196</v>
      </c>
      <c r="E9071" s="0" t="n">
        <v>2031</v>
      </c>
      <c r="F9071" s="0" t="n">
        <v>0.107619612442103</v>
      </c>
      <c r="G9071" s="0" t="s">
        <v>193</v>
      </c>
    </row>
    <row r="9072" customFormat="false" ht="14.25" hidden="false" customHeight="false" outlineLevel="0" collapsed="false">
      <c r="A9072" s="0" t="s">
        <v>109</v>
      </c>
      <c r="B9072" s="0" t="s">
        <v>110</v>
      </c>
      <c r="C9072" s="0" t="s">
        <v>72</v>
      </c>
      <c r="D9072" s="0" t="s">
        <v>197</v>
      </c>
      <c r="E9072" s="0" t="n">
        <v>2031</v>
      </c>
      <c r="F9072" s="0" t="n">
        <v>0.0307677156206087</v>
      </c>
      <c r="G9072" s="0" t="s">
        <v>193</v>
      </c>
    </row>
    <row r="9073" customFormat="false" ht="14.25" hidden="false" customHeight="false" outlineLevel="0" collapsed="false">
      <c r="A9073" s="0" t="s">
        <v>109</v>
      </c>
      <c r="B9073" s="0" t="s">
        <v>110</v>
      </c>
      <c r="C9073" s="0" t="s">
        <v>72</v>
      </c>
      <c r="D9073" s="0" t="s">
        <v>198</v>
      </c>
      <c r="E9073" s="0" t="n">
        <v>2031</v>
      </c>
      <c r="F9073" s="0" t="n">
        <v>0.168405103709164</v>
      </c>
      <c r="G9073" s="0" t="s">
        <v>193</v>
      </c>
    </row>
    <row r="9074" customFormat="false" ht="14.25" hidden="false" customHeight="false" outlineLevel="0" collapsed="false">
      <c r="A9074" s="0" t="s">
        <v>109</v>
      </c>
      <c r="B9074" s="0" t="s">
        <v>110</v>
      </c>
      <c r="C9074" s="0" t="s">
        <v>72</v>
      </c>
      <c r="D9074" s="0" t="s">
        <v>188</v>
      </c>
      <c r="E9074" s="0" t="n">
        <v>2032</v>
      </c>
      <c r="F9074" s="0" t="n">
        <v>1.04350199739855</v>
      </c>
      <c r="G9074" s="0" t="s">
        <v>135</v>
      </c>
    </row>
    <row r="9075" customFormat="false" ht="14.25" hidden="false" customHeight="false" outlineLevel="0" collapsed="false">
      <c r="A9075" s="0" t="s">
        <v>109</v>
      </c>
      <c r="B9075" s="0" t="s">
        <v>110</v>
      </c>
      <c r="C9075" s="0" t="s">
        <v>72</v>
      </c>
      <c r="D9075" s="0" t="s">
        <v>189</v>
      </c>
      <c r="E9075" s="0" t="n">
        <v>2032</v>
      </c>
      <c r="F9075" s="0" t="n">
        <v>0.977601318129673</v>
      </c>
      <c r="G9075" s="0" t="s">
        <v>135</v>
      </c>
    </row>
    <row r="9076" customFormat="false" ht="14.25" hidden="false" customHeight="false" outlineLevel="0" collapsed="false">
      <c r="A9076" s="0" t="s">
        <v>109</v>
      </c>
      <c r="B9076" s="0" t="s">
        <v>110</v>
      </c>
      <c r="C9076" s="0" t="s">
        <v>72</v>
      </c>
      <c r="D9076" s="0" t="s">
        <v>190</v>
      </c>
      <c r="E9076" s="0" t="n">
        <v>2032</v>
      </c>
      <c r="F9076" s="0" t="n">
        <v>1.11090927776254</v>
      </c>
      <c r="G9076" s="0" t="s">
        <v>135</v>
      </c>
    </row>
    <row r="9077" customFormat="false" ht="14.25" hidden="false" customHeight="false" outlineLevel="0" collapsed="false">
      <c r="A9077" s="0" t="s">
        <v>109</v>
      </c>
      <c r="B9077" s="0" t="s">
        <v>110</v>
      </c>
      <c r="C9077" s="0" t="s">
        <v>72</v>
      </c>
      <c r="D9077" s="0" t="s">
        <v>191</v>
      </c>
      <c r="E9077" s="0" t="n">
        <v>2032</v>
      </c>
      <c r="F9077" s="0" t="n">
        <v>1.20656034109407</v>
      </c>
      <c r="G9077" s="0" t="s">
        <v>135</v>
      </c>
    </row>
    <row r="9078" customFormat="false" ht="14.25" hidden="false" customHeight="false" outlineLevel="0" collapsed="false">
      <c r="A9078" s="0" t="s">
        <v>109</v>
      </c>
      <c r="B9078" s="0" t="s">
        <v>110</v>
      </c>
      <c r="C9078" s="0" t="s">
        <v>72</v>
      </c>
      <c r="D9078" s="0" t="s">
        <v>192</v>
      </c>
      <c r="E9078" s="0" t="n">
        <v>2032</v>
      </c>
      <c r="F9078" s="0" t="n">
        <v>0.924250990859453</v>
      </c>
      <c r="G9078" s="0" t="s">
        <v>193</v>
      </c>
    </row>
    <row r="9079" customFormat="false" ht="14.25" hidden="false" customHeight="false" outlineLevel="0" collapsed="false">
      <c r="A9079" s="0" t="s">
        <v>109</v>
      </c>
      <c r="B9079" s="0" t="s">
        <v>110</v>
      </c>
      <c r="C9079" s="0" t="s">
        <v>72</v>
      </c>
      <c r="D9079" s="0" t="s">
        <v>194</v>
      </c>
      <c r="E9079" s="0" t="n">
        <v>2032</v>
      </c>
      <c r="F9079" s="0" t="n">
        <v>0.92</v>
      </c>
      <c r="G9079" s="0" t="s">
        <v>193</v>
      </c>
    </row>
    <row r="9080" customFormat="false" ht="14.25" hidden="false" customHeight="false" outlineLevel="0" collapsed="false">
      <c r="A9080" s="0" t="s">
        <v>109</v>
      </c>
      <c r="B9080" s="0" t="s">
        <v>110</v>
      </c>
      <c r="C9080" s="0" t="s">
        <v>72</v>
      </c>
      <c r="D9080" s="0" t="s">
        <v>195</v>
      </c>
      <c r="E9080" s="0" t="n">
        <v>2032</v>
      </c>
      <c r="F9080" s="0" t="n">
        <v>0.580345728886566</v>
      </c>
      <c r="G9080" s="0" t="s">
        <v>193</v>
      </c>
    </row>
    <row r="9081" customFormat="false" ht="14.25" hidden="false" customHeight="false" outlineLevel="0" collapsed="false">
      <c r="A9081" s="0" t="s">
        <v>109</v>
      </c>
      <c r="B9081" s="0" t="s">
        <v>110</v>
      </c>
      <c r="C9081" s="0" t="s">
        <v>72</v>
      </c>
      <c r="D9081" s="0" t="s">
        <v>196</v>
      </c>
      <c r="E9081" s="0" t="n">
        <v>2032</v>
      </c>
      <c r="F9081" s="0" t="n">
        <v>0.1069296212628</v>
      </c>
      <c r="G9081" s="0" t="s">
        <v>193</v>
      </c>
    </row>
    <row r="9082" customFormat="false" ht="14.25" hidden="false" customHeight="false" outlineLevel="0" collapsed="false">
      <c r="A9082" s="0" t="s">
        <v>109</v>
      </c>
      <c r="B9082" s="0" t="s">
        <v>110</v>
      </c>
      <c r="C9082" s="0" t="s">
        <v>72</v>
      </c>
      <c r="D9082" s="0" t="s">
        <v>197</v>
      </c>
      <c r="E9082" s="0" t="n">
        <v>2032</v>
      </c>
      <c r="F9082" s="0" t="n">
        <v>0.0316601271655251</v>
      </c>
      <c r="G9082" s="0" t="s">
        <v>193</v>
      </c>
    </row>
    <row r="9083" customFormat="false" ht="14.25" hidden="false" customHeight="false" outlineLevel="0" collapsed="false">
      <c r="A9083" s="0" t="s">
        <v>109</v>
      </c>
      <c r="B9083" s="0" t="s">
        <v>110</v>
      </c>
      <c r="C9083" s="0" t="s">
        <v>72</v>
      </c>
      <c r="D9083" s="0" t="s">
        <v>198</v>
      </c>
      <c r="E9083" s="0" t="n">
        <v>2032</v>
      </c>
      <c r="F9083" s="0" t="n">
        <v>0.165204539968654</v>
      </c>
      <c r="G9083" s="0" t="s">
        <v>193</v>
      </c>
    </row>
    <row r="9084" customFormat="false" ht="14.25" hidden="false" customHeight="false" outlineLevel="0" collapsed="false">
      <c r="A9084" s="0" t="s">
        <v>109</v>
      </c>
      <c r="B9084" s="0" t="s">
        <v>110</v>
      </c>
      <c r="C9084" s="0" t="s">
        <v>72</v>
      </c>
      <c r="D9084" s="0" t="s">
        <v>188</v>
      </c>
      <c r="E9084" s="0" t="n">
        <v>2033</v>
      </c>
      <c r="F9084" s="0" t="n">
        <v>1.05298259716863</v>
      </c>
      <c r="G9084" s="0" t="s">
        <v>135</v>
      </c>
    </row>
    <row r="9085" customFormat="false" ht="14.25" hidden="false" customHeight="false" outlineLevel="0" collapsed="false">
      <c r="A9085" s="0" t="s">
        <v>109</v>
      </c>
      <c r="B9085" s="0" t="s">
        <v>110</v>
      </c>
      <c r="C9085" s="0" t="s">
        <v>72</v>
      </c>
      <c r="D9085" s="0" t="s">
        <v>189</v>
      </c>
      <c r="E9085" s="0" t="n">
        <v>2033</v>
      </c>
      <c r="F9085" s="0" t="n">
        <v>0.979115840966147</v>
      </c>
      <c r="G9085" s="0" t="s">
        <v>135</v>
      </c>
    </row>
    <row r="9086" customFormat="false" ht="14.25" hidden="false" customHeight="false" outlineLevel="0" collapsed="false">
      <c r="A9086" s="0" t="s">
        <v>109</v>
      </c>
      <c r="B9086" s="0" t="s">
        <v>110</v>
      </c>
      <c r="C9086" s="0" t="s">
        <v>72</v>
      </c>
      <c r="D9086" s="0" t="s">
        <v>190</v>
      </c>
      <c r="E9086" s="0" t="n">
        <v>2033</v>
      </c>
      <c r="F9086" s="0" t="n">
        <v>1.11090927776254</v>
      </c>
      <c r="G9086" s="0" t="s">
        <v>135</v>
      </c>
    </row>
    <row r="9087" customFormat="false" ht="14.25" hidden="false" customHeight="false" outlineLevel="0" collapsed="false">
      <c r="A9087" s="0" t="s">
        <v>109</v>
      </c>
      <c r="B9087" s="0" t="s">
        <v>110</v>
      </c>
      <c r="C9087" s="0" t="s">
        <v>72</v>
      </c>
      <c r="D9087" s="0" t="s">
        <v>191</v>
      </c>
      <c r="E9087" s="0" t="n">
        <v>2033</v>
      </c>
      <c r="F9087" s="0" t="n">
        <v>1.20656034109407</v>
      </c>
      <c r="G9087" s="0" t="s">
        <v>135</v>
      </c>
    </row>
    <row r="9088" customFormat="false" ht="14.25" hidden="false" customHeight="false" outlineLevel="0" collapsed="false">
      <c r="A9088" s="0" t="s">
        <v>109</v>
      </c>
      <c r="B9088" s="0" t="s">
        <v>110</v>
      </c>
      <c r="C9088" s="0" t="s">
        <v>72</v>
      </c>
      <c r="D9088" s="0" t="s">
        <v>192</v>
      </c>
      <c r="E9088" s="0" t="n">
        <v>2033</v>
      </c>
      <c r="F9088" s="0" t="n">
        <v>0.925147025786069</v>
      </c>
      <c r="G9088" s="0" t="s">
        <v>193</v>
      </c>
    </row>
    <row r="9089" customFormat="false" ht="14.25" hidden="false" customHeight="false" outlineLevel="0" collapsed="false">
      <c r="A9089" s="0" t="s">
        <v>109</v>
      </c>
      <c r="B9089" s="0" t="s">
        <v>110</v>
      </c>
      <c r="C9089" s="0" t="s">
        <v>72</v>
      </c>
      <c r="D9089" s="0" t="s">
        <v>194</v>
      </c>
      <c r="E9089" s="0" t="n">
        <v>2033</v>
      </c>
      <c r="F9089" s="0" t="n">
        <v>0.92</v>
      </c>
      <c r="G9089" s="0" t="s">
        <v>193</v>
      </c>
    </row>
    <row r="9090" customFormat="false" ht="14.25" hidden="false" customHeight="false" outlineLevel="0" collapsed="false">
      <c r="A9090" s="0" t="s">
        <v>109</v>
      </c>
      <c r="B9090" s="0" t="s">
        <v>110</v>
      </c>
      <c r="C9090" s="0" t="s">
        <v>72</v>
      </c>
      <c r="D9090" s="0" t="s">
        <v>195</v>
      </c>
      <c r="E9090" s="0" t="n">
        <v>2033</v>
      </c>
      <c r="F9090" s="0" t="n">
        <v>0.580283346955613</v>
      </c>
      <c r="G9090" s="0" t="s">
        <v>193</v>
      </c>
    </row>
    <row r="9091" customFormat="false" ht="14.25" hidden="false" customHeight="false" outlineLevel="0" collapsed="false">
      <c r="A9091" s="0" t="s">
        <v>109</v>
      </c>
      <c r="B9091" s="0" t="s">
        <v>110</v>
      </c>
      <c r="C9091" s="0" t="s">
        <v>72</v>
      </c>
      <c r="D9091" s="0" t="s">
        <v>196</v>
      </c>
      <c r="E9091" s="0" t="n">
        <v>2033</v>
      </c>
      <c r="F9091" s="0" t="n">
        <v>0.106282766367622</v>
      </c>
      <c r="G9091" s="0" t="s">
        <v>193</v>
      </c>
    </row>
    <row r="9092" customFormat="false" ht="14.25" hidden="false" customHeight="false" outlineLevel="0" collapsed="false">
      <c r="A9092" s="0" t="s">
        <v>109</v>
      </c>
      <c r="B9092" s="0" t="s">
        <v>110</v>
      </c>
      <c r="C9092" s="0" t="s">
        <v>72</v>
      </c>
      <c r="D9092" s="0" t="s">
        <v>197</v>
      </c>
      <c r="E9092" s="0" t="n">
        <v>2033</v>
      </c>
      <c r="F9092" s="0" t="n">
        <v>0.032459833904043</v>
      </c>
      <c r="G9092" s="0" t="s">
        <v>193</v>
      </c>
    </row>
    <row r="9093" customFormat="false" ht="14.25" hidden="false" customHeight="false" outlineLevel="0" collapsed="false">
      <c r="A9093" s="0" t="s">
        <v>109</v>
      </c>
      <c r="B9093" s="0" t="s">
        <v>110</v>
      </c>
      <c r="C9093" s="0" t="s">
        <v>72</v>
      </c>
      <c r="D9093" s="0" t="s">
        <v>198</v>
      </c>
      <c r="E9093" s="0" t="n">
        <v>2033</v>
      </c>
      <c r="F9093" s="0" t="n">
        <v>0.161931894821987</v>
      </c>
      <c r="G9093" s="0" t="s">
        <v>193</v>
      </c>
    </row>
    <row r="9094" customFormat="false" ht="14.25" hidden="false" customHeight="false" outlineLevel="0" collapsed="false">
      <c r="A9094" s="0" t="s">
        <v>109</v>
      </c>
      <c r="B9094" s="0" t="s">
        <v>110</v>
      </c>
      <c r="C9094" s="0" t="s">
        <v>72</v>
      </c>
      <c r="D9094" s="0" t="s">
        <v>188</v>
      </c>
      <c r="E9094" s="0" t="n">
        <v>2034</v>
      </c>
      <c r="F9094" s="0" t="n">
        <v>1.06498387121719</v>
      </c>
      <c r="G9094" s="0" t="s">
        <v>135</v>
      </c>
    </row>
    <row r="9095" customFormat="false" ht="14.25" hidden="false" customHeight="false" outlineLevel="0" collapsed="false">
      <c r="A9095" s="0" t="s">
        <v>109</v>
      </c>
      <c r="B9095" s="0" t="s">
        <v>110</v>
      </c>
      <c r="C9095" s="0" t="s">
        <v>72</v>
      </c>
      <c r="D9095" s="0" t="s">
        <v>189</v>
      </c>
      <c r="E9095" s="0" t="n">
        <v>2034</v>
      </c>
      <c r="F9095" s="0" t="n">
        <v>0.974332387359602</v>
      </c>
      <c r="G9095" s="0" t="s">
        <v>135</v>
      </c>
    </row>
    <row r="9096" customFormat="false" ht="14.25" hidden="false" customHeight="false" outlineLevel="0" collapsed="false">
      <c r="A9096" s="0" t="s">
        <v>109</v>
      </c>
      <c r="B9096" s="0" t="s">
        <v>110</v>
      </c>
      <c r="C9096" s="0" t="s">
        <v>72</v>
      </c>
      <c r="D9096" s="0" t="s">
        <v>190</v>
      </c>
      <c r="E9096" s="0" t="n">
        <v>2034</v>
      </c>
      <c r="F9096" s="0" t="n">
        <v>1.11090927776254</v>
      </c>
      <c r="G9096" s="0" t="s">
        <v>135</v>
      </c>
    </row>
    <row r="9097" customFormat="false" ht="14.25" hidden="false" customHeight="false" outlineLevel="0" collapsed="false">
      <c r="A9097" s="0" t="s">
        <v>109</v>
      </c>
      <c r="B9097" s="0" t="s">
        <v>110</v>
      </c>
      <c r="C9097" s="0" t="s">
        <v>72</v>
      </c>
      <c r="D9097" s="0" t="s">
        <v>191</v>
      </c>
      <c r="E9097" s="0" t="n">
        <v>2034</v>
      </c>
      <c r="F9097" s="0" t="n">
        <v>1.20656034109407</v>
      </c>
      <c r="G9097" s="0" t="s">
        <v>135</v>
      </c>
    </row>
    <row r="9098" customFormat="false" ht="14.25" hidden="false" customHeight="false" outlineLevel="0" collapsed="false">
      <c r="A9098" s="0" t="s">
        <v>109</v>
      </c>
      <c r="B9098" s="0" t="s">
        <v>110</v>
      </c>
      <c r="C9098" s="0" t="s">
        <v>72</v>
      </c>
      <c r="D9098" s="0" t="s">
        <v>192</v>
      </c>
      <c r="E9098" s="0" t="n">
        <v>2034</v>
      </c>
      <c r="F9098" s="0" t="n">
        <v>0.926266110889339</v>
      </c>
      <c r="G9098" s="0" t="s">
        <v>193</v>
      </c>
    </row>
    <row r="9099" customFormat="false" ht="14.25" hidden="false" customHeight="false" outlineLevel="0" collapsed="false">
      <c r="A9099" s="0" t="s">
        <v>109</v>
      </c>
      <c r="B9099" s="0" t="s">
        <v>110</v>
      </c>
      <c r="C9099" s="0" t="s">
        <v>72</v>
      </c>
      <c r="D9099" s="0" t="s">
        <v>194</v>
      </c>
      <c r="E9099" s="0" t="n">
        <v>2034</v>
      </c>
      <c r="F9099" s="0" t="n">
        <v>0.92</v>
      </c>
      <c r="G9099" s="0" t="s">
        <v>193</v>
      </c>
    </row>
    <row r="9100" customFormat="false" ht="14.25" hidden="false" customHeight="false" outlineLevel="0" collapsed="false">
      <c r="A9100" s="0" t="s">
        <v>109</v>
      </c>
      <c r="B9100" s="0" t="s">
        <v>110</v>
      </c>
      <c r="C9100" s="0" t="s">
        <v>72</v>
      </c>
      <c r="D9100" s="0" t="s">
        <v>195</v>
      </c>
      <c r="E9100" s="0" t="n">
        <v>2034</v>
      </c>
      <c r="F9100" s="0" t="n">
        <v>0.580221102547206</v>
      </c>
      <c r="G9100" s="0" t="s">
        <v>193</v>
      </c>
    </row>
    <row r="9101" customFormat="false" ht="14.25" hidden="false" customHeight="false" outlineLevel="0" collapsed="false">
      <c r="A9101" s="0" t="s">
        <v>109</v>
      </c>
      <c r="B9101" s="0" t="s">
        <v>110</v>
      </c>
      <c r="C9101" s="0" t="s">
        <v>72</v>
      </c>
      <c r="D9101" s="0" t="s">
        <v>196</v>
      </c>
      <c r="E9101" s="0" t="n">
        <v>2034</v>
      </c>
      <c r="F9101" s="0" t="n">
        <v>0.105560378534652</v>
      </c>
      <c r="G9101" s="0" t="s">
        <v>193</v>
      </c>
    </row>
    <row r="9102" customFormat="false" ht="14.25" hidden="false" customHeight="false" outlineLevel="0" collapsed="false">
      <c r="A9102" s="0" t="s">
        <v>109</v>
      </c>
      <c r="B9102" s="0" t="s">
        <v>110</v>
      </c>
      <c r="C9102" s="0" t="s">
        <v>72</v>
      </c>
      <c r="D9102" s="0" t="s">
        <v>197</v>
      </c>
      <c r="E9102" s="0" t="n">
        <v>2034</v>
      </c>
      <c r="F9102" s="0" t="n">
        <v>0.0333151249198944</v>
      </c>
      <c r="G9102" s="0" t="s">
        <v>193</v>
      </c>
    </row>
    <row r="9103" customFormat="false" ht="14.25" hidden="false" customHeight="false" outlineLevel="0" collapsed="false">
      <c r="A9103" s="0" t="s">
        <v>109</v>
      </c>
      <c r="B9103" s="0" t="s">
        <v>110</v>
      </c>
      <c r="C9103" s="0" t="s">
        <v>72</v>
      </c>
      <c r="D9103" s="0" t="s">
        <v>198</v>
      </c>
      <c r="E9103" s="0" t="n">
        <v>2034</v>
      </c>
      <c r="F9103" s="0" t="n">
        <v>0.159293798323468</v>
      </c>
      <c r="G9103" s="0" t="s">
        <v>193</v>
      </c>
    </row>
    <row r="9104" customFormat="false" ht="14.25" hidden="false" customHeight="false" outlineLevel="0" collapsed="false">
      <c r="A9104" s="0" t="s">
        <v>109</v>
      </c>
      <c r="B9104" s="0" t="s">
        <v>110</v>
      </c>
      <c r="C9104" s="0" t="s">
        <v>72</v>
      </c>
      <c r="D9104" s="0" t="s">
        <v>188</v>
      </c>
      <c r="E9104" s="0" t="n">
        <v>2035</v>
      </c>
      <c r="F9104" s="0" t="n">
        <v>1.06524357998243</v>
      </c>
      <c r="G9104" s="0" t="s">
        <v>135</v>
      </c>
    </row>
    <row r="9105" customFormat="false" ht="14.25" hidden="false" customHeight="false" outlineLevel="0" collapsed="false">
      <c r="A9105" s="0" t="s">
        <v>109</v>
      </c>
      <c r="B9105" s="0" t="s">
        <v>110</v>
      </c>
      <c r="C9105" s="0" t="s">
        <v>72</v>
      </c>
      <c r="D9105" s="0" t="s">
        <v>189</v>
      </c>
      <c r="E9105" s="0" t="n">
        <v>2035</v>
      </c>
      <c r="F9105" s="0" t="n">
        <v>0.969934456309017</v>
      </c>
      <c r="G9105" s="0" t="s">
        <v>135</v>
      </c>
    </row>
    <row r="9106" customFormat="false" ht="14.25" hidden="false" customHeight="false" outlineLevel="0" collapsed="false">
      <c r="A9106" s="0" t="s">
        <v>109</v>
      </c>
      <c r="B9106" s="0" t="s">
        <v>110</v>
      </c>
      <c r="C9106" s="0" t="s">
        <v>72</v>
      </c>
      <c r="D9106" s="0" t="s">
        <v>190</v>
      </c>
      <c r="E9106" s="0" t="n">
        <v>2035</v>
      </c>
      <c r="F9106" s="0" t="n">
        <v>1.11090927776254</v>
      </c>
      <c r="G9106" s="0" t="s">
        <v>135</v>
      </c>
    </row>
    <row r="9107" customFormat="false" ht="14.25" hidden="false" customHeight="false" outlineLevel="0" collapsed="false">
      <c r="A9107" s="0" t="s">
        <v>109</v>
      </c>
      <c r="B9107" s="0" t="s">
        <v>110</v>
      </c>
      <c r="C9107" s="0" t="s">
        <v>72</v>
      </c>
      <c r="D9107" s="0" t="s">
        <v>191</v>
      </c>
      <c r="E9107" s="0" t="n">
        <v>2035</v>
      </c>
      <c r="F9107" s="0" t="n">
        <v>1.20656034109407</v>
      </c>
      <c r="G9107" s="0" t="s">
        <v>135</v>
      </c>
    </row>
    <row r="9108" customFormat="false" ht="14.25" hidden="false" customHeight="false" outlineLevel="0" collapsed="false">
      <c r="A9108" s="0" t="s">
        <v>109</v>
      </c>
      <c r="B9108" s="0" t="s">
        <v>110</v>
      </c>
      <c r="C9108" s="0" t="s">
        <v>72</v>
      </c>
      <c r="D9108" s="0" t="s">
        <v>192</v>
      </c>
      <c r="E9108" s="0" t="n">
        <v>2035</v>
      </c>
      <c r="F9108" s="0" t="n">
        <v>0.926290142148181</v>
      </c>
      <c r="G9108" s="0" t="s">
        <v>193</v>
      </c>
    </row>
    <row r="9109" customFormat="false" ht="14.25" hidden="false" customHeight="false" outlineLevel="0" collapsed="false">
      <c r="A9109" s="0" t="s">
        <v>109</v>
      </c>
      <c r="B9109" s="0" t="s">
        <v>110</v>
      </c>
      <c r="C9109" s="0" t="s">
        <v>72</v>
      </c>
      <c r="D9109" s="0" t="s">
        <v>194</v>
      </c>
      <c r="E9109" s="0" t="n">
        <v>2035</v>
      </c>
      <c r="F9109" s="0" t="n">
        <v>0.92</v>
      </c>
      <c r="G9109" s="0" t="s">
        <v>193</v>
      </c>
    </row>
    <row r="9110" customFormat="false" ht="14.25" hidden="false" customHeight="false" outlineLevel="0" collapsed="false">
      <c r="A9110" s="0" t="s">
        <v>109</v>
      </c>
      <c r="B9110" s="0" t="s">
        <v>110</v>
      </c>
      <c r="C9110" s="0" t="s">
        <v>72</v>
      </c>
      <c r="D9110" s="0" t="s">
        <v>195</v>
      </c>
      <c r="E9110" s="0" t="n">
        <v>2035</v>
      </c>
      <c r="F9110" s="0" t="n">
        <v>0.580155875068286</v>
      </c>
      <c r="G9110" s="0" t="s">
        <v>193</v>
      </c>
    </row>
    <row r="9111" customFormat="false" ht="14.25" hidden="false" customHeight="false" outlineLevel="0" collapsed="false">
      <c r="A9111" s="0" t="s">
        <v>109</v>
      </c>
      <c r="B9111" s="0" t="s">
        <v>110</v>
      </c>
      <c r="C9111" s="0" t="s">
        <v>72</v>
      </c>
      <c r="D9111" s="0" t="s">
        <v>196</v>
      </c>
      <c r="E9111" s="0" t="n">
        <v>2035</v>
      </c>
      <c r="F9111" s="0" t="n">
        <v>0.104826372869121</v>
      </c>
      <c r="G9111" s="0" t="s">
        <v>193</v>
      </c>
    </row>
    <row r="9112" customFormat="false" ht="14.25" hidden="false" customHeight="false" outlineLevel="0" collapsed="false">
      <c r="A9112" s="0" t="s">
        <v>109</v>
      </c>
      <c r="B9112" s="0" t="s">
        <v>110</v>
      </c>
      <c r="C9112" s="0" t="s">
        <v>72</v>
      </c>
      <c r="D9112" s="0" t="s">
        <v>197</v>
      </c>
      <c r="E9112" s="0" t="n">
        <v>2035</v>
      </c>
      <c r="F9112" s="0" t="n">
        <v>0.0340971124505768</v>
      </c>
      <c r="G9112" s="0" t="s">
        <v>193</v>
      </c>
    </row>
    <row r="9113" customFormat="false" ht="14.25" hidden="false" customHeight="false" outlineLevel="0" collapsed="false">
      <c r="A9113" s="0" t="s">
        <v>109</v>
      </c>
      <c r="B9113" s="0" t="s">
        <v>110</v>
      </c>
      <c r="C9113" s="0" t="s">
        <v>72</v>
      </c>
      <c r="D9113" s="0" t="s">
        <v>198</v>
      </c>
      <c r="E9113" s="0" t="n">
        <v>2035</v>
      </c>
      <c r="F9113" s="0" t="n">
        <v>0.156620200826203</v>
      </c>
      <c r="G9113" s="0" t="s">
        <v>193</v>
      </c>
    </row>
    <row r="9114" customFormat="false" ht="14.25" hidden="false" customHeight="false" outlineLevel="0" collapsed="false">
      <c r="A9114" s="0" t="s">
        <v>109</v>
      </c>
      <c r="B9114" s="0" t="s">
        <v>110</v>
      </c>
      <c r="C9114" s="0" t="s">
        <v>72</v>
      </c>
      <c r="D9114" s="0" t="s">
        <v>188</v>
      </c>
      <c r="E9114" s="0" t="n">
        <v>2036</v>
      </c>
      <c r="F9114" s="0" t="n">
        <v>1.06545291265722</v>
      </c>
      <c r="G9114" s="0" t="s">
        <v>135</v>
      </c>
    </row>
    <row r="9115" customFormat="false" ht="14.25" hidden="false" customHeight="false" outlineLevel="0" collapsed="false">
      <c r="A9115" s="0" t="s">
        <v>109</v>
      </c>
      <c r="B9115" s="0" t="s">
        <v>110</v>
      </c>
      <c r="C9115" s="0" t="s">
        <v>72</v>
      </c>
      <c r="D9115" s="0" t="s">
        <v>189</v>
      </c>
      <c r="E9115" s="0" t="n">
        <v>2036</v>
      </c>
      <c r="F9115" s="0" t="n">
        <v>0.967734669599397</v>
      </c>
      <c r="G9115" s="0" t="s">
        <v>135</v>
      </c>
    </row>
    <row r="9116" customFormat="false" ht="14.25" hidden="false" customHeight="false" outlineLevel="0" collapsed="false">
      <c r="A9116" s="0" t="s">
        <v>109</v>
      </c>
      <c r="B9116" s="0" t="s">
        <v>110</v>
      </c>
      <c r="C9116" s="0" t="s">
        <v>72</v>
      </c>
      <c r="D9116" s="0" t="s">
        <v>190</v>
      </c>
      <c r="E9116" s="0" t="n">
        <v>2036</v>
      </c>
      <c r="F9116" s="0" t="n">
        <v>1.11090927776254</v>
      </c>
      <c r="G9116" s="0" t="s">
        <v>135</v>
      </c>
    </row>
    <row r="9117" customFormat="false" ht="14.25" hidden="false" customHeight="false" outlineLevel="0" collapsed="false">
      <c r="A9117" s="0" t="s">
        <v>109</v>
      </c>
      <c r="B9117" s="0" t="s">
        <v>110</v>
      </c>
      <c r="C9117" s="0" t="s">
        <v>72</v>
      </c>
      <c r="D9117" s="0" t="s">
        <v>191</v>
      </c>
      <c r="E9117" s="0" t="n">
        <v>2036</v>
      </c>
      <c r="F9117" s="0" t="n">
        <v>1.20656034109407</v>
      </c>
      <c r="G9117" s="0" t="s">
        <v>135</v>
      </c>
    </row>
    <row r="9118" customFormat="false" ht="14.25" hidden="false" customHeight="false" outlineLevel="0" collapsed="false">
      <c r="A9118" s="0" t="s">
        <v>109</v>
      </c>
      <c r="B9118" s="0" t="s">
        <v>110</v>
      </c>
      <c r="C9118" s="0" t="s">
        <v>72</v>
      </c>
      <c r="D9118" s="0" t="s">
        <v>192</v>
      </c>
      <c r="E9118" s="0" t="n">
        <v>2036</v>
      </c>
      <c r="F9118" s="0" t="n">
        <v>0.926309506327612</v>
      </c>
      <c r="G9118" s="0" t="s">
        <v>193</v>
      </c>
    </row>
    <row r="9119" customFormat="false" ht="14.25" hidden="false" customHeight="false" outlineLevel="0" collapsed="false">
      <c r="A9119" s="0" t="s">
        <v>109</v>
      </c>
      <c r="B9119" s="0" t="s">
        <v>110</v>
      </c>
      <c r="C9119" s="0" t="s">
        <v>72</v>
      </c>
      <c r="D9119" s="0" t="s">
        <v>194</v>
      </c>
      <c r="E9119" s="0" t="n">
        <v>2036</v>
      </c>
      <c r="F9119" s="0" t="n">
        <v>0.92</v>
      </c>
      <c r="G9119" s="0" t="s">
        <v>193</v>
      </c>
    </row>
    <row r="9120" customFormat="false" ht="14.25" hidden="false" customHeight="false" outlineLevel="0" collapsed="false">
      <c r="A9120" s="0" t="s">
        <v>109</v>
      </c>
      <c r="B9120" s="0" t="s">
        <v>110</v>
      </c>
      <c r="C9120" s="0" t="s">
        <v>72</v>
      </c>
      <c r="D9120" s="0" t="s">
        <v>195</v>
      </c>
      <c r="E9120" s="0" t="n">
        <v>2036</v>
      </c>
      <c r="F9120" s="0" t="n">
        <v>0.580100883455002</v>
      </c>
      <c r="G9120" s="0" t="s">
        <v>193</v>
      </c>
    </row>
    <row r="9121" customFormat="false" ht="14.25" hidden="false" customHeight="false" outlineLevel="0" collapsed="false">
      <c r="A9121" s="0" t="s">
        <v>109</v>
      </c>
      <c r="B9121" s="0" t="s">
        <v>110</v>
      </c>
      <c r="C9121" s="0" t="s">
        <v>72</v>
      </c>
      <c r="D9121" s="0" t="s">
        <v>196</v>
      </c>
      <c r="E9121" s="0" t="n">
        <v>2036</v>
      </c>
      <c r="F9121" s="0" t="n">
        <v>0.103948313531846</v>
      </c>
      <c r="G9121" s="0" t="s">
        <v>193</v>
      </c>
    </row>
    <row r="9122" customFormat="false" ht="14.25" hidden="false" customHeight="false" outlineLevel="0" collapsed="false">
      <c r="A9122" s="0" t="s">
        <v>109</v>
      </c>
      <c r="B9122" s="0" t="s">
        <v>110</v>
      </c>
      <c r="C9122" s="0" t="s">
        <v>72</v>
      </c>
      <c r="D9122" s="0" t="s">
        <v>197</v>
      </c>
      <c r="E9122" s="0" t="n">
        <v>2036</v>
      </c>
      <c r="F9122" s="0" t="n">
        <v>0.0352370742363542</v>
      </c>
      <c r="G9122" s="0" t="s">
        <v>193</v>
      </c>
    </row>
    <row r="9123" customFormat="false" ht="14.25" hidden="false" customHeight="false" outlineLevel="0" collapsed="false">
      <c r="A9123" s="0" t="s">
        <v>109</v>
      </c>
      <c r="B9123" s="0" t="s">
        <v>110</v>
      </c>
      <c r="C9123" s="0" t="s">
        <v>72</v>
      </c>
      <c r="D9123" s="0" t="s">
        <v>198</v>
      </c>
      <c r="E9123" s="0" t="n">
        <v>2036</v>
      </c>
      <c r="F9123" s="0" t="n">
        <v>0.153744711318065</v>
      </c>
      <c r="G9123" s="0" t="s">
        <v>193</v>
      </c>
    </row>
    <row r="9124" customFormat="false" ht="14.25" hidden="false" customHeight="false" outlineLevel="0" collapsed="false">
      <c r="A9124" s="0" t="s">
        <v>109</v>
      </c>
      <c r="B9124" s="0" t="s">
        <v>110</v>
      </c>
      <c r="C9124" s="0" t="s">
        <v>72</v>
      </c>
      <c r="D9124" s="0" t="s">
        <v>188</v>
      </c>
      <c r="E9124" s="0" t="n">
        <v>2037</v>
      </c>
      <c r="F9124" s="0" t="n">
        <v>1.07905003290097</v>
      </c>
      <c r="G9124" s="0" t="s">
        <v>135</v>
      </c>
    </row>
    <row r="9125" customFormat="false" ht="14.25" hidden="false" customHeight="false" outlineLevel="0" collapsed="false">
      <c r="A9125" s="0" t="s">
        <v>109</v>
      </c>
      <c r="B9125" s="0" t="s">
        <v>110</v>
      </c>
      <c r="C9125" s="0" t="s">
        <v>72</v>
      </c>
      <c r="D9125" s="0" t="s">
        <v>189</v>
      </c>
      <c r="E9125" s="0" t="n">
        <v>2037</v>
      </c>
      <c r="F9125" s="0" t="n">
        <v>0.963799176261839</v>
      </c>
      <c r="G9125" s="0" t="s">
        <v>135</v>
      </c>
    </row>
    <row r="9126" customFormat="false" ht="14.25" hidden="false" customHeight="false" outlineLevel="0" collapsed="false">
      <c r="A9126" s="0" t="s">
        <v>109</v>
      </c>
      <c r="B9126" s="0" t="s">
        <v>110</v>
      </c>
      <c r="C9126" s="0" t="s">
        <v>72</v>
      </c>
      <c r="D9126" s="0" t="s">
        <v>190</v>
      </c>
      <c r="E9126" s="0" t="n">
        <v>2037</v>
      </c>
      <c r="F9126" s="0" t="n">
        <v>1.11090927776254</v>
      </c>
      <c r="G9126" s="0" t="s">
        <v>135</v>
      </c>
    </row>
    <row r="9127" customFormat="false" ht="14.25" hidden="false" customHeight="false" outlineLevel="0" collapsed="false">
      <c r="A9127" s="0" t="s">
        <v>109</v>
      </c>
      <c r="B9127" s="0" t="s">
        <v>110</v>
      </c>
      <c r="C9127" s="0" t="s">
        <v>72</v>
      </c>
      <c r="D9127" s="0" t="s">
        <v>191</v>
      </c>
      <c r="E9127" s="0" t="n">
        <v>2037</v>
      </c>
      <c r="F9127" s="0" t="n">
        <v>1.20656034109407</v>
      </c>
      <c r="G9127" s="0" t="s">
        <v>135</v>
      </c>
    </row>
    <row r="9128" customFormat="false" ht="14.25" hidden="false" customHeight="false" outlineLevel="0" collapsed="false">
      <c r="A9128" s="0" t="s">
        <v>109</v>
      </c>
      <c r="B9128" s="0" t="s">
        <v>110</v>
      </c>
      <c r="C9128" s="0" t="s">
        <v>72</v>
      </c>
      <c r="D9128" s="0" t="s">
        <v>192</v>
      </c>
      <c r="E9128" s="0" t="n">
        <v>2037</v>
      </c>
      <c r="F9128" s="0" t="n">
        <v>0.927556462873943</v>
      </c>
      <c r="G9128" s="0" t="s">
        <v>193</v>
      </c>
    </row>
    <row r="9129" customFormat="false" ht="14.25" hidden="false" customHeight="false" outlineLevel="0" collapsed="false">
      <c r="A9129" s="0" t="s">
        <v>109</v>
      </c>
      <c r="B9129" s="0" t="s">
        <v>110</v>
      </c>
      <c r="C9129" s="0" t="s">
        <v>72</v>
      </c>
      <c r="D9129" s="0" t="s">
        <v>194</v>
      </c>
      <c r="E9129" s="0" t="n">
        <v>2037</v>
      </c>
      <c r="F9129" s="0" t="n">
        <v>0.92</v>
      </c>
      <c r="G9129" s="0" t="s">
        <v>193</v>
      </c>
    </row>
    <row r="9130" customFormat="false" ht="14.25" hidden="false" customHeight="false" outlineLevel="0" collapsed="false">
      <c r="A9130" s="0" t="s">
        <v>109</v>
      </c>
      <c r="B9130" s="0" t="s">
        <v>110</v>
      </c>
      <c r="C9130" s="0" t="s">
        <v>72</v>
      </c>
      <c r="D9130" s="0" t="s">
        <v>195</v>
      </c>
      <c r="E9130" s="0" t="n">
        <v>2037</v>
      </c>
      <c r="F9130" s="0" t="n">
        <v>0.580049176134508</v>
      </c>
      <c r="G9130" s="0" t="s">
        <v>193</v>
      </c>
    </row>
    <row r="9131" customFormat="false" ht="14.25" hidden="false" customHeight="false" outlineLevel="0" collapsed="false">
      <c r="A9131" s="0" t="s">
        <v>109</v>
      </c>
      <c r="B9131" s="0" t="s">
        <v>110</v>
      </c>
      <c r="C9131" s="0" t="s">
        <v>72</v>
      </c>
      <c r="D9131" s="0" t="s">
        <v>196</v>
      </c>
      <c r="E9131" s="0" t="n">
        <v>2037</v>
      </c>
      <c r="F9131" s="0" t="n">
        <v>0.10310052204426</v>
      </c>
      <c r="G9131" s="0" t="s">
        <v>193</v>
      </c>
    </row>
    <row r="9132" customFormat="false" ht="14.25" hidden="false" customHeight="false" outlineLevel="0" collapsed="false">
      <c r="A9132" s="0" t="s">
        <v>109</v>
      </c>
      <c r="B9132" s="0" t="s">
        <v>110</v>
      </c>
      <c r="C9132" s="0" t="s">
        <v>72</v>
      </c>
      <c r="D9132" s="0" t="s">
        <v>197</v>
      </c>
      <c r="E9132" s="0" t="n">
        <v>2037</v>
      </c>
      <c r="F9132" s="0" t="n">
        <v>0.0363352063941401</v>
      </c>
      <c r="G9132" s="0" t="s">
        <v>193</v>
      </c>
    </row>
    <row r="9133" customFormat="false" ht="14.25" hidden="false" customHeight="false" outlineLevel="0" collapsed="false">
      <c r="A9133" s="0" t="s">
        <v>109</v>
      </c>
      <c r="B9133" s="0" t="s">
        <v>110</v>
      </c>
      <c r="C9133" s="0" t="s">
        <v>72</v>
      </c>
      <c r="D9133" s="0" t="s">
        <v>198</v>
      </c>
      <c r="E9133" s="0" t="n">
        <v>2037</v>
      </c>
      <c r="F9133" s="0" t="n">
        <v>0.151041865135692</v>
      </c>
      <c r="G9133" s="0" t="s">
        <v>193</v>
      </c>
    </row>
    <row r="9134" customFormat="false" ht="14.25" hidden="false" customHeight="false" outlineLevel="0" collapsed="false">
      <c r="A9134" s="0" t="s">
        <v>109</v>
      </c>
      <c r="B9134" s="0" t="s">
        <v>110</v>
      </c>
      <c r="C9134" s="0" t="s">
        <v>72</v>
      </c>
      <c r="D9134" s="0" t="s">
        <v>188</v>
      </c>
      <c r="E9134" s="0" t="n">
        <v>2038</v>
      </c>
      <c r="F9134" s="0" t="n">
        <v>1.08199035307355</v>
      </c>
      <c r="G9134" s="0" t="s">
        <v>135</v>
      </c>
    </row>
    <row r="9135" customFormat="false" ht="14.25" hidden="false" customHeight="false" outlineLevel="0" collapsed="false">
      <c r="A9135" s="0" t="s">
        <v>109</v>
      </c>
      <c r="B9135" s="0" t="s">
        <v>110</v>
      </c>
      <c r="C9135" s="0" t="s">
        <v>72</v>
      </c>
      <c r="D9135" s="0" t="s">
        <v>189</v>
      </c>
      <c r="E9135" s="0" t="n">
        <v>2038</v>
      </c>
      <c r="F9135" s="0" t="n">
        <v>0.959563477023184</v>
      </c>
      <c r="G9135" s="0" t="s">
        <v>135</v>
      </c>
    </row>
    <row r="9136" customFormat="false" ht="14.25" hidden="false" customHeight="false" outlineLevel="0" collapsed="false">
      <c r="A9136" s="0" t="s">
        <v>109</v>
      </c>
      <c r="B9136" s="0" t="s">
        <v>110</v>
      </c>
      <c r="C9136" s="0" t="s">
        <v>72</v>
      </c>
      <c r="D9136" s="0" t="s">
        <v>190</v>
      </c>
      <c r="E9136" s="0" t="n">
        <v>2038</v>
      </c>
      <c r="F9136" s="0" t="n">
        <v>1.11090927776254</v>
      </c>
      <c r="G9136" s="0" t="s">
        <v>135</v>
      </c>
    </row>
    <row r="9137" customFormat="false" ht="14.25" hidden="false" customHeight="false" outlineLevel="0" collapsed="false">
      <c r="A9137" s="0" t="s">
        <v>109</v>
      </c>
      <c r="B9137" s="0" t="s">
        <v>110</v>
      </c>
      <c r="C9137" s="0" t="s">
        <v>72</v>
      </c>
      <c r="D9137" s="0" t="s">
        <v>191</v>
      </c>
      <c r="E9137" s="0" t="n">
        <v>2038</v>
      </c>
      <c r="F9137" s="0" t="n">
        <v>1.20656034109407</v>
      </c>
      <c r="G9137" s="0" t="s">
        <v>135</v>
      </c>
    </row>
    <row r="9138" customFormat="false" ht="14.25" hidden="false" customHeight="false" outlineLevel="0" collapsed="false">
      <c r="A9138" s="0" t="s">
        <v>109</v>
      </c>
      <c r="B9138" s="0" t="s">
        <v>110</v>
      </c>
      <c r="C9138" s="0" t="s">
        <v>72</v>
      </c>
      <c r="D9138" s="0" t="s">
        <v>192</v>
      </c>
      <c r="E9138" s="0" t="n">
        <v>2038</v>
      </c>
      <c r="F9138" s="0" t="n">
        <v>0.927823324841629</v>
      </c>
      <c r="G9138" s="0" t="s">
        <v>193</v>
      </c>
    </row>
    <row r="9139" customFormat="false" ht="14.25" hidden="false" customHeight="false" outlineLevel="0" collapsed="false">
      <c r="A9139" s="0" t="s">
        <v>109</v>
      </c>
      <c r="B9139" s="0" t="s">
        <v>110</v>
      </c>
      <c r="C9139" s="0" t="s">
        <v>72</v>
      </c>
      <c r="D9139" s="0" t="s">
        <v>194</v>
      </c>
      <c r="E9139" s="0" t="n">
        <v>2038</v>
      </c>
      <c r="F9139" s="0" t="n">
        <v>0.92</v>
      </c>
      <c r="G9139" s="0" t="s">
        <v>193</v>
      </c>
    </row>
    <row r="9140" customFormat="false" ht="14.25" hidden="false" customHeight="false" outlineLevel="0" collapsed="false">
      <c r="A9140" s="0" t="s">
        <v>109</v>
      </c>
      <c r="B9140" s="0" t="s">
        <v>110</v>
      </c>
      <c r="C9140" s="0" t="s">
        <v>72</v>
      </c>
      <c r="D9140" s="0" t="s">
        <v>195</v>
      </c>
      <c r="E9140" s="0" t="n">
        <v>2038</v>
      </c>
      <c r="F9140" s="0" t="n">
        <v>0.580000192624148</v>
      </c>
      <c r="G9140" s="0" t="s">
        <v>193</v>
      </c>
    </row>
    <row r="9141" customFormat="false" ht="14.25" hidden="false" customHeight="false" outlineLevel="0" collapsed="false">
      <c r="A9141" s="0" t="s">
        <v>109</v>
      </c>
      <c r="B9141" s="0" t="s">
        <v>110</v>
      </c>
      <c r="C9141" s="0" t="s">
        <v>72</v>
      </c>
      <c r="D9141" s="0" t="s">
        <v>196</v>
      </c>
      <c r="E9141" s="0" t="n">
        <v>2038</v>
      </c>
      <c r="F9141" s="0" t="n">
        <v>0.102190631431315</v>
      </c>
      <c r="G9141" s="0" t="s">
        <v>193</v>
      </c>
    </row>
    <row r="9142" customFormat="false" ht="14.25" hidden="false" customHeight="false" outlineLevel="0" collapsed="false">
      <c r="A9142" s="0" t="s">
        <v>109</v>
      </c>
      <c r="B9142" s="0" t="s">
        <v>110</v>
      </c>
      <c r="C9142" s="0" t="s">
        <v>72</v>
      </c>
      <c r="D9142" s="0" t="s">
        <v>197</v>
      </c>
      <c r="E9142" s="0" t="n">
        <v>2038</v>
      </c>
      <c r="F9142" s="0" t="n">
        <v>0.0373699804841769</v>
      </c>
      <c r="G9142" s="0" t="s">
        <v>193</v>
      </c>
    </row>
    <row r="9143" customFormat="false" ht="14.25" hidden="false" customHeight="false" outlineLevel="0" collapsed="false">
      <c r="A9143" s="0" t="s">
        <v>109</v>
      </c>
      <c r="B9143" s="0" t="s">
        <v>110</v>
      </c>
      <c r="C9143" s="0" t="s">
        <v>72</v>
      </c>
      <c r="D9143" s="0" t="s">
        <v>198</v>
      </c>
      <c r="E9143" s="0" t="n">
        <v>2038</v>
      </c>
      <c r="F9143" s="0" t="n">
        <v>0.148400085414662</v>
      </c>
      <c r="G9143" s="0" t="s">
        <v>193</v>
      </c>
    </row>
    <row r="9144" customFormat="false" ht="14.25" hidden="false" customHeight="false" outlineLevel="0" collapsed="false">
      <c r="A9144" s="0" t="s">
        <v>109</v>
      </c>
      <c r="B9144" s="0" t="s">
        <v>110</v>
      </c>
      <c r="C9144" s="0" t="s">
        <v>72</v>
      </c>
      <c r="D9144" s="0" t="s">
        <v>188</v>
      </c>
      <c r="E9144" s="0" t="n">
        <v>2039</v>
      </c>
      <c r="F9144" s="0" t="n">
        <v>1.09934295083186</v>
      </c>
      <c r="G9144" s="0" t="s">
        <v>135</v>
      </c>
    </row>
    <row r="9145" customFormat="false" ht="14.25" hidden="false" customHeight="false" outlineLevel="0" collapsed="false">
      <c r="A9145" s="0" t="s">
        <v>109</v>
      </c>
      <c r="B9145" s="0" t="s">
        <v>110</v>
      </c>
      <c r="C9145" s="0" t="s">
        <v>72</v>
      </c>
      <c r="D9145" s="0" t="s">
        <v>189</v>
      </c>
      <c r="E9145" s="0" t="n">
        <v>2039</v>
      </c>
      <c r="F9145" s="0" t="n">
        <v>0.95561376140491</v>
      </c>
      <c r="G9145" s="0" t="s">
        <v>135</v>
      </c>
    </row>
    <row r="9146" customFormat="false" ht="14.25" hidden="false" customHeight="false" outlineLevel="0" collapsed="false">
      <c r="A9146" s="0" t="s">
        <v>109</v>
      </c>
      <c r="B9146" s="0" t="s">
        <v>110</v>
      </c>
      <c r="C9146" s="0" t="s">
        <v>72</v>
      </c>
      <c r="D9146" s="0" t="s">
        <v>190</v>
      </c>
      <c r="E9146" s="0" t="n">
        <v>2039</v>
      </c>
      <c r="F9146" s="0" t="n">
        <v>1.11090927776254</v>
      </c>
      <c r="G9146" s="0" t="s">
        <v>135</v>
      </c>
    </row>
    <row r="9147" customFormat="false" ht="14.25" hidden="false" customHeight="false" outlineLevel="0" collapsed="false">
      <c r="A9147" s="0" t="s">
        <v>109</v>
      </c>
      <c r="B9147" s="0" t="s">
        <v>110</v>
      </c>
      <c r="C9147" s="0" t="s">
        <v>72</v>
      </c>
      <c r="D9147" s="0" t="s">
        <v>191</v>
      </c>
      <c r="E9147" s="0" t="n">
        <v>2039</v>
      </c>
      <c r="F9147" s="0" t="n">
        <v>1.20656034109407</v>
      </c>
      <c r="G9147" s="0" t="s">
        <v>135</v>
      </c>
    </row>
    <row r="9148" customFormat="false" ht="14.25" hidden="false" customHeight="false" outlineLevel="0" collapsed="false">
      <c r="A9148" s="0" t="s">
        <v>109</v>
      </c>
      <c r="B9148" s="0" t="s">
        <v>110</v>
      </c>
      <c r="C9148" s="0" t="s">
        <v>72</v>
      </c>
      <c r="D9148" s="0" t="s">
        <v>192</v>
      </c>
      <c r="E9148" s="0" t="n">
        <v>2039</v>
      </c>
      <c r="F9148" s="0" t="n">
        <v>0.929378337903802</v>
      </c>
      <c r="G9148" s="0" t="s">
        <v>193</v>
      </c>
    </row>
    <row r="9149" customFormat="false" ht="14.25" hidden="false" customHeight="false" outlineLevel="0" collapsed="false">
      <c r="A9149" s="0" t="s">
        <v>109</v>
      </c>
      <c r="B9149" s="0" t="s">
        <v>110</v>
      </c>
      <c r="C9149" s="0" t="s">
        <v>72</v>
      </c>
      <c r="D9149" s="0" t="s">
        <v>194</v>
      </c>
      <c r="E9149" s="0" t="n">
        <v>2039</v>
      </c>
      <c r="F9149" s="0" t="n">
        <v>0.92</v>
      </c>
      <c r="G9149" s="0" t="s">
        <v>193</v>
      </c>
    </row>
    <row r="9150" customFormat="false" ht="14.25" hidden="false" customHeight="false" outlineLevel="0" collapsed="false">
      <c r="A9150" s="0" t="s">
        <v>109</v>
      </c>
      <c r="B9150" s="0" t="s">
        <v>110</v>
      </c>
      <c r="C9150" s="0" t="s">
        <v>72</v>
      </c>
      <c r="D9150" s="0" t="s">
        <v>195</v>
      </c>
      <c r="E9150" s="0" t="n">
        <v>2039</v>
      </c>
      <c r="F9150" s="0" t="n">
        <v>0.579953337326972</v>
      </c>
      <c r="G9150" s="0" t="s">
        <v>193</v>
      </c>
    </row>
    <row r="9151" customFormat="false" ht="14.25" hidden="false" customHeight="false" outlineLevel="0" collapsed="false">
      <c r="A9151" s="0" t="s">
        <v>109</v>
      </c>
      <c r="B9151" s="0" t="s">
        <v>110</v>
      </c>
      <c r="C9151" s="0" t="s">
        <v>72</v>
      </c>
      <c r="D9151" s="0" t="s">
        <v>196</v>
      </c>
      <c r="E9151" s="0" t="n">
        <v>2039</v>
      </c>
      <c r="F9151" s="0" t="n">
        <v>0.101381432255863</v>
      </c>
      <c r="G9151" s="0" t="s">
        <v>193</v>
      </c>
    </row>
    <row r="9152" customFormat="false" ht="14.25" hidden="false" customHeight="false" outlineLevel="0" collapsed="false">
      <c r="A9152" s="0" t="s">
        <v>109</v>
      </c>
      <c r="B9152" s="0" t="s">
        <v>110</v>
      </c>
      <c r="C9152" s="0" t="s">
        <v>72</v>
      </c>
      <c r="D9152" s="0" t="s">
        <v>197</v>
      </c>
      <c r="E9152" s="0" t="n">
        <v>2039</v>
      </c>
      <c r="F9152" s="0" t="n">
        <v>0.0383499993873378</v>
      </c>
      <c r="G9152" s="0" t="s">
        <v>193</v>
      </c>
    </row>
    <row r="9153" customFormat="false" ht="14.25" hidden="false" customHeight="false" outlineLevel="0" collapsed="false">
      <c r="A9153" s="0" t="s">
        <v>109</v>
      </c>
      <c r="B9153" s="0" t="s">
        <v>110</v>
      </c>
      <c r="C9153" s="0" t="s">
        <v>72</v>
      </c>
      <c r="D9153" s="0" t="s">
        <v>198</v>
      </c>
      <c r="E9153" s="0" t="n">
        <v>2039</v>
      </c>
      <c r="F9153" s="0" t="n">
        <v>0.145841491918076</v>
      </c>
      <c r="G9153" s="0" t="s">
        <v>193</v>
      </c>
    </row>
    <row r="9154" customFormat="false" ht="14.25" hidden="false" customHeight="false" outlineLevel="0" collapsed="false">
      <c r="A9154" s="0" t="s">
        <v>109</v>
      </c>
      <c r="B9154" s="0" t="s">
        <v>110</v>
      </c>
      <c r="C9154" s="0" t="s">
        <v>72</v>
      </c>
      <c r="D9154" s="0" t="s">
        <v>188</v>
      </c>
      <c r="E9154" s="0" t="n">
        <v>2040</v>
      </c>
      <c r="F9154" s="0" t="n">
        <v>1.0980769198147</v>
      </c>
      <c r="G9154" s="0" t="s">
        <v>135</v>
      </c>
    </row>
    <row r="9155" customFormat="false" ht="14.25" hidden="false" customHeight="false" outlineLevel="0" collapsed="false">
      <c r="A9155" s="0" t="s">
        <v>109</v>
      </c>
      <c r="B9155" s="0" t="s">
        <v>110</v>
      </c>
      <c r="C9155" s="0" t="s">
        <v>72</v>
      </c>
      <c r="D9155" s="0" t="s">
        <v>189</v>
      </c>
      <c r="E9155" s="0" t="n">
        <v>2040</v>
      </c>
      <c r="F9155" s="0" t="n">
        <v>0.954267376145072</v>
      </c>
      <c r="G9155" s="0" t="s">
        <v>135</v>
      </c>
    </row>
    <row r="9156" customFormat="false" ht="14.25" hidden="false" customHeight="false" outlineLevel="0" collapsed="false">
      <c r="A9156" s="0" t="s">
        <v>109</v>
      </c>
      <c r="B9156" s="0" t="s">
        <v>110</v>
      </c>
      <c r="C9156" s="0" t="s">
        <v>72</v>
      </c>
      <c r="D9156" s="0" t="s">
        <v>190</v>
      </c>
      <c r="E9156" s="0" t="n">
        <v>2040</v>
      </c>
      <c r="F9156" s="0" t="n">
        <v>1.11090927776254</v>
      </c>
      <c r="G9156" s="0" t="s">
        <v>135</v>
      </c>
    </row>
    <row r="9157" customFormat="false" ht="14.25" hidden="false" customHeight="false" outlineLevel="0" collapsed="false">
      <c r="A9157" s="0" t="s">
        <v>109</v>
      </c>
      <c r="B9157" s="0" t="s">
        <v>110</v>
      </c>
      <c r="C9157" s="0" t="s">
        <v>72</v>
      </c>
      <c r="D9157" s="0" t="s">
        <v>191</v>
      </c>
      <c r="E9157" s="0" t="n">
        <v>2040</v>
      </c>
      <c r="F9157" s="0" t="n">
        <v>1.20656034109407</v>
      </c>
      <c r="G9157" s="0" t="s">
        <v>135</v>
      </c>
    </row>
    <row r="9158" customFormat="false" ht="14.25" hidden="false" customHeight="false" outlineLevel="0" collapsed="false">
      <c r="A9158" s="0" t="s">
        <v>109</v>
      </c>
      <c r="B9158" s="0" t="s">
        <v>110</v>
      </c>
      <c r="C9158" s="0" t="s">
        <v>72</v>
      </c>
      <c r="D9158" s="0" t="s">
        <v>192</v>
      </c>
      <c r="E9158" s="0" t="n">
        <v>2040</v>
      </c>
      <c r="F9158" s="0" t="n">
        <v>0.929266027254375</v>
      </c>
      <c r="G9158" s="0" t="s">
        <v>193</v>
      </c>
    </row>
    <row r="9159" customFormat="false" ht="14.25" hidden="false" customHeight="false" outlineLevel="0" collapsed="false">
      <c r="A9159" s="0" t="s">
        <v>109</v>
      </c>
      <c r="B9159" s="0" t="s">
        <v>110</v>
      </c>
      <c r="C9159" s="0" t="s">
        <v>72</v>
      </c>
      <c r="D9159" s="0" t="s">
        <v>194</v>
      </c>
      <c r="E9159" s="0" t="n">
        <v>2040</v>
      </c>
      <c r="F9159" s="0" t="n">
        <v>0.92</v>
      </c>
      <c r="G9159" s="0" t="s">
        <v>193</v>
      </c>
    </row>
    <row r="9160" customFormat="false" ht="14.25" hidden="false" customHeight="false" outlineLevel="0" collapsed="false">
      <c r="A9160" s="0" t="s">
        <v>109</v>
      </c>
      <c r="B9160" s="0" t="s">
        <v>110</v>
      </c>
      <c r="C9160" s="0" t="s">
        <v>72</v>
      </c>
      <c r="D9160" s="0" t="s">
        <v>195</v>
      </c>
      <c r="E9160" s="0" t="n">
        <v>2040</v>
      </c>
      <c r="F9160" s="0" t="n">
        <v>0.579907956468488</v>
      </c>
      <c r="G9160" s="0" t="s">
        <v>193</v>
      </c>
    </row>
    <row r="9161" customFormat="false" ht="14.25" hidden="false" customHeight="false" outlineLevel="0" collapsed="false">
      <c r="A9161" s="0" t="s">
        <v>109</v>
      </c>
      <c r="B9161" s="0" t="s">
        <v>110</v>
      </c>
      <c r="C9161" s="0" t="s">
        <v>72</v>
      </c>
      <c r="D9161" s="0" t="s">
        <v>196</v>
      </c>
      <c r="E9161" s="0" t="n">
        <v>2040</v>
      </c>
      <c r="F9161" s="0" t="n">
        <v>0.100537131572606</v>
      </c>
      <c r="G9161" s="0" t="s">
        <v>193</v>
      </c>
    </row>
    <row r="9162" customFormat="false" ht="14.25" hidden="false" customHeight="false" outlineLevel="0" collapsed="false">
      <c r="A9162" s="0" t="s">
        <v>109</v>
      </c>
      <c r="B9162" s="0" t="s">
        <v>110</v>
      </c>
      <c r="C9162" s="0" t="s">
        <v>72</v>
      </c>
      <c r="D9162" s="0" t="s">
        <v>197</v>
      </c>
      <c r="E9162" s="0" t="n">
        <v>2040</v>
      </c>
      <c r="F9162" s="0" t="n">
        <v>0.0392234842344687</v>
      </c>
      <c r="G9162" s="0" t="s">
        <v>193</v>
      </c>
    </row>
    <row r="9163" customFormat="false" ht="14.25" hidden="false" customHeight="false" outlineLevel="0" collapsed="false">
      <c r="A9163" s="0" t="s">
        <v>109</v>
      </c>
      <c r="B9163" s="0" t="s">
        <v>110</v>
      </c>
      <c r="C9163" s="0" t="s">
        <v>72</v>
      </c>
      <c r="D9163" s="0" t="s">
        <v>198</v>
      </c>
      <c r="E9163" s="0" t="n">
        <v>2040</v>
      </c>
      <c r="F9163" s="0" t="n">
        <v>0.143165145715697</v>
      </c>
      <c r="G9163" s="0" t="s">
        <v>193</v>
      </c>
    </row>
    <row r="9164" customFormat="false" ht="14.25" hidden="false" customHeight="false" outlineLevel="0" collapsed="false">
      <c r="A9164" s="0" t="s">
        <v>117</v>
      </c>
      <c r="B9164" s="0" t="s">
        <v>118</v>
      </c>
      <c r="C9164" s="0" t="s">
        <v>72</v>
      </c>
      <c r="D9164" s="0" t="s">
        <v>188</v>
      </c>
      <c r="E9164" s="0" t="n">
        <v>2025</v>
      </c>
      <c r="F9164" s="0" t="n">
        <v>1.0014009438762</v>
      </c>
      <c r="G9164" s="0" t="s">
        <v>135</v>
      </c>
    </row>
    <row r="9165" customFormat="false" ht="14.25" hidden="false" customHeight="false" outlineLevel="0" collapsed="false">
      <c r="A9165" s="0" t="s">
        <v>117</v>
      </c>
      <c r="B9165" s="0" t="s">
        <v>118</v>
      </c>
      <c r="C9165" s="0" t="s">
        <v>72</v>
      </c>
      <c r="D9165" s="0" t="s">
        <v>189</v>
      </c>
      <c r="E9165" s="0" t="n">
        <v>2025</v>
      </c>
      <c r="F9165" s="0" t="n">
        <v>0.996257033512719</v>
      </c>
      <c r="G9165" s="0" t="s">
        <v>135</v>
      </c>
    </row>
    <row r="9166" customFormat="false" ht="14.25" hidden="false" customHeight="false" outlineLevel="0" collapsed="false">
      <c r="A9166" s="0" t="s">
        <v>117</v>
      </c>
      <c r="B9166" s="0" t="s">
        <v>118</v>
      </c>
      <c r="C9166" s="0" t="s">
        <v>72</v>
      </c>
      <c r="D9166" s="0" t="s">
        <v>190</v>
      </c>
      <c r="E9166" s="0" t="n">
        <v>2025</v>
      </c>
      <c r="F9166" s="0" t="n">
        <v>1.15486998217823</v>
      </c>
      <c r="G9166" s="0" t="s">
        <v>135</v>
      </c>
    </row>
    <row r="9167" customFormat="false" ht="14.25" hidden="false" customHeight="false" outlineLevel="0" collapsed="false">
      <c r="A9167" s="0" t="s">
        <v>117</v>
      </c>
      <c r="B9167" s="0" t="s">
        <v>118</v>
      </c>
      <c r="C9167" s="0" t="s">
        <v>72</v>
      </c>
      <c r="D9167" s="0" t="s">
        <v>191</v>
      </c>
      <c r="E9167" s="0" t="n">
        <v>2025</v>
      </c>
      <c r="F9167" s="0" t="n">
        <v>1.05744123507878</v>
      </c>
      <c r="G9167" s="0" t="s">
        <v>135</v>
      </c>
    </row>
    <row r="9168" customFormat="false" ht="14.25" hidden="false" customHeight="false" outlineLevel="0" collapsed="false">
      <c r="A9168" s="0" t="s">
        <v>117</v>
      </c>
      <c r="B9168" s="0" t="s">
        <v>118</v>
      </c>
      <c r="C9168" s="0" t="s">
        <v>72</v>
      </c>
      <c r="D9168" s="0" t="s">
        <v>192</v>
      </c>
      <c r="E9168" s="0" t="n">
        <v>2025</v>
      </c>
      <c r="F9168" s="0" t="n">
        <v>0.930244614815593</v>
      </c>
      <c r="G9168" s="0" t="s">
        <v>193</v>
      </c>
    </row>
    <row r="9169" customFormat="false" ht="14.25" hidden="false" customHeight="false" outlineLevel="0" collapsed="false">
      <c r="A9169" s="0" t="s">
        <v>117</v>
      </c>
      <c r="B9169" s="0" t="s">
        <v>118</v>
      </c>
      <c r="C9169" s="0" t="s">
        <v>72</v>
      </c>
      <c r="D9169" s="0" t="s">
        <v>194</v>
      </c>
      <c r="E9169" s="0" t="n">
        <v>2025</v>
      </c>
      <c r="F9169" s="0" t="n">
        <v>0.93</v>
      </c>
      <c r="G9169" s="0" t="s">
        <v>193</v>
      </c>
    </row>
    <row r="9170" customFormat="false" ht="14.25" hidden="false" customHeight="false" outlineLevel="0" collapsed="false">
      <c r="A9170" s="0" t="s">
        <v>117</v>
      </c>
      <c r="B9170" s="0" t="s">
        <v>118</v>
      </c>
      <c r="C9170" s="0" t="s">
        <v>72</v>
      </c>
      <c r="D9170" s="0" t="s">
        <v>195</v>
      </c>
      <c r="E9170" s="0" t="n">
        <v>2025</v>
      </c>
      <c r="F9170" s="0" t="n">
        <v>0.580367149547795</v>
      </c>
      <c r="G9170" s="0" t="s">
        <v>193</v>
      </c>
    </row>
    <row r="9171" customFormat="false" ht="14.25" hidden="false" customHeight="false" outlineLevel="0" collapsed="false">
      <c r="A9171" s="0" t="s">
        <v>117</v>
      </c>
      <c r="B9171" s="0" t="s">
        <v>118</v>
      </c>
      <c r="C9171" s="0" t="s">
        <v>72</v>
      </c>
      <c r="D9171" s="0" t="s">
        <v>196</v>
      </c>
      <c r="E9171" s="0" t="n">
        <v>2025</v>
      </c>
      <c r="F9171" s="0" t="n">
        <v>0.219741809127242</v>
      </c>
      <c r="G9171" s="0" t="s">
        <v>193</v>
      </c>
    </row>
    <row r="9172" customFormat="false" ht="14.25" hidden="false" customHeight="false" outlineLevel="0" collapsed="false">
      <c r="A9172" s="0" t="s">
        <v>117</v>
      </c>
      <c r="B9172" s="0" t="s">
        <v>118</v>
      </c>
      <c r="C9172" s="0" t="s">
        <v>72</v>
      </c>
      <c r="D9172" s="0" t="s">
        <v>197</v>
      </c>
      <c r="E9172" s="0" t="n">
        <v>2025</v>
      </c>
      <c r="F9172" s="0" t="n">
        <v>0.00824888868493698</v>
      </c>
      <c r="G9172" s="0" t="s">
        <v>193</v>
      </c>
    </row>
    <row r="9173" customFormat="false" ht="14.25" hidden="false" customHeight="false" outlineLevel="0" collapsed="false">
      <c r="A9173" s="0" t="s">
        <v>117</v>
      </c>
      <c r="B9173" s="0" t="s">
        <v>118</v>
      </c>
      <c r="C9173" s="0" t="s">
        <v>72</v>
      </c>
      <c r="D9173" s="0" t="s">
        <v>198</v>
      </c>
      <c r="E9173" s="0" t="n">
        <v>2025</v>
      </c>
      <c r="F9173" s="0" t="n">
        <v>0.0573244305747729</v>
      </c>
      <c r="G9173" s="0" t="s">
        <v>193</v>
      </c>
    </row>
    <row r="9174" customFormat="false" ht="14.25" hidden="false" customHeight="false" outlineLevel="0" collapsed="false">
      <c r="A9174" s="0" t="s">
        <v>117</v>
      </c>
      <c r="B9174" s="0" t="s">
        <v>118</v>
      </c>
      <c r="C9174" s="0" t="s">
        <v>72</v>
      </c>
      <c r="D9174" s="0" t="s">
        <v>188</v>
      </c>
      <c r="E9174" s="0" t="n">
        <v>2026</v>
      </c>
      <c r="F9174" s="0" t="n">
        <v>1.01020235660933</v>
      </c>
      <c r="G9174" s="0" t="s">
        <v>135</v>
      </c>
    </row>
    <row r="9175" customFormat="false" ht="14.25" hidden="false" customHeight="false" outlineLevel="0" collapsed="false">
      <c r="A9175" s="0" t="s">
        <v>117</v>
      </c>
      <c r="B9175" s="0" t="s">
        <v>118</v>
      </c>
      <c r="C9175" s="0" t="s">
        <v>72</v>
      </c>
      <c r="D9175" s="0" t="s">
        <v>189</v>
      </c>
      <c r="E9175" s="0" t="n">
        <v>2026</v>
      </c>
      <c r="F9175" s="0" t="n">
        <v>0.979325329739556</v>
      </c>
      <c r="G9175" s="0" t="s">
        <v>135</v>
      </c>
    </row>
    <row r="9176" customFormat="false" ht="14.25" hidden="false" customHeight="false" outlineLevel="0" collapsed="false">
      <c r="A9176" s="0" t="s">
        <v>117</v>
      </c>
      <c r="B9176" s="0" t="s">
        <v>118</v>
      </c>
      <c r="C9176" s="0" t="s">
        <v>72</v>
      </c>
      <c r="D9176" s="0" t="s">
        <v>190</v>
      </c>
      <c r="E9176" s="0" t="n">
        <v>2026</v>
      </c>
      <c r="F9176" s="0" t="n">
        <v>1.15486998217823</v>
      </c>
      <c r="G9176" s="0" t="s">
        <v>135</v>
      </c>
    </row>
    <row r="9177" customFormat="false" ht="14.25" hidden="false" customHeight="false" outlineLevel="0" collapsed="false">
      <c r="A9177" s="0" t="s">
        <v>117</v>
      </c>
      <c r="B9177" s="0" t="s">
        <v>118</v>
      </c>
      <c r="C9177" s="0" t="s">
        <v>72</v>
      </c>
      <c r="D9177" s="0" t="s">
        <v>191</v>
      </c>
      <c r="E9177" s="0" t="n">
        <v>2026</v>
      </c>
      <c r="F9177" s="0" t="n">
        <v>1.05744123507878</v>
      </c>
      <c r="G9177" s="0" t="s">
        <v>135</v>
      </c>
    </row>
    <row r="9178" customFormat="false" ht="14.25" hidden="false" customHeight="false" outlineLevel="0" collapsed="false">
      <c r="A9178" s="0" t="s">
        <v>117</v>
      </c>
      <c r="B9178" s="0" t="s">
        <v>118</v>
      </c>
      <c r="C9178" s="0" t="s">
        <v>72</v>
      </c>
      <c r="D9178" s="0" t="s">
        <v>192</v>
      </c>
      <c r="E9178" s="0" t="n">
        <v>2026</v>
      </c>
      <c r="F9178" s="0" t="n">
        <v>0.931761969673218</v>
      </c>
      <c r="G9178" s="0" t="s">
        <v>193</v>
      </c>
    </row>
    <row r="9179" customFormat="false" ht="14.25" hidden="false" customHeight="false" outlineLevel="0" collapsed="false">
      <c r="A9179" s="0" t="s">
        <v>117</v>
      </c>
      <c r="B9179" s="0" t="s">
        <v>118</v>
      </c>
      <c r="C9179" s="0" t="s">
        <v>72</v>
      </c>
      <c r="D9179" s="0" t="s">
        <v>194</v>
      </c>
      <c r="E9179" s="0" t="n">
        <v>2026</v>
      </c>
      <c r="F9179" s="0" t="n">
        <v>0.93</v>
      </c>
      <c r="G9179" s="0" t="s">
        <v>193</v>
      </c>
    </row>
    <row r="9180" customFormat="false" ht="14.25" hidden="false" customHeight="false" outlineLevel="0" collapsed="false">
      <c r="A9180" s="0" t="s">
        <v>117</v>
      </c>
      <c r="B9180" s="0" t="s">
        <v>118</v>
      </c>
      <c r="C9180" s="0" t="s">
        <v>72</v>
      </c>
      <c r="D9180" s="0" t="s">
        <v>195</v>
      </c>
      <c r="E9180" s="0" t="n">
        <v>2026</v>
      </c>
      <c r="F9180" s="0" t="n">
        <v>0.580530954825645</v>
      </c>
      <c r="G9180" s="0" t="s">
        <v>193</v>
      </c>
    </row>
    <row r="9181" customFormat="false" ht="14.25" hidden="false" customHeight="false" outlineLevel="0" collapsed="false">
      <c r="A9181" s="0" t="s">
        <v>117</v>
      </c>
      <c r="B9181" s="0" t="s">
        <v>118</v>
      </c>
      <c r="C9181" s="0" t="s">
        <v>72</v>
      </c>
      <c r="D9181" s="0" t="s">
        <v>196</v>
      </c>
      <c r="E9181" s="0" t="n">
        <v>2026</v>
      </c>
      <c r="F9181" s="0" t="n">
        <v>0.21860504912683</v>
      </c>
      <c r="G9181" s="0" t="s">
        <v>193</v>
      </c>
    </row>
    <row r="9182" customFormat="false" ht="14.25" hidden="false" customHeight="false" outlineLevel="0" collapsed="false">
      <c r="A9182" s="0" t="s">
        <v>117</v>
      </c>
      <c r="B9182" s="0" t="s">
        <v>118</v>
      </c>
      <c r="C9182" s="0" t="s">
        <v>72</v>
      </c>
      <c r="D9182" s="0" t="s">
        <v>197</v>
      </c>
      <c r="E9182" s="0" t="n">
        <v>2026</v>
      </c>
      <c r="F9182" s="0" t="n">
        <v>0.00855735910961016</v>
      </c>
      <c r="G9182" s="0" t="s">
        <v>193</v>
      </c>
    </row>
    <row r="9183" customFormat="false" ht="14.25" hidden="false" customHeight="false" outlineLevel="0" collapsed="false">
      <c r="A9183" s="0" t="s">
        <v>117</v>
      </c>
      <c r="B9183" s="0" t="s">
        <v>118</v>
      </c>
      <c r="C9183" s="0" t="s">
        <v>72</v>
      </c>
      <c r="D9183" s="0" t="s">
        <v>198</v>
      </c>
      <c r="E9183" s="0" t="n">
        <v>2026</v>
      </c>
      <c r="F9183" s="0" t="n">
        <v>0.0571868137017241</v>
      </c>
      <c r="G9183" s="0" t="s">
        <v>193</v>
      </c>
    </row>
    <row r="9184" customFormat="false" ht="14.25" hidden="false" customHeight="false" outlineLevel="0" collapsed="false">
      <c r="A9184" s="0" t="s">
        <v>117</v>
      </c>
      <c r="B9184" s="0" t="s">
        <v>118</v>
      </c>
      <c r="C9184" s="0" t="s">
        <v>72</v>
      </c>
      <c r="D9184" s="0" t="s">
        <v>188</v>
      </c>
      <c r="E9184" s="0" t="n">
        <v>2027</v>
      </c>
      <c r="F9184" s="0" t="n">
        <v>1.01038185988917</v>
      </c>
      <c r="G9184" s="0" t="s">
        <v>135</v>
      </c>
    </row>
    <row r="9185" customFormat="false" ht="14.25" hidden="false" customHeight="false" outlineLevel="0" collapsed="false">
      <c r="A9185" s="0" t="s">
        <v>117</v>
      </c>
      <c r="B9185" s="0" t="s">
        <v>118</v>
      </c>
      <c r="C9185" s="0" t="s">
        <v>72</v>
      </c>
      <c r="D9185" s="0" t="s">
        <v>189</v>
      </c>
      <c r="E9185" s="0" t="n">
        <v>2027</v>
      </c>
      <c r="F9185" s="0" t="n">
        <v>0.973339730457524</v>
      </c>
      <c r="G9185" s="0" t="s">
        <v>135</v>
      </c>
    </row>
    <row r="9186" customFormat="false" ht="14.25" hidden="false" customHeight="false" outlineLevel="0" collapsed="false">
      <c r="A9186" s="0" t="s">
        <v>117</v>
      </c>
      <c r="B9186" s="0" t="s">
        <v>118</v>
      </c>
      <c r="C9186" s="0" t="s">
        <v>72</v>
      </c>
      <c r="D9186" s="0" t="s">
        <v>190</v>
      </c>
      <c r="E9186" s="0" t="n">
        <v>2027</v>
      </c>
      <c r="F9186" s="0" t="n">
        <v>1.15486998217823</v>
      </c>
      <c r="G9186" s="0" t="s">
        <v>135</v>
      </c>
    </row>
    <row r="9187" customFormat="false" ht="14.25" hidden="false" customHeight="false" outlineLevel="0" collapsed="false">
      <c r="A9187" s="0" t="s">
        <v>117</v>
      </c>
      <c r="B9187" s="0" t="s">
        <v>118</v>
      </c>
      <c r="C9187" s="0" t="s">
        <v>72</v>
      </c>
      <c r="D9187" s="0" t="s">
        <v>191</v>
      </c>
      <c r="E9187" s="0" t="n">
        <v>2027</v>
      </c>
      <c r="F9187" s="0" t="n">
        <v>1.05744123507878</v>
      </c>
      <c r="G9187" s="0" t="s">
        <v>135</v>
      </c>
    </row>
    <row r="9188" customFormat="false" ht="14.25" hidden="false" customHeight="false" outlineLevel="0" collapsed="false">
      <c r="A9188" s="0" t="s">
        <v>117</v>
      </c>
      <c r="B9188" s="0" t="s">
        <v>118</v>
      </c>
      <c r="C9188" s="0" t="s">
        <v>72</v>
      </c>
      <c r="D9188" s="0" t="s">
        <v>192</v>
      </c>
      <c r="E9188" s="0" t="n">
        <v>2027</v>
      </c>
      <c r="F9188" s="0" t="n">
        <v>0.931792569952079</v>
      </c>
      <c r="G9188" s="0" t="s">
        <v>193</v>
      </c>
    </row>
    <row r="9189" customFormat="false" ht="14.25" hidden="false" customHeight="false" outlineLevel="0" collapsed="false">
      <c r="A9189" s="0" t="s">
        <v>117</v>
      </c>
      <c r="B9189" s="0" t="s">
        <v>118</v>
      </c>
      <c r="C9189" s="0" t="s">
        <v>72</v>
      </c>
      <c r="D9189" s="0" t="s">
        <v>194</v>
      </c>
      <c r="E9189" s="0" t="n">
        <v>2027</v>
      </c>
      <c r="F9189" s="0" t="n">
        <v>0.93</v>
      </c>
      <c r="G9189" s="0" t="s">
        <v>193</v>
      </c>
    </row>
    <row r="9190" customFormat="false" ht="14.25" hidden="false" customHeight="false" outlineLevel="0" collapsed="false">
      <c r="A9190" s="0" t="s">
        <v>117</v>
      </c>
      <c r="B9190" s="0" t="s">
        <v>118</v>
      </c>
      <c r="C9190" s="0" t="s">
        <v>72</v>
      </c>
      <c r="D9190" s="0" t="s">
        <v>195</v>
      </c>
      <c r="E9190" s="0" t="n">
        <v>2027</v>
      </c>
      <c r="F9190" s="0" t="n">
        <v>0.580693377075626</v>
      </c>
      <c r="G9190" s="0" t="s">
        <v>193</v>
      </c>
    </row>
    <row r="9191" customFormat="false" ht="14.25" hidden="false" customHeight="false" outlineLevel="0" collapsed="false">
      <c r="A9191" s="0" t="s">
        <v>117</v>
      </c>
      <c r="B9191" s="0" t="s">
        <v>118</v>
      </c>
      <c r="C9191" s="0" t="s">
        <v>72</v>
      </c>
      <c r="D9191" s="0" t="s">
        <v>196</v>
      </c>
      <c r="E9191" s="0" t="n">
        <v>2027</v>
      </c>
      <c r="F9191" s="0" t="n">
        <v>0.216830286585163</v>
      </c>
      <c r="G9191" s="0" t="s">
        <v>193</v>
      </c>
    </row>
    <row r="9192" customFormat="false" ht="14.25" hidden="false" customHeight="false" outlineLevel="0" collapsed="false">
      <c r="A9192" s="0" t="s">
        <v>117</v>
      </c>
      <c r="B9192" s="0" t="s">
        <v>118</v>
      </c>
      <c r="C9192" s="0" t="s">
        <v>72</v>
      </c>
      <c r="D9192" s="0" t="s">
        <v>197</v>
      </c>
      <c r="E9192" s="0" t="n">
        <v>2027</v>
      </c>
      <c r="F9192" s="0" t="n">
        <v>0.00887896900808463</v>
      </c>
      <c r="G9192" s="0" t="s">
        <v>193</v>
      </c>
    </row>
    <row r="9193" customFormat="false" ht="14.25" hidden="false" customHeight="false" outlineLevel="0" collapsed="false">
      <c r="A9193" s="0" t="s">
        <v>117</v>
      </c>
      <c r="B9193" s="0" t="s">
        <v>118</v>
      </c>
      <c r="C9193" s="0" t="s">
        <v>72</v>
      </c>
      <c r="D9193" s="0" t="s">
        <v>198</v>
      </c>
      <c r="E9193" s="0" t="n">
        <v>2027</v>
      </c>
      <c r="F9193" s="0" t="n">
        <v>0.0571879251795575</v>
      </c>
      <c r="G9193" s="0" t="s">
        <v>193</v>
      </c>
    </row>
    <row r="9194" customFormat="false" ht="14.25" hidden="false" customHeight="false" outlineLevel="0" collapsed="false">
      <c r="A9194" s="0" t="s">
        <v>117</v>
      </c>
      <c r="B9194" s="0" t="s">
        <v>118</v>
      </c>
      <c r="C9194" s="0" t="s">
        <v>72</v>
      </c>
      <c r="D9194" s="0" t="s">
        <v>188</v>
      </c>
      <c r="E9194" s="0" t="n">
        <v>2028</v>
      </c>
      <c r="F9194" s="0" t="n">
        <v>1.02196146275387</v>
      </c>
      <c r="G9194" s="0" t="s">
        <v>135</v>
      </c>
    </row>
    <row r="9195" customFormat="false" ht="14.25" hidden="false" customHeight="false" outlineLevel="0" collapsed="false">
      <c r="A9195" s="0" t="s">
        <v>117</v>
      </c>
      <c r="B9195" s="0" t="s">
        <v>118</v>
      </c>
      <c r="C9195" s="0" t="s">
        <v>72</v>
      </c>
      <c r="D9195" s="0" t="s">
        <v>189</v>
      </c>
      <c r="E9195" s="0" t="n">
        <v>2028</v>
      </c>
      <c r="F9195" s="0" t="n">
        <v>0.966315176548835</v>
      </c>
      <c r="G9195" s="0" t="s">
        <v>135</v>
      </c>
    </row>
    <row r="9196" customFormat="false" ht="14.25" hidden="false" customHeight="false" outlineLevel="0" collapsed="false">
      <c r="A9196" s="0" t="s">
        <v>117</v>
      </c>
      <c r="B9196" s="0" t="s">
        <v>118</v>
      </c>
      <c r="C9196" s="0" t="s">
        <v>72</v>
      </c>
      <c r="D9196" s="0" t="s">
        <v>190</v>
      </c>
      <c r="E9196" s="0" t="n">
        <v>2028</v>
      </c>
      <c r="F9196" s="0" t="n">
        <v>1.15486998217823</v>
      </c>
      <c r="G9196" s="0" t="s">
        <v>135</v>
      </c>
    </row>
    <row r="9197" customFormat="false" ht="14.25" hidden="false" customHeight="false" outlineLevel="0" collapsed="false">
      <c r="A9197" s="0" t="s">
        <v>117</v>
      </c>
      <c r="B9197" s="0" t="s">
        <v>118</v>
      </c>
      <c r="C9197" s="0" t="s">
        <v>72</v>
      </c>
      <c r="D9197" s="0" t="s">
        <v>191</v>
      </c>
      <c r="E9197" s="0" t="n">
        <v>2028</v>
      </c>
      <c r="F9197" s="0" t="n">
        <v>1.05744123507878</v>
      </c>
      <c r="G9197" s="0" t="s">
        <v>135</v>
      </c>
    </row>
    <row r="9198" customFormat="false" ht="14.25" hidden="false" customHeight="false" outlineLevel="0" collapsed="false">
      <c r="A9198" s="0" t="s">
        <v>117</v>
      </c>
      <c r="B9198" s="0" t="s">
        <v>118</v>
      </c>
      <c r="C9198" s="0" t="s">
        <v>72</v>
      </c>
      <c r="D9198" s="0" t="s">
        <v>192</v>
      </c>
      <c r="E9198" s="0" t="n">
        <v>2028</v>
      </c>
      <c r="F9198" s="0" t="n">
        <v>0.933737846446617</v>
      </c>
      <c r="G9198" s="0" t="s">
        <v>193</v>
      </c>
    </row>
    <row r="9199" customFormat="false" ht="14.25" hidden="false" customHeight="false" outlineLevel="0" collapsed="false">
      <c r="A9199" s="0" t="s">
        <v>117</v>
      </c>
      <c r="B9199" s="0" t="s">
        <v>118</v>
      </c>
      <c r="C9199" s="0" t="s">
        <v>72</v>
      </c>
      <c r="D9199" s="0" t="s">
        <v>194</v>
      </c>
      <c r="E9199" s="0" t="n">
        <v>2028</v>
      </c>
      <c r="F9199" s="0" t="n">
        <v>0.93</v>
      </c>
      <c r="G9199" s="0" t="s">
        <v>193</v>
      </c>
    </row>
    <row r="9200" customFormat="false" ht="14.25" hidden="false" customHeight="false" outlineLevel="0" collapsed="false">
      <c r="A9200" s="0" t="s">
        <v>117</v>
      </c>
      <c r="B9200" s="0" t="s">
        <v>118</v>
      </c>
      <c r="C9200" s="0" t="s">
        <v>72</v>
      </c>
      <c r="D9200" s="0" t="s">
        <v>195</v>
      </c>
      <c r="E9200" s="0" t="n">
        <v>2028</v>
      </c>
      <c r="F9200" s="0" t="n">
        <v>0.580623959890806</v>
      </c>
      <c r="G9200" s="0" t="s">
        <v>193</v>
      </c>
    </row>
    <row r="9201" customFormat="false" ht="14.25" hidden="false" customHeight="false" outlineLevel="0" collapsed="false">
      <c r="A9201" s="0" t="s">
        <v>117</v>
      </c>
      <c r="B9201" s="0" t="s">
        <v>118</v>
      </c>
      <c r="C9201" s="0" t="s">
        <v>72</v>
      </c>
      <c r="D9201" s="0" t="s">
        <v>196</v>
      </c>
      <c r="E9201" s="0" t="n">
        <v>2028</v>
      </c>
      <c r="F9201" s="0" t="n">
        <v>0.215785802340251</v>
      </c>
      <c r="G9201" s="0" t="s">
        <v>193</v>
      </c>
    </row>
    <row r="9202" customFormat="false" ht="14.25" hidden="false" customHeight="false" outlineLevel="0" collapsed="false">
      <c r="A9202" s="0" t="s">
        <v>117</v>
      </c>
      <c r="B9202" s="0" t="s">
        <v>118</v>
      </c>
      <c r="C9202" s="0" t="s">
        <v>72</v>
      </c>
      <c r="D9202" s="0" t="s">
        <v>197</v>
      </c>
      <c r="E9202" s="0" t="n">
        <v>2028</v>
      </c>
      <c r="F9202" s="0" t="n">
        <v>0.0091827538393425</v>
      </c>
      <c r="G9202" s="0" t="s">
        <v>193</v>
      </c>
    </row>
    <row r="9203" customFormat="false" ht="14.25" hidden="false" customHeight="false" outlineLevel="0" collapsed="false">
      <c r="A9203" s="0" t="s">
        <v>117</v>
      </c>
      <c r="B9203" s="0" t="s">
        <v>118</v>
      </c>
      <c r="C9203" s="0" t="s">
        <v>72</v>
      </c>
      <c r="D9203" s="0" t="s">
        <v>198</v>
      </c>
      <c r="E9203" s="0" t="n">
        <v>2028</v>
      </c>
      <c r="F9203" s="0" t="n">
        <v>0.0570698321592522</v>
      </c>
      <c r="G9203" s="0" t="s">
        <v>193</v>
      </c>
    </row>
    <row r="9204" customFormat="false" ht="14.25" hidden="false" customHeight="false" outlineLevel="0" collapsed="false">
      <c r="A9204" s="0" t="s">
        <v>117</v>
      </c>
      <c r="B9204" s="0" t="s">
        <v>118</v>
      </c>
      <c r="C9204" s="0" t="s">
        <v>72</v>
      </c>
      <c r="D9204" s="0" t="s">
        <v>188</v>
      </c>
      <c r="E9204" s="0" t="n">
        <v>2029</v>
      </c>
      <c r="F9204" s="0" t="n">
        <v>1.02237042029846</v>
      </c>
      <c r="G9204" s="0" t="s">
        <v>135</v>
      </c>
    </row>
    <row r="9205" customFormat="false" ht="14.25" hidden="false" customHeight="false" outlineLevel="0" collapsed="false">
      <c r="A9205" s="0" t="s">
        <v>117</v>
      </c>
      <c r="B9205" s="0" t="s">
        <v>118</v>
      </c>
      <c r="C9205" s="0" t="s">
        <v>72</v>
      </c>
      <c r="D9205" s="0" t="s">
        <v>189</v>
      </c>
      <c r="E9205" s="0" t="n">
        <v>2029</v>
      </c>
      <c r="F9205" s="0" t="n">
        <v>0.962594757484912</v>
      </c>
      <c r="G9205" s="0" t="s">
        <v>135</v>
      </c>
    </row>
    <row r="9206" customFormat="false" ht="14.25" hidden="false" customHeight="false" outlineLevel="0" collapsed="false">
      <c r="A9206" s="0" t="s">
        <v>117</v>
      </c>
      <c r="B9206" s="0" t="s">
        <v>118</v>
      </c>
      <c r="C9206" s="0" t="s">
        <v>72</v>
      </c>
      <c r="D9206" s="0" t="s">
        <v>190</v>
      </c>
      <c r="E9206" s="0" t="n">
        <v>2029</v>
      </c>
      <c r="F9206" s="0" t="n">
        <v>1.15486998217823</v>
      </c>
      <c r="G9206" s="0" t="s">
        <v>135</v>
      </c>
    </row>
    <row r="9207" customFormat="false" ht="14.25" hidden="false" customHeight="false" outlineLevel="0" collapsed="false">
      <c r="A9207" s="0" t="s">
        <v>117</v>
      </c>
      <c r="B9207" s="0" t="s">
        <v>118</v>
      </c>
      <c r="C9207" s="0" t="s">
        <v>72</v>
      </c>
      <c r="D9207" s="0" t="s">
        <v>191</v>
      </c>
      <c r="E9207" s="0" t="n">
        <v>2029</v>
      </c>
      <c r="F9207" s="0" t="n">
        <v>1.05744123507878</v>
      </c>
      <c r="G9207" s="0" t="s">
        <v>135</v>
      </c>
    </row>
    <row r="9208" customFormat="false" ht="14.25" hidden="false" customHeight="false" outlineLevel="0" collapsed="false">
      <c r="A9208" s="0" t="s">
        <v>117</v>
      </c>
      <c r="B9208" s="0" t="s">
        <v>118</v>
      </c>
      <c r="C9208" s="0" t="s">
        <v>72</v>
      </c>
      <c r="D9208" s="0" t="s">
        <v>192</v>
      </c>
      <c r="E9208" s="0" t="n">
        <v>2029</v>
      </c>
      <c r="F9208" s="0" t="n">
        <v>0.933805524178944</v>
      </c>
      <c r="G9208" s="0" t="s">
        <v>193</v>
      </c>
    </row>
    <row r="9209" customFormat="false" ht="14.25" hidden="false" customHeight="false" outlineLevel="0" collapsed="false">
      <c r="A9209" s="0" t="s">
        <v>117</v>
      </c>
      <c r="B9209" s="0" t="s">
        <v>118</v>
      </c>
      <c r="C9209" s="0" t="s">
        <v>72</v>
      </c>
      <c r="D9209" s="0" t="s">
        <v>194</v>
      </c>
      <c r="E9209" s="0" t="n">
        <v>2029</v>
      </c>
      <c r="F9209" s="0" t="n">
        <v>0.93</v>
      </c>
      <c r="G9209" s="0" t="s">
        <v>193</v>
      </c>
    </row>
    <row r="9210" customFormat="false" ht="14.25" hidden="false" customHeight="false" outlineLevel="0" collapsed="false">
      <c r="A9210" s="0" t="s">
        <v>117</v>
      </c>
      <c r="B9210" s="0" t="s">
        <v>118</v>
      </c>
      <c r="C9210" s="0" t="s">
        <v>72</v>
      </c>
      <c r="D9210" s="0" t="s">
        <v>195</v>
      </c>
      <c r="E9210" s="0" t="n">
        <v>2029</v>
      </c>
      <c r="F9210" s="0" t="n">
        <v>0.580559478313693</v>
      </c>
      <c r="G9210" s="0" t="s">
        <v>193</v>
      </c>
    </row>
    <row r="9211" customFormat="false" ht="14.25" hidden="false" customHeight="false" outlineLevel="0" collapsed="false">
      <c r="A9211" s="0" t="s">
        <v>117</v>
      </c>
      <c r="B9211" s="0" t="s">
        <v>118</v>
      </c>
      <c r="C9211" s="0" t="s">
        <v>72</v>
      </c>
      <c r="D9211" s="0" t="s">
        <v>196</v>
      </c>
      <c r="E9211" s="0" t="n">
        <v>2029</v>
      </c>
      <c r="F9211" s="0" t="n">
        <v>0.215125780734448</v>
      </c>
      <c r="G9211" s="0" t="s">
        <v>193</v>
      </c>
    </row>
    <row r="9212" customFormat="false" ht="14.25" hidden="false" customHeight="false" outlineLevel="0" collapsed="false">
      <c r="A9212" s="0" t="s">
        <v>117</v>
      </c>
      <c r="B9212" s="0" t="s">
        <v>118</v>
      </c>
      <c r="C9212" s="0" t="s">
        <v>72</v>
      </c>
      <c r="D9212" s="0" t="s">
        <v>197</v>
      </c>
      <c r="E9212" s="0" t="n">
        <v>2029</v>
      </c>
      <c r="F9212" s="0" t="n">
        <v>0.00945608308164958</v>
      </c>
      <c r="G9212" s="0" t="s">
        <v>193</v>
      </c>
    </row>
    <row r="9213" customFormat="false" ht="14.25" hidden="false" customHeight="false" outlineLevel="0" collapsed="false">
      <c r="A9213" s="0" t="s">
        <v>117</v>
      </c>
      <c r="B9213" s="0" t="s">
        <v>118</v>
      </c>
      <c r="C9213" s="0" t="s">
        <v>72</v>
      </c>
      <c r="D9213" s="0" t="s">
        <v>198</v>
      </c>
      <c r="E9213" s="0" t="n">
        <v>2029</v>
      </c>
      <c r="F9213" s="0" t="n">
        <v>0.0568138208518384</v>
      </c>
      <c r="G9213" s="0" t="s">
        <v>193</v>
      </c>
    </row>
    <row r="9214" customFormat="false" ht="14.25" hidden="false" customHeight="false" outlineLevel="0" collapsed="false">
      <c r="A9214" s="0" t="s">
        <v>117</v>
      </c>
      <c r="B9214" s="0" t="s">
        <v>118</v>
      </c>
      <c r="C9214" s="0" t="s">
        <v>72</v>
      </c>
      <c r="D9214" s="0" t="s">
        <v>188</v>
      </c>
      <c r="E9214" s="0" t="n">
        <v>2030</v>
      </c>
      <c r="F9214" s="0" t="n">
        <v>1.02728144696426</v>
      </c>
      <c r="G9214" s="0" t="s">
        <v>135</v>
      </c>
    </row>
    <row r="9215" customFormat="false" ht="14.25" hidden="false" customHeight="false" outlineLevel="0" collapsed="false">
      <c r="A9215" s="0" t="s">
        <v>117</v>
      </c>
      <c r="B9215" s="0" t="s">
        <v>118</v>
      </c>
      <c r="C9215" s="0" t="s">
        <v>72</v>
      </c>
      <c r="D9215" s="0" t="s">
        <v>189</v>
      </c>
      <c r="E9215" s="0" t="n">
        <v>2030</v>
      </c>
      <c r="F9215" s="0" t="n">
        <v>0.953556935630808</v>
      </c>
      <c r="G9215" s="0" t="s">
        <v>135</v>
      </c>
    </row>
    <row r="9216" customFormat="false" ht="14.25" hidden="false" customHeight="false" outlineLevel="0" collapsed="false">
      <c r="A9216" s="0" t="s">
        <v>117</v>
      </c>
      <c r="B9216" s="0" t="s">
        <v>118</v>
      </c>
      <c r="C9216" s="0" t="s">
        <v>72</v>
      </c>
      <c r="D9216" s="0" t="s">
        <v>190</v>
      </c>
      <c r="E9216" s="0" t="n">
        <v>2030</v>
      </c>
      <c r="F9216" s="0" t="n">
        <v>1.15486998217823</v>
      </c>
      <c r="G9216" s="0" t="s">
        <v>135</v>
      </c>
    </row>
    <row r="9217" customFormat="false" ht="14.25" hidden="false" customHeight="false" outlineLevel="0" collapsed="false">
      <c r="A9217" s="0" t="s">
        <v>117</v>
      </c>
      <c r="B9217" s="0" t="s">
        <v>118</v>
      </c>
      <c r="C9217" s="0" t="s">
        <v>72</v>
      </c>
      <c r="D9217" s="0" t="s">
        <v>191</v>
      </c>
      <c r="E9217" s="0" t="n">
        <v>2030</v>
      </c>
      <c r="F9217" s="0" t="n">
        <v>1.05744123507878</v>
      </c>
      <c r="G9217" s="0" t="s">
        <v>135</v>
      </c>
    </row>
    <row r="9218" customFormat="false" ht="14.25" hidden="false" customHeight="false" outlineLevel="0" collapsed="false">
      <c r="A9218" s="0" t="s">
        <v>117</v>
      </c>
      <c r="B9218" s="0" t="s">
        <v>118</v>
      </c>
      <c r="C9218" s="0" t="s">
        <v>72</v>
      </c>
      <c r="D9218" s="0" t="s">
        <v>192</v>
      </c>
      <c r="E9218" s="0" t="n">
        <v>2030</v>
      </c>
      <c r="F9218" s="0" t="n">
        <v>0.934612863228634</v>
      </c>
      <c r="G9218" s="0" t="s">
        <v>193</v>
      </c>
    </row>
    <row r="9219" customFormat="false" ht="14.25" hidden="false" customHeight="false" outlineLevel="0" collapsed="false">
      <c r="A9219" s="0" t="s">
        <v>117</v>
      </c>
      <c r="B9219" s="0" t="s">
        <v>118</v>
      </c>
      <c r="C9219" s="0" t="s">
        <v>72</v>
      </c>
      <c r="D9219" s="0" t="s">
        <v>194</v>
      </c>
      <c r="E9219" s="0" t="n">
        <v>2030</v>
      </c>
      <c r="F9219" s="0" t="n">
        <v>0.93</v>
      </c>
      <c r="G9219" s="0" t="s">
        <v>193</v>
      </c>
    </row>
    <row r="9220" customFormat="false" ht="14.25" hidden="false" customHeight="false" outlineLevel="0" collapsed="false">
      <c r="A9220" s="0" t="s">
        <v>117</v>
      </c>
      <c r="B9220" s="0" t="s">
        <v>118</v>
      </c>
      <c r="C9220" s="0" t="s">
        <v>72</v>
      </c>
      <c r="D9220" s="0" t="s">
        <v>195</v>
      </c>
      <c r="E9220" s="0" t="n">
        <v>2030</v>
      </c>
      <c r="F9220" s="0" t="n">
        <v>0.580483445343703</v>
      </c>
      <c r="G9220" s="0" t="s">
        <v>193</v>
      </c>
    </row>
    <row r="9221" customFormat="false" ht="14.25" hidden="false" customHeight="false" outlineLevel="0" collapsed="false">
      <c r="A9221" s="0" t="s">
        <v>117</v>
      </c>
      <c r="B9221" s="0" t="s">
        <v>118</v>
      </c>
      <c r="C9221" s="0" t="s">
        <v>72</v>
      </c>
      <c r="D9221" s="0" t="s">
        <v>196</v>
      </c>
      <c r="E9221" s="0" t="n">
        <v>2030</v>
      </c>
      <c r="F9221" s="0" t="n">
        <v>0.214555267246576</v>
      </c>
      <c r="G9221" s="0" t="s">
        <v>193</v>
      </c>
    </row>
    <row r="9222" customFormat="false" ht="14.25" hidden="false" customHeight="false" outlineLevel="0" collapsed="false">
      <c r="A9222" s="0" t="s">
        <v>117</v>
      </c>
      <c r="B9222" s="0" t="s">
        <v>118</v>
      </c>
      <c r="C9222" s="0" t="s">
        <v>72</v>
      </c>
      <c r="D9222" s="0" t="s">
        <v>197</v>
      </c>
      <c r="E9222" s="0" t="n">
        <v>2030</v>
      </c>
      <c r="F9222" s="0" t="n">
        <v>0.00973530158797712</v>
      </c>
      <c r="G9222" s="0" t="s">
        <v>193</v>
      </c>
    </row>
    <row r="9223" customFormat="false" ht="14.25" hidden="false" customHeight="false" outlineLevel="0" collapsed="false">
      <c r="A9223" s="0" t="s">
        <v>117</v>
      </c>
      <c r="B9223" s="0" t="s">
        <v>118</v>
      </c>
      <c r="C9223" s="0" t="s">
        <v>72</v>
      </c>
      <c r="D9223" s="0" t="s">
        <v>198</v>
      </c>
      <c r="E9223" s="0" t="n">
        <v>2030</v>
      </c>
      <c r="F9223" s="0" t="n">
        <v>0.0566416361945752</v>
      </c>
      <c r="G9223" s="0" t="s">
        <v>193</v>
      </c>
    </row>
    <row r="9224" customFormat="false" ht="14.25" hidden="false" customHeight="false" outlineLevel="0" collapsed="false">
      <c r="A9224" s="0" t="s">
        <v>117</v>
      </c>
      <c r="B9224" s="0" t="s">
        <v>118</v>
      </c>
      <c r="C9224" s="0" t="s">
        <v>72</v>
      </c>
      <c r="D9224" s="0" t="s">
        <v>188</v>
      </c>
      <c r="E9224" s="0" t="n">
        <v>2031</v>
      </c>
      <c r="F9224" s="0" t="n">
        <v>1.02281399520403</v>
      </c>
      <c r="G9224" s="0" t="s">
        <v>135</v>
      </c>
    </row>
    <row r="9225" customFormat="false" ht="14.25" hidden="false" customHeight="false" outlineLevel="0" collapsed="false">
      <c r="A9225" s="0" t="s">
        <v>117</v>
      </c>
      <c r="B9225" s="0" t="s">
        <v>118</v>
      </c>
      <c r="C9225" s="0" t="s">
        <v>72</v>
      </c>
      <c r="D9225" s="0" t="s">
        <v>189</v>
      </c>
      <c r="E9225" s="0" t="n">
        <v>2031</v>
      </c>
      <c r="F9225" s="0" t="n">
        <v>0.950807434969788</v>
      </c>
      <c r="G9225" s="0" t="s">
        <v>135</v>
      </c>
    </row>
    <row r="9226" customFormat="false" ht="14.25" hidden="false" customHeight="false" outlineLevel="0" collapsed="false">
      <c r="A9226" s="0" t="s">
        <v>117</v>
      </c>
      <c r="B9226" s="0" t="s">
        <v>118</v>
      </c>
      <c r="C9226" s="0" t="s">
        <v>72</v>
      </c>
      <c r="D9226" s="0" t="s">
        <v>190</v>
      </c>
      <c r="E9226" s="0" t="n">
        <v>2031</v>
      </c>
      <c r="F9226" s="0" t="n">
        <v>1.15486998217823</v>
      </c>
      <c r="G9226" s="0" t="s">
        <v>135</v>
      </c>
    </row>
    <row r="9227" customFormat="false" ht="14.25" hidden="false" customHeight="false" outlineLevel="0" collapsed="false">
      <c r="A9227" s="0" t="s">
        <v>117</v>
      </c>
      <c r="B9227" s="0" t="s">
        <v>118</v>
      </c>
      <c r="C9227" s="0" t="s">
        <v>72</v>
      </c>
      <c r="D9227" s="0" t="s">
        <v>191</v>
      </c>
      <c r="E9227" s="0" t="n">
        <v>2031</v>
      </c>
      <c r="F9227" s="0" t="n">
        <v>1.05744123507878</v>
      </c>
      <c r="G9227" s="0" t="s">
        <v>135</v>
      </c>
    </row>
    <row r="9228" customFormat="false" ht="14.25" hidden="false" customHeight="false" outlineLevel="0" collapsed="false">
      <c r="A9228" s="0" t="s">
        <v>117</v>
      </c>
      <c r="B9228" s="0" t="s">
        <v>118</v>
      </c>
      <c r="C9228" s="0" t="s">
        <v>72</v>
      </c>
      <c r="D9228" s="0" t="s">
        <v>192</v>
      </c>
      <c r="E9228" s="0" t="n">
        <v>2031</v>
      </c>
      <c r="F9228" s="0" t="n">
        <v>0.933878852537492</v>
      </c>
      <c r="G9228" s="0" t="s">
        <v>193</v>
      </c>
    </row>
    <row r="9229" customFormat="false" ht="14.25" hidden="false" customHeight="false" outlineLevel="0" collapsed="false">
      <c r="A9229" s="0" t="s">
        <v>117</v>
      </c>
      <c r="B9229" s="0" t="s">
        <v>118</v>
      </c>
      <c r="C9229" s="0" t="s">
        <v>72</v>
      </c>
      <c r="D9229" s="0" t="s">
        <v>194</v>
      </c>
      <c r="E9229" s="0" t="n">
        <v>2031</v>
      </c>
      <c r="F9229" s="0" t="n">
        <v>0.93</v>
      </c>
      <c r="G9229" s="0" t="s">
        <v>193</v>
      </c>
    </row>
    <row r="9230" customFormat="false" ht="14.25" hidden="false" customHeight="false" outlineLevel="0" collapsed="false">
      <c r="A9230" s="0" t="s">
        <v>117</v>
      </c>
      <c r="B9230" s="0" t="s">
        <v>118</v>
      </c>
      <c r="C9230" s="0" t="s">
        <v>72</v>
      </c>
      <c r="D9230" s="0" t="s">
        <v>195</v>
      </c>
      <c r="E9230" s="0" t="n">
        <v>2031</v>
      </c>
      <c r="F9230" s="0" t="n">
        <v>0.580411390466279</v>
      </c>
      <c r="G9230" s="0" t="s">
        <v>193</v>
      </c>
    </row>
    <row r="9231" customFormat="false" ht="14.25" hidden="false" customHeight="false" outlineLevel="0" collapsed="false">
      <c r="A9231" s="0" t="s">
        <v>117</v>
      </c>
      <c r="B9231" s="0" t="s">
        <v>118</v>
      </c>
      <c r="C9231" s="0" t="s">
        <v>72</v>
      </c>
      <c r="D9231" s="0" t="s">
        <v>196</v>
      </c>
      <c r="E9231" s="0" t="n">
        <v>2031</v>
      </c>
      <c r="F9231" s="0" t="n">
        <v>0.21447573607027</v>
      </c>
      <c r="G9231" s="0" t="s">
        <v>193</v>
      </c>
    </row>
    <row r="9232" customFormat="false" ht="14.25" hidden="false" customHeight="false" outlineLevel="0" collapsed="false">
      <c r="A9232" s="0" t="s">
        <v>117</v>
      </c>
      <c r="B9232" s="0" t="s">
        <v>118</v>
      </c>
      <c r="C9232" s="0" t="s">
        <v>72</v>
      </c>
      <c r="D9232" s="0" t="s">
        <v>197</v>
      </c>
      <c r="E9232" s="0" t="n">
        <v>2031</v>
      </c>
      <c r="F9232" s="0" t="n">
        <v>0.0101127350394417</v>
      </c>
      <c r="G9232" s="0" t="s">
        <v>193</v>
      </c>
    </row>
    <row r="9233" customFormat="false" ht="14.25" hidden="false" customHeight="false" outlineLevel="0" collapsed="false">
      <c r="A9233" s="0" t="s">
        <v>117</v>
      </c>
      <c r="B9233" s="0" t="s">
        <v>118</v>
      </c>
      <c r="C9233" s="0" t="s">
        <v>72</v>
      </c>
      <c r="D9233" s="0" t="s">
        <v>198</v>
      </c>
      <c r="E9233" s="0" t="n">
        <v>2031</v>
      </c>
      <c r="F9233" s="0" t="n">
        <v>0.056061689337083</v>
      </c>
      <c r="G9233" s="0" t="s">
        <v>193</v>
      </c>
    </row>
    <row r="9234" customFormat="false" ht="14.25" hidden="false" customHeight="false" outlineLevel="0" collapsed="false">
      <c r="A9234" s="0" t="s">
        <v>117</v>
      </c>
      <c r="B9234" s="0" t="s">
        <v>118</v>
      </c>
      <c r="C9234" s="0" t="s">
        <v>72</v>
      </c>
      <c r="D9234" s="0" t="s">
        <v>188</v>
      </c>
      <c r="E9234" s="0" t="n">
        <v>2032</v>
      </c>
      <c r="F9234" s="0" t="n">
        <v>1.03699581271193</v>
      </c>
      <c r="G9234" s="0" t="s">
        <v>135</v>
      </c>
    </row>
    <row r="9235" customFormat="false" ht="14.25" hidden="false" customHeight="false" outlineLevel="0" collapsed="false">
      <c r="A9235" s="0" t="s">
        <v>117</v>
      </c>
      <c r="B9235" s="0" t="s">
        <v>118</v>
      </c>
      <c r="C9235" s="0" t="s">
        <v>72</v>
      </c>
      <c r="D9235" s="0" t="s">
        <v>189</v>
      </c>
      <c r="E9235" s="0" t="n">
        <v>2032</v>
      </c>
      <c r="F9235" s="0" t="n">
        <v>0.951810321746812</v>
      </c>
      <c r="G9235" s="0" t="s">
        <v>135</v>
      </c>
    </row>
    <row r="9236" customFormat="false" ht="14.25" hidden="false" customHeight="false" outlineLevel="0" collapsed="false">
      <c r="A9236" s="0" t="s">
        <v>117</v>
      </c>
      <c r="B9236" s="0" t="s">
        <v>118</v>
      </c>
      <c r="C9236" s="0" t="s">
        <v>72</v>
      </c>
      <c r="D9236" s="0" t="s">
        <v>190</v>
      </c>
      <c r="E9236" s="0" t="n">
        <v>2032</v>
      </c>
      <c r="F9236" s="0" t="n">
        <v>1.15486998217823</v>
      </c>
      <c r="G9236" s="0" t="s">
        <v>135</v>
      </c>
    </row>
    <row r="9237" customFormat="false" ht="14.25" hidden="false" customHeight="false" outlineLevel="0" collapsed="false">
      <c r="A9237" s="0" t="s">
        <v>117</v>
      </c>
      <c r="B9237" s="0" t="s">
        <v>118</v>
      </c>
      <c r="C9237" s="0" t="s">
        <v>72</v>
      </c>
      <c r="D9237" s="0" t="s">
        <v>191</v>
      </c>
      <c r="E9237" s="0" t="n">
        <v>2032</v>
      </c>
      <c r="F9237" s="0" t="n">
        <v>1.05744123507878</v>
      </c>
      <c r="G9237" s="0" t="s">
        <v>135</v>
      </c>
    </row>
    <row r="9238" customFormat="false" ht="14.25" hidden="false" customHeight="false" outlineLevel="0" collapsed="false">
      <c r="A9238" s="0" t="s">
        <v>117</v>
      </c>
      <c r="B9238" s="0" t="s">
        <v>118</v>
      </c>
      <c r="C9238" s="0" t="s">
        <v>72</v>
      </c>
      <c r="D9238" s="0" t="s">
        <v>192</v>
      </c>
      <c r="E9238" s="0" t="n">
        <v>2032</v>
      </c>
      <c r="F9238" s="0" t="n">
        <v>0.936180950918669</v>
      </c>
      <c r="G9238" s="0" t="s">
        <v>193</v>
      </c>
    </row>
    <row r="9239" customFormat="false" ht="14.25" hidden="false" customHeight="false" outlineLevel="0" collapsed="false">
      <c r="A9239" s="0" t="s">
        <v>117</v>
      </c>
      <c r="B9239" s="0" t="s">
        <v>118</v>
      </c>
      <c r="C9239" s="0" t="s">
        <v>72</v>
      </c>
      <c r="D9239" s="0" t="s">
        <v>194</v>
      </c>
      <c r="E9239" s="0" t="n">
        <v>2032</v>
      </c>
      <c r="F9239" s="0" t="n">
        <v>0.93</v>
      </c>
      <c r="G9239" s="0" t="s">
        <v>193</v>
      </c>
    </row>
    <row r="9240" customFormat="false" ht="14.25" hidden="false" customHeight="false" outlineLevel="0" collapsed="false">
      <c r="A9240" s="0" t="s">
        <v>117</v>
      </c>
      <c r="B9240" s="0" t="s">
        <v>118</v>
      </c>
      <c r="C9240" s="0" t="s">
        <v>72</v>
      </c>
      <c r="D9240" s="0" t="s">
        <v>195</v>
      </c>
      <c r="E9240" s="0" t="n">
        <v>2032</v>
      </c>
      <c r="F9240" s="0" t="n">
        <v>0.580345728886566</v>
      </c>
      <c r="G9240" s="0" t="s">
        <v>193</v>
      </c>
    </row>
    <row r="9241" customFormat="false" ht="14.25" hidden="false" customHeight="false" outlineLevel="0" collapsed="false">
      <c r="A9241" s="0" t="s">
        <v>117</v>
      </c>
      <c r="B9241" s="0" t="s">
        <v>118</v>
      </c>
      <c r="C9241" s="0" t="s">
        <v>72</v>
      </c>
      <c r="D9241" s="0" t="s">
        <v>196</v>
      </c>
      <c r="E9241" s="0" t="n">
        <v>2032</v>
      </c>
      <c r="F9241" s="0" t="n">
        <v>0.214491845898337</v>
      </c>
      <c r="G9241" s="0" t="s">
        <v>193</v>
      </c>
    </row>
    <row r="9242" customFormat="false" ht="14.25" hidden="false" customHeight="false" outlineLevel="0" collapsed="false">
      <c r="A9242" s="0" t="s">
        <v>117</v>
      </c>
      <c r="B9242" s="0" t="s">
        <v>118</v>
      </c>
      <c r="C9242" s="0" t="s">
        <v>72</v>
      </c>
      <c r="D9242" s="0" t="s">
        <v>197</v>
      </c>
      <c r="E9242" s="0" t="n">
        <v>2032</v>
      </c>
      <c r="F9242" s="0" t="n">
        <v>0.0104651446586656</v>
      </c>
      <c r="G9242" s="0" t="s">
        <v>193</v>
      </c>
    </row>
    <row r="9243" customFormat="false" ht="14.25" hidden="false" customHeight="false" outlineLevel="0" collapsed="false">
      <c r="A9243" s="0" t="s">
        <v>117</v>
      </c>
      <c r="B9243" s="0" t="s">
        <v>118</v>
      </c>
      <c r="C9243" s="0" t="s">
        <v>72</v>
      </c>
      <c r="D9243" s="0" t="s">
        <v>198</v>
      </c>
      <c r="E9243" s="0" t="n">
        <v>2032</v>
      </c>
      <c r="F9243" s="0" t="n">
        <v>0.0554391367109312</v>
      </c>
      <c r="G9243" s="0" t="s">
        <v>193</v>
      </c>
    </row>
    <row r="9244" customFormat="false" ht="14.25" hidden="false" customHeight="false" outlineLevel="0" collapsed="false">
      <c r="A9244" s="0" t="s">
        <v>117</v>
      </c>
      <c r="B9244" s="0" t="s">
        <v>118</v>
      </c>
      <c r="C9244" s="0" t="s">
        <v>72</v>
      </c>
      <c r="D9244" s="0" t="s">
        <v>188</v>
      </c>
      <c r="E9244" s="0" t="n">
        <v>2033</v>
      </c>
      <c r="F9244" s="0" t="n">
        <v>1.04470486213964</v>
      </c>
      <c r="G9244" s="0" t="s">
        <v>135</v>
      </c>
    </row>
    <row r="9245" customFormat="false" ht="14.25" hidden="false" customHeight="false" outlineLevel="0" collapsed="false">
      <c r="A9245" s="0" t="s">
        <v>117</v>
      </c>
      <c r="B9245" s="0" t="s">
        <v>118</v>
      </c>
      <c r="C9245" s="0" t="s">
        <v>72</v>
      </c>
      <c r="D9245" s="0" t="s">
        <v>189</v>
      </c>
      <c r="E9245" s="0" t="n">
        <v>2033</v>
      </c>
      <c r="F9245" s="0" t="n">
        <v>0.952870924241137</v>
      </c>
      <c r="G9245" s="0" t="s">
        <v>135</v>
      </c>
    </row>
    <row r="9246" customFormat="false" ht="14.25" hidden="false" customHeight="false" outlineLevel="0" collapsed="false">
      <c r="A9246" s="0" t="s">
        <v>117</v>
      </c>
      <c r="B9246" s="0" t="s">
        <v>118</v>
      </c>
      <c r="C9246" s="0" t="s">
        <v>72</v>
      </c>
      <c r="D9246" s="0" t="s">
        <v>190</v>
      </c>
      <c r="E9246" s="0" t="n">
        <v>2033</v>
      </c>
      <c r="F9246" s="0" t="n">
        <v>1.15486998217823</v>
      </c>
      <c r="G9246" s="0" t="s">
        <v>135</v>
      </c>
    </row>
    <row r="9247" customFormat="false" ht="14.25" hidden="false" customHeight="false" outlineLevel="0" collapsed="false">
      <c r="A9247" s="0" t="s">
        <v>117</v>
      </c>
      <c r="B9247" s="0" t="s">
        <v>118</v>
      </c>
      <c r="C9247" s="0" t="s">
        <v>72</v>
      </c>
      <c r="D9247" s="0" t="s">
        <v>191</v>
      </c>
      <c r="E9247" s="0" t="n">
        <v>2033</v>
      </c>
      <c r="F9247" s="0" t="n">
        <v>1.05744123507878</v>
      </c>
      <c r="G9247" s="0" t="s">
        <v>135</v>
      </c>
    </row>
    <row r="9248" customFormat="false" ht="14.25" hidden="false" customHeight="false" outlineLevel="0" collapsed="false">
      <c r="A9248" s="0" t="s">
        <v>117</v>
      </c>
      <c r="B9248" s="0" t="s">
        <v>118</v>
      </c>
      <c r="C9248" s="0" t="s">
        <v>72</v>
      </c>
      <c r="D9248" s="0" t="s">
        <v>192</v>
      </c>
      <c r="E9248" s="0" t="n">
        <v>2033</v>
      </c>
      <c r="F9248" s="0" t="n">
        <v>0.93739853473338</v>
      </c>
      <c r="G9248" s="0" t="s">
        <v>193</v>
      </c>
    </row>
    <row r="9249" customFormat="false" ht="14.25" hidden="false" customHeight="false" outlineLevel="0" collapsed="false">
      <c r="A9249" s="0" t="s">
        <v>117</v>
      </c>
      <c r="B9249" s="0" t="s">
        <v>118</v>
      </c>
      <c r="C9249" s="0" t="s">
        <v>72</v>
      </c>
      <c r="D9249" s="0" t="s">
        <v>194</v>
      </c>
      <c r="E9249" s="0" t="n">
        <v>2033</v>
      </c>
      <c r="F9249" s="0" t="n">
        <v>0.93</v>
      </c>
      <c r="G9249" s="0" t="s">
        <v>193</v>
      </c>
    </row>
    <row r="9250" customFormat="false" ht="14.25" hidden="false" customHeight="false" outlineLevel="0" collapsed="false">
      <c r="A9250" s="0" t="s">
        <v>117</v>
      </c>
      <c r="B9250" s="0" t="s">
        <v>118</v>
      </c>
      <c r="C9250" s="0" t="s">
        <v>72</v>
      </c>
      <c r="D9250" s="0" t="s">
        <v>195</v>
      </c>
      <c r="E9250" s="0" t="n">
        <v>2033</v>
      </c>
      <c r="F9250" s="0" t="n">
        <v>0.580283346955613</v>
      </c>
      <c r="G9250" s="0" t="s">
        <v>193</v>
      </c>
    </row>
    <row r="9251" customFormat="false" ht="14.25" hidden="false" customHeight="false" outlineLevel="0" collapsed="false">
      <c r="A9251" s="0" t="s">
        <v>117</v>
      </c>
      <c r="B9251" s="0" t="s">
        <v>118</v>
      </c>
      <c r="C9251" s="0" t="s">
        <v>72</v>
      </c>
      <c r="D9251" s="0" t="s">
        <v>196</v>
      </c>
      <c r="E9251" s="0" t="n">
        <v>2033</v>
      </c>
      <c r="F9251" s="0" t="n">
        <v>0.214648044343548</v>
      </c>
      <c r="G9251" s="0" t="s">
        <v>193</v>
      </c>
    </row>
    <row r="9252" customFormat="false" ht="14.25" hidden="false" customHeight="false" outlineLevel="0" collapsed="false">
      <c r="A9252" s="0" t="s">
        <v>117</v>
      </c>
      <c r="B9252" s="0" t="s">
        <v>118</v>
      </c>
      <c r="C9252" s="0" t="s">
        <v>72</v>
      </c>
      <c r="D9252" s="0" t="s">
        <v>197</v>
      </c>
      <c r="E9252" s="0" t="n">
        <v>2033</v>
      </c>
      <c r="F9252" s="0" t="n">
        <v>0.0107918678035542</v>
      </c>
      <c r="G9252" s="0" t="s">
        <v>193</v>
      </c>
    </row>
    <row r="9253" customFormat="false" ht="14.25" hidden="false" customHeight="false" outlineLevel="0" collapsed="false">
      <c r="A9253" s="0" t="s">
        <v>117</v>
      </c>
      <c r="B9253" s="0" t="s">
        <v>118</v>
      </c>
      <c r="C9253" s="0" t="s">
        <v>72</v>
      </c>
      <c r="D9253" s="0" t="s">
        <v>198</v>
      </c>
      <c r="E9253" s="0" t="n">
        <v>2033</v>
      </c>
      <c r="F9253" s="0" t="n">
        <v>0.054776588299843</v>
      </c>
      <c r="G9253" s="0" t="s">
        <v>193</v>
      </c>
    </row>
    <row r="9254" customFormat="false" ht="14.25" hidden="false" customHeight="false" outlineLevel="0" collapsed="false">
      <c r="A9254" s="0" t="s">
        <v>117</v>
      </c>
      <c r="B9254" s="0" t="s">
        <v>118</v>
      </c>
      <c r="C9254" s="0" t="s">
        <v>72</v>
      </c>
      <c r="D9254" s="0" t="s">
        <v>188</v>
      </c>
      <c r="E9254" s="0" t="n">
        <v>2034</v>
      </c>
      <c r="F9254" s="0" t="n">
        <v>1.05421619189469</v>
      </c>
      <c r="G9254" s="0" t="s">
        <v>135</v>
      </c>
    </row>
    <row r="9255" customFormat="false" ht="14.25" hidden="false" customHeight="false" outlineLevel="0" collapsed="false">
      <c r="A9255" s="0" t="s">
        <v>117</v>
      </c>
      <c r="B9255" s="0" t="s">
        <v>118</v>
      </c>
      <c r="C9255" s="0" t="s">
        <v>72</v>
      </c>
      <c r="D9255" s="0" t="s">
        <v>189</v>
      </c>
      <c r="E9255" s="0" t="n">
        <v>2034</v>
      </c>
      <c r="F9255" s="0" t="n">
        <v>0.943204254175283</v>
      </c>
      <c r="G9255" s="0" t="s">
        <v>135</v>
      </c>
    </row>
    <row r="9256" customFormat="false" ht="14.25" hidden="false" customHeight="false" outlineLevel="0" collapsed="false">
      <c r="A9256" s="0" t="s">
        <v>117</v>
      </c>
      <c r="B9256" s="0" t="s">
        <v>118</v>
      </c>
      <c r="C9256" s="0" t="s">
        <v>72</v>
      </c>
      <c r="D9256" s="0" t="s">
        <v>190</v>
      </c>
      <c r="E9256" s="0" t="n">
        <v>2034</v>
      </c>
      <c r="F9256" s="0" t="n">
        <v>1.15486998217823</v>
      </c>
      <c r="G9256" s="0" t="s">
        <v>135</v>
      </c>
    </row>
    <row r="9257" customFormat="false" ht="14.25" hidden="false" customHeight="false" outlineLevel="0" collapsed="false">
      <c r="A9257" s="0" t="s">
        <v>117</v>
      </c>
      <c r="B9257" s="0" t="s">
        <v>118</v>
      </c>
      <c r="C9257" s="0" t="s">
        <v>72</v>
      </c>
      <c r="D9257" s="0" t="s">
        <v>191</v>
      </c>
      <c r="E9257" s="0" t="n">
        <v>2034</v>
      </c>
      <c r="F9257" s="0" t="n">
        <v>1.05744123507878</v>
      </c>
      <c r="G9257" s="0" t="s">
        <v>135</v>
      </c>
    </row>
    <row r="9258" customFormat="false" ht="14.25" hidden="false" customHeight="false" outlineLevel="0" collapsed="false">
      <c r="A9258" s="0" t="s">
        <v>117</v>
      </c>
      <c r="B9258" s="0" t="s">
        <v>118</v>
      </c>
      <c r="C9258" s="0" t="s">
        <v>72</v>
      </c>
      <c r="D9258" s="0" t="s">
        <v>192</v>
      </c>
      <c r="E9258" s="0" t="n">
        <v>2034</v>
      </c>
      <c r="F9258" s="0" t="n">
        <v>0.938868811306872</v>
      </c>
      <c r="G9258" s="0" t="s">
        <v>193</v>
      </c>
    </row>
    <row r="9259" customFormat="false" ht="14.25" hidden="false" customHeight="false" outlineLevel="0" collapsed="false">
      <c r="A9259" s="0" t="s">
        <v>117</v>
      </c>
      <c r="B9259" s="0" t="s">
        <v>118</v>
      </c>
      <c r="C9259" s="0" t="s">
        <v>72</v>
      </c>
      <c r="D9259" s="0" t="s">
        <v>194</v>
      </c>
      <c r="E9259" s="0" t="n">
        <v>2034</v>
      </c>
      <c r="F9259" s="0" t="n">
        <v>0.93</v>
      </c>
      <c r="G9259" s="0" t="s">
        <v>193</v>
      </c>
    </row>
    <row r="9260" customFormat="false" ht="14.25" hidden="false" customHeight="false" outlineLevel="0" collapsed="false">
      <c r="A9260" s="0" t="s">
        <v>117</v>
      </c>
      <c r="B9260" s="0" t="s">
        <v>118</v>
      </c>
      <c r="C9260" s="0" t="s">
        <v>72</v>
      </c>
      <c r="D9260" s="0" t="s">
        <v>195</v>
      </c>
      <c r="E9260" s="0" t="n">
        <v>2034</v>
      </c>
      <c r="F9260" s="0" t="n">
        <v>0.580221102547206</v>
      </c>
      <c r="G9260" s="0" t="s">
        <v>193</v>
      </c>
    </row>
    <row r="9261" customFormat="false" ht="14.25" hidden="false" customHeight="false" outlineLevel="0" collapsed="false">
      <c r="A9261" s="0" t="s">
        <v>117</v>
      </c>
      <c r="B9261" s="0" t="s">
        <v>118</v>
      </c>
      <c r="C9261" s="0" t="s">
        <v>72</v>
      </c>
      <c r="D9261" s="0" t="s">
        <v>196</v>
      </c>
      <c r="E9261" s="0" t="n">
        <v>2034</v>
      </c>
      <c r="F9261" s="0" t="n">
        <v>0.21470811739438</v>
      </c>
      <c r="G9261" s="0" t="s">
        <v>193</v>
      </c>
    </row>
    <row r="9262" customFormat="false" ht="14.25" hidden="false" customHeight="false" outlineLevel="0" collapsed="false">
      <c r="A9262" s="0" t="s">
        <v>117</v>
      </c>
      <c r="B9262" s="0" t="s">
        <v>118</v>
      </c>
      <c r="C9262" s="0" t="s">
        <v>72</v>
      </c>
      <c r="D9262" s="0" t="s">
        <v>197</v>
      </c>
      <c r="E9262" s="0" t="n">
        <v>2034</v>
      </c>
      <c r="F9262" s="0" t="n">
        <v>0.0111499122012744</v>
      </c>
      <c r="G9262" s="0" t="s">
        <v>193</v>
      </c>
    </row>
    <row r="9263" customFormat="false" ht="14.25" hidden="false" customHeight="false" outlineLevel="0" collapsed="false">
      <c r="A9263" s="0" t="s">
        <v>117</v>
      </c>
      <c r="B9263" s="0" t="s">
        <v>118</v>
      </c>
      <c r="C9263" s="0" t="s">
        <v>72</v>
      </c>
      <c r="D9263" s="0" t="s">
        <v>198</v>
      </c>
      <c r="E9263" s="0" t="n">
        <v>2034</v>
      </c>
      <c r="F9263" s="0" t="n">
        <v>0.054356542676391</v>
      </c>
      <c r="G9263" s="0" t="s">
        <v>193</v>
      </c>
    </row>
    <row r="9264" customFormat="false" ht="14.25" hidden="false" customHeight="false" outlineLevel="0" collapsed="false">
      <c r="A9264" s="0" t="s">
        <v>117</v>
      </c>
      <c r="B9264" s="0" t="s">
        <v>118</v>
      </c>
      <c r="C9264" s="0" t="s">
        <v>72</v>
      </c>
      <c r="D9264" s="0" t="s">
        <v>188</v>
      </c>
      <c r="E9264" s="0" t="n">
        <v>2035</v>
      </c>
      <c r="F9264" s="0" t="n">
        <v>1.05537123558392</v>
      </c>
      <c r="G9264" s="0" t="s">
        <v>135</v>
      </c>
    </row>
    <row r="9265" customFormat="false" ht="14.25" hidden="false" customHeight="false" outlineLevel="0" collapsed="false">
      <c r="A9265" s="0" t="s">
        <v>117</v>
      </c>
      <c r="B9265" s="0" t="s">
        <v>118</v>
      </c>
      <c r="C9265" s="0" t="s">
        <v>72</v>
      </c>
      <c r="D9265" s="0" t="s">
        <v>189</v>
      </c>
      <c r="E9265" s="0" t="n">
        <v>2035</v>
      </c>
      <c r="F9265" s="0" t="n">
        <v>0.93422096699531</v>
      </c>
      <c r="G9265" s="0" t="s">
        <v>135</v>
      </c>
    </row>
    <row r="9266" customFormat="false" ht="14.25" hidden="false" customHeight="false" outlineLevel="0" collapsed="false">
      <c r="A9266" s="0" t="s">
        <v>117</v>
      </c>
      <c r="B9266" s="0" t="s">
        <v>118</v>
      </c>
      <c r="C9266" s="0" t="s">
        <v>72</v>
      </c>
      <c r="D9266" s="0" t="s">
        <v>190</v>
      </c>
      <c r="E9266" s="0" t="n">
        <v>2035</v>
      </c>
      <c r="F9266" s="0" t="n">
        <v>1.15486998217823</v>
      </c>
      <c r="G9266" s="0" t="s">
        <v>135</v>
      </c>
    </row>
    <row r="9267" customFormat="false" ht="14.25" hidden="false" customHeight="false" outlineLevel="0" collapsed="false">
      <c r="A9267" s="0" t="s">
        <v>117</v>
      </c>
      <c r="B9267" s="0" t="s">
        <v>118</v>
      </c>
      <c r="C9267" s="0" t="s">
        <v>72</v>
      </c>
      <c r="D9267" s="0" t="s">
        <v>191</v>
      </c>
      <c r="E9267" s="0" t="n">
        <v>2035</v>
      </c>
      <c r="F9267" s="0" t="n">
        <v>1.05744123507878</v>
      </c>
      <c r="G9267" s="0" t="s">
        <v>135</v>
      </c>
    </row>
    <row r="9268" customFormat="false" ht="14.25" hidden="false" customHeight="false" outlineLevel="0" collapsed="false">
      <c r="A9268" s="0" t="s">
        <v>117</v>
      </c>
      <c r="B9268" s="0" t="s">
        <v>118</v>
      </c>
      <c r="C9268" s="0" t="s">
        <v>72</v>
      </c>
      <c r="D9268" s="0" t="s">
        <v>192</v>
      </c>
      <c r="E9268" s="0" t="n">
        <v>2035</v>
      </c>
      <c r="F9268" s="0" t="n">
        <v>0.939044992110445</v>
      </c>
      <c r="G9268" s="0" t="s">
        <v>193</v>
      </c>
    </row>
    <row r="9269" customFormat="false" ht="14.25" hidden="false" customHeight="false" outlineLevel="0" collapsed="false">
      <c r="A9269" s="0" t="s">
        <v>117</v>
      </c>
      <c r="B9269" s="0" t="s">
        <v>118</v>
      </c>
      <c r="C9269" s="0" t="s">
        <v>72</v>
      </c>
      <c r="D9269" s="0" t="s">
        <v>194</v>
      </c>
      <c r="E9269" s="0" t="n">
        <v>2035</v>
      </c>
      <c r="F9269" s="0" t="n">
        <v>0.93</v>
      </c>
      <c r="G9269" s="0" t="s">
        <v>193</v>
      </c>
    </row>
    <row r="9270" customFormat="false" ht="14.25" hidden="false" customHeight="false" outlineLevel="0" collapsed="false">
      <c r="A9270" s="0" t="s">
        <v>117</v>
      </c>
      <c r="B9270" s="0" t="s">
        <v>118</v>
      </c>
      <c r="C9270" s="0" t="s">
        <v>72</v>
      </c>
      <c r="D9270" s="0" t="s">
        <v>195</v>
      </c>
      <c r="E9270" s="0" t="n">
        <v>2035</v>
      </c>
      <c r="F9270" s="0" t="n">
        <v>0.580155875068286</v>
      </c>
      <c r="G9270" s="0" t="s">
        <v>193</v>
      </c>
    </row>
    <row r="9271" customFormat="false" ht="14.25" hidden="false" customHeight="false" outlineLevel="0" collapsed="false">
      <c r="A9271" s="0" t="s">
        <v>117</v>
      </c>
      <c r="B9271" s="0" t="s">
        <v>118</v>
      </c>
      <c r="C9271" s="0" t="s">
        <v>72</v>
      </c>
      <c r="D9271" s="0" t="s">
        <v>196</v>
      </c>
      <c r="E9271" s="0" t="n">
        <v>2035</v>
      </c>
      <c r="F9271" s="0" t="n">
        <v>0.214828830693038</v>
      </c>
      <c r="G9271" s="0" t="s">
        <v>193</v>
      </c>
    </row>
    <row r="9272" customFormat="false" ht="14.25" hidden="false" customHeight="false" outlineLevel="0" collapsed="false">
      <c r="A9272" s="0" t="s">
        <v>117</v>
      </c>
      <c r="B9272" s="0" t="s">
        <v>118</v>
      </c>
      <c r="C9272" s="0" t="s">
        <v>72</v>
      </c>
      <c r="D9272" s="0" t="s">
        <v>197</v>
      </c>
      <c r="E9272" s="0" t="n">
        <v>2035</v>
      </c>
      <c r="F9272" s="0" t="n">
        <v>0.0114884534333132</v>
      </c>
      <c r="G9272" s="0" t="s">
        <v>193</v>
      </c>
    </row>
    <row r="9273" customFormat="false" ht="14.25" hidden="false" customHeight="false" outlineLevel="0" collapsed="false">
      <c r="A9273" s="0" t="s">
        <v>117</v>
      </c>
      <c r="B9273" s="0" t="s">
        <v>118</v>
      </c>
      <c r="C9273" s="0" t="s">
        <v>72</v>
      </c>
      <c r="D9273" s="0" t="s">
        <v>198</v>
      </c>
      <c r="E9273" s="0" t="n">
        <v>2035</v>
      </c>
      <c r="F9273" s="0" t="n">
        <v>0.0539110785728949</v>
      </c>
      <c r="G9273" s="0" t="s">
        <v>193</v>
      </c>
    </row>
    <row r="9274" customFormat="false" ht="14.25" hidden="false" customHeight="false" outlineLevel="0" collapsed="false">
      <c r="A9274" s="0" t="s">
        <v>117</v>
      </c>
      <c r="B9274" s="0" t="s">
        <v>118</v>
      </c>
      <c r="C9274" s="0" t="s">
        <v>72</v>
      </c>
      <c r="D9274" s="0" t="s">
        <v>188</v>
      </c>
      <c r="E9274" s="0" t="n">
        <v>2036</v>
      </c>
      <c r="F9274" s="0" t="n">
        <v>1.05648646242463</v>
      </c>
      <c r="G9274" s="0" t="s">
        <v>135</v>
      </c>
    </row>
    <row r="9275" customFormat="false" ht="14.25" hidden="false" customHeight="false" outlineLevel="0" collapsed="false">
      <c r="A9275" s="0" t="s">
        <v>117</v>
      </c>
      <c r="B9275" s="0" t="s">
        <v>118</v>
      </c>
      <c r="C9275" s="0" t="s">
        <v>72</v>
      </c>
      <c r="D9275" s="0" t="s">
        <v>189</v>
      </c>
      <c r="E9275" s="0" t="n">
        <v>2036</v>
      </c>
      <c r="F9275" s="0" t="n">
        <v>0.928995301648489</v>
      </c>
      <c r="G9275" s="0" t="s">
        <v>135</v>
      </c>
    </row>
    <row r="9276" customFormat="false" ht="14.25" hidden="false" customHeight="false" outlineLevel="0" collapsed="false">
      <c r="A9276" s="0" t="s">
        <v>117</v>
      </c>
      <c r="B9276" s="0" t="s">
        <v>118</v>
      </c>
      <c r="C9276" s="0" t="s">
        <v>72</v>
      </c>
      <c r="D9276" s="0" t="s">
        <v>190</v>
      </c>
      <c r="E9276" s="0" t="n">
        <v>2036</v>
      </c>
      <c r="F9276" s="0" t="n">
        <v>1.15486998217823</v>
      </c>
      <c r="G9276" s="0" t="s">
        <v>135</v>
      </c>
    </row>
    <row r="9277" customFormat="false" ht="14.25" hidden="false" customHeight="false" outlineLevel="0" collapsed="false">
      <c r="A9277" s="0" t="s">
        <v>117</v>
      </c>
      <c r="B9277" s="0" t="s">
        <v>118</v>
      </c>
      <c r="C9277" s="0" t="s">
        <v>72</v>
      </c>
      <c r="D9277" s="0" t="s">
        <v>191</v>
      </c>
      <c r="E9277" s="0" t="n">
        <v>2036</v>
      </c>
      <c r="F9277" s="0" t="n">
        <v>1.05744123507878</v>
      </c>
      <c r="G9277" s="0" t="s">
        <v>135</v>
      </c>
    </row>
    <row r="9278" customFormat="false" ht="14.25" hidden="false" customHeight="false" outlineLevel="0" collapsed="false">
      <c r="A9278" s="0" t="s">
        <v>117</v>
      </c>
      <c r="B9278" s="0" t="s">
        <v>118</v>
      </c>
      <c r="C9278" s="0" t="s">
        <v>72</v>
      </c>
      <c r="D9278" s="0" t="s">
        <v>192</v>
      </c>
      <c r="E9278" s="0" t="n">
        <v>2036</v>
      </c>
      <c r="F9278" s="0" t="n">
        <v>0.939214617763847</v>
      </c>
      <c r="G9278" s="0" t="s">
        <v>193</v>
      </c>
    </row>
    <row r="9279" customFormat="false" ht="14.25" hidden="false" customHeight="false" outlineLevel="0" collapsed="false">
      <c r="A9279" s="0" t="s">
        <v>117</v>
      </c>
      <c r="B9279" s="0" t="s">
        <v>118</v>
      </c>
      <c r="C9279" s="0" t="s">
        <v>72</v>
      </c>
      <c r="D9279" s="0" t="s">
        <v>194</v>
      </c>
      <c r="E9279" s="0" t="n">
        <v>2036</v>
      </c>
      <c r="F9279" s="0" t="n">
        <v>0.93</v>
      </c>
      <c r="G9279" s="0" t="s">
        <v>193</v>
      </c>
    </row>
    <row r="9280" customFormat="false" ht="14.25" hidden="false" customHeight="false" outlineLevel="0" collapsed="false">
      <c r="A9280" s="0" t="s">
        <v>117</v>
      </c>
      <c r="B9280" s="0" t="s">
        <v>118</v>
      </c>
      <c r="C9280" s="0" t="s">
        <v>72</v>
      </c>
      <c r="D9280" s="0" t="s">
        <v>195</v>
      </c>
      <c r="E9280" s="0" t="n">
        <v>2036</v>
      </c>
      <c r="F9280" s="0" t="n">
        <v>0.580100883455002</v>
      </c>
      <c r="G9280" s="0" t="s">
        <v>193</v>
      </c>
    </row>
    <row r="9281" customFormat="false" ht="14.25" hidden="false" customHeight="false" outlineLevel="0" collapsed="false">
      <c r="A9281" s="0" t="s">
        <v>117</v>
      </c>
      <c r="B9281" s="0" t="s">
        <v>118</v>
      </c>
      <c r="C9281" s="0" t="s">
        <v>72</v>
      </c>
      <c r="D9281" s="0" t="s">
        <v>196</v>
      </c>
      <c r="E9281" s="0" t="n">
        <v>2036</v>
      </c>
      <c r="F9281" s="0" t="n">
        <v>0.214670655435157</v>
      </c>
      <c r="G9281" s="0" t="s">
        <v>193</v>
      </c>
    </row>
    <row r="9282" customFormat="false" ht="14.25" hidden="false" customHeight="false" outlineLevel="0" collapsed="false">
      <c r="A9282" s="0" t="s">
        <v>117</v>
      </c>
      <c r="B9282" s="0" t="s">
        <v>118</v>
      </c>
      <c r="C9282" s="0" t="s">
        <v>72</v>
      </c>
      <c r="D9282" s="0" t="s">
        <v>197</v>
      </c>
      <c r="E9282" s="0" t="n">
        <v>2036</v>
      </c>
      <c r="F9282" s="0" t="n">
        <v>0.0119476824410652</v>
      </c>
      <c r="G9282" s="0" t="s">
        <v>193</v>
      </c>
    </row>
    <row r="9283" customFormat="false" ht="14.25" hidden="false" customHeight="false" outlineLevel="0" collapsed="false">
      <c r="A9283" s="0" t="s">
        <v>117</v>
      </c>
      <c r="B9283" s="0" t="s">
        <v>118</v>
      </c>
      <c r="C9283" s="0" t="s">
        <v>72</v>
      </c>
      <c r="D9283" s="0" t="s">
        <v>198</v>
      </c>
      <c r="E9283" s="0" t="n">
        <v>2036</v>
      </c>
      <c r="F9283" s="0" t="n">
        <v>0.053377824355978</v>
      </c>
      <c r="G9283" s="0" t="s">
        <v>193</v>
      </c>
    </row>
    <row r="9284" customFormat="false" ht="14.25" hidden="false" customHeight="false" outlineLevel="0" collapsed="false">
      <c r="A9284" s="0" t="s">
        <v>117</v>
      </c>
      <c r="B9284" s="0" t="s">
        <v>118</v>
      </c>
      <c r="C9284" s="0" t="s">
        <v>72</v>
      </c>
      <c r="D9284" s="0" t="s">
        <v>188</v>
      </c>
      <c r="E9284" s="0" t="n">
        <v>2037</v>
      </c>
      <c r="F9284" s="0" t="n">
        <v>1.06715472223318</v>
      </c>
      <c r="G9284" s="0" t="s">
        <v>135</v>
      </c>
    </row>
    <row r="9285" customFormat="false" ht="14.25" hidden="false" customHeight="false" outlineLevel="0" collapsed="false">
      <c r="A9285" s="0" t="s">
        <v>117</v>
      </c>
      <c r="B9285" s="0" t="s">
        <v>118</v>
      </c>
      <c r="C9285" s="0" t="s">
        <v>72</v>
      </c>
      <c r="D9285" s="0" t="s">
        <v>189</v>
      </c>
      <c r="E9285" s="0" t="n">
        <v>2037</v>
      </c>
      <c r="F9285" s="0" t="n">
        <v>0.920843362249421</v>
      </c>
      <c r="G9285" s="0" t="s">
        <v>135</v>
      </c>
    </row>
    <row r="9286" customFormat="false" ht="14.25" hidden="false" customHeight="false" outlineLevel="0" collapsed="false">
      <c r="A9286" s="0" t="s">
        <v>117</v>
      </c>
      <c r="B9286" s="0" t="s">
        <v>118</v>
      </c>
      <c r="C9286" s="0" t="s">
        <v>72</v>
      </c>
      <c r="D9286" s="0" t="s">
        <v>190</v>
      </c>
      <c r="E9286" s="0" t="n">
        <v>2037</v>
      </c>
      <c r="F9286" s="0" t="n">
        <v>1.15486998217823</v>
      </c>
      <c r="G9286" s="0" t="s">
        <v>135</v>
      </c>
    </row>
    <row r="9287" customFormat="false" ht="14.25" hidden="false" customHeight="false" outlineLevel="0" collapsed="false">
      <c r="A9287" s="0" t="s">
        <v>117</v>
      </c>
      <c r="B9287" s="0" t="s">
        <v>118</v>
      </c>
      <c r="C9287" s="0" t="s">
        <v>72</v>
      </c>
      <c r="D9287" s="0" t="s">
        <v>191</v>
      </c>
      <c r="E9287" s="0" t="n">
        <v>2037</v>
      </c>
      <c r="F9287" s="0" t="n">
        <v>1.05744123507878</v>
      </c>
      <c r="G9287" s="0" t="s">
        <v>135</v>
      </c>
    </row>
    <row r="9288" customFormat="false" ht="14.25" hidden="false" customHeight="false" outlineLevel="0" collapsed="false">
      <c r="A9288" s="0" t="s">
        <v>117</v>
      </c>
      <c r="B9288" s="0" t="s">
        <v>118</v>
      </c>
      <c r="C9288" s="0" t="s">
        <v>72</v>
      </c>
      <c r="D9288" s="0" t="s">
        <v>192</v>
      </c>
      <c r="E9288" s="0" t="n">
        <v>2037</v>
      </c>
      <c r="F9288" s="0" t="n">
        <v>0.940813590010067</v>
      </c>
      <c r="G9288" s="0" t="s">
        <v>193</v>
      </c>
    </row>
    <row r="9289" customFormat="false" ht="14.25" hidden="false" customHeight="false" outlineLevel="0" collapsed="false">
      <c r="A9289" s="0" t="s">
        <v>117</v>
      </c>
      <c r="B9289" s="0" t="s">
        <v>118</v>
      </c>
      <c r="C9289" s="0" t="s">
        <v>72</v>
      </c>
      <c r="D9289" s="0" t="s">
        <v>194</v>
      </c>
      <c r="E9289" s="0" t="n">
        <v>2037</v>
      </c>
      <c r="F9289" s="0" t="n">
        <v>0.93</v>
      </c>
      <c r="G9289" s="0" t="s">
        <v>193</v>
      </c>
    </row>
    <row r="9290" customFormat="false" ht="14.25" hidden="false" customHeight="false" outlineLevel="0" collapsed="false">
      <c r="A9290" s="0" t="s">
        <v>117</v>
      </c>
      <c r="B9290" s="0" t="s">
        <v>118</v>
      </c>
      <c r="C9290" s="0" t="s">
        <v>72</v>
      </c>
      <c r="D9290" s="0" t="s">
        <v>195</v>
      </c>
      <c r="E9290" s="0" t="n">
        <v>2037</v>
      </c>
      <c r="F9290" s="0" t="n">
        <v>0.580049176134508</v>
      </c>
      <c r="G9290" s="0" t="s">
        <v>193</v>
      </c>
    </row>
    <row r="9291" customFormat="false" ht="14.25" hidden="false" customHeight="false" outlineLevel="0" collapsed="false">
      <c r="A9291" s="0" t="s">
        <v>117</v>
      </c>
      <c r="B9291" s="0" t="s">
        <v>118</v>
      </c>
      <c r="C9291" s="0" t="s">
        <v>72</v>
      </c>
      <c r="D9291" s="0" t="s">
        <v>196</v>
      </c>
      <c r="E9291" s="0" t="n">
        <v>2037</v>
      </c>
      <c r="F9291" s="0" t="n">
        <v>0.214473804895275</v>
      </c>
      <c r="G9291" s="0" t="s">
        <v>193</v>
      </c>
    </row>
    <row r="9292" customFormat="false" ht="14.25" hidden="false" customHeight="false" outlineLevel="0" collapsed="false">
      <c r="A9292" s="0" t="s">
        <v>117</v>
      </c>
      <c r="B9292" s="0" t="s">
        <v>118</v>
      </c>
      <c r="C9292" s="0" t="s">
        <v>72</v>
      </c>
      <c r="D9292" s="0" t="s">
        <v>197</v>
      </c>
      <c r="E9292" s="0" t="n">
        <v>2037</v>
      </c>
      <c r="F9292" s="0" t="n">
        <v>0.0124029390047645</v>
      </c>
      <c r="G9292" s="0" t="s">
        <v>193</v>
      </c>
    </row>
    <row r="9293" customFormat="false" ht="14.25" hidden="false" customHeight="false" outlineLevel="0" collapsed="false">
      <c r="A9293" s="0" t="s">
        <v>117</v>
      </c>
      <c r="B9293" s="0" t="s">
        <v>118</v>
      </c>
      <c r="C9293" s="0" t="s">
        <v>72</v>
      </c>
      <c r="D9293" s="0" t="s">
        <v>198</v>
      </c>
      <c r="E9293" s="0" t="n">
        <v>2037</v>
      </c>
      <c r="F9293" s="0" t="n">
        <v>0.0529052237502777</v>
      </c>
      <c r="G9293" s="0" t="s">
        <v>193</v>
      </c>
    </row>
    <row r="9294" customFormat="false" ht="14.25" hidden="false" customHeight="false" outlineLevel="0" collapsed="false">
      <c r="A9294" s="0" t="s">
        <v>117</v>
      </c>
      <c r="B9294" s="0" t="s">
        <v>118</v>
      </c>
      <c r="C9294" s="0" t="s">
        <v>72</v>
      </c>
      <c r="D9294" s="0" t="s">
        <v>188</v>
      </c>
      <c r="E9294" s="0" t="n">
        <v>2038</v>
      </c>
      <c r="F9294" s="0" t="n">
        <v>1.07022132059818</v>
      </c>
      <c r="G9294" s="0" t="s">
        <v>135</v>
      </c>
    </row>
    <row r="9295" customFormat="false" ht="14.25" hidden="false" customHeight="false" outlineLevel="0" collapsed="false">
      <c r="A9295" s="0" t="s">
        <v>117</v>
      </c>
      <c r="B9295" s="0" t="s">
        <v>118</v>
      </c>
      <c r="C9295" s="0" t="s">
        <v>72</v>
      </c>
      <c r="D9295" s="0" t="s">
        <v>189</v>
      </c>
      <c r="E9295" s="0" t="n">
        <v>2038</v>
      </c>
      <c r="F9295" s="0" t="n">
        <v>0.912209087863932</v>
      </c>
      <c r="G9295" s="0" t="s">
        <v>135</v>
      </c>
    </row>
    <row r="9296" customFormat="false" ht="14.25" hidden="false" customHeight="false" outlineLevel="0" collapsed="false">
      <c r="A9296" s="0" t="s">
        <v>117</v>
      </c>
      <c r="B9296" s="0" t="s">
        <v>118</v>
      </c>
      <c r="C9296" s="0" t="s">
        <v>72</v>
      </c>
      <c r="D9296" s="0" t="s">
        <v>190</v>
      </c>
      <c r="E9296" s="0" t="n">
        <v>2038</v>
      </c>
      <c r="F9296" s="0" t="n">
        <v>1.15486998217823</v>
      </c>
      <c r="G9296" s="0" t="s">
        <v>135</v>
      </c>
    </row>
    <row r="9297" customFormat="false" ht="14.25" hidden="false" customHeight="false" outlineLevel="0" collapsed="false">
      <c r="A9297" s="0" t="s">
        <v>117</v>
      </c>
      <c r="B9297" s="0" t="s">
        <v>118</v>
      </c>
      <c r="C9297" s="0" t="s">
        <v>72</v>
      </c>
      <c r="D9297" s="0" t="s">
        <v>191</v>
      </c>
      <c r="E9297" s="0" t="n">
        <v>2038</v>
      </c>
      <c r="F9297" s="0" t="n">
        <v>1.05744123507878</v>
      </c>
      <c r="G9297" s="0" t="s">
        <v>135</v>
      </c>
    </row>
    <row r="9298" customFormat="false" ht="14.25" hidden="false" customHeight="false" outlineLevel="0" collapsed="false">
      <c r="A9298" s="0" t="s">
        <v>117</v>
      </c>
      <c r="B9298" s="0" t="s">
        <v>118</v>
      </c>
      <c r="C9298" s="0" t="s">
        <v>72</v>
      </c>
      <c r="D9298" s="0" t="s">
        <v>192</v>
      </c>
      <c r="E9298" s="0" t="n">
        <v>2038</v>
      </c>
      <c r="F9298" s="0" t="n">
        <v>0.941265383468182</v>
      </c>
      <c r="G9298" s="0" t="s">
        <v>193</v>
      </c>
    </row>
    <row r="9299" customFormat="false" ht="14.25" hidden="false" customHeight="false" outlineLevel="0" collapsed="false">
      <c r="A9299" s="0" t="s">
        <v>117</v>
      </c>
      <c r="B9299" s="0" t="s">
        <v>118</v>
      </c>
      <c r="C9299" s="0" t="s">
        <v>72</v>
      </c>
      <c r="D9299" s="0" t="s">
        <v>194</v>
      </c>
      <c r="E9299" s="0" t="n">
        <v>2038</v>
      </c>
      <c r="F9299" s="0" t="n">
        <v>0.93</v>
      </c>
      <c r="G9299" s="0" t="s">
        <v>193</v>
      </c>
    </row>
    <row r="9300" customFormat="false" ht="14.25" hidden="false" customHeight="false" outlineLevel="0" collapsed="false">
      <c r="A9300" s="0" t="s">
        <v>117</v>
      </c>
      <c r="B9300" s="0" t="s">
        <v>118</v>
      </c>
      <c r="C9300" s="0" t="s">
        <v>72</v>
      </c>
      <c r="D9300" s="0" t="s">
        <v>195</v>
      </c>
      <c r="E9300" s="0" t="n">
        <v>2038</v>
      </c>
      <c r="F9300" s="0" t="n">
        <v>0.580000192624148</v>
      </c>
      <c r="G9300" s="0" t="s">
        <v>193</v>
      </c>
    </row>
    <row r="9301" customFormat="false" ht="14.25" hidden="false" customHeight="false" outlineLevel="0" collapsed="false">
      <c r="A9301" s="0" t="s">
        <v>117</v>
      </c>
      <c r="B9301" s="0" t="s">
        <v>118</v>
      </c>
      <c r="C9301" s="0" t="s">
        <v>72</v>
      </c>
      <c r="D9301" s="0" t="s">
        <v>196</v>
      </c>
      <c r="E9301" s="0" t="n">
        <v>2038</v>
      </c>
      <c r="F9301" s="0" t="n">
        <v>0.214202179307249</v>
      </c>
      <c r="G9301" s="0" t="s">
        <v>193</v>
      </c>
    </row>
    <row r="9302" customFormat="false" ht="14.25" hidden="false" customHeight="false" outlineLevel="0" collapsed="false">
      <c r="A9302" s="0" t="s">
        <v>117</v>
      </c>
      <c r="B9302" s="0" t="s">
        <v>118</v>
      </c>
      <c r="C9302" s="0" t="s">
        <v>72</v>
      </c>
      <c r="D9302" s="0" t="s">
        <v>197</v>
      </c>
      <c r="E9302" s="0" t="n">
        <v>2038</v>
      </c>
      <c r="F9302" s="0" t="n">
        <v>0.0128426171795147</v>
      </c>
      <c r="G9302" s="0" t="s">
        <v>193</v>
      </c>
    </row>
    <row r="9303" customFormat="false" ht="14.25" hidden="false" customHeight="false" outlineLevel="0" collapsed="false">
      <c r="A9303" s="0" t="s">
        <v>117</v>
      </c>
      <c r="B9303" s="0" t="s">
        <v>118</v>
      </c>
      <c r="C9303" s="0" t="s">
        <v>72</v>
      </c>
      <c r="D9303" s="0" t="s">
        <v>198</v>
      </c>
      <c r="E9303" s="0" t="n">
        <v>2038</v>
      </c>
      <c r="F9303" s="0" t="n">
        <v>0.0524363425805607</v>
      </c>
      <c r="G9303" s="0" t="s">
        <v>193</v>
      </c>
    </row>
    <row r="9304" customFormat="false" ht="14.25" hidden="false" customHeight="false" outlineLevel="0" collapsed="false">
      <c r="A9304" s="0" t="s">
        <v>117</v>
      </c>
      <c r="B9304" s="0" t="s">
        <v>118</v>
      </c>
      <c r="C9304" s="0" t="s">
        <v>72</v>
      </c>
      <c r="D9304" s="0" t="s">
        <v>188</v>
      </c>
      <c r="E9304" s="0" t="n">
        <v>2039</v>
      </c>
      <c r="F9304" s="0" t="n">
        <v>1.08359445155528</v>
      </c>
      <c r="G9304" s="0" t="s">
        <v>135</v>
      </c>
    </row>
    <row r="9305" customFormat="false" ht="14.25" hidden="false" customHeight="false" outlineLevel="0" collapsed="false">
      <c r="A9305" s="0" t="s">
        <v>117</v>
      </c>
      <c r="B9305" s="0" t="s">
        <v>118</v>
      </c>
      <c r="C9305" s="0" t="s">
        <v>72</v>
      </c>
      <c r="D9305" s="0" t="s">
        <v>189</v>
      </c>
      <c r="E9305" s="0" t="n">
        <v>2039</v>
      </c>
      <c r="F9305" s="0" t="n">
        <v>0.904082385096932</v>
      </c>
      <c r="G9305" s="0" t="s">
        <v>135</v>
      </c>
    </row>
    <row r="9306" customFormat="false" ht="14.25" hidden="false" customHeight="false" outlineLevel="0" collapsed="false">
      <c r="A9306" s="0" t="s">
        <v>117</v>
      </c>
      <c r="B9306" s="0" t="s">
        <v>118</v>
      </c>
      <c r="C9306" s="0" t="s">
        <v>72</v>
      </c>
      <c r="D9306" s="0" t="s">
        <v>190</v>
      </c>
      <c r="E9306" s="0" t="n">
        <v>2039</v>
      </c>
      <c r="F9306" s="0" t="n">
        <v>1.15486998217823</v>
      </c>
      <c r="G9306" s="0" t="s">
        <v>135</v>
      </c>
    </row>
    <row r="9307" customFormat="false" ht="14.25" hidden="false" customHeight="false" outlineLevel="0" collapsed="false">
      <c r="A9307" s="0" t="s">
        <v>117</v>
      </c>
      <c r="B9307" s="0" t="s">
        <v>118</v>
      </c>
      <c r="C9307" s="0" t="s">
        <v>72</v>
      </c>
      <c r="D9307" s="0" t="s">
        <v>191</v>
      </c>
      <c r="E9307" s="0" t="n">
        <v>2039</v>
      </c>
      <c r="F9307" s="0" t="n">
        <v>1.05744123507878</v>
      </c>
      <c r="G9307" s="0" t="s">
        <v>135</v>
      </c>
    </row>
    <row r="9308" customFormat="false" ht="14.25" hidden="false" customHeight="false" outlineLevel="0" collapsed="false">
      <c r="A9308" s="0" t="s">
        <v>117</v>
      </c>
      <c r="B9308" s="0" t="s">
        <v>118</v>
      </c>
      <c r="C9308" s="0" t="s">
        <v>72</v>
      </c>
      <c r="D9308" s="0" t="s">
        <v>192</v>
      </c>
      <c r="E9308" s="0" t="n">
        <v>2039</v>
      </c>
      <c r="F9308" s="0" t="n">
        <v>0.943195640372095</v>
      </c>
      <c r="G9308" s="0" t="s">
        <v>193</v>
      </c>
    </row>
    <row r="9309" customFormat="false" ht="14.25" hidden="false" customHeight="false" outlineLevel="0" collapsed="false">
      <c r="A9309" s="0" t="s">
        <v>117</v>
      </c>
      <c r="B9309" s="0" t="s">
        <v>118</v>
      </c>
      <c r="C9309" s="0" t="s">
        <v>72</v>
      </c>
      <c r="D9309" s="0" t="s">
        <v>194</v>
      </c>
      <c r="E9309" s="0" t="n">
        <v>2039</v>
      </c>
      <c r="F9309" s="0" t="n">
        <v>0.93</v>
      </c>
      <c r="G9309" s="0" t="s">
        <v>193</v>
      </c>
    </row>
    <row r="9310" customFormat="false" ht="14.25" hidden="false" customHeight="false" outlineLevel="0" collapsed="false">
      <c r="A9310" s="0" t="s">
        <v>117</v>
      </c>
      <c r="B9310" s="0" t="s">
        <v>118</v>
      </c>
      <c r="C9310" s="0" t="s">
        <v>72</v>
      </c>
      <c r="D9310" s="0" t="s">
        <v>195</v>
      </c>
      <c r="E9310" s="0" t="n">
        <v>2039</v>
      </c>
      <c r="F9310" s="0" t="n">
        <v>0.579953337326972</v>
      </c>
      <c r="G9310" s="0" t="s">
        <v>193</v>
      </c>
    </row>
    <row r="9311" customFormat="false" ht="14.25" hidden="false" customHeight="false" outlineLevel="0" collapsed="false">
      <c r="A9311" s="0" t="s">
        <v>117</v>
      </c>
      <c r="B9311" s="0" t="s">
        <v>118</v>
      </c>
      <c r="C9311" s="0" t="s">
        <v>72</v>
      </c>
      <c r="D9311" s="0" t="s">
        <v>196</v>
      </c>
      <c r="E9311" s="0" t="n">
        <v>2039</v>
      </c>
      <c r="F9311" s="0" t="n">
        <v>0.214005204051308</v>
      </c>
      <c r="G9311" s="0" t="s">
        <v>193</v>
      </c>
    </row>
    <row r="9312" customFormat="false" ht="14.25" hidden="false" customHeight="false" outlineLevel="0" collapsed="false">
      <c r="A9312" s="0" t="s">
        <v>117</v>
      </c>
      <c r="B9312" s="0" t="s">
        <v>118</v>
      </c>
      <c r="C9312" s="0" t="s">
        <v>72</v>
      </c>
      <c r="D9312" s="0" t="s">
        <v>197</v>
      </c>
      <c r="E9312" s="0" t="n">
        <v>2039</v>
      </c>
      <c r="F9312" s="0" t="n">
        <v>0.0132702417037776</v>
      </c>
      <c r="G9312" s="0" t="s">
        <v>193</v>
      </c>
    </row>
    <row r="9313" customFormat="false" ht="14.25" hidden="false" customHeight="false" outlineLevel="0" collapsed="false">
      <c r="A9313" s="0" t="s">
        <v>117</v>
      </c>
      <c r="B9313" s="0" t="s">
        <v>118</v>
      </c>
      <c r="C9313" s="0" t="s">
        <v>72</v>
      </c>
      <c r="D9313" s="0" t="s">
        <v>198</v>
      </c>
      <c r="E9313" s="0" t="n">
        <v>2039</v>
      </c>
      <c r="F9313" s="0" t="n">
        <v>0.0519833077157476</v>
      </c>
      <c r="G9313" s="0" t="s">
        <v>193</v>
      </c>
    </row>
    <row r="9314" customFormat="false" ht="14.25" hidden="false" customHeight="false" outlineLevel="0" collapsed="false">
      <c r="A9314" s="0" t="s">
        <v>117</v>
      </c>
      <c r="B9314" s="0" t="s">
        <v>118</v>
      </c>
      <c r="C9314" s="0" t="s">
        <v>72</v>
      </c>
      <c r="D9314" s="0" t="s">
        <v>188</v>
      </c>
      <c r="E9314" s="0" t="n">
        <v>2040</v>
      </c>
      <c r="F9314" s="0" t="n">
        <v>1.08365663527723</v>
      </c>
      <c r="G9314" s="0" t="s">
        <v>135</v>
      </c>
    </row>
    <row r="9315" customFormat="false" ht="14.25" hidden="false" customHeight="false" outlineLevel="0" collapsed="false">
      <c r="A9315" s="0" t="s">
        <v>117</v>
      </c>
      <c r="B9315" s="0" t="s">
        <v>118</v>
      </c>
      <c r="C9315" s="0" t="s">
        <v>72</v>
      </c>
      <c r="D9315" s="0" t="s">
        <v>189</v>
      </c>
      <c r="E9315" s="0" t="n">
        <v>2040</v>
      </c>
      <c r="F9315" s="0" t="n">
        <v>0.900374606810343</v>
      </c>
      <c r="G9315" s="0" t="s">
        <v>135</v>
      </c>
    </row>
    <row r="9316" customFormat="false" ht="14.25" hidden="false" customHeight="false" outlineLevel="0" collapsed="false">
      <c r="A9316" s="0" t="s">
        <v>117</v>
      </c>
      <c r="B9316" s="0" t="s">
        <v>118</v>
      </c>
      <c r="C9316" s="0" t="s">
        <v>72</v>
      </c>
      <c r="D9316" s="0" t="s">
        <v>190</v>
      </c>
      <c r="E9316" s="0" t="n">
        <v>2040</v>
      </c>
      <c r="F9316" s="0" t="n">
        <v>1.15486998217823</v>
      </c>
      <c r="G9316" s="0" t="s">
        <v>135</v>
      </c>
    </row>
    <row r="9317" customFormat="false" ht="14.25" hidden="false" customHeight="false" outlineLevel="0" collapsed="false">
      <c r="A9317" s="0" t="s">
        <v>117</v>
      </c>
      <c r="B9317" s="0" t="s">
        <v>118</v>
      </c>
      <c r="C9317" s="0" t="s">
        <v>72</v>
      </c>
      <c r="D9317" s="0" t="s">
        <v>191</v>
      </c>
      <c r="E9317" s="0" t="n">
        <v>2040</v>
      </c>
      <c r="F9317" s="0" t="n">
        <v>1.05744123507878</v>
      </c>
      <c r="G9317" s="0" t="s">
        <v>135</v>
      </c>
    </row>
    <row r="9318" customFormat="false" ht="14.25" hidden="false" customHeight="false" outlineLevel="0" collapsed="false">
      <c r="A9318" s="0" t="s">
        <v>117</v>
      </c>
      <c r="B9318" s="0" t="s">
        <v>118</v>
      </c>
      <c r="C9318" s="0" t="s">
        <v>72</v>
      </c>
      <c r="D9318" s="0" t="s">
        <v>192</v>
      </c>
      <c r="E9318" s="0" t="n">
        <v>2040</v>
      </c>
      <c r="F9318" s="0" t="n">
        <v>0.943204466059651</v>
      </c>
      <c r="G9318" s="0" t="s">
        <v>193</v>
      </c>
    </row>
    <row r="9319" customFormat="false" ht="14.25" hidden="false" customHeight="false" outlineLevel="0" collapsed="false">
      <c r="A9319" s="0" t="s">
        <v>117</v>
      </c>
      <c r="B9319" s="0" t="s">
        <v>118</v>
      </c>
      <c r="C9319" s="0" t="s">
        <v>72</v>
      </c>
      <c r="D9319" s="0" t="s">
        <v>194</v>
      </c>
      <c r="E9319" s="0" t="n">
        <v>2040</v>
      </c>
      <c r="F9319" s="0" t="n">
        <v>0.93</v>
      </c>
      <c r="G9319" s="0" t="s">
        <v>193</v>
      </c>
    </row>
    <row r="9320" customFormat="false" ht="14.25" hidden="false" customHeight="false" outlineLevel="0" collapsed="false">
      <c r="A9320" s="0" t="s">
        <v>117</v>
      </c>
      <c r="B9320" s="0" t="s">
        <v>118</v>
      </c>
      <c r="C9320" s="0" t="s">
        <v>72</v>
      </c>
      <c r="D9320" s="0" t="s">
        <v>195</v>
      </c>
      <c r="E9320" s="0" t="n">
        <v>2040</v>
      </c>
      <c r="F9320" s="0" t="n">
        <v>0.579907956468488</v>
      </c>
      <c r="G9320" s="0" t="s">
        <v>193</v>
      </c>
    </row>
    <row r="9321" customFormat="false" ht="14.25" hidden="false" customHeight="false" outlineLevel="0" collapsed="false">
      <c r="A9321" s="0" t="s">
        <v>117</v>
      </c>
      <c r="B9321" s="0" t="s">
        <v>118</v>
      </c>
      <c r="C9321" s="0" t="s">
        <v>72</v>
      </c>
      <c r="D9321" s="0" t="s">
        <v>196</v>
      </c>
      <c r="E9321" s="0" t="n">
        <v>2040</v>
      </c>
      <c r="F9321" s="0" t="n">
        <v>0.213802209928197</v>
      </c>
      <c r="G9321" s="0" t="s">
        <v>193</v>
      </c>
    </row>
    <row r="9322" customFormat="false" ht="14.25" hidden="false" customHeight="false" outlineLevel="0" collapsed="false">
      <c r="A9322" s="0" t="s">
        <v>117</v>
      </c>
      <c r="B9322" s="0" t="s">
        <v>118</v>
      </c>
      <c r="C9322" s="0" t="s">
        <v>72</v>
      </c>
      <c r="D9322" s="0" t="s">
        <v>197</v>
      </c>
      <c r="E9322" s="0" t="n">
        <v>2040</v>
      </c>
      <c r="F9322" s="0" t="n">
        <v>0.0136614768995105</v>
      </c>
      <c r="G9322" s="0" t="s">
        <v>193</v>
      </c>
    </row>
    <row r="9323" customFormat="false" ht="14.25" hidden="false" customHeight="false" outlineLevel="0" collapsed="false">
      <c r="A9323" s="0" t="s">
        <v>117</v>
      </c>
      <c r="B9323" s="0" t="s">
        <v>118</v>
      </c>
      <c r="C9323" s="0" t="s">
        <v>72</v>
      </c>
      <c r="D9323" s="0" t="s">
        <v>198</v>
      </c>
      <c r="E9323" s="0" t="n">
        <v>2040</v>
      </c>
      <c r="F9323" s="0" t="n">
        <v>0.0514485457467142</v>
      </c>
      <c r="G9323" s="0" t="s">
        <v>193</v>
      </c>
    </row>
    <row r="9324" customFormat="false" ht="14.25" hidden="false" customHeight="false" outlineLevel="0" collapsed="false">
      <c r="A9324" s="0" t="s">
        <v>115</v>
      </c>
      <c r="B9324" s="0" t="s">
        <v>116</v>
      </c>
      <c r="C9324" s="0" t="s">
        <v>72</v>
      </c>
      <c r="D9324" s="0" t="s">
        <v>188</v>
      </c>
      <c r="E9324" s="0" t="n">
        <v>2025</v>
      </c>
      <c r="F9324" s="0" t="n">
        <v>1.00354849423443</v>
      </c>
      <c r="G9324" s="0" t="s">
        <v>135</v>
      </c>
    </row>
    <row r="9325" customFormat="false" ht="14.25" hidden="false" customHeight="false" outlineLevel="0" collapsed="false">
      <c r="A9325" s="0" t="s">
        <v>115</v>
      </c>
      <c r="B9325" s="0" t="s">
        <v>116</v>
      </c>
      <c r="C9325" s="0" t="s">
        <v>72</v>
      </c>
      <c r="D9325" s="0" t="s">
        <v>189</v>
      </c>
      <c r="E9325" s="0" t="n">
        <v>2025</v>
      </c>
      <c r="F9325" s="0" t="n">
        <v>0.996942387377808</v>
      </c>
      <c r="G9325" s="0" t="s">
        <v>135</v>
      </c>
    </row>
    <row r="9326" customFormat="false" ht="14.25" hidden="false" customHeight="false" outlineLevel="0" collapsed="false">
      <c r="A9326" s="0" t="s">
        <v>115</v>
      </c>
      <c r="B9326" s="0" t="s">
        <v>116</v>
      </c>
      <c r="C9326" s="0" t="s">
        <v>72</v>
      </c>
      <c r="D9326" s="0" t="s">
        <v>190</v>
      </c>
      <c r="E9326" s="0" t="n">
        <v>2025</v>
      </c>
      <c r="F9326" s="0" t="n">
        <v>1.12012421859437</v>
      </c>
      <c r="G9326" s="0" t="s">
        <v>135</v>
      </c>
    </row>
    <row r="9327" customFormat="false" ht="14.25" hidden="false" customHeight="false" outlineLevel="0" collapsed="false">
      <c r="A9327" s="0" t="s">
        <v>115</v>
      </c>
      <c r="B9327" s="0" t="s">
        <v>116</v>
      </c>
      <c r="C9327" s="0" t="s">
        <v>72</v>
      </c>
      <c r="D9327" s="0" t="s">
        <v>191</v>
      </c>
      <c r="E9327" s="0" t="n">
        <v>2025</v>
      </c>
      <c r="F9327" s="0" t="n">
        <v>1.14920224890488</v>
      </c>
      <c r="G9327" s="0" t="s">
        <v>135</v>
      </c>
    </row>
    <row r="9328" customFormat="false" ht="14.25" hidden="false" customHeight="false" outlineLevel="0" collapsed="false">
      <c r="A9328" s="0" t="s">
        <v>115</v>
      </c>
      <c r="B9328" s="0" t="s">
        <v>116</v>
      </c>
      <c r="C9328" s="0" t="s">
        <v>72</v>
      </c>
      <c r="D9328" s="0" t="s">
        <v>192</v>
      </c>
      <c r="E9328" s="0" t="n">
        <v>2025</v>
      </c>
      <c r="F9328" s="0" t="n">
        <v>0.920411254175411</v>
      </c>
      <c r="G9328" s="0" t="s">
        <v>193</v>
      </c>
    </row>
    <row r="9329" customFormat="false" ht="14.25" hidden="false" customHeight="false" outlineLevel="0" collapsed="false">
      <c r="A9329" s="0" t="s">
        <v>115</v>
      </c>
      <c r="B9329" s="0" t="s">
        <v>116</v>
      </c>
      <c r="C9329" s="0" t="s">
        <v>72</v>
      </c>
      <c r="D9329" s="0" t="s">
        <v>194</v>
      </c>
      <c r="E9329" s="0" t="n">
        <v>2025</v>
      </c>
      <c r="F9329" s="0" t="n">
        <v>0.92</v>
      </c>
      <c r="G9329" s="0" t="s">
        <v>193</v>
      </c>
    </row>
    <row r="9330" customFormat="false" ht="14.25" hidden="false" customHeight="false" outlineLevel="0" collapsed="false">
      <c r="A9330" s="0" t="s">
        <v>115</v>
      </c>
      <c r="B9330" s="0" t="s">
        <v>116</v>
      </c>
      <c r="C9330" s="0" t="s">
        <v>72</v>
      </c>
      <c r="D9330" s="0" t="s">
        <v>195</v>
      </c>
      <c r="E9330" s="0" t="n">
        <v>2025</v>
      </c>
      <c r="F9330" s="0" t="n">
        <v>0.580367149547795</v>
      </c>
      <c r="G9330" s="0" t="s">
        <v>193</v>
      </c>
    </row>
    <row r="9331" customFormat="false" ht="14.25" hidden="false" customHeight="false" outlineLevel="0" collapsed="false">
      <c r="A9331" s="0" t="s">
        <v>115</v>
      </c>
      <c r="B9331" s="0" t="s">
        <v>116</v>
      </c>
      <c r="C9331" s="0" t="s">
        <v>72</v>
      </c>
      <c r="D9331" s="0" t="s">
        <v>196</v>
      </c>
      <c r="E9331" s="0" t="n">
        <v>2025</v>
      </c>
      <c r="F9331" s="0" t="n">
        <v>0.0896294116015991</v>
      </c>
      <c r="G9331" s="0" t="s">
        <v>193</v>
      </c>
    </row>
    <row r="9332" customFormat="false" ht="14.25" hidden="false" customHeight="false" outlineLevel="0" collapsed="false">
      <c r="A9332" s="0" t="s">
        <v>115</v>
      </c>
      <c r="B9332" s="0" t="s">
        <v>116</v>
      </c>
      <c r="C9332" s="0" t="s">
        <v>72</v>
      </c>
      <c r="D9332" s="0" t="s">
        <v>197</v>
      </c>
      <c r="E9332" s="0" t="n">
        <v>2025</v>
      </c>
      <c r="F9332" s="0" t="n">
        <v>0.021133255173548</v>
      </c>
      <c r="G9332" s="0" t="s">
        <v>193</v>
      </c>
    </row>
    <row r="9333" customFormat="false" ht="14.25" hidden="false" customHeight="false" outlineLevel="0" collapsed="false">
      <c r="A9333" s="0" t="s">
        <v>115</v>
      </c>
      <c r="B9333" s="0" t="s">
        <v>116</v>
      </c>
      <c r="C9333" s="0" t="s">
        <v>72</v>
      </c>
      <c r="D9333" s="0" t="s">
        <v>198</v>
      </c>
      <c r="E9333" s="0" t="n">
        <v>2025</v>
      </c>
      <c r="F9333" s="0" t="n">
        <v>0.146862427811301</v>
      </c>
      <c r="G9333" s="0" t="s">
        <v>193</v>
      </c>
    </row>
    <row r="9334" customFormat="false" ht="14.25" hidden="false" customHeight="false" outlineLevel="0" collapsed="false">
      <c r="A9334" s="0" t="s">
        <v>115</v>
      </c>
      <c r="B9334" s="0" t="s">
        <v>116</v>
      </c>
      <c r="C9334" s="0" t="s">
        <v>72</v>
      </c>
      <c r="D9334" s="0" t="s">
        <v>188</v>
      </c>
      <c r="E9334" s="0" t="n">
        <v>2026</v>
      </c>
      <c r="F9334" s="0" t="n">
        <v>1.01798110949929</v>
      </c>
      <c r="G9334" s="0" t="s">
        <v>135</v>
      </c>
    </row>
    <row r="9335" customFormat="false" ht="14.25" hidden="false" customHeight="false" outlineLevel="0" collapsed="false">
      <c r="A9335" s="0" t="s">
        <v>115</v>
      </c>
      <c r="B9335" s="0" t="s">
        <v>116</v>
      </c>
      <c r="C9335" s="0" t="s">
        <v>72</v>
      </c>
      <c r="D9335" s="0" t="s">
        <v>189</v>
      </c>
      <c r="E9335" s="0" t="n">
        <v>2026</v>
      </c>
      <c r="F9335" s="0" t="n">
        <v>0.98632667421866</v>
      </c>
      <c r="G9335" s="0" t="s">
        <v>135</v>
      </c>
    </row>
    <row r="9336" customFormat="false" ht="14.25" hidden="false" customHeight="false" outlineLevel="0" collapsed="false">
      <c r="A9336" s="0" t="s">
        <v>115</v>
      </c>
      <c r="B9336" s="0" t="s">
        <v>116</v>
      </c>
      <c r="C9336" s="0" t="s">
        <v>72</v>
      </c>
      <c r="D9336" s="0" t="s">
        <v>190</v>
      </c>
      <c r="E9336" s="0" t="n">
        <v>2026</v>
      </c>
      <c r="F9336" s="0" t="n">
        <v>1.12012421859437</v>
      </c>
      <c r="G9336" s="0" t="s">
        <v>135</v>
      </c>
    </row>
    <row r="9337" customFormat="false" ht="14.25" hidden="false" customHeight="false" outlineLevel="0" collapsed="false">
      <c r="A9337" s="0" t="s">
        <v>115</v>
      </c>
      <c r="B9337" s="0" t="s">
        <v>116</v>
      </c>
      <c r="C9337" s="0" t="s">
        <v>72</v>
      </c>
      <c r="D9337" s="0" t="s">
        <v>191</v>
      </c>
      <c r="E9337" s="0" t="n">
        <v>2026</v>
      </c>
      <c r="F9337" s="0" t="n">
        <v>1.14920224890488</v>
      </c>
      <c r="G9337" s="0" t="s">
        <v>135</v>
      </c>
    </row>
    <row r="9338" customFormat="false" ht="14.25" hidden="false" customHeight="false" outlineLevel="0" collapsed="false">
      <c r="A9338" s="0" t="s">
        <v>115</v>
      </c>
      <c r="B9338" s="0" t="s">
        <v>116</v>
      </c>
      <c r="C9338" s="0" t="s">
        <v>72</v>
      </c>
      <c r="D9338" s="0" t="s">
        <v>192</v>
      </c>
      <c r="E9338" s="0" t="n">
        <v>2026</v>
      </c>
      <c r="F9338" s="0" t="n">
        <v>0.922062256340131</v>
      </c>
      <c r="G9338" s="0" t="s">
        <v>193</v>
      </c>
    </row>
    <row r="9339" customFormat="false" ht="14.25" hidden="false" customHeight="false" outlineLevel="0" collapsed="false">
      <c r="A9339" s="0" t="s">
        <v>115</v>
      </c>
      <c r="B9339" s="0" t="s">
        <v>116</v>
      </c>
      <c r="C9339" s="0" t="s">
        <v>72</v>
      </c>
      <c r="D9339" s="0" t="s">
        <v>194</v>
      </c>
      <c r="E9339" s="0" t="n">
        <v>2026</v>
      </c>
      <c r="F9339" s="0" t="n">
        <v>0.92</v>
      </c>
      <c r="G9339" s="0" t="s">
        <v>193</v>
      </c>
    </row>
    <row r="9340" customFormat="false" ht="14.25" hidden="false" customHeight="false" outlineLevel="0" collapsed="false">
      <c r="A9340" s="0" t="s">
        <v>115</v>
      </c>
      <c r="B9340" s="0" t="s">
        <v>116</v>
      </c>
      <c r="C9340" s="0" t="s">
        <v>72</v>
      </c>
      <c r="D9340" s="0" t="s">
        <v>195</v>
      </c>
      <c r="E9340" s="0" t="n">
        <v>2026</v>
      </c>
      <c r="F9340" s="0" t="n">
        <v>0.580530954825645</v>
      </c>
      <c r="G9340" s="0" t="s">
        <v>193</v>
      </c>
    </row>
    <row r="9341" customFormat="false" ht="14.25" hidden="false" customHeight="false" outlineLevel="0" collapsed="false">
      <c r="A9341" s="0" t="s">
        <v>115</v>
      </c>
      <c r="B9341" s="0" t="s">
        <v>116</v>
      </c>
      <c r="C9341" s="0" t="s">
        <v>72</v>
      </c>
      <c r="D9341" s="0" t="s">
        <v>196</v>
      </c>
      <c r="E9341" s="0" t="n">
        <v>2026</v>
      </c>
      <c r="F9341" s="0" t="n">
        <v>0.0891380269501389</v>
      </c>
      <c r="G9341" s="0" t="s">
        <v>193</v>
      </c>
    </row>
    <row r="9342" customFormat="false" ht="14.25" hidden="false" customHeight="false" outlineLevel="0" collapsed="false">
      <c r="A9342" s="0" t="s">
        <v>115</v>
      </c>
      <c r="B9342" s="0" t="s">
        <v>116</v>
      </c>
      <c r="C9342" s="0" t="s">
        <v>72</v>
      </c>
      <c r="D9342" s="0" t="s">
        <v>197</v>
      </c>
      <c r="E9342" s="0" t="n">
        <v>2026</v>
      </c>
      <c r="F9342" s="0" t="n">
        <v>0.0219532512465127</v>
      </c>
      <c r="G9342" s="0" t="s">
        <v>193</v>
      </c>
    </row>
    <row r="9343" customFormat="false" ht="14.25" hidden="false" customHeight="false" outlineLevel="0" collapsed="false">
      <c r="A9343" s="0" t="s">
        <v>115</v>
      </c>
      <c r="B9343" s="0" t="s">
        <v>116</v>
      </c>
      <c r="C9343" s="0" t="s">
        <v>72</v>
      </c>
      <c r="D9343" s="0" t="s">
        <v>198</v>
      </c>
      <c r="E9343" s="0" t="n">
        <v>2026</v>
      </c>
      <c r="F9343" s="0" t="n">
        <v>0.146123085524426</v>
      </c>
      <c r="G9343" s="0" t="s">
        <v>193</v>
      </c>
    </row>
    <row r="9344" customFormat="false" ht="14.25" hidden="false" customHeight="false" outlineLevel="0" collapsed="false">
      <c r="A9344" s="0" t="s">
        <v>115</v>
      </c>
      <c r="B9344" s="0" t="s">
        <v>116</v>
      </c>
      <c r="C9344" s="0" t="s">
        <v>72</v>
      </c>
      <c r="D9344" s="0" t="s">
        <v>188</v>
      </c>
      <c r="E9344" s="0" t="n">
        <v>2027</v>
      </c>
      <c r="F9344" s="0" t="n">
        <v>1.01715471631596</v>
      </c>
      <c r="G9344" s="0" t="s">
        <v>135</v>
      </c>
    </row>
    <row r="9345" customFormat="false" ht="14.25" hidden="false" customHeight="false" outlineLevel="0" collapsed="false">
      <c r="A9345" s="0" t="s">
        <v>115</v>
      </c>
      <c r="B9345" s="0" t="s">
        <v>116</v>
      </c>
      <c r="C9345" s="0" t="s">
        <v>72</v>
      </c>
      <c r="D9345" s="0" t="s">
        <v>189</v>
      </c>
      <c r="E9345" s="0" t="n">
        <v>2027</v>
      </c>
      <c r="F9345" s="0" t="n">
        <v>0.982888910776723</v>
      </c>
      <c r="G9345" s="0" t="s">
        <v>135</v>
      </c>
    </row>
    <row r="9346" customFormat="false" ht="14.25" hidden="false" customHeight="false" outlineLevel="0" collapsed="false">
      <c r="A9346" s="0" t="s">
        <v>115</v>
      </c>
      <c r="B9346" s="0" t="s">
        <v>116</v>
      </c>
      <c r="C9346" s="0" t="s">
        <v>72</v>
      </c>
      <c r="D9346" s="0" t="s">
        <v>190</v>
      </c>
      <c r="E9346" s="0" t="n">
        <v>2027</v>
      </c>
      <c r="F9346" s="0" t="n">
        <v>1.12012421859437</v>
      </c>
      <c r="G9346" s="0" t="s">
        <v>135</v>
      </c>
    </row>
    <row r="9347" customFormat="false" ht="14.25" hidden="false" customHeight="false" outlineLevel="0" collapsed="false">
      <c r="A9347" s="0" t="s">
        <v>115</v>
      </c>
      <c r="B9347" s="0" t="s">
        <v>116</v>
      </c>
      <c r="C9347" s="0" t="s">
        <v>72</v>
      </c>
      <c r="D9347" s="0" t="s">
        <v>191</v>
      </c>
      <c r="E9347" s="0" t="n">
        <v>2027</v>
      </c>
      <c r="F9347" s="0" t="n">
        <v>1.14920224890488</v>
      </c>
      <c r="G9347" s="0" t="s">
        <v>135</v>
      </c>
    </row>
    <row r="9348" customFormat="false" ht="14.25" hidden="false" customHeight="false" outlineLevel="0" collapsed="false">
      <c r="A9348" s="0" t="s">
        <v>115</v>
      </c>
      <c r="B9348" s="0" t="s">
        <v>116</v>
      </c>
      <c r="C9348" s="0" t="s">
        <v>72</v>
      </c>
      <c r="D9348" s="0" t="s">
        <v>192</v>
      </c>
      <c r="E9348" s="0" t="n">
        <v>2027</v>
      </c>
      <c r="F9348" s="0" t="n">
        <v>0.921968653262277</v>
      </c>
      <c r="G9348" s="0" t="s">
        <v>193</v>
      </c>
    </row>
    <row r="9349" customFormat="false" ht="14.25" hidden="false" customHeight="false" outlineLevel="0" collapsed="false">
      <c r="A9349" s="0" t="s">
        <v>115</v>
      </c>
      <c r="B9349" s="0" t="s">
        <v>116</v>
      </c>
      <c r="C9349" s="0" t="s">
        <v>72</v>
      </c>
      <c r="D9349" s="0" t="s">
        <v>194</v>
      </c>
      <c r="E9349" s="0" t="n">
        <v>2027</v>
      </c>
      <c r="F9349" s="0" t="n">
        <v>0.92</v>
      </c>
      <c r="G9349" s="0" t="s">
        <v>193</v>
      </c>
    </row>
    <row r="9350" customFormat="false" ht="14.25" hidden="false" customHeight="false" outlineLevel="0" collapsed="false">
      <c r="A9350" s="0" t="s">
        <v>115</v>
      </c>
      <c r="B9350" s="0" t="s">
        <v>116</v>
      </c>
      <c r="C9350" s="0" t="s">
        <v>72</v>
      </c>
      <c r="D9350" s="0" t="s">
        <v>195</v>
      </c>
      <c r="E9350" s="0" t="n">
        <v>2027</v>
      </c>
      <c r="F9350" s="0" t="n">
        <v>0.580693377075626</v>
      </c>
      <c r="G9350" s="0" t="s">
        <v>193</v>
      </c>
    </row>
    <row r="9351" customFormat="false" ht="14.25" hidden="false" customHeight="false" outlineLevel="0" collapsed="false">
      <c r="A9351" s="0" t="s">
        <v>115</v>
      </c>
      <c r="B9351" s="0" t="s">
        <v>116</v>
      </c>
      <c r="C9351" s="0" t="s">
        <v>72</v>
      </c>
      <c r="D9351" s="0" t="s">
        <v>196</v>
      </c>
      <c r="E9351" s="0" t="n">
        <v>2027</v>
      </c>
      <c r="F9351" s="0" t="n">
        <v>0.0881925608777437</v>
      </c>
      <c r="G9351" s="0" t="s">
        <v>193</v>
      </c>
    </row>
    <row r="9352" customFormat="false" ht="14.25" hidden="false" customHeight="false" outlineLevel="0" collapsed="false">
      <c r="A9352" s="0" t="s">
        <v>115</v>
      </c>
      <c r="B9352" s="0" t="s">
        <v>116</v>
      </c>
      <c r="C9352" s="0" t="s">
        <v>72</v>
      </c>
      <c r="D9352" s="0" t="s">
        <v>197</v>
      </c>
      <c r="E9352" s="0" t="n">
        <v>2027</v>
      </c>
      <c r="F9352" s="0" t="n">
        <v>0.0228120478844992</v>
      </c>
      <c r="G9352" s="0" t="s">
        <v>193</v>
      </c>
    </row>
    <row r="9353" customFormat="false" ht="14.25" hidden="false" customHeight="false" outlineLevel="0" collapsed="false">
      <c r="A9353" s="0" t="s">
        <v>115</v>
      </c>
      <c r="B9353" s="0" t="s">
        <v>116</v>
      </c>
      <c r="C9353" s="0" t="s">
        <v>72</v>
      </c>
      <c r="D9353" s="0" t="s">
        <v>198</v>
      </c>
      <c r="E9353" s="0" t="n">
        <v>2027</v>
      </c>
      <c r="F9353" s="0" t="n">
        <v>0.145816782264488</v>
      </c>
      <c r="G9353" s="0" t="s">
        <v>193</v>
      </c>
    </row>
    <row r="9354" customFormat="false" ht="14.25" hidden="false" customHeight="false" outlineLevel="0" collapsed="false">
      <c r="A9354" s="0" t="s">
        <v>115</v>
      </c>
      <c r="B9354" s="0" t="s">
        <v>116</v>
      </c>
      <c r="C9354" s="0" t="s">
        <v>72</v>
      </c>
      <c r="D9354" s="0" t="s">
        <v>188</v>
      </c>
      <c r="E9354" s="0" t="n">
        <v>2028</v>
      </c>
      <c r="F9354" s="0" t="n">
        <v>1.03648259268113</v>
      </c>
      <c r="G9354" s="0" t="s">
        <v>135</v>
      </c>
    </row>
    <row r="9355" customFormat="false" ht="14.25" hidden="false" customHeight="false" outlineLevel="0" collapsed="false">
      <c r="A9355" s="0" t="s">
        <v>115</v>
      </c>
      <c r="B9355" s="0" t="s">
        <v>116</v>
      </c>
      <c r="C9355" s="0" t="s">
        <v>72</v>
      </c>
      <c r="D9355" s="0" t="s">
        <v>189</v>
      </c>
      <c r="E9355" s="0" t="n">
        <v>2028</v>
      </c>
      <c r="F9355" s="0" t="n">
        <v>0.978760915018904</v>
      </c>
      <c r="G9355" s="0" t="s">
        <v>135</v>
      </c>
    </row>
    <row r="9356" customFormat="false" ht="14.25" hidden="false" customHeight="false" outlineLevel="0" collapsed="false">
      <c r="A9356" s="0" t="s">
        <v>115</v>
      </c>
      <c r="B9356" s="0" t="s">
        <v>116</v>
      </c>
      <c r="C9356" s="0" t="s">
        <v>72</v>
      </c>
      <c r="D9356" s="0" t="s">
        <v>190</v>
      </c>
      <c r="E9356" s="0" t="n">
        <v>2028</v>
      </c>
      <c r="F9356" s="0" t="n">
        <v>1.12012421859437</v>
      </c>
      <c r="G9356" s="0" t="s">
        <v>135</v>
      </c>
    </row>
    <row r="9357" customFormat="false" ht="14.25" hidden="false" customHeight="false" outlineLevel="0" collapsed="false">
      <c r="A9357" s="0" t="s">
        <v>115</v>
      </c>
      <c r="B9357" s="0" t="s">
        <v>116</v>
      </c>
      <c r="C9357" s="0" t="s">
        <v>72</v>
      </c>
      <c r="D9357" s="0" t="s">
        <v>191</v>
      </c>
      <c r="E9357" s="0" t="n">
        <v>2028</v>
      </c>
      <c r="F9357" s="0" t="n">
        <v>1.14920224890488</v>
      </c>
      <c r="G9357" s="0" t="s">
        <v>135</v>
      </c>
    </row>
    <row r="9358" customFormat="false" ht="14.25" hidden="false" customHeight="false" outlineLevel="0" collapsed="false">
      <c r="A9358" s="0" t="s">
        <v>115</v>
      </c>
      <c r="B9358" s="0" t="s">
        <v>116</v>
      </c>
      <c r="C9358" s="0" t="s">
        <v>72</v>
      </c>
      <c r="D9358" s="0" t="s">
        <v>192</v>
      </c>
      <c r="E9358" s="0" t="n">
        <v>2028</v>
      </c>
      <c r="F9358" s="0" t="n">
        <v>0.9241287170488</v>
      </c>
      <c r="G9358" s="0" t="s">
        <v>193</v>
      </c>
    </row>
    <row r="9359" customFormat="false" ht="14.25" hidden="false" customHeight="false" outlineLevel="0" collapsed="false">
      <c r="A9359" s="0" t="s">
        <v>115</v>
      </c>
      <c r="B9359" s="0" t="s">
        <v>116</v>
      </c>
      <c r="C9359" s="0" t="s">
        <v>72</v>
      </c>
      <c r="D9359" s="0" t="s">
        <v>194</v>
      </c>
      <c r="E9359" s="0" t="n">
        <v>2028</v>
      </c>
      <c r="F9359" s="0" t="n">
        <v>0.92</v>
      </c>
      <c r="G9359" s="0" t="s">
        <v>193</v>
      </c>
    </row>
    <row r="9360" customFormat="false" ht="14.25" hidden="false" customHeight="false" outlineLevel="0" collapsed="false">
      <c r="A9360" s="0" t="s">
        <v>115</v>
      </c>
      <c r="B9360" s="0" t="s">
        <v>116</v>
      </c>
      <c r="C9360" s="0" t="s">
        <v>72</v>
      </c>
      <c r="D9360" s="0" t="s">
        <v>195</v>
      </c>
      <c r="E9360" s="0" t="n">
        <v>2028</v>
      </c>
      <c r="F9360" s="0" t="n">
        <v>0.580623959890806</v>
      </c>
      <c r="G9360" s="0" t="s">
        <v>193</v>
      </c>
    </row>
    <row r="9361" customFormat="false" ht="14.25" hidden="false" customHeight="false" outlineLevel="0" collapsed="false">
      <c r="A9361" s="0" t="s">
        <v>115</v>
      </c>
      <c r="B9361" s="0" t="s">
        <v>116</v>
      </c>
      <c r="C9361" s="0" t="s">
        <v>72</v>
      </c>
      <c r="D9361" s="0" t="s">
        <v>196</v>
      </c>
      <c r="E9361" s="0" t="n">
        <v>2028</v>
      </c>
      <c r="F9361" s="0" t="n">
        <v>0.0877685225155086</v>
      </c>
      <c r="G9361" s="0" t="s">
        <v>193</v>
      </c>
    </row>
    <row r="9362" customFormat="false" ht="14.25" hidden="false" customHeight="false" outlineLevel="0" collapsed="false">
      <c r="A9362" s="0" t="s">
        <v>115</v>
      </c>
      <c r="B9362" s="0" t="s">
        <v>116</v>
      </c>
      <c r="C9362" s="0" t="s">
        <v>72</v>
      </c>
      <c r="D9362" s="0" t="s">
        <v>197</v>
      </c>
      <c r="E9362" s="0" t="n">
        <v>2028</v>
      </c>
      <c r="F9362" s="0" t="n">
        <v>0.0236296473772312</v>
      </c>
      <c r="G9362" s="0" t="s">
        <v>193</v>
      </c>
    </row>
    <row r="9363" customFormat="false" ht="14.25" hidden="false" customHeight="false" outlineLevel="0" collapsed="false">
      <c r="A9363" s="0" t="s">
        <v>115</v>
      </c>
      <c r="B9363" s="0" t="s">
        <v>116</v>
      </c>
      <c r="C9363" s="0" t="s">
        <v>72</v>
      </c>
      <c r="D9363" s="0" t="s">
        <v>198</v>
      </c>
      <c r="E9363" s="0" t="n">
        <v>2028</v>
      </c>
      <c r="F9363" s="0" t="n">
        <v>0.145245123252678</v>
      </c>
      <c r="G9363" s="0" t="s">
        <v>193</v>
      </c>
    </row>
    <row r="9364" customFormat="false" ht="14.25" hidden="false" customHeight="false" outlineLevel="0" collapsed="false">
      <c r="A9364" s="0" t="s">
        <v>115</v>
      </c>
      <c r="B9364" s="0" t="s">
        <v>116</v>
      </c>
      <c r="C9364" s="0" t="s">
        <v>72</v>
      </c>
      <c r="D9364" s="0" t="s">
        <v>188</v>
      </c>
      <c r="E9364" s="0" t="n">
        <v>2029</v>
      </c>
      <c r="F9364" s="0" t="n">
        <v>1.03605788635835</v>
      </c>
      <c r="G9364" s="0" t="s">
        <v>135</v>
      </c>
    </row>
    <row r="9365" customFormat="false" ht="14.25" hidden="false" customHeight="false" outlineLevel="0" collapsed="false">
      <c r="A9365" s="0" t="s">
        <v>115</v>
      </c>
      <c r="B9365" s="0" t="s">
        <v>116</v>
      </c>
      <c r="C9365" s="0" t="s">
        <v>72</v>
      </c>
      <c r="D9365" s="0" t="s">
        <v>189</v>
      </c>
      <c r="E9365" s="0" t="n">
        <v>2029</v>
      </c>
      <c r="F9365" s="0" t="n">
        <v>0.976802978551853</v>
      </c>
      <c r="G9365" s="0" t="s">
        <v>135</v>
      </c>
    </row>
    <row r="9366" customFormat="false" ht="14.25" hidden="false" customHeight="false" outlineLevel="0" collapsed="false">
      <c r="A9366" s="0" t="s">
        <v>115</v>
      </c>
      <c r="B9366" s="0" t="s">
        <v>116</v>
      </c>
      <c r="C9366" s="0" t="s">
        <v>72</v>
      </c>
      <c r="D9366" s="0" t="s">
        <v>190</v>
      </c>
      <c r="E9366" s="0" t="n">
        <v>2029</v>
      </c>
      <c r="F9366" s="0" t="n">
        <v>1.12012421859437</v>
      </c>
      <c r="G9366" s="0" t="s">
        <v>135</v>
      </c>
    </row>
    <row r="9367" customFormat="false" ht="14.25" hidden="false" customHeight="false" outlineLevel="0" collapsed="false">
      <c r="A9367" s="0" t="s">
        <v>115</v>
      </c>
      <c r="B9367" s="0" t="s">
        <v>116</v>
      </c>
      <c r="C9367" s="0" t="s">
        <v>72</v>
      </c>
      <c r="D9367" s="0" t="s">
        <v>191</v>
      </c>
      <c r="E9367" s="0" t="n">
        <v>2029</v>
      </c>
      <c r="F9367" s="0" t="n">
        <v>1.14920224890488</v>
      </c>
      <c r="G9367" s="0" t="s">
        <v>135</v>
      </c>
    </row>
    <row r="9368" customFormat="false" ht="14.25" hidden="false" customHeight="false" outlineLevel="0" collapsed="false">
      <c r="A9368" s="0" t="s">
        <v>115</v>
      </c>
      <c r="B9368" s="0" t="s">
        <v>116</v>
      </c>
      <c r="C9368" s="0" t="s">
        <v>72</v>
      </c>
      <c r="D9368" s="0" t="s">
        <v>192</v>
      </c>
      <c r="E9368" s="0" t="n">
        <v>2029</v>
      </c>
      <c r="F9368" s="0" t="n">
        <v>0.924081900971499</v>
      </c>
      <c r="G9368" s="0" t="s">
        <v>193</v>
      </c>
    </row>
    <row r="9369" customFormat="false" ht="14.25" hidden="false" customHeight="false" outlineLevel="0" collapsed="false">
      <c r="A9369" s="0" t="s">
        <v>115</v>
      </c>
      <c r="B9369" s="0" t="s">
        <v>116</v>
      </c>
      <c r="C9369" s="0" t="s">
        <v>72</v>
      </c>
      <c r="D9369" s="0" t="s">
        <v>194</v>
      </c>
      <c r="E9369" s="0" t="n">
        <v>2029</v>
      </c>
      <c r="F9369" s="0" t="n">
        <v>0.92</v>
      </c>
      <c r="G9369" s="0" t="s">
        <v>193</v>
      </c>
    </row>
    <row r="9370" customFormat="false" ht="14.25" hidden="false" customHeight="false" outlineLevel="0" collapsed="false">
      <c r="A9370" s="0" t="s">
        <v>115</v>
      </c>
      <c r="B9370" s="0" t="s">
        <v>116</v>
      </c>
      <c r="C9370" s="0" t="s">
        <v>72</v>
      </c>
      <c r="D9370" s="0" t="s">
        <v>195</v>
      </c>
      <c r="E9370" s="0" t="n">
        <v>2029</v>
      </c>
      <c r="F9370" s="0" t="n">
        <v>0.580559478313693</v>
      </c>
      <c r="G9370" s="0" t="s">
        <v>193</v>
      </c>
    </row>
    <row r="9371" customFormat="false" ht="14.25" hidden="false" customHeight="false" outlineLevel="0" collapsed="false">
      <c r="A9371" s="0" t="s">
        <v>115</v>
      </c>
      <c r="B9371" s="0" t="s">
        <v>116</v>
      </c>
      <c r="C9371" s="0" t="s">
        <v>72</v>
      </c>
      <c r="D9371" s="0" t="s">
        <v>196</v>
      </c>
      <c r="E9371" s="0" t="n">
        <v>2029</v>
      </c>
      <c r="F9371" s="0" t="n">
        <v>0.0874365708779478</v>
      </c>
      <c r="G9371" s="0" t="s">
        <v>193</v>
      </c>
    </row>
    <row r="9372" customFormat="false" ht="14.25" hidden="false" customHeight="false" outlineLevel="0" collapsed="false">
      <c r="A9372" s="0" t="s">
        <v>115</v>
      </c>
      <c r="B9372" s="0" t="s">
        <v>116</v>
      </c>
      <c r="C9372" s="0" t="s">
        <v>72</v>
      </c>
      <c r="D9372" s="0" t="s">
        <v>197</v>
      </c>
      <c r="E9372" s="0" t="n">
        <v>2029</v>
      </c>
      <c r="F9372" s="0" t="n">
        <v>0.0243809018174885</v>
      </c>
      <c r="G9372" s="0" t="s">
        <v>193</v>
      </c>
    </row>
    <row r="9373" customFormat="false" ht="14.25" hidden="false" customHeight="false" outlineLevel="0" collapsed="false">
      <c r="A9373" s="0" t="s">
        <v>115</v>
      </c>
      <c r="B9373" s="0" t="s">
        <v>116</v>
      </c>
      <c r="C9373" s="0" t="s">
        <v>72</v>
      </c>
      <c r="D9373" s="0" t="s">
        <v>198</v>
      </c>
      <c r="E9373" s="0" t="n">
        <v>2029</v>
      </c>
      <c r="F9373" s="0" t="n">
        <v>0.144424323462709</v>
      </c>
      <c r="G9373" s="0" t="s">
        <v>193</v>
      </c>
    </row>
    <row r="9374" customFormat="false" ht="14.25" hidden="false" customHeight="false" outlineLevel="0" collapsed="false">
      <c r="A9374" s="0" t="s">
        <v>115</v>
      </c>
      <c r="B9374" s="0" t="s">
        <v>116</v>
      </c>
      <c r="C9374" s="0" t="s">
        <v>72</v>
      </c>
      <c r="D9374" s="0" t="s">
        <v>188</v>
      </c>
      <c r="E9374" s="0" t="n">
        <v>2030</v>
      </c>
      <c r="F9374" s="0" t="n">
        <v>1.04358839029595</v>
      </c>
      <c r="G9374" s="0" t="s">
        <v>135</v>
      </c>
    </row>
    <row r="9375" customFormat="false" ht="14.25" hidden="false" customHeight="false" outlineLevel="0" collapsed="false">
      <c r="A9375" s="0" t="s">
        <v>115</v>
      </c>
      <c r="B9375" s="0" t="s">
        <v>116</v>
      </c>
      <c r="C9375" s="0" t="s">
        <v>72</v>
      </c>
      <c r="D9375" s="0" t="s">
        <v>189</v>
      </c>
      <c r="E9375" s="0" t="n">
        <v>2030</v>
      </c>
      <c r="F9375" s="0" t="n">
        <v>0.971332701996275</v>
      </c>
      <c r="G9375" s="0" t="s">
        <v>135</v>
      </c>
    </row>
    <row r="9376" customFormat="false" ht="14.25" hidden="false" customHeight="false" outlineLevel="0" collapsed="false">
      <c r="A9376" s="0" t="s">
        <v>115</v>
      </c>
      <c r="B9376" s="0" t="s">
        <v>116</v>
      </c>
      <c r="C9376" s="0" t="s">
        <v>72</v>
      </c>
      <c r="D9376" s="0" t="s">
        <v>190</v>
      </c>
      <c r="E9376" s="0" t="n">
        <v>2030</v>
      </c>
      <c r="F9376" s="0" t="n">
        <v>1.12012421859437</v>
      </c>
      <c r="G9376" s="0" t="s">
        <v>135</v>
      </c>
    </row>
    <row r="9377" customFormat="false" ht="14.25" hidden="false" customHeight="false" outlineLevel="0" collapsed="false">
      <c r="A9377" s="0" t="s">
        <v>115</v>
      </c>
      <c r="B9377" s="0" t="s">
        <v>116</v>
      </c>
      <c r="C9377" s="0" t="s">
        <v>72</v>
      </c>
      <c r="D9377" s="0" t="s">
        <v>191</v>
      </c>
      <c r="E9377" s="0" t="n">
        <v>2030</v>
      </c>
      <c r="F9377" s="0" t="n">
        <v>1.14920224890488</v>
      </c>
      <c r="G9377" s="0" t="s">
        <v>135</v>
      </c>
    </row>
    <row r="9378" customFormat="false" ht="14.25" hidden="false" customHeight="false" outlineLevel="0" collapsed="false">
      <c r="A9378" s="0" t="s">
        <v>115</v>
      </c>
      <c r="B9378" s="0" t="s">
        <v>116</v>
      </c>
      <c r="C9378" s="0" t="s">
        <v>72</v>
      </c>
      <c r="D9378" s="0" t="s">
        <v>192</v>
      </c>
      <c r="E9378" s="0" t="n">
        <v>2030</v>
      </c>
      <c r="F9378" s="0" t="n">
        <v>0.924907732365431</v>
      </c>
      <c r="G9378" s="0" t="s">
        <v>193</v>
      </c>
    </row>
    <row r="9379" customFormat="false" ht="14.25" hidden="false" customHeight="false" outlineLevel="0" collapsed="false">
      <c r="A9379" s="0" t="s">
        <v>115</v>
      </c>
      <c r="B9379" s="0" t="s">
        <v>116</v>
      </c>
      <c r="C9379" s="0" t="s">
        <v>72</v>
      </c>
      <c r="D9379" s="0" t="s">
        <v>194</v>
      </c>
      <c r="E9379" s="0" t="n">
        <v>2030</v>
      </c>
      <c r="F9379" s="0" t="n">
        <v>0.92</v>
      </c>
      <c r="G9379" s="0" t="s">
        <v>193</v>
      </c>
    </row>
    <row r="9380" customFormat="false" ht="14.25" hidden="false" customHeight="false" outlineLevel="0" collapsed="false">
      <c r="A9380" s="0" t="s">
        <v>115</v>
      </c>
      <c r="B9380" s="0" t="s">
        <v>116</v>
      </c>
      <c r="C9380" s="0" t="s">
        <v>72</v>
      </c>
      <c r="D9380" s="0" t="s">
        <v>195</v>
      </c>
      <c r="E9380" s="0" t="n">
        <v>2030</v>
      </c>
      <c r="F9380" s="0" t="n">
        <v>0.580483445343703</v>
      </c>
      <c r="G9380" s="0" t="s">
        <v>193</v>
      </c>
    </row>
    <row r="9381" customFormat="false" ht="14.25" hidden="false" customHeight="false" outlineLevel="0" collapsed="false">
      <c r="A9381" s="0" t="s">
        <v>115</v>
      </c>
      <c r="B9381" s="0" t="s">
        <v>116</v>
      </c>
      <c r="C9381" s="0" t="s">
        <v>72</v>
      </c>
      <c r="D9381" s="0" t="s">
        <v>196</v>
      </c>
      <c r="E9381" s="0" t="n">
        <v>2030</v>
      </c>
      <c r="F9381" s="0" t="n">
        <v>0.0871952212968264</v>
      </c>
      <c r="G9381" s="0" t="s">
        <v>193</v>
      </c>
    </row>
    <row r="9382" customFormat="false" ht="14.25" hidden="false" customHeight="false" outlineLevel="0" collapsed="false">
      <c r="A9382" s="0" t="s">
        <v>115</v>
      </c>
      <c r="B9382" s="0" t="s">
        <v>116</v>
      </c>
      <c r="C9382" s="0" t="s">
        <v>72</v>
      </c>
      <c r="D9382" s="0" t="s">
        <v>197</v>
      </c>
      <c r="E9382" s="0" t="n">
        <v>2030</v>
      </c>
      <c r="F9382" s="0" t="n">
        <v>0.0251348019384456</v>
      </c>
      <c r="G9382" s="0" t="s">
        <v>193</v>
      </c>
    </row>
    <row r="9383" customFormat="false" ht="14.25" hidden="false" customHeight="false" outlineLevel="0" collapsed="false">
      <c r="A9383" s="0" t="s">
        <v>115</v>
      </c>
      <c r="B9383" s="0" t="s">
        <v>116</v>
      </c>
      <c r="C9383" s="0" t="s">
        <v>72</v>
      </c>
      <c r="D9383" s="0" t="s">
        <v>198</v>
      </c>
      <c r="E9383" s="0" t="n">
        <v>2030</v>
      </c>
      <c r="F9383" s="0" t="n">
        <v>0.143770609492803</v>
      </c>
      <c r="G9383" s="0" t="s">
        <v>193</v>
      </c>
    </row>
    <row r="9384" customFormat="false" ht="14.25" hidden="false" customHeight="false" outlineLevel="0" collapsed="false">
      <c r="A9384" s="0" t="s">
        <v>115</v>
      </c>
      <c r="B9384" s="0" t="s">
        <v>116</v>
      </c>
      <c r="C9384" s="0" t="s">
        <v>72</v>
      </c>
      <c r="D9384" s="0" t="s">
        <v>188</v>
      </c>
      <c r="E9384" s="0" t="n">
        <v>2031</v>
      </c>
      <c r="F9384" s="0" t="n">
        <v>1.0345091312063</v>
      </c>
      <c r="G9384" s="0" t="s">
        <v>135</v>
      </c>
    </row>
    <row r="9385" customFormat="false" ht="14.25" hidden="false" customHeight="false" outlineLevel="0" collapsed="false">
      <c r="A9385" s="0" t="s">
        <v>115</v>
      </c>
      <c r="B9385" s="0" t="s">
        <v>116</v>
      </c>
      <c r="C9385" s="0" t="s">
        <v>72</v>
      </c>
      <c r="D9385" s="0" t="s">
        <v>189</v>
      </c>
      <c r="E9385" s="0" t="n">
        <v>2031</v>
      </c>
      <c r="F9385" s="0" t="n">
        <v>0.970026312915899</v>
      </c>
      <c r="G9385" s="0" t="s">
        <v>135</v>
      </c>
    </row>
    <row r="9386" customFormat="false" ht="14.25" hidden="false" customHeight="false" outlineLevel="0" collapsed="false">
      <c r="A9386" s="0" t="s">
        <v>115</v>
      </c>
      <c r="B9386" s="0" t="s">
        <v>116</v>
      </c>
      <c r="C9386" s="0" t="s">
        <v>72</v>
      </c>
      <c r="D9386" s="0" t="s">
        <v>190</v>
      </c>
      <c r="E9386" s="0" t="n">
        <v>2031</v>
      </c>
      <c r="F9386" s="0" t="n">
        <v>1.12012421859437</v>
      </c>
      <c r="G9386" s="0" t="s">
        <v>135</v>
      </c>
    </row>
    <row r="9387" customFormat="false" ht="14.25" hidden="false" customHeight="false" outlineLevel="0" collapsed="false">
      <c r="A9387" s="0" t="s">
        <v>115</v>
      </c>
      <c r="B9387" s="0" t="s">
        <v>116</v>
      </c>
      <c r="C9387" s="0" t="s">
        <v>72</v>
      </c>
      <c r="D9387" s="0" t="s">
        <v>191</v>
      </c>
      <c r="E9387" s="0" t="n">
        <v>2031</v>
      </c>
      <c r="F9387" s="0" t="n">
        <v>1.14920224890488</v>
      </c>
      <c r="G9387" s="0" t="s">
        <v>135</v>
      </c>
    </row>
    <row r="9388" customFormat="false" ht="14.25" hidden="false" customHeight="false" outlineLevel="0" collapsed="false">
      <c r="A9388" s="0" t="s">
        <v>115</v>
      </c>
      <c r="B9388" s="0" t="s">
        <v>116</v>
      </c>
      <c r="C9388" s="0" t="s">
        <v>72</v>
      </c>
      <c r="D9388" s="0" t="s">
        <v>192</v>
      </c>
      <c r="E9388" s="0" t="n">
        <v>2031</v>
      </c>
      <c r="F9388" s="0" t="n">
        <v>0.923910934261022</v>
      </c>
      <c r="G9388" s="0" t="s">
        <v>193</v>
      </c>
    </row>
    <row r="9389" customFormat="false" ht="14.25" hidden="false" customHeight="false" outlineLevel="0" collapsed="false">
      <c r="A9389" s="0" t="s">
        <v>115</v>
      </c>
      <c r="B9389" s="0" t="s">
        <v>116</v>
      </c>
      <c r="C9389" s="0" t="s">
        <v>72</v>
      </c>
      <c r="D9389" s="0" t="s">
        <v>194</v>
      </c>
      <c r="E9389" s="0" t="n">
        <v>2031</v>
      </c>
      <c r="F9389" s="0" t="n">
        <v>0.92</v>
      </c>
      <c r="G9389" s="0" t="s">
        <v>193</v>
      </c>
    </row>
    <row r="9390" customFormat="false" ht="14.25" hidden="false" customHeight="false" outlineLevel="0" collapsed="false">
      <c r="A9390" s="0" t="s">
        <v>115</v>
      </c>
      <c r="B9390" s="0" t="s">
        <v>116</v>
      </c>
      <c r="C9390" s="0" t="s">
        <v>72</v>
      </c>
      <c r="D9390" s="0" t="s">
        <v>195</v>
      </c>
      <c r="E9390" s="0" t="n">
        <v>2031</v>
      </c>
      <c r="F9390" s="0" t="n">
        <v>0.580411390466279</v>
      </c>
      <c r="G9390" s="0" t="s">
        <v>193</v>
      </c>
    </row>
    <row r="9391" customFormat="false" ht="14.25" hidden="false" customHeight="false" outlineLevel="0" collapsed="false">
      <c r="A9391" s="0" t="s">
        <v>115</v>
      </c>
      <c r="B9391" s="0" t="s">
        <v>116</v>
      </c>
      <c r="C9391" s="0" t="s">
        <v>72</v>
      </c>
      <c r="D9391" s="0" t="s">
        <v>196</v>
      </c>
      <c r="E9391" s="0" t="n">
        <v>2031</v>
      </c>
      <c r="F9391" s="0" t="n">
        <v>0.0871413703333698</v>
      </c>
      <c r="G9391" s="0" t="s">
        <v>193</v>
      </c>
    </row>
    <row r="9392" customFormat="false" ht="14.25" hidden="false" customHeight="false" outlineLevel="0" collapsed="false">
      <c r="A9392" s="0" t="s">
        <v>115</v>
      </c>
      <c r="B9392" s="0" t="s">
        <v>116</v>
      </c>
      <c r="C9392" s="0" t="s">
        <v>72</v>
      </c>
      <c r="D9392" s="0" t="s">
        <v>197</v>
      </c>
      <c r="E9392" s="0" t="n">
        <v>2031</v>
      </c>
      <c r="F9392" s="0" t="n">
        <v>0.0261939706962428</v>
      </c>
      <c r="G9392" s="0" t="s">
        <v>193</v>
      </c>
    </row>
    <row r="9393" customFormat="false" ht="14.25" hidden="false" customHeight="false" outlineLevel="0" collapsed="false">
      <c r="A9393" s="0" t="s">
        <v>115</v>
      </c>
      <c r="B9393" s="0" t="s">
        <v>116</v>
      </c>
      <c r="C9393" s="0" t="s">
        <v>72</v>
      </c>
      <c r="D9393" s="0" t="s">
        <v>198</v>
      </c>
      <c r="E9393" s="0" t="n">
        <v>2031</v>
      </c>
      <c r="F9393" s="0" t="n">
        <v>0.142192106650123</v>
      </c>
      <c r="G9393" s="0" t="s">
        <v>193</v>
      </c>
    </row>
    <row r="9394" customFormat="false" ht="14.25" hidden="false" customHeight="false" outlineLevel="0" collapsed="false">
      <c r="A9394" s="0" t="s">
        <v>115</v>
      </c>
      <c r="B9394" s="0" t="s">
        <v>116</v>
      </c>
      <c r="C9394" s="0" t="s">
        <v>72</v>
      </c>
      <c r="D9394" s="0" t="s">
        <v>188</v>
      </c>
      <c r="E9394" s="0" t="n">
        <v>2032</v>
      </c>
      <c r="F9394" s="0" t="n">
        <v>1.05834252835167</v>
      </c>
      <c r="G9394" s="0" t="s">
        <v>135</v>
      </c>
    </row>
    <row r="9395" customFormat="false" ht="14.25" hidden="false" customHeight="false" outlineLevel="0" collapsed="false">
      <c r="A9395" s="0" t="s">
        <v>115</v>
      </c>
      <c r="B9395" s="0" t="s">
        <v>116</v>
      </c>
      <c r="C9395" s="0" t="s">
        <v>72</v>
      </c>
      <c r="D9395" s="0" t="s">
        <v>189</v>
      </c>
      <c r="E9395" s="0" t="n">
        <v>2032</v>
      </c>
      <c r="F9395" s="0" t="n">
        <v>0.971198437161423</v>
      </c>
      <c r="G9395" s="0" t="s">
        <v>135</v>
      </c>
    </row>
    <row r="9396" customFormat="false" ht="14.25" hidden="false" customHeight="false" outlineLevel="0" collapsed="false">
      <c r="A9396" s="0" t="s">
        <v>115</v>
      </c>
      <c r="B9396" s="0" t="s">
        <v>116</v>
      </c>
      <c r="C9396" s="0" t="s">
        <v>72</v>
      </c>
      <c r="D9396" s="0" t="s">
        <v>190</v>
      </c>
      <c r="E9396" s="0" t="n">
        <v>2032</v>
      </c>
      <c r="F9396" s="0" t="n">
        <v>1.12012421859437</v>
      </c>
      <c r="G9396" s="0" t="s">
        <v>135</v>
      </c>
    </row>
    <row r="9397" customFormat="false" ht="14.25" hidden="false" customHeight="false" outlineLevel="0" collapsed="false">
      <c r="A9397" s="0" t="s">
        <v>115</v>
      </c>
      <c r="B9397" s="0" t="s">
        <v>116</v>
      </c>
      <c r="C9397" s="0" t="s">
        <v>72</v>
      </c>
      <c r="D9397" s="0" t="s">
        <v>191</v>
      </c>
      <c r="E9397" s="0" t="n">
        <v>2032</v>
      </c>
      <c r="F9397" s="0" t="n">
        <v>1.14920224890488</v>
      </c>
      <c r="G9397" s="0" t="s">
        <v>135</v>
      </c>
    </row>
    <row r="9398" customFormat="false" ht="14.25" hidden="false" customHeight="false" outlineLevel="0" collapsed="false">
      <c r="A9398" s="0" t="s">
        <v>115</v>
      </c>
      <c r="B9398" s="0" t="s">
        <v>116</v>
      </c>
      <c r="C9398" s="0" t="s">
        <v>72</v>
      </c>
      <c r="D9398" s="0" t="s">
        <v>192</v>
      </c>
      <c r="E9398" s="0" t="n">
        <v>2032</v>
      </c>
      <c r="F9398" s="0" t="n">
        <v>0.926499790646433</v>
      </c>
      <c r="G9398" s="0" t="s">
        <v>193</v>
      </c>
    </row>
    <row r="9399" customFormat="false" ht="14.25" hidden="false" customHeight="false" outlineLevel="0" collapsed="false">
      <c r="A9399" s="0" t="s">
        <v>115</v>
      </c>
      <c r="B9399" s="0" t="s">
        <v>116</v>
      </c>
      <c r="C9399" s="0" t="s">
        <v>72</v>
      </c>
      <c r="D9399" s="0" t="s">
        <v>194</v>
      </c>
      <c r="E9399" s="0" t="n">
        <v>2032</v>
      </c>
      <c r="F9399" s="0" t="n">
        <v>0.92</v>
      </c>
      <c r="G9399" s="0" t="s">
        <v>193</v>
      </c>
    </row>
    <row r="9400" customFormat="false" ht="14.25" hidden="false" customHeight="false" outlineLevel="0" collapsed="false">
      <c r="A9400" s="0" t="s">
        <v>115</v>
      </c>
      <c r="B9400" s="0" t="s">
        <v>116</v>
      </c>
      <c r="C9400" s="0" t="s">
        <v>72</v>
      </c>
      <c r="D9400" s="0" t="s">
        <v>195</v>
      </c>
      <c r="E9400" s="0" t="n">
        <v>2032</v>
      </c>
      <c r="F9400" s="0" t="n">
        <v>0.580345728886566</v>
      </c>
      <c r="G9400" s="0" t="s">
        <v>193</v>
      </c>
    </row>
    <row r="9401" customFormat="false" ht="14.25" hidden="false" customHeight="false" outlineLevel="0" collapsed="false">
      <c r="A9401" s="0" t="s">
        <v>115</v>
      </c>
      <c r="B9401" s="0" t="s">
        <v>116</v>
      </c>
      <c r="C9401" s="0" t="s">
        <v>72</v>
      </c>
      <c r="D9401" s="0" t="s">
        <v>196</v>
      </c>
      <c r="E9401" s="0" t="n">
        <v>2032</v>
      </c>
      <c r="F9401" s="0" t="n">
        <v>0.0873329823568115</v>
      </c>
      <c r="G9401" s="0" t="s">
        <v>193</v>
      </c>
    </row>
    <row r="9402" customFormat="false" ht="14.25" hidden="false" customHeight="false" outlineLevel="0" collapsed="false">
      <c r="A9402" s="0" t="s">
        <v>115</v>
      </c>
      <c r="B9402" s="0" t="s">
        <v>116</v>
      </c>
      <c r="C9402" s="0" t="s">
        <v>72</v>
      </c>
      <c r="D9402" s="0" t="s">
        <v>197</v>
      </c>
      <c r="E9402" s="0" t="n">
        <v>2032</v>
      </c>
      <c r="F9402" s="0" t="n">
        <v>0.02718697151034</v>
      </c>
      <c r="G9402" s="0" t="s">
        <v>193</v>
      </c>
    </row>
    <row r="9403" customFormat="false" ht="14.25" hidden="false" customHeight="false" outlineLevel="0" collapsed="false">
      <c r="A9403" s="0" t="s">
        <v>115</v>
      </c>
      <c r="B9403" s="0" t="s">
        <v>116</v>
      </c>
      <c r="C9403" s="0" t="s">
        <v>72</v>
      </c>
      <c r="D9403" s="0" t="s">
        <v>198</v>
      </c>
      <c r="E9403" s="0" t="n">
        <v>2032</v>
      </c>
      <c r="F9403" s="0" t="n">
        <v>0.140525100814303</v>
      </c>
      <c r="G9403" s="0" t="s">
        <v>193</v>
      </c>
    </row>
    <row r="9404" customFormat="false" ht="14.25" hidden="false" customHeight="false" outlineLevel="0" collapsed="false">
      <c r="A9404" s="0" t="s">
        <v>115</v>
      </c>
      <c r="B9404" s="0" t="s">
        <v>116</v>
      </c>
      <c r="C9404" s="0" t="s">
        <v>72</v>
      </c>
      <c r="D9404" s="0" t="s">
        <v>188</v>
      </c>
      <c r="E9404" s="0" t="n">
        <v>2033</v>
      </c>
      <c r="F9404" s="0" t="n">
        <v>1.07073839725909</v>
      </c>
      <c r="G9404" s="0" t="s">
        <v>135</v>
      </c>
    </row>
    <row r="9405" customFormat="false" ht="14.25" hidden="false" customHeight="false" outlineLevel="0" collapsed="false">
      <c r="A9405" s="0" t="s">
        <v>115</v>
      </c>
      <c r="B9405" s="0" t="s">
        <v>116</v>
      </c>
      <c r="C9405" s="0" t="s">
        <v>72</v>
      </c>
      <c r="D9405" s="0" t="s">
        <v>189</v>
      </c>
      <c r="E9405" s="0" t="n">
        <v>2033</v>
      </c>
      <c r="F9405" s="0" t="n">
        <v>0.972411290836213</v>
      </c>
      <c r="G9405" s="0" t="s">
        <v>135</v>
      </c>
    </row>
    <row r="9406" customFormat="false" ht="14.25" hidden="false" customHeight="false" outlineLevel="0" collapsed="false">
      <c r="A9406" s="0" t="s">
        <v>115</v>
      </c>
      <c r="B9406" s="0" t="s">
        <v>116</v>
      </c>
      <c r="C9406" s="0" t="s">
        <v>72</v>
      </c>
      <c r="D9406" s="0" t="s">
        <v>190</v>
      </c>
      <c r="E9406" s="0" t="n">
        <v>2033</v>
      </c>
      <c r="F9406" s="0" t="n">
        <v>1.12012421859437</v>
      </c>
      <c r="G9406" s="0" t="s">
        <v>135</v>
      </c>
    </row>
    <row r="9407" customFormat="false" ht="14.25" hidden="false" customHeight="false" outlineLevel="0" collapsed="false">
      <c r="A9407" s="0" t="s">
        <v>115</v>
      </c>
      <c r="B9407" s="0" t="s">
        <v>116</v>
      </c>
      <c r="C9407" s="0" t="s">
        <v>72</v>
      </c>
      <c r="D9407" s="0" t="s">
        <v>191</v>
      </c>
      <c r="E9407" s="0" t="n">
        <v>2033</v>
      </c>
      <c r="F9407" s="0" t="n">
        <v>1.14920224890488</v>
      </c>
      <c r="G9407" s="0" t="s">
        <v>135</v>
      </c>
    </row>
    <row r="9408" customFormat="false" ht="14.25" hidden="false" customHeight="false" outlineLevel="0" collapsed="false">
      <c r="A9408" s="0" t="s">
        <v>115</v>
      </c>
      <c r="B9408" s="0" t="s">
        <v>116</v>
      </c>
      <c r="C9408" s="0" t="s">
        <v>72</v>
      </c>
      <c r="D9408" s="0" t="s">
        <v>192</v>
      </c>
      <c r="E9408" s="0" t="n">
        <v>2033</v>
      </c>
      <c r="F9408" s="0" t="n">
        <v>0.927811255883545</v>
      </c>
      <c r="G9408" s="0" t="s">
        <v>193</v>
      </c>
    </row>
    <row r="9409" customFormat="false" ht="14.25" hidden="false" customHeight="false" outlineLevel="0" collapsed="false">
      <c r="A9409" s="0" t="s">
        <v>115</v>
      </c>
      <c r="B9409" s="0" t="s">
        <v>116</v>
      </c>
      <c r="C9409" s="0" t="s">
        <v>72</v>
      </c>
      <c r="D9409" s="0" t="s">
        <v>194</v>
      </c>
      <c r="E9409" s="0" t="n">
        <v>2033</v>
      </c>
      <c r="F9409" s="0" t="n">
        <v>0.92</v>
      </c>
      <c r="G9409" s="0" t="s">
        <v>193</v>
      </c>
    </row>
    <row r="9410" customFormat="false" ht="14.25" hidden="false" customHeight="false" outlineLevel="0" collapsed="false">
      <c r="A9410" s="0" t="s">
        <v>115</v>
      </c>
      <c r="B9410" s="0" t="s">
        <v>116</v>
      </c>
      <c r="C9410" s="0" t="s">
        <v>72</v>
      </c>
      <c r="D9410" s="0" t="s">
        <v>195</v>
      </c>
      <c r="E9410" s="0" t="n">
        <v>2033</v>
      </c>
      <c r="F9410" s="0" t="n">
        <v>0.580283346955613</v>
      </c>
      <c r="G9410" s="0" t="s">
        <v>193</v>
      </c>
    </row>
    <row r="9411" customFormat="false" ht="14.25" hidden="false" customHeight="false" outlineLevel="0" collapsed="false">
      <c r="A9411" s="0" t="s">
        <v>115</v>
      </c>
      <c r="B9411" s="0" t="s">
        <v>116</v>
      </c>
      <c r="C9411" s="0" t="s">
        <v>72</v>
      </c>
      <c r="D9411" s="0" t="s">
        <v>196</v>
      </c>
      <c r="E9411" s="0" t="n">
        <v>2033</v>
      </c>
      <c r="F9411" s="0" t="n">
        <v>0.0875320405162635</v>
      </c>
      <c r="G9411" s="0" t="s">
        <v>193</v>
      </c>
    </row>
    <row r="9412" customFormat="false" ht="14.25" hidden="false" customHeight="false" outlineLevel="0" collapsed="false">
      <c r="A9412" s="0" t="s">
        <v>115</v>
      </c>
      <c r="B9412" s="0" t="s">
        <v>116</v>
      </c>
      <c r="C9412" s="0" t="s">
        <v>72</v>
      </c>
      <c r="D9412" s="0" t="s">
        <v>197</v>
      </c>
      <c r="E9412" s="0" t="n">
        <v>2033</v>
      </c>
      <c r="F9412" s="0" t="n">
        <v>0.0281174936928138</v>
      </c>
      <c r="G9412" s="0" t="s">
        <v>193</v>
      </c>
    </row>
    <row r="9413" customFormat="false" ht="14.25" hidden="false" customHeight="false" outlineLevel="0" collapsed="false">
      <c r="A9413" s="0" t="s">
        <v>115</v>
      </c>
      <c r="B9413" s="0" t="s">
        <v>116</v>
      </c>
      <c r="C9413" s="0" t="s">
        <v>72</v>
      </c>
      <c r="D9413" s="0" t="s">
        <v>198</v>
      </c>
      <c r="E9413" s="0" t="n">
        <v>2033</v>
      </c>
      <c r="F9413" s="0" t="n">
        <v>0.138776683813278</v>
      </c>
      <c r="G9413" s="0" t="s">
        <v>193</v>
      </c>
    </row>
    <row r="9414" customFormat="false" ht="14.25" hidden="false" customHeight="false" outlineLevel="0" collapsed="false">
      <c r="A9414" s="0" t="s">
        <v>115</v>
      </c>
      <c r="B9414" s="0" t="s">
        <v>116</v>
      </c>
      <c r="C9414" s="0" t="s">
        <v>72</v>
      </c>
      <c r="D9414" s="0" t="s">
        <v>188</v>
      </c>
      <c r="E9414" s="0" t="n">
        <v>2034</v>
      </c>
      <c r="F9414" s="0" t="n">
        <v>1.08630053113838</v>
      </c>
      <c r="G9414" s="0" t="s">
        <v>135</v>
      </c>
    </row>
    <row r="9415" customFormat="false" ht="14.25" hidden="false" customHeight="false" outlineLevel="0" collapsed="false">
      <c r="A9415" s="0" t="s">
        <v>115</v>
      </c>
      <c r="B9415" s="0" t="s">
        <v>116</v>
      </c>
      <c r="C9415" s="0" t="s">
        <v>72</v>
      </c>
      <c r="D9415" s="0" t="s">
        <v>189</v>
      </c>
      <c r="E9415" s="0" t="n">
        <v>2034</v>
      </c>
      <c r="F9415" s="0" t="n">
        <v>0.966522853639934</v>
      </c>
      <c r="G9415" s="0" t="s">
        <v>135</v>
      </c>
    </row>
    <row r="9416" customFormat="false" ht="14.25" hidden="false" customHeight="false" outlineLevel="0" collapsed="false">
      <c r="A9416" s="0" t="s">
        <v>115</v>
      </c>
      <c r="B9416" s="0" t="s">
        <v>116</v>
      </c>
      <c r="C9416" s="0" t="s">
        <v>72</v>
      </c>
      <c r="D9416" s="0" t="s">
        <v>190</v>
      </c>
      <c r="E9416" s="0" t="n">
        <v>2034</v>
      </c>
      <c r="F9416" s="0" t="n">
        <v>1.12012421859437</v>
      </c>
      <c r="G9416" s="0" t="s">
        <v>135</v>
      </c>
    </row>
    <row r="9417" customFormat="false" ht="14.25" hidden="false" customHeight="false" outlineLevel="0" collapsed="false">
      <c r="A9417" s="0" t="s">
        <v>115</v>
      </c>
      <c r="B9417" s="0" t="s">
        <v>116</v>
      </c>
      <c r="C9417" s="0" t="s">
        <v>72</v>
      </c>
      <c r="D9417" s="0" t="s">
        <v>191</v>
      </c>
      <c r="E9417" s="0" t="n">
        <v>2034</v>
      </c>
      <c r="F9417" s="0" t="n">
        <v>1.14920224890488</v>
      </c>
      <c r="G9417" s="0" t="s">
        <v>135</v>
      </c>
    </row>
    <row r="9418" customFormat="false" ht="14.25" hidden="false" customHeight="false" outlineLevel="0" collapsed="false">
      <c r="A9418" s="0" t="s">
        <v>115</v>
      </c>
      <c r="B9418" s="0" t="s">
        <v>116</v>
      </c>
      <c r="C9418" s="0" t="s">
        <v>72</v>
      </c>
      <c r="D9418" s="0" t="s">
        <v>192</v>
      </c>
      <c r="E9418" s="0" t="n">
        <v>2034</v>
      </c>
      <c r="F9418" s="0" t="n">
        <v>0.929424628323298</v>
      </c>
      <c r="G9418" s="0" t="s">
        <v>193</v>
      </c>
    </row>
    <row r="9419" customFormat="false" ht="14.25" hidden="false" customHeight="false" outlineLevel="0" collapsed="false">
      <c r="A9419" s="0" t="s">
        <v>115</v>
      </c>
      <c r="B9419" s="0" t="s">
        <v>116</v>
      </c>
      <c r="C9419" s="0" t="s">
        <v>72</v>
      </c>
      <c r="D9419" s="0" t="s">
        <v>194</v>
      </c>
      <c r="E9419" s="0" t="n">
        <v>2034</v>
      </c>
      <c r="F9419" s="0" t="n">
        <v>0.92</v>
      </c>
      <c r="G9419" s="0" t="s">
        <v>193</v>
      </c>
    </row>
    <row r="9420" customFormat="false" ht="14.25" hidden="false" customHeight="false" outlineLevel="0" collapsed="false">
      <c r="A9420" s="0" t="s">
        <v>115</v>
      </c>
      <c r="B9420" s="0" t="s">
        <v>116</v>
      </c>
      <c r="C9420" s="0" t="s">
        <v>72</v>
      </c>
      <c r="D9420" s="0" t="s">
        <v>195</v>
      </c>
      <c r="E9420" s="0" t="n">
        <v>2034</v>
      </c>
      <c r="F9420" s="0" t="n">
        <v>0.580221102547206</v>
      </c>
      <c r="G9420" s="0" t="s">
        <v>193</v>
      </c>
    </row>
    <row r="9421" customFormat="false" ht="14.25" hidden="false" customHeight="false" outlineLevel="0" collapsed="false">
      <c r="A9421" s="0" t="s">
        <v>115</v>
      </c>
      <c r="B9421" s="0" t="s">
        <v>116</v>
      </c>
      <c r="C9421" s="0" t="s">
        <v>72</v>
      </c>
      <c r="D9421" s="0" t="s">
        <v>196</v>
      </c>
      <c r="E9421" s="0" t="n">
        <v>2034</v>
      </c>
      <c r="F9421" s="0" t="n">
        <v>0.0876707222899812</v>
      </c>
      <c r="G9421" s="0" t="s">
        <v>193</v>
      </c>
    </row>
    <row r="9422" customFormat="false" ht="14.25" hidden="false" customHeight="false" outlineLevel="0" collapsed="false">
      <c r="A9422" s="0" t="s">
        <v>115</v>
      </c>
      <c r="B9422" s="0" t="s">
        <v>116</v>
      </c>
      <c r="C9422" s="0" t="s">
        <v>72</v>
      </c>
      <c r="D9422" s="0" t="s">
        <v>197</v>
      </c>
      <c r="E9422" s="0" t="n">
        <v>2034</v>
      </c>
      <c r="F9422" s="0" t="n">
        <v>0.0291046812667749</v>
      </c>
      <c r="G9422" s="0" t="s">
        <v>193</v>
      </c>
    </row>
    <row r="9423" customFormat="false" ht="14.25" hidden="false" customHeight="false" outlineLevel="0" collapsed="false">
      <c r="A9423" s="0" t="s">
        <v>115</v>
      </c>
      <c r="B9423" s="0" t="s">
        <v>116</v>
      </c>
      <c r="C9423" s="0" t="s">
        <v>72</v>
      </c>
      <c r="D9423" s="0" t="s">
        <v>198</v>
      </c>
      <c r="E9423" s="0" t="n">
        <v>2034</v>
      </c>
      <c r="F9423" s="0" t="n">
        <v>0.137521021941526</v>
      </c>
      <c r="G9423" s="0" t="s">
        <v>193</v>
      </c>
    </row>
    <row r="9424" customFormat="false" ht="14.25" hidden="false" customHeight="false" outlineLevel="0" collapsed="false">
      <c r="A9424" s="0" t="s">
        <v>115</v>
      </c>
      <c r="B9424" s="0" t="s">
        <v>116</v>
      </c>
      <c r="C9424" s="0" t="s">
        <v>72</v>
      </c>
      <c r="D9424" s="0" t="s">
        <v>188</v>
      </c>
      <c r="E9424" s="0" t="n">
        <v>2035</v>
      </c>
      <c r="F9424" s="0" t="n">
        <v>1.08712583455695</v>
      </c>
      <c r="G9424" s="0" t="s">
        <v>135</v>
      </c>
    </row>
    <row r="9425" customFormat="false" ht="14.25" hidden="false" customHeight="false" outlineLevel="0" collapsed="false">
      <c r="A9425" s="0" t="s">
        <v>115</v>
      </c>
      <c r="B9425" s="0" t="s">
        <v>116</v>
      </c>
      <c r="C9425" s="0" t="s">
        <v>72</v>
      </c>
      <c r="D9425" s="0" t="s">
        <v>189</v>
      </c>
      <c r="E9425" s="0" t="n">
        <v>2035</v>
      </c>
      <c r="F9425" s="0" t="n">
        <v>0.961078609035647</v>
      </c>
      <c r="G9425" s="0" t="s">
        <v>135</v>
      </c>
    </row>
    <row r="9426" customFormat="false" ht="14.25" hidden="false" customHeight="false" outlineLevel="0" collapsed="false">
      <c r="A9426" s="0" t="s">
        <v>115</v>
      </c>
      <c r="B9426" s="0" t="s">
        <v>116</v>
      </c>
      <c r="C9426" s="0" t="s">
        <v>72</v>
      </c>
      <c r="D9426" s="0" t="s">
        <v>190</v>
      </c>
      <c r="E9426" s="0" t="n">
        <v>2035</v>
      </c>
      <c r="F9426" s="0" t="n">
        <v>1.12012421859437</v>
      </c>
      <c r="G9426" s="0" t="s">
        <v>135</v>
      </c>
    </row>
    <row r="9427" customFormat="false" ht="14.25" hidden="false" customHeight="false" outlineLevel="0" collapsed="false">
      <c r="A9427" s="0" t="s">
        <v>115</v>
      </c>
      <c r="B9427" s="0" t="s">
        <v>116</v>
      </c>
      <c r="C9427" s="0" t="s">
        <v>72</v>
      </c>
      <c r="D9427" s="0" t="s">
        <v>191</v>
      </c>
      <c r="E9427" s="0" t="n">
        <v>2035</v>
      </c>
      <c r="F9427" s="0" t="n">
        <v>1.14920224890488</v>
      </c>
      <c r="G9427" s="0" t="s">
        <v>135</v>
      </c>
    </row>
    <row r="9428" customFormat="false" ht="14.25" hidden="false" customHeight="false" outlineLevel="0" collapsed="false">
      <c r="A9428" s="0" t="s">
        <v>115</v>
      </c>
      <c r="B9428" s="0" t="s">
        <v>116</v>
      </c>
      <c r="C9428" s="0" t="s">
        <v>72</v>
      </c>
      <c r="D9428" s="0" t="s">
        <v>192</v>
      </c>
      <c r="E9428" s="0" t="n">
        <v>2035</v>
      </c>
      <c r="F9428" s="0" t="n">
        <v>0.929509175958034</v>
      </c>
      <c r="G9428" s="0" t="s">
        <v>193</v>
      </c>
    </row>
    <row r="9429" customFormat="false" ht="14.25" hidden="false" customHeight="false" outlineLevel="0" collapsed="false">
      <c r="A9429" s="0" t="s">
        <v>115</v>
      </c>
      <c r="B9429" s="0" t="s">
        <v>116</v>
      </c>
      <c r="C9429" s="0" t="s">
        <v>72</v>
      </c>
      <c r="D9429" s="0" t="s">
        <v>194</v>
      </c>
      <c r="E9429" s="0" t="n">
        <v>2035</v>
      </c>
      <c r="F9429" s="0" t="n">
        <v>0.92</v>
      </c>
      <c r="G9429" s="0" t="s">
        <v>193</v>
      </c>
    </row>
    <row r="9430" customFormat="false" ht="14.25" hidden="false" customHeight="false" outlineLevel="0" collapsed="false">
      <c r="A9430" s="0" t="s">
        <v>115</v>
      </c>
      <c r="B9430" s="0" t="s">
        <v>116</v>
      </c>
      <c r="C9430" s="0" t="s">
        <v>72</v>
      </c>
      <c r="D9430" s="0" t="s">
        <v>195</v>
      </c>
      <c r="E9430" s="0" t="n">
        <v>2035</v>
      </c>
      <c r="F9430" s="0" t="n">
        <v>0.580155875068286</v>
      </c>
      <c r="G9430" s="0" t="s">
        <v>193</v>
      </c>
    </row>
    <row r="9431" customFormat="false" ht="14.25" hidden="false" customHeight="false" outlineLevel="0" collapsed="false">
      <c r="A9431" s="0" t="s">
        <v>115</v>
      </c>
      <c r="B9431" s="0" t="s">
        <v>116</v>
      </c>
      <c r="C9431" s="0" t="s">
        <v>72</v>
      </c>
      <c r="D9431" s="0" t="s">
        <v>196</v>
      </c>
      <c r="E9431" s="0" t="n">
        <v>2035</v>
      </c>
      <c r="F9431" s="0" t="n">
        <v>0.0877649483066475</v>
      </c>
      <c r="G9431" s="0" t="s">
        <v>193</v>
      </c>
    </row>
    <row r="9432" customFormat="false" ht="14.25" hidden="false" customHeight="false" outlineLevel="0" collapsed="false">
      <c r="A9432" s="0" t="s">
        <v>115</v>
      </c>
      <c r="B9432" s="0" t="s">
        <v>116</v>
      </c>
      <c r="C9432" s="0" t="s">
        <v>72</v>
      </c>
      <c r="D9432" s="0" t="s">
        <v>197</v>
      </c>
      <c r="E9432" s="0" t="n">
        <v>2035</v>
      </c>
      <c r="F9432" s="0" t="n">
        <v>0.0300442574814209</v>
      </c>
      <c r="G9432" s="0" t="s">
        <v>193</v>
      </c>
    </row>
    <row r="9433" customFormat="false" ht="14.25" hidden="false" customHeight="false" outlineLevel="0" collapsed="false">
      <c r="A9433" s="0" t="s">
        <v>115</v>
      </c>
      <c r="B9433" s="0" t="s">
        <v>116</v>
      </c>
      <c r="C9433" s="0" t="s">
        <v>72</v>
      </c>
      <c r="D9433" s="0" t="s">
        <v>198</v>
      </c>
      <c r="E9433" s="0" t="n">
        <v>2035</v>
      </c>
      <c r="F9433" s="0" t="n">
        <v>0.136226659928039</v>
      </c>
      <c r="G9433" s="0" t="s">
        <v>193</v>
      </c>
    </row>
    <row r="9434" customFormat="false" ht="14.25" hidden="false" customHeight="false" outlineLevel="0" collapsed="false">
      <c r="A9434" s="0" t="s">
        <v>115</v>
      </c>
      <c r="B9434" s="0" t="s">
        <v>116</v>
      </c>
      <c r="C9434" s="0" t="s">
        <v>72</v>
      </c>
      <c r="D9434" s="0" t="s">
        <v>188</v>
      </c>
      <c r="E9434" s="0" t="n">
        <v>2036</v>
      </c>
      <c r="F9434" s="0" t="n">
        <v>1.08787990636727</v>
      </c>
      <c r="G9434" s="0" t="s">
        <v>135</v>
      </c>
    </row>
    <row r="9435" customFormat="false" ht="14.25" hidden="false" customHeight="false" outlineLevel="0" collapsed="false">
      <c r="A9435" s="0" t="s">
        <v>115</v>
      </c>
      <c r="B9435" s="0" t="s">
        <v>116</v>
      </c>
      <c r="C9435" s="0" t="s">
        <v>72</v>
      </c>
      <c r="D9435" s="0" t="s">
        <v>189</v>
      </c>
      <c r="E9435" s="0" t="n">
        <v>2036</v>
      </c>
      <c r="F9435" s="0" t="n">
        <v>0.958116003530962</v>
      </c>
      <c r="G9435" s="0" t="s">
        <v>135</v>
      </c>
    </row>
    <row r="9436" customFormat="false" ht="14.25" hidden="false" customHeight="false" outlineLevel="0" collapsed="false">
      <c r="A9436" s="0" t="s">
        <v>115</v>
      </c>
      <c r="B9436" s="0" t="s">
        <v>116</v>
      </c>
      <c r="C9436" s="0" t="s">
        <v>72</v>
      </c>
      <c r="D9436" s="0" t="s">
        <v>190</v>
      </c>
      <c r="E9436" s="0" t="n">
        <v>2036</v>
      </c>
      <c r="F9436" s="0" t="n">
        <v>1.12012421859437</v>
      </c>
      <c r="G9436" s="0" t="s">
        <v>135</v>
      </c>
    </row>
    <row r="9437" customFormat="false" ht="14.25" hidden="false" customHeight="false" outlineLevel="0" collapsed="false">
      <c r="A9437" s="0" t="s">
        <v>115</v>
      </c>
      <c r="B9437" s="0" t="s">
        <v>116</v>
      </c>
      <c r="C9437" s="0" t="s">
        <v>72</v>
      </c>
      <c r="D9437" s="0" t="s">
        <v>191</v>
      </c>
      <c r="E9437" s="0" t="n">
        <v>2036</v>
      </c>
      <c r="F9437" s="0" t="n">
        <v>1.14920224890488</v>
      </c>
      <c r="G9437" s="0" t="s">
        <v>135</v>
      </c>
    </row>
    <row r="9438" customFormat="false" ht="14.25" hidden="false" customHeight="false" outlineLevel="0" collapsed="false">
      <c r="A9438" s="0" t="s">
        <v>115</v>
      </c>
      <c r="B9438" s="0" t="s">
        <v>116</v>
      </c>
      <c r="C9438" s="0" t="s">
        <v>72</v>
      </c>
      <c r="D9438" s="0" t="s">
        <v>192</v>
      </c>
      <c r="E9438" s="0" t="n">
        <v>2036</v>
      </c>
      <c r="F9438" s="0" t="n">
        <v>0.929586337766757</v>
      </c>
      <c r="G9438" s="0" t="s">
        <v>193</v>
      </c>
    </row>
    <row r="9439" customFormat="false" ht="14.25" hidden="false" customHeight="false" outlineLevel="0" collapsed="false">
      <c r="A9439" s="0" t="s">
        <v>115</v>
      </c>
      <c r="B9439" s="0" t="s">
        <v>116</v>
      </c>
      <c r="C9439" s="0" t="s">
        <v>72</v>
      </c>
      <c r="D9439" s="0" t="s">
        <v>194</v>
      </c>
      <c r="E9439" s="0" t="n">
        <v>2036</v>
      </c>
      <c r="F9439" s="0" t="n">
        <v>0.92</v>
      </c>
      <c r="G9439" s="0" t="s">
        <v>193</v>
      </c>
    </row>
    <row r="9440" customFormat="false" ht="14.25" hidden="false" customHeight="false" outlineLevel="0" collapsed="false">
      <c r="A9440" s="0" t="s">
        <v>115</v>
      </c>
      <c r="B9440" s="0" t="s">
        <v>116</v>
      </c>
      <c r="C9440" s="0" t="s">
        <v>72</v>
      </c>
      <c r="D9440" s="0" t="s">
        <v>195</v>
      </c>
      <c r="E9440" s="0" t="n">
        <v>2036</v>
      </c>
      <c r="F9440" s="0" t="n">
        <v>0.580100883455002</v>
      </c>
      <c r="G9440" s="0" t="s">
        <v>193</v>
      </c>
    </row>
    <row r="9441" customFormat="false" ht="14.25" hidden="false" customHeight="false" outlineLevel="0" collapsed="false">
      <c r="A9441" s="0" t="s">
        <v>115</v>
      </c>
      <c r="B9441" s="0" t="s">
        <v>116</v>
      </c>
      <c r="C9441" s="0" t="s">
        <v>72</v>
      </c>
      <c r="D9441" s="0" t="s">
        <v>196</v>
      </c>
      <c r="E9441" s="0" t="n">
        <v>2036</v>
      </c>
      <c r="F9441" s="0" t="n">
        <v>0.0877087713105223</v>
      </c>
      <c r="G9441" s="0" t="s">
        <v>193</v>
      </c>
    </row>
    <row r="9442" customFormat="false" ht="14.25" hidden="false" customHeight="false" outlineLevel="0" collapsed="false">
      <c r="A9442" s="0" t="s">
        <v>115</v>
      </c>
      <c r="B9442" s="0" t="s">
        <v>116</v>
      </c>
      <c r="C9442" s="0" t="s">
        <v>72</v>
      </c>
      <c r="D9442" s="0" t="s">
        <v>197</v>
      </c>
      <c r="E9442" s="0" t="n">
        <v>2036</v>
      </c>
      <c r="F9442" s="0" t="n">
        <v>0.0313173960359781</v>
      </c>
      <c r="G9442" s="0" t="s">
        <v>193</v>
      </c>
    </row>
    <row r="9443" customFormat="false" ht="14.25" hidden="false" customHeight="false" outlineLevel="0" collapsed="false">
      <c r="A9443" s="0" t="s">
        <v>115</v>
      </c>
      <c r="B9443" s="0" t="s">
        <v>116</v>
      </c>
      <c r="C9443" s="0" t="s">
        <v>72</v>
      </c>
      <c r="D9443" s="0" t="s">
        <v>198</v>
      </c>
      <c r="E9443" s="0" t="n">
        <v>2036</v>
      </c>
      <c r="F9443" s="0" t="n">
        <v>0.134701266997044</v>
      </c>
      <c r="G9443" s="0" t="s">
        <v>193</v>
      </c>
    </row>
    <row r="9444" customFormat="false" ht="14.25" hidden="false" customHeight="false" outlineLevel="0" collapsed="false">
      <c r="A9444" s="0" t="s">
        <v>115</v>
      </c>
      <c r="B9444" s="0" t="s">
        <v>116</v>
      </c>
      <c r="C9444" s="0" t="s">
        <v>72</v>
      </c>
      <c r="D9444" s="0" t="s">
        <v>188</v>
      </c>
      <c r="E9444" s="0" t="n">
        <v>2037</v>
      </c>
      <c r="F9444" s="0" t="n">
        <v>1.10544867716969</v>
      </c>
      <c r="G9444" s="0" t="s">
        <v>135</v>
      </c>
    </row>
    <row r="9445" customFormat="false" ht="14.25" hidden="false" customHeight="false" outlineLevel="0" collapsed="false">
      <c r="A9445" s="0" t="s">
        <v>115</v>
      </c>
      <c r="B9445" s="0" t="s">
        <v>116</v>
      </c>
      <c r="C9445" s="0" t="s">
        <v>72</v>
      </c>
      <c r="D9445" s="0" t="s">
        <v>189</v>
      </c>
      <c r="E9445" s="0" t="n">
        <v>2037</v>
      </c>
      <c r="F9445" s="0" t="n">
        <v>0.953204693951311</v>
      </c>
      <c r="G9445" s="0" t="s">
        <v>135</v>
      </c>
    </row>
    <row r="9446" customFormat="false" ht="14.25" hidden="false" customHeight="false" outlineLevel="0" collapsed="false">
      <c r="A9446" s="0" t="s">
        <v>115</v>
      </c>
      <c r="B9446" s="0" t="s">
        <v>116</v>
      </c>
      <c r="C9446" s="0" t="s">
        <v>72</v>
      </c>
      <c r="D9446" s="0" t="s">
        <v>190</v>
      </c>
      <c r="E9446" s="0" t="n">
        <v>2037</v>
      </c>
      <c r="F9446" s="0" t="n">
        <v>1.12012421859437</v>
      </c>
      <c r="G9446" s="0" t="s">
        <v>135</v>
      </c>
    </row>
    <row r="9447" customFormat="false" ht="14.25" hidden="false" customHeight="false" outlineLevel="0" collapsed="false">
      <c r="A9447" s="0" t="s">
        <v>115</v>
      </c>
      <c r="B9447" s="0" t="s">
        <v>116</v>
      </c>
      <c r="C9447" s="0" t="s">
        <v>72</v>
      </c>
      <c r="D9447" s="0" t="s">
        <v>191</v>
      </c>
      <c r="E9447" s="0" t="n">
        <v>2037</v>
      </c>
      <c r="F9447" s="0" t="n">
        <v>1.14920224890488</v>
      </c>
      <c r="G9447" s="0" t="s">
        <v>135</v>
      </c>
    </row>
    <row r="9448" customFormat="false" ht="14.25" hidden="false" customHeight="false" outlineLevel="0" collapsed="false">
      <c r="A9448" s="0" t="s">
        <v>115</v>
      </c>
      <c r="B9448" s="0" t="s">
        <v>116</v>
      </c>
      <c r="C9448" s="0" t="s">
        <v>72</v>
      </c>
      <c r="D9448" s="0" t="s">
        <v>192</v>
      </c>
      <c r="E9448" s="0" t="n">
        <v>2037</v>
      </c>
      <c r="F9448" s="0" t="n">
        <v>0.931360380075014</v>
      </c>
      <c r="G9448" s="0" t="s">
        <v>193</v>
      </c>
    </row>
    <row r="9449" customFormat="false" ht="14.25" hidden="false" customHeight="false" outlineLevel="0" collapsed="false">
      <c r="A9449" s="0" t="s">
        <v>115</v>
      </c>
      <c r="B9449" s="0" t="s">
        <v>116</v>
      </c>
      <c r="C9449" s="0" t="s">
        <v>72</v>
      </c>
      <c r="D9449" s="0" t="s">
        <v>194</v>
      </c>
      <c r="E9449" s="0" t="n">
        <v>2037</v>
      </c>
      <c r="F9449" s="0" t="n">
        <v>0.92</v>
      </c>
      <c r="G9449" s="0" t="s">
        <v>193</v>
      </c>
    </row>
    <row r="9450" customFormat="false" ht="14.25" hidden="false" customHeight="false" outlineLevel="0" collapsed="false">
      <c r="A9450" s="0" t="s">
        <v>115</v>
      </c>
      <c r="B9450" s="0" t="s">
        <v>116</v>
      </c>
      <c r="C9450" s="0" t="s">
        <v>72</v>
      </c>
      <c r="D9450" s="0" t="s">
        <v>195</v>
      </c>
      <c r="E9450" s="0" t="n">
        <v>2037</v>
      </c>
      <c r="F9450" s="0" t="n">
        <v>0.580049176134508</v>
      </c>
      <c r="G9450" s="0" t="s">
        <v>193</v>
      </c>
    </row>
    <row r="9451" customFormat="false" ht="14.25" hidden="false" customHeight="false" outlineLevel="0" collapsed="false">
      <c r="A9451" s="0" t="s">
        <v>115</v>
      </c>
      <c r="B9451" s="0" t="s">
        <v>116</v>
      </c>
      <c r="C9451" s="0" t="s">
        <v>72</v>
      </c>
      <c r="D9451" s="0" t="s">
        <v>196</v>
      </c>
      <c r="E9451" s="0" t="n">
        <v>2037</v>
      </c>
      <c r="F9451" s="0" t="n">
        <v>0.0877148387820663</v>
      </c>
      <c r="G9451" s="0" t="s">
        <v>193</v>
      </c>
    </row>
    <row r="9452" customFormat="false" ht="14.25" hidden="false" customHeight="false" outlineLevel="0" collapsed="false">
      <c r="A9452" s="0" t="s">
        <v>115</v>
      </c>
      <c r="B9452" s="0" t="s">
        <v>116</v>
      </c>
      <c r="C9452" s="0" t="s">
        <v>72</v>
      </c>
      <c r="D9452" s="0" t="s">
        <v>197</v>
      </c>
      <c r="E9452" s="0" t="n">
        <v>2037</v>
      </c>
      <c r="F9452" s="0" t="n">
        <v>0.0325667035160812</v>
      </c>
      <c r="G9452" s="0" t="s">
        <v>193</v>
      </c>
    </row>
    <row r="9453" customFormat="false" ht="14.25" hidden="false" customHeight="false" outlineLevel="0" collapsed="false">
      <c r="A9453" s="0" t="s">
        <v>115</v>
      </c>
      <c r="B9453" s="0" t="s">
        <v>116</v>
      </c>
      <c r="C9453" s="0" t="s">
        <v>72</v>
      </c>
      <c r="D9453" s="0" t="s">
        <v>198</v>
      </c>
      <c r="E9453" s="0" t="n">
        <v>2037</v>
      </c>
      <c r="F9453" s="0" t="n">
        <v>0.133287256587155</v>
      </c>
      <c r="G9453" s="0" t="s">
        <v>193</v>
      </c>
    </row>
    <row r="9454" customFormat="false" ht="14.25" hidden="false" customHeight="false" outlineLevel="0" collapsed="false">
      <c r="A9454" s="0" t="s">
        <v>115</v>
      </c>
      <c r="B9454" s="0" t="s">
        <v>116</v>
      </c>
      <c r="C9454" s="0" t="s">
        <v>72</v>
      </c>
      <c r="D9454" s="0" t="s">
        <v>188</v>
      </c>
      <c r="E9454" s="0" t="n">
        <v>2038</v>
      </c>
      <c r="F9454" s="0" t="n">
        <v>1.10962739748564</v>
      </c>
      <c r="G9454" s="0" t="s">
        <v>135</v>
      </c>
    </row>
    <row r="9455" customFormat="false" ht="14.25" hidden="false" customHeight="false" outlineLevel="0" collapsed="false">
      <c r="A9455" s="0" t="s">
        <v>115</v>
      </c>
      <c r="B9455" s="0" t="s">
        <v>116</v>
      </c>
      <c r="C9455" s="0" t="s">
        <v>72</v>
      </c>
      <c r="D9455" s="0" t="s">
        <v>189</v>
      </c>
      <c r="E9455" s="0" t="n">
        <v>2038</v>
      </c>
      <c r="F9455" s="0" t="n">
        <v>0.94796421402167</v>
      </c>
      <c r="G9455" s="0" t="s">
        <v>135</v>
      </c>
    </row>
    <row r="9456" customFormat="false" ht="14.25" hidden="false" customHeight="false" outlineLevel="0" collapsed="false">
      <c r="A9456" s="0" t="s">
        <v>115</v>
      </c>
      <c r="B9456" s="0" t="s">
        <v>116</v>
      </c>
      <c r="C9456" s="0" t="s">
        <v>72</v>
      </c>
      <c r="D9456" s="0" t="s">
        <v>190</v>
      </c>
      <c r="E9456" s="0" t="n">
        <v>2038</v>
      </c>
      <c r="F9456" s="0" t="n">
        <v>1.12012421859437</v>
      </c>
      <c r="G9456" s="0" t="s">
        <v>135</v>
      </c>
    </row>
    <row r="9457" customFormat="false" ht="14.25" hidden="false" customHeight="false" outlineLevel="0" collapsed="false">
      <c r="A9457" s="0" t="s">
        <v>115</v>
      </c>
      <c r="B9457" s="0" t="s">
        <v>116</v>
      </c>
      <c r="C9457" s="0" t="s">
        <v>72</v>
      </c>
      <c r="D9457" s="0" t="s">
        <v>191</v>
      </c>
      <c r="E9457" s="0" t="n">
        <v>2038</v>
      </c>
      <c r="F9457" s="0" t="n">
        <v>1.14920224890488</v>
      </c>
      <c r="G9457" s="0" t="s">
        <v>135</v>
      </c>
    </row>
    <row r="9458" customFormat="false" ht="14.25" hidden="false" customHeight="false" outlineLevel="0" collapsed="false">
      <c r="A9458" s="0" t="s">
        <v>115</v>
      </c>
      <c r="B9458" s="0" t="s">
        <v>116</v>
      </c>
      <c r="C9458" s="0" t="s">
        <v>72</v>
      </c>
      <c r="D9458" s="0" t="s">
        <v>192</v>
      </c>
      <c r="E9458" s="0" t="n">
        <v>2038</v>
      </c>
      <c r="F9458" s="0" t="n">
        <v>0.931775712485182</v>
      </c>
      <c r="G9458" s="0" t="s">
        <v>193</v>
      </c>
    </row>
    <row r="9459" customFormat="false" ht="14.25" hidden="false" customHeight="false" outlineLevel="0" collapsed="false">
      <c r="A9459" s="0" t="s">
        <v>115</v>
      </c>
      <c r="B9459" s="0" t="s">
        <v>116</v>
      </c>
      <c r="C9459" s="0" t="s">
        <v>72</v>
      </c>
      <c r="D9459" s="0" t="s">
        <v>194</v>
      </c>
      <c r="E9459" s="0" t="n">
        <v>2038</v>
      </c>
      <c r="F9459" s="0" t="n">
        <v>0.92</v>
      </c>
      <c r="G9459" s="0" t="s">
        <v>193</v>
      </c>
    </row>
    <row r="9460" customFormat="false" ht="14.25" hidden="false" customHeight="false" outlineLevel="0" collapsed="false">
      <c r="A9460" s="0" t="s">
        <v>115</v>
      </c>
      <c r="B9460" s="0" t="s">
        <v>116</v>
      </c>
      <c r="C9460" s="0" t="s">
        <v>72</v>
      </c>
      <c r="D9460" s="0" t="s">
        <v>195</v>
      </c>
      <c r="E9460" s="0" t="n">
        <v>2038</v>
      </c>
      <c r="F9460" s="0" t="n">
        <v>0.580000192624148</v>
      </c>
      <c r="G9460" s="0" t="s">
        <v>193</v>
      </c>
    </row>
    <row r="9461" customFormat="false" ht="14.25" hidden="false" customHeight="false" outlineLevel="0" collapsed="false">
      <c r="A9461" s="0" t="s">
        <v>115</v>
      </c>
      <c r="B9461" s="0" t="s">
        <v>116</v>
      </c>
      <c r="C9461" s="0" t="s">
        <v>72</v>
      </c>
      <c r="D9461" s="0" t="s">
        <v>196</v>
      </c>
      <c r="E9461" s="0" t="n">
        <v>2038</v>
      </c>
      <c r="F9461" s="0" t="n">
        <v>0.0876154616549491</v>
      </c>
      <c r="G9461" s="0" t="s">
        <v>193</v>
      </c>
    </row>
    <row r="9462" customFormat="false" ht="14.25" hidden="false" customHeight="false" outlineLevel="0" collapsed="false">
      <c r="A9462" s="0" t="s">
        <v>115</v>
      </c>
      <c r="B9462" s="0" t="s">
        <v>116</v>
      </c>
      <c r="C9462" s="0" t="s">
        <v>72</v>
      </c>
      <c r="D9462" s="0" t="s">
        <v>197</v>
      </c>
      <c r="E9462" s="0" t="n">
        <v>2038</v>
      </c>
      <c r="F9462" s="0" t="n">
        <v>0.0337711398813956</v>
      </c>
      <c r="G9462" s="0" t="s">
        <v>193</v>
      </c>
    </row>
    <row r="9463" customFormat="false" ht="14.25" hidden="false" customHeight="false" outlineLevel="0" collapsed="false">
      <c r="A9463" s="0" t="s">
        <v>115</v>
      </c>
      <c r="B9463" s="0" t="s">
        <v>116</v>
      </c>
      <c r="C9463" s="0" t="s">
        <v>72</v>
      </c>
      <c r="D9463" s="0" t="s">
        <v>198</v>
      </c>
      <c r="E9463" s="0" t="n">
        <v>2038</v>
      </c>
      <c r="F9463" s="0" t="n">
        <v>0.131887425976063</v>
      </c>
      <c r="G9463" s="0" t="s">
        <v>193</v>
      </c>
    </row>
    <row r="9464" customFormat="false" ht="14.25" hidden="false" customHeight="false" outlineLevel="0" collapsed="false">
      <c r="A9464" s="0" t="s">
        <v>115</v>
      </c>
      <c r="B9464" s="0" t="s">
        <v>116</v>
      </c>
      <c r="C9464" s="0" t="s">
        <v>72</v>
      </c>
      <c r="D9464" s="0" t="s">
        <v>188</v>
      </c>
      <c r="E9464" s="0" t="n">
        <v>2039</v>
      </c>
      <c r="F9464" s="0" t="n">
        <v>1.13192658027171</v>
      </c>
      <c r="G9464" s="0" t="s">
        <v>135</v>
      </c>
    </row>
    <row r="9465" customFormat="false" ht="14.25" hidden="false" customHeight="false" outlineLevel="0" collapsed="false">
      <c r="A9465" s="0" t="s">
        <v>115</v>
      </c>
      <c r="B9465" s="0" t="s">
        <v>116</v>
      </c>
      <c r="C9465" s="0" t="s">
        <v>72</v>
      </c>
      <c r="D9465" s="0" t="s">
        <v>189</v>
      </c>
      <c r="E9465" s="0" t="n">
        <v>2039</v>
      </c>
      <c r="F9465" s="0" t="n">
        <v>0.94305134894474</v>
      </c>
      <c r="G9465" s="0" t="s">
        <v>135</v>
      </c>
    </row>
    <row r="9466" customFormat="false" ht="14.25" hidden="false" customHeight="false" outlineLevel="0" collapsed="false">
      <c r="A9466" s="0" t="s">
        <v>115</v>
      </c>
      <c r="B9466" s="0" t="s">
        <v>116</v>
      </c>
      <c r="C9466" s="0" t="s">
        <v>72</v>
      </c>
      <c r="D9466" s="0" t="s">
        <v>190</v>
      </c>
      <c r="E9466" s="0" t="n">
        <v>2039</v>
      </c>
      <c r="F9466" s="0" t="n">
        <v>1.12012421859437</v>
      </c>
      <c r="G9466" s="0" t="s">
        <v>135</v>
      </c>
    </row>
    <row r="9467" customFormat="false" ht="14.25" hidden="false" customHeight="false" outlineLevel="0" collapsed="false">
      <c r="A9467" s="0" t="s">
        <v>115</v>
      </c>
      <c r="B9467" s="0" t="s">
        <v>116</v>
      </c>
      <c r="C9467" s="0" t="s">
        <v>72</v>
      </c>
      <c r="D9467" s="0" t="s">
        <v>191</v>
      </c>
      <c r="E9467" s="0" t="n">
        <v>2039</v>
      </c>
      <c r="F9467" s="0" t="n">
        <v>1.14920224890488</v>
      </c>
      <c r="G9467" s="0" t="s">
        <v>135</v>
      </c>
    </row>
    <row r="9468" customFormat="false" ht="14.25" hidden="false" customHeight="false" outlineLevel="0" collapsed="false">
      <c r="A9468" s="0" t="s">
        <v>115</v>
      </c>
      <c r="B9468" s="0" t="s">
        <v>116</v>
      </c>
      <c r="C9468" s="0" t="s">
        <v>72</v>
      </c>
      <c r="D9468" s="0" t="s">
        <v>192</v>
      </c>
      <c r="E9468" s="0" t="n">
        <v>2039</v>
      </c>
      <c r="F9468" s="0" t="n">
        <v>0.933949959534582</v>
      </c>
      <c r="G9468" s="0" t="s">
        <v>193</v>
      </c>
    </row>
    <row r="9469" customFormat="false" ht="14.25" hidden="false" customHeight="false" outlineLevel="0" collapsed="false">
      <c r="A9469" s="0" t="s">
        <v>115</v>
      </c>
      <c r="B9469" s="0" t="s">
        <v>116</v>
      </c>
      <c r="C9469" s="0" t="s">
        <v>72</v>
      </c>
      <c r="D9469" s="0" t="s">
        <v>194</v>
      </c>
      <c r="E9469" s="0" t="n">
        <v>2039</v>
      </c>
      <c r="F9469" s="0" t="n">
        <v>0.92</v>
      </c>
      <c r="G9469" s="0" t="s">
        <v>193</v>
      </c>
    </row>
    <row r="9470" customFormat="false" ht="14.25" hidden="false" customHeight="false" outlineLevel="0" collapsed="false">
      <c r="A9470" s="0" t="s">
        <v>115</v>
      </c>
      <c r="B9470" s="0" t="s">
        <v>116</v>
      </c>
      <c r="C9470" s="0" t="s">
        <v>72</v>
      </c>
      <c r="D9470" s="0" t="s">
        <v>195</v>
      </c>
      <c r="E9470" s="0" t="n">
        <v>2039</v>
      </c>
      <c r="F9470" s="0" t="n">
        <v>0.579953337326972</v>
      </c>
      <c r="G9470" s="0" t="s">
        <v>193</v>
      </c>
    </row>
    <row r="9471" customFormat="false" ht="14.25" hidden="false" customHeight="false" outlineLevel="0" collapsed="false">
      <c r="A9471" s="0" t="s">
        <v>115</v>
      </c>
      <c r="B9471" s="0" t="s">
        <v>116</v>
      </c>
      <c r="C9471" s="0" t="s">
        <v>72</v>
      </c>
      <c r="D9471" s="0" t="s">
        <v>196</v>
      </c>
      <c r="E9471" s="0" t="n">
        <v>2039</v>
      </c>
      <c r="F9471" s="0" t="n">
        <v>0.087639928432071</v>
      </c>
      <c r="G9471" s="0" t="s">
        <v>193</v>
      </c>
    </row>
    <row r="9472" customFormat="false" ht="14.25" hidden="false" customHeight="false" outlineLevel="0" collapsed="false">
      <c r="A9472" s="0" t="s">
        <v>115</v>
      </c>
      <c r="B9472" s="0" t="s">
        <v>116</v>
      </c>
      <c r="C9472" s="0" t="s">
        <v>72</v>
      </c>
      <c r="D9472" s="0" t="s">
        <v>197</v>
      </c>
      <c r="E9472" s="0" t="n">
        <v>2039</v>
      </c>
      <c r="F9472" s="0" t="n">
        <v>0.0349393282061319</v>
      </c>
      <c r="G9472" s="0" t="s">
        <v>193</v>
      </c>
    </row>
    <row r="9473" customFormat="false" ht="14.25" hidden="false" customHeight="false" outlineLevel="0" collapsed="false">
      <c r="A9473" s="0" t="s">
        <v>115</v>
      </c>
      <c r="B9473" s="0" t="s">
        <v>116</v>
      </c>
      <c r="C9473" s="0" t="s">
        <v>72</v>
      </c>
      <c r="D9473" s="0" t="s">
        <v>198</v>
      </c>
      <c r="E9473" s="0" t="n">
        <v>2039</v>
      </c>
      <c r="F9473" s="0" t="n">
        <v>0.130531857740637</v>
      </c>
      <c r="G9473" s="0" t="s">
        <v>193</v>
      </c>
    </row>
    <row r="9474" customFormat="false" ht="14.25" hidden="false" customHeight="false" outlineLevel="0" collapsed="false">
      <c r="A9474" s="0" t="s">
        <v>115</v>
      </c>
      <c r="B9474" s="0" t="s">
        <v>116</v>
      </c>
      <c r="C9474" s="0" t="s">
        <v>72</v>
      </c>
      <c r="D9474" s="0" t="s">
        <v>188</v>
      </c>
      <c r="E9474" s="0" t="n">
        <v>2040</v>
      </c>
      <c r="F9474" s="0" t="n">
        <v>1.13080847647758</v>
      </c>
      <c r="G9474" s="0" t="s">
        <v>135</v>
      </c>
    </row>
    <row r="9475" customFormat="false" ht="14.25" hidden="false" customHeight="false" outlineLevel="0" collapsed="false">
      <c r="A9475" s="0" t="s">
        <v>115</v>
      </c>
      <c r="B9475" s="0" t="s">
        <v>116</v>
      </c>
      <c r="C9475" s="0" t="s">
        <v>72</v>
      </c>
      <c r="D9475" s="0" t="s">
        <v>189</v>
      </c>
      <c r="E9475" s="0" t="n">
        <v>2040</v>
      </c>
      <c r="F9475" s="0" t="n">
        <v>0.941073424306972</v>
      </c>
      <c r="G9475" s="0" t="s">
        <v>135</v>
      </c>
    </row>
    <row r="9476" customFormat="false" ht="14.25" hidden="false" customHeight="false" outlineLevel="0" collapsed="false">
      <c r="A9476" s="0" t="s">
        <v>115</v>
      </c>
      <c r="B9476" s="0" t="s">
        <v>116</v>
      </c>
      <c r="C9476" s="0" t="s">
        <v>72</v>
      </c>
      <c r="D9476" s="0" t="s">
        <v>190</v>
      </c>
      <c r="E9476" s="0" t="n">
        <v>2040</v>
      </c>
      <c r="F9476" s="0" t="n">
        <v>1.12012421859437</v>
      </c>
      <c r="G9476" s="0" t="s">
        <v>135</v>
      </c>
    </row>
    <row r="9477" customFormat="false" ht="14.25" hidden="false" customHeight="false" outlineLevel="0" collapsed="false">
      <c r="A9477" s="0" t="s">
        <v>115</v>
      </c>
      <c r="B9477" s="0" t="s">
        <v>116</v>
      </c>
      <c r="C9477" s="0" t="s">
        <v>72</v>
      </c>
      <c r="D9477" s="0" t="s">
        <v>191</v>
      </c>
      <c r="E9477" s="0" t="n">
        <v>2040</v>
      </c>
      <c r="F9477" s="0" t="n">
        <v>1.14920224890488</v>
      </c>
      <c r="G9477" s="0" t="s">
        <v>135</v>
      </c>
    </row>
    <row r="9478" customFormat="false" ht="14.25" hidden="false" customHeight="false" outlineLevel="0" collapsed="false">
      <c r="A9478" s="0" t="s">
        <v>115</v>
      </c>
      <c r="B9478" s="0" t="s">
        <v>116</v>
      </c>
      <c r="C9478" s="0" t="s">
        <v>72</v>
      </c>
      <c r="D9478" s="0" t="s">
        <v>192</v>
      </c>
      <c r="E9478" s="0" t="n">
        <v>2040</v>
      </c>
      <c r="F9478" s="0" t="n">
        <v>0.933842609346803</v>
      </c>
      <c r="G9478" s="0" t="s">
        <v>193</v>
      </c>
    </row>
    <row r="9479" customFormat="false" ht="14.25" hidden="false" customHeight="false" outlineLevel="0" collapsed="false">
      <c r="A9479" s="0" t="s">
        <v>115</v>
      </c>
      <c r="B9479" s="0" t="s">
        <v>116</v>
      </c>
      <c r="C9479" s="0" t="s">
        <v>72</v>
      </c>
      <c r="D9479" s="0" t="s">
        <v>194</v>
      </c>
      <c r="E9479" s="0" t="n">
        <v>2040</v>
      </c>
      <c r="F9479" s="0" t="n">
        <v>0.92</v>
      </c>
      <c r="G9479" s="0" t="s">
        <v>193</v>
      </c>
    </row>
    <row r="9480" customFormat="false" ht="14.25" hidden="false" customHeight="false" outlineLevel="0" collapsed="false">
      <c r="A9480" s="0" t="s">
        <v>115</v>
      </c>
      <c r="B9480" s="0" t="s">
        <v>116</v>
      </c>
      <c r="C9480" s="0" t="s">
        <v>72</v>
      </c>
      <c r="D9480" s="0" t="s">
        <v>195</v>
      </c>
      <c r="E9480" s="0" t="n">
        <v>2040</v>
      </c>
      <c r="F9480" s="0" t="n">
        <v>0.579907956468488</v>
      </c>
      <c r="G9480" s="0" t="s">
        <v>193</v>
      </c>
    </row>
    <row r="9481" customFormat="false" ht="14.25" hidden="false" customHeight="false" outlineLevel="0" collapsed="false">
      <c r="A9481" s="0" t="s">
        <v>115</v>
      </c>
      <c r="B9481" s="0" t="s">
        <v>116</v>
      </c>
      <c r="C9481" s="0" t="s">
        <v>72</v>
      </c>
      <c r="D9481" s="0" t="s">
        <v>196</v>
      </c>
      <c r="E9481" s="0" t="n">
        <v>2040</v>
      </c>
      <c r="F9481" s="0" t="n">
        <v>0.0875581856104694</v>
      </c>
      <c r="G9481" s="0" t="s">
        <v>193</v>
      </c>
    </row>
    <row r="9482" customFormat="false" ht="14.25" hidden="false" customHeight="false" outlineLevel="0" collapsed="false">
      <c r="A9482" s="0" t="s">
        <v>115</v>
      </c>
      <c r="B9482" s="0" t="s">
        <v>116</v>
      </c>
      <c r="C9482" s="0" t="s">
        <v>72</v>
      </c>
      <c r="D9482" s="0" t="s">
        <v>197</v>
      </c>
      <c r="E9482" s="0" t="n">
        <v>2040</v>
      </c>
      <c r="F9482" s="0" t="n">
        <v>0.0360217082195636</v>
      </c>
      <c r="G9482" s="0" t="s">
        <v>193</v>
      </c>
    </row>
    <row r="9483" customFormat="false" ht="14.25" hidden="false" customHeight="false" outlineLevel="0" collapsed="false">
      <c r="A9483" s="0" t="s">
        <v>115</v>
      </c>
      <c r="B9483" s="0" t="s">
        <v>116</v>
      </c>
      <c r="C9483" s="0" t="s">
        <v>72</v>
      </c>
      <c r="D9483" s="0" t="s">
        <v>198</v>
      </c>
      <c r="E9483" s="0" t="n">
        <v>2040</v>
      </c>
      <c r="F9483" s="0" t="n">
        <v>0.129041038014632</v>
      </c>
      <c r="G9483" s="0" t="s">
        <v>193</v>
      </c>
    </row>
    <row r="9484" customFormat="false" ht="14.25" hidden="false" customHeight="false" outlineLevel="0" collapsed="false">
      <c r="A9484" s="0" t="s">
        <v>111</v>
      </c>
      <c r="B9484" s="0" t="s">
        <v>112</v>
      </c>
      <c r="C9484" s="0" t="s">
        <v>72</v>
      </c>
      <c r="D9484" s="0" t="s">
        <v>188</v>
      </c>
      <c r="E9484" s="0" t="n">
        <v>2025</v>
      </c>
      <c r="F9484" s="0" t="n">
        <v>1.00448847757656</v>
      </c>
      <c r="G9484" s="0" t="s">
        <v>135</v>
      </c>
    </row>
    <row r="9485" customFormat="false" ht="14.25" hidden="false" customHeight="false" outlineLevel="0" collapsed="false">
      <c r="A9485" s="0" t="s">
        <v>111</v>
      </c>
      <c r="B9485" s="0" t="s">
        <v>112</v>
      </c>
      <c r="C9485" s="0" t="s">
        <v>72</v>
      </c>
      <c r="D9485" s="0" t="s">
        <v>189</v>
      </c>
      <c r="E9485" s="0" t="n">
        <v>2025</v>
      </c>
      <c r="F9485" s="0" t="n">
        <v>0.996827030994697</v>
      </c>
      <c r="G9485" s="0" t="s">
        <v>135</v>
      </c>
    </row>
    <row r="9486" customFormat="false" ht="14.25" hidden="false" customHeight="false" outlineLevel="0" collapsed="false">
      <c r="A9486" s="0" t="s">
        <v>111</v>
      </c>
      <c r="B9486" s="0" t="s">
        <v>112</v>
      </c>
      <c r="C9486" s="0" t="s">
        <v>72</v>
      </c>
      <c r="D9486" s="0" t="s">
        <v>190</v>
      </c>
      <c r="E9486" s="0" t="n">
        <v>2025</v>
      </c>
      <c r="F9486" s="0" t="n">
        <v>1.07742165520331</v>
      </c>
      <c r="G9486" s="0" t="s">
        <v>135</v>
      </c>
    </row>
    <row r="9487" customFormat="false" ht="14.25" hidden="false" customHeight="false" outlineLevel="0" collapsed="false">
      <c r="A9487" s="0" t="s">
        <v>111</v>
      </c>
      <c r="B9487" s="0" t="s">
        <v>112</v>
      </c>
      <c r="C9487" s="0" t="s">
        <v>72</v>
      </c>
      <c r="D9487" s="0" t="s">
        <v>191</v>
      </c>
      <c r="E9487" s="0" t="n">
        <v>2025</v>
      </c>
      <c r="F9487" s="0" t="n">
        <v>1.28903124520573</v>
      </c>
      <c r="G9487" s="0" t="s">
        <v>135</v>
      </c>
    </row>
    <row r="9488" customFormat="false" ht="14.25" hidden="false" customHeight="false" outlineLevel="0" collapsed="false">
      <c r="A9488" s="0" t="s">
        <v>111</v>
      </c>
      <c r="B9488" s="0" t="s">
        <v>112</v>
      </c>
      <c r="C9488" s="0" t="s">
        <v>72</v>
      </c>
      <c r="D9488" s="0" t="s">
        <v>192</v>
      </c>
      <c r="E9488" s="0" t="n">
        <v>2025</v>
      </c>
      <c r="F9488" s="0" t="n">
        <v>0.900265886226079</v>
      </c>
      <c r="G9488" s="0" t="s">
        <v>193</v>
      </c>
    </row>
    <row r="9489" customFormat="false" ht="14.25" hidden="false" customHeight="false" outlineLevel="0" collapsed="false">
      <c r="A9489" s="0" t="s">
        <v>111</v>
      </c>
      <c r="B9489" s="0" t="s">
        <v>112</v>
      </c>
      <c r="C9489" s="0" t="s">
        <v>72</v>
      </c>
      <c r="D9489" s="0" t="s">
        <v>194</v>
      </c>
      <c r="E9489" s="0" t="n">
        <v>2025</v>
      </c>
      <c r="F9489" s="0" t="n">
        <v>0.9</v>
      </c>
      <c r="G9489" s="0" t="s">
        <v>193</v>
      </c>
    </row>
    <row r="9490" customFormat="false" ht="14.25" hidden="false" customHeight="false" outlineLevel="0" collapsed="false">
      <c r="A9490" s="0" t="s">
        <v>111</v>
      </c>
      <c r="B9490" s="0" t="s">
        <v>112</v>
      </c>
      <c r="C9490" s="0" t="s">
        <v>72</v>
      </c>
      <c r="D9490" s="0" t="s">
        <v>195</v>
      </c>
      <c r="E9490" s="0" t="n">
        <v>2025</v>
      </c>
      <c r="F9490" s="0" t="n">
        <v>0.580367149547795</v>
      </c>
      <c r="G9490" s="0" t="s">
        <v>193</v>
      </c>
    </row>
    <row r="9491" customFormat="false" ht="14.25" hidden="false" customHeight="false" outlineLevel="0" collapsed="false">
      <c r="A9491" s="0" t="s">
        <v>111</v>
      </c>
      <c r="B9491" s="0" t="s">
        <v>112</v>
      </c>
      <c r="C9491" s="0" t="s">
        <v>72</v>
      </c>
      <c r="D9491" s="0" t="s">
        <v>196</v>
      </c>
      <c r="E9491" s="0" t="n">
        <v>2025</v>
      </c>
      <c r="F9491" s="0" t="n">
        <v>0.0640058898619791</v>
      </c>
      <c r="G9491" s="0" t="s">
        <v>193</v>
      </c>
    </row>
    <row r="9492" customFormat="false" ht="14.25" hidden="false" customHeight="false" outlineLevel="0" collapsed="false">
      <c r="A9492" s="0" t="s">
        <v>111</v>
      </c>
      <c r="B9492" s="0" t="s">
        <v>112</v>
      </c>
      <c r="C9492" s="0" t="s">
        <v>72</v>
      </c>
      <c r="D9492" s="0" t="s">
        <v>197</v>
      </c>
      <c r="E9492" s="0" t="n">
        <v>2025</v>
      </c>
      <c r="F9492" s="0" t="n">
        <v>0.0242194438387443</v>
      </c>
      <c r="G9492" s="0" t="s">
        <v>193</v>
      </c>
    </row>
    <row r="9493" customFormat="false" ht="14.25" hidden="false" customHeight="false" outlineLevel="0" collapsed="false">
      <c r="A9493" s="0" t="s">
        <v>111</v>
      </c>
      <c r="B9493" s="0" t="s">
        <v>112</v>
      </c>
      <c r="C9493" s="0" t="s">
        <v>72</v>
      </c>
      <c r="D9493" s="0" t="s">
        <v>198</v>
      </c>
      <c r="E9493" s="0" t="n">
        <v>2025</v>
      </c>
      <c r="F9493" s="0" t="n">
        <v>0.168309438994971</v>
      </c>
      <c r="G9493" s="0" t="s">
        <v>193</v>
      </c>
    </row>
    <row r="9494" customFormat="false" ht="14.25" hidden="false" customHeight="false" outlineLevel="0" collapsed="false">
      <c r="A9494" s="0" t="s">
        <v>111</v>
      </c>
      <c r="B9494" s="0" t="s">
        <v>112</v>
      </c>
      <c r="C9494" s="0" t="s">
        <v>72</v>
      </c>
      <c r="D9494" s="0" t="s">
        <v>188</v>
      </c>
      <c r="E9494" s="0" t="n">
        <v>2026</v>
      </c>
      <c r="F9494" s="0" t="n">
        <v>1.02452332818269</v>
      </c>
      <c r="G9494" s="0" t="s">
        <v>135</v>
      </c>
    </row>
    <row r="9495" customFormat="false" ht="14.25" hidden="false" customHeight="false" outlineLevel="0" collapsed="false">
      <c r="A9495" s="0" t="s">
        <v>111</v>
      </c>
      <c r="B9495" s="0" t="s">
        <v>112</v>
      </c>
      <c r="C9495" s="0" t="s">
        <v>72</v>
      </c>
      <c r="D9495" s="0" t="s">
        <v>189</v>
      </c>
      <c r="E9495" s="0" t="n">
        <v>2026</v>
      </c>
      <c r="F9495" s="0" t="n">
        <v>0.985117540787898</v>
      </c>
      <c r="G9495" s="0" t="s">
        <v>135</v>
      </c>
    </row>
    <row r="9496" customFormat="false" ht="14.25" hidden="false" customHeight="false" outlineLevel="0" collapsed="false">
      <c r="A9496" s="0" t="s">
        <v>111</v>
      </c>
      <c r="B9496" s="0" t="s">
        <v>112</v>
      </c>
      <c r="C9496" s="0" t="s">
        <v>72</v>
      </c>
      <c r="D9496" s="0" t="s">
        <v>190</v>
      </c>
      <c r="E9496" s="0" t="n">
        <v>2026</v>
      </c>
      <c r="F9496" s="0" t="n">
        <v>1.07742165520331</v>
      </c>
      <c r="G9496" s="0" t="s">
        <v>135</v>
      </c>
    </row>
    <row r="9497" customFormat="false" ht="14.25" hidden="false" customHeight="false" outlineLevel="0" collapsed="false">
      <c r="A9497" s="0" t="s">
        <v>111</v>
      </c>
      <c r="B9497" s="0" t="s">
        <v>112</v>
      </c>
      <c r="C9497" s="0" t="s">
        <v>72</v>
      </c>
      <c r="D9497" s="0" t="s">
        <v>191</v>
      </c>
      <c r="E9497" s="0" t="n">
        <v>2026</v>
      </c>
      <c r="F9497" s="0" t="n">
        <v>1.28903124520573</v>
      </c>
      <c r="G9497" s="0" t="s">
        <v>135</v>
      </c>
    </row>
    <row r="9498" customFormat="false" ht="14.25" hidden="false" customHeight="false" outlineLevel="0" collapsed="false">
      <c r="A9498" s="0" t="s">
        <v>111</v>
      </c>
      <c r="B9498" s="0" t="s">
        <v>112</v>
      </c>
      <c r="C9498" s="0" t="s">
        <v>72</v>
      </c>
      <c r="D9498" s="0" t="s">
        <v>192</v>
      </c>
      <c r="E9498" s="0" t="n">
        <v>2026</v>
      </c>
      <c r="F9498" s="0" t="n">
        <v>0.901444106834264</v>
      </c>
      <c r="G9498" s="0" t="s">
        <v>193</v>
      </c>
    </row>
    <row r="9499" customFormat="false" ht="14.25" hidden="false" customHeight="false" outlineLevel="0" collapsed="false">
      <c r="A9499" s="0" t="s">
        <v>111</v>
      </c>
      <c r="B9499" s="0" t="s">
        <v>112</v>
      </c>
      <c r="C9499" s="0" t="s">
        <v>72</v>
      </c>
      <c r="D9499" s="0" t="s">
        <v>194</v>
      </c>
      <c r="E9499" s="0" t="n">
        <v>2026</v>
      </c>
      <c r="F9499" s="0" t="n">
        <v>0.9</v>
      </c>
      <c r="G9499" s="0" t="s">
        <v>193</v>
      </c>
    </row>
    <row r="9500" customFormat="false" ht="14.25" hidden="false" customHeight="false" outlineLevel="0" collapsed="false">
      <c r="A9500" s="0" t="s">
        <v>111</v>
      </c>
      <c r="B9500" s="0" t="s">
        <v>112</v>
      </c>
      <c r="C9500" s="0" t="s">
        <v>72</v>
      </c>
      <c r="D9500" s="0" t="s">
        <v>195</v>
      </c>
      <c r="E9500" s="0" t="n">
        <v>2026</v>
      </c>
      <c r="F9500" s="0" t="n">
        <v>0.580530954825645</v>
      </c>
      <c r="G9500" s="0" t="s">
        <v>193</v>
      </c>
    </row>
    <row r="9501" customFormat="false" ht="14.25" hidden="false" customHeight="false" outlineLevel="0" collapsed="false">
      <c r="A9501" s="0" t="s">
        <v>111</v>
      </c>
      <c r="B9501" s="0" t="s">
        <v>112</v>
      </c>
      <c r="C9501" s="0" t="s">
        <v>72</v>
      </c>
      <c r="D9501" s="0" t="s">
        <v>196</v>
      </c>
      <c r="E9501" s="0" t="n">
        <v>2026</v>
      </c>
      <c r="F9501" s="0" t="n">
        <v>0.0630926436099001</v>
      </c>
      <c r="G9501" s="0" t="s">
        <v>193</v>
      </c>
    </row>
    <row r="9502" customFormat="false" ht="14.25" hidden="false" customHeight="false" outlineLevel="0" collapsed="false">
      <c r="A9502" s="0" t="s">
        <v>111</v>
      </c>
      <c r="B9502" s="0" t="s">
        <v>112</v>
      </c>
      <c r="C9502" s="0" t="s">
        <v>72</v>
      </c>
      <c r="D9502" s="0" t="s">
        <v>197</v>
      </c>
      <c r="E9502" s="0" t="n">
        <v>2026</v>
      </c>
      <c r="F9502" s="0" t="n">
        <v>0.0248998694669093</v>
      </c>
      <c r="G9502" s="0" t="s">
        <v>193</v>
      </c>
    </row>
    <row r="9503" customFormat="false" ht="14.25" hidden="false" customHeight="false" outlineLevel="0" collapsed="false">
      <c r="A9503" s="0" t="s">
        <v>111</v>
      </c>
      <c r="B9503" s="0" t="s">
        <v>112</v>
      </c>
      <c r="C9503" s="0" t="s">
        <v>72</v>
      </c>
      <c r="D9503" s="0" t="s">
        <v>198</v>
      </c>
      <c r="E9503" s="0" t="n">
        <v>2026</v>
      </c>
      <c r="F9503" s="0" t="n">
        <v>0.166438684906634</v>
      </c>
      <c r="G9503" s="0" t="s">
        <v>193</v>
      </c>
    </row>
    <row r="9504" customFormat="false" ht="14.25" hidden="false" customHeight="false" outlineLevel="0" collapsed="false">
      <c r="A9504" s="0" t="s">
        <v>111</v>
      </c>
      <c r="B9504" s="0" t="s">
        <v>112</v>
      </c>
      <c r="C9504" s="0" t="s">
        <v>72</v>
      </c>
      <c r="D9504" s="0" t="s">
        <v>188</v>
      </c>
      <c r="E9504" s="0" t="n">
        <v>2027</v>
      </c>
      <c r="F9504" s="0" t="n">
        <v>1.02270652095687</v>
      </c>
      <c r="G9504" s="0" t="s">
        <v>135</v>
      </c>
    </row>
    <row r="9505" customFormat="false" ht="14.25" hidden="false" customHeight="false" outlineLevel="0" collapsed="false">
      <c r="A9505" s="0" t="s">
        <v>111</v>
      </c>
      <c r="B9505" s="0" t="s">
        <v>112</v>
      </c>
      <c r="C9505" s="0" t="s">
        <v>72</v>
      </c>
      <c r="D9505" s="0" t="s">
        <v>189</v>
      </c>
      <c r="E9505" s="0" t="n">
        <v>2027</v>
      </c>
      <c r="F9505" s="0" t="n">
        <v>0.981563646670885</v>
      </c>
      <c r="G9505" s="0" t="s">
        <v>135</v>
      </c>
    </row>
    <row r="9506" customFormat="false" ht="14.25" hidden="false" customHeight="false" outlineLevel="0" collapsed="false">
      <c r="A9506" s="0" t="s">
        <v>111</v>
      </c>
      <c r="B9506" s="0" t="s">
        <v>112</v>
      </c>
      <c r="C9506" s="0" t="s">
        <v>72</v>
      </c>
      <c r="D9506" s="0" t="s">
        <v>190</v>
      </c>
      <c r="E9506" s="0" t="n">
        <v>2027</v>
      </c>
      <c r="F9506" s="0" t="n">
        <v>1.07742165520331</v>
      </c>
      <c r="G9506" s="0" t="s">
        <v>135</v>
      </c>
    </row>
    <row r="9507" customFormat="false" ht="14.25" hidden="false" customHeight="false" outlineLevel="0" collapsed="false">
      <c r="A9507" s="0" t="s">
        <v>111</v>
      </c>
      <c r="B9507" s="0" t="s">
        <v>112</v>
      </c>
      <c r="C9507" s="0" t="s">
        <v>72</v>
      </c>
      <c r="D9507" s="0" t="s">
        <v>191</v>
      </c>
      <c r="E9507" s="0" t="n">
        <v>2027</v>
      </c>
      <c r="F9507" s="0" t="n">
        <v>1.28903124520573</v>
      </c>
      <c r="G9507" s="0" t="s">
        <v>135</v>
      </c>
    </row>
    <row r="9508" customFormat="false" ht="14.25" hidden="false" customHeight="false" outlineLevel="0" collapsed="false">
      <c r="A9508" s="0" t="s">
        <v>111</v>
      </c>
      <c r="B9508" s="0" t="s">
        <v>112</v>
      </c>
      <c r="C9508" s="0" t="s">
        <v>72</v>
      </c>
      <c r="D9508" s="0" t="s">
        <v>192</v>
      </c>
      <c r="E9508" s="0" t="n">
        <v>2027</v>
      </c>
      <c r="F9508" s="0" t="n">
        <v>0.901337839382955</v>
      </c>
      <c r="G9508" s="0" t="s">
        <v>193</v>
      </c>
    </row>
    <row r="9509" customFormat="false" ht="14.25" hidden="false" customHeight="false" outlineLevel="0" collapsed="false">
      <c r="A9509" s="0" t="s">
        <v>111</v>
      </c>
      <c r="B9509" s="0" t="s">
        <v>112</v>
      </c>
      <c r="C9509" s="0" t="s">
        <v>72</v>
      </c>
      <c r="D9509" s="0" t="s">
        <v>194</v>
      </c>
      <c r="E9509" s="0" t="n">
        <v>2027</v>
      </c>
      <c r="F9509" s="0" t="n">
        <v>0.9</v>
      </c>
      <c r="G9509" s="0" t="s">
        <v>193</v>
      </c>
    </row>
    <row r="9510" customFormat="false" ht="14.25" hidden="false" customHeight="false" outlineLevel="0" collapsed="false">
      <c r="A9510" s="0" t="s">
        <v>111</v>
      </c>
      <c r="B9510" s="0" t="s">
        <v>112</v>
      </c>
      <c r="C9510" s="0" t="s">
        <v>72</v>
      </c>
      <c r="D9510" s="0" t="s">
        <v>195</v>
      </c>
      <c r="E9510" s="0" t="n">
        <v>2027</v>
      </c>
      <c r="F9510" s="0" t="n">
        <v>0.580693377075626</v>
      </c>
      <c r="G9510" s="0" t="s">
        <v>193</v>
      </c>
    </row>
    <row r="9511" customFormat="false" ht="14.25" hidden="false" customHeight="false" outlineLevel="0" collapsed="false">
      <c r="A9511" s="0" t="s">
        <v>111</v>
      </c>
      <c r="B9511" s="0" t="s">
        <v>112</v>
      </c>
      <c r="C9511" s="0" t="s">
        <v>72</v>
      </c>
      <c r="D9511" s="0" t="s">
        <v>196</v>
      </c>
      <c r="E9511" s="0" t="n">
        <v>2027</v>
      </c>
      <c r="F9511" s="0" t="n">
        <v>0.062004891050826</v>
      </c>
      <c r="G9511" s="0" t="s">
        <v>193</v>
      </c>
    </row>
    <row r="9512" customFormat="false" ht="14.25" hidden="false" customHeight="false" outlineLevel="0" collapsed="false">
      <c r="A9512" s="0" t="s">
        <v>111</v>
      </c>
      <c r="B9512" s="0" t="s">
        <v>112</v>
      </c>
      <c r="C9512" s="0" t="s">
        <v>72</v>
      </c>
      <c r="D9512" s="0" t="s">
        <v>197</v>
      </c>
      <c r="E9512" s="0" t="n">
        <v>2027</v>
      </c>
      <c r="F9512" s="0" t="n">
        <v>0.0255853933196206</v>
      </c>
      <c r="G9512" s="0" t="s">
        <v>193</v>
      </c>
    </row>
    <row r="9513" customFormat="false" ht="14.25" hidden="false" customHeight="false" outlineLevel="0" collapsed="false">
      <c r="A9513" s="0" t="s">
        <v>111</v>
      </c>
      <c r="B9513" s="0" t="s">
        <v>112</v>
      </c>
      <c r="C9513" s="0" t="s">
        <v>72</v>
      </c>
      <c r="D9513" s="0" t="s">
        <v>198</v>
      </c>
      <c r="E9513" s="0" t="n">
        <v>2027</v>
      </c>
      <c r="F9513" s="0" t="n">
        <v>0.164878347727918</v>
      </c>
      <c r="G9513" s="0" t="s">
        <v>193</v>
      </c>
    </row>
    <row r="9514" customFormat="false" ht="14.25" hidden="false" customHeight="false" outlineLevel="0" collapsed="false">
      <c r="A9514" s="0" t="s">
        <v>111</v>
      </c>
      <c r="B9514" s="0" t="s">
        <v>112</v>
      </c>
      <c r="C9514" s="0" t="s">
        <v>72</v>
      </c>
      <c r="D9514" s="0" t="s">
        <v>188</v>
      </c>
      <c r="E9514" s="0" t="n">
        <v>2028</v>
      </c>
      <c r="F9514" s="0" t="n">
        <v>1.04971234309939</v>
      </c>
      <c r="G9514" s="0" t="s">
        <v>135</v>
      </c>
    </row>
    <row r="9515" customFormat="false" ht="14.25" hidden="false" customHeight="false" outlineLevel="0" collapsed="false">
      <c r="A9515" s="0" t="s">
        <v>111</v>
      </c>
      <c r="B9515" s="0" t="s">
        <v>112</v>
      </c>
      <c r="C9515" s="0" t="s">
        <v>72</v>
      </c>
      <c r="D9515" s="0" t="s">
        <v>189</v>
      </c>
      <c r="E9515" s="0" t="n">
        <v>2028</v>
      </c>
      <c r="F9515" s="0" t="n">
        <v>0.977223632863499</v>
      </c>
      <c r="G9515" s="0" t="s">
        <v>135</v>
      </c>
    </row>
    <row r="9516" customFormat="false" ht="14.25" hidden="false" customHeight="false" outlineLevel="0" collapsed="false">
      <c r="A9516" s="0" t="s">
        <v>111</v>
      </c>
      <c r="B9516" s="0" t="s">
        <v>112</v>
      </c>
      <c r="C9516" s="0" t="s">
        <v>72</v>
      </c>
      <c r="D9516" s="0" t="s">
        <v>190</v>
      </c>
      <c r="E9516" s="0" t="n">
        <v>2028</v>
      </c>
      <c r="F9516" s="0" t="n">
        <v>1.07742165520331</v>
      </c>
      <c r="G9516" s="0" t="s">
        <v>135</v>
      </c>
    </row>
    <row r="9517" customFormat="false" ht="14.25" hidden="false" customHeight="false" outlineLevel="0" collapsed="false">
      <c r="A9517" s="0" t="s">
        <v>111</v>
      </c>
      <c r="B9517" s="0" t="s">
        <v>112</v>
      </c>
      <c r="C9517" s="0" t="s">
        <v>72</v>
      </c>
      <c r="D9517" s="0" t="s">
        <v>191</v>
      </c>
      <c r="E9517" s="0" t="n">
        <v>2028</v>
      </c>
      <c r="F9517" s="0" t="n">
        <v>1.28903124520573</v>
      </c>
      <c r="G9517" s="0" t="s">
        <v>135</v>
      </c>
    </row>
    <row r="9518" customFormat="false" ht="14.25" hidden="false" customHeight="false" outlineLevel="0" collapsed="false">
      <c r="A9518" s="0" t="s">
        <v>111</v>
      </c>
      <c r="B9518" s="0" t="s">
        <v>112</v>
      </c>
      <c r="C9518" s="0" t="s">
        <v>72</v>
      </c>
      <c r="D9518" s="0" t="s">
        <v>192</v>
      </c>
      <c r="E9518" s="0" t="n">
        <v>2028</v>
      </c>
      <c r="F9518" s="0" t="n">
        <v>0.902905705582888</v>
      </c>
      <c r="G9518" s="0" t="s">
        <v>193</v>
      </c>
    </row>
    <row r="9519" customFormat="false" ht="14.25" hidden="false" customHeight="false" outlineLevel="0" collapsed="false">
      <c r="A9519" s="0" t="s">
        <v>111</v>
      </c>
      <c r="B9519" s="0" t="s">
        <v>112</v>
      </c>
      <c r="C9519" s="0" t="s">
        <v>72</v>
      </c>
      <c r="D9519" s="0" t="s">
        <v>194</v>
      </c>
      <c r="E9519" s="0" t="n">
        <v>2028</v>
      </c>
      <c r="F9519" s="0" t="n">
        <v>0.9</v>
      </c>
      <c r="G9519" s="0" t="s">
        <v>193</v>
      </c>
    </row>
    <row r="9520" customFormat="false" ht="14.25" hidden="false" customHeight="false" outlineLevel="0" collapsed="false">
      <c r="A9520" s="0" t="s">
        <v>111</v>
      </c>
      <c r="B9520" s="0" t="s">
        <v>112</v>
      </c>
      <c r="C9520" s="0" t="s">
        <v>72</v>
      </c>
      <c r="D9520" s="0" t="s">
        <v>195</v>
      </c>
      <c r="E9520" s="0" t="n">
        <v>2028</v>
      </c>
      <c r="F9520" s="0" t="n">
        <v>0.580623959890806</v>
      </c>
      <c r="G9520" s="0" t="s">
        <v>193</v>
      </c>
    </row>
    <row r="9521" customFormat="false" ht="14.25" hidden="false" customHeight="false" outlineLevel="0" collapsed="false">
      <c r="A9521" s="0" t="s">
        <v>111</v>
      </c>
      <c r="B9521" s="0" t="s">
        <v>112</v>
      </c>
      <c r="C9521" s="0" t="s">
        <v>72</v>
      </c>
      <c r="D9521" s="0" t="s">
        <v>196</v>
      </c>
      <c r="E9521" s="0" t="n">
        <v>2028</v>
      </c>
      <c r="F9521" s="0" t="n">
        <v>0.0611350377533244</v>
      </c>
      <c r="G9521" s="0" t="s">
        <v>193</v>
      </c>
    </row>
    <row r="9522" customFormat="false" ht="14.25" hidden="false" customHeight="false" outlineLevel="0" collapsed="false">
      <c r="A9522" s="0" t="s">
        <v>111</v>
      </c>
      <c r="B9522" s="0" t="s">
        <v>112</v>
      </c>
      <c r="C9522" s="0" t="s">
        <v>72</v>
      </c>
      <c r="D9522" s="0" t="s">
        <v>197</v>
      </c>
      <c r="E9522" s="0" t="n">
        <v>2028</v>
      </c>
      <c r="F9522" s="0" t="n">
        <v>0.026227642731961</v>
      </c>
      <c r="G9522" s="0" t="s">
        <v>193</v>
      </c>
    </row>
    <row r="9523" customFormat="false" ht="14.25" hidden="false" customHeight="false" outlineLevel="0" collapsed="false">
      <c r="A9523" s="0" t="s">
        <v>111</v>
      </c>
      <c r="B9523" s="0" t="s">
        <v>112</v>
      </c>
      <c r="C9523" s="0" t="s">
        <v>72</v>
      </c>
      <c r="D9523" s="0" t="s">
        <v>198</v>
      </c>
      <c r="E9523" s="0" t="n">
        <v>2028</v>
      </c>
      <c r="F9523" s="0" t="n">
        <v>0.163127868998233</v>
      </c>
      <c r="G9523" s="0" t="s">
        <v>193</v>
      </c>
    </row>
    <row r="9524" customFormat="false" ht="14.25" hidden="false" customHeight="false" outlineLevel="0" collapsed="false">
      <c r="A9524" s="0" t="s">
        <v>111</v>
      </c>
      <c r="B9524" s="0" t="s">
        <v>112</v>
      </c>
      <c r="C9524" s="0" t="s">
        <v>72</v>
      </c>
      <c r="D9524" s="0" t="s">
        <v>188</v>
      </c>
      <c r="E9524" s="0" t="n">
        <v>2029</v>
      </c>
      <c r="F9524" s="0" t="n">
        <v>1.04845592631454</v>
      </c>
      <c r="G9524" s="0" t="s">
        <v>135</v>
      </c>
    </row>
    <row r="9525" customFormat="false" ht="14.25" hidden="false" customHeight="false" outlineLevel="0" collapsed="false">
      <c r="A9525" s="0" t="s">
        <v>111</v>
      </c>
      <c r="B9525" s="0" t="s">
        <v>112</v>
      </c>
      <c r="C9525" s="0" t="s">
        <v>72</v>
      </c>
      <c r="D9525" s="0" t="s">
        <v>189</v>
      </c>
      <c r="E9525" s="0" t="n">
        <v>2029</v>
      </c>
      <c r="F9525" s="0" t="n">
        <v>0.975349607937188</v>
      </c>
      <c r="G9525" s="0" t="s">
        <v>135</v>
      </c>
    </row>
    <row r="9526" customFormat="false" ht="14.25" hidden="false" customHeight="false" outlineLevel="0" collapsed="false">
      <c r="A9526" s="0" t="s">
        <v>111</v>
      </c>
      <c r="B9526" s="0" t="s">
        <v>112</v>
      </c>
      <c r="C9526" s="0" t="s">
        <v>72</v>
      </c>
      <c r="D9526" s="0" t="s">
        <v>190</v>
      </c>
      <c r="E9526" s="0" t="n">
        <v>2029</v>
      </c>
      <c r="F9526" s="0" t="n">
        <v>1.07742165520331</v>
      </c>
      <c r="G9526" s="0" t="s">
        <v>135</v>
      </c>
    </row>
    <row r="9527" customFormat="false" ht="14.25" hidden="false" customHeight="false" outlineLevel="0" collapsed="false">
      <c r="A9527" s="0" t="s">
        <v>111</v>
      </c>
      <c r="B9527" s="0" t="s">
        <v>112</v>
      </c>
      <c r="C9527" s="0" t="s">
        <v>72</v>
      </c>
      <c r="D9527" s="0" t="s">
        <v>191</v>
      </c>
      <c r="E9527" s="0" t="n">
        <v>2029</v>
      </c>
      <c r="F9527" s="0" t="n">
        <v>1.28903124520573</v>
      </c>
      <c r="G9527" s="0" t="s">
        <v>135</v>
      </c>
    </row>
    <row r="9528" customFormat="false" ht="14.25" hidden="false" customHeight="false" outlineLevel="0" collapsed="false">
      <c r="A9528" s="0" t="s">
        <v>111</v>
      </c>
      <c r="B9528" s="0" t="s">
        <v>112</v>
      </c>
      <c r="C9528" s="0" t="s">
        <v>72</v>
      </c>
      <c r="D9528" s="0" t="s">
        <v>192</v>
      </c>
      <c r="E9528" s="0" t="n">
        <v>2029</v>
      </c>
      <c r="F9528" s="0" t="n">
        <v>0.90283331800148</v>
      </c>
      <c r="G9528" s="0" t="s">
        <v>193</v>
      </c>
    </row>
    <row r="9529" customFormat="false" ht="14.25" hidden="false" customHeight="false" outlineLevel="0" collapsed="false">
      <c r="A9529" s="0" t="s">
        <v>111</v>
      </c>
      <c r="B9529" s="0" t="s">
        <v>112</v>
      </c>
      <c r="C9529" s="0" t="s">
        <v>72</v>
      </c>
      <c r="D9529" s="0" t="s">
        <v>194</v>
      </c>
      <c r="E9529" s="0" t="n">
        <v>2029</v>
      </c>
      <c r="F9529" s="0" t="n">
        <v>0.9</v>
      </c>
      <c r="G9529" s="0" t="s">
        <v>193</v>
      </c>
    </row>
    <row r="9530" customFormat="false" ht="14.25" hidden="false" customHeight="false" outlineLevel="0" collapsed="false">
      <c r="A9530" s="0" t="s">
        <v>111</v>
      </c>
      <c r="B9530" s="0" t="s">
        <v>112</v>
      </c>
      <c r="C9530" s="0" t="s">
        <v>72</v>
      </c>
      <c r="D9530" s="0" t="s">
        <v>195</v>
      </c>
      <c r="E9530" s="0" t="n">
        <v>2029</v>
      </c>
      <c r="F9530" s="0" t="n">
        <v>0.580559478313693</v>
      </c>
      <c r="G9530" s="0" t="s">
        <v>193</v>
      </c>
    </row>
    <row r="9531" customFormat="false" ht="14.25" hidden="false" customHeight="false" outlineLevel="0" collapsed="false">
      <c r="A9531" s="0" t="s">
        <v>111</v>
      </c>
      <c r="B9531" s="0" t="s">
        <v>112</v>
      </c>
      <c r="C9531" s="0" t="s">
        <v>72</v>
      </c>
      <c r="D9531" s="0" t="s">
        <v>196</v>
      </c>
      <c r="E9531" s="0" t="n">
        <v>2029</v>
      </c>
      <c r="F9531" s="0" t="n">
        <v>0.0604747726306796</v>
      </c>
      <c r="G9531" s="0" t="s">
        <v>193</v>
      </c>
    </row>
    <row r="9532" customFormat="false" ht="14.25" hidden="false" customHeight="false" outlineLevel="0" collapsed="false">
      <c r="A9532" s="0" t="s">
        <v>111</v>
      </c>
      <c r="B9532" s="0" t="s">
        <v>112</v>
      </c>
      <c r="C9532" s="0" t="s">
        <v>72</v>
      </c>
      <c r="D9532" s="0" t="s">
        <v>197</v>
      </c>
      <c r="E9532" s="0" t="n">
        <v>2029</v>
      </c>
      <c r="F9532" s="0" t="n">
        <v>0.0267875749528359</v>
      </c>
      <c r="G9532" s="0" t="s">
        <v>193</v>
      </c>
    </row>
    <row r="9533" customFormat="false" ht="14.25" hidden="false" customHeight="false" outlineLevel="0" collapsed="false">
      <c r="A9533" s="0" t="s">
        <v>111</v>
      </c>
      <c r="B9533" s="0" t="s">
        <v>112</v>
      </c>
      <c r="C9533" s="0" t="s">
        <v>72</v>
      </c>
      <c r="D9533" s="0" t="s">
        <v>198</v>
      </c>
      <c r="E9533" s="0" t="n">
        <v>2029</v>
      </c>
      <c r="F9533" s="0" t="n">
        <v>0.161119597417069</v>
      </c>
      <c r="G9533" s="0" t="s">
        <v>193</v>
      </c>
    </row>
    <row r="9534" customFormat="false" ht="14.25" hidden="false" customHeight="false" outlineLevel="0" collapsed="false">
      <c r="A9534" s="0" t="s">
        <v>111</v>
      </c>
      <c r="B9534" s="0" t="s">
        <v>112</v>
      </c>
      <c r="C9534" s="0" t="s">
        <v>72</v>
      </c>
      <c r="D9534" s="0" t="s">
        <v>188</v>
      </c>
      <c r="E9534" s="0" t="n">
        <v>2030</v>
      </c>
      <c r="F9534" s="0" t="n">
        <v>1.05856437044719</v>
      </c>
      <c r="G9534" s="0" t="s">
        <v>135</v>
      </c>
    </row>
    <row r="9535" customFormat="false" ht="14.25" hidden="false" customHeight="false" outlineLevel="0" collapsed="false">
      <c r="A9535" s="0" t="s">
        <v>111</v>
      </c>
      <c r="B9535" s="0" t="s">
        <v>112</v>
      </c>
      <c r="C9535" s="0" t="s">
        <v>72</v>
      </c>
      <c r="D9535" s="0" t="s">
        <v>189</v>
      </c>
      <c r="E9535" s="0" t="n">
        <v>2030</v>
      </c>
      <c r="F9535" s="0" t="n">
        <v>0.969479562517667</v>
      </c>
      <c r="G9535" s="0" t="s">
        <v>135</v>
      </c>
    </row>
    <row r="9536" customFormat="false" ht="14.25" hidden="false" customHeight="false" outlineLevel="0" collapsed="false">
      <c r="A9536" s="0" t="s">
        <v>111</v>
      </c>
      <c r="B9536" s="0" t="s">
        <v>112</v>
      </c>
      <c r="C9536" s="0" t="s">
        <v>72</v>
      </c>
      <c r="D9536" s="0" t="s">
        <v>190</v>
      </c>
      <c r="E9536" s="0" t="n">
        <v>2030</v>
      </c>
      <c r="F9536" s="0" t="n">
        <v>1.07742165520331</v>
      </c>
      <c r="G9536" s="0" t="s">
        <v>135</v>
      </c>
    </row>
    <row r="9537" customFormat="false" ht="14.25" hidden="false" customHeight="false" outlineLevel="0" collapsed="false">
      <c r="A9537" s="0" t="s">
        <v>111</v>
      </c>
      <c r="B9537" s="0" t="s">
        <v>112</v>
      </c>
      <c r="C9537" s="0" t="s">
        <v>72</v>
      </c>
      <c r="D9537" s="0" t="s">
        <v>191</v>
      </c>
      <c r="E9537" s="0" t="n">
        <v>2030</v>
      </c>
      <c r="F9537" s="0" t="n">
        <v>1.28903124520573</v>
      </c>
      <c r="G9537" s="0" t="s">
        <v>135</v>
      </c>
    </row>
    <row r="9538" customFormat="false" ht="14.25" hidden="false" customHeight="false" outlineLevel="0" collapsed="false">
      <c r="A9538" s="0" t="s">
        <v>111</v>
      </c>
      <c r="B9538" s="0" t="s">
        <v>112</v>
      </c>
      <c r="C9538" s="0" t="s">
        <v>72</v>
      </c>
      <c r="D9538" s="0" t="s">
        <v>192</v>
      </c>
      <c r="E9538" s="0" t="n">
        <v>2030</v>
      </c>
      <c r="F9538" s="0" t="n">
        <v>0.903414182877988</v>
      </c>
      <c r="G9538" s="0" t="s">
        <v>193</v>
      </c>
    </row>
    <row r="9539" customFormat="false" ht="14.25" hidden="false" customHeight="false" outlineLevel="0" collapsed="false">
      <c r="A9539" s="0" t="s">
        <v>111</v>
      </c>
      <c r="B9539" s="0" t="s">
        <v>112</v>
      </c>
      <c r="C9539" s="0" t="s">
        <v>72</v>
      </c>
      <c r="D9539" s="0" t="s">
        <v>194</v>
      </c>
      <c r="E9539" s="0" t="n">
        <v>2030</v>
      </c>
      <c r="F9539" s="0" t="n">
        <v>0.9</v>
      </c>
      <c r="G9539" s="0" t="s">
        <v>193</v>
      </c>
    </row>
    <row r="9540" customFormat="false" ht="14.25" hidden="false" customHeight="false" outlineLevel="0" collapsed="false">
      <c r="A9540" s="0" t="s">
        <v>111</v>
      </c>
      <c r="B9540" s="0" t="s">
        <v>112</v>
      </c>
      <c r="C9540" s="0" t="s">
        <v>72</v>
      </c>
      <c r="D9540" s="0" t="s">
        <v>195</v>
      </c>
      <c r="E9540" s="0" t="n">
        <v>2030</v>
      </c>
      <c r="F9540" s="0" t="n">
        <v>0.580483445343703</v>
      </c>
      <c r="G9540" s="0" t="s">
        <v>193</v>
      </c>
    </row>
    <row r="9541" customFormat="false" ht="14.25" hidden="false" customHeight="false" outlineLevel="0" collapsed="false">
      <c r="A9541" s="0" t="s">
        <v>111</v>
      </c>
      <c r="B9541" s="0" t="s">
        <v>112</v>
      </c>
      <c r="C9541" s="0" t="s">
        <v>72</v>
      </c>
      <c r="D9541" s="0" t="s">
        <v>196</v>
      </c>
      <c r="E9541" s="0" t="n">
        <v>2030</v>
      </c>
      <c r="F9541" s="0" t="n">
        <v>0.0598248191175346</v>
      </c>
      <c r="G9541" s="0" t="s">
        <v>193</v>
      </c>
    </row>
    <row r="9542" customFormat="false" ht="14.25" hidden="false" customHeight="false" outlineLevel="0" collapsed="false">
      <c r="A9542" s="0" t="s">
        <v>111</v>
      </c>
      <c r="B9542" s="0" t="s">
        <v>112</v>
      </c>
      <c r="C9542" s="0" t="s">
        <v>72</v>
      </c>
      <c r="D9542" s="0" t="s">
        <v>197</v>
      </c>
      <c r="E9542" s="0" t="n">
        <v>2030</v>
      </c>
      <c r="F9542" s="0" t="n">
        <v>0.0273514643419073</v>
      </c>
      <c r="G9542" s="0" t="s">
        <v>193</v>
      </c>
    </row>
    <row r="9543" customFormat="false" ht="14.25" hidden="false" customHeight="false" outlineLevel="0" collapsed="false">
      <c r="A9543" s="0" t="s">
        <v>111</v>
      </c>
      <c r="B9543" s="0" t="s">
        <v>112</v>
      </c>
      <c r="C9543" s="0" t="s">
        <v>72</v>
      </c>
      <c r="D9543" s="0" t="s">
        <v>198</v>
      </c>
      <c r="E9543" s="0" t="n">
        <v>2030</v>
      </c>
      <c r="F9543" s="0" t="n">
        <v>0.159363448186683</v>
      </c>
      <c r="G9543" s="0" t="s">
        <v>193</v>
      </c>
    </row>
    <row r="9544" customFormat="false" ht="14.25" hidden="false" customHeight="false" outlineLevel="0" collapsed="false">
      <c r="A9544" s="0" t="s">
        <v>111</v>
      </c>
      <c r="B9544" s="0" t="s">
        <v>112</v>
      </c>
      <c r="C9544" s="0" t="s">
        <v>72</v>
      </c>
      <c r="D9544" s="0" t="s">
        <v>188</v>
      </c>
      <c r="E9544" s="0" t="n">
        <v>2031</v>
      </c>
      <c r="F9544" s="0" t="n">
        <v>1.04498293332688</v>
      </c>
      <c r="G9544" s="0" t="s">
        <v>135</v>
      </c>
    </row>
    <row r="9545" customFormat="false" ht="14.25" hidden="false" customHeight="false" outlineLevel="0" collapsed="false">
      <c r="A9545" s="0" t="s">
        <v>111</v>
      </c>
      <c r="B9545" s="0" t="s">
        <v>112</v>
      </c>
      <c r="C9545" s="0" t="s">
        <v>72</v>
      </c>
      <c r="D9545" s="0" t="s">
        <v>189</v>
      </c>
      <c r="E9545" s="0" t="n">
        <v>2031</v>
      </c>
      <c r="F9545" s="0" t="n">
        <v>0.968333621599889</v>
      </c>
      <c r="G9545" s="0" t="s">
        <v>135</v>
      </c>
    </row>
    <row r="9546" customFormat="false" ht="14.25" hidden="false" customHeight="false" outlineLevel="0" collapsed="false">
      <c r="A9546" s="0" t="s">
        <v>111</v>
      </c>
      <c r="B9546" s="0" t="s">
        <v>112</v>
      </c>
      <c r="C9546" s="0" t="s">
        <v>72</v>
      </c>
      <c r="D9546" s="0" t="s">
        <v>190</v>
      </c>
      <c r="E9546" s="0" t="n">
        <v>2031</v>
      </c>
      <c r="F9546" s="0" t="n">
        <v>1.07742165520331</v>
      </c>
      <c r="G9546" s="0" t="s">
        <v>135</v>
      </c>
    </row>
    <row r="9547" customFormat="false" ht="14.25" hidden="false" customHeight="false" outlineLevel="0" collapsed="false">
      <c r="A9547" s="0" t="s">
        <v>111</v>
      </c>
      <c r="B9547" s="0" t="s">
        <v>112</v>
      </c>
      <c r="C9547" s="0" t="s">
        <v>72</v>
      </c>
      <c r="D9547" s="0" t="s">
        <v>191</v>
      </c>
      <c r="E9547" s="0" t="n">
        <v>2031</v>
      </c>
      <c r="F9547" s="0" t="n">
        <v>1.28903124520573</v>
      </c>
      <c r="G9547" s="0" t="s">
        <v>135</v>
      </c>
    </row>
    <row r="9548" customFormat="false" ht="14.25" hidden="false" customHeight="false" outlineLevel="0" collapsed="false">
      <c r="A9548" s="0" t="s">
        <v>111</v>
      </c>
      <c r="B9548" s="0" t="s">
        <v>112</v>
      </c>
      <c r="C9548" s="0" t="s">
        <v>72</v>
      </c>
      <c r="D9548" s="0" t="s">
        <v>192</v>
      </c>
      <c r="E9548" s="0" t="n">
        <v>2031</v>
      </c>
      <c r="F9548" s="0" t="n">
        <v>0.902632943028667</v>
      </c>
      <c r="G9548" s="0" t="s">
        <v>193</v>
      </c>
    </row>
    <row r="9549" customFormat="false" ht="14.25" hidden="false" customHeight="false" outlineLevel="0" collapsed="false">
      <c r="A9549" s="0" t="s">
        <v>111</v>
      </c>
      <c r="B9549" s="0" t="s">
        <v>112</v>
      </c>
      <c r="C9549" s="0" t="s">
        <v>72</v>
      </c>
      <c r="D9549" s="0" t="s">
        <v>194</v>
      </c>
      <c r="E9549" s="0" t="n">
        <v>2031</v>
      </c>
      <c r="F9549" s="0" t="n">
        <v>0.9</v>
      </c>
      <c r="G9549" s="0" t="s">
        <v>193</v>
      </c>
    </row>
    <row r="9550" customFormat="false" ht="14.25" hidden="false" customHeight="false" outlineLevel="0" collapsed="false">
      <c r="A9550" s="0" t="s">
        <v>111</v>
      </c>
      <c r="B9550" s="0" t="s">
        <v>112</v>
      </c>
      <c r="C9550" s="0" t="s">
        <v>72</v>
      </c>
      <c r="D9550" s="0" t="s">
        <v>195</v>
      </c>
      <c r="E9550" s="0" t="n">
        <v>2031</v>
      </c>
      <c r="F9550" s="0" t="n">
        <v>0.580411390466279</v>
      </c>
      <c r="G9550" s="0" t="s">
        <v>193</v>
      </c>
    </row>
    <row r="9551" customFormat="false" ht="14.25" hidden="false" customHeight="false" outlineLevel="0" collapsed="false">
      <c r="A9551" s="0" t="s">
        <v>111</v>
      </c>
      <c r="B9551" s="0" t="s">
        <v>112</v>
      </c>
      <c r="C9551" s="0" t="s">
        <v>72</v>
      </c>
      <c r="D9551" s="0" t="s">
        <v>196</v>
      </c>
      <c r="E9551" s="0" t="n">
        <v>2031</v>
      </c>
      <c r="F9551" s="0" t="n">
        <v>0.060070734018946</v>
      </c>
      <c r="G9551" s="0" t="s">
        <v>193</v>
      </c>
    </row>
    <row r="9552" customFormat="false" ht="14.25" hidden="false" customHeight="false" outlineLevel="0" collapsed="false">
      <c r="A9552" s="0" t="s">
        <v>111</v>
      </c>
      <c r="B9552" s="0" t="s">
        <v>112</v>
      </c>
      <c r="C9552" s="0" t="s">
        <v>72</v>
      </c>
      <c r="D9552" s="0" t="s">
        <v>197</v>
      </c>
      <c r="E9552" s="0" t="n">
        <v>2031</v>
      </c>
      <c r="F9552" s="0" t="n">
        <v>0.0285174610362557</v>
      </c>
      <c r="G9552" s="0" t="s">
        <v>193</v>
      </c>
    </row>
    <row r="9553" customFormat="false" ht="14.25" hidden="false" customHeight="false" outlineLevel="0" collapsed="false">
      <c r="A9553" s="0" t="s">
        <v>111</v>
      </c>
      <c r="B9553" s="0" t="s">
        <v>112</v>
      </c>
      <c r="C9553" s="0" t="s">
        <v>72</v>
      </c>
      <c r="D9553" s="0" t="s">
        <v>198</v>
      </c>
      <c r="E9553" s="0" t="n">
        <v>2031</v>
      </c>
      <c r="F9553" s="0" t="n">
        <v>0.158367266041216</v>
      </c>
      <c r="G9553" s="0" t="s">
        <v>193</v>
      </c>
    </row>
    <row r="9554" customFormat="false" ht="14.25" hidden="false" customHeight="false" outlineLevel="0" collapsed="false">
      <c r="A9554" s="0" t="s">
        <v>111</v>
      </c>
      <c r="B9554" s="0" t="s">
        <v>112</v>
      </c>
      <c r="C9554" s="0" t="s">
        <v>72</v>
      </c>
      <c r="D9554" s="0" t="s">
        <v>188</v>
      </c>
      <c r="E9554" s="0" t="n">
        <v>2032</v>
      </c>
      <c r="F9554" s="0" t="n">
        <v>1.07839933656483</v>
      </c>
      <c r="G9554" s="0" t="s">
        <v>135</v>
      </c>
    </row>
    <row r="9555" customFormat="false" ht="14.25" hidden="false" customHeight="false" outlineLevel="0" collapsed="false">
      <c r="A9555" s="0" t="s">
        <v>111</v>
      </c>
      <c r="B9555" s="0" t="s">
        <v>112</v>
      </c>
      <c r="C9555" s="0" t="s">
        <v>72</v>
      </c>
      <c r="D9555" s="0" t="s">
        <v>189</v>
      </c>
      <c r="E9555" s="0" t="n">
        <v>2032</v>
      </c>
      <c r="F9555" s="0" t="n">
        <v>0.97000927001373</v>
      </c>
      <c r="G9555" s="0" t="s">
        <v>135</v>
      </c>
    </row>
    <row r="9556" customFormat="false" ht="14.25" hidden="false" customHeight="false" outlineLevel="0" collapsed="false">
      <c r="A9556" s="0" t="s">
        <v>111</v>
      </c>
      <c r="B9556" s="0" t="s">
        <v>112</v>
      </c>
      <c r="C9556" s="0" t="s">
        <v>72</v>
      </c>
      <c r="D9556" s="0" t="s">
        <v>190</v>
      </c>
      <c r="E9556" s="0" t="n">
        <v>2032</v>
      </c>
      <c r="F9556" s="0" t="n">
        <v>1.07742165520331</v>
      </c>
      <c r="G9556" s="0" t="s">
        <v>135</v>
      </c>
    </row>
    <row r="9557" customFormat="false" ht="14.25" hidden="false" customHeight="false" outlineLevel="0" collapsed="false">
      <c r="A9557" s="0" t="s">
        <v>111</v>
      </c>
      <c r="B9557" s="0" t="s">
        <v>112</v>
      </c>
      <c r="C9557" s="0" t="s">
        <v>72</v>
      </c>
      <c r="D9557" s="0" t="s">
        <v>191</v>
      </c>
      <c r="E9557" s="0" t="n">
        <v>2032</v>
      </c>
      <c r="F9557" s="0" t="n">
        <v>1.28903124520573</v>
      </c>
      <c r="G9557" s="0" t="s">
        <v>135</v>
      </c>
    </row>
    <row r="9558" customFormat="false" ht="14.25" hidden="false" customHeight="false" outlineLevel="0" collapsed="false">
      <c r="A9558" s="0" t="s">
        <v>111</v>
      </c>
      <c r="B9558" s="0" t="s">
        <v>112</v>
      </c>
      <c r="C9558" s="0" t="s">
        <v>72</v>
      </c>
      <c r="D9558" s="0" t="s">
        <v>192</v>
      </c>
      <c r="E9558" s="0" t="n">
        <v>2032</v>
      </c>
      <c r="F9558" s="0" t="n">
        <v>0.904543893701894</v>
      </c>
      <c r="G9558" s="0" t="s">
        <v>193</v>
      </c>
    </row>
    <row r="9559" customFormat="false" ht="14.25" hidden="false" customHeight="false" outlineLevel="0" collapsed="false">
      <c r="A9559" s="0" t="s">
        <v>111</v>
      </c>
      <c r="B9559" s="0" t="s">
        <v>112</v>
      </c>
      <c r="C9559" s="0" t="s">
        <v>72</v>
      </c>
      <c r="D9559" s="0" t="s">
        <v>194</v>
      </c>
      <c r="E9559" s="0" t="n">
        <v>2032</v>
      </c>
      <c r="F9559" s="0" t="n">
        <v>0.9</v>
      </c>
      <c r="G9559" s="0" t="s">
        <v>193</v>
      </c>
    </row>
    <row r="9560" customFormat="false" ht="14.25" hidden="false" customHeight="false" outlineLevel="0" collapsed="false">
      <c r="A9560" s="0" t="s">
        <v>111</v>
      </c>
      <c r="B9560" s="0" t="s">
        <v>112</v>
      </c>
      <c r="C9560" s="0" t="s">
        <v>72</v>
      </c>
      <c r="D9560" s="0" t="s">
        <v>195</v>
      </c>
      <c r="E9560" s="0" t="n">
        <v>2032</v>
      </c>
      <c r="F9560" s="0" t="n">
        <v>0.580345728886566</v>
      </c>
      <c r="G9560" s="0" t="s">
        <v>193</v>
      </c>
    </row>
    <row r="9561" customFormat="false" ht="14.25" hidden="false" customHeight="false" outlineLevel="0" collapsed="false">
      <c r="A9561" s="0" t="s">
        <v>111</v>
      </c>
      <c r="B9561" s="0" t="s">
        <v>112</v>
      </c>
      <c r="C9561" s="0" t="s">
        <v>72</v>
      </c>
      <c r="D9561" s="0" t="s">
        <v>196</v>
      </c>
      <c r="E9561" s="0" t="n">
        <v>2032</v>
      </c>
      <c r="F9561" s="0" t="n">
        <v>0.060268779573439</v>
      </c>
      <c r="G9561" s="0" t="s">
        <v>193</v>
      </c>
    </row>
    <row r="9562" customFormat="false" ht="14.25" hidden="false" customHeight="false" outlineLevel="0" collapsed="false">
      <c r="A9562" s="0" t="s">
        <v>111</v>
      </c>
      <c r="B9562" s="0" t="s">
        <v>112</v>
      </c>
      <c r="C9562" s="0" t="s">
        <v>72</v>
      </c>
      <c r="D9562" s="0" t="s">
        <v>197</v>
      </c>
      <c r="E9562" s="0" t="n">
        <v>2032</v>
      </c>
      <c r="F9562" s="0" t="n">
        <v>0.0296294259428854</v>
      </c>
      <c r="G9562" s="0" t="s">
        <v>193</v>
      </c>
    </row>
    <row r="9563" customFormat="false" ht="14.25" hidden="false" customHeight="false" outlineLevel="0" collapsed="false">
      <c r="A9563" s="0" t="s">
        <v>111</v>
      </c>
      <c r="B9563" s="0" t="s">
        <v>112</v>
      </c>
      <c r="C9563" s="0" t="s">
        <v>72</v>
      </c>
      <c r="D9563" s="0" t="s">
        <v>198</v>
      </c>
      <c r="E9563" s="0" t="n">
        <v>2032</v>
      </c>
      <c r="F9563" s="0" t="n">
        <v>0.157266445638901</v>
      </c>
      <c r="G9563" s="0" t="s">
        <v>193</v>
      </c>
    </row>
    <row r="9564" customFormat="false" ht="14.25" hidden="false" customHeight="false" outlineLevel="0" collapsed="false">
      <c r="A9564" s="0" t="s">
        <v>111</v>
      </c>
      <c r="B9564" s="0" t="s">
        <v>112</v>
      </c>
      <c r="C9564" s="0" t="s">
        <v>72</v>
      </c>
      <c r="D9564" s="0" t="s">
        <v>188</v>
      </c>
      <c r="E9564" s="0" t="n">
        <v>2033</v>
      </c>
      <c r="F9564" s="0" t="n">
        <v>1.09546447477041</v>
      </c>
      <c r="G9564" s="0" t="s">
        <v>135</v>
      </c>
    </row>
    <row r="9565" customFormat="false" ht="14.25" hidden="false" customHeight="false" outlineLevel="0" collapsed="false">
      <c r="A9565" s="0" t="s">
        <v>111</v>
      </c>
      <c r="B9565" s="0" t="s">
        <v>112</v>
      </c>
      <c r="C9565" s="0" t="s">
        <v>72</v>
      </c>
      <c r="D9565" s="0" t="s">
        <v>189</v>
      </c>
      <c r="E9565" s="0" t="n">
        <v>2033</v>
      </c>
      <c r="F9565" s="0" t="n">
        <v>0.971733457361473</v>
      </c>
      <c r="G9565" s="0" t="s">
        <v>135</v>
      </c>
    </row>
    <row r="9566" customFormat="false" ht="14.25" hidden="false" customHeight="false" outlineLevel="0" collapsed="false">
      <c r="A9566" s="0" t="s">
        <v>111</v>
      </c>
      <c r="B9566" s="0" t="s">
        <v>112</v>
      </c>
      <c r="C9566" s="0" t="s">
        <v>72</v>
      </c>
      <c r="D9566" s="0" t="s">
        <v>190</v>
      </c>
      <c r="E9566" s="0" t="n">
        <v>2033</v>
      </c>
      <c r="F9566" s="0" t="n">
        <v>1.07742165520331</v>
      </c>
      <c r="G9566" s="0" t="s">
        <v>135</v>
      </c>
    </row>
    <row r="9567" customFormat="false" ht="14.25" hidden="false" customHeight="false" outlineLevel="0" collapsed="false">
      <c r="A9567" s="0" t="s">
        <v>111</v>
      </c>
      <c r="B9567" s="0" t="s">
        <v>112</v>
      </c>
      <c r="C9567" s="0" t="s">
        <v>72</v>
      </c>
      <c r="D9567" s="0" t="s">
        <v>191</v>
      </c>
      <c r="E9567" s="0" t="n">
        <v>2033</v>
      </c>
      <c r="F9567" s="0" t="n">
        <v>1.28903124520573</v>
      </c>
      <c r="G9567" s="0" t="s">
        <v>135</v>
      </c>
    </row>
    <row r="9568" customFormat="false" ht="14.25" hidden="false" customHeight="false" outlineLevel="0" collapsed="false">
      <c r="A9568" s="0" t="s">
        <v>111</v>
      </c>
      <c r="B9568" s="0" t="s">
        <v>112</v>
      </c>
      <c r="C9568" s="0" t="s">
        <v>72</v>
      </c>
      <c r="D9568" s="0" t="s">
        <v>192</v>
      </c>
      <c r="E9568" s="0" t="n">
        <v>2033</v>
      </c>
      <c r="F9568" s="0" t="n">
        <v>0.905505267115407</v>
      </c>
      <c r="G9568" s="0" t="s">
        <v>193</v>
      </c>
    </row>
    <row r="9569" customFormat="false" ht="14.25" hidden="false" customHeight="false" outlineLevel="0" collapsed="false">
      <c r="A9569" s="0" t="s">
        <v>111</v>
      </c>
      <c r="B9569" s="0" t="s">
        <v>112</v>
      </c>
      <c r="C9569" s="0" t="s">
        <v>72</v>
      </c>
      <c r="D9569" s="0" t="s">
        <v>194</v>
      </c>
      <c r="E9569" s="0" t="n">
        <v>2033</v>
      </c>
      <c r="F9569" s="0" t="n">
        <v>0.9</v>
      </c>
      <c r="G9569" s="0" t="s">
        <v>193</v>
      </c>
    </row>
    <row r="9570" customFormat="false" ht="14.25" hidden="false" customHeight="false" outlineLevel="0" collapsed="false">
      <c r="A9570" s="0" t="s">
        <v>111</v>
      </c>
      <c r="B9570" s="0" t="s">
        <v>112</v>
      </c>
      <c r="C9570" s="0" t="s">
        <v>72</v>
      </c>
      <c r="D9570" s="0" t="s">
        <v>195</v>
      </c>
      <c r="E9570" s="0" t="n">
        <v>2033</v>
      </c>
      <c r="F9570" s="0" t="n">
        <v>0.580283346955613</v>
      </c>
      <c r="G9570" s="0" t="s">
        <v>193</v>
      </c>
    </row>
    <row r="9571" customFormat="false" ht="14.25" hidden="false" customHeight="false" outlineLevel="0" collapsed="false">
      <c r="A9571" s="0" t="s">
        <v>111</v>
      </c>
      <c r="B9571" s="0" t="s">
        <v>112</v>
      </c>
      <c r="C9571" s="0" t="s">
        <v>72</v>
      </c>
      <c r="D9571" s="0" t="s">
        <v>196</v>
      </c>
      <c r="E9571" s="0" t="n">
        <v>2033</v>
      </c>
      <c r="F9571" s="0" t="n">
        <v>0.0605547013825303</v>
      </c>
      <c r="G9571" s="0" t="s">
        <v>193</v>
      </c>
    </row>
    <row r="9572" customFormat="false" ht="14.25" hidden="false" customHeight="false" outlineLevel="0" collapsed="false">
      <c r="A9572" s="0" t="s">
        <v>111</v>
      </c>
      <c r="B9572" s="0" t="s">
        <v>112</v>
      </c>
      <c r="C9572" s="0" t="s">
        <v>72</v>
      </c>
      <c r="D9572" s="0" t="s">
        <v>197</v>
      </c>
      <c r="E9572" s="0" t="n">
        <v>2033</v>
      </c>
      <c r="F9572" s="0" t="n">
        <v>0.0306886907445864</v>
      </c>
      <c r="G9572" s="0" t="s">
        <v>193</v>
      </c>
    </row>
    <row r="9573" customFormat="false" ht="14.25" hidden="false" customHeight="false" outlineLevel="0" collapsed="false">
      <c r="A9573" s="0" t="s">
        <v>111</v>
      </c>
      <c r="B9573" s="0" t="s">
        <v>112</v>
      </c>
      <c r="C9573" s="0" t="s">
        <v>72</v>
      </c>
      <c r="D9573" s="0" t="s">
        <v>198</v>
      </c>
      <c r="E9573" s="0" t="n">
        <v>2033</v>
      </c>
      <c r="F9573" s="0" t="n">
        <v>0.156069248070945</v>
      </c>
      <c r="G9573" s="0" t="s">
        <v>193</v>
      </c>
    </row>
    <row r="9574" customFormat="false" ht="14.25" hidden="false" customHeight="false" outlineLevel="0" collapsed="false">
      <c r="A9574" s="0" t="s">
        <v>111</v>
      </c>
      <c r="B9574" s="0" t="s">
        <v>112</v>
      </c>
      <c r="C9574" s="0" t="s">
        <v>72</v>
      </c>
      <c r="D9574" s="0" t="s">
        <v>188</v>
      </c>
      <c r="E9574" s="0" t="n">
        <v>2034</v>
      </c>
      <c r="F9574" s="0" t="n">
        <v>1.11703058333307</v>
      </c>
      <c r="G9574" s="0" t="s">
        <v>135</v>
      </c>
    </row>
    <row r="9575" customFormat="false" ht="14.25" hidden="false" customHeight="false" outlineLevel="0" collapsed="false">
      <c r="A9575" s="0" t="s">
        <v>111</v>
      </c>
      <c r="B9575" s="0" t="s">
        <v>112</v>
      </c>
      <c r="C9575" s="0" t="s">
        <v>72</v>
      </c>
      <c r="D9575" s="0" t="s">
        <v>189</v>
      </c>
      <c r="E9575" s="0" t="n">
        <v>2034</v>
      </c>
      <c r="F9575" s="0" t="n">
        <v>0.965368525854993</v>
      </c>
      <c r="G9575" s="0" t="s">
        <v>135</v>
      </c>
    </row>
    <row r="9576" customFormat="false" ht="14.25" hidden="false" customHeight="false" outlineLevel="0" collapsed="false">
      <c r="A9576" s="0" t="s">
        <v>111</v>
      </c>
      <c r="B9576" s="0" t="s">
        <v>112</v>
      </c>
      <c r="C9576" s="0" t="s">
        <v>72</v>
      </c>
      <c r="D9576" s="0" t="s">
        <v>190</v>
      </c>
      <c r="E9576" s="0" t="n">
        <v>2034</v>
      </c>
      <c r="F9576" s="0" t="n">
        <v>1.07742165520331</v>
      </c>
      <c r="G9576" s="0" t="s">
        <v>135</v>
      </c>
    </row>
    <row r="9577" customFormat="false" ht="14.25" hidden="false" customHeight="false" outlineLevel="0" collapsed="false">
      <c r="A9577" s="0" t="s">
        <v>111</v>
      </c>
      <c r="B9577" s="0" t="s">
        <v>112</v>
      </c>
      <c r="C9577" s="0" t="s">
        <v>72</v>
      </c>
      <c r="D9577" s="0" t="s">
        <v>191</v>
      </c>
      <c r="E9577" s="0" t="n">
        <v>2034</v>
      </c>
      <c r="F9577" s="0" t="n">
        <v>1.28903124520573</v>
      </c>
      <c r="G9577" s="0" t="s">
        <v>135</v>
      </c>
    </row>
    <row r="9578" customFormat="false" ht="14.25" hidden="false" customHeight="false" outlineLevel="0" collapsed="false">
      <c r="A9578" s="0" t="s">
        <v>111</v>
      </c>
      <c r="B9578" s="0" t="s">
        <v>112</v>
      </c>
      <c r="C9578" s="0" t="s">
        <v>72</v>
      </c>
      <c r="D9578" s="0" t="s">
        <v>192</v>
      </c>
      <c r="E9578" s="0" t="n">
        <v>2034</v>
      </c>
      <c r="F9578" s="0" t="n">
        <v>0.906706367582097</v>
      </c>
      <c r="G9578" s="0" t="s">
        <v>193</v>
      </c>
    </row>
    <row r="9579" customFormat="false" ht="14.25" hidden="false" customHeight="false" outlineLevel="0" collapsed="false">
      <c r="A9579" s="0" t="s">
        <v>111</v>
      </c>
      <c r="B9579" s="0" t="s">
        <v>112</v>
      </c>
      <c r="C9579" s="0" t="s">
        <v>72</v>
      </c>
      <c r="D9579" s="0" t="s">
        <v>194</v>
      </c>
      <c r="E9579" s="0" t="n">
        <v>2034</v>
      </c>
      <c r="F9579" s="0" t="n">
        <v>0.9</v>
      </c>
      <c r="G9579" s="0" t="s">
        <v>193</v>
      </c>
    </row>
    <row r="9580" customFormat="false" ht="14.25" hidden="false" customHeight="false" outlineLevel="0" collapsed="false">
      <c r="A9580" s="0" t="s">
        <v>111</v>
      </c>
      <c r="B9580" s="0" t="s">
        <v>112</v>
      </c>
      <c r="C9580" s="0" t="s">
        <v>72</v>
      </c>
      <c r="D9580" s="0" t="s">
        <v>195</v>
      </c>
      <c r="E9580" s="0" t="n">
        <v>2034</v>
      </c>
      <c r="F9580" s="0" t="n">
        <v>0.580221102547206</v>
      </c>
      <c r="G9580" s="0" t="s">
        <v>193</v>
      </c>
    </row>
    <row r="9581" customFormat="false" ht="14.25" hidden="false" customHeight="false" outlineLevel="0" collapsed="false">
      <c r="A9581" s="0" t="s">
        <v>111</v>
      </c>
      <c r="B9581" s="0" t="s">
        <v>112</v>
      </c>
      <c r="C9581" s="0" t="s">
        <v>72</v>
      </c>
      <c r="D9581" s="0" t="s">
        <v>196</v>
      </c>
      <c r="E9581" s="0" t="n">
        <v>2034</v>
      </c>
      <c r="F9581" s="0" t="n">
        <v>0.0607804491028167</v>
      </c>
      <c r="G9581" s="0" t="s">
        <v>193</v>
      </c>
    </row>
    <row r="9582" customFormat="false" ht="14.25" hidden="false" customHeight="false" outlineLevel="0" collapsed="false">
      <c r="A9582" s="0" t="s">
        <v>111</v>
      </c>
      <c r="B9582" s="0" t="s">
        <v>112</v>
      </c>
      <c r="C9582" s="0" t="s">
        <v>72</v>
      </c>
      <c r="D9582" s="0" t="s">
        <v>197</v>
      </c>
      <c r="E9582" s="0" t="n">
        <v>2034</v>
      </c>
      <c r="F9582" s="0" t="n">
        <v>0.0318306196461574</v>
      </c>
      <c r="G9582" s="0" t="s">
        <v>193</v>
      </c>
    </row>
    <row r="9583" customFormat="false" ht="14.25" hidden="false" customHeight="false" outlineLevel="0" collapsed="false">
      <c r="A9583" s="0" t="s">
        <v>111</v>
      </c>
      <c r="B9583" s="0" t="s">
        <v>112</v>
      </c>
      <c r="C9583" s="0" t="s">
        <v>72</v>
      </c>
      <c r="D9583" s="0" t="s">
        <v>198</v>
      </c>
      <c r="E9583" s="0" t="n">
        <v>2034</v>
      </c>
      <c r="F9583" s="0" t="n">
        <v>0.155448190292929</v>
      </c>
      <c r="G9583" s="0" t="s">
        <v>193</v>
      </c>
    </row>
    <row r="9584" customFormat="false" ht="14.25" hidden="false" customHeight="false" outlineLevel="0" collapsed="false">
      <c r="A9584" s="0" t="s">
        <v>111</v>
      </c>
      <c r="B9584" s="0" t="s">
        <v>112</v>
      </c>
      <c r="C9584" s="0" t="s">
        <v>72</v>
      </c>
      <c r="D9584" s="0" t="s">
        <v>188</v>
      </c>
      <c r="E9584" s="0" t="n">
        <v>2035</v>
      </c>
      <c r="F9584" s="0" t="n">
        <v>1.11756420353005</v>
      </c>
      <c r="G9584" s="0" t="s">
        <v>135</v>
      </c>
    </row>
    <row r="9585" customFormat="false" ht="14.25" hidden="false" customHeight="false" outlineLevel="0" collapsed="false">
      <c r="A9585" s="0" t="s">
        <v>111</v>
      </c>
      <c r="B9585" s="0" t="s">
        <v>112</v>
      </c>
      <c r="C9585" s="0" t="s">
        <v>72</v>
      </c>
      <c r="D9585" s="0" t="s">
        <v>189</v>
      </c>
      <c r="E9585" s="0" t="n">
        <v>2035</v>
      </c>
      <c r="F9585" s="0" t="n">
        <v>0.959504811600764</v>
      </c>
      <c r="G9585" s="0" t="s">
        <v>135</v>
      </c>
    </row>
    <row r="9586" customFormat="false" ht="14.25" hidden="false" customHeight="false" outlineLevel="0" collapsed="false">
      <c r="A9586" s="0" t="s">
        <v>111</v>
      </c>
      <c r="B9586" s="0" t="s">
        <v>112</v>
      </c>
      <c r="C9586" s="0" t="s">
        <v>72</v>
      </c>
      <c r="D9586" s="0" t="s">
        <v>190</v>
      </c>
      <c r="E9586" s="0" t="n">
        <v>2035</v>
      </c>
      <c r="F9586" s="0" t="n">
        <v>1.07742165520331</v>
      </c>
      <c r="G9586" s="0" t="s">
        <v>135</v>
      </c>
    </row>
    <row r="9587" customFormat="false" ht="14.25" hidden="false" customHeight="false" outlineLevel="0" collapsed="false">
      <c r="A9587" s="0" t="s">
        <v>111</v>
      </c>
      <c r="B9587" s="0" t="s">
        <v>112</v>
      </c>
      <c r="C9587" s="0" t="s">
        <v>72</v>
      </c>
      <c r="D9587" s="0" t="s">
        <v>191</v>
      </c>
      <c r="E9587" s="0" t="n">
        <v>2035</v>
      </c>
      <c r="F9587" s="0" t="n">
        <v>1.28903124520573</v>
      </c>
      <c r="G9587" s="0" t="s">
        <v>135</v>
      </c>
    </row>
    <row r="9588" customFormat="false" ht="14.25" hidden="false" customHeight="false" outlineLevel="0" collapsed="false">
      <c r="A9588" s="0" t="s">
        <v>111</v>
      </c>
      <c r="B9588" s="0" t="s">
        <v>112</v>
      </c>
      <c r="C9588" s="0" t="s">
        <v>72</v>
      </c>
      <c r="D9588" s="0" t="s">
        <v>192</v>
      </c>
      <c r="E9588" s="0" t="n">
        <v>2035</v>
      </c>
      <c r="F9588" s="0" t="n">
        <v>0.906735892609968</v>
      </c>
      <c r="G9588" s="0" t="s">
        <v>193</v>
      </c>
    </row>
    <row r="9589" customFormat="false" ht="14.25" hidden="false" customHeight="false" outlineLevel="0" collapsed="false">
      <c r="A9589" s="0" t="s">
        <v>111</v>
      </c>
      <c r="B9589" s="0" t="s">
        <v>112</v>
      </c>
      <c r="C9589" s="0" t="s">
        <v>72</v>
      </c>
      <c r="D9589" s="0" t="s">
        <v>194</v>
      </c>
      <c r="E9589" s="0" t="n">
        <v>2035</v>
      </c>
      <c r="F9589" s="0" t="n">
        <v>0.9</v>
      </c>
      <c r="G9589" s="0" t="s">
        <v>193</v>
      </c>
    </row>
    <row r="9590" customFormat="false" ht="14.25" hidden="false" customHeight="false" outlineLevel="0" collapsed="false">
      <c r="A9590" s="0" t="s">
        <v>111</v>
      </c>
      <c r="B9590" s="0" t="s">
        <v>112</v>
      </c>
      <c r="C9590" s="0" t="s">
        <v>72</v>
      </c>
      <c r="D9590" s="0" t="s">
        <v>195</v>
      </c>
      <c r="E9590" s="0" t="n">
        <v>2035</v>
      </c>
      <c r="F9590" s="0" t="n">
        <v>0.580155875068286</v>
      </c>
      <c r="G9590" s="0" t="s">
        <v>193</v>
      </c>
    </row>
    <row r="9591" customFormat="false" ht="14.25" hidden="false" customHeight="false" outlineLevel="0" collapsed="false">
      <c r="A9591" s="0" t="s">
        <v>111</v>
      </c>
      <c r="B9591" s="0" t="s">
        <v>112</v>
      </c>
      <c r="C9591" s="0" t="s">
        <v>72</v>
      </c>
      <c r="D9591" s="0" t="s">
        <v>196</v>
      </c>
      <c r="E9591" s="0" t="n">
        <v>2035</v>
      </c>
      <c r="F9591" s="0" t="n">
        <v>0.0610660860688092</v>
      </c>
      <c r="G9591" s="0" t="s">
        <v>193</v>
      </c>
    </row>
    <row r="9592" customFormat="false" ht="14.25" hidden="false" customHeight="false" outlineLevel="0" collapsed="false">
      <c r="A9592" s="0" t="s">
        <v>111</v>
      </c>
      <c r="B9592" s="0" t="s">
        <v>112</v>
      </c>
      <c r="C9592" s="0" t="s">
        <v>72</v>
      </c>
      <c r="D9592" s="0" t="s">
        <v>197</v>
      </c>
      <c r="E9592" s="0" t="n">
        <v>2035</v>
      </c>
      <c r="F9592" s="0" t="n">
        <v>0.0329323349707523</v>
      </c>
      <c r="G9592" s="0" t="s">
        <v>193</v>
      </c>
    </row>
    <row r="9593" customFormat="false" ht="14.25" hidden="false" customHeight="false" outlineLevel="0" collapsed="false">
      <c r="A9593" s="0" t="s">
        <v>111</v>
      </c>
      <c r="B9593" s="0" t="s">
        <v>112</v>
      </c>
      <c r="C9593" s="0" t="s">
        <v>72</v>
      </c>
      <c r="D9593" s="0" t="s">
        <v>198</v>
      </c>
      <c r="E9593" s="0" t="n">
        <v>2035</v>
      </c>
      <c r="F9593" s="0" t="n">
        <v>0.154760743305249</v>
      </c>
      <c r="G9593" s="0" t="s">
        <v>193</v>
      </c>
    </row>
    <row r="9594" customFormat="false" ht="14.25" hidden="false" customHeight="false" outlineLevel="0" collapsed="false">
      <c r="A9594" s="0" t="s">
        <v>111</v>
      </c>
      <c r="B9594" s="0" t="s">
        <v>112</v>
      </c>
      <c r="C9594" s="0" t="s">
        <v>72</v>
      </c>
      <c r="D9594" s="0" t="s">
        <v>188</v>
      </c>
      <c r="E9594" s="0" t="n">
        <v>2036</v>
      </c>
      <c r="F9594" s="0" t="n">
        <v>1.11799431211691</v>
      </c>
      <c r="G9594" s="0" t="s">
        <v>135</v>
      </c>
    </row>
    <row r="9595" customFormat="false" ht="14.25" hidden="false" customHeight="false" outlineLevel="0" collapsed="false">
      <c r="A9595" s="0" t="s">
        <v>111</v>
      </c>
      <c r="B9595" s="0" t="s">
        <v>112</v>
      </c>
      <c r="C9595" s="0" t="s">
        <v>72</v>
      </c>
      <c r="D9595" s="0" t="s">
        <v>189</v>
      </c>
      <c r="E9595" s="0" t="n">
        <v>2036</v>
      </c>
      <c r="F9595" s="0" t="n">
        <v>0.956469017843446</v>
      </c>
      <c r="G9595" s="0" t="s">
        <v>135</v>
      </c>
    </row>
    <row r="9596" customFormat="false" ht="14.25" hidden="false" customHeight="false" outlineLevel="0" collapsed="false">
      <c r="A9596" s="0" t="s">
        <v>111</v>
      </c>
      <c r="B9596" s="0" t="s">
        <v>112</v>
      </c>
      <c r="C9596" s="0" t="s">
        <v>72</v>
      </c>
      <c r="D9596" s="0" t="s">
        <v>190</v>
      </c>
      <c r="E9596" s="0" t="n">
        <v>2036</v>
      </c>
      <c r="F9596" s="0" t="n">
        <v>1.07742165520331</v>
      </c>
      <c r="G9596" s="0" t="s">
        <v>135</v>
      </c>
    </row>
    <row r="9597" customFormat="false" ht="14.25" hidden="false" customHeight="false" outlineLevel="0" collapsed="false">
      <c r="A9597" s="0" t="s">
        <v>111</v>
      </c>
      <c r="B9597" s="0" t="s">
        <v>112</v>
      </c>
      <c r="C9597" s="0" t="s">
        <v>72</v>
      </c>
      <c r="D9597" s="0" t="s">
        <v>191</v>
      </c>
      <c r="E9597" s="0" t="n">
        <v>2036</v>
      </c>
      <c r="F9597" s="0" t="n">
        <v>1.28903124520573</v>
      </c>
      <c r="G9597" s="0" t="s">
        <v>135</v>
      </c>
    </row>
    <row r="9598" customFormat="false" ht="14.25" hidden="false" customHeight="false" outlineLevel="0" collapsed="false">
      <c r="A9598" s="0" t="s">
        <v>111</v>
      </c>
      <c r="B9598" s="0" t="s">
        <v>112</v>
      </c>
      <c r="C9598" s="0" t="s">
        <v>72</v>
      </c>
      <c r="D9598" s="0" t="s">
        <v>192</v>
      </c>
      <c r="E9598" s="0" t="n">
        <v>2036</v>
      </c>
      <c r="F9598" s="0" t="n">
        <v>0.906759683573857</v>
      </c>
      <c r="G9598" s="0" t="s">
        <v>193</v>
      </c>
    </row>
    <row r="9599" customFormat="false" ht="14.25" hidden="false" customHeight="false" outlineLevel="0" collapsed="false">
      <c r="A9599" s="0" t="s">
        <v>111</v>
      </c>
      <c r="B9599" s="0" t="s">
        <v>112</v>
      </c>
      <c r="C9599" s="0" t="s">
        <v>72</v>
      </c>
      <c r="D9599" s="0" t="s">
        <v>194</v>
      </c>
      <c r="E9599" s="0" t="n">
        <v>2036</v>
      </c>
      <c r="F9599" s="0" t="n">
        <v>0.9</v>
      </c>
      <c r="G9599" s="0" t="s">
        <v>193</v>
      </c>
    </row>
    <row r="9600" customFormat="false" ht="14.25" hidden="false" customHeight="false" outlineLevel="0" collapsed="false">
      <c r="A9600" s="0" t="s">
        <v>111</v>
      </c>
      <c r="B9600" s="0" t="s">
        <v>112</v>
      </c>
      <c r="C9600" s="0" t="s">
        <v>72</v>
      </c>
      <c r="D9600" s="0" t="s">
        <v>195</v>
      </c>
      <c r="E9600" s="0" t="n">
        <v>2036</v>
      </c>
      <c r="F9600" s="0" t="n">
        <v>0.580100883455002</v>
      </c>
      <c r="G9600" s="0" t="s">
        <v>193</v>
      </c>
    </row>
    <row r="9601" customFormat="false" ht="14.25" hidden="false" customHeight="false" outlineLevel="0" collapsed="false">
      <c r="A9601" s="0" t="s">
        <v>111</v>
      </c>
      <c r="B9601" s="0" t="s">
        <v>112</v>
      </c>
      <c r="C9601" s="0" t="s">
        <v>72</v>
      </c>
      <c r="D9601" s="0" t="s">
        <v>196</v>
      </c>
      <c r="E9601" s="0" t="n">
        <v>2036</v>
      </c>
      <c r="F9601" s="0" t="n">
        <v>0.0612556710574086</v>
      </c>
      <c r="G9601" s="0" t="s">
        <v>193</v>
      </c>
    </row>
    <row r="9602" customFormat="false" ht="14.25" hidden="false" customHeight="false" outlineLevel="0" collapsed="false">
      <c r="A9602" s="0" t="s">
        <v>111</v>
      </c>
      <c r="B9602" s="0" t="s">
        <v>112</v>
      </c>
      <c r="C9602" s="0" t="s">
        <v>72</v>
      </c>
      <c r="D9602" s="0" t="s">
        <v>197</v>
      </c>
      <c r="E9602" s="0" t="n">
        <v>2036</v>
      </c>
      <c r="F9602" s="0" t="n">
        <v>0.0343730976424473</v>
      </c>
      <c r="G9602" s="0" t="s">
        <v>193</v>
      </c>
    </row>
    <row r="9603" customFormat="false" ht="14.25" hidden="false" customHeight="false" outlineLevel="0" collapsed="false">
      <c r="A9603" s="0" t="s">
        <v>111</v>
      </c>
      <c r="B9603" s="0" t="s">
        <v>112</v>
      </c>
      <c r="C9603" s="0" t="s">
        <v>72</v>
      </c>
      <c r="D9603" s="0" t="s">
        <v>198</v>
      </c>
      <c r="E9603" s="0" t="n">
        <v>2036</v>
      </c>
      <c r="F9603" s="0" t="n">
        <v>0.153803138817936</v>
      </c>
      <c r="G9603" s="0" t="s">
        <v>193</v>
      </c>
    </row>
    <row r="9604" customFormat="false" ht="14.25" hidden="false" customHeight="false" outlineLevel="0" collapsed="false">
      <c r="A9604" s="0" t="s">
        <v>111</v>
      </c>
      <c r="B9604" s="0" t="s">
        <v>112</v>
      </c>
      <c r="C9604" s="0" t="s">
        <v>72</v>
      </c>
      <c r="D9604" s="0" t="s">
        <v>188</v>
      </c>
      <c r="E9604" s="0" t="n">
        <v>2037</v>
      </c>
      <c r="F9604" s="0" t="n">
        <v>1.14237843503082</v>
      </c>
      <c r="G9604" s="0" t="s">
        <v>135</v>
      </c>
    </row>
    <row r="9605" customFormat="false" ht="14.25" hidden="false" customHeight="false" outlineLevel="0" collapsed="false">
      <c r="A9605" s="0" t="s">
        <v>111</v>
      </c>
      <c r="B9605" s="0" t="s">
        <v>112</v>
      </c>
      <c r="C9605" s="0" t="s">
        <v>72</v>
      </c>
      <c r="D9605" s="0" t="s">
        <v>189</v>
      </c>
      <c r="E9605" s="0" t="n">
        <v>2037</v>
      </c>
      <c r="F9605" s="0" t="n">
        <v>0.951208874680348</v>
      </c>
      <c r="G9605" s="0" t="s">
        <v>135</v>
      </c>
    </row>
    <row r="9606" customFormat="false" ht="14.25" hidden="false" customHeight="false" outlineLevel="0" collapsed="false">
      <c r="A9606" s="0" t="s">
        <v>111</v>
      </c>
      <c r="B9606" s="0" t="s">
        <v>112</v>
      </c>
      <c r="C9606" s="0" t="s">
        <v>72</v>
      </c>
      <c r="D9606" s="0" t="s">
        <v>190</v>
      </c>
      <c r="E9606" s="0" t="n">
        <v>2037</v>
      </c>
      <c r="F9606" s="0" t="n">
        <v>1.07742165520331</v>
      </c>
      <c r="G9606" s="0" t="s">
        <v>135</v>
      </c>
    </row>
    <row r="9607" customFormat="false" ht="14.25" hidden="false" customHeight="false" outlineLevel="0" collapsed="false">
      <c r="A9607" s="0" t="s">
        <v>111</v>
      </c>
      <c r="B9607" s="0" t="s">
        <v>112</v>
      </c>
      <c r="C9607" s="0" t="s">
        <v>72</v>
      </c>
      <c r="D9607" s="0" t="s">
        <v>191</v>
      </c>
      <c r="E9607" s="0" t="n">
        <v>2037</v>
      </c>
      <c r="F9607" s="0" t="n">
        <v>1.28903124520573</v>
      </c>
      <c r="G9607" s="0" t="s">
        <v>135</v>
      </c>
    </row>
    <row r="9608" customFormat="false" ht="14.25" hidden="false" customHeight="false" outlineLevel="0" collapsed="false">
      <c r="A9608" s="0" t="s">
        <v>111</v>
      </c>
      <c r="B9608" s="0" t="s">
        <v>112</v>
      </c>
      <c r="C9608" s="0" t="s">
        <v>72</v>
      </c>
      <c r="D9608" s="0" t="s">
        <v>192</v>
      </c>
      <c r="E9608" s="0" t="n">
        <v>2037</v>
      </c>
      <c r="F9608" s="0" t="n">
        <v>0.908098585226305</v>
      </c>
      <c r="G9608" s="0" t="s">
        <v>193</v>
      </c>
    </row>
    <row r="9609" customFormat="false" ht="14.25" hidden="false" customHeight="false" outlineLevel="0" collapsed="false">
      <c r="A9609" s="0" t="s">
        <v>111</v>
      </c>
      <c r="B9609" s="0" t="s">
        <v>112</v>
      </c>
      <c r="C9609" s="0" t="s">
        <v>72</v>
      </c>
      <c r="D9609" s="0" t="s">
        <v>194</v>
      </c>
      <c r="E9609" s="0" t="n">
        <v>2037</v>
      </c>
      <c r="F9609" s="0" t="n">
        <v>0.9</v>
      </c>
      <c r="G9609" s="0" t="s">
        <v>193</v>
      </c>
    </row>
    <row r="9610" customFormat="false" ht="14.25" hidden="false" customHeight="false" outlineLevel="0" collapsed="false">
      <c r="A9610" s="0" t="s">
        <v>111</v>
      </c>
      <c r="B9610" s="0" t="s">
        <v>112</v>
      </c>
      <c r="C9610" s="0" t="s">
        <v>72</v>
      </c>
      <c r="D9610" s="0" t="s">
        <v>195</v>
      </c>
      <c r="E9610" s="0" t="n">
        <v>2037</v>
      </c>
      <c r="F9610" s="0" t="n">
        <v>0.580049176134508</v>
      </c>
      <c r="G9610" s="0" t="s">
        <v>193</v>
      </c>
    </row>
    <row r="9611" customFormat="false" ht="14.25" hidden="false" customHeight="false" outlineLevel="0" collapsed="false">
      <c r="A9611" s="0" t="s">
        <v>111</v>
      </c>
      <c r="B9611" s="0" t="s">
        <v>112</v>
      </c>
      <c r="C9611" s="0" t="s">
        <v>72</v>
      </c>
      <c r="D9611" s="0" t="s">
        <v>196</v>
      </c>
      <c r="E9611" s="0" t="n">
        <v>2037</v>
      </c>
      <c r="F9611" s="0" t="n">
        <v>0.0613954987677724</v>
      </c>
      <c r="G9611" s="0" t="s">
        <v>193</v>
      </c>
    </row>
    <row r="9612" customFormat="false" ht="14.25" hidden="false" customHeight="false" outlineLevel="0" collapsed="false">
      <c r="A9612" s="0" t="s">
        <v>111</v>
      </c>
      <c r="B9612" s="0" t="s">
        <v>112</v>
      </c>
      <c r="C9612" s="0" t="s">
        <v>72</v>
      </c>
      <c r="D9612" s="0" t="s">
        <v>197</v>
      </c>
      <c r="E9612" s="0" t="n">
        <v>2037</v>
      </c>
      <c r="F9612" s="0" t="n">
        <v>0.0358087206386618</v>
      </c>
      <c r="G9612" s="0" t="s">
        <v>193</v>
      </c>
    </row>
    <row r="9613" customFormat="false" ht="14.25" hidden="false" customHeight="false" outlineLevel="0" collapsed="false">
      <c r="A9613" s="0" t="s">
        <v>111</v>
      </c>
      <c r="B9613" s="0" t="s">
        <v>112</v>
      </c>
      <c r="C9613" s="0" t="s">
        <v>72</v>
      </c>
      <c r="D9613" s="0" t="s">
        <v>198</v>
      </c>
      <c r="E9613" s="0" t="n">
        <v>2037</v>
      </c>
      <c r="F9613" s="0" t="n">
        <v>0.152990484307675</v>
      </c>
      <c r="G9613" s="0" t="s">
        <v>193</v>
      </c>
    </row>
    <row r="9614" customFormat="false" ht="14.25" hidden="false" customHeight="false" outlineLevel="0" collapsed="false">
      <c r="A9614" s="0" t="s">
        <v>111</v>
      </c>
      <c r="B9614" s="0" t="s">
        <v>112</v>
      </c>
      <c r="C9614" s="0" t="s">
        <v>72</v>
      </c>
      <c r="D9614" s="0" t="s">
        <v>188</v>
      </c>
      <c r="E9614" s="0" t="n">
        <v>2038</v>
      </c>
      <c r="F9614" s="0" t="n">
        <v>1.14767180461017</v>
      </c>
      <c r="G9614" s="0" t="s">
        <v>135</v>
      </c>
    </row>
    <row r="9615" customFormat="false" ht="14.25" hidden="false" customHeight="false" outlineLevel="0" collapsed="false">
      <c r="A9615" s="0" t="s">
        <v>111</v>
      </c>
      <c r="B9615" s="0" t="s">
        <v>112</v>
      </c>
      <c r="C9615" s="0" t="s">
        <v>72</v>
      </c>
      <c r="D9615" s="0" t="s">
        <v>189</v>
      </c>
      <c r="E9615" s="0" t="n">
        <v>2038</v>
      </c>
      <c r="F9615" s="0" t="n">
        <v>0.945569916793971</v>
      </c>
      <c r="G9615" s="0" t="s">
        <v>135</v>
      </c>
    </row>
    <row r="9616" customFormat="false" ht="14.25" hidden="false" customHeight="false" outlineLevel="0" collapsed="false">
      <c r="A9616" s="0" t="s">
        <v>111</v>
      </c>
      <c r="B9616" s="0" t="s">
        <v>112</v>
      </c>
      <c r="C9616" s="0" t="s">
        <v>72</v>
      </c>
      <c r="D9616" s="0" t="s">
        <v>190</v>
      </c>
      <c r="E9616" s="0" t="n">
        <v>2038</v>
      </c>
      <c r="F9616" s="0" t="n">
        <v>1.07742165520331</v>
      </c>
      <c r="G9616" s="0" t="s">
        <v>135</v>
      </c>
    </row>
    <row r="9617" customFormat="false" ht="14.25" hidden="false" customHeight="false" outlineLevel="0" collapsed="false">
      <c r="A9617" s="0" t="s">
        <v>111</v>
      </c>
      <c r="B9617" s="0" t="s">
        <v>112</v>
      </c>
      <c r="C9617" s="0" t="s">
        <v>72</v>
      </c>
      <c r="D9617" s="0" t="s">
        <v>191</v>
      </c>
      <c r="E9617" s="0" t="n">
        <v>2038</v>
      </c>
      <c r="F9617" s="0" t="n">
        <v>1.28903124520573</v>
      </c>
      <c r="G9617" s="0" t="s">
        <v>135</v>
      </c>
    </row>
    <row r="9618" customFormat="false" ht="14.25" hidden="false" customHeight="false" outlineLevel="0" collapsed="false">
      <c r="A9618" s="0" t="s">
        <v>111</v>
      </c>
      <c r="B9618" s="0" t="s">
        <v>112</v>
      </c>
      <c r="C9618" s="0" t="s">
        <v>72</v>
      </c>
      <c r="D9618" s="0" t="s">
        <v>192</v>
      </c>
      <c r="E9618" s="0" t="n">
        <v>2038</v>
      </c>
      <c r="F9618" s="0" t="n">
        <v>0.908386688087369</v>
      </c>
      <c r="G9618" s="0" t="s">
        <v>193</v>
      </c>
    </row>
    <row r="9619" customFormat="false" ht="14.25" hidden="false" customHeight="false" outlineLevel="0" collapsed="false">
      <c r="A9619" s="0" t="s">
        <v>111</v>
      </c>
      <c r="B9619" s="0" t="s">
        <v>112</v>
      </c>
      <c r="C9619" s="0" t="s">
        <v>72</v>
      </c>
      <c r="D9619" s="0" t="s">
        <v>194</v>
      </c>
      <c r="E9619" s="0" t="n">
        <v>2038</v>
      </c>
      <c r="F9619" s="0" t="n">
        <v>0.9</v>
      </c>
      <c r="G9619" s="0" t="s">
        <v>193</v>
      </c>
    </row>
    <row r="9620" customFormat="false" ht="14.25" hidden="false" customHeight="false" outlineLevel="0" collapsed="false">
      <c r="A9620" s="0" t="s">
        <v>111</v>
      </c>
      <c r="B9620" s="0" t="s">
        <v>112</v>
      </c>
      <c r="C9620" s="0" t="s">
        <v>72</v>
      </c>
      <c r="D9620" s="0" t="s">
        <v>195</v>
      </c>
      <c r="E9620" s="0" t="n">
        <v>2038</v>
      </c>
      <c r="F9620" s="0" t="n">
        <v>0.580000192624148</v>
      </c>
      <c r="G9620" s="0" t="s">
        <v>193</v>
      </c>
    </row>
    <row r="9621" customFormat="false" ht="14.25" hidden="false" customHeight="false" outlineLevel="0" collapsed="false">
      <c r="A9621" s="0" t="s">
        <v>111</v>
      </c>
      <c r="B9621" s="0" t="s">
        <v>112</v>
      </c>
      <c r="C9621" s="0" t="s">
        <v>72</v>
      </c>
      <c r="D9621" s="0" t="s">
        <v>196</v>
      </c>
      <c r="E9621" s="0" t="n">
        <v>2038</v>
      </c>
      <c r="F9621" s="0" t="n">
        <v>0.0615391468598069</v>
      </c>
      <c r="G9621" s="0" t="s">
        <v>193</v>
      </c>
    </row>
    <row r="9622" customFormat="false" ht="14.25" hidden="false" customHeight="false" outlineLevel="0" collapsed="false">
      <c r="A9622" s="0" t="s">
        <v>111</v>
      </c>
      <c r="B9622" s="0" t="s">
        <v>112</v>
      </c>
      <c r="C9622" s="0" t="s">
        <v>72</v>
      </c>
      <c r="D9622" s="0" t="s">
        <v>197</v>
      </c>
      <c r="E9622" s="0" t="n">
        <v>2038</v>
      </c>
      <c r="F9622" s="0" t="n">
        <v>0.0372082271018382</v>
      </c>
      <c r="G9622" s="0" t="s">
        <v>193</v>
      </c>
    </row>
    <row r="9623" customFormat="false" ht="14.25" hidden="false" customHeight="false" outlineLevel="0" collapsed="false">
      <c r="A9623" s="0" t="s">
        <v>111</v>
      </c>
      <c r="B9623" s="0" t="s">
        <v>112</v>
      </c>
      <c r="C9623" s="0" t="s">
        <v>72</v>
      </c>
      <c r="D9623" s="0" t="s">
        <v>198</v>
      </c>
      <c r="E9623" s="0" t="n">
        <v>2038</v>
      </c>
      <c r="F9623" s="0" t="n">
        <v>0.152174411720762</v>
      </c>
      <c r="G9623" s="0" t="s">
        <v>193</v>
      </c>
    </row>
    <row r="9624" customFormat="false" ht="14.25" hidden="false" customHeight="false" outlineLevel="0" collapsed="false">
      <c r="A9624" s="0" t="s">
        <v>111</v>
      </c>
      <c r="B9624" s="0" t="s">
        <v>112</v>
      </c>
      <c r="C9624" s="0" t="s">
        <v>72</v>
      </c>
      <c r="D9624" s="0" t="s">
        <v>188</v>
      </c>
      <c r="E9624" s="0" t="n">
        <v>2039</v>
      </c>
      <c r="F9624" s="0" t="n">
        <v>1.17875384257172</v>
      </c>
      <c r="G9624" s="0" t="s">
        <v>135</v>
      </c>
    </row>
    <row r="9625" customFormat="false" ht="14.25" hidden="false" customHeight="false" outlineLevel="0" collapsed="false">
      <c r="A9625" s="0" t="s">
        <v>111</v>
      </c>
      <c r="B9625" s="0" t="s">
        <v>112</v>
      </c>
      <c r="C9625" s="0" t="s">
        <v>72</v>
      </c>
      <c r="D9625" s="0" t="s">
        <v>189</v>
      </c>
      <c r="E9625" s="0" t="n">
        <v>2039</v>
      </c>
      <c r="F9625" s="0" t="n">
        <v>0.940302387271366</v>
      </c>
      <c r="G9625" s="0" t="s">
        <v>135</v>
      </c>
    </row>
    <row r="9626" customFormat="false" ht="14.25" hidden="false" customHeight="false" outlineLevel="0" collapsed="false">
      <c r="A9626" s="0" t="s">
        <v>111</v>
      </c>
      <c r="B9626" s="0" t="s">
        <v>112</v>
      </c>
      <c r="C9626" s="0" t="s">
        <v>72</v>
      </c>
      <c r="D9626" s="0" t="s">
        <v>190</v>
      </c>
      <c r="E9626" s="0" t="n">
        <v>2039</v>
      </c>
      <c r="F9626" s="0" t="n">
        <v>1.07742165520331</v>
      </c>
      <c r="G9626" s="0" t="s">
        <v>135</v>
      </c>
    </row>
    <row r="9627" customFormat="false" ht="14.25" hidden="false" customHeight="false" outlineLevel="0" collapsed="false">
      <c r="A9627" s="0" t="s">
        <v>111</v>
      </c>
      <c r="B9627" s="0" t="s">
        <v>112</v>
      </c>
      <c r="C9627" s="0" t="s">
        <v>72</v>
      </c>
      <c r="D9627" s="0" t="s">
        <v>191</v>
      </c>
      <c r="E9627" s="0" t="n">
        <v>2039</v>
      </c>
      <c r="F9627" s="0" t="n">
        <v>1.28903124520573</v>
      </c>
      <c r="G9627" s="0" t="s">
        <v>135</v>
      </c>
    </row>
    <row r="9628" customFormat="false" ht="14.25" hidden="false" customHeight="false" outlineLevel="0" collapsed="false">
      <c r="A9628" s="0" t="s">
        <v>111</v>
      </c>
      <c r="B9628" s="0" t="s">
        <v>112</v>
      </c>
      <c r="C9628" s="0" t="s">
        <v>72</v>
      </c>
      <c r="D9628" s="0" t="s">
        <v>192</v>
      </c>
      <c r="E9628" s="0" t="n">
        <v>2039</v>
      </c>
      <c r="F9628" s="0" t="n">
        <v>0.910060264389905</v>
      </c>
      <c r="G9628" s="0" t="s">
        <v>193</v>
      </c>
    </row>
    <row r="9629" customFormat="false" ht="14.25" hidden="false" customHeight="false" outlineLevel="0" collapsed="false">
      <c r="A9629" s="0" t="s">
        <v>111</v>
      </c>
      <c r="B9629" s="0" t="s">
        <v>112</v>
      </c>
      <c r="C9629" s="0" t="s">
        <v>72</v>
      </c>
      <c r="D9629" s="0" t="s">
        <v>194</v>
      </c>
      <c r="E9629" s="0" t="n">
        <v>2039</v>
      </c>
      <c r="F9629" s="0" t="n">
        <v>0.9</v>
      </c>
      <c r="G9629" s="0" t="s">
        <v>193</v>
      </c>
    </row>
    <row r="9630" customFormat="false" ht="14.25" hidden="false" customHeight="false" outlineLevel="0" collapsed="false">
      <c r="A9630" s="0" t="s">
        <v>111</v>
      </c>
      <c r="B9630" s="0" t="s">
        <v>112</v>
      </c>
      <c r="C9630" s="0" t="s">
        <v>72</v>
      </c>
      <c r="D9630" s="0" t="s">
        <v>195</v>
      </c>
      <c r="E9630" s="0" t="n">
        <v>2039</v>
      </c>
      <c r="F9630" s="0" t="n">
        <v>0.579953337326972</v>
      </c>
      <c r="G9630" s="0" t="s">
        <v>193</v>
      </c>
    </row>
    <row r="9631" customFormat="false" ht="14.25" hidden="false" customHeight="false" outlineLevel="0" collapsed="false">
      <c r="A9631" s="0" t="s">
        <v>111</v>
      </c>
      <c r="B9631" s="0" t="s">
        <v>112</v>
      </c>
      <c r="C9631" s="0" t="s">
        <v>72</v>
      </c>
      <c r="D9631" s="0" t="s">
        <v>196</v>
      </c>
      <c r="E9631" s="0" t="n">
        <v>2039</v>
      </c>
      <c r="F9631" s="0" t="n">
        <v>0.0616771630070104</v>
      </c>
      <c r="G9631" s="0" t="s">
        <v>193</v>
      </c>
    </row>
    <row r="9632" customFormat="false" ht="14.25" hidden="false" customHeight="false" outlineLevel="0" collapsed="false">
      <c r="A9632" s="0" t="s">
        <v>111</v>
      </c>
      <c r="B9632" s="0" t="s">
        <v>112</v>
      </c>
      <c r="C9632" s="0" t="s">
        <v>72</v>
      </c>
      <c r="D9632" s="0" t="s">
        <v>197</v>
      </c>
      <c r="E9632" s="0" t="n">
        <v>2039</v>
      </c>
      <c r="F9632" s="0" t="n">
        <v>0.0385858286215035</v>
      </c>
      <c r="G9632" s="0" t="s">
        <v>193</v>
      </c>
    </row>
    <row r="9633" customFormat="false" ht="14.25" hidden="false" customHeight="false" outlineLevel="0" collapsed="false">
      <c r="A9633" s="0" t="s">
        <v>111</v>
      </c>
      <c r="B9633" s="0" t="s">
        <v>112</v>
      </c>
      <c r="C9633" s="0" t="s">
        <v>72</v>
      </c>
      <c r="D9633" s="0" t="s">
        <v>198</v>
      </c>
      <c r="E9633" s="0" t="n">
        <v>2039</v>
      </c>
      <c r="F9633" s="0" t="n">
        <v>0.15140904012853</v>
      </c>
      <c r="G9633" s="0" t="s">
        <v>193</v>
      </c>
    </row>
    <row r="9634" customFormat="false" ht="14.25" hidden="false" customHeight="false" outlineLevel="0" collapsed="false">
      <c r="A9634" s="0" t="s">
        <v>111</v>
      </c>
      <c r="B9634" s="0" t="s">
        <v>112</v>
      </c>
      <c r="C9634" s="0" t="s">
        <v>72</v>
      </c>
      <c r="D9634" s="0" t="s">
        <v>188</v>
      </c>
      <c r="E9634" s="0" t="n">
        <v>2040</v>
      </c>
      <c r="F9634" s="0" t="n">
        <v>1.17648907992971</v>
      </c>
      <c r="G9634" s="0" t="s">
        <v>135</v>
      </c>
    </row>
    <row r="9635" customFormat="false" ht="14.25" hidden="false" customHeight="false" outlineLevel="0" collapsed="false">
      <c r="A9635" s="0" t="s">
        <v>111</v>
      </c>
      <c r="B9635" s="0" t="s">
        <v>112</v>
      </c>
      <c r="C9635" s="0" t="s">
        <v>72</v>
      </c>
      <c r="D9635" s="0" t="s">
        <v>189</v>
      </c>
      <c r="E9635" s="0" t="n">
        <v>2040</v>
      </c>
      <c r="F9635" s="0" t="n">
        <v>0.938381933799584</v>
      </c>
      <c r="G9635" s="0" t="s">
        <v>135</v>
      </c>
    </row>
    <row r="9636" customFormat="false" ht="14.25" hidden="false" customHeight="false" outlineLevel="0" collapsed="false">
      <c r="A9636" s="0" t="s">
        <v>111</v>
      </c>
      <c r="B9636" s="0" t="s">
        <v>112</v>
      </c>
      <c r="C9636" s="0" t="s">
        <v>72</v>
      </c>
      <c r="D9636" s="0" t="s">
        <v>190</v>
      </c>
      <c r="E9636" s="0" t="n">
        <v>2040</v>
      </c>
      <c r="F9636" s="0" t="n">
        <v>1.07742165520331</v>
      </c>
      <c r="G9636" s="0" t="s">
        <v>135</v>
      </c>
    </row>
    <row r="9637" customFormat="false" ht="14.25" hidden="false" customHeight="false" outlineLevel="0" collapsed="false">
      <c r="A9637" s="0" t="s">
        <v>111</v>
      </c>
      <c r="B9637" s="0" t="s">
        <v>112</v>
      </c>
      <c r="C9637" s="0" t="s">
        <v>72</v>
      </c>
      <c r="D9637" s="0" t="s">
        <v>191</v>
      </c>
      <c r="E9637" s="0" t="n">
        <v>2040</v>
      </c>
      <c r="F9637" s="0" t="n">
        <v>1.28903124520573</v>
      </c>
      <c r="G9637" s="0" t="s">
        <v>135</v>
      </c>
    </row>
    <row r="9638" customFormat="false" ht="14.25" hidden="false" customHeight="false" outlineLevel="0" collapsed="false">
      <c r="A9638" s="0" t="s">
        <v>111</v>
      </c>
      <c r="B9638" s="0" t="s">
        <v>112</v>
      </c>
      <c r="C9638" s="0" t="s">
        <v>72</v>
      </c>
      <c r="D9638" s="0" t="s">
        <v>192</v>
      </c>
      <c r="E9638" s="0" t="n">
        <v>2040</v>
      </c>
      <c r="F9638" s="0" t="n">
        <v>0.909939360345927</v>
      </c>
      <c r="G9638" s="0" t="s">
        <v>193</v>
      </c>
    </row>
    <row r="9639" customFormat="false" ht="14.25" hidden="false" customHeight="false" outlineLevel="0" collapsed="false">
      <c r="A9639" s="0" t="s">
        <v>111</v>
      </c>
      <c r="B9639" s="0" t="s">
        <v>112</v>
      </c>
      <c r="C9639" s="0" t="s">
        <v>72</v>
      </c>
      <c r="D9639" s="0" t="s">
        <v>194</v>
      </c>
      <c r="E9639" s="0" t="n">
        <v>2040</v>
      </c>
      <c r="F9639" s="0" t="n">
        <v>0.9</v>
      </c>
      <c r="G9639" s="0" t="s">
        <v>193</v>
      </c>
    </row>
    <row r="9640" customFormat="false" ht="14.25" hidden="false" customHeight="false" outlineLevel="0" collapsed="false">
      <c r="A9640" s="0" t="s">
        <v>111</v>
      </c>
      <c r="B9640" s="0" t="s">
        <v>112</v>
      </c>
      <c r="C9640" s="0" t="s">
        <v>72</v>
      </c>
      <c r="D9640" s="0" t="s">
        <v>195</v>
      </c>
      <c r="E9640" s="0" t="n">
        <v>2040</v>
      </c>
      <c r="F9640" s="0" t="n">
        <v>0.579907956468488</v>
      </c>
      <c r="G9640" s="0" t="s">
        <v>193</v>
      </c>
    </row>
    <row r="9641" customFormat="false" ht="14.25" hidden="false" customHeight="false" outlineLevel="0" collapsed="false">
      <c r="A9641" s="0" t="s">
        <v>111</v>
      </c>
      <c r="B9641" s="0" t="s">
        <v>112</v>
      </c>
      <c r="C9641" s="0" t="s">
        <v>72</v>
      </c>
      <c r="D9641" s="0" t="s">
        <v>196</v>
      </c>
      <c r="E9641" s="0" t="n">
        <v>2040</v>
      </c>
      <c r="F9641" s="0" t="n">
        <v>0.061867669439418</v>
      </c>
      <c r="G9641" s="0" t="s">
        <v>193</v>
      </c>
    </row>
    <row r="9642" customFormat="false" ht="14.25" hidden="false" customHeight="false" outlineLevel="0" collapsed="false">
      <c r="A9642" s="0" t="s">
        <v>111</v>
      </c>
      <c r="B9642" s="0" t="s">
        <v>112</v>
      </c>
      <c r="C9642" s="0" t="s">
        <v>72</v>
      </c>
      <c r="D9642" s="0" t="s">
        <v>197</v>
      </c>
      <c r="E9642" s="0" t="n">
        <v>2040</v>
      </c>
      <c r="F9642" s="0" t="n">
        <v>0.0398759096509019</v>
      </c>
      <c r="G9642" s="0" t="s">
        <v>193</v>
      </c>
    </row>
    <row r="9643" customFormat="false" ht="14.25" hidden="false" customHeight="false" outlineLevel="0" collapsed="false">
      <c r="A9643" s="0" t="s">
        <v>111</v>
      </c>
      <c r="B9643" s="0" t="s">
        <v>112</v>
      </c>
      <c r="C9643" s="0" t="s">
        <v>72</v>
      </c>
      <c r="D9643" s="0" t="s">
        <v>198</v>
      </c>
      <c r="E9643" s="0" t="n">
        <v>2040</v>
      </c>
      <c r="F9643" s="0" t="n">
        <v>0.15043356387719</v>
      </c>
      <c r="G9643" s="0" t="s">
        <v>193</v>
      </c>
    </row>
    <row r="9644" customFormat="false" ht="14.25" hidden="false" customHeight="false" outlineLevel="0" collapsed="false">
      <c r="A9644" s="0" t="s">
        <v>107</v>
      </c>
      <c r="B9644" s="0" t="s">
        <v>108</v>
      </c>
      <c r="C9644" s="0" t="s">
        <v>72</v>
      </c>
      <c r="D9644" s="0" t="s">
        <v>188</v>
      </c>
      <c r="E9644" s="0" t="n">
        <v>2025</v>
      </c>
      <c r="F9644" s="0" t="n">
        <v>1.0048717672091</v>
      </c>
      <c r="G9644" s="0" t="s">
        <v>135</v>
      </c>
    </row>
    <row r="9645" customFormat="false" ht="14.25" hidden="false" customHeight="false" outlineLevel="0" collapsed="false">
      <c r="A9645" s="0" t="s">
        <v>107</v>
      </c>
      <c r="B9645" s="0" t="s">
        <v>108</v>
      </c>
      <c r="C9645" s="0" t="s">
        <v>72</v>
      </c>
      <c r="D9645" s="0" t="s">
        <v>189</v>
      </c>
      <c r="E9645" s="0" t="n">
        <v>2025</v>
      </c>
      <c r="F9645" s="0" t="n">
        <v>0.996686373537383</v>
      </c>
      <c r="G9645" s="0" t="s">
        <v>135</v>
      </c>
    </row>
    <row r="9646" customFormat="false" ht="14.25" hidden="false" customHeight="false" outlineLevel="0" collapsed="false">
      <c r="A9646" s="0" t="s">
        <v>107</v>
      </c>
      <c r="B9646" s="0" t="s">
        <v>108</v>
      </c>
      <c r="C9646" s="0" t="s">
        <v>72</v>
      </c>
      <c r="D9646" s="0" t="s">
        <v>190</v>
      </c>
      <c r="E9646" s="0" t="n">
        <v>2025</v>
      </c>
      <c r="F9646" s="0" t="n">
        <v>1.07155574977822</v>
      </c>
      <c r="G9646" s="0" t="s">
        <v>135</v>
      </c>
    </row>
    <row r="9647" customFormat="false" ht="14.25" hidden="false" customHeight="false" outlineLevel="0" collapsed="false">
      <c r="A9647" s="0" t="s">
        <v>107</v>
      </c>
      <c r="B9647" s="0" t="s">
        <v>108</v>
      </c>
      <c r="C9647" s="0" t="s">
        <v>72</v>
      </c>
      <c r="D9647" s="0" t="s">
        <v>191</v>
      </c>
      <c r="E9647" s="0" t="n">
        <v>2025</v>
      </c>
      <c r="F9647" s="0" t="n">
        <v>1.33776810756842</v>
      </c>
      <c r="G9647" s="0" t="s">
        <v>135</v>
      </c>
    </row>
    <row r="9648" customFormat="false" ht="14.25" hidden="false" customHeight="false" outlineLevel="0" collapsed="false">
      <c r="A9648" s="0" t="s">
        <v>107</v>
      </c>
      <c r="B9648" s="0" t="s">
        <v>108</v>
      </c>
      <c r="C9648" s="0" t="s">
        <v>72</v>
      </c>
      <c r="D9648" s="0" t="s">
        <v>192</v>
      </c>
      <c r="E9648" s="0" t="n">
        <v>2025</v>
      </c>
      <c r="F9648" s="0" t="n">
        <v>0.850344743336405</v>
      </c>
      <c r="G9648" s="0" t="s">
        <v>193</v>
      </c>
    </row>
    <row r="9649" customFormat="false" ht="14.25" hidden="false" customHeight="false" outlineLevel="0" collapsed="false">
      <c r="A9649" s="0" t="s">
        <v>107</v>
      </c>
      <c r="B9649" s="0" t="s">
        <v>108</v>
      </c>
      <c r="C9649" s="0" t="s">
        <v>72</v>
      </c>
      <c r="D9649" s="0" t="s">
        <v>194</v>
      </c>
      <c r="E9649" s="0" t="n">
        <v>2025</v>
      </c>
      <c r="F9649" s="0" t="n">
        <v>0.85</v>
      </c>
      <c r="G9649" s="0" t="s">
        <v>193</v>
      </c>
    </row>
    <row r="9650" customFormat="false" ht="14.25" hidden="false" customHeight="false" outlineLevel="0" collapsed="false">
      <c r="A9650" s="0" t="s">
        <v>107</v>
      </c>
      <c r="B9650" s="0" t="s">
        <v>108</v>
      </c>
      <c r="C9650" s="0" t="s">
        <v>72</v>
      </c>
      <c r="D9650" s="0" t="s">
        <v>195</v>
      </c>
      <c r="E9650" s="0" t="n">
        <v>2025</v>
      </c>
      <c r="F9650" s="0" t="n">
        <v>0.580367149547795</v>
      </c>
      <c r="G9650" s="0" t="s">
        <v>193</v>
      </c>
    </row>
    <row r="9651" customFormat="false" ht="14.25" hidden="false" customHeight="false" outlineLevel="0" collapsed="false">
      <c r="A9651" s="0" t="s">
        <v>107</v>
      </c>
      <c r="B9651" s="0" t="s">
        <v>108</v>
      </c>
      <c r="C9651" s="0" t="s">
        <v>72</v>
      </c>
      <c r="D9651" s="0" t="s">
        <v>196</v>
      </c>
      <c r="E9651" s="0" t="n">
        <v>2025</v>
      </c>
      <c r="F9651" s="0" t="n">
        <v>0.0513437852998776</v>
      </c>
      <c r="G9651" s="0" t="s">
        <v>193</v>
      </c>
    </row>
    <row r="9652" customFormat="false" ht="14.25" hidden="false" customHeight="false" outlineLevel="0" collapsed="false">
      <c r="A9652" s="0" t="s">
        <v>107</v>
      </c>
      <c r="B9652" s="0" t="s">
        <v>108</v>
      </c>
      <c r="C9652" s="0" t="s">
        <v>72</v>
      </c>
      <c r="D9652" s="0" t="s">
        <v>197</v>
      </c>
      <c r="E9652" s="0" t="n">
        <v>2025</v>
      </c>
      <c r="F9652" s="0" t="n">
        <v>0.0257209909744471</v>
      </c>
      <c r="G9652" s="0" t="s">
        <v>193</v>
      </c>
    </row>
    <row r="9653" customFormat="false" ht="14.25" hidden="false" customHeight="false" outlineLevel="0" collapsed="false">
      <c r="A9653" s="0" t="s">
        <v>107</v>
      </c>
      <c r="B9653" s="0" t="s">
        <v>108</v>
      </c>
      <c r="C9653" s="0" t="s">
        <v>72</v>
      </c>
      <c r="D9653" s="0" t="s">
        <v>198</v>
      </c>
      <c r="E9653" s="0" t="n">
        <v>2025</v>
      </c>
      <c r="F9653" s="0" t="n">
        <v>0.178744218493515</v>
      </c>
      <c r="G9653" s="0" t="s">
        <v>193</v>
      </c>
    </row>
    <row r="9654" customFormat="false" ht="14.25" hidden="false" customHeight="false" outlineLevel="0" collapsed="false">
      <c r="A9654" s="0" t="s">
        <v>107</v>
      </c>
      <c r="B9654" s="0" t="s">
        <v>108</v>
      </c>
      <c r="C9654" s="0" t="s">
        <v>72</v>
      </c>
      <c r="D9654" s="0" t="s">
        <v>188</v>
      </c>
      <c r="E9654" s="0" t="n">
        <v>2026</v>
      </c>
      <c r="F9654" s="0" t="n">
        <v>1.02638266349568</v>
      </c>
      <c r="G9654" s="0" t="s">
        <v>135</v>
      </c>
    </row>
    <row r="9655" customFormat="false" ht="14.25" hidden="false" customHeight="false" outlineLevel="0" collapsed="false">
      <c r="A9655" s="0" t="s">
        <v>107</v>
      </c>
      <c r="B9655" s="0" t="s">
        <v>108</v>
      </c>
      <c r="C9655" s="0" t="s">
        <v>72</v>
      </c>
      <c r="D9655" s="0" t="s">
        <v>189</v>
      </c>
      <c r="E9655" s="0" t="n">
        <v>2026</v>
      </c>
      <c r="F9655" s="0" t="n">
        <v>0.984543436837354</v>
      </c>
      <c r="G9655" s="0" t="s">
        <v>135</v>
      </c>
    </row>
    <row r="9656" customFormat="false" ht="14.25" hidden="false" customHeight="false" outlineLevel="0" collapsed="false">
      <c r="A9656" s="0" t="s">
        <v>107</v>
      </c>
      <c r="B9656" s="0" t="s">
        <v>108</v>
      </c>
      <c r="C9656" s="0" t="s">
        <v>72</v>
      </c>
      <c r="D9656" s="0" t="s">
        <v>190</v>
      </c>
      <c r="E9656" s="0" t="n">
        <v>2026</v>
      </c>
      <c r="F9656" s="0" t="n">
        <v>1.07155574977822</v>
      </c>
      <c r="G9656" s="0" t="s">
        <v>135</v>
      </c>
    </row>
    <row r="9657" customFormat="false" ht="14.25" hidden="false" customHeight="false" outlineLevel="0" collapsed="false">
      <c r="A9657" s="0" t="s">
        <v>107</v>
      </c>
      <c r="B9657" s="0" t="s">
        <v>108</v>
      </c>
      <c r="C9657" s="0" t="s">
        <v>72</v>
      </c>
      <c r="D9657" s="0" t="s">
        <v>191</v>
      </c>
      <c r="E9657" s="0" t="n">
        <v>2026</v>
      </c>
      <c r="F9657" s="0" t="n">
        <v>1.33776810756842</v>
      </c>
      <c r="G9657" s="0" t="s">
        <v>135</v>
      </c>
    </row>
    <row r="9658" customFormat="false" ht="14.25" hidden="false" customHeight="false" outlineLevel="0" collapsed="false">
      <c r="A9658" s="0" t="s">
        <v>107</v>
      </c>
      <c r="B9658" s="0" t="s">
        <v>108</v>
      </c>
      <c r="C9658" s="0" t="s">
        <v>72</v>
      </c>
      <c r="D9658" s="0" t="s">
        <v>192</v>
      </c>
      <c r="E9658" s="0" t="n">
        <v>2026</v>
      </c>
      <c r="F9658" s="0" t="n">
        <v>0.851857481845055</v>
      </c>
      <c r="G9658" s="0" t="s">
        <v>193</v>
      </c>
    </row>
    <row r="9659" customFormat="false" ht="14.25" hidden="false" customHeight="false" outlineLevel="0" collapsed="false">
      <c r="A9659" s="0" t="s">
        <v>107</v>
      </c>
      <c r="B9659" s="0" t="s">
        <v>108</v>
      </c>
      <c r="C9659" s="0" t="s">
        <v>72</v>
      </c>
      <c r="D9659" s="0" t="s">
        <v>194</v>
      </c>
      <c r="E9659" s="0" t="n">
        <v>2026</v>
      </c>
      <c r="F9659" s="0" t="n">
        <v>0.85</v>
      </c>
      <c r="G9659" s="0" t="s">
        <v>193</v>
      </c>
    </row>
    <row r="9660" customFormat="false" ht="14.25" hidden="false" customHeight="false" outlineLevel="0" collapsed="false">
      <c r="A9660" s="0" t="s">
        <v>107</v>
      </c>
      <c r="B9660" s="0" t="s">
        <v>108</v>
      </c>
      <c r="C9660" s="0" t="s">
        <v>72</v>
      </c>
      <c r="D9660" s="0" t="s">
        <v>195</v>
      </c>
      <c r="E9660" s="0" t="n">
        <v>2026</v>
      </c>
      <c r="F9660" s="0" t="n">
        <v>0.580530954825645</v>
      </c>
      <c r="G9660" s="0" t="s">
        <v>193</v>
      </c>
    </row>
    <row r="9661" customFormat="false" ht="14.25" hidden="false" customHeight="false" outlineLevel="0" collapsed="false">
      <c r="A9661" s="0" t="s">
        <v>107</v>
      </c>
      <c r="B9661" s="0" t="s">
        <v>108</v>
      </c>
      <c r="C9661" s="0" t="s">
        <v>72</v>
      </c>
      <c r="D9661" s="0" t="s">
        <v>196</v>
      </c>
      <c r="E9661" s="0" t="n">
        <v>2026</v>
      </c>
      <c r="F9661" s="0" t="n">
        <v>0.050694875204558</v>
      </c>
      <c r="G9661" s="0" t="s">
        <v>193</v>
      </c>
    </row>
    <row r="9662" customFormat="false" ht="14.25" hidden="false" customHeight="false" outlineLevel="0" collapsed="false">
      <c r="A9662" s="0" t="s">
        <v>107</v>
      </c>
      <c r="B9662" s="0" t="s">
        <v>108</v>
      </c>
      <c r="C9662" s="0" t="s">
        <v>72</v>
      </c>
      <c r="D9662" s="0" t="s">
        <v>197</v>
      </c>
      <c r="E9662" s="0" t="n">
        <v>2026</v>
      </c>
      <c r="F9662" s="0" t="n">
        <v>0.0264888512376874</v>
      </c>
      <c r="G9662" s="0" t="s">
        <v>193</v>
      </c>
    </row>
    <row r="9663" customFormat="false" ht="14.25" hidden="false" customHeight="false" outlineLevel="0" collapsed="false">
      <c r="A9663" s="0" t="s">
        <v>107</v>
      </c>
      <c r="B9663" s="0" t="s">
        <v>108</v>
      </c>
      <c r="C9663" s="0" t="s">
        <v>72</v>
      </c>
      <c r="D9663" s="0" t="s">
        <v>198</v>
      </c>
      <c r="E9663" s="0" t="n">
        <v>2026</v>
      </c>
      <c r="F9663" s="0" t="n">
        <v>0.177085309486119</v>
      </c>
      <c r="G9663" s="0" t="s">
        <v>193</v>
      </c>
    </row>
    <row r="9664" customFormat="false" ht="14.25" hidden="false" customHeight="false" outlineLevel="0" collapsed="false">
      <c r="A9664" s="0" t="s">
        <v>107</v>
      </c>
      <c r="B9664" s="0" t="s">
        <v>108</v>
      </c>
      <c r="C9664" s="0" t="s">
        <v>72</v>
      </c>
      <c r="D9664" s="0" t="s">
        <v>188</v>
      </c>
      <c r="E9664" s="0" t="n">
        <v>2027</v>
      </c>
      <c r="F9664" s="0" t="n">
        <v>1.0243116086336</v>
      </c>
      <c r="G9664" s="0" t="s">
        <v>135</v>
      </c>
    </row>
    <row r="9665" customFormat="false" ht="14.25" hidden="false" customHeight="false" outlineLevel="0" collapsed="false">
      <c r="A9665" s="0" t="s">
        <v>107</v>
      </c>
      <c r="B9665" s="0" t="s">
        <v>108</v>
      </c>
      <c r="C9665" s="0" t="s">
        <v>72</v>
      </c>
      <c r="D9665" s="0" t="s">
        <v>189</v>
      </c>
      <c r="E9665" s="0" t="n">
        <v>2027</v>
      </c>
      <c r="F9665" s="0" t="n">
        <v>0.980887459286609</v>
      </c>
      <c r="G9665" s="0" t="s">
        <v>135</v>
      </c>
    </row>
    <row r="9666" customFormat="false" ht="14.25" hidden="false" customHeight="false" outlineLevel="0" collapsed="false">
      <c r="A9666" s="0" t="s">
        <v>107</v>
      </c>
      <c r="B9666" s="0" t="s">
        <v>108</v>
      </c>
      <c r="C9666" s="0" t="s">
        <v>72</v>
      </c>
      <c r="D9666" s="0" t="s">
        <v>190</v>
      </c>
      <c r="E9666" s="0" t="n">
        <v>2027</v>
      </c>
      <c r="F9666" s="0" t="n">
        <v>1.07155574977822</v>
      </c>
      <c r="G9666" s="0" t="s">
        <v>135</v>
      </c>
    </row>
    <row r="9667" customFormat="false" ht="14.25" hidden="false" customHeight="false" outlineLevel="0" collapsed="false">
      <c r="A9667" s="0" t="s">
        <v>107</v>
      </c>
      <c r="B9667" s="0" t="s">
        <v>108</v>
      </c>
      <c r="C9667" s="0" t="s">
        <v>72</v>
      </c>
      <c r="D9667" s="0" t="s">
        <v>191</v>
      </c>
      <c r="E9667" s="0" t="n">
        <v>2027</v>
      </c>
      <c r="F9667" s="0" t="n">
        <v>1.33776810756842</v>
      </c>
      <c r="G9667" s="0" t="s">
        <v>135</v>
      </c>
    </row>
    <row r="9668" customFormat="false" ht="14.25" hidden="false" customHeight="false" outlineLevel="0" collapsed="false">
      <c r="A9668" s="0" t="s">
        <v>107</v>
      </c>
      <c r="B9668" s="0" t="s">
        <v>108</v>
      </c>
      <c r="C9668" s="0" t="s">
        <v>72</v>
      </c>
      <c r="D9668" s="0" t="s">
        <v>192</v>
      </c>
      <c r="E9668" s="0" t="n">
        <v>2027</v>
      </c>
      <c r="F9668" s="0" t="n">
        <v>0.851712504084542</v>
      </c>
      <c r="G9668" s="0" t="s">
        <v>193</v>
      </c>
    </row>
    <row r="9669" customFormat="false" ht="14.25" hidden="false" customHeight="false" outlineLevel="0" collapsed="false">
      <c r="A9669" s="0" t="s">
        <v>107</v>
      </c>
      <c r="B9669" s="0" t="s">
        <v>108</v>
      </c>
      <c r="C9669" s="0" t="s">
        <v>72</v>
      </c>
      <c r="D9669" s="0" t="s">
        <v>194</v>
      </c>
      <c r="E9669" s="0" t="n">
        <v>2027</v>
      </c>
      <c r="F9669" s="0" t="n">
        <v>0.85</v>
      </c>
      <c r="G9669" s="0" t="s">
        <v>193</v>
      </c>
    </row>
    <row r="9670" customFormat="false" ht="14.25" hidden="false" customHeight="false" outlineLevel="0" collapsed="false">
      <c r="A9670" s="0" t="s">
        <v>107</v>
      </c>
      <c r="B9670" s="0" t="s">
        <v>108</v>
      </c>
      <c r="C9670" s="0" t="s">
        <v>72</v>
      </c>
      <c r="D9670" s="0" t="s">
        <v>195</v>
      </c>
      <c r="E9670" s="0" t="n">
        <v>2027</v>
      </c>
      <c r="F9670" s="0" t="n">
        <v>0.580693377075626</v>
      </c>
      <c r="G9670" s="0" t="s">
        <v>193</v>
      </c>
    </row>
    <row r="9671" customFormat="false" ht="14.25" hidden="false" customHeight="false" outlineLevel="0" collapsed="false">
      <c r="A9671" s="0" t="s">
        <v>107</v>
      </c>
      <c r="B9671" s="0" t="s">
        <v>108</v>
      </c>
      <c r="C9671" s="0" t="s">
        <v>72</v>
      </c>
      <c r="D9671" s="0" t="s">
        <v>196</v>
      </c>
      <c r="E9671" s="0" t="n">
        <v>2027</v>
      </c>
      <c r="F9671" s="0" t="n">
        <v>0.0499080482549083</v>
      </c>
      <c r="G9671" s="0" t="s">
        <v>193</v>
      </c>
    </row>
    <row r="9672" customFormat="false" ht="14.25" hidden="false" customHeight="false" outlineLevel="0" collapsed="false">
      <c r="A9672" s="0" t="s">
        <v>107</v>
      </c>
      <c r="B9672" s="0" t="s">
        <v>108</v>
      </c>
      <c r="C9672" s="0" t="s">
        <v>72</v>
      </c>
      <c r="D9672" s="0" t="s">
        <v>197</v>
      </c>
      <c r="E9672" s="0" t="n">
        <v>2027</v>
      </c>
      <c r="F9672" s="0" t="n">
        <v>0.027261712213207</v>
      </c>
      <c r="G9672" s="0" t="s">
        <v>193</v>
      </c>
    </row>
    <row r="9673" customFormat="false" ht="14.25" hidden="false" customHeight="false" outlineLevel="0" collapsed="false">
      <c r="A9673" s="0" t="s">
        <v>107</v>
      </c>
      <c r="B9673" s="0" t="s">
        <v>108</v>
      </c>
      <c r="C9673" s="0" t="s">
        <v>72</v>
      </c>
      <c r="D9673" s="0" t="s">
        <v>198</v>
      </c>
      <c r="E9673" s="0" t="n">
        <v>2027</v>
      </c>
      <c r="F9673" s="0" t="n">
        <v>0.175726680776134</v>
      </c>
      <c r="G9673" s="0" t="s">
        <v>193</v>
      </c>
    </row>
    <row r="9674" customFormat="false" ht="14.25" hidden="false" customHeight="false" outlineLevel="0" collapsed="false">
      <c r="A9674" s="0" t="s">
        <v>107</v>
      </c>
      <c r="B9674" s="0" t="s">
        <v>108</v>
      </c>
      <c r="C9674" s="0" t="s">
        <v>72</v>
      </c>
      <c r="D9674" s="0" t="s">
        <v>188</v>
      </c>
      <c r="E9674" s="0" t="n">
        <v>2028</v>
      </c>
      <c r="F9674" s="0" t="n">
        <v>1.05333398876239</v>
      </c>
      <c r="G9674" s="0" t="s">
        <v>135</v>
      </c>
    </row>
    <row r="9675" customFormat="false" ht="14.25" hidden="false" customHeight="false" outlineLevel="0" collapsed="false">
      <c r="A9675" s="0" t="s">
        <v>107</v>
      </c>
      <c r="B9675" s="0" t="s">
        <v>108</v>
      </c>
      <c r="C9675" s="0" t="s">
        <v>72</v>
      </c>
      <c r="D9675" s="0" t="s">
        <v>189</v>
      </c>
      <c r="E9675" s="0" t="n">
        <v>2028</v>
      </c>
      <c r="F9675" s="0" t="n">
        <v>0.976413063750328</v>
      </c>
      <c r="G9675" s="0" t="s">
        <v>135</v>
      </c>
    </row>
    <row r="9676" customFormat="false" ht="14.25" hidden="false" customHeight="false" outlineLevel="0" collapsed="false">
      <c r="A9676" s="0" t="s">
        <v>107</v>
      </c>
      <c r="B9676" s="0" t="s">
        <v>108</v>
      </c>
      <c r="C9676" s="0" t="s">
        <v>72</v>
      </c>
      <c r="D9676" s="0" t="s">
        <v>190</v>
      </c>
      <c r="E9676" s="0" t="n">
        <v>2028</v>
      </c>
      <c r="F9676" s="0" t="n">
        <v>1.07155574977822</v>
      </c>
      <c r="G9676" s="0" t="s">
        <v>135</v>
      </c>
    </row>
    <row r="9677" customFormat="false" ht="14.25" hidden="false" customHeight="false" outlineLevel="0" collapsed="false">
      <c r="A9677" s="0" t="s">
        <v>107</v>
      </c>
      <c r="B9677" s="0" t="s">
        <v>108</v>
      </c>
      <c r="C9677" s="0" t="s">
        <v>72</v>
      </c>
      <c r="D9677" s="0" t="s">
        <v>191</v>
      </c>
      <c r="E9677" s="0" t="n">
        <v>2028</v>
      </c>
      <c r="F9677" s="0" t="n">
        <v>1.33776810756842</v>
      </c>
      <c r="G9677" s="0" t="s">
        <v>135</v>
      </c>
    </row>
    <row r="9678" customFormat="false" ht="14.25" hidden="false" customHeight="false" outlineLevel="0" collapsed="false">
      <c r="A9678" s="0" t="s">
        <v>107</v>
      </c>
      <c r="B9678" s="0" t="s">
        <v>108</v>
      </c>
      <c r="C9678" s="0" t="s">
        <v>72</v>
      </c>
      <c r="D9678" s="0" t="s">
        <v>192</v>
      </c>
      <c r="E9678" s="0" t="n">
        <v>2028</v>
      </c>
      <c r="F9678" s="0" t="n">
        <v>0.853731252053733</v>
      </c>
      <c r="G9678" s="0" t="s">
        <v>193</v>
      </c>
    </row>
    <row r="9679" customFormat="false" ht="14.25" hidden="false" customHeight="false" outlineLevel="0" collapsed="false">
      <c r="A9679" s="0" t="s">
        <v>107</v>
      </c>
      <c r="B9679" s="0" t="s">
        <v>108</v>
      </c>
      <c r="C9679" s="0" t="s">
        <v>72</v>
      </c>
      <c r="D9679" s="0" t="s">
        <v>194</v>
      </c>
      <c r="E9679" s="0" t="n">
        <v>2028</v>
      </c>
      <c r="F9679" s="0" t="n">
        <v>0.85</v>
      </c>
      <c r="G9679" s="0" t="s">
        <v>193</v>
      </c>
    </row>
    <row r="9680" customFormat="false" ht="14.25" hidden="false" customHeight="false" outlineLevel="0" collapsed="false">
      <c r="A9680" s="0" t="s">
        <v>107</v>
      </c>
      <c r="B9680" s="0" t="s">
        <v>108</v>
      </c>
      <c r="C9680" s="0" t="s">
        <v>72</v>
      </c>
      <c r="D9680" s="0" t="s">
        <v>195</v>
      </c>
      <c r="E9680" s="0" t="n">
        <v>2028</v>
      </c>
      <c r="F9680" s="0" t="n">
        <v>0.580623959890806</v>
      </c>
      <c r="G9680" s="0" t="s">
        <v>193</v>
      </c>
    </row>
    <row r="9681" customFormat="false" ht="14.25" hidden="false" customHeight="false" outlineLevel="0" collapsed="false">
      <c r="A9681" s="0" t="s">
        <v>107</v>
      </c>
      <c r="B9681" s="0" t="s">
        <v>108</v>
      </c>
      <c r="C9681" s="0" t="s">
        <v>72</v>
      </c>
      <c r="D9681" s="0" t="s">
        <v>196</v>
      </c>
      <c r="E9681" s="0" t="n">
        <v>2028</v>
      </c>
      <c r="F9681" s="0" t="n">
        <v>0.0492871174766271</v>
      </c>
      <c r="G9681" s="0" t="s">
        <v>193</v>
      </c>
    </row>
    <row r="9682" customFormat="false" ht="14.25" hidden="false" customHeight="false" outlineLevel="0" collapsed="false">
      <c r="A9682" s="0" t="s">
        <v>107</v>
      </c>
      <c r="B9682" s="0" t="s">
        <v>108</v>
      </c>
      <c r="C9682" s="0" t="s">
        <v>72</v>
      </c>
      <c r="D9682" s="0" t="s">
        <v>197</v>
      </c>
      <c r="E9682" s="0" t="n">
        <v>2028</v>
      </c>
      <c r="F9682" s="0" t="n">
        <v>0.0279920721189506</v>
      </c>
      <c r="G9682" s="0" t="s">
        <v>193</v>
      </c>
    </row>
    <row r="9683" customFormat="false" ht="14.25" hidden="false" customHeight="false" outlineLevel="0" collapsed="false">
      <c r="A9683" s="0" t="s">
        <v>107</v>
      </c>
      <c r="B9683" s="0" t="s">
        <v>108</v>
      </c>
      <c r="C9683" s="0" t="s">
        <v>72</v>
      </c>
      <c r="D9683" s="0" t="s">
        <v>198</v>
      </c>
      <c r="E9683" s="0" t="n">
        <v>2028</v>
      </c>
      <c r="F9683" s="0" t="n">
        <v>0.174182320577302</v>
      </c>
      <c r="G9683" s="0" t="s">
        <v>193</v>
      </c>
    </row>
    <row r="9684" customFormat="false" ht="14.25" hidden="false" customHeight="false" outlineLevel="0" collapsed="false">
      <c r="A9684" s="0" t="s">
        <v>107</v>
      </c>
      <c r="B9684" s="0" t="s">
        <v>108</v>
      </c>
      <c r="C9684" s="0" t="s">
        <v>72</v>
      </c>
      <c r="D9684" s="0" t="s">
        <v>188</v>
      </c>
      <c r="E9684" s="0" t="n">
        <v>2029</v>
      </c>
      <c r="F9684" s="0" t="n">
        <v>1.05186491109962</v>
      </c>
      <c r="G9684" s="0" t="s">
        <v>135</v>
      </c>
    </row>
    <row r="9685" customFormat="false" ht="14.25" hidden="false" customHeight="false" outlineLevel="0" collapsed="false">
      <c r="A9685" s="0" t="s">
        <v>107</v>
      </c>
      <c r="B9685" s="0" t="s">
        <v>108</v>
      </c>
      <c r="C9685" s="0" t="s">
        <v>72</v>
      </c>
      <c r="D9685" s="0" t="s">
        <v>189</v>
      </c>
      <c r="E9685" s="0" t="n">
        <v>2029</v>
      </c>
      <c r="F9685" s="0" t="n">
        <v>0.974504698350171</v>
      </c>
      <c r="G9685" s="0" t="s">
        <v>135</v>
      </c>
    </row>
    <row r="9686" customFormat="false" ht="14.25" hidden="false" customHeight="false" outlineLevel="0" collapsed="false">
      <c r="A9686" s="0" t="s">
        <v>107</v>
      </c>
      <c r="B9686" s="0" t="s">
        <v>108</v>
      </c>
      <c r="C9686" s="0" t="s">
        <v>72</v>
      </c>
      <c r="D9686" s="0" t="s">
        <v>190</v>
      </c>
      <c r="E9686" s="0" t="n">
        <v>2029</v>
      </c>
      <c r="F9686" s="0" t="n">
        <v>1.07155574977822</v>
      </c>
      <c r="G9686" s="0" t="s">
        <v>135</v>
      </c>
    </row>
    <row r="9687" customFormat="false" ht="14.25" hidden="false" customHeight="false" outlineLevel="0" collapsed="false">
      <c r="A9687" s="0" t="s">
        <v>107</v>
      </c>
      <c r="B9687" s="0" t="s">
        <v>108</v>
      </c>
      <c r="C9687" s="0" t="s">
        <v>72</v>
      </c>
      <c r="D9687" s="0" t="s">
        <v>191</v>
      </c>
      <c r="E9687" s="0" t="n">
        <v>2029</v>
      </c>
      <c r="F9687" s="0" t="n">
        <v>1.33776810756842</v>
      </c>
      <c r="G9687" s="0" t="s">
        <v>135</v>
      </c>
    </row>
    <row r="9688" customFormat="false" ht="14.25" hidden="false" customHeight="false" outlineLevel="0" collapsed="false">
      <c r="A9688" s="0" t="s">
        <v>107</v>
      </c>
      <c r="B9688" s="0" t="s">
        <v>108</v>
      </c>
      <c r="C9688" s="0" t="s">
        <v>72</v>
      </c>
      <c r="D9688" s="0" t="s">
        <v>192</v>
      </c>
      <c r="E9688" s="0" t="n">
        <v>2029</v>
      </c>
      <c r="F9688" s="0" t="n">
        <v>0.853629729013792</v>
      </c>
      <c r="G9688" s="0" t="s">
        <v>193</v>
      </c>
    </row>
    <row r="9689" customFormat="false" ht="14.25" hidden="false" customHeight="false" outlineLevel="0" collapsed="false">
      <c r="A9689" s="0" t="s">
        <v>107</v>
      </c>
      <c r="B9689" s="0" t="s">
        <v>108</v>
      </c>
      <c r="C9689" s="0" t="s">
        <v>72</v>
      </c>
      <c r="D9689" s="0" t="s">
        <v>194</v>
      </c>
      <c r="E9689" s="0" t="n">
        <v>2029</v>
      </c>
      <c r="F9689" s="0" t="n">
        <v>0.85</v>
      </c>
      <c r="G9689" s="0" t="s">
        <v>193</v>
      </c>
    </row>
    <row r="9690" customFormat="false" ht="14.25" hidden="false" customHeight="false" outlineLevel="0" collapsed="false">
      <c r="A9690" s="0" t="s">
        <v>107</v>
      </c>
      <c r="B9690" s="0" t="s">
        <v>108</v>
      </c>
      <c r="C9690" s="0" t="s">
        <v>72</v>
      </c>
      <c r="D9690" s="0" t="s">
        <v>195</v>
      </c>
      <c r="E9690" s="0" t="n">
        <v>2029</v>
      </c>
      <c r="F9690" s="0" t="n">
        <v>0.580559478313693</v>
      </c>
      <c r="G9690" s="0" t="s">
        <v>193</v>
      </c>
    </row>
    <row r="9691" customFormat="false" ht="14.25" hidden="false" customHeight="false" outlineLevel="0" collapsed="false">
      <c r="A9691" s="0" t="s">
        <v>107</v>
      </c>
      <c r="B9691" s="0" t="s">
        <v>108</v>
      </c>
      <c r="C9691" s="0" t="s">
        <v>72</v>
      </c>
      <c r="D9691" s="0" t="s">
        <v>196</v>
      </c>
      <c r="E9691" s="0" t="n">
        <v>2029</v>
      </c>
      <c r="F9691" s="0" t="n">
        <v>0.0488431179153766</v>
      </c>
      <c r="G9691" s="0" t="s">
        <v>193</v>
      </c>
    </row>
    <row r="9692" customFormat="false" ht="14.25" hidden="false" customHeight="false" outlineLevel="0" collapsed="false">
      <c r="A9692" s="0" t="s">
        <v>107</v>
      </c>
      <c r="B9692" s="0" t="s">
        <v>108</v>
      </c>
      <c r="C9692" s="0" t="s">
        <v>72</v>
      </c>
      <c r="D9692" s="0" t="s">
        <v>197</v>
      </c>
      <c r="E9692" s="0" t="n">
        <v>2029</v>
      </c>
      <c r="F9692" s="0" t="n">
        <v>0.0286372224398023</v>
      </c>
      <c r="G9692" s="0" t="s">
        <v>193</v>
      </c>
    </row>
    <row r="9693" customFormat="false" ht="14.25" hidden="false" customHeight="false" outlineLevel="0" collapsed="false">
      <c r="A9693" s="0" t="s">
        <v>107</v>
      </c>
      <c r="B9693" s="0" t="s">
        <v>108</v>
      </c>
      <c r="C9693" s="0" t="s">
        <v>72</v>
      </c>
      <c r="D9693" s="0" t="s">
        <v>198</v>
      </c>
      <c r="E9693" s="0" t="n">
        <v>2029</v>
      </c>
      <c r="F9693" s="0" t="n">
        <v>0.172352693481483</v>
      </c>
      <c r="G9693" s="0" t="s">
        <v>193</v>
      </c>
    </row>
    <row r="9694" customFormat="false" ht="14.25" hidden="false" customHeight="false" outlineLevel="0" collapsed="false">
      <c r="A9694" s="0" t="s">
        <v>107</v>
      </c>
      <c r="B9694" s="0" t="s">
        <v>108</v>
      </c>
      <c r="C9694" s="0" t="s">
        <v>72</v>
      </c>
      <c r="D9694" s="0" t="s">
        <v>188</v>
      </c>
      <c r="E9694" s="0" t="n">
        <v>2030</v>
      </c>
      <c r="F9694" s="0" t="n">
        <v>1.06265183437091</v>
      </c>
      <c r="G9694" s="0" t="s">
        <v>135</v>
      </c>
    </row>
    <row r="9695" customFormat="false" ht="14.25" hidden="false" customHeight="false" outlineLevel="0" collapsed="false">
      <c r="A9695" s="0" t="s">
        <v>107</v>
      </c>
      <c r="B9695" s="0" t="s">
        <v>108</v>
      </c>
      <c r="C9695" s="0" t="s">
        <v>72</v>
      </c>
      <c r="D9695" s="0" t="s">
        <v>189</v>
      </c>
      <c r="E9695" s="0" t="n">
        <v>2030</v>
      </c>
      <c r="F9695" s="0" t="n">
        <v>0.96843722439437</v>
      </c>
      <c r="G9695" s="0" t="s">
        <v>135</v>
      </c>
    </row>
    <row r="9696" customFormat="false" ht="14.25" hidden="false" customHeight="false" outlineLevel="0" collapsed="false">
      <c r="A9696" s="0" t="s">
        <v>107</v>
      </c>
      <c r="B9696" s="0" t="s">
        <v>108</v>
      </c>
      <c r="C9696" s="0" t="s">
        <v>72</v>
      </c>
      <c r="D9696" s="0" t="s">
        <v>190</v>
      </c>
      <c r="E9696" s="0" t="n">
        <v>2030</v>
      </c>
      <c r="F9696" s="0" t="n">
        <v>1.07155574977822</v>
      </c>
      <c r="G9696" s="0" t="s">
        <v>135</v>
      </c>
    </row>
    <row r="9697" customFormat="false" ht="14.25" hidden="false" customHeight="false" outlineLevel="0" collapsed="false">
      <c r="A9697" s="0" t="s">
        <v>107</v>
      </c>
      <c r="B9697" s="0" t="s">
        <v>108</v>
      </c>
      <c r="C9697" s="0" t="s">
        <v>72</v>
      </c>
      <c r="D9697" s="0" t="s">
        <v>191</v>
      </c>
      <c r="E9697" s="0" t="n">
        <v>2030</v>
      </c>
      <c r="F9697" s="0" t="n">
        <v>1.33776810756842</v>
      </c>
      <c r="G9697" s="0" t="s">
        <v>135</v>
      </c>
    </row>
    <row r="9698" customFormat="false" ht="14.25" hidden="false" customHeight="false" outlineLevel="0" collapsed="false">
      <c r="A9698" s="0" t="s">
        <v>107</v>
      </c>
      <c r="B9698" s="0" t="s">
        <v>108</v>
      </c>
      <c r="C9698" s="0" t="s">
        <v>72</v>
      </c>
      <c r="D9698" s="0" t="s">
        <v>192</v>
      </c>
      <c r="E9698" s="0" t="n">
        <v>2030</v>
      </c>
      <c r="F9698" s="0" t="n">
        <v>0.854373539477778</v>
      </c>
      <c r="G9698" s="0" t="s">
        <v>193</v>
      </c>
    </row>
    <row r="9699" customFormat="false" ht="14.25" hidden="false" customHeight="false" outlineLevel="0" collapsed="false">
      <c r="A9699" s="0" t="s">
        <v>107</v>
      </c>
      <c r="B9699" s="0" t="s">
        <v>108</v>
      </c>
      <c r="C9699" s="0" t="s">
        <v>72</v>
      </c>
      <c r="D9699" s="0" t="s">
        <v>194</v>
      </c>
      <c r="E9699" s="0" t="n">
        <v>2030</v>
      </c>
      <c r="F9699" s="0" t="n">
        <v>0.85</v>
      </c>
      <c r="G9699" s="0" t="s">
        <v>193</v>
      </c>
    </row>
    <row r="9700" customFormat="false" ht="14.25" hidden="false" customHeight="false" outlineLevel="0" collapsed="false">
      <c r="A9700" s="0" t="s">
        <v>107</v>
      </c>
      <c r="B9700" s="0" t="s">
        <v>108</v>
      </c>
      <c r="C9700" s="0" t="s">
        <v>72</v>
      </c>
      <c r="D9700" s="0" t="s">
        <v>195</v>
      </c>
      <c r="E9700" s="0" t="n">
        <v>2030</v>
      </c>
      <c r="F9700" s="0" t="n">
        <v>0.580483445343703</v>
      </c>
      <c r="G9700" s="0" t="s">
        <v>193</v>
      </c>
    </row>
    <row r="9701" customFormat="false" ht="14.25" hidden="false" customHeight="false" outlineLevel="0" collapsed="false">
      <c r="A9701" s="0" t="s">
        <v>107</v>
      </c>
      <c r="B9701" s="0" t="s">
        <v>108</v>
      </c>
      <c r="C9701" s="0" t="s">
        <v>72</v>
      </c>
      <c r="D9701" s="0" t="s">
        <v>196</v>
      </c>
      <c r="E9701" s="0" t="n">
        <v>2030</v>
      </c>
      <c r="F9701" s="0" t="n">
        <v>0.0483995296950091</v>
      </c>
      <c r="G9701" s="0" t="s">
        <v>193</v>
      </c>
    </row>
    <row r="9702" customFormat="false" ht="14.25" hidden="false" customHeight="false" outlineLevel="0" collapsed="false">
      <c r="A9702" s="0" t="s">
        <v>107</v>
      </c>
      <c r="B9702" s="0" t="s">
        <v>108</v>
      </c>
      <c r="C9702" s="0" t="s">
        <v>72</v>
      </c>
      <c r="D9702" s="0" t="s">
        <v>197</v>
      </c>
      <c r="E9702" s="0" t="n">
        <v>2030</v>
      </c>
      <c r="F9702" s="0" t="n">
        <v>0.0292883588172214</v>
      </c>
      <c r="G9702" s="0" t="s">
        <v>193</v>
      </c>
    </row>
    <row r="9703" customFormat="false" ht="14.25" hidden="false" customHeight="false" outlineLevel="0" collapsed="false">
      <c r="A9703" s="0" t="s">
        <v>107</v>
      </c>
      <c r="B9703" s="0" t="s">
        <v>108</v>
      </c>
      <c r="C9703" s="0" t="s">
        <v>72</v>
      </c>
      <c r="D9703" s="0" t="s">
        <v>198</v>
      </c>
      <c r="E9703" s="0" t="n">
        <v>2030</v>
      </c>
      <c r="F9703" s="0" t="n">
        <v>0.170782830006937</v>
      </c>
      <c r="G9703" s="0" t="s">
        <v>193</v>
      </c>
    </row>
    <row r="9704" customFormat="false" ht="14.25" hidden="false" customHeight="false" outlineLevel="0" collapsed="false">
      <c r="A9704" s="0" t="s">
        <v>107</v>
      </c>
      <c r="B9704" s="0" t="s">
        <v>108</v>
      </c>
      <c r="C9704" s="0" t="s">
        <v>72</v>
      </c>
      <c r="D9704" s="0" t="s">
        <v>188</v>
      </c>
      <c r="E9704" s="0" t="n">
        <v>2031</v>
      </c>
      <c r="F9704" s="0" t="n">
        <v>1.0479833672089</v>
      </c>
      <c r="G9704" s="0" t="s">
        <v>135</v>
      </c>
    </row>
    <row r="9705" customFormat="false" ht="14.25" hidden="false" customHeight="false" outlineLevel="0" collapsed="false">
      <c r="A9705" s="0" t="s">
        <v>107</v>
      </c>
      <c r="B9705" s="0" t="s">
        <v>108</v>
      </c>
      <c r="C9705" s="0" t="s">
        <v>72</v>
      </c>
      <c r="D9705" s="0" t="s">
        <v>189</v>
      </c>
      <c r="E9705" s="0" t="n">
        <v>2031</v>
      </c>
      <c r="F9705" s="0" t="n">
        <v>0.967232958128052</v>
      </c>
      <c r="G9705" s="0" t="s">
        <v>135</v>
      </c>
    </row>
    <row r="9706" customFormat="false" ht="14.25" hidden="false" customHeight="false" outlineLevel="0" collapsed="false">
      <c r="A9706" s="0" t="s">
        <v>107</v>
      </c>
      <c r="B9706" s="0" t="s">
        <v>108</v>
      </c>
      <c r="C9706" s="0" t="s">
        <v>72</v>
      </c>
      <c r="D9706" s="0" t="s">
        <v>190</v>
      </c>
      <c r="E9706" s="0" t="n">
        <v>2031</v>
      </c>
      <c r="F9706" s="0" t="n">
        <v>1.07155574977822</v>
      </c>
      <c r="G9706" s="0" t="s">
        <v>135</v>
      </c>
    </row>
    <row r="9707" customFormat="false" ht="14.25" hidden="false" customHeight="false" outlineLevel="0" collapsed="false">
      <c r="A9707" s="0" t="s">
        <v>107</v>
      </c>
      <c r="B9707" s="0" t="s">
        <v>108</v>
      </c>
      <c r="C9707" s="0" t="s">
        <v>72</v>
      </c>
      <c r="D9707" s="0" t="s">
        <v>191</v>
      </c>
      <c r="E9707" s="0" t="n">
        <v>2031</v>
      </c>
      <c r="F9707" s="0" t="n">
        <v>1.33776810756842</v>
      </c>
      <c r="G9707" s="0" t="s">
        <v>135</v>
      </c>
    </row>
    <row r="9708" customFormat="false" ht="14.25" hidden="false" customHeight="false" outlineLevel="0" collapsed="false">
      <c r="A9708" s="0" t="s">
        <v>107</v>
      </c>
      <c r="B9708" s="0" t="s">
        <v>108</v>
      </c>
      <c r="C9708" s="0" t="s">
        <v>72</v>
      </c>
      <c r="D9708" s="0" t="s">
        <v>192</v>
      </c>
      <c r="E9708" s="0" t="n">
        <v>2031</v>
      </c>
      <c r="F9708" s="0" t="n">
        <v>0.853361149326602</v>
      </c>
      <c r="G9708" s="0" t="s">
        <v>193</v>
      </c>
    </row>
    <row r="9709" customFormat="false" ht="14.25" hidden="false" customHeight="false" outlineLevel="0" collapsed="false">
      <c r="A9709" s="0" t="s">
        <v>107</v>
      </c>
      <c r="B9709" s="0" t="s">
        <v>108</v>
      </c>
      <c r="C9709" s="0" t="s">
        <v>72</v>
      </c>
      <c r="D9709" s="0" t="s">
        <v>194</v>
      </c>
      <c r="E9709" s="0" t="n">
        <v>2031</v>
      </c>
      <c r="F9709" s="0" t="n">
        <v>0.85</v>
      </c>
      <c r="G9709" s="0" t="s">
        <v>193</v>
      </c>
    </row>
    <row r="9710" customFormat="false" ht="14.25" hidden="false" customHeight="false" outlineLevel="0" collapsed="false">
      <c r="A9710" s="0" t="s">
        <v>107</v>
      </c>
      <c r="B9710" s="0" t="s">
        <v>108</v>
      </c>
      <c r="C9710" s="0" t="s">
        <v>72</v>
      </c>
      <c r="D9710" s="0" t="s">
        <v>195</v>
      </c>
      <c r="E9710" s="0" t="n">
        <v>2031</v>
      </c>
      <c r="F9710" s="0" t="n">
        <v>0.580411390466279</v>
      </c>
      <c r="G9710" s="0" t="s">
        <v>193</v>
      </c>
    </row>
    <row r="9711" customFormat="false" ht="14.25" hidden="false" customHeight="false" outlineLevel="0" collapsed="false">
      <c r="A9711" s="0" t="s">
        <v>107</v>
      </c>
      <c r="B9711" s="0" t="s">
        <v>108</v>
      </c>
      <c r="C9711" s="0" t="s">
        <v>72</v>
      </c>
      <c r="D9711" s="0" t="s">
        <v>196</v>
      </c>
      <c r="E9711" s="0" t="n">
        <v>2031</v>
      </c>
      <c r="F9711" s="0" t="n">
        <v>0.0485621068947815</v>
      </c>
      <c r="G9711" s="0" t="s">
        <v>193</v>
      </c>
    </row>
    <row r="9712" customFormat="false" ht="14.25" hidden="false" customHeight="false" outlineLevel="0" collapsed="false">
      <c r="A9712" s="0" t="s">
        <v>107</v>
      </c>
      <c r="B9712" s="0" t="s">
        <v>108</v>
      </c>
      <c r="C9712" s="0" t="s">
        <v>72</v>
      </c>
      <c r="D9712" s="0" t="s">
        <v>197</v>
      </c>
      <c r="E9712" s="0" t="n">
        <v>2031</v>
      </c>
      <c r="F9712" s="0" t="n">
        <v>0.0305032830084713</v>
      </c>
      <c r="G9712" s="0" t="s">
        <v>193</v>
      </c>
    </row>
    <row r="9713" customFormat="false" ht="14.25" hidden="false" customHeight="false" outlineLevel="0" collapsed="false">
      <c r="A9713" s="0" t="s">
        <v>107</v>
      </c>
      <c r="B9713" s="0" t="s">
        <v>108</v>
      </c>
      <c r="C9713" s="0" t="s">
        <v>72</v>
      </c>
      <c r="D9713" s="0" t="s">
        <v>198</v>
      </c>
      <c r="E9713" s="0" t="n">
        <v>2031</v>
      </c>
      <c r="F9713" s="0" t="n">
        <v>0.169588199929412</v>
      </c>
      <c r="G9713" s="0" t="s">
        <v>193</v>
      </c>
    </row>
    <row r="9714" customFormat="false" ht="14.25" hidden="false" customHeight="false" outlineLevel="0" collapsed="false">
      <c r="A9714" s="0" t="s">
        <v>107</v>
      </c>
      <c r="B9714" s="0" t="s">
        <v>108</v>
      </c>
      <c r="C9714" s="0" t="s">
        <v>72</v>
      </c>
      <c r="D9714" s="0" t="s">
        <v>188</v>
      </c>
      <c r="E9714" s="0" t="n">
        <v>2032</v>
      </c>
      <c r="F9714" s="0" t="n">
        <v>1.08400295504378</v>
      </c>
      <c r="G9714" s="0" t="s">
        <v>135</v>
      </c>
    </row>
    <row r="9715" customFormat="false" ht="14.25" hidden="false" customHeight="false" outlineLevel="0" collapsed="false">
      <c r="A9715" s="0" t="s">
        <v>107</v>
      </c>
      <c r="B9715" s="0" t="s">
        <v>108</v>
      </c>
      <c r="C9715" s="0" t="s">
        <v>72</v>
      </c>
      <c r="D9715" s="0" t="s">
        <v>189</v>
      </c>
      <c r="E9715" s="0" t="n">
        <v>2032</v>
      </c>
      <c r="F9715" s="0" t="n">
        <v>0.968965277382231</v>
      </c>
      <c r="G9715" s="0" t="s">
        <v>135</v>
      </c>
    </row>
    <row r="9716" customFormat="false" ht="14.25" hidden="false" customHeight="false" outlineLevel="0" collapsed="false">
      <c r="A9716" s="0" t="s">
        <v>107</v>
      </c>
      <c r="B9716" s="0" t="s">
        <v>108</v>
      </c>
      <c r="C9716" s="0" t="s">
        <v>72</v>
      </c>
      <c r="D9716" s="0" t="s">
        <v>190</v>
      </c>
      <c r="E9716" s="0" t="n">
        <v>2032</v>
      </c>
      <c r="F9716" s="0" t="n">
        <v>1.07155574977822</v>
      </c>
      <c r="G9716" s="0" t="s">
        <v>135</v>
      </c>
    </row>
    <row r="9717" customFormat="false" ht="14.25" hidden="false" customHeight="false" outlineLevel="0" collapsed="false">
      <c r="A9717" s="0" t="s">
        <v>107</v>
      </c>
      <c r="B9717" s="0" t="s">
        <v>108</v>
      </c>
      <c r="C9717" s="0" t="s">
        <v>72</v>
      </c>
      <c r="D9717" s="0" t="s">
        <v>191</v>
      </c>
      <c r="E9717" s="0" t="n">
        <v>2032</v>
      </c>
      <c r="F9717" s="0" t="n">
        <v>1.33776810756842</v>
      </c>
      <c r="G9717" s="0" t="s">
        <v>135</v>
      </c>
    </row>
    <row r="9718" customFormat="false" ht="14.25" hidden="false" customHeight="false" outlineLevel="0" collapsed="false">
      <c r="A9718" s="0" t="s">
        <v>107</v>
      </c>
      <c r="B9718" s="0" t="s">
        <v>108</v>
      </c>
      <c r="C9718" s="0" t="s">
        <v>72</v>
      </c>
      <c r="D9718" s="0" t="s">
        <v>192</v>
      </c>
      <c r="E9718" s="0" t="n">
        <v>2032</v>
      </c>
      <c r="F9718" s="0" t="n">
        <v>0.855834675702384</v>
      </c>
      <c r="G9718" s="0" t="s">
        <v>193</v>
      </c>
    </row>
    <row r="9719" customFormat="false" ht="14.25" hidden="false" customHeight="false" outlineLevel="0" collapsed="false">
      <c r="A9719" s="0" t="s">
        <v>107</v>
      </c>
      <c r="B9719" s="0" t="s">
        <v>108</v>
      </c>
      <c r="C9719" s="0" t="s">
        <v>72</v>
      </c>
      <c r="D9719" s="0" t="s">
        <v>194</v>
      </c>
      <c r="E9719" s="0" t="n">
        <v>2032</v>
      </c>
      <c r="F9719" s="0" t="n">
        <v>0.85</v>
      </c>
      <c r="G9719" s="0" t="s">
        <v>193</v>
      </c>
    </row>
    <row r="9720" customFormat="false" ht="14.25" hidden="false" customHeight="false" outlineLevel="0" collapsed="false">
      <c r="A9720" s="0" t="s">
        <v>107</v>
      </c>
      <c r="B9720" s="0" t="s">
        <v>108</v>
      </c>
      <c r="C9720" s="0" t="s">
        <v>72</v>
      </c>
      <c r="D9720" s="0" t="s">
        <v>195</v>
      </c>
      <c r="E9720" s="0" t="n">
        <v>2032</v>
      </c>
      <c r="F9720" s="0" t="n">
        <v>0.580345728886566</v>
      </c>
      <c r="G9720" s="0" t="s">
        <v>193</v>
      </c>
    </row>
    <row r="9721" customFormat="false" ht="14.25" hidden="false" customHeight="false" outlineLevel="0" collapsed="false">
      <c r="A9721" s="0" t="s">
        <v>107</v>
      </c>
      <c r="B9721" s="0" t="s">
        <v>108</v>
      </c>
      <c r="C9721" s="0" t="s">
        <v>72</v>
      </c>
      <c r="D9721" s="0" t="s">
        <v>196</v>
      </c>
      <c r="E9721" s="0" t="n">
        <v>2032</v>
      </c>
      <c r="F9721" s="0" t="n">
        <v>0.0486685494106146</v>
      </c>
      <c r="G9721" s="0" t="s">
        <v>193</v>
      </c>
    </row>
    <row r="9722" customFormat="false" ht="14.25" hidden="false" customHeight="false" outlineLevel="0" collapsed="false">
      <c r="A9722" s="0" t="s">
        <v>107</v>
      </c>
      <c r="B9722" s="0" t="s">
        <v>108</v>
      </c>
      <c r="C9722" s="0" t="s">
        <v>72</v>
      </c>
      <c r="D9722" s="0" t="s">
        <v>197</v>
      </c>
      <c r="E9722" s="0" t="n">
        <v>2032</v>
      </c>
      <c r="F9722" s="0" t="n">
        <v>0.0316580022206328</v>
      </c>
      <c r="G9722" s="0" t="s">
        <v>193</v>
      </c>
    </row>
    <row r="9723" customFormat="false" ht="14.25" hidden="false" customHeight="false" outlineLevel="0" collapsed="false">
      <c r="A9723" s="0" t="s">
        <v>107</v>
      </c>
      <c r="B9723" s="0" t="s">
        <v>108</v>
      </c>
      <c r="C9723" s="0" t="s">
        <v>72</v>
      </c>
      <c r="D9723" s="0" t="s">
        <v>198</v>
      </c>
      <c r="E9723" s="0" t="n">
        <v>2032</v>
      </c>
      <c r="F9723" s="0" t="n">
        <v>0.168292881445912</v>
      </c>
      <c r="G9723" s="0" t="s">
        <v>193</v>
      </c>
    </row>
    <row r="9724" customFormat="false" ht="14.25" hidden="false" customHeight="false" outlineLevel="0" collapsed="false">
      <c r="A9724" s="0" t="s">
        <v>107</v>
      </c>
      <c r="B9724" s="0" t="s">
        <v>108</v>
      </c>
      <c r="C9724" s="0" t="s">
        <v>72</v>
      </c>
      <c r="D9724" s="0" t="s">
        <v>188</v>
      </c>
      <c r="E9724" s="0" t="n">
        <v>2033</v>
      </c>
      <c r="F9724" s="0" t="n">
        <v>1.10238724348445</v>
      </c>
      <c r="G9724" s="0" t="s">
        <v>135</v>
      </c>
    </row>
    <row r="9725" customFormat="false" ht="14.25" hidden="false" customHeight="false" outlineLevel="0" collapsed="false">
      <c r="A9725" s="0" t="s">
        <v>107</v>
      </c>
      <c r="B9725" s="0" t="s">
        <v>108</v>
      </c>
      <c r="C9725" s="0" t="s">
        <v>72</v>
      </c>
      <c r="D9725" s="0" t="s">
        <v>189</v>
      </c>
      <c r="E9725" s="0" t="n">
        <v>2033</v>
      </c>
      <c r="F9725" s="0" t="n">
        <v>0.970748070869274</v>
      </c>
      <c r="G9725" s="0" t="s">
        <v>135</v>
      </c>
    </row>
    <row r="9726" customFormat="false" ht="14.25" hidden="false" customHeight="false" outlineLevel="0" collapsed="false">
      <c r="A9726" s="0" t="s">
        <v>107</v>
      </c>
      <c r="B9726" s="0" t="s">
        <v>108</v>
      </c>
      <c r="C9726" s="0" t="s">
        <v>72</v>
      </c>
      <c r="D9726" s="0" t="s">
        <v>190</v>
      </c>
      <c r="E9726" s="0" t="n">
        <v>2033</v>
      </c>
      <c r="F9726" s="0" t="n">
        <v>1.07155574977822</v>
      </c>
      <c r="G9726" s="0" t="s">
        <v>135</v>
      </c>
    </row>
    <row r="9727" customFormat="false" ht="14.25" hidden="false" customHeight="false" outlineLevel="0" collapsed="false">
      <c r="A9727" s="0" t="s">
        <v>107</v>
      </c>
      <c r="B9727" s="0" t="s">
        <v>108</v>
      </c>
      <c r="C9727" s="0" t="s">
        <v>72</v>
      </c>
      <c r="D9727" s="0" t="s">
        <v>191</v>
      </c>
      <c r="E9727" s="0" t="n">
        <v>2033</v>
      </c>
      <c r="F9727" s="0" t="n">
        <v>1.33776810756842</v>
      </c>
      <c r="G9727" s="0" t="s">
        <v>135</v>
      </c>
    </row>
    <row r="9728" customFormat="false" ht="14.25" hidden="false" customHeight="false" outlineLevel="0" collapsed="false">
      <c r="A9728" s="0" t="s">
        <v>107</v>
      </c>
      <c r="B9728" s="0" t="s">
        <v>108</v>
      </c>
      <c r="C9728" s="0" t="s">
        <v>72</v>
      </c>
      <c r="D9728" s="0" t="s">
        <v>192</v>
      </c>
      <c r="E9728" s="0" t="n">
        <v>2033</v>
      </c>
      <c r="F9728" s="0" t="n">
        <v>0.857081029024237</v>
      </c>
      <c r="G9728" s="0" t="s">
        <v>193</v>
      </c>
    </row>
    <row r="9729" customFormat="false" ht="14.25" hidden="false" customHeight="false" outlineLevel="0" collapsed="false">
      <c r="A9729" s="0" t="s">
        <v>107</v>
      </c>
      <c r="B9729" s="0" t="s">
        <v>108</v>
      </c>
      <c r="C9729" s="0" t="s">
        <v>72</v>
      </c>
      <c r="D9729" s="0" t="s">
        <v>194</v>
      </c>
      <c r="E9729" s="0" t="n">
        <v>2033</v>
      </c>
      <c r="F9729" s="0" t="n">
        <v>0.85</v>
      </c>
      <c r="G9729" s="0" t="s">
        <v>193</v>
      </c>
    </row>
    <row r="9730" customFormat="false" ht="14.25" hidden="false" customHeight="false" outlineLevel="0" collapsed="false">
      <c r="A9730" s="0" t="s">
        <v>107</v>
      </c>
      <c r="B9730" s="0" t="s">
        <v>108</v>
      </c>
      <c r="C9730" s="0" t="s">
        <v>72</v>
      </c>
      <c r="D9730" s="0" t="s">
        <v>195</v>
      </c>
      <c r="E9730" s="0" t="n">
        <v>2033</v>
      </c>
      <c r="F9730" s="0" t="n">
        <v>0.580283346955613</v>
      </c>
      <c r="G9730" s="0" t="s">
        <v>193</v>
      </c>
    </row>
    <row r="9731" customFormat="false" ht="14.25" hidden="false" customHeight="false" outlineLevel="0" collapsed="false">
      <c r="A9731" s="0" t="s">
        <v>107</v>
      </c>
      <c r="B9731" s="0" t="s">
        <v>108</v>
      </c>
      <c r="C9731" s="0" t="s">
        <v>72</v>
      </c>
      <c r="D9731" s="0" t="s">
        <v>196</v>
      </c>
      <c r="E9731" s="0" t="n">
        <v>2033</v>
      </c>
      <c r="F9731" s="0" t="n">
        <v>0.0488515025351994</v>
      </c>
      <c r="G9731" s="0" t="s">
        <v>193</v>
      </c>
    </row>
    <row r="9732" customFormat="false" ht="14.25" hidden="false" customHeight="false" outlineLevel="0" collapsed="false">
      <c r="A9732" s="0" t="s">
        <v>107</v>
      </c>
      <c r="B9732" s="0" t="s">
        <v>108</v>
      </c>
      <c r="C9732" s="0" t="s">
        <v>72</v>
      </c>
      <c r="D9732" s="0" t="s">
        <v>197</v>
      </c>
      <c r="E9732" s="0" t="n">
        <v>2033</v>
      </c>
      <c r="F9732" s="0" t="n">
        <v>0.0327540800953997</v>
      </c>
      <c r="G9732" s="0" t="s">
        <v>193</v>
      </c>
    </row>
    <row r="9733" customFormat="false" ht="14.25" hidden="false" customHeight="false" outlineLevel="0" collapsed="false">
      <c r="A9733" s="0" t="s">
        <v>107</v>
      </c>
      <c r="B9733" s="0" t="s">
        <v>108</v>
      </c>
      <c r="C9733" s="0" t="s">
        <v>72</v>
      </c>
      <c r="D9733" s="0" t="s">
        <v>198</v>
      </c>
      <c r="E9733" s="0" t="n">
        <v>2033</v>
      </c>
      <c r="F9733" s="0" t="n">
        <v>0.166896182310448</v>
      </c>
      <c r="G9733" s="0" t="s">
        <v>193</v>
      </c>
    </row>
    <row r="9734" customFormat="false" ht="14.25" hidden="false" customHeight="false" outlineLevel="0" collapsed="false">
      <c r="A9734" s="0" t="s">
        <v>107</v>
      </c>
      <c r="B9734" s="0" t="s">
        <v>108</v>
      </c>
      <c r="C9734" s="0" t="s">
        <v>72</v>
      </c>
      <c r="D9734" s="0" t="s">
        <v>188</v>
      </c>
      <c r="E9734" s="0" t="n">
        <v>2034</v>
      </c>
      <c r="F9734" s="0" t="n">
        <v>1.12562507445326</v>
      </c>
      <c r="G9734" s="0" t="s">
        <v>135</v>
      </c>
    </row>
    <row r="9735" customFormat="false" ht="14.25" hidden="false" customHeight="false" outlineLevel="0" collapsed="false">
      <c r="A9735" s="0" t="s">
        <v>107</v>
      </c>
      <c r="B9735" s="0" t="s">
        <v>108</v>
      </c>
      <c r="C9735" s="0" t="s">
        <v>72</v>
      </c>
      <c r="D9735" s="0" t="s">
        <v>189</v>
      </c>
      <c r="E9735" s="0" t="n">
        <v>2034</v>
      </c>
      <c r="F9735" s="0" t="n">
        <v>0.964112307823049</v>
      </c>
      <c r="G9735" s="0" t="s">
        <v>135</v>
      </c>
    </row>
    <row r="9736" customFormat="false" ht="14.25" hidden="false" customHeight="false" outlineLevel="0" collapsed="false">
      <c r="A9736" s="0" t="s">
        <v>107</v>
      </c>
      <c r="B9736" s="0" t="s">
        <v>108</v>
      </c>
      <c r="C9736" s="0" t="s">
        <v>72</v>
      </c>
      <c r="D9736" s="0" t="s">
        <v>190</v>
      </c>
      <c r="E9736" s="0" t="n">
        <v>2034</v>
      </c>
      <c r="F9736" s="0" t="n">
        <v>1.07155574977822</v>
      </c>
      <c r="G9736" s="0" t="s">
        <v>135</v>
      </c>
    </row>
    <row r="9737" customFormat="false" ht="14.25" hidden="false" customHeight="false" outlineLevel="0" collapsed="false">
      <c r="A9737" s="0" t="s">
        <v>107</v>
      </c>
      <c r="B9737" s="0" t="s">
        <v>108</v>
      </c>
      <c r="C9737" s="0" t="s">
        <v>72</v>
      </c>
      <c r="D9737" s="0" t="s">
        <v>191</v>
      </c>
      <c r="E9737" s="0" t="n">
        <v>2034</v>
      </c>
      <c r="F9737" s="0" t="n">
        <v>1.33776810756842</v>
      </c>
      <c r="G9737" s="0" t="s">
        <v>135</v>
      </c>
    </row>
    <row r="9738" customFormat="false" ht="14.25" hidden="false" customHeight="false" outlineLevel="0" collapsed="false">
      <c r="A9738" s="0" t="s">
        <v>107</v>
      </c>
      <c r="B9738" s="0" t="s">
        <v>108</v>
      </c>
      <c r="C9738" s="0" t="s">
        <v>72</v>
      </c>
      <c r="D9738" s="0" t="s">
        <v>192</v>
      </c>
      <c r="E9738" s="0" t="n">
        <v>2034</v>
      </c>
      <c r="F9738" s="0" t="n">
        <v>0.85864101986694</v>
      </c>
      <c r="G9738" s="0" t="s">
        <v>193</v>
      </c>
    </row>
    <row r="9739" customFormat="false" ht="14.25" hidden="false" customHeight="false" outlineLevel="0" collapsed="false">
      <c r="A9739" s="0" t="s">
        <v>107</v>
      </c>
      <c r="B9739" s="0" t="s">
        <v>108</v>
      </c>
      <c r="C9739" s="0" t="s">
        <v>72</v>
      </c>
      <c r="D9739" s="0" t="s">
        <v>194</v>
      </c>
      <c r="E9739" s="0" t="n">
        <v>2034</v>
      </c>
      <c r="F9739" s="0" t="n">
        <v>0.85</v>
      </c>
      <c r="G9739" s="0" t="s">
        <v>193</v>
      </c>
    </row>
    <row r="9740" customFormat="false" ht="14.25" hidden="false" customHeight="false" outlineLevel="0" collapsed="false">
      <c r="A9740" s="0" t="s">
        <v>107</v>
      </c>
      <c r="B9740" s="0" t="s">
        <v>108</v>
      </c>
      <c r="C9740" s="0" t="s">
        <v>72</v>
      </c>
      <c r="D9740" s="0" t="s">
        <v>195</v>
      </c>
      <c r="E9740" s="0" t="n">
        <v>2034</v>
      </c>
      <c r="F9740" s="0" t="n">
        <v>0.580221102547206</v>
      </c>
      <c r="G9740" s="0" t="s">
        <v>193</v>
      </c>
    </row>
    <row r="9741" customFormat="false" ht="14.25" hidden="false" customHeight="false" outlineLevel="0" collapsed="false">
      <c r="A9741" s="0" t="s">
        <v>107</v>
      </c>
      <c r="B9741" s="0" t="s">
        <v>108</v>
      </c>
      <c r="C9741" s="0" t="s">
        <v>72</v>
      </c>
      <c r="D9741" s="0" t="s">
        <v>196</v>
      </c>
      <c r="E9741" s="0" t="n">
        <v>2034</v>
      </c>
      <c r="F9741" s="0" t="n">
        <v>0.0489794482853137</v>
      </c>
      <c r="G9741" s="0" t="s">
        <v>193</v>
      </c>
    </row>
    <row r="9742" customFormat="false" ht="14.25" hidden="false" customHeight="false" outlineLevel="0" collapsed="false">
      <c r="A9742" s="0" t="s">
        <v>107</v>
      </c>
      <c r="B9742" s="0" t="s">
        <v>108</v>
      </c>
      <c r="C9742" s="0" t="s">
        <v>72</v>
      </c>
      <c r="D9742" s="0" t="s">
        <v>197</v>
      </c>
      <c r="E9742" s="0" t="n">
        <v>2034</v>
      </c>
      <c r="F9742" s="0" t="n">
        <v>0.0339337487754071</v>
      </c>
      <c r="G9742" s="0" t="s">
        <v>193</v>
      </c>
    </row>
    <row r="9743" customFormat="false" ht="14.25" hidden="false" customHeight="false" outlineLevel="0" collapsed="false">
      <c r="A9743" s="0" t="s">
        <v>107</v>
      </c>
      <c r="B9743" s="0" t="s">
        <v>108</v>
      </c>
      <c r="C9743" s="0" t="s">
        <v>72</v>
      </c>
      <c r="D9743" s="0" t="s">
        <v>198</v>
      </c>
      <c r="E9743" s="0" t="n">
        <v>2034</v>
      </c>
      <c r="F9743" s="0" t="n">
        <v>0.166116939285587</v>
      </c>
      <c r="G9743" s="0" t="s">
        <v>193</v>
      </c>
    </row>
    <row r="9744" customFormat="false" ht="14.25" hidden="false" customHeight="false" outlineLevel="0" collapsed="false">
      <c r="A9744" s="0" t="s">
        <v>107</v>
      </c>
      <c r="B9744" s="0" t="s">
        <v>108</v>
      </c>
      <c r="C9744" s="0" t="s">
        <v>72</v>
      </c>
      <c r="D9744" s="0" t="s">
        <v>188</v>
      </c>
      <c r="E9744" s="0" t="n">
        <v>2035</v>
      </c>
      <c r="F9744" s="0" t="n">
        <v>1.12617916694351</v>
      </c>
      <c r="G9744" s="0" t="s">
        <v>135</v>
      </c>
    </row>
    <row r="9745" customFormat="false" ht="14.25" hidden="false" customHeight="false" outlineLevel="0" collapsed="false">
      <c r="A9745" s="0" t="s">
        <v>107</v>
      </c>
      <c r="B9745" s="0" t="s">
        <v>108</v>
      </c>
      <c r="C9745" s="0" t="s">
        <v>72</v>
      </c>
      <c r="D9745" s="0" t="s">
        <v>189</v>
      </c>
      <c r="E9745" s="0" t="n">
        <v>2035</v>
      </c>
      <c r="F9745" s="0" t="n">
        <v>0.957997366782229</v>
      </c>
      <c r="G9745" s="0" t="s">
        <v>135</v>
      </c>
    </row>
    <row r="9746" customFormat="false" ht="14.25" hidden="false" customHeight="false" outlineLevel="0" collapsed="false">
      <c r="A9746" s="0" t="s">
        <v>107</v>
      </c>
      <c r="B9746" s="0" t="s">
        <v>108</v>
      </c>
      <c r="C9746" s="0" t="s">
        <v>72</v>
      </c>
      <c r="D9746" s="0" t="s">
        <v>190</v>
      </c>
      <c r="E9746" s="0" t="n">
        <v>2035</v>
      </c>
      <c r="F9746" s="0" t="n">
        <v>1.07155574977822</v>
      </c>
      <c r="G9746" s="0" t="s">
        <v>135</v>
      </c>
    </row>
    <row r="9747" customFormat="false" ht="14.25" hidden="false" customHeight="false" outlineLevel="0" collapsed="false">
      <c r="A9747" s="0" t="s">
        <v>107</v>
      </c>
      <c r="B9747" s="0" t="s">
        <v>108</v>
      </c>
      <c r="C9747" s="0" t="s">
        <v>72</v>
      </c>
      <c r="D9747" s="0" t="s">
        <v>191</v>
      </c>
      <c r="E9747" s="0" t="n">
        <v>2035</v>
      </c>
      <c r="F9747" s="0" t="n">
        <v>1.33776810756842</v>
      </c>
      <c r="G9747" s="0" t="s">
        <v>135</v>
      </c>
    </row>
    <row r="9748" customFormat="false" ht="14.25" hidden="false" customHeight="false" outlineLevel="0" collapsed="false">
      <c r="A9748" s="0" t="s">
        <v>107</v>
      </c>
      <c r="B9748" s="0" t="s">
        <v>108</v>
      </c>
      <c r="C9748" s="0" t="s">
        <v>72</v>
      </c>
      <c r="D9748" s="0" t="s">
        <v>192</v>
      </c>
      <c r="E9748" s="0" t="n">
        <v>2035</v>
      </c>
      <c r="F9748" s="0" t="n">
        <v>0.858678008346585</v>
      </c>
      <c r="G9748" s="0" t="s">
        <v>193</v>
      </c>
    </row>
    <row r="9749" customFormat="false" ht="14.25" hidden="false" customHeight="false" outlineLevel="0" collapsed="false">
      <c r="A9749" s="0" t="s">
        <v>107</v>
      </c>
      <c r="B9749" s="0" t="s">
        <v>108</v>
      </c>
      <c r="C9749" s="0" t="s">
        <v>72</v>
      </c>
      <c r="D9749" s="0" t="s">
        <v>194</v>
      </c>
      <c r="E9749" s="0" t="n">
        <v>2035</v>
      </c>
      <c r="F9749" s="0" t="n">
        <v>0.85</v>
      </c>
      <c r="G9749" s="0" t="s">
        <v>193</v>
      </c>
    </row>
    <row r="9750" customFormat="false" ht="14.25" hidden="false" customHeight="false" outlineLevel="0" collapsed="false">
      <c r="A9750" s="0" t="s">
        <v>107</v>
      </c>
      <c r="B9750" s="0" t="s">
        <v>108</v>
      </c>
      <c r="C9750" s="0" t="s">
        <v>72</v>
      </c>
      <c r="D9750" s="0" t="s">
        <v>195</v>
      </c>
      <c r="E9750" s="0" t="n">
        <v>2035</v>
      </c>
      <c r="F9750" s="0" t="n">
        <v>0.580155875068286</v>
      </c>
      <c r="G9750" s="0" t="s">
        <v>193</v>
      </c>
    </row>
    <row r="9751" customFormat="false" ht="14.25" hidden="false" customHeight="false" outlineLevel="0" collapsed="false">
      <c r="A9751" s="0" t="s">
        <v>107</v>
      </c>
      <c r="B9751" s="0" t="s">
        <v>108</v>
      </c>
      <c r="C9751" s="0" t="s">
        <v>72</v>
      </c>
      <c r="D9751" s="0" t="s">
        <v>196</v>
      </c>
      <c r="E9751" s="0" t="n">
        <v>2035</v>
      </c>
      <c r="F9751" s="0" t="n">
        <v>0.0491627737601879</v>
      </c>
      <c r="G9751" s="0" t="s">
        <v>193</v>
      </c>
    </row>
    <row r="9752" customFormat="false" ht="14.25" hidden="false" customHeight="false" outlineLevel="0" collapsed="false">
      <c r="A9752" s="0" t="s">
        <v>107</v>
      </c>
      <c r="B9752" s="0" t="s">
        <v>108</v>
      </c>
      <c r="C9752" s="0" t="s">
        <v>72</v>
      </c>
      <c r="D9752" s="0" t="s">
        <v>197</v>
      </c>
      <c r="E9752" s="0" t="n">
        <v>2035</v>
      </c>
      <c r="F9752" s="0" t="n">
        <v>0.0350644652828964</v>
      </c>
      <c r="G9752" s="0" t="s">
        <v>193</v>
      </c>
    </row>
    <row r="9753" customFormat="false" ht="14.25" hidden="false" customHeight="false" outlineLevel="0" collapsed="false">
      <c r="A9753" s="0" t="s">
        <v>107</v>
      </c>
      <c r="B9753" s="0" t="s">
        <v>108</v>
      </c>
      <c r="C9753" s="0" t="s">
        <v>72</v>
      </c>
      <c r="D9753" s="0" t="s">
        <v>198</v>
      </c>
      <c r="E9753" s="0" t="n">
        <v>2035</v>
      </c>
      <c r="F9753" s="0" t="n">
        <v>0.165279511413029</v>
      </c>
      <c r="G9753" s="0" t="s">
        <v>193</v>
      </c>
    </row>
    <row r="9754" customFormat="false" ht="14.25" hidden="false" customHeight="false" outlineLevel="0" collapsed="false">
      <c r="A9754" s="0" t="s">
        <v>107</v>
      </c>
      <c r="B9754" s="0" t="s">
        <v>108</v>
      </c>
      <c r="C9754" s="0" t="s">
        <v>72</v>
      </c>
      <c r="D9754" s="0" t="s">
        <v>188</v>
      </c>
      <c r="E9754" s="0" t="n">
        <v>2036</v>
      </c>
      <c r="F9754" s="0" t="n">
        <v>1.12662160577172</v>
      </c>
      <c r="G9754" s="0" t="s">
        <v>135</v>
      </c>
    </row>
    <row r="9755" customFormat="false" ht="14.25" hidden="false" customHeight="false" outlineLevel="0" collapsed="false">
      <c r="A9755" s="0" t="s">
        <v>107</v>
      </c>
      <c r="B9755" s="0" t="s">
        <v>108</v>
      </c>
      <c r="C9755" s="0" t="s">
        <v>72</v>
      </c>
      <c r="D9755" s="0" t="s">
        <v>189</v>
      </c>
      <c r="E9755" s="0" t="n">
        <v>2036</v>
      </c>
      <c r="F9755" s="0" t="n">
        <v>0.954826537989267</v>
      </c>
      <c r="G9755" s="0" t="s">
        <v>135</v>
      </c>
    </row>
    <row r="9756" customFormat="false" ht="14.25" hidden="false" customHeight="false" outlineLevel="0" collapsed="false">
      <c r="A9756" s="0" t="s">
        <v>107</v>
      </c>
      <c r="B9756" s="0" t="s">
        <v>108</v>
      </c>
      <c r="C9756" s="0" t="s">
        <v>72</v>
      </c>
      <c r="D9756" s="0" t="s">
        <v>190</v>
      </c>
      <c r="E9756" s="0" t="n">
        <v>2036</v>
      </c>
      <c r="F9756" s="0" t="n">
        <v>1.07155574977822</v>
      </c>
      <c r="G9756" s="0" t="s">
        <v>135</v>
      </c>
    </row>
    <row r="9757" customFormat="false" ht="14.25" hidden="false" customHeight="false" outlineLevel="0" collapsed="false">
      <c r="A9757" s="0" t="s">
        <v>107</v>
      </c>
      <c r="B9757" s="0" t="s">
        <v>108</v>
      </c>
      <c r="C9757" s="0" t="s">
        <v>72</v>
      </c>
      <c r="D9757" s="0" t="s">
        <v>191</v>
      </c>
      <c r="E9757" s="0" t="n">
        <v>2036</v>
      </c>
      <c r="F9757" s="0" t="n">
        <v>1.33776810756842</v>
      </c>
      <c r="G9757" s="0" t="s">
        <v>135</v>
      </c>
    </row>
    <row r="9758" customFormat="false" ht="14.25" hidden="false" customHeight="false" outlineLevel="0" collapsed="false">
      <c r="A9758" s="0" t="s">
        <v>107</v>
      </c>
      <c r="B9758" s="0" t="s">
        <v>108</v>
      </c>
      <c r="C9758" s="0" t="s">
        <v>72</v>
      </c>
      <c r="D9758" s="0" t="s">
        <v>192</v>
      </c>
      <c r="E9758" s="0" t="n">
        <v>2036</v>
      </c>
      <c r="F9758" s="0" t="n">
        <v>0.858707536429162</v>
      </c>
      <c r="G9758" s="0" t="s">
        <v>193</v>
      </c>
    </row>
    <row r="9759" customFormat="false" ht="14.25" hidden="false" customHeight="false" outlineLevel="0" collapsed="false">
      <c r="A9759" s="0" t="s">
        <v>107</v>
      </c>
      <c r="B9759" s="0" t="s">
        <v>108</v>
      </c>
      <c r="C9759" s="0" t="s">
        <v>72</v>
      </c>
      <c r="D9759" s="0" t="s">
        <v>194</v>
      </c>
      <c r="E9759" s="0" t="n">
        <v>2036</v>
      </c>
      <c r="F9759" s="0" t="n">
        <v>0.85</v>
      </c>
      <c r="G9759" s="0" t="s">
        <v>193</v>
      </c>
    </row>
    <row r="9760" customFormat="false" ht="14.25" hidden="false" customHeight="false" outlineLevel="0" collapsed="false">
      <c r="A9760" s="0" t="s">
        <v>107</v>
      </c>
      <c r="B9760" s="0" t="s">
        <v>108</v>
      </c>
      <c r="C9760" s="0" t="s">
        <v>72</v>
      </c>
      <c r="D9760" s="0" t="s">
        <v>195</v>
      </c>
      <c r="E9760" s="0" t="n">
        <v>2036</v>
      </c>
      <c r="F9760" s="0" t="n">
        <v>0.580100883455002</v>
      </c>
      <c r="G9760" s="0" t="s">
        <v>193</v>
      </c>
    </row>
    <row r="9761" customFormat="false" ht="14.25" hidden="false" customHeight="false" outlineLevel="0" collapsed="false">
      <c r="A9761" s="0" t="s">
        <v>107</v>
      </c>
      <c r="B9761" s="0" t="s">
        <v>108</v>
      </c>
      <c r="C9761" s="0" t="s">
        <v>72</v>
      </c>
      <c r="D9761" s="0" t="s">
        <v>196</v>
      </c>
      <c r="E9761" s="0" t="n">
        <v>2036</v>
      </c>
      <c r="F9761" s="0" t="n">
        <v>0.049269788882966</v>
      </c>
      <c r="G9761" s="0" t="s">
        <v>193</v>
      </c>
    </row>
    <row r="9762" customFormat="false" ht="14.25" hidden="false" customHeight="false" outlineLevel="0" collapsed="false">
      <c r="A9762" s="0" t="s">
        <v>107</v>
      </c>
      <c r="B9762" s="0" t="s">
        <v>108</v>
      </c>
      <c r="C9762" s="0" t="s">
        <v>72</v>
      </c>
      <c r="D9762" s="0" t="s">
        <v>197</v>
      </c>
      <c r="E9762" s="0" t="n">
        <v>2036</v>
      </c>
      <c r="F9762" s="0" t="n">
        <v>0.0365570030534478</v>
      </c>
      <c r="G9762" s="0" t="s">
        <v>193</v>
      </c>
    </row>
    <row r="9763" customFormat="false" ht="14.25" hidden="false" customHeight="false" outlineLevel="0" collapsed="false">
      <c r="A9763" s="0" t="s">
        <v>107</v>
      </c>
      <c r="B9763" s="0" t="s">
        <v>108</v>
      </c>
      <c r="C9763" s="0" t="s">
        <v>72</v>
      </c>
      <c r="D9763" s="0" t="s">
        <v>198</v>
      </c>
      <c r="E9763" s="0" t="n">
        <v>2036</v>
      </c>
      <c r="F9763" s="0" t="n">
        <v>0.164123688411888</v>
      </c>
      <c r="G9763" s="0" t="s">
        <v>193</v>
      </c>
    </row>
    <row r="9764" customFormat="false" ht="14.25" hidden="false" customHeight="false" outlineLevel="0" collapsed="false">
      <c r="A9764" s="0" t="s">
        <v>107</v>
      </c>
      <c r="B9764" s="0" t="s">
        <v>108</v>
      </c>
      <c r="C9764" s="0" t="s">
        <v>72</v>
      </c>
      <c r="D9764" s="0" t="s">
        <v>188</v>
      </c>
      <c r="E9764" s="0" t="n">
        <v>2037</v>
      </c>
      <c r="F9764" s="0" t="n">
        <v>1.152896669465</v>
      </c>
      <c r="G9764" s="0" t="s">
        <v>135</v>
      </c>
    </row>
    <row r="9765" customFormat="false" ht="14.25" hidden="false" customHeight="false" outlineLevel="0" collapsed="false">
      <c r="A9765" s="0" t="s">
        <v>107</v>
      </c>
      <c r="B9765" s="0" t="s">
        <v>108</v>
      </c>
      <c r="C9765" s="0" t="s">
        <v>72</v>
      </c>
      <c r="D9765" s="0" t="s">
        <v>189</v>
      </c>
      <c r="E9765" s="0" t="n">
        <v>2037</v>
      </c>
      <c r="F9765" s="0" t="n">
        <v>0.949340944168565</v>
      </c>
      <c r="G9765" s="0" t="s">
        <v>135</v>
      </c>
    </row>
    <row r="9766" customFormat="false" ht="14.25" hidden="false" customHeight="false" outlineLevel="0" collapsed="false">
      <c r="A9766" s="0" t="s">
        <v>107</v>
      </c>
      <c r="B9766" s="0" t="s">
        <v>108</v>
      </c>
      <c r="C9766" s="0" t="s">
        <v>72</v>
      </c>
      <c r="D9766" s="0" t="s">
        <v>190</v>
      </c>
      <c r="E9766" s="0" t="n">
        <v>2037</v>
      </c>
      <c r="F9766" s="0" t="n">
        <v>1.07155574977822</v>
      </c>
      <c r="G9766" s="0" t="s">
        <v>135</v>
      </c>
    </row>
    <row r="9767" customFormat="false" ht="14.25" hidden="false" customHeight="false" outlineLevel="0" collapsed="false">
      <c r="A9767" s="0" t="s">
        <v>107</v>
      </c>
      <c r="B9767" s="0" t="s">
        <v>108</v>
      </c>
      <c r="C9767" s="0" t="s">
        <v>72</v>
      </c>
      <c r="D9767" s="0" t="s">
        <v>191</v>
      </c>
      <c r="E9767" s="0" t="n">
        <v>2037</v>
      </c>
      <c r="F9767" s="0" t="n">
        <v>1.33776810756842</v>
      </c>
      <c r="G9767" s="0" t="s">
        <v>135</v>
      </c>
    </row>
    <row r="9768" customFormat="false" ht="14.25" hidden="false" customHeight="false" outlineLevel="0" collapsed="false">
      <c r="A9768" s="0" t="s">
        <v>107</v>
      </c>
      <c r="B9768" s="0" t="s">
        <v>108</v>
      </c>
      <c r="C9768" s="0" t="s">
        <v>72</v>
      </c>
      <c r="D9768" s="0" t="s">
        <v>192</v>
      </c>
      <c r="E9768" s="0" t="n">
        <v>2037</v>
      </c>
      <c r="F9768" s="0" t="n">
        <v>0.860450099346843</v>
      </c>
      <c r="G9768" s="0" t="s">
        <v>193</v>
      </c>
    </row>
    <row r="9769" customFormat="false" ht="14.25" hidden="false" customHeight="false" outlineLevel="0" collapsed="false">
      <c r="A9769" s="0" t="s">
        <v>107</v>
      </c>
      <c r="B9769" s="0" t="s">
        <v>108</v>
      </c>
      <c r="C9769" s="0" t="s">
        <v>72</v>
      </c>
      <c r="D9769" s="0" t="s">
        <v>194</v>
      </c>
      <c r="E9769" s="0" t="n">
        <v>2037</v>
      </c>
      <c r="F9769" s="0" t="n">
        <v>0.85</v>
      </c>
      <c r="G9769" s="0" t="s">
        <v>193</v>
      </c>
    </row>
    <row r="9770" customFormat="false" ht="14.25" hidden="false" customHeight="false" outlineLevel="0" collapsed="false">
      <c r="A9770" s="0" t="s">
        <v>107</v>
      </c>
      <c r="B9770" s="0" t="s">
        <v>108</v>
      </c>
      <c r="C9770" s="0" t="s">
        <v>72</v>
      </c>
      <c r="D9770" s="0" t="s">
        <v>195</v>
      </c>
      <c r="E9770" s="0" t="n">
        <v>2037</v>
      </c>
      <c r="F9770" s="0" t="n">
        <v>0.580049176134508</v>
      </c>
      <c r="G9770" s="0" t="s">
        <v>193</v>
      </c>
    </row>
    <row r="9771" customFormat="false" ht="14.25" hidden="false" customHeight="false" outlineLevel="0" collapsed="false">
      <c r="A9771" s="0" t="s">
        <v>107</v>
      </c>
      <c r="B9771" s="0" t="s">
        <v>108</v>
      </c>
      <c r="C9771" s="0" t="s">
        <v>72</v>
      </c>
      <c r="D9771" s="0" t="s">
        <v>196</v>
      </c>
      <c r="E9771" s="0" t="n">
        <v>2037</v>
      </c>
      <c r="F9771" s="0" t="n">
        <v>0.0493252274640251</v>
      </c>
      <c r="G9771" s="0" t="s">
        <v>193</v>
      </c>
    </row>
    <row r="9772" customFormat="false" ht="14.25" hidden="false" customHeight="false" outlineLevel="0" collapsed="false">
      <c r="A9772" s="0" t="s">
        <v>107</v>
      </c>
      <c r="B9772" s="0" t="s">
        <v>108</v>
      </c>
      <c r="C9772" s="0" t="s">
        <v>72</v>
      </c>
      <c r="D9772" s="0" t="s">
        <v>197</v>
      </c>
      <c r="E9772" s="0" t="n">
        <v>2037</v>
      </c>
      <c r="F9772" s="0" t="n">
        <v>0.0380416853892861</v>
      </c>
      <c r="G9772" s="0" t="s">
        <v>193</v>
      </c>
    </row>
    <row r="9773" customFormat="false" ht="14.25" hidden="false" customHeight="false" outlineLevel="0" collapsed="false">
      <c r="A9773" s="0" t="s">
        <v>107</v>
      </c>
      <c r="B9773" s="0" t="s">
        <v>108</v>
      </c>
      <c r="C9773" s="0" t="s">
        <v>72</v>
      </c>
      <c r="D9773" s="0" t="s">
        <v>198</v>
      </c>
      <c r="E9773" s="0" t="n">
        <v>2037</v>
      </c>
      <c r="F9773" s="0" t="n">
        <v>0.163125265411755</v>
      </c>
      <c r="G9773" s="0" t="s">
        <v>193</v>
      </c>
    </row>
    <row r="9774" customFormat="false" ht="14.25" hidden="false" customHeight="false" outlineLevel="0" collapsed="false">
      <c r="A9774" s="0" t="s">
        <v>107</v>
      </c>
      <c r="B9774" s="0" t="s">
        <v>108</v>
      </c>
      <c r="C9774" s="0" t="s">
        <v>72</v>
      </c>
      <c r="D9774" s="0" t="s">
        <v>188</v>
      </c>
      <c r="E9774" s="0" t="n">
        <v>2038</v>
      </c>
      <c r="F9774" s="0" t="n">
        <v>1.15858431078397</v>
      </c>
      <c r="G9774" s="0" t="s">
        <v>135</v>
      </c>
    </row>
    <row r="9775" customFormat="false" ht="14.25" hidden="false" customHeight="false" outlineLevel="0" collapsed="false">
      <c r="A9775" s="0" t="s">
        <v>107</v>
      </c>
      <c r="B9775" s="0" t="s">
        <v>108</v>
      </c>
      <c r="C9775" s="0" t="s">
        <v>72</v>
      </c>
      <c r="D9775" s="0" t="s">
        <v>189</v>
      </c>
      <c r="E9775" s="0" t="n">
        <v>2038</v>
      </c>
      <c r="F9775" s="0" t="n">
        <v>0.943461260700829</v>
      </c>
      <c r="G9775" s="0" t="s">
        <v>135</v>
      </c>
    </row>
    <row r="9776" customFormat="false" ht="14.25" hidden="false" customHeight="false" outlineLevel="0" collapsed="false">
      <c r="A9776" s="0" t="s">
        <v>107</v>
      </c>
      <c r="B9776" s="0" t="s">
        <v>108</v>
      </c>
      <c r="C9776" s="0" t="s">
        <v>72</v>
      </c>
      <c r="D9776" s="0" t="s">
        <v>190</v>
      </c>
      <c r="E9776" s="0" t="n">
        <v>2038</v>
      </c>
      <c r="F9776" s="0" t="n">
        <v>1.07155574977822</v>
      </c>
      <c r="G9776" s="0" t="s">
        <v>135</v>
      </c>
    </row>
    <row r="9777" customFormat="false" ht="14.25" hidden="false" customHeight="false" outlineLevel="0" collapsed="false">
      <c r="A9777" s="0" t="s">
        <v>107</v>
      </c>
      <c r="B9777" s="0" t="s">
        <v>108</v>
      </c>
      <c r="C9777" s="0" t="s">
        <v>72</v>
      </c>
      <c r="D9777" s="0" t="s">
        <v>191</v>
      </c>
      <c r="E9777" s="0" t="n">
        <v>2038</v>
      </c>
      <c r="F9777" s="0" t="n">
        <v>1.33776810756842</v>
      </c>
      <c r="G9777" s="0" t="s">
        <v>135</v>
      </c>
    </row>
    <row r="9778" customFormat="false" ht="14.25" hidden="false" customHeight="false" outlineLevel="0" collapsed="false">
      <c r="A9778" s="0" t="s">
        <v>107</v>
      </c>
      <c r="B9778" s="0" t="s">
        <v>108</v>
      </c>
      <c r="C9778" s="0" t="s">
        <v>72</v>
      </c>
      <c r="D9778" s="0" t="s">
        <v>192</v>
      </c>
      <c r="E9778" s="0" t="n">
        <v>2038</v>
      </c>
      <c r="F9778" s="0" t="n">
        <v>0.860824465162689</v>
      </c>
      <c r="G9778" s="0" t="s">
        <v>193</v>
      </c>
    </row>
    <row r="9779" customFormat="false" ht="14.25" hidden="false" customHeight="false" outlineLevel="0" collapsed="false">
      <c r="A9779" s="0" t="s">
        <v>107</v>
      </c>
      <c r="B9779" s="0" t="s">
        <v>108</v>
      </c>
      <c r="C9779" s="0" t="s">
        <v>72</v>
      </c>
      <c r="D9779" s="0" t="s">
        <v>194</v>
      </c>
      <c r="E9779" s="0" t="n">
        <v>2038</v>
      </c>
      <c r="F9779" s="0" t="n">
        <v>0.85</v>
      </c>
      <c r="G9779" s="0" t="s">
        <v>193</v>
      </c>
    </row>
    <row r="9780" customFormat="false" ht="14.25" hidden="false" customHeight="false" outlineLevel="0" collapsed="false">
      <c r="A9780" s="0" t="s">
        <v>107</v>
      </c>
      <c r="B9780" s="0" t="s">
        <v>108</v>
      </c>
      <c r="C9780" s="0" t="s">
        <v>72</v>
      </c>
      <c r="D9780" s="0" t="s">
        <v>195</v>
      </c>
      <c r="E9780" s="0" t="n">
        <v>2038</v>
      </c>
      <c r="F9780" s="0" t="n">
        <v>0.580000192624148</v>
      </c>
      <c r="G9780" s="0" t="s">
        <v>193</v>
      </c>
    </row>
    <row r="9781" customFormat="false" ht="14.25" hidden="false" customHeight="false" outlineLevel="0" collapsed="false">
      <c r="A9781" s="0" t="s">
        <v>107</v>
      </c>
      <c r="B9781" s="0" t="s">
        <v>108</v>
      </c>
      <c r="C9781" s="0" t="s">
        <v>72</v>
      </c>
      <c r="D9781" s="0" t="s">
        <v>196</v>
      </c>
      <c r="E9781" s="0" t="n">
        <v>2038</v>
      </c>
      <c r="F9781" s="0" t="n">
        <v>0.0493915799224385</v>
      </c>
      <c r="G9781" s="0" t="s">
        <v>193</v>
      </c>
    </row>
    <row r="9782" customFormat="false" ht="14.25" hidden="false" customHeight="false" outlineLevel="0" collapsed="false">
      <c r="A9782" s="0" t="s">
        <v>107</v>
      </c>
      <c r="B9782" s="0" t="s">
        <v>108</v>
      </c>
      <c r="C9782" s="0" t="s">
        <v>72</v>
      </c>
      <c r="D9782" s="0" t="s">
        <v>197</v>
      </c>
      <c r="E9782" s="0" t="n">
        <v>2038</v>
      </c>
      <c r="F9782" s="0" t="n">
        <v>0.0394850143439942</v>
      </c>
      <c r="G9782" s="0" t="s">
        <v>193</v>
      </c>
    </row>
    <row r="9783" customFormat="false" ht="14.25" hidden="false" customHeight="false" outlineLevel="0" collapsed="false">
      <c r="A9783" s="0" t="s">
        <v>107</v>
      </c>
      <c r="B9783" s="0" t="s">
        <v>108</v>
      </c>
      <c r="C9783" s="0" t="s">
        <v>72</v>
      </c>
      <c r="D9783" s="0" t="s">
        <v>198</v>
      </c>
      <c r="E9783" s="0" t="n">
        <v>2038</v>
      </c>
      <c r="F9783" s="0" t="n">
        <v>0.162122531257894</v>
      </c>
      <c r="G9783" s="0" t="s">
        <v>193</v>
      </c>
    </row>
    <row r="9784" customFormat="false" ht="14.25" hidden="false" customHeight="false" outlineLevel="0" collapsed="false">
      <c r="A9784" s="0" t="s">
        <v>107</v>
      </c>
      <c r="B9784" s="0" t="s">
        <v>108</v>
      </c>
      <c r="C9784" s="0" t="s">
        <v>72</v>
      </c>
      <c r="D9784" s="0" t="s">
        <v>188</v>
      </c>
      <c r="E9784" s="0" t="n">
        <v>2039</v>
      </c>
      <c r="F9784" s="0" t="n">
        <v>1.19208073366574</v>
      </c>
      <c r="G9784" s="0" t="s">
        <v>135</v>
      </c>
    </row>
    <row r="9785" customFormat="false" ht="14.25" hidden="false" customHeight="false" outlineLevel="0" collapsed="false">
      <c r="A9785" s="0" t="s">
        <v>107</v>
      </c>
      <c r="B9785" s="0" t="s">
        <v>108</v>
      </c>
      <c r="C9785" s="0" t="s">
        <v>72</v>
      </c>
      <c r="D9785" s="0" t="s">
        <v>189</v>
      </c>
      <c r="E9785" s="0" t="n">
        <v>2039</v>
      </c>
      <c r="F9785" s="0" t="n">
        <v>0.937968247669709</v>
      </c>
      <c r="G9785" s="0" t="s">
        <v>135</v>
      </c>
    </row>
    <row r="9786" customFormat="false" ht="14.25" hidden="false" customHeight="false" outlineLevel="0" collapsed="false">
      <c r="A9786" s="0" t="s">
        <v>107</v>
      </c>
      <c r="B9786" s="0" t="s">
        <v>108</v>
      </c>
      <c r="C9786" s="0" t="s">
        <v>72</v>
      </c>
      <c r="D9786" s="0" t="s">
        <v>190</v>
      </c>
      <c r="E9786" s="0" t="n">
        <v>2039</v>
      </c>
      <c r="F9786" s="0" t="n">
        <v>1.07155574977822</v>
      </c>
      <c r="G9786" s="0" t="s">
        <v>135</v>
      </c>
    </row>
    <row r="9787" customFormat="false" ht="14.25" hidden="false" customHeight="false" outlineLevel="0" collapsed="false">
      <c r="A9787" s="0" t="s">
        <v>107</v>
      </c>
      <c r="B9787" s="0" t="s">
        <v>108</v>
      </c>
      <c r="C9787" s="0" t="s">
        <v>72</v>
      </c>
      <c r="D9787" s="0" t="s">
        <v>191</v>
      </c>
      <c r="E9787" s="0" t="n">
        <v>2039</v>
      </c>
      <c r="F9787" s="0" t="n">
        <v>1.33776810756842</v>
      </c>
      <c r="G9787" s="0" t="s">
        <v>135</v>
      </c>
    </row>
    <row r="9788" customFormat="false" ht="14.25" hidden="false" customHeight="false" outlineLevel="0" collapsed="false">
      <c r="A9788" s="0" t="s">
        <v>107</v>
      </c>
      <c r="B9788" s="0" t="s">
        <v>108</v>
      </c>
      <c r="C9788" s="0" t="s">
        <v>72</v>
      </c>
      <c r="D9788" s="0" t="s">
        <v>192</v>
      </c>
      <c r="E9788" s="0" t="n">
        <v>2039</v>
      </c>
      <c r="F9788" s="0" t="n">
        <v>0.863008945563427</v>
      </c>
      <c r="G9788" s="0" t="s">
        <v>193</v>
      </c>
    </row>
    <row r="9789" customFormat="false" ht="14.25" hidden="false" customHeight="false" outlineLevel="0" collapsed="false">
      <c r="A9789" s="0" t="s">
        <v>107</v>
      </c>
      <c r="B9789" s="0" t="s">
        <v>108</v>
      </c>
      <c r="C9789" s="0" t="s">
        <v>72</v>
      </c>
      <c r="D9789" s="0" t="s">
        <v>194</v>
      </c>
      <c r="E9789" s="0" t="n">
        <v>2039</v>
      </c>
      <c r="F9789" s="0" t="n">
        <v>0.85</v>
      </c>
      <c r="G9789" s="0" t="s">
        <v>193</v>
      </c>
    </row>
    <row r="9790" customFormat="false" ht="14.25" hidden="false" customHeight="false" outlineLevel="0" collapsed="false">
      <c r="A9790" s="0" t="s">
        <v>107</v>
      </c>
      <c r="B9790" s="0" t="s">
        <v>108</v>
      </c>
      <c r="C9790" s="0" t="s">
        <v>72</v>
      </c>
      <c r="D9790" s="0" t="s">
        <v>195</v>
      </c>
      <c r="E9790" s="0" t="n">
        <v>2039</v>
      </c>
      <c r="F9790" s="0" t="n">
        <v>0.579953337326972</v>
      </c>
      <c r="G9790" s="0" t="s">
        <v>193</v>
      </c>
    </row>
    <row r="9791" customFormat="false" ht="14.25" hidden="false" customHeight="false" outlineLevel="0" collapsed="false">
      <c r="A9791" s="0" t="s">
        <v>107</v>
      </c>
      <c r="B9791" s="0" t="s">
        <v>108</v>
      </c>
      <c r="C9791" s="0" t="s">
        <v>72</v>
      </c>
      <c r="D9791" s="0" t="s">
        <v>196</v>
      </c>
      <c r="E9791" s="0" t="n">
        <v>2039</v>
      </c>
      <c r="F9791" s="0" t="n">
        <v>0.0494427659151991</v>
      </c>
      <c r="G9791" s="0" t="s">
        <v>193</v>
      </c>
    </row>
    <row r="9792" customFormat="false" ht="14.25" hidden="false" customHeight="false" outlineLevel="0" collapsed="false">
      <c r="A9792" s="0" t="s">
        <v>107</v>
      </c>
      <c r="B9792" s="0" t="s">
        <v>108</v>
      </c>
      <c r="C9792" s="0" t="s">
        <v>72</v>
      </c>
      <c r="D9792" s="0" t="s">
        <v>197</v>
      </c>
      <c r="E9792" s="0" t="n">
        <v>2039</v>
      </c>
      <c r="F9792" s="0" t="n">
        <v>0.0409027053046648</v>
      </c>
      <c r="G9792" s="0" t="s">
        <v>193</v>
      </c>
    </row>
    <row r="9793" customFormat="false" ht="14.25" hidden="false" customHeight="false" outlineLevel="0" collapsed="false">
      <c r="A9793" s="0" t="s">
        <v>107</v>
      </c>
      <c r="B9793" s="0" t="s">
        <v>108</v>
      </c>
      <c r="C9793" s="0" t="s">
        <v>72</v>
      </c>
      <c r="D9793" s="0" t="s">
        <v>198</v>
      </c>
      <c r="E9793" s="0" t="n">
        <v>2039</v>
      </c>
      <c r="F9793" s="0" t="n">
        <v>0.161175163571745</v>
      </c>
      <c r="G9793" s="0" t="s">
        <v>193</v>
      </c>
    </row>
    <row r="9794" customFormat="false" ht="14.25" hidden="false" customHeight="false" outlineLevel="0" collapsed="false">
      <c r="A9794" s="0" t="s">
        <v>107</v>
      </c>
      <c r="B9794" s="0" t="s">
        <v>108</v>
      </c>
      <c r="C9794" s="0" t="s">
        <v>72</v>
      </c>
      <c r="D9794" s="0" t="s">
        <v>188</v>
      </c>
      <c r="E9794" s="0" t="n">
        <v>2040</v>
      </c>
      <c r="F9794" s="0" t="n">
        <v>1.18961582554452</v>
      </c>
      <c r="G9794" s="0" t="s">
        <v>135</v>
      </c>
    </row>
    <row r="9795" customFormat="false" ht="14.25" hidden="false" customHeight="false" outlineLevel="0" collapsed="false">
      <c r="A9795" s="0" t="s">
        <v>107</v>
      </c>
      <c r="B9795" s="0" t="s">
        <v>108</v>
      </c>
      <c r="C9795" s="0" t="s">
        <v>72</v>
      </c>
      <c r="D9795" s="0" t="s">
        <v>189</v>
      </c>
      <c r="E9795" s="0" t="n">
        <v>2040</v>
      </c>
      <c r="F9795" s="0" t="n">
        <v>0.935958483286318</v>
      </c>
      <c r="G9795" s="0" t="s">
        <v>135</v>
      </c>
    </row>
    <row r="9796" customFormat="false" ht="14.25" hidden="false" customHeight="false" outlineLevel="0" collapsed="false">
      <c r="A9796" s="0" t="s">
        <v>107</v>
      </c>
      <c r="B9796" s="0" t="s">
        <v>108</v>
      </c>
      <c r="C9796" s="0" t="s">
        <v>72</v>
      </c>
      <c r="D9796" s="0" t="s">
        <v>190</v>
      </c>
      <c r="E9796" s="0" t="n">
        <v>2040</v>
      </c>
      <c r="F9796" s="0" t="n">
        <v>1.07155574977822</v>
      </c>
      <c r="G9796" s="0" t="s">
        <v>135</v>
      </c>
    </row>
    <row r="9797" customFormat="false" ht="14.25" hidden="false" customHeight="false" outlineLevel="0" collapsed="false">
      <c r="A9797" s="0" t="s">
        <v>107</v>
      </c>
      <c r="B9797" s="0" t="s">
        <v>108</v>
      </c>
      <c r="C9797" s="0" t="s">
        <v>72</v>
      </c>
      <c r="D9797" s="0" t="s">
        <v>191</v>
      </c>
      <c r="E9797" s="0" t="n">
        <v>2040</v>
      </c>
      <c r="F9797" s="0" t="n">
        <v>1.33776810756842</v>
      </c>
      <c r="G9797" s="0" t="s">
        <v>135</v>
      </c>
    </row>
    <row r="9798" customFormat="false" ht="14.25" hidden="false" customHeight="false" outlineLevel="0" collapsed="false">
      <c r="A9798" s="0" t="s">
        <v>107</v>
      </c>
      <c r="B9798" s="0" t="s">
        <v>108</v>
      </c>
      <c r="C9798" s="0" t="s">
        <v>72</v>
      </c>
      <c r="D9798" s="0" t="s">
        <v>192</v>
      </c>
      <c r="E9798" s="0" t="n">
        <v>2040</v>
      </c>
      <c r="F9798" s="0" t="n">
        <v>0.862849371095417</v>
      </c>
      <c r="G9798" s="0" t="s">
        <v>193</v>
      </c>
    </row>
    <row r="9799" customFormat="false" ht="14.25" hidden="false" customHeight="false" outlineLevel="0" collapsed="false">
      <c r="A9799" s="0" t="s">
        <v>107</v>
      </c>
      <c r="B9799" s="0" t="s">
        <v>108</v>
      </c>
      <c r="C9799" s="0" t="s">
        <v>72</v>
      </c>
      <c r="D9799" s="0" t="s">
        <v>194</v>
      </c>
      <c r="E9799" s="0" t="n">
        <v>2040</v>
      </c>
      <c r="F9799" s="0" t="n">
        <v>0.85</v>
      </c>
      <c r="G9799" s="0" t="s">
        <v>193</v>
      </c>
    </row>
    <row r="9800" customFormat="false" ht="14.25" hidden="false" customHeight="false" outlineLevel="0" collapsed="false">
      <c r="A9800" s="0" t="s">
        <v>107</v>
      </c>
      <c r="B9800" s="0" t="s">
        <v>108</v>
      </c>
      <c r="C9800" s="0" t="s">
        <v>72</v>
      </c>
      <c r="D9800" s="0" t="s">
        <v>195</v>
      </c>
      <c r="E9800" s="0" t="n">
        <v>2040</v>
      </c>
      <c r="F9800" s="0" t="n">
        <v>0.579907956468488</v>
      </c>
      <c r="G9800" s="0" t="s">
        <v>193</v>
      </c>
    </row>
    <row r="9801" customFormat="false" ht="14.25" hidden="false" customHeight="false" outlineLevel="0" collapsed="false">
      <c r="A9801" s="0" t="s">
        <v>107</v>
      </c>
      <c r="B9801" s="0" t="s">
        <v>108</v>
      </c>
      <c r="C9801" s="0" t="s">
        <v>72</v>
      </c>
      <c r="D9801" s="0" t="s">
        <v>196</v>
      </c>
      <c r="E9801" s="0" t="n">
        <v>2040</v>
      </c>
      <c r="F9801" s="0" t="n">
        <v>0.0495502499279922</v>
      </c>
      <c r="G9801" s="0" t="s">
        <v>193</v>
      </c>
    </row>
    <row r="9802" customFormat="false" ht="14.25" hidden="false" customHeight="false" outlineLevel="0" collapsed="false">
      <c r="A9802" s="0" t="s">
        <v>107</v>
      </c>
      <c r="B9802" s="0" t="s">
        <v>108</v>
      </c>
      <c r="C9802" s="0" t="s">
        <v>72</v>
      </c>
      <c r="D9802" s="0" t="s">
        <v>197</v>
      </c>
      <c r="E9802" s="0" t="n">
        <v>2040</v>
      </c>
      <c r="F9802" s="0" t="n">
        <v>0.0422251129982294</v>
      </c>
      <c r="G9802" s="0" t="s">
        <v>193</v>
      </c>
    </row>
    <row r="9803" customFormat="false" ht="14.25" hidden="false" customHeight="false" outlineLevel="0" collapsed="false">
      <c r="A9803" s="0" t="s">
        <v>107</v>
      </c>
      <c r="B9803" s="0" t="s">
        <v>108</v>
      </c>
      <c r="C9803" s="0" t="s">
        <v>72</v>
      </c>
      <c r="D9803" s="0" t="s">
        <v>198</v>
      </c>
      <c r="E9803" s="0" t="n">
        <v>2040</v>
      </c>
      <c r="F9803" s="0" t="n">
        <v>0.160003003845731</v>
      </c>
      <c r="G9803" s="0" t="s">
        <v>193</v>
      </c>
    </row>
    <row r="9804" customFormat="false" ht="14.25" hidden="false" customHeight="false" outlineLevel="0" collapsed="false">
      <c r="A9804" s="0" t="s">
        <v>64</v>
      </c>
      <c r="B9804" s="0" t="s">
        <v>55</v>
      </c>
      <c r="C9804" s="0" t="s">
        <v>72</v>
      </c>
      <c r="D9804" s="0" t="s">
        <v>188</v>
      </c>
      <c r="E9804" s="0" t="n">
        <v>2024</v>
      </c>
      <c r="F9804" s="0" t="n">
        <v>1</v>
      </c>
      <c r="G9804" s="0" t="s">
        <v>135</v>
      </c>
    </row>
    <row r="9805" customFormat="false" ht="14.25" hidden="false" customHeight="false" outlineLevel="0" collapsed="false">
      <c r="A9805" s="0" t="s">
        <v>64</v>
      </c>
      <c r="B9805" s="0" t="s">
        <v>55</v>
      </c>
      <c r="C9805" s="0" t="s">
        <v>72</v>
      </c>
      <c r="D9805" s="0" t="s">
        <v>189</v>
      </c>
      <c r="E9805" s="0" t="n">
        <v>2024</v>
      </c>
      <c r="F9805" s="0" t="n">
        <v>1</v>
      </c>
      <c r="G9805" s="0" t="s">
        <v>135</v>
      </c>
    </row>
    <row r="9806" customFormat="false" ht="14.25" hidden="false" customHeight="false" outlineLevel="0" collapsed="false">
      <c r="A9806" s="0" t="s">
        <v>64</v>
      </c>
      <c r="B9806" s="0" t="s">
        <v>55</v>
      </c>
      <c r="C9806" s="0" t="s">
        <v>72</v>
      </c>
      <c r="D9806" s="0" t="s">
        <v>190</v>
      </c>
      <c r="E9806" s="0" t="n">
        <v>2024</v>
      </c>
      <c r="F9806" s="0" t="n">
        <v>1.08662889424802</v>
      </c>
      <c r="G9806" s="0" t="s">
        <v>135</v>
      </c>
    </row>
    <row r="9807" customFormat="false" ht="14.25" hidden="false" customHeight="false" outlineLevel="0" collapsed="false">
      <c r="A9807" s="0" t="s">
        <v>64</v>
      </c>
      <c r="B9807" s="0" t="s">
        <v>55</v>
      </c>
      <c r="C9807" s="0" t="s">
        <v>72</v>
      </c>
      <c r="D9807" s="0" t="s">
        <v>191</v>
      </c>
      <c r="E9807" s="0" t="n">
        <v>2024</v>
      </c>
      <c r="F9807" s="0" t="n">
        <v>1.27778656462274</v>
      </c>
      <c r="G9807" s="0" t="s">
        <v>135</v>
      </c>
    </row>
    <row r="9808" customFormat="false" ht="14.25" hidden="false" customHeight="false" outlineLevel="0" collapsed="false">
      <c r="A9808" s="0" t="s">
        <v>64</v>
      </c>
      <c r="B9808" s="0" t="s">
        <v>55</v>
      </c>
      <c r="C9808" s="0" t="s">
        <v>72</v>
      </c>
      <c r="D9808" s="0" t="s">
        <v>192</v>
      </c>
      <c r="E9808" s="0" t="n">
        <v>2024</v>
      </c>
      <c r="F9808" s="0" t="n">
        <v>0.68</v>
      </c>
      <c r="G9808" s="0" t="s">
        <v>193</v>
      </c>
    </row>
    <row r="9809" customFormat="false" ht="14.25" hidden="false" customHeight="false" outlineLevel="0" collapsed="false">
      <c r="A9809" s="0" t="s">
        <v>64</v>
      </c>
      <c r="B9809" s="0" t="s">
        <v>55</v>
      </c>
      <c r="C9809" s="0" t="s">
        <v>72</v>
      </c>
      <c r="D9809" s="0" t="s">
        <v>194</v>
      </c>
      <c r="E9809" s="0" t="n">
        <v>2024</v>
      </c>
      <c r="F9809" s="0" t="n">
        <v>0.68</v>
      </c>
      <c r="G9809" s="0" t="s">
        <v>193</v>
      </c>
    </row>
    <row r="9810" customFormat="false" ht="14.25" hidden="false" customHeight="false" outlineLevel="0" collapsed="false">
      <c r="A9810" s="0" t="s">
        <v>64</v>
      </c>
      <c r="B9810" s="0" t="s">
        <v>55</v>
      </c>
      <c r="C9810" s="0" t="s">
        <v>72</v>
      </c>
      <c r="D9810" s="0" t="s">
        <v>195</v>
      </c>
      <c r="E9810" s="0" t="n">
        <v>2024</v>
      </c>
      <c r="F9810" s="0" t="n">
        <v>0.428661179160449</v>
      </c>
      <c r="G9810" s="0" t="s">
        <v>193</v>
      </c>
    </row>
    <row r="9811" customFormat="false" ht="14.25" hidden="false" customHeight="false" outlineLevel="0" collapsed="false">
      <c r="A9811" s="0" t="s">
        <v>64</v>
      </c>
      <c r="B9811" s="0" t="s">
        <v>55</v>
      </c>
      <c r="C9811" s="0" t="s">
        <v>72</v>
      </c>
      <c r="D9811" s="0" t="s">
        <v>196</v>
      </c>
      <c r="E9811" s="0" t="n">
        <v>2024</v>
      </c>
      <c r="F9811" s="0" t="n">
        <v>0.0711378446910318</v>
      </c>
      <c r="G9811" s="0" t="s">
        <v>193</v>
      </c>
    </row>
    <row r="9812" customFormat="false" ht="14.25" hidden="false" customHeight="false" outlineLevel="0" collapsed="false">
      <c r="A9812" s="0" t="s">
        <v>64</v>
      </c>
      <c r="B9812" s="0" t="s">
        <v>55</v>
      </c>
      <c r="C9812" s="0" t="s">
        <v>72</v>
      </c>
      <c r="D9812" s="0" t="s">
        <v>197</v>
      </c>
      <c r="E9812" s="0" t="n">
        <v>2024</v>
      </c>
      <c r="F9812" s="0" t="n">
        <v>0.0278327638787929</v>
      </c>
      <c r="G9812" s="0" t="s">
        <v>193</v>
      </c>
    </row>
    <row r="9813" customFormat="false" ht="14.25" hidden="false" customHeight="false" outlineLevel="0" collapsed="false">
      <c r="A9813" s="0" t="s">
        <v>64</v>
      </c>
      <c r="B9813" s="0" t="s">
        <v>55</v>
      </c>
      <c r="C9813" s="0" t="s">
        <v>72</v>
      </c>
      <c r="D9813" s="0" t="s">
        <v>198</v>
      </c>
      <c r="E9813" s="0" t="n">
        <v>2024</v>
      </c>
      <c r="F9813" s="0" t="n">
        <v>0.375622713755283</v>
      </c>
      <c r="G9813" s="0" t="s">
        <v>193</v>
      </c>
    </row>
    <row r="9814" customFormat="false" ht="14.25" hidden="false" customHeight="false" outlineLevel="0" collapsed="false">
      <c r="A9814" s="0" t="s">
        <v>64</v>
      </c>
      <c r="B9814" s="0" t="s">
        <v>55</v>
      </c>
      <c r="C9814" s="0" t="s">
        <v>72</v>
      </c>
      <c r="D9814" s="0" t="s">
        <v>188</v>
      </c>
      <c r="E9814" s="0" t="n">
        <v>2025</v>
      </c>
      <c r="F9814" s="0" t="n">
        <v>1.04056661692491</v>
      </c>
      <c r="G9814" s="0" t="s">
        <v>135</v>
      </c>
    </row>
    <row r="9815" customFormat="false" ht="14.25" hidden="false" customHeight="false" outlineLevel="0" collapsed="false">
      <c r="A9815" s="0" t="s">
        <v>64</v>
      </c>
      <c r="B9815" s="0" t="s">
        <v>55</v>
      </c>
      <c r="C9815" s="0" t="s">
        <v>72</v>
      </c>
      <c r="D9815" s="0" t="s">
        <v>189</v>
      </c>
      <c r="E9815" s="0" t="n">
        <v>2025</v>
      </c>
      <c r="F9815" s="0" t="n">
        <v>0.99827242201567</v>
      </c>
      <c r="G9815" s="0" t="s">
        <v>135</v>
      </c>
    </row>
    <row r="9816" customFormat="false" ht="14.25" hidden="false" customHeight="false" outlineLevel="0" collapsed="false">
      <c r="A9816" s="0" t="s">
        <v>64</v>
      </c>
      <c r="B9816" s="0" t="s">
        <v>55</v>
      </c>
      <c r="C9816" s="0" t="s">
        <v>72</v>
      </c>
      <c r="D9816" s="0" t="s">
        <v>190</v>
      </c>
      <c r="E9816" s="0" t="n">
        <v>2025</v>
      </c>
      <c r="F9816" s="0" t="n">
        <v>1.08662889424802</v>
      </c>
      <c r="G9816" s="0" t="s">
        <v>135</v>
      </c>
    </row>
    <row r="9817" customFormat="false" ht="14.25" hidden="false" customHeight="false" outlineLevel="0" collapsed="false">
      <c r="A9817" s="0" t="s">
        <v>64</v>
      </c>
      <c r="B9817" s="0" t="s">
        <v>55</v>
      </c>
      <c r="C9817" s="0" t="s">
        <v>72</v>
      </c>
      <c r="D9817" s="0" t="s">
        <v>191</v>
      </c>
      <c r="E9817" s="0" t="n">
        <v>2025</v>
      </c>
      <c r="F9817" s="0" t="n">
        <v>1.27778656462274</v>
      </c>
      <c r="G9817" s="0" t="s">
        <v>135</v>
      </c>
    </row>
    <row r="9818" customFormat="false" ht="14.25" hidden="false" customHeight="false" outlineLevel="0" collapsed="false">
      <c r="A9818" s="0" t="s">
        <v>64</v>
      </c>
      <c r="B9818" s="0" t="s">
        <v>55</v>
      </c>
      <c r="C9818" s="0" t="s">
        <v>72</v>
      </c>
      <c r="D9818" s="0" t="s">
        <v>192</v>
      </c>
      <c r="E9818" s="0" t="n">
        <v>2025</v>
      </c>
      <c r="F9818" s="0" t="n">
        <v>0.686841369900542</v>
      </c>
      <c r="G9818" s="0" t="s">
        <v>193</v>
      </c>
    </row>
    <row r="9819" customFormat="false" ht="14.25" hidden="false" customHeight="false" outlineLevel="0" collapsed="false">
      <c r="A9819" s="0" t="s">
        <v>64</v>
      </c>
      <c r="B9819" s="0" t="s">
        <v>55</v>
      </c>
      <c r="C9819" s="0" t="s">
        <v>72</v>
      </c>
      <c r="D9819" s="0" t="s">
        <v>194</v>
      </c>
      <c r="E9819" s="0" t="n">
        <v>2025</v>
      </c>
      <c r="F9819" s="0" t="n">
        <v>0.68</v>
      </c>
      <c r="G9819" s="0" t="s">
        <v>193</v>
      </c>
    </row>
    <row r="9820" customFormat="false" ht="14.25" hidden="false" customHeight="false" outlineLevel="0" collapsed="false">
      <c r="A9820" s="0" t="s">
        <v>64</v>
      </c>
      <c r="B9820" s="0" t="s">
        <v>55</v>
      </c>
      <c r="C9820" s="0" t="s">
        <v>72</v>
      </c>
      <c r="D9820" s="0" t="s">
        <v>195</v>
      </c>
      <c r="E9820" s="0" t="n">
        <v>2025</v>
      </c>
      <c r="F9820" s="0" t="n">
        <v>0.428661179160449</v>
      </c>
      <c r="G9820" s="0" t="s">
        <v>193</v>
      </c>
    </row>
    <row r="9821" customFormat="false" ht="14.25" hidden="false" customHeight="false" outlineLevel="0" collapsed="false">
      <c r="A9821" s="0" t="s">
        <v>64</v>
      </c>
      <c r="B9821" s="0" t="s">
        <v>55</v>
      </c>
      <c r="C9821" s="0" t="s">
        <v>72</v>
      </c>
      <c r="D9821" s="0" t="s">
        <v>196</v>
      </c>
      <c r="E9821" s="0" t="n">
        <v>2025</v>
      </c>
      <c r="F9821" s="0" t="n">
        <v>0.0715392364239716</v>
      </c>
      <c r="G9821" s="0" t="s">
        <v>193</v>
      </c>
    </row>
    <row r="9822" customFormat="false" ht="14.25" hidden="false" customHeight="false" outlineLevel="0" collapsed="false">
      <c r="A9822" s="0" t="s">
        <v>64</v>
      </c>
      <c r="B9822" s="0" t="s">
        <v>55</v>
      </c>
      <c r="C9822" s="0" t="s">
        <v>72</v>
      </c>
      <c r="D9822" s="0" t="s">
        <v>197</v>
      </c>
      <c r="E9822" s="0" t="n">
        <v>2025</v>
      </c>
      <c r="F9822" s="0" t="n">
        <v>0.0299148205200713</v>
      </c>
      <c r="G9822" s="0" t="s">
        <v>193</v>
      </c>
    </row>
    <row r="9823" customFormat="false" ht="14.25" hidden="false" customHeight="false" outlineLevel="0" collapsed="false">
      <c r="A9823" s="0" t="s">
        <v>64</v>
      </c>
      <c r="B9823" s="0" t="s">
        <v>55</v>
      </c>
      <c r="C9823" s="0" t="s">
        <v>72</v>
      </c>
      <c r="D9823" s="0" t="s">
        <v>198</v>
      </c>
      <c r="E9823" s="0" t="n">
        <v>2025</v>
      </c>
      <c r="F9823" s="0" t="n">
        <v>0.372724916443102</v>
      </c>
      <c r="G9823" s="0" t="s">
        <v>193</v>
      </c>
    </row>
    <row r="9824" customFormat="false" ht="14.25" hidden="false" customHeight="false" outlineLevel="0" collapsed="false">
      <c r="A9824" s="0" t="s">
        <v>64</v>
      </c>
      <c r="B9824" s="0" t="s">
        <v>55</v>
      </c>
      <c r="C9824" s="0" t="s">
        <v>72</v>
      </c>
      <c r="D9824" s="0" t="s">
        <v>188</v>
      </c>
      <c r="E9824" s="0" t="n">
        <v>2026</v>
      </c>
      <c r="F9824" s="0" t="n">
        <v>1.07941701133111</v>
      </c>
      <c r="G9824" s="0" t="s">
        <v>135</v>
      </c>
    </row>
    <row r="9825" customFormat="false" ht="14.25" hidden="false" customHeight="false" outlineLevel="0" collapsed="false">
      <c r="A9825" s="0" t="s">
        <v>64</v>
      </c>
      <c r="B9825" s="0" t="s">
        <v>55</v>
      </c>
      <c r="C9825" s="0" t="s">
        <v>72</v>
      </c>
      <c r="D9825" s="0" t="s">
        <v>189</v>
      </c>
      <c r="E9825" s="0" t="n">
        <v>2026</v>
      </c>
      <c r="F9825" s="0" t="n">
        <v>1.00022507177965</v>
      </c>
      <c r="G9825" s="0" t="s">
        <v>135</v>
      </c>
    </row>
    <row r="9826" customFormat="false" ht="14.25" hidden="false" customHeight="false" outlineLevel="0" collapsed="false">
      <c r="A9826" s="0" t="s">
        <v>64</v>
      </c>
      <c r="B9826" s="0" t="s">
        <v>55</v>
      </c>
      <c r="C9826" s="0" t="s">
        <v>72</v>
      </c>
      <c r="D9826" s="0" t="s">
        <v>190</v>
      </c>
      <c r="E9826" s="0" t="n">
        <v>2026</v>
      </c>
      <c r="F9826" s="0" t="n">
        <v>1.08662889424802</v>
      </c>
      <c r="G9826" s="0" t="s">
        <v>135</v>
      </c>
    </row>
    <row r="9827" customFormat="false" ht="14.25" hidden="false" customHeight="false" outlineLevel="0" collapsed="false">
      <c r="A9827" s="0" t="s">
        <v>64</v>
      </c>
      <c r="B9827" s="0" t="s">
        <v>55</v>
      </c>
      <c r="C9827" s="0" t="s">
        <v>72</v>
      </c>
      <c r="D9827" s="0" t="s">
        <v>191</v>
      </c>
      <c r="E9827" s="0" t="n">
        <v>2026</v>
      </c>
      <c r="F9827" s="0" t="n">
        <v>1.27778656462274</v>
      </c>
      <c r="G9827" s="0" t="s">
        <v>135</v>
      </c>
    </row>
    <row r="9828" customFormat="false" ht="14.25" hidden="false" customHeight="false" outlineLevel="0" collapsed="false">
      <c r="A9828" s="0" t="s">
        <v>64</v>
      </c>
      <c r="B9828" s="0" t="s">
        <v>55</v>
      </c>
      <c r="C9828" s="0" t="s">
        <v>72</v>
      </c>
      <c r="D9828" s="0" t="s">
        <v>192</v>
      </c>
      <c r="E9828" s="0" t="n">
        <v>2026</v>
      </c>
      <c r="F9828" s="0" t="n">
        <v>0.693256152681183</v>
      </c>
      <c r="G9828" s="0" t="s">
        <v>193</v>
      </c>
    </row>
    <row r="9829" customFormat="false" ht="14.25" hidden="false" customHeight="false" outlineLevel="0" collapsed="false">
      <c r="A9829" s="0" t="s">
        <v>64</v>
      </c>
      <c r="B9829" s="0" t="s">
        <v>55</v>
      </c>
      <c r="C9829" s="0" t="s">
        <v>72</v>
      </c>
      <c r="D9829" s="0" t="s">
        <v>194</v>
      </c>
      <c r="E9829" s="0" t="n">
        <v>2026</v>
      </c>
      <c r="F9829" s="0" t="n">
        <v>0.68</v>
      </c>
      <c r="G9829" s="0" t="s">
        <v>193</v>
      </c>
    </row>
    <row r="9830" customFormat="false" ht="14.25" hidden="false" customHeight="false" outlineLevel="0" collapsed="false">
      <c r="A9830" s="0" t="s">
        <v>64</v>
      </c>
      <c r="B9830" s="0" t="s">
        <v>55</v>
      </c>
      <c r="C9830" s="0" t="s">
        <v>72</v>
      </c>
      <c r="D9830" s="0" t="s">
        <v>195</v>
      </c>
      <c r="E9830" s="0" t="n">
        <v>2026</v>
      </c>
      <c r="F9830" s="0" t="n">
        <v>0.42866117916045</v>
      </c>
      <c r="G9830" s="0" t="s">
        <v>193</v>
      </c>
    </row>
    <row r="9831" customFormat="false" ht="14.25" hidden="false" customHeight="false" outlineLevel="0" collapsed="false">
      <c r="A9831" s="0" t="s">
        <v>64</v>
      </c>
      <c r="B9831" s="0" t="s">
        <v>55</v>
      </c>
      <c r="C9831" s="0" t="s">
        <v>72</v>
      </c>
      <c r="D9831" s="0" t="s">
        <v>196</v>
      </c>
      <c r="E9831" s="0" t="n">
        <v>2026</v>
      </c>
      <c r="F9831" s="0" t="n">
        <v>0.0719927735946998</v>
      </c>
      <c r="G9831" s="0" t="s">
        <v>193</v>
      </c>
    </row>
    <row r="9832" customFormat="false" ht="14.25" hidden="false" customHeight="false" outlineLevel="0" collapsed="false">
      <c r="A9832" s="0" t="s">
        <v>64</v>
      </c>
      <c r="B9832" s="0" t="s">
        <v>55</v>
      </c>
      <c r="C9832" s="0" t="s">
        <v>72</v>
      </c>
      <c r="D9832" s="0" t="s">
        <v>197</v>
      </c>
      <c r="E9832" s="0" t="n">
        <v>2026</v>
      </c>
      <c r="F9832" s="0" t="n">
        <v>0.0323376071752293</v>
      </c>
      <c r="G9832" s="0" t="s">
        <v>193</v>
      </c>
    </row>
    <row r="9833" customFormat="false" ht="14.25" hidden="false" customHeight="false" outlineLevel="0" collapsed="false">
      <c r="A9833" s="0" t="s">
        <v>64</v>
      </c>
      <c r="B9833" s="0" t="s">
        <v>55</v>
      </c>
      <c r="C9833" s="0" t="s">
        <v>72</v>
      </c>
      <c r="D9833" s="0" t="s">
        <v>198</v>
      </c>
      <c r="E9833" s="0" t="n">
        <v>2026</v>
      </c>
      <c r="F9833" s="0" t="n">
        <v>0.369305929584635</v>
      </c>
      <c r="G9833" s="0" t="s">
        <v>193</v>
      </c>
    </row>
    <row r="9834" customFormat="false" ht="14.25" hidden="false" customHeight="false" outlineLevel="0" collapsed="false">
      <c r="A9834" s="0" t="s">
        <v>64</v>
      </c>
      <c r="B9834" s="0" t="s">
        <v>55</v>
      </c>
      <c r="C9834" s="0" t="s">
        <v>72</v>
      </c>
      <c r="D9834" s="0" t="s">
        <v>188</v>
      </c>
      <c r="E9834" s="0" t="n">
        <v>2027</v>
      </c>
      <c r="F9834" s="0" t="n">
        <v>1.10286619700373</v>
      </c>
      <c r="G9834" s="0" t="s">
        <v>135</v>
      </c>
    </row>
    <row r="9835" customFormat="false" ht="14.25" hidden="false" customHeight="false" outlineLevel="0" collapsed="false">
      <c r="A9835" s="0" t="s">
        <v>64</v>
      </c>
      <c r="B9835" s="0" t="s">
        <v>55</v>
      </c>
      <c r="C9835" s="0" t="s">
        <v>72</v>
      </c>
      <c r="D9835" s="0" t="s">
        <v>189</v>
      </c>
      <c r="E9835" s="0" t="n">
        <v>2027</v>
      </c>
      <c r="F9835" s="0" t="n">
        <v>1.00046839262251</v>
      </c>
      <c r="G9835" s="0" t="s">
        <v>135</v>
      </c>
    </row>
    <row r="9836" customFormat="false" ht="14.25" hidden="false" customHeight="false" outlineLevel="0" collapsed="false">
      <c r="A9836" s="0" t="s">
        <v>64</v>
      </c>
      <c r="B9836" s="0" t="s">
        <v>55</v>
      </c>
      <c r="C9836" s="0" t="s">
        <v>72</v>
      </c>
      <c r="D9836" s="0" t="s">
        <v>190</v>
      </c>
      <c r="E9836" s="0" t="n">
        <v>2027</v>
      </c>
      <c r="F9836" s="0" t="n">
        <v>1.08662889424802</v>
      </c>
      <c r="G9836" s="0" t="s">
        <v>135</v>
      </c>
    </row>
    <row r="9837" customFormat="false" ht="14.25" hidden="false" customHeight="false" outlineLevel="0" collapsed="false">
      <c r="A9837" s="0" t="s">
        <v>64</v>
      </c>
      <c r="B9837" s="0" t="s">
        <v>55</v>
      </c>
      <c r="C9837" s="0" t="s">
        <v>72</v>
      </c>
      <c r="D9837" s="0" t="s">
        <v>191</v>
      </c>
      <c r="E9837" s="0" t="n">
        <v>2027</v>
      </c>
      <c r="F9837" s="0" t="n">
        <v>1.27778656462274</v>
      </c>
      <c r="G9837" s="0" t="s">
        <v>135</v>
      </c>
    </row>
    <row r="9838" customFormat="false" ht="14.25" hidden="false" customHeight="false" outlineLevel="0" collapsed="false">
      <c r="A9838" s="0" t="s">
        <v>64</v>
      </c>
      <c r="B9838" s="0" t="s">
        <v>55</v>
      </c>
      <c r="C9838" s="0" t="s">
        <v>72</v>
      </c>
      <c r="D9838" s="0" t="s">
        <v>192</v>
      </c>
      <c r="E9838" s="0" t="n">
        <v>2027</v>
      </c>
      <c r="F9838" s="0" t="n">
        <v>0.697064201149735</v>
      </c>
      <c r="G9838" s="0" t="s">
        <v>193</v>
      </c>
    </row>
    <row r="9839" customFormat="false" ht="14.25" hidden="false" customHeight="false" outlineLevel="0" collapsed="false">
      <c r="A9839" s="0" t="s">
        <v>64</v>
      </c>
      <c r="B9839" s="0" t="s">
        <v>55</v>
      </c>
      <c r="C9839" s="0" t="s">
        <v>72</v>
      </c>
      <c r="D9839" s="0" t="s">
        <v>194</v>
      </c>
      <c r="E9839" s="0" t="n">
        <v>2027</v>
      </c>
      <c r="F9839" s="0" t="n">
        <v>0.68</v>
      </c>
      <c r="G9839" s="0" t="s">
        <v>193</v>
      </c>
    </row>
    <row r="9840" customFormat="false" ht="14.25" hidden="false" customHeight="false" outlineLevel="0" collapsed="false">
      <c r="A9840" s="0" t="s">
        <v>64</v>
      </c>
      <c r="B9840" s="0" t="s">
        <v>55</v>
      </c>
      <c r="C9840" s="0" t="s">
        <v>72</v>
      </c>
      <c r="D9840" s="0" t="s">
        <v>195</v>
      </c>
      <c r="E9840" s="0" t="n">
        <v>2027</v>
      </c>
      <c r="F9840" s="0" t="n">
        <v>0.428661179160449</v>
      </c>
      <c r="G9840" s="0" t="s">
        <v>193</v>
      </c>
    </row>
    <row r="9841" customFormat="false" ht="14.25" hidden="false" customHeight="false" outlineLevel="0" collapsed="false">
      <c r="A9841" s="0" t="s">
        <v>64</v>
      </c>
      <c r="B9841" s="0" t="s">
        <v>55</v>
      </c>
      <c r="C9841" s="0" t="s">
        <v>72</v>
      </c>
      <c r="D9841" s="0" t="s">
        <v>196</v>
      </c>
      <c r="E9841" s="0" t="n">
        <v>2027</v>
      </c>
      <c r="F9841" s="0" t="n">
        <v>0.0724244172580014</v>
      </c>
      <c r="G9841" s="0" t="s">
        <v>193</v>
      </c>
    </row>
    <row r="9842" customFormat="false" ht="14.25" hidden="false" customHeight="false" outlineLevel="0" collapsed="false">
      <c r="A9842" s="0" t="s">
        <v>64</v>
      </c>
      <c r="B9842" s="0" t="s">
        <v>55</v>
      </c>
      <c r="C9842" s="0" t="s">
        <v>72</v>
      </c>
      <c r="D9842" s="0" t="s">
        <v>197</v>
      </c>
      <c r="E9842" s="0" t="n">
        <v>2027</v>
      </c>
      <c r="F9842" s="0" t="n">
        <v>0.0346860191826432</v>
      </c>
      <c r="G9842" s="0" t="s">
        <v>193</v>
      </c>
    </row>
    <row r="9843" customFormat="false" ht="14.25" hidden="false" customHeight="false" outlineLevel="0" collapsed="false">
      <c r="A9843" s="0" t="s">
        <v>64</v>
      </c>
      <c r="B9843" s="0" t="s">
        <v>55</v>
      </c>
      <c r="C9843" s="0" t="s">
        <v>72</v>
      </c>
      <c r="D9843" s="0" t="s">
        <v>198</v>
      </c>
      <c r="E9843" s="0" t="n">
        <v>2027</v>
      </c>
      <c r="F9843" s="0" t="n">
        <v>0.366040721244324</v>
      </c>
      <c r="G9843" s="0" t="s">
        <v>193</v>
      </c>
    </row>
    <row r="9844" customFormat="false" ht="14.25" hidden="false" customHeight="false" outlineLevel="0" collapsed="false">
      <c r="A9844" s="0" t="s">
        <v>64</v>
      </c>
      <c r="B9844" s="0" t="s">
        <v>55</v>
      </c>
      <c r="C9844" s="0" t="s">
        <v>72</v>
      </c>
      <c r="D9844" s="0" t="s">
        <v>188</v>
      </c>
      <c r="E9844" s="0" t="n">
        <v>2028</v>
      </c>
      <c r="F9844" s="0" t="n">
        <v>1.12094011050927</v>
      </c>
      <c r="G9844" s="0" t="s">
        <v>135</v>
      </c>
    </row>
    <row r="9845" customFormat="false" ht="14.25" hidden="false" customHeight="false" outlineLevel="0" collapsed="false">
      <c r="A9845" s="0" t="s">
        <v>64</v>
      </c>
      <c r="B9845" s="0" t="s">
        <v>55</v>
      </c>
      <c r="C9845" s="0" t="s">
        <v>72</v>
      </c>
      <c r="D9845" s="0" t="s">
        <v>189</v>
      </c>
      <c r="E9845" s="0" t="n">
        <v>2028</v>
      </c>
      <c r="F9845" s="0" t="n">
        <v>0.999234553181826</v>
      </c>
      <c r="G9845" s="0" t="s">
        <v>135</v>
      </c>
    </row>
    <row r="9846" customFormat="false" ht="14.25" hidden="false" customHeight="false" outlineLevel="0" collapsed="false">
      <c r="A9846" s="0" t="s">
        <v>64</v>
      </c>
      <c r="B9846" s="0" t="s">
        <v>55</v>
      </c>
      <c r="C9846" s="0" t="s">
        <v>72</v>
      </c>
      <c r="D9846" s="0" t="s">
        <v>190</v>
      </c>
      <c r="E9846" s="0" t="n">
        <v>2028</v>
      </c>
      <c r="F9846" s="0" t="n">
        <v>1.08662889424802</v>
      </c>
      <c r="G9846" s="0" t="s">
        <v>135</v>
      </c>
    </row>
    <row r="9847" customFormat="false" ht="14.25" hidden="false" customHeight="false" outlineLevel="0" collapsed="false">
      <c r="A9847" s="0" t="s">
        <v>64</v>
      </c>
      <c r="B9847" s="0" t="s">
        <v>55</v>
      </c>
      <c r="C9847" s="0" t="s">
        <v>72</v>
      </c>
      <c r="D9847" s="0" t="s">
        <v>191</v>
      </c>
      <c r="E9847" s="0" t="n">
        <v>2028</v>
      </c>
      <c r="F9847" s="0" t="n">
        <v>1.27778656462274</v>
      </c>
      <c r="G9847" s="0" t="s">
        <v>135</v>
      </c>
    </row>
    <row r="9848" customFormat="false" ht="14.25" hidden="false" customHeight="false" outlineLevel="0" collapsed="false">
      <c r="A9848" s="0" t="s">
        <v>64</v>
      </c>
      <c r="B9848" s="0" t="s">
        <v>55</v>
      </c>
      <c r="C9848" s="0" t="s">
        <v>72</v>
      </c>
      <c r="D9848" s="0" t="s">
        <v>192</v>
      </c>
      <c r="E9848" s="0" t="n">
        <v>2028</v>
      </c>
      <c r="F9848" s="0" t="n">
        <v>0.699967035886349</v>
      </c>
      <c r="G9848" s="0" t="s">
        <v>193</v>
      </c>
    </row>
    <row r="9849" customFormat="false" ht="14.25" hidden="false" customHeight="false" outlineLevel="0" collapsed="false">
      <c r="A9849" s="0" t="s">
        <v>64</v>
      </c>
      <c r="B9849" s="0" t="s">
        <v>55</v>
      </c>
      <c r="C9849" s="0" t="s">
        <v>72</v>
      </c>
      <c r="D9849" s="0" t="s">
        <v>194</v>
      </c>
      <c r="E9849" s="0" t="n">
        <v>2028</v>
      </c>
      <c r="F9849" s="0" t="n">
        <v>0.68</v>
      </c>
      <c r="G9849" s="0" t="s">
        <v>193</v>
      </c>
    </row>
    <row r="9850" customFormat="false" ht="14.25" hidden="false" customHeight="false" outlineLevel="0" collapsed="false">
      <c r="A9850" s="0" t="s">
        <v>64</v>
      </c>
      <c r="B9850" s="0" t="s">
        <v>55</v>
      </c>
      <c r="C9850" s="0" t="s">
        <v>72</v>
      </c>
      <c r="D9850" s="0" t="s">
        <v>195</v>
      </c>
      <c r="E9850" s="0" t="n">
        <v>2028</v>
      </c>
      <c r="F9850" s="0" t="n">
        <v>0.428661179160449</v>
      </c>
      <c r="G9850" s="0" t="s">
        <v>193</v>
      </c>
    </row>
    <row r="9851" customFormat="false" ht="14.25" hidden="false" customHeight="false" outlineLevel="0" collapsed="false">
      <c r="A9851" s="0" t="s">
        <v>64</v>
      </c>
      <c r="B9851" s="0" t="s">
        <v>55</v>
      </c>
      <c r="C9851" s="0" t="s">
        <v>72</v>
      </c>
      <c r="D9851" s="0" t="s">
        <v>196</v>
      </c>
      <c r="E9851" s="0" t="n">
        <v>2028</v>
      </c>
      <c r="F9851" s="0" t="n">
        <v>0.0728337530318502</v>
      </c>
      <c r="G9851" s="0" t="s">
        <v>193</v>
      </c>
    </row>
    <row r="9852" customFormat="false" ht="14.25" hidden="false" customHeight="false" outlineLevel="0" collapsed="false">
      <c r="A9852" s="0" t="s">
        <v>64</v>
      </c>
      <c r="B9852" s="0" t="s">
        <v>55</v>
      </c>
      <c r="C9852" s="0" t="s">
        <v>72</v>
      </c>
      <c r="D9852" s="0" t="s">
        <v>197</v>
      </c>
      <c r="E9852" s="0" t="n">
        <v>2028</v>
      </c>
      <c r="F9852" s="0" t="n">
        <v>0.0369970634390594</v>
      </c>
      <c r="G9852" s="0" t="s">
        <v>193</v>
      </c>
    </row>
    <row r="9853" customFormat="false" ht="14.25" hidden="false" customHeight="false" outlineLevel="0" collapsed="false">
      <c r="A9853" s="0" t="s">
        <v>64</v>
      </c>
      <c r="B9853" s="0" t="s">
        <v>55</v>
      </c>
      <c r="C9853" s="0" t="s">
        <v>72</v>
      </c>
      <c r="D9853" s="0" t="s">
        <v>198</v>
      </c>
      <c r="E9853" s="0" t="n">
        <v>2028</v>
      </c>
      <c r="F9853" s="0" t="n">
        <v>0.362896402166175</v>
      </c>
      <c r="G9853" s="0" t="s">
        <v>193</v>
      </c>
    </row>
    <row r="9854" customFormat="false" ht="14.25" hidden="false" customHeight="false" outlineLevel="0" collapsed="false">
      <c r="A9854" s="0" t="s">
        <v>64</v>
      </c>
      <c r="B9854" s="0" t="s">
        <v>55</v>
      </c>
      <c r="C9854" s="0" t="s">
        <v>72</v>
      </c>
      <c r="D9854" s="0" t="s">
        <v>188</v>
      </c>
      <c r="E9854" s="0" t="n">
        <v>2029</v>
      </c>
      <c r="F9854" s="0" t="n">
        <v>1.12529302698966</v>
      </c>
      <c r="G9854" s="0" t="s">
        <v>135</v>
      </c>
    </row>
    <row r="9855" customFormat="false" ht="14.25" hidden="false" customHeight="false" outlineLevel="0" collapsed="false">
      <c r="A9855" s="0" t="s">
        <v>64</v>
      </c>
      <c r="B9855" s="0" t="s">
        <v>55</v>
      </c>
      <c r="C9855" s="0" t="s">
        <v>72</v>
      </c>
      <c r="D9855" s="0" t="s">
        <v>189</v>
      </c>
      <c r="E9855" s="0" t="n">
        <v>2029</v>
      </c>
      <c r="F9855" s="0" t="n">
        <v>1.00024433467971</v>
      </c>
      <c r="G9855" s="0" t="s">
        <v>135</v>
      </c>
    </row>
    <row r="9856" customFormat="false" ht="14.25" hidden="false" customHeight="false" outlineLevel="0" collapsed="false">
      <c r="A9856" s="0" t="s">
        <v>64</v>
      </c>
      <c r="B9856" s="0" t="s">
        <v>55</v>
      </c>
      <c r="C9856" s="0" t="s">
        <v>72</v>
      </c>
      <c r="D9856" s="0" t="s">
        <v>190</v>
      </c>
      <c r="E9856" s="0" t="n">
        <v>2029</v>
      </c>
      <c r="F9856" s="0" t="n">
        <v>1.08662889424802</v>
      </c>
      <c r="G9856" s="0" t="s">
        <v>135</v>
      </c>
    </row>
    <row r="9857" customFormat="false" ht="14.25" hidden="false" customHeight="false" outlineLevel="0" collapsed="false">
      <c r="A9857" s="0" t="s">
        <v>64</v>
      </c>
      <c r="B9857" s="0" t="s">
        <v>55</v>
      </c>
      <c r="C9857" s="0" t="s">
        <v>72</v>
      </c>
      <c r="D9857" s="0" t="s">
        <v>191</v>
      </c>
      <c r="E9857" s="0" t="n">
        <v>2029</v>
      </c>
      <c r="F9857" s="0" t="n">
        <v>1.27778656462274</v>
      </c>
      <c r="G9857" s="0" t="s">
        <v>135</v>
      </c>
    </row>
    <row r="9858" customFormat="false" ht="14.25" hidden="false" customHeight="false" outlineLevel="0" collapsed="false">
      <c r="A9858" s="0" t="s">
        <v>64</v>
      </c>
      <c r="B9858" s="0" t="s">
        <v>55</v>
      </c>
      <c r="C9858" s="0" t="s">
        <v>72</v>
      </c>
      <c r="D9858" s="0" t="s">
        <v>192</v>
      </c>
      <c r="E9858" s="0" t="n">
        <v>2029</v>
      </c>
      <c r="F9858" s="0" t="n">
        <v>0.700661987395273</v>
      </c>
      <c r="G9858" s="0" t="s">
        <v>193</v>
      </c>
    </row>
    <row r="9859" customFormat="false" ht="14.25" hidden="false" customHeight="false" outlineLevel="0" collapsed="false">
      <c r="A9859" s="0" t="s">
        <v>64</v>
      </c>
      <c r="B9859" s="0" t="s">
        <v>55</v>
      </c>
      <c r="C9859" s="0" t="s">
        <v>72</v>
      </c>
      <c r="D9859" s="0" t="s">
        <v>194</v>
      </c>
      <c r="E9859" s="0" t="n">
        <v>2029</v>
      </c>
      <c r="F9859" s="0" t="n">
        <v>0.68</v>
      </c>
      <c r="G9859" s="0" t="s">
        <v>193</v>
      </c>
    </row>
    <row r="9860" customFormat="false" ht="14.25" hidden="false" customHeight="false" outlineLevel="0" collapsed="false">
      <c r="A9860" s="0" t="s">
        <v>64</v>
      </c>
      <c r="B9860" s="0" t="s">
        <v>55</v>
      </c>
      <c r="C9860" s="0" t="s">
        <v>72</v>
      </c>
      <c r="D9860" s="0" t="s">
        <v>195</v>
      </c>
      <c r="E9860" s="0" t="n">
        <v>2029</v>
      </c>
      <c r="F9860" s="0" t="n">
        <v>0.428661179160449</v>
      </c>
      <c r="G9860" s="0" t="s">
        <v>193</v>
      </c>
    </row>
    <row r="9861" customFormat="false" ht="14.25" hidden="false" customHeight="false" outlineLevel="0" collapsed="false">
      <c r="A9861" s="0" t="s">
        <v>64</v>
      </c>
      <c r="B9861" s="0" t="s">
        <v>55</v>
      </c>
      <c r="C9861" s="0" t="s">
        <v>72</v>
      </c>
      <c r="D9861" s="0" t="s">
        <v>196</v>
      </c>
      <c r="E9861" s="0" t="n">
        <v>2029</v>
      </c>
      <c r="F9861" s="0" t="n">
        <v>0.0732456899895183</v>
      </c>
      <c r="G9861" s="0" t="s">
        <v>193</v>
      </c>
    </row>
    <row r="9862" customFormat="false" ht="14.25" hidden="false" customHeight="false" outlineLevel="0" collapsed="false">
      <c r="A9862" s="0" t="s">
        <v>64</v>
      </c>
      <c r="B9862" s="0" t="s">
        <v>55</v>
      </c>
      <c r="C9862" s="0" t="s">
        <v>72</v>
      </c>
      <c r="D9862" s="0" t="s">
        <v>197</v>
      </c>
      <c r="E9862" s="0" t="n">
        <v>2029</v>
      </c>
      <c r="F9862" s="0" t="n">
        <v>0.0392249920721591</v>
      </c>
      <c r="G9862" s="0" t="s">
        <v>193</v>
      </c>
    </row>
    <row r="9863" customFormat="false" ht="14.25" hidden="false" customHeight="false" outlineLevel="0" collapsed="false">
      <c r="A9863" s="0" t="s">
        <v>64</v>
      </c>
      <c r="B9863" s="0" t="s">
        <v>55</v>
      </c>
      <c r="C9863" s="0" t="s">
        <v>72</v>
      </c>
      <c r="D9863" s="0" t="s">
        <v>198</v>
      </c>
      <c r="E9863" s="0" t="n">
        <v>2029</v>
      </c>
      <c r="F9863" s="0" t="n">
        <v>0.359715011806403</v>
      </c>
      <c r="G9863" s="0" t="s">
        <v>193</v>
      </c>
    </row>
    <row r="9864" customFormat="false" ht="14.25" hidden="false" customHeight="false" outlineLevel="0" collapsed="false">
      <c r="A9864" s="0" t="s">
        <v>64</v>
      </c>
      <c r="B9864" s="0" t="s">
        <v>55</v>
      </c>
      <c r="C9864" s="0" t="s">
        <v>72</v>
      </c>
      <c r="D9864" s="0" t="s">
        <v>188</v>
      </c>
      <c r="E9864" s="0" t="n">
        <v>2030</v>
      </c>
      <c r="F9864" s="0" t="n">
        <v>1.11520121698973</v>
      </c>
      <c r="G9864" s="0" t="s">
        <v>135</v>
      </c>
    </row>
    <row r="9865" customFormat="false" ht="14.25" hidden="false" customHeight="false" outlineLevel="0" collapsed="false">
      <c r="A9865" s="0" t="s">
        <v>64</v>
      </c>
      <c r="B9865" s="0" t="s">
        <v>55</v>
      </c>
      <c r="C9865" s="0" t="s">
        <v>72</v>
      </c>
      <c r="D9865" s="0" t="s">
        <v>189</v>
      </c>
      <c r="E9865" s="0" t="n">
        <v>2030</v>
      </c>
      <c r="F9865" s="0" t="n">
        <v>0.998078779178224</v>
      </c>
      <c r="G9865" s="0" t="s">
        <v>135</v>
      </c>
    </row>
    <row r="9866" customFormat="false" ht="14.25" hidden="false" customHeight="false" outlineLevel="0" collapsed="false">
      <c r="A9866" s="0" t="s">
        <v>64</v>
      </c>
      <c r="B9866" s="0" t="s">
        <v>55</v>
      </c>
      <c r="C9866" s="0" t="s">
        <v>72</v>
      </c>
      <c r="D9866" s="0" t="s">
        <v>190</v>
      </c>
      <c r="E9866" s="0" t="n">
        <v>2030</v>
      </c>
      <c r="F9866" s="0" t="n">
        <v>1.08662889424802</v>
      </c>
      <c r="G9866" s="0" t="s">
        <v>135</v>
      </c>
    </row>
    <row r="9867" customFormat="false" ht="14.25" hidden="false" customHeight="false" outlineLevel="0" collapsed="false">
      <c r="A9867" s="0" t="s">
        <v>64</v>
      </c>
      <c r="B9867" s="0" t="s">
        <v>55</v>
      </c>
      <c r="C9867" s="0" t="s">
        <v>72</v>
      </c>
      <c r="D9867" s="0" t="s">
        <v>191</v>
      </c>
      <c r="E9867" s="0" t="n">
        <v>2030</v>
      </c>
      <c r="F9867" s="0" t="n">
        <v>1.27778656462274</v>
      </c>
      <c r="G9867" s="0" t="s">
        <v>135</v>
      </c>
    </row>
    <row r="9868" customFormat="false" ht="14.25" hidden="false" customHeight="false" outlineLevel="0" collapsed="false">
      <c r="A9868" s="0" t="s">
        <v>64</v>
      </c>
      <c r="B9868" s="0" t="s">
        <v>55</v>
      </c>
      <c r="C9868" s="0" t="s">
        <v>72</v>
      </c>
      <c r="D9868" s="0" t="s">
        <v>192</v>
      </c>
      <c r="E9868" s="0" t="n">
        <v>2030</v>
      </c>
      <c r="F9868" s="0" t="n">
        <v>0.69904834408704</v>
      </c>
      <c r="G9868" s="0" t="s">
        <v>193</v>
      </c>
    </row>
    <row r="9869" customFormat="false" ht="14.25" hidden="false" customHeight="false" outlineLevel="0" collapsed="false">
      <c r="A9869" s="0" t="s">
        <v>64</v>
      </c>
      <c r="B9869" s="0" t="s">
        <v>55</v>
      </c>
      <c r="C9869" s="0" t="s">
        <v>72</v>
      </c>
      <c r="D9869" s="0" t="s">
        <v>194</v>
      </c>
      <c r="E9869" s="0" t="n">
        <v>2030</v>
      </c>
      <c r="F9869" s="0" t="n">
        <v>0.68</v>
      </c>
      <c r="G9869" s="0" t="s">
        <v>193</v>
      </c>
    </row>
    <row r="9870" customFormat="false" ht="14.25" hidden="false" customHeight="false" outlineLevel="0" collapsed="false">
      <c r="A9870" s="0" t="s">
        <v>64</v>
      </c>
      <c r="B9870" s="0" t="s">
        <v>55</v>
      </c>
      <c r="C9870" s="0" t="s">
        <v>72</v>
      </c>
      <c r="D9870" s="0" t="s">
        <v>195</v>
      </c>
      <c r="E9870" s="0" t="n">
        <v>2030</v>
      </c>
      <c r="F9870" s="0" t="n">
        <v>0.428661179160449</v>
      </c>
      <c r="G9870" s="0" t="s">
        <v>193</v>
      </c>
    </row>
    <row r="9871" customFormat="false" ht="14.25" hidden="false" customHeight="false" outlineLevel="0" collapsed="false">
      <c r="A9871" s="0" t="s">
        <v>64</v>
      </c>
      <c r="B9871" s="0" t="s">
        <v>55</v>
      </c>
      <c r="C9871" s="0" t="s">
        <v>72</v>
      </c>
      <c r="D9871" s="0" t="s">
        <v>196</v>
      </c>
      <c r="E9871" s="0" t="n">
        <v>2030</v>
      </c>
      <c r="F9871" s="0" t="n">
        <v>0.0736268598683397</v>
      </c>
      <c r="G9871" s="0" t="s">
        <v>193</v>
      </c>
    </row>
    <row r="9872" customFormat="false" ht="14.25" hidden="false" customHeight="false" outlineLevel="0" collapsed="false">
      <c r="A9872" s="0" t="s">
        <v>64</v>
      </c>
      <c r="B9872" s="0" t="s">
        <v>55</v>
      </c>
      <c r="C9872" s="0" t="s">
        <v>72</v>
      </c>
      <c r="D9872" s="0" t="s">
        <v>197</v>
      </c>
      <c r="E9872" s="0" t="n">
        <v>2030</v>
      </c>
      <c r="F9872" s="0" t="n">
        <v>0.0414010324066373</v>
      </c>
      <c r="G9872" s="0" t="s">
        <v>193</v>
      </c>
    </row>
    <row r="9873" customFormat="false" ht="14.25" hidden="false" customHeight="false" outlineLevel="0" collapsed="false">
      <c r="A9873" s="0" t="s">
        <v>64</v>
      </c>
      <c r="B9873" s="0" t="s">
        <v>55</v>
      </c>
      <c r="C9873" s="0" t="s">
        <v>72</v>
      </c>
      <c r="D9873" s="0" t="s">
        <v>198</v>
      </c>
      <c r="E9873" s="0" t="n">
        <v>2030</v>
      </c>
      <c r="F9873" s="0" t="n">
        <v>0.356741190278069</v>
      </c>
      <c r="G9873" s="0" t="s">
        <v>193</v>
      </c>
    </row>
    <row r="9874" customFormat="false" ht="14.25" hidden="false" customHeight="false" outlineLevel="0" collapsed="false">
      <c r="A9874" s="0" t="s">
        <v>64</v>
      </c>
      <c r="B9874" s="0" t="s">
        <v>55</v>
      </c>
      <c r="C9874" s="0" t="s">
        <v>72</v>
      </c>
      <c r="D9874" s="0" t="s">
        <v>188</v>
      </c>
      <c r="E9874" s="0" t="n">
        <v>2031</v>
      </c>
      <c r="F9874" s="0" t="n">
        <v>1.10075561219695</v>
      </c>
      <c r="G9874" s="0" t="s">
        <v>135</v>
      </c>
    </row>
    <row r="9875" customFormat="false" ht="14.25" hidden="false" customHeight="false" outlineLevel="0" collapsed="false">
      <c r="A9875" s="0" t="s">
        <v>64</v>
      </c>
      <c r="B9875" s="0" t="s">
        <v>55</v>
      </c>
      <c r="C9875" s="0" t="s">
        <v>72</v>
      </c>
      <c r="D9875" s="0" t="s">
        <v>189</v>
      </c>
      <c r="E9875" s="0" t="n">
        <v>2031</v>
      </c>
      <c r="F9875" s="0" t="n">
        <v>0.995272478790533</v>
      </c>
      <c r="G9875" s="0" t="s">
        <v>135</v>
      </c>
    </row>
    <row r="9876" customFormat="false" ht="14.25" hidden="false" customHeight="false" outlineLevel="0" collapsed="false">
      <c r="A9876" s="0" t="s">
        <v>64</v>
      </c>
      <c r="B9876" s="0" t="s">
        <v>55</v>
      </c>
      <c r="C9876" s="0" t="s">
        <v>72</v>
      </c>
      <c r="D9876" s="0" t="s">
        <v>190</v>
      </c>
      <c r="E9876" s="0" t="n">
        <v>2031</v>
      </c>
      <c r="F9876" s="0" t="n">
        <v>1.08662889424802</v>
      </c>
      <c r="G9876" s="0" t="s">
        <v>135</v>
      </c>
    </row>
    <row r="9877" customFormat="false" ht="14.25" hidden="false" customHeight="false" outlineLevel="0" collapsed="false">
      <c r="A9877" s="0" t="s">
        <v>64</v>
      </c>
      <c r="B9877" s="0" t="s">
        <v>55</v>
      </c>
      <c r="C9877" s="0" t="s">
        <v>72</v>
      </c>
      <c r="D9877" s="0" t="s">
        <v>191</v>
      </c>
      <c r="E9877" s="0" t="n">
        <v>2031</v>
      </c>
      <c r="F9877" s="0" t="n">
        <v>1.27778656462274</v>
      </c>
      <c r="G9877" s="0" t="s">
        <v>135</v>
      </c>
    </row>
    <row r="9878" customFormat="false" ht="14.25" hidden="false" customHeight="false" outlineLevel="0" collapsed="false">
      <c r="A9878" s="0" t="s">
        <v>64</v>
      </c>
      <c r="B9878" s="0" t="s">
        <v>55</v>
      </c>
      <c r="C9878" s="0" t="s">
        <v>72</v>
      </c>
      <c r="D9878" s="0" t="s">
        <v>192</v>
      </c>
      <c r="E9878" s="0" t="n">
        <v>2031</v>
      </c>
      <c r="F9878" s="0" t="n">
        <v>0.696723395934103</v>
      </c>
      <c r="G9878" s="0" t="s">
        <v>193</v>
      </c>
    </row>
    <row r="9879" customFormat="false" ht="14.25" hidden="false" customHeight="false" outlineLevel="0" collapsed="false">
      <c r="A9879" s="0" t="s">
        <v>64</v>
      </c>
      <c r="B9879" s="0" t="s">
        <v>55</v>
      </c>
      <c r="C9879" s="0" t="s">
        <v>72</v>
      </c>
      <c r="D9879" s="0" t="s">
        <v>194</v>
      </c>
      <c r="E9879" s="0" t="n">
        <v>2031</v>
      </c>
      <c r="F9879" s="0" t="n">
        <v>0.68</v>
      </c>
      <c r="G9879" s="0" t="s">
        <v>193</v>
      </c>
    </row>
    <row r="9880" customFormat="false" ht="14.25" hidden="false" customHeight="false" outlineLevel="0" collapsed="false">
      <c r="A9880" s="0" t="s">
        <v>64</v>
      </c>
      <c r="B9880" s="0" t="s">
        <v>55</v>
      </c>
      <c r="C9880" s="0" t="s">
        <v>72</v>
      </c>
      <c r="D9880" s="0" t="s">
        <v>195</v>
      </c>
      <c r="E9880" s="0" t="n">
        <v>2031</v>
      </c>
      <c r="F9880" s="0" t="n">
        <v>0.428661179160449</v>
      </c>
      <c r="G9880" s="0" t="s">
        <v>193</v>
      </c>
    </row>
    <row r="9881" customFormat="false" ht="14.25" hidden="false" customHeight="false" outlineLevel="0" collapsed="false">
      <c r="A9881" s="0" t="s">
        <v>64</v>
      </c>
      <c r="B9881" s="0" t="s">
        <v>55</v>
      </c>
      <c r="C9881" s="0" t="s">
        <v>72</v>
      </c>
      <c r="D9881" s="0" t="s">
        <v>196</v>
      </c>
      <c r="E9881" s="0" t="n">
        <v>2031</v>
      </c>
      <c r="F9881" s="0" t="n">
        <v>0.0740624440920182</v>
      </c>
      <c r="G9881" s="0" t="s">
        <v>193</v>
      </c>
    </row>
    <row r="9882" customFormat="false" ht="14.25" hidden="false" customHeight="false" outlineLevel="0" collapsed="false">
      <c r="A9882" s="0" t="s">
        <v>64</v>
      </c>
      <c r="B9882" s="0" t="s">
        <v>55</v>
      </c>
      <c r="C9882" s="0" t="s">
        <v>72</v>
      </c>
      <c r="D9882" s="0" t="s">
        <v>197</v>
      </c>
      <c r="E9882" s="0" t="n">
        <v>2031</v>
      </c>
      <c r="F9882" s="0" t="n">
        <v>0.044406419892509</v>
      </c>
      <c r="G9882" s="0" t="s">
        <v>193</v>
      </c>
    </row>
    <row r="9883" customFormat="false" ht="14.25" hidden="false" customHeight="false" outlineLevel="0" collapsed="false">
      <c r="A9883" s="0" t="s">
        <v>64</v>
      </c>
      <c r="B9883" s="0" t="s">
        <v>55</v>
      </c>
      <c r="C9883" s="0" t="s">
        <v>72</v>
      </c>
      <c r="D9883" s="0" t="s">
        <v>198</v>
      </c>
      <c r="E9883" s="0" t="n">
        <v>2031</v>
      </c>
      <c r="F9883" s="0" t="n">
        <v>0.35297770972775</v>
      </c>
      <c r="G9883" s="0" t="s">
        <v>193</v>
      </c>
    </row>
    <row r="9884" customFormat="false" ht="14.25" hidden="false" customHeight="false" outlineLevel="0" collapsed="false">
      <c r="A9884" s="0" t="s">
        <v>64</v>
      </c>
      <c r="B9884" s="0" t="s">
        <v>55</v>
      </c>
      <c r="C9884" s="0" t="s">
        <v>72</v>
      </c>
      <c r="D9884" s="0" t="s">
        <v>188</v>
      </c>
      <c r="E9884" s="0" t="n">
        <v>2032</v>
      </c>
      <c r="F9884" s="0" t="n">
        <v>1.14346531148912</v>
      </c>
      <c r="G9884" s="0" t="s">
        <v>135</v>
      </c>
    </row>
    <row r="9885" customFormat="false" ht="14.25" hidden="false" customHeight="false" outlineLevel="0" collapsed="false">
      <c r="A9885" s="0" t="s">
        <v>64</v>
      </c>
      <c r="B9885" s="0" t="s">
        <v>55</v>
      </c>
      <c r="C9885" s="0" t="s">
        <v>72</v>
      </c>
      <c r="D9885" s="0" t="s">
        <v>189</v>
      </c>
      <c r="E9885" s="0" t="n">
        <v>2032</v>
      </c>
      <c r="F9885" s="0" t="n">
        <v>0.991380359141564</v>
      </c>
      <c r="G9885" s="0" t="s">
        <v>135</v>
      </c>
    </row>
    <row r="9886" customFormat="false" ht="14.25" hidden="false" customHeight="false" outlineLevel="0" collapsed="false">
      <c r="A9886" s="0" t="s">
        <v>64</v>
      </c>
      <c r="B9886" s="0" t="s">
        <v>55</v>
      </c>
      <c r="C9886" s="0" t="s">
        <v>72</v>
      </c>
      <c r="D9886" s="0" t="s">
        <v>190</v>
      </c>
      <c r="E9886" s="0" t="n">
        <v>2032</v>
      </c>
      <c r="F9886" s="0" t="n">
        <v>1.08662889424802</v>
      </c>
      <c r="G9886" s="0" t="s">
        <v>135</v>
      </c>
    </row>
    <row r="9887" customFormat="false" ht="14.25" hidden="false" customHeight="false" outlineLevel="0" collapsed="false">
      <c r="A9887" s="0" t="s">
        <v>64</v>
      </c>
      <c r="B9887" s="0" t="s">
        <v>55</v>
      </c>
      <c r="C9887" s="0" t="s">
        <v>72</v>
      </c>
      <c r="D9887" s="0" t="s">
        <v>191</v>
      </c>
      <c r="E9887" s="0" t="n">
        <v>2032</v>
      </c>
      <c r="F9887" s="0" t="n">
        <v>1.27778656462274</v>
      </c>
      <c r="G9887" s="0" t="s">
        <v>135</v>
      </c>
    </row>
    <row r="9888" customFormat="false" ht="14.25" hidden="false" customHeight="false" outlineLevel="0" collapsed="false">
      <c r="A9888" s="0" t="s">
        <v>64</v>
      </c>
      <c r="B9888" s="0" t="s">
        <v>55</v>
      </c>
      <c r="C9888" s="0" t="s">
        <v>72</v>
      </c>
      <c r="D9888" s="0" t="s">
        <v>192</v>
      </c>
      <c r="E9888" s="0" t="n">
        <v>2032</v>
      </c>
      <c r="F9888" s="0" t="n">
        <v>0.703545883101766</v>
      </c>
      <c r="G9888" s="0" t="s">
        <v>193</v>
      </c>
    </row>
    <row r="9889" customFormat="false" ht="14.25" hidden="false" customHeight="false" outlineLevel="0" collapsed="false">
      <c r="A9889" s="0" t="s">
        <v>64</v>
      </c>
      <c r="B9889" s="0" t="s">
        <v>55</v>
      </c>
      <c r="C9889" s="0" t="s">
        <v>72</v>
      </c>
      <c r="D9889" s="0" t="s">
        <v>194</v>
      </c>
      <c r="E9889" s="0" t="n">
        <v>2032</v>
      </c>
      <c r="F9889" s="0" t="n">
        <v>0.68</v>
      </c>
      <c r="G9889" s="0" t="s">
        <v>193</v>
      </c>
    </row>
    <row r="9890" customFormat="false" ht="14.25" hidden="false" customHeight="false" outlineLevel="0" collapsed="false">
      <c r="A9890" s="0" t="s">
        <v>64</v>
      </c>
      <c r="B9890" s="0" t="s">
        <v>55</v>
      </c>
      <c r="C9890" s="0" t="s">
        <v>72</v>
      </c>
      <c r="D9890" s="0" t="s">
        <v>195</v>
      </c>
      <c r="E9890" s="0" t="n">
        <v>2032</v>
      </c>
      <c r="F9890" s="0" t="n">
        <v>0.428661179160449</v>
      </c>
      <c r="G9890" s="0" t="s">
        <v>193</v>
      </c>
    </row>
    <row r="9891" customFormat="false" ht="14.25" hidden="false" customHeight="false" outlineLevel="0" collapsed="false">
      <c r="A9891" s="0" t="s">
        <v>64</v>
      </c>
      <c r="B9891" s="0" t="s">
        <v>55</v>
      </c>
      <c r="C9891" s="0" t="s">
        <v>72</v>
      </c>
      <c r="D9891" s="0" t="s">
        <v>196</v>
      </c>
      <c r="E9891" s="0" t="n">
        <v>2032</v>
      </c>
      <c r="F9891" s="0" t="n">
        <v>0.0744798154095398</v>
      </c>
      <c r="G9891" s="0" t="s">
        <v>193</v>
      </c>
    </row>
    <row r="9892" customFormat="false" ht="14.25" hidden="false" customHeight="false" outlineLevel="0" collapsed="false">
      <c r="A9892" s="0" t="s">
        <v>64</v>
      </c>
      <c r="B9892" s="0" t="s">
        <v>55</v>
      </c>
      <c r="C9892" s="0" t="s">
        <v>72</v>
      </c>
      <c r="D9892" s="0" t="s">
        <v>197</v>
      </c>
      <c r="E9892" s="0" t="n">
        <v>2032</v>
      </c>
      <c r="F9892" s="0" t="n">
        <v>0.0473279583078258</v>
      </c>
      <c r="G9892" s="0" t="s">
        <v>193</v>
      </c>
    </row>
    <row r="9893" customFormat="false" ht="14.25" hidden="false" customHeight="false" outlineLevel="0" collapsed="false">
      <c r="A9893" s="0" t="s">
        <v>64</v>
      </c>
      <c r="B9893" s="0" t="s">
        <v>55</v>
      </c>
      <c r="C9893" s="0" t="s">
        <v>72</v>
      </c>
      <c r="D9893" s="0" t="s">
        <v>198</v>
      </c>
      <c r="E9893" s="0" t="n">
        <v>2032</v>
      </c>
      <c r="F9893" s="0" t="n">
        <v>0.349341147033112</v>
      </c>
      <c r="G9893" s="0" t="s">
        <v>193</v>
      </c>
    </row>
    <row r="9894" customFormat="false" ht="14.25" hidden="false" customHeight="false" outlineLevel="0" collapsed="false">
      <c r="A9894" s="0" t="s">
        <v>64</v>
      </c>
      <c r="B9894" s="0" t="s">
        <v>55</v>
      </c>
      <c r="C9894" s="0" t="s">
        <v>72</v>
      </c>
      <c r="D9894" s="0" t="s">
        <v>188</v>
      </c>
      <c r="E9894" s="0" t="n">
        <v>2033</v>
      </c>
      <c r="F9894" s="0" t="n">
        <v>1.18271182480829</v>
      </c>
      <c r="G9894" s="0" t="s">
        <v>135</v>
      </c>
    </row>
    <row r="9895" customFormat="false" ht="14.25" hidden="false" customHeight="false" outlineLevel="0" collapsed="false">
      <c r="A9895" s="0" t="s">
        <v>64</v>
      </c>
      <c r="B9895" s="0" t="s">
        <v>55</v>
      </c>
      <c r="C9895" s="0" t="s">
        <v>72</v>
      </c>
      <c r="D9895" s="0" t="s">
        <v>189</v>
      </c>
      <c r="E9895" s="0" t="n">
        <v>2033</v>
      </c>
      <c r="F9895" s="0" t="n">
        <v>0.987598747708729</v>
      </c>
      <c r="G9895" s="0" t="s">
        <v>135</v>
      </c>
    </row>
    <row r="9896" customFormat="false" ht="14.25" hidden="false" customHeight="false" outlineLevel="0" collapsed="false">
      <c r="A9896" s="0" t="s">
        <v>64</v>
      </c>
      <c r="B9896" s="0" t="s">
        <v>55</v>
      </c>
      <c r="C9896" s="0" t="s">
        <v>72</v>
      </c>
      <c r="D9896" s="0" t="s">
        <v>190</v>
      </c>
      <c r="E9896" s="0" t="n">
        <v>2033</v>
      </c>
      <c r="F9896" s="0" t="n">
        <v>1.08662889424802</v>
      </c>
      <c r="G9896" s="0" t="s">
        <v>135</v>
      </c>
    </row>
    <row r="9897" customFormat="false" ht="14.25" hidden="false" customHeight="false" outlineLevel="0" collapsed="false">
      <c r="A9897" s="0" t="s">
        <v>64</v>
      </c>
      <c r="B9897" s="0" t="s">
        <v>55</v>
      </c>
      <c r="C9897" s="0" t="s">
        <v>72</v>
      </c>
      <c r="D9897" s="0" t="s">
        <v>191</v>
      </c>
      <c r="E9897" s="0" t="n">
        <v>2033</v>
      </c>
      <c r="F9897" s="0" t="n">
        <v>1.27778656462274</v>
      </c>
      <c r="G9897" s="0" t="s">
        <v>135</v>
      </c>
    </row>
    <row r="9898" customFormat="false" ht="14.25" hidden="false" customHeight="false" outlineLevel="0" collapsed="false">
      <c r="A9898" s="0" t="s">
        <v>64</v>
      </c>
      <c r="B9898" s="0" t="s">
        <v>55</v>
      </c>
      <c r="C9898" s="0" t="s">
        <v>72</v>
      </c>
      <c r="D9898" s="0" t="s">
        <v>192</v>
      </c>
      <c r="E9898" s="0" t="n">
        <v>2033</v>
      </c>
      <c r="F9898" s="0" t="n">
        <v>0.709679759763828</v>
      </c>
      <c r="G9898" s="0" t="s">
        <v>193</v>
      </c>
    </row>
    <row r="9899" customFormat="false" ht="14.25" hidden="false" customHeight="false" outlineLevel="0" collapsed="false">
      <c r="A9899" s="0" t="s">
        <v>64</v>
      </c>
      <c r="B9899" s="0" t="s">
        <v>55</v>
      </c>
      <c r="C9899" s="0" t="s">
        <v>72</v>
      </c>
      <c r="D9899" s="0" t="s">
        <v>194</v>
      </c>
      <c r="E9899" s="0" t="n">
        <v>2033</v>
      </c>
      <c r="F9899" s="0" t="n">
        <v>0.68</v>
      </c>
      <c r="G9899" s="0" t="s">
        <v>193</v>
      </c>
    </row>
    <row r="9900" customFormat="false" ht="14.25" hidden="false" customHeight="false" outlineLevel="0" collapsed="false">
      <c r="A9900" s="0" t="s">
        <v>64</v>
      </c>
      <c r="B9900" s="0" t="s">
        <v>55</v>
      </c>
      <c r="C9900" s="0" t="s">
        <v>72</v>
      </c>
      <c r="D9900" s="0" t="s">
        <v>195</v>
      </c>
      <c r="E9900" s="0" t="n">
        <v>2033</v>
      </c>
      <c r="F9900" s="0" t="n">
        <v>0.428661179160449</v>
      </c>
      <c r="G9900" s="0" t="s">
        <v>193</v>
      </c>
    </row>
    <row r="9901" customFormat="false" ht="14.25" hidden="false" customHeight="false" outlineLevel="0" collapsed="false">
      <c r="A9901" s="0" t="s">
        <v>64</v>
      </c>
      <c r="B9901" s="0" t="s">
        <v>55</v>
      </c>
      <c r="C9901" s="0" t="s">
        <v>72</v>
      </c>
      <c r="D9901" s="0" t="s">
        <v>196</v>
      </c>
      <c r="E9901" s="0" t="n">
        <v>2033</v>
      </c>
      <c r="F9901" s="0" t="n">
        <v>0.0748865316252454</v>
      </c>
      <c r="G9901" s="0" t="s">
        <v>193</v>
      </c>
    </row>
    <row r="9902" customFormat="false" ht="14.25" hidden="false" customHeight="false" outlineLevel="0" collapsed="false">
      <c r="A9902" s="0" t="s">
        <v>64</v>
      </c>
      <c r="B9902" s="0" t="s">
        <v>55</v>
      </c>
      <c r="C9902" s="0" t="s">
        <v>72</v>
      </c>
      <c r="D9902" s="0" t="s">
        <v>197</v>
      </c>
      <c r="E9902" s="0" t="n">
        <v>2033</v>
      </c>
      <c r="F9902" s="0" t="n">
        <v>0.0501622301560723</v>
      </c>
      <c r="G9902" s="0" t="s">
        <v>193</v>
      </c>
    </row>
    <row r="9903" customFormat="false" ht="14.25" hidden="false" customHeight="false" outlineLevel="0" collapsed="false">
      <c r="A9903" s="0" t="s">
        <v>64</v>
      </c>
      <c r="B9903" s="0" t="s">
        <v>55</v>
      </c>
      <c r="C9903" s="0" t="s">
        <v>72</v>
      </c>
      <c r="D9903" s="0" t="s">
        <v>198</v>
      </c>
      <c r="E9903" s="0" t="n">
        <v>2033</v>
      </c>
      <c r="F9903" s="0" t="n">
        <v>0.345775271435256</v>
      </c>
      <c r="G9903" s="0" t="s">
        <v>193</v>
      </c>
    </row>
    <row r="9904" customFormat="false" ht="14.25" hidden="false" customHeight="false" outlineLevel="0" collapsed="false">
      <c r="A9904" s="0" t="s">
        <v>64</v>
      </c>
      <c r="B9904" s="0" t="s">
        <v>55</v>
      </c>
      <c r="C9904" s="0" t="s">
        <v>72</v>
      </c>
      <c r="D9904" s="0" t="s">
        <v>188</v>
      </c>
      <c r="E9904" s="0" t="n">
        <v>2034</v>
      </c>
      <c r="F9904" s="0" t="n">
        <v>1.24593538957988</v>
      </c>
      <c r="G9904" s="0" t="s">
        <v>135</v>
      </c>
    </row>
    <row r="9905" customFormat="false" ht="14.25" hidden="false" customHeight="false" outlineLevel="0" collapsed="false">
      <c r="A9905" s="0" t="s">
        <v>64</v>
      </c>
      <c r="B9905" s="0" t="s">
        <v>55</v>
      </c>
      <c r="C9905" s="0" t="s">
        <v>72</v>
      </c>
      <c r="D9905" s="0" t="s">
        <v>189</v>
      </c>
      <c r="E9905" s="0" t="n">
        <v>2034</v>
      </c>
      <c r="F9905" s="0" t="n">
        <v>0.983763402923094</v>
      </c>
      <c r="G9905" s="0" t="s">
        <v>135</v>
      </c>
    </row>
    <row r="9906" customFormat="false" ht="14.25" hidden="false" customHeight="false" outlineLevel="0" collapsed="false">
      <c r="A9906" s="0" t="s">
        <v>64</v>
      </c>
      <c r="B9906" s="0" t="s">
        <v>55</v>
      </c>
      <c r="C9906" s="0" t="s">
        <v>72</v>
      </c>
      <c r="D9906" s="0" t="s">
        <v>190</v>
      </c>
      <c r="E9906" s="0" t="n">
        <v>2034</v>
      </c>
      <c r="F9906" s="0" t="n">
        <v>1.08662889424802</v>
      </c>
      <c r="G9906" s="0" t="s">
        <v>135</v>
      </c>
    </row>
    <row r="9907" customFormat="false" ht="14.25" hidden="false" customHeight="false" outlineLevel="0" collapsed="false">
      <c r="A9907" s="0" t="s">
        <v>64</v>
      </c>
      <c r="B9907" s="0" t="s">
        <v>55</v>
      </c>
      <c r="C9907" s="0" t="s">
        <v>72</v>
      </c>
      <c r="D9907" s="0" t="s">
        <v>191</v>
      </c>
      <c r="E9907" s="0" t="n">
        <v>2034</v>
      </c>
      <c r="F9907" s="0" t="n">
        <v>1.27778656462274</v>
      </c>
      <c r="G9907" s="0" t="s">
        <v>135</v>
      </c>
    </row>
    <row r="9908" customFormat="false" ht="14.25" hidden="false" customHeight="false" outlineLevel="0" collapsed="false">
      <c r="A9908" s="0" t="s">
        <v>64</v>
      </c>
      <c r="B9908" s="0" t="s">
        <v>55</v>
      </c>
      <c r="C9908" s="0" t="s">
        <v>72</v>
      </c>
      <c r="D9908" s="0" t="s">
        <v>192</v>
      </c>
      <c r="E9908" s="0" t="n">
        <v>2034</v>
      </c>
      <c r="F9908" s="0" t="n">
        <v>0.71929525572191</v>
      </c>
      <c r="G9908" s="0" t="s">
        <v>193</v>
      </c>
    </row>
    <row r="9909" customFormat="false" ht="14.25" hidden="false" customHeight="false" outlineLevel="0" collapsed="false">
      <c r="A9909" s="0" t="s">
        <v>64</v>
      </c>
      <c r="B9909" s="0" t="s">
        <v>55</v>
      </c>
      <c r="C9909" s="0" t="s">
        <v>72</v>
      </c>
      <c r="D9909" s="0" t="s">
        <v>194</v>
      </c>
      <c r="E9909" s="0" t="n">
        <v>2034</v>
      </c>
      <c r="F9909" s="0" t="n">
        <v>0.68</v>
      </c>
      <c r="G9909" s="0" t="s">
        <v>193</v>
      </c>
    </row>
    <row r="9910" customFormat="false" ht="14.25" hidden="false" customHeight="false" outlineLevel="0" collapsed="false">
      <c r="A9910" s="0" t="s">
        <v>64</v>
      </c>
      <c r="B9910" s="0" t="s">
        <v>55</v>
      </c>
      <c r="C9910" s="0" t="s">
        <v>72</v>
      </c>
      <c r="D9910" s="0" t="s">
        <v>195</v>
      </c>
      <c r="E9910" s="0" t="n">
        <v>2034</v>
      </c>
      <c r="F9910" s="0" t="n">
        <v>0.428661179160449</v>
      </c>
      <c r="G9910" s="0" t="s">
        <v>193</v>
      </c>
    </row>
    <row r="9911" customFormat="false" ht="14.25" hidden="false" customHeight="false" outlineLevel="0" collapsed="false">
      <c r="A9911" s="0" t="s">
        <v>64</v>
      </c>
      <c r="B9911" s="0" t="s">
        <v>55</v>
      </c>
      <c r="C9911" s="0" t="s">
        <v>72</v>
      </c>
      <c r="D9911" s="0" t="s">
        <v>196</v>
      </c>
      <c r="E9911" s="0" t="n">
        <v>2034</v>
      </c>
      <c r="F9911" s="0" t="n">
        <v>0.0752816754732675</v>
      </c>
      <c r="G9911" s="0" t="s">
        <v>193</v>
      </c>
    </row>
    <row r="9912" customFormat="false" ht="14.25" hidden="false" customHeight="false" outlineLevel="0" collapsed="false">
      <c r="A9912" s="0" t="s">
        <v>64</v>
      </c>
      <c r="B9912" s="0" t="s">
        <v>55</v>
      </c>
      <c r="C9912" s="0" t="s">
        <v>72</v>
      </c>
      <c r="D9912" s="0" t="s">
        <v>197</v>
      </c>
      <c r="E9912" s="0" t="n">
        <v>2034</v>
      </c>
      <c r="F9912" s="0" t="n">
        <v>0.0529133100704482</v>
      </c>
      <c r="G9912" s="0" t="s">
        <v>193</v>
      </c>
    </row>
    <row r="9913" customFormat="false" ht="14.25" hidden="false" customHeight="false" outlineLevel="0" collapsed="false">
      <c r="A9913" s="0" t="s">
        <v>64</v>
      </c>
      <c r="B9913" s="0" t="s">
        <v>55</v>
      </c>
      <c r="C9913" s="0" t="s">
        <v>72</v>
      </c>
      <c r="D9913" s="0" t="s">
        <v>198</v>
      </c>
      <c r="E9913" s="0" t="n">
        <v>2034</v>
      </c>
      <c r="F9913" s="0" t="n">
        <v>0.342285413551829</v>
      </c>
      <c r="G9913" s="0" t="s">
        <v>193</v>
      </c>
    </row>
    <row r="9914" customFormat="false" ht="14.25" hidden="false" customHeight="false" outlineLevel="0" collapsed="false">
      <c r="A9914" s="0" t="s">
        <v>64</v>
      </c>
      <c r="B9914" s="0" t="s">
        <v>55</v>
      </c>
      <c r="C9914" s="0" t="s">
        <v>72</v>
      </c>
      <c r="D9914" s="0" t="s">
        <v>188</v>
      </c>
      <c r="E9914" s="0" t="n">
        <v>2035</v>
      </c>
      <c r="F9914" s="0" t="n">
        <v>1.27664031436559</v>
      </c>
      <c r="G9914" s="0" t="s">
        <v>135</v>
      </c>
    </row>
    <row r="9915" customFormat="false" ht="14.25" hidden="false" customHeight="false" outlineLevel="0" collapsed="false">
      <c r="A9915" s="0" t="s">
        <v>64</v>
      </c>
      <c r="B9915" s="0" t="s">
        <v>55</v>
      </c>
      <c r="C9915" s="0" t="s">
        <v>72</v>
      </c>
      <c r="D9915" s="0" t="s">
        <v>189</v>
      </c>
      <c r="E9915" s="0" t="n">
        <v>2035</v>
      </c>
      <c r="F9915" s="0" t="n">
        <v>0.982216287897221</v>
      </c>
      <c r="G9915" s="0" t="s">
        <v>135</v>
      </c>
    </row>
    <row r="9916" customFormat="false" ht="14.25" hidden="false" customHeight="false" outlineLevel="0" collapsed="false">
      <c r="A9916" s="0" t="s">
        <v>64</v>
      </c>
      <c r="B9916" s="0" t="s">
        <v>55</v>
      </c>
      <c r="C9916" s="0" t="s">
        <v>72</v>
      </c>
      <c r="D9916" s="0" t="s">
        <v>190</v>
      </c>
      <c r="E9916" s="0" t="n">
        <v>2035</v>
      </c>
      <c r="F9916" s="0" t="n">
        <v>1.08662889424802</v>
      </c>
      <c r="G9916" s="0" t="s">
        <v>135</v>
      </c>
    </row>
    <row r="9917" customFormat="false" ht="14.25" hidden="false" customHeight="false" outlineLevel="0" collapsed="false">
      <c r="A9917" s="0" t="s">
        <v>64</v>
      </c>
      <c r="B9917" s="0" t="s">
        <v>55</v>
      </c>
      <c r="C9917" s="0" t="s">
        <v>72</v>
      </c>
      <c r="D9917" s="0" t="s">
        <v>191</v>
      </c>
      <c r="E9917" s="0" t="n">
        <v>2035</v>
      </c>
      <c r="F9917" s="0" t="n">
        <v>1.27778656462274</v>
      </c>
      <c r="G9917" s="0" t="s">
        <v>135</v>
      </c>
    </row>
    <row r="9918" customFormat="false" ht="14.25" hidden="false" customHeight="false" outlineLevel="0" collapsed="false">
      <c r="A9918" s="0" t="s">
        <v>64</v>
      </c>
      <c r="B9918" s="0" t="s">
        <v>55</v>
      </c>
      <c r="C9918" s="0" t="s">
        <v>72</v>
      </c>
      <c r="D9918" s="0" t="s">
        <v>192</v>
      </c>
      <c r="E9918" s="0" t="n">
        <v>2035</v>
      </c>
      <c r="F9918" s="0" t="n">
        <v>0.723849531207173</v>
      </c>
      <c r="G9918" s="0" t="s">
        <v>193</v>
      </c>
    </row>
    <row r="9919" customFormat="false" ht="14.25" hidden="false" customHeight="false" outlineLevel="0" collapsed="false">
      <c r="A9919" s="0" t="s">
        <v>64</v>
      </c>
      <c r="B9919" s="0" t="s">
        <v>55</v>
      </c>
      <c r="C9919" s="0" t="s">
        <v>72</v>
      </c>
      <c r="D9919" s="0" t="s">
        <v>194</v>
      </c>
      <c r="E9919" s="0" t="n">
        <v>2035</v>
      </c>
      <c r="F9919" s="0" t="n">
        <v>0.68</v>
      </c>
      <c r="G9919" s="0" t="s">
        <v>193</v>
      </c>
    </row>
    <row r="9920" customFormat="false" ht="14.25" hidden="false" customHeight="false" outlineLevel="0" collapsed="false">
      <c r="A9920" s="0" t="s">
        <v>64</v>
      </c>
      <c r="B9920" s="0" t="s">
        <v>55</v>
      </c>
      <c r="C9920" s="0" t="s">
        <v>72</v>
      </c>
      <c r="D9920" s="0" t="s">
        <v>195</v>
      </c>
      <c r="E9920" s="0" t="n">
        <v>2035</v>
      </c>
      <c r="F9920" s="0" t="n">
        <v>0.428661179160449</v>
      </c>
      <c r="G9920" s="0" t="s">
        <v>193</v>
      </c>
    </row>
    <row r="9921" customFormat="false" ht="14.25" hidden="false" customHeight="false" outlineLevel="0" collapsed="false">
      <c r="A9921" s="0" t="s">
        <v>64</v>
      </c>
      <c r="B9921" s="0" t="s">
        <v>55</v>
      </c>
      <c r="C9921" s="0" t="s">
        <v>72</v>
      </c>
      <c r="D9921" s="0" t="s">
        <v>196</v>
      </c>
      <c r="E9921" s="0" t="n">
        <v>2035</v>
      </c>
      <c r="F9921" s="0" t="n">
        <v>0.0756805996800712</v>
      </c>
      <c r="G9921" s="0" t="s">
        <v>193</v>
      </c>
    </row>
    <row r="9922" customFormat="false" ht="14.25" hidden="false" customHeight="false" outlineLevel="0" collapsed="false">
      <c r="A9922" s="0" t="s">
        <v>64</v>
      </c>
      <c r="B9922" s="0" t="s">
        <v>55</v>
      </c>
      <c r="C9922" s="0" t="s">
        <v>72</v>
      </c>
      <c r="D9922" s="0" t="s">
        <v>197</v>
      </c>
      <c r="E9922" s="0" t="n">
        <v>2035</v>
      </c>
      <c r="F9922" s="0" t="n">
        <v>0.0555671795076293</v>
      </c>
      <c r="G9922" s="0" t="s">
        <v>193</v>
      </c>
    </row>
    <row r="9923" customFormat="false" ht="14.25" hidden="false" customHeight="false" outlineLevel="0" collapsed="false">
      <c r="A9923" s="0" t="s">
        <v>64</v>
      </c>
      <c r="B9923" s="0" t="s">
        <v>55</v>
      </c>
      <c r="C9923" s="0" t="s">
        <v>72</v>
      </c>
      <c r="D9923" s="0" t="s">
        <v>198</v>
      </c>
      <c r="E9923" s="0" t="n">
        <v>2035</v>
      </c>
      <c r="F9923" s="0" t="n">
        <v>0.338764586895831</v>
      </c>
      <c r="G9923" s="0" t="s">
        <v>193</v>
      </c>
    </row>
    <row r="9924" customFormat="false" ht="14.25" hidden="false" customHeight="false" outlineLevel="0" collapsed="false">
      <c r="A9924" s="0" t="s">
        <v>64</v>
      </c>
      <c r="B9924" s="0" t="s">
        <v>55</v>
      </c>
      <c r="C9924" s="0" t="s">
        <v>72</v>
      </c>
      <c r="D9924" s="0" t="s">
        <v>188</v>
      </c>
      <c r="E9924" s="0" t="n">
        <v>2036</v>
      </c>
      <c r="F9924" s="0" t="n">
        <v>1.26519590319943</v>
      </c>
      <c r="G9924" s="0" t="s">
        <v>135</v>
      </c>
    </row>
    <row r="9925" customFormat="false" ht="14.25" hidden="false" customHeight="false" outlineLevel="0" collapsed="false">
      <c r="A9925" s="0" t="s">
        <v>64</v>
      </c>
      <c r="B9925" s="0" t="s">
        <v>55</v>
      </c>
      <c r="C9925" s="0" t="s">
        <v>72</v>
      </c>
      <c r="D9925" s="0" t="s">
        <v>189</v>
      </c>
      <c r="E9925" s="0" t="n">
        <v>2036</v>
      </c>
      <c r="F9925" s="0" t="n">
        <v>0.979886490826804</v>
      </c>
      <c r="G9925" s="0" t="s">
        <v>135</v>
      </c>
    </row>
    <row r="9926" customFormat="false" ht="14.25" hidden="false" customHeight="false" outlineLevel="0" collapsed="false">
      <c r="A9926" s="0" t="s">
        <v>64</v>
      </c>
      <c r="B9926" s="0" t="s">
        <v>55</v>
      </c>
      <c r="C9926" s="0" t="s">
        <v>72</v>
      </c>
      <c r="D9926" s="0" t="s">
        <v>190</v>
      </c>
      <c r="E9926" s="0" t="n">
        <v>2036</v>
      </c>
      <c r="F9926" s="0" t="n">
        <v>1.08662889424802</v>
      </c>
      <c r="G9926" s="0" t="s">
        <v>135</v>
      </c>
    </row>
    <row r="9927" customFormat="false" ht="14.25" hidden="false" customHeight="false" outlineLevel="0" collapsed="false">
      <c r="A9927" s="0" t="s">
        <v>64</v>
      </c>
      <c r="B9927" s="0" t="s">
        <v>55</v>
      </c>
      <c r="C9927" s="0" t="s">
        <v>72</v>
      </c>
      <c r="D9927" s="0" t="s">
        <v>191</v>
      </c>
      <c r="E9927" s="0" t="n">
        <v>2036</v>
      </c>
      <c r="F9927" s="0" t="n">
        <v>1.27778656462274</v>
      </c>
      <c r="G9927" s="0" t="s">
        <v>135</v>
      </c>
    </row>
    <row r="9928" customFormat="false" ht="14.25" hidden="false" customHeight="false" outlineLevel="0" collapsed="false">
      <c r="A9928" s="0" t="s">
        <v>64</v>
      </c>
      <c r="B9928" s="0" t="s">
        <v>55</v>
      </c>
      <c r="C9928" s="0" t="s">
        <v>72</v>
      </c>
      <c r="D9928" s="0" t="s">
        <v>192</v>
      </c>
      <c r="E9928" s="0" t="n">
        <v>2036</v>
      </c>
      <c r="F9928" s="0" t="n">
        <v>0.722160753597182</v>
      </c>
      <c r="G9928" s="0" t="s">
        <v>193</v>
      </c>
    </row>
    <row r="9929" customFormat="false" ht="14.25" hidden="false" customHeight="false" outlineLevel="0" collapsed="false">
      <c r="A9929" s="0" t="s">
        <v>64</v>
      </c>
      <c r="B9929" s="0" t="s">
        <v>55</v>
      </c>
      <c r="C9929" s="0" t="s">
        <v>72</v>
      </c>
      <c r="D9929" s="0" t="s">
        <v>194</v>
      </c>
      <c r="E9929" s="0" t="n">
        <v>2036</v>
      </c>
      <c r="F9929" s="0" t="n">
        <v>0.68</v>
      </c>
      <c r="G9929" s="0" t="s">
        <v>193</v>
      </c>
    </row>
    <row r="9930" customFormat="false" ht="14.25" hidden="false" customHeight="false" outlineLevel="0" collapsed="false">
      <c r="A9930" s="0" t="s">
        <v>64</v>
      </c>
      <c r="B9930" s="0" t="s">
        <v>55</v>
      </c>
      <c r="C9930" s="0" t="s">
        <v>72</v>
      </c>
      <c r="D9930" s="0" t="s">
        <v>195</v>
      </c>
      <c r="E9930" s="0" t="n">
        <v>2036</v>
      </c>
      <c r="F9930" s="0" t="n">
        <v>0.428661179160449</v>
      </c>
      <c r="G9930" s="0" t="s">
        <v>193</v>
      </c>
    </row>
    <row r="9931" customFormat="false" ht="14.25" hidden="false" customHeight="false" outlineLevel="0" collapsed="false">
      <c r="A9931" s="0" t="s">
        <v>64</v>
      </c>
      <c r="B9931" s="0" t="s">
        <v>55</v>
      </c>
      <c r="C9931" s="0" t="s">
        <v>72</v>
      </c>
      <c r="D9931" s="0" t="s">
        <v>196</v>
      </c>
      <c r="E9931" s="0" t="n">
        <v>2036</v>
      </c>
      <c r="F9931" s="0" t="n">
        <v>0.0761386258100853</v>
      </c>
      <c r="G9931" s="0" t="s">
        <v>193</v>
      </c>
    </row>
    <row r="9932" customFormat="false" ht="14.25" hidden="false" customHeight="false" outlineLevel="0" collapsed="false">
      <c r="A9932" s="0" t="s">
        <v>64</v>
      </c>
      <c r="B9932" s="0" t="s">
        <v>55</v>
      </c>
      <c r="C9932" s="0" t="s">
        <v>72</v>
      </c>
      <c r="D9932" s="0" t="s">
        <v>197</v>
      </c>
      <c r="E9932" s="0" t="n">
        <v>2036</v>
      </c>
      <c r="F9932" s="0" t="n">
        <v>0.0586855050384967</v>
      </c>
      <c r="G9932" s="0" t="s">
        <v>193</v>
      </c>
    </row>
    <row r="9933" customFormat="false" ht="14.25" hidden="false" customHeight="false" outlineLevel="0" collapsed="false">
      <c r="A9933" s="0" t="s">
        <v>64</v>
      </c>
      <c r="B9933" s="0" t="s">
        <v>55</v>
      </c>
      <c r="C9933" s="0" t="s">
        <v>72</v>
      </c>
      <c r="D9933" s="0" t="s">
        <v>198</v>
      </c>
      <c r="E9933" s="0" t="n">
        <v>2036</v>
      </c>
      <c r="F9933" s="0" t="n">
        <v>0.334792939684276</v>
      </c>
      <c r="G9933" s="0" t="s">
        <v>193</v>
      </c>
    </row>
    <row r="9934" customFormat="false" ht="14.25" hidden="false" customHeight="false" outlineLevel="0" collapsed="false">
      <c r="A9934" s="0" t="s">
        <v>64</v>
      </c>
      <c r="B9934" s="0" t="s">
        <v>55</v>
      </c>
      <c r="C9934" s="0" t="s">
        <v>72</v>
      </c>
      <c r="D9934" s="0" t="s">
        <v>188</v>
      </c>
      <c r="E9934" s="0" t="n">
        <v>2037</v>
      </c>
      <c r="F9934" s="0" t="n">
        <v>1.21311987998739</v>
      </c>
      <c r="G9934" s="0" t="s">
        <v>135</v>
      </c>
    </row>
    <row r="9935" customFormat="false" ht="14.25" hidden="false" customHeight="false" outlineLevel="0" collapsed="false">
      <c r="A9935" s="0" t="s">
        <v>64</v>
      </c>
      <c r="B9935" s="0" t="s">
        <v>55</v>
      </c>
      <c r="C9935" s="0" t="s">
        <v>72</v>
      </c>
      <c r="D9935" s="0" t="s">
        <v>189</v>
      </c>
      <c r="E9935" s="0" t="n">
        <v>2037</v>
      </c>
      <c r="F9935" s="0" t="n">
        <v>0.979047033918926</v>
      </c>
      <c r="G9935" s="0" t="s">
        <v>135</v>
      </c>
    </row>
    <row r="9936" customFormat="false" ht="14.25" hidden="false" customHeight="false" outlineLevel="0" collapsed="false">
      <c r="A9936" s="0" t="s">
        <v>64</v>
      </c>
      <c r="B9936" s="0" t="s">
        <v>55</v>
      </c>
      <c r="C9936" s="0" t="s">
        <v>72</v>
      </c>
      <c r="D9936" s="0" t="s">
        <v>190</v>
      </c>
      <c r="E9936" s="0" t="n">
        <v>2037</v>
      </c>
      <c r="F9936" s="0" t="n">
        <v>1.08662889424802</v>
      </c>
      <c r="G9936" s="0" t="s">
        <v>135</v>
      </c>
    </row>
    <row r="9937" customFormat="false" ht="14.25" hidden="false" customHeight="false" outlineLevel="0" collapsed="false">
      <c r="A9937" s="0" t="s">
        <v>64</v>
      </c>
      <c r="B9937" s="0" t="s">
        <v>55</v>
      </c>
      <c r="C9937" s="0" t="s">
        <v>72</v>
      </c>
      <c r="D9937" s="0" t="s">
        <v>191</v>
      </c>
      <c r="E9937" s="0" t="n">
        <v>2037</v>
      </c>
      <c r="F9937" s="0" t="n">
        <v>1.27778656462274</v>
      </c>
      <c r="G9937" s="0" t="s">
        <v>135</v>
      </c>
    </row>
    <row r="9938" customFormat="false" ht="14.25" hidden="false" customHeight="false" outlineLevel="0" collapsed="false">
      <c r="A9938" s="0" t="s">
        <v>64</v>
      </c>
      <c r="B9938" s="0" t="s">
        <v>55</v>
      </c>
      <c r="C9938" s="0" t="s">
        <v>72</v>
      </c>
      <c r="D9938" s="0" t="s">
        <v>192</v>
      </c>
      <c r="E9938" s="0" t="n">
        <v>2037</v>
      </c>
      <c r="F9938" s="0" t="n">
        <v>0.714344867898059</v>
      </c>
      <c r="G9938" s="0" t="s">
        <v>193</v>
      </c>
    </row>
    <row r="9939" customFormat="false" ht="14.25" hidden="false" customHeight="false" outlineLevel="0" collapsed="false">
      <c r="A9939" s="0" t="s">
        <v>64</v>
      </c>
      <c r="B9939" s="0" t="s">
        <v>55</v>
      </c>
      <c r="C9939" s="0" t="s">
        <v>72</v>
      </c>
      <c r="D9939" s="0" t="s">
        <v>194</v>
      </c>
      <c r="E9939" s="0" t="n">
        <v>2037</v>
      </c>
      <c r="F9939" s="0" t="n">
        <v>0.68</v>
      </c>
      <c r="G9939" s="0" t="s">
        <v>193</v>
      </c>
    </row>
    <row r="9940" customFormat="false" ht="14.25" hidden="false" customHeight="false" outlineLevel="0" collapsed="false">
      <c r="A9940" s="0" t="s">
        <v>64</v>
      </c>
      <c r="B9940" s="0" t="s">
        <v>55</v>
      </c>
      <c r="C9940" s="0" t="s">
        <v>72</v>
      </c>
      <c r="D9940" s="0" t="s">
        <v>195</v>
      </c>
      <c r="E9940" s="0" t="n">
        <v>2037</v>
      </c>
      <c r="F9940" s="0" t="n">
        <v>0.428661179160449</v>
      </c>
      <c r="G9940" s="0" t="s">
        <v>193</v>
      </c>
    </row>
    <row r="9941" customFormat="false" ht="14.25" hidden="false" customHeight="false" outlineLevel="0" collapsed="false">
      <c r="A9941" s="0" t="s">
        <v>64</v>
      </c>
      <c r="B9941" s="0" t="s">
        <v>55</v>
      </c>
      <c r="C9941" s="0" t="s">
        <v>72</v>
      </c>
      <c r="D9941" s="0" t="s">
        <v>196</v>
      </c>
      <c r="E9941" s="0" t="n">
        <v>2037</v>
      </c>
      <c r="F9941" s="0" t="n">
        <v>0.0765949920827615</v>
      </c>
      <c r="G9941" s="0" t="s">
        <v>193</v>
      </c>
    </row>
    <row r="9942" customFormat="false" ht="14.25" hidden="false" customHeight="false" outlineLevel="0" collapsed="false">
      <c r="A9942" s="0" t="s">
        <v>64</v>
      </c>
      <c r="B9942" s="0" t="s">
        <v>55</v>
      </c>
      <c r="C9942" s="0" t="s">
        <v>72</v>
      </c>
      <c r="D9942" s="0" t="s">
        <v>197</v>
      </c>
      <c r="E9942" s="0" t="n">
        <v>2037</v>
      </c>
      <c r="F9942" s="0" t="n">
        <v>0.0616981002976012</v>
      </c>
      <c r="G9942" s="0" t="s">
        <v>193</v>
      </c>
    </row>
    <row r="9943" customFormat="false" ht="14.25" hidden="false" customHeight="false" outlineLevel="0" collapsed="false">
      <c r="A9943" s="0" t="s">
        <v>64</v>
      </c>
      <c r="B9943" s="0" t="s">
        <v>55</v>
      </c>
      <c r="C9943" s="0" t="s">
        <v>72</v>
      </c>
      <c r="D9943" s="0" t="s">
        <v>198</v>
      </c>
      <c r="E9943" s="0" t="n">
        <v>2037</v>
      </c>
      <c r="F9943" s="0" t="n">
        <v>0.330836096662595</v>
      </c>
      <c r="G9943" s="0" t="s">
        <v>193</v>
      </c>
    </row>
    <row r="9944" customFormat="false" ht="14.25" hidden="false" customHeight="false" outlineLevel="0" collapsed="false">
      <c r="A9944" s="0" t="s">
        <v>64</v>
      </c>
      <c r="B9944" s="0" t="s">
        <v>55</v>
      </c>
      <c r="C9944" s="0" t="s">
        <v>72</v>
      </c>
      <c r="D9944" s="0" t="s">
        <v>188</v>
      </c>
      <c r="E9944" s="0" t="n">
        <v>2038</v>
      </c>
      <c r="F9944" s="0" t="n">
        <v>1.17258751724786</v>
      </c>
      <c r="G9944" s="0" t="s">
        <v>135</v>
      </c>
    </row>
    <row r="9945" customFormat="false" ht="14.25" hidden="false" customHeight="false" outlineLevel="0" collapsed="false">
      <c r="A9945" s="0" t="s">
        <v>64</v>
      </c>
      <c r="B9945" s="0" t="s">
        <v>55</v>
      </c>
      <c r="C9945" s="0" t="s">
        <v>72</v>
      </c>
      <c r="D9945" s="0" t="s">
        <v>189</v>
      </c>
      <c r="E9945" s="0" t="n">
        <v>2038</v>
      </c>
      <c r="F9945" s="0" t="n">
        <v>0.973578397975571</v>
      </c>
      <c r="G9945" s="0" t="s">
        <v>135</v>
      </c>
    </row>
    <row r="9946" customFormat="false" ht="14.25" hidden="false" customHeight="false" outlineLevel="0" collapsed="false">
      <c r="A9946" s="0" t="s">
        <v>64</v>
      </c>
      <c r="B9946" s="0" t="s">
        <v>55</v>
      </c>
      <c r="C9946" s="0" t="s">
        <v>72</v>
      </c>
      <c r="D9946" s="0" t="s">
        <v>190</v>
      </c>
      <c r="E9946" s="0" t="n">
        <v>2038</v>
      </c>
      <c r="F9946" s="0" t="n">
        <v>1.08662889424802</v>
      </c>
      <c r="G9946" s="0" t="s">
        <v>135</v>
      </c>
    </row>
    <row r="9947" customFormat="false" ht="14.25" hidden="false" customHeight="false" outlineLevel="0" collapsed="false">
      <c r="A9947" s="0" t="s">
        <v>64</v>
      </c>
      <c r="B9947" s="0" t="s">
        <v>55</v>
      </c>
      <c r="C9947" s="0" t="s">
        <v>72</v>
      </c>
      <c r="D9947" s="0" t="s">
        <v>191</v>
      </c>
      <c r="E9947" s="0" t="n">
        <v>2038</v>
      </c>
      <c r="F9947" s="0" t="n">
        <v>1.27778656462274</v>
      </c>
      <c r="G9947" s="0" t="s">
        <v>135</v>
      </c>
    </row>
    <row r="9948" customFormat="false" ht="14.25" hidden="false" customHeight="false" outlineLevel="0" collapsed="false">
      <c r="A9948" s="0" t="s">
        <v>64</v>
      </c>
      <c r="B9948" s="0" t="s">
        <v>55</v>
      </c>
      <c r="C9948" s="0" t="s">
        <v>72</v>
      </c>
      <c r="D9948" s="0" t="s">
        <v>192</v>
      </c>
      <c r="E9948" s="0" t="n">
        <v>2038</v>
      </c>
      <c r="F9948" s="0" t="n">
        <v>0.708109675314731</v>
      </c>
      <c r="G9948" s="0" t="s">
        <v>193</v>
      </c>
    </row>
    <row r="9949" customFormat="false" ht="14.25" hidden="false" customHeight="false" outlineLevel="0" collapsed="false">
      <c r="A9949" s="0" t="s">
        <v>64</v>
      </c>
      <c r="B9949" s="0" t="s">
        <v>55</v>
      </c>
      <c r="C9949" s="0" t="s">
        <v>72</v>
      </c>
      <c r="D9949" s="0" t="s">
        <v>194</v>
      </c>
      <c r="E9949" s="0" t="n">
        <v>2038</v>
      </c>
      <c r="F9949" s="0" t="n">
        <v>0.68</v>
      </c>
      <c r="G9949" s="0" t="s">
        <v>193</v>
      </c>
    </row>
    <row r="9950" customFormat="false" ht="14.25" hidden="false" customHeight="false" outlineLevel="0" collapsed="false">
      <c r="A9950" s="0" t="s">
        <v>64</v>
      </c>
      <c r="B9950" s="0" t="s">
        <v>55</v>
      </c>
      <c r="C9950" s="0" t="s">
        <v>72</v>
      </c>
      <c r="D9950" s="0" t="s">
        <v>195</v>
      </c>
      <c r="E9950" s="0" t="n">
        <v>2038</v>
      </c>
      <c r="F9950" s="0" t="n">
        <v>0.428661179160449</v>
      </c>
      <c r="G9950" s="0" t="s">
        <v>193</v>
      </c>
    </row>
    <row r="9951" customFormat="false" ht="14.25" hidden="false" customHeight="false" outlineLevel="0" collapsed="false">
      <c r="A9951" s="0" t="s">
        <v>64</v>
      </c>
      <c r="B9951" s="0" t="s">
        <v>55</v>
      </c>
      <c r="C9951" s="0" t="s">
        <v>72</v>
      </c>
      <c r="D9951" s="0" t="s">
        <v>196</v>
      </c>
      <c r="E9951" s="0" t="n">
        <v>2038</v>
      </c>
      <c r="F9951" s="0" t="n">
        <v>0.0770093900020274</v>
      </c>
      <c r="G9951" s="0" t="s">
        <v>193</v>
      </c>
    </row>
    <row r="9952" customFormat="false" ht="14.25" hidden="false" customHeight="false" outlineLevel="0" collapsed="false">
      <c r="A9952" s="0" t="s">
        <v>64</v>
      </c>
      <c r="B9952" s="0" t="s">
        <v>55</v>
      </c>
      <c r="C9952" s="0" t="s">
        <v>72</v>
      </c>
      <c r="D9952" s="0" t="s">
        <v>197</v>
      </c>
      <c r="E9952" s="0" t="n">
        <v>2038</v>
      </c>
      <c r="F9952" s="0" t="n">
        <v>0.0646587161365951</v>
      </c>
      <c r="G9952" s="0" t="s">
        <v>193</v>
      </c>
    </row>
    <row r="9953" customFormat="false" ht="14.25" hidden="false" customHeight="false" outlineLevel="0" collapsed="false">
      <c r="A9953" s="0" t="s">
        <v>64</v>
      </c>
      <c r="B9953" s="0" t="s">
        <v>55</v>
      </c>
      <c r="C9953" s="0" t="s">
        <v>72</v>
      </c>
      <c r="D9953" s="0" t="s">
        <v>198</v>
      </c>
      <c r="E9953" s="0" t="n">
        <v>2038</v>
      </c>
      <c r="F9953" s="0" t="n">
        <v>0.32716161897902</v>
      </c>
      <c r="G9953" s="0" t="s">
        <v>193</v>
      </c>
    </row>
    <row r="9954" customFormat="false" ht="14.25" hidden="false" customHeight="false" outlineLevel="0" collapsed="false">
      <c r="A9954" s="0" t="s">
        <v>64</v>
      </c>
      <c r="B9954" s="0" t="s">
        <v>55</v>
      </c>
      <c r="C9954" s="0" t="s">
        <v>72</v>
      </c>
      <c r="D9954" s="0" t="s">
        <v>188</v>
      </c>
      <c r="E9954" s="0" t="n">
        <v>2039</v>
      </c>
      <c r="F9954" s="0" t="n">
        <v>1.21833090772713</v>
      </c>
      <c r="G9954" s="0" t="s">
        <v>135</v>
      </c>
    </row>
    <row r="9955" customFormat="false" ht="14.25" hidden="false" customHeight="false" outlineLevel="0" collapsed="false">
      <c r="A9955" s="0" t="s">
        <v>64</v>
      </c>
      <c r="B9955" s="0" t="s">
        <v>55</v>
      </c>
      <c r="C9955" s="0" t="s">
        <v>72</v>
      </c>
      <c r="D9955" s="0" t="s">
        <v>189</v>
      </c>
      <c r="E9955" s="0" t="n">
        <v>2039</v>
      </c>
      <c r="F9955" s="0" t="n">
        <v>0.972703456778108</v>
      </c>
      <c r="G9955" s="0" t="s">
        <v>135</v>
      </c>
    </row>
    <row r="9956" customFormat="false" ht="14.25" hidden="false" customHeight="false" outlineLevel="0" collapsed="false">
      <c r="A9956" s="0" t="s">
        <v>64</v>
      </c>
      <c r="B9956" s="0" t="s">
        <v>55</v>
      </c>
      <c r="C9956" s="0" t="s">
        <v>72</v>
      </c>
      <c r="D9956" s="0" t="s">
        <v>190</v>
      </c>
      <c r="E9956" s="0" t="n">
        <v>2039</v>
      </c>
      <c r="F9956" s="0" t="n">
        <v>1.08662889424802</v>
      </c>
      <c r="G9956" s="0" t="s">
        <v>135</v>
      </c>
    </row>
    <row r="9957" customFormat="false" ht="14.25" hidden="false" customHeight="false" outlineLevel="0" collapsed="false">
      <c r="A9957" s="0" t="s">
        <v>64</v>
      </c>
      <c r="B9957" s="0" t="s">
        <v>55</v>
      </c>
      <c r="C9957" s="0" t="s">
        <v>72</v>
      </c>
      <c r="D9957" s="0" t="s">
        <v>191</v>
      </c>
      <c r="E9957" s="0" t="n">
        <v>2039</v>
      </c>
      <c r="F9957" s="0" t="n">
        <v>1.27778656462274</v>
      </c>
      <c r="G9957" s="0" t="s">
        <v>135</v>
      </c>
    </row>
    <row r="9958" customFormat="false" ht="14.25" hidden="false" customHeight="false" outlineLevel="0" collapsed="false">
      <c r="A9958" s="0" t="s">
        <v>64</v>
      </c>
      <c r="B9958" s="0" t="s">
        <v>55</v>
      </c>
      <c r="C9958" s="0" t="s">
        <v>72</v>
      </c>
      <c r="D9958" s="0" t="s">
        <v>192</v>
      </c>
      <c r="E9958" s="0" t="n">
        <v>2039</v>
      </c>
      <c r="F9958" s="0" t="n">
        <v>0.715136769800171</v>
      </c>
      <c r="G9958" s="0" t="s">
        <v>193</v>
      </c>
    </row>
    <row r="9959" customFormat="false" ht="14.25" hidden="false" customHeight="false" outlineLevel="0" collapsed="false">
      <c r="A9959" s="0" t="s">
        <v>64</v>
      </c>
      <c r="B9959" s="0" t="s">
        <v>55</v>
      </c>
      <c r="C9959" s="0" t="s">
        <v>72</v>
      </c>
      <c r="D9959" s="0" t="s">
        <v>194</v>
      </c>
      <c r="E9959" s="0" t="n">
        <v>2039</v>
      </c>
      <c r="F9959" s="0" t="n">
        <v>0.68</v>
      </c>
      <c r="G9959" s="0" t="s">
        <v>193</v>
      </c>
    </row>
    <row r="9960" customFormat="false" ht="14.25" hidden="false" customHeight="false" outlineLevel="0" collapsed="false">
      <c r="A9960" s="0" t="s">
        <v>64</v>
      </c>
      <c r="B9960" s="0" t="s">
        <v>55</v>
      </c>
      <c r="C9960" s="0" t="s">
        <v>72</v>
      </c>
      <c r="D9960" s="0" t="s">
        <v>195</v>
      </c>
      <c r="E9960" s="0" t="n">
        <v>2039</v>
      </c>
      <c r="F9960" s="0" t="n">
        <v>0.428661179160449</v>
      </c>
      <c r="G9960" s="0" t="s">
        <v>193</v>
      </c>
    </row>
    <row r="9961" customFormat="false" ht="14.25" hidden="false" customHeight="false" outlineLevel="0" collapsed="false">
      <c r="A9961" s="0" t="s">
        <v>64</v>
      </c>
      <c r="B9961" s="0" t="s">
        <v>55</v>
      </c>
      <c r="C9961" s="0" t="s">
        <v>72</v>
      </c>
      <c r="D9961" s="0" t="s">
        <v>196</v>
      </c>
      <c r="E9961" s="0" t="n">
        <v>2039</v>
      </c>
      <c r="F9961" s="0" t="n">
        <v>0.0774430727254142</v>
      </c>
      <c r="G9961" s="0" t="s">
        <v>193</v>
      </c>
    </row>
    <row r="9962" customFormat="false" ht="14.25" hidden="false" customHeight="false" outlineLevel="0" collapsed="false">
      <c r="A9962" s="0" t="s">
        <v>64</v>
      </c>
      <c r="B9962" s="0" t="s">
        <v>55</v>
      </c>
      <c r="C9962" s="0" t="s">
        <v>72</v>
      </c>
      <c r="D9962" s="0" t="s">
        <v>197</v>
      </c>
      <c r="E9962" s="0" t="n">
        <v>2039</v>
      </c>
      <c r="F9962" s="0" t="n">
        <v>0.0674920823264408</v>
      </c>
      <c r="G9962" s="0" t="s">
        <v>193</v>
      </c>
    </row>
    <row r="9963" customFormat="false" ht="14.25" hidden="false" customHeight="false" outlineLevel="0" collapsed="false">
      <c r="A9963" s="0" t="s">
        <v>64</v>
      </c>
      <c r="B9963" s="0" t="s">
        <v>55</v>
      </c>
      <c r="C9963" s="0" t="s">
        <v>72</v>
      </c>
      <c r="D9963" s="0" t="s">
        <v>198</v>
      </c>
      <c r="E9963" s="0" t="n">
        <v>2039</v>
      </c>
      <c r="F9963" s="0" t="n">
        <v>0.323361929582375</v>
      </c>
      <c r="G9963" s="0" t="s">
        <v>193</v>
      </c>
    </row>
    <row r="9964" customFormat="false" ht="14.25" hidden="false" customHeight="false" outlineLevel="0" collapsed="false">
      <c r="A9964" s="0" t="s">
        <v>64</v>
      </c>
      <c r="B9964" s="0" t="s">
        <v>55</v>
      </c>
      <c r="C9964" s="0" t="s">
        <v>72</v>
      </c>
      <c r="D9964" s="0" t="s">
        <v>188</v>
      </c>
      <c r="E9964" s="0" t="n">
        <v>2040</v>
      </c>
      <c r="F9964" s="0" t="n">
        <v>1.26661437779907</v>
      </c>
      <c r="G9964" s="0" t="s">
        <v>135</v>
      </c>
    </row>
    <row r="9965" customFormat="false" ht="14.25" hidden="false" customHeight="false" outlineLevel="0" collapsed="false">
      <c r="A9965" s="0" t="s">
        <v>64</v>
      </c>
      <c r="B9965" s="0" t="s">
        <v>55</v>
      </c>
      <c r="C9965" s="0" t="s">
        <v>72</v>
      </c>
      <c r="D9965" s="0" t="s">
        <v>189</v>
      </c>
      <c r="E9965" s="0" t="n">
        <v>2040</v>
      </c>
      <c r="F9965" s="0" t="n">
        <v>0.967228737813681</v>
      </c>
      <c r="G9965" s="0" t="s">
        <v>135</v>
      </c>
    </row>
    <row r="9966" customFormat="false" ht="14.25" hidden="false" customHeight="false" outlineLevel="0" collapsed="false">
      <c r="A9966" s="0" t="s">
        <v>64</v>
      </c>
      <c r="B9966" s="0" t="s">
        <v>55</v>
      </c>
      <c r="C9966" s="0" t="s">
        <v>72</v>
      </c>
      <c r="D9966" s="0" t="s">
        <v>190</v>
      </c>
      <c r="E9966" s="0" t="n">
        <v>2040</v>
      </c>
      <c r="F9966" s="0" t="n">
        <v>1.08662889424802</v>
      </c>
      <c r="G9966" s="0" t="s">
        <v>135</v>
      </c>
    </row>
    <row r="9967" customFormat="false" ht="14.25" hidden="false" customHeight="false" outlineLevel="0" collapsed="false">
      <c r="A9967" s="0" t="s">
        <v>64</v>
      </c>
      <c r="B9967" s="0" t="s">
        <v>55</v>
      </c>
      <c r="C9967" s="0" t="s">
        <v>72</v>
      </c>
      <c r="D9967" s="0" t="s">
        <v>191</v>
      </c>
      <c r="E9967" s="0" t="n">
        <v>2040</v>
      </c>
      <c r="F9967" s="0" t="n">
        <v>1.27778656462274</v>
      </c>
      <c r="G9967" s="0" t="s">
        <v>135</v>
      </c>
    </row>
    <row r="9968" customFormat="false" ht="14.25" hidden="false" customHeight="false" outlineLevel="0" collapsed="false">
      <c r="A9968" s="0" t="s">
        <v>64</v>
      </c>
      <c r="B9968" s="0" t="s">
        <v>55</v>
      </c>
      <c r="C9968" s="0" t="s">
        <v>72</v>
      </c>
      <c r="D9968" s="0" t="s">
        <v>192</v>
      </c>
      <c r="E9968" s="0" t="n">
        <v>2040</v>
      </c>
      <c r="F9968" s="0" t="n">
        <v>0.722370628121067</v>
      </c>
      <c r="G9968" s="0" t="s">
        <v>193</v>
      </c>
    </row>
    <row r="9969" customFormat="false" ht="14.25" hidden="false" customHeight="false" outlineLevel="0" collapsed="false">
      <c r="A9969" s="0" t="s">
        <v>64</v>
      </c>
      <c r="B9969" s="0" t="s">
        <v>55</v>
      </c>
      <c r="C9969" s="0" t="s">
        <v>72</v>
      </c>
      <c r="D9969" s="0" t="s">
        <v>194</v>
      </c>
      <c r="E9969" s="0" t="n">
        <v>2040</v>
      </c>
      <c r="F9969" s="0" t="n">
        <v>0.68</v>
      </c>
      <c r="G9969" s="0" t="s">
        <v>193</v>
      </c>
    </row>
    <row r="9970" customFormat="false" ht="14.25" hidden="false" customHeight="false" outlineLevel="0" collapsed="false">
      <c r="A9970" s="0" t="s">
        <v>64</v>
      </c>
      <c r="B9970" s="0" t="s">
        <v>55</v>
      </c>
      <c r="C9970" s="0" t="s">
        <v>72</v>
      </c>
      <c r="D9970" s="0" t="s">
        <v>195</v>
      </c>
      <c r="E9970" s="0" t="n">
        <v>2040</v>
      </c>
      <c r="F9970" s="0" t="n">
        <v>0.428661179160449</v>
      </c>
      <c r="G9970" s="0" t="s">
        <v>193</v>
      </c>
    </row>
    <row r="9971" customFormat="false" ht="14.25" hidden="false" customHeight="false" outlineLevel="0" collapsed="false">
      <c r="A9971" s="0" t="s">
        <v>64</v>
      </c>
      <c r="B9971" s="0" t="s">
        <v>55</v>
      </c>
      <c r="C9971" s="0" t="s">
        <v>72</v>
      </c>
      <c r="D9971" s="0" t="s">
        <v>196</v>
      </c>
      <c r="E9971" s="0" t="n">
        <v>2040</v>
      </c>
      <c r="F9971" s="0" t="n">
        <v>0.0778346913026144</v>
      </c>
      <c r="G9971" s="0" t="s">
        <v>193</v>
      </c>
    </row>
    <row r="9972" customFormat="false" ht="14.25" hidden="false" customHeight="false" outlineLevel="0" collapsed="false">
      <c r="A9972" s="0" t="s">
        <v>64</v>
      </c>
      <c r="B9972" s="0" t="s">
        <v>55</v>
      </c>
      <c r="C9972" s="0" t="s">
        <v>72</v>
      </c>
      <c r="D9972" s="0" t="s">
        <v>197</v>
      </c>
      <c r="E9972" s="0" t="n">
        <v>2040</v>
      </c>
      <c r="F9972" s="0" t="n">
        <v>0.0702825867200776</v>
      </c>
      <c r="G9972" s="0" t="s">
        <v>193</v>
      </c>
    </row>
    <row r="9973" customFormat="false" ht="14.25" hidden="false" customHeight="false" outlineLevel="0" collapsed="false">
      <c r="A9973" s="0" t="s">
        <v>64</v>
      </c>
      <c r="B9973" s="0" t="s">
        <v>55</v>
      </c>
      <c r="C9973" s="0" t="s">
        <v>72</v>
      </c>
      <c r="D9973" s="0" t="s">
        <v>198</v>
      </c>
      <c r="E9973" s="0" t="n">
        <v>2040</v>
      </c>
      <c r="F9973" s="0" t="n">
        <v>0.319838053553123</v>
      </c>
      <c r="G9973" s="0" t="s">
        <v>193</v>
      </c>
    </row>
    <row r="9974" customFormat="false" ht="14.25" hidden="false" customHeight="false" outlineLevel="0" collapsed="false">
      <c r="A9974" s="0" t="s">
        <v>102</v>
      </c>
      <c r="B9974" s="0" t="s">
        <v>40</v>
      </c>
      <c r="C9974" s="0" t="s">
        <v>72</v>
      </c>
      <c r="D9974" s="0" t="s">
        <v>188</v>
      </c>
      <c r="E9974" s="0" t="n">
        <v>2024</v>
      </c>
      <c r="F9974" s="0" t="n">
        <v>1</v>
      </c>
      <c r="G9974" s="0" t="s">
        <v>135</v>
      </c>
    </row>
    <row r="9975" customFormat="false" ht="14.25" hidden="false" customHeight="false" outlineLevel="0" collapsed="false">
      <c r="A9975" s="0" t="s">
        <v>102</v>
      </c>
      <c r="B9975" s="0" t="s">
        <v>40</v>
      </c>
      <c r="C9975" s="0" t="s">
        <v>72</v>
      </c>
      <c r="D9975" s="0" t="s">
        <v>189</v>
      </c>
      <c r="E9975" s="0" t="n">
        <v>2024</v>
      </c>
      <c r="F9975" s="0" t="n">
        <v>1</v>
      </c>
      <c r="G9975" s="0" t="s">
        <v>135</v>
      </c>
    </row>
    <row r="9976" customFormat="false" ht="14.25" hidden="false" customHeight="false" outlineLevel="0" collapsed="false">
      <c r="A9976" s="0" t="s">
        <v>102</v>
      </c>
      <c r="B9976" s="0" t="s">
        <v>40</v>
      </c>
      <c r="C9976" s="0" t="s">
        <v>72</v>
      </c>
      <c r="D9976" s="0" t="s">
        <v>190</v>
      </c>
      <c r="E9976" s="0" t="n">
        <v>2024</v>
      </c>
      <c r="F9976" s="0" t="n">
        <v>1</v>
      </c>
      <c r="G9976" s="0" t="s">
        <v>135</v>
      </c>
    </row>
    <row r="9977" customFormat="false" ht="14.25" hidden="false" customHeight="false" outlineLevel="0" collapsed="false">
      <c r="A9977" s="0" t="s">
        <v>102</v>
      </c>
      <c r="B9977" s="0" t="s">
        <v>40</v>
      </c>
      <c r="C9977" s="0" t="s">
        <v>72</v>
      </c>
      <c r="D9977" s="0" t="s">
        <v>191</v>
      </c>
      <c r="E9977" s="0" t="n">
        <v>2024</v>
      </c>
      <c r="F9977" s="0" t="n">
        <v>1</v>
      </c>
      <c r="G9977" s="0" t="s">
        <v>135</v>
      </c>
    </row>
    <row r="9978" customFormat="false" ht="14.25" hidden="false" customHeight="false" outlineLevel="0" collapsed="false">
      <c r="A9978" s="0" t="s">
        <v>102</v>
      </c>
      <c r="B9978" s="0" t="s">
        <v>40</v>
      </c>
      <c r="C9978" s="0" t="s">
        <v>72</v>
      </c>
      <c r="D9978" s="0" t="s">
        <v>192</v>
      </c>
      <c r="E9978" s="0" t="n">
        <v>2024</v>
      </c>
      <c r="F9978" s="0" t="n">
        <v>1</v>
      </c>
      <c r="G9978" s="0" t="s">
        <v>193</v>
      </c>
    </row>
    <row r="9979" customFormat="false" ht="14.25" hidden="false" customHeight="false" outlineLevel="0" collapsed="false">
      <c r="A9979" s="0" t="s">
        <v>102</v>
      </c>
      <c r="B9979" s="0" t="s">
        <v>40</v>
      </c>
      <c r="C9979" s="0" t="s">
        <v>72</v>
      </c>
      <c r="D9979" s="0" t="s">
        <v>194</v>
      </c>
      <c r="E9979" s="0" t="n">
        <v>2024</v>
      </c>
      <c r="F9979" s="0" t="n">
        <v>1</v>
      </c>
      <c r="G9979" s="0" t="s">
        <v>193</v>
      </c>
    </row>
    <row r="9980" customFormat="false" ht="14.25" hidden="false" customHeight="false" outlineLevel="0" collapsed="false">
      <c r="A9980" s="0" t="s">
        <v>102</v>
      </c>
      <c r="B9980" s="0" t="s">
        <v>40</v>
      </c>
      <c r="C9980" s="0" t="s">
        <v>72</v>
      </c>
      <c r="D9980" s="0" t="s">
        <v>195</v>
      </c>
      <c r="E9980" s="0" t="n">
        <v>2024</v>
      </c>
      <c r="F9980" s="0" t="n">
        <v>0.580206796345863</v>
      </c>
      <c r="G9980" s="0" t="s">
        <v>193</v>
      </c>
    </row>
    <row r="9981" customFormat="false" ht="14.25" hidden="false" customHeight="false" outlineLevel="0" collapsed="false">
      <c r="A9981" s="0" t="s">
        <v>102</v>
      </c>
      <c r="B9981" s="0" t="s">
        <v>40</v>
      </c>
      <c r="C9981" s="0" t="s">
        <v>72</v>
      </c>
      <c r="D9981" s="0" t="s">
        <v>196</v>
      </c>
      <c r="E9981" s="0" t="n">
        <v>2024</v>
      </c>
      <c r="F9981" s="0" t="n">
        <v>0.14442284068337</v>
      </c>
      <c r="G9981" s="0" t="s">
        <v>193</v>
      </c>
    </row>
    <row r="9982" customFormat="false" ht="14.25" hidden="false" customHeight="false" outlineLevel="0" collapsed="false">
      <c r="A9982" s="0" t="s">
        <v>102</v>
      </c>
      <c r="B9982" s="0" t="s">
        <v>40</v>
      </c>
      <c r="C9982" s="0" t="s">
        <v>72</v>
      </c>
      <c r="D9982" s="0" t="s">
        <v>197</v>
      </c>
      <c r="E9982" s="0" t="n">
        <v>2024</v>
      </c>
      <c r="F9982" s="0" t="n">
        <v>0.0158988389086822</v>
      </c>
      <c r="G9982" s="0" t="s">
        <v>193</v>
      </c>
    </row>
    <row r="9983" customFormat="false" ht="14.25" hidden="false" customHeight="false" outlineLevel="0" collapsed="false">
      <c r="A9983" s="0" t="s">
        <v>102</v>
      </c>
      <c r="B9983" s="0" t="s">
        <v>40</v>
      </c>
      <c r="C9983" s="0" t="s">
        <v>72</v>
      </c>
      <c r="D9983" s="0" t="s">
        <v>198</v>
      </c>
      <c r="E9983" s="0" t="n">
        <v>2024</v>
      </c>
      <c r="F9983" s="0" t="n">
        <v>0.11217708006283</v>
      </c>
      <c r="G9983" s="0" t="s">
        <v>193</v>
      </c>
    </row>
    <row r="9984" customFormat="false" ht="14.25" hidden="false" customHeight="false" outlineLevel="0" collapsed="false">
      <c r="A9984" s="0" t="s">
        <v>102</v>
      </c>
      <c r="B9984" s="0" t="s">
        <v>40</v>
      </c>
      <c r="C9984" s="0" t="s">
        <v>72</v>
      </c>
      <c r="D9984" s="0" t="s">
        <v>188</v>
      </c>
      <c r="E9984" s="0" t="n">
        <v>2025</v>
      </c>
      <c r="F9984" s="0" t="n">
        <v>1</v>
      </c>
      <c r="G9984" s="0" t="s">
        <v>135</v>
      </c>
    </row>
    <row r="9985" customFormat="false" ht="14.25" hidden="false" customHeight="false" outlineLevel="0" collapsed="false">
      <c r="A9985" s="0" t="s">
        <v>102</v>
      </c>
      <c r="B9985" s="0" t="s">
        <v>40</v>
      </c>
      <c r="C9985" s="0" t="s">
        <v>72</v>
      </c>
      <c r="D9985" s="0" t="s">
        <v>189</v>
      </c>
      <c r="E9985" s="0" t="n">
        <v>2025</v>
      </c>
      <c r="F9985" s="0" t="n">
        <v>1</v>
      </c>
      <c r="G9985" s="0" t="s">
        <v>135</v>
      </c>
    </row>
    <row r="9986" customFormat="false" ht="14.25" hidden="false" customHeight="false" outlineLevel="0" collapsed="false">
      <c r="A9986" s="0" t="s">
        <v>102</v>
      </c>
      <c r="B9986" s="0" t="s">
        <v>40</v>
      </c>
      <c r="C9986" s="0" t="s">
        <v>72</v>
      </c>
      <c r="D9986" s="0" t="s">
        <v>190</v>
      </c>
      <c r="E9986" s="0" t="n">
        <v>2025</v>
      </c>
      <c r="F9986" s="0" t="n">
        <v>1</v>
      </c>
      <c r="G9986" s="0" t="s">
        <v>135</v>
      </c>
    </row>
    <row r="9987" customFormat="false" ht="14.25" hidden="false" customHeight="false" outlineLevel="0" collapsed="false">
      <c r="A9987" s="0" t="s">
        <v>102</v>
      </c>
      <c r="B9987" s="0" t="s">
        <v>40</v>
      </c>
      <c r="C9987" s="0" t="s">
        <v>72</v>
      </c>
      <c r="D9987" s="0" t="s">
        <v>191</v>
      </c>
      <c r="E9987" s="0" t="n">
        <v>2025</v>
      </c>
      <c r="F9987" s="0" t="n">
        <v>1</v>
      </c>
      <c r="G9987" s="0" t="s">
        <v>135</v>
      </c>
    </row>
    <row r="9988" customFormat="false" ht="14.25" hidden="false" customHeight="false" outlineLevel="0" collapsed="false">
      <c r="A9988" s="0" t="s">
        <v>102</v>
      </c>
      <c r="B9988" s="0" t="s">
        <v>40</v>
      </c>
      <c r="C9988" s="0" t="s">
        <v>72</v>
      </c>
      <c r="D9988" s="0" t="s">
        <v>192</v>
      </c>
      <c r="E9988" s="0" t="n">
        <v>2025</v>
      </c>
      <c r="F9988" s="0" t="n">
        <v>1</v>
      </c>
      <c r="G9988" s="0" t="s">
        <v>193</v>
      </c>
    </row>
    <row r="9989" customFormat="false" ht="14.25" hidden="false" customHeight="false" outlineLevel="0" collapsed="false">
      <c r="A9989" s="0" t="s">
        <v>102</v>
      </c>
      <c r="B9989" s="0" t="s">
        <v>40</v>
      </c>
      <c r="C9989" s="0" t="s">
        <v>72</v>
      </c>
      <c r="D9989" s="0" t="s">
        <v>194</v>
      </c>
      <c r="E9989" s="0" t="n">
        <v>2025</v>
      </c>
      <c r="F9989" s="0" t="n">
        <v>1</v>
      </c>
      <c r="G9989" s="0" t="s">
        <v>193</v>
      </c>
    </row>
    <row r="9990" customFormat="false" ht="14.25" hidden="false" customHeight="false" outlineLevel="0" collapsed="false">
      <c r="A9990" s="0" t="s">
        <v>102</v>
      </c>
      <c r="B9990" s="0" t="s">
        <v>40</v>
      </c>
      <c r="C9990" s="0" t="s">
        <v>72</v>
      </c>
      <c r="D9990" s="0" t="s">
        <v>195</v>
      </c>
      <c r="E9990" s="0" t="n">
        <v>2025</v>
      </c>
      <c r="F9990" s="0" t="n">
        <v>0.580367149547795</v>
      </c>
      <c r="G9990" s="0" t="s">
        <v>193</v>
      </c>
    </row>
    <row r="9991" customFormat="false" ht="14.25" hidden="false" customHeight="false" outlineLevel="0" collapsed="false">
      <c r="A9991" s="0" t="s">
        <v>102</v>
      </c>
      <c r="B9991" s="0" t="s">
        <v>40</v>
      </c>
      <c r="C9991" s="0" t="s">
        <v>72</v>
      </c>
      <c r="D9991" s="0" t="s">
        <v>196</v>
      </c>
      <c r="E9991" s="0" t="n">
        <v>2025</v>
      </c>
      <c r="F9991" s="0" t="n">
        <v>0.146064465564752</v>
      </c>
      <c r="G9991" s="0" t="s">
        <v>193</v>
      </c>
    </row>
    <row r="9992" customFormat="false" ht="14.25" hidden="false" customHeight="false" outlineLevel="0" collapsed="false">
      <c r="A9992" s="0" t="s">
        <v>102</v>
      </c>
      <c r="B9992" s="0" t="s">
        <v>40</v>
      </c>
      <c r="C9992" s="0" t="s">
        <v>72</v>
      </c>
      <c r="D9992" s="0" t="s">
        <v>197</v>
      </c>
      <c r="E9992" s="0" t="n">
        <v>2025</v>
      </c>
      <c r="F9992" s="0" t="n">
        <v>0.01589627887289</v>
      </c>
      <c r="G9992" s="0" t="s">
        <v>193</v>
      </c>
    </row>
    <row r="9993" customFormat="false" ht="14.25" hidden="false" customHeight="false" outlineLevel="0" collapsed="false">
      <c r="A9993" s="0" t="s">
        <v>102</v>
      </c>
      <c r="B9993" s="0" t="s">
        <v>40</v>
      </c>
      <c r="C9993" s="0" t="s">
        <v>72</v>
      </c>
      <c r="D9993" s="0" t="s">
        <v>198</v>
      </c>
      <c r="E9993" s="0" t="n">
        <v>2025</v>
      </c>
      <c r="F9993" s="0" t="n">
        <v>0.110468836403406</v>
      </c>
      <c r="G9993" s="0" t="s">
        <v>193</v>
      </c>
    </row>
    <row r="9994" customFormat="false" ht="14.25" hidden="false" customHeight="false" outlineLevel="0" collapsed="false">
      <c r="A9994" s="0" t="s">
        <v>102</v>
      </c>
      <c r="B9994" s="0" t="s">
        <v>40</v>
      </c>
      <c r="C9994" s="0" t="s">
        <v>72</v>
      </c>
      <c r="D9994" s="0" t="s">
        <v>188</v>
      </c>
      <c r="E9994" s="0" t="n">
        <v>2026</v>
      </c>
      <c r="F9994" s="0" t="n">
        <v>1</v>
      </c>
      <c r="G9994" s="0" t="s">
        <v>135</v>
      </c>
    </row>
    <row r="9995" customFormat="false" ht="14.25" hidden="false" customHeight="false" outlineLevel="0" collapsed="false">
      <c r="A9995" s="0" t="s">
        <v>102</v>
      </c>
      <c r="B9995" s="0" t="s">
        <v>40</v>
      </c>
      <c r="C9995" s="0" t="s">
        <v>72</v>
      </c>
      <c r="D9995" s="0" t="s">
        <v>189</v>
      </c>
      <c r="E9995" s="0" t="n">
        <v>2026</v>
      </c>
      <c r="F9995" s="0" t="n">
        <v>1</v>
      </c>
      <c r="G9995" s="0" t="s">
        <v>135</v>
      </c>
    </row>
    <row r="9996" customFormat="false" ht="14.25" hidden="false" customHeight="false" outlineLevel="0" collapsed="false">
      <c r="A9996" s="0" t="s">
        <v>102</v>
      </c>
      <c r="B9996" s="0" t="s">
        <v>40</v>
      </c>
      <c r="C9996" s="0" t="s">
        <v>72</v>
      </c>
      <c r="D9996" s="0" t="s">
        <v>190</v>
      </c>
      <c r="E9996" s="0" t="n">
        <v>2026</v>
      </c>
      <c r="F9996" s="0" t="n">
        <v>1</v>
      </c>
      <c r="G9996" s="0" t="s">
        <v>135</v>
      </c>
    </row>
    <row r="9997" customFormat="false" ht="14.25" hidden="false" customHeight="false" outlineLevel="0" collapsed="false">
      <c r="A9997" s="0" t="s">
        <v>102</v>
      </c>
      <c r="B9997" s="0" t="s">
        <v>40</v>
      </c>
      <c r="C9997" s="0" t="s">
        <v>72</v>
      </c>
      <c r="D9997" s="0" t="s">
        <v>191</v>
      </c>
      <c r="E9997" s="0" t="n">
        <v>2026</v>
      </c>
      <c r="F9997" s="0" t="n">
        <v>1</v>
      </c>
      <c r="G9997" s="0" t="s">
        <v>135</v>
      </c>
    </row>
    <row r="9998" customFormat="false" ht="14.25" hidden="false" customHeight="false" outlineLevel="0" collapsed="false">
      <c r="A9998" s="0" t="s">
        <v>102</v>
      </c>
      <c r="B9998" s="0" t="s">
        <v>40</v>
      </c>
      <c r="C9998" s="0" t="s">
        <v>72</v>
      </c>
      <c r="D9998" s="0" t="s">
        <v>192</v>
      </c>
      <c r="E9998" s="0" t="n">
        <v>2026</v>
      </c>
      <c r="F9998" s="0" t="n">
        <v>1</v>
      </c>
      <c r="G9998" s="0" t="s">
        <v>193</v>
      </c>
    </row>
    <row r="9999" customFormat="false" ht="14.25" hidden="false" customHeight="false" outlineLevel="0" collapsed="false">
      <c r="A9999" s="0" t="s">
        <v>102</v>
      </c>
      <c r="B9999" s="0" t="s">
        <v>40</v>
      </c>
      <c r="C9999" s="0" t="s">
        <v>72</v>
      </c>
      <c r="D9999" s="0" t="s">
        <v>194</v>
      </c>
      <c r="E9999" s="0" t="n">
        <v>2026</v>
      </c>
      <c r="F9999" s="0" t="n">
        <v>1</v>
      </c>
      <c r="G9999" s="0" t="s">
        <v>193</v>
      </c>
    </row>
    <row r="10000" customFormat="false" ht="14.25" hidden="false" customHeight="false" outlineLevel="0" collapsed="false">
      <c r="A10000" s="0" t="s">
        <v>102</v>
      </c>
      <c r="B10000" s="0" t="s">
        <v>40</v>
      </c>
      <c r="C10000" s="0" t="s">
        <v>72</v>
      </c>
      <c r="D10000" s="0" t="s">
        <v>195</v>
      </c>
      <c r="E10000" s="0" t="n">
        <v>2026</v>
      </c>
      <c r="F10000" s="0" t="n">
        <v>0.580530954825645</v>
      </c>
      <c r="G10000" s="0" t="s">
        <v>193</v>
      </c>
    </row>
    <row r="10001" customFormat="false" ht="14.25" hidden="false" customHeight="false" outlineLevel="0" collapsed="false">
      <c r="A10001" s="0" t="s">
        <v>102</v>
      </c>
      <c r="B10001" s="0" t="s">
        <v>40</v>
      </c>
      <c r="C10001" s="0" t="s">
        <v>72</v>
      </c>
      <c r="D10001" s="0" t="s">
        <v>196</v>
      </c>
      <c r="E10001" s="0" t="n">
        <v>2026</v>
      </c>
      <c r="F10001" s="0" t="n">
        <v>0.146673716853786</v>
      </c>
      <c r="G10001" s="0" t="s">
        <v>193</v>
      </c>
    </row>
    <row r="10002" customFormat="false" ht="14.25" hidden="false" customHeight="false" outlineLevel="0" collapsed="false">
      <c r="A10002" s="0" t="s">
        <v>102</v>
      </c>
      <c r="B10002" s="0" t="s">
        <v>40</v>
      </c>
      <c r="C10002" s="0" t="s">
        <v>72</v>
      </c>
      <c r="D10002" s="0" t="s">
        <v>197</v>
      </c>
      <c r="E10002" s="0" t="n">
        <v>2026</v>
      </c>
      <c r="F10002" s="0" t="n">
        <v>0.0166463131989277</v>
      </c>
      <c r="G10002" s="0" t="s">
        <v>193</v>
      </c>
    </row>
    <row r="10003" customFormat="false" ht="14.25" hidden="false" customHeight="false" outlineLevel="0" collapsed="false">
      <c r="A10003" s="0" t="s">
        <v>102</v>
      </c>
      <c r="B10003" s="0" t="s">
        <v>40</v>
      </c>
      <c r="C10003" s="0" t="s">
        <v>72</v>
      </c>
      <c r="D10003" s="0" t="s">
        <v>198</v>
      </c>
      <c r="E10003" s="0" t="n">
        <v>2026</v>
      </c>
      <c r="F10003" s="0" t="n">
        <v>0.110984148474721</v>
      </c>
      <c r="G10003" s="0" t="s">
        <v>193</v>
      </c>
    </row>
    <row r="10004" customFormat="false" ht="14.25" hidden="false" customHeight="false" outlineLevel="0" collapsed="false">
      <c r="A10004" s="0" t="s">
        <v>102</v>
      </c>
      <c r="B10004" s="0" t="s">
        <v>40</v>
      </c>
      <c r="C10004" s="0" t="s">
        <v>72</v>
      </c>
      <c r="D10004" s="0" t="s">
        <v>188</v>
      </c>
      <c r="E10004" s="0" t="n">
        <v>2027</v>
      </c>
      <c r="F10004" s="0" t="n">
        <v>1</v>
      </c>
      <c r="G10004" s="0" t="s">
        <v>135</v>
      </c>
    </row>
    <row r="10005" customFormat="false" ht="14.25" hidden="false" customHeight="false" outlineLevel="0" collapsed="false">
      <c r="A10005" s="0" t="s">
        <v>102</v>
      </c>
      <c r="B10005" s="0" t="s">
        <v>40</v>
      </c>
      <c r="C10005" s="0" t="s">
        <v>72</v>
      </c>
      <c r="D10005" s="0" t="s">
        <v>189</v>
      </c>
      <c r="E10005" s="0" t="n">
        <v>2027</v>
      </c>
      <c r="F10005" s="0" t="n">
        <v>1</v>
      </c>
      <c r="G10005" s="0" t="s">
        <v>135</v>
      </c>
    </row>
    <row r="10006" customFormat="false" ht="14.25" hidden="false" customHeight="false" outlineLevel="0" collapsed="false">
      <c r="A10006" s="0" t="s">
        <v>102</v>
      </c>
      <c r="B10006" s="0" t="s">
        <v>40</v>
      </c>
      <c r="C10006" s="0" t="s">
        <v>72</v>
      </c>
      <c r="D10006" s="0" t="s">
        <v>190</v>
      </c>
      <c r="E10006" s="0" t="n">
        <v>2027</v>
      </c>
      <c r="F10006" s="0" t="n">
        <v>1</v>
      </c>
      <c r="G10006" s="0" t="s">
        <v>135</v>
      </c>
    </row>
    <row r="10007" customFormat="false" ht="14.25" hidden="false" customHeight="false" outlineLevel="0" collapsed="false">
      <c r="A10007" s="0" t="s">
        <v>102</v>
      </c>
      <c r="B10007" s="0" t="s">
        <v>40</v>
      </c>
      <c r="C10007" s="0" t="s">
        <v>72</v>
      </c>
      <c r="D10007" s="0" t="s">
        <v>191</v>
      </c>
      <c r="E10007" s="0" t="n">
        <v>2027</v>
      </c>
      <c r="F10007" s="0" t="n">
        <v>1</v>
      </c>
      <c r="G10007" s="0" t="s">
        <v>135</v>
      </c>
    </row>
    <row r="10008" customFormat="false" ht="14.25" hidden="false" customHeight="false" outlineLevel="0" collapsed="false">
      <c r="A10008" s="0" t="s">
        <v>102</v>
      </c>
      <c r="B10008" s="0" t="s">
        <v>40</v>
      </c>
      <c r="C10008" s="0" t="s">
        <v>72</v>
      </c>
      <c r="D10008" s="0" t="s">
        <v>192</v>
      </c>
      <c r="E10008" s="0" t="n">
        <v>2027</v>
      </c>
      <c r="F10008" s="0" t="n">
        <v>1</v>
      </c>
      <c r="G10008" s="0" t="s">
        <v>193</v>
      </c>
    </row>
    <row r="10009" customFormat="false" ht="14.25" hidden="false" customHeight="false" outlineLevel="0" collapsed="false">
      <c r="A10009" s="0" t="s">
        <v>102</v>
      </c>
      <c r="B10009" s="0" t="s">
        <v>40</v>
      </c>
      <c r="C10009" s="0" t="s">
        <v>72</v>
      </c>
      <c r="D10009" s="0" t="s">
        <v>194</v>
      </c>
      <c r="E10009" s="0" t="n">
        <v>2027</v>
      </c>
      <c r="F10009" s="0" t="n">
        <v>1</v>
      </c>
      <c r="G10009" s="0" t="s">
        <v>193</v>
      </c>
    </row>
    <row r="10010" customFormat="false" ht="14.25" hidden="false" customHeight="false" outlineLevel="0" collapsed="false">
      <c r="A10010" s="0" t="s">
        <v>102</v>
      </c>
      <c r="B10010" s="0" t="s">
        <v>40</v>
      </c>
      <c r="C10010" s="0" t="s">
        <v>72</v>
      </c>
      <c r="D10010" s="0" t="s">
        <v>195</v>
      </c>
      <c r="E10010" s="0" t="n">
        <v>2027</v>
      </c>
      <c r="F10010" s="0" t="n">
        <v>0.580693377075626</v>
      </c>
      <c r="G10010" s="0" t="s">
        <v>193</v>
      </c>
    </row>
    <row r="10011" customFormat="false" ht="14.25" hidden="false" customHeight="false" outlineLevel="0" collapsed="false">
      <c r="A10011" s="0" t="s">
        <v>102</v>
      </c>
      <c r="B10011" s="0" t="s">
        <v>40</v>
      </c>
      <c r="C10011" s="0" t="s">
        <v>72</v>
      </c>
      <c r="D10011" s="0" t="s">
        <v>196</v>
      </c>
      <c r="E10011" s="0" t="n">
        <v>2027</v>
      </c>
      <c r="F10011" s="0" t="n">
        <v>0.14747825243323</v>
      </c>
      <c r="G10011" s="0" t="s">
        <v>193</v>
      </c>
    </row>
    <row r="10012" customFormat="false" ht="14.25" hidden="false" customHeight="false" outlineLevel="0" collapsed="false">
      <c r="A10012" s="0" t="s">
        <v>102</v>
      </c>
      <c r="B10012" s="0" t="s">
        <v>40</v>
      </c>
      <c r="C10012" s="0" t="s">
        <v>72</v>
      </c>
      <c r="D10012" s="0" t="s">
        <v>197</v>
      </c>
      <c r="E10012" s="0" t="n">
        <v>2027</v>
      </c>
      <c r="F10012" s="0" t="n">
        <v>0.0173507774471418</v>
      </c>
      <c r="G10012" s="0" t="s">
        <v>193</v>
      </c>
    </row>
    <row r="10013" customFormat="false" ht="14.25" hidden="false" customHeight="false" outlineLevel="0" collapsed="false">
      <c r="A10013" s="0" t="s">
        <v>102</v>
      </c>
      <c r="B10013" s="0" t="s">
        <v>40</v>
      </c>
      <c r="C10013" s="0" t="s">
        <v>72</v>
      </c>
      <c r="D10013" s="0" t="s">
        <v>198</v>
      </c>
      <c r="E10013" s="0" t="n">
        <v>2027</v>
      </c>
      <c r="F10013" s="0" t="n">
        <v>0.111256286738606</v>
      </c>
      <c r="G10013" s="0" t="s">
        <v>193</v>
      </c>
    </row>
    <row r="10014" customFormat="false" ht="14.25" hidden="false" customHeight="false" outlineLevel="0" collapsed="false">
      <c r="A10014" s="0" t="s">
        <v>102</v>
      </c>
      <c r="B10014" s="0" t="s">
        <v>40</v>
      </c>
      <c r="C10014" s="0" t="s">
        <v>72</v>
      </c>
      <c r="D10014" s="0" t="s">
        <v>188</v>
      </c>
      <c r="E10014" s="0" t="n">
        <v>2028</v>
      </c>
      <c r="F10014" s="0" t="n">
        <v>1</v>
      </c>
      <c r="G10014" s="0" t="s">
        <v>135</v>
      </c>
    </row>
    <row r="10015" customFormat="false" ht="14.25" hidden="false" customHeight="false" outlineLevel="0" collapsed="false">
      <c r="A10015" s="0" t="s">
        <v>102</v>
      </c>
      <c r="B10015" s="0" t="s">
        <v>40</v>
      </c>
      <c r="C10015" s="0" t="s">
        <v>72</v>
      </c>
      <c r="D10015" s="0" t="s">
        <v>189</v>
      </c>
      <c r="E10015" s="0" t="n">
        <v>2028</v>
      </c>
      <c r="F10015" s="0" t="n">
        <v>1</v>
      </c>
      <c r="G10015" s="0" t="s">
        <v>135</v>
      </c>
    </row>
    <row r="10016" customFormat="false" ht="14.25" hidden="false" customHeight="false" outlineLevel="0" collapsed="false">
      <c r="A10016" s="0" t="s">
        <v>102</v>
      </c>
      <c r="B10016" s="0" t="s">
        <v>40</v>
      </c>
      <c r="C10016" s="0" t="s">
        <v>72</v>
      </c>
      <c r="D10016" s="0" t="s">
        <v>190</v>
      </c>
      <c r="E10016" s="0" t="n">
        <v>2028</v>
      </c>
      <c r="F10016" s="0" t="n">
        <v>1</v>
      </c>
      <c r="G10016" s="0" t="s">
        <v>135</v>
      </c>
    </row>
    <row r="10017" customFormat="false" ht="14.25" hidden="false" customHeight="false" outlineLevel="0" collapsed="false">
      <c r="A10017" s="0" t="s">
        <v>102</v>
      </c>
      <c r="B10017" s="0" t="s">
        <v>40</v>
      </c>
      <c r="C10017" s="0" t="s">
        <v>72</v>
      </c>
      <c r="D10017" s="0" t="s">
        <v>191</v>
      </c>
      <c r="E10017" s="0" t="n">
        <v>2028</v>
      </c>
      <c r="F10017" s="0" t="n">
        <v>1</v>
      </c>
      <c r="G10017" s="0" t="s">
        <v>135</v>
      </c>
    </row>
    <row r="10018" customFormat="false" ht="14.25" hidden="false" customHeight="false" outlineLevel="0" collapsed="false">
      <c r="A10018" s="0" t="s">
        <v>102</v>
      </c>
      <c r="B10018" s="0" t="s">
        <v>40</v>
      </c>
      <c r="C10018" s="0" t="s">
        <v>72</v>
      </c>
      <c r="D10018" s="0" t="s">
        <v>192</v>
      </c>
      <c r="E10018" s="0" t="n">
        <v>2028</v>
      </c>
      <c r="F10018" s="0" t="n">
        <v>1</v>
      </c>
      <c r="G10018" s="0" t="s">
        <v>193</v>
      </c>
    </row>
    <row r="10019" customFormat="false" ht="14.25" hidden="false" customHeight="false" outlineLevel="0" collapsed="false">
      <c r="A10019" s="0" t="s">
        <v>102</v>
      </c>
      <c r="B10019" s="0" t="s">
        <v>40</v>
      </c>
      <c r="C10019" s="0" t="s">
        <v>72</v>
      </c>
      <c r="D10019" s="0" t="s">
        <v>194</v>
      </c>
      <c r="E10019" s="0" t="n">
        <v>2028</v>
      </c>
      <c r="F10019" s="0" t="n">
        <v>1</v>
      </c>
      <c r="G10019" s="0" t="s">
        <v>193</v>
      </c>
    </row>
    <row r="10020" customFormat="false" ht="14.25" hidden="false" customHeight="false" outlineLevel="0" collapsed="false">
      <c r="A10020" s="0" t="s">
        <v>102</v>
      </c>
      <c r="B10020" s="0" t="s">
        <v>40</v>
      </c>
      <c r="C10020" s="0" t="s">
        <v>72</v>
      </c>
      <c r="D10020" s="0" t="s">
        <v>195</v>
      </c>
      <c r="E10020" s="0" t="n">
        <v>2028</v>
      </c>
      <c r="F10020" s="0" t="n">
        <v>0.580623959890806</v>
      </c>
      <c r="G10020" s="0" t="s">
        <v>193</v>
      </c>
    </row>
    <row r="10021" customFormat="false" ht="14.25" hidden="false" customHeight="false" outlineLevel="0" collapsed="false">
      <c r="A10021" s="0" t="s">
        <v>102</v>
      </c>
      <c r="B10021" s="0" t="s">
        <v>40</v>
      </c>
      <c r="C10021" s="0" t="s">
        <v>72</v>
      </c>
      <c r="D10021" s="0" t="s">
        <v>196</v>
      </c>
      <c r="E10021" s="0" t="n">
        <v>2028</v>
      </c>
      <c r="F10021" s="0" t="n">
        <v>0.148437192117374</v>
      </c>
      <c r="G10021" s="0" t="s">
        <v>193</v>
      </c>
    </row>
    <row r="10022" customFormat="false" ht="14.25" hidden="false" customHeight="false" outlineLevel="0" collapsed="false">
      <c r="A10022" s="0" t="s">
        <v>102</v>
      </c>
      <c r="B10022" s="0" t="s">
        <v>40</v>
      </c>
      <c r="C10022" s="0" t="s">
        <v>72</v>
      </c>
      <c r="D10022" s="0" t="s">
        <v>197</v>
      </c>
      <c r="E10022" s="0" t="n">
        <v>2028</v>
      </c>
      <c r="F10022" s="0" t="n">
        <v>0.0180842075025544</v>
      </c>
      <c r="G10022" s="0" t="s">
        <v>193</v>
      </c>
    </row>
    <row r="10023" customFormat="false" ht="14.25" hidden="false" customHeight="false" outlineLevel="0" collapsed="false">
      <c r="A10023" s="0" t="s">
        <v>102</v>
      </c>
      <c r="B10023" s="0" t="s">
        <v>40</v>
      </c>
      <c r="C10023" s="0" t="s">
        <v>72</v>
      </c>
      <c r="D10023" s="0" t="s">
        <v>198</v>
      </c>
      <c r="E10023" s="0" t="n">
        <v>2028</v>
      </c>
      <c r="F10023" s="0" t="n">
        <v>0.111663760389186</v>
      </c>
      <c r="G10023" s="0" t="s">
        <v>193</v>
      </c>
    </row>
    <row r="10024" customFormat="false" ht="14.25" hidden="false" customHeight="false" outlineLevel="0" collapsed="false">
      <c r="A10024" s="0" t="s">
        <v>102</v>
      </c>
      <c r="B10024" s="0" t="s">
        <v>40</v>
      </c>
      <c r="C10024" s="0" t="s">
        <v>72</v>
      </c>
      <c r="D10024" s="0" t="s">
        <v>188</v>
      </c>
      <c r="E10024" s="0" t="n">
        <v>2029</v>
      </c>
      <c r="F10024" s="0" t="n">
        <v>1</v>
      </c>
      <c r="G10024" s="0" t="s">
        <v>135</v>
      </c>
    </row>
    <row r="10025" customFormat="false" ht="14.25" hidden="false" customHeight="false" outlineLevel="0" collapsed="false">
      <c r="A10025" s="0" t="s">
        <v>102</v>
      </c>
      <c r="B10025" s="0" t="s">
        <v>40</v>
      </c>
      <c r="C10025" s="0" t="s">
        <v>72</v>
      </c>
      <c r="D10025" s="0" t="s">
        <v>189</v>
      </c>
      <c r="E10025" s="0" t="n">
        <v>2029</v>
      </c>
      <c r="F10025" s="0" t="n">
        <v>1</v>
      </c>
      <c r="G10025" s="0" t="s">
        <v>135</v>
      </c>
    </row>
    <row r="10026" customFormat="false" ht="14.25" hidden="false" customHeight="false" outlineLevel="0" collapsed="false">
      <c r="A10026" s="0" t="s">
        <v>102</v>
      </c>
      <c r="B10026" s="0" t="s">
        <v>40</v>
      </c>
      <c r="C10026" s="0" t="s">
        <v>72</v>
      </c>
      <c r="D10026" s="0" t="s">
        <v>190</v>
      </c>
      <c r="E10026" s="0" t="n">
        <v>2029</v>
      </c>
      <c r="F10026" s="0" t="n">
        <v>1</v>
      </c>
      <c r="G10026" s="0" t="s">
        <v>135</v>
      </c>
    </row>
    <row r="10027" customFormat="false" ht="14.25" hidden="false" customHeight="false" outlineLevel="0" collapsed="false">
      <c r="A10027" s="0" t="s">
        <v>102</v>
      </c>
      <c r="B10027" s="0" t="s">
        <v>40</v>
      </c>
      <c r="C10027" s="0" t="s">
        <v>72</v>
      </c>
      <c r="D10027" s="0" t="s">
        <v>191</v>
      </c>
      <c r="E10027" s="0" t="n">
        <v>2029</v>
      </c>
      <c r="F10027" s="0" t="n">
        <v>1</v>
      </c>
      <c r="G10027" s="0" t="s">
        <v>135</v>
      </c>
    </row>
    <row r="10028" customFormat="false" ht="14.25" hidden="false" customHeight="false" outlineLevel="0" collapsed="false">
      <c r="A10028" s="0" t="s">
        <v>102</v>
      </c>
      <c r="B10028" s="0" t="s">
        <v>40</v>
      </c>
      <c r="C10028" s="0" t="s">
        <v>72</v>
      </c>
      <c r="D10028" s="0" t="s">
        <v>192</v>
      </c>
      <c r="E10028" s="0" t="n">
        <v>2029</v>
      </c>
      <c r="F10028" s="0" t="n">
        <v>1</v>
      </c>
      <c r="G10028" s="0" t="s">
        <v>193</v>
      </c>
    </row>
    <row r="10029" customFormat="false" ht="14.25" hidden="false" customHeight="false" outlineLevel="0" collapsed="false">
      <c r="A10029" s="0" t="s">
        <v>102</v>
      </c>
      <c r="B10029" s="0" t="s">
        <v>40</v>
      </c>
      <c r="C10029" s="0" t="s">
        <v>72</v>
      </c>
      <c r="D10029" s="0" t="s">
        <v>194</v>
      </c>
      <c r="E10029" s="0" t="n">
        <v>2029</v>
      </c>
      <c r="F10029" s="0" t="n">
        <v>1</v>
      </c>
      <c r="G10029" s="0" t="s">
        <v>193</v>
      </c>
    </row>
    <row r="10030" customFormat="false" ht="14.25" hidden="false" customHeight="false" outlineLevel="0" collapsed="false">
      <c r="A10030" s="0" t="s">
        <v>102</v>
      </c>
      <c r="B10030" s="0" t="s">
        <v>40</v>
      </c>
      <c r="C10030" s="0" t="s">
        <v>72</v>
      </c>
      <c r="D10030" s="0" t="s">
        <v>195</v>
      </c>
      <c r="E10030" s="0" t="n">
        <v>2029</v>
      </c>
      <c r="F10030" s="0" t="n">
        <v>0.580559478313693</v>
      </c>
      <c r="G10030" s="0" t="s">
        <v>193</v>
      </c>
    </row>
    <row r="10031" customFormat="false" ht="14.25" hidden="false" customHeight="false" outlineLevel="0" collapsed="false">
      <c r="A10031" s="0" t="s">
        <v>102</v>
      </c>
      <c r="B10031" s="0" t="s">
        <v>40</v>
      </c>
      <c r="C10031" s="0" t="s">
        <v>72</v>
      </c>
      <c r="D10031" s="0" t="s">
        <v>196</v>
      </c>
      <c r="E10031" s="0" t="n">
        <v>2029</v>
      </c>
      <c r="F10031" s="0" t="n">
        <v>0.149501621171582</v>
      </c>
      <c r="G10031" s="0" t="s">
        <v>193</v>
      </c>
    </row>
    <row r="10032" customFormat="false" ht="14.25" hidden="false" customHeight="false" outlineLevel="0" collapsed="false">
      <c r="A10032" s="0" t="s">
        <v>102</v>
      </c>
      <c r="B10032" s="0" t="s">
        <v>40</v>
      </c>
      <c r="C10032" s="0" t="s">
        <v>72</v>
      </c>
      <c r="D10032" s="0" t="s">
        <v>197</v>
      </c>
      <c r="E10032" s="0" t="n">
        <v>2029</v>
      </c>
      <c r="F10032" s="0" t="n">
        <v>0.0188012918468325</v>
      </c>
      <c r="G10032" s="0" t="s">
        <v>193</v>
      </c>
    </row>
    <row r="10033" customFormat="false" ht="14.25" hidden="false" customHeight="false" outlineLevel="0" collapsed="false">
      <c r="A10033" s="0" t="s">
        <v>102</v>
      </c>
      <c r="B10033" s="0" t="s">
        <v>40</v>
      </c>
      <c r="C10033" s="0" t="s">
        <v>72</v>
      </c>
      <c r="D10033" s="0" t="s">
        <v>198</v>
      </c>
      <c r="E10033" s="0" t="n">
        <v>2029</v>
      </c>
      <c r="F10033" s="0" t="n">
        <v>0.112021647253823</v>
      </c>
      <c r="G10033" s="0" t="s">
        <v>193</v>
      </c>
    </row>
    <row r="10034" customFormat="false" ht="14.25" hidden="false" customHeight="false" outlineLevel="0" collapsed="false">
      <c r="A10034" s="0" t="s">
        <v>102</v>
      </c>
      <c r="B10034" s="0" t="s">
        <v>40</v>
      </c>
      <c r="C10034" s="0" t="s">
        <v>72</v>
      </c>
      <c r="D10034" s="0" t="s">
        <v>188</v>
      </c>
      <c r="E10034" s="0" t="n">
        <v>2030</v>
      </c>
      <c r="F10034" s="0" t="n">
        <v>1</v>
      </c>
      <c r="G10034" s="0" t="s">
        <v>135</v>
      </c>
    </row>
    <row r="10035" customFormat="false" ht="14.25" hidden="false" customHeight="false" outlineLevel="0" collapsed="false">
      <c r="A10035" s="0" t="s">
        <v>102</v>
      </c>
      <c r="B10035" s="0" t="s">
        <v>40</v>
      </c>
      <c r="C10035" s="0" t="s">
        <v>72</v>
      </c>
      <c r="D10035" s="0" t="s">
        <v>189</v>
      </c>
      <c r="E10035" s="0" t="n">
        <v>2030</v>
      </c>
      <c r="F10035" s="0" t="n">
        <v>1</v>
      </c>
      <c r="G10035" s="0" t="s">
        <v>135</v>
      </c>
    </row>
    <row r="10036" customFormat="false" ht="14.25" hidden="false" customHeight="false" outlineLevel="0" collapsed="false">
      <c r="A10036" s="0" t="s">
        <v>102</v>
      </c>
      <c r="B10036" s="0" t="s">
        <v>40</v>
      </c>
      <c r="C10036" s="0" t="s">
        <v>72</v>
      </c>
      <c r="D10036" s="0" t="s">
        <v>190</v>
      </c>
      <c r="E10036" s="0" t="n">
        <v>2030</v>
      </c>
      <c r="F10036" s="0" t="n">
        <v>1</v>
      </c>
      <c r="G10036" s="0" t="s">
        <v>135</v>
      </c>
    </row>
    <row r="10037" customFormat="false" ht="14.25" hidden="false" customHeight="false" outlineLevel="0" collapsed="false">
      <c r="A10037" s="0" t="s">
        <v>102</v>
      </c>
      <c r="B10037" s="0" t="s">
        <v>40</v>
      </c>
      <c r="C10037" s="0" t="s">
        <v>72</v>
      </c>
      <c r="D10037" s="0" t="s">
        <v>191</v>
      </c>
      <c r="E10037" s="0" t="n">
        <v>2030</v>
      </c>
      <c r="F10037" s="0" t="n">
        <v>1</v>
      </c>
      <c r="G10037" s="0" t="s">
        <v>135</v>
      </c>
    </row>
    <row r="10038" customFormat="false" ht="14.25" hidden="false" customHeight="false" outlineLevel="0" collapsed="false">
      <c r="A10038" s="0" t="s">
        <v>102</v>
      </c>
      <c r="B10038" s="0" t="s">
        <v>40</v>
      </c>
      <c r="C10038" s="0" t="s">
        <v>72</v>
      </c>
      <c r="D10038" s="0" t="s">
        <v>192</v>
      </c>
      <c r="E10038" s="0" t="n">
        <v>2030</v>
      </c>
      <c r="F10038" s="0" t="n">
        <v>1</v>
      </c>
      <c r="G10038" s="0" t="s">
        <v>193</v>
      </c>
    </row>
    <row r="10039" customFormat="false" ht="14.25" hidden="false" customHeight="false" outlineLevel="0" collapsed="false">
      <c r="A10039" s="0" t="s">
        <v>102</v>
      </c>
      <c r="B10039" s="0" t="s">
        <v>40</v>
      </c>
      <c r="C10039" s="0" t="s">
        <v>72</v>
      </c>
      <c r="D10039" s="0" t="s">
        <v>194</v>
      </c>
      <c r="E10039" s="0" t="n">
        <v>2030</v>
      </c>
      <c r="F10039" s="0" t="n">
        <v>1</v>
      </c>
      <c r="G10039" s="0" t="s">
        <v>193</v>
      </c>
    </row>
    <row r="10040" customFormat="false" ht="14.25" hidden="false" customHeight="false" outlineLevel="0" collapsed="false">
      <c r="A10040" s="0" t="s">
        <v>102</v>
      </c>
      <c r="B10040" s="0" t="s">
        <v>40</v>
      </c>
      <c r="C10040" s="0" t="s">
        <v>72</v>
      </c>
      <c r="D10040" s="0" t="s">
        <v>195</v>
      </c>
      <c r="E10040" s="0" t="n">
        <v>2030</v>
      </c>
      <c r="F10040" s="0" t="n">
        <v>0.580483445343703</v>
      </c>
      <c r="G10040" s="0" t="s">
        <v>193</v>
      </c>
    </row>
    <row r="10041" customFormat="false" ht="14.25" hidden="false" customHeight="false" outlineLevel="0" collapsed="false">
      <c r="A10041" s="0" t="s">
        <v>102</v>
      </c>
      <c r="B10041" s="0" t="s">
        <v>40</v>
      </c>
      <c r="C10041" s="0" t="s">
        <v>72</v>
      </c>
      <c r="D10041" s="0" t="s">
        <v>196</v>
      </c>
      <c r="E10041" s="0" t="n">
        <v>2030</v>
      </c>
      <c r="F10041" s="0" t="n">
        <v>0.15053925012446</v>
      </c>
      <c r="G10041" s="0" t="s">
        <v>193</v>
      </c>
    </row>
    <row r="10042" customFormat="false" ht="14.25" hidden="false" customHeight="false" outlineLevel="0" collapsed="false">
      <c r="A10042" s="0" t="s">
        <v>102</v>
      </c>
      <c r="B10042" s="0" t="s">
        <v>40</v>
      </c>
      <c r="C10042" s="0" t="s">
        <v>72</v>
      </c>
      <c r="D10042" s="0" t="s">
        <v>197</v>
      </c>
      <c r="E10042" s="0" t="n">
        <v>2030</v>
      </c>
      <c r="F10042" s="0" t="n">
        <v>0.0195441212053214</v>
      </c>
      <c r="G10042" s="0" t="s">
        <v>193</v>
      </c>
    </row>
    <row r="10043" customFormat="false" ht="14.25" hidden="false" customHeight="false" outlineLevel="0" collapsed="false">
      <c r="A10043" s="0" t="s">
        <v>102</v>
      </c>
      <c r="B10043" s="0" t="s">
        <v>40</v>
      </c>
      <c r="C10043" s="0" t="s">
        <v>72</v>
      </c>
      <c r="D10043" s="0" t="s">
        <v>198</v>
      </c>
      <c r="E10043" s="0" t="n">
        <v>2030</v>
      </c>
      <c r="F10043" s="0" t="n">
        <v>0.112569326927168</v>
      </c>
      <c r="G10043" s="0" t="s">
        <v>193</v>
      </c>
    </row>
    <row r="10044" customFormat="false" ht="14.25" hidden="false" customHeight="false" outlineLevel="0" collapsed="false">
      <c r="A10044" s="0" t="s">
        <v>102</v>
      </c>
      <c r="B10044" s="0" t="s">
        <v>40</v>
      </c>
      <c r="C10044" s="0" t="s">
        <v>72</v>
      </c>
      <c r="D10044" s="0" t="s">
        <v>188</v>
      </c>
      <c r="E10044" s="0" t="n">
        <v>2031</v>
      </c>
      <c r="F10044" s="0" t="n">
        <v>1</v>
      </c>
      <c r="G10044" s="0" t="s">
        <v>135</v>
      </c>
    </row>
    <row r="10045" customFormat="false" ht="14.25" hidden="false" customHeight="false" outlineLevel="0" collapsed="false">
      <c r="A10045" s="0" t="s">
        <v>102</v>
      </c>
      <c r="B10045" s="0" t="s">
        <v>40</v>
      </c>
      <c r="C10045" s="0" t="s">
        <v>72</v>
      </c>
      <c r="D10045" s="0" t="s">
        <v>189</v>
      </c>
      <c r="E10045" s="0" t="n">
        <v>2031</v>
      </c>
      <c r="F10045" s="0" t="n">
        <v>1</v>
      </c>
      <c r="G10045" s="0" t="s">
        <v>135</v>
      </c>
    </row>
    <row r="10046" customFormat="false" ht="14.25" hidden="false" customHeight="false" outlineLevel="0" collapsed="false">
      <c r="A10046" s="0" t="s">
        <v>102</v>
      </c>
      <c r="B10046" s="0" t="s">
        <v>40</v>
      </c>
      <c r="C10046" s="0" t="s">
        <v>72</v>
      </c>
      <c r="D10046" s="0" t="s">
        <v>190</v>
      </c>
      <c r="E10046" s="0" t="n">
        <v>2031</v>
      </c>
      <c r="F10046" s="0" t="n">
        <v>1</v>
      </c>
      <c r="G10046" s="0" t="s">
        <v>135</v>
      </c>
    </row>
    <row r="10047" customFormat="false" ht="14.25" hidden="false" customHeight="false" outlineLevel="0" collapsed="false">
      <c r="A10047" s="0" t="s">
        <v>102</v>
      </c>
      <c r="B10047" s="0" t="s">
        <v>40</v>
      </c>
      <c r="C10047" s="0" t="s">
        <v>72</v>
      </c>
      <c r="D10047" s="0" t="s">
        <v>191</v>
      </c>
      <c r="E10047" s="0" t="n">
        <v>2031</v>
      </c>
      <c r="F10047" s="0" t="n">
        <v>1</v>
      </c>
      <c r="G10047" s="0" t="s">
        <v>135</v>
      </c>
    </row>
    <row r="10048" customFormat="false" ht="14.25" hidden="false" customHeight="false" outlineLevel="0" collapsed="false">
      <c r="A10048" s="0" t="s">
        <v>102</v>
      </c>
      <c r="B10048" s="0" t="s">
        <v>40</v>
      </c>
      <c r="C10048" s="0" t="s">
        <v>72</v>
      </c>
      <c r="D10048" s="0" t="s">
        <v>192</v>
      </c>
      <c r="E10048" s="0" t="n">
        <v>2031</v>
      </c>
      <c r="F10048" s="0" t="n">
        <v>1</v>
      </c>
      <c r="G10048" s="0" t="s">
        <v>193</v>
      </c>
    </row>
    <row r="10049" customFormat="false" ht="14.25" hidden="false" customHeight="false" outlineLevel="0" collapsed="false">
      <c r="A10049" s="0" t="s">
        <v>102</v>
      </c>
      <c r="B10049" s="0" t="s">
        <v>40</v>
      </c>
      <c r="C10049" s="0" t="s">
        <v>72</v>
      </c>
      <c r="D10049" s="0" t="s">
        <v>194</v>
      </c>
      <c r="E10049" s="0" t="n">
        <v>2031</v>
      </c>
      <c r="F10049" s="0" t="n">
        <v>1</v>
      </c>
      <c r="G10049" s="0" t="s">
        <v>193</v>
      </c>
    </row>
    <row r="10050" customFormat="false" ht="14.25" hidden="false" customHeight="false" outlineLevel="0" collapsed="false">
      <c r="A10050" s="0" t="s">
        <v>102</v>
      </c>
      <c r="B10050" s="0" t="s">
        <v>40</v>
      </c>
      <c r="C10050" s="0" t="s">
        <v>72</v>
      </c>
      <c r="D10050" s="0" t="s">
        <v>195</v>
      </c>
      <c r="E10050" s="0" t="n">
        <v>2031</v>
      </c>
      <c r="F10050" s="0" t="n">
        <v>0.580411390466279</v>
      </c>
      <c r="G10050" s="0" t="s">
        <v>193</v>
      </c>
    </row>
    <row r="10051" customFormat="false" ht="14.25" hidden="false" customHeight="false" outlineLevel="0" collapsed="false">
      <c r="A10051" s="0" t="s">
        <v>102</v>
      </c>
      <c r="B10051" s="0" t="s">
        <v>40</v>
      </c>
      <c r="C10051" s="0" t="s">
        <v>72</v>
      </c>
      <c r="D10051" s="0" t="s">
        <v>196</v>
      </c>
      <c r="E10051" s="0" t="n">
        <v>2031</v>
      </c>
      <c r="F10051" s="0" t="n">
        <v>0.149864610999525</v>
      </c>
      <c r="G10051" s="0" t="s">
        <v>193</v>
      </c>
    </row>
    <row r="10052" customFormat="false" ht="14.25" hidden="false" customHeight="false" outlineLevel="0" collapsed="false">
      <c r="A10052" s="0" t="s">
        <v>102</v>
      </c>
      <c r="B10052" s="0" t="s">
        <v>40</v>
      </c>
      <c r="C10052" s="0" t="s">
        <v>72</v>
      </c>
      <c r="D10052" s="0" t="s">
        <v>197</v>
      </c>
      <c r="E10052" s="0" t="n">
        <v>2031</v>
      </c>
      <c r="F10052" s="0" t="n">
        <v>0.0203420245971608</v>
      </c>
      <c r="G10052" s="0" t="s">
        <v>193</v>
      </c>
    </row>
    <row r="10053" customFormat="false" ht="14.25" hidden="false" customHeight="false" outlineLevel="0" collapsed="false">
      <c r="A10053" s="0" t="s">
        <v>102</v>
      </c>
      <c r="B10053" s="0" t="s">
        <v>40</v>
      </c>
      <c r="C10053" s="0" t="s">
        <v>72</v>
      </c>
      <c r="D10053" s="0" t="s">
        <v>198</v>
      </c>
      <c r="E10053" s="0" t="n">
        <v>2031</v>
      </c>
      <c r="F10053" s="0" t="n">
        <v>0.111350703847419</v>
      </c>
      <c r="G10053" s="0" t="s">
        <v>193</v>
      </c>
    </row>
    <row r="10054" customFormat="false" ht="14.25" hidden="false" customHeight="false" outlineLevel="0" collapsed="false">
      <c r="A10054" s="0" t="s">
        <v>102</v>
      </c>
      <c r="B10054" s="0" t="s">
        <v>40</v>
      </c>
      <c r="C10054" s="0" t="s">
        <v>72</v>
      </c>
      <c r="D10054" s="0" t="s">
        <v>188</v>
      </c>
      <c r="E10054" s="0" t="n">
        <v>2032</v>
      </c>
      <c r="F10054" s="0" t="n">
        <v>1</v>
      </c>
      <c r="G10054" s="0" t="s">
        <v>135</v>
      </c>
    </row>
    <row r="10055" customFormat="false" ht="14.25" hidden="false" customHeight="false" outlineLevel="0" collapsed="false">
      <c r="A10055" s="0" t="s">
        <v>102</v>
      </c>
      <c r="B10055" s="0" t="s">
        <v>40</v>
      </c>
      <c r="C10055" s="0" t="s">
        <v>72</v>
      </c>
      <c r="D10055" s="0" t="s">
        <v>189</v>
      </c>
      <c r="E10055" s="0" t="n">
        <v>2032</v>
      </c>
      <c r="F10055" s="0" t="n">
        <v>1</v>
      </c>
      <c r="G10055" s="0" t="s">
        <v>135</v>
      </c>
    </row>
    <row r="10056" customFormat="false" ht="14.25" hidden="false" customHeight="false" outlineLevel="0" collapsed="false">
      <c r="A10056" s="0" t="s">
        <v>102</v>
      </c>
      <c r="B10056" s="0" t="s">
        <v>40</v>
      </c>
      <c r="C10056" s="0" t="s">
        <v>72</v>
      </c>
      <c r="D10056" s="0" t="s">
        <v>190</v>
      </c>
      <c r="E10056" s="0" t="n">
        <v>2032</v>
      </c>
      <c r="F10056" s="0" t="n">
        <v>1</v>
      </c>
      <c r="G10056" s="0" t="s">
        <v>135</v>
      </c>
    </row>
    <row r="10057" customFormat="false" ht="14.25" hidden="false" customHeight="false" outlineLevel="0" collapsed="false">
      <c r="A10057" s="0" t="s">
        <v>102</v>
      </c>
      <c r="B10057" s="0" t="s">
        <v>40</v>
      </c>
      <c r="C10057" s="0" t="s">
        <v>72</v>
      </c>
      <c r="D10057" s="0" t="s">
        <v>191</v>
      </c>
      <c r="E10057" s="0" t="n">
        <v>2032</v>
      </c>
      <c r="F10057" s="0" t="n">
        <v>1</v>
      </c>
      <c r="G10057" s="0" t="s">
        <v>135</v>
      </c>
    </row>
    <row r="10058" customFormat="false" ht="14.25" hidden="false" customHeight="false" outlineLevel="0" collapsed="false">
      <c r="A10058" s="0" t="s">
        <v>102</v>
      </c>
      <c r="B10058" s="0" t="s">
        <v>40</v>
      </c>
      <c r="C10058" s="0" t="s">
        <v>72</v>
      </c>
      <c r="D10058" s="0" t="s">
        <v>192</v>
      </c>
      <c r="E10058" s="0" t="n">
        <v>2032</v>
      </c>
      <c r="F10058" s="0" t="n">
        <v>1</v>
      </c>
      <c r="G10058" s="0" t="s">
        <v>193</v>
      </c>
    </row>
    <row r="10059" customFormat="false" ht="14.25" hidden="false" customHeight="false" outlineLevel="0" collapsed="false">
      <c r="A10059" s="0" t="s">
        <v>102</v>
      </c>
      <c r="B10059" s="0" t="s">
        <v>40</v>
      </c>
      <c r="C10059" s="0" t="s">
        <v>72</v>
      </c>
      <c r="D10059" s="0" t="s">
        <v>194</v>
      </c>
      <c r="E10059" s="0" t="n">
        <v>2032</v>
      </c>
      <c r="F10059" s="0" t="n">
        <v>1</v>
      </c>
      <c r="G10059" s="0" t="s">
        <v>193</v>
      </c>
    </row>
    <row r="10060" customFormat="false" ht="14.25" hidden="false" customHeight="false" outlineLevel="0" collapsed="false">
      <c r="A10060" s="0" t="s">
        <v>102</v>
      </c>
      <c r="B10060" s="0" t="s">
        <v>40</v>
      </c>
      <c r="C10060" s="0" t="s">
        <v>72</v>
      </c>
      <c r="D10060" s="0" t="s">
        <v>195</v>
      </c>
      <c r="E10060" s="0" t="n">
        <v>2032</v>
      </c>
      <c r="F10060" s="0" t="n">
        <v>0.580345728886566</v>
      </c>
      <c r="G10060" s="0" t="s">
        <v>193</v>
      </c>
    </row>
    <row r="10061" customFormat="false" ht="14.25" hidden="false" customHeight="false" outlineLevel="0" collapsed="false">
      <c r="A10061" s="0" t="s">
        <v>102</v>
      </c>
      <c r="B10061" s="0" t="s">
        <v>40</v>
      </c>
      <c r="C10061" s="0" t="s">
        <v>72</v>
      </c>
      <c r="D10061" s="0" t="s">
        <v>196</v>
      </c>
      <c r="E10061" s="0" t="n">
        <v>2032</v>
      </c>
      <c r="F10061" s="0" t="n">
        <v>0.14928703836384</v>
      </c>
      <c r="G10061" s="0" t="s">
        <v>193</v>
      </c>
    </row>
    <row r="10062" customFormat="false" ht="14.25" hidden="false" customHeight="false" outlineLevel="0" collapsed="false">
      <c r="A10062" s="0" t="s">
        <v>102</v>
      </c>
      <c r="B10062" s="0" t="s">
        <v>40</v>
      </c>
      <c r="C10062" s="0" t="s">
        <v>72</v>
      </c>
      <c r="D10062" s="0" t="s">
        <v>197</v>
      </c>
      <c r="E10062" s="0" t="n">
        <v>2032</v>
      </c>
      <c r="F10062" s="0" t="n">
        <v>0.0211004691444925</v>
      </c>
      <c r="G10062" s="0" t="s">
        <v>193</v>
      </c>
    </row>
    <row r="10063" customFormat="false" ht="14.25" hidden="false" customHeight="false" outlineLevel="0" collapsed="false">
      <c r="A10063" s="0" t="s">
        <v>102</v>
      </c>
      <c r="B10063" s="0" t="s">
        <v>40</v>
      </c>
      <c r="C10063" s="0" t="s">
        <v>72</v>
      </c>
      <c r="D10063" s="0" t="s">
        <v>198</v>
      </c>
      <c r="E10063" s="0" t="n">
        <v>2032</v>
      </c>
      <c r="F10063" s="0" t="n">
        <v>0.110114724706196</v>
      </c>
      <c r="G10063" s="0" t="s">
        <v>193</v>
      </c>
    </row>
    <row r="10064" customFormat="false" ht="14.25" hidden="false" customHeight="false" outlineLevel="0" collapsed="false">
      <c r="A10064" s="0" t="s">
        <v>102</v>
      </c>
      <c r="B10064" s="0" t="s">
        <v>40</v>
      </c>
      <c r="C10064" s="0" t="s">
        <v>72</v>
      </c>
      <c r="D10064" s="0" t="s">
        <v>188</v>
      </c>
      <c r="E10064" s="0" t="n">
        <v>2033</v>
      </c>
      <c r="F10064" s="0" t="n">
        <v>1</v>
      </c>
      <c r="G10064" s="0" t="s">
        <v>135</v>
      </c>
    </row>
    <row r="10065" customFormat="false" ht="14.25" hidden="false" customHeight="false" outlineLevel="0" collapsed="false">
      <c r="A10065" s="0" t="s">
        <v>102</v>
      </c>
      <c r="B10065" s="0" t="s">
        <v>40</v>
      </c>
      <c r="C10065" s="0" t="s">
        <v>72</v>
      </c>
      <c r="D10065" s="0" t="s">
        <v>189</v>
      </c>
      <c r="E10065" s="0" t="n">
        <v>2033</v>
      </c>
      <c r="F10065" s="0" t="n">
        <v>1</v>
      </c>
      <c r="G10065" s="0" t="s">
        <v>135</v>
      </c>
    </row>
    <row r="10066" customFormat="false" ht="14.25" hidden="false" customHeight="false" outlineLevel="0" collapsed="false">
      <c r="A10066" s="0" t="s">
        <v>102</v>
      </c>
      <c r="B10066" s="0" t="s">
        <v>40</v>
      </c>
      <c r="C10066" s="0" t="s">
        <v>72</v>
      </c>
      <c r="D10066" s="0" t="s">
        <v>190</v>
      </c>
      <c r="E10066" s="0" t="n">
        <v>2033</v>
      </c>
      <c r="F10066" s="0" t="n">
        <v>1</v>
      </c>
      <c r="G10066" s="0" t="s">
        <v>135</v>
      </c>
    </row>
    <row r="10067" customFormat="false" ht="14.25" hidden="false" customHeight="false" outlineLevel="0" collapsed="false">
      <c r="A10067" s="0" t="s">
        <v>102</v>
      </c>
      <c r="B10067" s="0" t="s">
        <v>40</v>
      </c>
      <c r="C10067" s="0" t="s">
        <v>72</v>
      </c>
      <c r="D10067" s="0" t="s">
        <v>191</v>
      </c>
      <c r="E10067" s="0" t="n">
        <v>2033</v>
      </c>
      <c r="F10067" s="0" t="n">
        <v>1</v>
      </c>
      <c r="G10067" s="0" t="s">
        <v>135</v>
      </c>
    </row>
    <row r="10068" customFormat="false" ht="14.25" hidden="false" customHeight="false" outlineLevel="0" collapsed="false">
      <c r="A10068" s="0" t="s">
        <v>102</v>
      </c>
      <c r="B10068" s="0" t="s">
        <v>40</v>
      </c>
      <c r="C10068" s="0" t="s">
        <v>72</v>
      </c>
      <c r="D10068" s="0" t="s">
        <v>192</v>
      </c>
      <c r="E10068" s="0" t="n">
        <v>2033</v>
      </c>
      <c r="F10068" s="0" t="n">
        <v>1</v>
      </c>
      <c r="G10068" s="0" t="s">
        <v>193</v>
      </c>
    </row>
    <row r="10069" customFormat="false" ht="14.25" hidden="false" customHeight="false" outlineLevel="0" collapsed="false">
      <c r="A10069" s="0" t="s">
        <v>102</v>
      </c>
      <c r="B10069" s="0" t="s">
        <v>40</v>
      </c>
      <c r="C10069" s="0" t="s">
        <v>72</v>
      </c>
      <c r="D10069" s="0" t="s">
        <v>194</v>
      </c>
      <c r="E10069" s="0" t="n">
        <v>2033</v>
      </c>
      <c r="F10069" s="0" t="n">
        <v>1</v>
      </c>
      <c r="G10069" s="0" t="s">
        <v>193</v>
      </c>
    </row>
    <row r="10070" customFormat="false" ht="14.25" hidden="false" customHeight="false" outlineLevel="0" collapsed="false">
      <c r="A10070" s="0" t="s">
        <v>102</v>
      </c>
      <c r="B10070" s="0" t="s">
        <v>40</v>
      </c>
      <c r="C10070" s="0" t="s">
        <v>72</v>
      </c>
      <c r="D10070" s="0" t="s">
        <v>195</v>
      </c>
      <c r="E10070" s="0" t="n">
        <v>2033</v>
      </c>
      <c r="F10070" s="0" t="n">
        <v>0.580283346955613</v>
      </c>
      <c r="G10070" s="0" t="s">
        <v>193</v>
      </c>
    </row>
    <row r="10071" customFormat="false" ht="14.25" hidden="false" customHeight="false" outlineLevel="0" collapsed="false">
      <c r="A10071" s="0" t="s">
        <v>102</v>
      </c>
      <c r="B10071" s="0" t="s">
        <v>40</v>
      </c>
      <c r="C10071" s="0" t="s">
        <v>72</v>
      </c>
      <c r="D10071" s="0" t="s">
        <v>196</v>
      </c>
      <c r="E10071" s="0" t="n">
        <v>2033</v>
      </c>
      <c r="F10071" s="0" t="n">
        <v>0.148701490078736</v>
      </c>
      <c r="G10071" s="0" t="s">
        <v>193</v>
      </c>
    </row>
    <row r="10072" customFormat="false" ht="14.25" hidden="false" customHeight="false" outlineLevel="0" collapsed="false">
      <c r="A10072" s="0" t="s">
        <v>102</v>
      </c>
      <c r="B10072" s="0" t="s">
        <v>40</v>
      </c>
      <c r="C10072" s="0" t="s">
        <v>72</v>
      </c>
      <c r="D10072" s="0" t="s">
        <v>197</v>
      </c>
      <c r="E10072" s="0" t="n">
        <v>2033</v>
      </c>
      <c r="F10072" s="0" t="n">
        <v>0.0218244289664162</v>
      </c>
      <c r="G10072" s="0" t="s">
        <v>193</v>
      </c>
    </row>
    <row r="10073" customFormat="false" ht="14.25" hidden="false" customHeight="false" outlineLevel="0" collapsed="false">
      <c r="A10073" s="0" t="s">
        <v>102</v>
      </c>
      <c r="B10073" s="0" t="s">
        <v>40</v>
      </c>
      <c r="C10073" s="0" t="s">
        <v>72</v>
      </c>
      <c r="D10073" s="0" t="s">
        <v>198</v>
      </c>
      <c r="E10073" s="0" t="n">
        <v>2033</v>
      </c>
      <c r="F10073" s="0" t="n">
        <v>0.108884943978108</v>
      </c>
      <c r="G10073" s="0" t="s">
        <v>193</v>
      </c>
    </row>
    <row r="10074" customFormat="false" ht="14.25" hidden="false" customHeight="false" outlineLevel="0" collapsed="false">
      <c r="A10074" s="0" t="s">
        <v>102</v>
      </c>
      <c r="B10074" s="0" t="s">
        <v>40</v>
      </c>
      <c r="C10074" s="0" t="s">
        <v>72</v>
      </c>
      <c r="D10074" s="0" t="s">
        <v>188</v>
      </c>
      <c r="E10074" s="0" t="n">
        <v>2034</v>
      </c>
      <c r="F10074" s="0" t="n">
        <v>1</v>
      </c>
      <c r="G10074" s="0" t="s">
        <v>135</v>
      </c>
    </row>
    <row r="10075" customFormat="false" ht="14.25" hidden="false" customHeight="false" outlineLevel="0" collapsed="false">
      <c r="A10075" s="0" t="s">
        <v>102</v>
      </c>
      <c r="B10075" s="0" t="s">
        <v>40</v>
      </c>
      <c r="C10075" s="0" t="s">
        <v>72</v>
      </c>
      <c r="D10075" s="0" t="s">
        <v>189</v>
      </c>
      <c r="E10075" s="0" t="n">
        <v>2034</v>
      </c>
      <c r="F10075" s="0" t="n">
        <v>1</v>
      </c>
      <c r="G10075" s="0" t="s">
        <v>135</v>
      </c>
    </row>
    <row r="10076" customFormat="false" ht="14.25" hidden="false" customHeight="false" outlineLevel="0" collapsed="false">
      <c r="A10076" s="0" t="s">
        <v>102</v>
      </c>
      <c r="B10076" s="0" t="s">
        <v>40</v>
      </c>
      <c r="C10076" s="0" t="s">
        <v>72</v>
      </c>
      <c r="D10076" s="0" t="s">
        <v>190</v>
      </c>
      <c r="E10076" s="0" t="n">
        <v>2034</v>
      </c>
      <c r="F10076" s="0" t="n">
        <v>1</v>
      </c>
      <c r="G10076" s="0" t="s">
        <v>135</v>
      </c>
    </row>
    <row r="10077" customFormat="false" ht="14.25" hidden="false" customHeight="false" outlineLevel="0" collapsed="false">
      <c r="A10077" s="0" t="s">
        <v>102</v>
      </c>
      <c r="B10077" s="0" t="s">
        <v>40</v>
      </c>
      <c r="C10077" s="0" t="s">
        <v>72</v>
      </c>
      <c r="D10077" s="0" t="s">
        <v>191</v>
      </c>
      <c r="E10077" s="0" t="n">
        <v>2034</v>
      </c>
      <c r="F10077" s="0" t="n">
        <v>1</v>
      </c>
      <c r="G10077" s="0" t="s">
        <v>135</v>
      </c>
    </row>
    <row r="10078" customFormat="false" ht="14.25" hidden="false" customHeight="false" outlineLevel="0" collapsed="false">
      <c r="A10078" s="0" t="s">
        <v>102</v>
      </c>
      <c r="B10078" s="0" t="s">
        <v>40</v>
      </c>
      <c r="C10078" s="0" t="s">
        <v>72</v>
      </c>
      <c r="D10078" s="0" t="s">
        <v>192</v>
      </c>
      <c r="E10078" s="0" t="n">
        <v>2034</v>
      </c>
      <c r="F10078" s="0" t="n">
        <v>1</v>
      </c>
      <c r="G10078" s="0" t="s">
        <v>193</v>
      </c>
    </row>
    <row r="10079" customFormat="false" ht="14.25" hidden="false" customHeight="false" outlineLevel="0" collapsed="false">
      <c r="A10079" s="0" t="s">
        <v>102</v>
      </c>
      <c r="B10079" s="0" t="s">
        <v>40</v>
      </c>
      <c r="C10079" s="0" t="s">
        <v>72</v>
      </c>
      <c r="D10079" s="0" t="s">
        <v>194</v>
      </c>
      <c r="E10079" s="0" t="n">
        <v>2034</v>
      </c>
      <c r="F10079" s="0" t="n">
        <v>1</v>
      </c>
      <c r="G10079" s="0" t="s">
        <v>193</v>
      </c>
    </row>
    <row r="10080" customFormat="false" ht="14.25" hidden="false" customHeight="false" outlineLevel="0" collapsed="false">
      <c r="A10080" s="0" t="s">
        <v>102</v>
      </c>
      <c r="B10080" s="0" t="s">
        <v>40</v>
      </c>
      <c r="C10080" s="0" t="s">
        <v>72</v>
      </c>
      <c r="D10080" s="0" t="s">
        <v>195</v>
      </c>
      <c r="E10080" s="0" t="n">
        <v>2034</v>
      </c>
      <c r="F10080" s="0" t="n">
        <v>0.580221102547206</v>
      </c>
      <c r="G10080" s="0" t="s">
        <v>193</v>
      </c>
    </row>
    <row r="10081" customFormat="false" ht="14.25" hidden="false" customHeight="false" outlineLevel="0" collapsed="false">
      <c r="A10081" s="0" t="s">
        <v>102</v>
      </c>
      <c r="B10081" s="0" t="s">
        <v>40</v>
      </c>
      <c r="C10081" s="0" t="s">
        <v>72</v>
      </c>
      <c r="D10081" s="0" t="s">
        <v>196</v>
      </c>
      <c r="E10081" s="0" t="n">
        <v>2034</v>
      </c>
      <c r="F10081" s="0" t="n">
        <v>0.148048724906192</v>
      </c>
      <c r="G10081" s="0" t="s">
        <v>193</v>
      </c>
    </row>
    <row r="10082" customFormat="false" ht="14.25" hidden="false" customHeight="false" outlineLevel="0" collapsed="false">
      <c r="A10082" s="0" t="s">
        <v>102</v>
      </c>
      <c r="B10082" s="0" t="s">
        <v>40</v>
      </c>
      <c r="C10082" s="0" t="s">
        <v>72</v>
      </c>
      <c r="D10082" s="0" t="s">
        <v>197</v>
      </c>
      <c r="E10082" s="0" t="n">
        <v>2034</v>
      </c>
      <c r="F10082" s="0" t="n">
        <v>0.0225903020958659</v>
      </c>
      <c r="G10082" s="0" t="s">
        <v>193</v>
      </c>
    </row>
    <row r="10083" customFormat="false" ht="14.25" hidden="false" customHeight="false" outlineLevel="0" collapsed="false">
      <c r="A10083" s="0" t="s">
        <v>102</v>
      </c>
      <c r="B10083" s="0" t="s">
        <v>40</v>
      </c>
      <c r="C10083" s="0" t="s">
        <v>72</v>
      </c>
      <c r="D10083" s="0" t="s">
        <v>198</v>
      </c>
      <c r="E10083" s="0" t="n">
        <v>2034</v>
      </c>
      <c r="F10083" s="0" t="n">
        <v>0.108020382884469</v>
      </c>
      <c r="G10083" s="0" t="s">
        <v>193</v>
      </c>
    </row>
    <row r="10084" customFormat="false" ht="14.25" hidden="false" customHeight="false" outlineLevel="0" collapsed="false">
      <c r="A10084" s="0" t="s">
        <v>102</v>
      </c>
      <c r="B10084" s="0" t="s">
        <v>40</v>
      </c>
      <c r="C10084" s="0" t="s">
        <v>72</v>
      </c>
      <c r="D10084" s="0" t="s">
        <v>188</v>
      </c>
      <c r="E10084" s="0" t="n">
        <v>2035</v>
      </c>
      <c r="F10084" s="0" t="n">
        <v>1</v>
      </c>
      <c r="G10084" s="0" t="s">
        <v>135</v>
      </c>
    </row>
    <row r="10085" customFormat="false" ht="14.25" hidden="false" customHeight="false" outlineLevel="0" collapsed="false">
      <c r="A10085" s="0" t="s">
        <v>102</v>
      </c>
      <c r="B10085" s="0" t="s">
        <v>40</v>
      </c>
      <c r="C10085" s="0" t="s">
        <v>72</v>
      </c>
      <c r="D10085" s="0" t="s">
        <v>189</v>
      </c>
      <c r="E10085" s="0" t="n">
        <v>2035</v>
      </c>
      <c r="F10085" s="0" t="n">
        <v>1</v>
      </c>
      <c r="G10085" s="0" t="s">
        <v>135</v>
      </c>
    </row>
    <row r="10086" customFormat="false" ht="14.25" hidden="false" customHeight="false" outlineLevel="0" collapsed="false">
      <c r="A10086" s="0" t="s">
        <v>102</v>
      </c>
      <c r="B10086" s="0" t="s">
        <v>40</v>
      </c>
      <c r="C10086" s="0" t="s">
        <v>72</v>
      </c>
      <c r="D10086" s="0" t="s">
        <v>190</v>
      </c>
      <c r="E10086" s="0" t="n">
        <v>2035</v>
      </c>
      <c r="F10086" s="0" t="n">
        <v>1</v>
      </c>
      <c r="G10086" s="0" t="s">
        <v>135</v>
      </c>
    </row>
    <row r="10087" customFormat="false" ht="14.25" hidden="false" customHeight="false" outlineLevel="0" collapsed="false">
      <c r="A10087" s="0" t="s">
        <v>102</v>
      </c>
      <c r="B10087" s="0" t="s">
        <v>40</v>
      </c>
      <c r="C10087" s="0" t="s">
        <v>72</v>
      </c>
      <c r="D10087" s="0" t="s">
        <v>191</v>
      </c>
      <c r="E10087" s="0" t="n">
        <v>2035</v>
      </c>
      <c r="F10087" s="0" t="n">
        <v>1</v>
      </c>
      <c r="G10087" s="0" t="s">
        <v>135</v>
      </c>
    </row>
    <row r="10088" customFormat="false" ht="14.25" hidden="false" customHeight="false" outlineLevel="0" collapsed="false">
      <c r="A10088" s="0" t="s">
        <v>102</v>
      </c>
      <c r="B10088" s="0" t="s">
        <v>40</v>
      </c>
      <c r="C10088" s="0" t="s">
        <v>72</v>
      </c>
      <c r="D10088" s="0" t="s">
        <v>192</v>
      </c>
      <c r="E10088" s="0" t="n">
        <v>2035</v>
      </c>
      <c r="F10088" s="0" t="n">
        <v>1</v>
      </c>
      <c r="G10088" s="0" t="s">
        <v>193</v>
      </c>
    </row>
    <row r="10089" customFormat="false" ht="14.25" hidden="false" customHeight="false" outlineLevel="0" collapsed="false">
      <c r="A10089" s="0" t="s">
        <v>102</v>
      </c>
      <c r="B10089" s="0" t="s">
        <v>40</v>
      </c>
      <c r="C10089" s="0" t="s">
        <v>72</v>
      </c>
      <c r="D10089" s="0" t="s">
        <v>194</v>
      </c>
      <c r="E10089" s="0" t="n">
        <v>2035</v>
      </c>
      <c r="F10089" s="0" t="n">
        <v>1</v>
      </c>
      <c r="G10089" s="0" t="s">
        <v>193</v>
      </c>
    </row>
    <row r="10090" customFormat="false" ht="14.25" hidden="false" customHeight="false" outlineLevel="0" collapsed="false">
      <c r="A10090" s="0" t="s">
        <v>102</v>
      </c>
      <c r="B10090" s="0" t="s">
        <v>40</v>
      </c>
      <c r="C10090" s="0" t="s">
        <v>72</v>
      </c>
      <c r="D10090" s="0" t="s">
        <v>195</v>
      </c>
      <c r="E10090" s="0" t="n">
        <v>2035</v>
      </c>
      <c r="F10090" s="0" t="n">
        <v>0.580155875068286</v>
      </c>
      <c r="G10090" s="0" t="s">
        <v>193</v>
      </c>
    </row>
    <row r="10091" customFormat="false" ht="14.25" hidden="false" customHeight="false" outlineLevel="0" collapsed="false">
      <c r="A10091" s="0" t="s">
        <v>102</v>
      </c>
      <c r="B10091" s="0" t="s">
        <v>40</v>
      </c>
      <c r="C10091" s="0" t="s">
        <v>72</v>
      </c>
      <c r="D10091" s="0" t="s">
        <v>196</v>
      </c>
      <c r="E10091" s="0" t="n">
        <v>2035</v>
      </c>
      <c r="F10091" s="0" t="n">
        <v>0.147405283723225</v>
      </c>
      <c r="G10091" s="0" t="s">
        <v>193</v>
      </c>
    </row>
    <row r="10092" customFormat="false" ht="14.25" hidden="false" customHeight="false" outlineLevel="0" collapsed="false">
      <c r="A10092" s="0" t="s">
        <v>102</v>
      </c>
      <c r="B10092" s="0" t="s">
        <v>40</v>
      </c>
      <c r="C10092" s="0" t="s">
        <v>72</v>
      </c>
      <c r="D10092" s="0" t="s">
        <v>197</v>
      </c>
      <c r="E10092" s="0" t="n">
        <v>2035</v>
      </c>
      <c r="F10092" s="0" t="n">
        <v>0.0233261673901041</v>
      </c>
      <c r="G10092" s="0" t="s">
        <v>193</v>
      </c>
    </row>
    <row r="10093" customFormat="false" ht="14.25" hidden="false" customHeight="false" outlineLevel="0" collapsed="false">
      <c r="A10093" s="0" t="s">
        <v>102</v>
      </c>
      <c r="B10093" s="0" t="s">
        <v>40</v>
      </c>
      <c r="C10093" s="0" t="s">
        <v>72</v>
      </c>
      <c r="D10093" s="0" t="s">
        <v>198</v>
      </c>
      <c r="E10093" s="0" t="n">
        <v>2035</v>
      </c>
      <c r="F10093" s="0" t="n">
        <v>0.10714586826914</v>
      </c>
      <c r="G10093" s="0" t="s">
        <v>193</v>
      </c>
    </row>
    <row r="10094" customFormat="false" ht="14.25" hidden="false" customHeight="false" outlineLevel="0" collapsed="false">
      <c r="A10094" s="0" t="s">
        <v>102</v>
      </c>
      <c r="B10094" s="0" t="s">
        <v>40</v>
      </c>
      <c r="C10094" s="0" t="s">
        <v>72</v>
      </c>
      <c r="D10094" s="0" t="s">
        <v>188</v>
      </c>
      <c r="E10094" s="0" t="n">
        <v>2036</v>
      </c>
      <c r="F10094" s="0" t="n">
        <v>1</v>
      </c>
      <c r="G10094" s="0" t="s">
        <v>135</v>
      </c>
    </row>
    <row r="10095" customFormat="false" ht="14.25" hidden="false" customHeight="false" outlineLevel="0" collapsed="false">
      <c r="A10095" s="0" t="s">
        <v>102</v>
      </c>
      <c r="B10095" s="0" t="s">
        <v>40</v>
      </c>
      <c r="C10095" s="0" t="s">
        <v>72</v>
      </c>
      <c r="D10095" s="0" t="s">
        <v>189</v>
      </c>
      <c r="E10095" s="0" t="n">
        <v>2036</v>
      </c>
      <c r="F10095" s="0" t="n">
        <v>1</v>
      </c>
      <c r="G10095" s="0" t="s">
        <v>135</v>
      </c>
    </row>
    <row r="10096" customFormat="false" ht="14.25" hidden="false" customHeight="false" outlineLevel="0" collapsed="false">
      <c r="A10096" s="0" t="s">
        <v>102</v>
      </c>
      <c r="B10096" s="0" t="s">
        <v>40</v>
      </c>
      <c r="C10096" s="0" t="s">
        <v>72</v>
      </c>
      <c r="D10096" s="0" t="s">
        <v>190</v>
      </c>
      <c r="E10096" s="0" t="n">
        <v>2036</v>
      </c>
      <c r="F10096" s="0" t="n">
        <v>1</v>
      </c>
      <c r="G10096" s="0" t="s">
        <v>135</v>
      </c>
    </row>
    <row r="10097" customFormat="false" ht="14.25" hidden="false" customHeight="false" outlineLevel="0" collapsed="false">
      <c r="A10097" s="0" t="s">
        <v>102</v>
      </c>
      <c r="B10097" s="0" t="s">
        <v>40</v>
      </c>
      <c r="C10097" s="0" t="s">
        <v>72</v>
      </c>
      <c r="D10097" s="0" t="s">
        <v>191</v>
      </c>
      <c r="E10097" s="0" t="n">
        <v>2036</v>
      </c>
      <c r="F10097" s="0" t="n">
        <v>1</v>
      </c>
      <c r="G10097" s="0" t="s">
        <v>135</v>
      </c>
    </row>
    <row r="10098" customFormat="false" ht="14.25" hidden="false" customHeight="false" outlineLevel="0" collapsed="false">
      <c r="A10098" s="0" t="s">
        <v>102</v>
      </c>
      <c r="B10098" s="0" t="s">
        <v>40</v>
      </c>
      <c r="C10098" s="0" t="s">
        <v>72</v>
      </c>
      <c r="D10098" s="0" t="s">
        <v>192</v>
      </c>
      <c r="E10098" s="0" t="n">
        <v>2036</v>
      </c>
      <c r="F10098" s="0" t="n">
        <v>1</v>
      </c>
      <c r="G10098" s="0" t="s">
        <v>193</v>
      </c>
    </row>
    <row r="10099" customFormat="false" ht="14.25" hidden="false" customHeight="false" outlineLevel="0" collapsed="false">
      <c r="A10099" s="0" t="s">
        <v>102</v>
      </c>
      <c r="B10099" s="0" t="s">
        <v>40</v>
      </c>
      <c r="C10099" s="0" t="s">
        <v>72</v>
      </c>
      <c r="D10099" s="0" t="s">
        <v>194</v>
      </c>
      <c r="E10099" s="0" t="n">
        <v>2036</v>
      </c>
      <c r="F10099" s="0" t="n">
        <v>1</v>
      </c>
      <c r="G10099" s="0" t="s">
        <v>193</v>
      </c>
    </row>
    <row r="10100" customFormat="false" ht="14.25" hidden="false" customHeight="false" outlineLevel="0" collapsed="false">
      <c r="A10100" s="0" t="s">
        <v>102</v>
      </c>
      <c r="B10100" s="0" t="s">
        <v>40</v>
      </c>
      <c r="C10100" s="0" t="s">
        <v>72</v>
      </c>
      <c r="D10100" s="0" t="s">
        <v>195</v>
      </c>
      <c r="E10100" s="0" t="n">
        <v>2036</v>
      </c>
      <c r="F10100" s="0" t="n">
        <v>0.580100883455002</v>
      </c>
      <c r="G10100" s="0" t="s">
        <v>193</v>
      </c>
    </row>
    <row r="10101" customFormat="false" ht="14.25" hidden="false" customHeight="false" outlineLevel="0" collapsed="false">
      <c r="A10101" s="0" t="s">
        <v>102</v>
      </c>
      <c r="B10101" s="0" t="s">
        <v>40</v>
      </c>
      <c r="C10101" s="0" t="s">
        <v>72</v>
      </c>
      <c r="D10101" s="0" t="s">
        <v>196</v>
      </c>
      <c r="E10101" s="0" t="n">
        <v>2036</v>
      </c>
      <c r="F10101" s="0" t="n">
        <v>0.14675069274555</v>
      </c>
      <c r="G10101" s="0" t="s">
        <v>193</v>
      </c>
    </row>
    <row r="10102" customFormat="false" ht="14.25" hidden="false" customHeight="false" outlineLevel="0" collapsed="false">
      <c r="A10102" s="0" t="s">
        <v>102</v>
      </c>
      <c r="B10102" s="0" t="s">
        <v>40</v>
      </c>
      <c r="C10102" s="0" t="s">
        <v>72</v>
      </c>
      <c r="D10102" s="0" t="s">
        <v>197</v>
      </c>
      <c r="E10102" s="0" t="n">
        <v>2036</v>
      </c>
      <c r="F10102" s="0" t="n">
        <v>0.024281391478039</v>
      </c>
      <c r="G10102" s="0" t="s">
        <v>193</v>
      </c>
    </row>
    <row r="10103" customFormat="false" ht="14.25" hidden="false" customHeight="false" outlineLevel="0" collapsed="false">
      <c r="A10103" s="0" t="s">
        <v>102</v>
      </c>
      <c r="B10103" s="0" t="s">
        <v>40</v>
      </c>
      <c r="C10103" s="0" t="s">
        <v>72</v>
      </c>
      <c r="D10103" s="0" t="s">
        <v>198</v>
      </c>
      <c r="E10103" s="0" t="n">
        <v>2036</v>
      </c>
      <c r="F10103" s="0" t="n">
        <v>0.105943297399532</v>
      </c>
      <c r="G10103" s="0" t="s">
        <v>193</v>
      </c>
    </row>
    <row r="10104" customFormat="false" ht="14.25" hidden="false" customHeight="false" outlineLevel="0" collapsed="false">
      <c r="A10104" s="0" t="s">
        <v>102</v>
      </c>
      <c r="B10104" s="0" t="s">
        <v>40</v>
      </c>
      <c r="C10104" s="0" t="s">
        <v>72</v>
      </c>
      <c r="D10104" s="0" t="s">
        <v>188</v>
      </c>
      <c r="E10104" s="0" t="n">
        <v>2037</v>
      </c>
      <c r="F10104" s="0" t="n">
        <v>1</v>
      </c>
      <c r="G10104" s="0" t="s">
        <v>135</v>
      </c>
    </row>
    <row r="10105" customFormat="false" ht="14.25" hidden="false" customHeight="false" outlineLevel="0" collapsed="false">
      <c r="A10105" s="0" t="s">
        <v>102</v>
      </c>
      <c r="B10105" s="0" t="s">
        <v>40</v>
      </c>
      <c r="C10105" s="0" t="s">
        <v>72</v>
      </c>
      <c r="D10105" s="0" t="s">
        <v>189</v>
      </c>
      <c r="E10105" s="0" t="n">
        <v>2037</v>
      </c>
      <c r="F10105" s="0" t="n">
        <v>1</v>
      </c>
      <c r="G10105" s="0" t="s">
        <v>135</v>
      </c>
    </row>
    <row r="10106" customFormat="false" ht="14.25" hidden="false" customHeight="false" outlineLevel="0" collapsed="false">
      <c r="A10106" s="0" t="s">
        <v>102</v>
      </c>
      <c r="B10106" s="0" t="s">
        <v>40</v>
      </c>
      <c r="C10106" s="0" t="s">
        <v>72</v>
      </c>
      <c r="D10106" s="0" t="s">
        <v>190</v>
      </c>
      <c r="E10106" s="0" t="n">
        <v>2037</v>
      </c>
      <c r="F10106" s="0" t="n">
        <v>1</v>
      </c>
      <c r="G10106" s="0" t="s">
        <v>135</v>
      </c>
    </row>
    <row r="10107" customFormat="false" ht="14.25" hidden="false" customHeight="false" outlineLevel="0" collapsed="false">
      <c r="A10107" s="0" t="s">
        <v>102</v>
      </c>
      <c r="B10107" s="0" t="s">
        <v>40</v>
      </c>
      <c r="C10107" s="0" t="s">
        <v>72</v>
      </c>
      <c r="D10107" s="0" t="s">
        <v>191</v>
      </c>
      <c r="E10107" s="0" t="n">
        <v>2037</v>
      </c>
      <c r="F10107" s="0" t="n">
        <v>1</v>
      </c>
      <c r="G10107" s="0" t="s">
        <v>135</v>
      </c>
    </row>
    <row r="10108" customFormat="false" ht="14.25" hidden="false" customHeight="false" outlineLevel="0" collapsed="false">
      <c r="A10108" s="0" t="s">
        <v>102</v>
      </c>
      <c r="B10108" s="0" t="s">
        <v>40</v>
      </c>
      <c r="C10108" s="0" t="s">
        <v>72</v>
      </c>
      <c r="D10108" s="0" t="s">
        <v>192</v>
      </c>
      <c r="E10108" s="0" t="n">
        <v>2037</v>
      </c>
      <c r="F10108" s="0" t="n">
        <v>1</v>
      </c>
      <c r="G10108" s="0" t="s">
        <v>193</v>
      </c>
    </row>
    <row r="10109" customFormat="false" ht="14.25" hidden="false" customHeight="false" outlineLevel="0" collapsed="false">
      <c r="A10109" s="0" t="s">
        <v>102</v>
      </c>
      <c r="B10109" s="0" t="s">
        <v>40</v>
      </c>
      <c r="C10109" s="0" t="s">
        <v>72</v>
      </c>
      <c r="D10109" s="0" t="s">
        <v>194</v>
      </c>
      <c r="E10109" s="0" t="n">
        <v>2037</v>
      </c>
      <c r="F10109" s="0" t="n">
        <v>1</v>
      </c>
      <c r="G10109" s="0" t="s">
        <v>193</v>
      </c>
    </row>
    <row r="10110" customFormat="false" ht="14.25" hidden="false" customHeight="false" outlineLevel="0" collapsed="false">
      <c r="A10110" s="0" t="s">
        <v>102</v>
      </c>
      <c r="B10110" s="0" t="s">
        <v>40</v>
      </c>
      <c r="C10110" s="0" t="s">
        <v>72</v>
      </c>
      <c r="D10110" s="0" t="s">
        <v>195</v>
      </c>
      <c r="E10110" s="0" t="n">
        <v>2037</v>
      </c>
      <c r="F10110" s="0" t="n">
        <v>0.580049176134508</v>
      </c>
      <c r="G10110" s="0" t="s">
        <v>193</v>
      </c>
    </row>
    <row r="10111" customFormat="false" ht="14.25" hidden="false" customHeight="false" outlineLevel="0" collapsed="false">
      <c r="A10111" s="0" t="s">
        <v>102</v>
      </c>
      <c r="B10111" s="0" t="s">
        <v>40</v>
      </c>
      <c r="C10111" s="0" t="s">
        <v>72</v>
      </c>
      <c r="D10111" s="0" t="s">
        <v>196</v>
      </c>
      <c r="E10111" s="0" t="n">
        <v>2037</v>
      </c>
      <c r="F10111" s="0" t="n">
        <v>0.146057411481395</v>
      </c>
      <c r="G10111" s="0" t="s">
        <v>193</v>
      </c>
    </row>
    <row r="10112" customFormat="false" ht="14.25" hidden="false" customHeight="false" outlineLevel="0" collapsed="false">
      <c r="A10112" s="0" t="s">
        <v>102</v>
      </c>
      <c r="B10112" s="0" t="s">
        <v>40</v>
      </c>
      <c r="C10112" s="0" t="s">
        <v>72</v>
      </c>
      <c r="D10112" s="0" t="s">
        <v>197</v>
      </c>
      <c r="E10112" s="0" t="n">
        <v>2037</v>
      </c>
      <c r="F10112" s="0" t="n">
        <v>0.0252243636927832</v>
      </c>
      <c r="G10112" s="0" t="s">
        <v>193</v>
      </c>
    </row>
    <row r="10113" customFormat="false" ht="14.25" hidden="false" customHeight="false" outlineLevel="0" collapsed="false">
      <c r="A10113" s="0" t="s">
        <v>102</v>
      </c>
      <c r="B10113" s="0" t="s">
        <v>40</v>
      </c>
      <c r="C10113" s="0" t="s">
        <v>72</v>
      </c>
      <c r="D10113" s="0" t="s">
        <v>198</v>
      </c>
      <c r="E10113" s="0" t="n">
        <v>2037</v>
      </c>
      <c r="F10113" s="0" t="n">
        <v>0.104854127255974</v>
      </c>
      <c r="G10113" s="0" t="s">
        <v>193</v>
      </c>
    </row>
    <row r="10114" customFormat="false" ht="14.25" hidden="false" customHeight="false" outlineLevel="0" collapsed="false">
      <c r="A10114" s="0" t="s">
        <v>102</v>
      </c>
      <c r="B10114" s="0" t="s">
        <v>40</v>
      </c>
      <c r="C10114" s="0" t="s">
        <v>72</v>
      </c>
      <c r="D10114" s="0" t="s">
        <v>188</v>
      </c>
      <c r="E10114" s="0" t="n">
        <v>2038</v>
      </c>
      <c r="F10114" s="0" t="n">
        <v>1</v>
      </c>
      <c r="G10114" s="0" t="s">
        <v>135</v>
      </c>
    </row>
    <row r="10115" customFormat="false" ht="14.25" hidden="false" customHeight="false" outlineLevel="0" collapsed="false">
      <c r="A10115" s="0" t="s">
        <v>102</v>
      </c>
      <c r="B10115" s="0" t="s">
        <v>40</v>
      </c>
      <c r="C10115" s="0" t="s">
        <v>72</v>
      </c>
      <c r="D10115" s="0" t="s">
        <v>189</v>
      </c>
      <c r="E10115" s="0" t="n">
        <v>2038</v>
      </c>
      <c r="F10115" s="0" t="n">
        <v>1</v>
      </c>
      <c r="G10115" s="0" t="s">
        <v>135</v>
      </c>
    </row>
    <row r="10116" customFormat="false" ht="14.25" hidden="false" customHeight="false" outlineLevel="0" collapsed="false">
      <c r="A10116" s="0" t="s">
        <v>102</v>
      </c>
      <c r="B10116" s="0" t="s">
        <v>40</v>
      </c>
      <c r="C10116" s="0" t="s">
        <v>72</v>
      </c>
      <c r="D10116" s="0" t="s">
        <v>190</v>
      </c>
      <c r="E10116" s="0" t="n">
        <v>2038</v>
      </c>
      <c r="F10116" s="0" t="n">
        <v>1</v>
      </c>
      <c r="G10116" s="0" t="s">
        <v>135</v>
      </c>
    </row>
    <row r="10117" customFormat="false" ht="14.25" hidden="false" customHeight="false" outlineLevel="0" collapsed="false">
      <c r="A10117" s="0" t="s">
        <v>102</v>
      </c>
      <c r="B10117" s="0" t="s">
        <v>40</v>
      </c>
      <c r="C10117" s="0" t="s">
        <v>72</v>
      </c>
      <c r="D10117" s="0" t="s">
        <v>191</v>
      </c>
      <c r="E10117" s="0" t="n">
        <v>2038</v>
      </c>
      <c r="F10117" s="0" t="n">
        <v>1</v>
      </c>
      <c r="G10117" s="0" t="s">
        <v>135</v>
      </c>
    </row>
    <row r="10118" customFormat="false" ht="14.25" hidden="false" customHeight="false" outlineLevel="0" collapsed="false">
      <c r="A10118" s="0" t="s">
        <v>102</v>
      </c>
      <c r="B10118" s="0" t="s">
        <v>40</v>
      </c>
      <c r="C10118" s="0" t="s">
        <v>72</v>
      </c>
      <c r="D10118" s="0" t="s">
        <v>192</v>
      </c>
      <c r="E10118" s="0" t="n">
        <v>2038</v>
      </c>
      <c r="F10118" s="0" t="n">
        <v>1</v>
      </c>
      <c r="G10118" s="0" t="s">
        <v>193</v>
      </c>
    </row>
    <row r="10119" customFormat="false" ht="14.25" hidden="false" customHeight="false" outlineLevel="0" collapsed="false">
      <c r="A10119" s="0" t="s">
        <v>102</v>
      </c>
      <c r="B10119" s="0" t="s">
        <v>40</v>
      </c>
      <c r="C10119" s="0" t="s">
        <v>72</v>
      </c>
      <c r="D10119" s="0" t="s">
        <v>194</v>
      </c>
      <c r="E10119" s="0" t="n">
        <v>2038</v>
      </c>
      <c r="F10119" s="0" t="n">
        <v>1</v>
      </c>
      <c r="G10119" s="0" t="s">
        <v>193</v>
      </c>
    </row>
    <row r="10120" customFormat="false" ht="14.25" hidden="false" customHeight="false" outlineLevel="0" collapsed="false">
      <c r="A10120" s="0" t="s">
        <v>102</v>
      </c>
      <c r="B10120" s="0" t="s">
        <v>40</v>
      </c>
      <c r="C10120" s="0" t="s">
        <v>72</v>
      </c>
      <c r="D10120" s="0" t="s">
        <v>195</v>
      </c>
      <c r="E10120" s="0" t="n">
        <v>2038</v>
      </c>
      <c r="F10120" s="0" t="n">
        <v>0.580000192624148</v>
      </c>
      <c r="G10120" s="0" t="s">
        <v>193</v>
      </c>
    </row>
    <row r="10121" customFormat="false" ht="14.25" hidden="false" customHeight="false" outlineLevel="0" collapsed="false">
      <c r="A10121" s="0" t="s">
        <v>102</v>
      </c>
      <c r="B10121" s="0" t="s">
        <v>40</v>
      </c>
      <c r="C10121" s="0" t="s">
        <v>72</v>
      </c>
      <c r="D10121" s="0" t="s">
        <v>196</v>
      </c>
      <c r="E10121" s="0" t="n">
        <v>2038</v>
      </c>
      <c r="F10121" s="0" t="n">
        <v>0.145317086063751</v>
      </c>
      <c r="G10121" s="0" t="s">
        <v>193</v>
      </c>
    </row>
    <row r="10122" customFormat="false" ht="14.25" hidden="false" customHeight="false" outlineLevel="0" collapsed="false">
      <c r="A10122" s="0" t="s">
        <v>102</v>
      </c>
      <c r="B10122" s="0" t="s">
        <v>40</v>
      </c>
      <c r="C10122" s="0" t="s">
        <v>72</v>
      </c>
      <c r="D10122" s="0" t="s">
        <v>197</v>
      </c>
      <c r="E10122" s="0" t="n">
        <v>2038</v>
      </c>
      <c r="F10122" s="0" t="n">
        <v>0.0261298998634492</v>
      </c>
      <c r="G10122" s="0" t="s">
        <v>193</v>
      </c>
    </row>
    <row r="10123" customFormat="false" ht="14.25" hidden="false" customHeight="false" outlineLevel="0" collapsed="false">
      <c r="A10123" s="0" t="s">
        <v>102</v>
      </c>
      <c r="B10123" s="0" t="s">
        <v>40</v>
      </c>
      <c r="C10123" s="0" t="s">
        <v>72</v>
      </c>
      <c r="D10123" s="0" t="s">
        <v>198</v>
      </c>
      <c r="E10123" s="0" t="n">
        <v>2038</v>
      </c>
      <c r="F10123" s="0" t="n">
        <v>0.103762359300871</v>
      </c>
      <c r="G10123" s="0" t="s">
        <v>193</v>
      </c>
    </row>
    <row r="10124" customFormat="false" ht="14.25" hidden="false" customHeight="false" outlineLevel="0" collapsed="false">
      <c r="A10124" s="0" t="s">
        <v>102</v>
      </c>
      <c r="B10124" s="0" t="s">
        <v>40</v>
      </c>
      <c r="C10124" s="0" t="s">
        <v>72</v>
      </c>
      <c r="D10124" s="0" t="s">
        <v>188</v>
      </c>
      <c r="E10124" s="0" t="n">
        <v>2039</v>
      </c>
      <c r="F10124" s="0" t="n">
        <v>1</v>
      </c>
      <c r="G10124" s="0" t="s">
        <v>135</v>
      </c>
    </row>
    <row r="10125" customFormat="false" ht="14.25" hidden="false" customHeight="false" outlineLevel="0" collapsed="false">
      <c r="A10125" s="0" t="s">
        <v>102</v>
      </c>
      <c r="B10125" s="0" t="s">
        <v>40</v>
      </c>
      <c r="C10125" s="0" t="s">
        <v>72</v>
      </c>
      <c r="D10125" s="0" t="s">
        <v>189</v>
      </c>
      <c r="E10125" s="0" t="n">
        <v>2039</v>
      </c>
      <c r="F10125" s="0" t="n">
        <v>1</v>
      </c>
      <c r="G10125" s="0" t="s">
        <v>135</v>
      </c>
    </row>
    <row r="10126" customFormat="false" ht="14.25" hidden="false" customHeight="false" outlineLevel="0" collapsed="false">
      <c r="A10126" s="0" t="s">
        <v>102</v>
      </c>
      <c r="B10126" s="0" t="s">
        <v>40</v>
      </c>
      <c r="C10126" s="0" t="s">
        <v>72</v>
      </c>
      <c r="D10126" s="0" t="s">
        <v>190</v>
      </c>
      <c r="E10126" s="0" t="n">
        <v>2039</v>
      </c>
      <c r="F10126" s="0" t="n">
        <v>1</v>
      </c>
      <c r="G10126" s="0" t="s">
        <v>135</v>
      </c>
    </row>
    <row r="10127" customFormat="false" ht="14.25" hidden="false" customHeight="false" outlineLevel="0" collapsed="false">
      <c r="A10127" s="0" t="s">
        <v>102</v>
      </c>
      <c r="B10127" s="0" t="s">
        <v>40</v>
      </c>
      <c r="C10127" s="0" t="s">
        <v>72</v>
      </c>
      <c r="D10127" s="0" t="s">
        <v>191</v>
      </c>
      <c r="E10127" s="0" t="n">
        <v>2039</v>
      </c>
      <c r="F10127" s="0" t="n">
        <v>1</v>
      </c>
      <c r="G10127" s="0" t="s">
        <v>135</v>
      </c>
    </row>
    <row r="10128" customFormat="false" ht="14.25" hidden="false" customHeight="false" outlineLevel="0" collapsed="false">
      <c r="A10128" s="0" t="s">
        <v>102</v>
      </c>
      <c r="B10128" s="0" t="s">
        <v>40</v>
      </c>
      <c r="C10128" s="0" t="s">
        <v>72</v>
      </c>
      <c r="D10128" s="0" t="s">
        <v>192</v>
      </c>
      <c r="E10128" s="0" t="n">
        <v>2039</v>
      </c>
      <c r="F10128" s="0" t="n">
        <v>1</v>
      </c>
      <c r="G10128" s="0" t="s">
        <v>193</v>
      </c>
    </row>
    <row r="10129" customFormat="false" ht="14.25" hidden="false" customHeight="false" outlineLevel="0" collapsed="false">
      <c r="A10129" s="0" t="s">
        <v>102</v>
      </c>
      <c r="B10129" s="0" t="s">
        <v>40</v>
      </c>
      <c r="C10129" s="0" t="s">
        <v>72</v>
      </c>
      <c r="D10129" s="0" t="s">
        <v>194</v>
      </c>
      <c r="E10129" s="0" t="n">
        <v>2039</v>
      </c>
      <c r="F10129" s="0" t="n">
        <v>1</v>
      </c>
      <c r="G10129" s="0" t="s">
        <v>193</v>
      </c>
    </row>
    <row r="10130" customFormat="false" ht="14.25" hidden="false" customHeight="false" outlineLevel="0" collapsed="false">
      <c r="A10130" s="0" t="s">
        <v>102</v>
      </c>
      <c r="B10130" s="0" t="s">
        <v>40</v>
      </c>
      <c r="C10130" s="0" t="s">
        <v>72</v>
      </c>
      <c r="D10130" s="0" t="s">
        <v>195</v>
      </c>
      <c r="E10130" s="0" t="n">
        <v>2039</v>
      </c>
      <c r="F10130" s="0" t="n">
        <v>0.579953337326972</v>
      </c>
      <c r="G10130" s="0" t="s">
        <v>193</v>
      </c>
    </row>
    <row r="10131" customFormat="false" ht="14.25" hidden="false" customHeight="false" outlineLevel="0" collapsed="false">
      <c r="A10131" s="0" t="s">
        <v>102</v>
      </c>
      <c r="B10131" s="0" t="s">
        <v>40</v>
      </c>
      <c r="C10131" s="0" t="s">
        <v>72</v>
      </c>
      <c r="D10131" s="0" t="s">
        <v>196</v>
      </c>
      <c r="E10131" s="0" t="n">
        <v>2039</v>
      </c>
      <c r="F10131" s="0" t="n">
        <v>0.14462638209511</v>
      </c>
      <c r="G10131" s="0" t="s">
        <v>193</v>
      </c>
    </row>
    <row r="10132" customFormat="false" ht="14.25" hidden="false" customHeight="false" outlineLevel="0" collapsed="false">
      <c r="A10132" s="0" t="s">
        <v>102</v>
      </c>
      <c r="B10132" s="0" t="s">
        <v>40</v>
      </c>
      <c r="C10132" s="0" t="s">
        <v>72</v>
      </c>
      <c r="D10132" s="0" t="s">
        <v>197</v>
      </c>
      <c r="E10132" s="0" t="n">
        <v>2039</v>
      </c>
      <c r="F10132" s="0" t="n">
        <v>0.0270120682610266</v>
      </c>
      <c r="G10132" s="0" t="s">
        <v>193</v>
      </c>
    </row>
    <row r="10133" customFormat="false" ht="14.25" hidden="false" customHeight="false" outlineLevel="0" collapsed="false">
      <c r="A10133" s="0" t="s">
        <v>102</v>
      </c>
      <c r="B10133" s="0" t="s">
        <v>40</v>
      </c>
      <c r="C10133" s="0" t="s">
        <v>72</v>
      </c>
      <c r="D10133" s="0" t="s">
        <v>198</v>
      </c>
      <c r="E10133" s="0" t="n">
        <v>2039</v>
      </c>
      <c r="F10133" s="0" t="n">
        <v>0.102721007361578</v>
      </c>
      <c r="G10133" s="0" t="s">
        <v>193</v>
      </c>
    </row>
    <row r="10134" customFormat="false" ht="14.25" hidden="false" customHeight="false" outlineLevel="0" collapsed="false">
      <c r="A10134" s="0" t="s">
        <v>102</v>
      </c>
      <c r="B10134" s="0" t="s">
        <v>40</v>
      </c>
      <c r="C10134" s="0" t="s">
        <v>72</v>
      </c>
      <c r="D10134" s="0" t="s">
        <v>188</v>
      </c>
      <c r="E10134" s="0" t="n">
        <v>2040</v>
      </c>
      <c r="F10134" s="0" t="n">
        <v>1</v>
      </c>
      <c r="G10134" s="0" t="s">
        <v>135</v>
      </c>
    </row>
    <row r="10135" customFormat="false" ht="14.25" hidden="false" customHeight="false" outlineLevel="0" collapsed="false">
      <c r="A10135" s="0" t="s">
        <v>102</v>
      </c>
      <c r="B10135" s="0" t="s">
        <v>40</v>
      </c>
      <c r="C10135" s="0" t="s">
        <v>72</v>
      </c>
      <c r="D10135" s="0" t="s">
        <v>189</v>
      </c>
      <c r="E10135" s="0" t="n">
        <v>2040</v>
      </c>
      <c r="F10135" s="0" t="n">
        <v>1</v>
      </c>
      <c r="G10135" s="0" t="s">
        <v>135</v>
      </c>
    </row>
    <row r="10136" customFormat="false" ht="14.25" hidden="false" customHeight="false" outlineLevel="0" collapsed="false">
      <c r="A10136" s="0" t="s">
        <v>102</v>
      </c>
      <c r="B10136" s="0" t="s">
        <v>40</v>
      </c>
      <c r="C10136" s="0" t="s">
        <v>72</v>
      </c>
      <c r="D10136" s="0" t="s">
        <v>190</v>
      </c>
      <c r="E10136" s="0" t="n">
        <v>2040</v>
      </c>
      <c r="F10136" s="0" t="n">
        <v>1</v>
      </c>
      <c r="G10136" s="0" t="s">
        <v>135</v>
      </c>
    </row>
    <row r="10137" customFormat="false" ht="14.25" hidden="false" customHeight="false" outlineLevel="0" collapsed="false">
      <c r="A10137" s="0" t="s">
        <v>102</v>
      </c>
      <c r="B10137" s="0" t="s">
        <v>40</v>
      </c>
      <c r="C10137" s="0" t="s">
        <v>72</v>
      </c>
      <c r="D10137" s="0" t="s">
        <v>191</v>
      </c>
      <c r="E10137" s="0" t="n">
        <v>2040</v>
      </c>
      <c r="F10137" s="0" t="n">
        <v>1</v>
      </c>
      <c r="G10137" s="0" t="s">
        <v>135</v>
      </c>
    </row>
    <row r="10138" customFormat="false" ht="14.25" hidden="false" customHeight="false" outlineLevel="0" collapsed="false">
      <c r="A10138" s="0" t="s">
        <v>102</v>
      </c>
      <c r="B10138" s="0" t="s">
        <v>40</v>
      </c>
      <c r="C10138" s="0" t="s">
        <v>72</v>
      </c>
      <c r="D10138" s="0" t="s">
        <v>192</v>
      </c>
      <c r="E10138" s="0" t="n">
        <v>2040</v>
      </c>
      <c r="F10138" s="0" t="n">
        <v>1</v>
      </c>
      <c r="G10138" s="0" t="s">
        <v>193</v>
      </c>
    </row>
    <row r="10139" customFormat="false" ht="14.25" hidden="false" customHeight="false" outlineLevel="0" collapsed="false">
      <c r="A10139" s="0" t="s">
        <v>102</v>
      </c>
      <c r="B10139" s="0" t="s">
        <v>40</v>
      </c>
      <c r="C10139" s="0" t="s">
        <v>72</v>
      </c>
      <c r="D10139" s="0" t="s">
        <v>194</v>
      </c>
      <c r="E10139" s="0" t="n">
        <v>2040</v>
      </c>
      <c r="F10139" s="0" t="n">
        <v>1</v>
      </c>
      <c r="G10139" s="0" t="s">
        <v>193</v>
      </c>
    </row>
    <row r="10140" customFormat="false" ht="14.25" hidden="false" customHeight="false" outlineLevel="0" collapsed="false">
      <c r="A10140" s="0" t="s">
        <v>102</v>
      </c>
      <c r="B10140" s="0" t="s">
        <v>40</v>
      </c>
      <c r="C10140" s="0" t="s">
        <v>72</v>
      </c>
      <c r="D10140" s="0" t="s">
        <v>195</v>
      </c>
      <c r="E10140" s="0" t="n">
        <v>2040</v>
      </c>
      <c r="F10140" s="0" t="n">
        <v>0.579907956468488</v>
      </c>
      <c r="G10140" s="0" t="s">
        <v>193</v>
      </c>
    </row>
    <row r="10141" customFormat="false" ht="14.25" hidden="false" customHeight="false" outlineLevel="0" collapsed="false">
      <c r="A10141" s="0" t="s">
        <v>102</v>
      </c>
      <c r="B10141" s="0" t="s">
        <v>40</v>
      </c>
      <c r="C10141" s="0" t="s">
        <v>72</v>
      </c>
      <c r="D10141" s="0" t="s">
        <v>196</v>
      </c>
      <c r="E10141" s="0" t="n">
        <v>2040</v>
      </c>
      <c r="F10141" s="0" t="n">
        <v>0.143957947149015</v>
      </c>
      <c r="G10141" s="0" t="s">
        <v>193</v>
      </c>
    </row>
    <row r="10142" customFormat="false" ht="14.25" hidden="false" customHeight="false" outlineLevel="0" collapsed="false">
      <c r="A10142" s="0" t="s">
        <v>102</v>
      </c>
      <c r="B10142" s="0" t="s">
        <v>40</v>
      </c>
      <c r="C10142" s="0" t="s">
        <v>72</v>
      </c>
      <c r="D10142" s="0" t="s">
        <v>197</v>
      </c>
      <c r="E10142" s="0" t="n">
        <v>2040</v>
      </c>
      <c r="F10142" s="0" t="n">
        <v>0.0278207778999605</v>
      </c>
      <c r="G10142" s="0" t="s">
        <v>193</v>
      </c>
    </row>
    <row r="10143" customFormat="false" ht="14.25" hidden="false" customHeight="false" outlineLevel="0" collapsed="false">
      <c r="A10143" s="0" t="s">
        <v>102</v>
      </c>
      <c r="B10143" s="0" t="s">
        <v>40</v>
      </c>
      <c r="C10143" s="0" t="s">
        <v>72</v>
      </c>
      <c r="D10143" s="0" t="s">
        <v>198</v>
      </c>
      <c r="E10143" s="0" t="n">
        <v>2040</v>
      </c>
      <c r="F10143" s="0" t="n">
        <v>0.101541319173706</v>
      </c>
      <c r="G10143" s="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3"/>
    <col collapsed="false" customWidth="true" hidden="false" outlineLevel="0" max="5" min="5" style="0" width="8"/>
    <col collapsed="false" customWidth="true" hidden="false" outlineLevel="0" max="6" min="6" style="0" width="23"/>
    <col collapsed="false" customWidth="true" hidden="false" outlineLevel="0" max="7" min="7" style="0" width="22"/>
    <col collapsed="false" customWidth="true" hidden="false" outlineLevel="0" max="9" min="8" style="0" width="24"/>
  </cols>
  <sheetData>
    <row r="1" customFormat="false" ht="14.25" hidden="false" customHeight="false" outlineLevel="0" collapsed="false">
      <c r="A1" s="9" t="s">
        <v>57</v>
      </c>
      <c r="B1" s="9" t="s">
        <v>58</v>
      </c>
      <c r="C1" s="9" t="s">
        <v>59</v>
      </c>
      <c r="D1" s="9" t="s">
        <v>199</v>
      </c>
      <c r="E1" s="9" t="s">
        <v>61</v>
      </c>
      <c r="F1" s="9" t="s">
        <v>200</v>
      </c>
      <c r="G1" s="9" t="s">
        <v>201</v>
      </c>
      <c r="H1" s="9" t="s">
        <v>202</v>
      </c>
      <c r="I1" s="9" t="s">
        <v>203</v>
      </c>
    </row>
    <row r="2" customFormat="false" ht="14.25" hidden="false" customHeight="false" outlineLevel="0" collapsed="false">
      <c r="A2" s="0" t="s">
        <v>64</v>
      </c>
      <c r="B2" s="0" t="s">
        <v>55</v>
      </c>
      <c r="C2" s="0" t="s">
        <v>65</v>
      </c>
      <c r="D2" s="0" t="s">
        <v>204</v>
      </c>
      <c r="E2" s="0" t="n">
        <v>2024</v>
      </c>
      <c r="F2" s="5" t="n">
        <v>0</v>
      </c>
      <c r="G2" s="11" t="n">
        <v>0.01</v>
      </c>
      <c r="H2" s="5" t="n">
        <v>0</v>
      </c>
      <c r="I2" s="5" t="n">
        <v>0</v>
      </c>
    </row>
    <row r="3" customFormat="false" ht="14.25" hidden="false" customHeight="false" outlineLevel="0" collapsed="false">
      <c r="A3" s="0" t="s">
        <v>64</v>
      </c>
      <c r="B3" s="0" t="s">
        <v>55</v>
      </c>
      <c r="C3" s="0" t="s">
        <v>65</v>
      </c>
      <c r="D3" s="0" t="s">
        <v>204</v>
      </c>
      <c r="E3" s="0" t="n">
        <v>2024</v>
      </c>
      <c r="F3" s="5" t="n">
        <v>0</v>
      </c>
      <c r="G3" s="11" t="n">
        <v>0.01</v>
      </c>
      <c r="H3" s="5" t="n">
        <v>0</v>
      </c>
      <c r="I3" s="5" t="n">
        <v>0</v>
      </c>
    </row>
    <row r="4" customFormat="false" ht="14.25" hidden="false" customHeight="false" outlineLevel="0" collapsed="false">
      <c r="A4" s="0" t="s">
        <v>64</v>
      </c>
      <c r="B4" s="0" t="s">
        <v>55</v>
      </c>
      <c r="C4" s="0" t="s">
        <v>65</v>
      </c>
      <c r="D4" s="0" t="s">
        <v>204</v>
      </c>
      <c r="E4" s="0" t="n">
        <v>2024</v>
      </c>
      <c r="F4" s="5" t="n">
        <v>148.871316858611</v>
      </c>
      <c r="G4" s="11" t="n">
        <v>0.01</v>
      </c>
      <c r="H4" s="5" t="n">
        <v>1.48871316858611</v>
      </c>
      <c r="I4" s="5" t="n">
        <v>147.382603690025</v>
      </c>
    </row>
    <row r="5" customFormat="false" ht="14.25" hidden="false" customHeight="false" outlineLevel="0" collapsed="false">
      <c r="A5" s="0" t="s">
        <v>64</v>
      </c>
      <c r="B5" s="0" t="s">
        <v>55</v>
      </c>
      <c r="C5" s="0" t="s">
        <v>65</v>
      </c>
      <c r="D5" s="0" t="s">
        <v>204</v>
      </c>
      <c r="E5" s="0" t="n">
        <v>2025</v>
      </c>
      <c r="F5" s="5" t="n">
        <v>0</v>
      </c>
      <c r="G5" s="11" t="n">
        <v>0.01</v>
      </c>
      <c r="H5" s="5" t="n">
        <v>0</v>
      </c>
      <c r="I5" s="5" t="n">
        <v>0</v>
      </c>
    </row>
    <row r="6" customFormat="false" ht="14.25" hidden="false" customHeight="false" outlineLevel="0" collapsed="false">
      <c r="A6" s="0" t="s">
        <v>64</v>
      </c>
      <c r="B6" s="0" t="s">
        <v>55</v>
      </c>
      <c r="C6" s="0" t="s">
        <v>65</v>
      </c>
      <c r="D6" s="0" t="s">
        <v>204</v>
      </c>
      <c r="E6" s="0" t="n">
        <v>2025</v>
      </c>
      <c r="F6" s="5" t="n">
        <v>0</v>
      </c>
      <c r="G6" s="11" t="n">
        <v>0.01</v>
      </c>
      <c r="H6" s="5" t="n">
        <v>0</v>
      </c>
      <c r="I6" s="5" t="n">
        <v>0</v>
      </c>
    </row>
    <row r="7" customFormat="false" ht="14.25" hidden="false" customHeight="false" outlineLevel="0" collapsed="false">
      <c r="A7" s="0" t="s">
        <v>64</v>
      </c>
      <c r="B7" s="0" t="s">
        <v>55</v>
      </c>
      <c r="C7" s="0" t="s">
        <v>65</v>
      </c>
      <c r="D7" s="0" t="s">
        <v>204</v>
      </c>
      <c r="E7" s="0" t="n">
        <v>2025</v>
      </c>
      <c r="F7" s="5" t="n">
        <v>148.550945113757</v>
      </c>
      <c r="G7" s="11" t="n">
        <v>0.01</v>
      </c>
      <c r="H7" s="5" t="n">
        <v>1.48550945113757</v>
      </c>
      <c r="I7" s="5" t="n">
        <v>147.065435662619</v>
      </c>
    </row>
    <row r="8" customFormat="false" ht="14.25" hidden="false" customHeight="false" outlineLevel="0" collapsed="false">
      <c r="A8" s="0" t="s">
        <v>64</v>
      </c>
      <c r="B8" s="0" t="s">
        <v>55</v>
      </c>
      <c r="C8" s="0" t="s">
        <v>65</v>
      </c>
      <c r="D8" s="0" t="s">
        <v>204</v>
      </c>
      <c r="E8" s="0" t="n">
        <v>2026</v>
      </c>
      <c r="F8" s="5" t="n">
        <v>0</v>
      </c>
      <c r="G8" s="11" t="n">
        <v>0.012</v>
      </c>
      <c r="H8" s="5" t="n">
        <v>0</v>
      </c>
      <c r="I8" s="5" t="n">
        <v>0</v>
      </c>
    </row>
    <row r="9" customFormat="false" ht="14.25" hidden="false" customHeight="false" outlineLevel="0" collapsed="false">
      <c r="A9" s="0" t="s">
        <v>64</v>
      </c>
      <c r="B9" s="0" t="s">
        <v>55</v>
      </c>
      <c r="C9" s="0" t="s">
        <v>65</v>
      </c>
      <c r="D9" s="0" t="s">
        <v>204</v>
      </c>
      <c r="E9" s="0" t="n">
        <v>2026</v>
      </c>
      <c r="F9" s="5" t="n">
        <v>0</v>
      </c>
      <c r="G9" s="11" t="n">
        <v>0.012</v>
      </c>
      <c r="H9" s="5" t="n">
        <v>0</v>
      </c>
      <c r="I9" s="5" t="n">
        <v>0</v>
      </c>
    </row>
    <row r="10" customFormat="false" ht="14.25" hidden="false" customHeight="false" outlineLevel="0" collapsed="false">
      <c r="A10" s="0" t="s">
        <v>64</v>
      </c>
      <c r="B10" s="0" t="s">
        <v>55</v>
      </c>
      <c r="C10" s="0" t="s">
        <v>65</v>
      </c>
      <c r="D10" s="0" t="s">
        <v>204</v>
      </c>
      <c r="E10" s="0" t="n">
        <v>2026</v>
      </c>
      <c r="F10" s="5" t="n">
        <v>148.221126903453</v>
      </c>
      <c r="G10" s="11" t="n">
        <v>0.012</v>
      </c>
      <c r="H10" s="5" t="n">
        <v>1.77865352284144</v>
      </c>
      <c r="I10" s="5" t="n">
        <v>146.442473380612</v>
      </c>
    </row>
    <row r="11" customFormat="false" ht="14.25" hidden="false" customHeight="false" outlineLevel="0" collapsed="false">
      <c r="A11" s="0" t="s">
        <v>64</v>
      </c>
      <c r="B11" s="0" t="s">
        <v>55</v>
      </c>
      <c r="C11" s="0" t="s">
        <v>65</v>
      </c>
      <c r="D11" s="0" t="s">
        <v>204</v>
      </c>
      <c r="E11" s="0" t="n">
        <v>2027</v>
      </c>
      <c r="F11" s="5" t="n">
        <v>0</v>
      </c>
      <c r="G11" s="11" t="n">
        <v>0.014</v>
      </c>
      <c r="H11" s="5" t="n">
        <v>0</v>
      </c>
      <c r="I11" s="5" t="n">
        <v>0</v>
      </c>
    </row>
    <row r="12" customFormat="false" ht="14.25" hidden="false" customHeight="false" outlineLevel="0" collapsed="false">
      <c r="A12" s="0" t="s">
        <v>64</v>
      </c>
      <c r="B12" s="0" t="s">
        <v>55</v>
      </c>
      <c r="C12" s="0" t="s">
        <v>65</v>
      </c>
      <c r="D12" s="0" t="s">
        <v>204</v>
      </c>
      <c r="E12" s="0" t="n">
        <v>2027</v>
      </c>
      <c r="F12" s="5" t="n">
        <v>0</v>
      </c>
      <c r="G12" s="11" t="n">
        <v>0.014</v>
      </c>
      <c r="H12" s="5" t="n">
        <v>0</v>
      </c>
      <c r="I12" s="5" t="n">
        <v>0</v>
      </c>
    </row>
    <row r="13" customFormat="false" ht="14.25" hidden="false" customHeight="false" outlineLevel="0" collapsed="false">
      <c r="A13" s="0" t="s">
        <v>64</v>
      </c>
      <c r="B13" s="0" t="s">
        <v>55</v>
      </c>
      <c r="C13" s="0" t="s">
        <v>65</v>
      </c>
      <c r="D13" s="0" t="s">
        <v>204</v>
      </c>
      <c r="E13" s="0" t="n">
        <v>2027</v>
      </c>
      <c r="F13" s="5" t="n">
        <v>148.097261313912</v>
      </c>
      <c r="G13" s="11" t="n">
        <v>0.014</v>
      </c>
      <c r="H13" s="5" t="n">
        <v>2.07336165839477</v>
      </c>
      <c r="I13" s="5" t="n">
        <v>146.023899655518</v>
      </c>
    </row>
    <row r="14" customFormat="false" ht="14.25" hidden="false" customHeight="false" outlineLevel="0" collapsed="false">
      <c r="A14" s="0" t="s">
        <v>64</v>
      </c>
      <c r="B14" s="0" t="s">
        <v>55</v>
      </c>
      <c r="C14" s="0" t="s">
        <v>65</v>
      </c>
      <c r="D14" s="0" t="s">
        <v>204</v>
      </c>
      <c r="E14" s="0" t="n">
        <v>2028</v>
      </c>
      <c r="F14" s="5" t="n">
        <v>0</v>
      </c>
      <c r="G14" s="11" t="n">
        <v>0.016</v>
      </c>
      <c r="H14" s="5" t="n">
        <v>0</v>
      </c>
      <c r="I14" s="5" t="n">
        <v>0</v>
      </c>
    </row>
    <row r="15" customFormat="false" ht="14.25" hidden="false" customHeight="false" outlineLevel="0" collapsed="false">
      <c r="A15" s="0" t="s">
        <v>64</v>
      </c>
      <c r="B15" s="0" t="s">
        <v>55</v>
      </c>
      <c r="C15" s="0" t="s">
        <v>65</v>
      </c>
      <c r="D15" s="0" t="s">
        <v>204</v>
      </c>
      <c r="E15" s="0" t="n">
        <v>2028</v>
      </c>
      <c r="F15" s="5" t="n">
        <v>0</v>
      </c>
      <c r="G15" s="11" t="n">
        <v>0.016</v>
      </c>
      <c r="H15" s="5" t="n">
        <v>0</v>
      </c>
      <c r="I15" s="5" t="n">
        <v>0</v>
      </c>
    </row>
    <row r="16" customFormat="false" ht="14.25" hidden="false" customHeight="false" outlineLevel="0" collapsed="false">
      <c r="A16" s="0" t="s">
        <v>64</v>
      </c>
      <c r="B16" s="0" t="s">
        <v>55</v>
      </c>
      <c r="C16" s="0" t="s">
        <v>65</v>
      </c>
      <c r="D16" s="0" t="s">
        <v>204</v>
      </c>
      <c r="E16" s="0" t="n">
        <v>2028</v>
      </c>
      <c r="F16" s="5" t="n">
        <v>147.913410165128</v>
      </c>
      <c r="G16" s="11" t="n">
        <v>0.016</v>
      </c>
      <c r="H16" s="5" t="n">
        <v>2.36661456264204</v>
      </c>
      <c r="I16" s="5" t="n">
        <v>145.546795602486</v>
      </c>
    </row>
    <row r="17" customFormat="false" ht="14.25" hidden="false" customHeight="false" outlineLevel="0" collapsed="false">
      <c r="A17" s="0" t="s">
        <v>64</v>
      </c>
      <c r="B17" s="0" t="s">
        <v>55</v>
      </c>
      <c r="C17" s="0" t="s">
        <v>65</v>
      </c>
      <c r="D17" s="0" t="s">
        <v>204</v>
      </c>
      <c r="E17" s="0" t="n">
        <v>2029</v>
      </c>
      <c r="F17" s="5" t="n">
        <v>0</v>
      </c>
      <c r="G17" s="11" t="n">
        <v>0.018</v>
      </c>
      <c r="H17" s="5" t="n">
        <v>0</v>
      </c>
      <c r="I17" s="5" t="n">
        <v>0</v>
      </c>
    </row>
    <row r="18" customFormat="false" ht="14.25" hidden="false" customHeight="false" outlineLevel="0" collapsed="false">
      <c r="A18" s="0" t="s">
        <v>64</v>
      </c>
      <c r="B18" s="0" t="s">
        <v>55</v>
      </c>
      <c r="C18" s="0" t="s">
        <v>65</v>
      </c>
      <c r="D18" s="0" t="s">
        <v>204</v>
      </c>
      <c r="E18" s="0" t="n">
        <v>2029</v>
      </c>
      <c r="F18" s="5" t="n">
        <v>0</v>
      </c>
      <c r="G18" s="11" t="n">
        <v>0.018</v>
      </c>
      <c r="H18" s="5" t="n">
        <v>0</v>
      </c>
      <c r="I18" s="5" t="n">
        <v>0</v>
      </c>
    </row>
    <row r="19" customFormat="false" ht="14.25" hidden="false" customHeight="false" outlineLevel="0" collapsed="false">
      <c r="A19" s="0" t="s">
        <v>64</v>
      </c>
      <c r="B19" s="0" t="s">
        <v>55</v>
      </c>
      <c r="C19" s="0" t="s">
        <v>65</v>
      </c>
      <c r="D19" s="0" t="s">
        <v>204</v>
      </c>
      <c r="E19" s="0" t="n">
        <v>2029</v>
      </c>
      <c r="F19" s="5" t="n">
        <v>147.799147369721</v>
      </c>
      <c r="G19" s="11" t="n">
        <v>0.018</v>
      </c>
      <c r="H19" s="5" t="n">
        <v>2.66038465265497</v>
      </c>
      <c r="I19" s="5" t="n">
        <v>145.138762717066</v>
      </c>
    </row>
    <row r="20" customFormat="false" ht="14.25" hidden="false" customHeight="false" outlineLevel="0" collapsed="false">
      <c r="A20" s="0" t="s">
        <v>64</v>
      </c>
      <c r="B20" s="0" t="s">
        <v>55</v>
      </c>
      <c r="C20" s="0" t="s">
        <v>65</v>
      </c>
      <c r="D20" s="0" t="s">
        <v>204</v>
      </c>
      <c r="E20" s="0" t="n">
        <v>2030</v>
      </c>
      <c r="F20" s="5" t="n">
        <v>0</v>
      </c>
      <c r="G20" s="11" t="n">
        <v>0.02</v>
      </c>
      <c r="H20" s="5" t="n">
        <v>0</v>
      </c>
      <c r="I20" s="5" t="n">
        <v>0</v>
      </c>
    </row>
    <row r="21" customFormat="false" ht="14.25" hidden="false" customHeight="false" outlineLevel="0" collapsed="false">
      <c r="A21" s="0" t="s">
        <v>64</v>
      </c>
      <c r="B21" s="0" t="s">
        <v>55</v>
      </c>
      <c r="C21" s="0" t="s">
        <v>65</v>
      </c>
      <c r="D21" s="0" t="s">
        <v>204</v>
      </c>
      <c r="E21" s="0" t="n">
        <v>2030</v>
      </c>
      <c r="F21" s="5" t="n">
        <v>0</v>
      </c>
      <c r="G21" s="11" t="n">
        <v>0.02</v>
      </c>
      <c r="H21" s="5" t="n">
        <v>0</v>
      </c>
      <c r="I21" s="5" t="n">
        <v>0</v>
      </c>
    </row>
    <row r="22" customFormat="false" ht="14.25" hidden="false" customHeight="false" outlineLevel="0" collapsed="false">
      <c r="A22" s="0" t="s">
        <v>64</v>
      </c>
      <c r="B22" s="0" t="s">
        <v>55</v>
      </c>
      <c r="C22" s="0" t="s">
        <v>65</v>
      </c>
      <c r="D22" s="0" t="s">
        <v>204</v>
      </c>
      <c r="E22" s="0" t="n">
        <v>2030</v>
      </c>
      <c r="F22" s="5" t="n">
        <v>147.637933777158</v>
      </c>
      <c r="G22" s="11" t="n">
        <v>0.02</v>
      </c>
      <c r="H22" s="5" t="n">
        <v>2.95275867554316</v>
      </c>
      <c r="I22" s="5" t="n">
        <v>144.685175101615</v>
      </c>
    </row>
    <row r="23" customFormat="false" ht="14.25" hidden="false" customHeight="false" outlineLevel="0" collapsed="false">
      <c r="A23" s="0" t="s">
        <v>64</v>
      </c>
      <c r="B23" s="0" t="s">
        <v>55</v>
      </c>
      <c r="C23" s="0" t="s">
        <v>65</v>
      </c>
      <c r="D23" s="0" t="s">
        <v>204</v>
      </c>
      <c r="E23" s="0" t="n">
        <v>2031</v>
      </c>
      <c r="F23" s="5" t="n">
        <v>0</v>
      </c>
      <c r="G23" s="11" t="n">
        <v>0.023</v>
      </c>
      <c r="H23" s="5" t="n">
        <v>0</v>
      </c>
      <c r="I23" s="5" t="n">
        <v>0</v>
      </c>
    </row>
    <row r="24" customFormat="false" ht="14.25" hidden="false" customHeight="false" outlineLevel="0" collapsed="false">
      <c r="A24" s="0" t="s">
        <v>64</v>
      </c>
      <c r="B24" s="0" t="s">
        <v>55</v>
      </c>
      <c r="C24" s="0" t="s">
        <v>65</v>
      </c>
      <c r="D24" s="0" t="s">
        <v>204</v>
      </c>
      <c r="E24" s="0" t="n">
        <v>2031</v>
      </c>
      <c r="F24" s="5" t="n">
        <v>0</v>
      </c>
      <c r="G24" s="11" t="n">
        <v>0.023</v>
      </c>
      <c r="H24" s="5" t="n">
        <v>0</v>
      </c>
      <c r="I24" s="5" t="n">
        <v>0</v>
      </c>
    </row>
    <row r="25" customFormat="false" ht="14.25" hidden="false" customHeight="false" outlineLevel="0" collapsed="false">
      <c r="A25" s="0" t="s">
        <v>64</v>
      </c>
      <c r="B25" s="0" t="s">
        <v>55</v>
      </c>
      <c r="C25" s="0" t="s">
        <v>65</v>
      </c>
      <c r="D25" s="0" t="s">
        <v>204</v>
      </c>
      <c r="E25" s="0" t="n">
        <v>2031</v>
      </c>
      <c r="F25" s="5" t="n">
        <v>147.46194004571</v>
      </c>
      <c r="G25" s="11" t="n">
        <v>0.023</v>
      </c>
      <c r="H25" s="5" t="n">
        <v>3.39162462105134</v>
      </c>
      <c r="I25" s="5" t="n">
        <v>144.070315424659</v>
      </c>
    </row>
    <row r="26" customFormat="false" ht="14.25" hidden="false" customHeight="false" outlineLevel="0" collapsed="false">
      <c r="A26" s="0" t="s">
        <v>64</v>
      </c>
      <c r="B26" s="0" t="s">
        <v>55</v>
      </c>
      <c r="C26" s="0" t="s">
        <v>65</v>
      </c>
      <c r="D26" s="0" t="s">
        <v>204</v>
      </c>
      <c r="E26" s="0" t="n">
        <v>2032</v>
      </c>
      <c r="F26" s="5" t="n">
        <v>0</v>
      </c>
      <c r="G26" s="11" t="n">
        <v>0.026</v>
      </c>
      <c r="H26" s="5" t="n">
        <v>0</v>
      </c>
      <c r="I26" s="5" t="n">
        <v>0</v>
      </c>
    </row>
    <row r="27" customFormat="false" ht="14.25" hidden="false" customHeight="false" outlineLevel="0" collapsed="false">
      <c r="A27" s="0" t="s">
        <v>64</v>
      </c>
      <c r="B27" s="0" t="s">
        <v>55</v>
      </c>
      <c r="C27" s="0" t="s">
        <v>65</v>
      </c>
      <c r="D27" s="0" t="s">
        <v>204</v>
      </c>
      <c r="E27" s="0" t="n">
        <v>2032</v>
      </c>
      <c r="F27" s="5" t="n">
        <v>0</v>
      </c>
      <c r="G27" s="11" t="n">
        <v>0.026</v>
      </c>
      <c r="H27" s="5" t="n">
        <v>0</v>
      </c>
      <c r="I27" s="5" t="n">
        <v>0</v>
      </c>
    </row>
    <row r="28" customFormat="false" ht="14.25" hidden="false" customHeight="false" outlineLevel="0" collapsed="false">
      <c r="A28" s="0" t="s">
        <v>64</v>
      </c>
      <c r="B28" s="0" t="s">
        <v>55</v>
      </c>
      <c r="C28" s="0" t="s">
        <v>65</v>
      </c>
      <c r="D28" s="0" t="s">
        <v>204</v>
      </c>
      <c r="E28" s="0" t="n">
        <v>2032</v>
      </c>
      <c r="F28" s="5" t="n">
        <v>147.287061525659</v>
      </c>
      <c r="G28" s="11" t="n">
        <v>0.026</v>
      </c>
      <c r="H28" s="5" t="n">
        <v>3.82946359966712</v>
      </c>
      <c r="I28" s="5" t="n">
        <v>143.457597925992</v>
      </c>
    </row>
    <row r="29" customFormat="false" ht="14.25" hidden="false" customHeight="false" outlineLevel="0" collapsed="false">
      <c r="A29" s="0" t="s">
        <v>64</v>
      </c>
      <c r="B29" s="0" t="s">
        <v>55</v>
      </c>
      <c r="C29" s="0" t="s">
        <v>65</v>
      </c>
      <c r="D29" s="0" t="s">
        <v>204</v>
      </c>
      <c r="E29" s="0" t="n">
        <v>2033</v>
      </c>
      <c r="F29" s="5" t="n">
        <v>0</v>
      </c>
      <c r="G29" s="11" t="n">
        <v>0.029</v>
      </c>
      <c r="H29" s="5" t="n">
        <v>0</v>
      </c>
      <c r="I29" s="5" t="n">
        <v>0</v>
      </c>
    </row>
    <row r="30" customFormat="false" ht="14.25" hidden="false" customHeight="false" outlineLevel="0" collapsed="false">
      <c r="A30" s="0" t="s">
        <v>64</v>
      </c>
      <c r="B30" s="0" t="s">
        <v>55</v>
      </c>
      <c r="C30" s="0" t="s">
        <v>65</v>
      </c>
      <c r="D30" s="0" t="s">
        <v>204</v>
      </c>
      <c r="E30" s="0" t="n">
        <v>2033</v>
      </c>
      <c r="F30" s="5" t="n">
        <v>0</v>
      </c>
      <c r="G30" s="11" t="n">
        <v>0.029</v>
      </c>
      <c r="H30" s="5" t="n">
        <v>0</v>
      </c>
      <c r="I30" s="5" t="n">
        <v>0</v>
      </c>
    </row>
    <row r="31" customFormat="false" ht="14.25" hidden="false" customHeight="false" outlineLevel="0" collapsed="false">
      <c r="A31" s="0" t="s">
        <v>64</v>
      </c>
      <c r="B31" s="0" t="s">
        <v>55</v>
      </c>
      <c r="C31" s="0" t="s">
        <v>65</v>
      </c>
      <c r="D31" s="0" t="s">
        <v>204</v>
      </c>
      <c r="E31" s="0" t="n">
        <v>2033</v>
      </c>
      <c r="F31" s="5" t="n">
        <v>147.111820596617</v>
      </c>
      <c r="G31" s="11" t="n">
        <v>0.029</v>
      </c>
      <c r="H31" s="5" t="n">
        <v>4.26624279730189</v>
      </c>
      <c r="I31" s="5" t="n">
        <v>142.845577799315</v>
      </c>
    </row>
    <row r="32" customFormat="false" ht="14.25" hidden="false" customHeight="false" outlineLevel="0" collapsed="false">
      <c r="A32" s="0" t="s">
        <v>64</v>
      </c>
      <c r="B32" s="0" t="s">
        <v>55</v>
      </c>
      <c r="C32" s="0" t="s">
        <v>65</v>
      </c>
      <c r="D32" s="0" t="s">
        <v>204</v>
      </c>
      <c r="E32" s="0" t="n">
        <v>2034</v>
      </c>
      <c r="F32" s="5" t="n">
        <v>0</v>
      </c>
      <c r="G32" s="11" t="n">
        <v>0.032</v>
      </c>
      <c r="H32" s="5" t="n">
        <v>0</v>
      </c>
      <c r="I32" s="5" t="n">
        <v>0</v>
      </c>
    </row>
    <row r="33" customFormat="false" ht="14.25" hidden="false" customHeight="false" outlineLevel="0" collapsed="false">
      <c r="A33" s="0" t="s">
        <v>64</v>
      </c>
      <c r="B33" s="0" t="s">
        <v>55</v>
      </c>
      <c r="C33" s="0" t="s">
        <v>65</v>
      </c>
      <c r="D33" s="0" t="s">
        <v>204</v>
      </c>
      <c r="E33" s="0" t="n">
        <v>2034</v>
      </c>
      <c r="F33" s="5" t="n">
        <v>0</v>
      </c>
      <c r="G33" s="11" t="n">
        <v>0.032</v>
      </c>
      <c r="H33" s="5" t="n">
        <v>0</v>
      </c>
      <c r="I33" s="5" t="n">
        <v>0</v>
      </c>
    </row>
    <row r="34" customFormat="false" ht="14.25" hidden="false" customHeight="false" outlineLevel="0" collapsed="false">
      <c r="A34" s="0" t="s">
        <v>64</v>
      </c>
      <c r="B34" s="0" t="s">
        <v>55</v>
      </c>
      <c r="C34" s="0" t="s">
        <v>65</v>
      </c>
      <c r="D34" s="0" t="s">
        <v>204</v>
      </c>
      <c r="E34" s="0" t="n">
        <v>2034</v>
      </c>
      <c r="F34" s="5" t="n">
        <v>146.934544585432</v>
      </c>
      <c r="G34" s="11" t="n">
        <v>0.032</v>
      </c>
      <c r="H34" s="5" t="n">
        <v>4.70190542673383</v>
      </c>
      <c r="I34" s="5" t="n">
        <v>142.232639158698</v>
      </c>
    </row>
    <row r="35" customFormat="false" ht="14.25" hidden="false" customHeight="false" outlineLevel="0" collapsed="false">
      <c r="A35" s="0" t="s">
        <v>64</v>
      </c>
      <c r="B35" s="0" t="s">
        <v>55</v>
      </c>
      <c r="C35" s="0" t="s">
        <v>65</v>
      </c>
      <c r="D35" s="0" t="s">
        <v>204</v>
      </c>
      <c r="E35" s="0" t="n">
        <v>2035</v>
      </c>
      <c r="F35" s="5" t="n">
        <v>0</v>
      </c>
      <c r="G35" s="11" t="n">
        <v>0.035</v>
      </c>
      <c r="H35" s="5" t="n">
        <v>0</v>
      </c>
      <c r="I35" s="5" t="n">
        <v>0</v>
      </c>
    </row>
    <row r="36" customFormat="false" ht="14.25" hidden="false" customHeight="false" outlineLevel="0" collapsed="false">
      <c r="A36" s="0" t="s">
        <v>64</v>
      </c>
      <c r="B36" s="0" t="s">
        <v>55</v>
      </c>
      <c r="C36" s="0" t="s">
        <v>65</v>
      </c>
      <c r="D36" s="0" t="s">
        <v>204</v>
      </c>
      <c r="E36" s="0" t="n">
        <v>2035</v>
      </c>
      <c r="F36" s="5" t="n">
        <v>0</v>
      </c>
      <c r="G36" s="11" t="n">
        <v>0.035</v>
      </c>
      <c r="H36" s="5" t="n">
        <v>0</v>
      </c>
      <c r="I36" s="5" t="n">
        <v>0</v>
      </c>
    </row>
    <row r="37" customFormat="false" ht="14.25" hidden="false" customHeight="false" outlineLevel="0" collapsed="false">
      <c r="A37" s="0" t="s">
        <v>64</v>
      </c>
      <c r="B37" s="0" t="s">
        <v>55</v>
      </c>
      <c r="C37" s="0" t="s">
        <v>65</v>
      </c>
      <c r="D37" s="0" t="s">
        <v>204</v>
      </c>
      <c r="E37" s="0" t="n">
        <v>2035</v>
      </c>
      <c r="F37" s="5" t="n">
        <v>146.754012681053</v>
      </c>
      <c r="G37" s="11" t="n">
        <v>0.035</v>
      </c>
      <c r="H37" s="5" t="n">
        <v>5.13639044383687</v>
      </c>
      <c r="I37" s="5" t="n">
        <v>141.617622237217</v>
      </c>
    </row>
    <row r="38" customFormat="false" ht="14.25" hidden="false" customHeight="false" outlineLevel="0" collapsed="false">
      <c r="A38" s="0" t="s">
        <v>64</v>
      </c>
      <c r="B38" s="0" t="s">
        <v>55</v>
      </c>
      <c r="C38" s="0" t="s">
        <v>65</v>
      </c>
      <c r="D38" s="0" t="s">
        <v>204</v>
      </c>
      <c r="E38" s="0" t="n">
        <v>2036</v>
      </c>
      <c r="F38" s="5" t="n">
        <v>0</v>
      </c>
      <c r="G38" s="11" t="n">
        <v>0.038</v>
      </c>
      <c r="H38" s="5" t="n">
        <v>0</v>
      </c>
      <c r="I38" s="5" t="n">
        <v>0</v>
      </c>
    </row>
    <row r="39" customFormat="false" ht="14.25" hidden="false" customHeight="false" outlineLevel="0" collapsed="false">
      <c r="A39" s="0" t="s">
        <v>64</v>
      </c>
      <c r="B39" s="0" t="s">
        <v>55</v>
      </c>
      <c r="C39" s="0" t="s">
        <v>65</v>
      </c>
      <c r="D39" s="0" t="s">
        <v>204</v>
      </c>
      <c r="E39" s="0" t="n">
        <v>2036</v>
      </c>
      <c r="F39" s="5" t="n">
        <v>0</v>
      </c>
      <c r="G39" s="11" t="n">
        <v>0.038</v>
      </c>
      <c r="H39" s="5" t="n">
        <v>0</v>
      </c>
      <c r="I39" s="5" t="n">
        <v>0</v>
      </c>
    </row>
    <row r="40" customFormat="false" ht="14.25" hidden="false" customHeight="false" outlineLevel="0" collapsed="false">
      <c r="A40" s="0" t="s">
        <v>64</v>
      </c>
      <c r="B40" s="0" t="s">
        <v>55</v>
      </c>
      <c r="C40" s="0" t="s">
        <v>65</v>
      </c>
      <c r="D40" s="0" t="s">
        <v>204</v>
      </c>
      <c r="E40" s="0" t="n">
        <v>2036</v>
      </c>
      <c r="F40" s="5" t="n">
        <v>146.559143376006</v>
      </c>
      <c r="G40" s="11" t="n">
        <v>0.038</v>
      </c>
      <c r="H40" s="5" t="n">
        <v>5.56924744828824</v>
      </c>
      <c r="I40" s="5" t="n">
        <v>140.989895927718</v>
      </c>
    </row>
    <row r="41" customFormat="false" ht="14.25" hidden="false" customHeight="false" outlineLevel="0" collapsed="false">
      <c r="A41" s="0" t="s">
        <v>64</v>
      </c>
      <c r="B41" s="0" t="s">
        <v>55</v>
      </c>
      <c r="C41" s="0" t="s">
        <v>65</v>
      </c>
      <c r="D41" s="0" t="s">
        <v>204</v>
      </c>
      <c r="E41" s="0" t="n">
        <v>2037</v>
      </c>
      <c r="F41" s="5" t="n">
        <v>0</v>
      </c>
      <c r="G41" s="11" t="n">
        <v>0.041</v>
      </c>
      <c r="H41" s="5" t="n">
        <v>0</v>
      </c>
      <c r="I41" s="5" t="n">
        <v>0</v>
      </c>
    </row>
    <row r="42" customFormat="false" ht="14.25" hidden="false" customHeight="false" outlineLevel="0" collapsed="false">
      <c r="A42" s="0" t="s">
        <v>64</v>
      </c>
      <c r="B42" s="0" t="s">
        <v>55</v>
      </c>
      <c r="C42" s="0" t="s">
        <v>65</v>
      </c>
      <c r="D42" s="0" t="s">
        <v>204</v>
      </c>
      <c r="E42" s="0" t="n">
        <v>2037</v>
      </c>
      <c r="F42" s="5" t="n">
        <v>0</v>
      </c>
      <c r="G42" s="11" t="n">
        <v>0.041</v>
      </c>
      <c r="H42" s="5" t="n">
        <v>0</v>
      </c>
      <c r="I42" s="5" t="n">
        <v>0</v>
      </c>
    </row>
    <row r="43" customFormat="false" ht="14.25" hidden="false" customHeight="false" outlineLevel="0" collapsed="false">
      <c r="A43" s="0" t="s">
        <v>64</v>
      </c>
      <c r="B43" s="0" t="s">
        <v>55</v>
      </c>
      <c r="C43" s="0" t="s">
        <v>65</v>
      </c>
      <c r="D43" s="0" t="s">
        <v>204</v>
      </c>
      <c r="E43" s="0" t="n">
        <v>2037</v>
      </c>
      <c r="F43" s="5" t="n">
        <v>146.361928424158</v>
      </c>
      <c r="G43" s="11" t="n">
        <v>0.041</v>
      </c>
      <c r="H43" s="5" t="n">
        <v>6.00083906539049</v>
      </c>
      <c r="I43" s="5" t="n">
        <v>140.361089358768</v>
      </c>
    </row>
    <row r="44" customFormat="false" ht="14.25" hidden="false" customHeight="false" outlineLevel="0" collapsed="false">
      <c r="A44" s="0" t="s">
        <v>64</v>
      </c>
      <c r="B44" s="0" t="s">
        <v>55</v>
      </c>
      <c r="C44" s="0" t="s">
        <v>65</v>
      </c>
      <c r="D44" s="0" t="s">
        <v>204</v>
      </c>
      <c r="E44" s="0" t="n">
        <v>2038</v>
      </c>
      <c r="F44" s="5" t="n">
        <v>0</v>
      </c>
      <c r="G44" s="11" t="n">
        <v>0.044</v>
      </c>
      <c r="H44" s="5" t="n">
        <v>0</v>
      </c>
      <c r="I44" s="5" t="n">
        <v>0</v>
      </c>
    </row>
    <row r="45" customFormat="false" ht="14.25" hidden="false" customHeight="false" outlineLevel="0" collapsed="false">
      <c r="A45" s="0" t="s">
        <v>64</v>
      </c>
      <c r="B45" s="0" t="s">
        <v>55</v>
      </c>
      <c r="C45" s="0" t="s">
        <v>65</v>
      </c>
      <c r="D45" s="0" t="s">
        <v>204</v>
      </c>
      <c r="E45" s="0" t="n">
        <v>2038</v>
      </c>
      <c r="F45" s="5" t="n">
        <v>0</v>
      </c>
      <c r="G45" s="11" t="n">
        <v>0.044</v>
      </c>
      <c r="H45" s="5" t="n">
        <v>0</v>
      </c>
      <c r="I45" s="5" t="n">
        <v>0</v>
      </c>
    </row>
    <row r="46" customFormat="false" ht="14.25" hidden="false" customHeight="false" outlineLevel="0" collapsed="false">
      <c r="A46" s="0" t="s">
        <v>64</v>
      </c>
      <c r="B46" s="0" t="s">
        <v>55</v>
      </c>
      <c r="C46" s="0" t="s">
        <v>65</v>
      </c>
      <c r="D46" s="0" t="s">
        <v>204</v>
      </c>
      <c r="E46" s="0" t="n">
        <v>2038</v>
      </c>
      <c r="F46" s="5" t="n">
        <v>146.17045923618</v>
      </c>
      <c r="G46" s="11" t="n">
        <v>0.044</v>
      </c>
      <c r="H46" s="5" t="n">
        <v>6.43150020639192</v>
      </c>
      <c r="I46" s="5" t="n">
        <v>139.738959029788</v>
      </c>
    </row>
    <row r="47" customFormat="false" ht="14.25" hidden="false" customHeight="false" outlineLevel="0" collapsed="false">
      <c r="A47" s="0" t="s">
        <v>64</v>
      </c>
      <c r="B47" s="0" t="s">
        <v>55</v>
      </c>
      <c r="C47" s="0" t="s">
        <v>65</v>
      </c>
      <c r="D47" s="0" t="s">
        <v>204</v>
      </c>
      <c r="E47" s="0" t="n">
        <v>2039</v>
      </c>
      <c r="F47" s="5" t="n">
        <v>0</v>
      </c>
      <c r="G47" s="11" t="n">
        <v>0.047</v>
      </c>
      <c r="H47" s="5" t="n">
        <v>0</v>
      </c>
      <c r="I47" s="5" t="n">
        <v>0</v>
      </c>
    </row>
    <row r="48" customFormat="false" ht="14.25" hidden="false" customHeight="false" outlineLevel="0" collapsed="false">
      <c r="A48" s="0" t="s">
        <v>64</v>
      </c>
      <c r="B48" s="0" t="s">
        <v>55</v>
      </c>
      <c r="C48" s="0" t="s">
        <v>65</v>
      </c>
      <c r="D48" s="0" t="s">
        <v>204</v>
      </c>
      <c r="E48" s="0" t="n">
        <v>2039</v>
      </c>
      <c r="F48" s="5" t="n">
        <v>0</v>
      </c>
      <c r="G48" s="11" t="n">
        <v>0.047</v>
      </c>
      <c r="H48" s="5" t="n">
        <v>0</v>
      </c>
      <c r="I48" s="5" t="n">
        <v>0</v>
      </c>
    </row>
    <row r="49" customFormat="false" ht="14.25" hidden="false" customHeight="false" outlineLevel="0" collapsed="false">
      <c r="A49" s="0" t="s">
        <v>64</v>
      </c>
      <c r="B49" s="0" t="s">
        <v>55</v>
      </c>
      <c r="C49" s="0" t="s">
        <v>65</v>
      </c>
      <c r="D49" s="0" t="s">
        <v>204</v>
      </c>
      <c r="E49" s="0" t="n">
        <v>2039</v>
      </c>
      <c r="F49" s="5" t="n">
        <v>145.972424573521</v>
      </c>
      <c r="G49" s="11" t="n">
        <v>0.047</v>
      </c>
      <c r="H49" s="5" t="n">
        <v>6.86070395495546</v>
      </c>
      <c r="I49" s="5" t="n">
        <v>139.111720618565</v>
      </c>
    </row>
    <row r="50" customFormat="false" ht="14.25" hidden="false" customHeight="false" outlineLevel="0" collapsed="false">
      <c r="A50" s="0" t="s">
        <v>64</v>
      </c>
      <c r="B50" s="0" t="s">
        <v>55</v>
      </c>
      <c r="C50" s="0" t="s">
        <v>65</v>
      </c>
      <c r="D50" s="0" t="s">
        <v>204</v>
      </c>
      <c r="E50" s="0" t="n">
        <v>2040</v>
      </c>
      <c r="F50" s="5" t="n">
        <v>0</v>
      </c>
      <c r="G50" s="11" t="n">
        <v>0.05</v>
      </c>
      <c r="H50" s="5" t="n">
        <v>0</v>
      </c>
      <c r="I50" s="5" t="n">
        <v>0</v>
      </c>
    </row>
    <row r="51" customFormat="false" ht="14.25" hidden="false" customHeight="false" outlineLevel="0" collapsed="false">
      <c r="A51" s="0" t="s">
        <v>64</v>
      </c>
      <c r="B51" s="0" t="s">
        <v>55</v>
      </c>
      <c r="C51" s="0" t="s">
        <v>65</v>
      </c>
      <c r="D51" s="0" t="s">
        <v>204</v>
      </c>
      <c r="E51" s="0" t="n">
        <v>2040</v>
      </c>
      <c r="F51" s="5" t="n">
        <v>0</v>
      </c>
      <c r="G51" s="11" t="n">
        <v>0.05</v>
      </c>
      <c r="H51" s="5" t="n">
        <v>0</v>
      </c>
      <c r="I51" s="5" t="n">
        <v>0</v>
      </c>
    </row>
    <row r="52" customFormat="false" ht="14.25" hidden="false" customHeight="false" outlineLevel="0" collapsed="false">
      <c r="A52" s="0" t="s">
        <v>64</v>
      </c>
      <c r="B52" s="0" t="s">
        <v>55</v>
      </c>
      <c r="C52" s="0" t="s">
        <v>65</v>
      </c>
      <c r="D52" s="0" t="s">
        <v>204</v>
      </c>
      <c r="E52" s="0" t="n">
        <v>2040</v>
      </c>
      <c r="F52" s="5" t="n">
        <v>145.780215921324</v>
      </c>
      <c r="G52" s="11" t="n">
        <v>0.05</v>
      </c>
      <c r="H52" s="5" t="n">
        <v>7.28901079606622</v>
      </c>
      <c r="I52" s="5" t="n">
        <v>138.491205125258</v>
      </c>
    </row>
    <row r="53" customFormat="false" ht="14.25" hidden="false" customHeight="false" outlineLevel="0" collapsed="false">
      <c r="A53" s="0" t="s">
        <v>64</v>
      </c>
      <c r="B53" s="0" t="s">
        <v>55</v>
      </c>
      <c r="C53" s="0" t="s">
        <v>65</v>
      </c>
      <c r="D53" s="0" t="s">
        <v>205</v>
      </c>
      <c r="E53" s="0" t="n">
        <v>2024</v>
      </c>
      <c r="F53" s="5" t="n">
        <v>0</v>
      </c>
      <c r="G53" s="11" t="n">
        <v>0.007736</v>
      </c>
      <c r="H53" s="5" t="n">
        <v>0</v>
      </c>
      <c r="I53" s="5" t="n">
        <v>0</v>
      </c>
    </row>
    <row r="54" customFormat="false" ht="14.25" hidden="false" customHeight="false" outlineLevel="0" collapsed="false">
      <c r="A54" s="0" t="s">
        <v>64</v>
      </c>
      <c r="B54" s="0" t="s">
        <v>55</v>
      </c>
      <c r="C54" s="0" t="s">
        <v>65</v>
      </c>
      <c r="D54" s="0" t="s">
        <v>205</v>
      </c>
      <c r="E54" s="0" t="n">
        <v>2025</v>
      </c>
      <c r="F54" s="5" t="n">
        <v>-0.238409226086019</v>
      </c>
      <c r="G54" s="11" t="n">
        <v>0.007736</v>
      </c>
      <c r="H54" s="5" t="n">
        <v>-0.00184433377300144</v>
      </c>
      <c r="I54" s="5" t="n">
        <v>-0.236564892313018</v>
      </c>
    </row>
    <row r="55" customFormat="false" ht="14.25" hidden="false" customHeight="false" outlineLevel="0" collapsed="false">
      <c r="A55" s="0" t="s">
        <v>64</v>
      </c>
      <c r="B55" s="0" t="s">
        <v>55</v>
      </c>
      <c r="C55" s="0" t="s">
        <v>65</v>
      </c>
      <c r="D55" s="0" t="s">
        <v>205</v>
      </c>
      <c r="E55" s="0" t="n">
        <v>2026</v>
      </c>
      <c r="F55" s="5" t="n">
        <v>0.0310830855740231</v>
      </c>
      <c r="G55" s="11" t="n">
        <v>0.0102696</v>
      </c>
      <c r="H55" s="5" t="n">
        <v>0.000319210855610987</v>
      </c>
      <c r="I55" s="5" t="n">
        <v>0.0307638747184121</v>
      </c>
    </row>
    <row r="56" customFormat="false" ht="14.25" hidden="false" customHeight="false" outlineLevel="0" collapsed="false">
      <c r="A56" s="0" t="s">
        <v>64</v>
      </c>
      <c r="B56" s="0" t="s">
        <v>55</v>
      </c>
      <c r="C56" s="0" t="s">
        <v>65</v>
      </c>
      <c r="D56" s="0" t="s">
        <v>205</v>
      </c>
      <c r="E56" s="0" t="n">
        <v>2027</v>
      </c>
      <c r="F56" s="5" t="n">
        <v>0.0648351123767881</v>
      </c>
      <c r="G56" s="11" t="n">
        <v>0.0128032</v>
      </c>
      <c r="H56" s="5" t="n">
        <v>0.000830096910782494</v>
      </c>
      <c r="I56" s="5" t="n">
        <v>0.0640050154660056</v>
      </c>
    </row>
    <row r="57" customFormat="false" ht="14.25" hidden="false" customHeight="false" outlineLevel="0" collapsed="false">
      <c r="A57" s="0" t="s">
        <v>64</v>
      </c>
      <c r="B57" s="0" t="s">
        <v>55</v>
      </c>
      <c r="C57" s="0" t="s">
        <v>65</v>
      </c>
      <c r="D57" s="0" t="s">
        <v>205</v>
      </c>
      <c r="E57" s="0" t="n">
        <v>2028</v>
      </c>
      <c r="F57" s="5" t="n">
        <v>-0.106213029821891</v>
      </c>
      <c r="G57" s="11" t="n">
        <v>0.0153368</v>
      </c>
      <c r="H57" s="5" t="n">
        <v>-0.00162896799577238</v>
      </c>
      <c r="I57" s="5" t="n">
        <v>-0.104584061826119</v>
      </c>
    </row>
    <row r="58" customFormat="false" ht="14.25" hidden="false" customHeight="false" outlineLevel="0" collapsed="false">
      <c r="A58" s="0" t="s">
        <v>64</v>
      </c>
      <c r="B58" s="0" t="s">
        <v>55</v>
      </c>
      <c r="C58" s="0" t="s">
        <v>65</v>
      </c>
      <c r="D58" s="0" t="s">
        <v>205</v>
      </c>
      <c r="E58" s="0" t="n">
        <v>2029</v>
      </c>
      <c r="F58" s="5" t="n">
        <v>0.0340006692573842</v>
      </c>
      <c r="G58" s="11" t="n">
        <v>0.0178704</v>
      </c>
      <c r="H58" s="5" t="n">
        <v>0.000607605559897159</v>
      </c>
      <c r="I58" s="5" t="n">
        <v>0.0333930636974871</v>
      </c>
    </row>
    <row r="59" customFormat="false" ht="14.25" hidden="false" customHeight="false" outlineLevel="0" collapsed="false">
      <c r="A59" s="0" t="s">
        <v>64</v>
      </c>
      <c r="B59" s="0" t="s">
        <v>55</v>
      </c>
      <c r="C59" s="0" t="s">
        <v>65</v>
      </c>
      <c r="D59" s="0" t="s">
        <v>205</v>
      </c>
      <c r="E59" s="0" t="n">
        <v>2030</v>
      </c>
      <c r="F59" s="5" t="n">
        <v>-0.268171731807026</v>
      </c>
      <c r="G59" s="11" t="n">
        <v>0.020404</v>
      </c>
      <c r="H59" s="5" t="n">
        <v>-0.00547177601579056</v>
      </c>
      <c r="I59" s="5" t="n">
        <v>-0.262699955791236</v>
      </c>
    </row>
    <row r="60" customFormat="false" ht="14.25" hidden="false" customHeight="false" outlineLevel="0" collapsed="false">
      <c r="A60" s="0" t="s">
        <v>64</v>
      </c>
      <c r="B60" s="0" t="s">
        <v>55</v>
      </c>
      <c r="C60" s="0" t="s">
        <v>65</v>
      </c>
      <c r="D60" s="0" t="s">
        <v>205</v>
      </c>
      <c r="E60" s="0" t="n">
        <v>2031</v>
      </c>
      <c r="F60" s="5" t="n">
        <v>-0.662498265303204</v>
      </c>
      <c r="G60" s="11" t="n">
        <v>0.0239344</v>
      </c>
      <c r="H60" s="5" t="n">
        <v>-0.015856498481073</v>
      </c>
      <c r="I60" s="5" t="n">
        <v>-0.646641766822131</v>
      </c>
    </row>
    <row r="61" customFormat="false" ht="14.25" hidden="false" customHeight="false" outlineLevel="0" collapsed="false">
      <c r="A61" s="0" t="s">
        <v>64</v>
      </c>
      <c r="B61" s="0" t="s">
        <v>55</v>
      </c>
      <c r="C61" s="0" t="s">
        <v>65</v>
      </c>
      <c r="D61" s="0" t="s">
        <v>205</v>
      </c>
      <c r="E61" s="0" t="n">
        <v>2032</v>
      </c>
      <c r="F61" s="5" t="n">
        <v>-1.21286444646716</v>
      </c>
      <c r="G61" s="11" t="n">
        <v>0.0274648</v>
      </c>
      <c r="H61" s="5" t="n">
        <v>-0.0333110794493312</v>
      </c>
      <c r="I61" s="5" t="n">
        <v>-1.17955336701783</v>
      </c>
    </row>
    <row r="62" customFormat="false" ht="14.25" hidden="false" customHeight="false" outlineLevel="0" collapsed="false">
      <c r="A62" s="0" t="s">
        <v>64</v>
      </c>
      <c r="B62" s="0" t="s">
        <v>55</v>
      </c>
      <c r="C62" s="0" t="s">
        <v>65</v>
      </c>
      <c r="D62" s="0" t="s">
        <v>205</v>
      </c>
      <c r="E62" s="0" t="n">
        <v>2033</v>
      </c>
      <c r="F62" s="5" t="n">
        <v>-1.75211107130099</v>
      </c>
      <c r="G62" s="11" t="n">
        <v>0.0309952</v>
      </c>
      <c r="H62" s="5" t="n">
        <v>-0.0543070330771884</v>
      </c>
      <c r="I62" s="5" t="n">
        <v>-1.6978040382238</v>
      </c>
    </row>
    <row r="63" customFormat="false" ht="14.25" hidden="false" customHeight="false" outlineLevel="0" collapsed="false">
      <c r="A63" s="0" t="s">
        <v>64</v>
      </c>
      <c r="B63" s="0" t="s">
        <v>55</v>
      </c>
      <c r="C63" s="0" t="s">
        <v>65</v>
      </c>
      <c r="D63" s="0" t="s">
        <v>205</v>
      </c>
      <c r="E63" s="0" t="n">
        <v>2034</v>
      </c>
      <c r="F63" s="5" t="n">
        <v>-2.30371350788237</v>
      </c>
      <c r="G63" s="11" t="n">
        <v>0.0345256</v>
      </c>
      <c r="H63" s="5" t="n">
        <v>-0.0795370910877434</v>
      </c>
      <c r="I63" s="5" t="n">
        <v>-2.22417641679462</v>
      </c>
    </row>
    <row r="64" customFormat="false" ht="14.25" hidden="false" customHeight="false" outlineLevel="0" collapsed="false">
      <c r="A64" s="0" t="s">
        <v>64</v>
      </c>
      <c r="B64" s="0" t="s">
        <v>55</v>
      </c>
      <c r="C64" s="0" t="s">
        <v>65</v>
      </c>
      <c r="D64" s="0" t="s">
        <v>205</v>
      </c>
      <c r="E64" s="0" t="n">
        <v>2035</v>
      </c>
      <c r="F64" s="5" t="n">
        <v>-2.53334901167573</v>
      </c>
      <c r="G64" s="11" t="n">
        <v>0.038056</v>
      </c>
      <c r="H64" s="5" t="n">
        <v>-0.0964091299883316</v>
      </c>
      <c r="I64" s="5" t="n">
        <v>-2.4369398816874</v>
      </c>
    </row>
    <row r="65" customFormat="false" ht="14.25" hidden="false" customHeight="false" outlineLevel="0" collapsed="false">
      <c r="A65" s="0" t="s">
        <v>64</v>
      </c>
      <c r="B65" s="0" t="s">
        <v>55</v>
      </c>
      <c r="C65" s="0" t="s">
        <v>65</v>
      </c>
      <c r="D65" s="0" t="s">
        <v>205</v>
      </c>
      <c r="E65" s="0" t="n">
        <v>2036</v>
      </c>
      <c r="F65" s="5" t="n">
        <v>-2.87795545076083</v>
      </c>
      <c r="G65" s="11" t="n">
        <v>0.0432668</v>
      </c>
      <c r="H65" s="5" t="n">
        <v>-0.124519922896979</v>
      </c>
      <c r="I65" s="5" t="n">
        <v>-2.75343552786385</v>
      </c>
    </row>
    <row r="66" customFormat="false" ht="14.25" hidden="false" customHeight="false" outlineLevel="0" collapsed="false">
      <c r="A66" s="0" t="s">
        <v>64</v>
      </c>
      <c r="B66" s="0" t="s">
        <v>55</v>
      </c>
      <c r="C66" s="0" t="s">
        <v>65</v>
      </c>
      <c r="D66" s="0" t="s">
        <v>205</v>
      </c>
      <c r="E66" s="0" t="n">
        <v>2037</v>
      </c>
      <c r="F66" s="5" t="n">
        <v>-3.01090805433271</v>
      </c>
      <c r="G66" s="11" t="n">
        <v>0.0484776</v>
      </c>
      <c r="H66" s="5" t="n">
        <v>-0.145961596294719</v>
      </c>
      <c r="I66" s="5" t="n">
        <v>-2.86494645803799</v>
      </c>
    </row>
    <row r="67" customFormat="false" ht="14.25" hidden="false" customHeight="false" outlineLevel="0" collapsed="false">
      <c r="A67" s="0" t="s">
        <v>64</v>
      </c>
      <c r="B67" s="0" t="s">
        <v>55</v>
      </c>
      <c r="C67" s="0" t="s">
        <v>65</v>
      </c>
      <c r="D67" s="0" t="s">
        <v>205</v>
      </c>
      <c r="E67" s="0" t="n">
        <v>2038</v>
      </c>
      <c r="F67" s="5" t="n">
        <v>-3.81489070141003</v>
      </c>
      <c r="G67" s="11" t="n">
        <v>0.0536884</v>
      </c>
      <c r="H67" s="5" t="n">
        <v>-0.204815377933582</v>
      </c>
      <c r="I67" s="5" t="n">
        <v>-3.61007532347645</v>
      </c>
    </row>
    <row r="68" customFormat="false" ht="14.25" hidden="false" customHeight="false" outlineLevel="0" collapsed="false">
      <c r="A68" s="0" t="s">
        <v>64</v>
      </c>
      <c r="B68" s="0" t="s">
        <v>55</v>
      </c>
      <c r="C68" s="0" t="s">
        <v>65</v>
      </c>
      <c r="D68" s="0" t="s">
        <v>205</v>
      </c>
      <c r="E68" s="0" t="n">
        <v>2039</v>
      </c>
      <c r="F68" s="5" t="n">
        <v>-3.95815835876521</v>
      </c>
      <c r="G68" s="11" t="n">
        <v>0.0588992</v>
      </c>
      <c r="H68" s="5" t="n">
        <v>-0.233132360804584</v>
      </c>
      <c r="I68" s="5" t="n">
        <v>-3.72502599796062</v>
      </c>
    </row>
    <row r="69" customFormat="false" ht="14.25" hidden="false" customHeight="false" outlineLevel="0" collapsed="false">
      <c r="A69" s="0" t="s">
        <v>64</v>
      </c>
      <c r="B69" s="0" t="s">
        <v>55</v>
      </c>
      <c r="C69" s="0" t="s">
        <v>65</v>
      </c>
      <c r="D69" s="0" t="s">
        <v>205</v>
      </c>
      <c r="E69" s="0" t="n">
        <v>2040</v>
      </c>
      <c r="F69" s="5" t="n">
        <v>-4.77480722782539</v>
      </c>
      <c r="G69" s="11" t="n">
        <v>0.06411</v>
      </c>
      <c r="H69" s="5" t="n">
        <v>-0.306112891375885</v>
      </c>
      <c r="I69" s="5" t="n">
        <v>-4.4686943364495</v>
      </c>
    </row>
    <row r="70" customFormat="false" ht="14.25" hidden="false" customHeight="false" outlineLevel="0" collapsed="false">
      <c r="A70" s="0" t="s">
        <v>64</v>
      </c>
      <c r="B70" s="0" t="s">
        <v>55</v>
      </c>
      <c r="C70" s="0" t="s">
        <v>65</v>
      </c>
      <c r="D70" s="0" t="s">
        <v>206</v>
      </c>
      <c r="E70" s="0" t="n">
        <v>2024</v>
      </c>
      <c r="F70" s="5" t="n">
        <v>10.32</v>
      </c>
      <c r="G70" s="11" t="n">
        <v>0.013608</v>
      </c>
      <c r="H70" s="5" t="n">
        <v>0.14043456</v>
      </c>
      <c r="I70" s="5" t="n">
        <v>10.17956544</v>
      </c>
    </row>
    <row r="71" customFormat="false" ht="14.25" hidden="false" customHeight="false" outlineLevel="0" collapsed="false">
      <c r="A71" s="0" t="s">
        <v>64</v>
      </c>
      <c r="B71" s="0" t="s">
        <v>55</v>
      </c>
      <c r="C71" s="0" t="s">
        <v>65</v>
      </c>
      <c r="D71" s="0" t="s">
        <v>206</v>
      </c>
      <c r="E71" s="0" t="n">
        <v>2025</v>
      </c>
      <c r="F71" s="5" t="n">
        <v>11.266</v>
      </c>
      <c r="G71" s="11" t="n">
        <v>0.013608</v>
      </c>
      <c r="H71" s="5" t="n">
        <v>0.153307728</v>
      </c>
      <c r="I71" s="5" t="n">
        <v>11.112692272</v>
      </c>
    </row>
    <row r="72" customFormat="false" ht="14.25" hidden="false" customHeight="false" outlineLevel="0" collapsed="false">
      <c r="A72" s="0" t="s">
        <v>64</v>
      </c>
      <c r="B72" s="0" t="s">
        <v>55</v>
      </c>
      <c r="C72" s="0" t="s">
        <v>65</v>
      </c>
      <c r="D72" s="0" t="s">
        <v>206</v>
      </c>
      <c r="E72" s="0" t="n">
        <v>2026</v>
      </c>
      <c r="F72" s="5" t="n">
        <v>12.212</v>
      </c>
      <c r="G72" s="11" t="n">
        <v>0.0175744</v>
      </c>
      <c r="H72" s="5" t="n">
        <v>0.2146185728</v>
      </c>
      <c r="I72" s="5" t="n">
        <v>11.9973814272</v>
      </c>
    </row>
    <row r="73" customFormat="false" ht="14.25" hidden="false" customHeight="false" outlineLevel="0" collapsed="false">
      <c r="A73" s="0" t="s">
        <v>64</v>
      </c>
      <c r="B73" s="0" t="s">
        <v>55</v>
      </c>
      <c r="C73" s="0" t="s">
        <v>65</v>
      </c>
      <c r="D73" s="0" t="s">
        <v>206</v>
      </c>
      <c r="E73" s="0" t="n">
        <v>2027</v>
      </c>
      <c r="F73" s="5" t="n">
        <v>13.201</v>
      </c>
      <c r="G73" s="11" t="n">
        <v>0.0215408</v>
      </c>
      <c r="H73" s="5" t="n">
        <v>0.2843601008</v>
      </c>
      <c r="I73" s="5" t="n">
        <v>12.9166398992</v>
      </c>
    </row>
    <row r="74" customFormat="false" ht="14.25" hidden="false" customHeight="false" outlineLevel="0" collapsed="false">
      <c r="A74" s="0" t="s">
        <v>64</v>
      </c>
      <c r="B74" s="0" t="s">
        <v>55</v>
      </c>
      <c r="C74" s="0" t="s">
        <v>65</v>
      </c>
      <c r="D74" s="0" t="s">
        <v>206</v>
      </c>
      <c r="E74" s="0" t="n">
        <v>2028</v>
      </c>
      <c r="F74" s="5" t="n">
        <v>14.319</v>
      </c>
      <c r="G74" s="11" t="n">
        <v>0.0255072</v>
      </c>
      <c r="H74" s="5" t="n">
        <v>0.3652375968</v>
      </c>
      <c r="I74" s="5" t="n">
        <v>13.9537624032</v>
      </c>
    </row>
    <row r="75" customFormat="false" ht="14.25" hidden="false" customHeight="false" outlineLevel="0" collapsed="false">
      <c r="A75" s="0" t="s">
        <v>64</v>
      </c>
      <c r="B75" s="0" t="s">
        <v>55</v>
      </c>
      <c r="C75" s="0" t="s">
        <v>65</v>
      </c>
      <c r="D75" s="0" t="s">
        <v>206</v>
      </c>
      <c r="E75" s="0" t="n">
        <v>2029</v>
      </c>
      <c r="F75" s="5" t="n">
        <v>15.523</v>
      </c>
      <c r="G75" s="11" t="n">
        <v>0.0294736</v>
      </c>
      <c r="H75" s="5" t="n">
        <v>0.4575186928</v>
      </c>
      <c r="I75" s="5" t="n">
        <v>15.0654813072</v>
      </c>
    </row>
    <row r="76" customFormat="false" ht="14.25" hidden="false" customHeight="false" outlineLevel="0" collapsed="false">
      <c r="A76" s="0" t="s">
        <v>64</v>
      </c>
      <c r="B76" s="0" t="s">
        <v>55</v>
      </c>
      <c r="C76" s="0" t="s">
        <v>65</v>
      </c>
      <c r="D76" s="0" t="s">
        <v>206</v>
      </c>
      <c r="E76" s="0" t="n">
        <v>2030</v>
      </c>
      <c r="F76" s="5" t="n">
        <v>16.813</v>
      </c>
      <c r="G76" s="11" t="n">
        <v>0.03344</v>
      </c>
      <c r="H76" s="5" t="n">
        <v>0.56222672</v>
      </c>
      <c r="I76" s="5" t="n">
        <v>16.25077328</v>
      </c>
    </row>
    <row r="77" customFormat="false" ht="14.25" hidden="false" customHeight="false" outlineLevel="0" collapsed="false">
      <c r="A77" s="0" t="s">
        <v>64</v>
      </c>
      <c r="B77" s="0" t="s">
        <v>55</v>
      </c>
      <c r="C77" s="0" t="s">
        <v>65</v>
      </c>
      <c r="D77" s="0" t="s">
        <v>206</v>
      </c>
      <c r="E77" s="0" t="n">
        <v>2031</v>
      </c>
      <c r="F77" s="5" t="n">
        <v>18.189</v>
      </c>
      <c r="G77" s="11" t="n">
        <v>0.0371436</v>
      </c>
      <c r="H77" s="5" t="n">
        <v>0.6756049404</v>
      </c>
      <c r="I77" s="5" t="n">
        <v>17.5133950596</v>
      </c>
    </row>
    <row r="78" customFormat="false" ht="14.25" hidden="false" customHeight="false" outlineLevel="0" collapsed="false">
      <c r="A78" s="0" t="s">
        <v>64</v>
      </c>
      <c r="B78" s="0" t="s">
        <v>55</v>
      </c>
      <c r="C78" s="0" t="s">
        <v>65</v>
      </c>
      <c r="D78" s="0" t="s">
        <v>206</v>
      </c>
      <c r="E78" s="0" t="n">
        <v>2032</v>
      </c>
      <c r="F78" s="5" t="n">
        <v>19.608</v>
      </c>
      <c r="G78" s="11" t="n">
        <v>0.0408472</v>
      </c>
      <c r="H78" s="5" t="n">
        <v>0.8009318976</v>
      </c>
      <c r="I78" s="5" t="n">
        <v>18.8070681024</v>
      </c>
    </row>
    <row r="79" customFormat="false" ht="14.25" hidden="false" customHeight="false" outlineLevel="0" collapsed="false">
      <c r="A79" s="0" t="s">
        <v>64</v>
      </c>
      <c r="B79" s="0" t="s">
        <v>55</v>
      </c>
      <c r="C79" s="0" t="s">
        <v>65</v>
      </c>
      <c r="D79" s="0" t="s">
        <v>206</v>
      </c>
      <c r="E79" s="0" t="n">
        <v>2033</v>
      </c>
      <c r="F79" s="5" t="n">
        <v>21.07</v>
      </c>
      <c r="G79" s="11" t="n">
        <v>0.0445508</v>
      </c>
      <c r="H79" s="5" t="n">
        <v>0.938685356</v>
      </c>
      <c r="I79" s="5" t="n">
        <v>20.131314644</v>
      </c>
    </row>
    <row r="80" customFormat="false" ht="14.25" hidden="false" customHeight="false" outlineLevel="0" collapsed="false">
      <c r="A80" s="0" t="s">
        <v>64</v>
      </c>
      <c r="B80" s="0" t="s">
        <v>55</v>
      </c>
      <c r="C80" s="0" t="s">
        <v>65</v>
      </c>
      <c r="D80" s="0" t="s">
        <v>206</v>
      </c>
      <c r="E80" s="0" t="n">
        <v>2034</v>
      </c>
      <c r="F80" s="5" t="n">
        <v>22.618</v>
      </c>
      <c r="G80" s="11" t="n">
        <v>0.0482544</v>
      </c>
      <c r="H80" s="5" t="n">
        <v>1.0914180192</v>
      </c>
      <c r="I80" s="5" t="n">
        <v>21.5265819808</v>
      </c>
    </row>
    <row r="81" customFormat="false" ht="14.25" hidden="false" customHeight="false" outlineLevel="0" collapsed="false">
      <c r="A81" s="0" t="s">
        <v>64</v>
      </c>
      <c r="B81" s="0" t="s">
        <v>55</v>
      </c>
      <c r="C81" s="0" t="s">
        <v>65</v>
      </c>
      <c r="D81" s="0" t="s">
        <v>206</v>
      </c>
      <c r="E81" s="0" t="n">
        <v>2035</v>
      </c>
      <c r="F81" s="5" t="n">
        <v>24.209</v>
      </c>
      <c r="G81" s="11" t="n">
        <v>0.051958</v>
      </c>
      <c r="H81" s="5" t="n">
        <v>1.257851222</v>
      </c>
      <c r="I81" s="5" t="n">
        <v>22.951148778</v>
      </c>
    </row>
    <row r="82" customFormat="false" ht="14.25" hidden="false" customHeight="false" outlineLevel="0" collapsed="false">
      <c r="A82" s="0" t="s">
        <v>64</v>
      </c>
      <c r="B82" s="0" t="s">
        <v>55</v>
      </c>
      <c r="C82" s="0" t="s">
        <v>65</v>
      </c>
      <c r="D82" s="0" t="s">
        <v>206</v>
      </c>
      <c r="E82" s="0" t="n">
        <v>2036</v>
      </c>
      <c r="F82" s="5" t="n">
        <v>25.843</v>
      </c>
      <c r="G82" s="11" t="n">
        <v>0.0553772</v>
      </c>
      <c r="H82" s="5" t="n">
        <v>1.4311129796</v>
      </c>
      <c r="I82" s="5" t="n">
        <v>24.4118870204</v>
      </c>
    </row>
    <row r="83" customFormat="false" ht="14.25" hidden="false" customHeight="false" outlineLevel="0" collapsed="false">
      <c r="A83" s="0" t="s">
        <v>64</v>
      </c>
      <c r="B83" s="0" t="s">
        <v>55</v>
      </c>
      <c r="C83" s="0" t="s">
        <v>65</v>
      </c>
      <c r="D83" s="0" t="s">
        <v>206</v>
      </c>
      <c r="E83" s="0" t="n">
        <v>2037</v>
      </c>
      <c r="F83" s="5" t="n">
        <v>27.52</v>
      </c>
      <c r="G83" s="11" t="n">
        <v>0.0587964</v>
      </c>
      <c r="H83" s="5" t="n">
        <v>1.618076928</v>
      </c>
      <c r="I83" s="5" t="n">
        <v>25.901923072</v>
      </c>
    </row>
    <row r="84" customFormat="false" ht="14.25" hidden="false" customHeight="false" outlineLevel="0" collapsed="false">
      <c r="A84" s="0" t="s">
        <v>64</v>
      </c>
      <c r="B84" s="0" t="s">
        <v>55</v>
      </c>
      <c r="C84" s="0" t="s">
        <v>65</v>
      </c>
      <c r="D84" s="0" t="s">
        <v>206</v>
      </c>
      <c r="E84" s="0" t="n">
        <v>2038</v>
      </c>
      <c r="F84" s="5" t="n">
        <v>29.24</v>
      </c>
      <c r="G84" s="11" t="n">
        <v>0.0622156</v>
      </c>
      <c r="H84" s="5" t="n">
        <v>1.819184144</v>
      </c>
      <c r="I84" s="5" t="n">
        <v>27.420815856</v>
      </c>
    </row>
    <row r="85" customFormat="false" ht="14.25" hidden="false" customHeight="false" outlineLevel="0" collapsed="false">
      <c r="A85" s="0" t="s">
        <v>64</v>
      </c>
      <c r="B85" s="0" t="s">
        <v>55</v>
      </c>
      <c r="C85" s="0" t="s">
        <v>65</v>
      </c>
      <c r="D85" s="0" t="s">
        <v>206</v>
      </c>
      <c r="E85" s="0" t="n">
        <v>2039</v>
      </c>
      <c r="F85" s="5" t="n">
        <v>31.003</v>
      </c>
      <c r="G85" s="11" t="n">
        <v>0.0656348</v>
      </c>
      <c r="H85" s="5" t="n">
        <v>2.0348757044</v>
      </c>
      <c r="I85" s="5" t="n">
        <v>28.9681242956</v>
      </c>
    </row>
    <row r="86" customFormat="false" ht="14.25" hidden="false" customHeight="false" outlineLevel="0" collapsed="false">
      <c r="A86" s="0" t="s">
        <v>64</v>
      </c>
      <c r="B86" s="0" t="s">
        <v>55</v>
      </c>
      <c r="C86" s="0" t="s">
        <v>65</v>
      </c>
      <c r="D86" s="0" t="s">
        <v>206</v>
      </c>
      <c r="E86" s="0" t="n">
        <v>2040</v>
      </c>
      <c r="F86" s="5" t="n">
        <v>32.809</v>
      </c>
      <c r="G86" s="11" t="n">
        <v>0.069054</v>
      </c>
      <c r="H86" s="5" t="n">
        <v>2.265592686</v>
      </c>
      <c r="I86" s="5" t="n">
        <v>30.543407314</v>
      </c>
    </row>
    <row r="87" customFormat="false" ht="14.25" hidden="false" customHeight="false" outlineLevel="0" collapsed="false">
      <c r="A87" s="0" t="s">
        <v>64</v>
      </c>
      <c r="B87" s="0" t="s">
        <v>55</v>
      </c>
      <c r="C87" s="0" t="s">
        <v>65</v>
      </c>
      <c r="D87" s="0" t="s">
        <v>207</v>
      </c>
      <c r="E87" s="0" t="n">
        <v>2024</v>
      </c>
      <c r="F87" s="5" t="n">
        <v>152.274741059592</v>
      </c>
      <c r="G87" s="11" t="n">
        <v>0.007736</v>
      </c>
      <c r="H87" s="5" t="n">
        <v>1.177997396837</v>
      </c>
      <c r="I87" s="5" t="n">
        <v>151.096743662755</v>
      </c>
    </row>
    <row r="88" customFormat="false" ht="14.25" hidden="false" customHeight="false" outlineLevel="0" collapsed="false">
      <c r="A88" s="0" t="s">
        <v>64</v>
      </c>
      <c r="B88" s="0" t="s">
        <v>55</v>
      </c>
      <c r="C88" s="0" t="s">
        <v>65</v>
      </c>
      <c r="D88" s="0" t="s">
        <v>207</v>
      </c>
      <c r="E88" s="0" t="n">
        <v>2025</v>
      </c>
      <c r="F88" s="5" t="n">
        <v>151.978675689893</v>
      </c>
      <c r="G88" s="11" t="n">
        <v>0.007736</v>
      </c>
      <c r="H88" s="5" t="n">
        <v>1.17570703513701</v>
      </c>
      <c r="I88" s="5" t="n">
        <v>150.802968654756</v>
      </c>
    </row>
    <row r="89" customFormat="false" ht="14.25" hidden="false" customHeight="false" outlineLevel="0" collapsed="false">
      <c r="A89" s="0" t="s">
        <v>64</v>
      </c>
      <c r="B89" s="0" t="s">
        <v>55</v>
      </c>
      <c r="C89" s="0" t="s">
        <v>65</v>
      </c>
      <c r="D89" s="0" t="s">
        <v>207</v>
      </c>
      <c r="E89" s="0" t="n">
        <v>2026</v>
      </c>
      <c r="F89" s="5" t="n">
        <v>151.675741299682</v>
      </c>
      <c r="G89" s="11" t="n">
        <v>0.0102696</v>
      </c>
      <c r="H89" s="5" t="n">
        <v>1.55764919285122</v>
      </c>
      <c r="I89" s="5" t="n">
        <v>150.118092106831</v>
      </c>
    </row>
    <row r="90" customFormat="false" ht="14.25" hidden="false" customHeight="false" outlineLevel="0" collapsed="false">
      <c r="A90" s="0" t="s">
        <v>64</v>
      </c>
      <c r="B90" s="0" t="s">
        <v>55</v>
      </c>
      <c r="C90" s="0" t="s">
        <v>65</v>
      </c>
      <c r="D90" s="0" t="s">
        <v>207</v>
      </c>
      <c r="E90" s="0" t="n">
        <v>2027</v>
      </c>
      <c r="F90" s="5" t="n">
        <v>151.582808056336</v>
      </c>
      <c r="G90" s="11" t="n">
        <v>0.0128032</v>
      </c>
      <c r="H90" s="5" t="n">
        <v>1.94074500810689</v>
      </c>
      <c r="I90" s="5" t="n">
        <v>149.642063048229</v>
      </c>
    </row>
    <row r="91" customFormat="false" ht="14.25" hidden="false" customHeight="false" outlineLevel="0" collapsed="false">
      <c r="A91" s="0" t="s">
        <v>64</v>
      </c>
      <c r="B91" s="0" t="s">
        <v>55</v>
      </c>
      <c r="C91" s="0" t="s">
        <v>65</v>
      </c>
      <c r="D91" s="0" t="s">
        <v>207</v>
      </c>
      <c r="E91" s="0" t="n">
        <v>2028</v>
      </c>
      <c r="F91" s="5" t="n">
        <v>151.428949971831</v>
      </c>
      <c r="G91" s="11" t="n">
        <v>0.0153368</v>
      </c>
      <c r="H91" s="5" t="n">
        <v>2.32243551992798</v>
      </c>
      <c r="I91" s="5" t="n">
        <v>149.106514451903</v>
      </c>
    </row>
    <row r="92" customFormat="false" ht="14.25" hidden="false" customHeight="false" outlineLevel="0" collapsed="false">
      <c r="A92" s="0" t="s">
        <v>64</v>
      </c>
      <c r="B92" s="0" t="s">
        <v>55</v>
      </c>
      <c r="C92" s="0" t="s">
        <v>65</v>
      </c>
      <c r="D92" s="0" t="s">
        <v>207</v>
      </c>
      <c r="E92" s="0" t="n">
        <v>2029</v>
      </c>
      <c r="F92" s="5" t="n">
        <v>151.347512088611</v>
      </c>
      <c r="G92" s="11" t="n">
        <v>0.0178704</v>
      </c>
      <c r="H92" s="5" t="n">
        <v>2.70464058002832</v>
      </c>
      <c r="I92" s="5" t="n">
        <v>148.642871508583</v>
      </c>
    </row>
    <row r="93" customFormat="false" ht="14.25" hidden="false" customHeight="false" outlineLevel="0" collapsed="false">
      <c r="A93" s="0" t="s">
        <v>64</v>
      </c>
      <c r="B93" s="0" t="s">
        <v>55</v>
      </c>
      <c r="C93" s="0" t="s">
        <v>65</v>
      </c>
      <c r="D93" s="0" t="s">
        <v>207</v>
      </c>
      <c r="E93" s="0" t="n">
        <v>2030</v>
      </c>
      <c r="F93" s="5" t="n">
        <v>151.21755836249</v>
      </c>
      <c r="G93" s="11" t="n">
        <v>0.020404</v>
      </c>
      <c r="H93" s="5" t="n">
        <v>3.08544306082824</v>
      </c>
      <c r="I93" s="5" t="n">
        <v>148.132115301662</v>
      </c>
    </row>
    <row r="94" customFormat="false" ht="14.25" hidden="false" customHeight="false" outlineLevel="0" collapsed="false">
      <c r="A94" s="0" t="s">
        <v>64</v>
      </c>
      <c r="B94" s="0" t="s">
        <v>55</v>
      </c>
      <c r="C94" s="0" t="s">
        <v>65</v>
      </c>
      <c r="D94" s="0" t="s">
        <v>207</v>
      </c>
      <c r="E94" s="0" t="n">
        <v>2031</v>
      </c>
      <c r="F94" s="5" t="n">
        <v>151.07652122079</v>
      </c>
      <c r="G94" s="11" t="n">
        <v>0.0239344</v>
      </c>
      <c r="H94" s="5" t="n">
        <v>3.61592588950687</v>
      </c>
      <c r="I94" s="5" t="n">
        <v>147.460595331283</v>
      </c>
    </row>
    <row r="95" customFormat="false" ht="14.25" hidden="false" customHeight="false" outlineLevel="0" collapsed="false">
      <c r="A95" s="0" t="s">
        <v>64</v>
      </c>
      <c r="B95" s="0" t="s">
        <v>55</v>
      </c>
      <c r="C95" s="0" t="s">
        <v>65</v>
      </c>
      <c r="D95" s="0" t="s">
        <v>207</v>
      </c>
      <c r="E95" s="0" t="n">
        <v>2032</v>
      </c>
      <c r="F95" s="5" t="n">
        <v>150.936326542247</v>
      </c>
      <c r="G95" s="11" t="n">
        <v>0.0274648</v>
      </c>
      <c r="H95" s="5" t="n">
        <v>4.1454360212175</v>
      </c>
      <c r="I95" s="5" t="n">
        <v>146.790890521029</v>
      </c>
    </row>
    <row r="96" customFormat="false" ht="14.25" hidden="false" customHeight="false" outlineLevel="0" collapsed="false">
      <c r="A96" s="0" t="s">
        <v>64</v>
      </c>
      <c r="B96" s="0" t="s">
        <v>55</v>
      </c>
      <c r="C96" s="0" t="s">
        <v>65</v>
      </c>
      <c r="D96" s="0" t="s">
        <v>207</v>
      </c>
      <c r="E96" s="0" t="n">
        <v>2033</v>
      </c>
      <c r="F96" s="5" t="n">
        <v>150.795865701693</v>
      </c>
      <c r="G96" s="11" t="n">
        <v>0.0309952</v>
      </c>
      <c r="H96" s="5" t="n">
        <v>4.67394801659712</v>
      </c>
      <c r="I96" s="5" t="n">
        <v>146.121917685096</v>
      </c>
    </row>
    <row r="97" customFormat="false" ht="14.25" hidden="false" customHeight="false" outlineLevel="0" collapsed="false">
      <c r="A97" s="0" t="s">
        <v>64</v>
      </c>
      <c r="B97" s="0" t="s">
        <v>55</v>
      </c>
      <c r="C97" s="0" t="s">
        <v>65</v>
      </c>
      <c r="D97" s="0" t="s">
        <v>207</v>
      </c>
      <c r="E97" s="0" t="n">
        <v>2034</v>
      </c>
      <c r="F97" s="5" t="n">
        <v>150.653883730768</v>
      </c>
      <c r="G97" s="11" t="n">
        <v>0.0345256</v>
      </c>
      <c r="H97" s="5" t="n">
        <v>5.20141572813499</v>
      </c>
      <c r="I97" s="5" t="n">
        <v>145.452468002633</v>
      </c>
    </row>
    <row r="98" customFormat="false" ht="14.25" hidden="false" customHeight="false" outlineLevel="0" collapsed="false">
      <c r="A98" s="0" t="s">
        <v>64</v>
      </c>
      <c r="B98" s="0" t="s">
        <v>55</v>
      </c>
      <c r="C98" s="0" t="s">
        <v>65</v>
      </c>
      <c r="D98" s="0" t="s">
        <v>207</v>
      </c>
      <c r="E98" s="0" t="n">
        <v>2035</v>
      </c>
      <c r="F98" s="5" t="n">
        <v>150.509464681907</v>
      </c>
      <c r="G98" s="11" t="n">
        <v>0.038056</v>
      </c>
      <c r="H98" s="5" t="n">
        <v>5.72778818793464</v>
      </c>
      <c r="I98" s="5" t="n">
        <v>144.781676493972</v>
      </c>
    </row>
    <row r="99" customFormat="false" ht="14.25" hidden="false" customHeight="false" outlineLevel="0" collapsed="false">
      <c r="A99" s="0" t="s">
        <v>64</v>
      </c>
      <c r="B99" s="0" t="s">
        <v>55</v>
      </c>
      <c r="C99" s="0" t="s">
        <v>65</v>
      </c>
      <c r="D99" s="0" t="s">
        <v>207</v>
      </c>
      <c r="E99" s="0" t="n">
        <v>2036</v>
      </c>
      <c r="F99" s="5" t="n">
        <v>150.354294374483</v>
      </c>
      <c r="G99" s="11" t="n">
        <v>0.0432668</v>
      </c>
      <c r="H99" s="5" t="n">
        <v>6.50534918384187</v>
      </c>
      <c r="I99" s="5" t="n">
        <v>143.848945190641</v>
      </c>
    </row>
    <row r="100" customFormat="false" ht="14.25" hidden="false" customHeight="false" outlineLevel="0" collapsed="false">
      <c r="A100" s="0" t="s">
        <v>64</v>
      </c>
      <c r="B100" s="0" t="s">
        <v>55</v>
      </c>
      <c r="C100" s="0" t="s">
        <v>65</v>
      </c>
      <c r="D100" s="0" t="s">
        <v>207</v>
      </c>
      <c r="E100" s="0" t="n">
        <v>2037</v>
      </c>
      <c r="F100" s="5" t="n">
        <v>150.197369916818</v>
      </c>
      <c r="G100" s="11" t="n">
        <v>0.0484776</v>
      </c>
      <c r="H100" s="5" t="n">
        <v>7.28120801987955</v>
      </c>
      <c r="I100" s="5" t="n">
        <v>142.916161896939</v>
      </c>
    </row>
    <row r="101" customFormat="false" ht="14.25" hidden="false" customHeight="false" outlineLevel="0" collapsed="false">
      <c r="A101" s="0" t="s">
        <v>64</v>
      </c>
      <c r="B101" s="0" t="s">
        <v>55</v>
      </c>
      <c r="C101" s="0" t="s">
        <v>65</v>
      </c>
      <c r="D101" s="0" t="s">
        <v>207</v>
      </c>
      <c r="E101" s="0" t="n">
        <v>2038</v>
      </c>
      <c r="F101" s="5" t="n">
        <v>150.044762087617</v>
      </c>
      <c r="G101" s="11" t="n">
        <v>0.0536884</v>
      </c>
      <c r="H101" s="5" t="n">
        <v>8.05566320486484</v>
      </c>
      <c r="I101" s="5" t="n">
        <v>141.989098882753</v>
      </c>
    </row>
    <row r="102" customFormat="false" ht="14.25" hidden="false" customHeight="false" outlineLevel="0" collapsed="false">
      <c r="A102" s="0" t="s">
        <v>64</v>
      </c>
      <c r="B102" s="0" t="s">
        <v>55</v>
      </c>
      <c r="C102" s="0" t="s">
        <v>65</v>
      </c>
      <c r="D102" s="0" t="s">
        <v>207</v>
      </c>
      <c r="E102" s="0" t="n">
        <v>2039</v>
      </c>
      <c r="F102" s="5" t="n">
        <v>149.887234069895</v>
      </c>
      <c r="G102" s="11" t="n">
        <v>0.0588992</v>
      </c>
      <c r="H102" s="5" t="n">
        <v>8.82823817692954</v>
      </c>
      <c r="I102" s="5" t="n">
        <v>141.058995892965</v>
      </c>
    </row>
    <row r="103" customFormat="false" ht="14.25" hidden="false" customHeight="false" outlineLevel="0" collapsed="false">
      <c r="A103" s="0" t="s">
        <v>64</v>
      </c>
      <c r="B103" s="0" t="s">
        <v>55</v>
      </c>
      <c r="C103" s="0" t="s">
        <v>65</v>
      </c>
      <c r="D103" s="0" t="s">
        <v>207</v>
      </c>
      <c r="E103" s="0" t="n">
        <v>2040</v>
      </c>
      <c r="F103" s="5" t="n">
        <v>149.734082880324</v>
      </c>
      <c r="G103" s="11" t="n">
        <v>0.06411</v>
      </c>
      <c r="H103" s="5" t="n">
        <v>9.59945205345757</v>
      </c>
      <c r="I103" s="5" t="n">
        <v>140.134630826866</v>
      </c>
    </row>
    <row r="104" customFormat="false" ht="14.25" hidden="false" customHeight="false" outlineLevel="0" collapsed="false">
      <c r="A104" s="0" t="s">
        <v>64</v>
      </c>
      <c r="B104" s="0" t="s">
        <v>55</v>
      </c>
      <c r="C104" s="0" t="s">
        <v>72</v>
      </c>
      <c r="D104" s="0" t="s">
        <v>208</v>
      </c>
      <c r="E104" s="0" t="n">
        <v>2024</v>
      </c>
      <c r="F104" s="5" t="n">
        <v>10.2252589404081</v>
      </c>
      <c r="G104" s="11" t="n">
        <v>0.007736</v>
      </c>
      <c r="H104" s="5" t="n">
        <v>0.0791026031629968</v>
      </c>
      <c r="I104" s="5" t="n">
        <v>10.1461563372451</v>
      </c>
    </row>
    <row r="105" customFormat="false" ht="14.25" hidden="false" customHeight="false" outlineLevel="0" collapsed="false">
      <c r="A105" s="0" t="s">
        <v>64</v>
      </c>
      <c r="B105" s="0" t="s">
        <v>55</v>
      </c>
      <c r="C105" s="0" t="s">
        <v>72</v>
      </c>
      <c r="D105" s="0" t="s">
        <v>208</v>
      </c>
      <c r="E105" s="0" t="n">
        <v>2025</v>
      </c>
      <c r="F105" s="5" t="n">
        <v>10.8612148280713</v>
      </c>
      <c r="G105" s="11" t="n">
        <v>0.007736</v>
      </c>
      <c r="H105" s="5" t="n">
        <v>0.0840223579099596</v>
      </c>
      <c r="I105" s="5" t="n">
        <v>10.7771924701613</v>
      </c>
    </row>
    <row r="106" customFormat="false" ht="14.25" hidden="false" customHeight="false" outlineLevel="0" collapsed="false">
      <c r="A106" s="0" t="s">
        <v>64</v>
      </c>
      <c r="B106" s="0" t="s">
        <v>55</v>
      </c>
      <c r="C106" s="0" t="s">
        <v>72</v>
      </c>
      <c r="D106" s="0" t="s">
        <v>208</v>
      </c>
      <c r="E106" s="0" t="n">
        <v>2026</v>
      </c>
      <c r="F106" s="5" t="n">
        <v>11.4975958124468</v>
      </c>
      <c r="G106" s="11" t="n">
        <v>0.0102696</v>
      </c>
      <c r="H106" s="5" t="n">
        <v>0.118075709955504</v>
      </c>
      <c r="I106" s="5" t="n">
        <v>11.3795201024913</v>
      </c>
    </row>
    <row r="107" customFormat="false" ht="14.25" hidden="false" customHeight="false" outlineLevel="0" collapsed="false">
      <c r="A107" s="0" t="s">
        <v>64</v>
      </c>
      <c r="B107" s="0" t="s">
        <v>55</v>
      </c>
      <c r="C107" s="0" t="s">
        <v>72</v>
      </c>
      <c r="D107" s="0" t="s">
        <v>208</v>
      </c>
      <c r="E107" s="0" t="n">
        <v>2027</v>
      </c>
      <c r="F107" s="5" t="n">
        <v>11.9398684256243</v>
      </c>
      <c r="G107" s="11" t="n">
        <v>0.0128032</v>
      </c>
      <c r="H107" s="5" t="n">
        <v>0.152868523426953</v>
      </c>
      <c r="I107" s="5" t="n">
        <v>11.7869999021973</v>
      </c>
    </row>
    <row r="108" customFormat="false" ht="14.25" hidden="false" customHeight="false" outlineLevel="0" collapsed="false">
      <c r="A108" s="0" t="s">
        <v>64</v>
      </c>
      <c r="B108" s="0" t="s">
        <v>55</v>
      </c>
      <c r="C108" s="0" t="s">
        <v>72</v>
      </c>
      <c r="D108" s="0" t="s">
        <v>208</v>
      </c>
      <c r="E108" s="0" t="n">
        <v>2028</v>
      </c>
      <c r="F108" s="5" t="n">
        <v>12.3082584257029</v>
      </c>
      <c r="G108" s="11" t="n">
        <v>0.0153368</v>
      </c>
      <c r="H108" s="5" t="n">
        <v>0.18876929782332</v>
      </c>
      <c r="I108" s="5" t="n">
        <v>12.1194891278796</v>
      </c>
    </row>
    <row r="109" customFormat="false" ht="14.25" hidden="false" customHeight="false" outlineLevel="0" collapsed="false">
      <c r="A109" s="0" t="s">
        <v>64</v>
      </c>
      <c r="B109" s="0" t="s">
        <v>55</v>
      </c>
      <c r="C109" s="0" t="s">
        <v>72</v>
      </c>
      <c r="D109" s="0" t="s">
        <v>208</v>
      </c>
      <c r="E109" s="0" t="n">
        <v>2029</v>
      </c>
      <c r="F109" s="5" t="n">
        <v>12.4879985815138</v>
      </c>
      <c r="G109" s="11" t="n">
        <v>0.0178704</v>
      </c>
      <c r="H109" s="5" t="n">
        <v>0.223165529851085</v>
      </c>
      <c r="I109" s="5" t="n">
        <v>12.2648330516628</v>
      </c>
    </row>
    <row r="110" customFormat="false" ht="14.25" hidden="false" customHeight="false" outlineLevel="0" collapsed="false">
      <c r="A110" s="0" t="s">
        <v>64</v>
      </c>
      <c r="B110" s="0" t="s">
        <v>55</v>
      </c>
      <c r="C110" s="0" t="s">
        <v>72</v>
      </c>
      <c r="D110" s="0" t="s">
        <v>208</v>
      </c>
      <c r="E110" s="0" t="n">
        <v>2030</v>
      </c>
      <c r="F110" s="5" t="n">
        <v>12.4465619729486</v>
      </c>
      <c r="G110" s="11" t="n">
        <v>0.020404</v>
      </c>
      <c r="H110" s="5" t="n">
        <v>0.253959650496043</v>
      </c>
      <c r="I110" s="5" t="n">
        <v>12.1926023224526</v>
      </c>
    </row>
    <row r="111" customFormat="false" ht="14.25" hidden="false" customHeight="false" outlineLevel="0" collapsed="false">
      <c r="A111" s="0" t="s">
        <v>64</v>
      </c>
      <c r="B111" s="0" t="s">
        <v>55</v>
      </c>
      <c r="C111" s="0" t="s">
        <v>72</v>
      </c>
      <c r="D111" s="0" t="s">
        <v>208</v>
      </c>
      <c r="E111" s="0" t="n">
        <v>2031</v>
      </c>
      <c r="F111" s="5" t="n">
        <v>12.3500933927672</v>
      </c>
      <c r="G111" s="11" t="n">
        <v>0.0239344</v>
      </c>
      <c r="H111" s="5" t="n">
        <v>0.295592075299848</v>
      </c>
      <c r="I111" s="5" t="n">
        <v>12.0545013174674</v>
      </c>
    </row>
    <row r="112" customFormat="false" ht="14.25" hidden="false" customHeight="false" outlineLevel="0" collapsed="false">
      <c r="A112" s="0" t="s">
        <v>64</v>
      </c>
      <c r="B112" s="0" t="s">
        <v>55</v>
      </c>
      <c r="C112" s="0" t="s">
        <v>72</v>
      </c>
      <c r="D112" s="0" t="s">
        <v>208</v>
      </c>
      <c r="E112" s="0" t="n">
        <v>2032</v>
      </c>
      <c r="F112" s="5" t="n">
        <v>13.1224200975254</v>
      </c>
      <c r="G112" s="11" t="n">
        <v>0.0274648</v>
      </c>
      <c r="H112" s="5" t="n">
        <v>0.360404643494515</v>
      </c>
      <c r="I112" s="5" t="n">
        <v>12.7620154540309</v>
      </c>
    </row>
    <row r="113" customFormat="false" ht="14.25" hidden="false" customHeight="false" outlineLevel="0" collapsed="false">
      <c r="A113" s="0" t="s">
        <v>64</v>
      </c>
      <c r="B113" s="0" t="s">
        <v>55</v>
      </c>
      <c r="C113" s="0" t="s">
        <v>72</v>
      </c>
      <c r="D113" s="0" t="s">
        <v>208</v>
      </c>
      <c r="E113" s="0" t="n">
        <v>2033</v>
      </c>
      <c r="F113" s="5" t="n">
        <v>13.8621003399705</v>
      </c>
      <c r="G113" s="11" t="n">
        <v>0.0309952</v>
      </c>
      <c r="H113" s="5" t="n">
        <v>0.429658572457454</v>
      </c>
      <c r="I113" s="5" t="n">
        <v>13.4324417675131</v>
      </c>
    </row>
    <row r="114" customFormat="false" ht="14.25" hidden="false" customHeight="false" outlineLevel="0" collapsed="false">
      <c r="A114" s="0" t="s">
        <v>64</v>
      </c>
      <c r="B114" s="0" t="s">
        <v>55</v>
      </c>
      <c r="C114" s="0" t="s">
        <v>72</v>
      </c>
      <c r="D114" s="0" t="s">
        <v>208</v>
      </c>
      <c r="E114" s="0" t="n">
        <v>2034</v>
      </c>
      <c r="F114" s="5" t="n">
        <v>15.0103386078494</v>
      </c>
      <c r="G114" s="11" t="n">
        <v>0.0345256</v>
      </c>
      <c r="H114" s="5" t="n">
        <v>0.518240946639164</v>
      </c>
      <c r="I114" s="5" t="n">
        <v>14.4920976612102</v>
      </c>
    </row>
    <row r="115" customFormat="false" ht="14.25" hidden="false" customHeight="false" outlineLevel="0" collapsed="false">
      <c r="A115" s="0" t="s">
        <v>64</v>
      </c>
      <c r="B115" s="0" t="s">
        <v>55</v>
      </c>
      <c r="C115" s="0" t="s">
        <v>72</v>
      </c>
      <c r="D115" s="0" t="s">
        <v>208</v>
      </c>
      <c r="E115" s="0" t="n">
        <v>2035</v>
      </c>
      <c r="F115" s="5" t="n">
        <v>15.6609098139881</v>
      </c>
      <c r="G115" s="11" t="n">
        <v>0.038056</v>
      </c>
      <c r="H115" s="5" t="n">
        <v>0.59599158388113</v>
      </c>
      <c r="I115" s="5" t="n">
        <v>15.0649182301069</v>
      </c>
    </row>
    <row r="116" customFormat="false" ht="14.25" hidden="false" customHeight="false" outlineLevel="0" collapsed="false">
      <c r="A116" s="0" t="s">
        <v>64</v>
      </c>
      <c r="B116" s="0" t="s">
        <v>55</v>
      </c>
      <c r="C116" s="0" t="s">
        <v>72</v>
      </c>
      <c r="D116" s="0" t="s">
        <v>208</v>
      </c>
      <c r="E116" s="0" t="n">
        <v>2036</v>
      </c>
      <c r="F116" s="5" t="n">
        <v>15.6357909079997</v>
      </c>
      <c r="G116" s="11" t="n">
        <v>0.0432668</v>
      </c>
      <c r="H116" s="5" t="n">
        <v>0.676510638058243</v>
      </c>
      <c r="I116" s="5" t="n">
        <v>14.9592802699415</v>
      </c>
    </row>
    <row r="117" customFormat="false" ht="14.25" hidden="false" customHeight="false" outlineLevel="0" collapsed="false">
      <c r="A117" s="0" t="s">
        <v>64</v>
      </c>
      <c r="B117" s="0" t="s">
        <v>55</v>
      </c>
      <c r="C117" s="0" t="s">
        <v>72</v>
      </c>
      <c r="D117" s="0" t="s">
        <v>208</v>
      </c>
      <c r="E117" s="0" t="n">
        <v>2037</v>
      </c>
      <c r="F117" s="5" t="n">
        <v>14.932922691882</v>
      </c>
      <c r="G117" s="11" t="n">
        <v>0.0484776</v>
      </c>
      <c r="H117" s="5" t="n">
        <v>0.72391225308798</v>
      </c>
      <c r="I117" s="5" t="n">
        <v>14.209010438794</v>
      </c>
    </row>
    <row r="118" customFormat="false" ht="14.25" hidden="false" customHeight="false" outlineLevel="0" collapsed="false">
      <c r="A118" s="0" t="s">
        <v>64</v>
      </c>
      <c r="B118" s="0" t="s">
        <v>55</v>
      </c>
      <c r="C118" s="0" t="s">
        <v>72</v>
      </c>
      <c r="D118" s="0" t="s">
        <v>208</v>
      </c>
      <c r="E118" s="0" t="n">
        <v>2038</v>
      </c>
      <c r="F118" s="5" t="n">
        <v>14.4104870189016</v>
      </c>
      <c r="G118" s="11" t="n">
        <v>0.0536884</v>
      </c>
      <c r="H118" s="5" t="n">
        <v>0.773675991265597</v>
      </c>
      <c r="I118" s="5" t="n">
        <v>13.636811027636</v>
      </c>
    </row>
    <row r="119" customFormat="false" ht="14.25" hidden="false" customHeight="false" outlineLevel="0" collapsed="false">
      <c r="A119" s="0" t="s">
        <v>64</v>
      </c>
      <c r="B119" s="0" t="s">
        <v>55</v>
      </c>
      <c r="C119" s="0" t="s">
        <v>72</v>
      </c>
      <c r="D119" s="0" t="s">
        <v>208</v>
      </c>
      <c r="E119" s="0" t="n">
        <v>2039</v>
      </c>
      <c r="F119" s="5" t="n">
        <v>15.3300676969072</v>
      </c>
      <c r="G119" s="11" t="n">
        <v>0.0588992</v>
      </c>
      <c r="H119" s="5" t="n">
        <v>0.902928723293678</v>
      </c>
      <c r="I119" s="5" t="n">
        <v>14.4271389736136</v>
      </c>
    </row>
    <row r="120" customFormat="false" ht="14.25" hidden="false" customHeight="false" outlineLevel="0" collapsed="false">
      <c r="A120" s="0" t="s">
        <v>64</v>
      </c>
      <c r="B120" s="0" t="s">
        <v>55</v>
      </c>
      <c r="C120" s="0" t="s">
        <v>72</v>
      </c>
      <c r="D120" s="0" t="s">
        <v>208</v>
      </c>
      <c r="E120" s="0" t="n">
        <v>2040</v>
      </c>
      <c r="F120" s="5" t="n">
        <v>16.3142771507629</v>
      </c>
      <c r="G120" s="11" t="n">
        <v>0.06411</v>
      </c>
      <c r="H120" s="5" t="n">
        <v>1.04590830813541</v>
      </c>
      <c r="I120" s="5" t="n">
        <v>15.2683688426275</v>
      </c>
    </row>
    <row r="121" customFormat="false" ht="14.25" hidden="false" customHeight="false" outlineLevel="0" collapsed="false">
      <c r="A121" s="0" t="s">
        <v>64</v>
      </c>
      <c r="B121" s="0" t="s">
        <v>55</v>
      </c>
      <c r="C121" s="0" t="s">
        <v>72</v>
      </c>
      <c r="D121" s="0" t="s">
        <v>209</v>
      </c>
      <c r="E121" s="0" t="n">
        <v>2024</v>
      </c>
      <c r="F121" s="5" t="n">
        <v>13.6286831413887</v>
      </c>
      <c r="G121" s="11" t="n">
        <v>0.01</v>
      </c>
      <c r="H121" s="5" t="n">
        <v>0.136286831413887</v>
      </c>
      <c r="I121" s="5" t="n">
        <v>13.4923963099748</v>
      </c>
    </row>
    <row r="122" customFormat="false" ht="14.25" hidden="false" customHeight="false" outlineLevel="0" collapsed="false">
      <c r="A122" s="0" t="s">
        <v>64</v>
      </c>
      <c r="B122" s="0" t="s">
        <v>55</v>
      </c>
      <c r="C122" s="0" t="s">
        <v>72</v>
      </c>
      <c r="D122" s="0" t="s">
        <v>209</v>
      </c>
      <c r="E122" s="0" t="n">
        <v>2025</v>
      </c>
      <c r="F122" s="5" t="n">
        <v>14.332120491449</v>
      </c>
      <c r="G122" s="11" t="n">
        <v>0.01</v>
      </c>
      <c r="H122" s="5" t="n">
        <v>0.14332120491449</v>
      </c>
      <c r="I122" s="5" t="n">
        <v>14.1887992865345</v>
      </c>
    </row>
    <row r="123" customFormat="false" ht="14.25" hidden="false" customHeight="false" outlineLevel="0" collapsed="false">
      <c r="A123" s="0" t="s">
        <v>64</v>
      </c>
      <c r="B123" s="0" t="s">
        <v>55</v>
      </c>
      <c r="C123" s="0" t="s">
        <v>72</v>
      </c>
      <c r="D123" s="0" t="s">
        <v>209</v>
      </c>
      <c r="E123" s="0" t="n">
        <v>2026</v>
      </c>
      <c r="F123" s="5" t="n">
        <v>15.0314818659819</v>
      </c>
      <c r="G123" s="11" t="n">
        <v>0.012</v>
      </c>
      <c r="H123" s="5" t="n">
        <v>0.180377782391783</v>
      </c>
      <c r="I123" s="5" t="n">
        <v>14.8511040835901</v>
      </c>
    </row>
    <row r="124" customFormat="false" ht="14.25" hidden="false" customHeight="false" outlineLevel="0" collapsed="false">
      <c r="A124" s="0" t="s">
        <v>64</v>
      </c>
      <c r="B124" s="0" t="s">
        <v>55</v>
      </c>
      <c r="C124" s="0" t="s">
        <v>72</v>
      </c>
      <c r="D124" s="0" t="s">
        <v>209</v>
      </c>
      <c r="E124" s="0" t="n">
        <v>2027</v>
      </c>
      <c r="F124" s="5" t="n">
        <v>15.5244153688051</v>
      </c>
      <c r="G124" s="11" t="n">
        <v>0.014</v>
      </c>
      <c r="H124" s="5" t="n">
        <v>0.217341815163272</v>
      </c>
      <c r="I124" s="5" t="n">
        <v>15.3070735536418</v>
      </c>
    </row>
    <row r="125" customFormat="false" ht="14.25" hidden="false" customHeight="false" outlineLevel="0" collapsed="false">
      <c r="A125" s="0" t="s">
        <v>64</v>
      </c>
      <c r="B125" s="0" t="s">
        <v>55</v>
      </c>
      <c r="C125" s="0" t="s">
        <v>72</v>
      </c>
      <c r="D125" s="0" t="s">
        <v>209</v>
      </c>
      <c r="E125" s="0" t="n">
        <v>2028</v>
      </c>
      <c r="F125" s="5" t="n">
        <v>15.9370344274779</v>
      </c>
      <c r="G125" s="11" t="n">
        <v>0.016</v>
      </c>
      <c r="H125" s="5" t="n">
        <v>0.254992550839647</v>
      </c>
      <c r="I125" s="5" t="n">
        <v>15.6820418766383</v>
      </c>
    </row>
    <row r="126" customFormat="false" ht="14.25" hidden="false" customHeight="false" outlineLevel="0" collapsed="false">
      <c r="A126" s="0" t="s">
        <v>64</v>
      </c>
      <c r="B126" s="0" t="s">
        <v>55</v>
      </c>
      <c r="C126" s="0" t="s">
        <v>72</v>
      </c>
      <c r="D126" s="0" t="s">
        <v>209</v>
      </c>
      <c r="E126" s="0" t="n">
        <v>2029</v>
      </c>
      <c r="F126" s="5" t="n">
        <v>16.1537284020272</v>
      </c>
      <c r="G126" s="11" t="n">
        <v>0.018</v>
      </c>
      <c r="H126" s="5" t="n">
        <v>0.29076711123649</v>
      </c>
      <c r="I126" s="5" t="n">
        <v>15.8629612907907</v>
      </c>
    </row>
    <row r="127" customFormat="false" ht="14.25" hidden="false" customHeight="false" outlineLevel="0" collapsed="false">
      <c r="A127" s="0" t="s">
        <v>64</v>
      </c>
      <c r="B127" s="0" t="s">
        <v>55</v>
      </c>
      <c r="C127" s="0" t="s">
        <v>72</v>
      </c>
      <c r="D127" s="0" t="s">
        <v>209</v>
      </c>
      <c r="E127" s="0" t="n">
        <v>2030</v>
      </c>
      <c r="F127" s="5" t="n">
        <v>16.1372931002482</v>
      </c>
      <c r="G127" s="11" t="n">
        <v>0.02</v>
      </c>
      <c r="H127" s="5" t="n">
        <v>0.322745862004965</v>
      </c>
      <c r="I127" s="5" t="n">
        <v>15.8145472382433</v>
      </c>
    </row>
    <row r="128" customFormat="false" ht="14.25" hidden="false" customHeight="false" outlineLevel="0" collapsed="false">
      <c r="A128" s="0" t="s">
        <v>64</v>
      </c>
      <c r="B128" s="0" t="s">
        <v>55</v>
      </c>
      <c r="C128" s="0" t="s">
        <v>72</v>
      </c>
      <c r="D128" s="0" t="s">
        <v>209</v>
      </c>
      <c r="E128" s="0" t="n">
        <v>2031</v>
      </c>
      <c r="F128" s="5" t="n">
        <v>16.0656514286858</v>
      </c>
      <c r="G128" s="11" t="n">
        <v>0.023</v>
      </c>
      <c r="H128" s="5" t="n">
        <v>0.369509982859773</v>
      </c>
      <c r="I128" s="5" t="n">
        <v>15.696141445826</v>
      </c>
    </row>
    <row r="129" customFormat="false" ht="14.25" hidden="false" customHeight="false" outlineLevel="0" collapsed="false">
      <c r="A129" s="0" t="s">
        <v>64</v>
      </c>
      <c r="B129" s="0" t="s">
        <v>55</v>
      </c>
      <c r="C129" s="0" t="s">
        <v>72</v>
      </c>
      <c r="D129" s="0" t="s">
        <v>209</v>
      </c>
      <c r="E129" s="0" t="n">
        <v>2032</v>
      </c>
      <c r="F129" s="5" t="n">
        <v>16.9047986969286</v>
      </c>
      <c r="G129" s="11" t="n">
        <v>0.026</v>
      </c>
      <c r="H129" s="5" t="n">
        <v>0.439524766120143</v>
      </c>
      <c r="I129" s="5" t="n">
        <v>16.4652739308084</v>
      </c>
    </row>
    <row r="130" customFormat="false" ht="14.25" hidden="false" customHeight="false" outlineLevel="0" collapsed="false">
      <c r="A130" s="0" t="s">
        <v>64</v>
      </c>
      <c r="B130" s="0" t="s">
        <v>55</v>
      </c>
      <c r="C130" s="0" t="s">
        <v>72</v>
      </c>
      <c r="D130" s="0" t="s">
        <v>209</v>
      </c>
      <c r="E130" s="0" t="n">
        <v>2033</v>
      </c>
      <c r="F130" s="5" t="n">
        <v>17.7033359735258</v>
      </c>
      <c r="G130" s="11" t="n">
        <v>0.029</v>
      </c>
      <c r="H130" s="5" t="n">
        <v>0.513396743232249</v>
      </c>
      <c r="I130" s="5" t="n">
        <v>17.1899392302936</v>
      </c>
    </row>
    <row r="131" customFormat="false" ht="14.25" hidden="false" customHeight="false" outlineLevel="0" collapsed="false">
      <c r="A131" s="0" t="s">
        <v>64</v>
      </c>
      <c r="B131" s="0" t="s">
        <v>55</v>
      </c>
      <c r="C131" s="0" t="s">
        <v>72</v>
      </c>
      <c r="D131" s="0" t="s">
        <v>209</v>
      </c>
      <c r="E131" s="0" t="n">
        <v>2034</v>
      </c>
      <c r="F131" s="5" t="n">
        <v>18.9134948722549</v>
      </c>
      <c r="G131" s="11" t="n">
        <v>0.032</v>
      </c>
      <c r="H131" s="5" t="n">
        <v>0.605231835912156</v>
      </c>
      <c r="I131" s="5" t="n">
        <v>18.3082630363427</v>
      </c>
    </row>
    <row r="132" customFormat="false" ht="14.25" hidden="false" customHeight="false" outlineLevel="0" collapsed="false">
      <c r="A132" s="0" t="s">
        <v>64</v>
      </c>
      <c r="B132" s="0" t="s">
        <v>55</v>
      </c>
      <c r="C132" s="0" t="s">
        <v>72</v>
      </c>
      <c r="D132" s="0" t="s">
        <v>209</v>
      </c>
      <c r="E132" s="0" t="n">
        <v>2035</v>
      </c>
      <c r="F132" s="5" t="n">
        <v>19.6090784359792</v>
      </c>
      <c r="G132" s="11" t="n">
        <v>0.035</v>
      </c>
      <c r="H132" s="5" t="n">
        <v>0.686317745259273</v>
      </c>
      <c r="I132" s="5" t="n">
        <v>18.9227606907199</v>
      </c>
    </row>
    <row r="133" customFormat="false" ht="14.25" hidden="false" customHeight="false" outlineLevel="0" collapsed="false">
      <c r="A133" s="0" t="s">
        <v>64</v>
      </c>
      <c r="B133" s="0" t="s">
        <v>55</v>
      </c>
      <c r="C133" s="0" t="s">
        <v>72</v>
      </c>
      <c r="D133" s="0" t="s">
        <v>209</v>
      </c>
      <c r="E133" s="0" t="n">
        <v>2036</v>
      </c>
      <c r="F133" s="5" t="n">
        <v>19.6234093761179</v>
      </c>
      <c r="G133" s="11" t="n">
        <v>0.038</v>
      </c>
      <c r="H133" s="5" t="n">
        <v>0.745689556292479</v>
      </c>
      <c r="I133" s="5" t="n">
        <v>18.8777198198254</v>
      </c>
    </row>
    <row r="134" customFormat="false" ht="14.25" hidden="false" customHeight="false" outlineLevel="0" collapsed="false">
      <c r="A134" s="0" t="s">
        <v>64</v>
      </c>
      <c r="B134" s="0" t="s">
        <v>55</v>
      </c>
      <c r="C134" s="0" t="s">
        <v>72</v>
      </c>
      <c r="D134" s="0" t="s">
        <v>209</v>
      </c>
      <c r="E134" s="0" t="n">
        <v>2037</v>
      </c>
      <c r="F134" s="5" t="n">
        <v>18.9463423432915</v>
      </c>
      <c r="G134" s="11" t="n">
        <v>0.041</v>
      </c>
      <c r="H134" s="5" t="n">
        <v>0.776800036074953</v>
      </c>
      <c r="I134" s="5" t="n">
        <v>18.1695423072166</v>
      </c>
    </row>
    <row r="135" customFormat="false" ht="14.25" hidden="false" customHeight="false" outlineLevel="0" collapsed="false">
      <c r="A135" s="0" t="s">
        <v>64</v>
      </c>
      <c r="B135" s="0" t="s">
        <v>55</v>
      </c>
      <c r="C135" s="0" t="s">
        <v>72</v>
      </c>
      <c r="D135" s="0" t="s">
        <v>209</v>
      </c>
      <c r="E135" s="0" t="n">
        <v>2038</v>
      </c>
      <c r="F135" s="5" t="n">
        <v>18.4444887851763</v>
      </c>
      <c r="G135" s="11" t="n">
        <v>0.044</v>
      </c>
      <c r="H135" s="5" t="n">
        <v>0.811557506547759</v>
      </c>
      <c r="I135" s="5" t="n">
        <v>17.6329312786286</v>
      </c>
    </row>
    <row r="136" customFormat="false" ht="14.25" hidden="false" customHeight="false" outlineLevel="0" collapsed="false">
      <c r="A136" s="0" t="s">
        <v>64</v>
      </c>
      <c r="B136" s="0" t="s">
        <v>55</v>
      </c>
      <c r="C136" s="0" t="s">
        <v>72</v>
      </c>
      <c r="D136" s="0" t="s">
        <v>209</v>
      </c>
      <c r="E136" s="0" t="n">
        <v>2039</v>
      </c>
      <c r="F136" s="5" t="n">
        <v>19.4286872226825</v>
      </c>
      <c r="G136" s="11" t="n">
        <v>0.047</v>
      </c>
      <c r="H136" s="5" t="n">
        <v>0.913148299466076</v>
      </c>
      <c r="I136" s="5" t="n">
        <v>18.5155389232164</v>
      </c>
    </row>
    <row r="137" customFormat="false" ht="14.25" hidden="false" customHeight="false" outlineLevel="0" collapsed="false">
      <c r="A137" s="0" t="s">
        <v>64</v>
      </c>
      <c r="B137" s="0" t="s">
        <v>55</v>
      </c>
      <c r="C137" s="0" t="s">
        <v>72</v>
      </c>
      <c r="D137" s="0" t="s">
        <v>209</v>
      </c>
      <c r="E137" s="0" t="n">
        <v>2040</v>
      </c>
      <c r="F137" s="5" t="n">
        <v>20.4689822506375</v>
      </c>
      <c r="G137" s="11" t="n">
        <v>0.05</v>
      </c>
      <c r="H137" s="5" t="n">
        <v>1.02344911253188</v>
      </c>
      <c r="I137" s="5" t="n">
        <v>19.4455331381056</v>
      </c>
    </row>
    <row r="138" customFormat="false" ht="14.25" hidden="false" customHeight="false" outlineLevel="0" collapsed="false">
      <c r="A138" s="0" t="s">
        <v>64</v>
      </c>
      <c r="B138" s="0" t="s">
        <v>55</v>
      </c>
      <c r="C138" s="0" t="s">
        <v>75</v>
      </c>
      <c r="D138" s="0" t="s">
        <v>210</v>
      </c>
      <c r="E138" s="0" t="n">
        <v>2024</v>
      </c>
      <c r="F138" s="5" t="n">
        <v>9.30750000000001</v>
      </c>
      <c r="G138" s="11" t="n">
        <v>0</v>
      </c>
      <c r="H138" s="5" t="n">
        <v>0</v>
      </c>
      <c r="I138" s="5" t="n">
        <v>9.30750000000001</v>
      </c>
    </row>
    <row r="139" customFormat="false" ht="14.25" hidden="false" customHeight="false" outlineLevel="0" collapsed="false">
      <c r="A139" s="0" t="s">
        <v>64</v>
      </c>
      <c r="B139" s="0" t="s">
        <v>55</v>
      </c>
      <c r="C139" s="0" t="s">
        <v>75</v>
      </c>
      <c r="D139" s="0" t="s">
        <v>210</v>
      </c>
      <c r="E139" s="0" t="n">
        <v>2025</v>
      </c>
      <c r="F139" s="5" t="n">
        <v>16.580498838796</v>
      </c>
      <c r="G139" s="11" t="n">
        <v>0.0159170512005153</v>
      </c>
      <c r="H139" s="5" t="n">
        <v>0.2639126489472</v>
      </c>
      <c r="I139" s="5" t="n">
        <v>16.3165861898488</v>
      </c>
    </row>
    <row r="140" customFormat="false" ht="14.25" hidden="false" customHeight="false" outlineLevel="0" collapsed="false">
      <c r="A140" s="0" t="s">
        <v>64</v>
      </c>
      <c r="B140" s="0" t="s">
        <v>55</v>
      </c>
      <c r="C140" s="0" t="s">
        <v>75</v>
      </c>
      <c r="D140" s="0" t="s">
        <v>210</v>
      </c>
      <c r="E140" s="0" t="n">
        <v>2026</v>
      </c>
      <c r="F140" s="5" t="n">
        <v>26.5804585976592</v>
      </c>
      <c r="G140" s="11" t="n">
        <v>0.0744524698888755</v>
      </c>
      <c r="H140" s="5" t="n">
        <v>1.97898079337472</v>
      </c>
      <c r="I140" s="5" t="n">
        <v>24.6014778042844</v>
      </c>
    </row>
    <row r="141" customFormat="false" ht="14.25" hidden="false" customHeight="false" outlineLevel="0" collapsed="false">
      <c r="A141" s="0" t="s">
        <v>64</v>
      </c>
      <c r="B141" s="0" t="s">
        <v>55</v>
      </c>
      <c r="C141" s="0" t="s">
        <v>75</v>
      </c>
      <c r="D141" s="0" t="s">
        <v>210</v>
      </c>
      <c r="E141" s="0" t="n">
        <v>2027</v>
      </c>
      <c r="F141" s="5" t="n">
        <v>36.8366914280513</v>
      </c>
      <c r="G141" s="11" t="n">
        <v>0.10209250933661</v>
      </c>
      <c r="H141" s="5" t="n">
        <v>3.76075026354816</v>
      </c>
      <c r="I141" s="5" t="n">
        <v>33.0759411645032</v>
      </c>
    </row>
    <row r="142" customFormat="false" ht="14.25" hidden="false" customHeight="false" outlineLevel="0" collapsed="false">
      <c r="A142" s="0" t="s">
        <v>64</v>
      </c>
      <c r="B142" s="0" t="s">
        <v>55</v>
      </c>
      <c r="C142" s="0" t="s">
        <v>75</v>
      </c>
      <c r="D142" s="0" t="s">
        <v>210</v>
      </c>
      <c r="E142" s="0" t="n">
        <v>2028</v>
      </c>
      <c r="F142" s="5" t="n">
        <v>47.5527954148409</v>
      </c>
      <c r="G142" s="11" t="n">
        <v>0.117475659211571</v>
      </c>
      <c r="H142" s="5" t="n">
        <v>5.58629598871143</v>
      </c>
      <c r="I142" s="5" t="n">
        <v>41.9664994261295</v>
      </c>
    </row>
    <row r="143" customFormat="false" ht="14.25" hidden="false" customHeight="false" outlineLevel="0" collapsed="false">
      <c r="A143" s="0" t="s">
        <v>64</v>
      </c>
      <c r="B143" s="0" t="s">
        <v>55</v>
      </c>
      <c r="C143" s="0" t="s">
        <v>75</v>
      </c>
      <c r="D143" s="0" t="s">
        <v>210</v>
      </c>
      <c r="E143" s="0" t="n">
        <v>2029</v>
      </c>
      <c r="F143" s="5" t="n">
        <v>61.6800097672049</v>
      </c>
      <c r="G143" s="11" t="n">
        <v>0.120567822367438</v>
      </c>
      <c r="H143" s="5" t="n">
        <v>7.43662446123418</v>
      </c>
      <c r="I143" s="5" t="n">
        <v>54.2433853059707</v>
      </c>
    </row>
    <row r="144" customFormat="false" ht="14.25" hidden="false" customHeight="false" outlineLevel="0" collapsed="false">
      <c r="A144" s="0" t="s">
        <v>64</v>
      </c>
      <c r="B144" s="0" t="s">
        <v>55</v>
      </c>
      <c r="C144" s="0" t="s">
        <v>75</v>
      </c>
      <c r="D144" s="0" t="s">
        <v>210</v>
      </c>
      <c r="E144" s="0" t="n">
        <v>2030</v>
      </c>
      <c r="F144" s="5" t="n">
        <v>79.1743161799212</v>
      </c>
      <c r="G144" s="11" t="n">
        <v>0.146855943719647</v>
      </c>
      <c r="H144" s="5" t="n">
        <v>11.62721892096</v>
      </c>
      <c r="I144" s="5" t="n">
        <v>67.5470972589612</v>
      </c>
    </row>
    <row r="145" customFormat="false" ht="14.25" hidden="false" customHeight="false" outlineLevel="0" collapsed="false">
      <c r="A145" s="0" t="s">
        <v>64</v>
      </c>
      <c r="B145" s="0" t="s">
        <v>55</v>
      </c>
      <c r="C145" s="0" t="s">
        <v>75</v>
      </c>
      <c r="D145" s="0" t="s">
        <v>210</v>
      </c>
      <c r="E145" s="0" t="n">
        <v>2031</v>
      </c>
      <c r="F145" s="5" t="n">
        <v>110.364562439417</v>
      </c>
      <c r="G145" s="11" t="n">
        <v>0.201770348280384</v>
      </c>
      <c r="H145" s="5" t="n">
        <v>22.2682962012134</v>
      </c>
      <c r="I145" s="5" t="n">
        <v>88.096266238204</v>
      </c>
    </row>
    <row r="146" customFormat="false" ht="14.25" hidden="false" customHeight="false" outlineLevel="0" collapsed="false">
      <c r="A146" s="0" t="s">
        <v>64</v>
      </c>
      <c r="B146" s="0" t="s">
        <v>55</v>
      </c>
      <c r="C146" s="0" t="s">
        <v>75</v>
      </c>
      <c r="D146" s="0" t="s">
        <v>210</v>
      </c>
      <c r="E146" s="0" t="n">
        <v>2032</v>
      </c>
      <c r="F146" s="5" t="n">
        <v>143.930961909126</v>
      </c>
      <c r="G146" s="11" t="n">
        <v>0.230139460325753</v>
      </c>
      <c r="H146" s="5" t="n">
        <v>33.1241938979328</v>
      </c>
      <c r="I146" s="5" t="n">
        <v>110.806768011193</v>
      </c>
    </row>
    <row r="147" customFormat="false" ht="14.25" hidden="false" customHeight="false" outlineLevel="0" collapsed="false">
      <c r="A147" s="0" t="s">
        <v>64</v>
      </c>
      <c r="B147" s="0" t="s">
        <v>55</v>
      </c>
      <c r="C147" s="0" t="s">
        <v>75</v>
      </c>
      <c r="D147" s="0" t="s">
        <v>210</v>
      </c>
      <c r="E147" s="0" t="n">
        <v>2033</v>
      </c>
      <c r="F147" s="5" t="n">
        <v>175.495480490737</v>
      </c>
      <c r="G147" s="11" t="n">
        <v>0.23172182321211</v>
      </c>
      <c r="H147" s="5" t="n">
        <v>40.6661327047987</v>
      </c>
      <c r="I147" s="5" t="n">
        <v>134.829347785938</v>
      </c>
    </row>
    <row r="148" customFormat="false" ht="14.25" hidden="false" customHeight="false" outlineLevel="0" collapsed="false">
      <c r="A148" s="0" t="s">
        <v>64</v>
      </c>
      <c r="B148" s="0" t="s">
        <v>55</v>
      </c>
      <c r="C148" s="0" t="s">
        <v>75</v>
      </c>
      <c r="D148" s="0" t="s">
        <v>210</v>
      </c>
      <c r="E148" s="0" t="n">
        <v>2034</v>
      </c>
      <c r="F148" s="5" t="n">
        <v>196.467601020893</v>
      </c>
      <c r="G148" s="11" t="n">
        <v>0.23819395191692</v>
      </c>
      <c r="H148" s="5" t="n">
        <v>46.7973943108032</v>
      </c>
      <c r="I148" s="5" t="n">
        <v>149.67020671009</v>
      </c>
    </row>
    <row r="149" customFormat="false" ht="14.25" hidden="false" customHeight="false" outlineLevel="0" collapsed="false">
      <c r="A149" s="0" t="s">
        <v>64</v>
      </c>
      <c r="B149" s="0" t="s">
        <v>55</v>
      </c>
      <c r="C149" s="0" t="s">
        <v>75</v>
      </c>
      <c r="D149" s="0" t="s">
        <v>210</v>
      </c>
      <c r="E149" s="0" t="n">
        <v>2035</v>
      </c>
      <c r="F149" s="5" t="n">
        <v>219.547773648184</v>
      </c>
      <c r="G149" s="11" t="n">
        <v>0.22833889922966</v>
      </c>
      <c r="H149" s="5" t="n">
        <v>50.1312969631488</v>
      </c>
      <c r="I149" s="5" t="n">
        <v>169.416476685035</v>
      </c>
    </row>
    <row r="150" customFormat="false" ht="14.25" hidden="false" customHeight="false" outlineLevel="0" collapsed="false">
      <c r="A150" s="0" t="s">
        <v>64</v>
      </c>
      <c r="B150" s="0" t="s">
        <v>55</v>
      </c>
      <c r="C150" s="0" t="s">
        <v>75</v>
      </c>
      <c r="D150" s="0" t="s">
        <v>210</v>
      </c>
      <c r="E150" s="0" t="n">
        <v>2036</v>
      </c>
      <c r="F150" s="5" t="n">
        <v>242.03527034437</v>
      </c>
      <c r="G150" s="11" t="n">
        <v>0.22833889922966</v>
      </c>
      <c r="H150" s="5" t="n">
        <v>55.2660672051867</v>
      </c>
      <c r="I150" s="5" t="n">
        <v>186.769203139184</v>
      </c>
    </row>
    <row r="151" customFormat="false" ht="14.25" hidden="false" customHeight="false" outlineLevel="0" collapsed="false">
      <c r="A151" s="0" t="s">
        <v>64</v>
      </c>
      <c r="B151" s="0" t="s">
        <v>55</v>
      </c>
      <c r="C151" s="0" t="s">
        <v>75</v>
      </c>
      <c r="D151" s="0" t="s">
        <v>210</v>
      </c>
      <c r="E151" s="0" t="n">
        <v>2037</v>
      </c>
      <c r="F151" s="5" t="n">
        <v>267.662534263186</v>
      </c>
      <c r="G151" s="11" t="n">
        <v>0.22833889922966</v>
      </c>
      <c r="H151" s="5" t="n">
        <v>61.117768438677</v>
      </c>
      <c r="I151" s="5" t="n">
        <v>206.544765824509</v>
      </c>
    </row>
    <row r="152" customFormat="false" ht="14.25" hidden="false" customHeight="false" outlineLevel="0" collapsed="false">
      <c r="A152" s="0" t="s">
        <v>64</v>
      </c>
      <c r="B152" s="0" t="s">
        <v>55</v>
      </c>
      <c r="C152" s="0" t="s">
        <v>75</v>
      </c>
      <c r="D152" s="0" t="s">
        <v>210</v>
      </c>
      <c r="E152" s="0" t="n">
        <v>2038</v>
      </c>
      <c r="F152" s="5" t="n">
        <v>292.477582439733</v>
      </c>
      <c r="G152" s="11" t="n">
        <v>0.22833889922966</v>
      </c>
      <c r="H152" s="5" t="n">
        <v>66.7840092236407</v>
      </c>
      <c r="I152" s="5" t="n">
        <v>225.693573216092</v>
      </c>
    </row>
    <row r="153" customFormat="false" ht="14.25" hidden="false" customHeight="false" outlineLevel="0" collapsed="false">
      <c r="A153" s="0" t="s">
        <v>64</v>
      </c>
      <c r="B153" s="0" t="s">
        <v>55</v>
      </c>
      <c r="C153" s="0" t="s">
        <v>75</v>
      </c>
      <c r="D153" s="0" t="s">
        <v>210</v>
      </c>
      <c r="E153" s="0" t="n">
        <v>2039</v>
      </c>
      <c r="F153" s="5" t="n">
        <v>311.493848112288</v>
      </c>
      <c r="G153" s="11" t="n">
        <v>0.22833889922966</v>
      </c>
      <c r="H153" s="5" t="n">
        <v>71.1261623947706</v>
      </c>
      <c r="I153" s="5" t="n">
        <v>240.367685717517</v>
      </c>
    </row>
    <row r="154" customFormat="false" ht="14.25" hidden="false" customHeight="false" outlineLevel="0" collapsed="false">
      <c r="A154" s="0" t="s">
        <v>64</v>
      </c>
      <c r="B154" s="0" t="s">
        <v>55</v>
      </c>
      <c r="C154" s="0" t="s">
        <v>75</v>
      </c>
      <c r="D154" s="0" t="s">
        <v>210</v>
      </c>
      <c r="E154" s="0" t="n">
        <v>2040</v>
      </c>
      <c r="F154" s="5" t="n">
        <v>332.349001299258</v>
      </c>
      <c r="G154" s="11" t="n">
        <v>0.22833889922966</v>
      </c>
      <c r="H154" s="5" t="n">
        <v>75.8882051167493</v>
      </c>
      <c r="I154" s="5" t="n">
        <v>256.460796182508</v>
      </c>
    </row>
    <row r="155" customFormat="false" ht="14.25" hidden="false" customHeight="false" outlineLevel="0" collapsed="false">
      <c r="A155" s="0" t="s">
        <v>64</v>
      </c>
      <c r="B155" s="0" t="s">
        <v>55</v>
      </c>
      <c r="C155" s="0" t="s">
        <v>76</v>
      </c>
      <c r="D155" s="0" t="s">
        <v>210</v>
      </c>
      <c r="E155" s="0" t="n">
        <v>2024</v>
      </c>
      <c r="F155" s="5" t="n">
        <v>0</v>
      </c>
      <c r="G155" s="11" t="n">
        <v>1</v>
      </c>
      <c r="H155" s="5" t="n">
        <v>0</v>
      </c>
      <c r="I155" s="5" t="n">
        <v>0</v>
      </c>
    </row>
    <row r="156" customFormat="false" ht="14.25" hidden="false" customHeight="false" outlineLevel="0" collapsed="false">
      <c r="A156" s="0" t="s">
        <v>64</v>
      </c>
      <c r="B156" s="0" t="s">
        <v>55</v>
      </c>
      <c r="C156" s="0" t="s">
        <v>76</v>
      </c>
      <c r="D156" s="0" t="s">
        <v>210</v>
      </c>
      <c r="E156" s="0" t="n">
        <v>2024</v>
      </c>
      <c r="F156" s="5" t="n">
        <v>0</v>
      </c>
      <c r="G156" s="11" t="n">
        <v>1</v>
      </c>
      <c r="H156" s="5" t="n">
        <v>0</v>
      </c>
      <c r="I156" s="5" t="n">
        <v>0</v>
      </c>
    </row>
    <row r="157" customFormat="false" ht="14.25" hidden="false" customHeight="false" outlineLevel="0" collapsed="false">
      <c r="A157" s="0" t="s">
        <v>64</v>
      </c>
      <c r="B157" s="0" t="s">
        <v>55</v>
      </c>
      <c r="C157" s="0" t="s">
        <v>76</v>
      </c>
      <c r="D157" s="0" t="s">
        <v>210</v>
      </c>
      <c r="E157" s="0" t="n">
        <v>2025</v>
      </c>
      <c r="F157" s="5" t="n">
        <v>0</v>
      </c>
      <c r="G157" s="11" t="n">
        <v>1</v>
      </c>
      <c r="H157" s="5" t="n">
        <v>0</v>
      </c>
      <c r="I157" s="5" t="n">
        <v>0</v>
      </c>
    </row>
    <row r="158" customFormat="false" ht="14.25" hidden="false" customHeight="false" outlineLevel="0" collapsed="false">
      <c r="A158" s="0" t="s">
        <v>64</v>
      </c>
      <c r="B158" s="0" t="s">
        <v>55</v>
      </c>
      <c r="C158" s="0" t="s">
        <v>76</v>
      </c>
      <c r="D158" s="0" t="s">
        <v>210</v>
      </c>
      <c r="E158" s="0" t="n">
        <v>2025</v>
      </c>
      <c r="F158" s="5" t="n">
        <v>0</v>
      </c>
      <c r="G158" s="11" t="n">
        <v>1</v>
      </c>
      <c r="H158" s="5" t="n">
        <v>0</v>
      </c>
      <c r="I158" s="5" t="n">
        <v>0</v>
      </c>
    </row>
    <row r="159" customFormat="false" ht="14.25" hidden="false" customHeight="false" outlineLevel="0" collapsed="false">
      <c r="A159" s="0" t="s">
        <v>64</v>
      </c>
      <c r="B159" s="0" t="s">
        <v>55</v>
      </c>
      <c r="C159" s="0" t="s">
        <v>76</v>
      </c>
      <c r="D159" s="0" t="s">
        <v>210</v>
      </c>
      <c r="E159" s="0" t="n">
        <v>2026</v>
      </c>
      <c r="F159" s="5" t="n">
        <v>0.33288</v>
      </c>
      <c r="G159" s="11" t="n">
        <v>1</v>
      </c>
      <c r="H159" s="5" t="n">
        <v>0.33288</v>
      </c>
      <c r="I159" s="5" t="n">
        <v>0</v>
      </c>
    </row>
    <row r="160" customFormat="false" ht="14.25" hidden="false" customHeight="false" outlineLevel="0" collapsed="false">
      <c r="A160" s="0" t="s">
        <v>64</v>
      </c>
      <c r="B160" s="0" t="s">
        <v>55</v>
      </c>
      <c r="C160" s="0" t="s">
        <v>76</v>
      </c>
      <c r="D160" s="0" t="s">
        <v>210</v>
      </c>
      <c r="E160" s="0" t="n">
        <v>2026</v>
      </c>
      <c r="F160" s="5" t="n">
        <v>0</v>
      </c>
      <c r="G160" s="11" t="n">
        <v>1</v>
      </c>
      <c r="H160" s="5" t="n">
        <v>0</v>
      </c>
      <c r="I160" s="5" t="n">
        <v>0</v>
      </c>
    </row>
    <row r="161" customFormat="false" ht="14.25" hidden="false" customHeight="false" outlineLevel="0" collapsed="false">
      <c r="A161" s="0" t="s">
        <v>64</v>
      </c>
      <c r="B161" s="0" t="s">
        <v>55</v>
      </c>
      <c r="C161" s="0" t="s">
        <v>76</v>
      </c>
      <c r="D161" s="0" t="s">
        <v>210</v>
      </c>
      <c r="E161" s="0" t="n">
        <v>2027</v>
      </c>
      <c r="F161" s="5" t="n">
        <v>0.68328</v>
      </c>
      <c r="G161" s="11" t="n">
        <v>1</v>
      </c>
      <c r="H161" s="5" t="n">
        <v>0.68328</v>
      </c>
      <c r="I161" s="5" t="n">
        <v>0</v>
      </c>
    </row>
    <row r="162" customFormat="false" ht="14.25" hidden="false" customHeight="false" outlineLevel="0" collapsed="false">
      <c r="A162" s="0" t="s">
        <v>64</v>
      </c>
      <c r="B162" s="0" t="s">
        <v>55</v>
      </c>
      <c r="C162" s="0" t="s">
        <v>76</v>
      </c>
      <c r="D162" s="0" t="s">
        <v>210</v>
      </c>
      <c r="E162" s="0" t="n">
        <v>2027</v>
      </c>
      <c r="F162" s="5" t="n">
        <v>0</v>
      </c>
      <c r="G162" s="11" t="n">
        <v>1</v>
      </c>
      <c r="H162" s="5" t="n">
        <v>0</v>
      </c>
      <c r="I162" s="5" t="n">
        <v>0</v>
      </c>
    </row>
    <row r="163" customFormat="false" ht="14.25" hidden="false" customHeight="false" outlineLevel="0" collapsed="false">
      <c r="A163" s="0" t="s">
        <v>64</v>
      </c>
      <c r="B163" s="0" t="s">
        <v>55</v>
      </c>
      <c r="C163" s="0" t="s">
        <v>76</v>
      </c>
      <c r="D163" s="0" t="s">
        <v>210</v>
      </c>
      <c r="E163" s="0" t="n">
        <v>2028</v>
      </c>
      <c r="F163" s="5" t="n">
        <v>1.36656</v>
      </c>
      <c r="G163" s="11" t="n">
        <v>1</v>
      </c>
      <c r="H163" s="5" t="n">
        <v>1.36656</v>
      </c>
      <c r="I163" s="5" t="n">
        <v>0</v>
      </c>
    </row>
    <row r="164" customFormat="false" ht="14.25" hidden="false" customHeight="false" outlineLevel="0" collapsed="false">
      <c r="A164" s="0" t="s">
        <v>64</v>
      </c>
      <c r="B164" s="0" t="s">
        <v>55</v>
      </c>
      <c r="C164" s="0" t="s">
        <v>76</v>
      </c>
      <c r="D164" s="0" t="s">
        <v>210</v>
      </c>
      <c r="E164" s="0" t="n">
        <v>2028</v>
      </c>
      <c r="F164" s="5" t="n">
        <v>0</v>
      </c>
      <c r="G164" s="11" t="n">
        <v>1</v>
      </c>
      <c r="H164" s="5" t="n">
        <v>0</v>
      </c>
      <c r="I164" s="5" t="n">
        <v>0</v>
      </c>
    </row>
    <row r="165" customFormat="false" ht="14.25" hidden="false" customHeight="false" outlineLevel="0" collapsed="false">
      <c r="A165" s="0" t="s">
        <v>64</v>
      </c>
      <c r="B165" s="0" t="s">
        <v>55</v>
      </c>
      <c r="C165" s="0" t="s">
        <v>76</v>
      </c>
      <c r="D165" s="0" t="s">
        <v>210</v>
      </c>
      <c r="E165" s="0" t="n">
        <v>2029</v>
      </c>
      <c r="F165" s="5" t="n">
        <v>2.39148</v>
      </c>
      <c r="G165" s="11" t="n">
        <v>1</v>
      </c>
      <c r="H165" s="5" t="n">
        <v>2.39148</v>
      </c>
      <c r="I165" s="5" t="n">
        <v>0</v>
      </c>
    </row>
    <row r="166" customFormat="false" ht="14.25" hidden="false" customHeight="false" outlineLevel="0" collapsed="false">
      <c r="A166" s="0" t="s">
        <v>64</v>
      </c>
      <c r="B166" s="0" t="s">
        <v>55</v>
      </c>
      <c r="C166" s="0" t="s">
        <v>76</v>
      </c>
      <c r="D166" s="0" t="s">
        <v>210</v>
      </c>
      <c r="E166" s="0" t="n">
        <v>2029</v>
      </c>
      <c r="F166" s="5" t="n">
        <v>0</v>
      </c>
      <c r="G166" s="11" t="n">
        <v>1</v>
      </c>
      <c r="H166" s="5" t="n">
        <v>0</v>
      </c>
      <c r="I166" s="5" t="n">
        <v>0</v>
      </c>
    </row>
    <row r="167" customFormat="false" ht="14.25" hidden="false" customHeight="false" outlineLevel="0" collapsed="false">
      <c r="A167" s="0" t="s">
        <v>64</v>
      </c>
      <c r="B167" s="0" t="s">
        <v>55</v>
      </c>
      <c r="C167" s="0" t="s">
        <v>76</v>
      </c>
      <c r="D167" s="0" t="s">
        <v>210</v>
      </c>
      <c r="E167" s="0" t="n">
        <v>2030</v>
      </c>
      <c r="F167" s="5" t="n">
        <v>2.5404</v>
      </c>
      <c r="G167" s="11" t="n">
        <v>1</v>
      </c>
      <c r="H167" s="5" t="n">
        <v>2.5404</v>
      </c>
      <c r="I167" s="5" t="n">
        <v>0</v>
      </c>
    </row>
    <row r="168" customFormat="false" ht="14.25" hidden="false" customHeight="false" outlineLevel="0" collapsed="false">
      <c r="A168" s="0" t="s">
        <v>64</v>
      </c>
      <c r="B168" s="0" t="s">
        <v>55</v>
      </c>
      <c r="C168" s="0" t="s">
        <v>76</v>
      </c>
      <c r="D168" s="0" t="s">
        <v>210</v>
      </c>
      <c r="E168" s="0" t="n">
        <v>2030</v>
      </c>
      <c r="F168" s="5" t="n">
        <v>0</v>
      </c>
      <c r="G168" s="11" t="n">
        <v>1</v>
      </c>
      <c r="H168" s="5" t="n">
        <v>0</v>
      </c>
      <c r="I168" s="5" t="n">
        <v>0</v>
      </c>
    </row>
    <row r="169" customFormat="false" ht="14.25" hidden="false" customHeight="false" outlineLevel="0" collapsed="false">
      <c r="A169" s="0" t="s">
        <v>64</v>
      </c>
      <c r="B169" s="0" t="s">
        <v>55</v>
      </c>
      <c r="C169" s="0" t="s">
        <v>76</v>
      </c>
      <c r="D169" s="0" t="s">
        <v>210</v>
      </c>
      <c r="E169" s="0" t="n">
        <v>2031</v>
      </c>
      <c r="F169" s="5" t="n">
        <v>2.99592</v>
      </c>
      <c r="G169" s="11" t="n">
        <v>1</v>
      </c>
      <c r="H169" s="5" t="n">
        <v>2.99592</v>
      </c>
      <c r="I169" s="5" t="n">
        <v>0</v>
      </c>
    </row>
    <row r="170" customFormat="false" ht="14.25" hidden="false" customHeight="false" outlineLevel="0" collapsed="false">
      <c r="A170" s="0" t="s">
        <v>64</v>
      </c>
      <c r="B170" s="0" t="s">
        <v>55</v>
      </c>
      <c r="C170" s="0" t="s">
        <v>76</v>
      </c>
      <c r="D170" s="0" t="s">
        <v>210</v>
      </c>
      <c r="E170" s="0" t="n">
        <v>2031</v>
      </c>
      <c r="F170" s="5" t="n">
        <v>0</v>
      </c>
      <c r="G170" s="11" t="n">
        <v>1</v>
      </c>
      <c r="H170" s="5" t="n">
        <v>0</v>
      </c>
      <c r="I170" s="5" t="n">
        <v>0</v>
      </c>
    </row>
    <row r="171" customFormat="false" ht="14.25" hidden="false" customHeight="false" outlineLevel="0" collapsed="false">
      <c r="A171" s="0" t="s">
        <v>64</v>
      </c>
      <c r="B171" s="0" t="s">
        <v>55</v>
      </c>
      <c r="C171" s="0" t="s">
        <v>76</v>
      </c>
      <c r="D171" s="0" t="s">
        <v>210</v>
      </c>
      <c r="E171" s="0" t="n">
        <v>2032</v>
      </c>
      <c r="F171" s="5" t="n">
        <v>3.49524</v>
      </c>
      <c r="G171" s="11" t="n">
        <v>1</v>
      </c>
      <c r="H171" s="5" t="n">
        <v>3.49524</v>
      </c>
      <c r="I171" s="5" t="n">
        <v>0</v>
      </c>
    </row>
    <row r="172" customFormat="false" ht="14.25" hidden="false" customHeight="false" outlineLevel="0" collapsed="false">
      <c r="A172" s="0" t="s">
        <v>64</v>
      </c>
      <c r="B172" s="0" t="s">
        <v>55</v>
      </c>
      <c r="C172" s="0" t="s">
        <v>76</v>
      </c>
      <c r="D172" s="0" t="s">
        <v>210</v>
      </c>
      <c r="E172" s="0" t="n">
        <v>2032</v>
      </c>
      <c r="F172" s="5" t="n">
        <v>0</v>
      </c>
      <c r="G172" s="11" t="n">
        <v>1</v>
      </c>
      <c r="H172" s="5" t="n">
        <v>0</v>
      </c>
      <c r="I172" s="5" t="n">
        <v>0</v>
      </c>
    </row>
    <row r="173" customFormat="false" ht="14.25" hidden="false" customHeight="false" outlineLevel="0" collapsed="false">
      <c r="A173" s="0" t="s">
        <v>64</v>
      </c>
      <c r="B173" s="0" t="s">
        <v>55</v>
      </c>
      <c r="C173" s="0" t="s">
        <v>76</v>
      </c>
      <c r="D173" s="0" t="s">
        <v>210</v>
      </c>
      <c r="E173" s="0" t="n">
        <v>2033</v>
      </c>
      <c r="F173" s="5" t="n">
        <v>4.06464</v>
      </c>
      <c r="G173" s="11" t="n">
        <v>1</v>
      </c>
      <c r="H173" s="5" t="n">
        <v>4.06464</v>
      </c>
      <c r="I173" s="5" t="n">
        <v>0</v>
      </c>
    </row>
    <row r="174" customFormat="false" ht="14.25" hidden="false" customHeight="false" outlineLevel="0" collapsed="false">
      <c r="A174" s="0" t="s">
        <v>64</v>
      </c>
      <c r="B174" s="0" t="s">
        <v>55</v>
      </c>
      <c r="C174" s="0" t="s">
        <v>76</v>
      </c>
      <c r="D174" s="0" t="s">
        <v>210</v>
      </c>
      <c r="E174" s="0" t="n">
        <v>2033</v>
      </c>
      <c r="F174" s="5" t="n">
        <v>0</v>
      </c>
      <c r="G174" s="11" t="n">
        <v>1</v>
      </c>
      <c r="H174" s="5" t="n">
        <v>0</v>
      </c>
      <c r="I174" s="5" t="n">
        <v>0</v>
      </c>
    </row>
    <row r="175" customFormat="false" ht="14.25" hidden="false" customHeight="false" outlineLevel="0" collapsed="false">
      <c r="A175" s="0" t="s">
        <v>64</v>
      </c>
      <c r="B175" s="0" t="s">
        <v>55</v>
      </c>
      <c r="C175" s="0" t="s">
        <v>76</v>
      </c>
      <c r="D175" s="0" t="s">
        <v>210</v>
      </c>
      <c r="E175" s="0" t="n">
        <v>2034</v>
      </c>
      <c r="F175" s="5" t="n">
        <v>4.65156</v>
      </c>
      <c r="G175" s="11" t="n">
        <v>1</v>
      </c>
      <c r="H175" s="5" t="n">
        <v>4.65156</v>
      </c>
      <c r="I175" s="5" t="n">
        <v>0</v>
      </c>
    </row>
    <row r="176" customFormat="false" ht="14.25" hidden="false" customHeight="false" outlineLevel="0" collapsed="false">
      <c r="A176" s="0" t="s">
        <v>64</v>
      </c>
      <c r="B176" s="0" t="s">
        <v>55</v>
      </c>
      <c r="C176" s="0" t="s">
        <v>76</v>
      </c>
      <c r="D176" s="0" t="s">
        <v>210</v>
      </c>
      <c r="E176" s="0" t="n">
        <v>2034</v>
      </c>
      <c r="F176" s="5" t="n">
        <v>0</v>
      </c>
      <c r="G176" s="11" t="n">
        <v>1</v>
      </c>
      <c r="H176" s="5" t="n">
        <v>0</v>
      </c>
      <c r="I176" s="5" t="n">
        <v>0</v>
      </c>
    </row>
    <row r="177" customFormat="false" ht="14.25" hidden="false" customHeight="false" outlineLevel="0" collapsed="false">
      <c r="A177" s="0" t="s">
        <v>64</v>
      </c>
      <c r="B177" s="0" t="s">
        <v>55</v>
      </c>
      <c r="C177" s="0" t="s">
        <v>76</v>
      </c>
      <c r="D177" s="0" t="s">
        <v>210</v>
      </c>
      <c r="E177" s="0" t="n">
        <v>2035</v>
      </c>
      <c r="F177" s="5" t="n">
        <v>5.256</v>
      </c>
      <c r="G177" s="11" t="n">
        <v>1</v>
      </c>
      <c r="H177" s="5" t="n">
        <v>5.256</v>
      </c>
      <c r="I177" s="5" t="n">
        <v>0</v>
      </c>
    </row>
    <row r="178" customFormat="false" ht="14.25" hidden="false" customHeight="false" outlineLevel="0" collapsed="false">
      <c r="A178" s="0" t="s">
        <v>64</v>
      </c>
      <c r="B178" s="0" t="s">
        <v>55</v>
      </c>
      <c r="C178" s="0" t="s">
        <v>76</v>
      </c>
      <c r="D178" s="0" t="s">
        <v>210</v>
      </c>
      <c r="E178" s="0" t="n">
        <v>2035</v>
      </c>
      <c r="F178" s="5" t="n">
        <v>0</v>
      </c>
      <c r="G178" s="11" t="n">
        <v>1</v>
      </c>
      <c r="H178" s="5" t="n">
        <v>0</v>
      </c>
      <c r="I178" s="5" t="n">
        <v>0</v>
      </c>
    </row>
    <row r="179" customFormat="false" ht="14.25" hidden="false" customHeight="false" outlineLevel="0" collapsed="false">
      <c r="A179" s="0" t="s">
        <v>64</v>
      </c>
      <c r="B179" s="0" t="s">
        <v>55</v>
      </c>
      <c r="C179" s="0" t="s">
        <v>76</v>
      </c>
      <c r="D179" s="0" t="s">
        <v>210</v>
      </c>
      <c r="E179" s="0" t="n">
        <v>2036</v>
      </c>
      <c r="F179" s="5" t="n">
        <v>5.87796</v>
      </c>
      <c r="G179" s="11" t="n">
        <v>1</v>
      </c>
      <c r="H179" s="5" t="n">
        <v>5.87796</v>
      </c>
      <c r="I179" s="5" t="n">
        <v>0</v>
      </c>
    </row>
    <row r="180" customFormat="false" ht="14.25" hidden="false" customHeight="false" outlineLevel="0" collapsed="false">
      <c r="A180" s="0" t="s">
        <v>64</v>
      </c>
      <c r="B180" s="0" t="s">
        <v>55</v>
      </c>
      <c r="C180" s="0" t="s">
        <v>76</v>
      </c>
      <c r="D180" s="0" t="s">
        <v>210</v>
      </c>
      <c r="E180" s="0" t="n">
        <v>2036</v>
      </c>
      <c r="F180" s="5" t="n">
        <v>0</v>
      </c>
      <c r="G180" s="11" t="n">
        <v>1</v>
      </c>
      <c r="H180" s="5" t="n">
        <v>0</v>
      </c>
      <c r="I180" s="5" t="n">
        <v>0</v>
      </c>
    </row>
    <row r="181" customFormat="false" ht="14.25" hidden="false" customHeight="false" outlineLevel="0" collapsed="false">
      <c r="A181" s="0" t="s">
        <v>64</v>
      </c>
      <c r="B181" s="0" t="s">
        <v>55</v>
      </c>
      <c r="C181" s="0" t="s">
        <v>76</v>
      </c>
      <c r="D181" s="0" t="s">
        <v>210</v>
      </c>
      <c r="E181" s="0" t="n">
        <v>2037</v>
      </c>
      <c r="F181" s="5" t="n">
        <v>6.51744</v>
      </c>
      <c r="G181" s="11" t="n">
        <v>1</v>
      </c>
      <c r="H181" s="5" t="n">
        <v>6.51744</v>
      </c>
      <c r="I181" s="5" t="n">
        <v>0</v>
      </c>
    </row>
    <row r="182" customFormat="false" ht="14.25" hidden="false" customHeight="false" outlineLevel="0" collapsed="false">
      <c r="A182" s="0" t="s">
        <v>64</v>
      </c>
      <c r="B182" s="0" t="s">
        <v>55</v>
      </c>
      <c r="C182" s="0" t="s">
        <v>76</v>
      </c>
      <c r="D182" s="0" t="s">
        <v>210</v>
      </c>
      <c r="E182" s="0" t="n">
        <v>2037</v>
      </c>
      <c r="F182" s="5" t="n">
        <v>0</v>
      </c>
      <c r="G182" s="11" t="n">
        <v>1</v>
      </c>
      <c r="H182" s="5" t="n">
        <v>0</v>
      </c>
      <c r="I182" s="5" t="n">
        <v>0</v>
      </c>
    </row>
    <row r="183" customFormat="false" ht="14.25" hidden="false" customHeight="false" outlineLevel="0" collapsed="false">
      <c r="A183" s="0" t="s">
        <v>64</v>
      </c>
      <c r="B183" s="0" t="s">
        <v>55</v>
      </c>
      <c r="C183" s="0" t="s">
        <v>76</v>
      </c>
      <c r="D183" s="0" t="s">
        <v>210</v>
      </c>
      <c r="E183" s="0" t="n">
        <v>2038</v>
      </c>
      <c r="F183" s="5" t="n">
        <v>7.17444</v>
      </c>
      <c r="G183" s="11" t="n">
        <v>1</v>
      </c>
      <c r="H183" s="5" t="n">
        <v>7.17444</v>
      </c>
      <c r="I183" s="5" t="n">
        <v>0</v>
      </c>
    </row>
    <row r="184" customFormat="false" ht="14.25" hidden="false" customHeight="false" outlineLevel="0" collapsed="false">
      <c r="A184" s="0" t="s">
        <v>64</v>
      </c>
      <c r="B184" s="0" t="s">
        <v>55</v>
      </c>
      <c r="C184" s="0" t="s">
        <v>76</v>
      </c>
      <c r="D184" s="0" t="s">
        <v>210</v>
      </c>
      <c r="E184" s="0" t="n">
        <v>2038</v>
      </c>
      <c r="F184" s="5" t="n">
        <v>0</v>
      </c>
      <c r="G184" s="11" t="n">
        <v>1</v>
      </c>
      <c r="H184" s="5" t="n">
        <v>0</v>
      </c>
      <c r="I184" s="5" t="n">
        <v>0</v>
      </c>
    </row>
    <row r="185" customFormat="false" ht="14.25" hidden="false" customHeight="false" outlineLevel="0" collapsed="false">
      <c r="A185" s="0" t="s">
        <v>64</v>
      </c>
      <c r="B185" s="0" t="s">
        <v>55</v>
      </c>
      <c r="C185" s="0" t="s">
        <v>76</v>
      </c>
      <c r="D185" s="0" t="s">
        <v>210</v>
      </c>
      <c r="E185" s="0" t="n">
        <v>2039</v>
      </c>
      <c r="F185" s="5" t="n">
        <v>7.84896</v>
      </c>
      <c r="G185" s="11" t="n">
        <v>1</v>
      </c>
      <c r="H185" s="5" t="n">
        <v>7.84896</v>
      </c>
      <c r="I185" s="5" t="n">
        <v>0</v>
      </c>
    </row>
    <row r="186" customFormat="false" ht="14.25" hidden="false" customHeight="false" outlineLevel="0" collapsed="false">
      <c r="A186" s="0" t="s">
        <v>64</v>
      </c>
      <c r="B186" s="0" t="s">
        <v>55</v>
      </c>
      <c r="C186" s="0" t="s">
        <v>76</v>
      </c>
      <c r="D186" s="0" t="s">
        <v>210</v>
      </c>
      <c r="E186" s="0" t="n">
        <v>2039</v>
      </c>
      <c r="F186" s="5" t="n">
        <v>0</v>
      </c>
      <c r="G186" s="11" t="n">
        <v>1</v>
      </c>
      <c r="H186" s="5" t="n">
        <v>0</v>
      </c>
      <c r="I186" s="5" t="n">
        <v>0</v>
      </c>
    </row>
    <row r="187" customFormat="false" ht="14.25" hidden="false" customHeight="false" outlineLevel="0" collapsed="false">
      <c r="A187" s="0" t="s">
        <v>64</v>
      </c>
      <c r="B187" s="0" t="s">
        <v>55</v>
      </c>
      <c r="C187" s="0" t="s">
        <v>76</v>
      </c>
      <c r="D187" s="0" t="s">
        <v>210</v>
      </c>
      <c r="E187" s="0" t="n">
        <v>2040</v>
      </c>
      <c r="F187" s="5" t="n">
        <v>8.541</v>
      </c>
      <c r="G187" s="11" t="n">
        <v>1</v>
      </c>
      <c r="H187" s="5" t="n">
        <v>8.541</v>
      </c>
      <c r="I187" s="5" t="n">
        <v>0</v>
      </c>
    </row>
    <row r="188" customFormat="false" ht="14.25" hidden="false" customHeight="false" outlineLevel="0" collapsed="false">
      <c r="A188" s="0" t="s">
        <v>64</v>
      </c>
      <c r="B188" s="0" t="s">
        <v>55</v>
      </c>
      <c r="C188" s="0" t="s">
        <v>76</v>
      </c>
      <c r="D188" s="0" t="s">
        <v>210</v>
      </c>
      <c r="E188" s="0" t="n">
        <v>2040</v>
      </c>
      <c r="F188" s="5" t="n">
        <v>0</v>
      </c>
      <c r="G188" s="11" t="n">
        <v>1</v>
      </c>
      <c r="H188" s="5" t="n">
        <v>0</v>
      </c>
      <c r="I188" s="5" t="n">
        <v>0</v>
      </c>
    </row>
    <row r="189" customFormat="false" ht="14.25" hidden="false" customHeight="false" outlineLevel="0" collapsed="false">
      <c r="A189" s="0" t="s">
        <v>64</v>
      </c>
      <c r="B189" s="0" t="s">
        <v>55</v>
      </c>
      <c r="C189" s="0" t="s">
        <v>79</v>
      </c>
      <c r="D189" s="0" t="s">
        <v>211</v>
      </c>
      <c r="E189" s="0" t="n">
        <v>2024</v>
      </c>
      <c r="F189" s="5" t="n">
        <v>36.3855</v>
      </c>
      <c r="G189" s="11" t="n">
        <v>0.3043</v>
      </c>
      <c r="H189" s="5" t="n">
        <v>11.07210765</v>
      </c>
      <c r="I189" s="5" t="n">
        <v>25.31339235</v>
      </c>
    </row>
    <row r="190" customFormat="false" ht="14.25" hidden="false" customHeight="false" outlineLevel="0" collapsed="false">
      <c r="A190" s="0" t="s">
        <v>64</v>
      </c>
      <c r="B190" s="0" t="s">
        <v>55</v>
      </c>
      <c r="C190" s="0" t="s">
        <v>79</v>
      </c>
      <c r="D190" s="0" t="s">
        <v>211</v>
      </c>
      <c r="E190" s="0" t="n">
        <v>2025</v>
      </c>
      <c r="F190" s="5" t="n">
        <v>36.5674</v>
      </c>
      <c r="G190" s="11" t="n">
        <v>0.3028</v>
      </c>
      <c r="H190" s="5" t="n">
        <v>11.07260872</v>
      </c>
      <c r="I190" s="5" t="n">
        <v>25.49479128</v>
      </c>
    </row>
    <row r="191" customFormat="false" ht="14.25" hidden="false" customHeight="false" outlineLevel="0" collapsed="false">
      <c r="A191" s="0" t="s">
        <v>64</v>
      </c>
      <c r="B191" s="0" t="s">
        <v>55</v>
      </c>
      <c r="C191" s="0" t="s">
        <v>79</v>
      </c>
      <c r="D191" s="0" t="s">
        <v>211</v>
      </c>
      <c r="E191" s="0" t="n">
        <v>2026</v>
      </c>
      <c r="F191" s="5" t="n">
        <v>36.7502</v>
      </c>
      <c r="G191" s="11" t="n">
        <v>0.30146</v>
      </c>
      <c r="H191" s="5" t="n">
        <v>11.078715292</v>
      </c>
      <c r="I191" s="5" t="n">
        <v>25.671484708</v>
      </c>
    </row>
    <row r="192" customFormat="false" ht="14.25" hidden="false" customHeight="false" outlineLevel="0" collapsed="false">
      <c r="A192" s="0" t="s">
        <v>64</v>
      </c>
      <c r="B192" s="0" t="s">
        <v>55</v>
      </c>
      <c r="C192" s="0" t="s">
        <v>79</v>
      </c>
      <c r="D192" s="0" t="s">
        <v>211</v>
      </c>
      <c r="E192" s="0" t="n">
        <v>2027</v>
      </c>
      <c r="F192" s="5" t="n">
        <v>36.934</v>
      </c>
      <c r="G192" s="11" t="n">
        <v>0.30012</v>
      </c>
      <c r="H192" s="5" t="n">
        <v>11.08463208</v>
      </c>
      <c r="I192" s="5" t="n">
        <v>25.84936792</v>
      </c>
    </row>
    <row r="193" customFormat="false" ht="14.25" hidden="false" customHeight="false" outlineLevel="0" collapsed="false">
      <c r="A193" s="0" t="s">
        <v>64</v>
      </c>
      <c r="B193" s="0" t="s">
        <v>55</v>
      </c>
      <c r="C193" s="0" t="s">
        <v>79</v>
      </c>
      <c r="D193" s="0" t="s">
        <v>211</v>
      </c>
      <c r="E193" s="0" t="n">
        <v>2028</v>
      </c>
      <c r="F193" s="5" t="n">
        <v>37.1187</v>
      </c>
      <c r="G193" s="11" t="n">
        <v>0.29878</v>
      </c>
      <c r="H193" s="5" t="n">
        <v>11.090325186</v>
      </c>
      <c r="I193" s="5" t="n">
        <v>26.028374814</v>
      </c>
    </row>
    <row r="194" customFormat="false" ht="14.25" hidden="false" customHeight="false" outlineLevel="0" collapsed="false">
      <c r="A194" s="0" t="s">
        <v>64</v>
      </c>
      <c r="B194" s="0" t="s">
        <v>55</v>
      </c>
      <c r="C194" s="0" t="s">
        <v>79</v>
      </c>
      <c r="D194" s="0" t="s">
        <v>211</v>
      </c>
      <c r="E194" s="0" t="n">
        <v>2029</v>
      </c>
      <c r="F194" s="5" t="n">
        <v>37.3043</v>
      </c>
      <c r="G194" s="11" t="n">
        <v>0.29744</v>
      </c>
      <c r="H194" s="5" t="n">
        <v>11.095790992</v>
      </c>
      <c r="I194" s="5" t="n">
        <v>26.208509008</v>
      </c>
    </row>
    <row r="195" customFormat="false" ht="14.25" hidden="false" customHeight="false" outlineLevel="0" collapsed="false">
      <c r="A195" s="0" t="s">
        <v>64</v>
      </c>
      <c r="B195" s="0" t="s">
        <v>55</v>
      </c>
      <c r="C195" s="0" t="s">
        <v>79</v>
      </c>
      <c r="D195" s="0" t="s">
        <v>211</v>
      </c>
      <c r="E195" s="0" t="n">
        <v>2030</v>
      </c>
      <c r="F195" s="5" t="n">
        <v>37.4908</v>
      </c>
      <c r="G195" s="11" t="n">
        <v>0.2961</v>
      </c>
      <c r="H195" s="5" t="n">
        <v>11.10102588</v>
      </c>
      <c r="I195" s="5" t="n">
        <v>26.38977412</v>
      </c>
    </row>
    <row r="196" customFormat="false" ht="14.25" hidden="false" customHeight="false" outlineLevel="0" collapsed="false">
      <c r="A196" s="0" t="s">
        <v>64</v>
      </c>
      <c r="B196" s="0" t="s">
        <v>55</v>
      </c>
      <c r="C196" s="0" t="s">
        <v>79</v>
      </c>
      <c r="D196" s="0" t="s">
        <v>211</v>
      </c>
      <c r="E196" s="0" t="n">
        <v>2031</v>
      </c>
      <c r="F196" s="5" t="n">
        <v>37.6782</v>
      </c>
      <c r="G196" s="11" t="n">
        <v>0.29516</v>
      </c>
      <c r="H196" s="5" t="n">
        <v>11.121097512</v>
      </c>
      <c r="I196" s="5" t="n">
        <v>26.557102488</v>
      </c>
    </row>
    <row r="197" customFormat="false" ht="14.25" hidden="false" customHeight="false" outlineLevel="0" collapsed="false">
      <c r="A197" s="0" t="s">
        <v>64</v>
      </c>
      <c r="B197" s="0" t="s">
        <v>55</v>
      </c>
      <c r="C197" s="0" t="s">
        <v>79</v>
      </c>
      <c r="D197" s="0" t="s">
        <v>211</v>
      </c>
      <c r="E197" s="0" t="n">
        <v>2032</v>
      </c>
      <c r="F197" s="5" t="n">
        <v>37.8666</v>
      </c>
      <c r="G197" s="11" t="n">
        <v>0.29422</v>
      </c>
      <c r="H197" s="5" t="n">
        <v>11.141111052</v>
      </c>
      <c r="I197" s="5" t="n">
        <v>26.725488948</v>
      </c>
    </row>
    <row r="198" customFormat="false" ht="14.25" hidden="false" customHeight="false" outlineLevel="0" collapsed="false">
      <c r="A198" s="0" t="s">
        <v>64</v>
      </c>
      <c r="B198" s="0" t="s">
        <v>55</v>
      </c>
      <c r="C198" s="0" t="s">
        <v>79</v>
      </c>
      <c r="D198" s="0" t="s">
        <v>211</v>
      </c>
      <c r="E198" s="0" t="n">
        <v>2033</v>
      </c>
      <c r="F198" s="5" t="n">
        <v>38.056</v>
      </c>
      <c r="G198" s="11" t="n">
        <v>0.29328</v>
      </c>
      <c r="H198" s="5" t="n">
        <v>11.16106368</v>
      </c>
      <c r="I198" s="5" t="n">
        <v>26.89493632</v>
      </c>
    </row>
    <row r="199" customFormat="false" ht="14.25" hidden="false" customHeight="false" outlineLevel="0" collapsed="false">
      <c r="A199" s="0" t="s">
        <v>64</v>
      </c>
      <c r="B199" s="0" t="s">
        <v>55</v>
      </c>
      <c r="C199" s="0" t="s">
        <v>79</v>
      </c>
      <c r="D199" s="0" t="s">
        <v>211</v>
      </c>
      <c r="E199" s="0" t="n">
        <v>2034</v>
      </c>
      <c r="F199" s="5" t="n">
        <v>38.2462</v>
      </c>
      <c r="G199" s="11" t="n">
        <v>0.29234</v>
      </c>
      <c r="H199" s="5" t="n">
        <v>11.180894108</v>
      </c>
      <c r="I199" s="5" t="n">
        <v>27.065305892</v>
      </c>
    </row>
    <row r="200" customFormat="false" ht="14.25" hidden="false" customHeight="false" outlineLevel="0" collapsed="false">
      <c r="A200" s="0" t="s">
        <v>64</v>
      </c>
      <c r="B200" s="0" t="s">
        <v>55</v>
      </c>
      <c r="C200" s="0" t="s">
        <v>79</v>
      </c>
      <c r="D200" s="0" t="s">
        <v>211</v>
      </c>
      <c r="E200" s="0" t="n">
        <v>2035</v>
      </c>
      <c r="F200" s="5" t="n">
        <v>38.4375</v>
      </c>
      <c r="G200" s="11" t="n">
        <v>0.2914</v>
      </c>
      <c r="H200" s="5" t="n">
        <v>11.2006875</v>
      </c>
      <c r="I200" s="5" t="n">
        <v>27.2368125</v>
      </c>
    </row>
    <row r="201" customFormat="false" ht="14.25" hidden="false" customHeight="false" outlineLevel="0" collapsed="false">
      <c r="A201" s="0" t="s">
        <v>64</v>
      </c>
      <c r="B201" s="0" t="s">
        <v>55</v>
      </c>
      <c r="C201" s="0" t="s">
        <v>79</v>
      </c>
      <c r="D201" s="0" t="s">
        <v>211</v>
      </c>
      <c r="E201" s="0" t="n">
        <v>2036</v>
      </c>
      <c r="F201" s="5" t="n">
        <v>38.6297</v>
      </c>
      <c r="G201" s="11" t="n">
        <v>0.29098</v>
      </c>
      <c r="H201" s="5" t="n">
        <v>11.240470106</v>
      </c>
      <c r="I201" s="5" t="n">
        <v>27.389229894</v>
      </c>
    </row>
    <row r="202" customFormat="false" ht="14.25" hidden="false" customHeight="false" outlineLevel="0" collapsed="false">
      <c r="A202" s="0" t="s">
        <v>64</v>
      </c>
      <c r="B202" s="0" t="s">
        <v>55</v>
      </c>
      <c r="C202" s="0" t="s">
        <v>79</v>
      </c>
      <c r="D202" s="0" t="s">
        <v>211</v>
      </c>
      <c r="E202" s="0" t="n">
        <v>2037</v>
      </c>
      <c r="F202" s="5" t="n">
        <v>38.8228</v>
      </c>
      <c r="G202" s="11" t="n">
        <v>0.29056</v>
      </c>
      <c r="H202" s="5" t="n">
        <v>11.280352768</v>
      </c>
      <c r="I202" s="5" t="n">
        <v>27.542447232</v>
      </c>
    </row>
    <row r="203" customFormat="false" ht="14.25" hidden="false" customHeight="false" outlineLevel="0" collapsed="false">
      <c r="A203" s="0" t="s">
        <v>64</v>
      </c>
      <c r="B203" s="0" t="s">
        <v>55</v>
      </c>
      <c r="C203" s="0" t="s">
        <v>79</v>
      </c>
      <c r="D203" s="0" t="s">
        <v>211</v>
      </c>
      <c r="E203" s="0" t="n">
        <v>2038</v>
      </c>
      <c r="F203" s="5" t="n">
        <v>39.0169</v>
      </c>
      <c r="G203" s="11" t="n">
        <v>0.29014</v>
      </c>
      <c r="H203" s="5" t="n">
        <v>11.320363366</v>
      </c>
      <c r="I203" s="5" t="n">
        <v>27.696536634</v>
      </c>
    </row>
    <row r="204" customFormat="false" ht="14.25" hidden="false" customHeight="false" outlineLevel="0" collapsed="false">
      <c r="A204" s="0" t="s">
        <v>64</v>
      </c>
      <c r="B204" s="0" t="s">
        <v>55</v>
      </c>
      <c r="C204" s="0" t="s">
        <v>79</v>
      </c>
      <c r="D204" s="0" t="s">
        <v>211</v>
      </c>
      <c r="E204" s="0" t="n">
        <v>2039</v>
      </c>
      <c r="F204" s="5" t="n">
        <v>39.212</v>
      </c>
      <c r="G204" s="11" t="n">
        <v>0.28972</v>
      </c>
      <c r="H204" s="5" t="n">
        <v>11.36050064</v>
      </c>
      <c r="I204" s="5" t="n">
        <v>27.85149936</v>
      </c>
    </row>
    <row r="205" customFormat="false" ht="14.25" hidden="false" customHeight="false" outlineLevel="0" collapsed="false">
      <c r="A205" s="0" t="s">
        <v>64</v>
      </c>
      <c r="B205" s="0" t="s">
        <v>55</v>
      </c>
      <c r="C205" s="0" t="s">
        <v>79</v>
      </c>
      <c r="D205" s="0" t="s">
        <v>211</v>
      </c>
      <c r="E205" s="0" t="n">
        <v>2040</v>
      </c>
      <c r="F205" s="5" t="n">
        <v>39.4081</v>
      </c>
      <c r="G205" s="11" t="n">
        <v>0.2893</v>
      </c>
      <c r="H205" s="5" t="n">
        <v>11.40076333</v>
      </c>
      <c r="I205" s="5" t="n">
        <v>28.00733667</v>
      </c>
    </row>
    <row r="206" customFormat="false" ht="14.25" hidden="false" customHeight="false" outlineLevel="0" collapsed="false">
      <c r="A206" s="0" t="s">
        <v>64</v>
      </c>
      <c r="B206" s="0" t="s">
        <v>55</v>
      </c>
      <c r="C206" s="0" t="s">
        <v>79</v>
      </c>
      <c r="D206" s="0" t="s">
        <v>210</v>
      </c>
      <c r="E206" s="0" t="n">
        <v>2024</v>
      </c>
      <c r="F206" s="5" t="n">
        <v>7.99819842</v>
      </c>
      <c r="G206" s="11" t="n">
        <v>0.3043</v>
      </c>
      <c r="H206" s="5" t="n">
        <v>2.433851779206</v>
      </c>
      <c r="I206" s="5" t="n">
        <v>5.564346640794</v>
      </c>
    </row>
    <row r="207" customFormat="false" ht="14.25" hidden="false" customHeight="false" outlineLevel="0" collapsed="false">
      <c r="A207" s="0" t="s">
        <v>64</v>
      </c>
      <c r="B207" s="0" t="s">
        <v>55</v>
      </c>
      <c r="C207" s="0" t="s">
        <v>79</v>
      </c>
      <c r="D207" s="0" t="s">
        <v>210</v>
      </c>
      <c r="E207" s="0" t="n">
        <v>2024</v>
      </c>
      <c r="F207" s="5" t="n">
        <v>20.33092717</v>
      </c>
      <c r="G207" s="11" t="n">
        <v>0.3043</v>
      </c>
      <c r="H207" s="5" t="n">
        <v>6.186701137831</v>
      </c>
      <c r="I207" s="5" t="n">
        <v>14.144226032169</v>
      </c>
    </row>
    <row r="208" customFormat="false" ht="14.25" hidden="false" customHeight="false" outlineLevel="0" collapsed="false">
      <c r="A208" s="0" t="s">
        <v>64</v>
      </c>
      <c r="B208" s="0" t="s">
        <v>55</v>
      </c>
      <c r="C208" s="0" t="s">
        <v>79</v>
      </c>
      <c r="D208" s="0" t="s">
        <v>210</v>
      </c>
      <c r="E208" s="0" t="n">
        <v>2024</v>
      </c>
      <c r="F208" s="5" t="n">
        <v>162.13567478</v>
      </c>
      <c r="G208" s="11" t="n">
        <v>0.3043</v>
      </c>
      <c r="H208" s="5" t="n">
        <v>49.337885835554</v>
      </c>
      <c r="I208" s="5" t="n">
        <v>112.797788944446</v>
      </c>
    </row>
    <row r="209" customFormat="false" ht="14.25" hidden="false" customHeight="false" outlineLevel="0" collapsed="false">
      <c r="A209" s="0" t="s">
        <v>64</v>
      </c>
      <c r="B209" s="0" t="s">
        <v>55</v>
      </c>
      <c r="C209" s="0" t="s">
        <v>79</v>
      </c>
      <c r="D209" s="0" t="s">
        <v>210</v>
      </c>
      <c r="E209" s="0" t="n">
        <v>2025</v>
      </c>
      <c r="F209" s="5" t="n">
        <v>7.75566556</v>
      </c>
      <c r="G209" s="11" t="n">
        <v>0.3028</v>
      </c>
      <c r="H209" s="5" t="n">
        <v>2.348415531568</v>
      </c>
      <c r="I209" s="5" t="n">
        <v>5.407250028432</v>
      </c>
    </row>
    <row r="210" customFormat="false" ht="14.25" hidden="false" customHeight="false" outlineLevel="0" collapsed="false">
      <c r="A210" s="0" t="s">
        <v>64</v>
      </c>
      <c r="B210" s="0" t="s">
        <v>55</v>
      </c>
      <c r="C210" s="0" t="s">
        <v>79</v>
      </c>
      <c r="D210" s="0" t="s">
        <v>210</v>
      </c>
      <c r="E210" s="0" t="n">
        <v>2025</v>
      </c>
      <c r="F210" s="5" t="n">
        <v>20.06919405</v>
      </c>
      <c r="G210" s="11" t="n">
        <v>0.3028</v>
      </c>
      <c r="H210" s="5" t="n">
        <v>6.07695195834</v>
      </c>
      <c r="I210" s="5" t="n">
        <v>13.99224209166</v>
      </c>
    </row>
    <row r="211" customFormat="false" ht="14.25" hidden="false" customHeight="false" outlineLevel="0" collapsed="false">
      <c r="A211" s="0" t="s">
        <v>64</v>
      </c>
      <c r="B211" s="0" t="s">
        <v>55</v>
      </c>
      <c r="C211" s="0" t="s">
        <v>79</v>
      </c>
      <c r="D211" s="0" t="s">
        <v>210</v>
      </c>
      <c r="E211" s="0" t="n">
        <v>2025</v>
      </c>
      <c r="F211" s="5" t="n">
        <v>161.19761166</v>
      </c>
      <c r="G211" s="11" t="n">
        <v>0.3028</v>
      </c>
      <c r="H211" s="5" t="n">
        <v>48.810636810648</v>
      </c>
      <c r="I211" s="5" t="n">
        <v>112.386974849352</v>
      </c>
    </row>
    <row r="212" customFormat="false" ht="14.25" hidden="false" customHeight="false" outlineLevel="0" collapsed="false">
      <c r="A212" s="0" t="s">
        <v>64</v>
      </c>
      <c r="B212" s="0" t="s">
        <v>55</v>
      </c>
      <c r="C212" s="0" t="s">
        <v>79</v>
      </c>
      <c r="D212" s="0" t="s">
        <v>210</v>
      </c>
      <c r="E212" s="0" t="n">
        <v>2026</v>
      </c>
      <c r="F212" s="5" t="n">
        <v>7.37041536</v>
      </c>
      <c r="G212" s="11" t="n">
        <v>0.30146</v>
      </c>
      <c r="H212" s="5" t="n">
        <v>2.2218854144256</v>
      </c>
      <c r="I212" s="5" t="n">
        <v>5.1485299455744</v>
      </c>
    </row>
    <row r="213" customFormat="false" ht="14.25" hidden="false" customHeight="false" outlineLevel="0" collapsed="false">
      <c r="A213" s="0" t="s">
        <v>64</v>
      </c>
      <c r="B213" s="0" t="s">
        <v>55</v>
      </c>
      <c r="C213" s="0" t="s">
        <v>79</v>
      </c>
      <c r="D213" s="0" t="s">
        <v>210</v>
      </c>
      <c r="E213" s="0" t="n">
        <v>2026</v>
      </c>
      <c r="F213" s="5" t="n">
        <v>19.75548288</v>
      </c>
      <c r="G213" s="11" t="n">
        <v>0.30146</v>
      </c>
      <c r="H213" s="5" t="n">
        <v>5.9554878690048</v>
      </c>
      <c r="I213" s="5" t="n">
        <v>13.7999950109952</v>
      </c>
    </row>
    <row r="214" customFormat="false" ht="14.25" hidden="false" customHeight="false" outlineLevel="0" collapsed="false">
      <c r="A214" s="0" t="s">
        <v>64</v>
      </c>
      <c r="B214" s="0" t="s">
        <v>55</v>
      </c>
      <c r="C214" s="0" t="s">
        <v>79</v>
      </c>
      <c r="D214" s="0" t="s">
        <v>210</v>
      </c>
      <c r="E214" s="0" t="n">
        <v>2026</v>
      </c>
      <c r="F214" s="5" t="n">
        <v>157.9198656</v>
      </c>
      <c r="G214" s="11" t="n">
        <v>0.30146</v>
      </c>
      <c r="H214" s="5" t="n">
        <v>47.606522683776</v>
      </c>
      <c r="I214" s="5" t="n">
        <v>110.313342916224</v>
      </c>
    </row>
    <row r="215" customFormat="false" ht="14.25" hidden="false" customHeight="false" outlineLevel="0" collapsed="false">
      <c r="A215" s="0" t="s">
        <v>64</v>
      </c>
      <c r="B215" s="0" t="s">
        <v>55</v>
      </c>
      <c r="C215" s="0" t="s">
        <v>79</v>
      </c>
      <c r="D215" s="0" t="s">
        <v>210</v>
      </c>
      <c r="E215" s="0" t="n">
        <v>2027</v>
      </c>
      <c r="F215" s="5" t="n">
        <v>7.35656079</v>
      </c>
      <c r="G215" s="11" t="n">
        <v>0.30012</v>
      </c>
      <c r="H215" s="5" t="n">
        <v>2.2078510242948</v>
      </c>
      <c r="I215" s="5" t="n">
        <v>5.1487097657052</v>
      </c>
    </row>
    <row r="216" customFormat="false" ht="14.25" hidden="false" customHeight="false" outlineLevel="0" collapsed="false">
      <c r="A216" s="0" t="s">
        <v>64</v>
      </c>
      <c r="B216" s="0" t="s">
        <v>55</v>
      </c>
      <c r="C216" s="0" t="s">
        <v>79</v>
      </c>
      <c r="D216" s="0" t="s">
        <v>210</v>
      </c>
      <c r="E216" s="0" t="n">
        <v>2027</v>
      </c>
      <c r="F216" s="5" t="n">
        <v>20.37814021</v>
      </c>
      <c r="G216" s="11" t="n">
        <v>0.30012</v>
      </c>
      <c r="H216" s="5" t="n">
        <v>6.1158874398252</v>
      </c>
      <c r="I216" s="5" t="n">
        <v>14.2622527701748</v>
      </c>
    </row>
    <row r="217" customFormat="false" ht="14.25" hidden="false" customHeight="false" outlineLevel="0" collapsed="false">
      <c r="A217" s="0" t="s">
        <v>64</v>
      </c>
      <c r="B217" s="0" t="s">
        <v>55</v>
      </c>
      <c r="C217" s="0" t="s">
        <v>79</v>
      </c>
      <c r="D217" s="0" t="s">
        <v>210</v>
      </c>
      <c r="E217" s="0" t="n">
        <v>2027</v>
      </c>
      <c r="F217" s="5" t="n">
        <v>161.79405699</v>
      </c>
      <c r="G217" s="11" t="n">
        <v>0.30012</v>
      </c>
      <c r="H217" s="5" t="n">
        <v>48.5576323838388</v>
      </c>
      <c r="I217" s="5" t="n">
        <v>113.236424606161</v>
      </c>
    </row>
    <row r="218" customFormat="false" ht="14.25" hidden="false" customHeight="false" outlineLevel="0" collapsed="false">
      <c r="A218" s="0" t="s">
        <v>64</v>
      </c>
      <c r="B218" s="0" t="s">
        <v>55</v>
      </c>
      <c r="C218" s="0" t="s">
        <v>79</v>
      </c>
      <c r="D218" s="0" t="s">
        <v>210</v>
      </c>
      <c r="E218" s="0" t="n">
        <v>2028</v>
      </c>
      <c r="F218" s="5" t="n">
        <v>7.42065874</v>
      </c>
      <c r="G218" s="11" t="n">
        <v>0.29878</v>
      </c>
      <c r="H218" s="5" t="n">
        <v>2.2171444183372</v>
      </c>
      <c r="I218" s="5" t="n">
        <v>5.2035143216628</v>
      </c>
    </row>
    <row r="219" customFormat="false" ht="14.25" hidden="false" customHeight="false" outlineLevel="0" collapsed="false">
      <c r="A219" s="0" t="s">
        <v>64</v>
      </c>
      <c r="B219" s="0" t="s">
        <v>55</v>
      </c>
      <c r="C219" s="0" t="s">
        <v>79</v>
      </c>
      <c r="D219" s="0" t="s">
        <v>210</v>
      </c>
      <c r="E219" s="0" t="n">
        <v>2028</v>
      </c>
      <c r="F219" s="5" t="n">
        <v>20.80373614</v>
      </c>
      <c r="G219" s="11" t="n">
        <v>0.29878</v>
      </c>
      <c r="H219" s="5" t="n">
        <v>6.2157402839092</v>
      </c>
      <c r="I219" s="5" t="n">
        <v>14.5879958560908</v>
      </c>
    </row>
    <row r="220" customFormat="false" ht="14.25" hidden="false" customHeight="false" outlineLevel="0" collapsed="false">
      <c r="A220" s="0" t="s">
        <v>64</v>
      </c>
      <c r="B220" s="0" t="s">
        <v>55</v>
      </c>
      <c r="C220" s="0" t="s">
        <v>79</v>
      </c>
      <c r="D220" s="0" t="s">
        <v>210</v>
      </c>
      <c r="E220" s="0" t="n">
        <v>2028</v>
      </c>
      <c r="F220" s="5" t="n">
        <v>164.48134582</v>
      </c>
      <c r="G220" s="11" t="n">
        <v>0.29878</v>
      </c>
      <c r="H220" s="5" t="n">
        <v>49.1437365040996</v>
      </c>
      <c r="I220" s="5" t="n">
        <v>115.3376093159</v>
      </c>
    </row>
    <row r="221" customFormat="false" ht="14.25" hidden="false" customHeight="false" outlineLevel="0" collapsed="false">
      <c r="A221" s="0" t="s">
        <v>64</v>
      </c>
      <c r="B221" s="0" t="s">
        <v>55</v>
      </c>
      <c r="C221" s="0" t="s">
        <v>79</v>
      </c>
      <c r="D221" s="0" t="s">
        <v>210</v>
      </c>
      <c r="E221" s="0" t="n">
        <v>2029</v>
      </c>
      <c r="F221" s="5" t="n">
        <v>7.44662604</v>
      </c>
      <c r="G221" s="11" t="n">
        <v>0.29744</v>
      </c>
      <c r="H221" s="5" t="n">
        <v>2.2149244493376</v>
      </c>
      <c r="I221" s="5" t="n">
        <v>5.2317015906624</v>
      </c>
    </row>
    <row r="222" customFormat="false" ht="14.25" hidden="false" customHeight="false" outlineLevel="0" collapsed="false">
      <c r="A222" s="0" t="s">
        <v>64</v>
      </c>
      <c r="B222" s="0" t="s">
        <v>55</v>
      </c>
      <c r="C222" s="0" t="s">
        <v>79</v>
      </c>
      <c r="D222" s="0" t="s">
        <v>210</v>
      </c>
      <c r="E222" s="0" t="n">
        <v>2029</v>
      </c>
      <c r="F222" s="5" t="n">
        <v>20.86830522</v>
      </c>
      <c r="G222" s="11" t="n">
        <v>0.29744</v>
      </c>
      <c r="H222" s="5" t="n">
        <v>6.2070687046368</v>
      </c>
      <c r="I222" s="5" t="n">
        <v>14.6612365153632</v>
      </c>
    </row>
    <row r="223" customFormat="false" ht="14.25" hidden="false" customHeight="false" outlineLevel="0" collapsed="false">
      <c r="A223" s="0" t="s">
        <v>64</v>
      </c>
      <c r="B223" s="0" t="s">
        <v>55</v>
      </c>
      <c r="C223" s="0" t="s">
        <v>79</v>
      </c>
      <c r="D223" s="0" t="s">
        <v>210</v>
      </c>
      <c r="E223" s="0" t="n">
        <v>2029</v>
      </c>
      <c r="F223" s="5" t="n">
        <v>164.88299814</v>
      </c>
      <c r="G223" s="11" t="n">
        <v>0.29744</v>
      </c>
      <c r="H223" s="5" t="n">
        <v>49.0427989667616</v>
      </c>
      <c r="I223" s="5" t="n">
        <v>115.840199173238</v>
      </c>
    </row>
    <row r="224" customFormat="false" ht="14.25" hidden="false" customHeight="false" outlineLevel="0" collapsed="false">
      <c r="A224" s="0" t="s">
        <v>64</v>
      </c>
      <c r="B224" s="0" t="s">
        <v>55</v>
      </c>
      <c r="C224" s="0" t="s">
        <v>79</v>
      </c>
      <c r="D224" s="0" t="s">
        <v>210</v>
      </c>
      <c r="E224" s="0" t="n">
        <v>2030</v>
      </c>
      <c r="F224" s="5" t="n">
        <v>7.39508517</v>
      </c>
      <c r="G224" s="11" t="n">
        <v>0.2961</v>
      </c>
      <c r="H224" s="5" t="n">
        <v>2.189684718837</v>
      </c>
      <c r="I224" s="5" t="n">
        <v>5.205400451163</v>
      </c>
    </row>
    <row r="225" customFormat="false" ht="14.25" hidden="false" customHeight="false" outlineLevel="0" collapsed="false">
      <c r="A225" s="0" t="s">
        <v>64</v>
      </c>
      <c r="B225" s="0" t="s">
        <v>55</v>
      </c>
      <c r="C225" s="0" t="s">
        <v>79</v>
      </c>
      <c r="D225" s="0" t="s">
        <v>210</v>
      </c>
      <c r="E225" s="0" t="n">
        <v>2030</v>
      </c>
      <c r="F225" s="5" t="n">
        <v>21.03680997</v>
      </c>
      <c r="G225" s="11" t="n">
        <v>0.2961</v>
      </c>
      <c r="H225" s="5" t="n">
        <v>6.228999432117</v>
      </c>
      <c r="I225" s="5" t="n">
        <v>14.807810537883</v>
      </c>
    </row>
    <row r="226" customFormat="false" ht="14.25" hidden="false" customHeight="false" outlineLevel="0" collapsed="false">
      <c r="A226" s="0" t="s">
        <v>64</v>
      </c>
      <c r="B226" s="0" t="s">
        <v>55</v>
      </c>
      <c r="C226" s="0" t="s">
        <v>79</v>
      </c>
      <c r="D226" s="0" t="s">
        <v>210</v>
      </c>
      <c r="E226" s="0" t="n">
        <v>2030</v>
      </c>
      <c r="F226" s="5" t="n">
        <v>165.5356164</v>
      </c>
      <c r="G226" s="11" t="n">
        <v>0.2961</v>
      </c>
      <c r="H226" s="5" t="n">
        <v>49.01509601604</v>
      </c>
      <c r="I226" s="5" t="n">
        <v>116.52052038396</v>
      </c>
    </row>
    <row r="227" customFormat="false" ht="14.25" hidden="false" customHeight="false" outlineLevel="0" collapsed="false">
      <c r="A227" s="0" t="s">
        <v>64</v>
      </c>
      <c r="B227" s="0" t="s">
        <v>55</v>
      </c>
      <c r="C227" s="0" t="s">
        <v>79</v>
      </c>
      <c r="D227" s="0" t="s">
        <v>210</v>
      </c>
      <c r="E227" s="0" t="n">
        <v>2031</v>
      </c>
      <c r="F227" s="5" t="n">
        <v>7.37260792</v>
      </c>
      <c r="G227" s="11" t="n">
        <v>0.29516</v>
      </c>
      <c r="H227" s="5" t="n">
        <v>2.1760989536672</v>
      </c>
      <c r="I227" s="5" t="n">
        <v>5.1965089663328</v>
      </c>
    </row>
    <row r="228" customFormat="false" ht="14.25" hidden="false" customHeight="false" outlineLevel="0" collapsed="false">
      <c r="A228" s="0" t="s">
        <v>64</v>
      </c>
      <c r="B228" s="0" t="s">
        <v>55</v>
      </c>
      <c r="C228" s="0" t="s">
        <v>79</v>
      </c>
      <c r="D228" s="0" t="s">
        <v>210</v>
      </c>
      <c r="E228" s="0" t="n">
        <v>2031</v>
      </c>
      <c r="F228" s="5" t="n">
        <v>21.19624777</v>
      </c>
      <c r="G228" s="11" t="n">
        <v>0.29516</v>
      </c>
      <c r="H228" s="5" t="n">
        <v>6.2562844917932</v>
      </c>
      <c r="I228" s="5" t="n">
        <v>14.9399632782068</v>
      </c>
    </row>
    <row r="229" customFormat="false" ht="14.25" hidden="false" customHeight="false" outlineLevel="0" collapsed="false">
      <c r="A229" s="0" t="s">
        <v>64</v>
      </c>
      <c r="B229" s="0" t="s">
        <v>55</v>
      </c>
      <c r="C229" s="0" t="s">
        <v>79</v>
      </c>
      <c r="D229" s="0" t="s">
        <v>210</v>
      </c>
      <c r="E229" s="0" t="n">
        <v>2031</v>
      </c>
      <c r="F229" s="5" t="n">
        <v>166.15826945</v>
      </c>
      <c r="G229" s="11" t="n">
        <v>0.29516</v>
      </c>
      <c r="H229" s="5" t="n">
        <v>49.043274810862</v>
      </c>
      <c r="I229" s="5" t="n">
        <v>117.114994639138</v>
      </c>
    </row>
    <row r="230" customFormat="false" ht="14.25" hidden="false" customHeight="false" outlineLevel="0" collapsed="false">
      <c r="A230" s="0" t="s">
        <v>64</v>
      </c>
      <c r="B230" s="0" t="s">
        <v>55</v>
      </c>
      <c r="C230" s="0" t="s">
        <v>79</v>
      </c>
      <c r="D230" s="0" t="s">
        <v>210</v>
      </c>
      <c r="E230" s="0" t="n">
        <v>2032</v>
      </c>
      <c r="F230" s="5" t="n">
        <v>7.36020936</v>
      </c>
      <c r="G230" s="11" t="n">
        <v>0.29422</v>
      </c>
      <c r="H230" s="5" t="n">
        <v>2.1655207978992</v>
      </c>
      <c r="I230" s="5" t="n">
        <v>5.1946885621008</v>
      </c>
    </row>
    <row r="231" customFormat="false" ht="14.25" hidden="false" customHeight="false" outlineLevel="0" collapsed="false">
      <c r="A231" s="0" t="s">
        <v>64</v>
      </c>
      <c r="B231" s="0" t="s">
        <v>55</v>
      </c>
      <c r="C231" s="0" t="s">
        <v>79</v>
      </c>
      <c r="D231" s="0" t="s">
        <v>210</v>
      </c>
      <c r="E231" s="0" t="n">
        <v>2032</v>
      </c>
      <c r="F231" s="5" t="n">
        <v>21.39910416</v>
      </c>
      <c r="G231" s="11" t="n">
        <v>0.29422</v>
      </c>
      <c r="H231" s="5" t="n">
        <v>6.2960444259552</v>
      </c>
      <c r="I231" s="5" t="n">
        <v>15.1030597340448</v>
      </c>
    </row>
    <row r="232" customFormat="false" ht="14.25" hidden="false" customHeight="false" outlineLevel="0" collapsed="false">
      <c r="A232" s="0" t="s">
        <v>64</v>
      </c>
      <c r="B232" s="0" t="s">
        <v>55</v>
      </c>
      <c r="C232" s="0" t="s">
        <v>79</v>
      </c>
      <c r="D232" s="0" t="s">
        <v>210</v>
      </c>
      <c r="E232" s="0" t="n">
        <v>2032</v>
      </c>
      <c r="F232" s="5" t="n">
        <v>167.27538744</v>
      </c>
      <c r="G232" s="11" t="n">
        <v>0.29422</v>
      </c>
      <c r="H232" s="5" t="n">
        <v>49.2157644925968</v>
      </c>
      <c r="I232" s="5" t="n">
        <v>118.059622947403</v>
      </c>
    </row>
    <row r="233" customFormat="false" ht="14.25" hidden="false" customHeight="false" outlineLevel="0" collapsed="false">
      <c r="A233" s="0" t="s">
        <v>64</v>
      </c>
      <c r="B233" s="0" t="s">
        <v>55</v>
      </c>
      <c r="C233" s="0" t="s">
        <v>79</v>
      </c>
      <c r="D233" s="0" t="s">
        <v>210</v>
      </c>
      <c r="E233" s="0" t="n">
        <v>2033</v>
      </c>
      <c r="F233" s="5" t="n">
        <v>7.34737608</v>
      </c>
      <c r="G233" s="11" t="n">
        <v>0.29328</v>
      </c>
      <c r="H233" s="5" t="n">
        <v>2.1548384567424</v>
      </c>
      <c r="I233" s="5" t="n">
        <v>5.1925376232576</v>
      </c>
    </row>
    <row r="234" customFormat="false" ht="14.25" hidden="false" customHeight="false" outlineLevel="0" collapsed="false">
      <c r="A234" s="0" t="s">
        <v>64</v>
      </c>
      <c r="B234" s="0" t="s">
        <v>55</v>
      </c>
      <c r="C234" s="0" t="s">
        <v>79</v>
      </c>
      <c r="D234" s="0" t="s">
        <v>210</v>
      </c>
      <c r="E234" s="0" t="n">
        <v>2033</v>
      </c>
      <c r="F234" s="5" t="n">
        <v>21.56406296</v>
      </c>
      <c r="G234" s="11" t="n">
        <v>0.29328</v>
      </c>
      <c r="H234" s="5" t="n">
        <v>6.3243083849088</v>
      </c>
      <c r="I234" s="5" t="n">
        <v>15.2397545750912</v>
      </c>
    </row>
    <row r="235" customFormat="false" ht="14.25" hidden="false" customHeight="false" outlineLevel="0" collapsed="false">
      <c r="A235" s="0" t="s">
        <v>64</v>
      </c>
      <c r="B235" s="0" t="s">
        <v>55</v>
      </c>
      <c r="C235" s="0" t="s">
        <v>79</v>
      </c>
      <c r="D235" s="0" t="s">
        <v>210</v>
      </c>
      <c r="E235" s="0" t="n">
        <v>2033</v>
      </c>
      <c r="F235" s="5" t="n">
        <v>167.99352064</v>
      </c>
      <c r="G235" s="11" t="n">
        <v>0.29328</v>
      </c>
      <c r="H235" s="5" t="n">
        <v>49.2691397332992</v>
      </c>
      <c r="I235" s="5" t="n">
        <v>118.724380906701</v>
      </c>
    </row>
    <row r="236" customFormat="false" ht="14.25" hidden="false" customHeight="false" outlineLevel="0" collapsed="false">
      <c r="A236" s="0" t="s">
        <v>64</v>
      </c>
      <c r="B236" s="0" t="s">
        <v>55</v>
      </c>
      <c r="C236" s="0" t="s">
        <v>79</v>
      </c>
      <c r="D236" s="0" t="s">
        <v>210</v>
      </c>
      <c r="E236" s="0" t="n">
        <v>2034</v>
      </c>
      <c r="F236" s="5" t="n">
        <v>7.319349</v>
      </c>
      <c r="G236" s="11" t="n">
        <v>0.29234</v>
      </c>
      <c r="H236" s="5" t="n">
        <v>2.13973848666</v>
      </c>
      <c r="I236" s="5" t="n">
        <v>5.17961051334</v>
      </c>
    </row>
    <row r="237" customFormat="false" ht="14.25" hidden="false" customHeight="false" outlineLevel="0" collapsed="false">
      <c r="A237" s="0" t="s">
        <v>64</v>
      </c>
      <c r="B237" s="0" t="s">
        <v>55</v>
      </c>
      <c r="C237" s="0" t="s">
        <v>79</v>
      </c>
      <c r="D237" s="0" t="s">
        <v>210</v>
      </c>
      <c r="E237" s="0" t="n">
        <v>2034</v>
      </c>
      <c r="F237" s="5" t="n">
        <v>21.70384896</v>
      </c>
      <c r="G237" s="11" t="n">
        <v>0.29234</v>
      </c>
      <c r="H237" s="5" t="n">
        <v>6.3449032049664</v>
      </c>
      <c r="I237" s="5" t="n">
        <v>15.3589457550336</v>
      </c>
    </row>
    <row r="238" customFormat="false" ht="14.25" hidden="false" customHeight="false" outlineLevel="0" collapsed="false">
      <c r="A238" s="0" t="s">
        <v>64</v>
      </c>
      <c r="B238" s="0" t="s">
        <v>55</v>
      </c>
      <c r="C238" s="0" t="s">
        <v>79</v>
      </c>
      <c r="D238" s="0" t="s">
        <v>210</v>
      </c>
      <c r="E238" s="0" t="n">
        <v>2034</v>
      </c>
      <c r="F238" s="5" t="n">
        <v>168.36546648</v>
      </c>
      <c r="G238" s="11" t="n">
        <v>0.29234</v>
      </c>
      <c r="H238" s="5" t="n">
        <v>49.2199604707632</v>
      </c>
      <c r="I238" s="5" t="n">
        <v>119.145506009237</v>
      </c>
    </row>
    <row r="239" customFormat="false" ht="14.25" hidden="false" customHeight="false" outlineLevel="0" collapsed="false">
      <c r="A239" s="0" t="s">
        <v>64</v>
      </c>
      <c r="B239" s="0" t="s">
        <v>55</v>
      </c>
      <c r="C239" s="0" t="s">
        <v>79</v>
      </c>
      <c r="D239" s="0" t="s">
        <v>210</v>
      </c>
      <c r="E239" s="0" t="n">
        <v>2035</v>
      </c>
      <c r="F239" s="5" t="n">
        <v>7.27885388</v>
      </c>
      <c r="G239" s="11" t="n">
        <v>0.2914</v>
      </c>
      <c r="H239" s="5" t="n">
        <v>2.121058020632</v>
      </c>
      <c r="I239" s="5" t="n">
        <v>5.157795859368</v>
      </c>
    </row>
    <row r="240" customFormat="false" ht="14.25" hidden="false" customHeight="false" outlineLevel="0" collapsed="false">
      <c r="A240" s="0" t="s">
        <v>64</v>
      </c>
      <c r="B240" s="0" t="s">
        <v>55</v>
      </c>
      <c r="C240" s="0" t="s">
        <v>79</v>
      </c>
      <c r="D240" s="0" t="s">
        <v>210</v>
      </c>
      <c r="E240" s="0" t="n">
        <v>2035</v>
      </c>
      <c r="F240" s="5" t="n">
        <v>21.81660196</v>
      </c>
      <c r="G240" s="11" t="n">
        <v>0.2914</v>
      </c>
      <c r="H240" s="5" t="n">
        <v>6.357357811144</v>
      </c>
      <c r="I240" s="5" t="n">
        <v>15.459244148856</v>
      </c>
    </row>
    <row r="241" customFormat="false" ht="14.25" hidden="false" customHeight="false" outlineLevel="0" collapsed="false">
      <c r="A241" s="0" t="s">
        <v>64</v>
      </c>
      <c r="B241" s="0" t="s">
        <v>55</v>
      </c>
      <c r="C241" s="0" t="s">
        <v>79</v>
      </c>
      <c r="D241" s="0" t="s">
        <v>210</v>
      </c>
      <c r="E241" s="0" t="n">
        <v>2035</v>
      </c>
      <c r="F241" s="5" t="n">
        <v>168.5714926</v>
      </c>
      <c r="G241" s="11" t="n">
        <v>0.2914</v>
      </c>
      <c r="H241" s="5" t="n">
        <v>49.12173294364</v>
      </c>
      <c r="I241" s="5" t="n">
        <v>119.44975965636</v>
      </c>
    </row>
    <row r="242" customFormat="false" ht="14.25" hidden="false" customHeight="false" outlineLevel="0" collapsed="false">
      <c r="A242" s="0" t="s">
        <v>64</v>
      </c>
      <c r="B242" s="0" t="s">
        <v>55</v>
      </c>
      <c r="C242" s="0" t="s">
        <v>79</v>
      </c>
      <c r="D242" s="0" t="s">
        <v>210</v>
      </c>
      <c r="E242" s="0" t="n">
        <v>2036</v>
      </c>
      <c r="F242" s="5" t="n">
        <v>7.23828991</v>
      </c>
      <c r="G242" s="11" t="n">
        <v>0.29098</v>
      </c>
      <c r="H242" s="5" t="n">
        <v>2.1061975980118</v>
      </c>
      <c r="I242" s="5" t="n">
        <v>5.1320923119882</v>
      </c>
    </row>
    <row r="243" customFormat="false" ht="14.25" hidden="false" customHeight="false" outlineLevel="0" collapsed="false">
      <c r="A243" s="0" t="s">
        <v>64</v>
      </c>
      <c r="B243" s="0" t="s">
        <v>55</v>
      </c>
      <c r="C243" s="0" t="s">
        <v>79</v>
      </c>
      <c r="D243" s="0" t="s">
        <v>210</v>
      </c>
      <c r="E243" s="0" t="n">
        <v>2036</v>
      </c>
      <c r="F243" s="5" t="n">
        <v>21.93002814</v>
      </c>
      <c r="G243" s="11" t="n">
        <v>0.29098</v>
      </c>
      <c r="H243" s="5" t="n">
        <v>6.3811995881772</v>
      </c>
      <c r="I243" s="5" t="n">
        <v>15.5488285518228</v>
      </c>
    </row>
    <row r="244" customFormat="false" ht="14.25" hidden="false" customHeight="false" outlineLevel="0" collapsed="false">
      <c r="A244" s="0" t="s">
        <v>64</v>
      </c>
      <c r="B244" s="0" t="s">
        <v>55</v>
      </c>
      <c r="C244" s="0" t="s">
        <v>79</v>
      </c>
      <c r="D244" s="0" t="s">
        <v>210</v>
      </c>
      <c r="E244" s="0" t="n">
        <v>2036</v>
      </c>
      <c r="F244" s="5" t="n">
        <v>168.92777081</v>
      </c>
      <c r="G244" s="11" t="n">
        <v>0.29098</v>
      </c>
      <c r="H244" s="5" t="n">
        <v>49.1546027502938</v>
      </c>
      <c r="I244" s="5" t="n">
        <v>119.773168059706</v>
      </c>
    </row>
    <row r="245" customFormat="false" ht="14.25" hidden="false" customHeight="false" outlineLevel="0" collapsed="false">
      <c r="A245" s="0" t="s">
        <v>64</v>
      </c>
      <c r="B245" s="0" t="s">
        <v>55</v>
      </c>
      <c r="C245" s="0" t="s">
        <v>79</v>
      </c>
      <c r="D245" s="0" t="s">
        <v>210</v>
      </c>
      <c r="E245" s="0" t="n">
        <v>2037</v>
      </c>
      <c r="F245" s="5" t="n">
        <v>7.19660298</v>
      </c>
      <c r="G245" s="11" t="n">
        <v>0.29056</v>
      </c>
      <c r="H245" s="5" t="n">
        <v>2.0910449618688</v>
      </c>
      <c r="I245" s="5" t="n">
        <v>5.1055580181312</v>
      </c>
    </row>
    <row r="246" customFormat="false" ht="14.25" hidden="false" customHeight="false" outlineLevel="0" collapsed="false">
      <c r="A246" s="0" t="s">
        <v>64</v>
      </c>
      <c r="B246" s="0" t="s">
        <v>55</v>
      </c>
      <c r="C246" s="0" t="s">
        <v>79</v>
      </c>
      <c r="D246" s="0" t="s">
        <v>210</v>
      </c>
      <c r="E246" s="0" t="n">
        <v>2037</v>
      </c>
      <c r="F246" s="5" t="n">
        <v>22.01901834</v>
      </c>
      <c r="G246" s="11" t="n">
        <v>0.29056</v>
      </c>
      <c r="H246" s="5" t="n">
        <v>6.3978459688704</v>
      </c>
      <c r="I246" s="5" t="n">
        <v>15.6211723711296</v>
      </c>
    </row>
    <row r="247" customFormat="false" ht="14.25" hidden="false" customHeight="false" outlineLevel="0" collapsed="false">
      <c r="A247" s="0" t="s">
        <v>64</v>
      </c>
      <c r="B247" s="0" t="s">
        <v>55</v>
      </c>
      <c r="C247" s="0" t="s">
        <v>79</v>
      </c>
      <c r="D247" s="0" t="s">
        <v>210</v>
      </c>
      <c r="E247" s="0" t="n">
        <v>2037</v>
      </c>
      <c r="F247" s="5" t="n">
        <v>169.11368868</v>
      </c>
      <c r="G247" s="11" t="n">
        <v>0.29056</v>
      </c>
      <c r="H247" s="5" t="n">
        <v>49.1376733828608</v>
      </c>
      <c r="I247" s="5" t="n">
        <v>119.976015297139</v>
      </c>
    </row>
    <row r="248" customFormat="false" ht="14.25" hidden="false" customHeight="false" outlineLevel="0" collapsed="false">
      <c r="A248" s="0" t="s">
        <v>64</v>
      </c>
      <c r="B248" s="0" t="s">
        <v>55</v>
      </c>
      <c r="C248" s="0" t="s">
        <v>79</v>
      </c>
      <c r="D248" s="0" t="s">
        <v>210</v>
      </c>
      <c r="E248" s="0" t="n">
        <v>2038</v>
      </c>
      <c r="F248" s="5" t="n">
        <v>7.16643772</v>
      </c>
      <c r="G248" s="11" t="n">
        <v>0.29014</v>
      </c>
      <c r="H248" s="5" t="n">
        <v>2.0792702400808</v>
      </c>
      <c r="I248" s="5" t="n">
        <v>5.0871674799192</v>
      </c>
    </row>
    <row r="249" customFormat="false" ht="14.25" hidden="false" customHeight="false" outlineLevel="0" collapsed="false">
      <c r="A249" s="0" t="s">
        <v>64</v>
      </c>
      <c r="B249" s="0" t="s">
        <v>55</v>
      </c>
      <c r="C249" s="0" t="s">
        <v>79</v>
      </c>
      <c r="D249" s="0" t="s">
        <v>210</v>
      </c>
      <c r="E249" s="0" t="n">
        <v>2038</v>
      </c>
      <c r="F249" s="5" t="n">
        <v>22.15518305</v>
      </c>
      <c r="G249" s="11" t="n">
        <v>0.29014</v>
      </c>
      <c r="H249" s="5" t="n">
        <v>6.428104810127</v>
      </c>
      <c r="I249" s="5" t="n">
        <v>15.727078239873</v>
      </c>
    </row>
    <row r="250" customFormat="false" ht="14.25" hidden="false" customHeight="false" outlineLevel="0" collapsed="false">
      <c r="A250" s="0" t="s">
        <v>64</v>
      </c>
      <c r="B250" s="0" t="s">
        <v>55</v>
      </c>
      <c r="C250" s="0" t="s">
        <v>79</v>
      </c>
      <c r="D250" s="0" t="s">
        <v>210</v>
      </c>
      <c r="E250" s="0" t="n">
        <v>2038</v>
      </c>
      <c r="F250" s="5" t="n">
        <v>169.46901712</v>
      </c>
      <c r="G250" s="11" t="n">
        <v>0.29014</v>
      </c>
      <c r="H250" s="5" t="n">
        <v>49.1697406271968</v>
      </c>
      <c r="I250" s="5" t="n">
        <v>120.299276492803</v>
      </c>
    </row>
    <row r="251" customFormat="false" ht="14.25" hidden="false" customHeight="false" outlineLevel="0" collapsed="false">
      <c r="A251" s="0" t="s">
        <v>64</v>
      </c>
      <c r="B251" s="0" t="s">
        <v>55</v>
      </c>
      <c r="C251" s="0" t="s">
        <v>79</v>
      </c>
      <c r="D251" s="0" t="s">
        <v>210</v>
      </c>
      <c r="E251" s="0" t="n">
        <v>2039</v>
      </c>
      <c r="F251" s="5" t="n">
        <v>7.13203477</v>
      </c>
      <c r="G251" s="11" t="n">
        <v>0.28972</v>
      </c>
      <c r="H251" s="5" t="n">
        <v>2.0662931135644</v>
      </c>
      <c r="I251" s="5" t="n">
        <v>5.0657416564356</v>
      </c>
    </row>
    <row r="252" customFormat="false" ht="14.25" hidden="false" customHeight="false" outlineLevel="0" collapsed="false">
      <c r="A252" s="0" t="s">
        <v>64</v>
      </c>
      <c r="B252" s="0" t="s">
        <v>55</v>
      </c>
      <c r="C252" s="0" t="s">
        <v>79</v>
      </c>
      <c r="D252" s="0" t="s">
        <v>210</v>
      </c>
      <c r="E252" s="0" t="n">
        <v>2039</v>
      </c>
      <c r="F252" s="5" t="n">
        <v>22.27647191</v>
      </c>
      <c r="G252" s="11" t="n">
        <v>0.28972</v>
      </c>
      <c r="H252" s="5" t="n">
        <v>6.4539394417652</v>
      </c>
      <c r="I252" s="5" t="n">
        <v>15.8225324682348</v>
      </c>
    </row>
    <row r="253" customFormat="false" ht="14.25" hidden="false" customHeight="false" outlineLevel="0" collapsed="false">
      <c r="A253" s="0" t="s">
        <v>64</v>
      </c>
      <c r="B253" s="0" t="s">
        <v>55</v>
      </c>
      <c r="C253" s="0" t="s">
        <v>79</v>
      </c>
      <c r="D253" s="0" t="s">
        <v>210</v>
      </c>
      <c r="E253" s="0" t="n">
        <v>2039</v>
      </c>
      <c r="F253" s="5" t="n">
        <v>169.73564216</v>
      </c>
      <c r="G253" s="11" t="n">
        <v>0.28972</v>
      </c>
      <c r="H253" s="5" t="n">
        <v>49.1758102465952</v>
      </c>
      <c r="I253" s="5" t="n">
        <v>120.559831913405</v>
      </c>
    </row>
    <row r="254" customFormat="false" ht="14.25" hidden="false" customHeight="false" outlineLevel="0" collapsed="false">
      <c r="A254" s="0" t="s">
        <v>64</v>
      </c>
      <c r="B254" s="0" t="s">
        <v>55</v>
      </c>
      <c r="C254" s="0" t="s">
        <v>79</v>
      </c>
      <c r="D254" s="0" t="s">
        <v>210</v>
      </c>
      <c r="E254" s="0" t="n">
        <v>2040</v>
      </c>
      <c r="F254" s="5" t="n">
        <v>7.09862736</v>
      </c>
      <c r="G254" s="11" t="n">
        <v>0.2893</v>
      </c>
      <c r="H254" s="5" t="n">
        <v>2.053632895248</v>
      </c>
      <c r="I254" s="5" t="n">
        <v>5.044994464752</v>
      </c>
    </row>
    <row r="255" customFormat="false" ht="14.25" hidden="false" customHeight="false" outlineLevel="0" collapsed="false">
      <c r="A255" s="0" t="s">
        <v>64</v>
      </c>
      <c r="B255" s="0" t="s">
        <v>55</v>
      </c>
      <c r="C255" s="0" t="s">
        <v>79</v>
      </c>
      <c r="D255" s="0" t="s">
        <v>210</v>
      </c>
      <c r="E255" s="0" t="n">
        <v>2040</v>
      </c>
      <c r="F255" s="5" t="n">
        <v>22.40643392</v>
      </c>
      <c r="G255" s="11" t="n">
        <v>0.2893</v>
      </c>
      <c r="H255" s="5" t="n">
        <v>6.482181333056</v>
      </c>
      <c r="I255" s="5" t="n">
        <v>15.924252586944</v>
      </c>
    </row>
    <row r="256" customFormat="false" ht="14.25" hidden="false" customHeight="false" outlineLevel="0" collapsed="false">
      <c r="A256" s="0" t="s">
        <v>64</v>
      </c>
      <c r="B256" s="0" t="s">
        <v>55</v>
      </c>
      <c r="C256" s="0" t="s">
        <v>79</v>
      </c>
      <c r="D256" s="0" t="s">
        <v>210</v>
      </c>
      <c r="E256" s="0" t="n">
        <v>2040</v>
      </c>
      <c r="F256" s="5" t="n">
        <v>170.07309552</v>
      </c>
      <c r="G256" s="11" t="n">
        <v>0.2893</v>
      </c>
      <c r="H256" s="5" t="n">
        <v>49.202146533936</v>
      </c>
      <c r="I256" s="5" t="n">
        <v>120.870948986064</v>
      </c>
    </row>
    <row r="257" customFormat="false" ht="14.25" hidden="false" customHeight="false" outlineLevel="0" collapsed="false">
      <c r="A257" s="0" t="s">
        <v>64</v>
      </c>
      <c r="B257" s="0" t="s">
        <v>55</v>
      </c>
      <c r="C257" s="0" t="s">
        <v>84</v>
      </c>
      <c r="D257" s="0" t="s">
        <v>212</v>
      </c>
      <c r="E257" s="0" t="n">
        <v>2024</v>
      </c>
      <c r="F257" s="5" t="n">
        <v>0.000269478029003272</v>
      </c>
      <c r="G257" s="11" t="n">
        <v>0.037681</v>
      </c>
      <c r="H257" s="5" t="n">
        <v>1.01542016108723E-005</v>
      </c>
      <c r="I257" s="5" t="n">
        <v>0.0002593238273924</v>
      </c>
    </row>
    <row r="258" customFormat="false" ht="14.25" hidden="false" customHeight="false" outlineLevel="0" collapsed="false">
      <c r="A258" s="0" t="s">
        <v>64</v>
      </c>
      <c r="B258" s="0" t="s">
        <v>55</v>
      </c>
      <c r="C258" s="0" t="s">
        <v>84</v>
      </c>
      <c r="D258" s="0" t="s">
        <v>212</v>
      </c>
      <c r="E258" s="0" t="n">
        <v>2025</v>
      </c>
      <c r="F258" s="5" t="n">
        <v>0.000380503033739685</v>
      </c>
      <c r="G258" s="11" t="n">
        <v>0.037681</v>
      </c>
      <c r="H258" s="5" t="n">
        <v>1.43377348143451E-005</v>
      </c>
      <c r="I258" s="5" t="n">
        <v>0.00036616529892534</v>
      </c>
    </row>
    <row r="259" customFormat="false" ht="14.25" hidden="false" customHeight="false" outlineLevel="0" collapsed="false">
      <c r="A259" s="0" t="s">
        <v>64</v>
      </c>
      <c r="B259" s="0" t="s">
        <v>55</v>
      </c>
      <c r="C259" s="0" t="s">
        <v>84</v>
      </c>
      <c r="D259" s="0" t="s">
        <v>212</v>
      </c>
      <c r="E259" s="0" t="n">
        <v>2026</v>
      </c>
      <c r="F259" s="5" t="n">
        <v>0.000532975687513055</v>
      </c>
      <c r="G259" s="11" t="n">
        <v>0.0472948</v>
      </c>
      <c r="H259" s="5" t="n">
        <v>2.52069785457924E-005</v>
      </c>
      <c r="I259" s="5" t="n">
        <v>0.000507768708967262</v>
      </c>
    </row>
    <row r="260" customFormat="false" ht="14.25" hidden="false" customHeight="false" outlineLevel="0" collapsed="false">
      <c r="A260" s="0" t="s">
        <v>64</v>
      </c>
      <c r="B260" s="0" t="s">
        <v>55</v>
      </c>
      <c r="C260" s="0" t="s">
        <v>84</v>
      </c>
      <c r="D260" s="0" t="s">
        <v>212</v>
      </c>
      <c r="E260" s="0" t="n">
        <v>2027</v>
      </c>
      <c r="F260" s="5" t="n">
        <v>0.000734359417557821</v>
      </c>
      <c r="G260" s="11" t="n">
        <v>0.0569086</v>
      </c>
      <c r="H260" s="5" t="n">
        <v>4.1791366350031E-005</v>
      </c>
      <c r="I260" s="5" t="n">
        <v>0.00069256805120779</v>
      </c>
    </row>
    <row r="261" customFormat="false" ht="14.25" hidden="false" customHeight="false" outlineLevel="0" collapsed="false">
      <c r="A261" s="0" t="s">
        <v>64</v>
      </c>
      <c r="B261" s="0" t="s">
        <v>55</v>
      </c>
      <c r="C261" s="0" t="s">
        <v>84</v>
      </c>
      <c r="D261" s="0" t="s">
        <v>212</v>
      </c>
      <c r="E261" s="0" t="n">
        <v>2028</v>
      </c>
      <c r="F261" s="5" t="n">
        <v>0.00106361946576668</v>
      </c>
      <c r="G261" s="11" t="n">
        <v>0.0665224</v>
      </c>
      <c r="H261" s="5" t="n">
        <v>7.07545195495176E-005</v>
      </c>
      <c r="I261" s="5" t="n">
        <v>0.000992864946217165</v>
      </c>
    </row>
    <row r="262" customFormat="false" ht="14.25" hidden="false" customHeight="false" outlineLevel="0" collapsed="false">
      <c r="A262" s="0" t="s">
        <v>64</v>
      </c>
      <c r="B262" s="0" t="s">
        <v>55</v>
      </c>
      <c r="C262" s="0" t="s">
        <v>84</v>
      </c>
      <c r="D262" s="0" t="s">
        <v>212</v>
      </c>
      <c r="E262" s="0" t="n">
        <v>2029</v>
      </c>
      <c r="F262" s="5" t="n">
        <v>0.00156120825606109</v>
      </c>
      <c r="G262" s="11" t="n">
        <v>0.0761362</v>
      </c>
      <c r="H262" s="5" t="n">
        <v>0.000118864464025119</v>
      </c>
      <c r="I262" s="5" t="n">
        <v>0.00144234379203597</v>
      </c>
    </row>
    <row r="263" customFormat="false" ht="14.25" hidden="false" customHeight="false" outlineLevel="0" collapsed="false">
      <c r="A263" s="0" t="s">
        <v>64</v>
      </c>
      <c r="B263" s="0" t="s">
        <v>55</v>
      </c>
      <c r="C263" s="0" t="s">
        <v>84</v>
      </c>
      <c r="D263" s="0" t="s">
        <v>212</v>
      </c>
      <c r="E263" s="0" t="n">
        <v>2030</v>
      </c>
      <c r="F263" s="5" t="n">
        <v>0.00228505705976342</v>
      </c>
      <c r="G263" s="11" t="n">
        <v>0.08575</v>
      </c>
      <c r="H263" s="5" t="n">
        <v>0.000195943642874713</v>
      </c>
      <c r="I263" s="5" t="n">
        <v>0.00208911341688871</v>
      </c>
    </row>
    <row r="264" customFormat="false" ht="14.25" hidden="false" customHeight="false" outlineLevel="0" collapsed="false">
      <c r="A264" s="0" t="s">
        <v>64</v>
      </c>
      <c r="B264" s="0" t="s">
        <v>55</v>
      </c>
      <c r="C264" s="0" t="s">
        <v>84</v>
      </c>
      <c r="D264" s="0" t="s">
        <v>212</v>
      </c>
      <c r="E264" s="0" t="n">
        <v>2031</v>
      </c>
      <c r="F264" s="5" t="n">
        <v>0.00327155607146583</v>
      </c>
      <c r="G264" s="11" t="n">
        <v>0.0976954</v>
      </c>
      <c r="H264" s="5" t="n">
        <v>0.000319615979024283</v>
      </c>
      <c r="I264" s="5" t="n">
        <v>0.00295194009244155</v>
      </c>
    </row>
    <row r="265" customFormat="false" ht="14.25" hidden="false" customHeight="false" outlineLevel="0" collapsed="false">
      <c r="A265" s="0" t="s">
        <v>64</v>
      </c>
      <c r="B265" s="0" t="s">
        <v>55</v>
      </c>
      <c r="C265" s="0" t="s">
        <v>84</v>
      </c>
      <c r="D265" s="0" t="s">
        <v>212</v>
      </c>
      <c r="E265" s="0" t="n">
        <v>2032</v>
      </c>
      <c r="F265" s="5" t="n">
        <v>0.00462411479756957</v>
      </c>
      <c r="G265" s="11" t="n">
        <v>0.1096408</v>
      </c>
      <c r="H265" s="5" t="n">
        <v>0.000506991645697365</v>
      </c>
      <c r="I265" s="5" t="n">
        <v>0.0041171231518722</v>
      </c>
    </row>
    <row r="266" customFormat="false" ht="14.25" hidden="false" customHeight="false" outlineLevel="0" collapsed="false">
      <c r="A266" s="0" t="s">
        <v>64</v>
      </c>
      <c r="B266" s="0" t="s">
        <v>55</v>
      </c>
      <c r="C266" s="0" t="s">
        <v>84</v>
      </c>
      <c r="D266" s="0" t="s">
        <v>212</v>
      </c>
      <c r="E266" s="0" t="n">
        <v>2033</v>
      </c>
      <c r="F266" s="5" t="n">
        <v>0.00643960963748281</v>
      </c>
      <c r="G266" s="11" t="n">
        <v>0.1215862</v>
      </c>
      <c r="H266" s="5" t="n">
        <v>0.000782967665304912</v>
      </c>
      <c r="I266" s="5" t="n">
        <v>0.0056566419721779</v>
      </c>
    </row>
    <row r="267" customFormat="false" ht="14.25" hidden="false" customHeight="false" outlineLevel="0" collapsed="false">
      <c r="A267" s="0" t="s">
        <v>64</v>
      </c>
      <c r="B267" s="0" t="s">
        <v>55</v>
      </c>
      <c r="C267" s="0" t="s">
        <v>84</v>
      </c>
      <c r="D267" s="0" t="s">
        <v>212</v>
      </c>
      <c r="E267" s="0" t="n">
        <v>2034</v>
      </c>
      <c r="F267" s="5" t="n">
        <v>0.0089648273473015</v>
      </c>
      <c r="G267" s="11" t="n">
        <v>0.1335316</v>
      </c>
      <c r="H267" s="5" t="n">
        <v>0.00119708773940893</v>
      </c>
      <c r="I267" s="5" t="n">
        <v>0.00776773960789257</v>
      </c>
    </row>
    <row r="268" customFormat="false" ht="14.25" hidden="false" customHeight="false" outlineLevel="0" collapsed="false">
      <c r="A268" s="0" t="s">
        <v>64</v>
      </c>
      <c r="B268" s="0" t="s">
        <v>55</v>
      </c>
      <c r="C268" s="0" t="s">
        <v>84</v>
      </c>
      <c r="D268" s="0" t="s">
        <v>212</v>
      </c>
      <c r="E268" s="0" t="n">
        <v>2035</v>
      </c>
      <c r="F268" s="5" t="n">
        <v>0.0122444685227166</v>
      </c>
      <c r="G268" s="11" t="n">
        <v>0.145477</v>
      </c>
      <c r="H268" s="5" t="n">
        <v>0.00178128854727924</v>
      </c>
      <c r="I268" s="5" t="n">
        <v>0.0104631799754373</v>
      </c>
    </row>
    <row r="269" customFormat="false" ht="14.25" hidden="false" customHeight="false" outlineLevel="0" collapsed="false">
      <c r="A269" s="0" t="s">
        <v>64</v>
      </c>
      <c r="B269" s="0" t="s">
        <v>55</v>
      </c>
      <c r="C269" s="0" t="s">
        <v>84</v>
      </c>
      <c r="D269" s="0" t="s">
        <v>212</v>
      </c>
      <c r="E269" s="0" t="n">
        <v>2036</v>
      </c>
      <c r="F269" s="5" t="n">
        <v>0.016334542400974</v>
      </c>
      <c r="G269" s="11" t="n">
        <v>0.1580842</v>
      </c>
      <c r="H269" s="5" t="n">
        <v>0.00258223306782405</v>
      </c>
      <c r="I269" s="5" t="n">
        <v>0.01375230933315</v>
      </c>
    </row>
    <row r="270" customFormat="false" ht="14.25" hidden="false" customHeight="false" outlineLevel="0" collapsed="false">
      <c r="A270" s="0" t="s">
        <v>64</v>
      </c>
      <c r="B270" s="0" t="s">
        <v>55</v>
      </c>
      <c r="C270" s="0" t="s">
        <v>84</v>
      </c>
      <c r="D270" s="0" t="s">
        <v>212</v>
      </c>
      <c r="E270" s="0" t="n">
        <v>2037</v>
      </c>
      <c r="F270" s="5" t="n">
        <v>0.0212663285960333</v>
      </c>
      <c r="G270" s="11" t="n">
        <v>0.1706914</v>
      </c>
      <c r="H270" s="5" t="n">
        <v>0.00362997940091696</v>
      </c>
      <c r="I270" s="5" t="n">
        <v>0.0176363491951163</v>
      </c>
    </row>
    <row r="271" customFormat="false" ht="14.25" hidden="false" customHeight="false" outlineLevel="0" collapsed="false">
      <c r="A271" s="0" t="s">
        <v>64</v>
      </c>
      <c r="B271" s="0" t="s">
        <v>55</v>
      </c>
      <c r="C271" s="0" t="s">
        <v>84</v>
      </c>
      <c r="D271" s="0" t="s">
        <v>212</v>
      </c>
      <c r="E271" s="0" t="n">
        <v>2038</v>
      </c>
      <c r="F271" s="5" t="n">
        <v>0.0269331878967356</v>
      </c>
      <c r="G271" s="11" t="n">
        <v>0.1832986</v>
      </c>
      <c r="H271" s="5" t="n">
        <v>0.00493681563500858</v>
      </c>
      <c r="I271" s="5" t="n">
        <v>0.021996372261727</v>
      </c>
    </row>
    <row r="272" customFormat="false" ht="14.25" hidden="false" customHeight="false" outlineLevel="0" collapsed="false">
      <c r="A272" s="0" t="s">
        <v>64</v>
      </c>
      <c r="B272" s="0" t="s">
        <v>55</v>
      </c>
      <c r="C272" s="0" t="s">
        <v>84</v>
      </c>
      <c r="D272" s="0" t="s">
        <v>212</v>
      </c>
      <c r="E272" s="0" t="n">
        <v>2039</v>
      </c>
      <c r="F272" s="5" t="n">
        <v>0.0331170168418676</v>
      </c>
      <c r="G272" s="11" t="n">
        <v>0.1959058</v>
      </c>
      <c r="H272" s="5" t="n">
        <v>0.00648781567801955</v>
      </c>
      <c r="I272" s="5" t="n">
        <v>0.0266292011638481</v>
      </c>
    </row>
    <row r="273" customFormat="false" ht="14.25" hidden="false" customHeight="false" outlineLevel="0" collapsed="false">
      <c r="A273" s="0" t="s">
        <v>64</v>
      </c>
      <c r="B273" s="0" t="s">
        <v>55</v>
      </c>
      <c r="C273" s="0" t="s">
        <v>84</v>
      </c>
      <c r="D273" s="0" t="s">
        <v>212</v>
      </c>
      <c r="E273" s="0" t="n">
        <v>2040</v>
      </c>
      <c r="F273" s="5" t="n">
        <v>0.0395066110624034</v>
      </c>
      <c r="G273" s="11" t="n">
        <v>0.208513</v>
      </c>
      <c r="H273" s="5" t="n">
        <v>0.00823764199245492</v>
      </c>
      <c r="I273" s="5" t="n">
        <v>0.0312689690699485</v>
      </c>
    </row>
    <row r="274" customFormat="false" ht="14.25" hidden="false" customHeight="false" outlineLevel="0" collapsed="false">
      <c r="A274" s="0" t="s">
        <v>64</v>
      </c>
      <c r="B274" s="0" t="s">
        <v>55</v>
      </c>
      <c r="C274" s="0" t="s">
        <v>84</v>
      </c>
      <c r="D274" s="0" t="s">
        <v>213</v>
      </c>
      <c r="E274" s="0" t="n">
        <v>2024</v>
      </c>
      <c r="F274" s="5" t="n">
        <v>0.054226004219489</v>
      </c>
      <c r="G274" s="11" t="n">
        <v>0</v>
      </c>
      <c r="H274" s="5" t="n">
        <v>0</v>
      </c>
      <c r="I274" s="5" t="n">
        <v>0.054226004219489</v>
      </c>
    </row>
    <row r="275" customFormat="false" ht="14.25" hidden="false" customHeight="false" outlineLevel="0" collapsed="false">
      <c r="A275" s="0" t="s">
        <v>64</v>
      </c>
      <c r="B275" s="0" t="s">
        <v>55</v>
      </c>
      <c r="C275" s="0" t="s">
        <v>84</v>
      </c>
      <c r="D275" s="0" t="s">
        <v>213</v>
      </c>
      <c r="E275" s="0" t="n">
        <v>2025</v>
      </c>
      <c r="F275" s="5" t="n">
        <v>0.0941455743920893</v>
      </c>
      <c r="G275" s="11" t="n">
        <v>0</v>
      </c>
      <c r="H275" s="5" t="n">
        <v>0</v>
      </c>
      <c r="I275" s="5" t="n">
        <v>0.0941455743920893</v>
      </c>
    </row>
    <row r="276" customFormat="false" ht="14.25" hidden="false" customHeight="false" outlineLevel="0" collapsed="false">
      <c r="A276" s="0" t="s">
        <v>64</v>
      </c>
      <c r="B276" s="0" t="s">
        <v>55</v>
      </c>
      <c r="C276" s="0" t="s">
        <v>84</v>
      </c>
      <c r="D276" s="0" t="s">
        <v>213</v>
      </c>
      <c r="E276" s="0" t="n">
        <v>2026</v>
      </c>
      <c r="F276" s="5" t="n">
        <v>0.139528287769789</v>
      </c>
      <c r="G276" s="11" t="n">
        <v>0</v>
      </c>
      <c r="H276" s="5" t="n">
        <v>0</v>
      </c>
      <c r="I276" s="5" t="n">
        <v>0.139528287769789</v>
      </c>
    </row>
    <row r="277" customFormat="false" ht="14.25" hidden="false" customHeight="false" outlineLevel="0" collapsed="false">
      <c r="A277" s="0" t="s">
        <v>64</v>
      </c>
      <c r="B277" s="0" t="s">
        <v>55</v>
      </c>
      <c r="C277" s="0" t="s">
        <v>84</v>
      </c>
      <c r="D277" s="0" t="s">
        <v>213</v>
      </c>
      <c r="E277" s="0" t="n">
        <v>2027</v>
      </c>
      <c r="F277" s="5" t="n">
        <v>0.190106093178682</v>
      </c>
      <c r="G277" s="11" t="n">
        <v>0</v>
      </c>
      <c r="H277" s="5" t="n">
        <v>0</v>
      </c>
      <c r="I277" s="5" t="n">
        <v>0.190106093178682</v>
      </c>
    </row>
    <row r="278" customFormat="false" ht="14.25" hidden="false" customHeight="false" outlineLevel="0" collapsed="false">
      <c r="A278" s="0" t="s">
        <v>64</v>
      </c>
      <c r="B278" s="0" t="s">
        <v>55</v>
      </c>
      <c r="C278" s="0" t="s">
        <v>84</v>
      </c>
      <c r="D278" s="0" t="s">
        <v>213</v>
      </c>
      <c r="E278" s="0" t="n">
        <v>2028</v>
      </c>
      <c r="F278" s="5" t="n">
        <v>0.243634879779227</v>
      </c>
      <c r="G278" s="11" t="n">
        <v>0</v>
      </c>
      <c r="H278" s="5" t="n">
        <v>0</v>
      </c>
      <c r="I278" s="5" t="n">
        <v>0.243634879779227</v>
      </c>
    </row>
    <row r="279" customFormat="false" ht="14.25" hidden="false" customHeight="false" outlineLevel="0" collapsed="false">
      <c r="A279" s="0" t="s">
        <v>64</v>
      </c>
      <c r="B279" s="0" t="s">
        <v>55</v>
      </c>
      <c r="C279" s="0" t="s">
        <v>84</v>
      </c>
      <c r="D279" s="0" t="s">
        <v>213</v>
      </c>
      <c r="E279" s="0" t="n">
        <v>2029</v>
      </c>
      <c r="F279" s="5" t="n">
        <v>0.302796959796559</v>
      </c>
      <c r="G279" s="11" t="n">
        <v>0</v>
      </c>
      <c r="H279" s="5" t="n">
        <v>0</v>
      </c>
      <c r="I279" s="5" t="n">
        <v>0.302796959796559</v>
      </c>
    </row>
    <row r="280" customFormat="false" ht="14.25" hidden="false" customHeight="false" outlineLevel="0" collapsed="false">
      <c r="A280" s="0" t="s">
        <v>64</v>
      </c>
      <c r="B280" s="0" t="s">
        <v>55</v>
      </c>
      <c r="C280" s="0" t="s">
        <v>84</v>
      </c>
      <c r="D280" s="0" t="s">
        <v>213</v>
      </c>
      <c r="E280" s="0" t="n">
        <v>2030</v>
      </c>
      <c r="F280" s="5" t="n">
        <v>0.367817174022062</v>
      </c>
      <c r="G280" s="11" t="n">
        <v>0</v>
      </c>
      <c r="H280" s="5" t="n">
        <v>0</v>
      </c>
      <c r="I280" s="5" t="n">
        <v>0.367817174022062</v>
      </c>
    </row>
    <row r="281" customFormat="false" ht="14.25" hidden="false" customHeight="false" outlineLevel="0" collapsed="false">
      <c r="A281" s="0" t="s">
        <v>64</v>
      </c>
      <c r="B281" s="0" t="s">
        <v>55</v>
      </c>
      <c r="C281" s="0" t="s">
        <v>84</v>
      </c>
      <c r="D281" s="0" t="s">
        <v>213</v>
      </c>
      <c r="E281" s="0" t="n">
        <v>2031</v>
      </c>
      <c r="F281" s="5" t="n">
        <v>0.439482362326242</v>
      </c>
      <c r="G281" s="11" t="n">
        <v>0</v>
      </c>
      <c r="H281" s="5" t="n">
        <v>0</v>
      </c>
      <c r="I281" s="5" t="n">
        <v>0.439482362326242</v>
      </c>
    </row>
    <row r="282" customFormat="false" ht="14.25" hidden="false" customHeight="false" outlineLevel="0" collapsed="false">
      <c r="A282" s="0" t="s">
        <v>64</v>
      </c>
      <c r="B282" s="0" t="s">
        <v>55</v>
      </c>
      <c r="C282" s="0" t="s">
        <v>84</v>
      </c>
      <c r="D282" s="0" t="s">
        <v>213</v>
      </c>
      <c r="E282" s="0" t="n">
        <v>2032</v>
      </c>
      <c r="F282" s="5" t="n">
        <v>0.523559792653899</v>
      </c>
      <c r="G282" s="11" t="n">
        <v>0</v>
      </c>
      <c r="H282" s="5" t="n">
        <v>0</v>
      </c>
      <c r="I282" s="5" t="n">
        <v>0.523559792653899</v>
      </c>
    </row>
    <row r="283" customFormat="false" ht="14.25" hidden="false" customHeight="false" outlineLevel="0" collapsed="false">
      <c r="A283" s="0" t="s">
        <v>64</v>
      </c>
      <c r="B283" s="0" t="s">
        <v>55</v>
      </c>
      <c r="C283" s="0" t="s">
        <v>84</v>
      </c>
      <c r="D283" s="0" t="s">
        <v>213</v>
      </c>
      <c r="E283" s="0" t="n">
        <v>2033</v>
      </c>
      <c r="F283" s="5" t="n">
        <v>0.617177760471216</v>
      </c>
      <c r="G283" s="11" t="n">
        <v>0</v>
      </c>
      <c r="H283" s="5" t="n">
        <v>0</v>
      </c>
      <c r="I283" s="5" t="n">
        <v>0.617177760471216</v>
      </c>
    </row>
    <row r="284" customFormat="false" ht="14.25" hidden="false" customHeight="false" outlineLevel="0" collapsed="false">
      <c r="A284" s="0" t="s">
        <v>64</v>
      </c>
      <c r="B284" s="0" t="s">
        <v>55</v>
      </c>
      <c r="C284" s="0" t="s">
        <v>84</v>
      </c>
      <c r="D284" s="0" t="s">
        <v>213</v>
      </c>
      <c r="E284" s="0" t="n">
        <v>2034</v>
      </c>
      <c r="F284" s="5" t="n">
        <v>0.716456908278985</v>
      </c>
      <c r="G284" s="11" t="n">
        <v>0</v>
      </c>
      <c r="H284" s="5" t="n">
        <v>0</v>
      </c>
      <c r="I284" s="5" t="n">
        <v>0.716456908278985</v>
      </c>
    </row>
    <row r="285" customFormat="false" ht="14.25" hidden="false" customHeight="false" outlineLevel="0" collapsed="false">
      <c r="A285" s="0" t="s">
        <v>64</v>
      </c>
      <c r="B285" s="0" t="s">
        <v>55</v>
      </c>
      <c r="C285" s="0" t="s">
        <v>84</v>
      </c>
      <c r="D285" s="0" t="s">
        <v>213</v>
      </c>
      <c r="E285" s="0" t="n">
        <v>2035</v>
      </c>
      <c r="F285" s="5" t="n">
        <v>0.812867050243005</v>
      </c>
      <c r="G285" s="11" t="n">
        <v>0</v>
      </c>
      <c r="H285" s="5" t="n">
        <v>0</v>
      </c>
      <c r="I285" s="5" t="n">
        <v>0.812867050243005</v>
      </c>
    </row>
    <row r="286" customFormat="false" ht="14.25" hidden="false" customHeight="false" outlineLevel="0" collapsed="false">
      <c r="A286" s="0" t="s">
        <v>64</v>
      </c>
      <c r="B286" s="0" t="s">
        <v>55</v>
      </c>
      <c r="C286" s="0" t="s">
        <v>84</v>
      </c>
      <c r="D286" s="0" t="s">
        <v>213</v>
      </c>
      <c r="E286" s="0" t="n">
        <v>2036</v>
      </c>
      <c r="F286" s="5" t="n">
        <v>0.900801353799279</v>
      </c>
      <c r="G286" s="11" t="n">
        <v>0</v>
      </c>
      <c r="H286" s="5" t="n">
        <v>0</v>
      </c>
      <c r="I286" s="5" t="n">
        <v>0.900801353799279</v>
      </c>
    </row>
    <row r="287" customFormat="false" ht="14.25" hidden="false" customHeight="false" outlineLevel="0" collapsed="false">
      <c r="A287" s="0" t="s">
        <v>64</v>
      </c>
      <c r="B287" s="0" t="s">
        <v>55</v>
      </c>
      <c r="C287" s="0" t="s">
        <v>84</v>
      </c>
      <c r="D287" s="0" t="s">
        <v>213</v>
      </c>
      <c r="E287" s="0" t="n">
        <v>2037</v>
      </c>
      <c r="F287" s="5" t="n">
        <v>0.98019119508556</v>
      </c>
      <c r="G287" s="11" t="n">
        <v>0</v>
      </c>
      <c r="H287" s="5" t="n">
        <v>0</v>
      </c>
      <c r="I287" s="5" t="n">
        <v>0.98019119508556</v>
      </c>
    </row>
    <row r="288" customFormat="false" ht="14.25" hidden="false" customHeight="false" outlineLevel="0" collapsed="false">
      <c r="A288" s="0" t="s">
        <v>64</v>
      </c>
      <c r="B288" s="0" t="s">
        <v>55</v>
      </c>
      <c r="C288" s="0" t="s">
        <v>84</v>
      </c>
      <c r="D288" s="0" t="s">
        <v>213</v>
      </c>
      <c r="E288" s="0" t="n">
        <v>2038</v>
      </c>
      <c r="F288" s="5" t="n">
        <v>1.05390008656311</v>
      </c>
      <c r="G288" s="11" t="n">
        <v>0</v>
      </c>
      <c r="H288" s="5" t="n">
        <v>0</v>
      </c>
      <c r="I288" s="5" t="n">
        <v>1.05390008656311</v>
      </c>
    </row>
    <row r="289" customFormat="false" ht="14.25" hidden="false" customHeight="false" outlineLevel="0" collapsed="false">
      <c r="A289" s="0" t="s">
        <v>64</v>
      </c>
      <c r="B289" s="0" t="s">
        <v>55</v>
      </c>
      <c r="C289" s="0" t="s">
        <v>84</v>
      </c>
      <c r="D289" s="0" t="s">
        <v>213</v>
      </c>
      <c r="E289" s="0" t="n">
        <v>2039</v>
      </c>
      <c r="F289" s="5" t="n">
        <v>1.12191913407735</v>
      </c>
      <c r="G289" s="11" t="n">
        <v>0</v>
      </c>
      <c r="H289" s="5" t="n">
        <v>0</v>
      </c>
      <c r="I289" s="5" t="n">
        <v>1.12191913407735</v>
      </c>
    </row>
    <row r="290" customFormat="false" ht="14.25" hidden="false" customHeight="false" outlineLevel="0" collapsed="false">
      <c r="A290" s="0" t="s">
        <v>64</v>
      </c>
      <c r="B290" s="0" t="s">
        <v>55</v>
      </c>
      <c r="C290" s="0" t="s">
        <v>84</v>
      </c>
      <c r="D290" s="0" t="s">
        <v>213</v>
      </c>
      <c r="E290" s="0" t="n">
        <v>2040</v>
      </c>
      <c r="F290" s="5" t="n">
        <v>1.18301117795141</v>
      </c>
      <c r="G290" s="11" t="n">
        <v>0</v>
      </c>
      <c r="H290" s="5" t="n">
        <v>0</v>
      </c>
      <c r="I290" s="5" t="n">
        <v>1.18301117795141</v>
      </c>
    </row>
    <row r="291" customFormat="false" ht="14.25" hidden="false" customHeight="false" outlineLevel="0" collapsed="false">
      <c r="A291" s="0" t="s">
        <v>64</v>
      </c>
      <c r="B291" s="0" t="s">
        <v>55</v>
      </c>
      <c r="C291" s="0" t="s">
        <v>84</v>
      </c>
      <c r="D291" s="0" t="s">
        <v>214</v>
      </c>
      <c r="E291" s="0" t="n">
        <v>2024</v>
      </c>
      <c r="F291" s="5" t="n">
        <v>0</v>
      </c>
      <c r="G291" s="11" t="n">
        <v>0.037681</v>
      </c>
      <c r="H291" s="5" t="n">
        <v>0</v>
      </c>
      <c r="I291" s="5" t="n">
        <v>0</v>
      </c>
    </row>
    <row r="292" customFormat="false" ht="14.25" hidden="false" customHeight="false" outlineLevel="0" collapsed="false">
      <c r="A292" s="0" t="s">
        <v>64</v>
      </c>
      <c r="B292" s="0" t="s">
        <v>55</v>
      </c>
      <c r="C292" s="0" t="s">
        <v>84</v>
      </c>
      <c r="D292" s="0" t="s">
        <v>214</v>
      </c>
      <c r="E292" s="0" t="n">
        <v>2025</v>
      </c>
      <c r="F292" s="5" t="n">
        <v>0</v>
      </c>
      <c r="G292" s="11" t="n">
        <v>0.037681</v>
      </c>
      <c r="H292" s="5" t="n">
        <v>0</v>
      </c>
      <c r="I292" s="5" t="n">
        <v>0</v>
      </c>
    </row>
    <row r="293" customFormat="false" ht="14.25" hidden="false" customHeight="false" outlineLevel="0" collapsed="false">
      <c r="A293" s="0" t="s">
        <v>64</v>
      </c>
      <c r="B293" s="0" t="s">
        <v>55</v>
      </c>
      <c r="C293" s="0" t="s">
        <v>84</v>
      </c>
      <c r="D293" s="0" t="s">
        <v>214</v>
      </c>
      <c r="E293" s="0" t="n">
        <v>2026</v>
      </c>
      <c r="F293" s="5" t="n">
        <v>0</v>
      </c>
      <c r="G293" s="11" t="n">
        <v>0.0472948</v>
      </c>
      <c r="H293" s="5" t="n">
        <v>0</v>
      </c>
      <c r="I293" s="5" t="n">
        <v>0</v>
      </c>
    </row>
    <row r="294" customFormat="false" ht="14.25" hidden="false" customHeight="false" outlineLevel="0" collapsed="false">
      <c r="A294" s="0" t="s">
        <v>64</v>
      </c>
      <c r="B294" s="0" t="s">
        <v>55</v>
      </c>
      <c r="C294" s="0" t="s">
        <v>84</v>
      </c>
      <c r="D294" s="0" t="s">
        <v>214</v>
      </c>
      <c r="E294" s="0" t="n">
        <v>2027</v>
      </c>
      <c r="F294" s="5" t="n">
        <v>0</v>
      </c>
      <c r="G294" s="11" t="n">
        <v>0.0569086</v>
      </c>
      <c r="H294" s="5" t="n">
        <v>0</v>
      </c>
      <c r="I294" s="5" t="n">
        <v>0</v>
      </c>
    </row>
    <row r="295" customFormat="false" ht="14.25" hidden="false" customHeight="false" outlineLevel="0" collapsed="false">
      <c r="A295" s="0" t="s">
        <v>64</v>
      </c>
      <c r="B295" s="0" t="s">
        <v>55</v>
      </c>
      <c r="C295" s="0" t="s">
        <v>84</v>
      </c>
      <c r="D295" s="0" t="s">
        <v>214</v>
      </c>
      <c r="E295" s="0" t="n">
        <v>2028</v>
      </c>
      <c r="F295" s="5" t="n">
        <v>0</v>
      </c>
      <c r="G295" s="11" t="n">
        <v>0.0665224</v>
      </c>
      <c r="H295" s="5" t="n">
        <v>0</v>
      </c>
      <c r="I295" s="5" t="n">
        <v>0</v>
      </c>
    </row>
    <row r="296" customFormat="false" ht="14.25" hidden="false" customHeight="false" outlineLevel="0" collapsed="false">
      <c r="A296" s="0" t="s">
        <v>64</v>
      </c>
      <c r="B296" s="0" t="s">
        <v>55</v>
      </c>
      <c r="C296" s="0" t="s">
        <v>84</v>
      </c>
      <c r="D296" s="0" t="s">
        <v>214</v>
      </c>
      <c r="E296" s="0" t="n">
        <v>2029</v>
      </c>
      <c r="F296" s="5" t="n">
        <v>0</v>
      </c>
      <c r="G296" s="11" t="n">
        <v>0.0761362</v>
      </c>
      <c r="H296" s="5" t="n">
        <v>0</v>
      </c>
      <c r="I296" s="5" t="n">
        <v>0</v>
      </c>
    </row>
    <row r="297" customFormat="false" ht="14.25" hidden="false" customHeight="false" outlineLevel="0" collapsed="false">
      <c r="A297" s="0" t="s">
        <v>64</v>
      </c>
      <c r="B297" s="0" t="s">
        <v>55</v>
      </c>
      <c r="C297" s="0" t="s">
        <v>84</v>
      </c>
      <c r="D297" s="0" t="s">
        <v>214</v>
      </c>
      <c r="E297" s="0" t="n">
        <v>2030</v>
      </c>
      <c r="F297" s="5" t="n">
        <v>0</v>
      </c>
      <c r="G297" s="11" t="n">
        <v>0.08575</v>
      </c>
      <c r="H297" s="5" t="n">
        <v>0</v>
      </c>
      <c r="I297" s="5" t="n">
        <v>0</v>
      </c>
    </row>
    <row r="298" customFormat="false" ht="14.25" hidden="false" customHeight="false" outlineLevel="0" collapsed="false">
      <c r="A298" s="0" t="s">
        <v>64</v>
      </c>
      <c r="B298" s="0" t="s">
        <v>55</v>
      </c>
      <c r="C298" s="0" t="s">
        <v>84</v>
      </c>
      <c r="D298" s="0" t="s">
        <v>214</v>
      </c>
      <c r="E298" s="0" t="n">
        <v>2031</v>
      </c>
      <c r="F298" s="5" t="n">
        <v>0</v>
      </c>
      <c r="G298" s="11" t="n">
        <v>0.0976954</v>
      </c>
      <c r="H298" s="5" t="n">
        <v>0</v>
      </c>
      <c r="I298" s="5" t="n">
        <v>0</v>
      </c>
    </row>
    <row r="299" customFormat="false" ht="14.25" hidden="false" customHeight="false" outlineLevel="0" collapsed="false">
      <c r="A299" s="0" t="s">
        <v>64</v>
      </c>
      <c r="B299" s="0" t="s">
        <v>55</v>
      </c>
      <c r="C299" s="0" t="s">
        <v>84</v>
      </c>
      <c r="D299" s="0" t="s">
        <v>214</v>
      </c>
      <c r="E299" s="0" t="n">
        <v>2032</v>
      </c>
      <c r="F299" s="5" t="n">
        <v>0</v>
      </c>
      <c r="G299" s="11" t="n">
        <v>0.1096408</v>
      </c>
      <c r="H299" s="5" t="n">
        <v>0</v>
      </c>
      <c r="I299" s="5" t="n">
        <v>0</v>
      </c>
    </row>
    <row r="300" customFormat="false" ht="14.25" hidden="false" customHeight="false" outlineLevel="0" collapsed="false">
      <c r="A300" s="0" t="s">
        <v>64</v>
      </c>
      <c r="B300" s="0" t="s">
        <v>55</v>
      </c>
      <c r="C300" s="0" t="s">
        <v>84</v>
      </c>
      <c r="D300" s="0" t="s">
        <v>214</v>
      </c>
      <c r="E300" s="0" t="n">
        <v>2033</v>
      </c>
      <c r="F300" s="5" t="n">
        <v>0</v>
      </c>
      <c r="G300" s="11" t="n">
        <v>0.1215862</v>
      </c>
      <c r="H300" s="5" t="n">
        <v>0</v>
      </c>
      <c r="I300" s="5" t="n">
        <v>0</v>
      </c>
    </row>
    <row r="301" customFormat="false" ht="14.25" hidden="false" customHeight="false" outlineLevel="0" collapsed="false">
      <c r="A301" s="0" t="s">
        <v>64</v>
      </c>
      <c r="B301" s="0" t="s">
        <v>55</v>
      </c>
      <c r="C301" s="0" t="s">
        <v>84</v>
      </c>
      <c r="D301" s="0" t="s">
        <v>214</v>
      </c>
      <c r="E301" s="0" t="n">
        <v>2034</v>
      </c>
      <c r="F301" s="5" t="n">
        <v>0</v>
      </c>
      <c r="G301" s="11" t="n">
        <v>0.1335316</v>
      </c>
      <c r="H301" s="5" t="n">
        <v>0</v>
      </c>
      <c r="I301" s="5" t="n">
        <v>0</v>
      </c>
    </row>
    <row r="302" customFormat="false" ht="14.25" hidden="false" customHeight="false" outlineLevel="0" collapsed="false">
      <c r="A302" s="0" t="s">
        <v>64</v>
      </c>
      <c r="B302" s="0" t="s">
        <v>55</v>
      </c>
      <c r="C302" s="0" t="s">
        <v>84</v>
      </c>
      <c r="D302" s="0" t="s">
        <v>214</v>
      </c>
      <c r="E302" s="0" t="n">
        <v>2035</v>
      </c>
      <c r="F302" s="5" t="n">
        <v>0</v>
      </c>
      <c r="G302" s="11" t="n">
        <v>0.145477</v>
      </c>
      <c r="H302" s="5" t="n">
        <v>0</v>
      </c>
      <c r="I302" s="5" t="n">
        <v>0</v>
      </c>
    </row>
    <row r="303" customFormat="false" ht="14.25" hidden="false" customHeight="false" outlineLevel="0" collapsed="false">
      <c r="A303" s="0" t="s">
        <v>64</v>
      </c>
      <c r="B303" s="0" t="s">
        <v>55</v>
      </c>
      <c r="C303" s="0" t="s">
        <v>84</v>
      </c>
      <c r="D303" s="0" t="s">
        <v>214</v>
      </c>
      <c r="E303" s="0" t="n">
        <v>2036</v>
      </c>
      <c r="F303" s="5" t="n">
        <v>0</v>
      </c>
      <c r="G303" s="11" t="n">
        <v>0.1580842</v>
      </c>
      <c r="H303" s="5" t="n">
        <v>0</v>
      </c>
      <c r="I303" s="5" t="n">
        <v>0</v>
      </c>
    </row>
    <row r="304" customFormat="false" ht="14.25" hidden="false" customHeight="false" outlineLevel="0" collapsed="false">
      <c r="A304" s="0" t="s">
        <v>64</v>
      </c>
      <c r="B304" s="0" t="s">
        <v>55</v>
      </c>
      <c r="C304" s="0" t="s">
        <v>84</v>
      </c>
      <c r="D304" s="0" t="s">
        <v>214</v>
      </c>
      <c r="E304" s="0" t="n">
        <v>2037</v>
      </c>
      <c r="F304" s="5" t="n">
        <v>0</v>
      </c>
      <c r="G304" s="11" t="n">
        <v>0.1706914</v>
      </c>
      <c r="H304" s="5" t="n">
        <v>0</v>
      </c>
      <c r="I304" s="5" t="n">
        <v>0</v>
      </c>
    </row>
    <row r="305" customFormat="false" ht="14.25" hidden="false" customHeight="false" outlineLevel="0" collapsed="false">
      <c r="A305" s="0" t="s">
        <v>64</v>
      </c>
      <c r="B305" s="0" t="s">
        <v>55</v>
      </c>
      <c r="C305" s="0" t="s">
        <v>84</v>
      </c>
      <c r="D305" s="0" t="s">
        <v>214</v>
      </c>
      <c r="E305" s="0" t="n">
        <v>2038</v>
      </c>
      <c r="F305" s="5" t="n">
        <v>0</v>
      </c>
      <c r="G305" s="11" t="n">
        <v>0.1832986</v>
      </c>
      <c r="H305" s="5" t="n">
        <v>0</v>
      </c>
      <c r="I305" s="5" t="n">
        <v>0</v>
      </c>
    </row>
    <row r="306" customFormat="false" ht="14.25" hidden="false" customHeight="false" outlineLevel="0" collapsed="false">
      <c r="A306" s="0" t="s">
        <v>64</v>
      </c>
      <c r="B306" s="0" t="s">
        <v>55</v>
      </c>
      <c r="C306" s="0" t="s">
        <v>84</v>
      </c>
      <c r="D306" s="0" t="s">
        <v>214</v>
      </c>
      <c r="E306" s="0" t="n">
        <v>2039</v>
      </c>
      <c r="F306" s="5" t="n">
        <v>0</v>
      </c>
      <c r="G306" s="11" t="n">
        <v>0.1959058</v>
      </c>
      <c r="H306" s="5" t="n">
        <v>0</v>
      </c>
      <c r="I306" s="5" t="n">
        <v>0</v>
      </c>
    </row>
    <row r="307" customFormat="false" ht="14.25" hidden="false" customHeight="false" outlineLevel="0" collapsed="false">
      <c r="A307" s="0" t="s">
        <v>64</v>
      </c>
      <c r="B307" s="0" t="s">
        <v>55</v>
      </c>
      <c r="C307" s="0" t="s">
        <v>84</v>
      </c>
      <c r="D307" s="0" t="s">
        <v>214</v>
      </c>
      <c r="E307" s="0" t="n">
        <v>2040</v>
      </c>
      <c r="F307" s="5" t="n">
        <v>0</v>
      </c>
      <c r="G307" s="11" t="n">
        <v>0.208513</v>
      </c>
      <c r="H307" s="5" t="n">
        <v>0</v>
      </c>
      <c r="I307" s="5" t="n">
        <v>0</v>
      </c>
    </row>
    <row r="308" customFormat="false" ht="14.25" hidden="false" customHeight="false" outlineLevel="0" collapsed="false">
      <c r="A308" s="0" t="s">
        <v>64</v>
      </c>
      <c r="B308" s="0" t="s">
        <v>55</v>
      </c>
      <c r="C308" s="0" t="s">
        <v>84</v>
      </c>
      <c r="D308" s="0" t="s">
        <v>215</v>
      </c>
      <c r="E308" s="0" t="n">
        <v>2024</v>
      </c>
      <c r="F308" s="5" t="n">
        <v>0</v>
      </c>
      <c r="G308" s="11" t="n">
        <v>0</v>
      </c>
      <c r="H308" s="5" t="n">
        <v>0</v>
      </c>
      <c r="I308" s="5" t="n">
        <v>0</v>
      </c>
    </row>
    <row r="309" customFormat="false" ht="14.25" hidden="false" customHeight="false" outlineLevel="0" collapsed="false">
      <c r="A309" s="0" t="s">
        <v>64</v>
      </c>
      <c r="B309" s="0" t="s">
        <v>55</v>
      </c>
      <c r="C309" s="0" t="s">
        <v>84</v>
      </c>
      <c r="D309" s="0" t="s">
        <v>215</v>
      </c>
      <c r="E309" s="0" t="n">
        <v>2025</v>
      </c>
      <c r="F309" s="5" t="n">
        <v>0</v>
      </c>
      <c r="G309" s="11" t="n">
        <v>0</v>
      </c>
      <c r="H309" s="5" t="n">
        <v>0</v>
      </c>
      <c r="I309" s="5" t="n">
        <v>0</v>
      </c>
    </row>
    <row r="310" customFormat="false" ht="14.25" hidden="false" customHeight="false" outlineLevel="0" collapsed="false">
      <c r="A310" s="0" t="s">
        <v>64</v>
      </c>
      <c r="B310" s="0" t="s">
        <v>55</v>
      </c>
      <c r="C310" s="0" t="s">
        <v>84</v>
      </c>
      <c r="D310" s="0" t="s">
        <v>215</v>
      </c>
      <c r="E310" s="0" t="n">
        <v>2026</v>
      </c>
      <c r="F310" s="5" t="n">
        <v>0</v>
      </c>
      <c r="G310" s="11" t="n">
        <v>0</v>
      </c>
      <c r="H310" s="5" t="n">
        <v>0</v>
      </c>
      <c r="I310" s="5" t="n">
        <v>0</v>
      </c>
    </row>
    <row r="311" customFormat="false" ht="14.25" hidden="false" customHeight="false" outlineLevel="0" collapsed="false">
      <c r="A311" s="0" t="s">
        <v>64</v>
      </c>
      <c r="B311" s="0" t="s">
        <v>55</v>
      </c>
      <c r="C311" s="0" t="s">
        <v>84</v>
      </c>
      <c r="D311" s="0" t="s">
        <v>215</v>
      </c>
      <c r="E311" s="0" t="n">
        <v>2027</v>
      </c>
      <c r="F311" s="5" t="n">
        <v>0</v>
      </c>
      <c r="G311" s="11" t="n">
        <v>0</v>
      </c>
      <c r="H311" s="5" t="n">
        <v>0</v>
      </c>
      <c r="I311" s="5" t="n">
        <v>0</v>
      </c>
    </row>
    <row r="312" customFormat="false" ht="14.25" hidden="false" customHeight="false" outlineLevel="0" collapsed="false">
      <c r="A312" s="0" t="s">
        <v>64</v>
      </c>
      <c r="B312" s="0" t="s">
        <v>55</v>
      </c>
      <c r="C312" s="0" t="s">
        <v>84</v>
      </c>
      <c r="D312" s="0" t="s">
        <v>215</v>
      </c>
      <c r="E312" s="0" t="n">
        <v>2028</v>
      </c>
      <c r="F312" s="5" t="n">
        <v>0</v>
      </c>
      <c r="G312" s="11" t="n">
        <v>0</v>
      </c>
      <c r="H312" s="5" t="n">
        <v>0</v>
      </c>
      <c r="I312" s="5" t="n">
        <v>0</v>
      </c>
    </row>
    <row r="313" customFormat="false" ht="14.25" hidden="false" customHeight="false" outlineLevel="0" collapsed="false">
      <c r="A313" s="0" t="s">
        <v>64</v>
      </c>
      <c r="B313" s="0" t="s">
        <v>55</v>
      </c>
      <c r="C313" s="0" t="s">
        <v>84</v>
      </c>
      <c r="D313" s="0" t="s">
        <v>215</v>
      </c>
      <c r="E313" s="0" t="n">
        <v>2029</v>
      </c>
      <c r="F313" s="5" t="n">
        <v>0</v>
      </c>
      <c r="G313" s="11" t="n">
        <v>0</v>
      </c>
      <c r="H313" s="5" t="n">
        <v>0</v>
      </c>
      <c r="I313" s="5" t="n">
        <v>0</v>
      </c>
    </row>
    <row r="314" customFormat="false" ht="14.25" hidden="false" customHeight="false" outlineLevel="0" collapsed="false">
      <c r="A314" s="0" t="s">
        <v>64</v>
      </c>
      <c r="B314" s="0" t="s">
        <v>55</v>
      </c>
      <c r="C314" s="0" t="s">
        <v>84</v>
      </c>
      <c r="D314" s="0" t="s">
        <v>215</v>
      </c>
      <c r="E314" s="0" t="n">
        <v>2030</v>
      </c>
      <c r="F314" s="5" t="n">
        <v>0</v>
      </c>
      <c r="G314" s="11" t="n">
        <v>0</v>
      </c>
      <c r="H314" s="5" t="n">
        <v>0</v>
      </c>
      <c r="I314" s="5" t="n">
        <v>0</v>
      </c>
    </row>
    <row r="315" customFormat="false" ht="14.25" hidden="false" customHeight="false" outlineLevel="0" collapsed="false">
      <c r="A315" s="0" t="s">
        <v>64</v>
      </c>
      <c r="B315" s="0" t="s">
        <v>55</v>
      </c>
      <c r="C315" s="0" t="s">
        <v>84</v>
      </c>
      <c r="D315" s="0" t="s">
        <v>215</v>
      </c>
      <c r="E315" s="0" t="n">
        <v>2031</v>
      </c>
      <c r="F315" s="5" t="n">
        <v>0</v>
      </c>
      <c r="G315" s="11" t="n">
        <v>0</v>
      </c>
      <c r="H315" s="5" t="n">
        <v>0</v>
      </c>
      <c r="I315" s="5" t="n">
        <v>0</v>
      </c>
    </row>
    <row r="316" customFormat="false" ht="14.25" hidden="false" customHeight="false" outlineLevel="0" collapsed="false">
      <c r="A316" s="0" t="s">
        <v>64</v>
      </c>
      <c r="B316" s="0" t="s">
        <v>55</v>
      </c>
      <c r="C316" s="0" t="s">
        <v>84</v>
      </c>
      <c r="D316" s="0" t="s">
        <v>215</v>
      </c>
      <c r="E316" s="0" t="n">
        <v>2032</v>
      </c>
      <c r="F316" s="5" t="n">
        <v>0</v>
      </c>
      <c r="G316" s="11" t="n">
        <v>0</v>
      </c>
      <c r="H316" s="5" t="n">
        <v>0</v>
      </c>
      <c r="I316" s="5" t="n">
        <v>0</v>
      </c>
    </row>
    <row r="317" customFormat="false" ht="14.25" hidden="false" customHeight="false" outlineLevel="0" collapsed="false">
      <c r="A317" s="0" t="s">
        <v>64</v>
      </c>
      <c r="B317" s="0" t="s">
        <v>55</v>
      </c>
      <c r="C317" s="0" t="s">
        <v>84</v>
      </c>
      <c r="D317" s="0" t="s">
        <v>215</v>
      </c>
      <c r="E317" s="0" t="n">
        <v>2033</v>
      </c>
      <c r="F317" s="5" t="n">
        <v>0</v>
      </c>
      <c r="G317" s="11" t="n">
        <v>0</v>
      </c>
      <c r="H317" s="5" t="n">
        <v>0</v>
      </c>
      <c r="I317" s="5" t="n">
        <v>0</v>
      </c>
    </row>
    <row r="318" customFormat="false" ht="14.25" hidden="false" customHeight="false" outlineLevel="0" collapsed="false">
      <c r="A318" s="0" t="s">
        <v>64</v>
      </c>
      <c r="B318" s="0" t="s">
        <v>55</v>
      </c>
      <c r="C318" s="0" t="s">
        <v>84</v>
      </c>
      <c r="D318" s="0" t="s">
        <v>215</v>
      </c>
      <c r="E318" s="0" t="n">
        <v>2034</v>
      </c>
      <c r="F318" s="5" t="n">
        <v>0</v>
      </c>
      <c r="G318" s="11" t="n">
        <v>0</v>
      </c>
      <c r="H318" s="5" t="n">
        <v>0</v>
      </c>
      <c r="I318" s="5" t="n">
        <v>0</v>
      </c>
    </row>
    <row r="319" customFormat="false" ht="14.25" hidden="false" customHeight="false" outlineLevel="0" collapsed="false">
      <c r="A319" s="0" t="s">
        <v>64</v>
      </c>
      <c r="B319" s="0" t="s">
        <v>55</v>
      </c>
      <c r="C319" s="0" t="s">
        <v>84</v>
      </c>
      <c r="D319" s="0" t="s">
        <v>215</v>
      </c>
      <c r="E319" s="0" t="n">
        <v>2035</v>
      </c>
      <c r="F319" s="5" t="n">
        <v>0</v>
      </c>
      <c r="G319" s="11" t="n">
        <v>0</v>
      </c>
      <c r="H319" s="5" t="n">
        <v>0</v>
      </c>
      <c r="I319" s="5" t="n">
        <v>0</v>
      </c>
    </row>
    <row r="320" customFormat="false" ht="14.25" hidden="false" customHeight="false" outlineLevel="0" collapsed="false">
      <c r="A320" s="0" t="s">
        <v>64</v>
      </c>
      <c r="B320" s="0" t="s">
        <v>55</v>
      </c>
      <c r="C320" s="0" t="s">
        <v>84</v>
      </c>
      <c r="D320" s="0" t="s">
        <v>215</v>
      </c>
      <c r="E320" s="0" t="n">
        <v>2036</v>
      </c>
      <c r="F320" s="5" t="n">
        <v>0</v>
      </c>
      <c r="G320" s="11" t="n">
        <v>0</v>
      </c>
      <c r="H320" s="5" t="n">
        <v>0</v>
      </c>
      <c r="I320" s="5" t="n">
        <v>0</v>
      </c>
    </row>
    <row r="321" customFormat="false" ht="14.25" hidden="false" customHeight="false" outlineLevel="0" collapsed="false">
      <c r="A321" s="0" t="s">
        <v>64</v>
      </c>
      <c r="B321" s="0" t="s">
        <v>55</v>
      </c>
      <c r="C321" s="0" t="s">
        <v>84</v>
      </c>
      <c r="D321" s="0" t="s">
        <v>215</v>
      </c>
      <c r="E321" s="0" t="n">
        <v>2037</v>
      </c>
      <c r="F321" s="5" t="n">
        <v>0</v>
      </c>
      <c r="G321" s="11" t="n">
        <v>0</v>
      </c>
      <c r="H321" s="5" t="n">
        <v>0</v>
      </c>
      <c r="I321" s="5" t="n">
        <v>0</v>
      </c>
    </row>
    <row r="322" customFormat="false" ht="14.25" hidden="false" customHeight="false" outlineLevel="0" collapsed="false">
      <c r="A322" s="0" t="s">
        <v>64</v>
      </c>
      <c r="B322" s="0" t="s">
        <v>55</v>
      </c>
      <c r="C322" s="0" t="s">
        <v>84</v>
      </c>
      <c r="D322" s="0" t="s">
        <v>215</v>
      </c>
      <c r="E322" s="0" t="n">
        <v>2038</v>
      </c>
      <c r="F322" s="5" t="n">
        <v>0</v>
      </c>
      <c r="G322" s="11" t="n">
        <v>0</v>
      </c>
      <c r="H322" s="5" t="n">
        <v>0</v>
      </c>
      <c r="I322" s="5" t="n">
        <v>0</v>
      </c>
    </row>
    <row r="323" customFormat="false" ht="14.25" hidden="false" customHeight="false" outlineLevel="0" collapsed="false">
      <c r="A323" s="0" t="s">
        <v>64</v>
      </c>
      <c r="B323" s="0" t="s">
        <v>55</v>
      </c>
      <c r="C323" s="0" t="s">
        <v>84</v>
      </c>
      <c r="D323" s="0" t="s">
        <v>215</v>
      </c>
      <c r="E323" s="0" t="n">
        <v>2039</v>
      </c>
      <c r="F323" s="5" t="n">
        <v>0</v>
      </c>
      <c r="G323" s="11" t="n">
        <v>0</v>
      </c>
      <c r="H323" s="5" t="n">
        <v>0</v>
      </c>
      <c r="I323" s="5" t="n">
        <v>0</v>
      </c>
    </row>
    <row r="324" customFormat="false" ht="14.25" hidden="false" customHeight="false" outlineLevel="0" collapsed="false">
      <c r="A324" s="0" t="s">
        <v>64</v>
      </c>
      <c r="B324" s="0" t="s">
        <v>55</v>
      </c>
      <c r="C324" s="0" t="s">
        <v>84</v>
      </c>
      <c r="D324" s="0" t="s">
        <v>215</v>
      </c>
      <c r="E324" s="0" t="n">
        <v>2040</v>
      </c>
      <c r="F324" s="5" t="n">
        <v>0</v>
      </c>
      <c r="G324" s="11" t="n">
        <v>0</v>
      </c>
      <c r="H324" s="5" t="n">
        <v>0</v>
      </c>
      <c r="I324" s="5" t="n">
        <v>0</v>
      </c>
    </row>
    <row r="325" customFormat="false" ht="14.25" hidden="false" customHeight="false" outlineLevel="0" collapsed="false">
      <c r="A325" s="0" t="s">
        <v>64</v>
      </c>
      <c r="B325" s="0" t="s">
        <v>55</v>
      </c>
      <c r="C325" s="0" t="s">
        <v>84</v>
      </c>
      <c r="D325" s="0" t="s">
        <v>216</v>
      </c>
      <c r="E325" s="0" t="n">
        <v>2024</v>
      </c>
      <c r="F325" s="5" t="n">
        <v>2.24657244</v>
      </c>
      <c r="G325" s="11" t="n">
        <v>0.037681</v>
      </c>
      <c r="H325" s="5" t="n">
        <v>0.08465309611164</v>
      </c>
      <c r="I325" s="5" t="n">
        <v>2.16191934388836</v>
      </c>
    </row>
    <row r="326" customFormat="false" ht="14.25" hidden="false" customHeight="false" outlineLevel="0" collapsed="false">
      <c r="A326" s="0" t="s">
        <v>64</v>
      </c>
      <c r="B326" s="0" t="s">
        <v>55</v>
      </c>
      <c r="C326" s="0" t="s">
        <v>84</v>
      </c>
      <c r="D326" s="0" t="s">
        <v>216</v>
      </c>
      <c r="E326" s="0" t="n">
        <v>2025</v>
      </c>
      <c r="F326" s="5" t="n">
        <v>2.93803493610529</v>
      </c>
      <c r="G326" s="11" t="n">
        <v>0.037681</v>
      </c>
      <c r="H326" s="5" t="n">
        <v>0.110708094427383</v>
      </c>
      <c r="I326" s="5" t="n">
        <v>2.82732684167791</v>
      </c>
    </row>
    <row r="327" customFormat="false" ht="14.25" hidden="false" customHeight="false" outlineLevel="0" collapsed="false">
      <c r="A327" s="0" t="s">
        <v>64</v>
      </c>
      <c r="B327" s="0" t="s">
        <v>55</v>
      </c>
      <c r="C327" s="0" t="s">
        <v>84</v>
      </c>
      <c r="D327" s="0" t="s">
        <v>216</v>
      </c>
      <c r="E327" s="0" t="n">
        <v>2026</v>
      </c>
      <c r="F327" s="5" t="n">
        <v>4.06807944668762</v>
      </c>
      <c r="G327" s="11" t="n">
        <v>0.0472948</v>
      </c>
      <c r="H327" s="5" t="n">
        <v>0.192399003815202</v>
      </c>
      <c r="I327" s="5" t="n">
        <v>3.87568044287242</v>
      </c>
    </row>
    <row r="328" customFormat="false" ht="14.25" hidden="false" customHeight="false" outlineLevel="0" collapsed="false">
      <c r="A328" s="0" t="s">
        <v>64</v>
      </c>
      <c r="B328" s="0" t="s">
        <v>55</v>
      </c>
      <c r="C328" s="0" t="s">
        <v>84</v>
      </c>
      <c r="D328" s="0" t="s">
        <v>216</v>
      </c>
      <c r="E328" s="0" t="n">
        <v>2027</v>
      </c>
      <c r="F328" s="5" t="n">
        <v>5.68316854229369</v>
      </c>
      <c r="G328" s="11" t="n">
        <v>0.0569086</v>
      </c>
      <c r="H328" s="5" t="n">
        <v>0.323421165305975</v>
      </c>
      <c r="I328" s="5" t="n">
        <v>5.35974737698771</v>
      </c>
    </row>
    <row r="329" customFormat="false" ht="14.25" hidden="false" customHeight="false" outlineLevel="0" collapsed="false">
      <c r="A329" s="0" t="s">
        <v>64</v>
      </c>
      <c r="B329" s="0" t="s">
        <v>55</v>
      </c>
      <c r="C329" s="0" t="s">
        <v>84</v>
      </c>
      <c r="D329" s="0" t="s">
        <v>216</v>
      </c>
      <c r="E329" s="0" t="n">
        <v>2028</v>
      </c>
      <c r="F329" s="5" t="n">
        <v>7.76330302600587</v>
      </c>
      <c r="G329" s="11" t="n">
        <v>0.0665224</v>
      </c>
      <c r="H329" s="5" t="n">
        <v>0.516433549217173</v>
      </c>
      <c r="I329" s="5" t="n">
        <v>7.2468694767887</v>
      </c>
    </row>
    <row r="330" customFormat="false" ht="14.25" hidden="false" customHeight="false" outlineLevel="0" collapsed="false">
      <c r="A330" s="0" t="s">
        <v>64</v>
      </c>
      <c r="B330" s="0" t="s">
        <v>55</v>
      </c>
      <c r="C330" s="0" t="s">
        <v>84</v>
      </c>
      <c r="D330" s="0" t="s">
        <v>216</v>
      </c>
      <c r="E330" s="0" t="n">
        <v>2029</v>
      </c>
      <c r="F330" s="5" t="n">
        <v>10.2809294289141</v>
      </c>
      <c r="G330" s="11" t="n">
        <v>0.0761362</v>
      </c>
      <c r="H330" s="5" t="n">
        <v>0.782750899185688</v>
      </c>
      <c r="I330" s="5" t="n">
        <v>9.49817852972839</v>
      </c>
    </row>
    <row r="331" customFormat="false" ht="14.25" hidden="false" customHeight="false" outlineLevel="0" collapsed="false">
      <c r="A331" s="0" t="s">
        <v>64</v>
      </c>
      <c r="B331" s="0" t="s">
        <v>55</v>
      </c>
      <c r="C331" s="0" t="s">
        <v>84</v>
      </c>
      <c r="D331" s="0" t="s">
        <v>216</v>
      </c>
      <c r="E331" s="0" t="n">
        <v>2030</v>
      </c>
      <c r="F331" s="5" t="n">
        <v>13.3992658145072</v>
      </c>
      <c r="G331" s="11" t="n">
        <v>0.08575</v>
      </c>
      <c r="H331" s="5" t="n">
        <v>1.14898704359399</v>
      </c>
      <c r="I331" s="5" t="n">
        <v>12.2502787709132</v>
      </c>
    </row>
    <row r="332" customFormat="false" ht="14.25" hidden="false" customHeight="false" outlineLevel="0" collapsed="false">
      <c r="A332" s="0" t="s">
        <v>64</v>
      </c>
      <c r="B332" s="0" t="s">
        <v>55</v>
      </c>
      <c r="C332" s="0" t="s">
        <v>84</v>
      </c>
      <c r="D332" s="0" t="s">
        <v>216</v>
      </c>
      <c r="E332" s="0" t="n">
        <v>2031</v>
      </c>
      <c r="F332" s="5" t="n">
        <v>16.8380051992295</v>
      </c>
      <c r="G332" s="11" t="n">
        <v>0.0976954</v>
      </c>
      <c r="H332" s="5" t="n">
        <v>1.6449956531408</v>
      </c>
      <c r="I332" s="5" t="n">
        <v>15.1930095460887</v>
      </c>
    </row>
    <row r="333" customFormat="false" ht="14.25" hidden="false" customHeight="false" outlineLevel="0" collapsed="false">
      <c r="A333" s="0" t="s">
        <v>64</v>
      </c>
      <c r="B333" s="0" t="s">
        <v>55</v>
      </c>
      <c r="C333" s="0" t="s">
        <v>84</v>
      </c>
      <c r="D333" s="0" t="s">
        <v>216</v>
      </c>
      <c r="E333" s="0" t="n">
        <v>2032</v>
      </c>
      <c r="F333" s="5" t="n">
        <v>20.636470755619</v>
      </c>
      <c r="G333" s="11" t="n">
        <v>0.1096408</v>
      </c>
      <c r="H333" s="5" t="n">
        <v>2.26259916282267</v>
      </c>
      <c r="I333" s="5" t="n">
        <v>18.3738715927963</v>
      </c>
    </row>
    <row r="334" customFormat="false" ht="14.25" hidden="false" customHeight="false" outlineLevel="0" collapsed="false">
      <c r="A334" s="0" t="s">
        <v>64</v>
      </c>
      <c r="B334" s="0" t="s">
        <v>55</v>
      </c>
      <c r="C334" s="0" t="s">
        <v>84</v>
      </c>
      <c r="D334" s="0" t="s">
        <v>216</v>
      </c>
      <c r="E334" s="0" t="n">
        <v>2033</v>
      </c>
      <c r="F334" s="5" t="n">
        <v>25.0054952074954</v>
      </c>
      <c r="G334" s="11" t="n">
        <v>0.1215862</v>
      </c>
      <c r="H334" s="5" t="n">
        <v>3.04032314139758</v>
      </c>
      <c r="I334" s="5" t="n">
        <v>21.9651720660978</v>
      </c>
    </row>
    <row r="335" customFormat="false" ht="14.25" hidden="false" customHeight="false" outlineLevel="0" collapsed="false">
      <c r="A335" s="0" t="s">
        <v>64</v>
      </c>
      <c r="B335" s="0" t="s">
        <v>55</v>
      </c>
      <c r="C335" s="0" t="s">
        <v>84</v>
      </c>
      <c r="D335" s="0" t="s">
        <v>216</v>
      </c>
      <c r="E335" s="0" t="n">
        <v>2034</v>
      </c>
      <c r="F335" s="5" t="n">
        <v>29.4701907676709</v>
      </c>
      <c r="G335" s="11" t="n">
        <v>0.1335316</v>
      </c>
      <c r="H335" s="5" t="n">
        <v>3.93520172551233</v>
      </c>
      <c r="I335" s="5" t="n">
        <v>25.5349890421586</v>
      </c>
    </row>
    <row r="336" customFormat="false" ht="14.25" hidden="false" customHeight="false" outlineLevel="0" collapsed="false">
      <c r="A336" s="0" t="s">
        <v>64</v>
      </c>
      <c r="B336" s="0" t="s">
        <v>55</v>
      </c>
      <c r="C336" s="0" t="s">
        <v>84</v>
      </c>
      <c r="D336" s="0" t="s">
        <v>216</v>
      </c>
      <c r="E336" s="0" t="n">
        <v>2035</v>
      </c>
      <c r="F336" s="5" t="n">
        <v>34.6335870353448</v>
      </c>
      <c r="G336" s="11" t="n">
        <v>0.145477</v>
      </c>
      <c r="H336" s="5" t="n">
        <v>5.03839034114086</v>
      </c>
      <c r="I336" s="5" t="n">
        <v>29.595196694204</v>
      </c>
    </row>
    <row r="337" customFormat="false" ht="14.25" hidden="false" customHeight="false" outlineLevel="0" collapsed="false">
      <c r="A337" s="0" t="s">
        <v>64</v>
      </c>
      <c r="B337" s="0" t="s">
        <v>55</v>
      </c>
      <c r="C337" s="0" t="s">
        <v>84</v>
      </c>
      <c r="D337" s="0" t="s">
        <v>216</v>
      </c>
      <c r="E337" s="0" t="n">
        <v>2036</v>
      </c>
      <c r="F337" s="5" t="n">
        <v>39.4223006894855</v>
      </c>
      <c r="G337" s="11" t="n">
        <v>0.1580842</v>
      </c>
      <c r="H337" s="5" t="n">
        <v>6.23204286665676</v>
      </c>
      <c r="I337" s="5" t="n">
        <v>33.1902578228287</v>
      </c>
    </row>
    <row r="338" customFormat="false" ht="14.25" hidden="false" customHeight="false" outlineLevel="0" collapsed="false">
      <c r="A338" s="0" t="s">
        <v>64</v>
      </c>
      <c r="B338" s="0" t="s">
        <v>55</v>
      </c>
      <c r="C338" s="0" t="s">
        <v>84</v>
      </c>
      <c r="D338" s="0" t="s">
        <v>216</v>
      </c>
      <c r="E338" s="0" t="n">
        <v>2037</v>
      </c>
      <c r="F338" s="5" t="n">
        <v>44.1183300356485</v>
      </c>
      <c r="G338" s="11" t="n">
        <v>0.1706914</v>
      </c>
      <c r="H338" s="5" t="n">
        <v>7.53061951944689</v>
      </c>
      <c r="I338" s="5" t="n">
        <v>36.5877105162016</v>
      </c>
    </row>
    <row r="339" customFormat="false" ht="14.25" hidden="false" customHeight="false" outlineLevel="0" collapsed="false">
      <c r="A339" s="0" t="s">
        <v>64</v>
      </c>
      <c r="B339" s="0" t="s">
        <v>55</v>
      </c>
      <c r="C339" s="0" t="s">
        <v>84</v>
      </c>
      <c r="D339" s="0" t="s">
        <v>216</v>
      </c>
      <c r="E339" s="0" t="n">
        <v>2038</v>
      </c>
      <c r="F339" s="5" t="n">
        <v>48.7446737301023</v>
      </c>
      <c r="G339" s="11" t="n">
        <v>0.1832986</v>
      </c>
      <c r="H339" s="5" t="n">
        <v>8.93483045218453</v>
      </c>
      <c r="I339" s="5" t="n">
        <v>39.8098432779178</v>
      </c>
    </row>
    <row r="340" customFormat="false" ht="14.25" hidden="false" customHeight="false" outlineLevel="0" collapsed="false">
      <c r="A340" s="0" t="s">
        <v>64</v>
      </c>
      <c r="B340" s="0" t="s">
        <v>55</v>
      </c>
      <c r="C340" s="0" t="s">
        <v>84</v>
      </c>
      <c r="D340" s="0" t="s">
        <v>216</v>
      </c>
      <c r="E340" s="0" t="n">
        <v>2039</v>
      </c>
      <c r="F340" s="5" t="n">
        <v>52.7060918987757</v>
      </c>
      <c r="G340" s="11" t="n">
        <v>0.1959058</v>
      </c>
      <c r="H340" s="5" t="n">
        <v>10.3254290983032</v>
      </c>
      <c r="I340" s="5" t="n">
        <v>42.3806628004726</v>
      </c>
    </row>
    <row r="341" customFormat="false" ht="14.25" hidden="false" customHeight="false" outlineLevel="0" collapsed="false">
      <c r="A341" s="0" t="s">
        <v>64</v>
      </c>
      <c r="B341" s="0" t="s">
        <v>55</v>
      </c>
      <c r="C341" s="0" t="s">
        <v>84</v>
      </c>
      <c r="D341" s="0" t="s">
        <v>216</v>
      </c>
      <c r="E341" s="0" t="n">
        <v>2040</v>
      </c>
      <c r="F341" s="5" t="n">
        <v>58.3801203243467</v>
      </c>
      <c r="G341" s="11" t="n">
        <v>0.208513</v>
      </c>
      <c r="H341" s="5" t="n">
        <v>12.1730140291905</v>
      </c>
      <c r="I341" s="5" t="n">
        <v>46.2071062951562</v>
      </c>
    </row>
    <row r="342" customFormat="false" ht="14.25" hidden="false" customHeight="false" outlineLevel="0" collapsed="false">
      <c r="A342" s="0" t="s">
        <v>64</v>
      </c>
      <c r="B342" s="0" t="s">
        <v>55</v>
      </c>
      <c r="C342" s="0" t="s">
        <v>84</v>
      </c>
      <c r="D342" s="0" t="s">
        <v>217</v>
      </c>
      <c r="E342" s="0" t="n">
        <v>2024</v>
      </c>
      <c r="F342" s="5" t="n">
        <v>6.978</v>
      </c>
      <c r="G342" s="11" t="n">
        <v>0</v>
      </c>
      <c r="H342" s="5" t="n">
        <v>0</v>
      </c>
      <c r="I342" s="5" t="n">
        <v>6.978</v>
      </c>
    </row>
    <row r="343" customFormat="false" ht="14.25" hidden="false" customHeight="false" outlineLevel="0" collapsed="false">
      <c r="A343" s="0" t="s">
        <v>64</v>
      </c>
      <c r="B343" s="0" t="s">
        <v>55</v>
      </c>
      <c r="C343" s="0" t="s">
        <v>84</v>
      </c>
      <c r="D343" s="0" t="s">
        <v>217</v>
      </c>
      <c r="E343" s="0" t="n">
        <v>2025</v>
      </c>
      <c r="F343" s="5" t="n">
        <v>6.96431764705882</v>
      </c>
      <c r="G343" s="11" t="n">
        <v>0</v>
      </c>
      <c r="H343" s="5" t="n">
        <v>0</v>
      </c>
      <c r="I343" s="5" t="n">
        <v>6.96431764705882</v>
      </c>
    </row>
    <row r="344" customFormat="false" ht="14.25" hidden="false" customHeight="false" outlineLevel="0" collapsed="false">
      <c r="A344" s="0" t="s">
        <v>64</v>
      </c>
      <c r="B344" s="0" t="s">
        <v>55</v>
      </c>
      <c r="C344" s="0" t="s">
        <v>84</v>
      </c>
      <c r="D344" s="0" t="s">
        <v>217</v>
      </c>
      <c r="E344" s="0" t="n">
        <v>2026</v>
      </c>
      <c r="F344" s="5" t="n">
        <v>6.95068895040369</v>
      </c>
      <c r="G344" s="11" t="n">
        <v>0</v>
      </c>
      <c r="H344" s="5" t="n">
        <v>0</v>
      </c>
      <c r="I344" s="5" t="n">
        <v>6.95068895040369</v>
      </c>
    </row>
    <row r="345" customFormat="false" ht="14.25" hidden="false" customHeight="false" outlineLevel="0" collapsed="false">
      <c r="A345" s="0" t="s">
        <v>64</v>
      </c>
      <c r="B345" s="0" t="s">
        <v>55</v>
      </c>
      <c r="C345" s="0" t="s">
        <v>84</v>
      </c>
      <c r="D345" s="0" t="s">
        <v>217</v>
      </c>
      <c r="E345" s="0" t="n">
        <v>2027</v>
      </c>
      <c r="F345" s="5" t="n">
        <v>6.95068895040369</v>
      </c>
      <c r="G345" s="11" t="n">
        <v>0</v>
      </c>
      <c r="H345" s="5" t="n">
        <v>0</v>
      </c>
      <c r="I345" s="5" t="n">
        <v>6.95068895040369</v>
      </c>
    </row>
    <row r="346" customFormat="false" ht="14.25" hidden="false" customHeight="false" outlineLevel="0" collapsed="false">
      <c r="A346" s="0" t="s">
        <v>64</v>
      </c>
      <c r="B346" s="0" t="s">
        <v>55</v>
      </c>
      <c r="C346" s="0" t="s">
        <v>84</v>
      </c>
      <c r="D346" s="0" t="s">
        <v>217</v>
      </c>
      <c r="E346" s="0" t="n">
        <v>2028</v>
      </c>
      <c r="F346" s="5" t="n">
        <v>6.94677839805304</v>
      </c>
      <c r="G346" s="11" t="n">
        <v>0</v>
      </c>
      <c r="H346" s="5" t="n">
        <v>0</v>
      </c>
      <c r="I346" s="5" t="n">
        <v>6.94677839805304</v>
      </c>
    </row>
    <row r="347" customFormat="false" ht="14.25" hidden="false" customHeight="false" outlineLevel="0" collapsed="false">
      <c r="A347" s="0" t="s">
        <v>64</v>
      </c>
      <c r="B347" s="0" t="s">
        <v>55</v>
      </c>
      <c r="C347" s="0" t="s">
        <v>84</v>
      </c>
      <c r="D347" s="0" t="s">
        <v>217</v>
      </c>
      <c r="E347" s="0" t="n">
        <v>2029</v>
      </c>
      <c r="F347" s="5" t="n">
        <v>6.94783239146838</v>
      </c>
      <c r="G347" s="11" t="n">
        <v>0</v>
      </c>
      <c r="H347" s="5" t="n">
        <v>0</v>
      </c>
      <c r="I347" s="5" t="n">
        <v>6.94783239146838</v>
      </c>
    </row>
    <row r="348" customFormat="false" ht="14.25" hidden="false" customHeight="false" outlineLevel="0" collapsed="false">
      <c r="A348" s="0" t="s">
        <v>64</v>
      </c>
      <c r="B348" s="0" t="s">
        <v>55</v>
      </c>
      <c r="C348" s="0" t="s">
        <v>84</v>
      </c>
      <c r="D348" s="0" t="s">
        <v>217</v>
      </c>
      <c r="E348" s="0" t="n">
        <v>2030</v>
      </c>
      <c r="F348" s="5" t="n">
        <v>6.94562173163115</v>
      </c>
      <c r="G348" s="11" t="n">
        <v>0</v>
      </c>
      <c r="H348" s="5" t="n">
        <v>0</v>
      </c>
      <c r="I348" s="5" t="n">
        <v>6.94562173163115</v>
      </c>
    </row>
    <row r="349" customFormat="false" ht="14.25" hidden="false" customHeight="false" outlineLevel="0" collapsed="false">
      <c r="A349" s="0" t="s">
        <v>64</v>
      </c>
      <c r="B349" s="0" t="s">
        <v>55</v>
      </c>
      <c r="C349" s="0" t="s">
        <v>84</v>
      </c>
      <c r="D349" s="0" t="s">
        <v>217</v>
      </c>
      <c r="E349" s="0" t="n">
        <v>2031</v>
      </c>
      <c r="F349" s="5" t="n">
        <v>6.94341248470337</v>
      </c>
      <c r="G349" s="11" t="n">
        <v>0</v>
      </c>
      <c r="H349" s="5" t="n">
        <v>0</v>
      </c>
      <c r="I349" s="5" t="n">
        <v>6.94341248470337</v>
      </c>
    </row>
    <row r="350" customFormat="false" ht="14.25" hidden="false" customHeight="false" outlineLevel="0" collapsed="false">
      <c r="A350" s="0" t="s">
        <v>64</v>
      </c>
      <c r="B350" s="0" t="s">
        <v>55</v>
      </c>
      <c r="C350" s="0" t="s">
        <v>84</v>
      </c>
      <c r="D350" s="0" t="s">
        <v>217</v>
      </c>
      <c r="E350" s="0" t="n">
        <v>2032</v>
      </c>
      <c r="F350" s="5" t="n">
        <v>6.94120464978197</v>
      </c>
      <c r="G350" s="11" t="n">
        <v>0</v>
      </c>
      <c r="H350" s="5" t="n">
        <v>0</v>
      </c>
      <c r="I350" s="5" t="n">
        <v>6.94120464978197</v>
      </c>
    </row>
    <row r="351" customFormat="false" ht="14.25" hidden="false" customHeight="false" outlineLevel="0" collapsed="false">
      <c r="A351" s="0" t="s">
        <v>64</v>
      </c>
      <c r="B351" s="0" t="s">
        <v>55</v>
      </c>
      <c r="C351" s="0" t="s">
        <v>84</v>
      </c>
      <c r="D351" s="0" t="s">
        <v>217</v>
      </c>
      <c r="E351" s="0" t="n">
        <v>2033</v>
      </c>
      <c r="F351" s="5" t="n">
        <v>6.93899822596451</v>
      </c>
      <c r="G351" s="11" t="n">
        <v>0</v>
      </c>
      <c r="H351" s="5" t="n">
        <v>0</v>
      </c>
      <c r="I351" s="5" t="n">
        <v>6.93899822596451</v>
      </c>
    </row>
    <row r="352" customFormat="false" ht="14.25" hidden="false" customHeight="false" outlineLevel="0" collapsed="false">
      <c r="A352" s="0" t="s">
        <v>64</v>
      </c>
      <c r="B352" s="0" t="s">
        <v>55</v>
      </c>
      <c r="C352" s="0" t="s">
        <v>84</v>
      </c>
      <c r="D352" s="0" t="s">
        <v>217</v>
      </c>
      <c r="E352" s="0" t="n">
        <v>2034</v>
      </c>
      <c r="F352" s="5" t="n">
        <v>6.9367932123491</v>
      </c>
      <c r="G352" s="11" t="n">
        <v>0</v>
      </c>
      <c r="H352" s="5" t="n">
        <v>0</v>
      </c>
      <c r="I352" s="5" t="n">
        <v>6.9367932123491</v>
      </c>
    </row>
    <row r="353" customFormat="false" ht="14.25" hidden="false" customHeight="false" outlineLevel="0" collapsed="false">
      <c r="A353" s="0" t="s">
        <v>64</v>
      </c>
      <c r="B353" s="0" t="s">
        <v>55</v>
      </c>
      <c r="C353" s="0" t="s">
        <v>84</v>
      </c>
      <c r="D353" s="0" t="s">
        <v>217</v>
      </c>
      <c r="E353" s="0" t="n">
        <v>2035</v>
      </c>
      <c r="F353" s="5" t="n">
        <v>6.93458960803442</v>
      </c>
      <c r="G353" s="11" t="n">
        <v>0</v>
      </c>
      <c r="H353" s="5" t="n">
        <v>0</v>
      </c>
      <c r="I353" s="5" t="n">
        <v>6.93458960803442</v>
      </c>
    </row>
    <row r="354" customFormat="false" ht="14.25" hidden="false" customHeight="false" outlineLevel="0" collapsed="false">
      <c r="A354" s="0" t="s">
        <v>64</v>
      </c>
      <c r="B354" s="0" t="s">
        <v>55</v>
      </c>
      <c r="C354" s="0" t="s">
        <v>84</v>
      </c>
      <c r="D354" s="0" t="s">
        <v>217</v>
      </c>
      <c r="E354" s="0" t="n">
        <v>2036</v>
      </c>
      <c r="F354" s="5" t="n">
        <v>6.93238741211975</v>
      </c>
      <c r="G354" s="11" t="n">
        <v>0</v>
      </c>
      <c r="H354" s="5" t="n">
        <v>0</v>
      </c>
      <c r="I354" s="5" t="n">
        <v>6.93238741211975</v>
      </c>
    </row>
    <row r="355" customFormat="false" ht="14.25" hidden="false" customHeight="false" outlineLevel="0" collapsed="false">
      <c r="A355" s="0" t="s">
        <v>64</v>
      </c>
      <c r="B355" s="0" t="s">
        <v>55</v>
      </c>
      <c r="C355" s="0" t="s">
        <v>84</v>
      </c>
      <c r="D355" s="0" t="s">
        <v>217</v>
      </c>
      <c r="E355" s="0" t="n">
        <v>2037</v>
      </c>
      <c r="F355" s="5" t="n">
        <v>6.93018662370492</v>
      </c>
      <c r="G355" s="11" t="n">
        <v>0</v>
      </c>
      <c r="H355" s="5" t="n">
        <v>0</v>
      </c>
      <c r="I355" s="5" t="n">
        <v>6.93018662370492</v>
      </c>
    </row>
    <row r="356" customFormat="false" ht="14.25" hidden="false" customHeight="false" outlineLevel="0" collapsed="false">
      <c r="A356" s="0" t="s">
        <v>64</v>
      </c>
      <c r="B356" s="0" t="s">
        <v>55</v>
      </c>
      <c r="C356" s="0" t="s">
        <v>84</v>
      </c>
      <c r="D356" s="0" t="s">
        <v>217</v>
      </c>
      <c r="E356" s="0" t="n">
        <v>2038</v>
      </c>
      <c r="F356" s="5" t="n">
        <v>6.92798724189036</v>
      </c>
      <c r="G356" s="11" t="n">
        <v>0</v>
      </c>
      <c r="H356" s="5" t="n">
        <v>0</v>
      </c>
      <c r="I356" s="5" t="n">
        <v>6.92798724189036</v>
      </c>
    </row>
    <row r="357" customFormat="false" ht="14.25" hidden="false" customHeight="false" outlineLevel="0" collapsed="false">
      <c r="A357" s="0" t="s">
        <v>64</v>
      </c>
      <c r="B357" s="0" t="s">
        <v>55</v>
      </c>
      <c r="C357" s="0" t="s">
        <v>84</v>
      </c>
      <c r="D357" s="0" t="s">
        <v>217</v>
      </c>
      <c r="E357" s="0" t="n">
        <v>2039</v>
      </c>
      <c r="F357" s="5" t="n">
        <v>8.08008747673991</v>
      </c>
      <c r="G357" s="11" t="n">
        <v>0</v>
      </c>
      <c r="H357" s="5" t="n">
        <v>0</v>
      </c>
      <c r="I357" s="5" t="n">
        <v>8.08008747673991</v>
      </c>
    </row>
    <row r="358" customFormat="false" ht="14.25" hidden="false" customHeight="false" outlineLevel="0" collapsed="false">
      <c r="A358" s="0" t="s">
        <v>64</v>
      </c>
      <c r="B358" s="0" t="s">
        <v>55</v>
      </c>
      <c r="C358" s="0" t="s">
        <v>84</v>
      </c>
      <c r="D358" s="0" t="s">
        <v>217</v>
      </c>
      <c r="E358" s="0" t="n">
        <v>2040</v>
      </c>
      <c r="F358" s="5" t="n">
        <v>8.07752481021102</v>
      </c>
      <c r="G358" s="11" t="n">
        <v>0</v>
      </c>
      <c r="H358" s="5" t="n">
        <v>0</v>
      </c>
      <c r="I358" s="5" t="n">
        <v>8.07752481021102</v>
      </c>
    </row>
    <row r="359" customFormat="false" ht="14.25" hidden="false" customHeight="false" outlineLevel="0" collapsed="false">
      <c r="A359" s="0" t="s">
        <v>64</v>
      </c>
      <c r="B359" s="0" t="s">
        <v>55</v>
      </c>
      <c r="C359" s="0" t="s">
        <v>84</v>
      </c>
      <c r="D359" s="0" t="s">
        <v>218</v>
      </c>
      <c r="E359" s="0" t="n">
        <v>2024</v>
      </c>
      <c r="F359" s="5" t="n">
        <v>0</v>
      </c>
      <c r="G359" s="11" t="n">
        <v>0</v>
      </c>
      <c r="H359" s="5" t="n">
        <v>0</v>
      </c>
      <c r="I359" s="5" t="n">
        <v>0</v>
      </c>
    </row>
    <row r="360" customFormat="false" ht="14.25" hidden="false" customHeight="false" outlineLevel="0" collapsed="false">
      <c r="A360" s="0" t="s">
        <v>64</v>
      </c>
      <c r="B360" s="0" t="s">
        <v>55</v>
      </c>
      <c r="C360" s="0" t="s">
        <v>84</v>
      </c>
      <c r="D360" s="0" t="s">
        <v>218</v>
      </c>
      <c r="E360" s="0" t="n">
        <v>2025</v>
      </c>
      <c r="F360" s="5" t="n">
        <v>0</v>
      </c>
      <c r="G360" s="11" t="n">
        <v>0</v>
      </c>
      <c r="H360" s="5" t="n">
        <v>0</v>
      </c>
      <c r="I360" s="5" t="n">
        <v>0</v>
      </c>
    </row>
    <row r="361" customFormat="false" ht="14.25" hidden="false" customHeight="false" outlineLevel="0" collapsed="false">
      <c r="A361" s="0" t="s">
        <v>64</v>
      </c>
      <c r="B361" s="0" t="s">
        <v>55</v>
      </c>
      <c r="C361" s="0" t="s">
        <v>84</v>
      </c>
      <c r="D361" s="0" t="s">
        <v>218</v>
      </c>
      <c r="E361" s="0" t="n">
        <v>2026</v>
      </c>
      <c r="F361" s="5" t="n">
        <v>0</v>
      </c>
      <c r="G361" s="11" t="n">
        <v>0</v>
      </c>
      <c r="H361" s="5" t="n">
        <v>0</v>
      </c>
      <c r="I361" s="5" t="n">
        <v>0</v>
      </c>
    </row>
    <row r="362" customFormat="false" ht="14.25" hidden="false" customHeight="false" outlineLevel="0" collapsed="false">
      <c r="A362" s="0" t="s">
        <v>64</v>
      </c>
      <c r="B362" s="0" t="s">
        <v>55</v>
      </c>
      <c r="C362" s="0" t="s">
        <v>84</v>
      </c>
      <c r="D362" s="0" t="s">
        <v>218</v>
      </c>
      <c r="E362" s="0" t="n">
        <v>2027</v>
      </c>
      <c r="F362" s="5" t="n">
        <v>0</v>
      </c>
      <c r="G362" s="11" t="n">
        <v>0</v>
      </c>
      <c r="H362" s="5" t="n">
        <v>0</v>
      </c>
      <c r="I362" s="5" t="n">
        <v>0</v>
      </c>
    </row>
    <row r="363" customFormat="false" ht="14.25" hidden="false" customHeight="false" outlineLevel="0" collapsed="false">
      <c r="A363" s="0" t="s">
        <v>64</v>
      </c>
      <c r="B363" s="0" t="s">
        <v>55</v>
      </c>
      <c r="C363" s="0" t="s">
        <v>84</v>
      </c>
      <c r="D363" s="0" t="s">
        <v>218</v>
      </c>
      <c r="E363" s="0" t="n">
        <v>2028</v>
      </c>
      <c r="F363" s="5" t="n">
        <v>0</v>
      </c>
      <c r="G363" s="11" t="n">
        <v>0</v>
      </c>
      <c r="H363" s="5" t="n">
        <v>0</v>
      </c>
      <c r="I363" s="5" t="n">
        <v>0</v>
      </c>
    </row>
    <row r="364" customFormat="false" ht="14.25" hidden="false" customHeight="false" outlineLevel="0" collapsed="false">
      <c r="A364" s="0" t="s">
        <v>64</v>
      </c>
      <c r="B364" s="0" t="s">
        <v>55</v>
      </c>
      <c r="C364" s="0" t="s">
        <v>84</v>
      </c>
      <c r="D364" s="0" t="s">
        <v>218</v>
      </c>
      <c r="E364" s="0" t="n">
        <v>2029</v>
      </c>
      <c r="F364" s="5" t="n">
        <v>0</v>
      </c>
      <c r="G364" s="11" t="n">
        <v>0</v>
      </c>
      <c r="H364" s="5" t="n">
        <v>0</v>
      </c>
      <c r="I364" s="5" t="n">
        <v>0</v>
      </c>
    </row>
    <row r="365" customFormat="false" ht="14.25" hidden="false" customHeight="false" outlineLevel="0" collapsed="false">
      <c r="A365" s="0" t="s">
        <v>64</v>
      </c>
      <c r="B365" s="0" t="s">
        <v>55</v>
      </c>
      <c r="C365" s="0" t="s">
        <v>84</v>
      </c>
      <c r="D365" s="0" t="s">
        <v>218</v>
      </c>
      <c r="E365" s="0" t="n">
        <v>2030</v>
      </c>
      <c r="F365" s="5" t="n">
        <v>0</v>
      </c>
      <c r="G365" s="11" t="n">
        <v>0</v>
      </c>
      <c r="H365" s="5" t="n">
        <v>0</v>
      </c>
      <c r="I365" s="5" t="n">
        <v>0</v>
      </c>
    </row>
    <row r="366" customFormat="false" ht="14.25" hidden="false" customHeight="false" outlineLevel="0" collapsed="false">
      <c r="A366" s="0" t="s">
        <v>64</v>
      </c>
      <c r="B366" s="0" t="s">
        <v>55</v>
      </c>
      <c r="C366" s="0" t="s">
        <v>84</v>
      </c>
      <c r="D366" s="0" t="s">
        <v>218</v>
      </c>
      <c r="E366" s="0" t="n">
        <v>2031</v>
      </c>
      <c r="F366" s="5" t="n">
        <v>0</v>
      </c>
      <c r="G366" s="11" t="n">
        <v>0</v>
      </c>
      <c r="H366" s="5" t="n">
        <v>0</v>
      </c>
      <c r="I366" s="5" t="n">
        <v>0</v>
      </c>
    </row>
    <row r="367" customFormat="false" ht="14.25" hidden="false" customHeight="false" outlineLevel="0" collapsed="false">
      <c r="A367" s="0" t="s">
        <v>64</v>
      </c>
      <c r="B367" s="0" t="s">
        <v>55</v>
      </c>
      <c r="C367" s="0" t="s">
        <v>84</v>
      </c>
      <c r="D367" s="0" t="s">
        <v>218</v>
      </c>
      <c r="E367" s="0" t="n">
        <v>2032</v>
      </c>
      <c r="F367" s="5" t="n">
        <v>0</v>
      </c>
      <c r="G367" s="11" t="n">
        <v>0</v>
      </c>
      <c r="H367" s="5" t="n">
        <v>0</v>
      </c>
      <c r="I367" s="5" t="n">
        <v>0</v>
      </c>
    </row>
    <row r="368" customFormat="false" ht="14.25" hidden="false" customHeight="false" outlineLevel="0" collapsed="false">
      <c r="A368" s="0" t="s">
        <v>64</v>
      </c>
      <c r="B368" s="0" t="s">
        <v>55</v>
      </c>
      <c r="C368" s="0" t="s">
        <v>84</v>
      </c>
      <c r="D368" s="0" t="s">
        <v>218</v>
      </c>
      <c r="E368" s="0" t="n">
        <v>2033</v>
      </c>
      <c r="F368" s="5" t="n">
        <v>0</v>
      </c>
      <c r="G368" s="11" t="n">
        <v>0</v>
      </c>
      <c r="H368" s="5" t="n">
        <v>0</v>
      </c>
      <c r="I368" s="5" t="n">
        <v>0</v>
      </c>
    </row>
    <row r="369" customFormat="false" ht="14.25" hidden="false" customHeight="false" outlineLevel="0" collapsed="false">
      <c r="A369" s="0" t="s">
        <v>64</v>
      </c>
      <c r="B369" s="0" t="s">
        <v>55</v>
      </c>
      <c r="C369" s="0" t="s">
        <v>84</v>
      </c>
      <c r="D369" s="0" t="s">
        <v>218</v>
      </c>
      <c r="E369" s="0" t="n">
        <v>2034</v>
      </c>
      <c r="F369" s="5" t="n">
        <v>0</v>
      </c>
      <c r="G369" s="11" t="n">
        <v>0</v>
      </c>
      <c r="H369" s="5" t="n">
        <v>0</v>
      </c>
      <c r="I369" s="5" t="n">
        <v>0</v>
      </c>
    </row>
    <row r="370" customFormat="false" ht="14.25" hidden="false" customHeight="false" outlineLevel="0" collapsed="false">
      <c r="A370" s="0" t="s">
        <v>64</v>
      </c>
      <c r="B370" s="0" t="s">
        <v>55</v>
      </c>
      <c r="C370" s="0" t="s">
        <v>84</v>
      </c>
      <c r="D370" s="0" t="s">
        <v>218</v>
      </c>
      <c r="E370" s="0" t="n">
        <v>2035</v>
      </c>
      <c r="F370" s="5" t="n">
        <v>0</v>
      </c>
      <c r="G370" s="11" t="n">
        <v>0</v>
      </c>
      <c r="H370" s="5" t="n">
        <v>0</v>
      </c>
      <c r="I370" s="5" t="n">
        <v>0</v>
      </c>
    </row>
    <row r="371" customFormat="false" ht="14.25" hidden="false" customHeight="false" outlineLevel="0" collapsed="false">
      <c r="A371" s="0" t="s">
        <v>64</v>
      </c>
      <c r="B371" s="0" t="s">
        <v>55</v>
      </c>
      <c r="C371" s="0" t="s">
        <v>84</v>
      </c>
      <c r="D371" s="0" t="s">
        <v>218</v>
      </c>
      <c r="E371" s="0" t="n">
        <v>2036</v>
      </c>
      <c r="F371" s="5" t="n">
        <v>0</v>
      </c>
      <c r="G371" s="11" t="n">
        <v>0</v>
      </c>
      <c r="H371" s="5" t="n">
        <v>0</v>
      </c>
      <c r="I371" s="5" t="n">
        <v>0</v>
      </c>
    </row>
    <row r="372" customFormat="false" ht="14.25" hidden="false" customHeight="false" outlineLevel="0" collapsed="false">
      <c r="A372" s="0" t="s">
        <v>64</v>
      </c>
      <c r="B372" s="0" t="s">
        <v>55</v>
      </c>
      <c r="C372" s="0" t="s">
        <v>84</v>
      </c>
      <c r="D372" s="0" t="s">
        <v>218</v>
      </c>
      <c r="E372" s="0" t="n">
        <v>2037</v>
      </c>
      <c r="F372" s="5" t="n">
        <v>0</v>
      </c>
      <c r="G372" s="11" t="n">
        <v>0</v>
      </c>
      <c r="H372" s="5" t="n">
        <v>0</v>
      </c>
      <c r="I372" s="5" t="n">
        <v>0</v>
      </c>
    </row>
    <row r="373" customFormat="false" ht="14.25" hidden="false" customHeight="false" outlineLevel="0" collapsed="false">
      <c r="A373" s="0" t="s">
        <v>64</v>
      </c>
      <c r="B373" s="0" t="s">
        <v>55</v>
      </c>
      <c r="C373" s="0" t="s">
        <v>84</v>
      </c>
      <c r="D373" s="0" t="s">
        <v>218</v>
      </c>
      <c r="E373" s="0" t="n">
        <v>2038</v>
      </c>
      <c r="F373" s="5" t="n">
        <v>0</v>
      </c>
      <c r="G373" s="11" t="n">
        <v>0</v>
      </c>
      <c r="H373" s="5" t="n">
        <v>0</v>
      </c>
      <c r="I373" s="5" t="n">
        <v>0</v>
      </c>
    </row>
    <row r="374" customFormat="false" ht="14.25" hidden="false" customHeight="false" outlineLevel="0" collapsed="false">
      <c r="A374" s="0" t="s">
        <v>64</v>
      </c>
      <c r="B374" s="0" t="s">
        <v>55</v>
      </c>
      <c r="C374" s="0" t="s">
        <v>84</v>
      </c>
      <c r="D374" s="0" t="s">
        <v>218</v>
      </c>
      <c r="E374" s="0" t="n">
        <v>2039</v>
      </c>
      <c r="F374" s="5" t="n">
        <v>0</v>
      </c>
      <c r="G374" s="11" t="n">
        <v>0</v>
      </c>
      <c r="H374" s="5" t="n">
        <v>0</v>
      </c>
      <c r="I374" s="5" t="n">
        <v>0</v>
      </c>
    </row>
    <row r="375" customFormat="false" ht="14.25" hidden="false" customHeight="false" outlineLevel="0" collapsed="false">
      <c r="A375" s="0" t="s">
        <v>64</v>
      </c>
      <c r="B375" s="0" t="s">
        <v>55</v>
      </c>
      <c r="C375" s="0" t="s">
        <v>84</v>
      </c>
      <c r="D375" s="0" t="s">
        <v>218</v>
      </c>
      <c r="E375" s="0" t="n">
        <v>2040</v>
      </c>
      <c r="F375" s="5" t="n">
        <v>0</v>
      </c>
      <c r="G375" s="11" t="n">
        <v>0</v>
      </c>
      <c r="H375" s="5" t="n">
        <v>0</v>
      </c>
      <c r="I375" s="5" t="n">
        <v>0</v>
      </c>
    </row>
    <row r="376" customFormat="false" ht="14.25" hidden="false" customHeight="false" outlineLevel="0" collapsed="false">
      <c r="A376" s="0" t="s">
        <v>64</v>
      </c>
      <c r="B376" s="0" t="s">
        <v>55</v>
      </c>
      <c r="C376" s="0" t="s">
        <v>84</v>
      </c>
      <c r="D376" s="0" t="s">
        <v>219</v>
      </c>
      <c r="E376" s="0" t="n">
        <v>2024</v>
      </c>
      <c r="F376" s="5" t="n">
        <v>0</v>
      </c>
      <c r="G376" s="11" t="n">
        <v>0</v>
      </c>
      <c r="H376" s="5" t="n">
        <v>0</v>
      </c>
      <c r="I376" s="5" t="n">
        <v>0</v>
      </c>
    </row>
    <row r="377" customFormat="false" ht="14.25" hidden="false" customHeight="false" outlineLevel="0" collapsed="false">
      <c r="A377" s="0" t="s">
        <v>64</v>
      </c>
      <c r="B377" s="0" t="s">
        <v>55</v>
      </c>
      <c r="C377" s="0" t="s">
        <v>84</v>
      </c>
      <c r="D377" s="0" t="s">
        <v>219</v>
      </c>
      <c r="E377" s="0" t="n">
        <v>2025</v>
      </c>
      <c r="F377" s="5" t="n">
        <v>0</v>
      </c>
      <c r="G377" s="11" t="n">
        <v>0</v>
      </c>
      <c r="H377" s="5" t="n">
        <v>0</v>
      </c>
      <c r="I377" s="5" t="n">
        <v>0</v>
      </c>
    </row>
    <row r="378" customFormat="false" ht="14.25" hidden="false" customHeight="false" outlineLevel="0" collapsed="false">
      <c r="A378" s="0" t="s">
        <v>64</v>
      </c>
      <c r="B378" s="0" t="s">
        <v>55</v>
      </c>
      <c r="C378" s="0" t="s">
        <v>84</v>
      </c>
      <c r="D378" s="0" t="s">
        <v>219</v>
      </c>
      <c r="E378" s="0" t="n">
        <v>2026</v>
      </c>
      <c r="F378" s="5" t="n">
        <v>0</v>
      </c>
      <c r="G378" s="11" t="n">
        <v>0</v>
      </c>
      <c r="H378" s="5" t="n">
        <v>0</v>
      </c>
      <c r="I378" s="5" t="n">
        <v>0</v>
      </c>
    </row>
    <row r="379" customFormat="false" ht="14.25" hidden="false" customHeight="false" outlineLevel="0" collapsed="false">
      <c r="A379" s="0" t="s">
        <v>64</v>
      </c>
      <c r="B379" s="0" t="s">
        <v>55</v>
      </c>
      <c r="C379" s="0" t="s">
        <v>84</v>
      </c>
      <c r="D379" s="0" t="s">
        <v>219</v>
      </c>
      <c r="E379" s="0" t="n">
        <v>2027</v>
      </c>
      <c r="F379" s="5" t="n">
        <v>0</v>
      </c>
      <c r="G379" s="11" t="n">
        <v>0</v>
      </c>
      <c r="H379" s="5" t="n">
        <v>0</v>
      </c>
      <c r="I379" s="5" t="n">
        <v>0</v>
      </c>
    </row>
    <row r="380" customFormat="false" ht="14.25" hidden="false" customHeight="false" outlineLevel="0" collapsed="false">
      <c r="A380" s="0" t="s">
        <v>64</v>
      </c>
      <c r="B380" s="0" t="s">
        <v>55</v>
      </c>
      <c r="C380" s="0" t="s">
        <v>84</v>
      </c>
      <c r="D380" s="0" t="s">
        <v>219</v>
      </c>
      <c r="E380" s="0" t="n">
        <v>2028</v>
      </c>
      <c r="F380" s="5" t="n">
        <v>0</v>
      </c>
      <c r="G380" s="11" t="n">
        <v>0</v>
      </c>
      <c r="H380" s="5" t="n">
        <v>0</v>
      </c>
      <c r="I380" s="5" t="n">
        <v>0</v>
      </c>
    </row>
    <row r="381" customFormat="false" ht="14.25" hidden="false" customHeight="false" outlineLevel="0" collapsed="false">
      <c r="A381" s="0" t="s">
        <v>64</v>
      </c>
      <c r="B381" s="0" t="s">
        <v>55</v>
      </c>
      <c r="C381" s="0" t="s">
        <v>84</v>
      </c>
      <c r="D381" s="0" t="s">
        <v>219</v>
      </c>
      <c r="E381" s="0" t="n">
        <v>2029</v>
      </c>
      <c r="F381" s="5" t="n">
        <v>0</v>
      </c>
      <c r="G381" s="11" t="n">
        <v>0</v>
      </c>
      <c r="H381" s="5" t="n">
        <v>0</v>
      </c>
      <c r="I381" s="5" t="n">
        <v>0</v>
      </c>
    </row>
    <row r="382" customFormat="false" ht="14.25" hidden="false" customHeight="false" outlineLevel="0" collapsed="false">
      <c r="A382" s="0" t="s">
        <v>64</v>
      </c>
      <c r="B382" s="0" t="s">
        <v>55</v>
      </c>
      <c r="C382" s="0" t="s">
        <v>84</v>
      </c>
      <c r="D382" s="0" t="s">
        <v>219</v>
      </c>
      <c r="E382" s="0" t="n">
        <v>2030</v>
      </c>
      <c r="F382" s="5" t="n">
        <v>0</v>
      </c>
      <c r="G382" s="11" t="n">
        <v>0</v>
      </c>
      <c r="H382" s="5" t="n">
        <v>0</v>
      </c>
      <c r="I382" s="5" t="n">
        <v>0</v>
      </c>
    </row>
    <row r="383" customFormat="false" ht="14.25" hidden="false" customHeight="false" outlineLevel="0" collapsed="false">
      <c r="A383" s="0" t="s">
        <v>64</v>
      </c>
      <c r="B383" s="0" t="s">
        <v>55</v>
      </c>
      <c r="C383" s="0" t="s">
        <v>84</v>
      </c>
      <c r="D383" s="0" t="s">
        <v>219</v>
      </c>
      <c r="E383" s="0" t="n">
        <v>2031</v>
      </c>
      <c r="F383" s="5" t="n">
        <v>0</v>
      </c>
      <c r="G383" s="11" t="n">
        <v>0</v>
      </c>
      <c r="H383" s="5" t="n">
        <v>0</v>
      </c>
      <c r="I383" s="5" t="n">
        <v>0</v>
      </c>
    </row>
    <row r="384" customFormat="false" ht="14.25" hidden="false" customHeight="false" outlineLevel="0" collapsed="false">
      <c r="A384" s="0" t="s">
        <v>64</v>
      </c>
      <c r="B384" s="0" t="s">
        <v>55</v>
      </c>
      <c r="C384" s="0" t="s">
        <v>84</v>
      </c>
      <c r="D384" s="0" t="s">
        <v>219</v>
      </c>
      <c r="E384" s="0" t="n">
        <v>2032</v>
      </c>
      <c r="F384" s="5" t="n">
        <v>0</v>
      </c>
      <c r="G384" s="11" t="n">
        <v>0</v>
      </c>
      <c r="H384" s="5" t="n">
        <v>0</v>
      </c>
      <c r="I384" s="5" t="n">
        <v>0</v>
      </c>
    </row>
    <row r="385" customFormat="false" ht="14.25" hidden="false" customHeight="false" outlineLevel="0" collapsed="false">
      <c r="A385" s="0" t="s">
        <v>64</v>
      </c>
      <c r="B385" s="0" t="s">
        <v>55</v>
      </c>
      <c r="C385" s="0" t="s">
        <v>84</v>
      </c>
      <c r="D385" s="0" t="s">
        <v>219</v>
      </c>
      <c r="E385" s="0" t="n">
        <v>2033</v>
      </c>
      <c r="F385" s="5" t="n">
        <v>0</v>
      </c>
      <c r="G385" s="11" t="n">
        <v>0</v>
      </c>
      <c r="H385" s="5" t="n">
        <v>0</v>
      </c>
      <c r="I385" s="5" t="n">
        <v>0</v>
      </c>
    </row>
    <row r="386" customFormat="false" ht="14.25" hidden="false" customHeight="false" outlineLevel="0" collapsed="false">
      <c r="A386" s="0" t="s">
        <v>64</v>
      </c>
      <c r="B386" s="0" t="s">
        <v>55</v>
      </c>
      <c r="C386" s="0" t="s">
        <v>84</v>
      </c>
      <c r="D386" s="0" t="s">
        <v>219</v>
      </c>
      <c r="E386" s="0" t="n">
        <v>2034</v>
      </c>
      <c r="F386" s="5" t="n">
        <v>0</v>
      </c>
      <c r="G386" s="11" t="n">
        <v>0</v>
      </c>
      <c r="H386" s="5" t="n">
        <v>0</v>
      </c>
      <c r="I386" s="5" t="n">
        <v>0</v>
      </c>
    </row>
    <row r="387" customFormat="false" ht="14.25" hidden="false" customHeight="false" outlineLevel="0" collapsed="false">
      <c r="A387" s="0" t="s">
        <v>64</v>
      </c>
      <c r="B387" s="0" t="s">
        <v>55</v>
      </c>
      <c r="C387" s="0" t="s">
        <v>84</v>
      </c>
      <c r="D387" s="0" t="s">
        <v>219</v>
      </c>
      <c r="E387" s="0" t="n">
        <v>2035</v>
      </c>
      <c r="F387" s="5" t="n">
        <v>0</v>
      </c>
      <c r="G387" s="11" t="n">
        <v>0</v>
      </c>
      <c r="H387" s="5" t="n">
        <v>0</v>
      </c>
      <c r="I387" s="5" t="n">
        <v>0</v>
      </c>
    </row>
    <row r="388" customFormat="false" ht="14.25" hidden="false" customHeight="false" outlineLevel="0" collapsed="false">
      <c r="A388" s="0" t="s">
        <v>64</v>
      </c>
      <c r="B388" s="0" t="s">
        <v>55</v>
      </c>
      <c r="C388" s="0" t="s">
        <v>84</v>
      </c>
      <c r="D388" s="0" t="s">
        <v>219</v>
      </c>
      <c r="E388" s="0" t="n">
        <v>2036</v>
      </c>
      <c r="F388" s="5" t="n">
        <v>0</v>
      </c>
      <c r="G388" s="11" t="n">
        <v>0</v>
      </c>
      <c r="H388" s="5" t="n">
        <v>0</v>
      </c>
      <c r="I388" s="5" t="n">
        <v>0</v>
      </c>
    </row>
    <row r="389" customFormat="false" ht="14.25" hidden="false" customHeight="false" outlineLevel="0" collapsed="false">
      <c r="A389" s="0" t="s">
        <v>64</v>
      </c>
      <c r="B389" s="0" t="s">
        <v>55</v>
      </c>
      <c r="C389" s="0" t="s">
        <v>84</v>
      </c>
      <c r="D389" s="0" t="s">
        <v>219</v>
      </c>
      <c r="E389" s="0" t="n">
        <v>2037</v>
      </c>
      <c r="F389" s="5" t="n">
        <v>0</v>
      </c>
      <c r="G389" s="11" t="n">
        <v>0</v>
      </c>
      <c r="H389" s="5" t="n">
        <v>0</v>
      </c>
      <c r="I389" s="5" t="n">
        <v>0</v>
      </c>
    </row>
    <row r="390" customFormat="false" ht="14.25" hidden="false" customHeight="false" outlineLevel="0" collapsed="false">
      <c r="A390" s="0" t="s">
        <v>64</v>
      </c>
      <c r="B390" s="0" t="s">
        <v>55</v>
      </c>
      <c r="C390" s="0" t="s">
        <v>84</v>
      </c>
      <c r="D390" s="0" t="s">
        <v>219</v>
      </c>
      <c r="E390" s="0" t="n">
        <v>2038</v>
      </c>
      <c r="F390" s="5" t="n">
        <v>0</v>
      </c>
      <c r="G390" s="11" t="n">
        <v>0</v>
      </c>
      <c r="H390" s="5" t="n">
        <v>0</v>
      </c>
      <c r="I390" s="5" t="n">
        <v>0</v>
      </c>
    </row>
    <row r="391" customFormat="false" ht="14.25" hidden="false" customHeight="false" outlineLevel="0" collapsed="false">
      <c r="A391" s="0" t="s">
        <v>64</v>
      </c>
      <c r="B391" s="0" t="s">
        <v>55</v>
      </c>
      <c r="C391" s="0" t="s">
        <v>84</v>
      </c>
      <c r="D391" s="0" t="s">
        <v>219</v>
      </c>
      <c r="E391" s="0" t="n">
        <v>2039</v>
      </c>
      <c r="F391" s="5" t="n">
        <v>0</v>
      </c>
      <c r="G391" s="11" t="n">
        <v>0</v>
      </c>
      <c r="H391" s="5" t="n">
        <v>0</v>
      </c>
      <c r="I391" s="5" t="n">
        <v>0</v>
      </c>
    </row>
    <row r="392" customFormat="false" ht="14.25" hidden="false" customHeight="false" outlineLevel="0" collapsed="false">
      <c r="A392" s="0" t="s">
        <v>64</v>
      </c>
      <c r="B392" s="0" t="s">
        <v>55</v>
      </c>
      <c r="C392" s="0" t="s">
        <v>84</v>
      </c>
      <c r="D392" s="0" t="s">
        <v>219</v>
      </c>
      <c r="E392" s="0" t="n">
        <v>2040</v>
      </c>
      <c r="F392" s="5" t="n">
        <v>0</v>
      </c>
      <c r="G392" s="11" t="n">
        <v>0</v>
      </c>
      <c r="H392" s="5" t="n">
        <v>0</v>
      </c>
      <c r="I392" s="5" t="n">
        <v>0</v>
      </c>
    </row>
    <row r="393" customFormat="false" ht="14.25" hidden="false" customHeight="false" outlineLevel="0" collapsed="false">
      <c r="A393" s="0" t="s">
        <v>93</v>
      </c>
      <c r="B393" s="0" t="s">
        <v>42</v>
      </c>
      <c r="C393" s="0" t="s">
        <v>65</v>
      </c>
      <c r="D393" s="0" t="s">
        <v>220</v>
      </c>
      <c r="E393" s="0" t="n">
        <v>2025</v>
      </c>
      <c r="F393" s="5" t="n">
        <v>2.1752</v>
      </c>
      <c r="G393" s="11" t="n">
        <v>0.040384</v>
      </c>
      <c r="H393" s="5" t="n">
        <v>0.0878432768</v>
      </c>
      <c r="I393" s="5" t="n">
        <v>2.0873567232</v>
      </c>
    </row>
    <row r="394" customFormat="false" ht="14.25" hidden="false" customHeight="false" outlineLevel="0" collapsed="false">
      <c r="A394" s="0" t="s">
        <v>93</v>
      </c>
      <c r="B394" s="0" t="s">
        <v>42</v>
      </c>
      <c r="C394" s="0" t="s">
        <v>65</v>
      </c>
      <c r="D394" s="0" t="s">
        <v>220</v>
      </c>
      <c r="E394" s="0" t="n">
        <v>2026</v>
      </c>
      <c r="F394" s="5" t="n">
        <v>3.7972</v>
      </c>
      <c r="G394" s="11" t="n">
        <v>0.0480064</v>
      </c>
      <c r="H394" s="5" t="n">
        <v>0.18228990208</v>
      </c>
      <c r="I394" s="5" t="n">
        <v>3.61491009792</v>
      </c>
    </row>
    <row r="395" customFormat="false" ht="14.25" hidden="false" customHeight="false" outlineLevel="0" collapsed="false">
      <c r="A395" s="0" t="s">
        <v>93</v>
      </c>
      <c r="B395" s="0" t="s">
        <v>42</v>
      </c>
      <c r="C395" s="0" t="s">
        <v>65</v>
      </c>
      <c r="D395" s="0" t="s">
        <v>220</v>
      </c>
      <c r="E395" s="0" t="n">
        <v>2027</v>
      </c>
      <c r="F395" s="5" t="n">
        <v>5.1905</v>
      </c>
      <c r="G395" s="11" t="n">
        <v>0.0556288</v>
      </c>
      <c r="H395" s="5" t="n">
        <v>0.2887412864</v>
      </c>
      <c r="I395" s="5" t="n">
        <v>4.9017587136</v>
      </c>
    </row>
    <row r="396" customFormat="false" ht="14.25" hidden="false" customHeight="false" outlineLevel="0" collapsed="false">
      <c r="A396" s="0" t="s">
        <v>93</v>
      </c>
      <c r="B396" s="0" t="s">
        <v>42</v>
      </c>
      <c r="C396" s="0" t="s">
        <v>65</v>
      </c>
      <c r="D396" s="0" t="s">
        <v>220</v>
      </c>
      <c r="E396" s="0" t="n">
        <v>2028</v>
      </c>
      <c r="F396" s="5" t="n">
        <v>7.3139</v>
      </c>
      <c r="G396" s="11" t="n">
        <v>0.0632512</v>
      </c>
      <c r="H396" s="5" t="n">
        <v>0.46261295168</v>
      </c>
      <c r="I396" s="5" t="n">
        <v>6.85128704832</v>
      </c>
    </row>
    <row r="397" customFormat="false" ht="14.25" hidden="false" customHeight="false" outlineLevel="0" collapsed="false">
      <c r="A397" s="0" t="s">
        <v>93</v>
      </c>
      <c r="B397" s="0" t="s">
        <v>42</v>
      </c>
      <c r="C397" s="0" t="s">
        <v>65</v>
      </c>
      <c r="D397" s="0" t="s">
        <v>220</v>
      </c>
      <c r="E397" s="0" t="n">
        <v>2029</v>
      </c>
      <c r="F397" s="5" t="n">
        <v>9.344</v>
      </c>
      <c r="G397" s="11" t="n">
        <v>0.0708736</v>
      </c>
      <c r="H397" s="5" t="n">
        <v>0.6622429184</v>
      </c>
      <c r="I397" s="5" t="n">
        <v>8.6817570816</v>
      </c>
    </row>
    <row r="398" customFormat="false" ht="14.25" hidden="false" customHeight="false" outlineLevel="0" collapsed="false">
      <c r="A398" s="0" t="s">
        <v>93</v>
      </c>
      <c r="B398" s="0" t="s">
        <v>42</v>
      </c>
      <c r="C398" s="0" t="s">
        <v>65</v>
      </c>
      <c r="D398" s="0" t="s">
        <v>220</v>
      </c>
      <c r="E398" s="0" t="n">
        <v>2030</v>
      </c>
      <c r="F398" s="5" t="n">
        <v>11.7172</v>
      </c>
      <c r="G398" s="11" t="n">
        <v>0.078496</v>
      </c>
      <c r="H398" s="5" t="n">
        <v>0.9197533312</v>
      </c>
      <c r="I398" s="5" t="n">
        <v>10.7974466688</v>
      </c>
    </row>
    <row r="399" customFormat="false" ht="14.25" hidden="false" customHeight="false" outlineLevel="0" collapsed="false">
      <c r="A399" s="0" t="s">
        <v>93</v>
      </c>
      <c r="B399" s="0" t="s">
        <v>42</v>
      </c>
      <c r="C399" s="0" t="s">
        <v>65</v>
      </c>
      <c r="D399" s="0" t="s">
        <v>220</v>
      </c>
      <c r="E399" s="0" t="n">
        <v>2031</v>
      </c>
      <c r="F399" s="5" t="n">
        <v>13.5748</v>
      </c>
      <c r="G399" s="11" t="n">
        <v>0.0833054</v>
      </c>
      <c r="H399" s="5" t="n">
        <v>1.13085414392</v>
      </c>
      <c r="I399" s="5" t="n">
        <v>12.44394585608</v>
      </c>
    </row>
    <row r="400" customFormat="false" ht="14.25" hidden="false" customHeight="false" outlineLevel="0" collapsed="false">
      <c r="A400" s="0" t="s">
        <v>93</v>
      </c>
      <c r="B400" s="0" t="s">
        <v>42</v>
      </c>
      <c r="C400" s="0" t="s">
        <v>65</v>
      </c>
      <c r="D400" s="0" t="s">
        <v>220</v>
      </c>
      <c r="E400" s="0" t="n">
        <v>2032</v>
      </c>
      <c r="F400" s="5" t="n">
        <v>14.702</v>
      </c>
      <c r="G400" s="11" t="n">
        <v>0.0881148</v>
      </c>
      <c r="H400" s="5" t="n">
        <v>1.2954637896</v>
      </c>
      <c r="I400" s="5" t="n">
        <v>13.4065362104</v>
      </c>
    </row>
    <row r="401" customFormat="false" ht="14.25" hidden="false" customHeight="false" outlineLevel="0" collapsed="false">
      <c r="A401" s="0" t="s">
        <v>93</v>
      </c>
      <c r="B401" s="0" t="s">
        <v>42</v>
      </c>
      <c r="C401" s="0" t="s">
        <v>65</v>
      </c>
      <c r="D401" s="0" t="s">
        <v>220</v>
      </c>
      <c r="E401" s="0" t="n">
        <v>2033</v>
      </c>
      <c r="F401" s="5" t="n">
        <v>16.2711</v>
      </c>
      <c r="G401" s="11" t="n">
        <v>0.0929242</v>
      </c>
      <c r="H401" s="5" t="n">
        <v>1.51197895062</v>
      </c>
      <c r="I401" s="5" t="n">
        <v>14.75912104938</v>
      </c>
    </row>
    <row r="402" customFormat="false" ht="14.25" hidden="false" customHeight="false" outlineLevel="0" collapsed="false">
      <c r="A402" s="0" t="s">
        <v>93</v>
      </c>
      <c r="B402" s="0" t="s">
        <v>42</v>
      </c>
      <c r="C402" s="0" t="s">
        <v>65</v>
      </c>
      <c r="D402" s="0" t="s">
        <v>220</v>
      </c>
      <c r="E402" s="0" t="n">
        <v>2034</v>
      </c>
      <c r="F402" s="5" t="n">
        <v>18.0219</v>
      </c>
      <c r="G402" s="11" t="n">
        <v>0.0977336</v>
      </c>
      <c r="H402" s="5" t="n">
        <v>1.76134516584</v>
      </c>
      <c r="I402" s="5" t="n">
        <v>16.26055483416</v>
      </c>
    </row>
    <row r="403" customFormat="false" ht="14.25" hidden="false" customHeight="false" outlineLevel="0" collapsed="false">
      <c r="A403" s="0" t="s">
        <v>93</v>
      </c>
      <c r="B403" s="0" t="s">
        <v>42</v>
      </c>
      <c r="C403" s="0" t="s">
        <v>65</v>
      </c>
      <c r="D403" s="0" t="s">
        <v>220</v>
      </c>
      <c r="E403" s="0" t="n">
        <v>2035</v>
      </c>
      <c r="F403" s="5" t="n">
        <v>19.9249</v>
      </c>
      <c r="G403" s="11" t="n">
        <v>0.102543</v>
      </c>
      <c r="H403" s="5" t="n">
        <v>2.0431590207</v>
      </c>
      <c r="I403" s="5" t="n">
        <v>17.8817409793</v>
      </c>
    </row>
    <row r="404" customFormat="false" ht="14.25" hidden="false" customHeight="false" outlineLevel="0" collapsed="false">
      <c r="A404" s="0" t="s">
        <v>93</v>
      </c>
      <c r="B404" s="0" t="s">
        <v>42</v>
      </c>
      <c r="C404" s="0" t="s">
        <v>65</v>
      </c>
      <c r="D404" s="0" t="s">
        <v>220</v>
      </c>
      <c r="E404" s="0" t="n">
        <v>2036</v>
      </c>
      <c r="F404" s="5" t="n">
        <v>21.5844</v>
      </c>
      <c r="G404" s="11" t="n">
        <v>0.1064086</v>
      </c>
      <c r="H404" s="5" t="n">
        <v>2.29676578584</v>
      </c>
      <c r="I404" s="5" t="n">
        <v>19.28763421416</v>
      </c>
    </row>
    <row r="405" customFormat="false" ht="14.25" hidden="false" customHeight="false" outlineLevel="0" collapsed="false">
      <c r="A405" s="0" t="s">
        <v>93</v>
      </c>
      <c r="B405" s="0" t="s">
        <v>42</v>
      </c>
      <c r="C405" s="0" t="s">
        <v>65</v>
      </c>
      <c r="D405" s="0" t="s">
        <v>220</v>
      </c>
      <c r="E405" s="0" t="n">
        <v>2037</v>
      </c>
      <c r="F405" s="5" t="n">
        <v>22.7712</v>
      </c>
      <c r="G405" s="11" t="n">
        <v>0.1102742</v>
      </c>
      <c r="H405" s="5" t="n">
        <v>2.51107586304</v>
      </c>
      <c r="I405" s="5" t="n">
        <v>20.26012413696</v>
      </c>
    </row>
    <row r="406" customFormat="false" ht="14.25" hidden="false" customHeight="false" outlineLevel="0" collapsed="false">
      <c r="A406" s="0" t="s">
        <v>93</v>
      </c>
      <c r="B406" s="0" t="s">
        <v>42</v>
      </c>
      <c r="C406" s="0" t="s">
        <v>65</v>
      </c>
      <c r="D406" s="0" t="s">
        <v>220</v>
      </c>
      <c r="E406" s="0" t="n">
        <v>2038</v>
      </c>
      <c r="F406" s="5" t="n">
        <v>24.1792</v>
      </c>
      <c r="G406" s="11" t="n">
        <v>0.1141398</v>
      </c>
      <c r="H406" s="5" t="n">
        <v>2.75980905216</v>
      </c>
      <c r="I406" s="5" t="n">
        <v>21.41939094784</v>
      </c>
    </row>
    <row r="407" customFormat="false" ht="14.25" hidden="false" customHeight="false" outlineLevel="0" collapsed="false">
      <c r="A407" s="0" t="s">
        <v>93</v>
      </c>
      <c r="B407" s="0" t="s">
        <v>42</v>
      </c>
      <c r="C407" s="0" t="s">
        <v>65</v>
      </c>
      <c r="D407" s="0" t="s">
        <v>220</v>
      </c>
      <c r="E407" s="0" t="n">
        <v>2039</v>
      </c>
      <c r="F407" s="5" t="n">
        <v>25.5661</v>
      </c>
      <c r="G407" s="11" t="n">
        <v>0.1180054</v>
      </c>
      <c r="H407" s="5" t="n">
        <v>3.01693785694</v>
      </c>
      <c r="I407" s="5" t="n">
        <v>22.54916214306</v>
      </c>
    </row>
    <row r="408" customFormat="false" ht="14.25" hidden="false" customHeight="false" outlineLevel="0" collapsed="false">
      <c r="A408" s="0" t="s">
        <v>93</v>
      </c>
      <c r="B408" s="0" t="s">
        <v>42</v>
      </c>
      <c r="C408" s="0" t="s">
        <v>65</v>
      </c>
      <c r="D408" s="0" t="s">
        <v>220</v>
      </c>
      <c r="E408" s="0" t="n">
        <v>2040</v>
      </c>
      <c r="F408" s="5" t="n">
        <v>20.0518</v>
      </c>
      <c r="G408" s="11" t="n">
        <v>0.121871</v>
      </c>
      <c r="H408" s="5" t="n">
        <v>2.4437329178</v>
      </c>
      <c r="I408" s="5" t="n">
        <v>17.6080670822</v>
      </c>
    </row>
    <row r="409" customFormat="false" ht="14.25" hidden="false" customHeight="false" outlineLevel="0" collapsed="false">
      <c r="A409" s="0" t="s">
        <v>93</v>
      </c>
      <c r="B409" s="0" t="s">
        <v>42</v>
      </c>
      <c r="C409" s="0" t="s">
        <v>65</v>
      </c>
      <c r="D409" s="0" t="s">
        <v>204</v>
      </c>
      <c r="E409" s="0" t="n">
        <v>2024</v>
      </c>
      <c r="F409" s="5" t="n">
        <v>1.9148344546386</v>
      </c>
      <c r="G409" s="11" t="n">
        <v>0.02</v>
      </c>
      <c r="H409" s="5" t="n">
        <v>0.038296689092772</v>
      </c>
      <c r="I409" s="5" t="n">
        <v>1.87653776554583</v>
      </c>
    </row>
    <row r="410" customFormat="false" ht="14.25" hidden="false" customHeight="false" outlineLevel="0" collapsed="false">
      <c r="A410" s="0" t="s">
        <v>93</v>
      </c>
      <c r="B410" s="0" t="s">
        <v>42</v>
      </c>
      <c r="C410" s="0" t="s">
        <v>65</v>
      </c>
      <c r="D410" s="0" t="s">
        <v>204</v>
      </c>
      <c r="E410" s="0" t="n">
        <v>2024</v>
      </c>
      <c r="F410" s="5" t="n">
        <v>37.4466434088778</v>
      </c>
      <c r="G410" s="11" t="n">
        <v>0.02</v>
      </c>
      <c r="H410" s="5" t="n">
        <v>0.748932868177556</v>
      </c>
      <c r="I410" s="5" t="n">
        <v>36.6977105407003</v>
      </c>
    </row>
    <row r="411" customFormat="false" ht="14.25" hidden="false" customHeight="false" outlineLevel="0" collapsed="false">
      <c r="A411" s="0" t="s">
        <v>93</v>
      </c>
      <c r="B411" s="0" t="s">
        <v>42</v>
      </c>
      <c r="C411" s="0" t="s">
        <v>65</v>
      </c>
      <c r="D411" s="0" t="s">
        <v>204</v>
      </c>
      <c r="E411" s="0" t="n">
        <v>2024</v>
      </c>
      <c r="F411" s="5" t="n">
        <v>86.6834054774075</v>
      </c>
      <c r="G411" s="11" t="n">
        <v>0.02</v>
      </c>
      <c r="H411" s="5" t="n">
        <v>1.73366810954815</v>
      </c>
      <c r="I411" s="5" t="n">
        <v>84.9497373678593</v>
      </c>
    </row>
    <row r="412" customFormat="false" ht="14.25" hidden="false" customHeight="false" outlineLevel="0" collapsed="false">
      <c r="A412" s="0" t="s">
        <v>93</v>
      </c>
      <c r="B412" s="0" t="s">
        <v>42</v>
      </c>
      <c r="C412" s="0" t="s">
        <v>65</v>
      </c>
      <c r="D412" s="0" t="s">
        <v>204</v>
      </c>
      <c r="E412" s="0" t="n">
        <v>2025</v>
      </c>
      <c r="F412" s="5" t="n">
        <v>1.8659275772909</v>
      </c>
      <c r="G412" s="11" t="n">
        <v>0.02</v>
      </c>
      <c r="H412" s="5" t="n">
        <v>0.037318551545818</v>
      </c>
      <c r="I412" s="5" t="n">
        <v>1.82860902574508</v>
      </c>
    </row>
    <row r="413" customFormat="false" ht="14.25" hidden="false" customHeight="false" outlineLevel="0" collapsed="false">
      <c r="A413" s="0" t="s">
        <v>93</v>
      </c>
      <c r="B413" s="0" t="s">
        <v>42</v>
      </c>
      <c r="C413" s="0" t="s">
        <v>65</v>
      </c>
      <c r="D413" s="0" t="s">
        <v>204</v>
      </c>
      <c r="E413" s="0" t="n">
        <v>2025</v>
      </c>
      <c r="F413" s="5" t="n">
        <v>37.0682114346556</v>
      </c>
      <c r="G413" s="11" t="n">
        <v>0.02</v>
      </c>
      <c r="H413" s="5" t="n">
        <v>0.741364228693113</v>
      </c>
      <c r="I413" s="5" t="n">
        <v>36.3268472059625</v>
      </c>
    </row>
    <row r="414" customFormat="false" ht="14.25" hidden="false" customHeight="false" outlineLevel="0" collapsed="false">
      <c r="A414" s="0" t="s">
        <v>93</v>
      </c>
      <c r="B414" s="0" t="s">
        <v>42</v>
      </c>
      <c r="C414" s="0" t="s">
        <v>65</v>
      </c>
      <c r="D414" s="0" t="s">
        <v>204</v>
      </c>
      <c r="E414" s="0" t="n">
        <v>2025</v>
      </c>
      <c r="F414" s="5" t="n">
        <v>86.5006034283646</v>
      </c>
      <c r="G414" s="11" t="n">
        <v>0.02</v>
      </c>
      <c r="H414" s="5" t="n">
        <v>1.73001206856729</v>
      </c>
      <c r="I414" s="5" t="n">
        <v>84.7705913597973</v>
      </c>
    </row>
    <row r="415" customFormat="false" ht="14.25" hidden="false" customHeight="false" outlineLevel="0" collapsed="false">
      <c r="A415" s="0" t="s">
        <v>93</v>
      </c>
      <c r="B415" s="0" t="s">
        <v>42</v>
      </c>
      <c r="C415" s="0" t="s">
        <v>65</v>
      </c>
      <c r="D415" s="0" t="s">
        <v>204</v>
      </c>
      <c r="E415" s="0" t="n">
        <v>2026</v>
      </c>
      <c r="F415" s="5" t="n">
        <v>1.83091228612149</v>
      </c>
      <c r="G415" s="11" t="n">
        <v>0.024</v>
      </c>
      <c r="H415" s="5" t="n">
        <v>0.0439418948669158</v>
      </c>
      <c r="I415" s="5" t="n">
        <v>1.78697039125458</v>
      </c>
    </row>
    <row r="416" customFormat="false" ht="14.25" hidden="false" customHeight="false" outlineLevel="0" collapsed="false">
      <c r="A416" s="0" t="s">
        <v>93</v>
      </c>
      <c r="B416" s="0" t="s">
        <v>42</v>
      </c>
      <c r="C416" s="0" t="s">
        <v>65</v>
      </c>
      <c r="D416" s="0" t="s">
        <v>204</v>
      </c>
      <c r="E416" s="0" t="n">
        <v>2026</v>
      </c>
      <c r="F416" s="5" t="n">
        <v>36.782529898274</v>
      </c>
      <c r="G416" s="11" t="n">
        <v>0.024</v>
      </c>
      <c r="H416" s="5" t="n">
        <v>0.882780717558577</v>
      </c>
      <c r="I416" s="5" t="n">
        <v>35.8997491807155</v>
      </c>
    </row>
    <row r="417" customFormat="false" ht="14.25" hidden="false" customHeight="false" outlineLevel="0" collapsed="false">
      <c r="A417" s="0" t="s">
        <v>93</v>
      </c>
      <c r="B417" s="0" t="s">
        <v>42</v>
      </c>
      <c r="C417" s="0" t="s">
        <v>65</v>
      </c>
      <c r="D417" s="0" t="s">
        <v>204</v>
      </c>
      <c r="E417" s="0" t="n">
        <v>2026</v>
      </c>
      <c r="F417" s="5" t="n">
        <v>86.4615164268302</v>
      </c>
      <c r="G417" s="11" t="n">
        <v>0.024</v>
      </c>
      <c r="H417" s="5" t="n">
        <v>2.07507639424392</v>
      </c>
      <c r="I417" s="5" t="n">
        <v>84.3864400325863</v>
      </c>
    </row>
    <row r="418" customFormat="false" ht="14.25" hidden="false" customHeight="false" outlineLevel="0" collapsed="false">
      <c r="A418" s="0" t="s">
        <v>93</v>
      </c>
      <c r="B418" s="0" t="s">
        <v>42</v>
      </c>
      <c r="C418" s="0" t="s">
        <v>65</v>
      </c>
      <c r="D418" s="0" t="s">
        <v>204</v>
      </c>
      <c r="E418" s="0" t="n">
        <v>2027</v>
      </c>
      <c r="F418" s="5" t="n">
        <v>1.84306086200116</v>
      </c>
      <c r="G418" s="11" t="n">
        <v>0.028</v>
      </c>
      <c r="H418" s="5" t="n">
        <v>0.0516057041360325</v>
      </c>
      <c r="I418" s="5" t="n">
        <v>1.79145515786513</v>
      </c>
    </row>
    <row r="419" customFormat="false" ht="14.25" hidden="false" customHeight="false" outlineLevel="0" collapsed="false">
      <c r="A419" s="0" t="s">
        <v>93</v>
      </c>
      <c r="B419" s="0" t="s">
        <v>42</v>
      </c>
      <c r="C419" s="0" t="s">
        <v>65</v>
      </c>
      <c r="D419" s="0" t="s">
        <v>204</v>
      </c>
      <c r="E419" s="0" t="n">
        <v>2027</v>
      </c>
      <c r="F419" s="5" t="n">
        <v>36.4063429992373</v>
      </c>
      <c r="G419" s="11" t="n">
        <v>0.028</v>
      </c>
      <c r="H419" s="5" t="n">
        <v>1.01937760397864</v>
      </c>
      <c r="I419" s="5" t="n">
        <v>35.3869653952587</v>
      </c>
    </row>
    <row r="420" customFormat="false" ht="14.25" hidden="false" customHeight="false" outlineLevel="0" collapsed="false">
      <c r="A420" s="0" t="s">
        <v>93</v>
      </c>
      <c r="B420" s="0" t="s">
        <v>42</v>
      </c>
      <c r="C420" s="0" t="s">
        <v>65</v>
      </c>
      <c r="D420" s="0" t="s">
        <v>204</v>
      </c>
      <c r="E420" s="0" t="n">
        <v>2027</v>
      </c>
      <c r="F420" s="5" t="n">
        <v>86.573190685266</v>
      </c>
      <c r="G420" s="11" t="n">
        <v>0.028</v>
      </c>
      <c r="H420" s="5" t="n">
        <v>2.42404933918745</v>
      </c>
      <c r="I420" s="5" t="n">
        <v>84.1491413460786</v>
      </c>
    </row>
    <row r="421" customFormat="false" ht="14.25" hidden="false" customHeight="false" outlineLevel="0" collapsed="false">
      <c r="A421" s="0" t="s">
        <v>93</v>
      </c>
      <c r="B421" s="0" t="s">
        <v>42</v>
      </c>
      <c r="C421" s="0" t="s">
        <v>65</v>
      </c>
      <c r="D421" s="0" t="s">
        <v>204</v>
      </c>
      <c r="E421" s="0" t="n">
        <v>2028</v>
      </c>
      <c r="F421" s="5" t="n">
        <v>1.95105317429044</v>
      </c>
      <c r="G421" s="11" t="n">
        <v>0.032</v>
      </c>
      <c r="H421" s="5" t="n">
        <v>0.062433701577294</v>
      </c>
      <c r="I421" s="5" t="n">
        <v>1.88861947271314</v>
      </c>
    </row>
    <row r="422" customFormat="false" ht="14.25" hidden="false" customHeight="false" outlineLevel="0" collapsed="false">
      <c r="A422" s="0" t="s">
        <v>93</v>
      </c>
      <c r="B422" s="0" t="s">
        <v>42</v>
      </c>
      <c r="C422" s="0" t="s">
        <v>65</v>
      </c>
      <c r="D422" s="0" t="s">
        <v>204</v>
      </c>
      <c r="E422" s="0" t="n">
        <v>2028</v>
      </c>
      <c r="F422" s="5" t="n">
        <v>35.7980378660238</v>
      </c>
      <c r="G422" s="11" t="n">
        <v>0.032</v>
      </c>
      <c r="H422" s="5" t="n">
        <v>1.14553721171276</v>
      </c>
      <c r="I422" s="5" t="n">
        <v>34.652500654311</v>
      </c>
    </row>
    <row r="423" customFormat="false" ht="14.25" hidden="false" customHeight="false" outlineLevel="0" collapsed="false">
      <c r="A423" s="0" t="s">
        <v>93</v>
      </c>
      <c r="B423" s="0" t="s">
        <v>42</v>
      </c>
      <c r="C423" s="0" t="s">
        <v>65</v>
      </c>
      <c r="D423" s="0" t="s">
        <v>204</v>
      </c>
      <c r="E423" s="0" t="n">
        <v>2028</v>
      </c>
      <c r="F423" s="5" t="n">
        <v>86.4639458837876</v>
      </c>
      <c r="G423" s="11" t="n">
        <v>0.032</v>
      </c>
      <c r="H423" s="5" t="n">
        <v>2.7668462682812</v>
      </c>
      <c r="I423" s="5" t="n">
        <v>83.6970996155064</v>
      </c>
    </row>
    <row r="424" customFormat="false" ht="14.25" hidden="false" customHeight="false" outlineLevel="0" collapsed="false">
      <c r="A424" s="0" t="s">
        <v>93</v>
      </c>
      <c r="B424" s="0" t="s">
        <v>42</v>
      </c>
      <c r="C424" s="0" t="s">
        <v>65</v>
      </c>
      <c r="D424" s="0" t="s">
        <v>204</v>
      </c>
      <c r="E424" s="0" t="n">
        <v>2029</v>
      </c>
      <c r="F424" s="5" t="n">
        <v>2.07404048524762</v>
      </c>
      <c r="G424" s="11" t="n">
        <v>0.036</v>
      </c>
      <c r="H424" s="5" t="n">
        <v>0.0746654574689142</v>
      </c>
      <c r="I424" s="5" t="n">
        <v>1.9993750277787</v>
      </c>
    </row>
    <row r="425" customFormat="false" ht="14.25" hidden="false" customHeight="false" outlineLevel="0" collapsed="false">
      <c r="A425" s="0" t="s">
        <v>93</v>
      </c>
      <c r="B425" s="0" t="s">
        <v>42</v>
      </c>
      <c r="C425" s="0" t="s">
        <v>65</v>
      </c>
      <c r="D425" s="0" t="s">
        <v>204</v>
      </c>
      <c r="E425" s="0" t="n">
        <v>2029</v>
      </c>
      <c r="F425" s="5" t="n">
        <v>35.1475309883648</v>
      </c>
      <c r="G425" s="11" t="n">
        <v>0.036</v>
      </c>
      <c r="H425" s="5" t="n">
        <v>1.26531111558113</v>
      </c>
      <c r="I425" s="5" t="n">
        <v>33.8822198727837</v>
      </c>
    </row>
    <row r="426" customFormat="false" ht="14.25" hidden="false" customHeight="false" outlineLevel="0" collapsed="false">
      <c r="A426" s="0" t="s">
        <v>93</v>
      </c>
      <c r="B426" s="0" t="s">
        <v>42</v>
      </c>
      <c r="C426" s="0" t="s">
        <v>65</v>
      </c>
      <c r="D426" s="0" t="s">
        <v>204</v>
      </c>
      <c r="E426" s="0" t="n">
        <v>2029</v>
      </c>
      <c r="F426" s="5" t="n">
        <v>86.4488903422736</v>
      </c>
      <c r="G426" s="11" t="n">
        <v>0.036</v>
      </c>
      <c r="H426" s="5" t="n">
        <v>3.11216005232185</v>
      </c>
      <c r="I426" s="5" t="n">
        <v>83.3367302899518</v>
      </c>
    </row>
    <row r="427" customFormat="false" ht="14.25" hidden="false" customHeight="false" outlineLevel="0" collapsed="false">
      <c r="A427" s="0" t="s">
        <v>93</v>
      </c>
      <c r="B427" s="0" t="s">
        <v>42</v>
      </c>
      <c r="C427" s="0" t="s">
        <v>65</v>
      </c>
      <c r="D427" s="0" t="s">
        <v>204</v>
      </c>
      <c r="E427" s="0" t="n">
        <v>2030</v>
      </c>
      <c r="F427" s="5" t="n">
        <v>5.25544727687801</v>
      </c>
      <c r="G427" s="11" t="n">
        <v>0.04</v>
      </c>
      <c r="H427" s="5" t="n">
        <v>0.21021789107512</v>
      </c>
      <c r="I427" s="5" t="n">
        <v>5.04522938580289</v>
      </c>
    </row>
    <row r="428" customFormat="false" ht="14.25" hidden="false" customHeight="false" outlineLevel="0" collapsed="false">
      <c r="A428" s="0" t="s">
        <v>93</v>
      </c>
      <c r="B428" s="0" t="s">
        <v>42</v>
      </c>
      <c r="C428" s="0" t="s">
        <v>65</v>
      </c>
      <c r="D428" s="0" t="s">
        <v>204</v>
      </c>
      <c r="E428" s="0" t="n">
        <v>2030</v>
      </c>
      <c r="F428" s="5" t="n">
        <v>34.2553632019719</v>
      </c>
      <c r="G428" s="11" t="n">
        <v>0.04</v>
      </c>
      <c r="H428" s="5" t="n">
        <v>1.37021452807888</v>
      </c>
      <c r="I428" s="5" t="n">
        <v>32.885148673893</v>
      </c>
    </row>
    <row r="429" customFormat="false" ht="14.25" hidden="false" customHeight="false" outlineLevel="0" collapsed="false">
      <c r="A429" s="0" t="s">
        <v>93</v>
      </c>
      <c r="B429" s="0" t="s">
        <v>42</v>
      </c>
      <c r="C429" s="0" t="s">
        <v>65</v>
      </c>
      <c r="D429" s="0" t="s">
        <v>204</v>
      </c>
      <c r="E429" s="0" t="n">
        <v>2030</v>
      </c>
      <c r="F429" s="5" t="n">
        <v>86.3576717982814</v>
      </c>
      <c r="G429" s="11" t="n">
        <v>0.04</v>
      </c>
      <c r="H429" s="5" t="n">
        <v>3.45430687193126</v>
      </c>
      <c r="I429" s="5" t="n">
        <v>82.9033649263501</v>
      </c>
    </row>
    <row r="430" customFormat="false" ht="14.25" hidden="false" customHeight="false" outlineLevel="0" collapsed="false">
      <c r="A430" s="0" t="s">
        <v>93</v>
      </c>
      <c r="B430" s="0" t="s">
        <v>42</v>
      </c>
      <c r="C430" s="0" t="s">
        <v>65</v>
      </c>
      <c r="D430" s="0" t="s">
        <v>204</v>
      </c>
      <c r="E430" s="0" t="n">
        <v>2031</v>
      </c>
      <c r="F430" s="5" t="n">
        <v>5.44982953402842</v>
      </c>
      <c r="G430" s="11" t="n">
        <v>0.042</v>
      </c>
      <c r="H430" s="5" t="n">
        <v>0.228892840429194</v>
      </c>
      <c r="I430" s="5" t="n">
        <v>5.22093669359922</v>
      </c>
    </row>
    <row r="431" customFormat="false" ht="14.25" hidden="false" customHeight="false" outlineLevel="0" collapsed="false">
      <c r="A431" s="0" t="s">
        <v>93</v>
      </c>
      <c r="B431" s="0" t="s">
        <v>42</v>
      </c>
      <c r="C431" s="0" t="s">
        <v>65</v>
      </c>
      <c r="D431" s="0" t="s">
        <v>204</v>
      </c>
      <c r="E431" s="0" t="n">
        <v>2031</v>
      </c>
      <c r="F431" s="5" t="n">
        <v>33.9262592819037</v>
      </c>
      <c r="G431" s="11" t="n">
        <v>0.042</v>
      </c>
      <c r="H431" s="5" t="n">
        <v>1.42490288983996</v>
      </c>
      <c r="I431" s="5" t="n">
        <v>32.5013563920638</v>
      </c>
    </row>
    <row r="432" customFormat="false" ht="14.25" hidden="false" customHeight="false" outlineLevel="0" collapsed="false">
      <c r="A432" s="0" t="s">
        <v>93</v>
      </c>
      <c r="B432" s="0" t="s">
        <v>42</v>
      </c>
      <c r="C432" s="0" t="s">
        <v>65</v>
      </c>
      <c r="D432" s="0" t="s">
        <v>204</v>
      </c>
      <c r="E432" s="0" t="n">
        <v>2031</v>
      </c>
      <c r="F432" s="5" t="n">
        <v>86.2489547292383</v>
      </c>
      <c r="G432" s="11" t="n">
        <v>0.042</v>
      </c>
      <c r="H432" s="5" t="n">
        <v>3.62245609862801</v>
      </c>
      <c r="I432" s="5" t="n">
        <v>82.6264986306103</v>
      </c>
    </row>
    <row r="433" customFormat="false" ht="14.25" hidden="false" customHeight="false" outlineLevel="0" collapsed="false">
      <c r="A433" s="0" t="s">
        <v>93</v>
      </c>
      <c r="B433" s="0" t="s">
        <v>42</v>
      </c>
      <c r="C433" s="0" t="s">
        <v>65</v>
      </c>
      <c r="D433" s="0" t="s">
        <v>204</v>
      </c>
      <c r="E433" s="0" t="n">
        <v>2032</v>
      </c>
      <c r="F433" s="5" t="n">
        <v>5.01700913987626</v>
      </c>
      <c r="G433" s="11" t="n">
        <v>0.044</v>
      </c>
      <c r="H433" s="5" t="n">
        <v>0.220748402154556</v>
      </c>
      <c r="I433" s="5" t="n">
        <v>4.79626073772171</v>
      </c>
    </row>
    <row r="434" customFormat="false" ht="14.25" hidden="false" customHeight="false" outlineLevel="0" collapsed="false">
      <c r="A434" s="0" t="s">
        <v>93</v>
      </c>
      <c r="B434" s="0" t="s">
        <v>42</v>
      </c>
      <c r="C434" s="0" t="s">
        <v>65</v>
      </c>
      <c r="D434" s="0" t="s">
        <v>204</v>
      </c>
      <c r="E434" s="0" t="n">
        <v>2032</v>
      </c>
      <c r="F434" s="5" t="n">
        <v>33.9260633730784</v>
      </c>
      <c r="G434" s="11" t="n">
        <v>0.044</v>
      </c>
      <c r="H434" s="5" t="n">
        <v>1.49274678841545</v>
      </c>
      <c r="I434" s="5" t="n">
        <v>32.433316584663</v>
      </c>
    </row>
    <row r="435" customFormat="false" ht="14.25" hidden="false" customHeight="false" outlineLevel="0" collapsed="false">
      <c r="A435" s="0" t="s">
        <v>93</v>
      </c>
      <c r="B435" s="0" t="s">
        <v>42</v>
      </c>
      <c r="C435" s="0" t="s">
        <v>65</v>
      </c>
      <c r="D435" s="0" t="s">
        <v>204</v>
      </c>
      <c r="E435" s="0" t="n">
        <v>2032</v>
      </c>
      <c r="F435" s="5" t="n">
        <v>86.326476346327</v>
      </c>
      <c r="G435" s="11" t="n">
        <v>0.044</v>
      </c>
      <c r="H435" s="5" t="n">
        <v>3.79836495923839</v>
      </c>
      <c r="I435" s="5" t="n">
        <v>82.5281113870886</v>
      </c>
    </row>
    <row r="436" customFormat="false" ht="14.25" hidden="false" customHeight="false" outlineLevel="0" collapsed="false">
      <c r="A436" s="0" t="s">
        <v>93</v>
      </c>
      <c r="B436" s="0" t="s">
        <v>42</v>
      </c>
      <c r="C436" s="0" t="s">
        <v>65</v>
      </c>
      <c r="D436" s="0" t="s">
        <v>204</v>
      </c>
      <c r="E436" s="0" t="n">
        <v>2033</v>
      </c>
      <c r="F436" s="5" t="n">
        <v>5.14883267852018</v>
      </c>
      <c r="G436" s="11" t="n">
        <v>0.046</v>
      </c>
      <c r="H436" s="5" t="n">
        <v>0.236846303211928</v>
      </c>
      <c r="I436" s="5" t="n">
        <v>4.91198637530825</v>
      </c>
    </row>
    <row r="437" customFormat="false" ht="14.25" hidden="false" customHeight="false" outlineLevel="0" collapsed="false">
      <c r="A437" s="0" t="s">
        <v>93</v>
      </c>
      <c r="B437" s="0" t="s">
        <v>42</v>
      </c>
      <c r="C437" s="0" t="s">
        <v>65</v>
      </c>
      <c r="D437" s="0" t="s">
        <v>204</v>
      </c>
      <c r="E437" s="0" t="n">
        <v>2033</v>
      </c>
      <c r="F437" s="5" t="n">
        <v>33.6607569045069</v>
      </c>
      <c r="G437" s="11" t="n">
        <v>0.046</v>
      </c>
      <c r="H437" s="5" t="n">
        <v>1.54839481760732</v>
      </c>
      <c r="I437" s="5" t="n">
        <v>32.1123620868996</v>
      </c>
    </row>
    <row r="438" customFormat="false" ht="14.25" hidden="false" customHeight="false" outlineLevel="0" collapsed="false">
      <c r="A438" s="0" t="s">
        <v>93</v>
      </c>
      <c r="B438" s="0" t="s">
        <v>42</v>
      </c>
      <c r="C438" s="0" t="s">
        <v>65</v>
      </c>
      <c r="D438" s="0" t="s">
        <v>204</v>
      </c>
      <c r="E438" s="0" t="n">
        <v>2033</v>
      </c>
      <c r="F438" s="5" t="n">
        <v>86.329427052479</v>
      </c>
      <c r="G438" s="11" t="n">
        <v>0.046</v>
      </c>
      <c r="H438" s="5" t="n">
        <v>3.97115364441404</v>
      </c>
      <c r="I438" s="5" t="n">
        <v>82.358273408065</v>
      </c>
    </row>
    <row r="439" customFormat="false" ht="14.25" hidden="false" customHeight="false" outlineLevel="0" collapsed="false">
      <c r="A439" s="0" t="s">
        <v>93</v>
      </c>
      <c r="B439" s="0" t="s">
        <v>42</v>
      </c>
      <c r="C439" s="0" t="s">
        <v>65</v>
      </c>
      <c r="D439" s="0" t="s">
        <v>204</v>
      </c>
      <c r="E439" s="0" t="n">
        <v>2034</v>
      </c>
      <c r="F439" s="5" t="n">
        <v>5.40695457132648</v>
      </c>
      <c r="G439" s="11" t="n">
        <v>0.048</v>
      </c>
      <c r="H439" s="5" t="n">
        <v>0.259533819423671</v>
      </c>
      <c r="I439" s="5" t="n">
        <v>5.14742075190281</v>
      </c>
    </row>
    <row r="440" customFormat="false" ht="14.25" hidden="false" customHeight="false" outlineLevel="0" collapsed="false">
      <c r="A440" s="0" t="s">
        <v>93</v>
      </c>
      <c r="B440" s="0" t="s">
        <v>42</v>
      </c>
      <c r="C440" s="0" t="s">
        <v>65</v>
      </c>
      <c r="D440" s="0" t="s">
        <v>204</v>
      </c>
      <c r="E440" s="0" t="n">
        <v>2034</v>
      </c>
      <c r="F440" s="5" t="n">
        <v>33.360347679004</v>
      </c>
      <c r="G440" s="11" t="n">
        <v>0.048</v>
      </c>
      <c r="H440" s="5" t="n">
        <v>1.60129668859219</v>
      </c>
      <c r="I440" s="5" t="n">
        <v>31.7590509904118</v>
      </c>
    </row>
    <row r="441" customFormat="false" ht="14.25" hidden="false" customHeight="false" outlineLevel="0" collapsed="false">
      <c r="A441" s="0" t="s">
        <v>93</v>
      </c>
      <c r="B441" s="0" t="s">
        <v>42</v>
      </c>
      <c r="C441" s="0" t="s">
        <v>65</v>
      </c>
      <c r="D441" s="0" t="s">
        <v>204</v>
      </c>
      <c r="E441" s="0" t="n">
        <v>2034</v>
      </c>
      <c r="F441" s="5" t="n">
        <v>86.2710983049715</v>
      </c>
      <c r="G441" s="11" t="n">
        <v>0.048</v>
      </c>
      <c r="H441" s="5" t="n">
        <v>4.14101271863863</v>
      </c>
      <c r="I441" s="5" t="n">
        <v>82.1300855863328</v>
      </c>
    </row>
    <row r="442" customFormat="false" ht="14.25" hidden="false" customHeight="false" outlineLevel="0" collapsed="false">
      <c r="A442" s="0" t="s">
        <v>93</v>
      </c>
      <c r="B442" s="0" t="s">
        <v>42</v>
      </c>
      <c r="C442" s="0" t="s">
        <v>65</v>
      </c>
      <c r="D442" s="0" t="s">
        <v>204</v>
      </c>
      <c r="E442" s="0" t="n">
        <v>2035</v>
      </c>
      <c r="F442" s="5" t="n">
        <v>6.09213160118398</v>
      </c>
      <c r="G442" s="11" t="n">
        <v>0.05</v>
      </c>
      <c r="H442" s="5" t="n">
        <v>0.304606580059199</v>
      </c>
      <c r="I442" s="5" t="n">
        <v>5.78752502112478</v>
      </c>
    </row>
    <row r="443" customFormat="false" ht="14.25" hidden="false" customHeight="false" outlineLevel="0" collapsed="false">
      <c r="A443" s="0" t="s">
        <v>93</v>
      </c>
      <c r="B443" s="0" t="s">
        <v>42</v>
      </c>
      <c r="C443" s="0" t="s">
        <v>65</v>
      </c>
      <c r="D443" s="0" t="s">
        <v>204</v>
      </c>
      <c r="E443" s="0" t="n">
        <v>2035</v>
      </c>
      <c r="F443" s="5" t="n">
        <v>32.8516078868057</v>
      </c>
      <c r="G443" s="11" t="n">
        <v>0.05</v>
      </c>
      <c r="H443" s="5" t="n">
        <v>1.64258039434029</v>
      </c>
      <c r="I443" s="5" t="n">
        <v>31.2090274924654</v>
      </c>
    </row>
    <row r="444" customFormat="false" ht="14.25" hidden="false" customHeight="false" outlineLevel="0" collapsed="false">
      <c r="A444" s="0" t="s">
        <v>93</v>
      </c>
      <c r="B444" s="0" t="s">
        <v>42</v>
      </c>
      <c r="C444" s="0" t="s">
        <v>65</v>
      </c>
      <c r="D444" s="0" t="s">
        <v>204</v>
      </c>
      <c r="E444" s="0" t="n">
        <v>2035</v>
      </c>
      <c r="F444" s="5" t="n">
        <v>86.2442978951222</v>
      </c>
      <c r="G444" s="11" t="n">
        <v>0.05</v>
      </c>
      <c r="H444" s="5" t="n">
        <v>4.31221489475611</v>
      </c>
      <c r="I444" s="5" t="n">
        <v>81.9320830003661</v>
      </c>
    </row>
    <row r="445" customFormat="false" ht="14.25" hidden="false" customHeight="false" outlineLevel="0" collapsed="false">
      <c r="A445" s="0" t="s">
        <v>93</v>
      </c>
      <c r="B445" s="0" t="s">
        <v>42</v>
      </c>
      <c r="C445" s="0" t="s">
        <v>65</v>
      </c>
      <c r="D445" s="0" t="s">
        <v>204</v>
      </c>
      <c r="E445" s="0" t="n">
        <v>2036</v>
      </c>
      <c r="F445" s="5" t="n">
        <v>6.19686693711818</v>
      </c>
      <c r="G445" s="11" t="n">
        <v>0.054</v>
      </c>
      <c r="H445" s="5" t="n">
        <v>0.334630814604382</v>
      </c>
      <c r="I445" s="5" t="n">
        <v>5.8622361225138</v>
      </c>
    </row>
    <row r="446" customFormat="false" ht="14.25" hidden="false" customHeight="false" outlineLevel="0" collapsed="false">
      <c r="A446" s="0" t="s">
        <v>93</v>
      </c>
      <c r="B446" s="0" t="s">
        <v>42</v>
      </c>
      <c r="C446" s="0" t="s">
        <v>65</v>
      </c>
      <c r="D446" s="0" t="s">
        <v>204</v>
      </c>
      <c r="E446" s="0" t="n">
        <v>2036</v>
      </c>
      <c r="F446" s="5" t="n">
        <v>32.5479002573778</v>
      </c>
      <c r="G446" s="11" t="n">
        <v>0.054</v>
      </c>
      <c r="H446" s="5" t="n">
        <v>1.7575866138984</v>
      </c>
      <c r="I446" s="5" t="n">
        <v>30.7903136434794</v>
      </c>
    </row>
    <row r="447" customFormat="false" ht="14.25" hidden="false" customHeight="false" outlineLevel="0" collapsed="false">
      <c r="A447" s="0" t="s">
        <v>93</v>
      </c>
      <c r="B447" s="0" t="s">
        <v>42</v>
      </c>
      <c r="C447" s="0" t="s">
        <v>65</v>
      </c>
      <c r="D447" s="0" t="s">
        <v>204</v>
      </c>
      <c r="E447" s="0" t="n">
        <v>2036</v>
      </c>
      <c r="F447" s="5" t="n">
        <v>86.2390860790931</v>
      </c>
      <c r="G447" s="11" t="n">
        <v>0.054</v>
      </c>
      <c r="H447" s="5" t="n">
        <v>4.65691064827103</v>
      </c>
      <c r="I447" s="5" t="n">
        <v>81.5821754308221</v>
      </c>
    </row>
    <row r="448" customFormat="false" ht="14.25" hidden="false" customHeight="false" outlineLevel="0" collapsed="false">
      <c r="A448" s="0" t="s">
        <v>93</v>
      </c>
      <c r="B448" s="0" t="s">
        <v>42</v>
      </c>
      <c r="C448" s="0" t="s">
        <v>65</v>
      </c>
      <c r="D448" s="0" t="s">
        <v>204</v>
      </c>
      <c r="E448" s="0" t="n">
        <v>2037</v>
      </c>
      <c r="F448" s="5" t="n">
        <v>6.63884021733193</v>
      </c>
      <c r="G448" s="11" t="n">
        <v>0.058</v>
      </c>
      <c r="H448" s="5" t="n">
        <v>0.385052732605252</v>
      </c>
      <c r="I448" s="5" t="n">
        <v>6.25378748472668</v>
      </c>
    </row>
    <row r="449" customFormat="false" ht="14.25" hidden="false" customHeight="false" outlineLevel="0" collapsed="false">
      <c r="A449" s="0" t="s">
        <v>93</v>
      </c>
      <c r="B449" s="0" t="s">
        <v>42</v>
      </c>
      <c r="C449" s="0" t="s">
        <v>65</v>
      </c>
      <c r="D449" s="0" t="s">
        <v>204</v>
      </c>
      <c r="E449" s="0" t="n">
        <v>2037</v>
      </c>
      <c r="F449" s="5" t="n">
        <v>32.4072881263424</v>
      </c>
      <c r="G449" s="11" t="n">
        <v>0.058</v>
      </c>
      <c r="H449" s="5" t="n">
        <v>1.87962271132786</v>
      </c>
      <c r="I449" s="5" t="n">
        <v>30.5276654150145</v>
      </c>
    </row>
    <row r="450" customFormat="false" ht="14.25" hidden="false" customHeight="false" outlineLevel="0" collapsed="false">
      <c r="A450" s="0" t="s">
        <v>93</v>
      </c>
      <c r="B450" s="0" t="s">
        <v>42</v>
      </c>
      <c r="C450" s="0" t="s">
        <v>65</v>
      </c>
      <c r="D450" s="0" t="s">
        <v>204</v>
      </c>
      <c r="E450" s="0" t="n">
        <v>2037</v>
      </c>
      <c r="F450" s="5" t="n">
        <v>86.3777213975654</v>
      </c>
      <c r="G450" s="11" t="n">
        <v>0.058</v>
      </c>
      <c r="H450" s="5" t="n">
        <v>5.00990784105879</v>
      </c>
      <c r="I450" s="5" t="n">
        <v>81.3678135565066</v>
      </c>
    </row>
    <row r="451" customFormat="false" ht="14.25" hidden="false" customHeight="false" outlineLevel="0" collapsed="false">
      <c r="A451" s="0" t="s">
        <v>93</v>
      </c>
      <c r="B451" s="0" t="s">
        <v>42</v>
      </c>
      <c r="C451" s="0" t="s">
        <v>65</v>
      </c>
      <c r="D451" s="0" t="s">
        <v>204</v>
      </c>
      <c r="E451" s="0" t="n">
        <v>2038</v>
      </c>
      <c r="F451" s="5" t="n">
        <v>7.00809855984457</v>
      </c>
      <c r="G451" s="11" t="n">
        <v>0.062</v>
      </c>
      <c r="H451" s="5" t="n">
        <v>0.434502110710364</v>
      </c>
      <c r="I451" s="5" t="n">
        <v>6.57359644913421</v>
      </c>
    </row>
    <row r="452" customFormat="false" ht="14.25" hidden="false" customHeight="false" outlineLevel="0" collapsed="false">
      <c r="A452" s="0" t="s">
        <v>93</v>
      </c>
      <c r="B452" s="0" t="s">
        <v>42</v>
      </c>
      <c r="C452" s="0" t="s">
        <v>65</v>
      </c>
      <c r="D452" s="0" t="s">
        <v>204</v>
      </c>
      <c r="E452" s="0" t="n">
        <v>2038</v>
      </c>
      <c r="F452" s="5" t="n">
        <v>32.1722917509977</v>
      </c>
      <c r="G452" s="11" t="n">
        <v>0.062</v>
      </c>
      <c r="H452" s="5" t="n">
        <v>1.99468208856186</v>
      </c>
      <c r="I452" s="5" t="n">
        <v>30.1776096624358</v>
      </c>
    </row>
    <row r="453" customFormat="false" ht="14.25" hidden="false" customHeight="false" outlineLevel="0" collapsed="false">
      <c r="A453" s="0" t="s">
        <v>93</v>
      </c>
      <c r="B453" s="0" t="s">
        <v>42</v>
      </c>
      <c r="C453" s="0" t="s">
        <v>65</v>
      </c>
      <c r="D453" s="0" t="s">
        <v>204</v>
      </c>
      <c r="E453" s="0" t="n">
        <v>2038</v>
      </c>
      <c r="F453" s="5" t="n">
        <v>86.4643773878533</v>
      </c>
      <c r="G453" s="11" t="n">
        <v>0.062</v>
      </c>
      <c r="H453" s="5" t="n">
        <v>5.36079139804691</v>
      </c>
      <c r="I453" s="5" t="n">
        <v>81.1035859898064</v>
      </c>
    </row>
    <row r="454" customFormat="false" ht="14.25" hidden="false" customHeight="false" outlineLevel="0" collapsed="false">
      <c r="A454" s="0" t="s">
        <v>93</v>
      </c>
      <c r="B454" s="0" t="s">
        <v>42</v>
      </c>
      <c r="C454" s="0" t="s">
        <v>65</v>
      </c>
      <c r="D454" s="0" t="s">
        <v>204</v>
      </c>
      <c r="E454" s="0" t="n">
        <v>2039</v>
      </c>
      <c r="F454" s="5" t="n">
        <v>7.23735614906499</v>
      </c>
      <c r="G454" s="11" t="n">
        <v>0.066</v>
      </c>
      <c r="H454" s="5" t="n">
        <v>0.477665505838289</v>
      </c>
      <c r="I454" s="5" t="n">
        <v>6.7596906432267</v>
      </c>
    </row>
    <row r="455" customFormat="false" ht="14.25" hidden="false" customHeight="false" outlineLevel="0" collapsed="false">
      <c r="A455" s="0" t="s">
        <v>93</v>
      </c>
      <c r="B455" s="0" t="s">
        <v>42</v>
      </c>
      <c r="C455" s="0" t="s">
        <v>65</v>
      </c>
      <c r="D455" s="0" t="s">
        <v>204</v>
      </c>
      <c r="E455" s="0" t="n">
        <v>2039</v>
      </c>
      <c r="F455" s="5" t="n">
        <v>32.0026407416179</v>
      </c>
      <c r="G455" s="11" t="n">
        <v>0.066</v>
      </c>
      <c r="H455" s="5" t="n">
        <v>2.11217428894678</v>
      </c>
      <c r="I455" s="5" t="n">
        <v>29.8904664526711</v>
      </c>
    </row>
    <row r="456" customFormat="false" ht="14.25" hidden="false" customHeight="false" outlineLevel="0" collapsed="false">
      <c r="A456" s="0" t="s">
        <v>93</v>
      </c>
      <c r="B456" s="0" t="s">
        <v>42</v>
      </c>
      <c r="C456" s="0" t="s">
        <v>65</v>
      </c>
      <c r="D456" s="0" t="s">
        <v>204</v>
      </c>
      <c r="E456" s="0" t="n">
        <v>2039</v>
      </c>
      <c r="F456" s="5" t="n">
        <v>86.5355165306046</v>
      </c>
      <c r="G456" s="11" t="n">
        <v>0.066</v>
      </c>
      <c r="H456" s="5" t="n">
        <v>5.7113440910199</v>
      </c>
      <c r="I456" s="5" t="n">
        <v>80.8241724395847</v>
      </c>
    </row>
    <row r="457" customFormat="false" ht="14.25" hidden="false" customHeight="false" outlineLevel="0" collapsed="false">
      <c r="A457" s="0" t="s">
        <v>93</v>
      </c>
      <c r="B457" s="0" t="s">
        <v>42</v>
      </c>
      <c r="C457" s="0" t="s">
        <v>65</v>
      </c>
      <c r="D457" s="0" t="s">
        <v>204</v>
      </c>
      <c r="E457" s="0" t="n">
        <v>2040</v>
      </c>
      <c r="F457" s="5" t="n">
        <v>7.53719845746969</v>
      </c>
      <c r="G457" s="11" t="n">
        <v>0.07</v>
      </c>
      <c r="H457" s="5" t="n">
        <v>0.527603892022878</v>
      </c>
      <c r="I457" s="5" t="n">
        <v>7.00959456544681</v>
      </c>
    </row>
    <row r="458" customFormat="false" ht="14.25" hidden="false" customHeight="false" outlineLevel="0" collapsed="false">
      <c r="A458" s="0" t="s">
        <v>93</v>
      </c>
      <c r="B458" s="0" t="s">
        <v>42</v>
      </c>
      <c r="C458" s="0" t="s">
        <v>65</v>
      </c>
      <c r="D458" s="0" t="s">
        <v>204</v>
      </c>
      <c r="E458" s="0" t="n">
        <v>2040</v>
      </c>
      <c r="F458" s="5" t="n">
        <v>38.350322512723</v>
      </c>
      <c r="G458" s="11" t="n">
        <v>0.07</v>
      </c>
      <c r="H458" s="5" t="n">
        <v>2.68452257589061</v>
      </c>
      <c r="I458" s="5" t="n">
        <v>35.6657999368324</v>
      </c>
    </row>
    <row r="459" customFormat="false" ht="14.25" hidden="false" customHeight="false" outlineLevel="0" collapsed="false">
      <c r="A459" s="0" t="s">
        <v>93</v>
      </c>
      <c r="B459" s="0" t="s">
        <v>42</v>
      </c>
      <c r="C459" s="0" t="s">
        <v>65</v>
      </c>
      <c r="D459" s="0" t="s">
        <v>204</v>
      </c>
      <c r="E459" s="0" t="n">
        <v>2040</v>
      </c>
      <c r="F459" s="5" t="n">
        <v>86.7362291889336</v>
      </c>
      <c r="G459" s="11" t="n">
        <v>0.07</v>
      </c>
      <c r="H459" s="5" t="n">
        <v>6.07153604322535</v>
      </c>
      <c r="I459" s="5" t="n">
        <v>80.6646931457083</v>
      </c>
    </row>
    <row r="460" customFormat="false" ht="14.25" hidden="false" customHeight="false" outlineLevel="0" collapsed="false">
      <c r="A460" s="0" t="s">
        <v>93</v>
      </c>
      <c r="B460" s="0" t="s">
        <v>42</v>
      </c>
      <c r="C460" s="0" t="s">
        <v>65</v>
      </c>
      <c r="D460" s="0" t="s">
        <v>206</v>
      </c>
      <c r="E460" s="0" t="n">
        <v>2024</v>
      </c>
      <c r="F460" s="5" t="n">
        <v>2.5021877743158</v>
      </c>
      <c r="G460" s="11" t="n">
        <v>0.101071</v>
      </c>
      <c r="H460" s="5" t="n">
        <v>0.252898620537872</v>
      </c>
      <c r="I460" s="5" t="n">
        <v>2.24928915377793</v>
      </c>
    </row>
    <row r="461" customFormat="false" ht="14.25" hidden="false" customHeight="false" outlineLevel="0" collapsed="false">
      <c r="A461" s="0" t="s">
        <v>93</v>
      </c>
      <c r="B461" s="0" t="s">
        <v>42</v>
      </c>
      <c r="C461" s="0" t="s">
        <v>65</v>
      </c>
      <c r="D461" s="0" t="s">
        <v>206</v>
      </c>
      <c r="E461" s="0" t="n">
        <v>2025</v>
      </c>
      <c r="F461" s="5" t="n">
        <v>2.80610113041178</v>
      </c>
      <c r="G461" s="11" t="n">
        <v>0.101071</v>
      </c>
      <c r="H461" s="5" t="n">
        <v>0.283615447351849</v>
      </c>
      <c r="I461" s="5" t="n">
        <v>2.52248568305993</v>
      </c>
    </row>
    <row r="462" customFormat="false" ht="14.25" hidden="false" customHeight="false" outlineLevel="0" collapsed="false">
      <c r="A462" s="0" t="s">
        <v>93</v>
      </c>
      <c r="B462" s="0" t="s">
        <v>42</v>
      </c>
      <c r="C462" s="0" t="s">
        <v>65</v>
      </c>
      <c r="D462" s="0" t="s">
        <v>206</v>
      </c>
      <c r="E462" s="0" t="n">
        <v>2026</v>
      </c>
      <c r="F462" s="5" t="n">
        <v>3.43757524164945</v>
      </c>
      <c r="G462" s="11" t="n">
        <v>0.1177246</v>
      </c>
      <c r="H462" s="5" t="n">
        <v>0.404687170293085</v>
      </c>
      <c r="I462" s="5" t="n">
        <v>3.03288807135636</v>
      </c>
    </row>
    <row r="463" customFormat="false" ht="14.25" hidden="false" customHeight="false" outlineLevel="0" collapsed="false">
      <c r="A463" s="0" t="s">
        <v>93</v>
      </c>
      <c r="B463" s="0" t="s">
        <v>42</v>
      </c>
      <c r="C463" s="0" t="s">
        <v>65</v>
      </c>
      <c r="D463" s="0" t="s">
        <v>206</v>
      </c>
      <c r="E463" s="0" t="n">
        <v>2027</v>
      </c>
      <c r="F463" s="5" t="n">
        <v>3.76196260877205</v>
      </c>
      <c r="G463" s="11" t="n">
        <v>0.1343782</v>
      </c>
      <c r="H463" s="5" t="n">
        <v>0.505525763834092</v>
      </c>
      <c r="I463" s="5" t="n">
        <v>3.25643684493796</v>
      </c>
    </row>
    <row r="464" customFormat="false" ht="14.25" hidden="false" customHeight="false" outlineLevel="0" collapsed="false">
      <c r="A464" s="0" t="s">
        <v>93</v>
      </c>
      <c r="B464" s="0" t="s">
        <v>42</v>
      </c>
      <c r="C464" s="0" t="s">
        <v>65</v>
      </c>
      <c r="D464" s="0" t="s">
        <v>206</v>
      </c>
      <c r="E464" s="0" t="n">
        <v>2028</v>
      </c>
      <c r="F464" s="5" t="n">
        <v>4.18095444905109</v>
      </c>
      <c r="G464" s="11" t="n">
        <v>0.1510318</v>
      </c>
      <c r="H464" s="5" t="n">
        <v>0.631457076158194</v>
      </c>
      <c r="I464" s="5" t="n">
        <v>3.54949737289289</v>
      </c>
    </row>
    <row r="465" customFormat="false" ht="14.25" hidden="false" customHeight="false" outlineLevel="0" collapsed="false">
      <c r="A465" s="0" t="s">
        <v>93</v>
      </c>
      <c r="B465" s="0" t="s">
        <v>42</v>
      </c>
      <c r="C465" s="0" t="s">
        <v>65</v>
      </c>
      <c r="D465" s="0" t="s">
        <v>206</v>
      </c>
      <c r="E465" s="0" t="n">
        <v>2029</v>
      </c>
      <c r="F465" s="5" t="n">
        <v>4.55001440519193</v>
      </c>
      <c r="G465" s="11" t="n">
        <v>0.1676854</v>
      </c>
      <c r="H465" s="5" t="n">
        <v>0.76297098554037</v>
      </c>
      <c r="I465" s="5" t="n">
        <v>3.78704341965156</v>
      </c>
    </row>
    <row r="466" customFormat="false" ht="14.25" hidden="false" customHeight="false" outlineLevel="0" collapsed="false">
      <c r="A466" s="0" t="s">
        <v>93</v>
      </c>
      <c r="B466" s="0" t="s">
        <v>42</v>
      </c>
      <c r="C466" s="0" t="s">
        <v>65</v>
      </c>
      <c r="D466" s="0" t="s">
        <v>206</v>
      </c>
      <c r="E466" s="0" t="n">
        <v>2030</v>
      </c>
      <c r="F466" s="5" t="n">
        <v>5.8904391812655</v>
      </c>
      <c r="G466" s="11" t="n">
        <v>0.184339</v>
      </c>
      <c r="H466" s="5" t="n">
        <v>1.0858376682353</v>
      </c>
      <c r="I466" s="5" t="n">
        <v>4.8046015130302</v>
      </c>
    </row>
    <row r="467" customFormat="false" ht="14.25" hidden="false" customHeight="false" outlineLevel="0" collapsed="false">
      <c r="A467" s="0" t="s">
        <v>93</v>
      </c>
      <c r="B467" s="0" t="s">
        <v>42</v>
      </c>
      <c r="C467" s="0" t="s">
        <v>65</v>
      </c>
      <c r="D467" s="0" t="s">
        <v>206</v>
      </c>
      <c r="E467" s="0" t="n">
        <v>2031</v>
      </c>
      <c r="F467" s="5" t="n">
        <v>7.19508380719091</v>
      </c>
      <c r="G467" s="11" t="n">
        <v>0.1909712</v>
      </c>
      <c r="H467" s="5" t="n">
        <v>1.37405378875982</v>
      </c>
      <c r="I467" s="5" t="n">
        <v>5.82103001843109</v>
      </c>
    </row>
    <row r="468" customFormat="false" ht="14.25" hidden="false" customHeight="false" outlineLevel="0" collapsed="false">
      <c r="A468" s="0" t="s">
        <v>93</v>
      </c>
      <c r="B468" s="0" t="s">
        <v>42</v>
      </c>
      <c r="C468" s="0" t="s">
        <v>65</v>
      </c>
      <c r="D468" s="0" t="s">
        <v>206</v>
      </c>
      <c r="E468" s="0" t="n">
        <v>2032</v>
      </c>
      <c r="F468" s="5" t="n">
        <v>8.51748577319978</v>
      </c>
      <c r="G468" s="11" t="n">
        <v>0.1976034</v>
      </c>
      <c r="H468" s="5" t="n">
        <v>1.68308414823591</v>
      </c>
      <c r="I468" s="5" t="n">
        <v>6.83440162496388</v>
      </c>
    </row>
    <row r="469" customFormat="false" ht="14.25" hidden="false" customHeight="false" outlineLevel="0" collapsed="false">
      <c r="A469" s="0" t="s">
        <v>93</v>
      </c>
      <c r="B469" s="0" t="s">
        <v>42</v>
      </c>
      <c r="C469" s="0" t="s">
        <v>65</v>
      </c>
      <c r="D469" s="0" t="s">
        <v>206</v>
      </c>
      <c r="E469" s="0" t="n">
        <v>2033</v>
      </c>
      <c r="F469" s="5" t="n">
        <v>9.90320303625518</v>
      </c>
      <c r="G469" s="11" t="n">
        <v>0.2042356</v>
      </c>
      <c r="H469" s="5" t="n">
        <v>2.0225866140314</v>
      </c>
      <c r="I469" s="5" t="n">
        <v>7.88061642222378</v>
      </c>
    </row>
    <row r="470" customFormat="false" ht="14.25" hidden="false" customHeight="false" outlineLevel="0" collapsed="false">
      <c r="A470" s="0" t="s">
        <v>93</v>
      </c>
      <c r="B470" s="0" t="s">
        <v>42</v>
      </c>
      <c r="C470" s="0" t="s">
        <v>65</v>
      </c>
      <c r="D470" s="0" t="s">
        <v>206</v>
      </c>
      <c r="E470" s="0" t="n">
        <v>2034</v>
      </c>
      <c r="F470" s="5" t="n">
        <v>11.5179111477862</v>
      </c>
      <c r="G470" s="11" t="n">
        <v>0.2108678</v>
      </c>
      <c r="H470" s="5" t="n">
        <v>2.42875658432916</v>
      </c>
      <c r="I470" s="5" t="n">
        <v>9.08915456345707</v>
      </c>
    </row>
    <row r="471" customFormat="false" ht="14.25" hidden="false" customHeight="false" outlineLevel="0" collapsed="false">
      <c r="A471" s="0" t="s">
        <v>93</v>
      </c>
      <c r="B471" s="0" t="s">
        <v>42</v>
      </c>
      <c r="C471" s="0" t="s">
        <v>65</v>
      </c>
      <c r="D471" s="0" t="s">
        <v>206</v>
      </c>
      <c r="E471" s="0" t="n">
        <v>2035</v>
      </c>
      <c r="F471" s="5" t="n">
        <v>13.0467034166597</v>
      </c>
      <c r="G471" s="11" t="n">
        <v>0.2175</v>
      </c>
      <c r="H471" s="5" t="n">
        <v>2.83765799312349</v>
      </c>
      <c r="I471" s="5" t="n">
        <v>10.2090454235362</v>
      </c>
    </row>
    <row r="472" customFormat="false" ht="14.25" hidden="false" customHeight="false" outlineLevel="0" collapsed="false">
      <c r="A472" s="0" t="s">
        <v>93</v>
      </c>
      <c r="B472" s="0" t="s">
        <v>42</v>
      </c>
      <c r="C472" s="0" t="s">
        <v>65</v>
      </c>
      <c r="D472" s="0" t="s">
        <v>206</v>
      </c>
      <c r="E472" s="0" t="n">
        <v>2036</v>
      </c>
      <c r="F472" s="5" t="n">
        <v>14.3181518071918</v>
      </c>
      <c r="G472" s="11" t="n">
        <v>0.2181676</v>
      </c>
      <c r="H472" s="5" t="n">
        <v>3.1237568162107</v>
      </c>
      <c r="I472" s="5" t="n">
        <v>11.1943949909811</v>
      </c>
    </row>
    <row r="473" customFormat="false" ht="14.25" hidden="false" customHeight="false" outlineLevel="0" collapsed="false">
      <c r="A473" s="0" t="s">
        <v>93</v>
      </c>
      <c r="B473" s="0" t="s">
        <v>42</v>
      </c>
      <c r="C473" s="0" t="s">
        <v>65</v>
      </c>
      <c r="D473" s="0" t="s">
        <v>206</v>
      </c>
      <c r="E473" s="0" t="n">
        <v>2037</v>
      </c>
      <c r="F473" s="5" t="n">
        <v>15.0631199185995</v>
      </c>
      <c r="G473" s="11" t="n">
        <v>0.2188352</v>
      </c>
      <c r="H473" s="5" t="n">
        <v>3.2963408600107</v>
      </c>
      <c r="I473" s="5" t="n">
        <v>11.7667790585888</v>
      </c>
    </row>
    <row r="474" customFormat="false" ht="14.25" hidden="false" customHeight="false" outlineLevel="0" collapsed="false">
      <c r="A474" s="0" t="s">
        <v>93</v>
      </c>
      <c r="B474" s="0" t="s">
        <v>42</v>
      </c>
      <c r="C474" s="0" t="s">
        <v>65</v>
      </c>
      <c r="D474" s="0" t="s">
        <v>206</v>
      </c>
      <c r="E474" s="0" t="n">
        <v>2038</v>
      </c>
      <c r="F474" s="5" t="n">
        <v>15.9308221420432</v>
      </c>
      <c r="G474" s="11" t="n">
        <v>0.2195028</v>
      </c>
      <c r="H474" s="5" t="n">
        <v>3.49686006648048</v>
      </c>
      <c r="I474" s="5" t="n">
        <v>12.4339620755627</v>
      </c>
    </row>
    <row r="475" customFormat="false" ht="14.25" hidden="false" customHeight="false" outlineLevel="0" collapsed="false">
      <c r="A475" s="0" t="s">
        <v>93</v>
      </c>
      <c r="B475" s="0" t="s">
        <v>42</v>
      </c>
      <c r="C475" s="0" t="s">
        <v>65</v>
      </c>
      <c r="D475" s="0" t="s">
        <v>206</v>
      </c>
      <c r="E475" s="0" t="n">
        <v>2039</v>
      </c>
      <c r="F475" s="5" t="n">
        <v>15.9959273193621</v>
      </c>
      <c r="G475" s="11" t="n">
        <v>0.2201704</v>
      </c>
      <c r="H475" s="5" t="n">
        <v>3.52182971627487</v>
      </c>
      <c r="I475" s="5" t="n">
        <v>12.4740976030872</v>
      </c>
    </row>
    <row r="476" customFormat="false" ht="14.25" hidden="false" customHeight="false" outlineLevel="0" collapsed="false">
      <c r="A476" s="0" t="s">
        <v>93</v>
      </c>
      <c r="B476" s="0" t="s">
        <v>42</v>
      </c>
      <c r="C476" s="0" t="s">
        <v>65</v>
      </c>
      <c r="D476" s="0" t="s">
        <v>206</v>
      </c>
      <c r="E476" s="0" t="n">
        <v>2040</v>
      </c>
      <c r="F476" s="5" t="n">
        <v>16.0521619750888</v>
      </c>
      <c r="G476" s="11" t="n">
        <v>0.220838</v>
      </c>
      <c r="H476" s="5" t="n">
        <v>3.54492734625466</v>
      </c>
      <c r="I476" s="5" t="n">
        <v>12.5072346288341</v>
      </c>
    </row>
    <row r="477" customFormat="false" ht="14.25" hidden="false" customHeight="false" outlineLevel="0" collapsed="false">
      <c r="A477" s="0" t="s">
        <v>93</v>
      </c>
      <c r="B477" s="0" t="s">
        <v>42</v>
      </c>
      <c r="C477" s="0" t="s">
        <v>65</v>
      </c>
      <c r="D477" s="0" t="s">
        <v>207</v>
      </c>
      <c r="E477" s="0" t="n">
        <v>2024</v>
      </c>
      <c r="F477" s="5" t="n">
        <v>124.739534711391</v>
      </c>
      <c r="G477" s="11" t="n">
        <v>0.040384</v>
      </c>
      <c r="H477" s="5" t="n">
        <v>5.03748136978482</v>
      </c>
      <c r="I477" s="5" t="n">
        <v>119.702053341606</v>
      </c>
    </row>
    <row r="478" customFormat="false" ht="14.25" hidden="false" customHeight="false" outlineLevel="0" collapsed="false">
      <c r="A478" s="0" t="s">
        <v>93</v>
      </c>
      <c r="B478" s="0" t="s">
        <v>42</v>
      </c>
      <c r="C478" s="0" t="s">
        <v>65</v>
      </c>
      <c r="D478" s="0" t="s">
        <v>207</v>
      </c>
      <c r="E478" s="0" t="n">
        <v>2025</v>
      </c>
      <c r="F478" s="5" t="n">
        <v>124.476478104232</v>
      </c>
      <c r="G478" s="11" t="n">
        <v>0.040384</v>
      </c>
      <c r="H478" s="5" t="n">
        <v>5.0268580917613</v>
      </c>
      <c r="I478" s="5" t="n">
        <v>119.449620012471</v>
      </c>
    </row>
    <row r="479" customFormat="false" ht="14.25" hidden="false" customHeight="false" outlineLevel="0" collapsed="false">
      <c r="A479" s="0" t="s">
        <v>93</v>
      </c>
      <c r="B479" s="0" t="s">
        <v>42</v>
      </c>
      <c r="C479" s="0" t="s">
        <v>65</v>
      </c>
      <c r="D479" s="0" t="s">
        <v>207</v>
      </c>
      <c r="E479" s="0" t="n">
        <v>2026</v>
      </c>
      <c r="F479" s="5" t="n">
        <v>124.420230955682</v>
      </c>
      <c r="G479" s="11" t="n">
        <v>0.0480064</v>
      </c>
      <c r="H479" s="5" t="n">
        <v>5.97296737535088</v>
      </c>
      <c r="I479" s="5" t="n">
        <v>118.447263580332</v>
      </c>
    </row>
    <row r="480" customFormat="false" ht="14.25" hidden="false" customHeight="false" outlineLevel="0" collapsed="false">
      <c r="A480" s="0" t="s">
        <v>93</v>
      </c>
      <c r="B480" s="0" t="s">
        <v>42</v>
      </c>
      <c r="C480" s="0" t="s">
        <v>65</v>
      </c>
      <c r="D480" s="0" t="s">
        <v>207</v>
      </c>
      <c r="E480" s="0" t="n">
        <v>2027</v>
      </c>
      <c r="F480" s="5" t="n">
        <v>124.580932937334</v>
      </c>
      <c r="G480" s="11" t="n">
        <v>0.0556288</v>
      </c>
      <c r="H480" s="5" t="n">
        <v>6.93028780218437</v>
      </c>
      <c r="I480" s="5" t="n">
        <v>117.65064513515</v>
      </c>
    </row>
    <row r="481" customFormat="false" ht="14.25" hidden="false" customHeight="false" outlineLevel="0" collapsed="false">
      <c r="A481" s="0" t="s">
        <v>93</v>
      </c>
      <c r="B481" s="0" t="s">
        <v>42</v>
      </c>
      <c r="C481" s="0" t="s">
        <v>65</v>
      </c>
      <c r="D481" s="0" t="s">
        <v>207</v>
      </c>
      <c r="E481" s="0" t="n">
        <v>2028</v>
      </c>
      <c r="F481" s="5" t="n">
        <v>124.423727003499</v>
      </c>
      <c r="G481" s="11" t="n">
        <v>0.0632512</v>
      </c>
      <c r="H481" s="5" t="n">
        <v>7.86995004144373</v>
      </c>
      <c r="I481" s="5" t="n">
        <v>116.553776962056</v>
      </c>
    </row>
    <row r="482" customFormat="false" ht="14.25" hidden="false" customHeight="false" outlineLevel="0" collapsed="false">
      <c r="A482" s="0" t="s">
        <v>93</v>
      </c>
      <c r="B482" s="0" t="s">
        <v>42</v>
      </c>
      <c r="C482" s="0" t="s">
        <v>65</v>
      </c>
      <c r="D482" s="0" t="s">
        <v>207</v>
      </c>
      <c r="E482" s="0" t="n">
        <v>2029</v>
      </c>
      <c r="F482" s="5" t="n">
        <v>124.402061712052</v>
      </c>
      <c r="G482" s="11" t="n">
        <v>0.0708736</v>
      </c>
      <c r="H482" s="5" t="n">
        <v>8.81682196095531</v>
      </c>
      <c r="I482" s="5" t="n">
        <v>115.585239751097</v>
      </c>
    </row>
    <row r="483" customFormat="false" ht="14.25" hidden="false" customHeight="false" outlineLevel="0" collapsed="false">
      <c r="A483" s="0" t="s">
        <v>93</v>
      </c>
      <c r="B483" s="0" t="s">
        <v>42</v>
      </c>
      <c r="C483" s="0" t="s">
        <v>65</v>
      </c>
      <c r="D483" s="0" t="s">
        <v>207</v>
      </c>
      <c r="E483" s="0" t="n">
        <v>2030</v>
      </c>
      <c r="F483" s="5" t="n">
        <v>124.270796002405</v>
      </c>
      <c r="G483" s="11" t="n">
        <v>0.078496</v>
      </c>
      <c r="H483" s="5" t="n">
        <v>9.75476040300477</v>
      </c>
      <c r="I483" s="5" t="n">
        <v>114.5160355994</v>
      </c>
    </row>
    <row r="484" customFormat="false" ht="14.25" hidden="false" customHeight="false" outlineLevel="0" collapsed="false">
      <c r="A484" s="0" t="s">
        <v>93</v>
      </c>
      <c r="B484" s="0" t="s">
        <v>42</v>
      </c>
      <c r="C484" s="0" t="s">
        <v>65</v>
      </c>
      <c r="D484" s="0" t="s">
        <v>207</v>
      </c>
      <c r="E484" s="0" t="n">
        <v>2031</v>
      </c>
      <c r="F484" s="5" t="n">
        <v>124.114349488416</v>
      </c>
      <c r="G484" s="11" t="n">
        <v>0.0833054</v>
      </c>
      <c r="H484" s="5" t="n">
        <v>10.3393955298723</v>
      </c>
      <c r="I484" s="5" t="n">
        <v>113.774953958544</v>
      </c>
    </row>
    <row r="485" customFormat="false" ht="14.25" hidden="false" customHeight="false" outlineLevel="0" collapsed="false">
      <c r="A485" s="0" t="s">
        <v>93</v>
      </c>
      <c r="B485" s="0" t="s">
        <v>42</v>
      </c>
      <c r="C485" s="0" t="s">
        <v>65</v>
      </c>
      <c r="D485" s="0" t="s">
        <v>207</v>
      </c>
      <c r="E485" s="0" t="n">
        <v>2032</v>
      </c>
      <c r="F485" s="5" t="n">
        <v>124.225904986178</v>
      </c>
      <c r="G485" s="11" t="n">
        <v>0.0881148</v>
      </c>
      <c r="H485" s="5" t="n">
        <v>10.9461407726761</v>
      </c>
      <c r="I485" s="5" t="n">
        <v>113.279764213502</v>
      </c>
    </row>
    <row r="486" customFormat="false" ht="14.25" hidden="false" customHeight="false" outlineLevel="0" collapsed="false">
      <c r="A486" s="0" t="s">
        <v>93</v>
      </c>
      <c r="B486" s="0" t="s">
        <v>42</v>
      </c>
      <c r="C486" s="0" t="s">
        <v>65</v>
      </c>
      <c r="D486" s="0" t="s">
        <v>207</v>
      </c>
      <c r="E486" s="0" t="n">
        <v>2033</v>
      </c>
      <c r="F486" s="5" t="n">
        <v>124.230151124299</v>
      </c>
      <c r="G486" s="11" t="n">
        <v>0.0929242</v>
      </c>
      <c r="H486" s="5" t="n">
        <v>11.5439874091046</v>
      </c>
      <c r="I486" s="5" t="n">
        <v>112.686163715195</v>
      </c>
    </row>
    <row r="487" customFormat="false" ht="14.25" hidden="false" customHeight="false" outlineLevel="0" collapsed="false">
      <c r="A487" s="0" t="s">
        <v>93</v>
      </c>
      <c r="B487" s="0" t="s">
        <v>42</v>
      </c>
      <c r="C487" s="0" t="s">
        <v>65</v>
      </c>
      <c r="D487" s="0" t="s">
        <v>207</v>
      </c>
      <c r="E487" s="0" t="n">
        <v>2034</v>
      </c>
      <c r="F487" s="5" t="n">
        <v>124.146214633983</v>
      </c>
      <c r="G487" s="11" t="n">
        <v>0.0977336</v>
      </c>
      <c r="H487" s="5" t="n">
        <v>12.1332564825519</v>
      </c>
      <c r="I487" s="5" t="n">
        <v>112.012958151432</v>
      </c>
    </row>
    <row r="488" customFormat="false" ht="14.25" hidden="false" customHeight="false" outlineLevel="0" collapsed="false">
      <c r="A488" s="0" t="s">
        <v>93</v>
      </c>
      <c r="B488" s="0" t="s">
        <v>42</v>
      </c>
      <c r="C488" s="0" t="s">
        <v>65</v>
      </c>
      <c r="D488" s="0" t="s">
        <v>207</v>
      </c>
      <c r="E488" s="0" t="n">
        <v>2035</v>
      </c>
      <c r="F488" s="5" t="n">
        <v>124.107648190542</v>
      </c>
      <c r="G488" s="11" t="n">
        <v>0.102543</v>
      </c>
      <c r="H488" s="5" t="n">
        <v>12.7263705684027</v>
      </c>
      <c r="I488" s="5" t="n">
        <v>111.381277622139</v>
      </c>
    </row>
    <row r="489" customFormat="false" ht="14.25" hidden="false" customHeight="false" outlineLevel="0" collapsed="false">
      <c r="A489" s="0" t="s">
        <v>93</v>
      </c>
      <c r="B489" s="0" t="s">
        <v>42</v>
      </c>
      <c r="C489" s="0" t="s">
        <v>65</v>
      </c>
      <c r="D489" s="0" t="s">
        <v>207</v>
      </c>
      <c r="E489" s="0" t="n">
        <v>2036</v>
      </c>
      <c r="F489" s="5" t="n">
        <v>124.100148260158</v>
      </c>
      <c r="G489" s="11" t="n">
        <v>0.1064086</v>
      </c>
      <c r="H489" s="5" t="n">
        <v>13.2053230361559</v>
      </c>
      <c r="I489" s="5" t="n">
        <v>110.894825224002</v>
      </c>
    </row>
    <row r="490" customFormat="false" ht="14.25" hidden="false" customHeight="false" outlineLevel="0" collapsed="false">
      <c r="A490" s="0" t="s">
        <v>93</v>
      </c>
      <c r="B490" s="0" t="s">
        <v>42</v>
      </c>
      <c r="C490" s="0" t="s">
        <v>65</v>
      </c>
      <c r="D490" s="0" t="s">
        <v>207</v>
      </c>
      <c r="E490" s="0" t="n">
        <v>2037</v>
      </c>
      <c r="F490" s="5" t="n">
        <v>124.299647864789</v>
      </c>
      <c r="G490" s="11" t="n">
        <v>0.1102742</v>
      </c>
      <c r="H490" s="5" t="n">
        <v>13.7070442285713</v>
      </c>
      <c r="I490" s="5" t="n">
        <v>110.592603636218</v>
      </c>
    </row>
    <row r="491" customFormat="false" ht="14.25" hidden="false" customHeight="false" outlineLevel="0" collapsed="false">
      <c r="A491" s="0" t="s">
        <v>93</v>
      </c>
      <c r="B491" s="0" t="s">
        <v>42</v>
      </c>
      <c r="C491" s="0" t="s">
        <v>65</v>
      </c>
      <c r="D491" s="0" t="s">
        <v>207</v>
      </c>
      <c r="E491" s="0" t="n">
        <v>2038</v>
      </c>
      <c r="F491" s="5" t="n">
        <v>124.424347948374</v>
      </c>
      <c r="G491" s="11" t="n">
        <v>0.1141398</v>
      </c>
      <c r="H491" s="5" t="n">
        <v>14.2017701899579</v>
      </c>
      <c r="I491" s="5" t="n">
        <v>110.222577758416</v>
      </c>
    </row>
    <row r="492" customFormat="false" ht="14.25" hidden="false" customHeight="false" outlineLevel="0" collapsed="false">
      <c r="A492" s="0" t="s">
        <v>93</v>
      </c>
      <c r="B492" s="0" t="s">
        <v>42</v>
      </c>
      <c r="C492" s="0" t="s">
        <v>65</v>
      </c>
      <c r="D492" s="0" t="s">
        <v>207</v>
      </c>
      <c r="E492" s="0" t="n">
        <v>2039</v>
      </c>
      <c r="F492" s="5" t="n">
        <v>124.526718909894</v>
      </c>
      <c r="G492" s="11" t="n">
        <v>0.1180054</v>
      </c>
      <c r="H492" s="5" t="n">
        <v>14.6948252756496</v>
      </c>
      <c r="I492" s="5" t="n">
        <v>109.831893634245</v>
      </c>
    </row>
    <row r="493" customFormat="false" ht="14.25" hidden="false" customHeight="false" outlineLevel="0" collapsed="false">
      <c r="A493" s="0" t="s">
        <v>93</v>
      </c>
      <c r="B493" s="0" t="s">
        <v>42</v>
      </c>
      <c r="C493" s="0" t="s">
        <v>65</v>
      </c>
      <c r="D493" s="0" t="s">
        <v>207</v>
      </c>
      <c r="E493" s="0" t="n">
        <v>2040</v>
      </c>
      <c r="F493" s="5" t="n">
        <v>124.815549320661</v>
      </c>
      <c r="G493" s="11" t="n">
        <v>0.121871</v>
      </c>
      <c r="H493" s="5" t="n">
        <v>15.2113958112582</v>
      </c>
      <c r="I493" s="5" t="n">
        <v>109.604153509402</v>
      </c>
    </row>
    <row r="494" customFormat="false" ht="14.25" hidden="false" customHeight="false" outlineLevel="0" collapsed="false">
      <c r="A494" s="0" t="s">
        <v>93</v>
      </c>
      <c r="B494" s="0" t="s">
        <v>42</v>
      </c>
      <c r="C494" s="0" t="s">
        <v>75</v>
      </c>
      <c r="D494" s="0" t="s">
        <v>210</v>
      </c>
      <c r="E494" s="0" t="n">
        <v>2024</v>
      </c>
      <c r="F494" s="5" t="n">
        <v>19.99887</v>
      </c>
      <c r="G494" s="11" t="n">
        <v>0</v>
      </c>
      <c r="H494" s="5" t="n">
        <v>0</v>
      </c>
      <c r="I494" s="5" t="n">
        <v>19.99887</v>
      </c>
    </row>
    <row r="495" customFormat="false" ht="14.25" hidden="false" customHeight="false" outlineLevel="0" collapsed="false">
      <c r="A495" s="0" t="s">
        <v>93</v>
      </c>
      <c r="B495" s="0" t="s">
        <v>42</v>
      </c>
      <c r="C495" s="0" t="s">
        <v>75</v>
      </c>
      <c r="D495" s="0" t="s">
        <v>210</v>
      </c>
      <c r="E495" s="0" t="n">
        <v>2025</v>
      </c>
      <c r="F495" s="5" t="n">
        <v>21.2952441525862</v>
      </c>
      <c r="G495" s="11" t="n">
        <v>0</v>
      </c>
      <c r="H495" s="5" t="n">
        <v>0</v>
      </c>
      <c r="I495" s="5" t="n">
        <v>21.2952441525862</v>
      </c>
    </row>
    <row r="496" customFormat="false" ht="14.25" hidden="false" customHeight="false" outlineLevel="0" collapsed="false">
      <c r="A496" s="0" t="s">
        <v>93</v>
      </c>
      <c r="B496" s="0" t="s">
        <v>42</v>
      </c>
      <c r="C496" s="0" t="s">
        <v>75</v>
      </c>
      <c r="D496" s="0" t="s">
        <v>210</v>
      </c>
      <c r="E496" s="0" t="n">
        <v>2026</v>
      </c>
      <c r="F496" s="5" t="n">
        <v>24.1367816215722</v>
      </c>
      <c r="G496" s="11" t="n">
        <v>0.02</v>
      </c>
      <c r="H496" s="5" t="n">
        <v>0.482735632431444</v>
      </c>
      <c r="I496" s="5" t="n">
        <v>23.6540459891408</v>
      </c>
    </row>
    <row r="497" customFormat="false" ht="14.25" hidden="false" customHeight="false" outlineLevel="0" collapsed="false">
      <c r="A497" s="0" t="s">
        <v>93</v>
      </c>
      <c r="B497" s="0" t="s">
        <v>42</v>
      </c>
      <c r="C497" s="0" t="s">
        <v>75</v>
      </c>
      <c r="D497" s="0" t="s">
        <v>210</v>
      </c>
      <c r="E497" s="0" t="n">
        <v>2027</v>
      </c>
      <c r="F497" s="5" t="n">
        <v>27.2017155652529</v>
      </c>
      <c r="G497" s="11" t="n">
        <v>0.03</v>
      </c>
      <c r="H497" s="5" t="n">
        <v>0.816051466957587</v>
      </c>
      <c r="I497" s="5" t="n">
        <v>26.3856640982953</v>
      </c>
    </row>
    <row r="498" customFormat="false" ht="14.25" hidden="false" customHeight="false" outlineLevel="0" collapsed="false">
      <c r="A498" s="0" t="s">
        <v>93</v>
      </c>
      <c r="B498" s="0" t="s">
        <v>42</v>
      </c>
      <c r="C498" s="0" t="s">
        <v>75</v>
      </c>
      <c r="D498" s="0" t="s">
        <v>210</v>
      </c>
      <c r="E498" s="0" t="n">
        <v>2028</v>
      </c>
      <c r="F498" s="5" t="n">
        <v>30.6459503973836</v>
      </c>
      <c r="G498" s="11" t="n">
        <v>0.05</v>
      </c>
      <c r="H498" s="5" t="n">
        <v>1.53229751986918</v>
      </c>
      <c r="I498" s="5" t="n">
        <v>29.1136528775144</v>
      </c>
    </row>
    <row r="499" customFormat="false" ht="14.25" hidden="false" customHeight="false" outlineLevel="0" collapsed="false">
      <c r="A499" s="0" t="s">
        <v>93</v>
      </c>
      <c r="B499" s="0" t="s">
        <v>42</v>
      </c>
      <c r="C499" s="0" t="s">
        <v>75</v>
      </c>
      <c r="D499" s="0" t="s">
        <v>210</v>
      </c>
      <c r="E499" s="0" t="n">
        <v>2029</v>
      </c>
      <c r="F499" s="5" t="n">
        <v>33.8332319287243</v>
      </c>
      <c r="G499" s="11" t="n">
        <v>0.06</v>
      </c>
      <c r="H499" s="5" t="n">
        <v>2.02999391572346</v>
      </c>
      <c r="I499" s="5" t="n">
        <v>31.8032380130008</v>
      </c>
    </row>
    <row r="500" customFormat="false" ht="14.25" hidden="false" customHeight="false" outlineLevel="0" collapsed="false">
      <c r="A500" s="0" t="s">
        <v>93</v>
      </c>
      <c r="B500" s="0" t="s">
        <v>42</v>
      </c>
      <c r="C500" s="0" t="s">
        <v>75</v>
      </c>
      <c r="D500" s="0" t="s">
        <v>210</v>
      </c>
      <c r="E500" s="0" t="n">
        <v>2030</v>
      </c>
      <c r="F500" s="5" t="n">
        <v>36.2033103472311</v>
      </c>
      <c r="G500" s="11" t="n">
        <v>0.07</v>
      </c>
      <c r="H500" s="5" t="n">
        <v>2.53423172430618</v>
      </c>
      <c r="I500" s="5" t="n">
        <v>33.6690786229249</v>
      </c>
    </row>
    <row r="501" customFormat="false" ht="14.25" hidden="false" customHeight="false" outlineLevel="0" collapsed="false">
      <c r="A501" s="0" t="s">
        <v>93</v>
      </c>
      <c r="B501" s="0" t="s">
        <v>42</v>
      </c>
      <c r="C501" s="0" t="s">
        <v>75</v>
      </c>
      <c r="D501" s="0" t="s">
        <v>210</v>
      </c>
      <c r="E501" s="0" t="n">
        <v>2031</v>
      </c>
      <c r="F501" s="5" t="n">
        <v>38.5893435555123</v>
      </c>
      <c r="G501" s="11" t="n">
        <v>0.08</v>
      </c>
      <c r="H501" s="5" t="n">
        <v>3.08714748444099</v>
      </c>
      <c r="I501" s="5" t="n">
        <v>35.5021960710713</v>
      </c>
    </row>
    <row r="502" customFormat="false" ht="14.25" hidden="false" customHeight="false" outlineLevel="0" collapsed="false">
      <c r="A502" s="0" t="s">
        <v>93</v>
      </c>
      <c r="B502" s="0" t="s">
        <v>42</v>
      </c>
      <c r="C502" s="0" t="s">
        <v>75</v>
      </c>
      <c r="D502" s="0" t="s">
        <v>210</v>
      </c>
      <c r="E502" s="0" t="n">
        <v>2032</v>
      </c>
      <c r="F502" s="5" t="n">
        <v>42.2028041154909</v>
      </c>
      <c r="G502" s="11" t="n">
        <v>0.08</v>
      </c>
      <c r="H502" s="5" t="n">
        <v>3.37622432923927</v>
      </c>
      <c r="I502" s="5" t="n">
        <v>38.8265797862516</v>
      </c>
    </row>
    <row r="503" customFormat="false" ht="14.25" hidden="false" customHeight="false" outlineLevel="0" collapsed="false">
      <c r="A503" s="0" t="s">
        <v>93</v>
      </c>
      <c r="B503" s="0" t="s">
        <v>42</v>
      </c>
      <c r="C503" s="0" t="s">
        <v>75</v>
      </c>
      <c r="D503" s="0" t="s">
        <v>210</v>
      </c>
      <c r="E503" s="0" t="n">
        <v>2033</v>
      </c>
      <c r="F503" s="5" t="n">
        <v>45.8028420431457</v>
      </c>
      <c r="G503" s="11" t="n">
        <v>0.09</v>
      </c>
      <c r="H503" s="5" t="n">
        <v>4.12225578388311</v>
      </c>
      <c r="I503" s="5" t="n">
        <v>41.6805862592626</v>
      </c>
    </row>
    <row r="504" customFormat="false" ht="14.25" hidden="false" customHeight="false" outlineLevel="0" collapsed="false">
      <c r="A504" s="0" t="s">
        <v>93</v>
      </c>
      <c r="B504" s="0" t="s">
        <v>42</v>
      </c>
      <c r="C504" s="0" t="s">
        <v>75</v>
      </c>
      <c r="D504" s="0" t="s">
        <v>210</v>
      </c>
      <c r="E504" s="0" t="n">
        <v>2034</v>
      </c>
      <c r="F504" s="5" t="n">
        <v>49.2946740879206</v>
      </c>
      <c r="G504" s="11" t="n">
        <v>0.09</v>
      </c>
      <c r="H504" s="5" t="n">
        <v>4.43652066791285</v>
      </c>
      <c r="I504" s="5" t="n">
        <v>44.8581534200077</v>
      </c>
    </row>
    <row r="505" customFormat="false" ht="14.25" hidden="false" customHeight="false" outlineLevel="0" collapsed="false">
      <c r="A505" s="0" t="s">
        <v>93</v>
      </c>
      <c r="B505" s="0" t="s">
        <v>42</v>
      </c>
      <c r="C505" s="0" t="s">
        <v>75</v>
      </c>
      <c r="D505" s="0" t="s">
        <v>210</v>
      </c>
      <c r="E505" s="0" t="n">
        <v>2035</v>
      </c>
      <c r="F505" s="5" t="n">
        <v>52.5764890301098</v>
      </c>
      <c r="G505" s="11" t="n">
        <v>0.1</v>
      </c>
      <c r="H505" s="5" t="n">
        <v>5.25764890301098</v>
      </c>
      <c r="I505" s="5" t="n">
        <v>47.3188401270988</v>
      </c>
    </row>
    <row r="506" customFormat="false" ht="14.25" hidden="false" customHeight="false" outlineLevel="0" collapsed="false">
      <c r="A506" s="0" t="s">
        <v>93</v>
      </c>
      <c r="B506" s="0" t="s">
        <v>42</v>
      </c>
      <c r="C506" s="0" t="s">
        <v>75</v>
      </c>
      <c r="D506" s="0" t="s">
        <v>210</v>
      </c>
      <c r="E506" s="0" t="n">
        <v>2036</v>
      </c>
      <c r="F506" s="5" t="n">
        <v>55.5438861367149</v>
      </c>
      <c r="G506" s="11" t="n">
        <v>0.1</v>
      </c>
      <c r="H506" s="5" t="n">
        <v>5.55438861367149</v>
      </c>
      <c r="I506" s="5" t="n">
        <v>49.9894975230434</v>
      </c>
    </row>
    <row r="507" customFormat="false" ht="14.25" hidden="false" customHeight="false" outlineLevel="0" collapsed="false">
      <c r="A507" s="0" t="s">
        <v>93</v>
      </c>
      <c r="B507" s="0" t="s">
        <v>42</v>
      </c>
      <c r="C507" s="0" t="s">
        <v>75</v>
      </c>
      <c r="D507" s="0" t="s">
        <v>210</v>
      </c>
      <c r="E507" s="0" t="n">
        <v>2037</v>
      </c>
      <c r="F507" s="5" t="n">
        <v>58.0950070554247</v>
      </c>
      <c r="G507" s="11" t="n">
        <v>0.1</v>
      </c>
      <c r="H507" s="5" t="n">
        <v>5.80950070554247</v>
      </c>
      <c r="I507" s="5" t="n">
        <v>52.2855063498822</v>
      </c>
    </row>
    <row r="508" customFormat="false" ht="14.25" hidden="false" customHeight="false" outlineLevel="0" collapsed="false">
      <c r="A508" s="0" t="s">
        <v>93</v>
      </c>
      <c r="B508" s="0" t="s">
        <v>42</v>
      </c>
      <c r="C508" s="0" t="s">
        <v>75</v>
      </c>
      <c r="D508" s="0" t="s">
        <v>210</v>
      </c>
      <c r="E508" s="0" t="n">
        <v>2038</v>
      </c>
      <c r="F508" s="5" t="n">
        <v>60.1360447600703</v>
      </c>
      <c r="G508" s="11" t="n">
        <v>0.1</v>
      </c>
      <c r="H508" s="5" t="n">
        <v>6.01360447600703</v>
      </c>
      <c r="I508" s="5" t="n">
        <v>54.1224402840633</v>
      </c>
    </row>
    <row r="509" customFormat="false" ht="14.25" hidden="false" customHeight="false" outlineLevel="0" collapsed="false">
      <c r="A509" s="0" t="s">
        <v>93</v>
      </c>
      <c r="B509" s="0" t="s">
        <v>42</v>
      </c>
      <c r="C509" s="0" t="s">
        <v>75</v>
      </c>
      <c r="D509" s="0" t="s">
        <v>210</v>
      </c>
      <c r="E509" s="0" t="n">
        <v>2039</v>
      </c>
      <c r="F509" s="5" t="n">
        <v>61.5867415143493</v>
      </c>
      <c r="G509" s="11" t="n">
        <v>0.1</v>
      </c>
      <c r="H509" s="5" t="n">
        <v>6.15867415143493</v>
      </c>
      <c r="I509" s="5" t="n">
        <v>55.4280673629144</v>
      </c>
    </row>
    <row r="510" customFormat="false" ht="14.25" hidden="false" customHeight="false" outlineLevel="0" collapsed="false">
      <c r="A510" s="0" t="s">
        <v>93</v>
      </c>
      <c r="B510" s="0" t="s">
        <v>42</v>
      </c>
      <c r="C510" s="0" t="s">
        <v>75</v>
      </c>
      <c r="D510" s="0" t="s">
        <v>210</v>
      </c>
      <c r="E510" s="0" t="n">
        <v>2040</v>
      </c>
      <c r="F510" s="5" t="n">
        <v>62.3854478651585</v>
      </c>
      <c r="G510" s="11" t="n">
        <v>0.1</v>
      </c>
      <c r="H510" s="5" t="n">
        <v>6.23854478651585</v>
      </c>
      <c r="I510" s="5" t="n">
        <v>56.1469030786427</v>
      </c>
    </row>
    <row r="511" customFormat="false" ht="14.25" hidden="false" customHeight="false" outlineLevel="0" collapsed="false">
      <c r="A511" s="0" t="s">
        <v>93</v>
      </c>
      <c r="B511" s="0" t="s">
        <v>42</v>
      </c>
      <c r="C511" s="0" t="s">
        <v>76</v>
      </c>
      <c r="D511" s="0" t="s">
        <v>210</v>
      </c>
      <c r="E511" s="0" t="n">
        <v>2024</v>
      </c>
      <c r="F511" s="5" t="n">
        <v>0.33</v>
      </c>
      <c r="G511" s="11" t="n">
        <v>0.672709</v>
      </c>
      <c r="H511" s="5" t="n">
        <v>0.22199397</v>
      </c>
      <c r="I511" s="5" t="n">
        <v>0.10800603</v>
      </c>
    </row>
    <row r="512" customFormat="false" ht="14.25" hidden="false" customHeight="false" outlineLevel="0" collapsed="false">
      <c r="A512" s="0" t="s">
        <v>93</v>
      </c>
      <c r="B512" s="0" t="s">
        <v>42</v>
      </c>
      <c r="C512" s="0" t="s">
        <v>76</v>
      </c>
      <c r="D512" s="0" t="s">
        <v>210</v>
      </c>
      <c r="E512" s="0" t="n">
        <v>2024</v>
      </c>
      <c r="F512" s="5" t="n">
        <v>0</v>
      </c>
      <c r="G512" s="11" t="n">
        <v>0.672709</v>
      </c>
      <c r="H512" s="5" t="n">
        <v>0</v>
      </c>
      <c r="I512" s="5" t="n">
        <v>0</v>
      </c>
    </row>
    <row r="513" customFormat="false" ht="14.25" hidden="false" customHeight="false" outlineLevel="0" collapsed="false">
      <c r="A513" s="0" t="s">
        <v>93</v>
      </c>
      <c r="B513" s="0" t="s">
        <v>42</v>
      </c>
      <c r="C513" s="0" t="s">
        <v>76</v>
      </c>
      <c r="D513" s="0" t="s">
        <v>210</v>
      </c>
      <c r="E513" s="0" t="n">
        <v>2025</v>
      </c>
      <c r="F513" s="5" t="n">
        <v>0.51</v>
      </c>
      <c r="G513" s="11" t="n">
        <v>0.672709</v>
      </c>
      <c r="H513" s="5" t="n">
        <v>0.34308159</v>
      </c>
      <c r="I513" s="5" t="n">
        <v>0.16691841</v>
      </c>
    </row>
    <row r="514" customFormat="false" ht="14.25" hidden="false" customHeight="false" outlineLevel="0" collapsed="false">
      <c r="A514" s="0" t="s">
        <v>93</v>
      </c>
      <c r="B514" s="0" t="s">
        <v>42</v>
      </c>
      <c r="C514" s="0" t="s">
        <v>76</v>
      </c>
      <c r="D514" s="0" t="s">
        <v>210</v>
      </c>
      <c r="E514" s="0" t="n">
        <v>2025</v>
      </c>
      <c r="F514" s="5" t="n">
        <v>0</v>
      </c>
      <c r="G514" s="11" t="n">
        <v>0.672709</v>
      </c>
      <c r="H514" s="5" t="n">
        <v>0</v>
      </c>
      <c r="I514" s="5" t="n">
        <v>0</v>
      </c>
    </row>
    <row r="515" customFormat="false" ht="14.25" hidden="false" customHeight="false" outlineLevel="0" collapsed="false">
      <c r="A515" s="0" t="s">
        <v>93</v>
      </c>
      <c r="B515" s="0" t="s">
        <v>42</v>
      </c>
      <c r="C515" s="0" t="s">
        <v>76</v>
      </c>
      <c r="D515" s="0" t="s">
        <v>210</v>
      </c>
      <c r="E515" s="0" t="n">
        <v>2026</v>
      </c>
      <c r="F515" s="5" t="n">
        <v>3.435668</v>
      </c>
      <c r="G515" s="11" t="n">
        <v>0.7048168</v>
      </c>
      <c r="H515" s="5" t="n">
        <v>2.4215165256224</v>
      </c>
      <c r="I515" s="5" t="n">
        <v>1.0141514743776</v>
      </c>
    </row>
    <row r="516" customFormat="false" ht="14.25" hidden="false" customHeight="false" outlineLevel="0" collapsed="false">
      <c r="A516" s="0" t="s">
        <v>93</v>
      </c>
      <c r="B516" s="0" t="s">
        <v>42</v>
      </c>
      <c r="C516" s="0" t="s">
        <v>76</v>
      </c>
      <c r="D516" s="0" t="s">
        <v>210</v>
      </c>
      <c r="E516" s="0" t="n">
        <v>2026</v>
      </c>
      <c r="F516" s="5" t="n">
        <v>0</v>
      </c>
      <c r="G516" s="11" t="n">
        <v>0.7048168</v>
      </c>
      <c r="H516" s="5" t="n">
        <v>0</v>
      </c>
      <c r="I516" s="5" t="n">
        <v>0</v>
      </c>
    </row>
    <row r="517" customFormat="false" ht="14.25" hidden="false" customHeight="false" outlineLevel="0" collapsed="false">
      <c r="A517" s="0" t="s">
        <v>93</v>
      </c>
      <c r="B517" s="0" t="s">
        <v>42</v>
      </c>
      <c r="C517" s="0" t="s">
        <v>76</v>
      </c>
      <c r="D517" s="0" t="s">
        <v>210</v>
      </c>
      <c r="E517" s="0" t="n">
        <v>2027</v>
      </c>
      <c r="F517" s="5" t="n">
        <v>6.361337</v>
      </c>
      <c r="G517" s="11" t="n">
        <v>0.7369246</v>
      </c>
      <c r="H517" s="5" t="n">
        <v>4.6878257241902</v>
      </c>
      <c r="I517" s="5" t="n">
        <v>1.6735112758098</v>
      </c>
    </row>
    <row r="518" customFormat="false" ht="14.25" hidden="false" customHeight="false" outlineLevel="0" collapsed="false">
      <c r="A518" s="0" t="s">
        <v>93</v>
      </c>
      <c r="B518" s="0" t="s">
        <v>42</v>
      </c>
      <c r="C518" s="0" t="s">
        <v>76</v>
      </c>
      <c r="D518" s="0" t="s">
        <v>210</v>
      </c>
      <c r="E518" s="0" t="n">
        <v>2027</v>
      </c>
      <c r="F518" s="5" t="n">
        <v>0</v>
      </c>
      <c r="G518" s="11" t="n">
        <v>0.7369246</v>
      </c>
      <c r="H518" s="5" t="n">
        <v>0</v>
      </c>
      <c r="I518" s="5" t="n">
        <v>0</v>
      </c>
    </row>
    <row r="519" customFormat="false" ht="14.25" hidden="false" customHeight="false" outlineLevel="0" collapsed="false">
      <c r="A519" s="0" t="s">
        <v>93</v>
      </c>
      <c r="B519" s="0" t="s">
        <v>42</v>
      </c>
      <c r="C519" s="0" t="s">
        <v>76</v>
      </c>
      <c r="D519" s="0" t="s">
        <v>210</v>
      </c>
      <c r="E519" s="0" t="n">
        <v>2028</v>
      </c>
      <c r="F519" s="5" t="n">
        <v>6.996787</v>
      </c>
      <c r="G519" s="11" t="n">
        <v>0.7690324</v>
      </c>
      <c r="H519" s="5" t="n">
        <v>5.3807558988988</v>
      </c>
      <c r="I519" s="5" t="n">
        <v>1.6160311011012</v>
      </c>
    </row>
    <row r="520" customFormat="false" ht="14.25" hidden="false" customHeight="false" outlineLevel="0" collapsed="false">
      <c r="A520" s="0" t="s">
        <v>93</v>
      </c>
      <c r="B520" s="0" t="s">
        <v>42</v>
      </c>
      <c r="C520" s="0" t="s">
        <v>76</v>
      </c>
      <c r="D520" s="0" t="s">
        <v>210</v>
      </c>
      <c r="E520" s="0" t="n">
        <v>2028</v>
      </c>
      <c r="F520" s="5" t="n">
        <v>0</v>
      </c>
      <c r="G520" s="11" t="n">
        <v>0.7690324</v>
      </c>
      <c r="H520" s="5" t="n">
        <v>0</v>
      </c>
      <c r="I520" s="5" t="n">
        <v>0</v>
      </c>
    </row>
    <row r="521" customFormat="false" ht="14.25" hidden="false" customHeight="false" outlineLevel="0" collapsed="false">
      <c r="A521" s="0" t="s">
        <v>93</v>
      </c>
      <c r="B521" s="0" t="s">
        <v>42</v>
      </c>
      <c r="C521" s="0" t="s">
        <v>76</v>
      </c>
      <c r="D521" s="0" t="s">
        <v>210</v>
      </c>
      <c r="E521" s="0" t="n">
        <v>2029</v>
      </c>
      <c r="F521" s="5" t="n">
        <v>7.447752</v>
      </c>
      <c r="G521" s="11" t="n">
        <v>0.8011402</v>
      </c>
      <c r="H521" s="5" t="n">
        <v>5.9666935268304</v>
      </c>
      <c r="I521" s="5" t="n">
        <v>1.4810584731696</v>
      </c>
    </row>
    <row r="522" customFormat="false" ht="14.25" hidden="false" customHeight="false" outlineLevel="0" collapsed="false">
      <c r="A522" s="0" t="s">
        <v>93</v>
      </c>
      <c r="B522" s="0" t="s">
        <v>42</v>
      </c>
      <c r="C522" s="0" t="s">
        <v>76</v>
      </c>
      <c r="D522" s="0" t="s">
        <v>210</v>
      </c>
      <c r="E522" s="0" t="n">
        <v>2029</v>
      </c>
      <c r="F522" s="5" t="n">
        <v>0</v>
      </c>
      <c r="G522" s="11" t="n">
        <v>0.8011402</v>
      </c>
      <c r="H522" s="5" t="n">
        <v>0</v>
      </c>
      <c r="I522" s="5" t="n">
        <v>0</v>
      </c>
    </row>
    <row r="523" customFormat="false" ht="14.25" hidden="false" customHeight="false" outlineLevel="0" collapsed="false">
      <c r="A523" s="0" t="s">
        <v>93</v>
      </c>
      <c r="B523" s="0" t="s">
        <v>42</v>
      </c>
      <c r="C523" s="0" t="s">
        <v>76</v>
      </c>
      <c r="D523" s="0" t="s">
        <v>210</v>
      </c>
      <c r="E523" s="0" t="n">
        <v>2030</v>
      </c>
      <c r="F523" s="5" t="n">
        <v>5.7159</v>
      </c>
      <c r="G523" s="11" t="n">
        <v>0.833248</v>
      </c>
      <c r="H523" s="5" t="n">
        <v>4.7627622432</v>
      </c>
      <c r="I523" s="5" t="n">
        <v>0.9531377568</v>
      </c>
    </row>
    <row r="524" customFormat="false" ht="14.25" hidden="false" customHeight="false" outlineLevel="0" collapsed="false">
      <c r="A524" s="0" t="s">
        <v>93</v>
      </c>
      <c r="B524" s="0" t="s">
        <v>42</v>
      </c>
      <c r="C524" s="0" t="s">
        <v>76</v>
      </c>
      <c r="D524" s="0" t="s">
        <v>210</v>
      </c>
      <c r="E524" s="0" t="n">
        <v>2030</v>
      </c>
      <c r="F524" s="5" t="n">
        <v>0</v>
      </c>
      <c r="G524" s="11" t="n">
        <v>0.833248</v>
      </c>
      <c r="H524" s="5" t="n">
        <v>0</v>
      </c>
      <c r="I524" s="5" t="n">
        <v>0</v>
      </c>
    </row>
    <row r="525" customFormat="false" ht="14.25" hidden="false" customHeight="false" outlineLevel="0" collapsed="false">
      <c r="A525" s="0" t="s">
        <v>93</v>
      </c>
      <c r="B525" s="0" t="s">
        <v>42</v>
      </c>
      <c r="C525" s="0" t="s">
        <v>76</v>
      </c>
      <c r="D525" s="0" t="s">
        <v>210</v>
      </c>
      <c r="E525" s="0" t="n">
        <v>2031</v>
      </c>
      <c r="F525" s="5" t="n">
        <v>6.606004</v>
      </c>
      <c r="G525" s="11" t="n">
        <v>0.841578</v>
      </c>
      <c r="H525" s="5" t="n">
        <v>5.559467634312</v>
      </c>
      <c r="I525" s="5" t="n">
        <v>1.046536365688</v>
      </c>
    </row>
    <row r="526" customFormat="false" ht="14.25" hidden="false" customHeight="false" outlineLevel="0" collapsed="false">
      <c r="A526" s="0" t="s">
        <v>93</v>
      </c>
      <c r="B526" s="0" t="s">
        <v>42</v>
      </c>
      <c r="C526" s="0" t="s">
        <v>76</v>
      </c>
      <c r="D526" s="0" t="s">
        <v>210</v>
      </c>
      <c r="E526" s="0" t="n">
        <v>2031</v>
      </c>
      <c r="F526" s="5" t="n">
        <v>0</v>
      </c>
      <c r="G526" s="11" t="n">
        <v>0.841578</v>
      </c>
      <c r="H526" s="5" t="n">
        <v>0</v>
      </c>
      <c r="I526" s="5" t="n">
        <v>0</v>
      </c>
    </row>
    <row r="527" customFormat="false" ht="14.25" hidden="false" customHeight="false" outlineLevel="0" collapsed="false">
      <c r="A527" s="0" t="s">
        <v>93</v>
      </c>
      <c r="B527" s="0" t="s">
        <v>42</v>
      </c>
      <c r="C527" s="0" t="s">
        <v>76</v>
      </c>
      <c r="D527" s="0" t="s">
        <v>210</v>
      </c>
      <c r="E527" s="0" t="n">
        <v>2032</v>
      </c>
      <c r="F527" s="5" t="n">
        <v>7.549718</v>
      </c>
      <c r="G527" s="11" t="n">
        <v>0.849908</v>
      </c>
      <c r="H527" s="5" t="n">
        <v>6.416565725944</v>
      </c>
      <c r="I527" s="5" t="n">
        <v>1.133152274056</v>
      </c>
    </row>
    <row r="528" customFormat="false" ht="14.25" hidden="false" customHeight="false" outlineLevel="0" collapsed="false">
      <c r="A528" s="0" t="s">
        <v>93</v>
      </c>
      <c r="B528" s="0" t="s">
        <v>42</v>
      </c>
      <c r="C528" s="0" t="s">
        <v>76</v>
      </c>
      <c r="D528" s="0" t="s">
        <v>210</v>
      </c>
      <c r="E528" s="0" t="n">
        <v>2032</v>
      </c>
      <c r="F528" s="5" t="n">
        <v>0</v>
      </c>
      <c r="G528" s="11" t="n">
        <v>0.849908</v>
      </c>
      <c r="H528" s="5" t="n">
        <v>0</v>
      </c>
      <c r="I528" s="5" t="n">
        <v>0</v>
      </c>
    </row>
    <row r="529" customFormat="false" ht="14.25" hidden="false" customHeight="false" outlineLevel="0" collapsed="false">
      <c r="A529" s="0" t="s">
        <v>93</v>
      </c>
      <c r="B529" s="0" t="s">
        <v>42</v>
      </c>
      <c r="C529" s="0" t="s">
        <v>76</v>
      </c>
      <c r="D529" s="0" t="s">
        <v>210</v>
      </c>
      <c r="E529" s="0" t="n">
        <v>2033</v>
      </c>
      <c r="F529" s="5" t="n">
        <v>8.596714</v>
      </c>
      <c r="G529" s="11" t="n">
        <v>0.858238</v>
      </c>
      <c r="H529" s="5" t="n">
        <v>7.378026629932</v>
      </c>
      <c r="I529" s="5" t="n">
        <v>1.218687370068</v>
      </c>
    </row>
    <row r="530" customFormat="false" ht="14.25" hidden="false" customHeight="false" outlineLevel="0" collapsed="false">
      <c r="A530" s="0" t="s">
        <v>93</v>
      </c>
      <c r="B530" s="0" t="s">
        <v>42</v>
      </c>
      <c r="C530" s="0" t="s">
        <v>76</v>
      </c>
      <c r="D530" s="0" t="s">
        <v>210</v>
      </c>
      <c r="E530" s="0" t="n">
        <v>2033</v>
      </c>
      <c r="F530" s="5" t="n">
        <v>0</v>
      </c>
      <c r="G530" s="11" t="n">
        <v>0.858238</v>
      </c>
      <c r="H530" s="5" t="n">
        <v>0</v>
      </c>
      <c r="I530" s="5" t="n">
        <v>0</v>
      </c>
    </row>
    <row r="531" customFormat="false" ht="14.25" hidden="false" customHeight="false" outlineLevel="0" collapsed="false">
      <c r="A531" s="0" t="s">
        <v>93</v>
      </c>
      <c r="B531" s="0" t="s">
        <v>42</v>
      </c>
      <c r="C531" s="0" t="s">
        <v>76</v>
      </c>
      <c r="D531" s="0" t="s">
        <v>210</v>
      </c>
      <c r="E531" s="0" t="n">
        <v>2034</v>
      </c>
      <c r="F531" s="5" t="n">
        <v>9.628729</v>
      </c>
      <c r="G531" s="11" t="n">
        <v>0.866568</v>
      </c>
      <c r="H531" s="5" t="n">
        <v>8.343948432072</v>
      </c>
      <c r="I531" s="5" t="n">
        <v>1.284780567928</v>
      </c>
    </row>
    <row r="532" customFormat="false" ht="14.25" hidden="false" customHeight="false" outlineLevel="0" collapsed="false">
      <c r="A532" s="0" t="s">
        <v>93</v>
      </c>
      <c r="B532" s="0" t="s">
        <v>42</v>
      </c>
      <c r="C532" s="0" t="s">
        <v>76</v>
      </c>
      <c r="D532" s="0" t="s">
        <v>210</v>
      </c>
      <c r="E532" s="0" t="n">
        <v>2034</v>
      </c>
      <c r="F532" s="5" t="n">
        <v>0</v>
      </c>
      <c r="G532" s="11" t="n">
        <v>0.866568</v>
      </c>
      <c r="H532" s="5" t="n">
        <v>0</v>
      </c>
      <c r="I532" s="5" t="n">
        <v>0</v>
      </c>
    </row>
    <row r="533" customFormat="false" ht="14.25" hidden="false" customHeight="false" outlineLevel="0" collapsed="false">
      <c r="A533" s="0" t="s">
        <v>93</v>
      </c>
      <c r="B533" s="0" t="s">
        <v>42</v>
      </c>
      <c r="C533" s="0" t="s">
        <v>76</v>
      </c>
      <c r="D533" s="0" t="s">
        <v>210</v>
      </c>
      <c r="E533" s="0" t="n">
        <v>2035</v>
      </c>
      <c r="F533" s="5" t="n">
        <v>10.6434</v>
      </c>
      <c r="G533" s="11" t="n">
        <v>0.874898</v>
      </c>
      <c r="H533" s="5" t="n">
        <v>9.3118893732</v>
      </c>
      <c r="I533" s="5" t="n">
        <v>1.3315106268</v>
      </c>
    </row>
    <row r="534" customFormat="false" ht="14.25" hidden="false" customHeight="false" outlineLevel="0" collapsed="false">
      <c r="A534" s="0" t="s">
        <v>93</v>
      </c>
      <c r="B534" s="0" t="s">
        <v>42</v>
      </c>
      <c r="C534" s="0" t="s">
        <v>76</v>
      </c>
      <c r="D534" s="0" t="s">
        <v>210</v>
      </c>
      <c r="E534" s="0" t="n">
        <v>2035</v>
      </c>
      <c r="F534" s="5" t="n">
        <v>0</v>
      </c>
      <c r="G534" s="11" t="n">
        <v>0.874898</v>
      </c>
      <c r="H534" s="5" t="n">
        <v>0</v>
      </c>
      <c r="I534" s="5" t="n">
        <v>0</v>
      </c>
    </row>
    <row r="535" customFormat="false" ht="14.25" hidden="false" customHeight="false" outlineLevel="0" collapsed="false">
      <c r="A535" s="0" t="s">
        <v>93</v>
      </c>
      <c r="B535" s="0" t="s">
        <v>42</v>
      </c>
      <c r="C535" s="0" t="s">
        <v>76</v>
      </c>
      <c r="D535" s="0" t="s">
        <v>210</v>
      </c>
      <c r="E535" s="0" t="n">
        <v>2036</v>
      </c>
      <c r="F535" s="5" t="n">
        <v>11.638361</v>
      </c>
      <c r="G535" s="11" t="n">
        <v>0.8723846</v>
      </c>
      <c r="H535" s="5" t="n">
        <v>10.1531269056406</v>
      </c>
      <c r="I535" s="5" t="n">
        <v>1.4852340943594</v>
      </c>
    </row>
    <row r="536" customFormat="false" ht="14.25" hidden="false" customHeight="false" outlineLevel="0" collapsed="false">
      <c r="A536" s="0" t="s">
        <v>93</v>
      </c>
      <c r="B536" s="0" t="s">
        <v>42</v>
      </c>
      <c r="C536" s="0" t="s">
        <v>76</v>
      </c>
      <c r="D536" s="0" t="s">
        <v>210</v>
      </c>
      <c r="E536" s="0" t="n">
        <v>2036</v>
      </c>
      <c r="F536" s="5" t="n">
        <v>0</v>
      </c>
      <c r="G536" s="11" t="n">
        <v>0.8723846</v>
      </c>
      <c r="H536" s="5" t="n">
        <v>0</v>
      </c>
      <c r="I536" s="5" t="n">
        <v>0</v>
      </c>
    </row>
    <row r="537" customFormat="false" ht="14.25" hidden="false" customHeight="false" outlineLevel="0" collapsed="false">
      <c r="A537" s="0" t="s">
        <v>93</v>
      </c>
      <c r="B537" s="0" t="s">
        <v>42</v>
      </c>
      <c r="C537" s="0" t="s">
        <v>76</v>
      </c>
      <c r="D537" s="0" t="s">
        <v>210</v>
      </c>
      <c r="E537" s="0" t="n">
        <v>2037</v>
      </c>
      <c r="F537" s="5" t="n">
        <v>12.260934</v>
      </c>
      <c r="G537" s="11" t="n">
        <v>0.8698712</v>
      </c>
      <c r="H537" s="5" t="n">
        <v>10.6654333717008</v>
      </c>
      <c r="I537" s="5" t="n">
        <v>1.5955006282992</v>
      </c>
    </row>
    <row r="538" customFormat="false" ht="14.25" hidden="false" customHeight="false" outlineLevel="0" collapsed="false">
      <c r="A538" s="0" t="s">
        <v>93</v>
      </c>
      <c r="B538" s="0" t="s">
        <v>42</v>
      </c>
      <c r="C538" s="0" t="s">
        <v>76</v>
      </c>
      <c r="D538" s="0" t="s">
        <v>210</v>
      </c>
      <c r="E538" s="0" t="n">
        <v>2037</v>
      </c>
      <c r="F538" s="5" t="n">
        <v>0</v>
      </c>
      <c r="G538" s="11" t="n">
        <v>0.8698712</v>
      </c>
      <c r="H538" s="5" t="n">
        <v>0</v>
      </c>
      <c r="I538" s="5" t="n">
        <v>0</v>
      </c>
    </row>
    <row r="539" customFormat="false" ht="14.25" hidden="false" customHeight="false" outlineLevel="0" collapsed="false">
      <c r="A539" s="0" t="s">
        <v>93</v>
      </c>
      <c r="B539" s="0" t="s">
        <v>42</v>
      </c>
      <c r="C539" s="0" t="s">
        <v>76</v>
      </c>
      <c r="D539" s="0" t="s">
        <v>210</v>
      </c>
      <c r="E539" s="0" t="n">
        <v>2038</v>
      </c>
      <c r="F539" s="5" t="n">
        <v>12.864323</v>
      </c>
      <c r="G539" s="11" t="n">
        <v>0.8673578</v>
      </c>
      <c r="H539" s="5" t="n">
        <v>11.1579708957694</v>
      </c>
      <c r="I539" s="5" t="n">
        <v>1.7063521042306</v>
      </c>
    </row>
    <row r="540" customFormat="false" ht="14.25" hidden="false" customHeight="false" outlineLevel="0" collapsed="false">
      <c r="A540" s="0" t="s">
        <v>93</v>
      </c>
      <c r="B540" s="0" t="s">
        <v>42</v>
      </c>
      <c r="C540" s="0" t="s">
        <v>76</v>
      </c>
      <c r="D540" s="0" t="s">
        <v>210</v>
      </c>
      <c r="E540" s="0" t="n">
        <v>2038</v>
      </c>
      <c r="F540" s="5" t="n">
        <v>0</v>
      </c>
      <c r="G540" s="11" t="n">
        <v>0.8673578</v>
      </c>
      <c r="H540" s="5" t="n">
        <v>0</v>
      </c>
      <c r="I540" s="5" t="n">
        <v>0</v>
      </c>
    </row>
    <row r="541" customFormat="false" ht="14.25" hidden="false" customHeight="false" outlineLevel="0" collapsed="false">
      <c r="A541" s="0" t="s">
        <v>93</v>
      </c>
      <c r="B541" s="0" t="s">
        <v>42</v>
      </c>
      <c r="C541" s="0" t="s">
        <v>76</v>
      </c>
      <c r="D541" s="0" t="s">
        <v>210</v>
      </c>
      <c r="E541" s="0" t="n">
        <v>2039</v>
      </c>
      <c r="F541" s="5" t="n">
        <v>13.44695</v>
      </c>
      <c r="G541" s="11" t="n">
        <v>0.8648444</v>
      </c>
      <c r="H541" s="5" t="n">
        <v>11.62951940458</v>
      </c>
      <c r="I541" s="5" t="n">
        <v>1.81743059542</v>
      </c>
    </row>
    <row r="542" customFormat="false" ht="14.25" hidden="false" customHeight="false" outlineLevel="0" collapsed="false">
      <c r="A542" s="0" t="s">
        <v>93</v>
      </c>
      <c r="B542" s="0" t="s">
        <v>42</v>
      </c>
      <c r="C542" s="0" t="s">
        <v>76</v>
      </c>
      <c r="D542" s="0" t="s">
        <v>210</v>
      </c>
      <c r="E542" s="0" t="n">
        <v>2039</v>
      </c>
      <c r="F542" s="5" t="n">
        <v>0</v>
      </c>
      <c r="G542" s="11" t="n">
        <v>0.8648444</v>
      </c>
      <c r="H542" s="5" t="n">
        <v>0</v>
      </c>
      <c r="I542" s="5" t="n">
        <v>0</v>
      </c>
    </row>
    <row r="543" customFormat="false" ht="14.25" hidden="false" customHeight="false" outlineLevel="0" collapsed="false">
      <c r="A543" s="0" t="s">
        <v>93</v>
      </c>
      <c r="B543" s="0" t="s">
        <v>42</v>
      </c>
      <c r="C543" s="0" t="s">
        <v>76</v>
      </c>
      <c r="D543" s="0" t="s">
        <v>210</v>
      </c>
      <c r="E543" s="0" t="n">
        <v>2040</v>
      </c>
      <c r="F543" s="5" t="n">
        <v>13.6656</v>
      </c>
      <c r="G543" s="11" t="n">
        <v>0.862331</v>
      </c>
      <c r="H543" s="5" t="n">
        <v>11.7842705136</v>
      </c>
      <c r="I543" s="5" t="n">
        <v>1.8813294864</v>
      </c>
    </row>
    <row r="544" customFormat="false" ht="14.25" hidden="false" customHeight="false" outlineLevel="0" collapsed="false">
      <c r="A544" s="0" t="s">
        <v>93</v>
      </c>
      <c r="B544" s="0" t="s">
        <v>42</v>
      </c>
      <c r="C544" s="0" t="s">
        <v>76</v>
      </c>
      <c r="D544" s="0" t="s">
        <v>210</v>
      </c>
      <c r="E544" s="0" t="n">
        <v>2040</v>
      </c>
      <c r="F544" s="5" t="n">
        <v>0</v>
      </c>
      <c r="G544" s="11" t="n">
        <v>0.862331</v>
      </c>
      <c r="H544" s="5" t="n">
        <v>0</v>
      </c>
      <c r="I544" s="5" t="n">
        <v>0</v>
      </c>
    </row>
    <row r="545" customFormat="false" ht="14.25" hidden="false" customHeight="false" outlineLevel="0" collapsed="false">
      <c r="A545" s="0" t="s">
        <v>93</v>
      </c>
      <c r="B545" s="0" t="s">
        <v>42</v>
      </c>
      <c r="C545" s="0" t="s">
        <v>79</v>
      </c>
      <c r="D545" s="0" t="s">
        <v>211</v>
      </c>
      <c r="E545" s="0" t="n">
        <v>2024</v>
      </c>
      <c r="F545" s="5" t="n">
        <v>5.8</v>
      </c>
      <c r="G545" s="11" t="n">
        <v>0.05</v>
      </c>
      <c r="H545" s="5" t="n">
        <v>0.29</v>
      </c>
      <c r="I545" s="5" t="n">
        <v>5.51</v>
      </c>
    </row>
    <row r="546" customFormat="false" ht="14.25" hidden="false" customHeight="false" outlineLevel="0" collapsed="false">
      <c r="A546" s="0" t="s">
        <v>93</v>
      </c>
      <c r="B546" s="0" t="s">
        <v>42</v>
      </c>
      <c r="C546" s="0" t="s">
        <v>79</v>
      </c>
      <c r="D546" s="0" t="s">
        <v>211</v>
      </c>
      <c r="E546" s="0" t="n">
        <v>2025</v>
      </c>
      <c r="F546" s="5" t="n">
        <v>5.829</v>
      </c>
      <c r="G546" s="11" t="n">
        <v>0.05</v>
      </c>
      <c r="H546" s="5" t="n">
        <v>0.29145</v>
      </c>
      <c r="I546" s="5" t="n">
        <v>5.53755</v>
      </c>
    </row>
    <row r="547" customFormat="false" ht="14.25" hidden="false" customHeight="false" outlineLevel="0" collapsed="false">
      <c r="A547" s="0" t="s">
        <v>93</v>
      </c>
      <c r="B547" s="0" t="s">
        <v>42</v>
      </c>
      <c r="C547" s="0" t="s">
        <v>79</v>
      </c>
      <c r="D547" s="0" t="s">
        <v>211</v>
      </c>
      <c r="E547" s="0" t="n">
        <v>2026</v>
      </c>
      <c r="F547" s="5" t="n">
        <v>5.8581</v>
      </c>
      <c r="G547" s="11" t="n">
        <v>0.05</v>
      </c>
      <c r="H547" s="5" t="n">
        <v>0.292905</v>
      </c>
      <c r="I547" s="5" t="n">
        <v>5.565195</v>
      </c>
    </row>
    <row r="548" customFormat="false" ht="14.25" hidden="false" customHeight="false" outlineLevel="0" collapsed="false">
      <c r="A548" s="0" t="s">
        <v>93</v>
      </c>
      <c r="B548" s="0" t="s">
        <v>42</v>
      </c>
      <c r="C548" s="0" t="s">
        <v>79</v>
      </c>
      <c r="D548" s="0" t="s">
        <v>211</v>
      </c>
      <c r="E548" s="0" t="n">
        <v>2027</v>
      </c>
      <c r="F548" s="5" t="n">
        <v>5.8874</v>
      </c>
      <c r="G548" s="11" t="n">
        <v>0.05</v>
      </c>
      <c r="H548" s="5" t="n">
        <v>0.29437</v>
      </c>
      <c r="I548" s="5" t="n">
        <v>5.59303</v>
      </c>
    </row>
    <row r="549" customFormat="false" ht="14.25" hidden="false" customHeight="false" outlineLevel="0" collapsed="false">
      <c r="A549" s="0" t="s">
        <v>93</v>
      </c>
      <c r="B549" s="0" t="s">
        <v>42</v>
      </c>
      <c r="C549" s="0" t="s">
        <v>79</v>
      </c>
      <c r="D549" s="0" t="s">
        <v>211</v>
      </c>
      <c r="E549" s="0" t="n">
        <v>2028</v>
      </c>
      <c r="F549" s="5" t="n">
        <v>5.9169</v>
      </c>
      <c r="G549" s="11" t="n">
        <v>0.05</v>
      </c>
      <c r="H549" s="5" t="n">
        <v>0.295845</v>
      </c>
      <c r="I549" s="5" t="n">
        <v>5.621055</v>
      </c>
    </row>
    <row r="550" customFormat="false" ht="14.25" hidden="false" customHeight="false" outlineLevel="0" collapsed="false">
      <c r="A550" s="0" t="s">
        <v>93</v>
      </c>
      <c r="B550" s="0" t="s">
        <v>42</v>
      </c>
      <c r="C550" s="0" t="s">
        <v>79</v>
      </c>
      <c r="D550" s="0" t="s">
        <v>211</v>
      </c>
      <c r="E550" s="0" t="n">
        <v>2029</v>
      </c>
      <c r="F550" s="5" t="n">
        <v>5.9465</v>
      </c>
      <c r="G550" s="11" t="n">
        <v>0.05</v>
      </c>
      <c r="H550" s="5" t="n">
        <v>0.297325</v>
      </c>
      <c r="I550" s="5" t="n">
        <v>5.649175</v>
      </c>
    </row>
    <row r="551" customFormat="false" ht="14.25" hidden="false" customHeight="false" outlineLevel="0" collapsed="false">
      <c r="A551" s="0" t="s">
        <v>93</v>
      </c>
      <c r="B551" s="0" t="s">
        <v>42</v>
      </c>
      <c r="C551" s="0" t="s">
        <v>79</v>
      </c>
      <c r="D551" s="0" t="s">
        <v>211</v>
      </c>
      <c r="E551" s="0" t="n">
        <v>2030</v>
      </c>
      <c r="F551" s="5" t="n">
        <v>5.9762</v>
      </c>
      <c r="G551" s="11" t="n">
        <v>0.05</v>
      </c>
      <c r="H551" s="5" t="n">
        <v>0.29881</v>
      </c>
      <c r="I551" s="5" t="n">
        <v>5.67739</v>
      </c>
    </row>
    <row r="552" customFormat="false" ht="14.25" hidden="false" customHeight="false" outlineLevel="0" collapsed="false">
      <c r="A552" s="0" t="s">
        <v>93</v>
      </c>
      <c r="B552" s="0" t="s">
        <v>42</v>
      </c>
      <c r="C552" s="0" t="s">
        <v>79</v>
      </c>
      <c r="D552" s="0" t="s">
        <v>211</v>
      </c>
      <c r="E552" s="0" t="n">
        <v>2031</v>
      </c>
      <c r="F552" s="5" t="n">
        <v>6.0061</v>
      </c>
      <c r="G552" s="11" t="n">
        <v>0.05</v>
      </c>
      <c r="H552" s="5" t="n">
        <v>0.300305</v>
      </c>
      <c r="I552" s="5" t="n">
        <v>5.705795</v>
      </c>
    </row>
    <row r="553" customFormat="false" ht="14.25" hidden="false" customHeight="false" outlineLevel="0" collapsed="false">
      <c r="A553" s="0" t="s">
        <v>93</v>
      </c>
      <c r="B553" s="0" t="s">
        <v>42</v>
      </c>
      <c r="C553" s="0" t="s">
        <v>79</v>
      </c>
      <c r="D553" s="0" t="s">
        <v>211</v>
      </c>
      <c r="E553" s="0" t="n">
        <v>2032</v>
      </c>
      <c r="F553" s="5" t="n">
        <v>6.0361</v>
      </c>
      <c r="G553" s="11" t="n">
        <v>0.05</v>
      </c>
      <c r="H553" s="5" t="n">
        <v>0.301805</v>
      </c>
      <c r="I553" s="5" t="n">
        <v>5.734295</v>
      </c>
    </row>
    <row r="554" customFormat="false" ht="14.25" hidden="false" customHeight="false" outlineLevel="0" collapsed="false">
      <c r="A554" s="0" t="s">
        <v>93</v>
      </c>
      <c r="B554" s="0" t="s">
        <v>42</v>
      </c>
      <c r="C554" s="0" t="s">
        <v>79</v>
      </c>
      <c r="D554" s="0" t="s">
        <v>211</v>
      </c>
      <c r="E554" s="0" t="n">
        <v>2033</v>
      </c>
      <c r="F554" s="5" t="n">
        <v>6.0663</v>
      </c>
      <c r="G554" s="11" t="n">
        <v>0.05</v>
      </c>
      <c r="H554" s="5" t="n">
        <v>0.303315</v>
      </c>
      <c r="I554" s="5" t="n">
        <v>5.762985</v>
      </c>
    </row>
    <row r="555" customFormat="false" ht="14.25" hidden="false" customHeight="false" outlineLevel="0" collapsed="false">
      <c r="A555" s="0" t="s">
        <v>93</v>
      </c>
      <c r="B555" s="0" t="s">
        <v>42</v>
      </c>
      <c r="C555" s="0" t="s">
        <v>79</v>
      </c>
      <c r="D555" s="0" t="s">
        <v>211</v>
      </c>
      <c r="E555" s="0" t="n">
        <v>2034</v>
      </c>
      <c r="F555" s="5" t="n">
        <v>6.0966</v>
      </c>
      <c r="G555" s="11" t="n">
        <v>0.05</v>
      </c>
      <c r="H555" s="5" t="n">
        <v>0.30483</v>
      </c>
      <c r="I555" s="5" t="n">
        <v>5.79177</v>
      </c>
    </row>
    <row r="556" customFormat="false" ht="14.25" hidden="false" customHeight="false" outlineLevel="0" collapsed="false">
      <c r="A556" s="0" t="s">
        <v>93</v>
      </c>
      <c r="B556" s="0" t="s">
        <v>42</v>
      </c>
      <c r="C556" s="0" t="s">
        <v>79</v>
      </c>
      <c r="D556" s="0" t="s">
        <v>211</v>
      </c>
      <c r="E556" s="0" t="n">
        <v>2035</v>
      </c>
      <c r="F556" s="5" t="n">
        <v>6.1271</v>
      </c>
      <c r="G556" s="11" t="n">
        <v>0.05</v>
      </c>
      <c r="H556" s="5" t="n">
        <v>0.306355</v>
      </c>
      <c r="I556" s="5" t="n">
        <v>5.820745</v>
      </c>
    </row>
    <row r="557" customFormat="false" ht="14.25" hidden="false" customHeight="false" outlineLevel="0" collapsed="false">
      <c r="A557" s="0" t="s">
        <v>93</v>
      </c>
      <c r="B557" s="0" t="s">
        <v>42</v>
      </c>
      <c r="C557" s="0" t="s">
        <v>79</v>
      </c>
      <c r="D557" s="0" t="s">
        <v>211</v>
      </c>
      <c r="E557" s="0" t="n">
        <v>2036</v>
      </c>
      <c r="F557" s="5" t="n">
        <v>6.1577</v>
      </c>
      <c r="G557" s="11" t="n">
        <v>0.05</v>
      </c>
      <c r="H557" s="5" t="n">
        <v>0.307885</v>
      </c>
      <c r="I557" s="5" t="n">
        <v>5.849815</v>
      </c>
    </row>
    <row r="558" customFormat="false" ht="14.25" hidden="false" customHeight="false" outlineLevel="0" collapsed="false">
      <c r="A558" s="0" t="s">
        <v>93</v>
      </c>
      <c r="B558" s="0" t="s">
        <v>42</v>
      </c>
      <c r="C558" s="0" t="s">
        <v>79</v>
      </c>
      <c r="D558" s="0" t="s">
        <v>211</v>
      </c>
      <c r="E558" s="0" t="n">
        <v>2037</v>
      </c>
      <c r="F558" s="5" t="n">
        <v>6.1885</v>
      </c>
      <c r="G558" s="11" t="n">
        <v>0.05</v>
      </c>
      <c r="H558" s="5" t="n">
        <v>0.309425</v>
      </c>
      <c r="I558" s="5" t="n">
        <v>5.879075</v>
      </c>
    </row>
    <row r="559" customFormat="false" ht="14.25" hidden="false" customHeight="false" outlineLevel="0" collapsed="false">
      <c r="A559" s="0" t="s">
        <v>93</v>
      </c>
      <c r="B559" s="0" t="s">
        <v>42</v>
      </c>
      <c r="C559" s="0" t="s">
        <v>79</v>
      </c>
      <c r="D559" s="0" t="s">
        <v>211</v>
      </c>
      <c r="E559" s="0" t="n">
        <v>2038</v>
      </c>
      <c r="F559" s="5" t="n">
        <v>6.2195</v>
      </c>
      <c r="G559" s="11" t="n">
        <v>0.05</v>
      </c>
      <c r="H559" s="5" t="n">
        <v>0.310975</v>
      </c>
      <c r="I559" s="5" t="n">
        <v>5.908525</v>
      </c>
    </row>
    <row r="560" customFormat="false" ht="14.25" hidden="false" customHeight="false" outlineLevel="0" collapsed="false">
      <c r="A560" s="0" t="s">
        <v>93</v>
      </c>
      <c r="B560" s="0" t="s">
        <v>42</v>
      </c>
      <c r="C560" s="0" t="s">
        <v>79</v>
      </c>
      <c r="D560" s="0" t="s">
        <v>211</v>
      </c>
      <c r="E560" s="0" t="n">
        <v>2039</v>
      </c>
      <c r="F560" s="5" t="n">
        <v>6.2506</v>
      </c>
      <c r="G560" s="11" t="n">
        <v>0.05</v>
      </c>
      <c r="H560" s="5" t="n">
        <v>0.31253</v>
      </c>
      <c r="I560" s="5" t="n">
        <v>5.93807</v>
      </c>
    </row>
    <row r="561" customFormat="false" ht="14.25" hidden="false" customHeight="false" outlineLevel="0" collapsed="false">
      <c r="A561" s="0" t="s">
        <v>93</v>
      </c>
      <c r="B561" s="0" t="s">
        <v>42</v>
      </c>
      <c r="C561" s="0" t="s">
        <v>79</v>
      </c>
      <c r="D561" s="0" t="s">
        <v>211</v>
      </c>
      <c r="E561" s="0" t="n">
        <v>2040</v>
      </c>
      <c r="F561" s="5" t="n">
        <v>6.2818</v>
      </c>
      <c r="G561" s="11" t="n">
        <v>0.05</v>
      </c>
      <c r="H561" s="5" t="n">
        <v>0.31409</v>
      </c>
      <c r="I561" s="5" t="n">
        <v>5.96771</v>
      </c>
    </row>
    <row r="562" customFormat="false" ht="14.25" hidden="false" customHeight="false" outlineLevel="0" collapsed="false">
      <c r="A562" s="0" t="s">
        <v>93</v>
      </c>
      <c r="B562" s="0" t="s">
        <v>42</v>
      </c>
      <c r="C562" s="0" t="s">
        <v>79</v>
      </c>
      <c r="D562" s="0" t="s">
        <v>210</v>
      </c>
      <c r="E562" s="0" t="n">
        <v>2024</v>
      </c>
      <c r="F562" s="5" t="n">
        <v>21.7644037370076</v>
      </c>
      <c r="G562" s="11" t="n">
        <v>0.1939</v>
      </c>
      <c r="H562" s="5" t="n">
        <v>4.22011788460578</v>
      </c>
      <c r="I562" s="5" t="n">
        <v>17.5442858524019</v>
      </c>
    </row>
    <row r="563" customFormat="false" ht="14.25" hidden="false" customHeight="false" outlineLevel="0" collapsed="false">
      <c r="A563" s="0" t="s">
        <v>93</v>
      </c>
      <c r="B563" s="0" t="s">
        <v>42</v>
      </c>
      <c r="C563" s="0" t="s">
        <v>79</v>
      </c>
      <c r="D563" s="0" t="s">
        <v>210</v>
      </c>
      <c r="E563" s="0" t="n">
        <v>2024</v>
      </c>
      <c r="F563" s="5" t="n">
        <v>26.2755657382958</v>
      </c>
      <c r="G563" s="11" t="n">
        <v>0.1939</v>
      </c>
      <c r="H563" s="5" t="n">
        <v>5.09483219665555</v>
      </c>
      <c r="I563" s="5" t="n">
        <v>21.1807335416402</v>
      </c>
    </row>
    <row r="564" customFormat="false" ht="14.25" hidden="false" customHeight="false" outlineLevel="0" collapsed="false">
      <c r="A564" s="0" t="s">
        <v>93</v>
      </c>
      <c r="B564" s="0" t="s">
        <v>42</v>
      </c>
      <c r="C564" s="0" t="s">
        <v>79</v>
      </c>
      <c r="D564" s="0" t="s">
        <v>210</v>
      </c>
      <c r="E564" s="0" t="n">
        <v>2024</v>
      </c>
      <c r="F564" s="5" t="n">
        <v>128.058453200992</v>
      </c>
      <c r="G564" s="11" t="n">
        <v>0.1939</v>
      </c>
      <c r="H564" s="5" t="n">
        <v>24.8305340756724</v>
      </c>
      <c r="I564" s="5" t="n">
        <v>103.22791912532</v>
      </c>
    </row>
    <row r="565" customFormat="false" ht="14.25" hidden="false" customHeight="false" outlineLevel="0" collapsed="false">
      <c r="A565" s="0" t="s">
        <v>93</v>
      </c>
      <c r="B565" s="0" t="s">
        <v>42</v>
      </c>
      <c r="C565" s="0" t="s">
        <v>79</v>
      </c>
      <c r="D565" s="0" t="s">
        <v>210</v>
      </c>
      <c r="E565" s="0" t="n">
        <v>2025</v>
      </c>
      <c r="F565" s="5" t="n">
        <v>21.4430994254505</v>
      </c>
      <c r="G565" s="11" t="n">
        <v>0.1907</v>
      </c>
      <c r="H565" s="5" t="n">
        <v>4.08919906043341</v>
      </c>
      <c r="I565" s="5" t="n">
        <v>17.3539003650171</v>
      </c>
    </row>
    <row r="566" customFormat="false" ht="14.25" hidden="false" customHeight="false" outlineLevel="0" collapsed="false">
      <c r="A566" s="0" t="s">
        <v>93</v>
      </c>
      <c r="B566" s="0" t="s">
        <v>42</v>
      </c>
      <c r="C566" s="0" t="s">
        <v>79</v>
      </c>
      <c r="D566" s="0" t="s">
        <v>210</v>
      </c>
      <c r="E566" s="0" t="n">
        <v>2025</v>
      </c>
      <c r="F566" s="5" t="n">
        <v>27.6086810499107</v>
      </c>
      <c r="G566" s="11" t="n">
        <v>0.1907</v>
      </c>
      <c r="H566" s="5" t="n">
        <v>5.26497547621797</v>
      </c>
      <c r="I566" s="5" t="n">
        <v>22.3437055736927</v>
      </c>
    </row>
    <row r="567" customFormat="false" ht="14.25" hidden="false" customHeight="false" outlineLevel="0" collapsed="false">
      <c r="A567" s="0" t="s">
        <v>93</v>
      </c>
      <c r="B567" s="0" t="s">
        <v>42</v>
      </c>
      <c r="C567" s="0" t="s">
        <v>79</v>
      </c>
      <c r="D567" s="0" t="s">
        <v>210</v>
      </c>
      <c r="E567" s="0" t="n">
        <v>2025</v>
      </c>
      <c r="F567" s="5" t="n">
        <v>128.595175906364</v>
      </c>
      <c r="G567" s="11" t="n">
        <v>0.1907</v>
      </c>
      <c r="H567" s="5" t="n">
        <v>24.5231000453436</v>
      </c>
      <c r="I567" s="5" t="n">
        <v>104.072075861021</v>
      </c>
    </row>
    <row r="568" customFormat="false" ht="14.25" hidden="false" customHeight="false" outlineLevel="0" collapsed="false">
      <c r="A568" s="0" t="s">
        <v>93</v>
      </c>
      <c r="B568" s="0" t="s">
        <v>42</v>
      </c>
      <c r="C568" s="0" t="s">
        <v>79</v>
      </c>
      <c r="D568" s="0" t="s">
        <v>210</v>
      </c>
      <c r="E568" s="0" t="n">
        <v>2026</v>
      </c>
      <c r="F568" s="5" t="n">
        <v>20.8976001863975</v>
      </c>
      <c r="G568" s="11" t="n">
        <v>0.1881</v>
      </c>
      <c r="H568" s="5" t="n">
        <v>3.93083859506136</v>
      </c>
      <c r="I568" s="5" t="n">
        <v>16.9667615913361</v>
      </c>
    </row>
    <row r="569" customFormat="false" ht="14.25" hidden="false" customHeight="false" outlineLevel="0" collapsed="false">
      <c r="A569" s="0" t="s">
        <v>93</v>
      </c>
      <c r="B569" s="0" t="s">
        <v>42</v>
      </c>
      <c r="C569" s="0" t="s">
        <v>79</v>
      </c>
      <c r="D569" s="0" t="s">
        <v>210</v>
      </c>
      <c r="E569" s="0" t="n">
        <v>2026</v>
      </c>
      <c r="F569" s="5" t="n">
        <v>29.2658361103147</v>
      </c>
      <c r="G569" s="11" t="n">
        <v>0.1881</v>
      </c>
      <c r="H569" s="5" t="n">
        <v>5.5049037723502</v>
      </c>
      <c r="I569" s="5" t="n">
        <v>23.7609323379645</v>
      </c>
    </row>
    <row r="570" customFormat="false" ht="14.25" hidden="false" customHeight="false" outlineLevel="0" collapsed="false">
      <c r="A570" s="0" t="s">
        <v>93</v>
      </c>
      <c r="B570" s="0" t="s">
        <v>42</v>
      </c>
      <c r="C570" s="0" t="s">
        <v>79</v>
      </c>
      <c r="D570" s="0" t="s">
        <v>210</v>
      </c>
      <c r="E570" s="0" t="n">
        <v>2026</v>
      </c>
      <c r="F570" s="5" t="n">
        <v>129.205288629875</v>
      </c>
      <c r="G570" s="11" t="n">
        <v>0.1881</v>
      </c>
      <c r="H570" s="5" t="n">
        <v>24.3035147912794</v>
      </c>
      <c r="I570" s="5" t="n">
        <v>104.901773838595</v>
      </c>
    </row>
    <row r="571" customFormat="false" ht="14.25" hidden="false" customHeight="false" outlineLevel="0" collapsed="false">
      <c r="A571" s="0" t="s">
        <v>93</v>
      </c>
      <c r="B571" s="0" t="s">
        <v>42</v>
      </c>
      <c r="C571" s="0" t="s">
        <v>79</v>
      </c>
      <c r="D571" s="0" t="s">
        <v>210</v>
      </c>
      <c r="E571" s="0" t="n">
        <v>2027</v>
      </c>
      <c r="F571" s="5" t="n">
        <v>21.4286680129232</v>
      </c>
      <c r="G571" s="11" t="n">
        <v>0.1855</v>
      </c>
      <c r="H571" s="5" t="n">
        <v>3.97501791639726</v>
      </c>
      <c r="I571" s="5" t="n">
        <v>17.453650096526</v>
      </c>
    </row>
    <row r="572" customFormat="false" ht="14.25" hidden="false" customHeight="false" outlineLevel="0" collapsed="false">
      <c r="A572" s="0" t="s">
        <v>93</v>
      </c>
      <c r="B572" s="0" t="s">
        <v>42</v>
      </c>
      <c r="C572" s="0" t="s">
        <v>79</v>
      </c>
      <c r="D572" s="0" t="s">
        <v>210</v>
      </c>
      <c r="E572" s="0" t="n">
        <v>2027</v>
      </c>
      <c r="F572" s="5" t="n">
        <v>30.8241520990174</v>
      </c>
      <c r="G572" s="11" t="n">
        <v>0.1855</v>
      </c>
      <c r="H572" s="5" t="n">
        <v>5.71788021436773</v>
      </c>
      <c r="I572" s="5" t="n">
        <v>25.1062718846497</v>
      </c>
    </row>
    <row r="573" customFormat="false" ht="14.25" hidden="false" customHeight="false" outlineLevel="0" collapsed="false">
      <c r="A573" s="0" t="s">
        <v>93</v>
      </c>
      <c r="B573" s="0" t="s">
        <v>42</v>
      </c>
      <c r="C573" s="0" t="s">
        <v>79</v>
      </c>
      <c r="D573" s="0" t="s">
        <v>210</v>
      </c>
      <c r="E573" s="0" t="n">
        <v>2027</v>
      </c>
      <c r="F573" s="5" t="n">
        <v>131.231301364456</v>
      </c>
      <c r="G573" s="11" t="n">
        <v>0.1855</v>
      </c>
      <c r="H573" s="5" t="n">
        <v>24.3434064031067</v>
      </c>
      <c r="I573" s="5" t="n">
        <v>106.88789496135</v>
      </c>
    </row>
    <row r="574" customFormat="false" ht="14.25" hidden="false" customHeight="false" outlineLevel="0" collapsed="false">
      <c r="A574" s="0" t="s">
        <v>93</v>
      </c>
      <c r="B574" s="0" t="s">
        <v>42</v>
      </c>
      <c r="C574" s="0" t="s">
        <v>79</v>
      </c>
      <c r="D574" s="0" t="s">
        <v>210</v>
      </c>
      <c r="E574" s="0" t="n">
        <v>2028</v>
      </c>
      <c r="F574" s="5" t="n">
        <v>21.362213927484</v>
      </c>
      <c r="G574" s="11" t="n">
        <v>0.1829</v>
      </c>
      <c r="H574" s="5" t="n">
        <v>3.90714892733682</v>
      </c>
      <c r="I574" s="5" t="n">
        <v>17.4550650001472</v>
      </c>
    </row>
    <row r="575" customFormat="false" ht="14.25" hidden="false" customHeight="false" outlineLevel="0" collapsed="false">
      <c r="A575" s="0" t="s">
        <v>93</v>
      </c>
      <c r="B575" s="0" t="s">
        <v>42</v>
      </c>
      <c r="C575" s="0" t="s">
        <v>79</v>
      </c>
      <c r="D575" s="0" t="s">
        <v>210</v>
      </c>
      <c r="E575" s="0" t="n">
        <v>2028</v>
      </c>
      <c r="F575" s="5" t="n">
        <v>31.5141139053748</v>
      </c>
      <c r="G575" s="11" t="n">
        <v>0.1829</v>
      </c>
      <c r="H575" s="5" t="n">
        <v>5.76393143329305</v>
      </c>
      <c r="I575" s="5" t="n">
        <v>25.7501824720817</v>
      </c>
    </row>
    <row r="576" customFormat="false" ht="14.25" hidden="false" customHeight="false" outlineLevel="0" collapsed="false">
      <c r="A576" s="0" t="s">
        <v>93</v>
      </c>
      <c r="B576" s="0" t="s">
        <v>42</v>
      </c>
      <c r="C576" s="0" t="s">
        <v>79</v>
      </c>
      <c r="D576" s="0" t="s">
        <v>210</v>
      </c>
      <c r="E576" s="0" t="n">
        <v>2028</v>
      </c>
      <c r="F576" s="5" t="n">
        <v>133.226352327715</v>
      </c>
      <c r="G576" s="11" t="n">
        <v>0.1829</v>
      </c>
      <c r="H576" s="5" t="n">
        <v>24.367099840739</v>
      </c>
      <c r="I576" s="5" t="n">
        <v>108.859252486976</v>
      </c>
    </row>
    <row r="577" customFormat="false" ht="14.25" hidden="false" customHeight="false" outlineLevel="0" collapsed="false">
      <c r="A577" s="0" t="s">
        <v>93</v>
      </c>
      <c r="B577" s="0" t="s">
        <v>42</v>
      </c>
      <c r="C577" s="0" t="s">
        <v>79</v>
      </c>
      <c r="D577" s="0" t="s">
        <v>210</v>
      </c>
      <c r="E577" s="0" t="n">
        <v>2029</v>
      </c>
      <c r="F577" s="5" t="n">
        <v>21.8755445567093</v>
      </c>
      <c r="G577" s="11" t="n">
        <v>0.1803</v>
      </c>
      <c r="H577" s="5" t="n">
        <v>3.94416068357469</v>
      </c>
      <c r="I577" s="5" t="n">
        <v>17.9313838731346</v>
      </c>
    </row>
    <row r="578" customFormat="false" ht="14.25" hidden="false" customHeight="false" outlineLevel="0" collapsed="false">
      <c r="A578" s="0" t="s">
        <v>93</v>
      </c>
      <c r="B578" s="0" t="s">
        <v>42</v>
      </c>
      <c r="C578" s="0" t="s">
        <v>79</v>
      </c>
      <c r="D578" s="0" t="s">
        <v>210</v>
      </c>
      <c r="E578" s="0" t="n">
        <v>2029</v>
      </c>
      <c r="F578" s="5" t="n">
        <v>32.1679938333354</v>
      </c>
      <c r="G578" s="11" t="n">
        <v>0.1803</v>
      </c>
      <c r="H578" s="5" t="n">
        <v>5.79988928815038</v>
      </c>
      <c r="I578" s="5" t="n">
        <v>26.3681045451851</v>
      </c>
    </row>
    <row r="579" customFormat="false" ht="14.25" hidden="false" customHeight="false" outlineLevel="0" collapsed="false">
      <c r="A579" s="0" t="s">
        <v>93</v>
      </c>
      <c r="B579" s="0" t="s">
        <v>42</v>
      </c>
      <c r="C579" s="0" t="s">
        <v>79</v>
      </c>
      <c r="D579" s="0" t="s">
        <v>210</v>
      </c>
      <c r="E579" s="0" t="n">
        <v>2029</v>
      </c>
      <c r="F579" s="5" t="n">
        <v>135.369809064312</v>
      </c>
      <c r="G579" s="11" t="n">
        <v>0.1803</v>
      </c>
      <c r="H579" s="5" t="n">
        <v>24.4071765742954</v>
      </c>
      <c r="I579" s="5" t="n">
        <v>110.962632490017</v>
      </c>
    </row>
    <row r="580" customFormat="false" ht="14.25" hidden="false" customHeight="false" outlineLevel="0" collapsed="false">
      <c r="A580" s="0" t="s">
        <v>93</v>
      </c>
      <c r="B580" s="0" t="s">
        <v>42</v>
      </c>
      <c r="C580" s="0" t="s">
        <v>79</v>
      </c>
      <c r="D580" s="0" t="s">
        <v>210</v>
      </c>
      <c r="E580" s="0" t="n">
        <v>2030</v>
      </c>
      <c r="F580" s="5" t="n">
        <v>22.4881591592583</v>
      </c>
      <c r="G580" s="11" t="n">
        <v>0.1777</v>
      </c>
      <c r="H580" s="5" t="n">
        <v>3.99614588260021</v>
      </c>
      <c r="I580" s="5" t="n">
        <v>18.4920132766581</v>
      </c>
    </row>
    <row r="581" customFormat="false" ht="14.25" hidden="false" customHeight="false" outlineLevel="0" collapsed="false">
      <c r="A581" s="0" t="s">
        <v>93</v>
      </c>
      <c r="B581" s="0" t="s">
        <v>42</v>
      </c>
      <c r="C581" s="0" t="s">
        <v>79</v>
      </c>
      <c r="D581" s="0" t="s">
        <v>210</v>
      </c>
      <c r="E581" s="0" t="n">
        <v>2030</v>
      </c>
      <c r="F581" s="5" t="n">
        <v>33.1724692564595</v>
      </c>
      <c r="G581" s="11" t="n">
        <v>0.1777</v>
      </c>
      <c r="H581" s="5" t="n">
        <v>5.89474778687285</v>
      </c>
      <c r="I581" s="5" t="n">
        <v>27.2777214695867</v>
      </c>
    </row>
    <row r="582" customFormat="false" ht="14.25" hidden="false" customHeight="false" outlineLevel="0" collapsed="false">
      <c r="A582" s="0" t="s">
        <v>93</v>
      </c>
      <c r="B582" s="0" t="s">
        <v>42</v>
      </c>
      <c r="C582" s="0" t="s">
        <v>79</v>
      </c>
      <c r="D582" s="0" t="s">
        <v>210</v>
      </c>
      <c r="E582" s="0" t="n">
        <v>2030</v>
      </c>
      <c r="F582" s="5" t="n">
        <v>137.248637812836</v>
      </c>
      <c r="G582" s="11" t="n">
        <v>0.1777</v>
      </c>
      <c r="H582" s="5" t="n">
        <v>24.3890829393409</v>
      </c>
      <c r="I582" s="5" t="n">
        <v>112.859554873495</v>
      </c>
    </row>
    <row r="583" customFormat="false" ht="14.25" hidden="false" customHeight="false" outlineLevel="0" collapsed="false">
      <c r="A583" s="0" t="s">
        <v>93</v>
      </c>
      <c r="B583" s="0" t="s">
        <v>42</v>
      </c>
      <c r="C583" s="0" t="s">
        <v>79</v>
      </c>
      <c r="D583" s="0" t="s">
        <v>210</v>
      </c>
      <c r="E583" s="0" t="n">
        <v>2031</v>
      </c>
      <c r="F583" s="5" t="n">
        <v>22.7767195620653</v>
      </c>
      <c r="G583" s="11" t="n">
        <v>0.17632</v>
      </c>
      <c r="H583" s="5" t="n">
        <v>4.01599119318336</v>
      </c>
      <c r="I583" s="5" t="n">
        <v>18.760728368882</v>
      </c>
    </row>
    <row r="584" customFormat="false" ht="14.25" hidden="false" customHeight="false" outlineLevel="0" collapsed="false">
      <c r="A584" s="0" t="s">
        <v>93</v>
      </c>
      <c r="B584" s="0" t="s">
        <v>42</v>
      </c>
      <c r="C584" s="0" t="s">
        <v>79</v>
      </c>
      <c r="D584" s="0" t="s">
        <v>210</v>
      </c>
      <c r="E584" s="0" t="n">
        <v>2031</v>
      </c>
      <c r="F584" s="5" t="n">
        <v>34.8378578131087</v>
      </c>
      <c r="G584" s="11" t="n">
        <v>0.17632</v>
      </c>
      <c r="H584" s="5" t="n">
        <v>6.14261108960732</v>
      </c>
      <c r="I584" s="5" t="n">
        <v>28.6952467235014</v>
      </c>
    </row>
    <row r="585" customFormat="false" ht="14.25" hidden="false" customHeight="false" outlineLevel="0" collapsed="false">
      <c r="A585" s="0" t="s">
        <v>93</v>
      </c>
      <c r="B585" s="0" t="s">
        <v>42</v>
      </c>
      <c r="C585" s="0" t="s">
        <v>79</v>
      </c>
      <c r="D585" s="0" t="s">
        <v>210</v>
      </c>
      <c r="E585" s="0" t="n">
        <v>2031</v>
      </c>
      <c r="F585" s="5" t="n">
        <v>139.906530780632</v>
      </c>
      <c r="G585" s="11" t="n">
        <v>0.17632</v>
      </c>
      <c r="H585" s="5" t="n">
        <v>24.668319507241</v>
      </c>
      <c r="I585" s="5" t="n">
        <v>115.238211273391</v>
      </c>
    </row>
    <row r="586" customFormat="false" ht="14.25" hidden="false" customHeight="false" outlineLevel="0" collapsed="false">
      <c r="A586" s="0" t="s">
        <v>93</v>
      </c>
      <c r="B586" s="0" t="s">
        <v>42</v>
      </c>
      <c r="C586" s="0" t="s">
        <v>79</v>
      </c>
      <c r="D586" s="0" t="s">
        <v>210</v>
      </c>
      <c r="E586" s="0" t="n">
        <v>2032</v>
      </c>
      <c r="F586" s="5" t="n">
        <v>23.0488165200114</v>
      </c>
      <c r="G586" s="11" t="n">
        <v>0.17494</v>
      </c>
      <c r="H586" s="5" t="n">
        <v>4.0321599620108</v>
      </c>
      <c r="I586" s="5" t="n">
        <v>19.0166565580006</v>
      </c>
    </row>
    <row r="587" customFormat="false" ht="14.25" hidden="false" customHeight="false" outlineLevel="0" collapsed="false">
      <c r="A587" s="0" t="s">
        <v>93</v>
      </c>
      <c r="B587" s="0" t="s">
        <v>42</v>
      </c>
      <c r="C587" s="0" t="s">
        <v>79</v>
      </c>
      <c r="D587" s="0" t="s">
        <v>210</v>
      </c>
      <c r="E587" s="0" t="n">
        <v>2032</v>
      </c>
      <c r="F587" s="5" t="n">
        <v>36.4953607302118</v>
      </c>
      <c r="G587" s="11" t="n">
        <v>0.17494</v>
      </c>
      <c r="H587" s="5" t="n">
        <v>6.38449840614325</v>
      </c>
      <c r="I587" s="5" t="n">
        <v>30.1108623240685</v>
      </c>
    </row>
    <row r="588" customFormat="false" ht="14.25" hidden="false" customHeight="false" outlineLevel="0" collapsed="false">
      <c r="A588" s="0" t="s">
        <v>93</v>
      </c>
      <c r="B588" s="0" t="s">
        <v>42</v>
      </c>
      <c r="C588" s="0" t="s">
        <v>79</v>
      </c>
      <c r="D588" s="0" t="s">
        <v>210</v>
      </c>
      <c r="E588" s="0" t="n">
        <v>2032</v>
      </c>
      <c r="F588" s="5" t="n">
        <v>143.102635411567</v>
      </c>
      <c r="G588" s="11" t="n">
        <v>0.17494</v>
      </c>
      <c r="H588" s="5" t="n">
        <v>25.0343750388996</v>
      </c>
      <c r="I588" s="5" t="n">
        <v>118.068260372668</v>
      </c>
    </row>
    <row r="589" customFormat="false" ht="14.25" hidden="false" customHeight="false" outlineLevel="0" collapsed="false">
      <c r="A589" s="0" t="s">
        <v>93</v>
      </c>
      <c r="B589" s="0" t="s">
        <v>42</v>
      </c>
      <c r="C589" s="0" t="s">
        <v>79</v>
      </c>
      <c r="D589" s="0" t="s">
        <v>210</v>
      </c>
      <c r="E589" s="0" t="n">
        <v>2033</v>
      </c>
      <c r="F589" s="5" t="n">
        <v>23.0665204059945</v>
      </c>
      <c r="G589" s="11" t="n">
        <v>0.17356</v>
      </c>
      <c r="H589" s="5" t="n">
        <v>4.00342528166441</v>
      </c>
      <c r="I589" s="5" t="n">
        <v>19.0630951243301</v>
      </c>
    </row>
    <row r="590" customFormat="false" ht="14.25" hidden="false" customHeight="false" outlineLevel="0" collapsed="false">
      <c r="A590" s="0" t="s">
        <v>93</v>
      </c>
      <c r="B590" s="0" t="s">
        <v>42</v>
      </c>
      <c r="C590" s="0" t="s">
        <v>79</v>
      </c>
      <c r="D590" s="0" t="s">
        <v>210</v>
      </c>
      <c r="E590" s="0" t="n">
        <v>2033</v>
      </c>
      <c r="F590" s="5" t="n">
        <v>38.1818558770835</v>
      </c>
      <c r="G590" s="11" t="n">
        <v>0.17356</v>
      </c>
      <c r="H590" s="5" t="n">
        <v>6.62684290602662</v>
      </c>
      <c r="I590" s="5" t="n">
        <v>31.5550129710569</v>
      </c>
    </row>
    <row r="591" customFormat="false" ht="14.25" hidden="false" customHeight="false" outlineLevel="0" collapsed="false">
      <c r="A591" s="0" t="s">
        <v>93</v>
      </c>
      <c r="B591" s="0" t="s">
        <v>42</v>
      </c>
      <c r="C591" s="0" t="s">
        <v>79</v>
      </c>
      <c r="D591" s="0" t="s">
        <v>210</v>
      </c>
      <c r="E591" s="0" t="n">
        <v>2033</v>
      </c>
      <c r="F591" s="5" t="n">
        <v>146.322762254863</v>
      </c>
      <c r="G591" s="11" t="n">
        <v>0.17356</v>
      </c>
      <c r="H591" s="5" t="n">
        <v>25.395778616954</v>
      </c>
      <c r="I591" s="5" t="n">
        <v>120.926983637909</v>
      </c>
    </row>
    <row r="592" customFormat="false" ht="14.25" hidden="false" customHeight="false" outlineLevel="0" collapsed="false">
      <c r="A592" s="0" t="s">
        <v>93</v>
      </c>
      <c r="B592" s="0" t="s">
        <v>42</v>
      </c>
      <c r="C592" s="0" t="s">
        <v>79</v>
      </c>
      <c r="D592" s="0" t="s">
        <v>210</v>
      </c>
      <c r="E592" s="0" t="n">
        <v>2034</v>
      </c>
      <c r="F592" s="5" t="n">
        <v>22.9790970473138</v>
      </c>
      <c r="G592" s="11" t="n">
        <v>0.17218</v>
      </c>
      <c r="H592" s="5" t="n">
        <v>3.95654092960649</v>
      </c>
      <c r="I592" s="5" t="n">
        <v>19.0225561177073</v>
      </c>
    </row>
    <row r="593" customFormat="false" ht="14.25" hidden="false" customHeight="false" outlineLevel="0" collapsed="false">
      <c r="A593" s="0" t="s">
        <v>93</v>
      </c>
      <c r="B593" s="0" t="s">
        <v>42</v>
      </c>
      <c r="C593" s="0" t="s">
        <v>79</v>
      </c>
      <c r="D593" s="0" t="s">
        <v>210</v>
      </c>
      <c r="E593" s="0" t="n">
        <v>2034</v>
      </c>
      <c r="F593" s="5" t="n">
        <v>39.9057832423882</v>
      </c>
      <c r="G593" s="11" t="n">
        <v>0.17218</v>
      </c>
      <c r="H593" s="5" t="n">
        <v>6.87097775867439</v>
      </c>
      <c r="I593" s="5" t="n">
        <v>33.0348054837138</v>
      </c>
    </row>
    <row r="594" customFormat="false" ht="14.25" hidden="false" customHeight="false" outlineLevel="0" collapsed="false">
      <c r="A594" s="0" t="s">
        <v>93</v>
      </c>
      <c r="B594" s="0" t="s">
        <v>42</v>
      </c>
      <c r="C594" s="0" t="s">
        <v>79</v>
      </c>
      <c r="D594" s="0" t="s">
        <v>210</v>
      </c>
      <c r="E594" s="0" t="n">
        <v>2034</v>
      </c>
      <c r="F594" s="5" t="n">
        <v>149.727317702172</v>
      </c>
      <c r="G594" s="11" t="n">
        <v>0.17218</v>
      </c>
      <c r="H594" s="5" t="n">
        <v>25.7800495619599</v>
      </c>
      <c r="I594" s="5" t="n">
        <v>123.947268140212</v>
      </c>
    </row>
    <row r="595" customFormat="false" ht="14.25" hidden="false" customHeight="false" outlineLevel="0" collapsed="false">
      <c r="A595" s="0" t="s">
        <v>93</v>
      </c>
      <c r="B595" s="0" t="s">
        <v>42</v>
      </c>
      <c r="C595" s="0" t="s">
        <v>79</v>
      </c>
      <c r="D595" s="0" t="s">
        <v>210</v>
      </c>
      <c r="E595" s="0" t="n">
        <v>2035</v>
      </c>
      <c r="F595" s="5" t="n">
        <v>23.0063556572458</v>
      </c>
      <c r="G595" s="11" t="n">
        <v>0.1708</v>
      </c>
      <c r="H595" s="5" t="n">
        <v>3.92948554625757</v>
      </c>
      <c r="I595" s="5" t="n">
        <v>19.0768701109882</v>
      </c>
    </row>
    <row r="596" customFormat="false" ht="14.25" hidden="false" customHeight="false" outlineLevel="0" collapsed="false">
      <c r="A596" s="0" t="s">
        <v>93</v>
      </c>
      <c r="B596" s="0" t="s">
        <v>42</v>
      </c>
      <c r="C596" s="0" t="s">
        <v>79</v>
      </c>
      <c r="D596" s="0" t="s">
        <v>210</v>
      </c>
      <c r="E596" s="0" t="n">
        <v>2035</v>
      </c>
      <c r="F596" s="5" t="n">
        <v>41.6698933496747</v>
      </c>
      <c r="G596" s="11" t="n">
        <v>0.1708</v>
      </c>
      <c r="H596" s="5" t="n">
        <v>7.11721778412444</v>
      </c>
      <c r="I596" s="5" t="n">
        <v>34.5526755655503</v>
      </c>
    </row>
    <row r="597" customFormat="false" ht="14.25" hidden="false" customHeight="false" outlineLevel="0" collapsed="false">
      <c r="A597" s="0" t="s">
        <v>93</v>
      </c>
      <c r="B597" s="0" t="s">
        <v>42</v>
      </c>
      <c r="C597" s="0" t="s">
        <v>79</v>
      </c>
      <c r="D597" s="0" t="s">
        <v>210</v>
      </c>
      <c r="E597" s="0" t="n">
        <v>2035</v>
      </c>
      <c r="F597" s="5" t="n">
        <v>153.127809663762</v>
      </c>
      <c r="G597" s="11" t="n">
        <v>0.1708</v>
      </c>
      <c r="H597" s="5" t="n">
        <v>26.1542298905706</v>
      </c>
      <c r="I597" s="5" t="n">
        <v>126.973579773191</v>
      </c>
    </row>
    <row r="598" customFormat="false" ht="14.25" hidden="false" customHeight="false" outlineLevel="0" collapsed="false">
      <c r="A598" s="0" t="s">
        <v>93</v>
      </c>
      <c r="B598" s="0" t="s">
        <v>42</v>
      </c>
      <c r="C598" s="0" t="s">
        <v>79</v>
      </c>
      <c r="D598" s="0" t="s">
        <v>210</v>
      </c>
      <c r="E598" s="0" t="n">
        <v>2036</v>
      </c>
      <c r="F598" s="5" t="n">
        <v>22.9300499480228</v>
      </c>
      <c r="G598" s="11" t="n">
        <v>0.17092</v>
      </c>
      <c r="H598" s="5" t="n">
        <v>3.91920413711605</v>
      </c>
      <c r="I598" s="5" t="n">
        <v>19.0108458109067</v>
      </c>
    </row>
    <row r="599" customFormat="false" ht="14.25" hidden="false" customHeight="false" outlineLevel="0" collapsed="false">
      <c r="A599" s="0" t="s">
        <v>93</v>
      </c>
      <c r="B599" s="0" t="s">
        <v>42</v>
      </c>
      <c r="C599" s="0" t="s">
        <v>79</v>
      </c>
      <c r="D599" s="0" t="s">
        <v>210</v>
      </c>
      <c r="E599" s="0" t="n">
        <v>2036</v>
      </c>
      <c r="F599" s="5" t="n">
        <v>43.2841030072434</v>
      </c>
      <c r="G599" s="11" t="n">
        <v>0.17092</v>
      </c>
      <c r="H599" s="5" t="n">
        <v>7.39811888599804</v>
      </c>
      <c r="I599" s="5" t="n">
        <v>35.8859841212453</v>
      </c>
    </row>
    <row r="600" customFormat="false" ht="14.25" hidden="false" customHeight="false" outlineLevel="0" collapsed="false">
      <c r="A600" s="0" t="s">
        <v>93</v>
      </c>
      <c r="B600" s="0" t="s">
        <v>42</v>
      </c>
      <c r="C600" s="0" t="s">
        <v>79</v>
      </c>
      <c r="D600" s="0" t="s">
        <v>210</v>
      </c>
      <c r="E600" s="0" t="n">
        <v>2036</v>
      </c>
      <c r="F600" s="5" t="n">
        <v>153.359068996914</v>
      </c>
      <c r="G600" s="11" t="n">
        <v>0.17092</v>
      </c>
      <c r="H600" s="5" t="n">
        <v>26.2121320729526</v>
      </c>
      <c r="I600" s="5" t="n">
        <v>127.146936923962</v>
      </c>
    </row>
    <row r="601" customFormat="false" ht="14.25" hidden="false" customHeight="false" outlineLevel="0" collapsed="false">
      <c r="A601" s="0" t="s">
        <v>93</v>
      </c>
      <c r="B601" s="0" t="s">
        <v>42</v>
      </c>
      <c r="C601" s="0" t="s">
        <v>79</v>
      </c>
      <c r="D601" s="0" t="s">
        <v>210</v>
      </c>
      <c r="E601" s="0" t="n">
        <v>2037</v>
      </c>
      <c r="F601" s="5" t="n">
        <v>22.8491171923637</v>
      </c>
      <c r="G601" s="11" t="n">
        <v>0.17104</v>
      </c>
      <c r="H601" s="5" t="n">
        <v>3.90811300458188</v>
      </c>
      <c r="I601" s="5" t="n">
        <v>18.9410041877818</v>
      </c>
    </row>
    <row r="602" customFormat="false" ht="14.25" hidden="false" customHeight="false" outlineLevel="0" collapsed="false">
      <c r="A602" s="0" t="s">
        <v>93</v>
      </c>
      <c r="B602" s="0" t="s">
        <v>42</v>
      </c>
      <c r="C602" s="0" t="s">
        <v>79</v>
      </c>
      <c r="D602" s="0" t="s">
        <v>210</v>
      </c>
      <c r="E602" s="0" t="n">
        <v>2037</v>
      </c>
      <c r="F602" s="5" t="n">
        <v>44.911890205431</v>
      </c>
      <c r="G602" s="11" t="n">
        <v>0.17104</v>
      </c>
      <c r="H602" s="5" t="n">
        <v>7.68172970073692</v>
      </c>
      <c r="I602" s="5" t="n">
        <v>37.2301605046941</v>
      </c>
    </row>
    <row r="603" customFormat="false" ht="14.25" hidden="false" customHeight="false" outlineLevel="0" collapsed="false">
      <c r="A603" s="0" t="s">
        <v>93</v>
      </c>
      <c r="B603" s="0" t="s">
        <v>42</v>
      </c>
      <c r="C603" s="0" t="s">
        <v>79</v>
      </c>
      <c r="D603" s="0" t="s">
        <v>210</v>
      </c>
      <c r="E603" s="0" t="n">
        <v>2037</v>
      </c>
      <c r="F603" s="5" t="n">
        <v>153.58021984917</v>
      </c>
      <c r="G603" s="11" t="n">
        <v>0.17104</v>
      </c>
      <c r="H603" s="5" t="n">
        <v>26.2683608030021</v>
      </c>
      <c r="I603" s="5" t="n">
        <v>127.311859046168</v>
      </c>
    </row>
    <row r="604" customFormat="false" ht="14.25" hidden="false" customHeight="false" outlineLevel="0" collapsed="false">
      <c r="A604" s="0" t="s">
        <v>93</v>
      </c>
      <c r="B604" s="0" t="s">
        <v>42</v>
      </c>
      <c r="C604" s="0" t="s">
        <v>79</v>
      </c>
      <c r="D604" s="0" t="s">
        <v>210</v>
      </c>
      <c r="E604" s="0" t="n">
        <v>2038</v>
      </c>
      <c r="F604" s="5" t="n">
        <v>22.7729030705277</v>
      </c>
      <c r="G604" s="11" t="n">
        <v>0.17116</v>
      </c>
      <c r="H604" s="5" t="n">
        <v>3.89781008955153</v>
      </c>
      <c r="I604" s="5" t="n">
        <v>18.8750929809762</v>
      </c>
    </row>
    <row r="605" customFormat="false" ht="14.25" hidden="false" customHeight="false" outlineLevel="0" collapsed="false">
      <c r="A605" s="0" t="s">
        <v>93</v>
      </c>
      <c r="B605" s="0" t="s">
        <v>42</v>
      </c>
      <c r="C605" s="0" t="s">
        <v>79</v>
      </c>
      <c r="D605" s="0" t="s">
        <v>210</v>
      </c>
      <c r="E605" s="0" t="n">
        <v>2038</v>
      </c>
      <c r="F605" s="5" t="n">
        <v>46.9488069725403</v>
      </c>
      <c r="G605" s="11" t="n">
        <v>0.17116</v>
      </c>
      <c r="H605" s="5" t="n">
        <v>8.03575780142</v>
      </c>
      <c r="I605" s="5" t="n">
        <v>38.9130491711203</v>
      </c>
    </row>
    <row r="606" customFormat="false" ht="14.25" hidden="false" customHeight="false" outlineLevel="0" collapsed="false">
      <c r="A606" s="0" t="s">
        <v>93</v>
      </c>
      <c r="B606" s="0" t="s">
        <v>42</v>
      </c>
      <c r="C606" s="0" t="s">
        <v>79</v>
      </c>
      <c r="D606" s="0" t="s">
        <v>210</v>
      </c>
      <c r="E606" s="0" t="n">
        <v>2038</v>
      </c>
      <c r="F606" s="5" t="n">
        <v>153.25377547968</v>
      </c>
      <c r="G606" s="11" t="n">
        <v>0.17116</v>
      </c>
      <c r="H606" s="5" t="n">
        <v>26.230916211102</v>
      </c>
      <c r="I606" s="5" t="n">
        <v>127.022859268578</v>
      </c>
    </row>
    <row r="607" customFormat="false" ht="14.25" hidden="false" customHeight="false" outlineLevel="0" collapsed="false">
      <c r="A607" s="0" t="s">
        <v>93</v>
      </c>
      <c r="B607" s="0" t="s">
        <v>42</v>
      </c>
      <c r="C607" s="0" t="s">
        <v>79</v>
      </c>
      <c r="D607" s="0" t="s">
        <v>210</v>
      </c>
      <c r="E607" s="0" t="n">
        <v>2039</v>
      </c>
      <c r="F607" s="5" t="n">
        <v>22.6941424895279</v>
      </c>
      <c r="G607" s="11" t="n">
        <v>0.17128</v>
      </c>
      <c r="H607" s="5" t="n">
        <v>3.88705272560633</v>
      </c>
      <c r="I607" s="5" t="n">
        <v>18.8070897639215</v>
      </c>
    </row>
    <row r="608" customFormat="false" ht="14.25" hidden="false" customHeight="false" outlineLevel="0" collapsed="false">
      <c r="A608" s="0" t="s">
        <v>93</v>
      </c>
      <c r="B608" s="0" t="s">
        <v>42</v>
      </c>
      <c r="C608" s="0" t="s">
        <v>79</v>
      </c>
      <c r="D608" s="0" t="s">
        <v>210</v>
      </c>
      <c r="E608" s="0" t="n">
        <v>2039</v>
      </c>
      <c r="F608" s="5" t="n">
        <v>49.5192808509128</v>
      </c>
      <c r="G608" s="11" t="n">
        <v>0.17128</v>
      </c>
      <c r="H608" s="5" t="n">
        <v>8.48166242414435</v>
      </c>
      <c r="I608" s="5" t="n">
        <v>41.0376184267685</v>
      </c>
    </row>
    <row r="609" customFormat="false" ht="14.25" hidden="false" customHeight="false" outlineLevel="0" collapsed="false">
      <c r="A609" s="0" t="s">
        <v>93</v>
      </c>
      <c r="B609" s="0" t="s">
        <v>42</v>
      </c>
      <c r="C609" s="0" t="s">
        <v>79</v>
      </c>
      <c r="D609" s="0" t="s">
        <v>210</v>
      </c>
      <c r="E609" s="0" t="n">
        <v>2039</v>
      </c>
      <c r="F609" s="5" t="n">
        <v>152.798920291483</v>
      </c>
      <c r="G609" s="11" t="n">
        <v>0.17128</v>
      </c>
      <c r="H609" s="5" t="n">
        <v>26.1713990675252</v>
      </c>
      <c r="I609" s="5" t="n">
        <v>126.627521223958</v>
      </c>
    </row>
    <row r="610" customFormat="false" ht="14.25" hidden="false" customHeight="false" outlineLevel="0" collapsed="false">
      <c r="A610" s="0" t="s">
        <v>93</v>
      </c>
      <c r="B610" s="0" t="s">
        <v>42</v>
      </c>
      <c r="C610" s="0" t="s">
        <v>79</v>
      </c>
      <c r="D610" s="0" t="s">
        <v>210</v>
      </c>
      <c r="E610" s="0" t="n">
        <v>2040</v>
      </c>
      <c r="F610" s="5" t="n">
        <v>22.6108869287468</v>
      </c>
      <c r="G610" s="11" t="n">
        <v>0.1714</v>
      </c>
      <c r="H610" s="5" t="n">
        <v>3.87550601958721</v>
      </c>
      <c r="I610" s="5" t="n">
        <v>18.7353809091596</v>
      </c>
    </row>
    <row r="611" customFormat="false" ht="14.25" hidden="false" customHeight="false" outlineLevel="0" collapsed="false">
      <c r="A611" s="0" t="s">
        <v>93</v>
      </c>
      <c r="B611" s="0" t="s">
        <v>42</v>
      </c>
      <c r="C611" s="0" t="s">
        <v>79</v>
      </c>
      <c r="D611" s="0" t="s">
        <v>210</v>
      </c>
      <c r="E611" s="0" t="n">
        <v>2040</v>
      </c>
      <c r="F611" s="5" t="n">
        <v>51.0784976598696</v>
      </c>
      <c r="G611" s="11" t="n">
        <v>0.1714</v>
      </c>
      <c r="H611" s="5" t="n">
        <v>8.75485449890165</v>
      </c>
      <c r="I611" s="5" t="n">
        <v>42.323643160968</v>
      </c>
    </row>
    <row r="612" customFormat="false" ht="14.25" hidden="false" customHeight="false" outlineLevel="0" collapsed="false">
      <c r="A612" s="0" t="s">
        <v>93</v>
      </c>
      <c r="B612" s="0" t="s">
        <v>42</v>
      </c>
      <c r="C612" s="0" t="s">
        <v>79</v>
      </c>
      <c r="D612" s="0" t="s">
        <v>210</v>
      </c>
      <c r="E612" s="0" t="n">
        <v>2040</v>
      </c>
      <c r="F612" s="5" t="n">
        <v>152.365201837635</v>
      </c>
      <c r="G612" s="11" t="n">
        <v>0.1714</v>
      </c>
      <c r="H612" s="5" t="n">
        <v>26.1153955949706</v>
      </c>
      <c r="I612" s="5" t="n">
        <v>126.249806242664</v>
      </c>
    </row>
    <row r="613" customFormat="false" ht="14.25" hidden="false" customHeight="false" outlineLevel="0" collapsed="false">
      <c r="A613" s="0" t="s">
        <v>93</v>
      </c>
      <c r="B613" s="0" t="s">
        <v>42</v>
      </c>
      <c r="C613" s="0" t="s">
        <v>84</v>
      </c>
      <c r="D613" s="0" t="s">
        <v>212</v>
      </c>
      <c r="E613" s="0" t="n">
        <v>2024</v>
      </c>
      <c r="F613" s="5" t="n">
        <v>0.0445532724016506</v>
      </c>
      <c r="G613" s="11" t="n">
        <v>0.173568</v>
      </c>
      <c r="H613" s="5" t="n">
        <v>0.00773302238420969</v>
      </c>
      <c r="I613" s="5" t="n">
        <v>0.0368202500174409</v>
      </c>
    </row>
    <row r="614" customFormat="false" ht="14.25" hidden="false" customHeight="false" outlineLevel="0" collapsed="false">
      <c r="A614" s="0" t="s">
        <v>93</v>
      </c>
      <c r="B614" s="0" t="s">
        <v>42</v>
      </c>
      <c r="C614" s="0" t="s">
        <v>84</v>
      </c>
      <c r="D614" s="0" t="s">
        <v>212</v>
      </c>
      <c r="E614" s="0" t="n">
        <v>2025</v>
      </c>
      <c r="F614" s="5" t="n">
        <v>0.0481890041064872</v>
      </c>
      <c r="G614" s="11" t="n">
        <v>0.173568</v>
      </c>
      <c r="H614" s="5" t="n">
        <v>0.00836406906475478</v>
      </c>
      <c r="I614" s="5" t="n">
        <v>0.0398249350417325</v>
      </c>
    </row>
    <row r="615" customFormat="false" ht="14.25" hidden="false" customHeight="false" outlineLevel="0" collapsed="false">
      <c r="A615" s="0" t="s">
        <v>93</v>
      </c>
      <c r="B615" s="0" t="s">
        <v>42</v>
      </c>
      <c r="C615" s="0" t="s">
        <v>84</v>
      </c>
      <c r="D615" s="0" t="s">
        <v>212</v>
      </c>
      <c r="E615" s="0" t="n">
        <v>2026</v>
      </c>
      <c r="F615" s="5" t="n">
        <v>0.0545766960129398</v>
      </c>
      <c r="G615" s="11" t="n">
        <v>0.1960722</v>
      </c>
      <c r="H615" s="5" t="n">
        <v>0.0107009728559883</v>
      </c>
      <c r="I615" s="5" t="n">
        <v>0.0438757231569514</v>
      </c>
    </row>
    <row r="616" customFormat="false" ht="14.25" hidden="false" customHeight="false" outlineLevel="0" collapsed="false">
      <c r="A616" s="0" t="s">
        <v>93</v>
      </c>
      <c r="B616" s="0" t="s">
        <v>42</v>
      </c>
      <c r="C616" s="0" t="s">
        <v>84</v>
      </c>
      <c r="D616" s="0" t="s">
        <v>212</v>
      </c>
      <c r="E616" s="0" t="n">
        <v>2027</v>
      </c>
      <c r="F616" s="5" t="n">
        <v>0.0636500929566354</v>
      </c>
      <c r="G616" s="11" t="n">
        <v>0.2185764</v>
      </c>
      <c r="H616" s="5" t="n">
        <v>0.0139124081781267</v>
      </c>
      <c r="I616" s="5" t="n">
        <v>0.0497376847785087</v>
      </c>
    </row>
    <row r="617" customFormat="false" ht="14.25" hidden="false" customHeight="false" outlineLevel="0" collapsed="false">
      <c r="A617" s="0" t="s">
        <v>93</v>
      </c>
      <c r="B617" s="0" t="s">
        <v>42</v>
      </c>
      <c r="C617" s="0" t="s">
        <v>84</v>
      </c>
      <c r="D617" s="0" t="s">
        <v>212</v>
      </c>
      <c r="E617" s="0" t="n">
        <v>2028</v>
      </c>
      <c r="F617" s="5" t="n">
        <v>0.075423371777481</v>
      </c>
      <c r="G617" s="11" t="n">
        <v>0.2410806</v>
      </c>
      <c r="H617" s="5" t="n">
        <v>0.0181831117221382</v>
      </c>
      <c r="I617" s="5" t="n">
        <v>0.0572402600553428</v>
      </c>
    </row>
    <row r="618" customFormat="false" ht="14.25" hidden="false" customHeight="false" outlineLevel="0" collapsed="false">
      <c r="A618" s="0" t="s">
        <v>93</v>
      </c>
      <c r="B618" s="0" t="s">
        <v>42</v>
      </c>
      <c r="C618" s="0" t="s">
        <v>84</v>
      </c>
      <c r="D618" s="0" t="s">
        <v>212</v>
      </c>
      <c r="E618" s="0" t="n">
        <v>2029</v>
      </c>
      <c r="F618" s="5" t="n">
        <v>0.0901308848065345</v>
      </c>
      <c r="G618" s="11" t="n">
        <v>0.2635848</v>
      </c>
      <c r="H618" s="5" t="n">
        <v>0.0237571312455535</v>
      </c>
      <c r="I618" s="5" t="n">
        <v>0.0663737535609811</v>
      </c>
    </row>
    <row r="619" customFormat="false" ht="14.25" hidden="false" customHeight="false" outlineLevel="0" collapsed="false">
      <c r="A619" s="0" t="s">
        <v>93</v>
      </c>
      <c r="B619" s="0" t="s">
        <v>42</v>
      </c>
      <c r="C619" s="0" t="s">
        <v>84</v>
      </c>
      <c r="D619" s="0" t="s">
        <v>212</v>
      </c>
      <c r="E619" s="0" t="n">
        <v>2030</v>
      </c>
      <c r="F619" s="5" t="n">
        <v>0.107224358300438</v>
      </c>
      <c r="G619" s="11" t="n">
        <v>0.286089</v>
      </c>
      <c r="H619" s="5" t="n">
        <v>0.030675709441814</v>
      </c>
      <c r="I619" s="5" t="n">
        <v>0.0765486488586239</v>
      </c>
    </row>
    <row r="620" customFormat="false" ht="14.25" hidden="false" customHeight="false" outlineLevel="0" collapsed="false">
      <c r="A620" s="0" t="s">
        <v>93</v>
      </c>
      <c r="B620" s="0" t="s">
        <v>42</v>
      </c>
      <c r="C620" s="0" t="s">
        <v>84</v>
      </c>
      <c r="D620" s="0" t="s">
        <v>212</v>
      </c>
      <c r="E620" s="0" t="n">
        <v>2031</v>
      </c>
      <c r="F620" s="5" t="n">
        <v>0.127559189469711</v>
      </c>
      <c r="G620" s="11" t="n">
        <v>0.2998802</v>
      </c>
      <c r="H620" s="5" t="n">
        <v>0.0382524752500148</v>
      </c>
      <c r="I620" s="5" t="n">
        <v>0.0893067142196961</v>
      </c>
    </row>
    <row r="621" customFormat="false" ht="14.25" hidden="false" customHeight="false" outlineLevel="0" collapsed="false">
      <c r="A621" s="0" t="s">
        <v>93</v>
      </c>
      <c r="B621" s="0" t="s">
        <v>42</v>
      </c>
      <c r="C621" s="0" t="s">
        <v>84</v>
      </c>
      <c r="D621" s="0" t="s">
        <v>212</v>
      </c>
      <c r="E621" s="0" t="n">
        <v>2032</v>
      </c>
      <c r="F621" s="5" t="n">
        <v>0.151330066235404</v>
      </c>
      <c r="G621" s="11" t="n">
        <v>0.3136714</v>
      </c>
      <c r="H621" s="5" t="n">
        <v>0.0474679137381519</v>
      </c>
      <c r="I621" s="5" t="n">
        <v>0.103862152497252</v>
      </c>
    </row>
    <row r="622" customFormat="false" ht="14.25" hidden="false" customHeight="false" outlineLevel="0" collapsed="false">
      <c r="A622" s="0" t="s">
        <v>93</v>
      </c>
      <c r="B622" s="0" t="s">
        <v>42</v>
      </c>
      <c r="C622" s="0" t="s">
        <v>84</v>
      </c>
      <c r="D622" s="0" t="s">
        <v>212</v>
      </c>
      <c r="E622" s="0" t="n">
        <v>2033</v>
      </c>
      <c r="F622" s="5" t="n">
        <v>0.178027136222783</v>
      </c>
      <c r="G622" s="11" t="n">
        <v>0.3274626</v>
      </c>
      <c r="H622" s="5" t="n">
        <v>0.0582972288980667</v>
      </c>
      <c r="I622" s="5" t="n">
        <v>0.119729907324716</v>
      </c>
    </row>
    <row r="623" customFormat="false" ht="14.25" hidden="false" customHeight="false" outlineLevel="0" collapsed="false">
      <c r="A623" s="0" t="s">
        <v>93</v>
      </c>
      <c r="B623" s="0" t="s">
        <v>42</v>
      </c>
      <c r="C623" s="0" t="s">
        <v>84</v>
      </c>
      <c r="D623" s="0" t="s">
        <v>212</v>
      </c>
      <c r="E623" s="0" t="n">
        <v>2034</v>
      </c>
      <c r="F623" s="5" t="n">
        <v>0.206718209927468</v>
      </c>
      <c r="G623" s="11" t="n">
        <v>0.3412538</v>
      </c>
      <c r="H623" s="5" t="n">
        <v>0.070543374666946</v>
      </c>
      <c r="I623" s="5" t="n">
        <v>0.136174835260522</v>
      </c>
    </row>
    <row r="624" customFormat="false" ht="14.25" hidden="false" customHeight="false" outlineLevel="0" collapsed="false">
      <c r="A624" s="0" t="s">
        <v>93</v>
      </c>
      <c r="B624" s="0" t="s">
        <v>42</v>
      </c>
      <c r="C624" s="0" t="s">
        <v>84</v>
      </c>
      <c r="D624" s="0" t="s">
        <v>212</v>
      </c>
      <c r="E624" s="0" t="n">
        <v>2035</v>
      </c>
      <c r="F624" s="5" t="n">
        <v>0.236286649666165</v>
      </c>
      <c r="G624" s="11" t="n">
        <v>0.355045</v>
      </c>
      <c r="H624" s="5" t="n">
        <v>0.0838923935307237</v>
      </c>
      <c r="I624" s="5" t="n">
        <v>0.152394256135442</v>
      </c>
    </row>
    <row r="625" customFormat="false" ht="14.25" hidden="false" customHeight="false" outlineLevel="0" collapsed="false">
      <c r="A625" s="0" t="s">
        <v>93</v>
      </c>
      <c r="B625" s="0" t="s">
        <v>42</v>
      </c>
      <c r="C625" s="0" t="s">
        <v>84</v>
      </c>
      <c r="D625" s="0" t="s">
        <v>212</v>
      </c>
      <c r="E625" s="0" t="n">
        <v>2036</v>
      </c>
      <c r="F625" s="5" t="n">
        <v>0.266712599745837</v>
      </c>
      <c r="G625" s="11" t="n">
        <v>0.3599852</v>
      </c>
      <c r="H625" s="5" t="n">
        <v>0.0960125885620251</v>
      </c>
      <c r="I625" s="5" t="n">
        <v>0.170700011183812</v>
      </c>
    </row>
    <row r="626" customFormat="false" ht="14.25" hidden="false" customHeight="false" outlineLevel="0" collapsed="false">
      <c r="A626" s="0" t="s">
        <v>93</v>
      </c>
      <c r="B626" s="0" t="s">
        <v>42</v>
      </c>
      <c r="C626" s="0" t="s">
        <v>84</v>
      </c>
      <c r="D626" s="0" t="s">
        <v>212</v>
      </c>
      <c r="E626" s="0" t="n">
        <v>2037</v>
      </c>
      <c r="F626" s="5" t="n">
        <v>0.297750950397698</v>
      </c>
      <c r="G626" s="11" t="n">
        <v>0.3649254</v>
      </c>
      <c r="H626" s="5" t="n">
        <v>0.10865688467426</v>
      </c>
      <c r="I626" s="5" t="n">
        <v>0.189094065723438</v>
      </c>
    </row>
    <row r="627" customFormat="false" ht="14.25" hidden="false" customHeight="false" outlineLevel="0" collapsed="false">
      <c r="A627" s="0" t="s">
        <v>93</v>
      </c>
      <c r="B627" s="0" t="s">
        <v>42</v>
      </c>
      <c r="C627" s="0" t="s">
        <v>84</v>
      </c>
      <c r="D627" s="0" t="s">
        <v>212</v>
      </c>
      <c r="E627" s="0" t="n">
        <v>2038</v>
      </c>
      <c r="F627" s="5" t="n">
        <v>0.328377289249493</v>
      </c>
      <c r="G627" s="11" t="n">
        <v>0.3698656</v>
      </c>
      <c r="H627" s="5" t="n">
        <v>0.121455463114637</v>
      </c>
      <c r="I627" s="5" t="n">
        <v>0.206921826134856</v>
      </c>
    </row>
    <row r="628" customFormat="false" ht="14.25" hidden="false" customHeight="false" outlineLevel="0" collapsed="false">
      <c r="A628" s="0" t="s">
        <v>93</v>
      </c>
      <c r="B628" s="0" t="s">
        <v>42</v>
      </c>
      <c r="C628" s="0" t="s">
        <v>84</v>
      </c>
      <c r="D628" s="0" t="s">
        <v>212</v>
      </c>
      <c r="E628" s="0" t="n">
        <v>2039</v>
      </c>
      <c r="F628" s="5" t="n">
        <v>0.358072618476155</v>
      </c>
      <c r="G628" s="11" t="n">
        <v>0.3748058</v>
      </c>
      <c r="H628" s="5" t="n">
        <v>0.13420769422605</v>
      </c>
      <c r="I628" s="5" t="n">
        <v>0.223864924250105</v>
      </c>
    </row>
    <row r="629" customFormat="false" ht="14.25" hidden="false" customHeight="false" outlineLevel="0" collapsed="false">
      <c r="A629" s="0" t="s">
        <v>93</v>
      </c>
      <c r="B629" s="0" t="s">
        <v>42</v>
      </c>
      <c r="C629" s="0" t="s">
        <v>84</v>
      </c>
      <c r="D629" s="0" t="s">
        <v>212</v>
      </c>
      <c r="E629" s="0" t="n">
        <v>2040</v>
      </c>
      <c r="F629" s="5" t="n">
        <v>0.385972610217763</v>
      </c>
      <c r="G629" s="11" t="n">
        <v>0.379746</v>
      </c>
      <c r="H629" s="5" t="n">
        <v>0.146571554839754</v>
      </c>
      <c r="I629" s="5" t="n">
        <v>0.239401055378008</v>
      </c>
    </row>
    <row r="630" customFormat="false" ht="14.25" hidden="false" customHeight="false" outlineLevel="0" collapsed="false">
      <c r="A630" s="0" t="s">
        <v>93</v>
      </c>
      <c r="B630" s="0" t="s">
        <v>42</v>
      </c>
      <c r="C630" s="0" t="s">
        <v>84</v>
      </c>
      <c r="D630" s="0" t="s">
        <v>213</v>
      </c>
      <c r="E630" s="0" t="n">
        <v>2024</v>
      </c>
      <c r="F630" s="5" t="n">
        <v>0.306075670966897</v>
      </c>
      <c r="G630" s="11" t="n">
        <v>0</v>
      </c>
      <c r="H630" s="5" t="n">
        <v>0</v>
      </c>
      <c r="I630" s="5" t="n">
        <v>0.306075670966897</v>
      </c>
    </row>
    <row r="631" customFormat="false" ht="14.25" hidden="false" customHeight="false" outlineLevel="0" collapsed="false">
      <c r="A631" s="0" t="s">
        <v>93</v>
      </c>
      <c r="B631" s="0" t="s">
        <v>42</v>
      </c>
      <c r="C631" s="0" t="s">
        <v>84</v>
      </c>
      <c r="D631" s="0" t="s">
        <v>213</v>
      </c>
      <c r="E631" s="0" t="n">
        <v>2025</v>
      </c>
      <c r="F631" s="5" t="n">
        <v>0.37390121304877</v>
      </c>
      <c r="G631" s="11" t="n">
        <v>0</v>
      </c>
      <c r="H631" s="5" t="n">
        <v>0</v>
      </c>
      <c r="I631" s="5" t="n">
        <v>0.37390121304877</v>
      </c>
    </row>
    <row r="632" customFormat="false" ht="14.25" hidden="false" customHeight="false" outlineLevel="0" collapsed="false">
      <c r="A632" s="0" t="s">
        <v>93</v>
      </c>
      <c r="B632" s="0" t="s">
        <v>42</v>
      </c>
      <c r="C632" s="0" t="s">
        <v>84</v>
      </c>
      <c r="D632" s="0" t="s">
        <v>213</v>
      </c>
      <c r="E632" s="0" t="n">
        <v>2026</v>
      </c>
      <c r="F632" s="5" t="n">
        <v>0.457500207259387</v>
      </c>
      <c r="G632" s="11" t="n">
        <v>0</v>
      </c>
      <c r="H632" s="5" t="n">
        <v>0</v>
      </c>
      <c r="I632" s="5" t="n">
        <v>0.457500207259387</v>
      </c>
    </row>
    <row r="633" customFormat="false" ht="14.25" hidden="false" customHeight="false" outlineLevel="0" collapsed="false">
      <c r="A633" s="0" t="s">
        <v>93</v>
      </c>
      <c r="B633" s="0" t="s">
        <v>42</v>
      </c>
      <c r="C633" s="0" t="s">
        <v>84</v>
      </c>
      <c r="D633" s="0" t="s">
        <v>213</v>
      </c>
      <c r="E633" s="0" t="n">
        <v>2027</v>
      </c>
      <c r="F633" s="5" t="n">
        <v>0.558173925965699</v>
      </c>
      <c r="G633" s="11" t="n">
        <v>0</v>
      </c>
      <c r="H633" s="5" t="n">
        <v>0</v>
      </c>
      <c r="I633" s="5" t="n">
        <v>0.558173925965699</v>
      </c>
    </row>
    <row r="634" customFormat="false" ht="14.25" hidden="false" customHeight="false" outlineLevel="0" collapsed="false">
      <c r="A634" s="0" t="s">
        <v>93</v>
      </c>
      <c r="B634" s="0" t="s">
        <v>42</v>
      </c>
      <c r="C634" s="0" t="s">
        <v>84</v>
      </c>
      <c r="D634" s="0" t="s">
        <v>213</v>
      </c>
      <c r="E634" s="0" t="n">
        <v>2028</v>
      </c>
      <c r="F634" s="5" t="n">
        <v>0.664960909001617</v>
      </c>
      <c r="G634" s="11" t="n">
        <v>0</v>
      </c>
      <c r="H634" s="5" t="n">
        <v>0</v>
      </c>
      <c r="I634" s="5" t="n">
        <v>0.664960909001617</v>
      </c>
    </row>
    <row r="635" customFormat="false" ht="14.25" hidden="false" customHeight="false" outlineLevel="0" collapsed="false">
      <c r="A635" s="0" t="s">
        <v>93</v>
      </c>
      <c r="B635" s="0" t="s">
        <v>42</v>
      </c>
      <c r="C635" s="0" t="s">
        <v>84</v>
      </c>
      <c r="D635" s="0" t="s">
        <v>213</v>
      </c>
      <c r="E635" s="0" t="n">
        <v>2029</v>
      </c>
      <c r="F635" s="5" t="n">
        <v>0.781313916859546</v>
      </c>
      <c r="G635" s="11" t="n">
        <v>0</v>
      </c>
      <c r="H635" s="5" t="n">
        <v>0</v>
      </c>
      <c r="I635" s="5" t="n">
        <v>0.781313916859546</v>
      </c>
    </row>
    <row r="636" customFormat="false" ht="14.25" hidden="false" customHeight="false" outlineLevel="0" collapsed="false">
      <c r="A636" s="0" t="s">
        <v>93</v>
      </c>
      <c r="B636" s="0" t="s">
        <v>42</v>
      </c>
      <c r="C636" s="0" t="s">
        <v>84</v>
      </c>
      <c r="D636" s="0" t="s">
        <v>213</v>
      </c>
      <c r="E636" s="0" t="n">
        <v>2030</v>
      </c>
      <c r="F636" s="5" t="n">
        <v>0.93143217733677</v>
      </c>
      <c r="G636" s="11" t="n">
        <v>0</v>
      </c>
      <c r="H636" s="5" t="n">
        <v>0</v>
      </c>
      <c r="I636" s="5" t="n">
        <v>0.93143217733677</v>
      </c>
    </row>
    <row r="637" customFormat="false" ht="14.25" hidden="false" customHeight="false" outlineLevel="0" collapsed="false">
      <c r="A637" s="0" t="s">
        <v>93</v>
      </c>
      <c r="B637" s="0" t="s">
        <v>42</v>
      </c>
      <c r="C637" s="0" t="s">
        <v>84</v>
      </c>
      <c r="D637" s="0" t="s">
        <v>213</v>
      </c>
      <c r="E637" s="0" t="n">
        <v>2031</v>
      </c>
      <c r="F637" s="5" t="n">
        <v>1.06185190659566</v>
      </c>
      <c r="G637" s="11" t="n">
        <v>0</v>
      </c>
      <c r="H637" s="5" t="n">
        <v>0</v>
      </c>
      <c r="I637" s="5" t="n">
        <v>1.06185190659566</v>
      </c>
    </row>
    <row r="638" customFormat="false" ht="14.25" hidden="false" customHeight="false" outlineLevel="0" collapsed="false">
      <c r="A638" s="0" t="s">
        <v>93</v>
      </c>
      <c r="B638" s="0" t="s">
        <v>42</v>
      </c>
      <c r="C638" s="0" t="s">
        <v>84</v>
      </c>
      <c r="D638" s="0" t="s">
        <v>213</v>
      </c>
      <c r="E638" s="0" t="n">
        <v>2032</v>
      </c>
      <c r="F638" s="5" t="n">
        <v>1.19735372490075</v>
      </c>
      <c r="G638" s="11" t="n">
        <v>0</v>
      </c>
      <c r="H638" s="5" t="n">
        <v>0</v>
      </c>
      <c r="I638" s="5" t="n">
        <v>1.19735372490075</v>
      </c>
    </row>
    <row r="639" customFormat="false" ht="14.25" hidden="false" customHeight="false" outlineLevel="0" collapsed="false">
      <c r="A639" s="0" t="s">
        <v>93</v>
      </c>
      <c r="B639" s="0" t="s">
        <v>42</v>
      </c>
      <c r="C639" s="0" t="s">
        <v>84</v>
      </c>
      <c r="D639" s="0" t="s">
        <v>213</v>
      </c>
      <c r="E639" s="0" t="n">
        <v>2033</v>
      </c>
      <c r="F639" s="5" t="n">
        <v>1.35531310383331</v>
      </c>
      <c r="G639" s="11" t="n">
        <v>0</v>
      </c>
      <c r="H639" s="5" t="n">
        <v>0</v>
      </c>
      <c r="I639" s="5" t="n">
        <v>1.35531310383331</v>
      </c>
    </row>
    <row r="640" customFormat="false" ht="14.25" hidden="false" customHeight="false" outlineLevel="0" collapsed="false">
      <c r="A640" s="0" t="s">
        <v>93</v>
      </c>
      <c r="B640" s="0" t="s">
        <v>42</v>
      </c>
      <c r="C640" s="0" t="s">
        <v>84</v>
      </c>
      <c r="D640" s="0" t="s">
        <v>213</v>
      </c>
      <c r="E640" s="0" t="n">
        <v>2034</v>
      </c>
      <c r="F640" s="5" t="n">
        <v>1.52476492022707</v>
      </c>
      <c r="G640" s="11" t="n">
        <v>0</v>
      </c>
      <c r="H640" s="5" t="n">
        <v>0</v>
      </c>
      <c r="I640" s="5" t="n">
        <v>1.52476492022707</v>
      </c>
    </row>
    <row r="641" customFormat="false" ht="14.25" hidden="false" customHeight="false" outlineLevel="0" collapsed="false">
      <c r="A641" s="0" t="s">
        <v>93</v>
      </c>
      <c r="B641" s="0" t="s">
        <v>42</v>
      </c>
      <c r="C641" s="0" t="s">
        <v>84</v>
      </c>
      <c r="D641" s="0" t="s">
        <v>213</v>
      </c>
      <c r="E641" s="0" t="n">
        <v>2035</v>
      </c>
      <c r="F641" s="5" t="n">
        <v>1.69558814892635</v>
      </c>
      <c r="G641" s="11" t="n">
        <v>0</v>
      </c>
      <c r="H641" s="5" t="n">
        <v>0</v>
      </c>
      <c r="I641" s="5" t="n">
        <v>1.69558814892635</v>
      </c>
    </row>
    <row r="642" customFormat="false" ht="14.25" hidden="false" customHeight="false" outlineLevel="0" collapsed="false">
      <c r="A642" s="0" t="s">
        <v>93</v>
      </c>
      <c r="B642" s="0" t="s">
        <v>42</v>
      </c>
      <c r="C642" s="0" t="s">
        <v>84</v>
      </c>
      <c r="D642" s="0" t="s">
        <v>213</v>
      </c>
      <c r="E642" s="0" t="n">
        <v>2036</v>
      </c>
      <c r="F642" s="5" t="n">
        <v>1.85362370573364</v>
      </c>
      <c r="G642" s="11" t="n">
        <v>0</v>
      </c>
      <c r="H642" s="5" t="n">
        <v>0</v>
      </c>
      <c r="I642" s="5" t="n">
        <v>1.85362370573364</v>
      </c>
    </row>
    <row r="643" customFormat="false" ht="14.25" hidden="false" customHeight="false" outlineLevel="0" collapsed="false">
      <c r="A643" s="0" t="s">
        <v>93</v>
      </c>
      <c r="B643" s="0" t="s">
        <v>42</v>
      </c>
      <c r="C643" s="0" t="s">
        <v>84</v>
      </c>
      <c r="D643" s="0" t="s">
        <v>213</v>
      </c>
      <c r="E643" s="0" t="n">
        <v>2037</v>
      </c>
      <c r="F643" s="5" t="n">
        <v>1.99616658622708</v>
      </c>
      <c r="G643" s="11" t="n">
        <v>0</v>
      </c>
      <c r="H643" s="5" t="n">
        <v>0</v>
      </c>
      <c r="I643" s="5" t="n">
        <v>1.99616658622708</v>
      </c>
    </row>
    <row r="644" customFormat="false" ht="14.25" hidden="false" customHeight="false" outlineLevel="0" collapsed="false">
      <c r="A644" s="0" t="s">
        <v>93</v>
      </c>
      <c r="B644" s="0" t="s">
        <v>42</v>
      </c>
      <c r="C644" s="0" t="s">
        <v>84</v>
      </c>
      <c r="D644" s="0" t="s">
        <v>213</v>
      </c>
      <c r="E644" s="0" t="n">
        <v>2038</v>
      </c>
      <c r="F644" s="5" t="n">
        <v>2.12067549274974</v>
      </c>
      <c r="G644" s="11" t="n">
        <v>0</v>
      </c>
      <c r="H644" s="5" t="n">
        <v>0</v>
      </c>
      <c r="I644" s="5" t="n">
        <v>2.12067549274974</v>
      </c>
    </row>
    <row r="645" customFormat="false" ht="14.25" hidden="false" customHeight="false" outlineLevel="0" collapsed="false">
      <c r="A645" s="0" t="s">
        <v>93</v>
      </c>
      <c r="B645" s="0" t="s">
        <v>42</v>
      </c>
      <c r="C645" s="0" t="s">
        <v>84</v>
      </c>
      <c r="D645" s="0" t="s">
        <v>213</v>
      </c>
      <c r="E645" s="0" t="n">
        <v>2039</v>
      </c>
      <c r="F645" s="5" t="n">
        <v>2.22424531185215</v>
      </c>
      <c r="G645" s="11" t="n">
        <v>0</v>
      </c>
      <c r="H645" s="5" t="n">
        <v>0</v>
      </c>
      <c r="I645" s="5" t="n">
        <v>2.22424531185215</v>
      </c>
    </row>
    <row r="646" customFormat="false" ht="14.25" hidden="false" customHeight="false" outlineLevel="0" collapsed="false">
      <c r="A646" s="0" t="s">
        <v>93</v>
      </c>
      <c r="B646" s="0" t="s">
        <v>42</v>
      </c>
      <c r="C646" s="0" t="s">
        <v>84</v>
      </c>
      <c r="D646" s="0" t="s">
        <v>213</v>
      </c>
      <c r="E646" s="0" t="n">
        <v>2040</v>
      </c>
      <c r="F646" s="5" t="n">
        <v>2.30405066325866</v>
      </c>
      <c r="G646" s="11" t="n">
        <v>0</v>
      </c>
      <c r="H646" s="5" t="n">
        <v>0</v>
      </c>
      <c r="I646" s="5" t="n">
        <v>2.30405066325866</v>
      </c>
    </row>
    <row r="647" customFormat="false" ht="14.25" hidden="false" customHeight="false" outlineLevel="0" collapsed="false">
      <c r="A647" s="0" t="s">
        <v>93</v>
      </c>
      <c r="B647" s="0" t="s">
        <v>42</v>
      </c>
      <c r="C647" s="0" t="s">
        <v>84</v>
      </c>
      <c r="D647" s="0" t="s">
        <v>214</v>
      </c>
      <c r="E647" s="0" t="n">
        <v>2024</v>
      </c>
      <c r="F647" s="5" t="n">
        <v>0.274706009814235</v>
      </c>
      <c r="G647" s="11" t="n">
        <v>0.173568</v>
      </c>
      <c r="H647" s="5" t="n">
        <v>0.0476801727114372</v>
      </c>
      <c r="I647" s="5" t="n">
        <v>0.227025837102798</v>
      </c>
    </row>
    <row r="648" customFormat="false" ht="14.25" hidden="false" customHeight="false" outlineLevel="0" collapsed="false">
      <c r="A648" s="0" t="s">
        <v>93</v>
      </c>
      <c r="B648" s="0" t="s">
        <v>42</v>
      </c>
      <c r="C648" s="0" t="s">
        <v>84</v>
      </c>
      <c r="D648" s="0" t="s">
        <v>214</v>
      </c>
      <c r="E648" s="0" t="n">
        <v>2025</v>
      </c>
      <c r="F648" s="5" t="n">
        <v>0.347272888990136</v>
      </c>
      <c r="G648" s="11" t="n">
        <v>0.173568</v>
      </c>
      <c r="H648" s="5" t="n">
        <v>0.0602754607962399</v>
      </c>
      <c r="I648" s="5" t="n">
        <v>0.286997428193896</v>
      </c>
    </row>
    <row r="649" customFormat="false" ht="14.25" hidden="false" customHeight="false" outlineLevel="0" collapsed="false">
      <c r="A649" s="0" t="s">
        <v>93</v>
      </c>
      <c r="B649" s="0" t="s">
        <v>42</v>
      </c>
      <c r="C649" s="0" t="s">
        <v>84</v>
      </c>
      <c r="D649" s="0" t="s">
        <v>214</v>
      </c>
      <c r="E649" s="0" t="n">
        <v>2026</v>
      </c>
      <c r="F649" s="5" t="n">
        <v>0.489965667090437</v>
      </c>
      <c r="G649" s="11" t="n">
        <v>0.1960722</v>
      </c>
      <c r="H649" s="5" t="n">
        <v>0.0960686462708897</v>
      </c>
      <c r="I649" s="5" t="n">
        <v>0.393897020819548</v>
      </c>
    </row>
    <row r="650" customFormat="false" ht="14.25" hidden="false" customHeight="false" outlineLevel="0" collapsed="false">
      <c r="A650" s="0" t="s">
        <v>93</v>
      </c>
      <c r="B650" s="0" t="s">
        <v>42</v>
      </c>
      <c r="C650" s="0" t="s">
        <v>84</v>
      </c>
      <c r="D650" s="0" t="s">
        <v>214</v>
      </c>
      <c r="E650" s="0" t="n">
        <v>2027</v>
      </c>
      <c r="F650" s="5" t="n">
        <v>0.711993882285512</v>
      </c>
      <c r="G650" s="11" t="n">
        <v>0.2185764</v>
      </c>
      <c r="H650" s="5" t="n">
        <v>0.155625059611991</v>
      </c>
      <c r="I650" s="5" t="n">
        <v>0.556368822673521</v>
      </c>
    </row>
    <row r="651" customFormat="false" ht="14.25" hidden="false" customHeight="false" outlineLevel="0" collapsed="false">
      <c r="A651" s="0" t="s">
        <v>93</v>
      </c>
      <c r="B651" s="0" t="s">
        <v>42</v>
      </c>
      <c r="C651" s="0" t="s">
        <v>84</v>
      </c>
      <c r="D651" s="0" t="s">
        <v>214</v>
      </c>
      <c r="E651" s="0" t="n">
        <v>2028</v>
      </c>
      <c r="F651" s="5" t="n">
        <v>1.01480264196061</v>
      </c>
      <c r="G651" s="11" t="n">
        <v>0.2410806</v>
      </c>
      <c r="H651" s="5" t="n">
        <v>0.24464922980545</v>
      </c>
      <c r="I651" s="5" t="n">
        <v>0.770153412155164</v>
      </c>
    </row>
    <row r="652" customFormat="false" ht="14.25" hidden="false" customHeight="false" outlineLevel="0" collapsed="false">
      <c r="A652" s="0" t="s">
        <v>93</v>
      </c>
      <c r="B652" s="0" t="s">
        <v>42</v>
      </c>
      <c r="C652" s="0" t="s">
        <v>84</v>
      </c>
      <c r="D652" s="0" t="s">
        <v>214</v>
      </c>
      <c r="E652" s="0" t="n">
        <v>2029</v>
      </c>
      <c r="F652" s="5" t="n">
        <v>1.391213761412</v>
      </c>
      <c r="G652" s="11" t="n">
        <v>0.2635848</v>
      </c>
      <c r="H652" s="5" t="n">
        <v>0.366702801059029</v>
      </c>
      <c r="I652" s="5" t="n">
        <v>1.02451096035297</v>
      </c>
    </row>
    <row r="653" customFormat="false" ht="14.25" hidden="false" customHeight="false" outlineLevel="0" collapsed="false">
      <c r="A653" s="0" t="s">
        <v>93</v>
      </c>
      <c r="B653" s="0" t="s">
        <v>42</v>
      </c>
      <c r="C653" s="0" t="s">
        <v>84</v>
      </c>
      <c r="D653" s="0" t="s">
        <v>214</v>
      </c>
      <c r="E653" s="0" t="n">
        <v>2030</v>
      </c>
      <c r="F653" s="5" t="n">
        <v>1.84593155174139</v>
      </c>
      <c r="G653" s="11" t="n">
        <v>0.286089</v>
      </c>
      <c r="H653" s="5" t="n">
        <v>0.528100711706143</v>
      </c>
      <c r="I653" s="5" t="n">
        <v>1.31783084003525</v>
      </c>
    </row>
    <row r="654" customFormat="false" ht="14.25" hidden="false" customHeight="false" outlineLevel="0" collapsed="false">
      <c r="A654" s="0" t="s">
        <v>93</v>
      </c>
      <c r="B654" s="0" t="s">
        <v>42</v>
      </c>
      <c r="C654" s="0" t="s">
        <v>84</v>
      </c>
      <c r="D654" s="0" t="s">
        <v>214</v>
      </c>
      <c r="E654" s="0" t="n">
        <v>2031</v>
      </c>
      <c r="F654" s="5" t="n">
        <v>2.40835786277728</v>
      </c>
      <c r="G654" s="11" t="n">
        <v>0.2998802</v>
      </c>
      <c r="H654" s="5" t="n">
        <v>0.722218837561224</v>
      </c>
      <c r="I654" s="5" t="n">
        <v>1.68613902521606</v>
      </c>
    </row>
    <row r="655" customFormat="false" ht="14.25" hidden="false" customHeight="false" outlineLevel="0" collapsed="false">
      <c r="A655" s="0" t="s">
        <v>93</v>
      </c>
      <c r="B655" s="0" t="s">
        <v>42</v>
      </c>
      <c r="C655" s="0" t="s">
        <v>84</v>
      </c>
      <c r="D655" s="0" t="s">
        <v>214</v>
      </c>
      <c r="E655" s="0" t="n">
        <v>2032</v>
      </c>
      <c r="F655" s="5" t="n">
        <v>3.10662176203796</v>
      </c>
      <c r="G655" s="11" t="n">
        <v>0.3136714</v>
      </c>
      <c r="H655" s="5" t="n">
        <v>0.974458397368913</v>
      </c>
      <c r="I655" s="5" t="n">
        <v>2.13216336466905</v>
      </c>
    </row>
    <row r="656" customFormat="false" ht="14.25" hidden="false" customHeight="false" outlineLevel="0" collapsed="false">
      <c r="A656" s="0" t="s">
        <v>93</v>
      </c>
      <c r="B656" s="0" t="s">
        <v>42</v>
      </c>
      <c r="C656" s="0" t="s">
        <v>84</v>
      </c>
      <c r="D656" s="0" t="s">
        <v>214</v>
      </c>
      <c r="E656" s="0" t="n">
        <v>2033</v>
      </c>
      <c r="F656" s="5" t="n">
        <v>3.93135440770444</v>
      </c>
      <c r="G656" s="11" t="n">
        <v>0.3274626</v>
      </c>
      <c r="H656" s="5" t="n">
        <v>1.28737153586836</v>
      </c>
      <c r="I656" s="5" t="n">
        <v>2.64398287183609</v>
      </c>
    </row>
    <row r="657" customFormat="false" ht="14.25" hidden="false" customHeight="false" outlineLevel="0" collapsed="false">
      <c r="A657" s="0" t="s">
        <v>93</v>
      </c>
      <c r="B657" s="0" t="s">
        <v>42</v>
      </c>
      <c r="C657" s="0" t="s">
        <v>84</v>
      </c>
      <c r="D657" s="0" t="s">
        <v>214</v>
      </c>
      <c r="E657" s="0" t="n">
        <v>2034</v>
      </c>
      <c r="F657" s="5" t="n">
        <v>4.86400735712209</v>
      </c>
      <c r="G657" s="11" t="n">
        <v>0.3412538</v>
      </c>
      <c r="H657" s="5" t="n">
        <v>1.65986099384587</v>
      </c>
      <c r="I657" s="5" t="n">
        <v>3.20414636327622</v>
      </c>
    </row>
    <row r="658" customFormat="false" ht="14.25" hidden="false" customHeight="false" outlineLevel="0" collapsed="false">
      <c r="A658" s="0" t="s">
        <v>93</v>
      </c>
      <c r="B658" s="0" t="s">
        <v>42</v>
      </c>
      <c r="C658" s="0" t="s">
        <v>84</v>
      </c>
      <c r="D658" s="0" t="s">
        <v>214</v>
      </c>
      <c r="E658" s="0" t="n">
        <v>2035</v>
      </c>
      <c r="F658" s="5" t="n">
        <v>5.92290822073047</v>
      </c>
      <c r="G658" s="11" t="n">
        <v>0.355045</v>
      </c>
      <c r="H658" s="5" t="n">
        <v>2.10289894922925</v>
      </c>
      <c r="I658" s="5" t="n">
        <v>3.82000927150122</v>
      </c>
    </row>
    <row r="659" customFormat="false" ht="14.25" hidden="false" customHeight="false" outlineLevel="0" collapsed="false">
      <c r="A659" s="0" t="s">
        <v>93</v>
      </c>
      <c r="B659" s="0" t="s">
        <v>42</v>
      </c>
      <c r="C659" s="0" t="s">
        <v>84</v>
      </c>
      <c r="D659" s="0" t="s">
        <v>214</v>
      </c>
      <c r="E659" s="0" t="n">
        <v>2036</v>
      </c>
      <c r="F659" s="5" t="n">
        <v>7.03167988051941</v>
      </c>
      <c r="G659" s="11" t="n">
        <v>0.3599852</v>
      </c>
      <c r="H659" s="5" t="n">
        <v>2.53130068812476</v>
      </c>
      <c r="I659" s="5" t="n">
        <v>4.50037919239466</v>
      </c>
    </row>
    <row r="660" customFormat="false" ht="14.25" hidden="false" customHeight="false" outlineLevel="0" collapsed="false">
      <c r="A660" s="0" t="s">
        <v>93</v>
      </c>
      <c r="B660" s="0" t="s">
        <v>42</v>
      </c>
      <c r="C660" s="0" t="s">
        <v>84</v>
      </c>
      <c r="D660" s="0" t="s">
        <v>214</v>
      </c>
      <c r="E660" s="0" t="n">
        <v>2037</v>
      </c>
      <c r="F660" s="5" t="n">
        <v>8.22916376123262</v>
      </c>
      <c r="G660" s="11" t="n">
        <v>0.3649254</v>
      </c>
      <c r="H660" s="5" t="n">
        <v>3.00303087723332</v>
      </c>
      <c r="I660" s="5" t="n">
        <v>5.2261328839993</v>
      </c>
    </row>
    <row r="661" customFormat="false" ht="14.25" hidden="false" customHeight="false" outlineLevel="0" collapsed="false">
      <c r="A661" s="0" t="s">
        <v>93</v>
      </c>
      <c r="B661" s="0" t="s">
        <v>42</v>
      </c>
      <c r="C661" s="0" t="s">
        <v>84</v>
      </c>
      <c r="D661" s="0" t="s">
        <v>214</v>
      </c>
      <c r="E661" s="0" t="n">
        <v>2038</v>
      </c>
      <c r="F661" s="5" t="n">
        <v>9.45415162941066</v>
      </c>
      <c r="G661" s="11" t="n">
        <v>0.3698656</v>
      </c>
      <c r="H661" s="5" t="n">
        <v>3.49676546490295</v>
      </c>
      <c r="I661" s="5" t="n">
        <v>5.95738616450771</v>
      </c>
    </row>
    <row r="662" customFormat="false" ht="14.25" hidden="false" customHeight="false" outlineLevel="0" collapsed="false">
      <c r="A662" s="0" t="s">
        <v>93</v>
      </c>
      <c r="B662" s="0" t="s">
        <v>42</v>
      </c>
      <c r="C662" s="0" t="s">
        <v>84</v>
      </c>
      <c r="D662" s="0" t="s">
        <v>214</v>
      </c>
      <c r="E662" s="0" t="n">
        <v>2039</v>
      </c>
      <c r="F662" s="5" t="n">
        <v>10.6244785583937</v>
      </c>
      <c r="G662" s="11" t="n">
        <v>0.3748058</v>
      </c>
      <c r="H662" s="5" t="n">
        <v>3.98211618566159</v>
      </c>
      <c r="I662" s="5" t="n">
        <v>6.64236237273209</v>
      </c>
    </row>
    <row r="663" customFormat="false" ht="14.25" hidden="false" customHeight="false" outlineLevel="0" collapsed="false">
      <c r="A663" s="0" t="s">
        <v>93</v>
      </c>
      <c r="B663" s="0" t="s">
        <v>42</v>
      </c>
      <c r="C663" s="0" t="s">
        <v>84</v>
      </c>
      <c r="D663" s="0" t="s">
        <v>214</v>
      </c>
      <c r="E663" s="0" t="n">
        <v>2040</v>
      </c>
      <c r="F663" s="5" t="n">
        <v>11.7209260097617</v>
      </c>
      <c r="G663" s="11" t="n">
        <v>0.379746</v>
      </c>
      <c r="H663" s="5" t="n">
        <v>4.45097476850298</v>
      </c>
      <c r="I663" s="5" t="n">
        <v>7.26995124125875</v>
      </c>
    </row>
    <row r="664" customFormat="false" ht="14.25" hidden="false" customHeight="false" outlineLevel="0" collapsed="false">
      <c r="A664" s="0" t="s">
        <v>93</v>
      </c>
      <c r="B664" s="0" t="s">
        <v>42</v>
      </c>
      <c r="C664" s="0" t="s">
        <v>84</v>
      </c>
      <c r="D664" s="0" t="s">
        <v>215</v>
      </c>
      <c r="E664" s="0" t="n">
        <v>2024</v>
      </c>
      <c r="F664" s="5" t="n">
        <v>0.282094165166458</v>
      </c>
      <c r="G664" s="11" t="n">
        <v>0</v>
      </c>
      <c r="H664" s="5" t="n">
        <v>0</v>
      </c>
      <c r="I664" s="5" t="n">
        <v>0.282094165166458</v>
      </c>
    </row>
    <row r="665" customFormat="false" ht="14.25" hidden="false" customHeight="false" outlineLevel="0" collapsed="false">
      <c r="A665" s="0" t="s">
        <v>93</v>
      </c>
      <c r="B665" s="0" t="s">
        <v>42</v>
      </c>
      <c r="C665" s="0" t="s">
        <v>84</v>
      </c>
      <c r="D665" s="0" t="s">
        <v>215</v>
      </c>
      <c r="E665" s="0" t="n">
        <v>2025</v>
      </c>
      <c r="F665" s="5" t="n">
        <v>0.414550199058234</v>
      </c>
      <c r="G665" s="11" t="n">
        <v>0</v>
      </c>
      <c r="H665" s="5" t="n">
        <v>0</v>
      </c>
      <c r="I665" s="5" t="n">
        <v>0.414550199058234</v>
      </c>
    </row>
    <row r="666" customFormat="false" ht="14.25" hidden="false" customHeight="false" outlineLevel="0" collapsed="false">
      <c r="A666" s="0" t="s">
        <v>93</v>
      </c>
      <c r="B666" s="0" t="s">
        <v>42</v>
      </c>
      <c r="C666" s="0" t="s">
        <v>84</v>
      </c>
      <c r="D666" s="0" t="s">
        <v>215</v>
      </c>
      <c r="E666" s="0" t="n">
        <v>2026</v>
      </c>
      <c r="F666" s="5" t="n">
        <v>0.808087306693181</v>
      </c>
      <c r="G666" s="11" t="n">
        <v>0</v>
      </c>
      <c r="H666" s="5" t="n">
        <v>0</v>
      </c>
      <c r="I666" s="5" t="n">
        <v>0.808087306693181</v>
      </c>
    </row>
    <row r="667" customFormat="false" ht="14.25" hidden="false" customHeight="false" outlineLevel="0" collapsed="false">
      <c r="A667" s="0" t="s">
        <v>93</v>
      </c>
      <c r="B667" s="0" t="s">
        <v>42</v>
      </c>
      <c r="C667" s="0" t="s">
        <v>84</v>
      </c>
      <c r="D667" s="0" t="s">
        <v>215</v>
      </c>
      <c r="E667" s="0" t="n">
        <v>2027</v>
      </c>
      <c r="F667" s="5" t="n">
        <v>1.46245292821035</v>
      </c>
      <c r="G667" s="11" t="n">
        <v>0</v>
      </c>
      <c r="H667" s="5" t="n">
        <v>0</v>
      </c>
      <c r="I667" s="5" t="n">
        <v>1.46245292821035</v>
      </c>
    </row>
    <row r="668" customFormat="false" ht="14.25" hidden="false" customHeight="false" outlineLevel="0" collapsed="false">
      <c r="A668" s="0" t="s">
        <v>93</v>
      </c>
      <c r="B668" s="0" t="s">
        <v>42</v>
      </c>
      <c r="C668" s="0" t="s">
        <v>84</v>
      </c>
      <c r="D668" s="0" t="s">
        <v>215</v>
      </c>
      <c r="E668" s="0" t="n">
        <v>2028</v>
      </c>
      <c r="F668" s="5" t="n">
        <v>2.37960414992819</v>
      </c>
      <c r="G668" s="11" t="n">
        <v>0</v>
      </c>
      <c r="H668" s="5" t="n">
        <v>0</v>
      </c>
      <c r="I668" s="5" t="n">
        <v>2.37960414992819</v>
      </c>
    </row>
    <row r="669" customFormat="false" ht="14.25" hidden="false" customHeight="false" outlineLevel="0" collapsed="false">
      <c r="A669" s="0" t="s">
        <v>93</v>
      </c>
      <c r="B669" s="0" t="s">
        <v>42</v>
      </c>
      <c r="C669" s="0" t="s">
        <v>84</v>
      </c>
      <c r="D669" s="0" t="s">
        <v>215</v>
      </c>
      <c r="E669" s="0" t="n">
        <v>2029</v>
      </c>
      <c r="F669" s="5" t="n">
        <v>3.55279180754948</v>
      </c>
      <c r="G669" s="11" t="n">
        <v>0</v>
      </c>
      <c r="H669" s="5" t="n">
        <v>0</v>
      </c>
      <c r="I669" s="5" t="n">
        <v>3.55279180754948</v>
      </c>
    </row>
    <row r="670" customFormat="false" ht="14.25" hidden="false" customHeight="false" outlineLevel="0" collapsed="false">
      <c r="A670" s="0" t="s">
        <v>93</v>
      </c>
      <c r="B670" s="0" t="s">
        <v>42</v>
      </c>
      <c r="C670" s="0" t="s">
        <v>84</v>
      </c>
      <c r="D670" s="0" t="s">
        <v>215</v>
      </c>
      <c r="E670" s="0" t="n">
        <v>2030</v>
      </c>
      <c r="F670" s="5" t="n">
        <v>5.04873982928074</v>
      </c>
      <c r="G670" s="11" t="n">
        <v>0</v>
      </c>
      <c r="H670" s="5" t="n">
        <v>0</v>
      </c>
      <c r="I670" s="5" t="n">
        <v>5.04873982928074</v>
      </c>
    </row>
    <row r="671" customFormat="false" ht="14.25" hidden="false" customHeight="false" outlineLevel="0" collapsed="false">
      <c r="A671" s="0" t="s">
        <v>93</v>
      </c>
      <c r="B671" s="0" t="s">
        <v>42</v>
      </c>
      <c r="C671" s="0" t="s">
        <v>84</v>
      </c>
      <c r="D671" s="0" t="s">
        <v>215</v>
      </c>
      <c r="E671" s="0" t="n">
        <v>2031</v>
      </c>
      <c r="F671" s="5" t="n">
        <v>6.44704213452873</v>
      </c>
      <c r="G671" s="11" t="n">
        <v>0</v>
      </c>
      <c r="H671" s="5" t="n">
        <v>0</v>
      </c>
      <c r="I671" s="5" t="n">
        <v>6.44704213452873</v>
      </c>
    </row>
    <row r="672" customFormat="false" ht="14.25" hidden="false" customHeight="false" outlineLevel="0" collapsed="false">
      <c r="A672" s="0" t="s">
        <v>93</v>
      </c>
      <c r="B672" s="0" t="s">
        <v>42</v>
      </c>
      <c r="C672" s="0" t="s">
        <v>84</v>
      </c>
      <c r="D672" s="0" t="s">
        <v>215</v>
      </c>
      <c r="E672" s="0" t="n">
        <v>2032</v>
      </c>
      <c r="F672" s="5" t="n">
        <v>7.98354196948758</v>
      </c>
      <c r="G672" s="11" t="n">
        <v>0</v>
      </c>
      <c r="H672" s="5" t="n">
        <v>0</v>
      </c>
      <c r="I672" s="5" t="n">
        <v>7.98354196948758</v>
      </c>
    </row>
    <row r="673" customFormat="false" ht="14.25" hidden="false" customHeight="false" outlineLevel="0" collapsed="false">
      <c r="A673" s="0" t="s">
        <v>93</v>
      </c>
      <c r="B673" s="0" t="s">
        <v>42</v>
      </c>
      <c r="C673" s="0" t="s">
        <v>84</v>
      </c>
      <c r="D673" s="0" t="s">
        <v>215</v>
      </c>
      <c r="E673" s="0" t="n">
        <v>2033</v>
      </c>
      <c r="F673" s="5" t="n">
        <v>9.66718893476767</v>
      </c>
      <c r="G673" s="11" t="n">
        <v>0</v>
      </c>
      <c r="H673" s="5" t="n">
        <v>0</v>
      </c>
      <c r="I673" s="5" t="n">
        <v>9.66718893476767</v>
      </c>
    </row>
    <row r="674" customFormat="false" ht="14.25" hidden="false" customHeight="false" outlineLevel="0" collapsed="false">
      <c r="A674" s="0" t="s">
        <v>93</v>
      </c>
      <c r="B674" s="0" t="s">
        <v>42</v>
      </c>
      <c r="C674" s="0" t="s">
        <v>84</v>
      </c>
      <c r="D674" s="0" t="s">
        <v>215</v>
      </c>
      <c r="E674" s="0" t="n">
        <v>2034</v>
      </c>
      <c r="F674" s="5" t="n">
        <v>11.4327172382244</v>
      </c>
      <c r="G674" s="11" t="n">
        <v>0</v>
      </c>
      <c r="H674" s="5" t="n">
        <v>0</v>
      </c>
      <c r="I674" s="5" t="n">
        <v>11.4327172382244</v>
      </c>
    </row>
    <row r="675" customFormat="false" ht="14.25" hidden="false" customHeight="false" outlineLevel="0" collapsed="false">
      <c r="A675" s="0" t="s">
        <v>93</v>
      </c>
      <c r="B675" s="0" t="s">
        <v>42</v>
      </c>
      <c r="C675" s="0" t="s">
        <v>84</v>
      </c>
      <c r="D675" s="0" t="s">
        <v>215</v>
      </c>
      <c r="E675" s="0" t="n">
        <v>2035</v>
      </c>
      <c r="F675" s="5" t="n">
        <v>13.3435771918081</v>
      </c>
      <c r="G675" s="11" t="n">
        <v>0</v>
      </c>
      <c r="H675" s="5" t="n">
        <v>0</v>
      </c>
      <c r="I675" s="5" t="n">
        <v>13.3435771918081</v>
      </c>
    </row>
    <row r="676" customFormat="false" ht="14.25" hidden="false" customHeight="false" outlineLevel="0" collapsed="false">
      <c r="A676" s="0" t="s">
        <v>93</v>
      </c>
      <c r="B676" s="0" t="s">
        <v>42</v>
      </c>
      <c r="C676" s="0" t="s">
        <v>84</v>
      </c>
      <c r="D676" s="0" t="s">
        <v>215</v>
      </c>
      <c r="E676" s="0" t="n">
        <v>2036</v>
      </c>
      <c r="F676" s="5" t="n">
        <v>15.390904251434</v>
      </c>
      <c r="G676" s="11" t="n">
        <v>0</v>
      </c>
      <c r="H676" s="5" t="n">
        <v>0</v>
      </c>
      <c r="I676" s="5" t="n">
        <v>15.390904251434</v>
      </c>
    </row>
    <row r="677" customFormat="false" ht="14.25" hidden="false" customHeight="false" outlineLevel="0" collapsed="false">
      <c r="A677" s="0" t="s">
        <v>93</v>
      </c>
      <c r="B677" s="0" t="s">
        <v>42</v>
      </c>
      <c r="C677" s="0" t="s">
        <v>84</v>
      </c>
      <c r="D677" s="0" t="s">
        <v>215</v>
      </c>
      <c r="E677" s="0" t="n">
        <v>2037</v>
      </c>
      <c r="F677" s="5" t="n">
        <v>17.5235960246112</v>
      </c>
      <c r="G677" s="11" t="n">
        <v>0</v>
      </c>
      <c r="H677" s="5" t="n">
        <v>0</v>
      </c>
      <c r="I677" s="5" t="n">
        <v>17.5235960246112</v>
      </c>
    </row>
    <row r="678" customFormat="false" ht="14.25" hidden="false" customHeight="false" outlineLevel="0" collapsed="false">
      <c r="A678" s="0" t="s">
        <v>93</v>
      </c>
      <c r="B678" s="0" t="s">
        <v>42</v>
      </c>
      <c r="C678" s="0" t="s">
        <v>84</v>
      </c>
      <c r="D678" s="0" t="s">
        <v>215</v>
      </c>
      <c r="E678" s="0" t="n">
        <v>2038</v>
      </c>
      <c r="F678" s="5" t="n">
        <v>19.8075299012043</v>
      </c>
      <c r="G678" s="11" t="n">
        <v>0</v>
      </c>
      <c r="H678" s="5" t="n">
        <v>0</v>
      </c>
      <c r="I678" s="5" t="n">
        <v>19.8075299012043</v>
      </c>
    </row>
    <row r="679" customFormat="false" ht="14.25" hidden="false" customHeight="false" outlineLevel="0" collapsed="false">
      <c r="A679" s="0" t="s">
        <v>93</v>
      </c>
      <c r="B679" s="0" t="s">
        <v>42</v>
      </c>
      <c r="C679" s="0" t="s">
        <v>84</v>
      </c>
      <c r="D679" s="0" t="s">
        <v>215</v>
      </c>
      <c r="E679" s="0" t="n">
        <v>2039</v>
      </c>
      <c r="F679" s="5" t="n">
        <v>21.7341116797217</v>
      </c>
      <c r="G679" s="11" t="n">
        <v>0</v>
      </c>
      <c r="H679" s="5" t="n">
        <v>0</v>
      </c>
      <c r="I679" s="5" t="n">
        <v>21.7341116797217</v>
      </c>
    </row>
    <row r="680" customFormat="false" ht="14.25" hidden="false" customHeight="false" outlineLevel="0" collapsed="false">
      <c r="A680" s="0" t="s">
        <v>93</v>
      </c>
      <c r="B680" s="0" t="s">
        <v>42</v>
      </c>
      <c r="C680" s="0" t="s">
        <v>84</v>
      </c>
      <c r="D680" s="0" t="s">
        <v>215</v>
      </c>
      <c r="E680" s="0" t="n">
        <v>2040</v>
      </c>
      <c r="F680" s="5" t="n">
        <v>23.6858438804381</v>
      </c>
      <c r="G680" s="11" t="n">
        <v>0</v>
      </c>
      <c r="H680" s="5" t="n">
        <v>0</v>
      </c>
      <c r="I680" s="5" t="n">
        <v>23.6858438804381</v>
      </c>
    </row>
    <row r="681" customFormat="false" ht="14.25" hidden="false" customHeight="false" outlineLevel="0" collapsed="false">
      <c r="A681" s="0" t="s">
        <v>93</v>
      </c>
      <c r="B681" s="0" t="s">
        <v>42</v>
      </c>
      <c r="C681" s="0" t="s">
        <v>84</v>
      </c>
      <c r="D681" s="0" t="s">
        <v>216</v>
      </c>
      <c r="E681" s="0" t="n">
        <v>2024</v>
      </c>
      <c r="F681" s="5" t="n">
        <v>5.2383225</v>
      </c>
      <c r="G681" s="11" t="n">
        <v>0.173568</v>
      </c>
      <c r="H681" s="5" t="n">
        <v>0.90920515968</v>
      </c>
      <c r="I681" s="5" t="n">
        <v>4.32911734032</v>
      </c>
    </row>
    <row r="682" customFormat="false" ht="14.25" hidden="false" customHeight="false" outlineLevel="0" collapsed="false">
      <c r="A682" s="0" t="s">
        <v>93</v>
      </c>
      <c r="B682" s="0" t="s">
        <v>42</v>
      </c>
      <c r="C682" s="0" t="s">
        <v>84</v>
      </c>
      <c r="D682" s="0" t="s">
        <v>216</v>
      </c>
      <c r="E682" s="0" t="n">
        <v>2025</v>
      </c>
      <c r="F682" s="5" t="n">
        <v>6.40277522763992</v>
      </c>
      <c r="G682" s="11" t="n">
        <v>0.173568</v>
      </c>
      <c r="H682" s="5" t="n">
        <v>1.11131689071101</v>
      </c>
      <c r="I682" s="5" t="n">
        <v>5.29145833692892</v>
      </c>
    </row>
    <row r="683" customFormat="false" ht="14.25" hidden="false" customHeight="false" outlineLevel="0" collapsed="false">
      <c r="A683" s="0" t="s">
        <v>93</v>
      </c>
      <c r="B683" s="0" t="s">
        <v>42</v>
      </c>
      <c r="C683" s="0" t="s">
        <v>84</v>
      </c>
      <c r="D683" s="0" t="s">
        <v>216</v>
      </c>
      <c r="E683" s="0" t="n">
        <v>2026</v>
      </c>
      <c r="F683" s="5" t="n">
        <v>8.0011403975414</v>
      </c>
      <c r="G683" s="11" t="n">
        <v>0.1960722</v>
      </c>
      <c r="H683" s="5" t="n">
        <v>1.56880120025482</v>
      </c>
      <c r="I683" s="5" t="n">
        <v>6.43233919728658</v>
      </c>
    </row>
    <row r="684" customFormat="false" ht="14.25" hidden="false" customHeight="false" outlineLevel="0" collapsed="false">
      <c r="A684" s="0" t="s">
        <v>93</v>
      </c>
      <c r="B684" s="0" t="s">
        <v>42</v>
      </c>
      <c r="C684" s="0" t="s">
        <v>84</v>
      </c>
      <c r="D684" s="0" t="s">
        <v>216</v>
      </c>
      <c r="E684" s="0" t="n">
        <v>2027</v>
      </c>
      <c r="F684" s="5" t="n">
        <v>10.1373540979992</v>
      </c>
      <c r="G684" s="11" t="n">
        <v>0.2185764</v>
      </c>
      <c r="H684" s="5" t="n">
        <v>2.21578636426592</v>
      </c>
      <c r="I684" s="5" t="n">
        <v>7.92156773373331</v>
      </c>
    </row>
    <row r="685" customFormat="false" ht="14.25" hidden="false" customHeight="false" outlineLevel="0" collapsed="false">
      <c r="A685" s="0" t="s">
        <v>93</v>
      </c>
      <c r="B685" s="0" t="s">
        <v>42</v>
      </c>
      <c r="C685" s="0" t="s">
        <v>84</v>
      </c>
      <c r="D685" s="0" t="s">
        <v>216</v>
      </c>
      <c r="E685" s="0" t="n">
        <v>2028</v>
      </c>
      <c r="F685" s="5" t="n">
        <v>12.7036495499082</v>
      </c>
      <c r="G685" s="11" t="n">
        <v>0.2410806</v>
      </c>
      <c r="H685" s="5" t="n">
        <v>3.06260345568159</v>
      </c>
      <c r="I685" s="5" t="n">
        <v>9.64104609422659</v>
      </c>
    </row>
    <row r="686" customFormat="false" ht="14.25" hidden="false" customHeight="false" outlineLevel="0" collapsed="false">
      <c r="A686" s="0" t="s">
        <v>93</v>
      </c>
      <c r="B686" s="0" t="s">
        <v>42</v>
      </c>
      <c r="C686" s="0" t="s">
        <v>84</v>
      </c>
      <c r="D686" s="0" t="s">
        <v>216</v>
      </c>
      <c r="E686" s="0" t="n">
        <v>2029</v>
      </c>
      <c r="F686" s="5" t="n">
        <v>15.8409483495118</v>
      </c>
      <c r="G686" s="11" t="n">
        <v>0.2635848</v>
      </c>
      <c r="H686" s="5" t="n">
        <v>4.17543320251638</v>
      </c>
      <c r="I686" s="5" t="n">
        <v>11.6655151469954</v>
      </c>
    </row>
    <row r="687" customFormat="false" ht="14.25" hidden="false" customHeight="false" outlineLevel="0" collapsed="false">
      <c r="A687" s="0" t="s">
        <v>93</v>
      </c>
      <c r="B687" s="0" t="s">
        <v>42</v>
      </c>
      <c r="C687" s="0" t="s">
        <v>84</v>
      </c>
      <c r="D687" s="0" t="s">
        <v>216</v>
      </c>
      <c r="E687" s="0" t="n">
        <v>2030</v>
      </c>
      <c r="F687" s="5" t="n">
        <v>19.3502486426104</v>
      </c>
      <c r="G687" s="11" t="n">
        <v>0.286089</v>
      </c>
      <c r="H687" s="5" t="n">
        <v>5.53589328391577</v>
      </c>
      <c r="I687" s="5" t="n">
        <v>13.8143553586946</v>
      </c>
    </row>
    <row r="688" customFormat="false" ht="14.25" hidden="false" customHeight="false" outlineLevel="0" collapsed="false">
      <c r="A688" s="0" t="s">
        <v>93</v>
      </c>
      <c r="B688" s="0" t="s">
        <v>42</v>
      </c>
      <c r="C688" s="0" t="s">
        <v>84</v>
      </c>
      <c r="D688" s="0" t="s">
        <v>216</v>
      </c>
      <c r="E688" s="0" t="n">
        <v>2031</v>
      </c>
      <c r="F688" s="5" t="n">
        <v>23.3110621598352</v>
      </c>
      <c r="G688" s="11" t="n">
        <v>0.2998802</v>
      </c>
      <c r="H688" s="5" t="n">
        <v>6.9905259827038</v>
      </c>
      <c r="I688" s="5" t="n">
        <v>16.3205361771314</v>
      </c>
    </row>
    <row r="689" customFormat="false" ht="14.25" hidden="false" customHeight="false" outlineLevel="0" collapsed="false">
      <c r="A689" s="0" t="s">
        <v>93</v>
      </c>
      <c r="B689" s="0" t="s">
        <v>42</v>
      </c>
      <c r="C689" s="0" t="s">
        <v>84</v>
      </c>
      <c r="D689" s="0" t="s">
        <v>216</v>
      </c>
      <c r="E689" s="0" t="n">
        <v>2032</v>
      </c>
      <c r="F689" s="5" t="n">
        <v>27.656309228603</v>
      </c>
      <c r="G689" s="11" t="n">
        <v>0.3136714</v>
      </c>
      <c r="H689" s="5" t="n">
        <v>8.67499323456884</v>
      </c>
      <c r="I689" s="5" t="n">
        <v>18.9813159940342</v>
      </c>
    </row>
    <row r="690" customFormat="false" ht="14.25" hidden="false" customHeight="false" outlineLevel="0" collapsed="false">
      <c r="A690" s="0" t="s">
        <v>93</v>
      </c>
      <c r="B690" s="0" t="s">
        <v>42</v>
      </c>
      <c r="C690" s="0" t="s">
        <v>84</v>
      </c>
      <c r="D690" s="0" t="s">
        <v>216</v>
      </c>
      <c r="E690" s="0" t="n">
        <v>2033</v>
      </c>
      <c r="F690" s="5" t="n">
        <v>32.231019381651</v>
      </c>
      <c r="G690" s="11" t="n">
        <v>0.3274626</v>
      </c>
      <c r="H690" s="5" t="n">
        <v>10.5544534073658</v>
      </c>
      <c r="I690" s="5" t="n">
        <v>21.6765659742851</v>
      </c>
    </row>
    <row r="691" customFormat="false" ht="14.25" hidden="false" customHeight="false" outlineLevel="0" collapsed="false">
      <c r="A691" s="0" t="s">
        <v>93</v>
      </c>
      <c r="B691" s="0" t="s">
        <v>42</v>
      </c>
      <c r="C691" s="0" t="s">
        <v>84</v>
      </c>
      <c r="D691" s="0" t="s">
        <v>216</v>
      </c>
      <c r="E691" s="0" t="n">
        <v>2034</v>
      </c>
      <c r="F691" s="5" t="n">
        <v>36.5042552462641</v>
      </c>
      <c r="G691" s="11" t="n">
        <v>0.3412538</v>
      </c>
      <c r="H691" s="5" t="n">
        <v>12.4572158189576</v>
      </c>
      <c r="I691" s="5" t="n">
        <v>24.0470394273066</v>
      </c>
    </row>
    <row r="692" customFormat="false" ht="14.25" hidden="false" customHeight="false" outlineLevel="0" collapsed="false">
      <c r="A692" s="0" t="s">
        <v>93</v>
      </c>
      <c r="B692" s="0" t="s">
        <v>42</v>
      </c>
      <c r="C692" s="0" t="s">
        <v>84</v>
      </c>
      <c r="D692" s="0" t="s">
        <v>216</v>
      </c>
      <c r="E692" s="0" t="n">
        <v>2035</v>
      </c>
      <c r="F692" s="5" t="n">
        <v>40.539984888828</v>
      </c>
      <c r="G692" s="11" t="n">
        <v>0.355045</v>
      </c>
      <c r="H692" s="5" t="n">
        <v>14.3935189348539</v>
      </c>
      <c r="I692" s="5" t="n">
        <v>26.146465953974</v>
      </c>
    </row>
    <row r="693" customFormat="false" ht="14.25" hidden="false" customHeight="false" outlineLevel="0" collapsed="false">
      <c r="A693" s="0" t="s">
        <v>93</v>
      </c>
      <c r="B693" s="0" t="s">
        <v>42</v>
      </c>
      <c r="C693" s="0" t="s">
        <v>84</v>
      </c>
      <c r="D693" s="0" t="s">
        <v>216</v>
      </c>
      <c r="E693" s="0" t="n">
        <v>2036</v>
      </c>
      <c r="F693" s="5" t="n">
        <v>44.2581459100834</v>
      </c>
      <c r="G693" s="11" t="n">
        <v>0.3599852</v>
      </c>
      <c r="H693" s="5" t="n">
        <v>15.9322775070705</v>
      </c>
      <c r="I693" s="5" t="n">
        <v>28.3258684030128</v>
      </c>
    </row>
    <row r="694" customFormat="false" ht="14.25" hidden="false" customHeight="false" outlineLevel="0" collapsed="false">
      <c r="A694" s="0" t="s">
        <v>93</v>
      </c>
      <c r="B694" s="0" t="s">
        <v>42</v>
      </c>
      <c r="C694" s="0" t="s">
        <v>84</v>
      </c>
      <c r="D694" s="0" t="s">
        <v>216</v>
      </c>
      <c r="E694" s="0" t="n">
        <v>2037</v>
      </c>
      <c r="F694" s="5" t="n">
        <v>47.4607011612637</v>
      </c>
      <c r="G694" s="11" t="n">
        <v>0.3649254</v>
      </c>
      <c r="H694" s="5" t="n">
        <v>17.3196153555546</v>
      </c>
      <c r="I694" s="5" t="n">
        <v>30.1410858057091</v>
      </c>
    </row>
    <row r="695" customFormat="false" ht="14.25" hidden="false" customHeight="false" outlineLevel="0" collapsed="false">
      <c r="A695" s="0" t="s">
        <v>93</v>
      </c>
      <c r="B695" s="0" t="s">
        <v>42</v>
      </c>
      <c r="C695" s="0" t="s">
        <v>84</v>
      </c>
      <c r="D695" s="0" t="s">
        <v>216</v>
      </c>
      <c r="E695" s="0" t="n">
        <v>2038</v>
      </c>
      <c r="F695" s="5" t="n">
        <v>50.3896013719808</v>
      </c>
      <c r="G695" s="11" t="n">
        <v>0.3698656</v>
      </c>
      <c r="H695" s="5" t="n">
        <v>18.6373801452085</v>
      </c>
      <c r="I695" s="5" t="n">
        <v>31.7522212267723</v>
      </c>
    </row>
    <row r="696" customFormat="false" ht="14.25" hidden="false" customHeight="false" outlineLevel="0" collapsed="false">
      <c r="A696" s="0" t="s">
        <v>93</v>
      </c>
      <c r="B696" s="0" t="s">
        <v>42</v>
      </c>
      <c r="C696" s="0" t="s">
        <v>84</v>
      </c>
      <c r="D696" s="0" t="s">
        <v>216</v>
      </c>
      <c r="E696" s="0" t="n">
        <v>2039</v>
      </c>
      <c r="F696" s="5" t="n">
        <v>53.9060289780769</v>
      </c>
      <c r="G696" s="11" t="n">
        <v>0.3748058</v>
      </c>
      <c r="H696" s="5" t="n">
        <v>20.2042923159513</v>
      </c>
      <c r="I696" s="5" t="n">
        <v>33.7017366621256</v>
      </c>
    </row>
    <row r="697" customFormat="false" ht="14.25" hidden="false" customHeight="false" outlineLevel="0" collapsed="false">
      <c r="A697" s="0" t="s">
        <v>93</v>
      </c>
      <c r="B697" s="0" t="s">
        <v>42</v>
      </c>
      <c r="C697" s="0" t="s">
        <v>84</v>
      </c>
      <c r="D697" s="0" t="s">
        <v>216</v>
      </c>
      <c r="E697" s="0" t="n">
        <v>2040</v>
      </c>
      <c r="F697" s="5" t="n">
        <v>56.2092981750221</v>
      </c>
      <c r="G697" s="11" t="n">
        <v>0.379746</v>
      </c>
      <c r="H697" s="5" t="n">
        <v>21.345256144772</v>
      </c>
      <c r="I697" s="5" t="n">
        <v>34.8640420302502</v>
      </c>
    </row>
    <row r="698" customFormat="false" ht="14.25" hidden="false" customHeight="false" outlineLevel="0" collapsed="false">
      <c r="A698" s="0" t="s">
        <v>93</v>
      </c>
      <c r="B698" s="0" t="s">
        <v>42</v>
      </c>
      <c r="C698" s="0" t="s">
        <v>84</v>
      </c>
      <c r="D698" s="0" t="s">
        <v>217</v>
      </c>
      <c r="E698" s="0" t="n">
        <v>2024</v>
      </c>
      <c r="F698" s="5" t="n">
        <v>0.000308</v>
      </c>
      <c r="G698" s="11" t="n">
        <v>0</v>
      </c>
      <c r="H698" s="5" t="n">
        <v>0</v>
      </c>
      <c r="I698" s="5" t="n">
        <v>0.000308</v>
      </c>
    </row>
    <row r="699" customFormat="false" ht="14.25" hidden="false" customHeight="false" outlineLevel="0" collapsed="false">
      <c r="A699" s="0" t="s">
        <v>93</v>
      </c>
      <c r="B699" s="0" t="s">
        <v>42</v>
      </c>
      <c r="C699" s="0" t="s">
        <v>84</v>
      </c>
      <c r="D699" s="0" t="s">
        <v>217</v>
      </c>
      <c r="E699" s="0" t="n">
        <v>2025</v>
      </c>
      <c r="F699" s="5" t="n">
        <v>0.000604698404785643</v>
      </c>
      <c r="G699" s="11" t="n">
        <v>0</v>
      </c>
      <c r="H699" s="5" t="n">
        <v>0</v>
      </c>
      <c r="I699" s="5" t="n">
        <v>0.000604698404785643</v>
      </c>
    </row>
    <row r="700" customFormat="false" ht="14.25" hidden="false" customHeight="false" outlineLevel="0" collapsed="false">
      <c r="A700" s="0" t="s">
        <v>93</v>
      </c>
      <c r="B700" s="0" t="s">
        <v>42</v>
      </c>
      <c r="C700" s="0" t="s">
        <v>84</v>
      </c>
      <c r="D700" s="0" t="s">
        <v>217</v>
      </c>
      <c r="E700" s="0" t="n">
        <v>2026</v>
      </c>
      <c r="F700" s="5" t="n">
        <v>0.005561961532317</v>
      </c>
      <c r="G700" s="11" t="n">
        <v>0</v>
      </c>
      <c r="H700" s="5" t="n">
        <v>0</v>
      </c>
      <c r="I700" s="5" t="n">
        <v>0.005561961532317</v>
      </c>
    </row>
    <row r="701" customFormat="false" ht="14.25" hidden="false" customHeight="false" outlineLevel="0" collapsed="false">
      <c r="A701" s="0" t="s">
        <v>93</v>
      </c>
      <c r="B701" s="0" t="s">
        <v>42</v>
      </c>
      <c r="C701" s="0" t="s">
        <v>84</v>
      </c>
      <c r="D701" s="0" t="s">
        <v>217</v>
      </c>
      <c r="E701" s="0" t="n">
        <v>2027</v>
      </c>
      <c r="F701" s="5" t="n">
        <v>0.0136506653397055</v>
      </c>
      <c r="G701" s="11" t="n">
        <v>0</v>
      </c>
      <c r="H701" s="5" t="n">
        <v>0</v>
      </c>
      <c r="I701" s="5" t="n">
        <v>0.0136506653397055</v>
      </c>
    </row>
    <row r="702" customFormat="false" ht="14.25" hidden="false" customHeight="false" outlineLevel="0" collapsed="false">
      <c r="A702" s="0" t="s">
        <v>93</v>
      </c>
      <c r="B702" s="0" t="s">
        <v>42</v>
      </c>
      <c r="C702" s="0" t="s">
        <v>84</v>
      </c>
      <c r="D702" s="0" t="s">
        <v>217</v>
      </c>
      <c r="E702" s="0" t="n">
        <v>2028</v>
      </c>
      <c r="F702" s="5" t="n">
        <v>0.0243666993099382</v>
      </c>
      <c r="G702" s="11" t="n">
        <v>0</v>
      </c>
      <c r="H702" s="5" t="n">
        <v>0</v>
      </c>
      <c r="I702" s="5" t="n">
        <v>0.0243666993099382</v>
      </c>
    </row>
    <row r="703" customFormat="false" ht="14.25" hidden="false" customHeight="false" outlineLevel="0" collapsed="false">
      <c r="A703" s="0" t="s">
        <v>93</v>
      </c>
      <c r="B703" s="0" t="s">
        <v>42</v>
      </c>
      <c r="C703" s="0" t="s">
        <v>84</v>
      </c>
      <c r="D703" s="0" t="s">
        <v>217</v>
      </c>
      <c r="E703" s="0" t="n">
        <v>2029</v>
      </c>
      <c r="F703" s="5" t="n">
        <v>0.0380198816027696</v>
      </c>
      <c r="G703" s="11" t="n">
        <v>0</v>
      </c>
      <c r="H703" s="5" t="n">
        <v>0</v>
      </c>
      <c r="I703" s="5" t="n">
        <v>0.0380198816027696</v>
      </c>
    </row>
    <row r="704" customFormat="false" ht="14.25" hidden="false" customHeight="false" outlineLevel="0" collapsed="false">
      <c r="A704" s="0" t="s">
        <v>93</v>
      </c>
      <c r="B704" s="0" t="s">
        <v>42</v>
      </c>
      <c r="C704" s="0" t="s">
        <v>84</v>
      </c>
      <c r="D704" s="0" t="s">
        <v>217</v>
      </c>
      <c r="E704" s="0" t="n">
        <v>2030</v>
      </c>
      <c r="F704" s="5" t="n">
        <v>0.054046283857747</v>
      </c>
      <c r="G704" s="11" t="n">
        <v>0</v>
      </c>
      <c r="H704" s="5" t="n">
        <v>0</v>
      </c>
      <c r="I704" s="5" t="n">
        <v>0.054046283857747</v>
      </c>
    </row>
    <row r="705" customFormat="false" ht="14.25" hidden="false" customHeight="false" outlineLevel="0" collapsed="false">
      <c r="A705" s="0" t="s">
        <v>93</v>
      </c>
      <c r="B705" s="0" t="s">
        <v>42</v>
      </c>
      <c r="C705" s="0" t="s">
        <v>84</v>
      </c>
      <c r="D705" s="0" t="s">
        <v>217</v>
      </c>
      <c r="E705" s="0" t="n">
        <v>2031</v>
      </c>
      <c r="F705" s="5" t="n">
        <v>0.0847881544948694</v>
      </c>
      <c r="G705" s="11" t="n">
        <v>0</v>
      </c>
      <c r="H705" s="5" t="n">
        <v>0</v>
      </c>
      <c r="I705" s="5" t="n">
        <v>0.0847881544948694</v>
      </c>
    </row>
    <row r="706" customFormat="false" ht="14.25" hidden="false" customHeight="false" outlineLevel="0" collapsed="false">
      <c r="A706" s="0" t="s">
        <v>93</v>
      </c>
      <c r="B706" s="0" t="s">
        <v>42</v>
      </c>
      <c r="C706" s="0" t="s">
        <v>84</v>
      </c>
      <c r="D706" s="0" t="s">
        <v>217</v>
      </c>
      <c r="E706" s="0" t="n">
        <v>2032</v>
      </c>
      <c r="F706" s="5" t="n">
        <v>0.125551932398399</v>
      </c>
      <c r="G706" s="11" t="n">
        <v>0</v>
      </c>
      <c r="H706" s="5" t="n">
        <v>0</v>
      </c>
      <c r="I706" s="5" t="n">
        <v>0.125551932398399</v>
      </c>
    </row>
    <row r="707" customFormat="false" ht="14.25" hidden="false" customHeight="false" outlineLevel="0" collapsed="false">
      <c r="A707" s="0" t="s">
        <v>93</v>
      </c>
      <c r="B707" s="0" t="s">
        <v>42</v>
      </c>
      <c r="C707" s="0" t="s">
        <v>84</v>
      </c>
      <c r="D707" s="0" t="s">
        <v>217</v>
      </c>
      <c r="E707" s="0" t="n">
        <v>2033</v>
      </c>
      <c r="F707" s="5" t="n">
        <v>0.173228307134957</v>
      </c>
      <c r="G707" s="11" t="n">
        <v>0</v>
      </c>
      <c r="H707" s="5" t="n">
        <v>0</v>
      </c>
      <c r="I707" s="5" t="n">
        <v>0.173228307134957</v>
      </c>
    </row>
    <row r="708" customFormat="false" ht="14.25" hidden="false" customHeight="false" outlineLevel="0" collapsed="false">
      <c r="A708" s="0" t="s">
        <v>93</v>
      </c>
      <c r="B708" s="0" t="s">
        <v>42</v>
      </c>
      <c r="C708" s="0" t="s">
        <v>84</v>
      </c>
      <c r="D708" s="0" t="s">
        <v>217</v>
      </c>
      <c r="E708" s="0" t="n">
        <v>2034</v>
      </c>
      <c r="F708" s="5" t="n">
        <v>0.224084483777001</v>
      </c>
      <c r="G708" s="11" t="n">
        <v>0</v>
      </c>
      <c r="H708" s="5" t="n">
        <v>0</v>
      </c>
      <c r="I708" s="5" t="n">
        <v>0.224084483777001</v>
      </c>
    </row>
    <row r="709" customFormat="false" ht="14.25" hidden="false" customHeight="false" outlineLevel="0" collapsed="false">
      <c r="A709" s="0" t="s">
        <v>93</v>
      </c>
      <c r="B709" s="0" t="s">
        <v>42</v>
      </c>
      <c r="C709" s="0" t="s">
        <v>84</v>
      </c>
      <c r="D709" s="0" t="s">
        <v>217</v>
      </c>
      <c r="E709" s="0" t="n">
        <v>2035</v>
      </c>
      <c r="F709" s="5" t="n">
        <v>0.303462591622813</v>
      </c>
      <c r="G709" s="11" t="n">
        <v>0</v>
      </c>
      <c r="H709" s="5" t="n">
        <v>0</v>
      </c>
      <c r="I709" s="5" t="n">
        <v>0.303462591622813</v>
      </c>
    </row>
    <row r="710" customFormat="false" ht="14.25" hidden="false" customHeight="false" outlineLevel="0" collapsed="false">
      <c r="A710" s="0" t="s">
        <v>93</v>
      </c>
      <c r="B710" s="0" t="s">
        <v>42</v>
      </c>
      <c r="C710" s="0" t="s">
        <v>84</v>
      </c>
      <c r="D710" s="0" t="s">
        <v>217</v>
      </c>
      <c r="E710" s="0" t="n">
        <v>2036</v>
      </c>
      <c r="F710" s="5" t="n">
        <v>0.384618582849641</v>
      </c>
      <c r="G710" s="11" t="n">
        <v>0</v>
      </c>
      <c r="H710" s="5" t="n">
        <v>0</v>
      </c>
      <c r="I710" s="5" t="n">
        <v>0.384618582849641</v>
      </c>
    </row>
    <row r="711" customFormat="false" ht="14.25" hidden="false" customHeight="false" outlineLevel="0" collapsed="false">
      <c r="A711" s="0" t="s">
        <v>93</v>
      </c>
      <c r="B711" s="0" t="s">
        <v>42</v>
      </c>
      <c r="C711" s="0" t="s">
        <v>84</v>
      </c>
      <c r="D711" s="0" t="s">
        <v>217</v>
      </c>
      <c r="E711" s="0" t="n">
        <v>2037</v>
      </c>
      <c r="F711" s="5" t="n">
        <v>0.469068555601726</v>
      </c>
      <c r="G711" s="11" t="n">
        <v>0</v>
      </c>
      <c r="H711" s="5" t="n">
        <v>0</v>
      </c>
      <c r="I711" s="5" t="n">
        <v>0.469068555601726</v>
      </c>
    </row>
    <row r="712" customFormat="false" ht="14.25" hidden="false" customHeight="false" outlineLevel="0" collapsed="false">
      <c r="A712" s="0" t="s">
        <v>93</v>
      </c>
      <c r="B712" s="0" t="s">
        <v>42</v>
      </c>
      <c r="C712" s="0" t="s">
        <v>84</v>
      </c>
      <c r="D712" s="0" t="s">
        <v>217</v>
      </c>
      <c r="E712" s="0" t="n">
        <v>2038</v>
      </c>
      <c r="F712" s="5" t="n">
        <v>0.552777910213308</v>
      </c>
      <c r="G712" s="11" t="n">
        <v>0</v>
      </c>
      <c r="H712" s="5" t="n">
        <v>0</v>
      </c>
      <c r="I712" s="5" t="n">
        <v>0.552777910213308</v>
      </c>
    </row>
    <row r="713" customFormat="false" ht="14.25" hidden="false" customHeight="false" outlineLevel="0" collapsed="false">
      <c r="A713" s="0" t="s">
        <v>93</v>
      </c>
      <c r="B713" s="0" t="s">
        <v>42</v>
      </c>
      <c r="C713" s="0" t="s">
        <v>84</v>
      </c>
      <c r="D713" s="0" t="s">
        <v>217</v>
      </c>
      <c r="E713" s="0" t="n">
        <v>2039</v>
      </c>
      <c r="F713" s="5" t="n">
        <v>0.63568848668514</v>
      </c>
      <c r="G713" s="11" t="n">
        <v>0</v>
      </c>
      <c r="H713" s="5" t="n">
        <v>0</v>
      </c>
      <c r="I713" s="5" t="n">
        <v>0.63568848668514</v>
      </c>
    </row>
    <row r="714" customFormat="false" ht="14.25" hidden="false" customHeight="false" outlineLevel="0" collapsed="false">
      <c r="A714" s="0" t="s">
        <v>93</v>
      </c>
      <c r="B714" s="0" t="s">
        <v>42</v>
      </c>
      <c r="C714" s="0" t="s">
        <v>84</v>
      </c>
      <c r="D714" s="0" t="s">
        <v>217</v>
      </c>
      <c r="E714" s="0" t="n">
        <v>2040</v>
      </c>
      <c r="F714" s="5" t="n">
        <v>0.717510937189655</v>
      </c>
      <c r="G714" s="11" t="n">
        <v>0</v>
      </c>
      <c r="H714" s="5" t="n">
        <v>0</v>
      </c>
      <c r="I714" s="5" t="n">
        <v>0.717510937189655</v>
      </c>
    </row>
    <row r="715" customFormat="false" ht="14.25" hidden="false" customHeight="false" outlineLevel="0" collapsed="false">
      <c r="A715" s="0" t="s">
        <v>93</v>
      </c>
      <c r="B715" s="0" t="s">
        <v>42</v>
      </c>
      <c r="C715" s="0" t="s">
        <v>84</v>
      </c>
      <c r="D715" s="0" t="s">
        <v>218</v>
      </c>
      <c r="E715" s="0" t="n">
        <v>2024</v>
      </c>
      <c r="F715" s="5" t="n">
        <v>13.232003</v>
      </c>
      <c r="G715" s="11" t="n">
        <v>0</v>
      </c>
      <c r="H715" s="5" t="n">
        <v>0</v>
      </c>
      <c r="I715" s="5" t="n">
        <v>13.232003</v>
      </c>
    </row>
    <row r="716" customFormat="false" ht="14.25" hidden="false" customHeight="false" outlineLevel="0" collapsed="false">
      <c r="A716" s="0" t="s">
        <v>93</v>
      </c>
      <c r="B716" s="0" t="s">
        <v>42</v>
      </c>
      <c r="C716" s="0" t="s">
        <v>84</v>
      </c>
      <c r="D716" s="0" t="s">
        <v>218</v>
      </c>
      <c r="E716" s="0" t="n">
        <v>2025</v>
      </c>
      <c r="F716" s="5" t="n">
        <v>13.3468142347956</v>
      </c>
      <c r="G716" s="11" t="n">
        <v>0</v>
      </c>
      <c r="H716" s="5" t="n">
        <v>0</v>
      </c>
      <c r="I716" s="5" t="n">
        <v>13.3468142347956</v>
      </c>
    </row>
    <row r="717" customFormat="false" ht="14.25" hidden="false" customHeight="false" outlineLevel="0" collapsed="false">
      <c r="A717" s="0" t="s">
        <v>93</v>
      </c>
      <c r="B717" s="0" t="s">
        <v>42</v>
      </c>
      <c r="C717" s="0" t="s">
        <v>84</v>
      </c>
      <c r="D717" s="0" t="s">
        <v>218</v>
      </c>
      <c r="E717" s="0" t="n">
        <v>2026</v>
      </c>
      <c r="F717" s="5" t="n">
        <v>13.4542112913174</v>
      </c>
      <c r="G717" s="11" t="n">
        <v>0</v>
      </c>
      <c r="H717" s="5" t="n">
        <v>0</v>
      </c>
      <c r="I717" s="5" t="n">
        <v>13.4542112913174</v>
      </c>
    </row>
    <row r="718" customFormat="false" ht="14.25" hidden="false" customHeight="false" outlineLevel="0" collapsed="false">
      <c r="A718" s="0" t="s">
        <v>93</v>
      </c>
      <c r="B718" s="0" t="s">
        <v>42</v>
      </c>
      <c r="C718" s="0" t="s">
        <v>84</v>
      </c>
      <c r="D718" s="0" t="s">
        <v>218</v>
      </c>
      <c r="E718" s="0" t="n">
        <v>2027</v>
      </c>
      <c r="F718" s="5" t="n">
        <v>13.5638085219454</v>
      </c>
      <c r="G718" s="11" t="n">
        <v>0</v>
      </c>
      <c r="H718" s="5" t="n">
        <v>0</v>
      </c>
      <c r="I718" s="5" t="n">
        <v>13.5638085219454</v>
      </c>
    </row>
    <row r="719" customFormat="false" ht="14.25" hidden="false" customHeight="false" outlineLevel="0" collapsed="false">
      <c r="A719" s="0" t="s">
        <v>93</v>
      </c>
      <c r="B719" s="0" t="s">
        <v>42</v>
      </c>
      <c r="C719" s="0" t="s">
        <v>84</v>
      </c>
      <c r="D719" s="0" t="s">
        <v>218</v>
      </c>
      <c r="E719" s="0" t="n">
        <v>2028</v>
      </c>
      <c r="F719" s="5" t="n">
        <v>13.6733195333108</v>
      </c>
      <c r="G719" s="11" t="n">
        <v>0</v>
      </c>
      <c r="H719" s="5" t="n">
        <v>0</v>
      </c>
      <c r="I719" s="5" t="n">
        <v>13.6733195333108</v>
      </c>
    </row>
    <row r="720" customFormat="false" ht="14.25" hidden="false" customHeight="false" outlineLevel="0" collapsed="false">
      <c r="A720" s="0" t="s">
        <v>93</v>
      </c>
      <c r="B720" s="0" t="s">
        <v>42</v>
      </c>
      <c r="C720" s="0" t="s">
        <v>84</v>
      </c>
      <c r="D720" s="0" t="s">
        <v>218</v>
      </c>
      <c r="E720" s="0" t="n">
        <v>2029</v>
      </c>
      <c r="F720" s="5" t="n">
        <v>13.7882382355865</v>
      </c>
      <c r="G720" s="11" t="n">
        <v>0</v>
      </c>
      <c r="H720" s="5" t="n">
        <v>0</v>
      </c>
      <c r="I720" s="5" t="n">
        <v>13.7882382355865</v>
      </c>
    </row>
    <row r="721" customFormat="false" ht="14.25" hidden="false" customHeight="false" outlineLevel="0" collapsed="false">
      <c r="A721" s="0" t="s">
        <v>93</v>
      </c>
      <c r="B721" s="0" t="s">
        <v>42</v>
      </c>
      <c r="C721" s="0" t="s">
        <v>84</v>
      </c>
      <c r="D721" s="0" t="s">
        <v>218</v>
      </c>
      <c r="E721" s="0" t="n">
        <v>2030</v>
      </c>
      <c r="F721" s="5" t="n">
        <v>13.8959031816822</v>
      </c>
      <c r="G721" s="11" t="n">
        <v>0</v>
      </c>
      <c r="H721" s="5" t="n">
        <v>0</v>
      </c>
      <c r="I721" s="5" t="n">
        <v>13.8959031816822</v>
      </c>
    </row>
    <row r="722" customFormat="false" ht="14.25" hidden="false" customHeight="false" outlineLevel="0" collapsed="false">
      <c r="A722" s="0" t="s">
        <v>93</v>
      </c>
      <c r="B722" s="0" t="s">
        <v>42</v>
      </c>
      <c r="C722" s="0" t="s">
        <v>84</v>
      </c>
      <c r="D722" s="0" t="s">
        <v>218</v>
      </c>
      <c r="E722" s="0" t="n">
        <v>2031</v>
      </c>
      <c r="F722" s="5" t="n">
        <v>14.0017011503771</v>
      </c>
      <c r="G722" s="11" t="n">
        <v>0</v>
      </c>
      <c r="H722" s="5" t="n">
        <v>0</v>
      </c>
      <c r="I722" s="5" t="n">
        <v>14.0017011503771</v>
      </c>
    </row>
    <row r="723" customFormat="false" ht="14.25" hidden="false" customHeight="false" outlineLevel="0" collapsed="false">
      <c r="A723" s="0" t="s">
        <v>93</v>
      </c>
      <c r="B723" s="0" t="s">
        <v>42</v>
      </c>
      <c r="C723" s="0" t="s">
        <v>84</v>
      </c>
      <c r="D723" s="0" t="s">
        <v>218</v>
      </c>
      <c r="E723" s="0" t="n">
        <v>2032</v>
      </c>
      <c r="F723" s="5" t="n">
        <v>14.1055787582582</v>
      </c>
      <c r="G723" s="11" t="n">
        <v>0</v>
      </c>
      <c r="H723" s="5" t="n">
        <v>0</v>
      </c>
      <c r="I723" s="5" t="n">
        <v>14.1055787582582</v>
      </c>
    </row>
    <row r="724" customFormat="false" ht="14.25" hidden="false" customHeight="false" outlineLevel="0" collapsed="false">
      <c r="A724" s="0" t="s">
        <v>93</v>
      </c>
      <c r="B724" s="0" t="s">
        <v>42</v>
      </c>
      <c r="C724" s="0" t="s">
        <v>84</v>
      </c>
      <c r="D724" s="0" t="s">
        <v>218</v>
      </c>
      <c r="E724" s="0" t="n">
        <v>2033</v>
      </c>
      <c r="F724" s="5" t="n">
        <v>14.2081250040052</v>
      </c>
      <c r="G724" s="11" t="n">
        <v>0</v>
      </c>
      <c r="H724" s="5" t="n">
        <v>0</v>
      </c>
      <c r="I724" s="5" t="n">
        <v>14.2081250040052</v>
      </c>
    </row>
    <row r="725" customFormat="false" ht="14.25" hidden="false" customHeight="false" outlineLevel="0" collapsed="false">
      <c r="A725" s="0" t="s">
        <v>93</v>
      </c>
      <c r="B725" s="0" t="s">
        <v>42</v>
      </c>
      <c r="C725" s="0" t="s">
        <v>84</v>
      </c>
      <c r="D725" s="0" t="s">
        <v>218</v>
      </c>
      <c r="E725" s="0" t="n">
        <v>2034</v>
      </c>
      <c r="F725" s="5" t="n">
        <v>14.3090612721308</v>
      </c>
      <c r="G725" s="11" t="n">
        <v>0</v>
      </c>
      <c r="H725" s="5" t="n">
        <v>0</v>
      </c>
      <c r="I725" s="5" t="n">
        <v>14.3090612721308</v>
      </c>
    </row>
    <row r="726" customFormat="false" ht="14.25" hidden="false" customHeight="false" outlineLevel="0" collapsed="false">
      <c r="A726" s="0" t="s">
        <v>93</v>
      </c>
      <c r="B726" s="0" t="s">
        <v>42</v>
      </c>
      <c r="C726" s="0" t="s">
        <v>84</v>
      </c>
      <c r="D726" s="0" t="s">
        <v>218</v>
      </c>
      <c r="E726" s="0" t="n">
        <v>2035</v>
      </c>
      <c r="F726" s="5" t="n">
        <v>14.4093631886239</v>
      </c>
      <c r="G726" s="11" t="n">
        <v>0</v>
      </c>
      <c r="H726" s="5" t="n">
        <v>0</v>
      </c>
      <c r="I726" s="5" t="n">
        <v>14.4093631886239</v>
      </c>
    </row>
    <row r="727" customFormat="false" ht="14.25" hidden="false" customHeight="false" outlineLevel="0" collapsed="false">
      <c r="A727" s="0" t="s">
        <v>93</v>
      </c>
      <c r="B727" s="0" t="s">
        <v>42</v>
      </c>
      <c r="C727" s="0" t="s">
        <v>84</v>
      </c>
      <c r="D727" s="0" t="s">
        <v>218</v>
      </c>
      <c r="E727" s="0" t="n">
        <v>2036</v>
      </c>
      <c r="F727" s="5" t="n">
        <v>14.5094467784728</v>
      </c>
      <c r="G727" s="11" t="n">
        <v>0</v>
      </c>
      <c r="H727" s="5" t="n">
        <v>0</v>
      </c>
      <c r="I727" s="5" t="n">
        <v>14.5094467784728</v>
      </c>
    </row>
    <row r="728" customFormat="false" ht="14.25" hidden="false" customHeight="false" outlineLevel="0" collapsed="false">
      <c r="A728" s="0" t="s">
        <v>93</v>
      </c>
      <c r="B728" s="0" t="s">
        <v>42</v>
      </c>
      <c r="C728" s="0" t="s">
        <v>84</v>
      </c>
      <c r="D728" s="0" t="s">
        <v>218</v>
      </c>
      <c r="E728" s="0" t="n">
        <v>2037</v>
      </c>
      <c r="F728" s="5" t="n">
        <v>14.6095409319089</v>
      </c>
      <c r="G728" s="11" t="n">
        <v>0</v>
      </c>
      <c r="H728" s="5" t="n">
        <v>0</v>
      </c>
      <c r="I728" s="5" t="n">
        <v>14.6095409319089</v>
      </c>
    </row>
    <row r="729" customFormat="false" ht="14.25" hidden="false" customHeight="false" outlineLevel="0" collapsed="false">
      <c r="A729" s="0" t="s">
        <v>93</v>
      </c>
      <c r="B729" s="0" t="s">
        <v>42</v>
      </c>
      <c r="C729" s="0" t="s">
        <v>84</v>
      </c>
      <c r="D729" s="0" t="s">
        <v>218</v>
      </c>
      <c r="E729" s="0" t="n">
        <v>2038</v>
      </c>
      <c r="F729" s="5" t="n">
        <v>14.7094771713191</v>
      </c>
      <c r="G729" s="11" t="n">
        <v>0</v>
      </c>
      <c r="H729" s="5" t="n">
        <v>0</v>
      </c>
      <c r="I729" s="5" t="n">
        <v>14.7094771713191</v>
      </c>
    </row>
    <row r="730" customFormat="false" ht="14.25" hidden="false" customHeight="false" outlineLevel="0" collapsed="false">
      <c r="A730" s="0" t="s">
        <v>93</v>
      </c>
      <c r="B730" s="0" t="s">
        <v>42</v>
      </c>
      <c r="C730" s="0" t="s">
        <v>84</v>
      </c>
      <c r="D730" s="0" t="s">
        <v>218</v>
      </c>
      <c r="E730" s="0" t="n">
        <v>2039</v>
      </c>
      <c r="F730" s="5" t="n">
        <v>14.8099971273641</v>
      </c>
      <c r="G730" s="11" t="n">
        <v>0</v>
      </c>
      <c r="H730" s="5" t="n">
        <v>0</v>
      </c>
      <c r="I730" s="5" t="n">
        <v>14.8099971273641</v>
      </c>
    </row>
    <row r="731" customFormat="false" ht="14.25" hidden="false" customHeight="false" outlineLevel="0" collapsed="false">
      <c r="A731" s="0" t="s">
        <v>93</v>
      </c>
      <c r="B731" s="0" t="s">
        <v>42</v>
      </c>
      <c r="C731" s="0" t="s">
        <v>84</v>
      </c>
      <c r="D731" s="0" t="s">
        <v>218</v>
      </c>
      <c r="E731" s="0" t="n">
        <v>2040</v>
      </c>
      <c r="F731" s="5" t="n">
        <v>14.9116052944259</v>
      </c>
      <c r="G731" s="11" t="n">
        <v>0</v>
      </c>
      <c r="H731" s="5" t="n">
        <v>0</v>
      </c>
      <c r="I731" s="5" t="n">
        <v>14.9116052944259</v>
      </c>
    </row>
    <row r="732" customFormat="false" ht="14.25" hidden="false" customHeight="false" outlineLevel="0" collapsed="false">
      <c r="A732" s="0" t="s">
        <v>93</v>
      </c>
      <c r="B732" s="0" t="s">
        <v>42</v>
      </c>
      <c r="C732" s="0" t="s">
        <v>84</v>
      </c>
      <c r="D732" s="0" t="s">
        <v>219</v>
      </c>
      <c r="E732" s="0" t="n">
        <v>2024</v>
      </c>
      <c r="F732" s="5" t="n">
        <v>0.619633</v>
      </c>
      <c r="G732" s="11" t="n">
        <v>0</v>
      </c>
      <c r="H732" s="5" t="n">
        <v>0</v>
      </c>
      <c r="I732" s="5" t="n">
        <v>0.619633</v>
      </c>
    </row>
    <row r="733" customFormat="false" ht="14.25" hidden="false" customHeight="false" outlineLevel="0" collapsed="false">
      <c r="A733" s="0" t="s">
        <v>93</v>
      </c>
      <c r="B733" s="0" t="s">
        <v>42</v>
      </c>
      <c r="C733" s="0" t="s">
        <v>84</v>
      </c>
      <c r="D733" s="0" t="s">
        <v>219</v>
      </c>
      <c r="E733" s="0" t="n">
        <v>2025</v>
      </c>
      <c r="F733" s="5" t="n">
        <v>0.997727380358923</v>
      </c>
      <c r="G733" s="11" t="n">
        <v>0</v>
      </c>
      <c r="H733" s="5" t="n">
        <v>0</v>
      </c>
      <c r="I733" s="5" t="n">
        <v>0.997727380358923</v>
      </c>
    </row>
    <row r="734" customFormat="false" ht="14.25" hidden="false" customHeight="false" outlineLevel="0" collapsed="false">
      <c r="A734" s="0" t="s">
        <v>93</v>
      </c>
      <c r="B734" s="0" t="s">
        <v>42</v>
      </c>
      <c r="C734" s="0" t="s">
        <v>84</v>
      </c>
      <c r="D734" s="0" t="s">
        <v>219</v>
      </c>
      <c r="E734" s="0" t="n">
        <v>2026</v>
      </c>
      <c r="F734" s="5" t="n">
        <v>1.10633632537994</v>
      </c>
      <c r="G734" s="11" t="n">
        <v>0</v>
      </c>
      <c r="H734" s="5" t="n">
        <v>0</v>
      </c>
      <c r="I734" s="5" t="n">
        <v>1.10633632537994</v>
      </c>
    </row>
    <row r="735" customFormat="false" ht="14.25" hidden="false" customHeight="false" outlineLevel="0" collapsed="false">
      <c r="A735" s="0" t="s">
        <v>93</v>
      </c>
      <c r="B735" s="0" t="s">
        <v>42</v>
      </c>
      <c r="C735" s="0" t="s">
        <v>84</v>
      </c>
      <c r="D735" s="0" t="s">
        <v>219</v>
      </c>
      <c r="E735" s="0" t="n">
        <v>2027</v>
      </c>
      <c r="F735" s="5" t="n">
        <v>1.20521682429395</v>
      </c>
      <c r="G735" s="11" t="n">
        <v>0</v>
      </c>
      <c r="H735" s="5" t="n">
        <v>0</v>
      </c>
      <c r="I735" s="5" t="n">
        <v>1.20521682429395</v>
      </c>
    </row>
    <row r="736" customFormat="false" ht="14.25" hidden="false" customHeight="false" outlineLevel="0" collapsed="false">
      <c r="A736" s="0" t="s">
        <v>93</v>
      </c>
      <c r="B736" s="0" t="s">
        <v>42</v>
      </c>
      <c r="C736" s="0" t="s">
        <v>84</v>
      </c>
      <c r="D736" s="0" t="s">
        <v>219</v>
      </c>
      <c r="E736" s="0" t="n">
        <v>2028</v>
      </c>
      <c r="F736" s="5" t="n">
        <v>1.29791009558296</v>
      </c>
      <c r="G736" s="11" t="n">
        <v>0</v>
      </c>
      <c r="H736" s="5" t="n">
        <v>0</v>
      </c>
      <c r="I736" s="5" t="n">
        <v>1.29791009558296</v>
      </c>
    </row>
    <row r="737" customFormat="false" ht="14.25" hidden="false" customHeight="false" outlineLevel="0" collapsed="false">
      <c r="A737" s="0" t="s">
        <v>93</v>
      </c>
      <c r="B737" s="0" t="s">
        <v>42</v>
      </c>
      <c r="C737" s="0" t="s">
        <v>84</v>
      </c>
      <c r="D737" s="0" t="s">
        <v>219</v>
      </c>
      <c r="E737" s="0" t="n">
        <v>2029</v>
      </c>
      <c r="F737" s="5" t="n">
        <v>1.38248177969601</v>
      </c>
      <c r="G737" s="11" t="n">
        <v>0</v>
      </c>
      <c r="H737" s="5" t="n">
        <v>0</v>
      </c>
      <c r="I737" s="5" t="n">
        <v>1.38248177969601</v>
      </c>
    </row>
    <row r="738" customFormat="false" ht="14.25" hidden="false" customHeight="false" outlineLevel="0" collapsed="false">
      <c r="A738" s="0" t="s">
        <v>93</v>
      </c>
      <c r="B738" s="0" t="s">
        <v>42</v>
      </c>
      <c r="C738" s="0" t="s">
        <v>84</v>
      </c>
      <c r="D738" s="0" t="s">
        <v>219</v>
      </c>
      <c r="E738" s="0" t="n">
        <v>2030</v>
      </c>
      <c r="F738" s="5" t="n">
        <v>1.45144214065282</v>
      </c>
      <c r="G738" s="11" t="n">
        <v>0</v>
      </c>
      <c r="H738" s="5" t="n">
        <v>0</v>
      </c>
      <c r="I738" s="5" t="n">
        <v>1.45144214065282</v>
      </c>
    </row>
    <row r="739" customFormat="false" ht="14.25" hidden="false" customHeight="false" outlineLevel="0" collapsed="false">
      <c r="A739" s="0" t="s">
        <v>93</v>
      </c>
      <c r="B739" s="0" t="s">
        <v>42</v>
      </c>
      <c r="C739" s="0" t="s">
        <v>84</v>
      </c>
      <c r="D739" s="0" t="s">
        <v>219</v>
      </c>
      <c r="E739" s="0" t="n">
        <v>2031</v>
      </c>
      <c r="F739" s="5" t="n">
        <v>1.49180739341505</v>
      </c>
      <c r="G739" s="11" t="n">
        <v>0</v>
      </c>
      <c r="H739" s="5" t="n">
        <v>0</v>
      </c>
      <c r="I739" s="5" t="n">
        <v>1.49180739341505</v>
      </c>
    </row>
    <row r="740" customFormat="false" ht="14.25" hidden="false" customHeight="false" outlineLevel="0" collapsed="false">
      <c r="A740" s="0" t="s">
        <v>93</v>
      </c>
      <c r="B740" s="0" t="s">
        <v>42</v>
      </c>
      <c r="C740" s="0" t="s">
        <v>84</v>
      </c>
      <c r="D740" s="0" t="s">
        <v>219</v>
      </c>
      <c r="E740" s="0" t="n">
        <v>2032</v>
      </c>
      <c r="F740" s="5" t="n">
        <v>1.50623043089978</v>
      </c>
      <c r="G740" s="11" t="n">
        <v>0</v>
      </c>
      <c r="H740" s="5" t="n">
        <v>0</v>
      </c>
      <c r="I740" s="5" t="n">
        <v>1.50623043089978</v>
      </c>
    </row>
    <row r="741" customFormat="false" ht="14.25" hidden="false" customHeight="false" outlineLevel="0" collapsed="false">
      <c r="A741" s="0" t="s">
        <v>93</v>
      </c>
      <c r="B741" s="0" t="s">
        <v>42</v>
      </c>
      <c r="C741" s="0" t="s">
        <v>84</v>
      </c>
      <c r="D741" s="0" t="s">
        <v>219</v>
      </c>
      <c r="E741" s="0" t="n">
        <v>2033</v>
      </c>
      <c r="F741" s="5" t="n">
        <v>1.49664516119418</v>
      </c>
      <c r="G741" s="11" t="n">
        <v>0</v>
      </c>
      <c r="H741" s="5" t="n">
        <v>0</v>
      </c>
      <c r="I741" s="5" t="n">
        <v>1.49664516119418</v>
      </c>
    </row>
    <row r="742" customFormat="false" ht="14.25" hidden="false" customHeight="false" outlineLevel="0" collapsed="false">
      <c r="A742" s="0" t="s">
        <v>93</v>
      </c>
      <c r="B742" s="0" t="s">
        <v>42</v>
      </c>
      <c r="C742" s="0" t="s">
        <v>84</v>
      </c>
      <c r="D742" s="0" t="s">
        <v>219</v>
      </c>
      <c r="E742" s="0" t="n">
        <v>2034</v>
      </c>
      <c r="F742" s="5" t="n">
        <v>1.46579485587359</v>
      </c>
      <c r="G742" s="11" t="n">
        <v>0</v>
      </c>
      <c r="H742" s="5" t="n">
        <v>0</v>
      </c>
      <c r="I742" s="5" t="n">
        <v>1.46579485587359</v>
      </c>
    </row>
    <row r="743" customFormat="false" ht="14.25" hidden="false" customHeight="false" outlineLevel="0" collapsed="false">
      <c r="A743" s="0" t="s">
        <v>93</v>
      </c>
      <c r="B743" s="0" t="s">
        <v>42</v>
      </c>
      <c r="C743" s="0" t="s">
        <v>84</v>
      </c>
      <c r="D743" s="0" t="s">
        <v>219</v>
      </c>
      <c r="E743" s="0" t="n">
        <v>2035</v>
      </c>
      <c r="F743" s="5" t="n">
        <v>1.42174246182666</v>
      </c>
      <c r="G743" s="11" t="n">
        <v>0</v>
      </c>
      <c r="H743" s="5" t="n">
        <v>0</v>
      </c>
      <c r="I743" s="5" t="n">
        <v>1.42174246182666</v>
      </c>
    </row>
    <row r="744" customFormat="false" ht="14.25" hidden="false" customHeight="false" outlineLevel="0" collapsed="false">
      <c r="A744" s="0" t="s">
        <v>93</v>
      </c>
      <c r="B744" s="0" t="s">
        <v>42</v>
      </c>
      <c r="C744" s="0" t="s">
        <v>84</v>
      </c>
      <c r="D744" s="0" t="s">
        <v>219</v>
      </c>
      <c r="E744" s="0" t="n">
        <v>2036</v>
      </c>
      <c r="F744" s="5" t="n">
        <v>1.3724100150095</v>
      </c>
      <c r="G744" s="11" t="n">
        <v>0</v>
      </c>
      <c r="H744" s="5" t="n">
        <v>0</v>
      </c>
      <c r="I744" s="5" t="n">
        <v>1.3724100150095</v>
      </c>
    </row>
    <row r="745" customFormat="false" ht="14.25" hidden="false" customHeight="false" outlineLevel="0" collapsed="false">
      <c r="A745" s="0" t="s">
        <v>93</v>
      </c>
      <c r="B745" s="0" t="s">
        <v>42</v>
      </c>
      <c r="C745" s="0" t="s">
        <v>84</v>
      </c>
      <c r="D745" s="0" t="s">
        <v>219</v>
      </c>
      <c r="E745" s="0" t="n">
        <v>2037</v>
      </c>
      <c r="F745" s="5" t="n">
        <v>1.30504001526586</v>
      </c>
      <c r="G745" s="11" t="n">
        <v>0</v>
      </c>
      <c r="H745" s="5" t="n">
        <v>0</v>
      </c>
      <c r="I745" s="5" t="n">
        <v>1.30504001526586</v>
      </c>
    </row>
    <row r="746" customFormat="false" ht="14.25" hidden="false" customHeight="false" outlineLevel="0" collapsed="false">
      <c r="A746" s="0" t="s">
        <v>93</v>
      </c>
      <c r="B746" s="0" t="s">
        <v>42</v>
      </c>
      <c r="C746" s="0" t="s">
        <v>84</v>
      </c>
      <c r="D746" s="0" t="s">
        <v>219</v>
      </c>
      <c r="E746" s="0" t="n">
        <v>2038</v>
      </c>
      <c r="F746" s="5" t="n">
        <v>1.22184650293448</v>
      </c>
      <c r="G746" s="11" t="n">
        <v>0</v>
      </c>
      <c r="H746" s="5" t="n">
        <v>0</v>
      </c>
      <c r="I746" s="5" t="n">
        <v>1.22184650293448</v>
      </c>
    </row>
    <row r="747" customFormat="false" ht="14.25" hidden="false" customHeight="false" outlineLevel="0" collapsed="false">
      <c r="A747" s="0" t="s">
        <v>93</v>
      </c>
      <c r="B747" s="0" t="s">
        <v>42</v>
      </c>
      <c r="C747" s="0" t="s">
        <v>84</v>
      </c>
      <c r="D747" s="0" t="s">
        <v>219</v>
      </c>
      <c r="E747" s="0" t="n">
        <v>2039</v>
      </c>
      <c r="F747" s="5" t="n">
        <v>1.12793987233315</v>
      </c>
      <c r="G747" s="11" t="n">
        <v>0</v>
      </c>
      <c r="H747" s="5" t="n">
        <v>0</v>
      </c>
      <c r="I747" s="5" t="n">
        <v>1.12793987233315</v>
      </c>
    </row>
    <row r="748" customFormat="false" ht="14.25" hidden="false" customHeight="false" outlineLevel="0" collapsed="false">
      <c r="A748" s="0" t="s">
        <v>93</v>
      </c>
      <c r="B748" s="0" t="s">
        <v>42</v>
      </c>
      <c r="C748" s="0" t="s">
        <v>84</v>
      </c>
      <c r="D748" s="0" t="s">
        <v>219</v>
      </c>
      <c r="E748" s="0" t="n">
        <v>2040</v>
      </c>
      <c r="F748" s="5" t="n">
        <v>1.02803919412214</v>
      </c>
      <c r="G748" s="11" t="n">
        <v>0</v>
      </c>
      <c r="H748" s="5" t="n">
        <v>0</v>
      </c>
      <c r="I748" s="5" t="n">
        <v>1.02803919412214</v>
      </c>
    </row>
    <row r="749" customFormat="false" ht="14.25" hidden="false" customHeight="false" outlineLevel="0" collapsed="false">
      <c r="A749" s="0" t="s">
        <v>95</v>
      </c>
      <c r="B749" s="0" t="s">
        <v>52</v>
      </c>
      <c r="C749" s="0" t="s">
        <v>65</v>
      </c>
      <c r="D749" s="0" t="s">
        <v>220</v>
      </c>
      <c r="E749" s="0" t="n">
        <v>2025</v>
      </c>
      <c r="F749" s="5" t="n">
        <v>0.5524</v>
      </c>
      <c r="G749" s="11" t="n">
        <v>0.019199</v>
      </c>
      <c r="H749" s="5" t="n">
        <v>0.0106055276</v>
      </c>
      <c r="I749" s="5" t="n">
        <v>0.5417944724</v>
      </c>
    </row>
    <row r="750" customFormat="false" ht="14.25" hidden="false" customHeight="false" outlineLevel="0" collapsed="false">
      <c r="A750" s="0" t="s">
        <v>95</v>
      </c>
      <c r="B750" s="0" t="s">
        <v>52</v>
      </c>
      <c r="C750" s="0" t="s">
        <v>65</v>
      </c>
      <c r="D750" s="0" t="s">
        <v>220</v>
      </c>
      <c r="E750" s="0" t="n">
        <v>2026</v>
      </c>
      <c r="F750" s="5" t="n">
        <v>1.238</v>
      </c>
      <c r="G750" s="11" t="n">
        <v>0.022833</v>
      </c>
      <c r="H750" s="5" t="n">
        <v>0.028267254</v>
      </c>
      <c r="I750" s="5" t="n">
        <v>1.209732746</v>
      </c>
    </row>
    <row r="751" customFormat="false" ht="14.25" hidden="false" customHeight="false" outlineLevel="0" collapsed="false">
      <c r="A751" s="0" t="s">
        <v>95</v>
      </c>
      <c r="B751" s="0" t="s">
        <v>52</v>
      </c>
      <c r="C751" s="0" t="s">
        <v>65</v>
      </c>
      <c r="D751" s="0" t="s">
        <v>220</v>
      </c>
      <c r="E751" s="0" t="n">
        <v>2027</v>
      </c>
      <c r="F751" s="5" t="n">
        <v>1.637</v>
      </c>
      <c r="G751" s="11" t="n">
        <v>0.026467</v>
      </c>
      <c r="H751" s="5" t="n">
        <v>0.043326479</v>
      </c>
      <c r="I751" s="5" t="n">
        <v>1.593673521</v>
      </c>
    </row>
    <row r="752" customFormat="false" ht="14.25" hidden="false" customHeight="false" outlineLevel="0" collapsed="false">
      <c r="A752" s="0" t="s">
        <v>95</v>
      </c>
      <c r="B752" s="0" t="s">
        <v>52</v>
      </c>
      <c r="C752" s="0" t="s">
        <v>65</v>
      </c>
      <c r="D752" s="0" t="s">
        <v>220</v>
      </c>
      <c r="E752" s="0" t="n">
        <v>2028</v>
      </c>
      <c r="F752" s="5" t="n">
        <v>2.2943</v>
      </c>
      <c r="G752" s="11" t="n">
        <v>0.030101</v>
      </c>
      <c r="H752" s="5" t="n">
        <v>0.0690607243</v>
      </c>
      <c r="I752" s="5" t="n">
        <v>2.2252392757</v>
      </c>
    </row>
    <row r="753" customFormat="false" ht="14.25" hidden="false" customHeight="false" outlineLevel="0" collapsed="false">
      <c r="A753" s="0" t="s">
        <v>95</v>
      </c>
      <c r="B753" s="0" t="s">
        <v>52</v>
      </c>
      <c r="C753" s="0" t="s">
        <v>65</v>
      </c>
      <c r="D753" s="0" t="s">
        <v>220</v>
      </c>
      <c r="E753" s="0" t="n">
        <v>2029</v>
      </c>
      <c r="F753" s="5" t="n">
        <v>2.7988</v>
      </c>
      <c r="G753" s="11" t="n">
        <v>0.033735</v>
      </c>
      <c r="H753" s="5" t="n">
        <v>0.094417518</v>
      </c>
      <c r="I753" s="5" t="n">
        <v>2.704382482</v>
      </c>
    </row>
    <row r="754" customFormat="false" ht="14.25" hidden="false" customHeight="false" outlineLevel="0" collapsed="false">
      <c r="A754" s="0" t="s">
        <v>95</v>
      </c>
      <c r="B754" s="0" t="s">
        <v>52</v>
      </c>
      <c r="C754" s="0" t="s">
        <v>65</v>
      </c>
      <c r="D754" s="0" t="s">
        <v>220</v>
      </c>
      <c r="E754" s="0" t="n">
        <v>2030</v>
      </c>
      <c r="F754" s="5" t="n">
        <v>3.3464</v>
      </c>
      <c r="G754" s="11" t="n">
        <v>0.037369</v>
      </c>
      <c r="H754" s="5" t="n">
        <v>0.1250516216</v>
      </c>
      <c r="I754" s="5" t="n">
        <v>3.2213483784</v>
      </c>
    </row>
    <row r="755" customFormat="false" ht="14.25" hidden="false" customHeight="false" outlineLevel="0" collapsed="false">
      <c r="A755" s="0" t="s">
        <v>95</v>
      </c>
      <c r="B755" s="0" t="s">
        <v>52</v>
      </c>
      <c r="C755" s="0" t="s">
        <v>65</v>
      </c>
      <c r="D755" s="0" t="s">
        <v>220</v>
      </c>
      <c r="E755" s="0" t="n">
        <v>2031</v>
      </c>
      <c r="F755" s="5" t="n">
        <v>3.9464</v>
      </c>
      <c r="G755" s="11" t="n">
        <v>0.0419828</v>
      </c>
      <c r="H755" s="5" t="n">
        <v>0.16568092192</v>
      </c>
      <c r="I755" s="5" t="n">
        <v>3.78071907808</v>
      </c>
    </row>
    <row r="756" customFormat="false" ht="14.25" hidden="false" customHeight="false" outlineLevel="0" collapsed="false">
      <c r="A756" s="0" t="s">
        <v>95</v>
      </c>
      <c r="B756" s="0" t="s">
        <v>52</v>
      </c>
      <c r="C756" s="0" t="s">
        <v>65</v>
      </c>
      <c r="D756" s="0" t="s">
        <v>220</v>
      </c>
      <c r="E756" s="0" t="n">
        <v>2032</v>
      </c>
      <c r="F756" s="5" t="n">
        <v>4.2732</v>
      </c>
      <c r="G756" s="11" t="n">
        <v>0.0465966</v>
      </c>
      <c r="H756" s="5" t="n">
        <v>0.19911659112</v>
      </c>
      <c r="I756" s="5" t="n">
        <v>4.07408340888</v>
      </c>
    </row>
    <row r="757" customFormat="false" ht="14.25" hidden="false" customHeight="false" outlineLevel="0" collapsed="false">
      <c r="A757" s="0" t="s">
        <v>95</v>
      </c>
      <c r="B757" s="0" t="s">
        <v>52</v>
      </c>
      <c r="C757" s="0" t="s">
        <v>65</v>
      </c>
      <c r="D757" s="0" t="s">
        <v>220</v>
      </c>
      <c r="E757" s="0" t="n">
        <v>2033</v>
      </c>
      <c r="F757" s="5" t="n">
        <v>4.8133</v>
      </c>
      <c r="G757" s="11" t="n">
        <v>0.0512104</v>
      </c>
      <c r="H757" s="5" t="n">
        <v>0.24649101832</v>
      </c>
      <c r="I757" s="5" t="n">
        <v>4.56680898168</v>
      </c>
    </row>
    <row r="758" customFormat="false" ht="14.25" hidden="false" customHeight="false" outlineLevel="0" collapsed="false">
      <c r="A758" s="0" t="s">
        <v>95</v>
      </c>
      <c r="B758" s="0" t="s">
        <v>52</v>
      </c>
      <c r="C758" s="0" t="s">
        <v>65</v>
      </c>
      <c r="D758" s="0" t="s">
        <v>220</v>
      </c>
      <c r="E758" s="0" t="n">
        <v>2034</v>
      </c>
      <c r="F758" s="5" t="n">
        <v>5.8241</v>
      </c>
      <c r="G758" s="11" t="n">
        <v>0.0558242</v>
      </c>
      <c r="H758" s="5" t="n">
        <v>0.32512572322</v>
      </c>
      <c r="I758" s="5" t="n">
        <v>5.49897427678</v>
      </c>
    </row>
    <row r="759" customFormat="false" ht="14.25" hidden="false" customHeight="false" outlineLevel="0" collapsed="false">
      <c r="A759" s="0" t="s">
        <v>95</v>
      </c>
      <c r="B759" s="0" t="s">
        <v>52</v>
      </c>
      <c r="C759" s="0" t="s">
        <v>65</v>
      </c>
      <c r="D759" s="0" t="s">
        <v>220</v>
      </c>
      <c r="E759" s="0" t="n">
        <v>2035</v>
      </c>
      <c r="F759" s="5" t="n">
        <v>6.7832</v>
      </c>
      <c r="G759" s="11" t="n">
        <v>0.060438</v>
      </c>
      <c r="H759" s="5" t="n">
        <v>0.4099630416</v>
      </c>
      <c r="I759" s="5" t="n">
        <v>6.3732369584</v>
      </c>
    </row>
    <row r="760" customFormat="false" ht="14.25" hidden="false" customHeight="false" outlineLevel="0" collapsed="false">
      <c r="A760" s="0" t="s">
        <v>95</v>
      </c>
      <c r="B760" s="0" t="s">
        <v>52</v>
      </c>
      <c r="C760" s="0" t="s">
        <v>65</v>
      </c>
      <c r="D760" s="0" t="s">
        <v>220</v>
      </c>
      <c r="E760" s="0" t="n">
        <v>2036</v>
      </c>
      <c r="F760" s="5" t="n">
        <v>7.722</v>
      </c>
      <c r="G760" s="11" t="n">
        <v>0.0662112</v>
      </c>
      <c r="H760" s="5" t="n">
        <v>0.5112828864</v>
      </c>
      <c r="I760" s="5" t="n">
        <v>7.2107171136</v>
      </c>
    </row>
    <row r="761" customFormat="false" ht="14.25" hidden="false" customHeight="false" outlineLevel="0" collapsed="false">
      <c r="A761" s="0" t="s">
        <v>95</v>
      </c>
      <c r="B761" s="0" t="s">
        <v>52</v>
      </c>
      <c r="C761" s="0" t="s">
        <v>65</v>
      </c>
      <c r="D761" s="0" t="s">
        <v>220</v>
      </c>
      <c r="E761" s="0" t="n">
        <v>2037</v>
      </c>
      <c r="F761" s="5" t="n">
        <v>8.5</v>
      </c>
      <c r="G761" s="11" t="n">
        <v>0.0719844</v>
      </c>
      <c r="H761" s="5" t="n">
        <v>0.6118674</v>
      </c>
      <c r="I761" s="5" t="n">
        <v>7.8881326</v>
      </c>
    </row>
    <row r="762" customFormat="false" ht="14.25" hidden="false" customHeight="false" outlineLevel="0" collapsed="false">
      <c r="A762" s="0" t="s">
        <v>95</v>
      </c>
      <c r="B762" s="0" t="s">
        <v>52</v>
      </c>
      <c r="C762" s="0" t="s">
        <v>65</v>
      </c>
      <c r="D762" s="0" t="s">
        <v>220</v>
      </c>
      <c r="E762" s="0" t="n">
        <v>2038</v>
      </c>
      <c r="F762" s="5" t="n">
        <v>9.4613</v>
      </c>
      <c r="G762" s="11" t="n">
        <v>0.0777576</v>
      </c>
      <c r="H762" s="5" t="n">
        <v>0.73568798088</v>
      </c>
      <c r="I762" s="5" t="n">
        <v>8.72561201912</v>
      </c>
    </row>
    <row r="763" customFormat="false" ht="14.25" hidden="false" customHeight="false" outlineLevel="0" collapsed="false">
      <c r="A763" s="0" t="s">
        <v>95</v>
      </c>
      <c r="B763" s="0" t="s">
        <v>52</v>
      </c>
      <c r="C763" s="0" t="s">
        <v>65</v>
      </c>
      <c r="D763" s="0" t="s">
        <v>220</v>
      </c>
      <c r="E763" s="0" t="n">
        <v>2039</v>
      </c>
      <c r="F763" s="5" t="n">
        <v>10.4556</v>
      </c>
      <c r="G763" s="11" t="n">
        <v>0.0835308</v>
      </c>
      <c r="H763" s="5" t="n">
        <v>0.87336463248</v>
      </c>
      <c r="I763" s="5" t="n">
        <v>9.58223536752</v>
      </c>
    </row>
    <row r="764" customFormat="false" ht="14.25" hidden="false" customHeight="false" outlineLevel="0" collapsed="false">
      <c r="A764" s="0" t="s">
        <v>95</v>
      </c>
      <c r="B764" s="0" t="s">
        <v>52</v>
      </c>
      <c r="C764" s="0" t="s">
        <v>65</v>
      </c>
      <c r="D764" s="0" t="s">
        <v>220</v>
      </c>
      <c r="E764" s="0" t="n">
        <v>2040</v>
      </c>
      <c r="F764" s="5" t="n">
        <v>11.0367</v>
      </c>
      <c r="G764" s="11" t="n">
        <v>0.089304</v>
      </c>
      <c r="H764" s="5" t="n">
        <v>0.9856214568</v>
      </c>
      <c r="I764" s="5" t="n">
        <v>10.0510785432</v>
      </c>
    </row>
    <row r="765" customFormat="false" ht="14.25" hidden="false" customHeight="false" outlineLevel="0" collapsed="false">
      <c r="A765" s="0" t="s">
        <v>95</v>
      </c>
      <c r="B765" s="0" t="s">
        <v>52</v>
      </c>
      <c r="C765" s="0" t="s">
        <v>65</v>
      </c>
      <c r="D765" s="0" t="s">
        <v>204</v>
      </c>
      <c r="E765" s="0" t="n">
        <v>2024</v>
      </c>
      <c r="F765" s="5" t="n">
        <v>3.7540667915971</v>
      </c>
      <c r="G765" s="11" t="n">
        <v>0.02</v>
      </c>
      <c r="H765" s="5" t="n">
        <v>0.075081335831942</v>
      </c>
      <c r="I765" s="5" t="n">
        <v>3.67898545576516</v>
      </c>
    </row>
    <row r="766" customFormat="false" ht="14.25" hidden="false" customHeight="false" outlineLevel="0" collapsed="false">
      <c r="A766" s="0" t="s">
        <v>95</v>
      </c>
      <c r="B766" s="0" t="s">
        <v>52</v>
      </c>
      <c r="C766" s="0" t="s">
        <v>65</v>
      </c>
      <c r="D766" s="0" t="s">
        <v>204</v>
      </c>
      <c r="E766" s="0" t="n">
        <v>2024</v>
      </c>
      <c r="F766" s="5" t="n">
        <v>17.1132125923702</v>
      </c>
      <c r="G766" s="11" t="n">
        <v>0.02</v>
      </c>
      <c r="H766" s="5" t="n">
        <v>0.342264251847404</v>
      </c>
      <c r="I766" s="5" t="n">
        <v>16.7709483405228</v>
      </c>
    </row>
    <row r="767" customFormat="false" ht="14.25" hidden="false" customHeight="false" outlineLevel="0" collapsed="false">
      <c r="A767" s="0" t="s">
        <v>95</v>
      </c>
      <c r="B767" s="0" t="s">
        <v>52</v>
      </c>
      <c r="C767" s="0" t="s">
        <v>65</v>
      </c>
      <c r="D767" s="0" t="s">
        <v>204</v>
      </c>
      <c r="E767" s="0" t="n">
        <v>2024</v>
      </c>
      <c r="F767" s="5" t="n">
        <v>67.403766841778</v>
      </c>
      <c r="G767" s="11" t="n">
        <v>0.02</v>
      </c>
      <c r="H767" s="5" t="n">
        <v>1.34807533683556</v>
      </c>
      <c r="I767" s="5" t="n">
        <v>66.0556915049424</v>
      </c>
    </row>
    <row r="768" customFormat="false" ht="14.25" hidden="false" customHeight="false" outlineLevel="0" collapsed="false">
      <c r="A768" s="0" t="s">
        <v>95</v>
      </c>
      <c r="B768" s="0" t="s">
        <v>52</v>
      </c>
      <c r="C768" s="0" t="s">
        <v>65</v>
      </c>
      <c r="D768" s="0" t="s">
        <v>204</v>
      </c>
      <c r="E768" s="0" t="n">
        <v>2025</v>
      </c>
      <c r="F768" s="5" t="n">
        <v>3.90396290700147</v>
      </c>
      <c r="G768" s="11" t="n">
        <v>0.02</v>
      </c>
      <c r="H768" s="5" t="n">
        <v>0.0780792581400295</v>
      </c>
      <c r="I768" s="5" t="n">
        <v>3.82588364886144</v>
      </c>
    </row>
    <row r="769" customFormat="false" ht="14.25" hidden="false" customHeight="false" outlineLevel="0" collapsed="false">
      <c r="A769" s="0" t="s">
        <v>95</v>
      </c>
      <c r="B769" s="0" t="s">
        <v>52</v>
      </c>
      <c r="C769" s="0" t="s">
        <v>65</v>
      </c>
      <c r="D769" s="0" t="s">
        <v>204</v>
      </c>
      <c r="E769" s="0" t="n">
        <v>2025</v>
      </c>
      <c r="F769" s="5" t="n">
        <v>16.9221887699066</v>
      </c>
      <c r="G769" s="11" t="n">
        <v>0.02</v>
      </c>
      <c r="H769" s="5" t="n">
        <v>0.338443775398132</v>
      </c>
      <c r="I769" s="5" t="n">
        <v>16.5837449945085</v>
      </c>
    </row>
    <row r="770" customFormat="false" ht="14.25" hidden="false" customHeight="false" outlineLevel="0" collapsed="false">
      <c r="A770" s="0" t="s">
        <v>95</v>
      </c>
      <c r="B770" s="0" t="s">
        <v>52</v>
      </c>
      <c r="C770" s="0" t="s">
        <v>65</v>
      </c>
      <c r="D770" s="0" t="s">
        <v>204</v>
      </c>
      <c r="E770" s="0" t="n">
        <v>2025</v>
      </c>
      <c r="F770" s="5" t="n">
        <v>67.9807734270276</v>
      </c>
      <c r="G770" s="11" t="n">
        <v>0.02</v>
      </c>
      <c r="H770" s="5" t="n">
        <v>1.35961546854055</v>
      </c>
      <c r="I770" s="5" t="n">
        <v>66.621157958487</v>
      </c>
    </row>
    <row r="771" customFormat="false" ht="14.25" hidden="false" customHeight="false" outlineLevel="0" collapsed="false">
      <c r="A771" s="0" t="s">
        <v>95</v>
      </c>
      <c r="B771" s="0" t="s">
        <v>52</v>
      </c>
      <c r="C771" s="0" t="s">
        <v>65</v>
      </c>
      <c r="D771" s="0" t="s">
        <v>204</v>
      </c>
      <c r="E771" s="0" t="n">
        <v>2026</v>
      </c>
      <c r="F771" s="5" t="n">
        <v>4.10603507511372</v>
      </c>
      <c r="G771" s="11" t="n">
        <v>0.024</v>
      </c>
      <c r="H771" s="5" t="n">
        <v>0.0985448418027293</v>
      </c>
      <c r="I771" s="5" t="n">
        <v>4.00749023331099</v>
      </c>
    </row>
    <row r="772" customFormat="false" ht="14.25" hidden="false" customHeight="false" outlineLevel="0" collapsed="false">
      <c r="A772" s="0" t="s">
        <v>95</v>
      </c>
      <c r="B772" s="0" t="s">
        <v>52</v>
      </c>
      <c r="C772" s="0" t="s">
        <v>65</v>
      </c>
      <c r="D772" s="0" t="s">
        <v>204</v>
      </c>
      <c r="E772" s="0" t="n">
        <v>2026</v>
      </c>
      <c r="F772" s="5" t="n">
        <v>16.6554932325344</v>
      </c>
      <c r="G772" s="11" t="n">
        <v>0.024</v>
      </c>
      <c r="H772" s="5" t="n">
        <v>0.399731837580826</v>
      </c>
      <c r="I772" s="5" t="n">
        <v>16.2557613949536</v>
      </c>
    </row>
    <row r="773" customFormat="false" ht="14.25" hidden="false" customHeight="false" outlineLevel="0" collapsed="false">
      <c r="A773" s="0" t="s">
        <v>95</v>
      </c>
      <c r="B773" s="0" t="s">
        <v>52</v>
      </c>
      <c r="C773" s="0" t="s">
        <v>65</v>
      </c>
      <c r="D773" s="0" t="s">
        <v>204</v>
      </c>
      <c r="E773" s="0" t="n">
        <v>2026</v>
      </c>
      <c r="F773" s="5" t="n">
        <v>68.4280616751705</v>
      </c>
      <c r="G773" s="11" t="n">
        <v>0.024</v>
      </c>
      <c r="H773" s="5" t="n">
        <v>1.64227348020409</v>
      </c>
      <c r="I773" s="5" t="n">
        <v>66.7857881949664</v>
      </c>
    </row>
    <row r="774" customFormat="false" ht="14.25" hidden="false" customHeight="false" outlineLevel="0" collapsed="false">
      <c r="A774" s="0" t="s">
        <v>95</v>
      </c>
      <c r="B774" s="0" t="s">
        <v>52</v>
      </c>
      <c r="C774" s="0" t="s">
        <v>65</v>
      </c>
      <c r="D774" s="0" t="s">
        <v>204</v>
      </c>
      <c r="E774" s="0" t="n">
        <v>2027</v>
      </c>
      <c r="F774" s="5" t="n">
        <v>4.25102076193493</v>
      </c>
      <c r="G774" s="11" t="n">
        <v>0.028</v>
      </c>
      <c r="H774" s="5" t="n">
        <v>0.119028581334178</v>
      </c>
      <c r="I774" s="5" t="n">
        <v>4.13199218060075</v>
      </c>
    </row>
    <row r="775" customFormat="false" ht="14.25" hidden="false" customHeight="false" outlineLevel="0" collapsed="false">
      <c r="A775" s="0" t="s">
        <v>95</v>
      </c>
      <c r="B775" s="0" t="s">
        <v>52</v>
      </c>
      <c r="C775" s="0" t="s">
        <v>65</v>
      </c>
      <c r="D775" s="0" t="s">
        <v>204</v>
      </c>
      <c r="E775" s="0" t="n">
        <v>2027</v>
      </c>
      <c r="F775" s="5" t="n">
        <v>16.3743889425022</v>
      </c>
      <c r="G775" s="11" t="n">
        <v>0.028</v>
      </c>
      <c r="H775" s="5" t="n">
        <v>0.458482890390061</v>
      </c>
      <c r="I775" s="5" t="n">
        <v>15.9159060521121</v>
      </c>
    </row>
    <row r="776" customFormat="false" ht="14.25" hidden="false" customHeight="false" outlineLevel="0" collapsed="false">
      <c r="A776" s="0" t="s">
        <v>95</v>
      </c>
      <c r="B776" s="0" t="s">
        <v>52</v>
      </c>
      <c r="C776" s="0" t="s">
        <v>65</v>
      </c>
      <c r="D776" s="0" t="s">
        <v>204</v>
      </c>
      <c r="E776" s="0" t="n">
        <v>2027</v>
      </c>
      <c r="F776" s="5" t="n">
        <v>68.9077189224615</v>
      </c>
      <c r="G776" s="11" t="n">
        <v>0.028</v>
      </c>
      <c r="H776" s="5" t="n">
        <v>1.92941612982892</v>
      </c>
      <c r="I776" s="5" t="n">
        <v>66.9783027926325</v>
      </c>
    </row>
    <row r="777" customFormat="false" ht="14.25" hidden="false" customHeight="false" outlineLevel="0" collapsed="false">
      <c r="A777" s="0" t="s">
        <v>95</v>
      </c>
      <c r="B777" s="0" t="s">
        <v>52</v>
      </c>
      <c r="C777" s="0" t="s">
        <v>65</v>
      </c>
      <c r="D777" s="0" t="s">
        <v>204</v>
      </c>
      <c r="E777" s="0" t="n">
        <v>2028</v>
      </c>
      <c r="F777" s="5" t="n">
        <v>4.60206733364104</v>
      </c>
      <c r="G777" s="11" t="n">
        <v>0.032</v>
      </c>
      <c r="H777" s="5" t="n">
        <v>0.147266154676513</v>
      </c>
      <c r="I777" s="5" t="n">
        <v>4.45480117896453</v>
      </c>
    </row>
    <row r="778" customFormat="false" ht="14.25" hidden="false" customHeight="false" outlineLevel="0" collapsed="false">
      <c r="A778" s="0" t="s">
        <v>95</v>
      </c>
      <c r="B778" s="0" t="s">
        <v>52</v>
      </c>
      <c r="C778" s="0" t="s">
        <v>65</v>
      </c>
      <c r="D778" s="0" t="s">
        <v>204</v>
      </c>
      <c r="E778" s="0" t="n">
        <v>2028</v>
      </c>
      <c r="F778" s="5" t="n">
        <v>16.0251714675652</v>
      </c>
      <c r="G778" s="11" t="n">
        <v>0.032</v>
      </c>
      <c r="H778" s="5" t="n">
        <v>0.512805486962086</v>
      </c>
      <c r="I778" s="5" t="n">
        <v>15.5123659806031</v>
      </c>
    </row>
    <row r="779" customFormat="false" ht="14.25" hidden="false" customHeight="false" outlineLevel="0" collapsed="false">
      <c r="A779" s="0" t="s">
        <v>95</v>
      </c>
      <c r="B779" s="0" t="s">
        <v>52</v>
      </c>
      <c r="C779" s="0" t="s">
        <v>65</v>
      </c>
      <c r="D779" s="0" t="s">
        <v>204</v>
      </c>
      <c r="E779" s="0" t="n">
        <v>2028</v>
      </c>
      <c r="F779" s="5" t="n">
        <v>69.2899200386028</v>
      </c>
      <c r="G779" s="11" t="n">
        <v>0.032</v>
      </c>
      <c r="H779" s="5" t="n">
        <v>2.21727744123529</v>
      </c>
      <c r="I779" s="5" t="n">
        <v>67.0726425973675</v>
      </c>
    </row>
    <row r="780" customFormat="false" ht="14.25" hidden="false" customHeight="false" outlineLevel="0" collapsed="false">
      <c r="A780" s="0" t="s">
        <v>95</v>
      </c>
      <c r="B780" s="0" t="s">
        <v>52</v>
      </c>
      <c r="C780" s="0" t="s">
        <v>65</v>
      </c>
      <c r="D780" s="0" t="s">
        <v>204</v>
      </c>
      <c r="E780" s="0" t="n">
        <v>2029</v>
      </c>
      <c r="F780" s="5" t="n">
        <v>4.99389303283437</v>
      </c>
      <c r="G780" s="11" t="n">
        <v>0.036</v>
      </c>
      <c r="H780" s="5" t="n">
        <v>0.179780149182037</v>
      </c>
      <c r="I780" s="5" t="n">
        <v>4.81411288365233</v>
      </c>
    </row>
    <row r="781" customFormat="false" ht="14.25" hidden="false" customHeight="false" outlineLevel="0" collapsed="false">
      <c r="A781" s="0" t="s">
        <v>95</v>
      </c>
      <c r="B781" s="0" t="s">
        <v>52</v>
      </c>
      <c r="C781" s="0" t="s">
        <v>65</v>
      </c>
      <c r="D781" s="0" t="s">
        <v>204</v>
      </c>
      <c r="E781" s="0" t="n">
        <v>2029</v>
      </c>
      <c r="F781" s="5" t="n">
        <v>15.6665982751912</v>
      </c>
      <c r="G781" s="11" t="n">
        <v>0.036</v>
      </c>
      <c r="H781" s="5" t="n">
        <v>0.563997537906885</v>
      </c>
      <c r="I781" s="5" t="n">
        <v>15.1026007372844</v>
      </c>
    </row>
    <row r="782" customFormat="false" ht="14.25" hidden="false" customHeight="false" outlineLevel="0" collapsed="false">
      <c r="A782" s="0" t="s">
        <v>95</v>
      </c>
      <c r="B782" s="0" t="s">
        <v>52</v>
      </c>
      <c r="C782" s="0" t="s">
        <v>65</v>
      </c>
      <c r="D782" s="0" t="s">
        <v>204</v>
      </c>
      <c r="E782" s="0" t="n">
        <v>2029</v>
      </c>
      <c r="F782" s="5" t="n">
        <v>69.8168888845831</v>
      </c>
      <c r="G782" s="11" t="n">
        <v>0.036</v>
      </c>
      <c r="H782" s="5" t="n">
        <v>2.51340799984499</v>
      </c>
      <c r="I782" s="5" t="n">
        <v>67.3034808847381</v>
      </c>
    </row>
    <row r="783" customFormat="false" ht="14.25" hidden="false" customHeight="false" outlineLevel="0" collapsed="false">
      <c r="A783" s="0" t="s">
        <v>95</v>
      </c>
      <c r="B783" s="0" t="s">
        <v>52</v>
      </c>
      <c r="C783" s="0" t="s">
        <v>65</v>
      </c>
      <c r="D783" s="0" t="s">
        <v>204</v>
      </c>
      <c r="E783" s="0" t="n">
        <v>2030</v>
      </c>
      <c r="F783" s="5" t="n">
        <v>5.32618020525313</v>
      </c>
      <c r="G783" s="11" t="n">
        <v>0.04</v>
      </c>
      <c r="H783" s="5" t="n">
        <v>0.213047208210125</v>
      </c>
      <c r="I783" s="5" t="n">
        <v>5.113132997043</v>
      </c>
    </row>
    <row r="784" customFormat="false" ht="14.25" hidden="false" customHeight="false" outlineLevel="0" collapsed="false">
      <c r="A784" s="0" t="s">
        <v>95</v>
      </c>
      <c r="B784" s="0" t="s">
        <v>52</v>
      </c>
      <c r="C784" s="0" t="s">
        <v>65</v>
      </c>
      <c r="D784" s="0" t="s">
        <v>204</v>
      </c>
      <c r="E784" s="0" t="n">
        <v>2030</v>
      </c>
      <c r="F784" s="5" t="n">
        <v>15.3315346213205</v>
      </c>
      <c r="G784" s="11" t="n">
        <v>0.04</v>
      </c>
      <c r="H784" s="5" t="n">
        <v>0.613261384852818</v>
      </c>
      <c r="I784" s="5" t="n">
        <v>14.7182732364676</v>
      </c>
    </row>
    <row r="785" customFormat="false" ht="14.25" hidden="false" customHeight="false" outlineLevel="0" collapsed="false">
      <c r="A785" s="0" t="s">
        <v>95</v>
      </c>
      <c r="B785" s="0" t="s">
        <v>52</v>
      </c>
      <c r="C785" s="0" t="s">
        <v>65</v>
      </c>
      <c r="D785" s="0" t="s">
        <v>204</v>
      </c>
      <c r="E785" s="0" t="n">
        <v>2030</v>
      </c>
      <c r="F785" s="5" t="n">
        <v>70.3653763295279</v>
      </c>
      <c r="G785" s="11" t="n">
        <v>0.04</v>
      </c>
      <c r="H785" s="5" t="n">
        <v>2.81461505318111</v>
      </c>
      <c r="I785" s="5" t="n">
        <v>67.5507612763467</v>
      </c>
    </row>
    <row r="786" customFormat="false" ht="14.25" hidden="false" customHeight="false" outlineLevel="0" collapsed="false">
      <c r="A786" s="0" t="s">
        <v>95</v>
      </c>
      <c r="B786" s="0" t="s">
        <v>52</v>
      </c>
      <c r="C786" s="0" t="s">
        <v>65</v>
      </c>
      <c r="D786" s="0" t="s">
        <v>204</v>
      </c>
      <c r="E786" s="0" t="n">
        <v>2031</v>
      </c>
      <c r="F786" s="5" t="n">
        <v>5.16934850851665</v>
      </c>
      <c r="G786" s="11" t="n">
        <v>0.044</v>
      </c>
      <c r="H786" s="5" t="n">
        <v>0.227451334374733</v>
      </c>
      <c r="I786" s="5" t="n">
        <v>4.94189717414192</v>
      </c>
    </row>
    <row r="787" customFormat="false" ht="14.25" hidden="false" customHeight="false" outlineLevel="0" collapsed="false">
      <c r="A787" s="0" t="s">
        <v>95</v>
      </c>
      <c r="B787" s="0" t="s">
        <v>52</v>
      </c>
      <c r="C787" s="0" t="s">
        <v>65</v>
      </c>
      <c r="D787" s="0" t="s">
        <v>204</v>
      </c>
      <c r="E787" s="0" t="n">
        <v>2031</v>
      </c>
      <c r="F787" s="5" t="n">
        <v>14.956864323582</v>
      </c>
      <c r="G787" s="11" t="n">
        <v>0.044</v>
      </c>
      <c r="H787" s="5" t="n">
        <v>0.65810203023761</v>
      </c>
      <c r="I787" s="5" t="n">
        <v>14.2987622933444</v>
      </c>
    </row>
    <row r="788" customFormat="false" ht="14.25" hidden="false" customHeight="false" outlineLevel="0" collapsed="false">
      <c r="A788" s="0" t="s">
        <v>95</v>
      </c>
      <c r="B788" s="0" t="s">
        <v>52</v>
      </c>
      <c r="C788" s="0" t="s">
        <v>65</v>
      </c>
      <c r="D788" s="0" t="s">
        <v>204</v>
      </c>
      <c r="E788" s="0" t="n">
        <v>2031</v>
      </c>
      <c r="F788" s="5" t="n">
        <v>70.9122969173512</v>
      </c>
      <c r="G788" s="11" t="n">
        <v>0.044</v>
      </c>
      <c r="H788" s="5" t="n">
        <v>3.12014106436345</v>
      </c>
      <c r="I788" s="5" t="n">
        <v>67.7921558529877</v>
      </c>
    </row>
    <row r="789" customFormat="false" ht="14.25" hidden="false" customHeight="false" outlineLevel="0" collapsed="false">
      <c r="A789" s="0" t="s">
        <v>95</v>
      </c>
      <c r="B789" s="0" t="s">
        <v>52</v>
      </c>
      <c r="C789" s="0" t="s">
        <v>65</v>
      </c>
      <c r="D789" s="0" t="s">
        <v>204</v>
      </c>
      <c r="E789" s="0" t="n">
        <v>2032</v>
      </c>
      <c r="F789" s="5" t="n">
        <v>5.20024189711685</v>
      </c>
      <c r="G789" s="11" t="n">
        <v>0.048</v>
      </c>
      <c r="H789" s="5" t="n">
        <v>0.249611611061609</v>
      </c>
      <c r="I789" s="5" t="n">
        <v>4.95063028605524</v>
      </c>
    </row>
    <row r="790" customFormat="false" ht="14.25" hidden="false" customHeight="false" outlineLevel="0" collapsed="false">
      <c r="A790" s="0" t="s">
        <v>95</v>
      </c>
      <c r="B790" s="0" t="s">
        <v>52</v>
      </c>
      <c r="C790" s="0" t="s">
        <v>65</v>
      </c>
      <c r="D790" s="0" t="s">
        <v>204</v>
      </c>
      <c r="E790" s="0" t="n">
        <v>2032</v>
      </c>
      <c r="F790" s="5" t="n">
        <v>14.5641890370275</v>
      </c>
      <c r="G790" s="11" t="n">
        <v>0.048</v>
      </c>
      <c r="H790" s="5" t="n">
        <v>0.699081073777318</v>
      </c>
      <c r="I790" s="5" t="n">
        <v>13.8651079632502</v>
      </c>
    </row>
    <row r="791" customFormat="false" ht="14.25" hidden="false" customHeight="false" outlineLevel="0" collapsed="false">
      <c r="A791" s="0" t="s">
        <v>95</v>
      </c>
      <c r="B791" s="0" t="s">
        <v>52</v>
      </c>
      <c r="C791" s="0" t="s">
        <v>65</v>
      </c>
      <c r="D791" s="0" t="s">
        <v>204</v>
      </c>
      <c r="E791" s="0" t="n">
        <v>2032</v>
      </c>
      <c r="F791" s="5" t="n">
        <v>71.6204547750524</v>
      </c>
      <c r="G791" s="11" t="n">
        <v>0.048</v>
      </c>
      <c r="H791" s="5" t="n">
        <v>3.43778182920251</v>
      </c>
      <c r="I791" s="5" t="n">
        <v>68.1826729458498</v>
      </c>
    </row>
    <row r="792" customFormat="false" ht="14.25" hidden="false" customHeight="false" outlineLevel="0" collapsed="false">
      <c r="A792" s="0" t="s">
        <v>95</v>
      </c>
      <c r="B792" s="0" t="s">
        <v>52</v>
      </c>
      <c r="C792" s="0" t="s">
        <v>65</v>
      </c>
      <c r="D792" s="0" t="s">
        <v>204</v>
      </c>
      <c r="E792" s="0" t="n">
        <v>2033</v>
      </c>
      <c r="F792" s="5" t="n">
        <v>5.22517705316691</v>
      </c>
      <c r="G792" s="11" t="n">
        <v>0.052</v>
      </c>
      <c r="H792" s="5" t="n">
        <v>0.271709206764679</v>
      </c>
      <c r="I792" s="5" t="n">
        <v>4.95346784640223</v>
      </c>
    </row>
    <row r="793" customFormat="false" ht="14.25" hidden="false" customHeight="false" outlineLevel="0" collapsed="false">
      <c r="A793" s="0" t="s">
        <v>95</v>
      </c>
      <c r="B793" s="0" t="s">
        <v>52</v>
      </c>
      <c r="C793" s="0" t="s">
        <v>65</v>
      </c>
      <c r="D793" s="0" t="s">
        <v>204</v>
      </c>
      <c r="E793" s="0" t="n">
        <v>2033</v>
      </c>
      <c r="F793" s="5" t="n">
        <v>14.1534593735443</v>
      </c>
      <c r="G793" s="11" t="n">
        <v>0.052</v>
      </c>
      <c r="H793" s="5" t="n">
        <v>0.735979887424303</v>
      </c>
      <c r="I793" s="5" t="n">
        <v>13.41747948612</v>
      </c>
    </row>
    <row r="794" customFormat="false" ht="14.25" hidden="false" customHeight="false" outlineLevel="0" collapsed="false">
      <c r="A794" s="0" t="s">
        <v>95</v>
      </c>
      <c r="B794" s="0" t="s">
        <v>52</v>
      </c>
      <c r="C794" s="0" t="s">
        <v>65</v>
      </c>
      <c r="D794" s="0" t="s">
        <v>204</v>
      </c>
      <c r="E794" s="0" t="n">
        <v>2033</v>
      </c>
      <c r="F794" s="5" t="n">
        <v>72.2295569554235</v>
      </c>
      <c r="G794" s="11" t="n">
        <v>0.052</v>
      </c>
      <c r="H794" s="5" t="n">
        <v>3.75593696168202</v>
      </c>
      <c r="I794" s="5" t="n">
        <v>68.4736199937415</v>
      </c>
    </row>
    <row r="795" customFormat="false" ht="14.25" hidden="false" customHeight="false" outlineLevel="0" collapsed="false">
      <c r="A795" s="0" t="s">
        <v>95</v>
      </c>
      <c r="B795" s="0" t="s">
        <v>52</v>
      </c>
      <c r="C795" s="0" t="s">
        <v>65</v>
      </c>
      <c r="D795" s="0" t="s">
        <v>204</v>
      </c>
      <c r="E795" s="0" t="n">
        <v>2034</v>
      </c>
      <c r="F795" s="5" t="n">
        <v>5.28900486238264</v>
      </c>
      <c r="G795" s="11" t="n">
        <v>0.056</v>
      </c>
      <c r="H795" s="5" t="n">
        <v>0.296184272293428</v>
      </c>
      <c r="I795" s="5" t="n">
        <v>4.99282059008921</v>
      </c>
    </row>
    <row r="796" customFormat="false" ht="14.25" hidden="false" customHeight="false" outlineLevel="0" collapsed="false">
      <c r="A796" s="0" t="s">
        <v>95</v>
      </c>
      <c r="B796" s="0" t="s">
        <v>52</v>
      </c>
      <c r="C796" s="0" t="s">
        <v>65</v>
      </c>
      <c r="D796" s="0" t="s">
        <v>204</v>
      </c>
      <c r="E796" s="0" t="n">
        <v>2034</v>
      </c>
      <c r="F796" s="5" t="n">
        <v>13.6960480051956</v>
      </c>
      <c r="G796" s="11" t="n">
        <v>0.056</v>
      </c>
      <c r="H796" s="5" t="n">
        <v>0.766978688290955</v>
      </c>
      <c r="I796" s="5" t="n">
        <v>12.9290693169047</v>
      </c>
    </row>
    <row r="797" customFormat="false" ht="14.25" hidden="false" customHeight="false" outlineLevel="0" collapsed="false">
      <c r="A797" s="0" t="s">
        <v>95</v>
      </c>
      <c r="B797" s="0" t="s">
        <v>52</v>
      </c>
      <c r="C797" s="0" t="s">
        <v>65</v>
      </c>
      <c r="D797" s="0" t="s">
        <v>204</v>
      </c>
      <c r="E797" s="0" t="n">
        <v>2034</v>
      </c>
      <c r="F797" s="5" t="n">
        <v>72.617013000924</v>
      </c>
      <c r="G797" s="11" t="n">
        <v>0.056</v>
      </c>
      <c r="H797" s="5" t="n">
        <v>4.06655272805175</v>
      </c>
      <c r="I797" s="5" t="n">
        <v>68.5504602728723</v>
      </c>
    </row>
    <row r="798" customFormat="false" ht="14.25" hidden="false" customHeight="false" outlineLevel="0" collapsed="false">
      <c r="A798" s="0" t="s">
        <v>95</v>
      </c>
      <c r="B798" s="0" t="s">
        <v>52</v>
      </c>
      <c r="C798" s="0" t="s">
        <v>65</v>
      </c>
      <c r="D798" s="0" t="s">
        <v>204</v>
      </c>
      <c r="E798" s="0" t="n">
        <v>2035</v>
      </c>
      <c r="F798" s="5" t="n">
        <v>5.34474807120329</v>
      </c>
      <c r="G798" s="11" t="n">
        <v>0.06</v>
      </c>
      <c r="H798" s="5" t="n">
        <v>0.320684884272198</v>
      </c>
      <c r="I798" s="5" t="n">
        <v>5.0240631869311</v>
      </c>
    </row>
    <row r="799" customFormat="false" ht="14.25" hidden="false" customHeight="false" outlineLevel="0" collapsed="false">
      <c r="A799" s="0" t="s">
        <v>95</v>
      </c>
      <c r="B799" s="0" t="s">
        <v>52</v>
      </c>
      <c r="C799" s="0" t="s">
        <v>65</v>
      </c>
      <c r="D799" s="0" t="s">
        <v>204</v>
      </c>
      <c r="E799" s="0" t="n">
        <v>2035</v>
      </c>
      <c r="F799" s="5" t="n">
        <v>13.2326158095419</v>
      </c>
      <c r="G799" s="11" t="n">
        <v>0.06</v>
      </c>
      <c r="H799" s="5" t="n">
        <v>0.793956948572516</v>
      </c>
      <c r="I799" s="5" t="n">
        <v>12.4386588609694</v>
      </c>
    </row>
    <row r="800" customFormat="false" ht="14.25" hidden="false" customHeight="false" outlineLevel="0" collapsed="false">
      <c r="A800" s="0" t="s">
        <v>95</v>
      </c>
      <c r="B800" s="0" t="s">
        <v>52</v>
      </c>
      <c r="C800" s="0" t="s">
        <v>65</v>
      </c>
      <c r="D800" s="0" t="s">
        <v>204</v>
      </c>
      <c r="E800" s="0" t="n">
        <v>2035</v>
      </c>
      <c r="F800" s="5" t="n">
        <v>73.0407573670328</v>
      </c>
      <c r="G800" s="11" t="n">
        <v>0.06</v>
      </c>
      <c r="H800" s="5" t="n">
        <v>4.38244544202197</v>
      </c>
      <c r="I800" s="5" t="n">
        <v>68.6583119250108</v>
      </c>
    </row>
    <row r="801" customFormat="false" ht="14.25" hidden="false" customHeight="false" outlineLevel="0" collapsed="false">
      <c r="A801" s="0" t="s">
        <v>95</v>
      </c>
      <c r="B801" s="0" t="s">
        <v>52</v>
      </c>
      <c r="C801" s="0" t="s">
        <v>65</v>
      </c>
      <c r="D801" s="0" t="s">
        <v>204</v>
      </c>
      <c r="E801" s="0" t="n">
        <v>2036</v>
      </c>
      <c r="F801" s="5" t="n">
        <v>5.41746910448929</v>
      </c>
      <c r="G801" s="11" t="n">
        <v>0.064</v>
      </c>
      <c r="H801" s="5" t="n">
        <v>0.346718022687315</v>
      </c>
      <c r="I801" s="5" t="n">
        <v>5.07075108180198</v>
      </c>
    </row>
    <row r="802" customFormat="false" ht="14.25" hidden="false" customHeight="false" outlineLevel="0" collapsed="false">
      <c r="A802" s="0" t="s">
        <v>95</v>
      </c>
      <c r="B802" s="0" t="s">
        <v>52</v>
      </c>
      <c r="C802" s="0" t="s">
        <v>65</v>
      </c>
      <c r="D802" s="0" t="s">
        <v>204</v>
      </c>
      <c r="E802" s="0" t="n">
        <v>2036</v>
      </c>
      <c r="F802" s="5" t="n">
        <v>12.7662719999165</v>
      </c>
      <c r="G802" s="11" t="n">
        <v>0.064</v>
      </c>
      <c r="H802" s="5" t="n">
        <v>0.817041407994653</v>
      </c>
      <c r="I802" s="5" t="n">
        <v>11.9492305919218</v>
      </c>
    </row>
    <row r="803" customFormat="false" ht="14.25" hidden="false" customHeight="false" outlineLevel="0" collapsed="false">
      <c r="A803" s="0" t="s">
        <v>95</v>
      </c>
      <c r="B803" s="0" t="s">
        <v>52</v>
      </c>
      <c r="C803" s="0" t="s">
        <v>65</v>
      </c>
      <c r="D803" s="0" t="s">
        <v>204</v>
      </c>
      <c r="E803" s="0" t="n">
        <v>2036</v>
      </c>
      <c r="F803" s="5" t="n">
        <v>73.4823693569202</v>
      </c>
      <c r="G803" s="11" t="n">
        <v>0.064</v>
      </c>
      <c r="H803" s="5" t="n">
        <v>4.70287163884289</v>
      </c>
      <c r="I803" s="5" t="n">
        <v>68.7794977180773</v>
      </c>
    </row>
    <row r="804" customFormat="false" ht="14.25" hidden="false" customHeight="false" outlineLevel="0" collapsed="false">
      <c r="A804" s="0" t="s">
        <v>95</v>
      </c>
      <c r="B804" s="0" t="s">
        <v>52</v>
      </c>
      <c r="C804" s="0" t="s">
        <v>65</v>
      </c>
      <c r="D804" s="0" t="s">
        <v>204</v>
      </c>
      <c r="E804" s="0" t="n">
        <v>2037</v>
      </c>
      <c r="F804" s="5" t="n">
        <v>5.5026225833059</v>
      </c>
      <c r="G804" s="11" t="n">
        <v>0.068</v>
      </c>
      <c r="H804" s="5" t="n">
        <v>0.374178335664801</v>
      </c>
      <c r="I804" s="5" t="n">
        <v>5.1284442476411</v>
      </c>
    </row>
    <row r="805" customFormat="false" ht="14.25" hidden="false" customHeight="false" outlineLevel="0" collapsed="false">
      <c r="A805" s="0" t="s">
        <v>95</v>
      </c>
      <c r="B805" s="0" t="s">
        <v>52</v>
      </c>
      <c r="C805" s="0" t="s">
        <v>65</v>
      </c>
      <c r="D805" s="0" t="s">
        <v>204</v>
      </c>
      <c r="E805" s="0" t="n">
        <v>2037</v>
      </c>
      <c r="F805" s="5" t="n">
        <v>12.3134910648478</v>
      </c>
      <c r="G805" s="11" t="n">
        <v>0.068</v>
      </c>
      <c r="H805" s="5" t="n">
        <v>0.837317392409651</v>
      </c>
      <c r="I805" s="5" t="n">
        <v>11.4761736724382</v>
      </c>
    </row>
    <row r="806" customFormat="false" ht="14.25" hidden="false" customHeight="false" outlineLevel="0" collapsed="false">
      <c r="A806" s="0" t="s">
        <v>95</v>
      </c>
      <c r="B806" s="0" t="s">
        <v>52</v>
      </c>
      <c r="C806" s="0" t="s">
        <v>65</v>
      </c>
      <c r="D806" s="0" t="s">
        <v>204</v>
      </c>
      <c r="E806" s="0" t="n">
        <v>2037</v>
      </c>
      <c r="F806" s="5" t="n">
        <v>74.0084493716696</v>
      </c>
      <c r="G806" s="11" t="n">
        <v>0.068</v>
      </c>
      <c r="H806" s="5" t="n">
        <v>5.03257455727353</v>
      </c>
      <c r="I806" s="5" t="n">
        <v>68.9758748143961</v>
      </c>
    </row>
    <row r="807" customFormat="false" ht="14.25" hidden="false" customHeight="false" outlineLevel="0" collapsed="false">
      <c r="A807" s="0" t="s">
        <v>95</v>
      </c>
      <c r="B807" s="0" t="s">
        <v>52</v>
      </c>
      <c r="C807" s="0" t="s">
        <v>65</v>
      </c>
      <c r="D807" s="0" t="s">
        <v>204</v>
      </c>
      <c r="E807" s="0" t="n">
        <v>2038</v>
      </c>
      <c r="F807" s="5" t="n">
        <v>5.43203576124103</v>
      </c>
      <c r="G807" s="11" t="n">
        <v>0.072</v>
      </c>
      <c r="H807" s="5" t="n">
        <v>0.391106574809354</v>
      </c>
      <c r="I807" s="5" t="n">
        <v>5.04092918643168</v>
      </c>
    </row>
    <row r="808" customFormat="false" ht="14.25" hidden="false" customHeight="false" outlineLevel="0" collapsed="false">
      <c r="A808" s="0" t="s">
        <v>95</v>
      </c>
      <c r="B808" s="0" t="s">
        <v>52</v>
      </c>
      <c r="C808" s="0" t="s">
        <v>65</v>
      </c>
      <c r="D808" s="0" t="s">
        <v>204</v>
      </c>
      <c r="E808" s="0" t="n">
        <v>2038</v>
      </c>
      <c r="F808" s="5" t="n">
        <v>11.8441713974821</v>
      </c>
      <c r="G808" s="11" t="n">
        <v>0.072</v>
      </c>
      <c r="H808" s="5" t="n">
        <v>0.852780340618714</v>
      </c>
      <c r="I808" s="5" t="n">
        <v>10.9913910568634</v>
      </c>
    </row>
    <row r="809" customFormat="false" ht="14.25" hidden="false" customHeight="false" outlineLevel="0" collapsed="false">
      <c r="A809" s="0" t="s">
        <v>95</v>
      </c>
      <c r="B809" s="0" t="s">
        <v>52</v>
      </c>
      <c r="C809" s="0" t="s">
        <v>65</v>
      </c>
      <c r="D809" s="0" t="s">
        <v>204</v>
      </c>
      <c r="E809" s="0" t="n">
        <v>2038</v>
      </c>
      <c r="F809" s="5" t="n">
        <v>74.4506501625578</v>
      </c>
      <c r="G809" s="11" t="n">
        <v>0.072</v>
      </c>
      <c r="H809" s="5" t="n">
        <v>5.36044681170416</v>
      </c>
      <c r="I809" s="5" t="n">
        <v>69.0902033508536</v>
      </c>
    </row>
    <row r="810" customFormat="false" ht="14.25" hidden="false" customHeight="false" outlineLevel="0" collapsed="false">
      <c r="A810" s="0" t="s">
        <v>95</v>
      </c>
      <c r="B810" s="0" t="s">
        <v>52</v>
      </c>
      <c r="C810" s="0" t="s">
        <v>65</v>
      </c>
      <c r="D810" s="0" t="s">
        <v>204</v>
      </c>
      <c r="E810" s="0" t="n">
        <v>2039</v>
      </c>
      <c r="F810" s="5" t="n">
        <v>5.46445498917973</v>
      </c>
      <c r="G810" s="11" t="n">
        <v>0.076</v>
      </c>
      <c r="H810" s="5" t="n">
        <v>0.415298579177659</v>
      </c>
      <c r="I810" s="5" t="n">
        <v>5.04915641000207</v>
      </c>
    </row>
    <row r="811" customFormat="false" ht="14.25" hidden="false" customHeight="false" outlineLevel="0" collapsed="false">
      <c r="A811" s="0" t="s">
        <v>95</v>
      </c>
      <c r="B811" s="0" t="s">
        <v>52</v>
      </c>
      <c r="C811" s="0" t="s">
        <v>65</v>
      </c>
      <c r="D811" s="0" t="s">
        <v>204</v>
      </c>
      <c r="E811" s="0" t="n">
        <v>2039</v>
      </c>
      <c r="F811" s="5" t="n">
        <v>11.3932932761829</v>
      </c>
      <c r="G811" s="11" t="n">
        <v>0.076</v>
      </c>
      <c r="H811" s="5" t="n">
        <v>0.865890288989903</v>
      </c>
      <c r="I811" s="5" t="n">
        <v>10.527402987193</v>
      </c>
    </row>
    <row r="812" customFormat="false" ht="14.25" hidden="false" customHeight="false" outlineLevel="0" collapsed="false">
      <c r="A812" s="0" t="s">
        <v>95</v>
      </c>
      <c r="B812" s="0" t="s">
        <v>52</v>
      </c>
      <c r="C812" s="0" t="s">
        <v>65</v>
      </c>
      <c r="D812" s="0" t="s">
        <v>204</v>
      </c>
      <c r="E812" s="0" t="n">
        <v>2039</v>
      </c>
      <c r="F812" s="5" t="n">
        <v>74.8708735289716</v>
      </c>
      <c r="G812" s="11" t="n">
        <v>0.076</v>
      </c>
      <c r="H812" s="5" t="n">
        <v>5.69018638820184</v>
      </c>
      <c r="I812" s="5" t="n">
        <v>69.1806871407698</v>
      </c>
    </row>
    <row r="813" customFormat="false" ht="14.25" hidden="false" customHeight="false" outlineLevel="0" collapsed="false">
      <c r="A813" s="0" t="s">
        <v>95</v>
      </c>
      <c r="B813" s="0" t="s">
        <v>52</v>
      </c>
      <c r="C813" s="0" t="s">
        <v>65</v>
      </c>
      <c r="D813" s="0" t="s">
        <v>204</v>
      </c>
      <c r="E813" s="0" t="n">
        <v>2040</v>
      </c>
      <c r="F813" s="5" t="n">
        <v>5.50292043919345</v>
      </c>
      <c r="G813" s="11" t="n">
        <v>0.08</v>
      </c>
      <c r="H813" s="5" t="n">
        <v>0.440233635135476</v>
      </c>
      <c r="I813" s="5" t="n">
        <v>5.06268680405797</v>
      </c>
    </row>
    <row r="814" customFormat="false" ht="14.25" hidden="false" customHeight="false" outlineLevel="0" collapsed="false">
      <c r="A814" s="0" t="s">
        <v>95</v>
      </c>
      <c r="B814" s="0" t="s">
        <v>52</v>
      </c>
      <c r="C814" s="0" t="s">
        <v>65</v>
      </c>
      <c r="D814" s="0" t="s">
        <v>204</v>
      </c>
      <c r="E814" s="0" t="n">
        <v>2040</v>
      </c>
      <c r="F814" s="5" t="n">
        <v>11.1816666865395</v>
      </c>
      <c r="G814" s="11" t="n">
        <v>0.08</v>
      </c>
      <c r="H814" s="5" t="n">
        <v>0.894533334923159</v>
      </c>
      <c r="I814" s="5" t="n">
        <v>10.2871333516163</v>
      </c>
    </row>
    <row r="815" customFormat="false" ht="14.25" hidden="false" customHeight="false" outlineLevel="0" collapsed="false">
      <c r="A815" s="0" t="s">
        <v>95</v>
      </c>
      <c r="B815" s="0" t="s">
        <v>52</v>
      </c>
      <c r="C815" s="0" t="s">
        <v>65</v>
      </c>
      <c r="D815" s="0" t="s">
        <v>204</v>
      </c>
      <c r="E815" s="0" t="n">
        <v>2040</v>
      </c>
      <c r="F815" s="5" t="n">
        <v>75.3905425163238</v>
      </c>
      <c r="G815" s="11" t="n">
        <v>0.08</v>
      </c>
      <c r="H815" s="5" t="n">
        <v>6.03124340130591</v>
      </c>
      <c r="I815" s="5" t="n">
        <v>69.3592991150179</v>
      </c>
    </row>
    <row r="816" customFormat="false" ht="14.25" hidden="false" customHeight="false" outlineLevel="0" collapsed="false">
      <c r="A816" s="0" t="s">
        <v>95</v>
      </c>
      <c r="B816" s="0" t="s">
        <v>52</v>
      </c>
      <c r="C816" s="0" t="s">
        <v>65</v>
      </c>
      <c r="D816" s="0" t="s">
        <v>206</v>
      </c>
      <c r="E816" s="0" t="n">
        <v>2024</v>
      </c>
      <c r="F816" s="5" t="n">
        <v>0.7712492297172</v>
      </c>
      <c r="G816" s="11" t="n">
        <v>0.052657</v>
      </c>
      <c r="H816" s="5" t="n">
        <v>0.0406116706892186</v>
      </c>
      <c r="I816" s="5" t="n">
        <v>0.730637559027981</v>
      </c>
    </row>
    <row r="817" customFormat="false" ht="14.25" hidden="false" customHeight="false" outlineLevel="0" collapsed="false">
      <c r="A817" s="0" t="s">
        <v>95</v>
      </c>
      <c r="B817" s="0" t="s">
        <v>52</v>
      </c>
      <c r="C817" s="0" t="s">
        <v>65</v>
      </c>
      <c r="D817" s="0" t="s">
        <v>206</v>
      </c>
      <c r="E817" s="0" t="n">
        <v>2025</v>
      </c>
      <c r="F817" s="5" t="n">
        <v>0.894319742436736</v>
      </c>
      <c r="G817" s="11" t="n">
        <v>0.052657</v>
      </c>
      <c r="H817" s="5" t="n">
        <v>0.0470921946774912</v>
      </c>
      <c r="I817" s="5" t="n">
        <v>0.847227547759245</v>
      </c>
    </row>
    <row r="818" customFormat="false" ht="14.25" hidden="false" customHeight="false" outlineLevel="0" collapsed="false">
      <c r="A818" s="0" t="s">
        <v>95</v>
      </c>
      <c r="B818" s="0" t="s">
        <v>52</v>
      </c>
      <c r="C818" s="0" t="s">
        <v>65</v>
      </c>
      <c r="D818" s="0" t="s">
        <v>206</v>
      </c>
      <c r="E818" s="0" t="n">
        <v>2026</v>
      </c>
      <c r="F818" s="5" t="n">
        <v>1.02456727298</v>
      </c>
      <c r="G818" s="11" t="n">
        <v>0.0608292</v>
      </c>
      <c r="H818" s="5" t="n">
        <v>0.062323607561555</v>
      </c>
      <c r="I818" s="5" t="n">
        <v>0.962243665418444</v>
      </c>
    </row>
    <row r="819" customFormat="false" ht="14.25" hidden="false" customHeight="false" outlineLevel="0" collapsed="false">
      <c r="A819" s="0" t="s">
        <v>95</v>
      </c>
      <c r="B819" s="0" t="s">
        <v>52</v>
      </c>
      <c r="C819" s="0" t="s">
        <v>65</v>
      </c>
      <c r="D819" s="0" t="s">
        <v>206</v>
      </c>
      <c r="E819" s="0" t="n">
        <v>2027</v>
      </c>
      <c r="F819" s="5" t="n">
        <v>1.20629414868377</v>
      </c>
      <c r="G819" s="11" t="n">
        <v>0.0690014</v>
      </c>
      <c r="H819" s="5" t="n">
        <v>0.0832359850709881</v>
      </c>
      <c r="I819" s="5" t="n">
        <v>1.12305816361278</v>
      </c>
    </row>
    <row r="820" customFormat="false" ht="14.25" hidden="false" customHeight="false" outlineLevel="0" collapsed="false">
      <c r="A820" s="0" t="s">
        <v>95</v>
      </c>
      <c r="B820" s="0" t="s">
        <v>52</v>
      </c>
      <c r="C820" s="0" t="s">
        <v>65</v>
      </c>
      <c r="D820" s="0" t="s">
        <v>206</v>
      </c>
      <c r="E820" s="0" t="n">
        <v>2028</v>
      </c>
      <c r="F820" s="5" t="n">
        <v>1.39724213014051</v>
      </c>
      <c r="G820" s="11" t="n">
        <v>0.0771736</v>
      </c>
      <c r="H820" s="5" t="n">
        <v>0.107830205254612</v>
      </c>
      <c r="I820" s="5" t="n">
        <v>1.2894119248859</v>
      </c>
    </row>
    <row r="821" customFormat="false" ht="14.25" hidden="false" customHeight="false" outlineLevel="0" collapsed="false">
      <c r="A821" s="0" t="s">
        <v>95</v>
      </c>
      <c r="B821" s="0" t="s">
        <v>52</v>
      </c>
      <c r="C821" s="0" t="s">
        <v>65</v>
      </c>
      <c r="D821" s="0" t="s">
        <v>206</v>
      </c>
      <c r="E821" s="0" t="n">
        <v>2029</v>
      </c>
      <c r="F821" s="5" t="n">
        <v>1.61928686153635</v>
      </c>
      <c r="G821" s="11" t="n">
        <v>0.0853458</v>
      </c>
      <c r="H821" s="5" t="n">
        <v>0.138199332627309</v>
      </c>
      <c r="I821" s="5" t="n">
        <v>1.48108752890904</v>
      </c>
    </row>
    <row r="822" customFormat="false" ht="14.25" hidden="false" customHeight="false" outlineLevel="0" collapsed="false">
      <c r="A822" s="0" t="s">
        <v>95</v>
      </c>
      <c r="B822" s="0" t="s">
        <v>52</v>
      </c>
      <c r="C822" s="0" t="s">
        <v>65</v>
      </c>
      <c r="D822" s="0" t="s">
        <v>206</v>
      </c>
      <c r="E822" s="0" t="n">
        <v>2030</v>
      </c>
      <c r="F822" s="5" t="n">
        <v>1.91478870910351</v>
      </c>
      <c r="G822" s="11" t="n">
        <v>0.093518</v>
      </c>
      <c r="H822" s="5" t="n">
        <v>0.179067210497942</v>
      </c>
      <c r="I822" s="5" t="n">
        <v>1.73572149860557</v>
      </c>
    </row>
    <row r="823" customFormat="false" ht="14.25" hidden="false" customHeight="false" outlineLevel="0" collapsed="false">
      <c r="A823" s="0" t="s">
        <v>95</v>
      </c>
      <c r="B823" s="0" t="s">
        <v>52</v>
      </c>
      <c r="C823" s="0" t="s">
        <v>65</v>
      </c>
      <c r="D823" s="0" t="s">
        <v>206</v>
      </c>
      <c r="E823" s="0" t="n">
        <v>2031</v>
      </c>
      <c r="F823" s="5" t="n">
        <v>2.16764617699152</v>
      </c>
      <c r="G823" s="11" t="n">
        <v>0.1004376</v>
      </c>
      <c r="H823" s="5" t="n">
        <v>0.217713179666203</v>
      </c>
      <c r="I823" s="5" t="n">
        <v>1.94993299732531</v>
      </c>
    </row>
    <row r="824" customFormat="false" ht="14.25" hidden="false" customHeight="false" outlineLevel="0" collapsed="false">
      <c r="A824" s="0" t="s">
        <v>95</v>
      </c>
      <c r="B824" s="0" t="s">
        <v>52</v>
      </c>
      <c r="C824" s="0" t="s">
        <v>65</v>
      </c>
      <c r="D824" s="0" t="s">
        <v>206</v>
      </c>
      <c r="E824" s="0" t="n">
        <v>2032</v>
      </c>
      <c r="F824" s="5" t="n">
        <v>2.43176591503276</v>
      </c>
      <c r="G824" s="11" t="n">
        <v>0.1073572</v>
      </c>
      <c r="H824" s="5" t="n">
        <v>0.261067579693355</v>
      </c>
      <c r="I824" s="5" t="n">
        <v>2.17069833533941</v>
      </c>
    </row>
    <row r="825" customFormat="false" ht="14.25" hidden="false" customHeight="false" outlineLevel="0" collapsed="false">
      <c r="A825" s="0" t="s">
        <v>95</v>
      </c>
      <c r="B825" s="0" t="s">
        <v>52</v>
      </c>
      <c r="C825" s="0" t="s">
        <v>65</v>
      </c>
      <c r="D825" s="0" t="s">
        <v>206</v>
      </c>
      <c r="E825" s="0" t="n">
        <v>2033</v>
      </c>
      <c r="F825" s="5" t="n">
        <v>2.72440998766171</v>
      </c>
      <c r="G825" s="11" t="n">
        <v>0.1142768</v>
      </c>
      <c r="H825" s="5" t="n">
        <v>0.31133685527802</v>
      </c>
      <c r="I825" s="5" t="n">
        <v>2.41307313238369</v>
      </c>
    </row>
    <row r="826" customFormat="false" ht="14.25" hidden="false" customHeight="false" outlineLevel="0" collapsed="false">
      <c r="A826" s="0" t="s">
        <v>95</v>
      </c>
      <c r="B826" s="0" t="s">
        <v>52</v>
      </c>
      <c r="C826" s="0" t="s">
        <v>65</v>
      </c>
      <c r="D826" s="0" t="s">
        <v>206</v>
      </c>
      <c r="E826" s="0" t="n">
        <v>2034</v>
      </c>
      <c r="F826" s="5" t="n">
        <v>3.07505821853259</v>
      </c>
      <c r="G826" s="11" t="n">
        <v>0.1211964</v>
      </c>
      <c r="H826" s="5" t="n">
        <v>0.372685985876563</v>
      </c>
      <c r="I826" s="5" t="n">
        <v>2.70237223265603</v>
      </c>
    </row>
    <row r="827" customFormat="false" ht="14.25" hidden="false" customHeight="false" outlineLevel="0" collapsed="false">
      <c r="A827" s="0" t="s">
        <v>95</v>
      </c>
      <c r="B827" s="0" t="s">
        <v>52</v>
      </c>
      <c r="C827" s="0" t="s">
        <v>65</v>
      </c>
      <c r="D827" s="0" t="s">
        <v>206</v>
      </c>
      <c r="E827" s="0" t="n">
        <v>2035</v>
      </c>
      <c r="F827" s="5" t="n">
        <v>3.41857843646295</v>
      </c>
      <c r="G827" s="11" t="n">
        <v>0.128116</v>
      </c>
      <c r="H827" s="5" t="n">
        <v>0.437974594965888</v>
      </c>
      <c r="I827" s="5" t="n">
        <v>2.98060384149707</v>
      </c>
    </row>
    <row r="828" customFormat="false" ht="14.25" hidden="false" customHeight="false" outlineLevel="0" collapsed="false">
      <c r="A828" s="0" t="s">
        <v>95</v>
      </c>
      <c r="B828" s="0" t="s">
        <v>52</v>
      </c>
      <c r="C828" s="0" t="s">
        <v>65</v>
      </c>
      <c r="D828" s="0" t="s">
        <v>206</v>
      </c>
      <c r="E828" s="0" t="n">
        <v>2036</v>
      </c>
      <c r="F828" s="5" t="n">
        <v>3.72593946313684</v>
      </c>
      <c r="G828" s="11" t="n">
        <v>0.1330182</v>
      </c>
      <c r="H828" s="5" t="n">
        <v>0.495617760695429</v>
      </c>
      <c r="I828" s="5" t="n">
        <v>3.23032170244142</v>
      </c>
    </row>
    <row r="829" customFormat="false" ht="14.25" hidden="false" customHeight="false" outlineLevel="0" collapsed="false">
      <c r="A829" s="0" t="s">
        <v>95</v>
      </c>
      <c r="B829" s="0" t="s">
        <v>52</v>
      </c>
      <c r="C829" s="0" t="s">
        <v>65</v>
      </c>
      <c r="D829" s="0" t="s">
        <v>206</v>
      </c>
      <c r="E829" s="0" t="n">
        <v>2037</v>
      </c>
      <c r="F829" s="5" t="n">
        <v>3.93406949429242</v>
      </c>
      <c r="G829" s="11" t="n">
        <v>0.1379204</v>
      </c>
      <c r="H829" s="5" t="n">
        <v>0.542588438280609</v>
      </c>
      <c r="I829" s="5" t="n">
        <v>3.39148105601182</v>
      </c>
    </row>
    <row r="830" customFormat="false" ht="14.25" hidden="false" customHeight="false" outlineLevel="0" collapsed="false">
      <c r="A830" s="0" t="s">
        <v>95</v>
      </c>
      <c r="B830" s="0" t="s">
        <v>52</v>
      </c>
      <c r="C830" s="0" t="s">
        <v>65</v>
      </c>
      <c r="D830" s="0" t="s">
        <v>206</v>
      </c>
      <c r="E830" s="0" t="n">
        <v>2038</v>
      </c>
      <c r="F830" s="5" t="n">
        <v>4.19106222583071</v>
      </c>
      <c r="G830" s="11" t="n">
        <v>0.1428226</v>
      </c>
      <c r="H830" s="5" t="n">
        <v>0.598578403854929</v>
      </c>
      <c r="I830" s="5" t="n">
        <v>3.59248382197578</v>
      </c>
    </row>
    <row r="831" customFormat="false" ht="14.25" hidden="false" customHeight="false" outlineLevel="0" collapsed="false">
      <c r="A831" s="0" t="s">
        <v>95</v>
      </c>
      <c r="B831" s="0" t="s">
        <v>52</v>
      </c>
      <c r="C831" s="0" t="s">
        <v>65</v>
      </c>
      <c r="D831" s="0" t="s">
        <v>206</v>
      </c>
      <c r="E831" s="0" t="n">
        <v>2039</v>
      </c>
      <c r="F831" s="5" t="n">
        <v>4.49902824980462</v>
      </c>
      <c r="G831" s="11" t="n">
        <v>0.1477248</v>
      </c>
      <c r="H831" s="5" t="n">
        <v>0.664618048396737</v>
      </c>
      <c r="I831" s="5" t="n">
        <v>3.83441020140788</v>
      </c>
    </row>
    <row r="832" customFormat="false" ht="14.25" hidden="false" customHeight="false" outlineLevel="0" collapsed="false">
      <c r="A832" s="0" t="s">
        <v>95</v>
      </c>
      <c r="B832" s="0" t="s">
        <v>52</v>
      </c>
      <c r="C832" s="0" t="s">
        <v>65</v>
      </c>
      <c r="D832" s="0" t="s">
        <v>206</v>
      </c>
      <c r="E832" s="0" t="n">
        <v>2040</v>
      </c>
      <c r="F832" s="5" t="n">
        <v>4.73380285983877</v>
      </c>
      <c r="G832" s="11" t="n">
        <v>0.152627</v>
      </c>
      <c r="H832" s="5" t="n">
        <v>0.722506129088611</v>
      </c>
      <c r="I832" s="5" t="n">
        <v>4.01129673075016</v>
      </c>
    </row>
    <row r="833" customFormat="false" ht="14.25" hidden="false" customHeight="false" outlineLevel="0" collapsed="false">
      <c r="A833" s="0" t="s">
        <v>95</v>
      </c>
      <c r="B833" s="0" t="s">
        <v>52</v>
      </c>
      <c r="C833" s="0" t="s">
        <v>65</v>
      </c>
      <c r="D833" s="0" t="s">
        <v>207</v>
      </c>
      <c r="E833" s="0" t="n">
        <v>2024</v>
      </c>
      <c r="F833" s="5" t="n">
        <v>62.2188617001028</v>
      </c>
      <c r="G833" s="11" t="n">
        <v>0.019199</v>
      </c>
      <c r="H833" s="5" t="n">
        <v>1.19453992578027</v>
      </c>
      <c r="I833" s="5" t="n">
        <v>61.0243217743225</v>
      </c>
    </row>
    <row r="834" customFormat="false" ht="14.25" hidden="false" customHeight="false" outlineLevel="0" collapsed="false">
      <c r="A834" s="0" t="s">
        <v>95</v>
      </c>
      <c r="B834" s="0" t="s">
        <v>52</v>
      </c>
      <c r="C834" s="0" t="s">
        <v>65</v>
      </c>
      <c r="D834" s="0" t="s">
        <v>207</v>
      </c>
      <c r="E834" s="0" t="n">
        <v>2025</v>
      </c>
      <c r="F834" s="5" t="n">
        <v>62.7514831634101</v>
      </c>
      <c r="G834" s="11" t="n">
        <v>0.019199</v>
      </c>
      <c r="H834" s="5" t="n">
        <v>1.20476572525431</v>
      </c>
      <c r="I834" s="5" t="n">
        <v>61.5467174381558</v>
      </c>
    </row>
    <row r="835" customFormat="false" ht="14.25" hidden="false" customHeight="false" outlineLevel="0" collapsed="false">
      <c r="A835" s="0" t="s">
        <v>95</v>
      </c>
      <c r="B835" s="0" t="s">
        <v>52</v>
      </c>
      <c r="C835" s="0" t="s">
        <v>65</v>
      </c>
      <c r="D835" s="0" t="s">
        <v>207</v>
      </c>
      <c r="E835" s="0" t="n">
        <v>2026</v>
      </c>
      <c r="F835" s="5" t="n">
        <v>63.1643646232343</v>
      </c>
      <c r="G835" s="11" t="n">
        <v>0.022833</v>
      </c>
      <c r="H835" s="5" t="n">
        <v>1.44223193744231</v>
      </c>
      <c r="I835" s="5" t="n">
        <v>61.722132685792</v>
      </c>
    </row>
    <row r="836" customFormat="false" ht="14.25" hidden="false" customHeight="false" outlineLevel="0" collapsed="false">
      <c r="A836" s="0" t="s">
        <v>95</v>
      </c>
      <c r="B836" s="0" t="s">
        <v>52</v>
      </c>
      <c r="C836" s="0" t="s">
        <v>65</v>
      </c>
      <c r="D836" s="0" t="s">
        <v>207</v>
      </c>
      <c r="E836" s="0" t="n">
        <v>2027</v>
      </c>
      <c r="F836" s="5" t="n">
        <v>63.6071251591952</v>
      </c>
      <c r="G836" s="11" t="n">
        <v>0.026467</v>
      </c>
      <c r="H836" s="5" t="n">
        <v>1.68348978158842</v>
      </c>
      <c r="I836" s="5" t="n">
        <v>61.9236353776068</v>
      </c>
    </row>
    <row r="837" customFormat="false" ht="14.25" hidden="false" customHeight="false" outlineLevel="0" collapsed="false">
      <c r="A837" s="0" t="s">
        <v>95</v>
      </c>
      <c r="B837" s="0" t="s">
        <v>52</v>
      </c>
      <c r="C837" s="0" t="s">
        <v>65</v>
      </c>
      <c r="D837" s="0" t="s">
        <v>207</v>
      </c>
      <c r="E837" s="0" t="n">
        <v>2028</v>
      </c>
      <c r="F837" s="5" t="n">
        <v>63.9599261894795</v>
      </c>
      <c r="G837" s="11" t="n">
        <v>0.030101</v>
      </c>
      <c r="H837" s="5" t="n">
        <v>1.92525773822952</v>
      </c>
      <c r="I837" s="5" t="n">
        <v>62.03466845125</v>
      </c>
    </row>
    <row r="838" customFormat="false" ht="14.25" hidden="false" customHeight="false" outlineLevel="0" collapsed="false">
      <c r="A838" s="0" t="s">
        <v>95</v>
      </c>
      <c r="B838" s="0" t="s">
        <v>52</v>
      </c>
      <c r="C838" s="0" t="s">
        <v>65</v>
      </c>
      <c r="D838" s="0" t="s">
        <v>207</v>
      </c>
      <c r="E838" s="0" t="n">
        <v>2029</v>
      </c>
      <c r="F838" s="5" t="n">
        <v>64.4463589703844</v>
      </c>
      <c r="G838" s="11" t="n">
        <v>0.033735</v>
      </c>
      <c r="H838" s="5" t="n">
        <v>2.17409791986592</v>
      </c>
      <c r="I838" s="5" t="n">
        <v>62.2722610505184</v>
      </c>
    </row>
    <row r="839" customFormat="false" ht="14.25" hidden="false" customHeight="false" outlineLevel="0" collapsed="false">
      <c r="A839" s="0" t="s">
        <v>95</v>
      </c>
      <c r="B839" s="0" t="s">
        <v>52</v>
      </c>
      <c r="C839" s="0" t="s">
        <v>65</v>
      </c>
      <c r="D839" s="0" t="s">
        <v>207</v>
      </c>
      <c r="E839" s="0" t="n">
        <v>2030</v>
      </c>
      <c r="F839" s="5" t="n">
        <v>64.9526550734103</v>
      </c>
      <c r="G839" s="11" t="n">
        <v>0.037369</v>
      </c>
      <c r="H839" s="5" t="n">
        <v>2.42721576743827</v>
      </c>
      <c r="I839" s="5" t="n">
        <v>62.5254393059721</v>
      </c>
    </row>
    <row r="840" customFormat="false" ht="14.25" hidden="false" customHeight="false" outlineLevel="0" collapsed="false">
      <c r="A840" s="0" t="s">
        <v>95</v>
      </c>
      <c r="B840" s="0" t="s">
        <v>52</v>
      </c>
      <c r="C840" s="0" t="s">
        <v>65</v>
      </c>
      <c r="D840" s="0" t="s">
        <v>207</v>
      </c>
      <c r="E840" s="0" t="n">
        <v>2031</v>
      </c>
      <c r="F840" s="5" t="n">
        <v>65.4575048467857</v>
      </c>
      <c r="G840" s="11" t="n">
        <v>0.0419828</v>
      </c>
      <c r="H840" s="5" t="n">
        <v>2.74808933448163</v>
      </c>
      <c r="I840" s="5" t="n">
        <v>62.7094155123041</v>
      </c>
    </row>
    <row r="841" customFormat="false" ht="14.25" hidden="false" customHeight="false" outlineLevel="0" collapsed="false">
      <c r="A841" s="0" t="s">
        <v>95</v>
      </c>
      <c r="B841" s="0" t="s">
        <v>52</v>
      </c>
      <c r="C841" s="0" t="s">
        <v>65</v>
      </c>
      <c r="D841" s="0" t="s">
        <v>207</v>
      </c>
      <c r="E841" s="0" t="n">
        <v>2032</v>
      </c>
      <c r="F841" s="5" t="n">
        <v>66.1111890231253</v>
      </c>
      <c r="G841" s="11" t="n">
        <v>0.0465966</v>
      </c>
      <c r="H841" s="5" t="n">
        <v>3.08055663043496</v>
      </c>
      <c r="I841" s="5" t="n">
        <v>63.0306323926903</v>
      </c>
    </row>
    <row r="842" customFormat="false" ht="14.25" hidden="false" customHeight="false" outlineLevel="0" collapsed="false">
      <c r="A842" s="0" t="s">
        <v>95</v>
      </c>
      <c r="B842" s="0" t="s">
        <v>52</v>
      </c>
      <c r="C842" s="0" t="s">
        <v>65</v>
      </c>
      <c r="D842" s="0" t="s">
        <v>207</v>
      </c>
      <c r="E842" s="0" t="n">
        <v>2033</v>
      </c>
      <c r="F842" s="5" t="n">
        <v>66.6734371896217</v>
      </c>
      <c r="G842" s="11" t="n">
        <v>0.0512104</v>
      </c>
      <c r="H842" s="5" t="n">
        <v>3.4143733878554</v>
      </c>
      <c r="I842" s="5" t="n">
        <v>63.2590638017663</v>
      </c>
    </row>
    <row r="843" customFormat="false" ht="14.25" hidden="false" customHeight="false" outlineLevel="0" collapsed="false">
      <c r="A843" s="0" t="s">
        <v>95</v>
      </c>
      <c r="B843" s="0" t="s">
        <v>52</v>
      </c>
      <c r="C843" s="0" t="s">
        <v>65</v>
      </c>
      <c r="D843" s="0" t="s">
        <v>207</v>
      </c>
      <c r="E843" s="0" t="n">
        <v>2034</v>
      </c>
      <c r="F843" s="5" t="n">
        <v>67.0310889239299</v>
      </c>
      <c r="G843" s="11" t="n">
        <v>0.0558242</v>
      </c>
      <c r="H843" s="5" t="n">
        <v>3.74195691430725</v>
      </c>
      <c r="I843" s="5" t="n">
        <v>63.2891320096226</v>
      </c>
    </row>
    <row r="844" customFormat="false" ht="14.25" hidden="false" customHeight="false" outlineLevel="0" collapsed="false">
      <c r="A844" s="0" t="s">
        <v>95</v>
      </c>
      <c r="B844" s="0" t="s">
        <v>52</v>
      </c>
      <c r="C844" s="0" t="s">
        <v>65</v>
      </c>
      <c r="D844" s="0" t="s">
        <v>207</v>
      </c>
      <c r="E844" s="0" t="n">
        <v>2035</v>
      </c>
      <c r="F844" s="5" t="n">
        <v>67.4222375695687</v>
      </c>
      <c r="G844" s="11" t="n">
        <v>0.060438</v>
      </c>
      <c r="H844" s="5" t="n">
        <v>4.07486519422959</v>
      </c>
      <c r="I844" s="5" t="n">
        <v>63.3473723753391</v>
      </c>
    </row>
    <row r="845" customFormat="false" ht="14.25" hidden="false" customHeight="false" outlineLevel="0" collapsed="false">
      <c r="A845" s="0" t="s">
        <v>95</v>
      </c>
      <c r="B845" s="0" t="s">
        <v>52</v>
      </c>
      <c r="C845" s="0" t="s">
        <v>65</v>
      </c>
      <c r="D845" s="0" t="s">
        <v>207</v>
      </c>
      <c r="E845" s="0" t="n">
        <v>2036</v>
      </c>
      <c r="F845" s="5" t="n">
        <v>67.8298794063878</v>
      </c>
      <c r="G845" s="11" t="n">
        <v>0.0662112</v>
      </c>
      <c r="H845" s="5" t="n">
        <v>4.49109771135223</v>
      </c>
      <c r="I845" s="5" t="n">
        <v>63.3387816950356</v>
      </c>
    </row>
    <row r="846" customFormat="false" ht="14.25" hidden="false" customHeight="false" outlineLevel="0" collapsed="false">
      <c r="A846" s="0" t="s">
        <v>95</v>
      </c>
      <c r="B846" s="0" t="s">
        <v>52</v>
      </c>
      <c r="C846" s="0" t="s">
        <v>65</v>
      </c>
      <c r="D846" s="0" t="s">
        <v>207</v>
      </c>
      <c r="E846" s="0" t="n">
        <v>2037</v>
      </c>
      <c r="F846" s="5" t="n">
        <v>68.315491727695</v>
      </c>
      <c r="G846" s="11" t="n">
        <v>0.0719844</v>
      </c>
      <c r="H846" s="5" t="n">
        <v>4.91764968272309</v>
      </c>
      <c r="I846" s="5" t="n">
        <v>63.3978420449719</v>
      </c>
    </row>
    <row r="847" customFormat="false" ht="14.25" hidden="false" customHeight="false" outlineLevel="0" collapsed="false">
      <c r="A847" s="0" t="s">
        <v>95</v>
      </c>
      <c r="B847" s="0" t="s">
        <v>52</v>
      </c>
      <c r="C847" s="0" t="s">
        <v>65</v>
      </c>
      <c r="D847" s="0" t="s">
        <v>207</v>
      </c>
      <c r="E847" s="0" t="n">
        <v>2038</v>
      </c>
      <c r="F847" s="5" t="n">
        <v>68.7236770731303</v>
      </c>
      <c r="G847" s="11" t="n">
        <v>0.0777576</v>
      </c>
      <c r="H847" s="5" t="n">
        <v>5.34378819238163</v>
      </c>
      <c r="I847" s="5" t="n">
        <v>63.3798888807486</v>
      </c>
    </row>
    <row r="848" customFormat="false" ht="14.25" hidden="false" customHeight="false" outlineLevel="0" collapsed="false">
      <c r="A848" s="0" t="s">
        <v>95</v>
      </c>
      <c r="B848" s="0" t="s">
        <v>52</v>
      </c>
      <c r="C848" s="0" t="s">
        <v>65</v>
      </c>
      <c r="D848" s="0" t="s">
        <v>207</v>
      </c>
      <c r="E848" s="0" t="n">
        <v>2039</v>
      </c>
      <c r="F848" s="5" t="n">
        <v>69.1115755652046</v>
      </c>
      <c r="G848" s="11" t="n">
        <v>0.0835308</v>
      </c>
      <c r="H848" s="5" t="n">
        <v>5.77294519622199</v>
      </c>
      <c r="I848" s="5" t="n">
        <v>63.3386303689826</v>
      </c>
    </row>
    <row r="849" customFormat="false" ht="14.25" hidden="false" customHeight="false" outlineLevel="0" collapsed="false">
      <c r="A849" s="0" t="s">
        <v>95</v>
      </c>
      <c r="B849" s="0" t="s">
        <v>52</v>
      </c>
      <c r="C849" s="0" t="s">
        <v>65</v>
      </c>
      <c r="D849" s="0" t="s">
        <v>207</v>
      </c>
      <c r="E849" s="0" t="n">
        <v>2040</v>
      </c>
      <c r="F849" s="5" t="n">
        <v>69.5912700150682</v>
      </c>
      <c r="G849" s="11" t="n">
        <v>0.089304</v>
      </c>
      <c r="H849" s="5" t="n">
        <v>6.21477877742565</v>
      </c>
      <c r="I849" s="5" t="n">
        <v>63.3764912376425</v>
      </c>
    </row>
    <row r="850" customFormat="false" ht="14.25" hidden="false" customHeight="false" outlineLevel="0" collapsed="false">
      <c r="A850" s="0" t="s">
        <v>95</v>
      </c>
      <c r="B850" s="0" t="s">
        <v>52</v>
      </c>
      <c r="C850" s="0" t="s">
        <v>75</v>
      </c>
      <c r="D850" s="0" t="s">
        <v>210</v>
      </c>
      <c r="E850" s="0" t="n">
        <v>2024</v>
      </c>
      <c r="F850" s="5" t="n">
        <v>2.445135</v>
      </c>
      <c r="G850" s="11" t="n">
        <v>0</v>
      </c>
      <c r="H850" s="5" t="n">
        <v>0</v>
      </c>
      <c r="I850" s="5" t="n">
        <v>2.445135</v>
      </c>
    </row>
    <row r="851" customFormat="false" ht="14.25" hidden="false" customHeight="false" outlineLevel="0" collapsed="false">
      <c r="A851" s="0" t="s">
        <v>95</v>
      </c>
      <c r="B851" s="0" t="s">
        <v>52</v>
      </c>
      <c r="C851" s="0" t="s">
        <v>75</v>
      </c>
      <c r="D851" s="0" t="s">
        <v>210</v>
      </c>
      <c r="E851" s="0" t="n">
        <v>2025</v>
      </c>
      <c r="F851" s="5" t="n">
        <v>3.08173606786779</v>
      </c>
      <c r="G851" s="11" t="n">
        <v>0</v>
      </c>
      <c r="H851" s="5" t="n">
        <v>0</v>
      </c>
      <c r="I851" s="5" t="n">
        <v>3.08173606786779</v>
      </c>
    </row>
    <row r="852" customFormat="false" ht="14.25" hidden="false" customHeight="false" outlineLevel="0" collapsed="false">
      <c r="A852" s="0" t="s">
        <v>95</v>
      </c>
      <c r="B852" s="0" t="s">
        <v>52</v>
      </c>
      <c r="C852" s="0" t="s">
        <v>75</v>
      </c>
      <c r="D852" s="0" t="s">
        <v>210</v>
      </c>
      <c r="E852" s="0" t="n">
        <v>2026</v>
      </c>
      <c r="F852" s="5" t="n">
        <v>4.58442317930972</v>
      </c>
      <c r="G852" s="11" t="n">
        <v>0.02</v>
      </c>
      <c r="H852" s="5" t="n">
        <v>0.0916884635861945</v>
      </c>
      <c r="I852" s="5" t="n">
        <v>4.49273471572353</v>
      </c>
    </row>
    <row r="853" customFormat="false" ht="14.25" hidden="false" customHeight="false" outlineLevel="0" collapsed="false">
      <c r="A853" s="0" t="s">
        <v>95</v>
      </c>
      <c r="B853" s="0" t="s">
        <v>52</v>
      </c>
      <c r="C853" s="0" t="s">
        <v>75</v>
      </c>
      <c r="D853" s="0" t="s">
        <v>210</v>
      </c>
      <c r="E853" s="0" t="n">
        <v>2027</v>
      </c>
      <c r="F853" s="5" t="n">
        <v>6.93216800633316</v>
      </c>
      <c r="G853" s="11" t="n">
        <v>0.03</v>
      </c>
      <c r="H853" s="5" t="n">
        <v>0.207965040189995</v>
      </c>
      <c r="I853" s="5" t="n">
        <v>6.72420296614317</v>
      </c>
    </row>
    <row r="854" customFormat="false" ht="14.25" hidden="false" customHeight="false" outlineLevel="0" collapsed="false">
      <c r="A854" s="0" t="s">
        <v>95</v>
      </c>
      <c r="B854" s="0" t="s">
        <v>52</v>
      </c>
      <c r="C854" s="0" t="s">
        <v>75</v>
      </c>
      <c r="D854" s="0" t="s">
        <v>210</v>
      </c>
      <c r="E854" s="0" t="n">
        <v>2028</v>
      </c>
      <c r="F854" s="5" t="n">
        <v>8.89346950913338</v>
      </c>
      <c r="G854" s="11" t="n">
        <v>0.05</v>
      </c>
      <c r="H854" s="5" t="n">
        <v>0.444673475456669</v>
      </c>
      <c r="I854" s="5" t="n">
        <v>8.44879603367671</v>
      </c>
    </row>
    <row r="855" customFormat="false" ht="14.25" hidden="false" customHeight="false" outlineLevel="0" collapsed="false">
      <c r="A855" s="0" t="s">
        <v>95</v>
      </c>
      <c r="B855" s="0" t="s">
        <v>52</v>
      </c>
      <c r="C855" s="0" t="s">
        <v>75</v>
      </c>
      <c r="D855" s="0" t="s">
        <v>210</v>
      </c>
      <c r="E855" s="0" t="n">
        <v>2029</v>
      </c>
      <c r="F855" s="5" t="n">
        <v>13.5301360680403</v>
      </c>
      <c r="G855" s="11" t="n">
        <v>0.06</v>
      </c>
      <c r="H855" s="5" t="n">
        <v>0.811808164082418</v>
      </c>
      <c r="I855" s="5" t="n">
        <v>12.7183279039579</v>
      </c>
    </row>
    <row r="856" customFormat="false" ht="14.25" hidden="false" customHeight="false" outlineLevel="0" collapsed="false">
      <c r="A856" s="0" t="s">
        <v>95</v>
      </c>
      <c r="B856" s="0" t="s">
        <v>52</v>
      </c>
      <c r="C856" s="0" t="s">
        <v>75</v>
      </c>
      <c r="D856" s="0" t="s">
        <v>210</v>
      </c>
      <c r="E856" s="0" t="n">
        <v>2030</v>
      </c>
      <c r="F856" s="5" t="n">
        <v>16.9110690569527</v>
      </c>
      <c r="G856" s="11" t="n">
        <v>0.07</v>
      </c>
      <c r="H856" s="5" t="n">
        <v>1.18377483398669</v>
      </c>
      <c r="I856" s="5" t="n">
        <v>15.727294222966</v>
      </c>
    </row>
    <row r="857" customFormat="false" ht="14.25" hidden="false" customHeight="false" outlineLevel="0" collapsed="false">
      <c r="A857" s="0" t="s">
        <v>95</v>
      </c>
      <c r="B857" s="0" t="s">
        <v>52</v>
      </c>
      <c r="C857" s="0" t="s">
        <v>75</v>
      </c>
      <c r="D857" s="0" t="s">
        <v>210</v>
      </c>
      <c r="E857" s="0" t="n">
        <v>2031</v>
      </c>
      <c r="F857" s="5" t="n">
        <v>19.1867877007258</v>
      </c>
      <c r="G857" s="11" t="n">
        <v>0.08</v>
      </c>
      <c r="H857" s="5" t="n">
        <v>1.53494301605806</v>
      </c>
      <c r="I857" s="5" t="n">
        <v>17.6518446846677</v>
      </c>
    </row>
    <row r="858" customFormat="false" ht="14.25" hidden="false" customHeight="false" outlineLevel="0" collapsed="false">
      <c r="A858" s="0" t="s">
        <v>95</v>
      </c>
      <c r="B858" s="0" t="s">
        <v>52</v>
      </c>
      <c r="C858" s="0" t="s">
        <v>75</v>
      </c>
      <c r="D858" s="0" t="s">
        <v>210</v>
      </c>
      <c r="E858" s="0" t="n">
        <v>2032</v>
      </c>
      <c r="F858" s="5" t="n">
        <v>21.4599743515487</v>
      </c>
      <c r="G858" s="11" t="n">
        <v>0.08</v>
      </c>
      <c r="H858" s="5" t="n">
        <v>1.7167979481239</v>
      </c>
      <c r="I858" s="5" t="n">
        <v>19.7431764034248</v>
      </c>
    </row>
    <row r="859" customFormat="false" ht="14.25" hidden="false" customHeight="false" outlineLevel="0" collapsed="false">
      <c r="A859" s="0" t="s">
        <v>95</v>
      </c>
      <c r="B859" s="0" t="s">
        <v>52</v>
      </c>
      <c r="C859" s="0" t="s">
        <v>75</v>
      </c>
      <c r="D859" s="0" t="s">
        <v>210</v>
      </c>
      <c r="E859" s="0" t="n">
        <v>2033</v>
      </c>
      <c r="F859" s="5" t="n">
        <v>23.7247169781155</v>
      </c>
      <c r="G859" s="11" t="n">
        <v>0.09</v>
      </c>
      <c r="H859" s="5" t="n">
        <v>2.1352245280304</v>
      </c>
      <c r="I859" s="5" t="n">
        <v>21.5894924500851</v>
      </c>
    </row>
    <row r="860" customFormat="false" ht="14.25" hidden="false" customHeight="false" outlineLevel="0" collapsed="false">
      <c r="A860" s="0" t="s">
        <v>95</v>
      </c>
      <c r="B860" s="0" t="s">
        <v>52</v>
      </c>
      <c r="C860" s="0" t="s">
        <v>75</v>
      </c>
      <c r="D860" s="0" t="s">
        <v>210</v>
      </c>
      <c r="E860" s="0" t="n">
        <v>2034</v>
      </c>
      <c r="F860" s="5" t="n">
        <v>25.9213885231192</v>
      </c>
      <c r="G860" s="11" t="n">
        <v>0.09</v>
      </c>
      <c r="H860" s="5" t="n">
        <v>2.33292496708073</v>
      </c>
      <c r="I860" s="5" t="n">
        <v>23.5884635560385</v>
      </c>
    </row>
    <row r="861" customFormat="false" ht="14.25" hidden="false" customHeight="false" outlineLevel="0" collapsed="false">
      <c r="A861" s="0" t="s">
        <v>95</v>
      </c>
      <c r="B861" s="0" t="s">
        <v>52</v>
      </c>
      <c r="C861" s="0" t="s">
        <v>75</v>
      </c>
      <c r="D861" s="0" t="s">
        <v>210</v>
      </c>
      <c r="E861" s="0" t="n">
        <v>2035</v>
      </c>
      <c r="F861" s="5" t="n">
        <v>27.9859407143573</v>
      </c>
      <c r="G861" s="11" t="n">
        <v>0.1</v>
      </c>
      <c r="H861" s="5" t="n">
        <v>2.79859407143573</v>
      </c>
      <c r="I861" s="5" t="n">
        <v>25.1873466429215</v>
      </c>
    </row>
    <row r="862" customFormat="false" ht="14.25" hidden="false" customHeight="false" outlineLevel="0" collapsed="false">
      <c r="A862" s="0" t="s">
        <v>95</v>
      </c>
      <c r="B862" s="0" t="s">
        <v>52</v>
      </c>
      <c r="C862" s="0" t="s">
        <v>75</v>
      </c>
      <c r="D862" s="0" t="s">
        <v>210</v>
      </c>
      <c r="E862" s="0" t="n">
        <v>2036</v>
      </c>
      <c r="F862" s="5" t="n">
        <v>29.852696246474</v>
      </c>
      <c r="G862" s="11" t="n">
        <v>0.1</v>
      </c>
      <c r="H862" s="5" t="n">
        <v>2.9852696246474</v>
      </c>
      <c r="I862" s="5" t="n">
        <v>26.8674266218266</v>
      </c>
    </row>
    <row r="863" customFormat="false" ht="14.25" hidden="false" customHeight="false" outlineLevel="0" collapsed="false">
      <c r="A863" s="0" t="s">
        <v>95</v>
      </c>
      <c r="B863" s="0" t="s">
        <v>52</v>
      </c>
      <c r="C863" s="0" t="s">
        <v>75</v>
      </c>
      <c r="D863" s="0" t="s">
        <v>210</v>
      </c>
      <c r="E863" s="0" t="n">
        <v>2037</v>
      </c>
      <c r="F863" s="5" t="n">
        <v>31.4575771966844</v>
      </c>
      <c r="G863" s="11" t="n">
        <v>0.1</v>
      </c>
      <c r="H863" s="5" t="n">
        <v>3.14575771966844</v>
      </c>
      <c r="I863" s="5" t="n">
        <v>28.311819477016</v>
      </c>
    </row>
    <row r="864" customFormat="false" ht="14.25" hidden="false" customHeight="false" outlineLevel="0" collapsed="false">
      <c r="A864" s="0" t="s">
        <v>95</v>
      </c>
      <c r="B864" s="0" t="s">
        <v>52</v>
      </c>
      <c r="C864" s="0" t="s">
        <v>75</v>
      </c>
      <c r="D864" s="0" t="s">
        <v>210</v>
      </c>
      <c r="E864" s="0" t="n">
        <v>2038</v>
      </c>
      <c r="F864" s="5" t="n">
        <v>32.7415706392624</v>
      </c>
      <c r="G864" s="11" t="n">
        <v>0.1</v>
      </c>
      <c r="H864" s="5" t="n">
        <v>3.27415706392624</v>
      </c>
      <c r="I864" s="5" t="n">
        <v>29.4674135753362</v>
      </c>
    </row>
    <row r="865" customFormat="false" ht="14.25" hidden="false" customHeight="false" outlineLevel="0" collapsed="false">
      <c r="A865" s="0" t="s">
        <v>95</v>
      </c>
      <c r="B865" s="0" t="s">
        <v>52</v>
      </c>
      <c r="C865" s="0" t="s">
        <v>75</v>
      </c>
      <c r="D865" s="0" t="s">
        <v>210</v>
      </c>
      <c r="E865" s="0" t="n">
        <v>2039</v>
      </c>
      <c r="F865" s="5" t="n">
        <v>33.6541873515474</v>
      </c>
      <c r="G865" s="11" t="n">
        <v>0.1</v>
      </c>
      <c r="H865" s="5" t="n">
        <v>3.36541873515474</v>
      </c>
      <c r="I865" s="5" t="n">
        <v>30.2887686163927</v>
      </c>
    </row>
    <row r="866" customFormat="false" ht="14.25" hidden="false" customHeight="false" outlineLevel="0" collapsed="false">
      <c r="A866" s="0" t="s">
        <v>95</v>
      </c>
      <c r="B866" s="0" t="s">
        <v>52</v>
      </c>
      <c r="C866" s="0" t="s">
        <v>75</v>
      </c>
      <c r="D866" s="0" t="s">
        <v>210</v>
      </c>
      <c r="E866" s="0" t="n">
        <v>2040</v>
      </c>
      <c r="F866" s="5" t="n">
        <v>34.156644368706</v>
      </c>
      <c r="G866" s="11" t="n">
        <v>0.1</v>
      </c>
      <c r="H866" s="5" t="n">
        <v>3.4156644368706</v>
      </c>
      <c r="I866" s="5" t="n">
        <v>30.7409799318354</v>
      </c>
    </row>
    <row r="867" customFormat="false" ht="14.25" hidden="false" customHeight="false" outlineLevel="0" collapsed="false">
      <c r="A867" s="0" t="s">
        <v>95</v>
      </c>
      <c r="B867" s="0" t="s">
        <v>52</v>
      </c>
      <c r="C867" s="0" t="s">
        <v>76</v>
      </c>
      <c r="D867" s="0" t="s">
        <v>210</v>
      </c>
      <c r="E867" s="0" t="n">
        <v>2024</v>
      </c>
      <c r="F867" s="5" t="n">
        <v>0.105</v>
      </c>
      <c r="G867" s="11" t="n">
        <v>0.777199</v>
      </c>
      <c r="H867" s="5" t="n">
        <v>0.081605895</v>
      </c>
      <c r="I867" s="5" t="n">
        <v>0.023394105</v>
      </c>
    </row>
    <row r="868" customFormat="false" ht="14.25" hidden="false" customHeight="false" outlineLevel="0" collapsed="false">
      <c r="A868" s="0" t="s">
        <v>95</v>
      </c>
      <c r="B868" s="0" t="s">
        <v>52</v>
      </c>
      <c r="C868" s="0" t="s">
        <v>76</v>
      </c>
      <c r="D868" s="0" t="s">
        <v>210</v>
      </c>
      <c r="E868" s="0" t="n">
        <v>2024</v>
      </c>
      <c r="F868" s="5" t="n">
        <v>0</v>
      </c>
      <c r="G868" s="11" t="n">
        <v>0.777199</v>
      </c>
      <c r="H868" s="5" t="n">
        <v>0</v>
      </c>
      <c r="I868" s="5" t="n">
        <v>0</v>
      </c>
    </row>
    <row r="869" customFormat="false" ht="14.25" hidden="false" customHeight="false" outlineLevel="0" collapsed="false">
      <c r="A869" s="0" t="s">
        <v>95</v>
      </c>
      <c r="B869" s="0" t="s">
        <v>52</v>
      </c>
      <c r="C869" s="0" t="s">
        <v>76</v>
      </c>
      <c r="D869" s="0" t="s">
        <v>210</v>
      </c>
      <c r="E869" s="0" t="n">
        <v>2025</v>
      </c>
      <c r="F869" s="5" t="n">
        <v>0.115</v>
      </c>
      <c r="G869" s="11" t="n">
        <v>0.777199</v>
      </c>
      <c r="H869" s="5" t="n">
        <v>0.089377885</v>
      </c>
      <c r="I869" s="5" t="n">
        <v>0.025622115</v>
      </c>
    </row>
    <row r="870" customFormat="false" ht="14.25" hidden="false" customHeight="false" outlineLevel="0" collapsed="false">
      <c r="A870" s="0" t="s">
        <v>95</v>
      </c>
      <c r="B870" s="0" t="s">
        <v>52</v>
      </c>
      <c r="C870" s="0" t="s">
        <v>76</v>
      </c>
      <c r="D870" s="0" t="s">
        <v>210</v>
      </c>
      <c r="E870" s="0" t="n">
        <v>2025</v>
      </c>
      <c r="F870" s="5" t="n">
        <v>0</v>
      </c>
      <c r="G870" s="11" t="n">
        <v>0.777199</v>
      </c>
      <c r="H870" s="5" t="n">
        <v>0</v>
      </c>
      <c r="I870" s="5" t="n">
        <v>0</v>
      </c>
    </row>
    <row r="871" customFormat="false" ht="14.25" hidden="false" customHeight="false" outlineLevel="0" collapsed="false">
      <c r="A871" s="0" t="s">
        <v>95</v>
      </c>
      <c r="B871" s="0" t="s">
        <v>52</v>
      </c>
      <c r="C871" s="0" t="s">
        <v>76</v>
      </c>
      <c r="D871" s="0" t="s">
        <v>210</v>
      </c>
      <c r="E871" s="0" t="n">
        <v>2026</v>
      </c>
      <c r="F871" s="5" t="n">
        <v>1.875025</v>
      </c>
      <c r="G871" s="11" t="n">
        <v>0.8183338</v>
      </c>
      <c r="H871" s="5" t="n">
        <v>1.534396333345</v>
      </c>
      <c r="I871" s="5" t="n">
        <v>0.340628666655</v>
      </c>
    </row>
    <row r="872" customFormat="false" ht="14.25" hidden="false" customHeight="false" outlineLevel="0" collapsed="false">
      <c r="A872" s="0" t="s">
        <v>95</v>
      </c>
      <c r="B872" s="0" t="s">
        <v>52</v>
      </c>
      <c r="C872" s="0" t="s">
        <v>76</v>
      </c>
      <c r="D872" s="0" t="s">
        <v>210</v>
      </c>
      <c r="E872" s="0" t="n">
        <v>2026</v>
      </c>
      <c r="F872" s="5" t="n">
        <v>0</v>
      </c>
      <c r="G872" s="11" t="n">
        <v>0.8183338</v>
      </c>
      <c r="H872" s="5" t="n">
        <v>0</v>
      </c>
      <c r="I872" s="5" t="n">
        <v>0</v>
      </c>
    </row>
    <row r="873" customFormat="false" ht="14.25" hidden="false" customHeight="false" outlineLevel="0" collapsed="false">
      <c r="A873" s="0" t="s">
        <v>95</v>
      </c>
      <c r="B873" s="0" t="s">
        <v>52</v>
      </c>
      <c r="C873" s="0" t="s">
        <v>76</v>
      </c>
      <c r="D873" s="0" t="s">
        <v>210</v>
      </c>
      <c r="E873" s="0" t="n">
        <v>2027</v>
      </c>
      <c r="F873" s="5" t="n">
        <v>3.63505</v>
      </c>
      <c r="G873" s="11" t="n">
        <v>0.8594686</v>
      </c>
      <c r="H873" s="5" t="n">
        <v>3.12421133443</v>
      </c>
      <c r="I873" s="5" t="n">
        <v>0.51083866557</v>
      </c>
    </row>
    <row r="874" customFormat="false" ht="14.25" hidden="false" customHeight="false" outlineLevel="0" collapsed="false">
      <c r="A874" s="0" t="s">
        <v>95</v>
      </c>
      <c r="B874" s="0" t="s">
        <v>52</v>
      </c>
      <c r="C874" s="0" t="s">
        <v>76</v>
      </c>
      <c r="D874" s="0" t="s">
        <v>210</v>
      </c>
      <c r="E874" s="0" t="n">
        <v>2027</v>
      </c>
      <c r="F874" s="5" t="n">
        <v>0</v>
      </c>
      <c r="G874" s="11" t="n">
        <v>0.8594686</v>
      </c>
      <c r="H874" s="5" t="n">
        <v>0</v>
      </c>
      <c r="I874" s="5" t="n">
        <v>0</v>
      </c>
    </row>
    <row r="875" customFormat="false" ht="14.25" hidden="false" customHeight="false" outlineLevel="0" collapsed="false">
      <c r="A875" s="0" t="s">
        <v>95</v>
      </c>
      <c r="B875" s="0" t="s">
        <v>52</v>
      </c>
      <c r="C875" s="0" t="s">
        <v>76</v>
      </c>
      <c r="D875" s="0" t="s">
        <v>210</v>
      </c>
      <c r="E875" s="0" t="n">
        <v>2028</v>
      </c>
      <c r="F875" s="5" t="n">
        <v>5.356915</v>
      </c>
      <c r="G875" s="11" t="n">
        <v>0.9006034</v>
      </c>
      <c r="H875" s="5" t="n">
        <v>4.824455862511</v>
      </c>
      <c r="I875" s="5" t="n">
        <v>0.532459137489</v>
      </c>
    </row>
    <row r="876" customFormat="false" ht="14.25" hidden="false" customHeight="false" outlineLevel="0" collapsed="false">
      <c r="A876" s="0" t="s">
        <v>95</v>
      </c>
      <c r="B876" s="0" t="s">
        <v>52</v>
      </c>
      <c r="C876" s="0" t="s">
        <v>76</v>
      </c>
      <c r="D876" s="0" t="s">
        <v>210</v>
      </c>
      <c r="E876" s="0" t="n">
        <v>2028</v>
      </c>
      <c r="F876" s="5" t="n">
        <v>0</v>
      </c>
      <c r="G876" s="11" t="n">
        <v>0.9006034</v>
      </c>
      <c r="H876" s="5" t="n">
        <v>0</v>
      </c>
      <c r="I876" s="5" t="n">
        <v>0</v>
      </c>
    </row>
    <row r="877" customFormat="false" ht="14.25" hidden="false" customHeight="false" outlineLevel="0" collapsed="false">
      <c r="A877" s="0" t="s">
        <v>95</v>
      </c>
      <c r="B877" s="0" t="s">
        <v>52</v>
      </c>
      <c r="C877" s="0" t="s">
        <v>76</v>
      </c>
      <c r="D877" s="0" t="s">
        <v>210</v>
      </c>
      <c r="E877" s="0" t="n">
        <v>2029</v>
      </c>
      <c r="F877" s="5" t="n">
        <v>7.652736</v>
      </c>
      <c r="G877" s="11" t="n">
        <v>0.9417382</v>
      </c>
      <c r="H877" s="5" t="n">
        <v>7.2068738257152</v>
      </c>
      <c r="I877" s="5" t="n">
        <v>0.4458621742848</v>
      </c>
    </row>
    <row r="878" customFormat="false" ht="14.25" hidden="false" customHeight="false" outlineLevel="0" collapsed="false">
      <c r="A878" s="0" t="s">
        <v>95</v>
      </c>
      <c r="B878" s="0" t="s">
        <v>52</v>
      </c>
      <c r="C878" s="0" t="s">
        <v>76</v>
      </c>
      <c r="D878" s="0" t="s">
        <v>210</v>
      </c>
      <c r="E878" s="0" t="n">
        <v>2029</v>
      </c>
      <c r="F878" s="5" t="n">
        <v>0</v>
      </c>
      <c r="G878" s="11" t="n">
        <v>0.9417382</v>
      </c>
      <c r="H878" s="5" t="n">
        <v>0</v>
      </c>
      <c r="I878" s="5" t="n">
        <v>0</v>
      </c>
    </row>
    <row r="879" customFormat="false" ht="14.25" hidden="false" customHeight="false" outlineLevel="0" collapsed="false">
      <c r="A879" s="0" t="s">
        <v>95</v>
      </c>
      <c r="B879" s="0" t="s">
        <v>52</v>
      </c>
      <c r="C879" s="0" t="s">
        <v>76</v>
      </c>
      <c r="D879" s="0" t="s">
        <v>210</v>
      </c>
      <c r="E879" s="0" t="n">
        <v>2030</v>
      </c>
      <c r="F879" s="5" t="n">
        <v>8.00226</v>
      </c>
      <c r="G879" s="11" t="n">
        <v>0.982873</v>
      </c>
      <c r="H879" s="5" t="n">
        <v>7.86520529298</v>
      </c>
      <c r="I879" s="5" t="n">
        <v>0.13705470702</v>
      </c>
    </row>
    <row r="880" customFormat="false" ht="14.25" hidden="false" customHeight="false" outlineLevel="0" collapsed="false">
      <c r="A880" s="0" t="s">
        <v>95</v>
      </c>
      <c r="B880" s="0" t="s">
        <v>52</v>
      </c>
      <c r="C880" s="0" t="s">
        <v>76</v>
      </c>
      <c r="D880" s="0" t="s">
        <v>210</v>
      </c>
      <c r="E880" s="0" t="n">
        <v>2030</v>
      </c>
      <c r="F880" s="5" t="n">
        <v>0</v>
      </c>
      <c r="G880" s="11" t="n">
        <v>0.982873</v>
      </c>
      <c r="H880" s="5" t="n">
        <v>0</v>
      </c>
      <c r="I880" s="5" t="n">
        <v>0</v>
      </c>
    </row>
    <row r="881" customFormat="false" ht="14.25" hidden="false" customHeight="false" outlineLevel="0" collapsed="false">
      <c r="A881" s="0" t="s">
        <v>95</v>
      </c>
      <c r="B881" s="0" t="s">
        <v>52</v>
      </c>
      <c r="C881" s="0" t="s">
        <v>76</v>
      </c>
      <c r="D881" s="0" t="s">
        <v>210</v>
      </c>
      <c r="E881" s="0" t="n">
        <v>2031</v>
      </c>
      <c r="F881" s="5" t="n">
        <v>9.616903</v>
      </c>
      <c r="G881" s="11" t="n">
        <v>0.984175</v>
      </c>
      <c r="H881" s="5" t="n">
        <v>9.464715510025</v>
      </c>
      <c r="I881" s="5" t="n">
        <v>0.152187489975001</v>
      </c>
    </row>
    <row r="882" customFormat="false" ht="14.25" hidden="false" customHeight="false" outlineLevel="0" collapsed="false">
      <c r="A882" s="0" t="s">
        <v>95</v>
      </c>
      <c r="B882" s="0" t="s">
        <v>52</v>
      </c>
      <c r="C882" s="0" t="s">
        <v>76</v>
      </c>
      <c r="D882" s="0" t="s">
        <v>210</v>
      </c>
      <c r="E882" s="0" t="n">
        <v>2031</v>
      </c>
      <c r="F882" s="5" t="n">
        <v>0</v>
      </c>
      <c r="G882" s="11" t="n">
        <v>0.984175</v>
      </c>
      <c r="H882" s="5" t="n">
        <v>0</v>
      </c>
      <c r="I882" s="5" t="n">
        <v>0</v>
      </c>
    </row>
    <row r="883" customFormat="false" ht="14.25" hidden="false" customHeight="false" outlineLevel="0" collapsed="false">
      <c r="A883" s="0" t="s">
        <v>95</v>
      </c>
      <c r="B883" s="0" t="s">
        <v>52</v>
      </c>
      <c r="C883" s="0" t="s">
        <v>76</v>
      </c>
      <c r="D883" s="0" t="s">
        <v>210</v>
      </c>
      <c r="E883" s="0" t="n">
        <v>2032</v>
      </c>
      <c r="F883" s="5" t="n">
        <v>11.429435</v>
      </c>
      <c r="G883" s="11" t="n">
        <v>0.985477</v>
      </c>
      <c r="H883" s="5" t="n">
        <v>11.263445315495</v>
      </c>
      <c r="I883" s="5" t="n">
        <v>0.165989684505</v>
      </c>
    </row>
    <row r="884" customFormat="false" ht="14.25" hidden="false" customHeight="false" outlineLevel="0" collapsed="false">
      <c r="A884" s="0" t="s">
        <v>95</v>
      </c>
      <c r="B884" s="0" t="s">
        <v>52</v>
      </c>
      <c r="C884" s="0" t="s">
        <v>76</v>
      </c>
      <c r="D884" s="0" t="s">
        <v>210</v>
      </c>
      <c r="E884" s="0" t="n">
        <v>2032</v>
      </c>
      <c r="F884" s="5" t="n">
        <v>0</v>
      </c>
      <c r="G884" s="11" t="n">
        <v>0.985477</v>
      </c>
      <c r="H884" s="5" t="n">
        <v>0</v>
      </c>
      <c r="I884" s="5" t="n">
        <v>0</v>
      </c>
    </row>
    <row r="885" customFormat="false" ht="14.25" hidden="false" customHeight="false" outlineLevel="0" collapsed="false">
      <c r="A885" s="0" t="s">
        <v>95</v>
      </c>
      <c r="B885" s="0" t="s">
        <v>52</v>
      </c>
      <c r="C885" s="0" t="s">
        <v>76</v>
      </c>
      <c r="D885" s="0" t="s">
        <v>210</v>
      </c>
      <c r="E885" s="0" t="n">
        <v>2033</v>
      </c>
      <c r="F885" s="5" t="n">
        <v>13.535251</v>
      </c>
      <c r="G885" s="11" t="n">
        <v>0.986779</v>
      </c>
      <c r="H885" s="5" t="n">
        <v>13.356301446529</v>
      </c>
      <c r="I885" s="5" t="n">
        <v>0.178949553471</v>
      </c>
    </row>
    <row r="886" customFormat="false" ht="14.25" hidden="false" customHeight="false" outlineLevel="0" collapsed="false">
      <c r="A886" s="0" t="s">
        <v>95</v>
      </c>
      <c r="B886" s="0" t="s">
        <v>52</v>
      </c>
      <c r="C886" s="0" t="s">
        <v>76</v>
      </c>
      <c r="D886" s="0" t="s">
        <v>210</v>
      </c>
      <c r="E886" s="0" t="n">
        <v>2033</v>
      </c>
      <c r="F886" s="5" t="n">
        <v>0</v>
      </c>
      <c r="G886" s="11" t="n">
        <v>0.986779</v>
      </c>
      <c r="H886" s="5" t="n">
        <v>0</v>
      </c>
      <c r="I886" s="5" t="n">
        <v>0</v>
      </c>
    </row>
    <row r="887" customFormat="false" ht="14.25" hidden="false" customHeight="false" outlineLevel="0" collapsed="false">
      <c r="A887" s="0" t="s">
        <v>95</v>
      </c>
      <c r="B887" s="0" t="s">
        <v>52</v>
      </c>
      <c r="C887" s="0" t="s">
        <v>76</v>
      </c>
      <c r="D887" s="0" t="s">
        <v>210</v>
      </c>
      <c r="E887" s="0" t="n">
        <v>2034</v>
      </c>
      <c r="F887" s="5" t="n">
        <v>15.768788</v>
      </c>
      <c r="G887" s="11" t="n">
        <v>0.988081</v>
      </c>
      <c r="H887" s="5" t="n">
        <v>15.580839815828</v>
      </c>
      <c r="I887" s="5" t="n">
        <v>0.187948184172001</v>
      </c>
    </row>
    <row r="888" customFormat="false" ht="14.25" hidden="false" customHeight="false" outlineLevel="0" collapsed="false">
      <c r="A888" s="0" t="s">
        <v>95</v>
      </c>
      <c r="B888" s="0" t="s">
        <v>52</v>
      </c>
      <c r="C888" s="0" t="s">
        <v>76</v>
      </c>
      <c r="D888" s="0" t="s">
        <v>210</v>
      </c>
      <c r="E888" s="0" t="n">
        <v>2034</v>
      </c>
      <c r="F888" s="5" t="n">
        <v>0</v>
      </c>
      <c r="G888" s="11" t="n">
        <v>0.988081</v>
      </c>
      <c r="H888" s="5" t="n">
        <v>0</v>
      </c>
      <c r="I888" s="5" t="n">
        <v>0</v>
      </c>
    </row>
    <row r="889" customFormat="false" ht="14.25" hidden="false" customHeight="false" outlineLevel="0" collapsed="false">
      <c r="A889" s="0" t="s">
        <v>95</v>
      </c>
      <c r="B889" s="0" t="s">
        <v>52</v>
      </c>
      <c r="C889" s="0" t="s">
        <v>76</v>
      </c>
      <c r="D889" s="0" t="s">
        <v>210</v>
      </c>
      <c r="E889" s="0" t="n">
        <v>2035</v>
      </c>
      <c r="F889" s="5" t="n">
        <v>18.1332</v>
      </c>
      <c r="G889" s="11" t="n">
        <v>0.989383</v>
      </c>
      <c r="H889" s="5" t="n">
        <v>17.9406798156</v>
      </c>
      <c r="I889" s="5" t="n">
        <v>0.192520184399999</v>
      </c>
    </row>
    <row r="890" customFormat="false" ht="14.25" hidden="false" customHeight="false" outlineLevel="0" collapsed="false">
      <c r="A890" s="0" t="s">
        <v>95</v>
      </c>
      <c r="B890" s="0" t="s">
        <v>52</v>
      </c>
      <c r="C890" s="0" t="s">
        <v>76</v>
      </c>
      <c r="D890" s="0" t="s">
        <v>210</v>
      </c>
      <c r="E890" s="0" t="n">
        <v>2035</v>
      </c>
      <c r="F890" s="5" t="n">
        <v>0</v>
      </c>
      <c r="G890" s="11" t="n">
        <v>0.989383</v>
      </c>
      <c r="H890" s="5" t="n">
        <v>0</v>
      </c>
      <c r="I890" s="5" t="n">
        <v>0</v>
      </c>
    </row>
    <row r="891" customFormat="false" ht="14.25" hidden="false" customHeight="false" outlineLevel="0" collapsed="false">
      <c r="A891" s="0" t="s">
        <v>95</v>
      </c>
      <c r="B891" s="0" t="s">
        <v>52</v>
      </c>
      <c r="C891" s="0" t="s">
        <v>76</v>
      </c>
      <c r="D891" s="0" t="s">
        <v>210</v>
      </c>
      <c r="E891" s="0" t="n">
        <v>2036</v>
      </c>
      <c r="F891" s="5" t="n">
        <v>20.63164</v>
      </c>
      <c r="G891" s="11" t="n">
        <v>0.9885022</v>
      </c>
      <c r="H891" s="5" t="n">
        <v>20.394421529608</v>
      </c>
      <c r="I891" s="5" t="n">
        <v>0.237218470392001</v>
      </c>
    </row>
    <row r="892" customFormat="false" ht="14.25" hidden="false" customHeight="false" outlineLevel="0" collapsed="false">
      <c r="A892" s="0" t="s">
        <v>95</v>
      </c>
      <c r="B892" s="0" t="s">
        <v>52</v>
      </c>
      <c r="C892" s="0" t="s">
        <v>76</v>
      </c>
      <c r="D892" s="0" t="s">
        <v>210</v>
      </c>
      <c r="E892" s="0" t="n">
        <v>2036</v>
      </c>
      <c r="F892" s="5" t="n">
        <v>0</v>
      </c>
      <c r="G892" s="11" t="n">
        <v>0.9885022</v>
      </c>
      <c r="H892" s="5" t="n">
        <v>0</v>
      </c>
      <c r="I892" s="5" t="n">
        <v>0</v>
      </c>
    </row>
    <row r="893" customFormat="false" ht="14.25" hidden="false" customHeight="false" outlineLevel="0" collapsed="false">
      <c r="A893" s="0" t="s">
        <v>95</v>
      </c>
      <c r="B893" s="0" t="s">
        <v>52</v>
      </c>
      <c r="C893" s="0" t="s">
        <v>76</v>
      </c>
      <c r="D893" s="0" t="s">
        <v>210</v>
      </c>
      <c r="E893" s="0" t="n">
        <v>2037</v>
      </c>
      <c r="F893" s="5" t="n">
        <v>22.620948</v>
      </c>
      <c r="G893" s="11" t="n">
        <v>0.9876214</v>
      </c>
      <c r="H893" s="5" t="n">
        <v>22.3409323330872</v>
      </c>
      <c r="I893" s="5" t="n">
        <v>0.280015666912799</v>
      </c>
    </row>
    <row r="894" customFormat="false" ht="14.25" hidden="false" customHeight="false" outlineLevel="0" collapsed="false">
      <c r="A894" s="0" t="s">
        <v>95</v>
      </c>
      <c r="B894" s="0" t="s">
        <v>52</v>
      </c>
      <c r="C894" s="0" t="s">
        <v>76</v>
      </c>
      <c r="D894" s="0" t="s">
        <v>210</v>
      </c>
      <c r="E894" s="0" t="n">
        <v>2037</v>
      </c>
      <c r="F894" s="5" t="n">
        <v>0</v>
      </c>
      <c r="G894" s="11" t="n">
        <v>0.9876214</v>
      </c>
      <c r="H894" s="5" t="n">
        <v>0</v>
      </c>
      <c r="I894" s="5" t="n">
        <v>0</v>
      </c>
    </row>
    <row r="895" customFormat="false" ht="14.25" hidden="false" customHeight="false" outlineLevel="0" collapsed="false">
      <c r="A895" s="0" t="s">
        <v>95</v>
      </c>
      <c r="B895" s="0" t="s">
        <v>52</v>
      </c>
      <c r="C895" s="0" t="s">
        <v>76</v>
      </c>
      <c r="D895" s="0" t="s">
        <v>210</v>
      </c>
      <c r="E895" s="0" t="n">
        <v>2038</v>
      </c>
      <c r="F895" s="5" t="n">
        <v>24.707668</v>
      </c>
      <c r="G895" s="11" t="n">
        <v>0.9867406</v>
      </c>
      <c r="H895" s="5" t="n">
        <v>24.3800591469208</v>
      </c>
      <c r="I895" s="5" t="n">
        <v>0.327608853079198</v>
      </c>
    </row>
    <row r="896" customFormat="false" ht="14.25" hidden="false" customHeight="false" outlineLevel="0" collapsed="false">
      <c r="A896" s="0" t="s">
        <v>95</v>
      </c>
      <c r="B896" s="0" t="s">
        <v>52</v>
      </c>
      <c r="C896" s="0" t="s">
        <v>76</v>
      </c>
      <c r="D896" s="0" t="s">
        <v>210</v>
      </c>
      <c r="E896" s="0" t="n">
        <v>2038</v>
      </c>
      <c r="F896" s="5" t="n">
        <v>0</v>
      </c>
      <c r="G896" s="11" t="n">
        <v>0.9867406</v>
      </c>
      <c r="H896" s="5" t="n">
        <v>0</v>
      </c>
      <c r="I896" s="5" t="n">
        <v>0</v>
      </c>
    </row>
    <row r="897" customFormat="false" ht="14.25" hidden="false" customHeight="false" outlineLevel="0" collapsed="false">
      <c r="A897" s="0" t="s">
        <v>95</v>
      </c>
      <c r="B897" s="0" t="s">
        <v>52</v>
      </c>
      <c r="C897" s="0" t="s">
        <v>76</v>
      </c>
      <c r="D897" s="0" t="s">
        <v>210</v>
      </c>
      <c r="E897" s="0" t="n">
        <v>2039</v>
      </c>
      <c r="F897" s="5" t="n">
        <v>26.893901</v>
      </c>
      <c r="G897" s="11" t="n">
        <v>0.9858598</v>
      </c>
      <c r="H897" s="5" t="n">
        <v>26.5136158610798</v>
      </c>
      <c r="I897" s="5" t="n">
        <v>0.380285138920197</v>
      </c>
    </row>
    <row r="898" customFormat="false" ht="14.25" hidden="false" customHeight="false" outlineLevel="0" collapsed="false">
      <c r="A898" s="0" t="s">
        <v>95</v>
      </c>
      <c r="B898" s="0" t="s">
        <v>52</v>
      </c>
      <c r="C898" s="0" t="s">
        <v>76</v>
      </c>
      <c r="D898" s="0" t="s">
        <v>210</v>
      </c>
      <c r="E898" s="0" t="n">
        <v>2039</v>
      </c>
      <c r="F898" s="5" t="n">
        <v>0</v>
      </c>
      <c r="G898" s="11" t="n">
        <v>0.9858598</v>
      </c>
      <c r="H898" s="5" t="n">
        <v>0</v>
      </c>
      <c r="I898" s="5" t="n">
        <v>0</v>
      </c>
    </row>
    <row r="899" customFormat="false" ht="14.25" hidden="false" customHeight="false" outlineLevel="0" collapsed="false">
      <c r="A899" s="0" t="s">
        <v>95</v>
      </c>
      <c r="B899" s="0" t="s">
        <v>52</v>
      </c>
      <c r="C899" s="0" t="s">
        <v>76</v>
      </c>
      <c r="D899" s="0" t="s">
        <v>210</v>
      </c>
      <c r="E899" s="0" t="n">
        <v>2040</v>
      </c>
      <c r="F899" s="5" t="n">
        <v>28.47</v>
      </c>
      <c r="G899" s="11" t="n">
        <v>0.984979</v>
      </c>
      <c r="H899" s="5" t="n">
        <v>28.04235213</v>
      </c>
      <c r="I899" s="5" t="n">
        <v>0.427647869999998</v>
      </c>
    </row>
    <row r="900" customFormat="false" ht="14.25" hidden="false" customHeight="false" outlineLevel="0" collapsed="false">
      <c r="A900" s="0" t="s">
        <v>95</v>
      </c>
      <c r="B900" s="0" t="s">
        <v>52</v>
      </c>
      <c r="C900" s="0" t="s">
        <v>76</v>
      </c>
      <c r="D900" s="0" t="s">
        <v>210</v>
      </c>
      <c r="E900" s="0" t="n">
        <v>2040</v>
      </c>
      <c r="F900" s="5" t="n">
        <v>0</v>
      </c>
      <c r="G900" s="11" t="n">
        <v>0.984979</v>
      </c>
      <c r="H900" s="5" t="n">
        <v>0</v>
      </c>
      <c r="I900" s="5" t="n">
        <v>0</v>
      </c>
    </row>
    <row r="901" customFormat="false" ht="14.25" hidden="false" customHeight="false" outlineLevel="0" collapsed="false">
      <c r="A901" s="0" t="s">
        <v>95</v>
      </c>
      <c r="B901" s="0" t="s">
        <v>52</v>
      </c>
      <c r="C901" s="0" t="s">
        <v>79</v>
      </c>
      <c r="D901" s="0" t="s">
        <v>211</v>
      </c>
      <c r="E901" s="0" t="n">
        <v>2024</v>
      </c>
      <c r="F901" s="5" t="n">
        <v>5.2</v>
      </c>
      <c r="G901" s="11" t="n">
        <v>0.05</v>
      </c>
      <c r="H901" s="5" t="n">
        <v>0.26</v>
      </c>
      <c r="I901" s="5" t="n">
        <v>4.94</v>
      </c>
    </row>
    <row r="902" customFormat="false" ht="14.25" hidden="false" customHeight="false" outlineLevel="0" collapsed="false">
      <c r="A902" s="0" t="s">
        <v>95</v>
      </c>
      <c r="B902" s="0" t="s">
        <v>52</v>
      </c>
      <c r="C902" s="0" t="s">
        <v>79</v>
      </c>
      <c r="D902" s="0" t="s">
        <v>211</v>
      </c>
      <c r="E902" s="0" t="n">
        <v>2025</v>
      </c>
      <c r="F902" s="5" t="n">
        <v>5.226</v>
      </c>
      <c r="G902" s="11" t="n">
        <v>0.05</v>
      </c>
      <c r="H902" s="5" t="n">
        <v>0.2613</v>
      </c>
      <c r="I902" s="5" t="n">
        <v>4.9647</v>
      </c>
    </row>
    <row r="903" customFormat="false" ht="14.25" hidden="false" customHeight="false" outlineLevel="0" collapsed="false">
      <c r="A903" s="0" t="s">
        <v>95</v>
      </c>
      <c r="B903" s="0" t="s">
        <v>52</v>
      </c>
      <c r="C903" s="0" t="s">
        <v>79</v>
      </c>
      <c r="D903" s="0" t="s">
        <v>211</v>
      </c>
      <c r="E903" s="0" t="n">
        <v>2026</v>
      </c>
      <c r="F903" s="5" t="n">
        <v>5.2521</v>
      </c>
      <c r="G903" s="11" t="n">
        <v>0.05</v>
      </c>
      <c r="H903" s="5" t="n">
        <v>0.262605</v>
      </c>
      <c r="I903" s="5" t="n">
        <v>4.989495</v>
      </c>
    </row>
    <row r="904" customFormat="false" ht="14.25" hidden="false" customHeight="false" outlineLevel="0" collapsed="false">
      <c r="A904" s="0" t="s">
        <v>95</v>
      </c>
      <c r="B904" s="0" t="s">
        <v>52</v>
      </c>
      <c r="C904" s="0" t="s">
        <v>79</v>
      </c>
      <c r="D904" s="0" t="s">
        <v>211</v>
      </c>
      <c r="E904" s="0" t="n">
        <v>2027</v>
      </c>
      <c r="F904" s="5" t="n">
        <v>5.2784</v>
      </c>
      <c r="G904" s="11" t="n">
        <v>0.05</v>
      </c>
      <c r="H904" s="5" t="n">
        <v>0.26392</v>
      </c>
      <c r="I904" s="5" t="n">
        <v>5.01448</v>
      </c>
    </row>
    <row r="905" customFormat="false" ht="14.25" hidden="false" customHeight="false" outlineLevel="0" collapsed="false">
      <c r="A905" s="0" t="s">
        <v>95</v>
      </c>
      <c r="B905" s="0" t="s">
        <v>52</v>
      </c>
      <c r="C905" s="0" t="s">
        <v>79</v>
      </c>
      <c r="D905" s="0" t="s">
        <v>211</v>
      </c>
      <c r="E905" s="0" t="n">
        <v>2028</v>
      </c>
      <c r="F905" s="5" t="n">
        <v>5.3048</v>
      </c>
      <c r="G905" s="11" t="n">
        <v>0.05</v>
      </c>
      <c r="H905" s="5" t="n">
        <v>0.26524</v>
      </c>
      <c r="I905" s="5" t="n">
        <v>5.03956</v>
      </c>
    </row>
    <row r="906" customFormat="false" ht="14.25" hidden="false" customHeight="false" outlineLevel="0" collapsed="false">
      <c r="A906" s="0" t="s">
        <v>95</v>
      </c>
      <c r="B906" s="0" t="s">
        <v>52</v>
      </c>
      <c r="C906" s="0" t="s">
        <v>79</v>
      </c>
      <c r="D906" s="0" t="s">
        <v>211</v>
      </c>
      <c r="E906" s="0" t="n">
        <v>2029</v>
      </c>
      <c r="F906" s="5" t="n">
        <v>5.3313</v>
      </c>
      <c r="G906" s="11" t="n">
        <v>0.05</v>
      </c>
      <c r="H906" s="5" t="n">
        <v>0.266565</v>
      </c>
      <c r="I906" s="5" t="n">
        <v>5.064735</v>
      </c>
    </row>
    <row r="907" customFormat="false" ht="14.25" hidden="false" customHeight="false" outlineLevel="0" collapsed="false">
      <c r="A907" s="0" t="s">
        <v>95</v>
      </c>
      <c r="B907" s="0" t="s">
        <v>52</v>
      </c>
      <c r="C907" s="0" t="s">
        <v>79</v>
      </c>
      <c r="D907" s="0" t="s">
        <v>211</v>
      </c>
      <c r="E907" s="0" t="n">
        <v>2030</v>
      </c>
      <c r="F907" s="5" t="n">
        <v>5.358</v>
      </c>
      <c r="G907" s="11" t="n">
        <v>0.05</v>
      </c>
      <c r="H907" s="5" t="n">
        <v>0.2679</v>
      </c>
      <c r="I907" s="5" t="n">
        <v>5.0901</v>
      </c>
    </row>
    <row r="908" customFormat="false" ht="14.25" hidden="false" customHeight="false" outlineLevel="0" collapsed="false">
      <c r="A908" s="0" t="s">
        <v>95</v>
      </c>
      <c r="B908" s="0" t="s">
        <v>52</v>
      </c>
      <c r="C908" s="0" t="s">
        <v>79</v>
      </c>
      <c r="D908" s="0" t="s">
        <v>211</v>
      </c>
      <c r="E908" s="0" t="n">
        <v>2031</v>
      </c>
      <c r="F908" s="5" t="n">
        <v>5.3848</v>
      </c>
      <c r="G908" s="11" t="n">
        <v>0.05</v>
      </c>
      <c r="H908" s="5" t="n">
        <v>0.26924</v>
      </c>
      <c r="I908" s="5" t="n">
        <v>5.11556</v>
      </c>
    </row>
    <row r="909" customFormat="false" ht="14.25" hidden="false" customHeight="false" outlineLevel="0" collapsed="false">
      <c r="A909" s="0" t="s">
        <v>95</v>
      </c>
      <c r="B909" s="0" t="s">
        <v>52</v>
      </c>
      <c r="C909" s="0" t="s">
        <v>79</v>
      </c>
      <c r="D909" s="0" t="s">
        <v>211</v>
      </c>
      <c r="E909" s="0" t="n">
        <v>2032</v>
      </c>
      <c r="F909" s="5" t="n">
        <v>5.4117</v>
      </c>
      <c r="G909" s="11" t="n">
        <v>0.05</v>
      </c>
      <c r="H909" s="5" t="n">
        <v>0.270585</v>
      </c>
      <c r="I909" s="5" t="n">
        <v>5.141115</v>
      </c>
    </row>
    <row r="910" customFormat="false" ht="14.25" hidden="false" customHeight="false" outlineLevel="0" collapsed="false">
      <c r="A910" s="0" t="s">
        <v>95</v>
      </c>
      <c r="B910" s="0" t="s">
        <v>52</v>
      </c>
      <c r="C910" s="0" t="s">
        <v>79</v>
      </c>
      <c r="D910" s="0" t="s">
        <v>211</v>
      </c>
      <c r="E910" s="0" t="n">
        <v>2033</v>
      </c>
      <c r="F910" s="5" t="n">
        <v>5.4387</v>
      </c>
      <c r="G910" s="11" t="n">
        <v>0.05</v>
      </c>
      <c r="H910" s="5" t="n">
        <v>0.271935</v>
      </c>
      <c r="I910" s="5" t="n">
        <v>5.166765</v>
      </c>
    </row>
    <row r="911" customFormat="false" ht="14.25" hidden="false" customHeight="false" outlineLevel="0" collapsed="false">
      <c r="A911" s="0" t="s">
        <v>95</v>
      </c>
      <c r="B911" s="0" t="s">
        <v>52</v>
      </c>
      <c r="C911" s="0" t="s">
        <v>79</v>
      </c>
      <c r="D911" s="0" t="s">
        <v>211</v>
      </c>
      <c r="E911" s="0" t="n">
        <v>2034</v>
      </c>
      <c r="F911" s="5" t="n">
        <v>5.4659</v>
      </c>
      <c r="G911" s="11" t="n">
        <v>0.05</v>
      </c>
      <c r="H911" s="5" t="n">
        <v>0.273295</v>
      </c>
      <c r="I911" s="5" t="n">
        <v>5.192605</v>
      </c>
    </row>
    <row r="912" customFormat="false" ht="14.25" hidden="false" customHeight="false" outlineLevel="0" collapsed="false">
      <c r="A912" s="0" t="s">
        <v>95</v>
      </c>
      <c r="B912" s="0" t="s">
        <v>52</v>
      </c>
      <c r="C912" s="0" t="s">
        <v>79</v>
      </c>
      <c r="D912" s="0" t="s">
        <v>211</v>
      </c>
      <c r="E912" s="0" t="n">
        <v>2035</v>
      </c>
      <c r="F912" s="5" t="n">
        <v>5.4933</v>
      </c>
      <c r="G912" s="11" t="n">
        <v>0.05</v>
      </c>
      <c r="H912" s="5" t="n">
        <v>0.274665</v>
      </c>
      <c r="I912" s="5" t="n">
        <v>5.218635</v>
      </c>
    </row>
    <row r="913" customFormat="false" ht="14.25" hidden="false" customHeight="false" outlineLevel="0" collapsed="false">
      <c r="A913" s="0" t="s">
        <v>95</v>
      </c>
      <c r="B913" s="0" t="s">
        <v>52</v>
      </c>
      <c r="C913" s="0" t="s">
        <v>79</v>
      </c>
      <c r="D913" s="0" t="s">
        <v>211</v>
      </c>
      <c r="E913" s="0" t="n">
        <v>2036</v>
      </c>
      <c r="F913" s="5" t="n">
        <v>5.5207</v>
      </c>
      <c r="G913" s="11" t="n">
        <v>0.05</v>
      </c>
      <c r="H913" s="5" t="n">
        <v>0.276035</v>
      </c>
      <c r="I913" s="5" t="n">
        <v>5.244665</v>
      </c>
    </row>
    <row r="914" customFormat="false" ht="14.25" hidden="false" customHeight="false" outlineLevel="0" collapsed="false">
      <c r="A914" s="0" t="s">
        <v>95</v>
      </c>
      <c r="B914" s="0" t="s">
        <v>52</v>
      </c>
      <c r="C914" s="0" t="s">
        <v>79</v>
      </c>
      <c r="D914" s="0" t="s">
        <v>211</v>
      </c>
      <c r="E914" s="0" t="n">
        <v>2037</v>
      </c>
      <c r="F914" s="5" t="n">
        <v>5.5483</v>
      </c>
      <c r="G914" s="11" t="n">
        <v>0.05</v>
      </c>
      <c r="H914" s="5" t="n">
        <v>0.277415</v>
      </c>
      <c r="I914" s="5" t="n">
        <v>5.270885</v>
      </c>
    </row>
    <row r="915" customFormat="false" ht="14.25" hidden="false" customHeight="false" outlineLevel="0" collapsed="false">
      <c r="A915" s="0" t="s">
        <v>95</v>
      </c>
      <c r="B915" s="0" t="s">
        <v>52</v>
      </c>
      <c r="C915" s="0" t="s">
        <v>79</v>
      </c>
      <c r="D915" s="0" t="s">
        <v>211</v>
      </c>
      <c r="E915" s="0" t="n">
        <v>2038</v>
      </c>
      <c r="F915" s="5" t="n">
        <v>5.5761</v>
      </c>
      <c r="G915" s="11" t="n">
        <v>0.05</v>
      </c>
      <c r="H915" s="5" t="n">
        <v>0.278805</v>
      </c>
      <c r="I915" s="5" t="n">
        <v>5.297295</v>
      </c>
    </row>
    <row r="916" customFormat="false" ht="14.25" hidden="false" customHeight="false" outlineLevel="0" collapsed="false">
      <c r="A916" s="0" t="s">
        <v>95</v>
      </c>
      <c r="B916" s="0" t="s">
        <v>52</v>
      </c>
      <c r="C916" s="0" t="s">
        <v>79</v>
      </c>
      <c r="D916" s="0" t="s">
        <v>211</v>
      </c>
      <c r="E916" s="0" t="n">
        <v>2039</v>
      </c>
      <c r="F916" s="5" t="n">
        <v>5.604</v>
      </c>
      <c r="G916" s="11" t="n">
        <v>0.05</v>
      </c>
      <c r="H916" s="5" t="n">
        <v>0.2802</v>
      </c>
      <c r="I916" s="5" t="n">
        <v>5.3238</v>
      </c>
    </row>
    <row r="917" customFormat="false" ht="14.25" hidden="false" customHeight="false" outlineLevel="0" collapsed="false">
      <c r="A917" s="0" t="s">
        <v>95</v>
      </c>
      <c r="B917" s="0" t="s">
        <v>52</v>
      </c>
      <c r="C917" s="0" t="s">
        <v>79</v>
      </c>
      <c r="D917" s="0" t="s">
        <v>211</v>
      </c>
      <c r="E917" s="0" t="n">
        <v>2040</v>
      </c>
      <c r="F917" s="5" t="n">
        <v>5.632</v>
      </c>
      <c r="G917" s="11" t="n">
        <v>0.05</v>
      </c>
      <c r="H917" s="5" t="n">
        <v>0.2816</v>
      </c>
      <c r="I917" s="5" t="n">
        <v>5.3504</v>
      </c>
    </row>
    <row r="918" customFormat="false" ht="14.25" hidden="false" customHeight="false" outlineLevel="0" collapsed="false">
      <c r="A918" s="0" t="s">
        <v>95</v>
      </c>
      <c r="B918" s="0" t="s">
        <v>52</v>
      </c>
      <c r="C918" s="0" t="s">
        <v>79</v>
      </c>
      <c r="D918" s="0" t="s">
        <v>210</v>
      </c>
      <c r="E918" s="0" t="n">
        <v>2024</v>
      </c>
      <c r="F918" s="5" t="n">
        <v>10.5462017142562</v>
      </c>
      <c r="G918" s="11" t="n">
        <v>0.2195</v>
      </c>
      <c r="H918" s="5" t="n">
        <v>2.31489127627923</v>
      </c>
      <c r="I918" s="5" t="n">
        <v>8.23131043797696</v>
      </c>
    </row>
    <row r="919" customFormat="false" ht="14.25" hidden="false" customHeight="false" outlineLevel="0" collapsed="false">
      <c r="A919" s="0" t="s">
        <v>95</v>
      </c>
      <c r="B919" s="0" t="s">
        <v>52</v>
      </c>
      <c r="C919" s="0" t="s">
        <v>79</v>
      </c>
      <c r="D919" s="0" t="s">
        <v>210</v>
      </c>
      <c r="E919" s="0" t="n">
        <v>2024</v>
      </c>
      <c r="F919" s="5" t="n">
        <v>8.89192553388067</v>
      </c>
      <c r="G919" s="11" t="n">
        <v>0.2195</v>
      </c>
      <c r="H919" s="5" t="n">
        <v>1.95177765468681</v>
      </c>
      <c r="I919" s="5" t="n">
        <v>6.94014787919386</v>
      </c>
    </row>
    <row r="920" customFormat="false" ht="14.25" hidden="false" customHeight="false" outlineLevel="0" collapsed="false">
      <c r="A920" s="0" t="s">
        <v>95</v>
      </c>
      <c r="B920" s="0" t="s">
        <v>52</v>
      </c>
      <c r="C920" s="0" t="s">
        <v>79</v>
      </c>
      <c r="D920" s="0" t="s">
        <v>210</v>
      </c>
      <c r="E920" s="0" t="n">
        <v>2024</v>
      </c>
      <c r="F920" s="5" t="n">
        <v>53.7799490465568</v>
      </c>
      <c r="G920" s="11" t="n">
        <v>0.2195</v>
      </c>
      <c r="H920" s="5" t="n">
        <v>11.8046988157192</v>
      </c>
      <c r="I920" s="5" t="n">
        <v>41.9752502308376</v>
      </c>
    </row>
    <row r="921" customFormat="false" ht="14.25" hidden="false" customHeight="false" outlineLevel="0" collapsed="false">
      <c r="A921" s="0" t="s">
        <v>95</v>
      </c>
      <c r="B921" s="0" t="s">
        <v>52</v>
      </c>
      <c r="C921" s="0" t="s">
        <v>79</v>
      </c>
      <c r="D921" s="0" t="s">
        <v>210</v>
      </c>
      <c r="E921" s="0" t="n">
        <v>2025</v>
      </c>
      <c r="F921" s="5" t="n">
        <v>10.5941065394824</v>
      </c>
      <c r="G921" s="11" t="n">
        <v>0.2179</v>
      </c>
      <c r="H921" s="5" t="n">
        <v>2.30845581495321</v>
      </c>
      <c r="I921" s="5" t="n">
        <v>8.28565072452915</v>
      </c>
    </row>
    <row r="922" customFormat="false" ht="14.25" hidden="false" customHeight="false" outlineLevel="0" collapsed="false">
      <c r="A922" s="0" t="s">
        <v>95</v>
      </c>
      <c r="B922" s="0" t="s">
        <v>52</v>
      </c>
      <c r="C922" s="0" t="s">
        <v>79</v>
      </c>
      <c r="D922" s="0" t="s">
        <v>210</v>
      </c>
      <c r="E922" s="0" t="n">
        <v>2025</v>
      </c>
      <c r="F922" s="5" t="n">
        <v>10.9922715324673</v>
      </c>
      <c r="G922" s="11" t="n">
        <v>0.2179</v>
      </c>
      <c r="H922" s="5" t="n">
        <v>2.39521596692462</v>
      </c>
      <c r="I922" s="5" t="n">
        <v>8.59705556554267</v>
      </c>
    </row>
    <row r="923" customFormat="false" ht="14.25" hidden="false" customHeight="false" outlineLevel="0" collapsed="false">
      <c r="A923" s="0" t="s">
        <v>95</v>
      </c>
      <c r="B923" s="0" t="s">
        <v>52</v>
      </c>
      <c r="C923" s="0" t="s">
        <v>79</v>
      </c>
      <c r="D923" s="0" t="s">
        <v>210</v>
      </c>
      <c r="E923" s="0" t="n">
        <v>2025</v>
      </c>
      <c r="F923" s="5" t="n">
        <v>54.790849391784</v>
      </c>
      <c r="G923" s="11" t="n">
        <v>0.2179</v>
      </c>
      <c r="H923" s="5" t="n">
        <v>11.9389260824697</v>
      </c>
      <c r="I923" s="5" t="n">
        <v>42.8519233093143</v>
      </c>
    </row>
    <row r="924" customFormat="false" ht="14.25" hidden="false" customHeight="false" outlineLevel="0" collapsed="false">
      <c r="A924" s="0" t="s">
        <v>95</v>
      </c>
      <c r="B924" s="0" t="s">
        <v>52</v>
      </c>
      <c r="C924" s="0" t="s">
        <v>79</v>
      </c>
      <c r="D924" s="0" t="s">
        <v>210</v>
      </c>
      <c r="E924" s="0" t="n">
        <v>2026</v>
      </c>
      <c r="F924" s="5" t="n">
        <v>11.1942523595191</v>
      </c>
      <c r="G924" s="11" t="n">
        <v>0.21736</v>
      </c>
      <c r="H924" s="5" t="n">
        <v>2.43318269286508</v>
      </c>
      <c r="I924" s="5" t="n">
        <v>8.76106966665405</v>
      </c>
    </row>
    <row r="925" customFormat="false" ht="14.25" hidden="false" customHeight="false" outlineLevel="0" collapsed="false">
      <c r="A925" s="0" t="s">
        <v>95</v>
      </c>
      <c r="B925" s="0" t="s">
        <v>52</v>
      </c>
      <c r="C925" s="0" t="s">
        <v>79</v>
      </c>
      <c r="D925" s="0" t="s">
        <v>210</v>
      </c>
      <c r="E925" s="0" t="n">
        <v>2026</v>
      </c>
      <c r="F925" s="5" t="n">
        <v>11.5108179700025</v>
      </c>
      <c r="G925" s="11" t="n">
        <v>0.21736</v>
      </c>
      <c r="H925" s="5" t="n">
        <v>2.50199139395974</v>
      </c>
      <c r="I925" s="5" t="n">
        <v>9.00882657604273</v>
      </c>
    </row>
    <row r="926" customFormat="false" ht="14.25" hidden="false" customHeight="false" outlineLevel="0" collapsed="false">
      <c r="A926" s="0" t="s">
        <v>95</v>
      </c>
      <c r="B926" s="0" t="s">
        <v>52</v>
      </c>
      <c r="C926" s="0" t="s">
        <v>79</v>
      </c>
      <c r="D926" s="0" t="s">
        <v>210</v>
      </c>
      <c r="E926" s="0" t="n">
        <v>2026</v>
      </c>
      <c r="F926" s="5" t="n">
        <v>55.0211111741008</v>
      </c>
      <c r="G926" s="11" t="n">
        <v>0.21736</v>
      </c>
      <c r="H926" s="5" t="n">
        <v>11.9593887248026</v>
      </c>
      <c r="I926" s="5" t="n">
        <v>43.0617224492983</v>
      </c>
    </row>
    <row r="927" customFormat="false" ht="14.25" hidden="false" customHeight="false" outlineLevel="0" collapsed="false">
      <c r="A927" s="0" t="s">
        <v>95</v>
      </c>
      <c r="B927" s="0" t="s">
        <v>52</v>
      </c>
      <c r="C927" s="0" t="s">
        <v>79</v>
      </c>
      <c r="D927" s="0" t="s">
        <v>210</v>
      </c>
      <c r="E927" s="0" t="n">
        <v>2027</v>
      </c>
      <c r="F927" s="5" t="n">
        <v>11.4317336324153</v>
      </c>
      <c r="G927" s="11" t="n">
        <v>0.21682</v>
      </c>
      <c r="H927" s="5" t="n">
        <v>2.47862848618029</v>
      </c>
      <c r="I927" s="5" t="n">
        <v>8.95310514623502</v>
      </c>
    </row>
    <row r="928" customFormat="false" ht="14.25" hidden="false" customHeight="false" outlineLevel="0" collapsed="false">
      <c r="A928" s="0" t="s">
        <v>95</v>
      </c>
      <c r="B928" s="0" t="s">
        <v>52</v>
      </c>
      <c r="C928" s="0" t="s">
        <v>79</v>
      </c>
      <c r="D928" s="0" t="s">
        <v>210</v>
      </c>
      <c r="E928" s="0" t="n">
        <v>2027</v>
      </c>
      <c r="F928" s="5" t="n">
        <v>11.7149535359393</v>
      </c>
      <c r="G928" s="11" t="n">
        <v>0.21682</v>
      </c>
      <c r="H928" s="5" t="n">
        <v>2.54003622566236</v>
      </c>
      <c r="I928" s="5" t="n">
        <v>9.17491731027693</v>
      </c>
    </row>
    <row r="929" customFormat="false" ht="14.25" hidden="false" customHeight="false" outlineLevel="0" collapsed="false">
      <c r="A929" s="0" t="s">
        <v>95</v>
      </c>
      <c r="B929" s="0" t="s">
        <v>52</v>
      </c>
      <c r="C929" s="0" t="s">
        <v>79</v>
      </c>
      <c r="D929" s="0" t="s">
        <v>210</v>
      </c>
      <c r="E929" s="0" t="n">
        <v>2027</v>
      </c>
      <c r="F929" s="5" t="n">
        <v>55.0154181706548</v>
      </c>
      <c r="G929" s="11" t="n">
        <v>0.21682</v>
      </c>
      <c r="H929" s="5" t="n">
        <v>11.9284429677614</v>
      </c>
      <c r="I929" s="5" t="n">
        <v>43.0869752028934</v>
      </c>
    </row>
    <row r="930" customFormat="false" ht="14.25" hidden="false" customHeight="false" outlineLevel="0" collapsed="false">
      <c r="A930" s="0" t="s">
        <v>95</v>
      </c>
      <c r="B930" s="0" t="s">
        <v>52</v>
      </c>
      <c r="C930" s="0" t="s">
        <v>79</v>
      </c>
      <c r="D930" s="0" t="s">
        <v>210</v>
      </c>
      <c r="E930" s="0" t="n">
        <v>2028</v>
      </c>
      <c r="F930" s="5" t="n">
        <v>11.8449981491223</v>
      </c>
      <c r="G930" s="11" t="n">
        <v>0.21628</v>
      </c>
      <c r="H930" s="5" t="n">
        <v>2.56183619969218</v>
      </c>
      <c r="I930" s="5" t="n">
        <v>9.28316194943014</v>
      </c>
    </row>
    <row r="931" customFormat="false" ht="14.25" hidden="false" customHeight="false" outlineLevel="0" collapsed="false">
      <c r="A931" s="0" t="s">
        <v>95</v>
      </c>
      <c r="B931" s="0" t="s">
        <v>52</v>
      </c>
      <c r="C931" s="0" t="s">
        <v>79</v>
      </c>
      <c r="D931" s="0" t="s">
        <v>210</v>
      </c>
      <c r="E931" s="0" t="n">
        <v>2028</v>
      </c>
      <c r="F931" s="5" t="n">
        <v>11.9012845189883</v>
      </c>
      <c r="G931" s="11" t="n">
        <v>0.21628</v>
      </c>
      <c r="H931" s="5" t="n">
        <v>2.5740098157668</v>
      </c>
      <c r="I931" s="5" t="n">
        <v>9.32727470322154</v>
      </c>
    </row>
    <row r="932" customFormat="false" ht="14.25" hidden="false" customHeight="false" outlineLevel="0" collapsed="false">
      <c r="A932" s="0" t="s">
        <v>95</v>
      </c>
      <c r="B932" s="0" t="s">
        <v>52</v>
      </c>
      <c r="C932" s="0" t="s">
        <v>79</v>
      </c>
      <c r="D932" s="0" t="s">
        <v>210</v>
      </c>
      <c r="E932" s="0" t="n">
        <v>2028</v>
      </c>
      <c r="F932" s="5" t="n">
        <v>55.097567063939</v>
      </c>
      <c r="G932" s="11" t="n">
        <v>0.21628</v>
      </c>
      <c r="H932" s="5" t="n">
        <v>11.9165018045887</v>
      </c>
      <c r="I932" s="5" t="n">
        <v>43.1810652593503</v>
      </c>
    </row>
    <row r="933" customFormat="false" ht="14.25" hidden="false" customHeight="false" outlineLevel="0" collapsed="false">
      <c r="A933" s="0" t="s">
        <v>95</v>
      </c>
      <c r="B933" s="0" t="s">
        <v>52</v>
      </c>
      <c r="C933" s="0" t="s">
        <v>79</v>
      </c>
      <c r="D933" s="0" t="s">
        <v>210</v>
      </c>
      <c r="E933" s="0" t="n">
        <v>2029</v>
      </c>
      <c r="F933" s="5" t="n">
        <v>11.2804496616966</v>
      </c>
      <c r="G933" s="11" t="n">
        <v>0.21574</v>
      </c>
      <c r="H933" s="5" t="n">
        <v>2.43364421001442</v>
      </c>
      <c r="I933" s="5" t="n">
        <v>8.84680545168215</v>
      </c>
    </row>
    <row r="934" customFormat="false" ht="14.25" hidden="false" customHeight="false" outlineLevel="0" collapsed="false">
      <c r="A934" s="0" t="s">
        <v>95</v>
      </c>
      <c r="B934" s="0" t="s">
        <v>52</v>
      </c>
      <c r="C934" s="0" t="s">
        <v>79</v>
      </c>
      <c r="D934" s="0" t="s">
        <v>210</v>
      </c>
      <c r="E934" s="0" t="n">
        <v>2029</v>
      </c>
      <c r="F934" s="5" t="n">
        <v>12.1171991675329</v>
      </c>
      <c r="G934" s="11" t="n">
        <v>0.21574</v>
      </c>
      <c r="H934" s="5" t="n">
        <v>2.61416454840356</v>
      </c>
      <c r="I934" s="5" t="n">
        <v>9.50303461912939</v>
      </c>
    </row>
    <row r="935" customFormat="false" ht="14.25" hidden="false" customHeight="false" outlineLevel="0" collapsed="false">
      <c r="A935" s="0" t="s">
        <v>95</v>
      </c>
      <c r="B935" s="0" t="s">
        <v>52</v>
      </c>
      <c r="C935" s="0" t="s">
        <v>79</v>
      </c>
      <c r="D935" s="0" t="s">
        <v>210</v>
      </c>
      <c r="E935" s="0" t="n">
        <v>2029</v>
      </c>
      <c r="F935" s="5" t="n">
        <v>55.1848767706648</v>
      </c>
      <c r="G935" s="11" t="n">
        <v>0.21574</v>
      </c>
      <c r="H935" s="5" t="n">
        <v>11.9055853145032</v>
      </c>
      <c r="I935" s="5" t="n">
        <v>43.2792914561615</v>
      </c>
    </row>
    <row r="936" customFormat="false" ht="14.25" hidden="false" customHeight="false" outlineLevel="0" collapsed="false">
      <c r="A936" s="0" t="s">
        <v>95</v>
      </c>
      <c r="B936" s="0" t="s">
        <v>52</v>
      </c>
      <c r="C936" s="0" t="s">
        <v>79</v>
      </c>
      <c r="D936" s="0" t="s">
        <v>210</v>
      </c>
      <c r="E936" s="0" t="n">
        <v>2030</v>
      </c>
      <c r="F936" s="5" t="n">
        <v>10.6330699958526</v>
      </c>
      <c r="G936" s="11" t="n">
        <v>0.2152</v>
      </c>
      <c r="H936" s="5" t="n">
        <v>2.28823666310748</v>
      </c>
      <c r="I936" s="5" t="n">
        <v>8.34483333274511</v>
      </c>
    </row>
    <row r="937" customFormat="false" ht="14.25" hidden="false" customHeight="false" outlineLevel="0" collapsed="false">
      <c r="A937" s="0" t="s">
        <v>95</v>
      </c>
      <c r="B937" s="0" t="s">
        <v>52</v>
      </c>
      <c r="C937" s="0" t="s">
        <v>79</v>
      </c>
      <c r="D937" s="0" t="s">
        <v>210</v>
      </c>
      <c r="E937" s="0" t="n">
        <v>2030</v>
      </c>
      <c r="F937" s="5" t="n">
        <v>12.3549128865102</v>
      </c>
      <c r="G937" s="11" t="n">
        <v>0.2152</v>
      </c>
      <c r="H937" s="5" t="n">
        <v>2.65877725317698</v>
      </c>
      <c r="I937" s="5" t="n">
        <v>9.69613563333317</v>
      </c>
    </row>
    <row r="938" customFormat="false" ht="14.25" hidden="false" customHeight="false" outlineLevel="0" collapsed="false">
      <c r="A938" s="0" t="s">
        <v>95</v>
      </c>
      <c r="B938" s="0" t="s">
        <v>52</v>
      </c>
      <c r="C938" s="0" t="s">
        <v>79</v>
      </c>
      <c r="D938" s="0" t="s">
        <v>210</v>
      </c>
      <c r="E938" s="0" t="n">
        <v>2030</v>
      </c>
      <c r="F938" s="5" t="n">
        <v>55.3690588822878</v>
      </c>
      <c r="G938" s="11" t="n">
        <v>0.2152</v>
      </c>
      <c r="H938" s="5" t="n">
        <v>11.9154214714683</v>
      </c>
      <c r="I938" s="5" t="n">
        <v>43.4536374108195</v>
      </c>
    </row>
    <row r="939" customFormat="false" ht="14.25" hidden="false" customHeight="false" outlineLevel="0" collapsed="false">
      <c r="A939" s="0" t="s">
        <v>95</v>
      </c>
      <c r="B939" s="0" t="s">
        <v>52</v>
      </c>
      <c r="C939" s="0" t="s">
        <v>79</v>
      </c>
      <c r="D939" s="0" t="s">
        <v>210</v>
      </c>
      <c r="E939" s="0" t="n">
        <v>2031</v>
      </c>
      <c r="F939" s="5" t="n">
        <v>9.64016164649926</v>
      </c>
      <c r="G939" s="11" t="n">
        <v>0.21694</v>
      </c>
      <c r="H939" s="5" t="n">
        <v>2.09133666759155</v>
      </c>
      <c r="I939" s="5" t="n">
        <v>7.54882497890771</v>
      </c>
    </row>
    <row r="940" customFormat="false" ht="14.25" hidden="false" customHeight="false" outlineLevel="0" collapsed="false">
      <c r="A940" s="0" t="s">
        <v>95</v>
      </c>
      <c r="B940" s="0" t="s">
        <v>52</v>
      </c>
      <c r="C940" s="0" t="s">
        <v>79</v>
      </c>
      <c r="D940" s="0" t="s">
        <v>210</v>
      </c>
      <c r="E940" s="0" t="n">
        <v>2031</v>
      </c>
      <c r="F940" s="5" t="n">
        <v>12.7342453834796</v>
      </c>
      <c r="G940" s="11" t="n">
        <v>0.21694</v>
      </c>
      <c r="H940" s="5" t="n">
        <v>2.76256719349207</v>
      </c>
      <c r="I940" s="5" t="n">
        <v>9.97167818998755</v>
      </c>
    </row>
    <row r="941" customFormat="false" ht="14.25" hidden="false" customHeight="false" outlineLevel="0" collapsed="false">
      <c r="A941" s="0" t="s">
        <v>95</v>
      </c>
      <c r="B941" s="0" t="s">
        <v>52</v>
      </c>
      <c r="C941" s="0" t="s">
        <v>79</v>
      </c>
      <c r="D941" s="0" t="s">
        <v>210</v>
      </c>
      <c r="E941" s="0" t="n">
        <v>2031</v>
      </c>
      <c r="F941" s="5" t="n">
        <v>55.7559971519821</v>
      </c>
      <c r="G941" s="11" t="n">
        <v>0.21694</v>
      </c>
      <c r="H941" s="5" t="n">
        <v>12.095706022151</v>
      </c>
      <c r="I941" s="5" t="n">
        <v>43.6602911298311</v>
      </c>
    </row>
    <row r="942" customFormat="false" ht="14.25" hidden="false" customHeight="false" outlineLevel="0" collapsed="false">
      <c r="A942" s="0" t="s">
        <v>95</v>
      </c>
      <c r="B942" s="0" t="s">
        <v>52</v>
      </c>
      <c r="C942" s="0" t="s">
        <v>79</v>
      </c>
      <c r="D942" s="0" t="s">
        <v>210</v>
      </c>
      <c r="E942" s="0" t="n">
        <v>2032</v>
      </c>
      <c r="F942" s="5" t="n">
        <v>9.39994720790561</v>
      </c>
      <c r="G942" s="11" t="n">
        <v>0.21868</v>
      </c>
      <c r="H942" s="5" t="n">
        <v>2.0555804554248</v>
      </c>
      <c r="I942" s="5" t="n">
        <v>7.34436675248081</v>
      </c>
    </row>
    <row r="943" customFormat="false" ht="14.25" hidden="false" customHeight="false" outlineLevel="0" collapsed="false">
      <c r="A943" s="0" t="s">
        <v>95</v>
      </c>
      <c r="B943" s="0" t="s">
        <v>52</v>
      </c>
      <c r="C943" s="0" t="s">
        <v>79</v>
      </c>
      <c r="D943" s="0" t="s">
        <v>210</v>
      </c>
      <c r="E943" s="0" t="n">
        <v>2032</v>
      </c>
      <c r="F943" s="5" t="n">
        <v>13.2154876864086</v>
      </c>
      <c r="G943" s="11" t="n">
        <v>0.21868</v>
      </c>
      <c r="H943" s="5" t="n">
        <v>2.88996284726383</v>
      </c>
      <c r="I943" s="5" t="n">
        <v>10.3255248391448</v>
      </c>
    </row>
    <row r="944" customFormat="false" ht="14.25" hidden="false" customHeight="false" outlineLevel="0" collapsed="false">
      <c r="A944" s="0" t="s">
        <v>95</v>
      </c>
      <c r="B944" s="0" t="s">
        <v>52</v>
      </c>
      <c r="C944" s="0" t="s">
        <v>79</v>
      </c>
      <c r="D944" s="0" t="s">
        <v>210</v>
      </c>
      <c r="E944" s="0" t="n">
        <v>2032</v>
      </c>
      <c r="F944" s="5" t="n">
        <v>56.4824083160251</v>
      </c>
      <c r="G944" s="11" t="n">
        <v>0.21868</v>
      </c>
      <c r="H944" s="5" t="n">
        <v>12.3515730505484</v>
      </c>
      <c r="I944" s="5" t="n">
        <v>44.1308352654768</v>
      </c>
    </row>
    <row r="945" customFormat="false" ht="14.25" hidden="false" customHeight="false" outlineLevel="0" collapsed="false">
      <c r="A945" s="0" t="s">
        <v>95</v>
      </c>
      <c r="B945" s="0" t="s">
        <v>52</v>
      </c>
      <c r="C945" s="0" t="s">
        <v>79</v>
      </c>
      <c r="D945" s="0" t="s">
        <v>210</v>
      </c>
      <c r="E945" s="0" t="n">
        <v>2033</v>
      </c>
      <c r="F945" s="5" t="n">
        <v>9.41603302649013</v>
      </c>
      <c r="G945" s="11" t="n">
        <v>0.22042</v>
      </c>
      <c r="H945" s="5" t="n">
        <v>2.07548199969895</v>
      </c>
      <c r="I945" s="5" t="n">
        <v>7.34055102679117</v>
      </c>
    </row>
    <row r="946" customFormat="false" ht="14.25" hidden="false" customHeight="false" outlineLevel="0" collapsed="false">
      <c r="A946" s="0" t="s">
        <v>95</v>
      </c>
      <c r="B946" s="0" t="s">
        <v>52</v>
      </c>
      <c r="C946" s="0" t="s">
        <v>79</v>
      </c>
      <c r="D946" s="0" t="s">
        <v>210</v>
      </c>
      <c r="E946" s="0" t="n">
        <v>2033</v>
      </c>
      <c r="F946" s="5" t="n">
        <v>13.7356923035735</v>
      </c>
      <c r="G946" s="11" t="n">
        <v>0.22042</v>
      </c>
      <c r="H946" s="5" t="n">
        <v>3.02762129755367</v>
      </c>
      <c r="I946" s="5" t="n">
        <v>10.7080710060198</v>
      </c>
    </row>
    <row r="947" customFormat="false" ht="14.25" hidden="false" customHeight="false" outlineLevel="0" collapsed="false">
      <c r="A947" s="0" t="s">
        <v>95</v>
      </c>
      <c r="B947" s="0" t="s">
        <v>52</v>
      </c>
      <c r="C947" s="0" t="s">
        <v>79</v>
      </c>
      <c r="D947" s="0" t="s">
        <v>210</v>
      </c>
      <c r="E947" s="0" t="n">
        <v>2033</v>
      </c>
      <c r="F947" s="5" t="n">
        <v>57.4287692667255</v>
      </c>
      <c r="G947" s="11" t="n">
        <v>0.22042</v>
      </c>
      <c r="H947" s="5" t="n">
        <v>12.6584493217716</v>
      </c>
      <c r="I947" s="5" t="n">
        <v>44.7703199449539</v>
      </c>
    </row>
    <row r="948" customFormat="false" ht="14.25" hidden="false" customHeight="false" outlineLevel="0" collapsed="false">
      <c r="A948" s="0" t="s">
        <v>95</v>
      </c>
      <c r="B948" s="0" t="s">
        <v>52</v>
      </c>
      <c r="C948" s="0" t="s">
        <v>79</v>
      </c>
      <c r="D948" s="0" t="s">
        <v>210</v>
      </c>
      <c r="E948" s="0" t="n">
        <v>2034</v>
      </c>
      <c r="F948" s="5" t="n">
        <v>9.58600358410756</v>
      </c>
      <c r="G948" s="11" t="n">
        <v>0.22216</v>
      </c>
      <c r="H948" s="5" t="n">
        <v>2.12962655624533</v>
      </c>
      <c r="I948" s="5" t="n">
        <v>7.45637702786222</v>
      </c>
    </row>
    <row r="949" customFormat="false" ht="14.25" hidden="false" customHeight="false" outlineLevel="0" collapsed="false">
      <c r="A949" s="0" t="s">
        <v>95</v>
      </c>
      <c r="B949" s="0" t="s">
        <v>52</v>
      </c>
      <c r="C949" s="0" t="s">
        <v>79</v>
      </c>
      <c r="D949" s="0" t="s">
        <v>210</v>
      </c>
      <c r="E949" s="0" t="n">
        <v>2034</v>
      </c>
      <c r="F949" s="5" t="n">
        <v>14.200098373924</v>
      </c>
      <c r="G949" s="11" t="n">
        <v>0.22216</v>
      </c>
      <c r="H949" s="5" t="n">
        <v>3.15469385475095</v>
      </c>
      <c r="I949" s="5" t="n">
        <v>11.045404519173</v>
      </c>
    </row>
    <row r="950" customFormat="false" ht="14.25" hidden="false" customHeight="false" outlineLevel="0" collapsed="false">
      <c r="A950" s="0" t="s">
        <v>95</v>
      </c>
      <c r="B950" s="0" t="s">
        <v>52</v>
      </c>
      <c r="C950" s="0" t="s">
        <v>79</v>
      </c>
      <c r="D950" s="0" t="s">
        <v>210</v>
      </c>
      <c r="E950" s="0" t="n">
        <v>2034</v>
      </c>
      <c r="F950" s="5" t="n">
        <v>58.1971833217246</v>
      </c>
      <c r="G950" s="11" t="n">
        <v>0.22216</v>
      </c>
      <c r="H950" s="5" t="n">
        <v>12.9290862467543</v>
      </c>
      <c r="I950" s="5" t="n">
        <v>45.2680970749703</v>
      </c>
    </row>
    <row r="951" customFormat="false" ht="14.25" hidden="false" customHeight="false" outlineLevel="0" collapsed="false">
      <c r="A951" s="0" t="s">
        <v>95</v>
      </c>
      <c r="B951" s="0" t="s">
        <v>52</v>
      </c>
      <c r="C951" s="0" t="s">
        <v>79</v>
      </c>
      <c r="D951" s="0" t="s">
        <v>210</v>
      </c>
      <c r="E951" s="0" t="n">
        <v>2035</v>
      </c>
      <c r="F951" s="5" t="n">
        <v>9.82111369847866</v>
      </c>
      <c r="G951" s="11" t="n">
        <v>0.2239</v>
      </c>
      <c r="H951" s="5" t="n">
        <v>2.19894735708937</v>
      </c>
      <c r="I951" s="5" t="n">
        <v>7.62216634138929</v>
      </c>
    </row>
    <row r="952" customFormat="false" ht="14.25" hidden="false" customHeight="false" outlineLevel="0" collapsed="false">
      <c r="A952" s="0" t="s">
        <v>95</v>
      </c>
      <c r="B952" s="0" t="s">
        <v>52</v>
      </c>
      <c r="C952" s="0" t="s">
        <v>79</v>
      </c>
      <c r="D952" s="0" t="s">
        <v>210</v>
      </c>
      <c r="E952" s="0" t="n">
        <v>2035</v>
      </c>
      <c r="F952" s="5" t="n">
        <v>14.6695266217866</v>
      </c>
      <c r="G952" s="11" t="n">
        <v>0.2239</v>
      </c>
      <c r="H952" s="5" t="n">
        <v>3.28450701061803</v>
      </c>
      <c r="I952" s="5" t="n">
        <v>11.3850196111686</v>
      </c>
    </row>
    <row r="953" customFormat="false" ht="14.25" hidden="false" customHeight="false" outlineLevel="0" collapsed="false">
      <c r="A953" s="0" t="s">
        <v>95</v>
      </c>
      <c r="B953" s="0" t="s">
        <v>52</v>
      </c>
      <c r="C953" s="0" t="s">
        <v>79</v>
      </c>
      <c r="D953" s="0" t="s">
        <v>210</v>
      </c>
      <c r="E953" s="0" t="n">
        <v>2035</v>
      </c>
      <c r="F953" s="5" t="n">
        <v>58.9603851635498</v>
      </c>
      <c r="G953" s="11" t="n">
        <v>0.2239</v>
      </c>
      <c r="H953" s="5" t="n">
        <v>13.2012302381188</v>
      </c>
      <c r="I953" s="5" t="n">
        <v>45.759154925431</v>
      </c>
    </row>
    <row r="954" customFormat="false" ht="14.25" hidden="false" customHeight="false" outlineLevel="0" collapsed="false">
      <c r="A954" s="0" t="s">
        <v>95</v>
      </c>
      <c r="B954" s="0" t="s">
        <v>52</v>
      </c>
      <c r="C954" s="0" t="s">
        <v>79</v>
      </c>
      <c r="D954" s="0" t="s">
        <v>210</v>
      </c>
      <c r="E954" s="0" t="n">
        <v>2036</v>
      </c>
      <c r="F954" s="5" t="n">
        <v>9.85348307932356</v>
      </c>
      <c r="G954" s="11" t="n">
        <v>0.2235</v>
      </c>
      <c r="H954" s="5" t="n">
        <v>2.20225346822882</v>
      </c>
      <c r="I954" s="5" t="n">
        <v>7.65122961109475</v>
      </c>
    </row>
    <row r="955" customFormat="false" ht="14.25" hidden="false" customHeight="false" outlineLevel="0" collapsed="false">
      <c r="A955" s="0" t="s">
        <v>95</v>
      </c>
      <c r="B955" s="0" t="s">
        <v>52</v>
      </c>
      <c r="C955" s="0" t="s">
        <v>79</v>
      </c>
      <c r="D955" s="0" t="s">
        <v>210</v>
      </c>
      <c r="E955" s="0" t="n">
        <v>2036</v>
      </c>
      <c r="F955" s="5" t="n">
        <v>15.0917759771147</v>
      </c>
      <c r="G955" s="11" t="n">
        <v>0.2235</v>
      </c>
      <c r="H955" s="5" t="n">
        <v>3.37301193088514</v>
      </c>
      <c r="I955" s="5" t="n">
        <v>11.7187640462296</v>
      </c>
    </row>
    <row r="956" customFormat="false" ht="14.25" hidden="false" customHeight="false" outlineLevel="0" collapsed="false">
      <c r="A956" s="0" t="s">
        <v>95</v>
      </c>
      <c r="B956" s="0" t="s">
        <v>52</v>
      </c>
      <c r="C956" s="0" t="s">
        <v>79</v>
      </c>
      <c r="D956" s="0" t="s">
        <v>210</v>
      </c>
      <c r="E956" s="0" t="n">
        <v>2036</v>
      </c>
      <c r="F956" s="5" t="n">
        <v>59.6874214184155</v>
      </c>
      <c r="G956" s="11" t="n">
        <v>0.2235</v>
      </c>
      <c r="H956" s="5" t="n">
        <v>13.3401386870159</v>
      </c>
      <c r="I956" s="5" t="n">
        <v>46.3472827313996</v>
      </c>
    </row>
    <row r="957" customFormat="false" ht="14.25" hidden="false" customHeight="false" outlineLevel="0" collapsed="false">
      <c r="A957" s="0" t="s">
        <v>95</v>
      </c>
      <c r="B957" s="0" t="s">
        <v>52</v>
      </c>
      <c r="C957" s="0" t="s">
        <v>79</v>
      </c>
      <c r="D957" s="0" t="s">
        <v>210</v>
      </c>
      <c r="E957" s="0" t="n">
        <v>2037</v>
      </c>
      <c r="F957" s="5" t="n">
        <v>9.8763016962855</v>
      </c>
      <c r="G957" s="11" t="n">
        <v>0.2231</v>
      </c>
      <c r="H957" s="5" t="n">
        <v>2.2034029084413</v>
      </c>
      <c r="I957" s="5" t="n">
        <v>7.67289878784421</v>
      </c>
    </row>
    <row r="958" customFormat="false" ht="14.25" hidden="false" customHeight="false" outlineLevel="0" collapsed="false">
      <c r="A958" s="0" t="s">
        <v>95</v>
      </c>
      <c r="B958" s="0" t="s">
        <v>52</v>
      </c>
      <c r="C958" s="0" t="s">
        <v>79</v>
      </c>
      <c r="D958" s="0" t="s">
        <v>210</v>
      </c>
      <c r="E958" s="0" t="n">
        <v>2037</v>
      </c>
      <c r="F958" s="5" t="n">
        <v>15.5057663523881</v>
      </c>
      <c r="G958" s="11" t="n">
        <v>0.2231</v>
      </c>
      <c r="H958" s="5" t="n">
        <v>3.45933647321779</v>
      </c>
      <c r="I958" s="5" t="n">
        <v>12.0464298791703</v>
      </c>
    </row>
    <row r="959" customFormat="false" ht="14.25" hidden="false" customHeight="false" outlineLevel="0" collapsed="false">
      <c r="A959" s="0" t="s">
        <v>95</v>
      </c>
      <c r="B959" s="0" t="s">
        <v>52</v>
      </c>
      <c r="C959" s="0" t="s">
        <v>79</v>
      </c>
      <c r="D959" s="0" t="s">
        <v>210</v>
      </c>
      <c r="E959" s="0" t="n">
        <v>2037</v>
      </c>
      <c r="F959" s="5" t="n">
        <v>60.3809775089041</v>
      </c>
      <c r="G959" s="11" t="n">
        <v>0.2231</v>
      </c>
      <c r="H959" s="5" t="n">
        <v>13.4709960822365</v>
      </c>
      <c r="I959" s="5" t="n">
        <v>46.9099814266676</v>
      </c>
    </row>
    <row r="960" customFormat="false" ht="14.25" hidden="false" customHeight="false" outlineLevel="0" collapsed="false">
      <c r="A960" s="0" t="s">
        <v>95</v>
      </c>
      <c r="B960" s="0" t="s">
        <v>52</v>
      </c>
      <c r="C960" s="0" t="s">
        <v>79</v>
      </c>
      <c r="D960" s="0" t="s">
        <v>210</v>
      </c>
      <c r="E960" s="0" t="n">
        <v>2038</v>
      </c>
      <c r="F960" s="5" t="n">
        <v>9.88838426573517</v>
      </c>
      <c r="G960" s="11" t="n">
        <v>0.2227</v>
      </c>
      <c r="H960" s="5" t="n">
        <v>2.20214317597922</v>
      </c>
      <c r="I960" s="5" t="n">
        <v>7.68624108975595</v>
      </c>
    </row>
    <row r="961" customFormat="false" ht="14.25" hidden="false" customHeight="false" outlineLevel="0" collapsed="false">
      <c r="A961" s="0" t="s">
        <v>95</v>
      </c>
      <c r="B961" s="0" t="s">
        <v>52</v>
      </c>
      <c r="C961" s="0" t="s">
        <v>79</v>
      </c>
      <c r="D961" s="0" t="s">
        <v>210</v>
      </c>
      <c r="E961" s="0" t="n">
        <v>2038</v>
      </c>
      <c r="F961" s="5" t="n">
        <v>15.910326179497</v>
      </c>
      <c r="G961" s="11" t="n">
        <v>0.2227</v>
      </c>
      <c r="H961" s="5" t="n">
        <v>3.54322964017397</v>
      </c>
      <c r="I961" s="5" t="n">
        <v>12.367096539323</v>
      </c>
    </row>
    <row r="962" customFormat="false" ht="14.25" hidden="false" customHeight="false" outlineLevel="0" collapsed="false">
      <c r="A962" s="0" t="s">
        <v>95</v>
      </c>
      <c r="B962" s="0" t="s">
        <v>52</v>
      </c>
      <c r="C962" s="0" t="s">
        <v>79</v>
      </c>
      <c r="D962" s="0" t="s">
        <v>210</v>
      </c>
      <c r="E962" s="0" t="n">
        <v>2038</v>
      </c>
      <c r="F962" s="5" t="n">
        <v>61.0403758006188</v>
      </c>
      <c r="G962" s="11" t="n">
        <v>0.2227</v>
      </c>
      <c r="H962" s="5" t="n">
        <v>13.5936916907978</v>
      </c>
      <c r="I962" s="5" t="n">
        <v>47.446684109821</v>
      </c>
    </row>
    <row r="963" customFormat="false" ht="14.25" hidden="false" customHeight="false" outlineLevel="0" collapsed="false">
      <c r="A963" s="0" t="s">
        <v>95</v>
      </c>
      <c r="B963" s="0" t="s">
        <v>52</v>
      </c>
      <c r="C963" s="0" t="s">
        <v>79</v>
      </c>
      <c r="D963" s="0" t="s">
        <v>210</v>
      </c>
      <c r="E963" s="0" t="n">
        <v>2039</v>
      </c>
      <c r="F963" s="5" t="n">
        <v>9.88755673337107</v>
      </c>
      <c r="G963" s="11" t="n">
        <v>0.2223</v>
      </c>
      <c r="H963" s="5" t="n">
        <v>2.19800386182839</v>
      </c>
      <c r="I963" s="5" t="n">
        <v>7.68955287154268</v>
      </c>
    </row>
    <row r="964" customFormat="false" ht="14.25" hidden="false" customHeight="false" outlineLevel="0" collapsed="false">
      <c r="A964" s="0" t="s">
        <v>95</v>
      </c>
      <c r="B964" s="0" t="s">
        <v>52</v>
      </c>
      <c r="C964" s="0" t="s">
        <v>79</v>
      </c>
      <c r="D964" s="0" t="s">
        <v>210</v>
      </c>
      <c r="E964" s="0" t="n">
        <v>2039</v>
      </c>
      <c r="F964" s="5" t="n">
        <v>16.3182227343827</v>
      </c>
      <c r="G964" s="11" t="n">
        <v>0.2223</v>
      </c>
      <c r="H964" s="5" t="n">
        <v>3.62754091385328</v>
      </c>
      <c r="I964" s="5" t="n">
        <v>12.6906818205294</v>
      </c>
    </row>
    <row r="965" customFormat="false" ht="14.25" hidden="false" customHeight="false" outlineLevel="0" collapsed="false">
      <c r="A965" s="0" t="s">
        <v>95</v>
      </c>
      <c r="B965" s="0" t="s">
        <v>52</v>
      </c>
      <c r="C965" s="0" t="s">
        <v>79</v>
      </c>
      <c r="D965" s="0" t="s">
        <v>210</v>
      </c>
      <c r="E965" s="0" t="n">
        <v>2039</v>
      </c>
      <c r="F965" s="5" t="n">
        <v>61.6979433912542</v>
      </c>
      <c r="G965" s="11" t="n">
        <v>0.2223</v>
      </c>
      <c r="H965" s="5" t="n">
        <v>13.7154528158758</v>
      </c>
      <c r="I965" s="5" t="n">
        <v>47.9824905753784</v>
      </c>
    </row>
    <row r="966" customFormat="false" ht="14.25" hidden="false" customHeight="false" outlineLevel="0" collapsed="false">
      <c r="A966" s="0" t="s">
        <v>95</v>
      </c>
      <c r="B966" s="0" t="s">
        <v>52</v>
      </c>
      <c r="C966" s="0" t="s">
        <v>79</v>
      </c>
      <c r="D966" s="0" t="s">
        <v>210</v>
      </c>
      <c r="E966" s="0" t="n">
        <v>2040</v>
      </c>
      <c r="F966" s="5" t="n">
        <v>9.87419684698419</v>
      </c>
      <c r="G966" s="11" t="n">
        <v>0.2219</v>
      </c>
      <c r="H966" s="5" t="n">
        <v>2.19108428034579</v>
      </c>
      <c r="I966" s="5" t="n">
        <v>7.6831125666384</v>
      </c>
    </row>
    <row r="967" customFormat="false" ht="14.25" hidden="false" customHeight="false" outlineLevel="0" collapsed="false">
      <c r="A967" s="0" t="s">
        <v>95</v>
      </c>
      <c r="B967" s="0" t="s">
        <v>52</v>
      </c>
      <c r="C967" s="0" t="s">
        <v>79</v>
      </c>
      <c r="D967" s="0" t="s">
        <v>210</v>
      </c>
      <c r="E967" s="0" t="n">
        <v>2040</v>
      </c>
      <c r="F967" s="5" t="n">
        <v>16.6115717805924</v>
      </c>
      <c r="G967" s="11" t="n">
        <v>0.2219</v>
      </c>
      <c r="H967" s="5" t="n">
        <v>3.68610777811345</v>
      </c>
      <c r="I967" s="5" t="n">
        <v>12.9254640024789</v>
      </c>
    </row>
    <row r="968" customFormat="false" ht="14.25" hidden="false" customHeight="false" outlineLevel="0" collapsed="false">
      <c r="A968" s="0" t="s">
        <v>95</v>
      </c>
      <c r="B968" s="0" t="s">
        <v>52</v>
      </c>
      <c r="C968" s="0" t="s">
        <v>79</v>
      </c>
      <c r="D968" s="0" t="s">
        <v>210</v>
      </c>
      <c r="E968" s="0" t="n">
        <v>2040</v>
      </c>
      <c r="F968" s="5" t="n">
        <v>62.3618913818965</v>
      </c>
      <c r="G968" s="11" t="n">
        <v>0.2219</v>
      </c>
      <c r="H968" s="5" t="n">
        <v>13.8381036976428</v>
      </c>
      <c r="I968" s="5" t="n">
        <v>48.5237876842537</v>
      </c>
    </row>
    <row r="969" customFormat="false" ht="14.25" hidden="false" customHeight="false" outlineLevel="0" collapsed="false">
      <c r="A969" s="0" t="s">
        <v>95</v>
      </c>
      <c r="B969" s="0" t="s">
        <v>52</v>
      </c>
      <c r="C969" s="0" t="s">
        <v>84</v>
      </c>
      <c r="D969" s="0" t="s">
        <v>212</v>
      </c>
      <c r="E969" s="0" t="n">
        <v>2024</v>
      </c>
      <c r="F969" s="5" t="n">
        <v>0.0268479398667268</v>
      </c>
      <c r="G969" s="11" t="n">
        <v>0.110763</v>
      </c>
      <c r="H969" s="5" t="n">
        <v>0.00297375836345827</v>
      </c>
      <c r="I969" s="5" t="n">
        <v>0.0238741815032686</v>
      </c>
    </row>
    <row r="970" customFormat="false" ht="14.25" hidden="false" customHeight="false" outlineLevel="0" collapsed="false">
      <c r="A970" s="0" t="s">
        <v>95</v>
      </c>
      <c r="B970" s="0" t="s">
        <v>52</v>
      </c>
      <c r="C970" s="0" t="s">
        <v>84</v>
      </c>
      <c r="D970" s="0" t="s">
        <v>212</v>
      </c>
      <c r="E970" s="0" t="n">
        <v>2025</v>
      </c>
      <c r="F970" s="5" t="n">
        <v>0.0294726912936322</v>
      </c>
      <c r="G970" s="11" t="n">
        <v>0.110763</v>
      </c>
      <c r="H970" s="5" t="n">
        <v>0.00326448370575658</v>
      </c>
      <c r="I970" s="5" t="n">
        <v>0.0262082075878756</v>
      </c>
    </row>
    <row r="971" customFormat="false" ht="14.25" hidden="false" customHeight="false" outlineLevel="0" collapsed="false">
      <c r="A971" s="0" t="s">
        <v>95</v>
      </c>
      <c r="B971" s="0" t="s">
        <v>52</v>
      </c>
      <c r="C971" s="0" t="s">
        <v>84</v>
      </c>
      <c r="D971" s="0" t="s">
        <v>212</v>
      </c>
      <c r="E971" s="0" t="n">
        <v>2026</v>
      </c>
      <c r="F971" s="5" t="n">
        <v>0.0340652861208974</v>
      </c>
      <c r="G971" s="11" t="n">
        <v>0.1226294</v>
      </c>
      <c r="H971" s="5" t="n">
        <v>0.00417740559783397</v>
      </c>
      <c r="I971" s="5" t="n">
        <v>0.0298878805230634</v>
      </c>
    </row>
    <row r="972" customFormat="false" ht="14.25" hidden="false" customHeight="false" outlineLevel="0" collapsed="false">
      <c r="A972" s="0" t="s">
        <v>95</v>
      </c>
      <c r="B972" s="0" t="s">
        <v>52</v>
      </c>
      <c r="C972" s="0" t="s">
        <v>84</v>
      </c>
      <c r="D972" s="0" t="s">
        <v>212</v>
      </c>
      <c r="E972" s="0" t="n">
        <v>2027</v>
      </c>
      <c r="F972" s="5" t="n">
        <v>0.0410466938067749</v>
      </c>
      <c r="G972" s="11" t="n">
        <v>0.1344958</v>
      </c>
      <c r="H972" s="5" t="n">
        <v>0.00552060792089724</v>
      </c>
      <c r="I972" s="5" t="n">
        <v>0.0355260858858777</v>
      </c>
    </row>
    <row r="973" customFormat="false" ht="14.25" hidden="false" customHeight="false" outlineLevel="0" collapsed="false">
      <c r="A973" s="0" t="s">
        <v>95</v>
      </c>
      <c r="B973" s="0" t="s">
        <v>52</v>
      </c>
      <c r="C973" s="0" t="s">
        <v>84</v>
      </c>
      <c r="D973" s="0" t="s">
        <v>212</v>
      </c>
      <c r="E973" s="0" t="n">
        <v>2028</v>
      </c>
      <c r="F973" s="5" t="n">
        <v>0.0500917564371081</v>
      </c>
      <c r="G973" s="11" t="n">
        <v>0.1463622</v>
      </c>
      <c r="H973" s="5" t="n">
        <v>0.0073315396739993</v>
      </c>
      <c r="I973" s="5" t="n">
        <v>0.0427602167631088</v>
      </c>
    </row>
    <row r="974" customFormat="false" ht="14.25" hidden="false" customHeight="false" outlineLevel="0" collapsed="false">
      <c r="A974" s="0" t="s">
        <v>95</v>
      </c>
      <c r="B974" s="0" t="s">
        <v>52</v>
      </c>
      <c r="C974" s="0" t="s">
        <v>84</v>
      </c>
      <c r="D974" s="0" t="s">
        <v>212</v>
      </c>
      <c r="E974" s="0" t="n">
        <v>2029</v>
      </c>
      <c r="F974" s="5" t="n">
        <v>0.0606738379299298</v>
      </c>
      <c r="G974" s="11" t="n">
        <v>0.1582286</v>
      </c>
      <c r="H974" s="5" t="n">
        <v>0.00960033643227969</v>
      </c>
      <c r="I974" s="5" t="n">
        <v>0.0510735014976501</v>
      </c>
    </row>
    <row r="975" customFormat="false" ht="14.25" hidden="false" customHeight="false" outlineLevel="0" collapsed="false">
      <c r="A975" s="0" t="s">
        <v>95</v>
      </c>
      <c r="B975" s="0" t="s">
        <v>52</v>
      </c>
      <c r="C975" s="0" t="s">
        <v>84</v>
      </c>
      <c r="D975" s="0" t="s">
        <v>212</v>
      </c>
      <c r="E975" s="0" t="n">
        <v>2030</v>
      </c>
      <c r="F975" s="5" t="n">
        <v>0.0723692932051003</v>
      </c>
      <c r="G975" s="11" t="n">
        <v>0.170095</v>
      </c>
      <c r="H975" s="5" t="n">
        <v>0.0123096549277215</v>
      </c>
      <c r="I975" s="5" t="n">
        <v>0.0600596382773788</v>
      </c>
    </row>
    <row r="976" customFormat="false" ht="14.25" hidden="false" customHeight="false" outlineLevel="0" collapsed="false">
      <c r="A976" s="0" t="s">
        <v>95</v>
      </c>
      <c r="B976" s="0" t="s">
        <v>52</v>
      </c>
      <c r="C976" s="0" t="s">
        <v>84</v>
      </c>
      <c r="D976" s="0" t="s">
        <v>212</v>
      </c>
      <c r="E976" s="0" t="n">
        <v>2031</v>
      </c>
      <c r="F976" s="5" t="n">
        <v>0.0866627480158857</v>
      </c>
      <c r="G976" s="11" t="n">
        <v>0.1801592</v>
      </c>
      <c r="H976" s="5" t="n">
        <v>0.0156130913523436</v>
      </c>
      <c r="I976" s="5" t="n">
        <v>0.0710496566635422</v>
      </c>
    </row>
    <row r="977" customFormat="false" ht="14.25" hidden="false" customHeight="false" outlineLevel="0" collapsed="false">
      <c r="A977" s="0" t="s">
        <v>95</v>
      </c>
      <c r="B977" s="0" t="s">
        <v>52</v>
      </c>
      <c r="C977" s="0" t="s">
        <v>84</v>
      </c>
      <c r="D977" s="0" t="s">
        <v>212</v>
      </c>
      <c r="E977" s="0" t="n">
        <v>2032</v>
      </c>
      <c r="F977" s="5" t="n">
        <v>0.103515366653071</v>
      </c>
      <c r="G977" s="11" t="n">
        <v>0.1902234</v>
      </c>
      <c r="H977" s="5" t="n">
        <v>0.0196910449969937</v>
      </c>
      <c r="I977" s="5" t="n">
        <v>0.0838243216560769</v>
      </c>
    </row>
    <row r="978" customFormat="false" ht="14.25" hidden="false" customHeight="false" outlineLevel="0" collapsed="false">
      <c r="A978" s="0" t="s">
        <v>95</v>
      </c>
      <c r="B978" s="0" t="s">
        <v>52</v>
      </c>
      <c r="C978" s="0" t="s">
        <v>84</v>
      </c>
      <c r="D978" s="0" t="s">
        <v>212</v>
      </c>
      <c r="E978" s="0" t="n">
        <v>2033</v>
      </c>
      <c r="F978" s="5" t="n">
        <v>0.121937613895132</v>
      </c>
      <c r="G978" s="11" t="n">
        <v>0.2002876</v>
      </c>
      <c r="H978" s="5" t="n">
        <v>0.0244225920367826</v>
      </c>
      <c r="I978" s="5" t="n">
        <v>0.0975150218583492</v>
      </c>
    </row>
    <row r="979" customFormat="false" ht="14.25" hidden="false" customHeight="false" outlineLevel="0" collapsed="false">
      <c r="A979" s="0" t="s">
        <v>95</v>
      </c>
      <c r="B979" s="0" t="s">
        <v>52</v>
      </c>
      <c r="C979" s="0" t="s">
        <v>84</v>
      </c>
      <c r="D979" s="0" t="s">
        <v>212</v>
      </c>
      <c r="E979" s="0" t="n">
        <v>2034</v>
      </c>
      <c r="F979" s="5" t="n">
        <v>0.142141018673459</v>
      </c>
      <c r="G979" s="11" t="n">
        <v>0.2103518</v>
      </c>
      <c r="H979" s="5" t="n">
        <v>0.0298996191317956</v>
      </c>
      <c r="I979" s="5" t="n">
        <v>0.112241399541663</v>
      </c>
    </row>
    <row r="980" customFormat="false" ht="14.25" hidden="false" customHeight="false" outlineLevel="0" collapsed="false">
      <c r="A980" s="0" t="s">
        <v>95</v>
      </c>
      <c r="B980" s="0" t="s">
        <v>52</v>
      </c>
      <c r="C980" s="0" t="s">
        <v>84</v>
      </c>
      <c r="D980" s="0" t="s">
        <v>212</v>
      </c>
      <c r="E980" s="0" t="n">
        <v>2035</v>
      </c>
      <c r="F980" s="5" t="n">
        <v>0.163179463275339</v>
      </c>
      <c r="G980" s="11" t="n">
        <v>0.220416</v>
      </c>
      <c r="H980" s="5" t="n">
        <v>0.035967364577297</v>
      </c>
      <c r="I980" s="5" t="n">
        <v>0.127212098698042</v>
      </c>
    </row>
    <row r="981" customFormat="false" ht="14.25" hidden="false" customHeight="false" outlineLevel="0" collapsed="false">
      <c r="A981" s="0" t="s">
        <v>95</v>
      </c>
      <c r="B981" s="0" t="s">
        <v>52</v>
      </c>
      <c r="C981" s="0" t="s">
        <v>84</v>
      </c>
      <c r="D981" s="0" t="s">
        <v>212</v>
      </c>
      <c r="E981" s="0" t="n">
        <v>2036</v>
      </c>
      <c r="F981" s="5" t="n">
        <v>0.184722241016963</v>
      </c>
      <c r="G981" s="11" t="n">
        <v>0.2273514</v>
      </c>
      <c r="H981" s="5" t="n">
        <v>0.041996860106344</v>
      </c>
      <c r="I981" s="5" t="n">
        <v>0.142725380910619</v>
      </c>
    </row>
    <row r="982" customFormat="false" ht="14.25" hidden="false" customHeight="false" outlineLevel="0" collapsed="false">
      <c r="A982" s="0" t="s">
        <v>95</v>
      </c>
      <c r="B982" s="0" t="s">
        <v>52</v>
      </c>
      <c r="C982" s="0" t="s">
        <v>84</v>
      </c>
      <c r="D982" s="0" t="s">
        <v>212</v>
      </c>
      <c r="E982" s="0" t="n">
        <v>2037</v>
      </c>
      <c r="F982" s="5" t="n">
        <v>0.206219665060627</v>
      </c>
      <c r="G982" s="11" t="n">
        <v>0.2342868</v>
      </c>
      <c r="H982" s="5" t="n">
        <v>0.0483145454241261</v>
      </c>
      <c r="I982" s="5" t="n">
        <v>0.157905119636501</v>
      </c>
    </row>
    <row r="983" customFormat="false" ht="14.25" hidden="false" customHeight="false" outlineLevel="0" collapsed="false">
      <c r="A983" s="0" t="s">
        <v>95</v>
      </c>
      <c r="B983" s="0" t="s">
        <v>52</v>
      </c>
      <c r="C983" s="0" t="s">
        <v>84</v>
      </c>
      <c r="D983" s="0" t="s">
        <v>212</v>
      </c>
      <c r="E983" s="0" t="n">
        <v>2038</v>
      </c>
      <c r="F983" s="5" t="n">
        <v>0.226965925836825</v>
      </c>
      <c r="G983" s="11" t="n">
        <v>0.2412222</v>
      </c>
      <c r="H983" s="5" t="n">
        <v>0.0547492199553958</v>
      </c>
      <c r="I983" s="5" t="n">
        <v>0.172216705881429</v>
      </c>
    </row>
    <row r="984" customFormat="false" ht="14.25" hidden="false" customHeight="false" outlineLevel="0" collapsed="false">
      <c r="A984" s="0" t="s">
        <v>95</v>
      </c>
      <c r="B984" s="0" t="s">
        <v>52</v>
      </c>
      <c r="C984" s="0" t="s">
        <v>84</v>
      </c>
      <c r="D984" s="0" t="s">
        <v>212</v>
      </c>
      <c r="E984" s="0" t="n">
        <v>2039</v>
      </c>
      <c r="F984" s="5" t="n">
        <v>0.247227804876641</v>
      </c>
      <c r="G984" s="11" t="n">
        <v>0.2481576</v>
      </c>
      <c r="H984" s="5" t="n">
        <v>0.0613514587114555</v>
      </c>
      <c r="I984" s="5" t="n">
        <v>0.185876346165185</v>
      </c>
    </row>
    <row r="985" customFormat="false" ht="14.25" hidden="false" customHeight="false" outlineLevel="0" collapsed="false">
      <c r="A985" s="0" t="s">
        <v>95</v>
      </c>
      <c r="B985" s="0" t="s">
        <v>52</v>
      </c>
      <c r="C985" s="0" t="s">
        <v>84</v>
      </c>
      <c r="D985" s="0" t="s">
        <v>212</v>
      </c>
      <c r="E985" s="0" t="n">
        <v>2040</v>
      </c>
      <c r="F985" s="5" t="n">
        <v>0.265628190245521</v>
      </c>
      <c r="G985" s="11" t="n">
        <v>0.255093</v>
      </c>
      <c r="H985" s="5" t="n">
        <v>0.0677598919343007</v>
      </c>
      <c r="I985" s="5" t="n">
        <v>0.19786829831122</v>
      </c>
    </row>
    <row r="986" customFormat="false" ht="14.25" hidden="false" customHeight="false" outlineLevel="0" collapsed="false">
      <c r="A986" s="0" t="s">
        <v>95</v>
      </c>
      <c r="B986" s="0" t="s">
        <v>52</v>
      </c>
      <c r="C986" s="0" t="s">
        <v>84</v>
      </c>
      <c r="D986" s="0" t="s">
        <v>213</v>
      </c>
      <c r="E986" s="0" t="n">
        <v>2024</v>
      </c>
      <c r="F986" s="5" t="n">
        <v>0.273429854021455</v>
      </c>
      <c r="G986" s="11" t="n">
        <v>0</v>
      </c>
      <c r="H986" s="5" t="n">
        <v>0</v>
      </c>
      <c r="I986" s="5" t="n">
        <v>0.273429854021455</v>
      </c>
    </row>
    <row r="987" customFormat="false" ht="14.25" hidden="false" customHeight="false" outlineLevel="0" collapsed="false">
      <c r="A987" s="0" t="s">
        <v>95</v>
      </c>
      <c r="B987" s="0" t="s">
        <v>52</v>
      </c>
      <c r="C987" s="0" t="s">
        <v>84</v>
      </c>
      <c r="D987" s="0" t="s">
        <v>213</v>
      </c>
      <c r="E987" s="0" t="n">
        <v>2025</v>
      </c>
      <c r="F987" s="5" t="n">
        <v>0.382087637977277</v>
      </c>
      <c r="G987" s="11" t="n">
        <v>0</v>
      </c>
      <c r="H987" s="5" t="n">
        <v>0</v>
      </c>
      <c r="I987" s="5" t="n">
        <v>0.382087637977277</v>
      </c>
    </row>
    <row r="988" customFormat="false" ht="14.25" hidden="false" customHeight="false" outlineLevel="0" collapsed="false">
      <c r="A988" s="0" t="s">
        <v>95</v>
      </c>
      <c r="B988" s="0" t="s">
        <v>52</v>
      </c>
      <c r="C988" s="0" t="s">
        <v>84</v>
      </c>
      <c r="D988" s="0" t="s">
        <v>213</v>
      </c>
      <c r="E988" s="0" t="n">
        <v>2026</v>
      </c>
      <c r="F988" s="5" t="n">
        <v>0.507269887959709</v>
      </c>
      <c r="G988" s="11" t="n">
        <v>0</v>
      </c>
      <c r="H988" s="5" t="n">
        <v>0</v>
      </c>
      <c r="I988" s="5" t="n">
        <v>0.507269887959709</v>
      </c>
    </row>
    <row r="989" customFormat="false" ht="14.25" hidden="false" customHeight="false" outlineLevel="0" collapsed="false">
      <c r="A989" s="0" t="s">
        <v>95</v>
      </c>
      <c r="B989" s="0" t="s">
        <v>52</v>
      </c>
      <c r="C989" s="0" t="s">
        <v>84</v>
      </c>
      <c r="D989" s="0" t="s">
        <v>213</v>
      </c>
      <c r="E989" s="0" t="n">
        <v>2027</v>
      </c>
      <c r="F989" s="5" t="n">
        <v>0.652820515355075</v>
      </c>
      <c r="G989" s="11" t="n">
        <v>0</v>
      </c>
      <c r="H989" s="5" t="n">
        <v>0</v>
      </c>
      <c r="I989" s="5" t="n">
        <v>0.652820515355075</v>
      </c>
    </row>
    <row r="990" customFormat="false" ht="14.25" hidden="false" customHeight="false" outlineLevel="0" collapsed="false">
      <c r="A990" s="0" t="s">
        <v>95</v>
      </c>
      <c r="B990" s="0" t="s">
        <v>52</v>
      </c>
      <c r="C990" s="0" t="s">
        <v>84</v>
      </c>
      <c r="D990" s="0" t="s">
        <v>213</v>
      </c>
      <c r="E990" s="0" t="n">
        <v>2028</v>
      </c>
      <c r="F990" s="5" t="n">
        <v>0.820404626216445</v>
      </c>
      <c r="G990" s="11" t="n">
        <v>0</v>
      </c>
      <c r="H990" s="5" t="n">
        <v>0</v>
      </c>
      <c r="I990" s="5" t="n">
        <v>0.820404626216445</v>
      </c>
    </row>
    <row r="991" customFormat="false" ht="14.25" hidden="false" customHeight="false" outlineLevel="0" collapsed="false">
      <c r="A991" s="0" t="s">
        <v>95</v>
      </c>
      <c r="B991" s="0" t="s">
        <v>52</v>
      </c>
      <c r="C991" s="0" t="s">
        <v>84</v>
      </c>
      <c r="D991" s="0" t="s">
        <v>213</v>
      </c>
      <c r="E991" s="0" t="n">
        <v>2029</v>
      </c>
      <c r="F991" s="5" t="n">
        <v>1.01088383538441</v>
      </c>
      <c r="G991" s="11" t="n">
        <v>0</v>
      </c>
      <c r="H991" s="5" t="n">
        <v>0</v>
      </c>
      <c r="I991" s="5" t="n">
        <v>1.01088383538441</v>
      </c>
    </row>
    <row r="992" customFormat="false" ht="14.25" hidden="false" customHeight="false" outlineLevel="0" collapsed="false">
      <c r="A992" s="0" t="s">
        <v>95</v>
      </c>
      <c r="B992" s="0" t="s">
        <v>52</v>
      </c>
      <c r="C992" s="0" t="s">
        <v>84</v>
      </c>
      <c r="D992" s="0" t="s">
        <v>213</v>
      </c>
      <c r="E992" s="0" t="n">
        <v>2030</v>
      </c>
      <c r="F992" s="5" t="n">
        <v>1.20726114415058</v>
      </c>
      <c r="G992" s="11" t="n">
        <v>0</v>
      </c>
      <c r="H992" s="5" t="n">
        <v>0</v>
      </c>
      <c r="I992" s="5" t="n">
        <v>1.20726114415058</v>
      </c>
    </row>
    <row r="993" customFormat="false" ht="14.25" hidden="false" customHeight="false" outlineLevel="0" collapsed="false">
      <c r="A993" s="0" t="s">
        <v>95</v>
      </c>
      <c r="B993" s="0" t="s">
        <v>52</v>
      </c>
      <c r="C993" s="0" t="s">
        <v>84</v>
      </c>
      <c r="D993" s="0" t="s">
        <v>213</v>
      </c>
      <c r="E993" s="0" t="n">
        <v>2031</v>
      </c>
      <c r="F993" s="5" t="n">
        <v>1.41070683777961</v>
      </c>
      <c r="G993" s="11" t="n">
        <v>0</v>
      </c>
      <c r="H993" s="5" t="n">
        <v>0</v>
      </c>
      <c r="I993" s="5" t="n">
        <v>1.41070683777961</v>
      </c>
    </row>
    <row r="994" customFormat="false" ht="14.25" hidden="false" customHeight="false" outlineLevel="0" collapsed="false">
      <c r="A994" s="0" t="s">
        <v>95</v>
      </c>
      <c r="B994" s="0" t="s">
        <v>52</v>
      </c>
      <c r="C994" s="0" t="s">
        <v>84</v>
      </c>
      <c r="D994" s="0" t="s">
        <v>213</v>
      </c>
      <c r="E994" s="0" t="n">
        <v>2032</v>
      </c>
      <c r="F994" s="5" t="n">
        <v>1.6070602200965</v>
      </c>
      <c r="G994" s="11" t="n">
        <v>0</v>
      </c>
      <c r="H994" s="5" t="n">
        <v>0</v>
      </c>
      <c r="I994" s="5" t="n">
        <v>1.6070602200965</v>
      </c>
    </row>
    <row r="995" customFormat="false" ht="14.25" hidden="false" customHeight="false" outlineLevel="0" collapsed="false">
      <c r="A995" s="0" t="s">
        <v>95</v>
      </c>
      <c r="B995" s="0" t="s">
        <v>52</v>
      </c>
      <c r="C995" s="0" t="s">
        <v>84</v>
      </c>
      <c r="D995" s="0" t="s">
        <v>213</v>
      </c>
      <c r="E995" s="0" t="n">
        <v>2033</v>
      </c>
      <c r="F995" s="5" t="n">
        <v>1.79204383431262</v>
      </c>
      <c r="G995" s="11" t="n">
        <v>0</v>
      </c>
      <c r="H995" s="5" t="n">
        <v>0</v>
      </c>
      <c r="I995" s="5" t="n">
        <v>1.79204383431262</v>
      </c>
    </row>
    <row r="996" customFormat="false" ht="14.25" hidden="false" customHeight="false" outlineLevel="0" collapsed="false">
      <c r="A996" s="0" t="s">
        <v>95</v>
      </c>
      <c r="B996" s="0" t="s">
        <v>52</v>
      </c>
      <c r="C996" s="0" t="s">
        <v>84</v>
      </c>
      <c r="D996" s="0" t="s">
        <v>213</v>
      </c>
      <c r="E996" s="0" t="n">
        <v>2034</v>
      </c>
      <c r="F996" s="5" t="n">
        <v>1.96052428096606</v>
      </c>
      <c r="G996" s="11" t="n">
        <v>0</v>
      </c>
      <c r="H996" s="5" t="n">
        <v>0</v>
      </c>
      <c r="I996" s="5" t="n">
        <v>1.96052428096606</v>
      </c>
    </row>
    <row r="997" customFormat="false" ht="14.25" hidden="false" customHeight="false" outlineLevel="0" collapsed="false">
      <c r="A997" s="0" t="s">
        <v>95</v>
      </c>
      <c r="B997" s="0" t="s">
        <v>52</v>
      </c>
      <c r="C997" s="0" t="s">
        <v>84</v>
      </c>
      <c r="D997" s="0" t="s">
        <v>213</v>
      </c>
      <c r="E997" s="0" t="n">
        <v>2035</v>
      </c>
      <c r="F997" s="5" t="n">
        <v>2.11664578539013</v>
      </c>
      <c r="G997" s="11" t="n">
        <v>0</v>
      </c>
      <c r="H997" s="5" t="n">
        <v>0</v>
      </c>
      <c r="I997" s="5" t="n">
        <v>2.11664578539013</v>
      </c>
    </row>
    <row r="998" customFormat="false" ht="14.25" hidden="false" customHeight="false" outlineLevel="0" collapsed="false">
      <c r="A998" s="0" t="s">
        <v>95</v>
      </c>
      <c r="B998" s="0" t="s">
        <v>52</v>
      </c>
      <c r="C998" s="0" t="s">
        <v>84</v>
      </c>
      <c r="D998" s="0" t="s">
        <v>213</v>
      </c>
      <c r="E998" s="0" t="n">
        <v>2036</v>
      </c>
      <c r="F998" s="5" t="n">
        <v>2.24523585758155</v>
      </c>
      <c r="G998" s="11" t="n">
        <v>0</v>
      </c>
      <c r="H998" s="5" t="n">
        <v>0</v>
      </c>
      <c r="I998" s="5" t="n">
        <v>2.24523585758155</v>
      </c>
    </row>
    <row r="999" customFormat="false" ht="14.25" hidden="false" customHeight="false" outlineLevel="0" collapsed="false">
      <c r="A999" s="0" t="s">
        <v>95</v>
      </c>
      <c r="B999" s="0" t="s">
        <v>52</v>
      </c>
      <c r="C999" s="0" t="s">
        <v>84</v>
      </c>
      <c r="D999" s="0" t="s">
        <v>213</v>
      </c>
      <c r="E999" s="0" t="n">
        <v>2037</v>
      </c>
      <c r="F999" s="5" t="n">
        <v>2.34297213920757</v>
      </c>
      <c r="G999" s="11" t="n">
        <v>0</v>
      </c>
      <c r="H999" s="5" t="n">
        <v>0</v>
      </c>
      <c r="I999" s="5" t="n">
        <v>2.34297213920757</v>
      </c>
    </row>
    <row r="1000" customFormat="false" ht="14.25" hidden="false" customHeight="false" outlineLevel="0" collapsed="false">
      <c r="A1000" s="0" t="s">
        <v>95</v>
      </c>
      <c r="B1000" s="0" t="s">
        <v>52</v>
      </c>
      <c r="C1000" s="0" t="s">
        <v>84</v>
      </c>
      <c r="D1000" s="0" t="s">
        <v>213</v>
      </c>
      <c r="E1000" s="0" t="n">
        <v>2038</v>
      </c>
      <c r="F1000" s="5" t="n">
        <v>2.41086027009511</v>
      </c>
      <c r="G1000" s="11" t="n">
        <v>0</v>
      </c>
      <c r="H1000" s="5" t="n">
        <v>0</v>
      </c>
      <c r="I1000" s="5" t="n">
        <v>2.41086027009511</v>
      </c>
    </row>
    <row r="1001" customFormat="false" ht="14.25" hidden="false" customHeight="false" outlineLevel="0" collapsed="false">
      <c r="A1001" s="0" t="s">
        <v>95</v>
      </c>
      <c r="B1001" s="0" t="s">
        <v>52</v>
      </c>
      <c r="C1001" s="0" t="s">
        <v>84</v>
      </c>
      <c r="D1001" s="0" t="s">
        <v>213</v>
      </c>
      <c r="E1001" s="0" t="n">
        <v>2039</v>
      </c>
      <c r="F1001" s="5" t="n">
        <v>2.44926052961914</v>
      </c>
      <c r="G1001" s="11" t="n">
        <v>0</v>
      </c>
      <c r="H1001" s="5" t="n">
        <v>0</v>
      </c>
      <c r="I1001" s="5" t="n">
        <v>2.44926052961914</v>
      </c>
    </row>
    <row r="1002" customFormat="false" ht="14.25" hidden="false" customHeight="false" outlineLevel="0" collapsed="false">
      <c r="A1002" s="0" t="s">
        <v>95</v>
      </c>
      <c r="B1002" s="0" t="s">
        <v>52</v>
      </c>
      <c r="C1002" s="0" t="s">
        <v>84</v>
      </c>
      <c r="D1002" s="0" t="s">
        <v>213</v>
      </c>
      <c r="E1002" s="0" t="n">
        <v>2040</v>
      </c>
      <c r="F1002" s="5" t="n">
        <v>2.46539029939914</v>
      </c>
      <c r="G1002" s="11" t="n">
        <v>0</v>
      </c>
      <c r="H1002" s="5" t="n">
        <v>0</v>
      </c>
      <c r="I1002" s="5" t="n">
        <v>2.46539029939914</v>
      </c>
    </row>
    <row r="1003" customFormat="false" ht="14.25" hidden="false" customHeight="false" outlineLevel="0" collapsed="false">
      <c r="A1003" s="0" t="s">
        <v>95</v>
      </c>
      <c r="B1003" s="0" t="s">
        <v>52</v>
      </c>
      <c r="C1003" s="0" t="s">
        <v>84</v>
      </c>
      <c r="D1003" s="0" t="s">
        <v>214</v>
      </c>
      <c r="E1003" s="0" t="n">
        <v>2024</v>
      </c>
      <c r="F1003" s="5" t="n">
        <v>0.190667472098459</v>
      </c>
      <c r="G1003" s="11" t="n">
        <v>0.110763</v>
      </c>
      <c r="H1003" s="5" t="n">
        <v>0.0211189012120416</v>
      </c>
      <c r="I1003" s="5" t="n">
        <v>0.169548570886417</v>
      </c>
    </row>
    <row r="1004" customFormat="false" ht="14.25" hidden="false" customHeight="false" outlineLevel="0" collapsed="false">
      <c r="A1004" s="0" t="s">
        <v>95</v>
      </c>
      <c r="B1004" s="0" t="s">
        <v>52</v>
      </c>
      <c r="C1004" s="0" t="s">
        <v>84</v>
      </c>
      <c r="D1004" s="0" t="s">
        <v>214</v>
      </c>
      <c r="E1004" s="0" t="n">
        <v>2025</v>
      </c>
      <c r="F1004" s="5" t="n">
        <v>0.222837422407222</v>
      </c>
      <c r="G1004" s="11" t="n">
        <v>0.110763</v>
      </c>
      <c r="H1004" s="5" t="n">
        <v>0.0246821414180911</v>
      </c>
      <c r="I1004" s="5" t="n">
        <v>0.198155280989131</v>
      </c>
    </row>
    <row r="1005" customFormat="false" ht="14.25" hidden="false" customHeight="false" outlineLevel="0" collapsed="false">
      <c r="A1005" s="0" t="s">
        <v>95</v>
      </c>
      <c r="B1005" s="0" t="s">
        <v>52</v>
      </c>
      <c r="C1005" s="0" t="s">
        <v>84</v>
      </c>
      <c r="D1005" s="0" t="s">
        <v>214</v>
      </c>
      <c r="E1005" s="0" t="n">
        <v>2026</v>
      </c>
      <c r="F1005" s="5" t="n">
        <v>0.331970185075126</v>
      </c>
      <c r="G1005" s="11" t="n">
        <v>0.1226294</v>
      </c>
      <c r="H1005" s="5" t="n">
        <v>0.0407093046136516</v>
      </c>
      <c r="I1005" s="5" t="n">
        <v>0.291260880461474</v>
      </c>
    </row>
    <row r="1006" customFormat="false" ht="14.25" hidden="false" customHeight="false" outlineLevel="0" collapsed="false">
      <c r="A1006" s="0" t="s">
        <v>95</v>
      </c>
      <c r="B1006" s="0" t="s">
        <v>52</v>
      </c>
      <c r="C1006" s="0" t="s">
        <v>84</v>
      </c>
      <c r="D1006" s="0" t="s">
        <v>214</v>
      </c>
      <c r="E1006" s="0" t="n">
        <v>2027</v>
      </c>
      <c r="F1006" s="5" t="n">
        <v>0.489850239299682</v>
      </c>
      <c r="G1006" s="11" t="n">
        <v>0.1344958</v>
      </c>
      <c r="H1006" s="5" t="n">
        <v>0.0658827998148022</v>
      </c>
      <c r="I1006" s="5" t="n">
        <v>0.42396743948488</v>
      </c>
    </row>
    <row r="1007" customFormat="false" ht="14.25" hidden="false" customHeight="false" outlineLevel="0" collapsed="false">
      <c r="A1007" s="0" t="s">
        <v>95</v>
      </c>
      <c r="B1007" s="0" t="s">
        <v>52</v>
      </c>
      <c r="C1007" s="0" t="s">
        <v>84</v>
      </c>
      <c r="D1007" s="0" t="s">
        <v>214</v>
      </c>
      <c r="E1007" s="0" t="n">
        <v>2028</v>
      </c>
      <c r="F1007" s="5" t="n">
        <v>0.694607227950453</v>
      </c>
      <c r="G1007" s="11" t="n">
        <v>0.1463622</v>
      </c>
      <c r="H1007" s="5" t="n">
        <v>0.10166424201873</v>
      </c>
      <c r="I1007" s="5" t="n">
        <v>0.592942985931723</v>
      </c>
    </row>
    <row r="1008" customFormat="false" ht="14.25" hidden="false" customHeight="false" outlineLevel="0" collapsed="false">
      <c r="A1008" s="0" t="s">
        <v>95</v>
      </c>
      <c r="B1008" s="0" t="s">
        <v>52</v>
      </c>
      <c r="C1008" s="0" t="s">
        <v>84</v>
      </c>
      <c r="D1008" s="0" t="s">
        <v>214</v>
      </c>
      <c r="E1008" s="0" t="n">
        <v>2029</v>
      </c>
      <c r="F1008" s="5" t="n">
        <v>0.981503887130797</v>
      </c>
      <c r="G1008" s="11" t="n">
        <v>0.1582286</v>
      </c>
      <c r="H1008" s="5" t="n">
        <v>0.155301985955264</v>
      </c>
      <c r="I1008" s="5" t="n">
        <v>0.826201901175533</v>
      </c>
    </row>
    <row r="1009" customFormat="false" ht="14.25" hidden="false" customHeight="false" outlineLevel="0" collapsed="false">
      <c r="A1009" s="0" t="s">
        <v>95</v>
      </c>
      <c r="B1009" s="0" t="s">
        <v>52</v>
      </c>
      <c r="C1009" s="0" t="s">
        <v>84</v>
      </c>
      <c r="D1009" s="0" t="s">
        <v>214</v>
      </c>
      <c r="E1009" s="0" t="n">
        <v>2030</v>
      </c>
      <c r="F1009" s="5" t="n">
        <v>1.30374267528845</v>
      </c>
      <c r="G1009" s="11" t="n">
        <v>0.170095</v>
      </c>
      <c r="H1009" s="5" t="n">
        <v>0.221760110353189</v>
      </c>
      <c r="I1009" s="5" t="n">
        <v>1.08198256493526</v>
      </c>
    </row>
    <row r="1010" customFormat="false" ht="14.25" hidden="false" customHeight="false" outlineLevel="0" collapsed="false">
      <c r="A1010" s="0" t="s">
        <v>95</v>
      </c>
      <c r="B1010" s="0" t="s">
        <v>52</v>
      </c>
      <c r="C1010" s="0" t="s">
        <v>84</v>
      </c>
      <c r="D1010" s="0" t="s">
        <v>214</v>
      </c>
      <c r="E1010" s="0" t="n">
        <v>2031</v>
      </c>
      <c r="F1010" s="5" t="n">
        <v>1.70287857949185</v>
      </c>
      <c r="G1010" s="11" t="n">
        <v>0.1801592</v>
      </c>
      <c r="H1010" s="5" t="n">
        <v>0.306789242578387</v>
      </c>
      <c r="I1010" s="5" t="n">
        <v>1.39608933691346</v>
      </c>
    </row>
    <row r="1011" customFormat="false" ht="14.25" hidden="false" customHeight="false" outlineLevel="0" collapsed="false">
      <c r="A1011" s="0" t="s">
        <v>95</v>
      </c>
      <c r="B1011" s="0" t="s">
        <v>52</v>
      </c>
      <c r="C1011" s="0" t="s">
        <v>84</v>
      </c>
      <c r="D1011" s="0" t="s">
        <v>214</v>
      </c>
      <c r="E1011" s="0" t="n">
        <v>2032</v>
      </c>
      <c r="F1011" s="5" t="n">
        <v>2.1841604745965</v>
      </c>
      <c r="G1011" s="11" t="n">
        <v>0.1902234</v>
      </c>
      <c r="H1011" s="5" t="n">
        <v>0.41547843162336</v>
      </c>
      <c r="I1011" s="5" t="n">
        <v>1.76868204297314</v>
      </c>
    </row>
    <row r="1012" customFormat="false" ht="14.25" hidden="false" customHeight="false" outlineLevel="0" collapsed="false">
      <c r="A1012" s="0" t="s">
        <v>95</v>
      </c>
      <c r="B1012" s="0" t="s">
        <v>52</v>
      </c>
      <c r="C1012" s="0" t="s">
        <v>84</v>
      </c>
      <c r="D1012" s="0" t="s">
        <v>214</v>
      </c>
      <c r="E1012" s="0" t="n">
        <v>2033</v>
      </c>
      <c r="F1012" s="5" t="n">
        <v>2.73983360725893</v>
      </c>
      <c r="G1012" s="11" t="n">
        <v>0.2002876</v>
      </c>
      <c r="H1012" s="5" t="n">
        <v>0.548754697597235</v>
      </c>
      <c r="I1012" s="5" t="n">
        <v>2.1910789096617</v>
      </c>
    </row>
    <row r="1013" customFormat="false" ht="14.25" hidden="false" customHeight="false" outlineLevel="0" collapsed="false">
      <c r="A1013" s="0" t="s">
        <v>95</v>
      </c>
      <c r="B1013" s="0" t="s">
        <v>52</v>
      </c>
      <c r="C1013" s="0" t="s">
        <v>84</v>
      </c>
      <c r="D1013" s="0" t="s">
        <v>214</v>
      </c>
      <c r="E1013" s="0" t="n">
        <v>2034</v>
      </c>
      <c r="F1013" s="5" t="n">
        <v>3.37427622403315</v>
      </c>
      <c r="G1013" s="11" t="n">
        <v>0.2103518</v>
      </c>
      <c r="H1013" s="5" t="n">
        <v>0.709785077422577</v>
      </c>
      <c r="I1013" s="5" t="n">
        <v>2.66449114661057</v>
      </c>
    </row>
    <row r="1014" customFormat="false" ht="14.25" hidden="false" customHeight="false" outlineLevel="0" collapsed="false">
      <c r="A1014" s="0" t="s">
        <v>95</v>
      </c>
      <c r="B1014" s="0" t="s">
        <v>52</v>
      </c>
      <c r="C1014" s="0" t="s">
        <v>84</v>
      </c>
      <c r="D1014" s="0" t="s">
        <v>214</v>
      </c>
      <c r="E1014" s="0" t="n">
        <v>2035</v>
      </c>
      <c r="F1014" s="5" t="n">
        <v>4.08278299984494</v>
      </c>
      <c r="G1014" s="11" t="n">
        <v>0.220416</v>
      </c>
      <c r="H1014" s="5" t="n">
        <v>0.899910697693822</v>
      </c>
      <c r="I1014" s="5" t="n">
        <v>3.18287230215112</v>
      </c>
    </row>
    <row r="1015" customFormat="false" ht="14.25" hidden="false" customHeight="false" outlineLevel="0" collapsed="false">
      <c r="A1015" s="0" t="s">
        <v>95</v>
      </c>
      <c r="B1015" s="0" t="s">
        <v>52</v>
      </c>
      <c r="C1015" s="0" t="s">
        <v>84</v>
      </c>
      <c r="D1015" s="0" t="s">
        <v>214</v>
      </c>
      <c r="E1015" s="0" t="n">
        <v>2036</v>
      </c>
      <c r="F1015" s="5" t="n">
        <v>4.76754309256831</v>
      </c>
      <c r="G1015" s="11" t="n">
        <v>0.2273514</v>
      </c>
      <c r="H1015" s="5" t="n">
        <v>1.08390759665574</v>
      </c>
      <c r="I1015" s="5" t="n">
        <v>3.68363549591258</v>
      </c>
    </row>
    <row r="1016" customFormat="false" ht="14.25" hidden="false" customHeight="false" outlineLevel="0" collapsed="false">
      <c r="A1016" s="0" t="s">
        <v>95</v>
      </c>
      <c r="B1016" s="0" t="s">
        <v>52</v>
      </c>
      <c r="C1016" s="0" t="s">
        <v>84</v>
      </c>
      <c r="D1016" s="0" t="s">
        <v>214</v>
      </c>
      <c r="E1016" s="0" t="n">
        <v>2037</v>
      </c>
      <c r="F1016" s="5" t="n">
        <v>5.42509398788971</v>
      </c>
      <c r="G1016" s="11" t="n">
        <v>0.2342868</v>
      </c>
      <c r="H1016" s="5" t="n">
        <v>1.27102791012192</v>
      </c>
      <c r="I1016" s="5" t="n">
        <v>4.15406607776779</v>
      </c>
    </row>
    <row r="1017" customFormat="false" ht="14.25" hidden="false" customHeight="false" outlineLevel="0" collapsed="false">
      <c r="A1017" s="0" t="s">
        <v>95</v>
      </c>
      <c r="B1017" s="0" t="s">
        <v>52</v>
      </c>
      <c r="C1017" s="0" t="s">
        <v>84</v>
      </c>
      <c r="D1017" s="0" t="s">
        <v>214</v>
      </c>
      <c r="E1017" s="0" t="n">
        <v>2038</v>
      </c>
      <c r="F1017" s="5" t="n">
        <v>6.06078461622157</v>
      </c>
      <c r="G1017" s="11" t="n">
        <v>0.2412222</v>
      </c>
      <c r="H1017" s="5" t="n">
        <v>1.46199579885112</v>
      </c>
      <c r="I1017" s="5" t="n">
        <v>4.59878881737045</v>
      </c>
    </row>
    <row r="1018" customFormat="false" ht="14.25" hidden="false" customHeight="false" outlineLevel="0" collapsed="false">
      <c r="A1018" s="0" t="s">
        <v>95</v>
      </c>
      <c r="B1018" s="0" t="s">
        <v>52</v>
      </c>
      <c r="C1018" s="0" t="s">
        <v>84</v>
      </c>
      <c r="D1018" s="0" t="s">
        <v>214</v>
      </c>
      <c r="E1018" s="0" t="n">
        <v>2039</v>
      </c>
      <c r="F1018" s="5" t="n">
        <v>6.70844371200608</v>
      </c>
      <c r="G1018" s="11" t="n">
        <v>0.2481576</v>
      </c>
      <c r="H1018" s="5" t="n">
        <v>1.66475129130652</v>
      </c>
      <c r="I1018" s="5" t="n">
        <v>5.04369242069956</v>
      </c>
    </row>
    <row r="1019" customFormat="false" ht="14.25" hidden="false" customHeight="false" outlineLevel="0" collapsed="false">
      <c r="A1019" s="0" t="s">
        <v>95</v>
      </c>
      <c r="B1019" s="0" t="s">
        <v>52</v>
      </c>
      <c r="C1019" s="0" t="s">
        <v>84</v>
      </c>
      <c r="D1019" s="0" t="s">
        <v>214</v>
      </c>
      <c r="E1019" s="0" t="n">
        <v>2040</v>
      </c>
      <c r="F1019" s="5" t="n">
        <v>7.33603706026529</v>
      </c>
      <c r="G1019" s="11" t="n">
        <v>0.255093</v>
      </c>
      <c r="H1019" s="5" t="n">
        <v>1.87137170181426</v>
      </c>
      <c r="I1019" s="5" t="n">
        <v>5.46466535845104</v>
      </c>
    </row>
    <row r="1020" customFormat="false" ht="14.25" hidden="false" customHeight="false" outlineLevel="0" collapsed="false">
      <c r="A1020" s="0" t="s">
        <v>95</v>
      </c>
      <c r="B1020" s="0" t="s">
        <v>52</v>
      </c>
      <c r="C1020" s="0" t="s">
        <v>84</v>
      </c>
      <c r="D1020" s="0" t="s">
        <v>215</v>
      </c>
      <c r="E1020" s="0" t="n">
        <v>2024</v>
      </c>
      <c r="F1020" s="5" t="n">
        <v>0.0543304327919242</v>
      </c>
      <c r="G1020" s="11" t="n">
        <v>0</v>
      </c>
      <c r="H1020" s="5" t="n">
        <v>0</v>
      </c>
      <c r="I1020" s="5" t="n">
        <v>0.0543304327919242</v>
      </c>
    </row>
    <row r="1021" customFormat="false" ht="14.25" hidden="false" customHeight="false" outlineLevel="0" collapsed="false">
      <c r="A1021" s="0" t="s">
        <v>95</v>
      </c>
      <c r="B1021" s="0" t="s">
        <v>52</v>
      </c>
      <c r="C1021" s="0" t="s">
        <v>84</v>
      </c>
      <c r="D1021" s="0" t="s">
        <v>215</v>
      </c>
      <c r="E1021" s="0" t="n">
        <v>2025</v>
      </c>
      <c r="F1021" s="5" t="n">
        <v>0.0731837112596771</v>
      </c>
      <c r="G1021" s="11" t="n">
        <v>0</v>
      </c>
      <c r="H1021" s="5" t="n">
        <v>0</v>
      </c>
      <c r="I1021" s="5" t="n">
        <v>0.0731837112596771</v>
      </c>
    </row>
    <row r="1022" customFormat="false" ht="14.25" hidden="false" customHeight="false" outlineLevel="0" collapsed="false">
      <c r="A1022" s="0" t="s">
        <v>95</v>
      </c>
      <c r="B1022" s="0" t="s">
        <v>52</v>
      </c>
      <c r="C1022" s="0" t="s">
        <v>84</v>
      </c>
      <c r="D1022" s="0" t="s">
        <v>215</v>
      </c>
      <c r="E1022" s="0" t="n">
        <v>2026</v>
      </c>
      <c r="F1022" s="5" t="n">
        <v>0.213953028467609</v>
      </c>
      <c r="G1022" s="11" t="n">
        <v>0</v>
      </c>
      <c r="H1022" s="5" t="n">
        <v>0</v>
      </c>
      <c r="I1022" s="5" t="n">
        <v>0.213953028467609</v>
      </c>
    </row>
    <row r="1023" customFormat="false" ht="14.25" hidden="false" customHeight="false" outlineLevel="0" collapsed="false">
      <c r="A1023" s="0" t="s">
        <v>95</v>
      </c>
      <c r="B1023" s="0" t="s">
        <v>52</v>
      </c>
      <c r="C1023" s="0" t="s">
        <v>84</v>
      </c>
      <c r="D1023" s="0" t="s">
        <v>215</v>
      </c>
      <c r="E1023" s="0" t="n">
        <v>2027</v>
      </c>
      <c r="F1023" s="5" t="n">
        <v>0.450219301714092</v>
      </c>
      <c r="G1023" s="11" t="n">
        <v>0</v>
      </c>
      <c r="H1023" s="5" t="n">
        <v>0</v>
      </c>
      <c r="I1023" s="5" t="n">
        <v>0.450219301714092</v>
      </c>
    </row>
    <row r="1024" customFormat="false" ht="14.25" hidden="false" customHeight="false" outlineLevel="0" collapsed="false">
      <c r="A1024" s="0" t="s">
        <v>95</v>
      </c>
      <c r="B1024" s="0" t="s">
        <v>52</v>
      </c>
      <c r="C1024" s="0" t="s">
        <v>84</v>
      </c>
      <c r="D1024" s="0" t="s">
        <v>215</v>
      </c>
      <c r="E1024" s="0" t="n">
        <v>2028</v>
      </c>
      <c r="F1024" s="5" t="n">
        <v>0.760160404892666</v>
      </c>
      <c r="G1024" s="11" t="n">
        <v>0</v>
      </c>
      <c r="H1024" s="5" t="n">
        <v>0</v>
      </c>
      <c r="I1024" s="5" t="n">
        <v>0.760160404892666</v>
      </c>
    </row>
    <row r="1025" customFormat="false" ht="14.25" hidden="false" customHeight="false" outlineLevel="0" collapsed="false">
      <c r="A1025" s="0" t="s">
        <v>95</v>
      </c>
      <c r="B1025" s="0" t="s">
        <v>52</v>
      </c>
      <c r="C1025" s="0" t="s">
        <v>84</v>
      </c>
      <c r="D1025" s="0" t="s">
        <v>215</v>
      </c>
      <c r="E1025" s="0" t="n">
        <v>2029</v>
      </c>
      <c r="F1025" s="5" t="n">
        <v>1.12129287909371</v>
      </c>
      <c r="G1025" s="11" t="n">
        <v>0</v>
      </c>
      <c r="H1025" s="5" t="n">
        <v>0</v>
      </c>
      <c r="I1025" s="5" t="n">
        <v>1.12129287909371</v>
      </c>
    </row>
    <row r="1026" customFormat="false" ht="14.25" hidden="false" customHeight="false" outlineLevel="0" collapsed="false">
      <c r="A1026" s="0" t="s">
        <v>95</v>
      </c>
      <c r="B1026" s="0" t="s">
        <v>52</v>
      </c>
      <c r="C1026" s="0" t="s">
        <v>84</v>
      </c>
      <c r="D1026" s="0" t="s">
        <v>215</v>
      </c>
      <c r="E1026" s="0" t="n">
        <v>2030</v>
      </c>
      <c r="F1026" s="5" t="n">
        <v>1.56324552380171</v>
      </c>
      <c r="G1026" s="11" t="n">
        <v>0</v>
      </c>
      <c r="H1026" s="5" t="n">
        <v>0</v>
      </c>
      <c r="I1026" s="5" t="n">
        <v>1.56324552380171</v>
      </c>
    </row>
    <row r="1027" customFormat="false" ht="14.25" hidden="false" customHeight="false" outlineLevel="0" collapsed="false">
      <c r="A1027" s="0" t="s">
        <v>95</v>
      </c>
      <c r="B1027" s="0" t="s">
        <v>52</v>
      </c>
      <c r="C1027" s="0" t="s">
        <v>84</v>
      </c>
      <c r="D1027" s="0" t="s">
        <v>215</v>
      </c>
      <c r="E1027" s="0" t="n">
        <v>2031</v>
      </c>
      <c r="F1027" s="5" t="n">
        <v>1.94028707188332</v>
      </c>
      <c r="G1027" s="11" t="n">
        <v>0</v>
      </c>
      <c r="H1027" s="5" t="n">
        <v>0</v>
      </c>
      <c r="I1027" s="5" t="n">
        <v>1.94028707188332</v>
      </c>
    </row>
    <row r="1028" customFormat="false" ht="14.25" hidden="false" customHeight="false" outlineLevel="0" collapsed="false">
      <c r="A1028" s="0" t="s">
        <v>95</v>
      </c>
      <c r="B1028" s="0" t="s">
        <v>52</v>
      </c>
      <c r="C1028" s="0" t="s">
        <v>84</v>
      </c>
      <c r="D1028" s="0" t="s">
        <v>215</v>
      </c>
      <c r="E1028" s="0" t="n">
        <v>2032</v>
      </c>
      <c r="F1028" s="5" t="n">
        <v>2.36315303080492</v>
      </c>
      <c r="G1028" s="11" t="n">
        <v>0</v>
      </c>
      <c r="H1028" s="5" t="n">
        <v>0</v>
      </c>
      <c r="I1028" s="5" t="n">
        <v>2.36315303080492</v>
      </c>
    </row>
    <row r="1029" customFormat="false" ht="14.25" hidden="false" customHeight="false" outlineLevel="0" collapsed="false">
      <c r="A1029" s="0" t="s">
        <v>95</v>
      </c>
      <c r="B1029" s="0" t="s">
        <v>52</v>
      </c>
      <c r="C1029" s="0" t="s">
        <v>84</v>
      </c>
      <c r="D1029" s="0" t="s">
        <v>215</v>
      </c>
      <c r="E1029" s="0" t="n">
        <v>2033</v>
      </c>
      <c r="F1029" s="5" t="n">
        <v>2.83411442838276</v>
      </c>
      <c r="G1029" s="11" t="n">
        <v>0</v>
      </c>
      <c r="H1029" s="5" t="n">
        <v>0</v>
      </c>
      <c r="I1029" s="5" t="n">
        <v>2.83411442838276</v>
      </c>
    </row>
    <row r="1030" customFormat="false" ht="14.25" hidden="false" customHeight="false" outlineLevel="0" collapsed="false">
      <c r="A1030" s="0" t="s">
        <v>95</v>
      </c>
      <c r="B1030" s="0" t="s">
        <v>52</v>
      </c>
      <c r="C1030" s="0" t="s">
        <v>84</v>
      </c>
      <c r="D1030" s="0" t="s">
        <v>215</v>
      </c>
      <c r="E1030" s="0" t="n">
        <v>2034</v>
      </c>
      <c r="F1030" s="5" t="n">
        <v>3.3784900831315</v>
      </c>
      <c r="G1030" s="11" t="n">
        <v>0</v>
      </c>
      <c r="H1030" s="5" t="n">
        <v>0</v>
      </c>
      <c r="I1030" s="5" t="n">
        <v>3.3784900831315</v>
      </c>
    </row>
    <row r="1031" customFormat="false" ht="14.25" hidden="false" customHeight="false" outlineLevel="0" collapsed="false">
      <c r="A1031" s="0" t="s">
        <v>95</v>
      </c>
      <c r="B1031" s="0" t="s">
        <v>52</v>
      </c>
      <c r="C1031" s="0" t="s">
        <v>84</v>
      </c>
      <c r="D1031" s="0" t="s">
        <v>215</v>
      </c>
      <c r="E1031" s="0" t="n">
        <v>2035</v>
      </c>
      <c r="F1031" s="5" t="n">
        <v>3.98839176006882</v>
      </c>
      <c r="G1031" s="11" t="n">
        <v>0</v>
      </c>
      <c r="H1031" s="5" t="n">
        <v>0</v>
      </c>
      <c r="I1031" s="5" t="n">
        <v>3.98839176006882</v>
      </c>
    </row>
    <row r="1032" customFormat="false" ht="14.25" hidden="false" customHeight="false" outlineLevel="0" collapsed="false">
      <c r="A1032" s="0" t="s">
        <v>95</v>
      </c>
      <c r="B1032" s="0" t="s">
        <v>52</v>
      </c>
      <c r="C1032" s="0" t="s">
        <v>84</v>
      </c>
      <c r="D1032" s="0" t="s">
        <v>215</v>
      </c>
      <c r="E1032" s="0" t="n">
        <v>2036</v>
      </c>
      <c r="F1032" s="5" t="n">
        <v>4.68110064630484</v>
      </c>
      <c r="G1032" s="11" t="n">
        <v>0</v>
      </c>
      <c r="H1032" s="5" t="n">
        <v>0</v>
      </c>
      <c r="I1032" s="5" t="n">
        <v>4.68110064630484</v>
      </c>
    </row>
    <row r="1033" customFormat="false" ht="14.25" hidden="false" customHeight="false" outlineLevel="0" collapsed="false">
      <c r="A1033" s="0" t="s">
        <v>95</v>
      </c>
      <c r="B1033" s="0" t="s">
        <v>52</v>
      </c>
      <c r="C1033" s="0" t="s">
        <v>84</v>
      </c>
      <c r="D1033" s="0" t="s">
        <v>215</v>
      </c>
      <c r="E1033" s="0" t="n">
        <v>2037</v>
      </c>
      <c r="F1033" s="5" t="n">
        <v>5.44841720338459</v>
      </c>
      <c r="G1033" s="11" t="n">
        <v>0</v>
      </c>
      <c r="H1033" s="5" t="n">
        <v>0</v>
      </c>
      <c r="I1033" s="5" t="n">
        <v>5.44841720338459</v>
      </c>
    </row>
    <row r="1034" customFormat="false" ht="14.25" hidden="false" customHeight="false" outlineLevel="0" collapsed="false">
      <c r="A1034" s="0" t="s">
        <v>95</v>
      </c>
      <c r="B1034" s="0" t="s">
        <v>52</v>
      </c>
      <c r="C1034" s="0" t="s">
        <v>84</v>
      </c>
      <c r="D1034" s="0" t="s">
        <v>215</v>
      </c>
      <c r="E1034" s="0" t="n">
        <v>2038</v>
      </c>
      <c r="F1034" s="5" t="n">
        <v>6.29571658646971</v>
      </c>
      <c r="G1034" s="11" t="n">
        <v>0</v>
      </c>
      <c r="H1034" s="5" t="n">
        <v>0</v>
      </c>
      <c r="I1034" s="5" t="n">
        <v>6.29571658646971</v>
      </c>
    </row>
    <row r="1035" customFormat="false" ht="14.25" hidden="false" customHeight="false" outlineLevel="0" collapsed="false">
      <c r="A1035" s="0" t="s">
        <v>95</v>
      </c>
      <c r="B1035" s="0" t="s">
        <v>52</v>
      </c>
      <c r="C1035" s="0" t="s">
        <v>84</v>
      </c>
      <c r="D1035" s="0" t="s">
        <v>215</v>
      </c>
      <c r="E1035" s="0" t="n">
        <v>2039</v>
      </c>
      <c r="F1035" s="5" t="n">
        <v>7.24567775218854</v>
      </c>
      <c r="G1035" s="11" t="n">
        <v>0</v>
      </c>
      <c r="H1035" s="5" t="n">
        <v>0</v>
      </c>
      <c r="I1035" s="5" t="n">
        <v>7.24567775218854</v>
      </c>
    </row>
    <row r="1036" customFormat="false" ht="14.25" hidden="false" customHeight="false" outlineLevel="0" collapsed="false">
      <c r="A1036" s="0" t="s">
        <v>95</v>
      </c>
      <c r="B1036" s="0" t="s">
        <v>52</v>
      </c>
      <c r="C1036" s="0" t="s">
        <v>84</v>
      </c>
      <c r="D1036" s="0" t="s">
        <v>215</v>
      </c>
      <c r="E1036" s="0" t="n">
        <v>2040</v>
      </c>
      <c r="F1036" s="5" t="n">
        <v>8.28546402253944</v>
      </c>
      <c r="G1036" s="11" t="n">
        <v>0</v>
      </c>
      <c r="H1036" s="5" t="n">
        <v>0</v>
      </c>
      <c r="I1036" s="5" t="n">
        <v>8.28546402253944</v>
      </c>
    </row>
    <row r="1037" customFormat="false" ht="14.25" hidden="false" customHeight="false" outlineLevel="0" collapsed="false">
      <c r="A1037" s="0" t="s">
        <v>95</v>
      </c>
      <c r="B1037" s="0" t="s">
        <v>52</v>
      </c>
      <c r="C1037" s="0" t="s">
        <v>84</v>
      </c>
      <c r="D1037" s="0" t="s">
        <v>216</v>
      </c>
      <c r="E1037" s="0" t="n">
        <v>2024</v>
      </c>
      <c r="F1037" s="5" t="n">
        <v>0.45934168</v>
      </c>
      <c r="G1037" s="11" t="n">
        <v>0.110763</v>
      </c>
      <c r="H1037" s="5" t="n">
        <v>0.05087806250184</v>
      </c>
      <c r="I1037" s="5" t="n">
        <v>0.40846361749816</v>
      </c>
    </row>
    <row r="1038" customFormat="false" ht="14.25" hidden="false" customHeight="false" outlineLevel="0" collapsed="false">
      <c r="A1038" s="0" t="s">
        <v>95</v>
      </c>
      <c r="B1038" s="0" t="s">
        <v>52</v>
      </c>
      <c r="C1038" s="0" t="s">
        <v>84</v>
      </c>
      <c r="D1038" s="0" t="s">
        <v>216</v>
      </c>
      <c r="E1038" s="0" t="n">
        <v>2025</v>
      </c>
      <c r="F1038" s="5" t="n">
        <v>0.723609033423875</v>
      </c>
      <c r="G1038" s="11" t="n">
        <v>0.110763</v>
      </c>
      <c r="H1038" s="5" t="n">
        <v>0.0801491073691287</v>
      </c>
      <c r="I1038" s="5" t="n">
        <v>0.643459926054747</v>
      </c>
    </row>
    <row r="1039" customFormat="false" ht="14.25" hidden="false" customHeight="false" outlineLevel="0" collapsed="false">
      <c r="A1039" s="0" t="s">
        <v>95</v>
      </c>
      <c r="B1039" s="0" t="s">
        <v>52</v>
      </c>
      <c r="C1039" s="0" t="s">
        <v>84</v>
      </c>
      <c r="D1039" s="0" t="s">
        <v>216</v>
      </c>
      <c r="E1039" s="0" t="n">
        <v>2026</v>
      </c>
      <c r="F1039" s="5" t="n">
        <v>1.1307321327045</v>
      </c>
      <c r="G1039" s="11" t="n">
        <v>0.1226294</v>
      </c>
      <c r="H1039" s="5" t="n">
        <v>0.138661002994273</v>
      </c>
      <c r="I1039" s="5" t="n">
        <v>0.992071129710228</v>
      </c>
    </row>
    <row r="1040" customFormat="false" ht="14.25" hidden="false" customHeight="false" outlineLevel="0" collapsed="false">
      <c r="A1040" s="0" t="s">
        <v>95</v>
      </c>
      <c r="B1040" s="0" t="s">
        <v>52</v>
      </c>
      <c r="C1040" s="0" t="s">
        <v>84</v>
      </c>
      <c r="D1040" s="0" t="s">
        <v>216</v>
      </c>
      <c r="E1040" s="0" t="n">
        <v>2027</v>
      </c>
      <c r="F1040" s="5" t="n">
        <v>1.68733801575452</v>
      </c>
      <c r="G1040" s="11" t="n">
        <v>0.1344958</v>
      </c>
      <c r="H1040" s="5" t="n">
        <v>0.226939876299316</v>
      </c>
      <c r="I1040" s="5" t="n">
        <v>1.4603981394552</v>
      </c>
    </row>
    <row r="1041" customFormat="false" ht="14.25" hidden="false" customHeight="false" outlineLevel="0" collapsed="false">
      <c r="A1041" s="0" t="s">
        <v>95</v>
      </c>
      <c r="B1041" s="0" t="s">
        <v>52</v>
      </c>
      <c r="C1041" s="0" t="s">
        <v>84</v>
      </c>
      <c r="D1041" s="0" t="s">
        <v>216</v>
      </c>
      <c r="E1041" s="0" t="n">
        <v>2028</v>
      </c>
      <c r="F1041" s="5" t="n">
        <v>2.33234431468059</v>
      </c>
      <c r="G1041" s="11" t="n">
        <v>0.1463622</v>
      </c>
      <c r="H1041" s="5" t="n">
        <v>0.341367045054144</v>
      </c>
      <c r="I1041" s="5" t="n">
        <v>1.99097726962645</v>
      </c>
    </row>
    <row r="1042" customFormat="false" ht="14.25" hidden="false" customHeight="false" outlineLevel="0" collapsed="false">
      <c r="A1042" s="0" t="s">
        <v>95</v>
      </c>
      <c r="B1042" s="0" t="s">
        <v>52</v>
      </c>
      <c r="C1042" s="0" t="s">
        <v>84</v>
      </c>
      <c r="D1042" s="0" t="s">
        <v>216</v>
      </c>
      <c r="E1042" s="0" t="n">
        <v>2029</v>
      </c>
      <c r="F1042" s="5" t="n">
        <v>3.01654764227199</v>
      </c>
      <c r="G1042" s="11" t="n">
        <v>0.1582286</v>
      </c>
      <c r="H1042" s="5" t="n">
        <v>0.477304110269997</v>
      </c>
      <c r="I1042" s="5" t="n">
        <v>2.53924353200199</v>
      </c>
    </row>
    <row r="1043" customFormat="false" ht="14.25" hidden="false" customHeight="false" outlineLevel="0" collapsed="false">
      <c r="A1043" s="0" t="s">
        <v>95</v>
      </c>
      <c r="B1043" s="0" t="s">
        <v>52</v>
      </c>
      <c r="C1043" s="0" t="s">
        <v>84</v>
      </c>
      <c r="D1043" s="0" t="s">
        <v>216</v>
      </c>
      <c r="E1043" s="0" t="n">
        <v>2030</v>
      </c>
      <c r="F1043" s="5" t="n">
        <v>3.86876237873266</v>
      </c>
      <c r="G1043" s="11" t="n">
        <v>0.170095</v>
      </c>
      <c r="H1043" s="5" t="n">
        <v>0.658057136810531</v>
      </c>
      <c r="I1043" s="5" t="n">
        <v>3.21070524192213</v>
      </c>
    </row>
    <row r="1044" customFormat="false" ht="14.25" hidden="false" customHeight="false" outlineLevel="0" collapsed="false">
      <c r="A1044" s="0" t="s">
        <v>95</v>
      </c>
      <c r="B1044" s="0" t="s">
        <v>52</v>
      </c>
      <c r="C1044" s="0" t="s">
        <v>84</v>
      </c>
      <c r="D1044" s="0" t="s">
        <v>216</v>
      </c>
      <c r="E1044" s="0" t="n">
        <v>2031</v>
      </c>
      <c r="F1044" s="5" t="n">
        <v>4.8114651505837</v>
      </c>
      <c r="G1044" s="11" t="n">
        <v>0.1801592</v>
      </c>
      <c r="H1044" s="5" t="n">
        <v>0.866829712357039</v>
      </c>
      <c r="I1044" s="5" t="n">
        <v>3.94463543822666</v>
      </c>
    </row>
    <row r="1045" customFormat="false" ht="14.25" hidden="false" customHeight="false" outlineLevel="0" collapsed="false">
      <c r="A1045" s="0" t="s">
        <v>95</v>
      </c>
      <c r="B1045" s="0" t="s">
        <v>52</v>
      </c>
      <c r="C1045" s="0" t="s">
        <v>84</v>
      </c>
      <c r="D1045" s="0" t="s">
        <v>216</v>
      </c>
      <c r="E1045" s="0" t="n">
        <v>2032</v>
      </c>
      <c r="F1045" s="5" t="n">
        <v>5.89244520896565</v>
      </c>
      <c r="G1045" s="11" t="n">
        <v>0.1902234</v>
      </c>
      <c r="H1045" s="5" t="n">
        <v>1.12088096196316</v>
      </c>
      <c r="I1045" s="5" t="n">
        <v>4.77156424700249</v>
      </c>
    </row>
    <row r="1046" customFormat="false" ht="14.25" hidden="false" customHeight="false" outlineLevel="0" collapsed="false">
      <c r="A1046" s="0" t="s">
        <v>95</v>
      </c>
      <c r="B1046" s="0" t="s">
        <v>52</v>
      </c>
      <c r="C1046" s="0" t="s">
        <v>84</v>
      </c>
      <c r="D1046" s="0" t="s">
        <v>216</v>
      </c>
      <c r="E1046" s="0" t="n">
        <v>2033</v>
      </c>
      <c r="F1046" s="5" t="n">
        <v>6.96729034607682</v>
      </c>
      <c r="G1046" s="11" t="n">
        <v>0.2002876</v>
      </c>
      <c r="H1046" s="5" t="n">
        <v>1.3954618619189</v>
      </c>
      <c r="I1046" s="5" t="n">
        <v>5.57182848415792</v>
      </c>
    </row>
    <row r="1047" customFormat="false" ht="14.25" hidden="false" customHeight="false" outlineLevel="0" collapsed="false">
      <c r="A1047" s="0" t="s">
        <v>95</v>
      </c>
      <c r="B1047" s="0" t="s">
        <v>52</v>
      </c>
      <c r="C1047" s="0" t="s">
        <v>84</v>
      </c>
      <c r="D1047" s="0" t="s">
        <v>216</v>
      </c>
      <c r="E1047" s="0" t="n">
        <v>2034</v>
      </c>
      <c r="F1047" s="5" t="n">
        <v>8.19880752017585</v>
      </c>
      <c r="G1047" s="11" t="n">
        <v>0.2103518</v>
      </c>
      <c r="H1047" s="5" t="n">
        <v>1.72463391972253</v>
      </c>
      <c r="I1047" s="5" t="n">
        <v>6.47417360045333</v>
      </c>
    </row>
    <row r="1048" customFormat="false" ht="14.25" hidden="false" customHeight="false" outlineLevel="0" collapsed="false">
      <c r="A1048" s="0" t="s">
        <v>95</v>
      </c>
      <c r="B1048" s="0" t="s">
        <v>52</v>
      </c>
      <c r="C1048" s="0" t="s">
        <v>84</v>
      </c>
      <c r="D1048" s="0" t="s">
        <v>216</v>
      </c>
      <c r="E1048" s="0" t="n">
        <v>2035</v>
      </c>
      <c r="F1048" s="5" t="n">
        <v>9.31680179682741</v>
      </c>
      <c r="G1048" s="11" t="n">
        <v>0.220416</v>
      </c>
      <c r="H1048" s="5" t="n">
        <v>2.05357218484951</v>
      </c>
      <c r="I1048" s="5" t="n">
        <v>7.2632296119779</v>
      </c>
    </row>
    <row r="1049" customFormat="false" ht="14.25" hidden="false" customHeight="false" outlineLevel="0" collapsed="false">
      <c r="A1049" s="0" t="s">
        <v>95</v>
      </c>
      <c r="B1049" s="0" t="s">
        <v>52</v>
      </c>
      <c r="C1049" s="0" t="s">
        <v>84</v>
      </c>
      <c r="D1049" s="0" t="s">
        <v>216</v>
      </c>
      <c r="E1049" s="0" t="n">
        <v>2036</v>
      </c>
      <c r="F1049" s="5" t="n">
        <v>10.3411745746351</v>
      </c>
      <c r="G1049" s="11" t="n">
        <v>0.2273514</v>
      </c>
      <c r="H1049" s="5" t="n">
        <v>2.35108051718769</v>
      </c>
      <c r="I1049" s="5" t="n">
        <v>7.99009405744739</v>
      </c>
    </row>
    <row r="1050" customFormat="false" ht="14.25" hidden="false" customHeight="false" outlineLevel="0" collapsed="false">
      <c r="A1050" s="0" t="s">
        <v>95</v>
      </c>
      <c r="B1050" s="0" t="s">
        <v>52</v>
      </c>
      <c r="C1050" s="0" t="s">
        <v>84</v>
      </c>
      <c r="D1050" s="0" t="s">
        <v>216</v>
      </c>
      <c r="E1050" s="0" t="n">
        <v>2037</v>
      </c>
      <c r="F1050" s="5" t="n">
        <v>11.5168304866216</v>
      </c>
      <c r="G1050" s="11" t="n">
        <v>0.2342868</v>
      </c>
      <c r="H1050" s="5" t="n">
        <v>2.69824136085302</v>
      </c>
      <c r="I1050" s="5" t="n">
        <v>8.81858912576859</v>
      </c>
    </row>
    <row r="1051" customFormat="false" ht="14.25" hidden="false" customHeight="false" outlineLevel="0" collapsed="false">
      <c r="A1051" s="0" t="s">
        <v>95</v>
      </c>
      <c r="B1051" s="0" t="s">
        <v>52</v>
      </c>
      <c r="C1051" s="0" t="s">
        <v>84</v>
      </c>
      <c r="D1051" s="0" t="s">
        <v>216</v>
      </c>
      <c r="E1051" s="0" t="n">
        <v>2038</v>
      </c>
      <c r="F1051" s="5" t="n">
        <v>13.2961099200227</v>
      </c>
      <c r="G1051" s="11" t="n">
        <v>0.2412222</v>
      </c>
      <c r="H1051" s="5" t="n">
        <v>3.20731688634969</v>
      </c>
      <c r="I1051" s="5" t="n">
        <v>10.088793033673</v>
      </c>
    </row>
    <row r="1052" customFormat="false" ht="14.25" hidden="false" customHeight="false" outlineLevel="0" collapsed="false">
      <c r="A1052" s="0" t="s">
        <v>95</v>
      </c>
      <c r="B1052" s="0" t="s">
        <v>52</v>
      </c>
      <c r="C1052" s="0" t="s">
        <v>84</v>
      </c>
      <c r="D1052" s="0" t="s">
        <v>216</v>
      </c>
      <c r="E1052" s="0" t="n">
        <v>2039</v>
      </c>
      <c r="F1052" s="5" t="n">
        <v>15.1365839486016</v>
      </c>
      <c r="G1052" s="11" t="n">
        <v>0.2481576</v>
      </c>
      <c r="H1052" s="5" t="n">
        <v>3.75625834488349</v>
      </c>
      <c r="I1052" s="5" t="n">
        <v>11.3803256037181</v>
      </c>
    </row>
    <row r="1053" customFormat="false" ht="14.25" hidden="false" customHeight="false" outlineLevel="0" collapsed="false">
      <c r="A1053" s="0" t="s">
        <v>95</v>
      </c>
      <c r="B1053" s="0" t="s">
        <v>52</v>
      </c>
      <c r="C1053" s="0" t="s">
        <v>84</v>
      </c>
      <c r="D1053" s="0" t="s">
        <v>216</v>
      </c>
      <c r="E1053" s="0" t="n">
        <v>2040</v>
      </c>
      <c r="F1053" s="5" t="n">
        <v>17.0516687261817</v>
      </c>
      <c r="G1053" s="11" t="n">
        <v>0.255093</v>
      </c>
      <c r="H1053" s="5" t="n">
        <v>4.34976133036788</v>
      </c>
      <c r="I1053" s="5" t="n">
        <v>12.7019073958139</v>
      </c>
    </row>
    <row r="1054" customFormat="false" ht="14.25" hidden="false" customHeight="false" outlineLevel="0" collapsed="false">
      <c r="A1054" s="0" t="s">
        <v>95</v>
      </c>
      <c r="B1054" s="0" t="s">
        <v>52</v>
      </c>
      <c r="C1054" s="0" t="s">
        <v>84</v>
      </c>
      <c r="D1054" s="0" t="s">
        <v>217</v>
      </c>
      <c r="E1054" s="0" t="n">
        <v>2024</v>
      </c>
      <c r="F1054" s="5" t="n">
        <v>0.000521</v>
      </c>
      <c r="G1054" s="11" t="n">
        <v>0</v>
      </c>
      <c r="H1054" s="5" t="n">
        <v>0</v>
      </c>
      <c r="I1054" s="5" t="n">
        <v>0.000521</v>
      </c>
    </row>
    <row r="1055" customFormat="false" ht="14.25" hidden="false" customHeight="false" outlineLevel="0" collapsed="false">
      <c r="A1055" s="0" t="s">
        <v>95</v>
      </c>
      <c r="B1055" s="0" t="s">
        <v>52</v>
      </c>
      <c r="C1055" s="0" t="s">
        <v>84</v>
      </c>
      <c r="D1055" s="0" t="s">
        <v>217</v>
      </c>
      <c r="E1055" s="0" t="n">
        <v>2025</v>
      </c>
      <c r="F1055" s="5" t="n">
        <v>0.00102700293255132</v>
      </c>
      <c r="G1055" s="11" t="n">
        <v>0</v>
      </c>
      <c r="H1055" s="5" t="n">
        <v>0</v>
      </c>
      <c r="I1055" s="5" t="n">
        <v>0.00102700293255132</v>
      </c>
    </row>
    <row r="1056" customFormat="false" ht="14.25" hidden="false" customHeight="false" outlineLevel="0" collapsed="false">
      <c r="A1056" s="0" t="s">
        <v>95</v>
      </c>
      <c r="B1056" s="0" t="s">
        <v>52</v>
      </c>
      <c r="C1056" s="0" t="s">
        <v>84</v>
      </c>
      <c r="D1056" s="0" t="s">
        <v>217</v>
      </c>
      <c r="E1056" s="0" t="n">
        <v>2026</v>
      </c>
      <c r="F1056" s="5" t="n">
        <v>0.0145076570384112</v>
      </c>
      <c r="G1056" s="11" t="n">
        <v>0</v>
      </c>
      <c r="H1056" s="5" t="n">
        <v>0</v>
      </c>
      <c r="I1056" s="5" t="n">
        <v>0.0145076570384112</v>
      </c>
    </row>
    <row r="1057" customFormat="false" ht="14.25" hidden="false" customHeight="false" outlineLevel="0" collapsed="false">
      <c r="A1057" s="0" t="s">
        <v>95</v>
      </c>
      <c r="B1057" s="0" t="s">
        <v>52</v>
      </c>
      <c r="C1057" s="0" t="s">
        <v>84</v>
      </c>
      <c r="D1057" s="0" t="s">
        <v>217</v>
      </c>
      <c r="E1057" s="0" t="n">
        <v>2027</v>
      </c>
      <c r="F1057" s="5" t="n">
        <v>0.032950010163768</v>
      </c>
      <c r="G1057" s="11" t="n">
        <v>0</v>
      </c>
      <c r="H1057" s="5" t="n">
        <v>0</v>
      </c>
      <c r="I1057" s="5" t="n">
        <v>0.032950010163768</v>
      </c>
    </row>
    <row r="1058" customFormat="false" ht="14.25" hidden="false" customHeight="false" outlineLevel="0" collapsed="false">
      <c r="A1058" s="0" t="s">
        <v>95</v>
      </c>
      <c r="B1058" s="0" t="s">
        <v>52</v>
      </c>
      <c r="C1058" s="0" t="s">
        <v>84</v>
      </c>
      <c r="D1058" s="0" t="s">
        <v>217</v>
      </c>
      <c r="E1058" s="0" t="n">
        <v>2028</v>
      </c>
      <c r="F1058" s="5" t="n">
        <v>0.0554716798648851</v>
      </c>
      <c r="G1058" s="11" t="n">
        <v>0</v>
      </c>
      <c r="H1058" s="5" t="n">
        <v>0</v>
      </c>
      <c r="I1058" s="5" t="n">
        <v>0.0554716798648851</v>
      </c>
    </row>
    <row r="1059" customFormat="false" ht="14.25" hidden="false" customHeight="false" outlineLevel="0" collapsed="false">
      <c r="A1059" s="0" t="s">
        <v>95</v>
      </c>
      <c r="B1059" s="0" t="s">
        <v>52</v>
      </c>
      <c r="C1059" s="0" t="s">
        <v>84</v>
      </c>
      <c r="D1059" s="0" t="s">
        <v>217</v>
      </c>
      <c r="E1059" s="0" t="n">
        <v>2029</v>
      </c>
      <c r="F1059" s="5" t="n">
        <v>0.082307828716695</v>
      </c>
      <c r="G1059" s="11" t="n">
        <v>0</v>
      </c>
      <c r="H1059" s="5" t="n">
        <v>0</v>
      </c>
      <c r="I1059" s="5" t="n">
        <v>0.082307828716695</v>
      </c>
    </row>
    <row r="1060" customFormat="false" ht="14.25" hidden="false" customHeight="false" outlineLevel="0" collapsed="false">
      <c r="A1060" s="0" t="s">
        <v>95</v>
      </c>
      <c r="B1060" s="0" t="s">
        <v>52</v>
      </c>
      <c r="C1060" s="0" t="s">
        <v>84</v>
      </c>
      <c r="D1060" s="0" t="s">
        <v>217</v>
      </c>
      <c r="E1060" s="0" t="n">
        <v>2030</v>
      </c>
      <c r="F1060" s="5" t="n">
        <v>0.113043233129286</v>
      </c>
      <c r="G1060" s="11" t="n">
        <v>0</v>
      </c>
      <c r="H1060" s="5" t="n">
        <v>0</v>
      </c>
      <c r="I1060" s="5" t="n">
        <v>0.113043233129286</v>
      </c>
    </row>
    <row r="1061" customFormat="false" ht="14.25" hidden="false" customHeight="false" outlineLevel="0" collapsed="false">
      <c r="A1061" s="0" t="s">
        <v>95</v>
      </c>
      <c r="B1061" s="0" t="s">
        <v>52</v>
      </c>
      <c r="C1061" s="0" t="s">
        <v>84</v>
      </c>
      <c r="D1061" s="0" t="s">
        <v>217</v>
      </c>
      <c r="E1061" s="0" t="n">
        <v>2031</v>
      </c>
      <c r="F1061" s="5" t="n">
        <v>0.173456055597869</v>
      </c>
      <c r="G1061" s="11" t="n">
        <v>0</v>
      </c>
      <c r="H1061" s="5" t="n">
        <v>0</v>
      </c>
      <c r="I1061" s="5" t="n">
        <v>0.173456055597869</v>
      </c>
    </row>
    <row r="1062" customFormat="false" ht="14.25" hidden="false" customHeight="false" outlineLevel="0" collapsed="false">
      <c r="A1062" s="0" t="s">
        <v>95</v>
      </c>
      <c r="B1062" s="0" t="s">
        <v>52</v>
      </c>
      <c r="C1062" s="0" t="s">
        <v>84</v>
      </c>
      <c r="D1062" s="0" t="s">
        <v>217</v>
      </c>
      <c r="E1062" s="0" t="n">
        <v>2032</v>
      </c>
      <c r="F1062" s="5" t="n">
        <v>0.25085144405077</v>
      </c>
      <c r="G1062" s="11" t="n">
        <v>0</v>
      </c>
      <c r="H1062" s="5" t="n">
        <v>0</v>
      </c>
      <c r="I1062" s="5" t="n">
        <v>0.25085144405077</v>
      </c>
    </row>
    <row r="1063" customFormat="false" ht="14.25" hidden="false" customHeight="false" outlineLevel="0" collapsed="false">
      <c r="A1063" s="0" t="s">
        <v>95</v>
      </c>
      <c r="B1063" s="0" t="s">
        <v>52</v>
      </c>
      <c r="C1063" s="0" t="s">
        <v>84</v>
      </c>
      <c r="D1063" s="0" t="s">
        <v>217</v>
      </c>
      <c r="E1063" s="0" t="n">
        <v>2033</v>
      </c>
      <c r="F1063" s="5" t="n">
        <v>0.340667008033462</v>
      </c>
      <c r="G1063" s="11" t="n">
        <v>0</v>
      </c>
      <c r="H1063" s="5" t="n">
        <v>0</v>
      </c>
      <c r="I1063" s="5" t="n">
        <v>0.340667008033462</v>
      </c>
    </row>
    <row r="1064" customFormat="false" ht="14.25" hidden="false" customHeight="false" outlineLevel="0" collapsed="false">
      <c r="A1064" s="0" t="s">
        <v>95</v>
      </c>
      <c r="B1064" s="0" t="s">
        <v>52</v>
      </c>
      <c r="C1064" s="0" t="s">
        <v>84</v>
      </c>
      <c r="D1064" s="0" t="s">
        <v>217</v>
      </c>
      <c r="E1064" s="0" t="n">
        <v>2034</v>
      </c>
      <c r="F1064" s="5" t="n">
        <v>0.436118207094633</v>
      </c>
      <c r="G1064" s="11" t="n">
        <v>0</v>
      </c>
      <c r="H1064" s="5" t="n">
        <v>0</v>
      </c>
      <c r="I1064" s="5" t="n">
        <v>0.436118207094633</v>
      </c>
    </row>
    <row r="1065" customFormat="false" ht="14.25" hidden="false" customHeight="false" outlineLevel="0" collapsed="false">
      <c r="A1065" s="0" t="s">
        <v>95</v>
      </c>
      <c r="B1065" s="0" t="s">
        <v>52</v>
      </c>
      <c r="C1065" s="0" t="s">
        <v>84</v>
      </c>
      <c r="D1065" s="0" t="s">
        <v>217</v>
      </c>
      <c r="E1065" s="0" t="n">
        <v>2035</v>
      </c>
      <c r="F1065" s="5" t="n">
        <v>0.580500385873001</v>
      </c>
      <c r="G1065" s="11" t="n">
        <v>0</v>
      </c>
      <c r="H1065" s="5" t="n">
        <v>0</v>
      </c>
      <c r="I1065" s="5" t="n">
        <v>0.580500385873001</v>
      </c>
    </row>
    <row r="1066" customFormat="false" ht="14.25" hidden="false" customHeight="false" outlineLevel="0" collapsed="false">
      <c r="A1066" s="0" t="s">
        <v>95</v>
      </c>
      <c r="B1066" s="0" t="s">
        <v>52</v>
      </c>
      <c r="C1066" s="0" t="s">
        <v>84</v>
      </c>
      <c r="D1066" s="0" t="s">
        <v>217</v>
      </c>
      <c r="E1066" s="0" t="n">
        <v>2036</v>
      </c>
      <c r="F1066" s="5" t="n">
        <v>0.737159952414971</v>
      </c>
      <c r="G1066" s="11" t="n">
        <v>0</v>
      </c>
      <c r="H1066" s="5" t="n">
        <v>0</v>
      </c>
      <c r="I1066" s="5" t="n">
        <v>0.737159952414971</v>
      </c>
    </row>
    <row r="1067" customFormat="false" ht="14.25" hidden="false" customHeight="false" outlineLevel="0" collapsed="false">
      <c r="A1067" s="0" t="s">
        <v>95</v>
      </c>
      <c r="B1067" s="0" t="s">
        <v>52</v>
      </c>
      <c r="C1067" s="0" t="s">
        <v>84</v>
      </c>
      <c r="D1067" s="0" t="s">
        <v>217</v>
      </c>
      <c r="E1067" s="0" t="n">
        <v>2037</v>
      </c>
      <c r="F1067" s="5" t="n">
        <v>0.901045040077106</v>
      </c>
      <c r="G1067" s="11" t="n">
        <v>0</v>
      </c>
      <c r="H1067" s="5" t="n">
        <v>0</v>
      </c>
      <c r="I1067" s="5" t="n">
        <v>0.901045040077106</v>
      </c>
    </row>
    <row r="1068" customFormat="false" ht="14.25" hidden="false" customHeight="false" outlineLevel="0" collapsed="false">
      <c r="A1068" s="0" t="s">
        <v>95</v>
      </c>
      <c r="B1068" s="0" t="s">
        <v>52</v>
      </c>
      <c r="C1068" s="0" t="s">
        <v>84</v>
      </c>
      <c r="D1068" s="0" t="s">
        <v>217</v>
      </c>
      <c r="E1068" s="0" t="n">
        <v>2038</v>
      </c>
      <c r="F1068" s="5" t="n">
        <v>1.06362514305737</v>
      </c>
      <c r="G1068" s="11" t="n">
        <v>0</v>
      </c>
      <c r="H1068" s="5" t="n">
        <v>0</v>
      </c>
      <c r="I1068" s="5" t="n">
        <v>1.06362514305737</v>
      </c>
    </row>
    <row r="1069" customFormat="false" ht="14.25" hidden="false" customHeight="false" outlineLevel="0" collapsed="false">
      <c r="A1069" s="0" t="s">
        <v>95</v>
      </c>
      <c r="B1069" s="0" t="s">
        <v>52</v>
      </c>
      <c r="C1069" s="0" t="s">
        <v>84</v>
      </c>
      <c r="D1069" s="0" t="s">
        <v>217</v>
      </c>
      <c r="E1069" s="0" t="n">
        <v>2039</v>
      </c>
      <c r="F1069" s="5" t="n">
        <v>1.2236302473504</v>
      </c>
      <c r="G1069" s="11" t="n">
        <v>0</v>
      </c>
      <c r="H1069" s="5" t="n">
        <v>0</v>
      </c>
      <c r="I1069" s="5" t="n">
        <v>1.2236302473504</v>
      </c>
    </row>
    <row r="1070" customFormat="false" ht="14.25" hidden="false" customHeight="false" outlineLevel="0" collapsed="false">
      <c r="A1070" s="0" t="s">
        <v>95</v>
      </c>
      <c r="B1070" s="0" t="s">
        <v>52</v>
      </c>
      <c r="C1070" s="0" t="s">
        <v>84</v>
      </c>
      <c r="D1070" s="0" t="s">
        <v>217</v>
      </c>
      <c r="E1070" s="0" t="n">
        <v>2040</v>
      </c>
      <c r="F1070" s="5" t="n">
        <v>1.3817013366151</v>
      </c>
      <c r="G1070" s="11" t="n">
        <v>0</v>
      </c>
      <c r="H1070" s="5" t="n">
        <v>0</v>
      </c>
      <c r="I1070" s="5" t="n">
        <v>1.3817013366151</v>
      </c>
    </row>
    <row r="1071" customFormat="false" ht="14.25" hidden="false" customHeight="false" outlineLevel="0" collapsed="false">
      <c r="A1071" s="0" t="s">
        <v>95</v>
      </c>
      <c r="B1071" s="0" t="s">
        <v>52</v>
      </c>
      <c r="C1071" s="0" t="s">
        <v>84</v>
      </c>
      <c r="D1071" s="0" t="s">
        <v>218</v>
      </c>
      <c r="E1071" s="0" t="n">
        <v>2024</v>
      </c>
      <c r="F1071" s="5" t="n">
        <v>3.138039</v>
      </c>
      <c r="G1071" s="11" t="n">
        <v>0</v>
      </c>
      <c r="H1071" s="5" t="n">
        <v>0</v>
      </c>
      <c r="I1071" s="5" t="n">
        <v>3.138039</v>
      </c>
    </row>
    <row r="1072" customFormat="false" ht="14.25" hidden="false" customHeight="false" outlineLevel="0" collapsed="false">
      <c r="A1072" s="0" t="s">
        <v>95</v>
      </c>
      <c r="B1072" s="0" t="s">
        <v>52</v>
      </c>
      <c r="C1072" s="0" t="s">
        <v>84</v>
      </c>
      <c r="D1072" s="0" t="s">
        <v>218</v>
      </c>
      <c r="E1072" s="0" t="n">
        <v>2025</v>
      </c>
      <c r="F1072" s="5" t="n">
        <v>3.17925607038123</v>
      </c>
      <c r="G1072" s="11" t="n">
        <v>0</v>
      </c>
      <c r="H1072" s="5" t="n">
        <v>0</v>
      </c>
      <c r="I1072" s="5" t="n">
        <v>3.17925607038123</v>
      </c>
    </row>
    <row r="1073" customFormat="false" ht="14.25" hidden="false" customHeight="false" outlineLevel="0" collapsed="false">
      <c r="A1073" s="0" t="s">
        <v>95</v>
      </c>
      <c r="B1073" s="0" t="s">
        <v>52</v>
      </c>
      <c r="C1073" s="0" t="s">
        <v>84</v>
      </c>
      <c r="D1073" s="0" t="s">
        <v>218</v>
      </c>
      <c r="E1073" s="0" t="n">
        <v>2026</v>
      </c>
      <c r="F1073" s="5" t="n">
        <v>3.21438118607585</v>
      </c>
      <c r="G1073" s="11" t="n">
        <v>0</v>
      </c>
      <c r="H1073" s="5" t="n">
        <v>0</v>
      </c>
      <c r="I1073" s="5" t="n">
        <v>3.21438118607585</v>
      </c>
    </row>
    <row r="1074" customFormat="false" ht="14.25" hidden="false" customHeight="false" outlineLevel="0" collapsed="false">
      <c r="A1074" s="0" t="s">
        <v>95</v>
      </c>
      <c r="B1074" s="0" t="s">
        <v>52</v>
      </c>
      <c r="C1074" s="0" t="s">
        <v>84</v>
      </c>
      <c r="D1074" s="0" t="s">
        <v>218</v>
      </c>
      <c r="E1074" s="0" t="n">
        <v>2027</v>
      </c>
      <c r="F1074" s="5" t="n">
        <v>3.24185296073722</v>
      </c>
      <c r="G1074" s="11" t="n">
        <v>0</v>
      </c>
      <c r="H1074" s="5" t="n">
        <v>0</v>
      </c>
      <c r="I1074" s="5" t="n">
        <v>3.24185296073722</v>
      </c>
    </row>
    <row r="1075" customFormat="false" ht="14.25" hidden="false" customHeight="false" outlineLevel="0" collapsed="false">
      <c r="A1075" s="0" t="s">
        <v>95</v>
      </c>
      <c r="B1075" s="0" t="s">
        <v>52</v>
      </c>
      <c r="C1075" s="0" t="s">
        <v>84</v>
      </c>
      <c r="D1075" s="0" t="s">
        <v>218</v>
      </c>
      <c r="E1075" s="0" t="n">
        <v>2028</v>
      </c>
      <c r="F1075" s="5" t="n">
        <v>3.26904852170993</v>
      </c>
      <c r="G1075" s="11" t="n">
        <v>0</v>
      </c>
      <c r="H1075" s="5" t="n">
        <v>0</v>
      </c>
      <c r="I1075" s="5" t="n">
        <v>3.26904852170993</v>
      </c>
    </row>
    <row r="1076" customFormat="false" ht="14.25" hidden="false" customHeight="false" outlineLevel="0" collapsed="false">
      <c r="A1076" s="0" t="s">
        <v>95</v>
      </c>
      <c r="B1076" s="0" t="s">
        <v>52</v>
      </c>
      <c r="C1076" s="0" t="s">
        <v>84</v>
      </c>
      <c r="D1076" s="0" t="s">
        <v>218</v>
      </c>
      <c r="E1076" s="0" t="n">
        <v>2029</v>
      </c>
      <c r="F1076" s="5" t="n">
        <v>3.29959340622601</v>
      </c>
      <c r="G1076" s="11" t="n">
        <v>0</v>
      </c>
      <c r="H1076" s="5" t="n">
        <v>0</v>
      </c>
      <c r="I1076" s="5" t="n">
        <v>3.29959340622601</v>
      </c>
    </row>
    <row r="1077" customFormat="false" ht="14.25" hidden="false" customHeight="false" outlineLevel="0" collapsed="false">
      <c r="A1077" s="0" t="s">
        <v>95</v>
      </c>
      <c r="B1077" s="0" t="s">
        <v>52</v>
      </c>
      <c r="C1077" s="0" t="s">
        <v>84</v>
      </c>
      <c r="D1077" s="0" t="s">
        <v>218</v>
      </c>
      <c r="E1077" s="0" t="n">
        <v>2030</v>
      </c>
      <c r="F1077" s="5" t="n">
        <v>3.33340014575864</v>
      </c>
      <c r="G1077" s="11" t="n">
        <v>0</v>
      </c>
      <c r="H1077" s="5" t="n">
        <v>0</v>
      </c>
      <c r="I1077" s="5" t="n">
        <v>3.33340014575864</v>
      </c>
    </row>
    <row r="1078" customFormat="false" ht="14.25" hidden="false" customHeight="false" outlineLevel="0" collapsed="false">
      <c r="A1078" s="0" t="s">
        <v>95</v>
      </c>
      <c r="B1078" s="0" t="s">
        <v>52</v>
      </c>
      <c r="C1078" s="0" t="s">
        <v>84</v>
      </c>
      <c r="D1078" s="0" t="s">
        <v>218</v>
      </c>
      <c r="E1078" s="0" t="n">
        <v>2031</v>
      </c>
      <c r="F1078" s="5" t="n">
        <v>3.36715611175867</v>
      </c>
      <c r="G1078" s="11" t="n">
        <v>0</v>
      </c>
      <c r="H1078" s="5" t="n">
        <v>0</v>
      </c>
      <c r="I1078" s="5" t="n">
        <v>3.36715611175867</v>
      </c>
    </row>
    <row r="1079" customFormat="false" ht="14.25" hidden="false" customHeight="false" outlineLevel="0" collapsed="false">
      <c r="A1079" s="0" t="s">
        <v>95</v>
      </c>
      <c r="B1079" s="0" t="s">
        <v>52</v>
      </c>
      <c r="C1079" s="0" t="s">
        <v>84</v>
      </c>
      <c r="D1079" s="0" t="s">
        <v>218</v>
      </c>
      <c r="E1079" s="0" t="n">
        <v>2032</v>
      </c>
      <c r="F1079" s="5" t="n">
        <v>3.40060677930111</v>
      </c>
      <c r="G1079" s="11" t="n">
        <v>0</v>
      </c>
      <c r="H1079" s="5" t="n">
        <v>0</v>
      </c>
      <c r="I1079" s="5" t="n">
        <v>3.40060677930111</v>
      </c>
    </row>
    <row r="1080" customFormat="false" ht="14.25" hidden="false" customHeight="false" outlineLevel="0" collapsed="false">
      <c r="A1080" s="0" t="s">
        <v>95</v>
      </c>
      <c r="B1080" s="0" t="s">
        <v>52</v>
      </c>
      <c r="C1080" s="0" t="s">
        <v>84</v>
      </c>
      <c r="D1080" s="0" t="s">
        <v>218</v>
      </c>
      <c r="E1080" s="0" t="n">
        <v>2033</v>
      </c>
      <c r="F1080" s="5" t="n">
        <v>3.43345406970423</v>
      </c>
      <c r="G1080" s="11" t="n">
        <v>0</v>
      </c>
      <c r="H1080" s="5" t="n">
        <v>0</v>
      </c>
      <c r="I1080" s="5" t="n">
        <v>3.43345406970423</v>
      </c>
    </row>
    <row r="1081" customFormat="false" ht="14.25" hidden="false" customHeight="false" outlineLevel="0" collapsed="false">
      <c r="A1081" s="0" t="s">
        <v>95</v>
      </c>
      <c r="B1081" s="0" t="s">
        <v>52</v>
      </c>
      <c r="C1081" s="0" t="s">
        <v>84</v>
      </c>
      <c r="D1081" s="0" t="s">
        <v>218</v>
      </c>
      <c r="E1081" s="0" t="n">
        <v>2034</v>
      </c>
      <c r="F1081" s="5" t="n">
        <v>3.46317639362479</v>
      </c>
      <c r="G1081" s="11" t="n">
        <v>0</v>
      </c>
      <c r="H1081" s="5" t="n">
        <v>0</v>
      </c>
      <c r="I1081" s="5" t="n">
        <v>3.46317639362479</v>
      </c>
    </row>
    <row r="1082" customFormat="false" ht="14.25" hidden="false" customHeight="false" outlineLevel="0" collapsed="false">
      <c r="A1082" s="0" t="s">
        <v>95</v>
      </c>
      <c r="B1082" s="0" t="s">
        <v>52</v>
      </c>
      <c r="C1082" s="0" t="s">
        <v>84</v>
      </c>
      <c r="D1082" s="0" t="s">
        <v>218</v>
      </c>
      <c r="E1082" s="0" t="n">
        <v>2035</v>
      </c>
      <c r="F1082" s="5" t="n">
        <v>3.49300267527597</v>
      </c>
      <c r="G1082" s="11" t="n">
        <v>0</v>
      </c>
      <c r="H1082" s="5" t="n">
        <v>0</v>
      </c>
      <c r="I1082" s="5" t="n">
        <v>3.49300267527597</v>
      </c>
    </row>
    <row r="1083" customFormat="false" ht="14.25" hidden="false" customHeight="false" outlineLevel="0" collapsed="false">
      <c r="A1083" s="0" t="s">
        <v>95</v>
      </c>
      <c r="B1083" s="0" t="s">
        <v>52</v>
      </c>
      <c r="C1083" s="0" t="s">
        <v>84</v>
      </c>
      <c r="D1083" s="0" t="s">
        <v>218</v>
      </c>
      <c r="E1083" s="0" t="n">
        <v>2036</v>
      </c>
      <c r="F1083" s="5" t="n">
        <v>3.52293405776563</v>
      </c>
      <c r="G1083" s="11" t="n">
        <v>0</v>
      </c>
      <c r="H1083" s="5" t="n">
        <v>0</v>
      </c>
      <c r="I1083" s="5" t="n">
        <v>3.52293405776563</v>
      </c>
    </row>
    <row r="1084" customFormat="false" ht="14.25" hidden="false" customHeight="false" outlineLevel="0" collapsed="false">
      <c r="A1084" s="0" t="s">
        <v>95</v>
      </c>
      <c r="B1084" s="0" t="s">
        <v>52</v>
      </c>
      <c r="C1084" s="0" t="s">
        <v>84</v>
      </c>
      <c r="D1084" s="0" t="s">
        <v>218</v>
      </c>
      <c r="E1084" s="0" t="n">
        <v>2037</v>
      </c>
      <c r="F1084" s="5" t="n">
        <v>3.55245761347984</v>
      </c>
      <c r="G1084" s="11" t="n">
        <v>0</v>
      </c>
      <c r="H1084" s="5" t="n">
        <v>0</v>
      </c>
      <c r="I1084" s="5" t="n">
        <v>3.55245761347984</v>
      </c>
    </row>
    <row r="1085" customFormat="false" ht="14.25" hidden="false" customHeight="false" outlineLevel="0" collapsed="false">
      <c r="A1085" s="0" t="s">
        <v>95</v>
      </c>
      <c r="B1085" s="0" t="s">
        <v>52</v>
      </c>
      <c r="C1085" s="0" t="s">
        <v>84</v>
      </c>
      <c r="D1085" s="0" t="s">
        <v>218</v>
      </c>
      <c r="E1085" s="0" t="n">
        <v>2038</v>
      </c>
      <c r="F1085" s="5" t="n">
        <v>3.58145425994281</v>
      </c>
      <c r="G1085" s="11" t="n">
        <v>0</v>
      </c>
      <c r="H1085" s="5" t="n">
        <v>0</v>
      </c>
      <c r="I1085" s="5" t="n">
        <v>3.58145425994281</v>
      </c>
    </row>
    <row r="1086" customFormat="false" ht="14.25" hidden="false" customHeight="false" outlineLevel="0" collapsed="false">
      <c r="A1086" s="0" t="s">
        <v>95</v>
      </c>
      <c r="B1086" s="0" t="s">
        <v>52</v>
      </c>
      <c r="C1086" s="0" t="s">
        <v>84</v>
      </c>
      <c r="D1086" s="0" t="s">
        <v>218</v>
      </c>
      <c r="E1086" s="0" t="n">
        <v>2039</v>
      </c>
      <c r="F1086" s="5" t="n">
        <v>3.61053429574238</v>
      </c>
      <c r="G1086" s="11" t="n">
        <v>0</v>
      </c>
      <c r="H1086" s="5" t="n">
        <v>0</v>
      </c>
      <c r="I1086" s="5" t="n">
        <v>3.61053429574238</v>
      </c>
    </row>
    <row r="1087" customFormat="false" ht="14.25" hidden="false" customHeight="false" outlineLevel="0" collapsed="false">
      <c r="A1087" s="0" t="s">
        <v>95</v>
      </c>
      <c r="B1087" s="0" t="s">
        <v>52</v>
      </c>
      <c r="C1087" s="0" t="s">
        <v>84</v>
      </c>
      <c r="D1087" s="0" t="s">
        <v>218</v>
      </c>
      <c r="E1087" s="0" t="n">
        <v>2040</v>
      </c>
      <c r="F1087" s="5" t="n">
        <v>3.63990695705906</v>
      </c>
      <c r="G1087" s="11" t="n">
        <v>0</v>
      </c>
      <c r="H1087" s="5" t="n">
        <v>0</v>
      </c>
      <c r="I1087" s="5" t="n">
        <v>3.63990695705906</v>
      </c>
    </row>
    <row r="1088" customFormat="false" ht="14.25" hidden="false" customHeight="false" outlineLevel="0" collapsed="false">
      <c r="A1088" s="0" t="s">
        <v>95</v>
      </c>
      <c r="B1088" s="0" t="s">
        <v>52</v>
      </c>
      <c r="C1088" s="0" t="s">
        <v>84</v>
      </c>
      <c r="D1088" s="0" t="s">
        <v>219</v>
      </c>
      <c r="E1088" s="0" t="n">
        <v>2024</v>
      </c>
      <c r="F1088" s="5" t="n">
        <v>0.246824</v>
      </c>
      <c r="G1088" s="11" t="n">
        <v>0</v>
      </c>
      <c r="H1088" s="5" t="n">
        <v>0</v>
      </c>
      <c r="I1088" s="5" t="n">
        <v>0.246824</v>
      </c>
    </row>
    <row r="1089" customFormat="false" ht="14.25" hidden="false" customHeight="false" outlineLevel="0" collapsed="false">
      <c r="A1089" s="0" t="s">
        <v>95</v>
      </c>
      <c r="B1089" s="0" t="s">
        <v>52</v>
      </c>
      <c r="C1089" s="0" t="s">
        <v>84</v>
      </c>
      <c r="D1089" s="0" t="s">
        <v>219</v>
      </c>
      <c r="E1089" s="0" t="n">
        <v>2025</v>
      </c>
      <c r="F1089" s="5" t="n">
        <v>0.403718463343109</v>
      </c>
      <c r="G1089" s="11" t="n">
        <v>0</v>
      </c>
      <c r="H1089" s="5" t="n">
        <v>0</v>
      </c>
      <c r="I1089" s="5" t="n">
        <v>0.403718463343109</v>
      </c>
    </row>
    <row r="1090" customFormat="false" ht="14.25" hidden="false" customHeight="false" outlineLevel="0" collapsed="false">
      <c r="A1090" s="0" t="s">
        <v>95</v>
      </c>
      <c r="B1090" s="0" t="s">
        <v>52</v>
      </c>
      <c r="C1090" s="0" t="s">
        <v>84</v>
      </c>
      <c r="D1090" s="0" t="s">
        <v>219</v>
      </c>
      <c r="E1090" s="0" t="n">
        <v>2026</v>
      </c>
      <c r="F1090" s="5" t="n">
        <v>0.456919416384838</v>
      </c>
      <c r="G1090" s="11" t="n">
        <v>0</v>
      </c>
      <c r="H1090" s="5" t="n">
        <v>0</v>
      </c>
      <c r="I1090" s="5" t="n">
        <v>0.456919416384838</v>
      </c>
    </row>
    <row r="1091" customFormat="false" ht="14.25" hidden="false" customHeight="false" outlineLevel="0" collapsed="false">
      <c r="A1091" s="0" t="s">
        <v>95</v>
      </c>
      <c r="B1091" s="0" t="s">
        <v>52</v>
      </c>
      <c r="C1091" s="0" t="s">
        <v>84</v>
      </c>
      <c r="D1091" s="0" t="s">
        <v>219</v>
      </c>
      <c r="E1091" s="0" t="n">
        <v>2027</v>
      </c>
      <c r="F1091" s="5" t="n">
        <v>0.505097492279523</v>
      </c>
      <c r="G1091" s="11" t="n">
        <v>0</v>
      </c>
      <c r="H1091" s="5" t="n">
        <v>0</v>
      </c>
      <c r="I1091" s="5" t="n">
        <v>0.505097492279523</v>
      </c>
    </row>
    <row r="1092" customFormat="false" ht="14.25" hidden="false" customHeight="false" outlineLevel="0" collapsed="false">
      <c r="A1092" s="0" t="s">
        <v>95</v>
      </c>
      <c r="B1092" s="0" t="s">
        <v>52</v>
      </c>
      <c r="C1092" s="0" t="s">
        <v>84</v>
      </c>
      <c r="D1092" s="0" t="s">
        <v>219</v>
      </c>
      <c r="E1092" s="0" t="n">
        <v>2028</v>
      </c>
      <c r="F1092" s="5" t="n">
        <v>0.554331432677831</v>
      </c>
      <c r="G1092" s="11" t="n">
        <v>0</v>
      </c>
      <c r="H1092" s="5" t="n">
        <v>0</v>
      </c>
      <c r="I1092" s="5" t="n">
        <v>0.554331432677831</v>
      </c>
    </row>
    <row r="1093" customFormat="false" ht="14.25" hidden="false" customHeight="false" outlineLevel="0" collapsed="false">
      <c r="A1093" s="0" t="s">
        <v>95</v>
      </c>
      <c r="B1093" s="0" t="s">
        <v>52</v>
      </c>
      <c r="C1093" s="0" t="s">
        <v>84</v>
      </c>
      <c r="D1093" s="0" t="s">
        <v>219</v>
      </c>
      <c r="E1093" s="0" t="n">
        <v>2029</v>
      </c>
      <c r="F1093" s="5" t="n">
        <v>0.607206695216629</v>
      </c>
      <c r="G1093" s="11" t="n">
        <v>0</v>
      </c>
      <c r="H1093" s="5" t="n">
        <v>0</v>
      </c>
      <c r="I1093" s="5" t="n">
        <v>0.607206695216629</v>
      </c>
    </row>
    <row r="1094" customFormat="false" ht="14.25" hidden="false" customHeight="false" outlineLevel="0" collapsed="false">
      <c r="A1094" s="0" t="s">
        <v>95</v>
      </c>
      <c r="B1094" s="0" t="s">
        <v>52</v>
      </c>
      <c r="C1094" s="0" t="s">
        <v>84</v>
      </c>
      <c r="D1094" s="0" t="s">
        <v>219</v>
      </c>
      <c r="E1094" s="0" t="n">
        <v>2030</v>
      </c>
      <c r="F1094" s="5" t="n">
        <v>0.66276452271478</v>
      </c>
      <c r="G1094" s="11" t="n">
        <v>0</v>
      </c>
      <c r="H1094" s="5" t="n">
        <v>0</v>
      </c>
      <c r="I1094" s="5" t="n">
        <v>0.66276452271478</v>
      </c>
    </row>
    <row r="1095" customFormat="false" ht="14.25" hidden="false" customHeight="false" outlineLevel="0" collapsed="false">
      <c r="A1095" s="0" t="s">
        <v>95</v>
      </c>
      <c r="B1095" s="0" t="s">
        <v>52</v>
      </c>
      <c r="C1095" s="0" t="s">
        <v>84</v>
      </c>
      <c r="D1095" s="0" t="s">
        <v>219</v>
      </c>
      <c r="E1095" s="0" t="n">
        <v>2031</v>
      </c>
      <c r="F1095" s="5" t="n">
        <v>0.713850129204668</v>
      </c>
      <c r="G1095" s="11" t="n">
        <v>0</v>
      </c>
      <c r="H1095" s="5" t="n">
        <v>0</v>
      </c>
      <c r="I1095" s="5" t="n">
        <v>0.713850129204668</v>
      </c>
    </row>
    <row r="1096" customFormat="false" ht="14.25" hidden="false" customHeight="false" outlineLevel="0" collapsed="false">
      <c r="A1096" s="0" t="s">
        <v>95</v>
      </c>
      <c r="B1096" s="0" t="s">
        <v>52</v>
      </c>
      <c r="C1096" s="0" t="s">
        <v>84</v>
      </c>
      <c r="D1096" s="0" t="s">
        <v>219</v>
      </c>
      <c r="E1096" s="0" t="n">
        <v>2032</v>
      </c>
      <c r="F1096" s="5" t="n">
        <v>0.757794721222004</v>
      </c>
      <c r="G1096" s="11" t="n">
        <v>0</v>
      </c>
      <c r="H1096" s="5" t="n">
        <v>0</v>
      </c>
      <c r="I1096" s="5" t="n">
        <v>0.757794721222004</v>
      </c>
    </row>
    <row r="1097" customFormat="false" ht="14.25" hidden="false" customHeight="false" outlineLevel="0" collapsed="false">
      <c r="A1097" s="0" t="s">
        <v>95</v>
      </c>
      <c r="B1097" s="0" t="s">
        <v>52</v>
      </c>
      <c r="C1097" s="0" t="s">
        <v>84</v>
      </c>
      <c r="D1097" s="0" t="s">
        <v>219</v>
      </c>
      <c r="E1097" s="0" t="n">
        <v>2033</v>
      </c>
      <c r="F1097" s="5" t="n">
        <v>0.792551114269526</v>
      </c>
      <c r="G1097" s="11" t="n">
        <v>0</v>
      </c>
      <c r="H1097" s="5" t="n">
        <v>0</v>
      </c>
      <c r="I1097" s="5" t="n">
        <v>0.792551114269526</v>
      </c>
    </row>
    <row r="1098" customFormat="false" ht="14.25" hidden="false" customHeight="false" outlineLevel="0" collapsed="false">
      <c r="A1098" s="0" t="s">
        <v>95</v>
      </c>
      <c r="B1098" s="0" t="s">
        <v>52</v>
      </c>
      <c r="C1098" s="0" t="s">
        <v>84</v>
      </c>
      <c r="D1098" s="0" t="s">
        <v>219</v>
      </c>
      <c r="E1098" s="0" t="n">
        <v>2034</v>
      </c>
      <c r="F1098" s="5" t="n">
        <v>0.821971310655371</v>
      </c>
      <c r="G1098" s="11" t="n">
        <v>0</v>
      </c>
      <c r="H1098" s="5" t="n">
        <v>0</v>
      </c>
      <c r="I1098" s="5" t="n">
        <v>0.821971310655371</v>
      </c>
    </row>
    <row r="1099" customFormat="false" ht="14.25" hidden="false" customHeight="false" outlineLevel="0" collapsed="false">
      <c r="A1099" s="0" t="s">
        <v>95</v>
      </c>
      <c r="B1099" s="0" t="s">
        <v>52</v>
      </c>
      <c r="C1099" s="0" t="s">
        <v>84</v>
      </c>
      <c r="D1099" s="0" t="s">
        <v>219</v>
      </c>
      <c r="E1099" s="0" t="n">
        <v>2035</v>
      </c>
      <c r="F1099" s="5" t="n">
        <v>0.845455255435316</v>
      </c>
      <c r="G1099" s="11" t="n">
        <v>0</v>
      </c>
      <c r="H1099" s="5" t="n">
        <v>0</v>
      </c>
      <c r="I1099" s="5" t="n">
        <v>0.845455255435316</v>
      </c>
    </row>
    <row r="1100" customFormat="false" ht="14.25" hidden="false" customHeight="false" outlineLevel="0" collapsed="false">
      <c r="A1100" s="0" t="s">
        <v>95</v>
      </c>
      <c r="B1100" s="0" t="s">
        <v>52</v>
      </c>
      <c r="C1100" s="0" t="s">
        <v>84</v>
      </c>
      <c r="D1100" s="0" t="s">
        <v>219</v>
      </c>
      <c r="E1100" s="0" t="n">
        <v>2036</v>
      </c>
      <c r="F1100" s="5" t="n">
        <v>0.858644347732553</v>
      </c>
      <c r="G1100" s="11" t="n">
        <v>0</v>
      </c>
      <c r="H1100" s="5" t="n">
        <v>0</v>
      </c>
      <c r="I1100" s="5" t="n">
        <v>0.858644347732553</v>
      </c>
    </row>
    <row r="1101" customFormat="false" ht="14.25" hidden="false" customHeight="false" outlineLevel="0" collapsed="false">
      <c r="A1101" s="0" t="s">
        <v>95</v>
      </c>
      <c r="B1101" s="0" t="s">
        <v>52</v>
      </c>
      <c r="C1101" s="0" t="s">
        <v>84</v>
      </c>
      <c r="D1101" s="0" t="s">
        <v>219</v>
      </c>
      <c r="E1101" s="0" t="n">
        <v>2037</v>
      </c>
      <c r="F1101" s="5" t="n">
        <v>0.854030475973204</v>
      </c>
      <c r="G1101" s="11" t="n">
        <v>0</v>
      </c>
      <c r="H1101" s="5" t="n">
        <v>0</v>
      </c>
      <c r="I1101" s="5" t="n">
        <v>0.854030475973204</v>
      </c>
    </row>
    <row r="1102" customFormat="false" ht="14.25" hidden="false" customHeight="false" outlineLevel="0" collapsed="false">
      <c r="A1102" s="0" t="s">
        <v>95</v>
      </c>
      <c r="B1102" s="0" t="s">
        <v>52</v>
      </c>
      <c r="C1102" s="0" t="s">
        <v>84</v>
      </c>
      <c r="D1102" s="0" t="s">
        <v>219</v>
      </c>
      <c r="E1102" s="0" t="n">
        <v>2038</v>
      </c>
      <c r="F1102" s="5" t="n">
        <v>0.828436475178957</v>
      </c>
      <c r="G1102" s="11" t="n">
        <v>0</v>
      </c>
      <c r="H1102" s="5" t="n">
        <v>0</v>
      </c>
      <c r="I1102" s="5" t="n">
        <v>0.828436475178957</v>
      </c>
    </row>
    <row r="1103" customFormat="false" ht="14.25" hidden="false" customHeight="false" outlineLevel="0" collapsed="false">
      <c r="A1103" s="0" t="s">
        <v>95</v>
      </c>
      <c r="B1103" s="0" t="s">
        <v>52</v>
      </c>
      <c r="C1103" s="0" t="s">
        <v>84</v>
      </c>
      <c r="D1103" s="0" t="s">
        <v>219</v>
      </c>
      <c r="E1103" s="0" t="n">
        <v>2039</v>
      </c>
      <c r="F1103" s="5" t="n">
        <v>0.784023795805591</v>
      </c>
      <c r="G1103" s="11" t="n">
        <v>0</v>
      </c>
      <c r="H1103" s="5" t="n">
        <v>0</v>
      </c>
      <c r="I1103" s="5" t="n">
        <v>0.784023795805591</v>
      </c>
    </row>
    <row r="1104" customFormat="false" ht="14.25" hidden="false" customHeight="false" outlineLevel="0" collapsed="false">
      <c r="A1104" s="0" t="s">
        <v>95</v>
      </c>
      <c r="B1104" s="0" t="s">
        <v>52</v>
      </c>
      <c r="C1104" s="0" t="s">
        <v>84</v>
      </c>
      <c r="D1104" s="0" t="s">
        <v>219</v>
      </c>
      <c r="E1104" s="0" t="n">
        <v>2040</v>
      </c>
      <c r="F1104" s="5" t="n">
        <v>0.725677404661736</v>
      </c>
      <c r="G1104" s="11" t="n">
        <v>0</v>
      </c>
      <c r="H1104" s="5" t="n">
        <v>0</v>
      </c>
      <c r="I1104" s="5" t="n">
        <v>0.725677404661736</v>
      </c>
    </row>
    <row r="1105" customFormat="false" ht="14.25" hidden="false" customHeight="false" outlineLevel="0" collapsed="false">
      <c r="A1105" s="0" t="s">
        <v>39</v>
      </c>
      <c r="B1105" s="0" t="s">
        <v>39</v>
      </c>
      <c r="C1105" s="0" t="s">
        <v>65</v>
      </c>
      <c r="D1105" s="0" t="s">
        <v>220</v>
      </c>
      <c r="E1105" s="0" t="n">
        <v>2025</v>
      </c>
      <c r="F1105" s="5" t="n">
        <v>9.5393</v>
      </c>
      <c r="G1105" s="11" t="n">
        <v>0</v>
      </c>
      <c r="H1105" s="5" t="n">
        <v>0</v>
      </c>
      <c r="I1105" s="5" t="n">
        <v>9.5393</v>
      </c>
    </row>
    <row r="1106" customFormat="false" ht="14.25" hidden="false" customHeight="false" outlineLevel="0" collapsed="false">
      <c r="A1106" s="0" t="s">
        <v>39</v>
      </c>
      <c r="B1106" s="0" t="s">
        <v>39</v>
      </c>
      <c r="C1106" s="0" t="s">
        <v>65</v>
      </c>
      <c r="D1106" s="0" t="s">
        <v>220</v>
      </c>
      <c r="E1106" s="0" t="n">
        <v>2026</v>
      </c>
      <c r="F1106" s="5" t="n">
        <v>17.9043</v>
      </c>
      <c r="G1106" s="11" t="n">
        <v>0</v>
      </c>
      <c r="H1106" s="5" t="n">
        <v>0</v>
      </c>
      <c r="I1106" s="5" t="n">
        <v>17.9043</v>
      </c>
    </row>
    <row r="1107" customFormat="false" ht="14.25" hidden="false" customHeight="false" outlineLevel="0" collapsed="false">
      <c r="A1107" s="0" t="s">
        <v>39</v>
      </c>
      <c r="B1107" s="0" t="s">
        <v>39</v>
      </c>
      <c r="C1107" s="0" t="s">
        <v>65</v>
      </c>
      <c r="D1107" s="0" t="s">
        <v>220</v>
      </c>
      <c r="E1107" s="0" t="n">
        <v>2027</v>
      </c>
      <c r="F1107" s="5" t="n">
        <v>24.0175</v>
      </c>
      <c r="G1107" s="11" t="n">
        <v>0</v>
      </c>
      <c r="H1107" s="5" t="n">
        <v>0</v>
      </c>
      <c r="I1107" s="5" t="n">
        <v>24.0175</v>
      </c>
    </row>
    <row r="1108" customFormat="false" ht="14.25" hidden="false" customHeight="false" outlineLevel="0" collapsed="false">
      <c r="A1108" s="0" t="s">
        <v>39</v>
      </c>
      <c r="B1108" s="0" t="s">
        <v>39</v>
      </c>
      <c r="C1108" s="0" t="s">
        <v>65</v>
      </c>
      <c r="D1108" s="0" t="s">
        <v>220</v>
      </c>
      <c r="E1108" s="0" t="n">
        <v>2028</v>
      </c>
      <c r="F1108" s="5" t="n">
        <v>32.0542</v>
      </c>
      <c r="G1108" s="11" t="n">
        <v>0</v>
      </c>
      <c r="H1108" s="5" t="n">
        <v>0</v>
      </c>
      <c r="I1108" s="5" t="n">
        <v>32.0542</v>
      </c>
    </row>
    <row r="1109" customFormat="false" ht="14.25" hidden="false" customHeight="false" outlineLevel="0" collapsed="false">
      <c r="A1109" s="0" t="s">
        <v>39</v>
      </c>
      <c r="B1109" s="0" t="s">
        <v>39</v>
      </c>
      <c r="C1109" s="0" t="s">
        <v>65</v>
      </c>
      <c r="D1109" s="0" t="s">
        <v>220</v>
      </c>
      <c r="E1109" s="0" t="n">
        <v>2029</v>
      </c>
      <c r="F1109" s="5" t="n">
        <v>39.1413</v>
      </c>
      <c r="G1109" s="11" t="n">
        <v>0</v>
      </c>
      <c r="H1109" s="5" t="n">
        <v>0</v>
      </c>
      <c r="I1109" s="5" t="n">
        <v>39.1413</v>
      </c>
    </row>
    <row r="1110" customFormat="false" ht="14.25" hidden="false" customHeight="false" outlineLevel="0" collapsed="false">
      <c r="A1110" s="0" t="s">
        <v>39</v>
      </c>
      <c r="B1110" s="0" t="s">
        <v>39</v>
      </c>
      <c r="C1110" s="0" t="s">
        <v>65</v>
      </c>
      <c r="D1110" s="0" t="s">
        <v>220</v>
      </c>
      <c r="E1110" s="0" t="n">
        <v>2030</v>
      </c>
      <c r="F1110" s="5" t="n">
        <v>46.8551</v>
      </c>
      <c r="G1110" s="11" t="n">
        <v>0</v>
      </c>
      <c r="H1110" s="5" t="n">
        <v>0</v>
      </c>
      <c r="I1110" s="5" t="n">
        <v>46.8551</v>
      </c>
    </row>
    <row r="1111" customFormat="false" ht="14.25" hidden="false" customHeight="false" outlineLevel="0" collapsed="false">
      <c r="A1111" s="0" t="s">
        <v>39</v>
      </c>
      <c r="B1111" s="0" t="s">
        <v>39</v>
      </c>
      <c r="C1111" s="0" t="s">
        <v>65</v>
      </c>
      <c r="D1111" s="0" t="s">
        <v>220</v>
      </c>
      <c r="E1111" s="0" t="n">
        <v>2031</v>
      </c>
      <c r="F1111" s="5" t="n">
        <v>54.0114</v>
      </c>
      <c r="G1111" s="11" t="n">
        <v>0</v>
      </c>
      <c r="H1111" s="5" t="n">
        <v>0</v>
      </c>
      <c r="I1111" s="5" t="n">
        <v>54.0114</v>
      </c>
    </row>
    <row r="1112" customFormat="false" ht="14.25" hidden="false" customHeight="false" outlineLevel="0" collapsed="false">
      <c r="A1112" s="0" t="s">
        <v>39</v>
      </c>
      <c r="B1112" s="0" t="s">
        <v>39</v>
      </c>
      <c r="C1112" s="0" t="s">
        <v>65</v>
      </c>
      <c r="D1112" s="0" t="s">
        <v>220</v>
      </c>
      <c r="E1112" s="0" t="n">
        <v>2032</v>
      </c>
      <c r="F1112" s="5" t="n">
        <v>58.6051</v>
      </c>
      <c r="G1112" s="11" t="n">
        <v>0</v>
      </c>
      <c r="H1112" s="5" t="n">
        <v>0</v>
      </c>
      <c r="I1112" s="5" t="n">
        <v>58.6051</v>
      </c>
    </row>
    <row r="1113" customFormat="false" ht="14.25" hidden="false" customHeight="false" outlineLevel="0" collapsed="false">
      <c r="A1113" s="0" t="s">
        <v>39</v>
      </c>
      <c r="B1113" s="0" t="s">
        <v>39</v>
      </c>
      <c r="C1113" s="0" t="s">
        <v>65</v>
      </c>
      <c r="D1113" s="0" t="s">
        <v>220</v>
      </c>
      <c r="E1113" s="0" t="n">
        <v>2033</v>
      </c>
      <c r="F1113" s="5" t="n">
        <v>64.3841</v>
      </c>
      <c r="G1113" s="11" t="n">
        <v>0</v>
      </c>
      <c r="H1113" s="5" t="n">
        <v>0</v>
      </c>
      <c r="I1113" s="5" t="n">
        <v>64.3841</v>
      </c>
    </row>
    <row r="1114" customFormat="false" ht="14.25" hidden="false" customHeight="false" outlineLevel="0" collapsed="false">
      <c r="A1114" s="0" t="s">
        <v>39</v>
      </c>
      <c r="B1114" s="0" t="s">
        <v>39</v>
      </c>
      <c r="C1114" s="0" t="s">
        <v>65</v>
      </c>
      <c r="D1114" s="0" t="s">
        <v>220</v>
      </c>
      <c r="E1114" s="0" t="n">
        <v>2034</v>
      </c>
      <c r="F1114" s="5" t="n">
        <v>71.6535</v>
      </c>
      <c r="G1114" s="11" t="n">
        <v>0</v>
      </c>
      <c r="H1114" s="5" t="n">
        <v>0</v>
      </c>
      <c r="I1114" s="5" t="n">
        <v>71.6535</v>
      </c>
    </row>
    <row r="1115" customFormat="false" ht="14.25" hidden="false" customHeight="false" outlineLevel="0" collapsed="false">
      <c r="A1115" s="0" t="s">
        <v>39</v>
      </c>
      <c r="B1115" s="0" t="s">
        <v>39</v>
      </c>
      <c r="C1115" s="0" t="s">
        <v>65</v>
      </c>
      <c r="D1115" s="0" t="s">
        <v>220</v>
      </c>
      <c r="E1115" s="0" t="n">
        <v>2035</v>
      </c>
      <c r="F1115" s="5" t="n">
        <v>78.825</v>
      </c>
      <c r="G1115" s="11" t="n">
        <v>0</v>
      </c>
      <c r="H1115" s="5" t="n">
        <v>0</v>
      </c>
      <c r="I1115" s="5" t="n">
        <v>78.825</v>
      </c>
    </row>
    <row r="1116" customFormat="false" ht="14.25" hidden="false" customHeight="false" outlineLevel="0" collapsed="false">
      <c r="A1116" s="0" t="s">
        <v>39</v>
      </c>
      <c r="B1116" s="0" t="s">
        <v>39</v>
      </c>
      <c r="C1116" s="0" t="s">
        <v>65</v>
      </c>
      <c r="D1116" s="0" t="s">
        <v>220</v>
      </c>
      <c r="E1116" s="0" t="n">
        <v>2036</v>
      </c>
      <c r="F1116" s="5" t="n">
        <v>85.2223</v>
      </c>
      <c r="G1116" s="11" t="n">
        <v>0</v>
      </c>
      <c r="H1116" s="5" t="n">
        <v>0</v>
      </c>
      <c r="I1116" s="5" t="n">
        <v>85.2223</v>
      </c>
    </row>
    <row r="1117" customFormat="false" ht="14.25" hidden="false" customHeight="false" outlineLevel="0" collapsed="false">
      <c r="A1117" s="0" t="s">
        <v>39</v>
      </c>
      <c r="B1117" s="0" t="s">
        <v>39</v>
      </c>
      <c r="C1117" s="0" t="s">
        <v>65</v>
      </c>
      <c r="D1117" s="0" t="s">
        <v>220</v>
      </c>
      <c r="E1117" s="0" t="n">
        <v>2037</v>
      </c>
      <c r="F1117" s="5" t="n">
        <v>89.5674</v>
      </c>
      <c r="G1117" s="11" t="n">
        <v>0</v>
      </c>
      <c r="H1117" s="5" t="n">
        <v>0</v>
      </c>
      <c r="I1117" s="5" t="n">
        <v>89.5674</v>
      </c>
    </row>
    <row r="1118" customFormat="false" ht="14.25" hidden="false" customHeight="false" outlineLevel="0" collapsed="false">
      <c r="A1118" s="0" t="s">
        <v>39</v>
      </c>
      <c r="B1118" s="0" t="s">
        <v>39</v>
      </c>
      <c r="C1118" s="0" t="s">
        <v>65</v>
      </c>
      <c r="D1118" s="0" t="s">
        <v>220</v>
      </c>
      <c r="E1118" s="0" t="n">
        <v>2038</v>
      </c>
      <c r="F1118" s="5" t="n">
        <v>94.6485</v>
      </c>
      <c r="G1118" s="11" t="n">
        <v>0</v>
      </c>
      <c r="H1118" s="5" t="n">
        <v>0</v>
      </c>
      <c r="I1118" s="5" t="n">
        <v>94.6485</v>
      </c>
    </row>
    <row r="1119" customFormat="false" ht="14.25" hidden="false" customHeight="false" outlineLevel="0" collapsed="false">
      <c r="A1119" s="0" t="s">
        <v>39</v>
      </c>
      <c r="B1119" s="0" t="s">
        <v>39</v>
      </c>
      <c r="C1119" s="0" t="s">
        <v>65</v>
      </c>
      <c r="D1119" s="0" t="s">
        <v>220</v>
      </c>
      <c r="E1119" s="0" t="n">
        <v>2039</v>
      </c>
      <c r="F1119" s="5" t="n">
        <v>99.5445</v>
      </c>
      <c r="G1119" s="11" t="n">
        <v>0</v>
      </c>
      <c r="H1119" s="5" t="n">
        <v>0</v>
      </c>
      <c r="I1119" s="5" t="n">
        <v>99.5445</v>
      </c>
    </row>
    <row r="1120" customFormat="false" ht="14.25" hidden="false" customHeight="false" outlineLevel="0" collapsed="false">
      <c r="A1120" s="0" t="s">
        <v>39</v>
      </c>
      <c r="B1120" s="0" t="s">
        <v>39</v>
      </c>
      <c r="C1120" s="0" t="s">
        <v>65</v>
      </c>
      <c r="D1120" s="0" t="s">
        <v>220</v>
      </c>
      <c r="E1120" s="0" t="n">
        <v>2040</v>
      </c>
      <c r="F1120" s="5" t="n">
        <v>95.5125</v>
      </c>
      <c r="G1120" s="11" t="n">
        <v>0</v>
      </c>
      <c r="H1120" s="5" t="n">
        <v>0</v>
      </c>
      <c r="I1120" s="5" t="n">
        <v>95.5125</v>
      </c>
    </row>
    <row r="1121" customFormat="false" ht="14.25" hidden="false" customHeight="false" outlineLevel="0" collapsed="false">
      <c r="A1121" s="0" t="s">
        <v>39</v>
      </c>
      <c r="B1121" s="0" t="s">
        <v>39</v>
      </c>
      <c r="C1121" s="0" t="s">
        <v>65</v>
      </c>
      <c r="D1121" s="0" t="s">
        <v>204</v>
      </c>
      <c r="E1121" s="0" t="n">
        <v>2024</v>
      </c>
      <c r="F1121" s="5" t="n">
        <v>228.285389880178</v>
      </c>
      <c r="G1121" s="11" t="n">
        <v>0</v>
      </c>
      <c r="H1121" s="5" t="n">
        <v>0</v>
      </c>
      <c r="I1121" s="5" t="n">
        <v>228.285389880178</v>
      </c>
    </row>
    <row r="1122" customFormat="false" ht="14.25" hidden="false" customHeight="false" outlineLevel="0" collapsed="false">
      <c r="A1122" s="0" t="s">
        <v>39</v>
      </c>
      <c r="B1122" s="0" t="s">
        <v>39</v>
      </c>
      <c r="C1122" s="0" t="s">
        <v>65</v>
      </c>
      <c r="D1122" s="0" t="s">
        <v>204</v>
      </c>
      <c r="E1122" s="0" t="n">
        <v>2024</v>
      </c>
      <c r="F1122" s="5" t="n">
        <v>72.8182071256014</v>
      </c>
      <c r="G1122" s="11" t="n">
        <v>0</v>
      </c>
      <c r="H1122" s="5" t="n">
        <v>0</v>
      </c>
      <c r="I1122" s="5" t="n">
        <v>72.8182071256014</v>
      </c>
    </row>
    <row r="1123" customFormat="false" ht="14.25" hidden="false" customHeight="false" outlineLevel="0" collapsed="false">
      <c r="A1123" s="0" t="s">
        <v>39</v>
      </c>
      <c r="B1123" s="0" t="s">
        <v>39</v>
      </c>
      <c r="C1123" s="0" t="s">
        <v>65</v>
      </c>
      <c r="D1123" s="0" t="s">
        <v>204</v>
      </c>
      <c r="E1123" s="0" t="n">
        <v>2024</v>
      </c>
      <c r="F1123" s="5" t="n">
        <v>646.958685950873</v>
      </c>
      <c r="G1123" s="11" t="n">
        <v>0</v>
      </c>
      <c r="H1123" s="5" t="n">
        <v>0</v>
      </c>
      <c r="I1123" s="5" t="n">
        <v>646.958685950873</v>
      </c>
    </row>
    <row r="1124" customFormat="false" ht="14.25" hidden="false" customHeight="false" outlineLevel="0" collapsed="false">
      <c r="A1124" s="0" t="s">
        <v>39</v>
      </c>
      <c r="B1124" s="0" t="s">
        <v>39</v>
      </c>
      <c r="C1124" s="0" t="s">
        <v>65</v>
      </c>
      <c r="D1124" s="0" t="s">
        <v>204</v>
      </c>
      <c r="E1124" s="0" t="n">
        <v>2025</v>
      </c>
      <c r="F1124" s="5" t="n">
        <v>224.9000345599</v>
      </c>
      <c r="G1124" s="11" t="n">
        <v>0</v>
      </c>
      <c r="H1124" s="5" t="n">
        <v>0</v>
      </c>
      <c r="I1124" s="5" t="n">
        <v>224.9000345599</v>
      </c>
    </row>
    <row r="1125" customFormat="false" ht="14.25" hidden="false" customHeight="false" outlineLevel="0" collapsed="false">
      <c r="A1125" s="0" t="s">
        <v>39</v>
      </c>
      <c r="B1125" s="0" t="s">
        <v>39</v>
      </c>
      <c r="C1125" s="0" t="s">
        <v>65</v>
      </c>
      <c r="D1125" s="0" t="s">
        <v>204</v>
      </c>
      <c r="E1125" s="0" t="n">
        <v>2025</v>
      </c>
      <c r="F1125" s="5" t="n">
        <v>76.3524943714147</v>
      </c>
      <c r="G1125" s="11" t="n">
        <v>0</v>
      </c>
      <c r="H1125" s="5" t="n">
        <v>0</v>
      </c>
      <c r="I1125" s="5" t="n">
        <v>76.3524943714147</v>
      </c>
    </row>
    <row r="1126" customFormat="false" ht="14.25" hidden="false" customHeight="false" outlineLevel="0" collapsed="false">
      <c r="A1126" s="0" t="s">
        <v>39</v>
      </c>
      <c r="B1126" s="0" t="s">
        <v>39</v>
      </c>
      <c r="C1126" s="0" t="s">
        <v>65</v>
      </c>
      <c r="D1126" s="0" t="s">
        <v>204</v>
      </c>
      <c r="E1126" s="0" t="n">
        <v>2025</v>
      </c>
      <c r="F1126" s="5" t="n">
        <v>646.695963787108</v>
      </c>
      <c r="G1126" s="11" t="n">
        <v>0</v>
      </c>
      <c r="H1126" s="5" t="n">
        <v>0</v>
      </c>
      <c r="I1126" s="5" t="n">
        <v>646.695963787108</v>
      </c>
    </row>
    <row r="1127" customFormat="false" ht="14.25" hidden="false" customHeight="false" outlineLevel="0" collapsed="false">
      <c r="A1127" s="0" t="s">
        <v>39</v>
      </c>
      <c r="B1127" s="0" t="s">
        <v>39</v>
      </c>
      <c r="C1127" s="0" t="s">
        <v>65</v>
      </c>
      <c r="D1127" s="0" t="s">
        <v>204</v>
      </c>
      <c r="E1127" s="0" t="n">
        <v>2026</v>
      </c>
      <c r="F1127" s="5" t="n">
        <v>221.126293766149</v>
      </c>
      <c r="G1127" s="11" t="n">
        <v>0</v>
      </c>
      <c r="H1127" s="5" t="n">
        <v>0</v>
      </c>
      <c r="I1127" s="5" t="n">
        <v>221.126293766149</v>
      </c>
    </row>
    <row r="1128" customFormat="false" ht="14.25" hidden="false" customHeight="false" outlineLevel="0" collapsed="false">
      <c r="A1128" s="0" t="s">
        <v>39</v>
      </c>
      <c r="B1128" s="0" t="s">
        <v>39</v>
      </c>
      <c r="C1128" s="0" t="s">
        <v>65</v>
      </c>
      <c r="D1128" s="0" t="s">
        <v>204</v>
      </c>
      <c r="E1128" s="0" t="n">
        <v>2026</v>
      </c>
      <c r="F1128" s="5" t="n">
        <v>80.0410475766565</v>
      </c>
      <c r="G1128" s="11" t="n">
        <v>0</v>
      </c>
      <c r="H1128" s="5" t="n">
        <v>0</v>
      </c>
      <c r="I1128" s="5" t="n">
        <v>80.0410475766565</v>
      </c>
    </row>
    <row r="1129" customFormat="false" ht="14.25" hidden="false" customHeight="false" outlineLevel="0" collapsed="false">
      <c r="A1129" s="0" t="s">
        <v>39</v>
      </c>
      <c r="B1129" s="0" t="s">
        <v>39</v>
      </c>
      <c r="C1129" s="0" t="s">
        <v>65</v>
      </c>
      <c r="D1129" s="0" t="s">
        <v>204</v>
      </c>
      <c r="E1129" s="0" t="n">
        <v>2026</v>
      </c>
      <c r="F1129" s="5" t="n">
        <v>646.543914457229</v>
      </c>
      <c r="G1129" s="11" t="n">
        <v>0</v>
      </c>
      <c r="H1129" s="5" t="n">
        <v>0</v>
      </c>
      <c r="I1129" s="5" t="n">
        <v>646.543914457229</v>
      </c>
    </row>
    <row r="1130" customFormat="false" ht="14.25" hidden="false" customHeight="false" outlineLevel="0" collapsed="false">
      <c r="A1130" s="0" t="s">
        <v>39</v>
      </c>
      <c r="B1130" s="0" t="s">
        <v>39</v>
      </c>
      <c r="C1130" s="0" t="s">
        <v>65</v>
      </c>
      <c r="D1130" s="0" t="s">
        <v>204</v>
      </c>
      <c r="E1130" s="0" t="n">
        <v>2027</v>
      </c>
      <c r="F1130" s="5" t="n">
        <v>217.256303048918</v>
      </c>
      <c r="G1130" s="11" t="n">
        <v>0</v>
      </c>
      <c r="H1130" s="5" t="n">
        <v>0</v>
      </c>
      <c r="I1130" s="5" t="n">
        <v>217.256303048918</v>
      </c>
    </row>
    <row r="1131" customFormat="false" ht="14.25" hidden="false" customHeight="false" outlineLevel="0" collapsed="false">
      <c r="A1131" s="0" t="s">
        <v>39</v>
      </c>
      <c r="B1131" s="0" t="s">
        <v>39</v>
      </c>
      <c r="C1131" s="0" t="s">
        <v>65</v>
      </c>
      <c r="D1131" s="0" t="s">
        <v>204</v>
      </c>
      <c r="E1131" s="0" t="n">
        <v>2027</v>
      </c>
      <c r="F1131" s="5" t="n">
        <v>83.5615793316614</v>
      </c>
      <c r="G1131" s="11" t="n">
        <v>0</v>
      </c>
      <c r="H1131" s="5" t="n">
        <v>0</v>
      </c>
      <c r="I1131" s="5" t="n">
        <v>83.5615793316614</v>
      </c>
    </row>
    <row r="1132" customFormat="false" ht="14.25" hidden="false" customHeight="false" outlineLevel="0" collapsed="false">
      <c r="A1132" s="0" t="s">
        <v>39</v>
      </c>
      <c r="B1132" s="0" t="s">
        <v>39</v>
      </c>
      <c r="C1132" s="0" t="s">
        <v>65</v>
      </c>
      <c r="D1132" s="0" t="s">
        <v>204</v>
      </c>
      <c r="E1132" s="0" t="n">
        <v>2027</v>
      </c>
      <c r="F1132" s="5" t="n">
        <v>648.135325894382</v>
      </c>
      <c r="G1132" s="11" t="n">
        <v>0</v>
      </c>
      <c r="H1132" s="5" t="n">
        <v>0</v>
      </c>
      <c r="I1132" s="5" t="n">
        <v>648.135325894382</v>
      </c>
    </row>
    <row r="1133" customFormat="false" ht="14.25" hidden="false" customHeight="false" outlineLevel="0" collapsed="false">
      <c r="A1133" s="0" t="s">
        <v>39</v>
      </c>
      <c r="B1133" s="0" t="s">
        <v>39</v>
      </c>
      <c r="C1133" s="0" t="s">
        <v>65</v>
      </c>
      <c r="D1133" s="0" t="s">
        <v>204</v>
      </c>
      <c r="E1133" s="0" t="n">
        <v>2028</v>
      </c>
      <c r="F1133" s="5" t="n">
        <v>212.55426223873</v>
      </c>
      <c r="G1133" s="11" t="n">
        <v>0</v>
      </c>
      <c r="H1133" s="5" t="n">
        <v>0</v>
      </c>
      <c r="I1133" s="5" t="n">
        <v>212.55426223873</v>
      </c>
    </row>
    <row r="1134" customFormat="false" ht="14.25" hidden="false" customHeight="false" outlineLevel="0" collapsed="false">
      <c r="A1134" s="0" t="s">
        <v>39</v>
      </c>
      <c r="B1134" s="0" t="s">
        <v>39</v>
      </c>
      <c r="C1134" s="0" t="s">
        <v>65</v>
      </c>
      <c r="D1134" s="0" t="s">
        <v>204</v>
      </c>
      <c r="E1134" s="0" t="n">
        <v>2028</v>
      </c>
      <c r="F1134" s="5" t="n">
        <v>90.1484878920485</v>
      </c>
      <c r="G1134" s="11" t="n">
        <v>0</v>
      </c>
      <c r="H1134" s="5" t="n">
        <v>0</v>
      </c>
      <c r="I1134" s="5" t="n">
        <v>90.1484878920485</v>
      </c>
    </row>
    <row r="1135" customFormat="false" ht="14.25" hidden="false" customHeight="false" outlineLevel="0" collapsed="false">
      <c r="A1135" s="0" t="s">
        <v>39</v>
      </c>
      <c r="B1135" s="0" t="s">
        <v>39</v>
      </c>
      <c r="C1135" s="0" t="s">
        <v>65</v>
      </c>
      <c r="D1135" s="0" t="s">
        <v>204</v>
      </c>
      <c r="E1135" s="0" t="n">
        <v>2028</v>
      </c>
      <c r="F1135" s="5" t="n">
        <v>649.072021005745</v>
      </c>
      <c r="G1135" s="11" t="n">
        <v>0</v>
      </c>
      <c r="H1135" s="5" t="n">
        <v>0</v>
      </c>
      <c r="I1135" s="5" t="n">
        <v>649.072021005745</v>
      </c>
    </row>
    <row r="1136" customFormat="false" ht="14.25" hidden="false" customHeight="false" outlineLevel="0" collapsed="false">
      <c r="A1136" s="0" t="s">
        <v>39</v>
      </c>
      <c r="B1136" s="0" t="s">
        <v>39</v>
      </c>
      <c r="C1136" s="0" t="s">
        <v>65</v>
      </c>
      <c r="D1136" s="0" t="s">
        <v>204</v>
      </c>
      <c r="E1136" s="0" t="n">
        <v>2029</v>
      </c>
      <c r="F1136" s="5" t="n">
        <v>207.725250301242</v>
      </c>
      <c r="G1136" s="11" t="n">
        <v>0</v>
      </c>
      <c r="H1136" s="5" t="n">
        <v>0</v>
      </c>
      <c r="I1136" s="5" t="n">
        <v>207.725250301242</v>
      </c>
    </row>
    <row r="1137" customFormat="false" ht="14.25" hidden="false" customHeight="false" outlineLevel="0" collapsed="false">
      <c r="A1137" s="0" t="s">
        <v>39</v>
      </c>
      <c r="B1137" s="0" t="s">
        <v>39</v>
      </c>
      <c r="C1137" s="0" t="s">
        <v>65</v>
      </c>
      <c r="D1137" s="0" t="s">
        <v>204</v>
      </c>
      <c r="E1137" s="0" t="n">
        <v>2029</v>
      </c>
      <c r="F1137" s="5" t="n">
        <v>97.2386032685427</v>
      </c>
      <c r="G1137" s="11" t="n">
        <v>0</v>
      </c>
      <c r="H1137" s="5" t="n">
        <v>0</v>
      </c>
      <c r="I1137" s="5" t="n">
        <v>97.2386032685427</v>
      </c>
    </row>
    <row r="1138" customFormat="false" ht="14.25" hidden="false" customHeight="false" outlineLevel="0" collapsed="false">
      <c r="A1138" s="0" t="s">
        <v>39</v>
      </c>
      <c r="B1138" s="0" t="s">
        <v>39</v>
      </c>
      <c r="C1138" s="0" t="s">
        <v>65</v>
      </c>
      <c r="D1138" s="0" t="s">
        <v>204</v>
      </c>
      <c r="E1138" s="0" t="n">
        <v>2029</v>
      </c>
      <c r="F1138" s="5" t="n">
        <v>651.13657562442</v>
      </c>
      <c r="G1138" s="11" t="n">
        <v>0</v>
      </c>
      <c r="H1138" s="5" t="n">
        <v>0</v>
      </c>
      <c r="I1138" s="5" t="n">
        <v>651.13657562442</v>
      </c>
    </row>
    <row r="1139" customFormat="false" ht="14.25" hidden="false" customHeight="false" outlineLevel="0" collapsed="false">
      <c r="A1139" s="0" t="s">
        <v>39</v>
      </c>
      <c r="B1139" s="0" t="s">
        <v>39</v>
      </c>
      <c r="C1139" s="0" t="s">
        <v>65</v>
      </c>
      <c r="D1139" s="0" t="s">
        <v>204</v>
      </c>
      <c r="E1139" s="0" t="n">
        <v>2030</v>
      </c>
      <c r="F1139" s="5" t="n">
        <v>202.184911440899</v>
      </c>
      <c r="G1139" s="11" t="n">
        <v>0</v>
      </c>
      <c r="H1139" s="5" t="n">
        <v>0</v>
      </c>
      <c r="I1139" s="5" t="n">
        <v>202.184911440899</v>
      </c>
    </row>
    <row r="1140" customFormat="false" ht="14.25" hidden="false" customHeight="false" outlineLevel="0" collapsed="false">
      <c r="A1140" s="0" t="s">
        <v>39</v>
      </c>
      <c r="B1140" s="0" t="s">
        <v>39</v>
      </c>
      <c r="C1140" s="0" t="s">
        <v>65</v>
      </c>
      <c r="D1140" s="0" t="s">
        <v>204</v>
      </c>
      <c r="E1140" s="0" t="n">
        <v>2030</v>
      </c>
      <c r="F1140" s="5" t="n">
        <v>110.375420743584</v>
      </c>
      <c r="G1140" s="11" t="n">
        <v>0</v>
      </c>
      <c r="H1140" s="5" t="n">
        <v>0</v>
      </c>
      <c r="I1140" s="5" t="n">
        <v>110.375420743584</v>
      </c>
    </row>
    <row r="1141" customFormat="false" ht="14.25" hidden="false" customHeight="false" outlineLevel="0" collapsed="false">
      <c r="A1141" s="0" t="s">
        <v>39</v>
      </c>
      <c r="B1141" s="0" t="s">
        <v>39</v>
      </c>
      <c r="C1141" s="0" t="s">
        <v>65</v>
      </c>
      <c r="D1141" s="0" t="s">
        <v>204</v>
      </c>
      <c r="E1141" s="0" t="n">
        <v>2030</v>
      </c>
      <c r="F1141" s="5" t="n">
        <v>651.611968494558</v>
      </c>
      <c r="G1141" s="11" t="n">
        <v>0</v>
      </c>
      <c r="H1141" s="5" t="n">
        <v>0</v>
      </c>
      <c r="I1141" s="5" t="n">
        <v>651.611968494558</v>
      </c>
    </row>
    <row r="1142" customFormat="false" ht="14.25" hidden="false" customHeight="false" outlineLevel="0" collapsed="false">
      <c r="A1142" s="0" t="s">
        <v>39</v>
      </c>
      <c r="B1142" s="0" t="s">
        <v>39</v>
      </c>
      <c r="C1142" s="0" t="s">
        <v>65</v>
      </c>
      <c r="D1142" s="0" t="s">
        <v>204</v>
      </c>
      <c r="E1142" s="0" t="n">
        <v>2031</v>
      </c>
      <c r="F1142" s="5" t="n">
        <v>198.339773949824</v>
      </c>
      <c r="G1142" s="11" t="n">
        <v>0</v>
      </c>
      <c r="H1142" s="5" t="n">
        <v>0</v>
      </c>
      <c r="I1142" s="5" t="n">
        <v>198.339773949824</v>
      </c>
    </row>
    <row r="1143" customFormat="false" ht="14.25" hidden="false" customHeight="false" outlineLevel="0" collapsed="false">
      <c r="A1143" s="0" t="s">
        <v>39</v>
      </c>
      <c r="B1143" s="0" t="s">
        <v>39</v>
      </c>
      <c r="C1143" s="0" t="s">
        <v>65</v>
      </c>
      <c r="D1143" s="0" t="s">
        <v>204</v>
      </c>
      <c r="E1143" s="0" t="n">
        <v>2031</v>
      </c>
      <c r="F1143" s="5" t="n">
        <v>107.565321378947</v>
      </c>
      <c r="G1143" s="11" t="n">
        <v>0</v>
      </c>
      <c r="H1143" s="5" t="n">
        <v>0</v>
      </c>
      <c r="I1143" s="5" t="n">
        <v>107.565321378947</v>
      </c>
    </row>
    <row r="1144" customFormat="false" ht="14.25" hidden="false" customHeight="false" outlineLevel="0" collapsed="false">
      <c r="A1144" s="0" t="s">
        <v>39</v>
      </c>
      <c r="B1144" s="0" t="s">
        <v>39</v>
      </c>
      <c r="C1144" s="0" t="s">
        <v>65</v>
      </c>
      <c r="D1144" s="0" t="s">
        <v>204</v>
      </c>
      <c r="E1144" s="0" t="n">
        <v>2031</v>
      </c>
      <c r="F1144" s="5" t="n">
        <v>654.132431290219</v>
      </c>
      <c r="G1144" s="11" t="n">
        <v>0</v>
      </c>
      <c r="H1144" s="5" t="n">
        <v>0</v>
      </c>
      <c r="I1144" s="5" t="n">
        <v>654.132431290219</v>
      </c>
    </row>
    <row r="1145" customFormat="false" ht="14.25" hidden="false" customHeight="false" outlineLevel="0" collapsed="false">
      <c r="A1145" s="0" t="s">
        <v>39</v>
      </c>
      <c r="B1145" s="0" t="s">
        <v>39</v>
      </c>
      <c r="C1145" s="0" t="s">
        <v>65</v>
      </c>
      <c r="D1145" s="0" t="s">
        <v>204</v>
      </c>
      <c r="E1145" s="0" t="n">
        <v>2032</v>
      </c>
      <c r="F1145" s="5" t="n">
        <v>194.810760675143</v>
      </c>
      <c r="G1145" s="11" t="n">
        <v>0</v>
      </c>
      <c r="H1145" s="5" t="n">
        <v>0</v>
      </c>
      <c r="I1145" s="5" t="n">
        <v>194.810760675143</v>
      </c>
    </row>
    <row r="1146" customFormat="false" ht="14.25" hidden="false" customHeight="false" outlineLevel="0" collapsed="false">
      <c r="A1146" s="0" t="s">
        <v>39</v>
      </c>
      <c r="B1146" s="0" t="s">
        <v>39</v>
      </c>
      <c r="C1146" s="0" t="s">
        <v>65</v>
      </c>
      <c r="D1146" s="0" t="s">
        <v>204</v>
      </c>
      <c r="E1146" s="0" t="n">
        <v>2032</v>
      </c>
      <c r="F1146" s="5" t="n">
        <v>106.14835959509</v>
      </c>
      <c r="G1146" s="11" t="n">
        <v>0</v>
      </c>
      <c r="H1146" s="5" t="n">
        <v>0</v>
      </c>
      <c r="I1146" s="5" t="n">
        <v>106.14835959509</v>
      </c>
    </row>
    <row r="1147" customFormat="false" ht="14.25" hidden="false" customHeight="false" outlineLevel="0" collapsed="false">
      <c r="A1147" s="0" t="s">
        <v>39</v>
      </c>
      <c r="B1147" s="0" t="s">
        <v>39</v>
      </c>
      <c r="C1147" s="0" t="s">
        <v>65</v>
      </c>
      <c r="D1147" s="0" t="s">
        <v>204</v>
      </c>
      <c r="E1147" s="0" t="n">
        <v>2032</v>
      </c>
      <c r="F1147" s="5" t="n">
        <v>658.325632569693</v>
      </c>
      <c r="G1147" s="11" t="n">
        <v>0</v>
      </c>
      <c r="H1147" s="5" t="n">
        <v>0</v>
      </c>
      <c r="I1147" s="5" t="n">
        <v>658.325632569693</v>
      </c>
    </row>
    <row r="1148" customFormat="false" ht="14.25" hidden="false" customHeight="false" outlineLevel="0" collapsed="false">
      <c r="A1148" s="0" t="s">
        <v>39</v>
      </c>
      <c r="B1148" s="0" t="s">
        <v>39</v>
      </c>
      <c r="C1148" s="0" t="s">
        <v>65</v>
      </c>
      <c r="D1148" s="0" t="s">
        <v>204</v>
      </c>
      <c r="E1148" s="0" t="n">
        <v>2033</v>
      </c>
      <c r="F1148" s="5" t="n">
        <v>190.686291353576</v>
      </c>
      <c r="G1148" s="11" t="n">
        <v>0</v>
      </c>
      <c r="H1148" s="5" t="n">
        <v>0</v>
      </c>
      <c r="I1148" s="5" t="n">
        <v>190.686291353576</v>
      </c>
    </row>
    <row r="1149" customFormat="false" ht="14.25" hidden="false" customHeight="false" outlineLevel="0" collapsed="false">
      <c r="A1149" s="0" t="s">
        <v>39</v>
      </c>
      <c r="B1149" s="0" t="s">
        <v>39</v>
      </c>
      <c r="C1149" s="0" t="s">
        <v>65</v>
      </c>
      <c r="D1149" s="0" t="s">
        <v>204</v>
      </c>
      <c r="E1149" s="0" t="n">
        <v>2033</v>
      </c>
      <c r="F1149" s="5" t="n">
        <v>106.678181400386</v>
      </c>
      <c r="G1149" s="11" t="n">
        <v>0</v>
      </c>
      <c r="H1149" s="5" t="n">
        <v>0</v>
      </c>
      <c r="I1149" s="5" t="n">
        <v>106.678181400386</v>
      </c>
    </row>
    <row r="1150" customFormat="false" ht="14.25" hidden="false" customHeight="false" outlineLevel="0" collapsed="false">
      <c r="A1150" s="0" t="s">
        <v>39</v>
      </c>
      <c r="B1150" s="0" t="s">
        <v>39</v>
      </c>
      <c r="C1150" s="0" t="s">
        <v>65</v>
      </c>
      <c r="D1150" s="0" t="s">
        <v>204</v>
      </c>
      <c r="E1150" s="0" t="n">
        <v>2033</v>
      </c>
      <c r="F1150" s="5" t="n">
        <v>661.553754837721</v>
      </c>
      <c r="G1150" s="11" t="n">
        <v>0</v>
      </c>
      <c r="H1150" s="5" t="n">
        <v>0</v>
      </c>
      <c r="I1150" s="5" t="n">
        <v>661.553754837721</v>
      </c>
    </row>
    <row r="1151" customFormat="false" ht="14.25" hidden="false" customHeight="false" outlineLevel="0" collapsed="false">
      <c r="A1151" s="0" t="s">
        <v>39</v>
      </c>
      <c r="B1151" s="0" t="s">
        <v>39</v>
      </c>
      <c r="C1151" s="0" t="s">
        <v>65</v>
      </c>
      <c r="D1151" s="0" t="s">
        <v>204</v>
      </c>
      <c r="E1151" s="0" t="n">
        <v>2034</v>
      </c>
      <c r="F1151" s="5" t="n">
        <v>186.218029949108</v>
      </c>
      <c r="G1151" s="11" t="n">
        <v>0</v>
      </c>
      <c r="H1151" s="5" t="n">
        <v>0</v>
      </c>
      <c r="I1151" s="5" t="n">
        <v>186.218029949108</v>
      </c>
    </row>
    <row r="1152" customFormat="false" ht="14.25" hidden="false" customHeight="false" outlineLevel="0" collapsed="false">
      <c r="A1152" s="0" t="s">
        <v>39</v>
      </c>
      <c r="B1152" s="0" t="s">
        <v>39</v>
      </c>
      <c r="C1152" s="0" t="s">
        <v>65</v>
      </c>
      <c r="D1152" s="0" t="s">
        <v>204</v>
      </c>
      <c r="E1152" s="0" t="n">
        <v>2034</v>
      </c>
      <c r="F1152" s="5" t="n">
        <v>108.925904900475</v>
      </c>
      <c r="G1152" s="11" t="n">
        <v>0</v>
      </c>
      <c r="H1152" s="5" t="n">
        <v>0</v>
      </c>
      <c r="I1152" s="5" t="n">
        <v>108.925904900475</v>
      </c>
    </row>
    <row r="1153" customFormat="false" ht="14.25" hidden="false" customHeight="false" outlineLevel="0" collapsed="false">
      <c r="A1153" s="0" t="s">
        <v>39</v>
      </c>
      <c r="B1153" s="0" t="s">
        <v>39</v>
      </c>
      <c r="C1153" s="0" t="s">
        <v>65</v>
      </c>
      <c r="D1153" s="0" t="s">
        <v>204</v>
      </c>
      <c r="E1153" s="0" t="n">
        <v>2034</v>
      </c>
      <c r="F1153" s="5" t="n">
        <v>663.442691546606</v>
      </c>
      <c r="G1153" s="11" t="n">
        <v>0</v>
      </c>
      <c r="H1153" s="5" t="n">
        <v>0</v>
      </c>
      <c r="I1153" s="5" t="n">
        <v>663.442691546606</v>
      </c>
    </row>
    <row r="1154" customFormat="false" ht="14.25" hidden="false" customHeight="false" outlineLevel="0" collapsed="false">
      <c r="A1154" s="0" t="s">
        <v>39</v>
      </c>
      <c r="B1154" s="0" t="s">
        <v>39</v>
      </c>
      <c r="C1154" s="0" t="s">
        <v>65</v>
      </c>
      <c r="D1154" s="0" t="s">
        <v>204</v>
      </c>
      <c r="E1154" s="0" t="n">
        <v>2035</v>
      </c>
      <c r="F1154" s="5" t="n">
        <v>181.425530887547</v>
      </c>
      <c r="G1154" s="11" t="n">
        <v>0</v>
      </c>
      <c r="H1154" s="5" t="n">
        <v>0</v>
      </c>
      <c r="I1154" s="5" t="n">
        <v>181.425530887547</v>
      </c>
    </row>
    <row r="1155" customFormat="false" ht="14.25" hidden="false" customHeight="false" outlineLevel="0" collapsed="false">
      <c r="A1155" s="0" t="s">
        <v>39</v>
      </c>
      <c r="B1155" s="0" t="s">
        <v>39</v>
      </c>
      <c r="C1155" s="0" t="s">
        <v>65</v>
      </c>
      <c r="D1155" s="0" t="s">
        <v>204</v>
      </c>
      <c r="E1155" s="0" t="n">
        <v>2035</v>
      </c>
      <c r="F1155" s="5" t="n">
        <v>111.678128445248</v>
      </c>
      <c r="G1155" s="11" t="n">
        <v>0</v>
      </c>
      <c r="H1155" s="5" t="n">
        <v>0</v>
      </c>
      <c r="I1155" s="5" t="n">
        <v>111.678128445248</v>
      </c>
    </row>
    <row r="1156" customFormat="false" ht="14.25" hidden="false" customHeight="false" outlineLevel="0" collapsed="false">
      <c r="A1156" s="0" t="s">
        <v>39</v>
      </c>
      <c r="B1156" s="0" t="s">
        <v>39</v>
      </c>
      <c r="C1156" s="0" t="s">
        <v>65</v>
      </c>
      <c r="D1156" s="0" t="s">
        <v>204</v>
      </c>
      <c r="E1156" s="0" t="n">
        <v>2035</v>
      </c>
      <c r="F1156" s="5" t="n">
        <v>665.625616808371</v>
      </c>
      <c r="G1156" s="11" t="n">
        <v>0</v>
      </c>
      <c r="H1156" s="5" t="n">
        <v>0</v>
      </c>
      <c r="I1156" s="5" t="n">
        <v>665.625616808371</v>
      </c>
    </row>
    <row r="1157" customFormat="false" ht="14.25" hidden="false" customHeight="false" outlineLevel="0" collapsed="false">
      <c r="A1157" s="0" t="s">
        <v>39</v>
      </c>
      <c r="B1157" s="0" t="s">
        <v>39</v>
      </c>
      <c r="C1157" s="0" t="s">
        <v>65</v>
      </c>
      <c r="D1157" s="0" t="s">
        <v>204</v>
      </c>
      <c r="E1157" s="0" t="n">
        <v>2036</v>
      </c>
      <c r="F1157" s="5" t="n">
        <v>177.346496998703</v>
      </c>
      <c r="G1157" s="11" t="n">
        <v>0</v>
      </c>
      <c r="H1157" s="5" t="n">
        <v>0</v>
      </c>
      <c r="I1157" s="5" t="n">
        <v>177.346496998703</v>
      </c>
    </row>
    <row r="1158" customFormat="false" ht="14.25" hidden="false" customHeight="false" outlineLevel="0" collapsed="false">
      <c r="A1158" s="0" t="s">
        <v>39</v>
      </c>
      <c r="B1158" s="0" t="s">
        <v>39</v>
      </c>
      <c r="C1158" s="0" t="s">
        <v>65</v>
      </c>
      <c r="D1158" s="0" t="s">
        <v>204</v>
      </c>
      <c r="E1158" s="0" t="n">
        <v>2036</v>
      </c>
      <c r="F1158" s="5" t="n">
        <v>112.266618584581</v>
      </c>
      <c r="G1158" s="11" t="n">
        <v>0</v>
      </c>
      <c r="H1158" s="5" t="n">
        <v>0</v>
      </c>
      <c r="I1158" s="5" t="n">
        <v>112.266618584581</v>
      </c>
    </row>
    <row r="1159" customFormat="false" ht="14.25" hidden="false" customHeight="false" outlineLevel="0" collapsed="false">
      <c r="A1159" s="0" t="s">
        <v>39</v>
      </c>
      <c r="B1159" s="0" t="s">
        <v>39</v>
      </c>
      <c r="C1159" s="0" t="s">
        <v>65</v>
      </c>
      <c r="D1159" s="0" t="s">
        <v>204</v>
      </c>
      <c r="E1159" s="0" t="n">
        <v>2036</v>
      </c>
      <c r="F1159" s="5" t="n">
        <v>668.519967532377</v>
      </c>
      <c r="G1159" s="11" t="n">
        <v>0</v>
      </c>
      <c r="H1159" s="5" t="n">
        <v>0</v>
      </c>
      <c r="I1159" s="5" t="n">
        <v>668.519967532377</v>
      </c>
    </row>
    <row r="1160" customFormat="false" ht="14.25" hidden="false" customHeight="false" outlineLevel="0" collapsed="false">
      <c r="A1160" s="0" t="s">
        <v>39</v>
      </c>
      <c r="B1160" s="0" t="s">
        <v>39</v>
      </c>
      <c r="C1160" s="0" t="s">
        <v>65</v>
      </c>
      <c r="D1160" s="0" t="s">
        <v>204</v>
      </c>
      <c r="E1160" s="0" t="n">
        <v>2037</v>
      </c>
      <c r="F1160" s="5" t="n">
        <v>174.03763900238</v>
      </c>
      <c r="G1160" s="11" t="n">
        <v>0</v>
      </c>
      <c r="H1160" s="5" t="n">
        <v>0</v>
      </c>
      <c r="I1160" s="5" t="n">
        <v>174.03763900238</v>
      </c>
    </row>
    <row r="1161" customFormat="false" ht="14.25" hidden="false" customHeight="false" outlineLevel="0" collapsed="false">
      <c r="A1161" s="0" t="s">
        <v>39</v>
      </c>
      <c r="B1161" s="0" t="s">
        <v>39</v>
      </c>
      <c r="C1161" s="0" t="s">
        <v>65</v>
      </c>
      <c r="D1161" s="0" t="s">
        <v>204</v>
      </c>
      <c r="E1161" s="0" t="n">
        <v>2037</v>
      </c>
      <c r="F1161" s="5" t="n">
        <v>109.577965317303</v>
      </c>
      <c r="G1161" s="11" t="n">
        <v>0</v>
      </c>
      <c r="H1161" s="5" t="n">
        <v>0</v>
      </c>
      <c r="I1161" s="5" t="n">
        <v>109.577965317303</v>
      </c>
    </row>
    <row r="1162" customFormat="false" ht="14.25" hidden="false" customHeight="false" outlineLevel="0" collapsed="false">
      <c r="A1162" s="0" t="s">
        <v>39</v>
      </c>
      <c r="B1162" s="0" t="s">
        <v>39</v>
      </c>
      <c r="C1162" s="0" t="s">
        <v>65</v>
      </c>
      <c r="D1162" s="0" t="s">
        <v>204</v>
      </c>
      <c r="E1162" s="0" t="n">
        <v>2037</v>
      </c>
      <c r="F1162" s="5" t="n">
        <v>673.2901652998</v>
      </c>
      <c r="G1162" s="11" t="n">
        <v>0</v>
      </c>
      <c r="H1162" s="5" t="n">
        <v>0</v>
      </c>
      <c r="I1162" s="5" t="n">
        <v>673.2901652998</v>
      </c>
    </row>
    <row r="1163" customFormat="false" ht="14.25" hidden="false" customHeight="false" outlineLevel="0" collapsed="false">
      <c r="A1163" s="0" t="s">
        <v>39</v>
      </c>
      <c r="B1163" s="0" t="s">
        <v>39</v>
      </c>
      <c r="C1163" s="0" t="s">
        <v>65</v>
      </c>
      <c r="D1163" s="0" t="s">
        <v>204</v>
      </c>
      <c r="E1163" s="0" t="n">
        <v>2038</v>
      </c>
      <c r="F1163" s="5" t="n">
        <v>170.71345284424</v>
      </c>
      <c r="G1163" s="11" t="n">
        <v>0</v>
      </c>
      <c r="H1163" s="5" t="n">
        <v>0</v>
      </c>
      <c r="I1163" s="5" t="n">
        <v>170.71345284424</v>
      </c>
    </row>
    <row r="1164" customFormat="false" ht="14.25" hidden="false" customHeight="false" outlineLevel="0" collapsed="false">
      <c r="A1164" s="0" t="s">
        <v>39</v>
      </c>
      <c r="B1164" s="0" t="s">
        <v>39</v>
      </c>
      <c r="C1164" s="0" t="s">
        <v>65</v>
      </c>
      <c r="D1164" s="0" t="s">
        <v>204</v>
      </c>
      <c r="E1164" s="0" t="n">
        <v>2038</v>
      </c>
      <c r="F1164" s="5" t="n">
        <v>108.008817930594</v>
      </c>
      <c r="G1164" s="11" t="n">
        <v>0</v>
      </c>
      <c r="H1164" s="5" t="n">
        <v>0</v>
      </c>
      <c r="I1164" s="5" t="n">
        <v>108.008817930594</v>
      </c>
    </row>
    <row r="1165" customFormat="false" ht="14.25" hidden="false" customHeight="false" outlineLevel="0" collapsed="false">
      <c r="A1165" s="0" t="s">
        <v>39</v>
      </c>
      <c r="B1165" s="0" t="s">
        <v>39</v>
      </c>
      <c r="C1165" s="0" t="s">
        <v>65</v>
      </c>
      <c r="D1165" s="0" t="s">
        <v>204</v>
      </c>
      <c r="E1165" s="0" t="n">
        <v>2038</v>
      </c>
      <c r="F1165" s="5" t="n">
        <v>677.252483084256</v>
      </c>
      <c r="G1165" s="11" t="n">
        <v>0</v>
      </c>
      <c r="H1165" s="5" t="n">
        <v>0</v>
      </c>
      <c r="I1165" s="5" t="n">
        <v>677.252483084256</v>
      </c>
    </row>
    <row r="1166" customFormat="false" ht="14.25" hidden="false" customHeight="false" outlineLevel="0" collapsed="false">
      <c r="A1166" s="0" t="s">
        <v>39</v>
      </c>
      <c r="B1166" s="0" t="s">
        <v>39</v>
      </c>
      <c r="C1166" s="0" t="s">
        <v>65</v>
      </c>
      <c r="D1166" s="0" t="s">
        <v>204</v>
      </c>
      <c r="E1166" s="0" t="n">
        <v>2039</v>
      </c>
      <c r="F1166" s="5" t="n">
        <v>168.337143111332</v>
      </c>
      <c r="G1166" s="11" t="n">
        <v>0</v>
      </c>
      <c r="H1166" s="5" t="n">
        <v>0</v>
      </c>
      <c r="I1166" s="5" t="n">
        <v>168.337143111332</v>
      </c>
    </row>
    <row r="1167" customFormat="false" ht="14.25" hidden="false" customHeight="false" outlineLevel="0" collapsed="false">
      <c r="A1167" s="0" t="s">
        <v>39</v>
      </c>
      <c r="B1167" s="0" t="s">
        <v>39</v>
      </c>
      <c r="C1167" s="0" t="s">
        <v>65</v>
      </c>
      <c r="D1167" s="0" t="s">
        <v>204</v>
      </c>
      <c r="E1167" s="0" t="n">
        <v>2039</v>
      </c>
      <c r="F1167" s="5" t="n">
        <v>107.78054346137</v>
      </c>
      <c r="G1167" s="11" t="n">
        <v>0</v>
      </c>
      <c r="H1167" s="5" t="n">
        <v>0</v>
      </c>
      <c r="I1167" s="5" t="n">
        <v>107.78054346137</v>
      </c>
    </row>
    <row r="1168" customFormat="false" ht="14.25" hidden="false" customHeight="false" outlineLevel="0" collapsed="false">
      <c r="A1168" s="0" t="s">
        <v>39</v>
      </c>
      <c r="B1168" s="0" t="s">
        <v>39</v>
      </c>
      <c r="C1168" s="0" t="s">
        <v>65</v>
      </c>
      <c r="D1168" s="0" t="s">
        <v>204</v>
      </c>
      <c r="E1168" s="0" t="n">
        <v>2039</v>
      </c>
      <c r="F1168" s="5" t="n">
        <v>680.967726064076</v>
      </c>
      <c r="G1168" s="11" t="n">
        <v>0</v>
      </c>
      <c r="H1168" s="5" t="n">
        <v>0</v>
      </c>
      <c r="I1168" s="5" t="n">
        <v>680.967726064076</v>
      </c>
    </row>
    <row r="1169" customFormat="false" ht="14.25" hidden="false" customHeight="false" outlineLevel="0" collapsed="false">
      <c r="A1169" s="0" t="s">
        <v>39</v>
      </c>
      <c r="B1169" s="0" t="s">
        <v>39</v>
      </c>
      <c r="C1169" s="0" t="s">
        <v>65</v>
      </c>
      <c r="D1169" s="0" t="s">
        <v>204</v>
      </c>
      <c r="E1169" s="0" t="n">
        <v>2040</v>
      </c>
      <c r="F1169" s="5" t="n">
        <v>177.022618461571</v>
      </c>
      <c r="G1169" s="11" t="n">
        <v>0</v>
      </c>
      <c r="H1169" s="5" t="n">
        <v>0</v>
      </c>
      <c r="I1169" s="5" t="n">
        <v>177.022618461571</v>
      </c>
    </row>
    <row r="1170" customFormat="false" ht="14.25" hidden="false" customHeight="false" outlineLevel="0" collapsed="false">
      <c r="A1170" s="0" t="s">
        <v>39</v>
      </c>
      <c r="B1170" s="0" t="s">
        <v>39</v>
      </c>
      <c r="C1170" s="0" t="s">
        <v>65</v>
      </c>
      <c r="D1170" s="0" t="s">
        <v>204</v>
      </c>
      <c r="E1170" s="0" t="n">
        <v>2040</v>
      </c>
      <c r="F1170" s="5" t="n">
        <v>107.841906383122</v>
      </c>
      <c r="G1170" s="11" t="n">
        <v>0</v>
      </c>
      <c r="H1170" s="5" t="n">
        <v>0</v>
      </c>
      <c r="I1170" s="5" t="n">
        <v>107.841906383122</v>
      </c>
    </row>
    <row r="1171" customFormat="false" ht="14.25" hidden="false" customHeight="false" outlineLevel="0" collapsed="false">
      <c r="A1171" s="0" t="s">
        <v>39</v>
      </c>
      <c r="B1171" s="0" t="s">
        <v>39</v>
      </c>
      <c r="C1171" s="0" t="s">
        <v>65</v>
      </c>
      <c r="D1171" s="0" t="s">
        <v>204</v>
      </c>
      <c r="E1171" s="0" t="n">
        <v>2040</v>
      </c>
      <c r="F1171" s="5" t="n">
        <v>685.666403044976</v>
      </c>
      <c r="G1171" s="11" t="n">
        <v>0</v>
      </c>
      <c r="H1171" s="5" t="n">
        <v>0</v>
      </c>
      <c r="I1171" s="5" t="n">
        <v>685.666403044976</v>
      </c>
    </row>
    <row r="1172" customFormat="false" ht="14.25" hidden="false" customHeight="false" outlineLevel="0" collapsed="false">
      <c r="A1172" s="0" t="s">
        <v>39</v>
      </c>
      <c r="B1172" s="0" t="s">
        <v>39</v>
      </c>
      <c r="C1172" s="0" t="s">
        <v>65</v>
      </c>
      <c r="D1172" s="0" t="s">
        <v>206</v>
      </c>
      <c r="E1172" s="0" t="n">
        <v>2024</v>
      </c>
      <c r="F1172" s="5" t="n">
        <v>29.4545408554651</v>
      </c>
      <c r="G1172" s="11" t="n">
        <v>0</v>
      </c>
      <c r="H1172" s="5" t="n">
        <v>0</v>
      </c>
      <c r="I1172" s="5" t="n">
        <v>29.4545408554651</v>
      </c>
    </row>
    <row r="1173" customFormat="false" ht="14.25" hidden="false" customHeight="false" outlineLevel="0" collapsed="false">
      <c r="A1173" s="0" t="s">
        <v>39</v>
      </c>
      <c r="B1173" s="0" t="s">
        <v>39</v>
      </c>
      <c r="C1173" s="0" t="s">
        <v>65</v>
      </c>
      <c r="D1173" s="0" t="s">
        <v>206</v>
      </c>
      <c r="E1173" s="0" t="n">
        <v>2025</v>
      </c>
      <c r="F1173" s="5" t="n">
        <v>32.1369538984989</v>
      </c>
      <c r="G1173" s="11" t="n">
        <v>0</v>
      </c>
      <c r="H1173" s="5" t="n">
        <v>0</v>
      </c>
      <c r="I1173" s="5" t="n">
        <v>32.1369538984989</v>
      </c>
    </row>
    <row r="1174" customFormat="false" ht="14.25" hidden="false" customHeight="false" outlineLevel="0" collapsed="false">
      <c r="A1174" s="0" t="s">
        <v>39</v>
      </c>
      <c r="B1174" s="0" t="s">
        <v>39</v>
      </c>
      <c r="C1174" s="0" t="s">
        <v>65</v>
      </c>
      <c r="D1174" s="0" t="s">
        <v>206</v>
      </c>
      <c r="E1174" s="0" t="n">
        <v>2026</v>
      </c>
      <c r="F1174" s="5" t="n">
        <v>35.5949131595545</v>
      </c>
      <c r="G1174" s="11" t="n">
        <v>0</v>
      </c>
      <c r="H1174" s="5" t="n">
        <v>0</v>
      </c>
      <c r="I1174" s="5" t="n">
        <v>35.5949131595545</v>
      </c>
    </row>
    <row r="1175" customFormat="false" ht="14.25" hidden="false" customHeight="false" outlineLevel="0" collapsed="false">
      <c r="A1175" s="0" t="s">
        <v>39</v>
      </c>
      <c r="B1175" s="0" t="s">
        <v>39</v>
      </c>
      <c r="C1175" s="0" t="s">
        <v>65</v>
      </c>
      <c r="D1175" s="0" t="s">
        <v>206</v>
      </c>
      <c r="E1175" s="0" t="n">
        <v>2027</v>
      </c>
      <c r="F1175" s="5" t="n">
        <v>38.9117881461949</v>
      </c>
      <c r="G1175" s="11" t="n">
        <v>0</v>
      </c>
      <c r="H1175" s="5" t="n">
        <v>0</v>
      </c>
      <c r="I1175" s="5" t="n">
        <v>38.9117881461949</v>
      </c>
    </row>
    <row r="1176" customFormat="false" ht="14.25" hidden="false" customHeight="false" outlineLevel="0" collapsed="false">
      <c r="A1176" s="0" t="s">
        <v>39</v>
      </c>
      <c r="B1176" s="0" t="s">
        <v>39</v>
      </c>
      <c r="C1176" s="0" t="s">
        <v>65</v>
      </c>
      <c r="D1176" s="0" t="s">
        <v>206</v>
      </c>
      <c r="E1176" s="0" t="n">
        <v>2028</v>
      </c>
      <c r="F1176" s="5" t="n">
        <v>43.4226961893935</v>
      </c>
      <c r="G1176" s="11" t="n">
        <v>0</v>
      </c>
      <c r="H1176" s="5" t="n">
        <v>0</v>
      </c>
      <c r="I1176" s="5" t="n">
        <v>43.4226961893935</v>
      </c>
    </row>
    <row r="1177" customFormat="false" ht="14.25" hidden="false" customHeight="false" outlineLevel="0" collapsed="false">
      <c r="A1177" s="0" t="s">
        <v>39</v>
      </c>
      <c r="B1177" s="0" t="s">
        <v>39</v>
      </c>
      <c r="C1177" s="0" t="s">
        <v>65</v>
      </c>
      <c r="D1177" s="0" t="s">
        <v>206</v>
      </c>
      <c r="E1177" s="0" t="n">
        <v>2029</v>
      </c>
      <c r="F1177" s="5" t="n">
        <v>48.3673579799958</v>
      </c>
      <c r="G1177" s="11" t="n">
        <v>0</v>
      </c>
      <c r="H1177" s="5" t="n">
        <v>0</v>
      </c>
      <c r="I1177" s="5" t="n">
        <v>48.3673579799958</v>
      </c>
    </row>
    <row r="1178" customFormat="false" ht="14.25" hidden="false" customHeight="false" outlineLevel="0" collapsed="false">
      <c r="A1178" s="0" t="s">
        <v>39</v>
      </c>
      <c r="B1178" s="0" t="s">
        <v>39</v>
      </c>
      <c r="C1178" s="0" t="s">
        <v>65</v>
      </c>
      <c r="D1178" s="0" t="s">
        <v>206</v>
      </c>
      <c r="E1178" s="0" t="n">
        <v>2030</v>
      </c>
      <c r="F1178" s="5" t="n">
        <v>55.6367993590562</v>
      </c>
      <c r="G1178" s="11" t="n">
        <v>0</v>
      </c>
      <c r="H1178" s="5" t="n">
        <v>0</v>
      </c>
      <c r="I1178" s="5" t="n">
        <v>55.6367993590562</v>
      </c>
    </row>
    <row r="1179" customFormat="false" ht="14.25" hidden="false" customHeight="false" outlineLevel="0" collapsed="false">
      <c r="A1179" s="0" t="s">
        <v>39</v>
      </c>
      <c r="B1179" s="0" t="s">
        <v>39</v>
      </c>
      <c r="C1179" s="0" t="s">
        <v>65</v>
      </c>
      <c r="D1179" s="0" t="s">
        <v>206</v>
      </c>
      <c r="E1179" s="0" t="n">
        <v>2031</v>
      </c>
      <c r="F1179" s="5" t="n">
        <v>62.8356521595256</v>
      </c>
      <c r="G1179" s="11" t="n">
        <v>0</v>
      </c>
      <c r="H1179" s="5" t="n">
        <v>0</v>
      </c>
      <c r="I1179" s="5" t="n">
        <v>62.8356521595256</v>
      </c>
    </row>
    <row r="1180" customFormat="false" ht="14.25" hidden="false" customHeight="false" outlineLevel="0" collapsed="false">
      <c r="A1180" s="0" t="s">
        <v>39</v>
      </c>
      <c r="B1180" s="0" t="s">
        <v>39</v>
      </c>
      <c r="C1180" s="0" t="s">
        <v>65</v>
      </c>
      <c r="D1180" s="0" t="s">
        <v>206</v>
      </c>
      <c r="E1180" s="0" t="n">
        <v>2032</v>
      </c>
      <c r="F1180" s="5" t="n">
        <v>70.4006529544286</v>
      </c>
      <c r="G1180" s="11" t="n">
        <v>0</v>
      </c>
      <c r="H1180" s="5" t="n">
        <v>0</v>
      </c>
      <c r="I1180" s="5" t="n">
        <v>70.4006529544286</v>
      </c>
    </row>
    <row r="1181" customFormat="false" ht="14.25" hidden="false" customHeight="false" outlineLevel="0" collapsed="false">
      <c r="A1181" s="0" t="s">
        <v>39</v>
      </c>
      <c r="B1181" s="0" t="s">
        <v>39</v>
      </c>
      <c r="C1181" s="0" t="s">
        <v>65</v>
      </c>
      <c r="D1181" s="0" t="s">
        <v>206</v>
      </c>
      <c r="E1181" s="0" t="n">
        <v>2033</v>
      </c>
      <c r="F1181" s="5" t="n">
        <v>78.5258846643089</v>
      </c>
      <c r="G1181" s="11" t="n">
        <v>0</v>
      </c>
      <c r="H1181" s="5" t="n">
        <v>0</v>
      </c>
      <c r="I1181" s="5" t="n">
        <v>78.5258846643089</v>
      </c>
    </row>
    <row r="1182" customFormat="false" ht="14.25" hidden="false" customHeight="false" outlineLevel="0" collapsed="false">
      <c r="A1182" s="0" t="s">
        <v>39</v>
      </c>
      <c r="B1182" s="0" t="s">
        <v>39</v>
      </c>
      <c r="C1182" s="0" t="s">
        <v>65</v>
      </c>
      <c r="D1182" s="0" t="s">
        <v>206</v>
      </c>
      <c r="E1182" s="0" t="n">
        <v>2034</v>
      </c>
      <c r="F1182" s="5" t="n">
        <v>88.0504034419863</v>
      </c>
      <c r="G1182" s="11" t="n">
        <v>0</v>
      </c>
      <c r="H1182" s="5" t="n">
        <v>0</v>
      </c>
      <c r="I1182" s="5" t="n">
        <v>88.0504034419863</v>
      </c>
    </row>
    <row r="1183" customFormat="false" ht="14.25" hidden="false" customHeight="false" outlineLevel="0" collapsed="false">
      <c r="A1183" s="0" t="s">
        <v>39</v>
      </c>
      <c r="B1183" s="0" t="s">
        <v>39</v>
      </c>
      <c r="C1183" s="0" t="s">
        <v>65</v>
      </c>
      <c r="D1183" s="0" t="s">
        <v>206</v>
      </c>
      <c r="E1183" s="0" t="n">
        <v>2035</v>
      </c>
      <c r="F1183" s="5" t="n">
        <v>97.1479531089772</v>
      </c>
      <c r="G1183" s="11" t="n">
        <v>0</v>
      </c>
      <c r="H1183" s="5" t="n">
        <v>0</v>
      </c>
      <c r="I1183" s="5" t="n">
        <v>97.1479531089772</v>
      </c>
    </row>
    <row r="1184" customFormat="false" ht="14.25" hidden="false" customHeight="false" outlineLevel="0" collapsed="false">
      <c r="A1184" s="0" t="s">
        <v>39</v>
      </c>
      <c r="B1184" s="0" t="s">
        <v>39</v>
      </c>
      <c r="C1184" s="0" t="s">
        <v>65</v>
      </c>
      <c r="D1184" s="0" t="s">
        <v>206</v>
      </c>
      <c r="E1184" s="0" t="n">
        <v>2036</v>
      </c>
      <c r="F1184" s="5" t="n">
        <v>104.323284327814</v>
      </c>
      <c r="G1184" s="11" t="n">
        <v>0</v>
      </c>
      <c r="H1184" s="5" t="n">
        <v>0</v>
      </c>
      <c r="I1184" s="5" t="n">
        <v>104.323284327814</v>
      </c>
    </row>
    <row r="1185" customFormat="false" ht="14.25" hidden="false" customHeight="false" outlineLevel="0" collapsed="false">
      <c r="A1185" s="0" t="s">
        <v>39</v>
      </c>
      <c r="B1185" s="0" t="s">
        <v>39</v>
      </c>
      <c r="C1185" s="0" t="s">
        <v>65</v>
      </c>
      <c r="D1185" s="0" t="s">
        <v>206</v>
      </c>
      <c r="E1185" s="0" t="n">
        <v>2037</v>
      </c>
      <c r="F1185" s="5" t="n">
        <v>109.479184771806</v>
      </c>
      <c r="G1185" s="11" t="n">
        <v>0</v>
      </c>
      <c r="H1185" s="5" t="n">
        <v>0</v>
      </c>
      <c r="I1185" s="5" t="n">
        <v>109.479184771806</v>
      </c>
    </row>
    <row r="1186" customFormat="false" ht="14.25" hidden="false" customHeight="false" outlineLevel="0" collapsed="false">
      <c r="A1186" s="0" t="s">
        <v>39</v>
      </c>
      <c r="B1186" s="0" t="s">
        <v>39</v>
      </c>
      <c r="C1186" s="0" t="s">
        <v>65</v>
      </c>
      <c r="D1186" s="0" t="s">
        <v>206</v>
      </c>
      <c r="E1186" s="0" t="n">
        <v>2038</v>
      </c>
      <c r="F1186" s="5" t="n">
        <v>115.980199260715</v>
      </c>
      <c r="G1186" s="11" t="n">
        <v>0</v>
      </c>
      <c r="H1186" s="5" t="n">
        <v>0</v>
      </c>
      <c r="I1186" s="5" t="n">
        <v>115.980199260715</v>
      </c>
    </row>
    <row r="1187" customFormat="false" ht="14.25" hidden="false" customHeight="false" outlineLevel="0" collapsed="false">
      <c r="A1187" s="0" t="s">
        <v>39</v>
      </c>
      <c r="B1187" s="0" t="s">
        <v>39</v>
      </c>
      <c r="C1187" s="0" t="s">
        <v>65</v>
      </c>
      <c r="D1187" s="0" t="s">
        <v>206</v>
      </c>
      <c r="E1187" s="0" t="n">
        <v>2039</v>
      </c>
      <c r="F1187" s="5" t="n">
        <v>121.752211030737</v>
      </c>
      <c r="G1187" s="11" t="n">
        <v>0</v>
      </c>
      <c r="H1187" s="5" t="n">
        <v>0</v>
      </c>
      <c r="I1187" s="5" t="n">
        <v>121.752211030737</v>
      </c>
    </row>
    <row r="1188" customFormat="false" ht="14.25" hidden="false" customHeight="false" outlineLevel="0" collapsed="false">
      <c r="A1188" s="0" t="s">
        <v>39</v>
      </c>
      <c r="B1188" s="0" t="s">
        <v>39</v>
      </c>
      <c r="C1188" s="0" t="s">
        <v>65</v>
      </c>
      <c r="D1188" s="0" t="s">
        <v>206</v>
      </c>
      <c r="E1188" s="0" t="n">
        <v>2040</v>
      </c>
      <c r="F1188" s="5" t="n">
        <v>125.988323690519</v>
      </c>
      <c r="G1188" s="11" t="n">
        <v>0</v>
      </c>
      <c r="H1188" s="5" t="n">
        <v>0</v>
      </c>
      <c r="I1188" s="5" t="n">
        <v>125.988323690519</v>
      </c>
    </row>
    <row r="1189" customFormat="false" ht="14.25" hidden="false" customHeight="false" outlineLevel="0" collapsed="false">
      <c r="A1189" s="0" t="s">
        <v>39</v>
      </c>
      <c r="B1189" s="0" t="s">
        <v>39</v>
      </c>
      <c r="C1189" s="0" t="s">
        <v>65</v>
      </c>
      <c r="D1189" s="0" t="s">
        <v>207</v>
      </c>
      <c r="E1189" s="0" t="n">
        <v>2024</v>
      </c>
      <c r="F1189" s="5" t="n">
        <v>646.958685950873</v>
      </c>
      <c r="G1189" s="11" t="n">
        <v>0</v>
      </c>
      <c r="H1189" s="5" t="n">
        <v>0</v>
      </c>
      <c r="I1189" s="5" t="n">
        <v>646.958685950873</v>
      </c>
    </row>
    <row r="1190" customFormat="false" ht="14.25" hidden="false" customHeight="false" outlineLevel="0" collapsed="false">
      <c r="A1190" s="0" t="s">
        <v>39</v>
      </c>
      <c r="B1190" s="0" t="s">
        <v>39</v>
      </c>
      <c r="C1190" s="0" t="s">
        <v>65</v>
      </c>
      <c r="D1190" s="0" t="s">
        <v>207</v>
      </c>
      <c r="E1190" s="0" t="n">
        <v>2025</v>
      </c>
      <c r="F1190" s="5" t="n">
        <v>646.695963787108</v>
      </c>
      <c r="G1190" s="11" t="n">
        <v>0</v>
      </c>
      <c r="H1190" s="5" t="n">
        <v>0</v>
      </c>
      <c r="I1190" s="5" t="n">
        <v>646.695963787108</v>
      </c>
    </row>
    <row r="1191" customFormat="false" ht="14.25" hidden="false" customHeight="false" outlineLevel="0" collapsed="false">
      <c r="A1191" s="0" t="s">
        <v>39</v>
      </c>
      <c r="B1191" s="0" t="s">
        <v>39</v>
      </c>
      <c r="C1191" s="0" t="s">
        <v>65</v>
      </c>
      <c r="D1191" s="0" t="s">
        <v>207</v>
      </c>
      <c r="E1191" s="0" t="n">
        <v>2026</v>
      </c>
      <c r="F1191" s="5" t="n">
        <v>646.543914457229</v>
      </c>
      <c r="G1191" s="11" t="n">
        <v>0</v>
      </c>
      <c r="H1191" s="5" t="n">
        <v>0</v>
      </c>
      <c r="I1191" s="5" t="n">
        <v>646.543914457229</v>
      </c>
    </row>
    <row r="1192" customFormat="false" ht="14.25" hidden="false" customHeight="false" outlineLevel="0" collapsed="false">
      <c r="A1192" s="0" t="s">
        <v>39</v>
      </c>
      <c r="B1192" s="0" t="s">
        <v>39</v>
      </c>
      <c r="C1192" s="0" t="s">
        <v>65</v>
      </c>
      <c r="D1192" s="0" t="s">
        <v>207</v>
      </c>
      <c r="E1192" s="0" t="n">
        <v>2027</v>
      </c>
      <c r="F1192" s="5" t="n">
        <v>648.135325894382</v>
      </c>
      <c r="G1192" s="11" t="n">
        <v>0</v>
      </c>
      <c r="H1192" s="5" t="n">
        <v>0</v>
      </c>
      <c r="I1192" s="5" t="n">
        <v>648.135325894382</v>
      </c>
    </row>
    <row r="1193" customFormat="false" ht="14.25" hidden="false" customHeight="false" outlineLevel="0" collapsed="false">
      <c r="A1193" s="0" t="s">
        <v>39</v>
      </c>
      <c r="B1193" s="0" t="s">
        <v>39</v>
      </c>
      <c r="C1193" s="0" t="s">
        <v>65</v>
      </c>
      <c r="D1193" s="0" t="s">
        <v>207</v>
      </c>
      <c r="E1193" s="0" t="n">
        <v>2028</v>
      </c>
      <c r="F1193" s="5" t="n">
        <v>649.072021005745</v>
      </c>
      <c r="G1193" s="11" t="n">
        <v>0</v>
      </c>
      <c r="H1193" s="5" t="n">
        <v>0</v>
      </c>
      <c r="I1193" s="5" t="n">
        <v>649.072021005745</v>
      </c>
    </row>
    <row r="1194" customFormat="false" ht="14.25" hidden="false" customHeight="false" outlineLevel="0" collapsed="false">
      <c r="A1194" s="0" t="s">
        <v>39</v>
      </c>
      <c r="B1194" s="0" t="s">
        <v>39</v>
      </c>
      <c r="C1194" s="0" t="s">
        <v>65</v>
      </c>
      <c r="D1194" s="0" t="s">
        <v>207</v>
      </c>
      <c r="E1194" s="0" t="n">
        <v>2029</v>
      </c>
      <c r="F1194" s="5" t="n">
        <v>651.13657562442</v>
      </c>
      <c r="G1194" s="11" t="n">
        <v>0</v>
      </c>
      <c r="H1194" s="5" t="n">
        <v>0</v>
      </c>
      <c r="I1194" s="5" t="n">
        <v>651.13657562442</v>
      </c>
    </row>
    <row r="1195" customFormat="false" ht="14.25" hidden="false" customHeight="false" outlineLevel="0" collapsed="false">
      <c r="A1195" s="0" t="s">
        <v>39</v>
      </c>
      <c r="B1195" s="0" t="s">
        <v>39</v>
      </c>
      <c r="C1195" s="0" t="s">
        <v>65</v>
      </c>
      <c r="D1195" s="0" t="s">
        <v>207</v>
      </c>
      <c r="E1195" s="0" t="n">
        <v>2030</v>
      </c>
      <c r="F1195" s="5" t="n">
        <v>651.611968494558</v>
      </c>
      <c r="G1195" s="11" t="n">
        <v>0</v>
      </c>
      <c r="H1195" s="5" t="n">
        <v>0</v>
      </c>
      <c r="I1195" s="5" t="n">
        <v>651.611968494558</v>
      </c>
    </row>
    <row r="1196" customFormat="false" ht="14.25" hidden="false" customHeight="false" outlineLevel="0" collapsed="false">
      <c r="A1196" s="0" t="s">
        <v>39</v>
      </c>
      <c r="B1196" s="0" t="s">
        <v>39</v>
      </c>
      <c r="C1196" s="0" t="s">
        <v>65</v>
      </c>
      <c r="D1196" s="0" t="s">
        <v>207</v>
      </c>
      <c r="E1196" s="0" t="n">
        <v>2031</v>
      </c>
      <c r="F1196" s="5" t="n">
        <v>654.132431290219</v>
      </c>
      <c r="G1196" s="11" t="n">
        <v>0</v>
      </c>
      <c r="H1196" s="5" t="n">
        <v>0</v>
      </c>
      <c r="I1196" s="5" t="n">
        <v>654.132431290219</v>
      </c>
    </row>
    <row r="1197" customFormat="false" ht="14.25" hidden="false" customHeight="false" outlineLevel="0" collapsed="false">
      <c r="A1197" s="0" t="s">
        <v>39</v>
      </c>
      <c r="B1197" s="0" t="s">
        <v>39</v>
      </c>
      <c r="C1197" s="0" t="s">
        <v>65</v>
      </c>
      <c r="D1197" s="0" t="s">
        <v>207</v>
      </c>
      <c r="E1197" s="0" t="n">
        <v>2032</v>
      </c>
      <c r="F1197" s="5" t="n">
        <v>658.325632569693</v>
      </c>
      <c r="G1197" s="11" t="n">
        <v>0</v>
      </c>
      <c r="H1197" s="5" t="n">
        <v>0</v>
      </c>
      <c r="I1197" s="5" t="n">
        <v>658.325632569693</v>
      </c>
    </row>
    <row r="1198" customFormat="false" ht="14.25" hidden="false" customHeight="false" outlineLevel="0" collapsed="false">
      <c r="A1198" s="0" t="s">
        <v>39</v>
      </c>
      <c r="B1198" s="0" t="s">
        <v>39</v>
      </c>
      <c r="C1198" s="0" t="s">
        <v>65</v>
      </c>
      <c r="D1198" s="0" t="s">
        <v>207</v>
      </c>
      <c r="E1198" s="0" t="n">
        <v>2033</v>
      </c>
      <c r="F1198" s="5" t="n">
        <v>661.553754837721</v>
      </c>
      <c r="G1198" s="11" t="n">
        <v>0</v>
      </c>
      <c r="H1198" s="5" t="n">
        <v>0</v>
      </c>
      <c r="I1198" s="5" t="n">
        <v>661.553754837721</v>
      </c>
    </row>
    <row r="1199" customFormat="false" ht="14.25" hidden="false" customHeight="false" outlineLevel="0" collapsed="false">
      <c r="A1199" s="0" t="s">
        <v>39</v>
      </c>
      <c r="B1199" s="0" t="s">
        <v>39</v>
      </c>
      <c r="C1199" s="0" t="s">
        <v>65</v>
      </c>
      <c r="D1199" s="0" t="s">
        <v>207</v>
      </c>
      <c r="E1199" s="0" t="n">
        <v>2034</v>
      </c>
      <c r="F1199" s="5" t="n">
        <v>663.442691546606</v>
      </c>
      <c r="G1199" s="11" t="n">
        <v>0</v>
      </c>
      <c r="H1199" s="5" t="n">
        <v>0</v>
      </c>
      <c r="I1199" s="5" t="n">
        <v>663.442691546606</v>
      </c>
    </row>
    <row r="1200" customFormat="false" ht="14.25" hidden="false" customHeight="false" outlineLevel="0" collapsed="false">
      <c r="A1200" s="0" t="s">
        <v>39</v>
      </c>
      <c r="B1200" s="0" t="s">
        <v>39</v>
      </c>
      <c r="C1200" s="0" t="s">
        <v>65</v>
      </c>
      <c r="D1200" s="0" t="s">
        <v>207</v>
      </c>
      <c r="E1200" s="0" t="n">
        <v>2035</v>
      </c>
      <c r="F1200" s="5" t="n">
        <v>665.625616808371</v>
      </c>
      <c r="G1200" s="11" t="n">
        <v>0</v>
      </c>
      <c r="H1200" s="5" t="n">
        <v>0</v>
      </c>
      <c r="I1200" s="5" t="n">
        <v>665.625616808371</v>
      </c>
    </row>
    <row r="1201" customFormat="false" ht="14.25" hidden="false" customHeight="false" outlineLevel="0" collapsed="false">
      <c r="A1201" s="0" t="s">
        <v>39</v>
      </c>
      <c r="B1201" s="0" t="s">
        <v>39</v>
      </c>
      <c r="C1201" s="0" t="s">
        <v>65</v>
      </c>
      <c r="D1201" s="0" t="s">
        <v>207</v>
      </c>
      <c r="E1201" s="0" t="n">
        <v>2036</v>
      </c>
      <c r="F1201" s="5" t="n">
        <v>668.519967532377</v>
      </c>
      <c r="G1201" s="11" t="n">
        <v>0</v>
      </c>
      <c r="H1201" s="5" t="n">
        <v>0</v>
      </c>
      <c r="I1201" s="5" t="n">
        <v>668.519967532377</v>
      </c>
    </row>
    <row r="1202" customFormat="false" ht="14.25" hidden="false" customHeight="false" outlineLevel="0" collapsed="false">
      <c r="A1202" s="0" t="s">
        <v>39</v>
      </c>
      <c r="B1202" s="0" t="s">
        <v>39</v>
      </c>
      <c r="C1202" s="0" t="s">
        <v>65</v>
      </c>
      <c r="D1202" s="0" t="s">
        <v>207</v>
      </c>
      <c r="E1202" s="0" t="n">
        <v>2037</v>
      </c>
      <c r="F1202" s="5" t="n">
        <v>673.2901652998</v>
      </c>
      <c r="G1202" s="11" t="n">
        <v>0</v>
      </c>
      <c r="H1202" s="5" t="n">
        <v>0</v>
      </c>
      <c r="I1202" s="5" t="n">
        <v>673.2901652998</v>
      </c>
    </row>
    <row r="1203" customFormat="false" ht="14.25" hidden="false" customHeight="false" outlineLevel="0" collapsed="false">
      <c r="A1203" s="0" t="s">
        <v>39</v>
      </c>
      <c r="B1203" s="0" t="s">
        <v>39</v>
      </c>
      <c r="C1203" s="0" t="s">
        <v>65</v>
      </c>
      <c r="D1203" s="0" t="s">
        <v>207</v>
      </c>
      <c r="E1203" s="0" t="n">
        <v>2038</v>
      </c>
      <c r="F1203" s="5" t="n">
        <v>677.252483084256</v>
      </c>
      <c r="G1203" s="11" t="n">
        <v>0</v>
      </c>
      <c r="H1203" s="5" t="n">
        <v>0</v>
      </c>
      <c r="I1203" s="5" t="n">
        <v>677.252483084256</v>
      </c>
    </row>
    <row r="1204" customFormat="false" ht="14.25" hidden="false" customHeight="false" outlineLevel="0" collapsed="false">
      <c r="A1204" s="0" t="s">
        <v>39</v>
      </c>
      <c r="B1204" s="0" t="s">
        <v>39</v>
      </c>
      <c r="C1204" s="0" t="s">
        <v>65</v>
      </c>
      <c r="D1204" s="0" t="s">
        <v>207</v>
      </c>
      <c r="E1204" s="0" t="n">
        <v>2039</v>
      </c>
      <c r="F1204" s="5" t="n">
        <v>680.967726064076</v>
      </c>
      <c r="G1204" s="11" t="n">
        <v>0</v>
      </c>
      <c r="H1204" s="5" t="n">
        <v>0</v>
      </c>
      <c r="I1204" s="5" t="n">
        <v>680.967726064076</v>
      </c>
    </row>
    <row r="1205" customFormat="false" ht="14.25" hidden="false" customHeight="false" outlineLevel="0" collapsed="false">
      <c r="A1205" s="0" t="s">
        <v>39</v>
      </c>
      <c r="B1205" s="0" t="s">
        <v>39</v>
      </c>
      <c r="C1205" s="0" t="s">
        <v>65</v>
      </c>
      <c r="D1205" s="0" t="s">
        <v>207</v>
      </c>
      <c r="E1205" s="0" t="n">
        <v>2040</v>
      </c>
      <c r="F1205" s="5" t="n">
        <v>685.666403044976</v>
      </c>
      <c r="G1205" s="11" t="n">
        <v>0</v>
      </c>
      <c r="H1205" s="5" t="n">
        <v>0</v>
      </c>
      <c r="I1205" s="5" t="n">
        <v>685.666403044976</v>
      </c>
    </row>
    <row r="1206" customFormat="false" ht="14.25" hidden="false" customHeight="false" outlineLevel="0" collapsed="false">
      <c r="A1206" s="0" t="s">
        <v>39</v>
      </c>
      <c r="B1206" s="0" t="s">
        <v>39</v>
      </c>
      <c r="C1206" s="0" t="s">
        <v>75</v>
      </c>
      <c r="D1206" s="0" t="s">
        <v>210</v>
      </c>
      <c r="E1206" s="0" t="n">
        <v>2024</v>
      </c>
      <c r="F1206" s="5" t="n">
        <v>81.77877</v>
      </c>
      <c r="G1206" s="11" t="n">
        <v>0</v>
      </c>
      <c r="H1206" s="5" t="n">
        <v>0</v>
      </c>
      <c r="I1206" s="5" t="n">
        <v>81.77877</v>
      </c>
    </row>
    <row r="1207" customFormat="false" ht="14.25" hidden="false" customHeight="false" outlineLevel="0" collapsed="false">
      <c r="A1207" s="0" t="s">
        <v>39</v>
      </c>
      <c r="B1207" s="0" t="s">
        <v>39</v>
      </c>
      <c r="C1207" s="0" t="s">
        <v>75</v>
      </c>
      <c r="D1207" s="0" t="s">
        <v>210</v>
      </c>
      <c r="E1207" s="0" t="n">
        <v>2025</v>
      </c>
      <c r="F1207" s="5" t="n">
        <v>88.7047642483448</v>
      </c>
      <c r="G1207" s="11" t="n">
        <v>0</v>
      </c>
      <c r="H1207" s="5" t="n">
        <v>0</v>
      </c>
      <c r="I1207" s="5" t="n">
        <v>88.7047642483448</v>
      </c>
    </row>
    <row r="1208" customFormat="false" ht="14.25" hidden="false" customHeight="false" outlineLevel="0" collapsed="false">
      <c r="A1208" s="0" t="s">
        <v>39</v>
      </c>
      <c r="B1208" s="0" t="s">
        <v>39</v>
      </c>
      <c r="C1208" s="0" t="s">
        <v>75</v>
      </c>
      <c r="D1208" s="0" t="s">
        <v>210</v>
      </c>
      <c r="E1208" s="0" t="n">
        <v>2026</v>
      </c>
      <c r="F1208" s="5" t="n">
        <v>101.359239707402</v>
      </c>
      <c r="G1208" s="11" t="n">
        <v>0</v>
      </c>
      <c r="H1208" s="5" t="n">
        <v>0</v>
      </c>
      <c r="I1208" s="5" t="n">
        <v>101.359239707402</v>
      </c>
    </row>
    <row r="1209" customFormat="false" ht="14.25" hidden="false" customHeight="false" outlineLevel="0" collapsed="false">
      <c r="A1209" s="0" t="s">
        <v>39</v>
      </c>
      <c r="B1209" s="0" t="s">
        <v>39</v>
      </c>
      <c r="C1209" s="0" t="s">
        <v>75</v>
      </c>
      <c r="D1209" s="0" t="s">
        <v>210</v>
      </c>
      <c r="E1209" s="0" t="n">
        <v>2027</v>
      </c>
      <c r="F1209" s="5" t="n">
        <v>119.743144460762</v>
      </c>
      <c r="G1209" s="11" t="n">
        <v>0</v>
      </c>
      <c r="H1209" s="5" t="n">
        <v>0</v>
      </c>
      <c r="I1209" s="5" t="n">
        <v>119.743144460762</v>
      </c>
    </row>
    <row r="1210" customFormat="false" ht="14.25" hidden="false" customHeight="false" outlineLevel="0" collapsed="false">
      <c r="A1210" s="0" t="s">
        <v>39</v>
      </c>
      <c r="B1210" s="0" t="s">
        <v>39</v>
      </c>
      <c r="C1210" s="0" t="s">
        <v>75</v>
      </c>
      <c r="D1210" s="0" t="s">
        <v>210</v>
      </c>
      <c r="E1210" s="0" t="n">
        <v>2028</v>
      </c>
      <c r="F1210" s="5" t="n">
        <v>138.354285974883</v>
      </c>
      <c r="G1210" s="11" t="n">
        <v>0</v>
      </c>
      <c r="H1210" s="5" t="n">
        <v>0</v>
      </c>
      <c r="I1210" s="5" t="n">
        <v>138.354285974883</v>
      </c>
    </row>
    <row r="1211" customFormat="false" ht="14.25" hidden="false" customHeight="false" outlineLevel="0" collapsed="false">
      <c r="A1211" s="0" t="s">
        <v>39</v>
      </c>
      <c r="B1211" s="0" t="s">
        <v>39</v>
      </c>
      <c r="C1211" s="0" t="s">
        <v>75</v>
      </c>
      <c r="D1211" s="0" t="s">
        <v>210</v>
      </c>
      <c r="E1211" s="0" t="n">
        <v>2029</v>
      </c>
      <c r="F1211" s="5" t="n">
        <v>161.29863406707</v>
      </c>
      <c r="G1211" s="11" t="n">
        <v>0</v>
      </c>
      <c r="H1211" s="5" t="n">
        <v>0</v>
      </c>
      <c r="I1211" s="5" t="n">
        <v>161.29863406707</v>
      </c>
    </row>
    <row r="1212" customFormat="false" ht="14.25" hidden="false" customHeight="false" outlineLevel="0" collapsed="false">
      <c r="A1212" s="0" t="s">
        <v>39</v>
      </c>
      <c r="B1212" s="0" t="s">
        <v>39</v>
      </c>
      <c r="C1212" s="0" t="s">
        <v>75</v>
      </c>
      <c r="D1212" s="0" t="s">
        <v>210</v>
      </c>
      <c r="E1212" s="0" t="n">
        <v>2030</v>
      </c>
      <c r="F1212" s="5" t="n">
        <v>180.084599078028</v>
      </c>
      <c r="G1212" s="11" t="n">
        <v>0</v>
      </c>
      <c r="H1212" s="5" t="n">
        <v>0</v>
      </c>
      <c r="I1212" s="5" t="n">
        <v>180.084599078028</v>
      </c>
    </row>
    <row r="1213" customFormat="false" ht="14.25" hidden="false" customHeight="false" outlineLevel="0" collapsed="false">
      <c r="A1213" s="0" t="s">
        <v>39</v>
      </c>
      <c r="B1213" s="0" t="s">
        <v>39</v>
      </c>
      <c r="C1213" s="0" t="s">
        <v>75</v>
      </c>
      <c r="D1213" s="0" t="s">
        <v>210</v>
      </c>
      <c r="E1213" s="0" t="n">
        <v>2031</v>
      </c>
      <c r="F1213" s="5" t="n">
        <v>198.497898675526</v>
      </c>
      <c r="G1213" s="11" t="n">
        <v>0</v>
      </c>
      <c r="H1213" s="5" t="n">
        <v>0</v>
      </c>
      <c r="I1213" s="5" t="n">
        <v>198.497898675526</v>
      </c>
    </row>
    <row r="1214" customFormat="false" ht="14.25" hidden="false" customHeight="false" outlineLevel="0" collapsed="false">
      <c r="A1214" s="0" t="s">
        <v>39</v>
      </c>
      <c r="B1214" s="0" t="s">
        <v>39</v>
      </c>
      <c r="C1214" s="0" t="s">
        <v>75</v>
      </c>
      <c r="D1214" s="0" t="s">
        <v>210</v>
      </c>
      <c r="E1214" s="0" t="n">
        <v>2032</v>
      </c>
      <c r="F1214" s="5" t="n">
        <v>221.056791817607</v>
      </c>
      <c r="G1214" s="11" t="n">
        <v>0</v>
      </c>
      <c r="H1214" s="5" t="n">
        <v>0</v>
      </c>
      <c r="I1214" s="5" t="n">
        <v>221.056791817607</v>
      </c>
    </row>
    <row r="1215" customFormat="false" ht="14.25" hidden="false" customHeight="false" outlineLevel="0" collapsed="false">
      <c r="A1215" s="0" t="s">
        <v>39</v>
      </c>
      <c r="B1215" s="0" t="s">
        <v>39</v>
      </c>
      <c r="C1215" s="0" t="s">
        <v>75</v>
      </c>
      <c r="D1215" s="0" t="s">
        <v>210</v>
      </c>
      <c r="E1215" s="0" t="n">
        <v>2033</v>
      </c>
      <c r="F1215" s="5" t="n">
        <v>243.531887247425</v>
      </c>
      <c r="G1215" s="11" t="n">
        <v>0</v>
      </c>
      <c r="H1215" s="5" t="n">
        <v>0</v>
      </c>
      <c r="I1215" s="5" t="n">
        <v>243.531887247425</v>
      </c>
    </row>
    <row r="1216" customFormat="false" ht="14.25" hidden="false" customHeight="false" outlineLevel="0" collapsed="false">
      <c r="A1216" s="0" t="s">
        <v>39</v>
      </c>
      <c r="B1216" s="0" t="s">
        <v>39</v>
      </c>
      <c r="C1216" s="0" t="s">
        <v>75</v>
      </c>
      <c r="D1216" s="0" t="s">
        <v>210</v>
      </c>
      <c r="E1216" s="0" t="n">
        <v>2034</v>
      </c>
      <c r="F1216" s="5" t="n">
        <v>265.331451587664</v>
      </c>
      <c r="G1216" s="11" t="n">
        <v>0</v>
      </c>
      <c r="H1216" s="5" t="n">
        <v>0</v>
      </c>
      <c r="I1216" s="5" t="n">
        <v>265.331451587664</v>
      </c>
    </row>
    <row r="1217" customFormat="false" ht="14.25" hidden="false" customHeight="false" outlineLevel="0" collapsed="false">
      <c r="A1217" s="0" t="s">
        <v>39</v>
      </c>
      <c r="B1217" s="0" t="s">
        <v>39</v>
      </c>
      <c r="C1217" s="0" t="s">
        <v>75</v>
      </c>
      <c r="D1217" s="0" t="s">
        <v>210</v>
      </c>
      <c r="E1217" s="0" t="n">
        <v>2035</v>
      </c>
      <c r="F1217" s="5" t="n">
        <v>285.819875735117</v>
      </c>
      <c r="G1217" s="11" t="n">
        <v>0</v>
      </c>
      <c r="H1217" s="5" t="n">
        <v>0</v>
      </c>
      <c r="I1217" s="5" t="n">
        <v>285.819875735117</v>
      </c>
    </row>
    <row r="1218" customFormat="false" ht="14.25" hidden="false" customHeight="false" outlineLevel="0" collapsed="false">
      <c r="A1218" s="0" t="s">
        <v>39</v>
      </c>
      <c r="B1218" s="0" t="s">
        <v>39</v>
      </c>
      <c r="C1218" s="0" t="s">
        <v>75</v>
      </c>
      <c r="D1218" s="0" t="s">
        <v>210</v>
      </c>
      <c r="E1218" s="0" t="n">
        <v>2036</v>
      </c>
      <c r="F1218" s="5" t="n">
        <v>304.345384212901</v>
      </c>
      <c r="G1218" s="11" t="n">
        <v>0</v>
      </c>
      <c r="H1218" s="5" t="n">
        <v>0</v>
      </c>
      <c r="I1218" s="5" t="n">
        <v>304.345384212901</v>
      </c>
    </row>
    <row r="1219" customFormat="false" ht="14.25" hidden="false" customHeight="false" outlineLevel="0" collapsed="false">
      <c r="A1219" s="0" t="s">
        <v>39</v>
      </c>
      <c r="B1219" s="0" t="s">
        <v>39</v>
      </c>
      <c r="C1219" s="0" t="s">
        <v>75</v>
      </c>
      <c r="D1219" s="0" t="s">
        <v>210</v>
      </c>
      <c r="E1219" s="0" t="n">
        <v>2037</v>
      </c>
      <c r="F1219" s="5" t="n">
        <v>320.272073668187</v>
      </c>
      <c r="G1219" s="11" t="n">
        <v>0</v>
      </c>
      <c r="H1219" s="5" t="n">
        <v>0</v>
      </c>
      <c r="I1219" s="5" t="n">
        <v>320.272073668187</v>
      </c>
    </row>
    <row r="1220" customFormat="false" ht="14.25" hidden="false" customHeight="false" outlineLevel="0" collapsed="false">
      <c r="A1220" s="0" t="s">
        <v>39</v>
      </c>
      <c r="B1220" s="0" t="s">
        <v>39</v>
      </c>
      <c r="C1220" s="0" t="s">
        <v>75</v>
      </c>
      <c r="D1220" s="0" t="s">
        <v>210</v>
      </c>
      <c r="E1220" s="0" t="n">
        <v>2038</v>
      </c>
      <c r="F1220" s="5" t="n">
        <v>333.01430530841</v>
      </c>
      <c r="G1220" s="11" t="n">
        <v>0</v>
      </c>
      <c r="H1220" s="5" t="n">
        <v>0</v>
      </c>
      <c r="I1220" s="5" t="n">
        <v>333.01430530841</v>
      </c>
    </row>
    <row r="1221" customFormat="false" ht="14.25" hidden="false" customHeight="false" outlineLevel="0" collapsed="false">
      <c r="A1221" s="0" t="s">
        <v>39</v>
      </c>
      <c r="B1221" s="0" t="s">
        <v>39</v>
      </c>
      <c r="C1221" s="0" t="s">
        <v>75</v>
      </c>
      <c r="D1221" s="0" t="s">
        <v>210</v>
      </c>
      <c r="E1221" s="0" t="n">
        <v>2039</v>
      </c>
      <c r="F1221" s="5" t="n">
        <v>342.071028778373</v>
      </c>
      <c r="G1221" s="11" t="n">
        <v>0</v>
      </c>
      <c r="H1221" s="5" t="n">
        <v>0</v>
      </c>
      <c r="I1221" s="5" t="n">
        <v>342.071028778373</v>
      </c>
    </row>
    <row r="1222" customFormat="false" ht="14.25" hidden="false" customHeight="false" outlineLevel="0" collapsed="false">
      <c r="A1222" s="0" t="s">
        <v>39</v>
      </c>
      <c r="B1222" s="0" t="s">
        <v>39</v>
      </c>
      <c r="C1222" s="0" t="s">
        <v>75</v>
      </c>
      <c r="D1222" s="0" t="s">
        <v>210</v>
      </c>
      <c r="E1222" s="0" t="n">
        <v>2040</v>
      </c>
      <c r="F1222" s="5" t="n">
        <v>347.057365538034</v>
      </c>
      <c r="G1222" s="11" t="n">
        <v>0</v>
      </c>
      <c r="H1222" s="5" t="n">
        <v>0</v>
      </c>
      <c r="I1222" s="5" t="n">
        <v>347.057365538034</v>
      </c>
    </row>
    <row r="1223" customFormat="false" ht="14.25" hidden="false" customHeight="false" outlineLevel="0" collapsed="false">
      <c r="A1223" s="0" t="s">
        <v>39</v>
      </c>
      <c r="B1223" s="0" t="s">
        <v>39</v>
      </c>
      <c r="C1223" s="0" t="s">
        <v>76</v>
      </c>
      <c r="D1223" s="0" t="s">
        <v>210</v>
      </c>
      <c r="E1223" s="0" t="n">
        <v>2024</v>
      </c>
      <c r="F1223" s="5" t="n">
        <v>0.9</v>
      </c>
      <c r="G1223" s="11" t="n">
        <v>0</v>
      </c>
      <c r="H1223" s="5" t="n">
        <v>0</v>
      </c>
      <c r="I1223" s="5" t="n">
        <v>0.9</v>
      </c>
    </row>
    <row r="1224" customFormat="false" ht="14.25" hidden="false" customHeight="false" outlineLevel="0" collapsed="false">
      <c r="A1224" s="0" t="s">
        <v>39</v>
      </c>
      <c r="B1224" s="0" t="s">
        <v>39</v>
      </c>
      <c r="C1224" s="0" t="s">
        <v>76</v>
      </c>
      <c r="D1224" s="0" t="s">
        <v>210</v>
      </c>
      <c r="E1224" s="0" t="n">
        <v>2024</v>
      </c>
      <c r="F1224" s="5" t="n">
        <v>0</v>
      </c>
      <c r="G1224" s="11" t="n">
        <v>0</v>
      </c>
      <c r="H1224" s="5" t="n">
        <v>0</v>
      </c>
      <c r="I1224" s="5" t="n">
        <v>0</v>
      </c>
    </row>
    <row r="1225" customFormat="false" ht="14.25" hidden="false" customHeight="false" outlineLevel="0" collapsed="false">
      <c r="A1225" s="0" t="s">
        <v>39</v>
      </c>
      <c r="B1225" s="0" t="s">
        <v>39</v>
      </c>
      <c r="C1225" s="0" t="s">
        <v>76</v>
      </c>
      <c r="D1225" s="0" t="s">
        <v>210</v>
      </c>
      <c r="E1225" s="0" t="n">
        <v>2025</v>
      </c>
      <c r="F1225" s="5" t="n">
        <v>2.055</v>
      </c>
      <c r="G1225" s="11" t="n">
        <v>0</v>
      </c>
      <c r="H1225" s="5" t="n">
        <v>0</v>
      </c>
      <c r="I1225" s="5" t="n">
        <v>2.055</v>
      </c>
    </row>
    <row r="1226" customFormat="false" ht="14.25" hidden="false" customHeight="false" outlineLevel="0" collapsed="false">
      <c r="A1226" s="0" t="s">
        <v>39</v>
      </c>
      <c r="B1226" s="0" t="s">
        <v>39</v>
      </c>
      <c r="C1226" s="0" t="s">
        <v>76</v>
      </c>
      <c r="D1226" s="0" t="s">
        <v>210</v>
      </c>
      <c r="E1226" s="0" t="n">
        <v>2025</v>
      </c>
      <c r="F1226" s="5" t="n">
        <v>0</v>
      </c>
      <c r="G1226" s="11" t="n">
        <v>0</v>
      </c>
      <c r="H1226" s="5" t="n">
        <v>0</v>
      </c>
      <c r="I1226" s="5" t="n">
        <v>0</v>
      </c>
    </row>
    <row r="1227" customFormat="false" ht="14.25" hidden="false" customHeight="false" outlineLevel="0" collapsed="false">
      <c r="A1227" s="0" t="s">
        <v>39</v>
      </c>
      <c r="B1227" s="0" t="s">
        <v>39</v>
      </c>
      <c r="C1227" s="0" t="s">
        <v>76</v>
      </c>
      <c r="D1227" s="0" t="s">
        <v>210</v>
      </c>
      <c r="E1227" s="0" t="n">
        <v>2026</v>
      </c>
      <c r="F1227" s="5" t="n">
        <v>14.00982</v>
      </c>
      <c r="G1227" s="11" t="n">
        <v>0</v>
      </c>
      <c r="H1227" s="5" t="n">
        <v>0</v>
      </c>
      <c r="I1227" s="5" t="n">
        <v>14.00982</v>
      </c>
    </row>
    <row r="1228" customFormat="false" ht="14.25" hidden="false" customHeight="false" outlineLevel="0" collapsed="false">
      <c r="A1228" s="0" t="s">
        <v>39</v>
      </c>
      <c r="B1228" s="0" t="s">
        <v>39</v>
      </c>
      <c r="C1228" s="0" t="s">
        <v>76</v>
      </c>
      <c r="D1228" s="0" t="s">
        <v>210</v>
      </c>
      <c r="E1228" s="0" t="n">
        <v>2026</v>
      </c>
      <c r="F1228" s="5" t="n">
        <v>0</v>
      </c>
      <c r="G1228" s="11" t="n">
        <v>0</v>
      </c>
      <c r="H1228" s="5" t="n">
        <v>0</v>
      </c>
      <c r="I1228" s="5" t="n">
        <v>0</v>
      </c>
    </row>
    <row r="1229" customFormat="false" ht="14.25" hidden="false" customHeight="false" outlineLevel="0" collapsed="false">
      <c r="A1229" s="0" t="s">
        <v>39</v>
      </c>
      <c r="B1229" s="0" t="s">
        <v>39</v>
      </c>
      <c r="C1229" s="0" t="s">
        <v>76</v>
      </c>
      <c r="D1229" s="0" t="s">
        <v>210</v>
      </c>
      <c r="E1229" s="0" t="n">
        <v>2027</v>
      </c>
      <c r="F1229" s="5" t="n">
        <v>25.964641</v>
      </c>
      <c r="G1229" s="11" t="n">
        <v>0</v>
      </c>
      <c r="H1229" s="5" t="n">
        <v>0</v>
      </c>
      <c r="I1229" s="5" t="n">
        <v>25.964641</v>
      </c>
    </row>
    <row r="1230" customFormat="false" ht="14.25" hidden="false" customHeight="false" outlineLevel="0" collapsed="false">
      <c r="A1230" s="0" t="s">
        <v>39</v>
      </c>
      <c r="B1230" s="0" t="s">
        <v>39</v>
      </c>
      <c r="C1230" s="0" t="s">
        <v>76</v>
      </c>
      <c r="D1230" s="0" t="s">
        <v>210</v>
      </c>
      <c r="E1230" s="0" t="n">
        <v>2027</v>
      </c>
      <c r="F1230" s="5" t="n">
        <v>0</v>
      </c>
      <c r="G1230" s="11" t="n">
        <v>0</v>
      </c>
      <c r="H1230" s="5" t="n">
        <v>0</v>
      </c>
      <c r="I1230" s="5" t="n">
        <v>0</v>
      </c>
    </row>
    <row r="1231" customFormat="false" ht="14.25" hidden="false" customHeight="false" outlineLevel="0" collapsed="false">
      <c r="A1231" s="0" t="s">
        <v>39</v>
      </c>
      <c r="B1231" s="0" t="s">
        <v>39</v>
      </c>
      <c r="C1231" s="0" t="s">
        <v>76</v>
      </c>
      <c r="D1231" s="0" t="s">
        <v>210</v>
      </c>
      <c r="E1231" s="0" t="n">
        <v>2028</v>
      </c>
      <c r="F1231" s="5" t="n">
        <v>32.79744</v>
      </c>
      <c r="G1231" s="11" t="n">
        <v>0</v>
      </c>
      <c r="H1231" s="5" t="n">
        <v>0</v>
      </c>
      <c r="I1231" s="5" t="n">
        <v>32.79744</v>
      </c>
    </row>
    <row r="1232" customFormat="false" ht="14.25" hidden="false" customHeight="false" outlineLevel="0" collapsed="false">
      <c r="A1232" s="0" t="s">
        <v>39</v>
      </c>
      <c r="B1232" s="0" t="s">
        <v>39</v>
      </c>
      <c r="C1232" s="0" t="s">
        <v>76</v>
      </c>
      <c r="D1232" s="0" t="s">
        <v>210</v>
      </c>
      <c r="E1232" s="0" t="n">
        <v>2028</v>
      </c>
      <c r="F1232" s="5" t="n">
        <v>0</v>
      </c>
      <c r="G1232" s="11" t="n">
        <v>0</v>
      </c>
      <c r="H1232" s="5" t="n">
        <v>0</v>
      </c>
      <c r="I1232" s="5" t="n">
        <v>0</v>
      </c>
    </row>
    <row r="1233" customFormat="false" ht="14.25" hidden="false" customHeight="false" outlineLevel="0" collapsed="false">
      <c r="A1233" s="0" t="s">
        <v>39</v>
      </c>
      <c r="B1233" s="0" t="s">
        <v>39</v>
      </c>
      <c r="C1233" s="0" t="s">
        <v>76</v>
      </c>
      <c r="D1233" s="0" t="s">
        <v>210</v>
      </c>
      <c r="E1233" s="0" t="n">
        <v>2029</v>
      </c>
      <c r="F1233" s="5" t="n">
        <v>40.9968</v>
      </c>
      <c r="G1233" s="11" t="n">
        <v>0</v>
      </c>
      <c r="H1233" s="5" t="n">
        <v>0</v>
      </c>
      <c r="I1233" s="5" t="n">
        <v>40.9968</v>
      </c>
    </row>
    <row r="1234" customFormat="false" ht="14.25" hidden="false" customHeight="false" outlineLevel="0" collapsed="false">
      <c r="A1234" s="0" t="s">
        <v>39</v>
      </c>
      <c r="B1234" s="0" t="s">
        <v>39</v>
      </c>
      <c r="C1234" s="0" t="s">
        <v>76</v>
      </c>
      <c r="D1234" s="0" t="s">
        <v>210</v>
      </c>
      <c r="E1234" s="0" t="n">
        <v>2029</v>
      </c>
      <c r="F1234" s="5" t="n">
        <v>0</v>
      </c>
      <c r="G1234" s="11" t="n">
        <v>0</v>
      </c>
      <c r="H1234" s="5" t="n">
        <v>0</v>
      </c>
      <c r="I1234" s="5" t="n">
        <v>0</v>
      </c>
    </row>
    <row r="1235" customFormat="false" ht="14.25" hidden="false" customHeight="false" outlineLevel="0" collapsed="false">
      <c r="A1235" s="0" t="s">
        <v>39</v>
      </c>
      <c r="B1235" s="0" t="s">
        <v>39</v>
      </c>
      <c r="C1235" s="0" t="s">
        <v>76</v>
      </c>
      <c r="D1235" s="0" t="s">
        <v>210</v>
      </c>
      <c r="E1235" s="0" t="n">
        <v>2030</v>
      </c>
      <c r="F1235" s="5" t="n">
        <v>38.106</v>
      </c>
      <c r="G1235" s="11" t="n">
        <v>0</v>
      </c>
      <c r="H1235" s="5" t="n">
        <v>0</v>
      </c>
      <c r="I1235" s="5" t="n">
        <v>38.106</v>
      </c>
    </row>
    <row r="1236" customFormat="false" ht="14.25" hidden="false" customHeight="false" outlineLevel="0" collapsed="false">
      <c r="A1236" s="0" t="s">
        <v>39</v>
      </c>
      <c r="B1236" s="0" t="s">
        <v>39</v>
      </c>
      <c r="C1236" s="0" t="s">
        <v>76</v>
      </c>
      <c r="D1236" s="0" t="s">
        <v>210</v>
      </c>
      <c r="E1236" s="0" t="n">
        <v>2030</v>
      </c>
      <c r="F1236" s="5" t="n">
        <v>0</v>
      </c>
      <c r="G1236" s="11" t="n">
        <v>0</v>
      </c>
      <c r="H1236" s="5" t="n">
        <v>0</v>
      </c>
      <c r="I1236" s="5" t="n">
        <v>0</v>
      </c>
    </row>
    <row r="1237" customFormat="false" ht="14.25" hidden="false" customHeight="false" outlineLevel="0" collapsed="false">
      <c r="A1237" s="0" t="s">
        <v>39</v>
      </c>
      <c r="B1237" s="0" t="s">
        <v>39</v>
      </c>
      <c r="C1237" s="0" t="s">
        <v>76</v>
      </c>
      <c r="D1237" s="0" t="s">
        <v>210</v>
      </c>
      <c r="E1237" s="0" t="n">
        <v>2031</v>
      </c>
      <c r="F1237" s="5" t="n">
        <v>44.938801</v>
      </c>
      <c r="G1237" s="11" t="n">
        <v>0</v>
      </c>
      <c r="H1237" s="5" t="n">
        <v>0</v>
      </c>
      <c r="I1237" s="5" t="n">
        <v>44.938801</v>
      </c>
    </row>
    <row r="1238" customFormat="false" ht="14.25" hidden="false" customHeight="false" outlineLevel="0" collapsed="false">
      <c r="A1238" s="0" t="s">
        <v>39</v>
      </c>
      <c r="B1238" s="0" t="s">
        <v>39</v>
      </c>
      <c r="C1238" s="0" t="s">
        <v>76</v>
      </c>
      <c r="D1238" s="0" t="s">
        <v>210</v>
      </c>
      <c r="E1238" s="0" t="n">
        <v>2031</v>
      </c>
      <c r="F1238" s="5" t="n">
        <v>0</v>
      </c>
      <c r="G1238" s="11" t="n">
        <v>0</v>
      </c>
      <c r="H1238" s="5" t="n">
        <v>0</v>
      </c>
      <c r="I1238" s="5" t="n">
        <v>0</v>
      </c>
    </row>
    <row r="1239" customFormat="false" ht="14.25" hidden="false" customHeight="false" outlineLevel="0" collapsed="false">
      <c r="A1239" s="0" t="s">
        <v>39</v>
      </c>
      <c r="B1239" s="0" t="s">
        <v>39</v>
      </c>
      <c r="C1239" s="0" t="s">
        <v>76</v>
      </c>
      <c r="D1239" s="0" t="s">
        <v>210</v>
      </c>
      <c r="E1239" s="0" t="n">
        <v>2032</v>
      </c>
      <c r="F1239" s="5" t="n">
        <v>52.428599</v>
      </c>
      <c r="G1239" s="11" t="n">
        <v>0</v>
      </c>
      <c r="H1239" s="5" t="n">
        <v>0</v>
      </c>
      <c r="I1239" s="5" t="n">
        <v>52.428599</v>
      </c>
    </row>
    <row r="1240" customFormat="false" ht="14.25" hidden="false" customHeight="false" outlineLevel="0" collapsed="false">
      <c r="A1240" s="0" t="s">
        <v>39</v>
      </c>
      <c r="B1240" s="0" t="s">
        <v>39</v>
      </c>
      <c r="C1240" s="0" t="s">
        <v>76</v>
      </c>
      <c r="D1240" s="0" t="s">
        <v>210</v>
      </c>
      <c r="E1240" s="0" t="n">
        <v>2032</v>
      </c>
      <c r="F1240" s="5" t="n">
        <v>0</v>
      </c>
      <c r="G1240" s="11" t="n">
        <v>0</v>
      </c>
      <c r="H1240" s="5" t="n">
        <v>0</v>
      </c>
      <c r="I1240" s="5" t="n">
        <v>0</v>
      </c>
    </row>
    <row r="1241" customFormat="false" ht="14.25" hidden="false" customHeight="false" outlineLevel="0" collapsed="false">
      <c r="A1241" s="0" t="s">
        <v>39</v>
      </c>
      <c r="B1241" s="0" t="s">
        <v>39</v>
      </c>
      <c r="C1241" s="0" t="s">
        <v>76</v>
      </c>
      <c r="D1241" s="0" t="s">
        <v>210</v>
      </c>
      <c r="E1241" s="0" t="n">
        <v>2033</v>
      </c>
      <c r="F1241" s="5" t="n">
        <v>60.969601</v>
      </c>
      <c r="G1241" s="11" t="n">
        <v>0</v>
      </c>
      <c r="H1241" s="5" t="n">
        <v>0</v>
      </c>
      <c r="I1241" s="5" t="n">
        <v>60.969601</v>
      </c>
    </row>
    <row r="1242" customFormat="false" ht="14.25" hidden="false" customHeight="false" outlineLevel="0" collapsed="false">
      <c r="A1242" s="0" t="s">
        <v>39</v>
      </c>
      <c r="B1242" s="0" t="s">
        <v>39</v>
      </c>
      <c r="C1242" s="0" t="s">
        <v>76</v>
      </c>
      <c r="D1242" s="0" t="s">
        <v>210</v>
      </c>
      <c r="E1242" s="0" t="n">
        <v>2033</v>
      </c>
      <c r="F1242" s="5" t="n">
        <v>0</v>
      </c>
      <c r="G1242" s="11" t="n">
        <v>0</v>
      </c>
      <c r="H1242" s="5" t="n">
        <v>0</v>
      </c>
      <c r="I1242" s="5" t="n">
        <v>0</v>
      </c>
    </row>
    <row r="1243" customFormat="false" ht="14.25" hidden="false" customHeight="false" outlineLevel="0" collapsed="false">
      <c r="A1243" s="0" t="s">
        <v>39</v>
      </c>
      <c r="B1243" s="0" t="s">
        <v>39</v>
      </c>
      <c r="C1243" s="0" t="s">
        <v>76</v>
      </c>
      <c r="D1243" s="0" t="s">
        <v>210</v>
      </c>
      <c r="E1243" s="0" t="n">
        <v>2034</v>
      </c>
      <c r="F1243" s="5" t="n">
        <v>69.7734</v>
      </c>
      <c r="G1243" s="11" t="n">
        <v>0</v>
      </c>
      <c r="H1243" s="5" t="n">
        <v>0</v>
      </c>
      <c r="I1243" s="5" t="n">
        <v>69.7734</v>
      </c>
    </row>
    <row r="1244" customFormat="false" ht="14.25" hidden="false" customHeight="false" outlineLevel="0" collapsed="false">
      <c r="A1244" s="0" t="s">
        <v>39</v>
      </c>
      <c r="B1244" s="0" t="s">
        <v>39</v>
      </c>
      <c r="C1244" s="0" t="s">
        <v>76</v>
      </c>
      <c r="D1244" s="0" t="s">
        <v>210</v>
      </c>
      <c r="E1244" s="0" t="n">
        <v>2034</v>
      </c>
      <c r="F1244" s="5" t="n">
        <v>0</v>
      </c>
      <c r="G1244" s="11" t="n">
        <v>0</v>
      </c>
      <c r="H1244" s="5" t="n">
        <v>0</v>
      </c>
      <c r="I1244" s="5" t="n">
        <v>0</v>
      </c>
    </row>
    <row r="1245" customFormat="false" ht="14.25" hidden="false" customHeight="false" outlineLevel="0" collapsed="false">
      <c r="A1245" s="0" t="s">
        <v>39</v>
      </c>
      <c r="B1245" s="0" t="s">
        <v>39</v>
      </c>
      <c r="C1245" s="0" t="s">
        <v>76</v>
      </c>
      <c r="D1245" s="0" t="s">
        <v>210</v>
      </c>
      <c r="E1245" s="0" t="n">
        <v>2035</v>
      </c>
      <c r="F1245" s="5" t="n">
        <v>78.84</v>
      </c>
      <c r="G1245" s="11" t="n">
        <v>0</v>
      </c>
      <c r="H1245" s="5" t="n">
        <v>0</v>
      </c>
      <c r="I1245" s="5" t="n">
        <v>78.84</v>
      </c>
    </row>
    <row r="1246" customFormat="false" ht="14.25" hidden="false" customHeight="false" outlineLevel="0" collapsed="false">
      <c r="A1246" s="0" t="s">
        <v>39</v>
      </c>
      <c r="B1246" s="0" t="s">
        <v>39</v>
      </c>
      <c r="C1246" s="0" t="s">
        <v>76</v>
      </c>
      <c r="D1246" s="0" t="s">
        <v>210</v>
      </c>
      <c r="E1246" s="0" t="n">
        <v>2035</v>
      </c>
      <c r="F1246" s="5" t="n">
        <v>0</v>
      </c>
      <c r="G1246" s="11" t="n">
        <v>0</v>
      </c>
      <c r="H1246" s="5" t="n">
        <v>0</v>
      </c>
      <c r="I1246" s="5" t="n">
        <v>0</v>
      </c>
    </row>
    <row r="1247" customFormat="false" ht="14.25" hidden="false" customHeight="false" outlineLevel="0" collapsed="false">
      <c r="A1247" s="0" t="s">
        <v>39</v>
      </c>
      <c r="B1247" s="0" t="s">
        <v>39</v>
      </c>
      <c r="C1247" s="0" t="s">
        <v>76</v>
      </c>
      <c r="D1247" s="0" t="s">
        <v>210</v>
      </c>
      <c r="E1247" s="0" t="n">
        <v>2036</v>
      </c>
      <c r="F1247" s="5" t="n">
        <v>88.1694</v>
      </c>
      <c r="G1247" s="11" t="n">
        <v>0</v>
      </c>
      <c r="H1247" s="5" t="n">
        <v>0</v>
      </c>
      <c r="I1247" s="5" t="n">
        <v>88.1694</v>
      </c>
    </row>
    <row r="1248" customFormat="false" ht="14.25" hidden="false" customHeight="false" outlineLevel="0" collapsed="false">
      <c r="A1248" s="0" t="s">
        <v>39</v>
      </c>
      <c r="B1248" s="0" t="s">
        <v>39</v>
      </c>
      <c r="C1248" s="0" t="s">
        <v>76</v>
      </c>
      <c r="D1248" s="0" t="s">
        <v>210</v>
      </c>
      <c r="E1248" s="0" t="n">
        <v>2036</v>
      </c>
      <c r="F1248" s="5" t="n">
        <v>0</v>
      </c>
      <c r="G1248" s="11" t="n">
        <v>0</v>
      </c>
      <c r="H1248" s="5" t="n">
        <v>0</v>
      </c>
      <c r="I1248" s="5" t="n">
        <v>0</v>
      </c>
    </row>
    <row r="1249" customFormat="false" ht="14.25" hidden="false" customHeight="false" outlineLevel="0" collapsed="false">
      <c r="A1249" s="0" t="s">
        <v>39</v>
      </c>
      <c r="B1249" s="0" t="s">
        <v>39</v>
      </c>
      <c r="C1249" s="0" t="s">
        <v>76</v>
      </c>
      <c r="D1249" s="0" t="s">
        <v>210</v>
      </c>
      <c r="E1249" s="0" t="n">
        <v>2037</v>
      </c>
      <c r="F1249" s="5" t="n">
        <v>95.046</v>
      </c>
      <c r="G1249" s="11" t="n">
        <v>0</v>
      </c>
      <c r="H1249" s="5" t="n">
        <v>0</v>
      </c>
      <c r="I1249" s="5" t="n">
        <v>95.046</v>
      </c>
    </row>
    <row r="1250" customFormat="false" ht="14.25" hidden="false" customHeight="false" outlineLevel="0" collapsed="false">
      <c r="A1250" s="0" t="s">
        <v>39</v>
      </c>
      <c r="B1250" s="0" t="s">
        <v>39</v>
      </c>
      <c r="C1250" s="0" t="s">
        <v>76</v>
      </c>
      <c r="D1250" s="0" t="s">
        <v>210</v>
      </c>
      <c r="E1250" s="0" t="n">
        <v>2037</v>
      </c>
      <c r="F1250" s="5" t="n">
        <v>0</v>
      </c>
      <c r="G1250" s="11" t="n">
        <v>0</v>
      </c>
      <c r="H1250" s="5" t="n">
        <v>0</v>
      </c>
      <c r="I1250" s="5" t="n">
        <v>0</v>
      </c>
    </row>
    <row r="1251" customFormat="false" ht="14.25" hidden="false" customHeight="false" outlineLevel="0" collapsed="false">
      <c r="A1251" s="0" t="s">
        <v>39</v>
      </c>
      <c r="B1251" s="0" t="s">
        <v>39</v>
      </c>
      <c r="C1251" s="0" t="s">
        <v>76</v>
      </c>
      <c r="D1251" s="0" t="s">
        <v>210</v>
      </c>
      <c r="E1251" s="0" t="n">
        <v>2038</v>
      </c>
      <c r="F1251" s="5" t="n">
        <v>102.0978</v>
      </c>
      <c r="G1251" s="11" t="n">
        <v>0</v>
      </c>
      <c r="H1251" s="5" t="n">
        <v>0</v>
      </c>
      <c r="I1251" s="5" t="n">
        <v>102.0978</v>
      </c>
    </row>
    <row r="1252" customFormat="false" ht="14.25" hidden="false" customHeight="false" outlineLevel="0" collapsed="false">
      <c r="A1252" s="0" t="s">
        <v>39</v>
      </c>
      <c r="B1252" s="0" t="s">
        <v>39</v>
      </c>
      <c r="C1252" s="0" t="s">
        <v>76</v>
      </c>
      <c r="D1252" s="0" t="s">
        <v>210</v>
      </c>
      <c r="E1252" s="0" t="n">
        <v>2038</v>
      </c>
      <c r="F1252" s="5" t="n">
        <v>0</v>
      </c>
      <c r="G1252" s="11" t="n">
        <v>0</v>
      </c>
      <c r="H1252" s="5" t="n">
        <v>0</v>
      </c>
      <c r="I1252" s="5" t="n">
        <v>0</v>
      </c>
    </row>
    <row r="1253" customFormat="false" ht="14.25" hidden="false" customHeight="false" outlineLevel="0" collapsed="false">
      <c r="A1253" s="0" t="s">
        <v>39</v>
      </c>
      <c r="B1253" s="0" t="s">
        <v>39</v>
      </c>
      <c r="C1253" s="0" t="s">
        <v>76</v>
      </c>
      <c r="D1253" s="0" t="s">
        <v>210</v>
      </c>
      <c r="E1253" s="0" t="n">
        <v>2039</v>
      </c>
      <c r="F1253" s="5" t="n">
        <v>109.324799</v>
      </c>
      <c r="G1253" s="11" t="n">
        <v>0</v>
      </c>
      <c r="H1253" s="5" t="n">
        <v>0</v>
      </c>
      <c r="I1253" s="5" t="n">
        <v>109.324799</v>
      </c>
    </row>
    <row r="1254" customFormat="false" ht="14.25" hidden="false" customHeight="false" outlineLevel="0" collapsed="false">
      <c r="A1254" s="0" t="s">
        <v>39</v>
      </c>
      <c r="B1254" s="0" t="s">
        <v>39</v>
      </c>
      <c r="C1254" s="0" t="s">
        <v>76</v>
      </c>
      <c r="D1254" s="0" t="s">
        <v>210</v>
      </c>
      <c r="E1254" s="0" t="n">
        <v>2039</v>
      </c>
      <c r="F1254" s="5" t="n">
        <v>0</v>
      </c>
      <c r="G1254" s="11" t="n">
        <v>0</v>
      </c>
      <c r="H1254" s="5" t="n">
        <v>0</v>
      </c>
      <c r="I1254" s="5" t="n">
        <v>0</v>
      </c>
    </row>
    <row r="1255" customFormat="false" ht="14.25" hidden="false" customHeight="false" outlineLevel="0" collapsed="false">
      <c r="A1255" s="0" t="s">
        <v>39</v>
      </c>
      <c r="B1255" s="0" t="s">
        <v>39</v>
      </c>
      <c r="C1255" s="0" t="s">
        <v>76</v>
      </c>
      <c r="D1255" s="0" t="s">
        <v>210</v>
      </c>
      <c r="E1255" s="0" t="n">
        <v>2040</v>
      </c>
      <c r="F1255" s="5" t="n">
        <v>113.88</v>
      </c>
      <c r="G1255" s="11" t="n">
        <v>0</v>
      </c>
      <c r="H1255" s="5" t="n">
        <v>0</v>
      </c>
      <c r="I1255" s="5" t="n">
        <v>113.88</v>
      </c>
    </row>
    <row r="1256" customFormat="false" ht="14.25" hidden="false" customHeight="false" outlineLevel="0" collapsed="false">
      <c r="A1256" s="0" t="s">
        <v>39</v>
      </c>
      <c r="B1256" s="0" t="s">
        <v>39</v>
      </c>
      <c r="C1256" s="0" t="s">
        <v>76</v>
      </c>
      <c r="D1256" s="0" t="s">
        <v>210</v>
      </c>
      <c r="E1256" s="0" t="n">
        <v>2040</v>
      </c>
      <c r="F1256" s="5" t="n">
        <v>0</v>
      </c>
      <c r="G1256" s="11" t="n">
        <v>0</v>
      </c>
      <c r="H1256" s="5" t="n">
        <v>0</v>
      </c>
      <c r="I1256" s="5" t="n">
        <v>0</v>
      </c>
    </row>
    <row r="1257" customFormat="false" ht="14.25" hidden="false" customHeight="false" outlineLevel="0" collapsed="false">
      <c r="A1257" s="0" t="s">
        <v>39</v>
      </c>
      <c r="B1257" s="0" t="s">
        <v>39</v>
      </c>
      <c r="C1257" s="0" t="s">
        <v>79</v>
      </c>
      <c r="D1257" s="0" t="s">
        <v>211</v>
      </c>
      <c r="E1257" s="0" t="n">
        <v>2024</v>
      </c>
      <c r="F1257" s="5" t="n">
        <v>23.5</v>
      </c>
      <c r="G1257" s="11" t="n">
        <v>0</v>
      </c>
      <c r="H1257" s="5" t="n">
        <v>0</v>
      </c>
      <c r="I1257" s="5" t="n">
        <v>23.5</v>
      </c>
    </row>
    <row r="1258" customFormat="false" ht="14.25" hidden="false" customHeight="false" outlineLevel="0" collapsed="false">
      <c r="A1258" s="0" t="s">
        <v>39</v>
      </c>
      <c r="B1258" s="0" t="s">
        <v>39</v>
      </c>
      <c r="C1258" s="0" t="s">
        <v>79</v>
      </c>
      <c r="D1258" s="0" t="s">
        <v>211</v>
      </c>
      <c r="E1258" s="0" t="n">
        <v>2025</v>
      </c>
      <c r="F1258" s="5" t="n">
        <v>23.6175</v>
      </c>
      <c r="G1258" s="11" t="n">
        <v>0</v>
      </c>
      <c r="H1258" s="5" t="n">
        <v>0</v>
      </c>
      <c r="I1258" s="5" t="n">
        <v>23.6175</v>
      </c>
    </row>
    <row r="1259" customFormat="false" ht="14.25" hidden="false" customHeight="false" outlineLevel="0" collapsed="false">
      <c r="A1259" s="0" t="s">
        <v>39</v>
      </c>
      <c r="B1259" s="0" t="s">
        <v>39</v>
      </c>
      <c r="C1259" s="0" t="s">
        <v>79</v>
      </c>
      <c r="D1259" s="0" t="s">
        <v>211</v>
      </c>
      <c r="E1259" s="0" t="n">
        <v>2026</v>
      </c>
      <c r="F1259" s="5" t="n">
        <v>23.7356</v>
      </c>
      <c r="G1259" s="11" t="n">
        <v>0</v>
      </c>
      <c r="H1259" s="5" t="n">
        <v>0</v>
      </c>
      <c r="I1259" s="5" t="n">
        <v>23.7356</v>
      </c>
    </row>
    <row r="1260" customFormat="false" ht="14.25" hidden="false" customHeight="false" outlineLevel="0" collapsed="false">
      <c r="A1260" s="0" t="s">
        <v>39</v>
      </c>
      <c r="B1260" s="0" t="s">
        <v>39</v>
      </c>
      <c r="C1260" s="0" t="s">
        <v>79</v>
      </c>
      <c r="D1260" s="0" t="s">
        <v>211</v>
      </c>
      <c r="E1260" s="0" t="n">
        <v>2027</v>
      </c>
      <c r="F1260" s="5" t="n">
        <v>23.8543</v>
      </c>
      <c r="G1260" s="11" t="n">
        <v>0</v>
      </c>
      <c r="H1260" s="5" t="n">
        <v>0</v>
      </c>
      <c r="I1260" s="5" t="n">
        <v>23.8543</v>
      </c>
    </row>
    <row r="1261" customFormat="false" ht="14.25" hidden="false" customHeight="false" outlineLevel="0" collapsed="false">
      <c r="A1261" s="0" t="s">
        <v>39</v>
      </c>
      <c r="B1261" s="0" t="s">
        <v>39</v>
      </c>
      <c r="C1261" s="0" t="s">
        <v>79</v>
      </c>
      <c r="D1261" s="0" t="s">
        <v>211</v>
      </c>
      <c r="E1261" s="0" t="n">
        <v>2028</v>
      </c>
      <c r="F1261" s="5" t="n">
        <v>23.9736</v>
      </c>
      <c r="G1261" s="11" t="n">
        <v>0</v>
      </c>
      <c r="H1261" s="5" t="n">
        <v>0</v>
      </c>
      <c r="I1261" s="5" t="n">
        <v>23.9736</v>
      </c>
    </row>
    <row r="1262" customFormat="false" ht="14.25" hidden="false" customHeight="false" outlineLevel="0" collapsed="false">
      <c r="A1262" s="0" t="s">
        <v>39</v>
      </c>
      <c r="B1262" s="0" t="s">
        <v>39</v>
      </c>
      <c r="C1262" s="0" t="s">
        <v>79</v>
      </c>
      <c r="D1262" s="0" t="s">
        <v>211</v>
      </c>
      <c r="E1262" s="0" t="n">
        <v>2029</v>
      </c>
      <c r="F1262" s="5" t="n">
        <v>24.0935</v>
      </c>
      <c r="G1262" s="11" t="n">
        <v>0</v>
      </c>
      <c r="H1262" s="5" t="n">
        <v>0</v>
      </c>
      <c r="I1262" s="5" t="n">
        <v>24.0935</v>
      </c>
    </row>
    <row r="1263" customFormat="false" ht="14.25" hidden="false" customHeight="false" outlineLevel="0" collapsed="false">
      <c r="A1263" s="0" t="s">
        <v>39</v>
      </c>
      <c r="B1263" s="0" t="s">
        <v>39</v>
      </c>
      <c r="C1263" s="0" t="s">
        <v>79</v>
      </c>
      <c r="D1263" s="0" t="s">
        <v>211</v>
      </c>
      <c r="E1263" s="0" t="n">
        <v>2030</v>
      </c>
      <c r="F1263" s="5" t="n">
        <v>24.2139</v>
      </c>
      <c r="G1263" s="11" t="n">
        <v>0</v>
      </c>
      <c r="H1263" s="5" t="n">
        <v>0</v>
      </c>
      <c r="I1263" s="5" t="n">
        <v>24.2139</v>
      </c>
    </row>
    <row r="1264" customFormat="false" ht="14.25" hidden="false" customHeight="false" outlineLevel="0" collapsed="false">
      <c r="A1264" s="0" t="s">
        <v>39</v>
      </c>
      <c r="B1264" s="0" t="s">
        <v>39</v>
      </c>
      <c r="C1264" s="0" t="s">
        <v>79</v>
      </c>
      <c r="D1264" s="0" t="s">
        <v>211</v>
      </c>
      <c r="E1264" s="0" t="n">
        <v>2031</v>
      </c>
      <c r="F1264" s="5" t="n">
        <v>24.3351</v>
      </c>
      <c r="G1264" s="11" t="n">
        <v>0</v>
      </c>
      <c r="H1264" s="5" t="n">
        <v>0</v>
      </c>
      <c r="I1264" s="5" t="n">
        <v>24.3351</v>
      </c>
    </row>
    <row r="1265" customFormat="false" ht="14.25" hidden="false" customHeight="false" outlineLevel="0" collapsed="false">
      <c r="A1265" s="0" t="s">
        <v>39</v>
      </c>
      <c r="B1265" s="0" t="s">
        <v>39</v>
      </c>
      <c r="C1265" s="0" t="s">
        <v>79</v>
      </c>
      <c r="D1265" s="0" t="s">
        <v>211</v>
      </c>
      <c r="E1265" s="0" t="n">
        <v>2032</v>
      </c>
      <c r="F1265" s="5" t="n">
        <v>24.4567</v>
      </c>
      <c r="G1265" s="11" t="n">
        <v>0</v>
      </c>
      <c r="H1265" s="5" t="n">
        <v>0</v>
      </c>
      <c r="I1265" s="5" t="n">
        <v>24.4567</v>
      </c>
    </row>
    <row r="1266" customFormat="false" ht="14.25" hidden="false" customHeight="false" outlineLevel="0" collapsed="false">
      <c r="A1266" s="0" t="s">
        <v>39</v>
      </c>
      <c r="B1266" s="0" t="s">
        <v>39</v>
      </c>
      <c r="C1266" s="0" t="s">
        <v>79</v>
      </c>
      <c r="D1266" s="0" t="s">
        <v>211</v>
      </c>
      <c r="E1266" s="0" t="n">
        <v>2033</v>
      </c>
      <c r="F1266" s="5" t="n">
        <v>24.5789</v>
      </c>
      <c r="G1266" s="11" t="n">
        <v>0</v>
      </c>
      <c r="H1266" s="5" t="n">
        <v>0</v>
      </c>
      <c r="I1266" s="5" t="n">
        <v>24.5789</v>
      </c>
    </row>
    <row r="1267" customFormat="false" ht="14.25" hidden="false" customHeight="false" outlineLevel="0" collapsed="false">
      <c r="A1267" s="0" t="s">
        <v>39</v>
      </c>
      <c r="B1267" s="0" t="s">
        <v>39</v>
      </c>
      <c r="C1267" s="0" t="s">
        <v>79</v>
      </c>
      <c r="D1267" s="0" t="s">
        <v>211</v>
      </c>
      <c r="E1267" s="0" t="n">
        <v>2034</v>
      </c>
      <c r="F1267" s="5" t="n">
        <v>24.7017</v>
      </c>
      <c r="G1267" s="11" t="n">
        <v>0</v>
      </c>
      <c r="H1267" s="5" t="n">
        <v>0</v>
      </c>
      <c r="I1267" s="5" t="n">
        <v>24.7017</v>
      </c>
    </row>
    <row r="1268" customFormat="false" ht="14.25" hidden="false" customHeight="false" outlineLevel="0" collapsed="false">
      <c r="A1268" s="0" t="s">
        <v>39</v>
      </c>
      <c r="B1268" s="0" t="s">
        <v>39</v>
      </c>
      <c r="C1268" s="0" t="s">
        <v>79</v>
      </c>
      <c r="D1268" s="0" t="s">
        <v>211</v>
      </c>
      <c r="E1268" s="0" t="n">
        <v>2035</v>
      </c>
      <c r="F1268" s="5" t="n">
        <v>24.8254</v>
      </c>
      <c r="G1268" s="11" t="n">
        <v>0</v>
      </c>
      <c r="H1268" s="5" t="n">
        <v>0</v>
      </c>
      <c r="I1268" s="5" t="n">
        <v>24.8254</v>
      </c>
    </row>
    <row r="1269" customFormat="false" ht="14.25" hidden="false" customHeight="false" outlineLevel="0" collapsed="false">
      <c r="A1269" s="0" t="s">
        <v>39</v>
      </c>
      <c r="B1269" s="0" t="s">
        <v>39</v>
      </c>
      <c r="C1269" s="0" t="s">
        <v>79</v>
      </c>
      <c r="D1269" s="0" t="s">
        <v>211</v>
      </c>
      <c r="E1269" s="0" t="n">
        <v>2036</v>
      </c>
      <c r="F1269" s="5" t="n">
        <v>24.9494</v>
      </c>
      <c r="G1269" s="11" t="n">
        <v>0</v>
      </c>
      <c r="H1269" s="5" t="n">
        <v>0</v>
      </c>
      <c r="I1269" s="5" t="n">
        <v>24.9494</v>
      </c>
    </row>
    <row r="1270" customFormat="false" ht="14.25" hidden="false" customHeight="false" outlineLevel="0" collapsed="false">
      <c r="A1270" s="0" t="s">
        <v>39</v>
      </c>
      <c r="B1270" s="0" t="s">
        <v>39</v>
      </c>
      <c r="C1270" s="0" t="s">
        <v>79</v>
      </c>
      <c r="D1270" s="0" t="s">
        <v>211</v>
      </c>
      <c r="E1270" s="0" t="n">
        <v>2037</v>
      </c>
      <c r="F1270" s="5" t="n">
        <v>25.0742</v>
      </c>
      <c r="G1270" s="11" t="n">
        <v>0</v>
      </c>
      <c r="H1270" s="5" t="n">
        <v>0</v>
      </c>
      <c r="I1270" s="5" t="n">
        <v>25.0742</v>
      </c>
    </row>
    <row r="1271" customFormat="false" ht="14.25" hidden="false" customHeight="false" outlineLevel="0" collapsed="false">
      <c r="A1271" s="0" t="s">
        <v>39</v>
      </c>
      <c r="B1271" s="0" t="s">
        <v>39</v>
      </c>
      <c r="C1271" s="0" t="s">
        <v>79</v>
      </c>
      <c r="D1271" s="0" t="s">
        <v>211</v>
      </c>
      <c r="E1271" s="0" t="n">
        <v>2038</v>
      </c>
      <c r="F1271" s="5" t="n">
        <v>25.1996</v>
      </c>
      <c r="G1271" s="11" t="n">
        <v>0</v>
      </c>
      <c r="H1271" s="5" t="n">
        <v>0</v>
      </c>
      <c r="I1271" s="5" t="n">
        <v>25.1996</v>
      </c>
    </row>
    <row r="1272" customFormat="false" ht="14.25" hidden="false" customHeight="false" outlineLevel="0" collapsed="false">
      <c r="A1272" s="0" t="s">
        <v>39</v>
      </c>
      <c r="B1272" s="0" t="s">
        <v>39</v>
      </c>
      <c r="C1272" s="0" t="s">
        <v>79</v>
      </c>
      <c r="D1272" s="0" t="s">
        <v>211</v>
      </c>
      <c r="E1272" s="0" t="n">
        <v>2039</v>
      </c>
      <c r="F1272" s="5" t="n">
        <v>25.3256</v>
      </c>
      <c r="G1272" s="11" t="n">
        <v>0</v>
      </c>
      <c r="H1272" s="5" t="n">
        <v>0</v>
      </c>
      <c r="I1272" s="5" t="n">
        <v>25.3256</v>
      </c>
    </row>
    <row r="1273" customFormat="false" ht="14.25" hidden="false" customHeight="false" outlineLevel="0" collapsed="false">
      <c r="A1273" s="0" t="s">
        <v>39</v>
      </c>
      <c r="B1273" s="0" t="s">
        <v>39</v>
      </c>
      <c r="C1273" s="0" t="s">
        <v>79</v>
      </c>
      <c r="D1273" s="0" t="s">
        <v>211</v>
      </c>
      <c r="E1273" s="0" t="n">
        <v>2040</v>
      </c>
      <c r="F1273" s="5" t="n">
        <v>25.4522</v>
      </c>
      <c r="G1273" s="11" t="n">
        <v>0</v>
      </c>
      <c r="H1273" s="5" t="n">
        <v>0</v>
      </c>
      <c r="I1273" s="5" t="n">
        <v>25.4522</v>
      </c>
    </row>
    <row r="1274" customFormat="false" ht="14.25" hidden="false" customHeight="false" outlineLevel="0" collapsed="false">
      <c r="A1274" s="0" t="s">
        <v>39</v>
      </c>
      <c r="B1274" s="0" t="s">
        <v>39</v>
      </c>
      <c r="C1274" s="0" t="s">
        <v>79</v>
      </c>
      <c r="D1274" s="0" t="s">
        <v>210</v>
      </c>
      <c r="E1274" s="0" t="n">
        <v>2024</v>
      </c>
      <c r="F1274" s="5" t="n">
        <v>155.84624952437</v>
      </c>
      <c r="G1274" s="11" t="n">
        <v>0</v>
      </c>
      <c r="H1274" s="5" t="n">
        <v>0</v>
      </c>
      <c r="I1274" s="5" t="n">
        <v>155.84624952437</v>
      </c>
    </row>
    <row r="1275" customFormat="false" ht="14.25" hidden="false" customHeight="false" outlineLevel="0" collapsed="false">
      <c r="A1275" s="0" t="s">
        <v>39</v>
      </c>
      <c r="B1275" s="0" t="s">
        <v>39</v>
      </c>
      <c r="C1275" s="0" t="s">
        <v>79</v>
      </c>
      <c r="D1275" s="0" t="s">
        <v>210</v>
      </c>
      <c r="E1275" s="0" t="n">
        <v>2024</v>
      </c>
      <c r="F1275" s="5" t="n">
        <v>93.6666546637441</v>
      </c>
      <c r="G1275" s="11" t="n">
        <v>0</v>
      </c>
      <c r="H1275" s="5" t="n">
        <v>0</v>
      </c>
      <c r="I1275" s="5" t="n">
        <v>93.6666546637441</v>
      </c>
    </row>
    <row r="1276" customFormat="false" ht="14.25" hidden="false" customHeight="false" outlineLevel="0" collapsed="false">
      <c r="A1276" s="0" t="s">
        <v>39</v>
      </c>
      <c r="B1276" s="0" t="s">
        <v>39</v>
      </c>
      <c r="C1276" s="0" t="s">
        <v>79</v>
      </c>
      <c r="D1276" s="0" t="s">
        <v>210</v>
      </c>
      <c r="E1276" s="0" t="n">
        <v>2024</v>
      </c>
      <c r="F1276" s="5" t="n">
        <v>696.714339181371</v>
      </c>
      <c r="G1276" s="11" t="n">
        <v>0</v>
      </c>
      <c r="H1276" s="5" t="n">
        <v>0</v>
      </c>
      <c r="I1276" s="5" t="n">
        <v>696.714339181371</v>
      </c>
    </row>
    <row r="1277" customFormat="false" ht="14.25" hidden="false" customHeight="false" outlineLevel="0" collapsed="false">
      <c r="A1277" s="0" t="s">
        <v>39</v>
      </c>
      <c r="B1277" s="0" t="s">
        <v>39</v>
      </c>
      <c r="C1277" s="0" t="s">
        <v>79</v>
      </c>
      <c r="D1277" s="0" t="s">
        <v>210</v>
      </c>
      <c r="E1277" s="0" t="n">
        <v>2025</v>
      </c>
      <c r="F1277" s="5" t="n">
        <v>163.503982104394</v>
      </c>
      <c r="G1277" s="11" t="n">
        <v>0</v>
      </c>
      <c r="H1277" s="5" t="n">
        <v>0</v>
      </c>
      <c r="I1277" s="5" t="n">
        <v>163.503982104394</v>
      </c>
    </row>
    <row r="1278" customFormat="false" ht="14.25" hidden="false" customHeight="false" outlineLevel="0" collapsed="false">
      <c r="A1278" s="0" t="s">
        <v>39</v>
      </c>
      <c r="B1278" s="0" t="s">
        <v>39</v>
      </c>
      <c r="C1278" s="0" t="s">
        <v>79</v>
      </c>
      <c r="D1278" s="0" t="s">
        <v>210</v>
      </c>
      <c r="E1278" s="0" t="n">
        <v>2025</v>
      </c>
      <c r="F1278" s="5" t="n">
        <v>92.9867793195157</v>
      </c>
      <c r="G1278" s="11" t="n">
        <v>0</v>
      </c>
      <c r="H1278" s="5" t="n">
        <v>0</v>
      </c>
      <c r="I1278" s="5" t="n">
        <v>92.9867793195157</v>
      </c>
    </row>
    <row r="1279" customFormat="false" ht="14.25" hidden="false" customHeight="false" outlineLevel="0" collapsed="false">
      <c r="A1279" s="0" t="s">
        <v>39</v>
      </c>
      <c r="B1279" s="0" t="s">
        <v>39</v>
      </c>
      <c r="C1279" s="0" t="s">
        <v>79</v>
      </c>
      <c r="D1279" s="0" t="s">
        <v>210</v>
      </c>
      <c r="E1279" s="0" t="n">
        <v>2025</v>
      </c>
      <c r="F1279" s="5" t="n">
        <v>701.103675728714</v>
      </c>
      <c r="G1279" s="11" t="n">
        <v>0</v>
      </c>
      <c r="H1279" s="5" t="n">
        <v>0</v>
      </c>
      <c r="I1279" s="5" t="n">
        <v>701.103675728714</v>
      </c>
    </row>
    <row r="1280" customFormat="false" ht="14.25" hidden="false" customHeight="false" outlineLevel="0" collapsed="false">
      <c r="A1280" s="0" t="s">
        <v>39</v>
      </c>
      <c r="B1280" s="0" t="s">
        <v>39</v>
      </c>
      <c r="C1280" s="0" t="s">
        <v>79</v>
      </c>
      <c r="D1280" s="0" t="s">
        <v>210</v>
      </c>
      <c r="E1280" s="0" t="n">
        <v>2026</v>
      </c>
      <c r="F1280" s="5" t="n">
        <v>167.497195390725</v>
      </c>
      <c r="G1280" s="11" t="n">
        <v>0</v>
      </c>
      <c r="H1280" s="5" t="n">
        <v>0</v>
      </c>
      <c r="I1280" s="5" t="n">
        <v>167.497195390725</v>
      </c>
    </row>
    <row r="1281" customFormat="false" ht="14.25" hidden="false" customHeight="false" outlineLevel="0" collapsed="false">
      <c r="A1281" s="0" t="s">
        <v>39</v>
      </c>
      <c r="B1281" s="0" t="s">
        <v>39</v>
      </c>
      <c r="C1281" s="0" t="s">
        <v>79</v>
      </c>
      <c r="D1281" s="0" t="s">
        <v>210</v>
      </c>
      <c r="E1281" s="0" t="n">
        <v>2026</v>
      </c>
      <c r="F1281" s="5" t="n">
        <v>92.6842216421334</v>
      </c>
      <c r="G1281" s="11" t="n">
        <v>0</v>
      </c>
      <c r="H1281" s="5" t="n">
        <v>0</v>
      </c>
      <c r="I1281" s="5" t="n">
        <v>92.6842216421334</v>
      </c>
    </row>
    <row r="1282" customFormat="false" ht="14.25" hidden="false" customHeight="false" outlineLevel="0" collapsed="false">
      <c r="A1282" s="0" t="s">
        <v>39</v>
      </c>
      <c r="B1282" s="0" t="s">
        <v>39</v>
      </c>
      <c r="C1282" s="0" t="s">
        <v>79</v>
      </c>
      <c r="D1282" s="0" t="s">
        <v>210</v>
      </c>
      <c r="E1282" s="0" t="n">
        <v>2026</v>
      </c>
      <c r="F1282" s="5" t="n">
        <v>702.431439338096</v>
      </c>
      <c r="G1282" s="11" t="n">
        <v>0</v>
      </c>
      <c r="H1282" s="5" t="n">
        <v>0</v>
      </c>
      <c r="I1282" s="5" t="n">
        <v>702.431439338096</v>
      </c>
    </row>
    <row r="1283" customFormat="false" ht="14.25" hidden="false" customHeight="false" outlineLevel="0" collapsed="false">
      <c r="A1283" s="0" t="s">
        <v>39</v>
      </c>
      <c r="B1283" s="0" t="s">
        <v>39</v>
      </c>
      <c r="C1283" s="0" t="s">
        <v>79</v>
      </c>
      <c r="D1283" s="0" t="s">
        <v>210</v>
      </c>
      <c r="E1283" s="0" t="n">
        <v>2027</v>
      </c>
      <c r="F1283" s="5" t="n">
        <v>170.467258896899</v>
      </c>
      <c r="G1283" s="11" t="n">
        <v>0</v>
      </c>
      <c r="H1283" s="5" t="n">
        <v>0</v>
      </c>
      <c r="I1283" s="5" t="n">
        <v>170.467258896899</v>
      </c>
    </row>
    <row r="1284" customFormat="false" ht="14.25" hidden="false" customHeight="false" outlineLevel="0" collapsed="false">
      <c r="A1284" s="0" t="s">
        <v>39</v>
      </c>
      <c r="B1284" s="0" t="s">
        <v>39</v>
      </c>
      <c r="C1284" s="0" t="s">
        <v>79</v>
      </c>
      <c r="D1284" s="0" t="s">
        <v>210</v>
      </c>
      <c r="E1284" s="0" t="n">
        <v>2027</v>
      </c>
      <c r="F1284" s="5" t="n">
        <v>92.0654001827751</v>
      </c>
      <c r="G1284" s="11" t="n">
        <v>0</v>
      </c>
      <c r="H1284" s="5" t="n">
        <v>0</v>
      </c>
      <c r="I1284" s="5" t="n">
        <v>92.0654001827751</v>
      </c>
    </row>
    <row r="1285" customFormat="false" ht="14.25" hidden="false" customHeight="false" outlineLevel="0" collapsed="false">
      <c r="A1285" s="0" t="s">
        <v>39</v>
      </c>
      <c r="B1285" s="0" t="s">
        <v>39</v>
      </c>
      <c r="C1285" s="0" t="s">
        <v>79</v>
      </c>
      <c r="D1285" s="0" t="s">
        <v>210</v>
      </c>
      <c r="E1285" s="0" t="n">
        <v>2027</v>
      </c>
      <c r="F1285" s="5" t="n">
        <v>705.680218582209</v>
      </c>
      <c r="G1285" s="11" t="n">
        <v>0</v>
      </c>
      <c r="H1285" s="5" t="n">
        <v>0</v>
      </c>
      <c r="I1285" s="5" t="n">
        <v>705.680218582209</v>
      </c>
    </row>
    <row r="1286" customFormat="false" ht="14.25" hidden="false" customHeight="false" outlineLevel="0" collapsed="false">
      <c r="A1286" s="0" t="s">
        <v>39</v>
      </c>
      <c r="B1286" s="0" t="s">
        <v>39</v>
      </c>
      <c r="C1286" s="0" t="s">
        <v>79</v>
      </c>
      <c r="D1286" s="0" t="s">
        <v>210</v>
      </c>
      <c r="E1286" s="0" t="n">
        <v>2028</v>
      </c>
      <c r="F1286" s="5" t="n">
        <v>172.291459942715</v>
      </c>
      <c r="G1286" s="11" t="n">
        <v>0</v>
      </c>
      <c r="H1286" s="5" t="n">
        <v>0</v>
      </c>
      <c r="I1286" s="5" t="n">
        <v>172.291459942715</v>
      </c>
    </row>
    <row r="1287" customFormat="false" ht="14.25" hidden="false" customHeight="false" outlineLevel="0" collapsed="false">
      <c r="A1287" s="0" t="s">
        <v>39</v>
      </c>
      <c r="B1287" s="0" t="s">
        <v>39</v>
      </c>
      <c r="C1287" s="0" t="s">
        <v>79</v>
      </c>
      <c r="D1287" s="0" t="s">
        <v>210</v>
      </c>
      <c r="E1287" s="0" t="n">
        <v>2028</v>
      </c>
      <c r="F1287" s="5" t="n">
        <v>91.8680407327118</v>
      </c>
      <c r="G1287" s="11" t="n">
        <v>0</v>
      </c>
      <c r="H1287" s="5" t="n">
        <v>0</v>
      </c>
      <c r="I1287" s="5" t="n">
        <v>91.8680407327118</v>
      </c>
    </row>
    <row r="1288" customFormat="false" ht="14.25" hidden="false" customHeight="false" outlineLevel="0" collapsed="false">
      <c r="A1288" s="0" t="s">
        <v>39</v>
      </c>
      <c r="B1288" s="0" t="s">
        <v>39</v>
      </c>
      <c r="C1288" s="0" t="s">
        <v>79</v>
      </c>
      <c r="D1288" s="0" t="s">
        <v>210</v>
      </c>
      <c r="E1288" s="0" t="n">
        <v>2028</v>
      </c>
      <c r="F1288" s="5" t="n">
        <v>709.790888887029</v>
      </c>
      <c r="G1288" s="11" t="n">
        <v>0</v>
      </c>
      <c r="H1288" s="5" t="n">
        <v>0</v>
      </c>
      <c r="I1288" s="5" t="n">
        <v>709.790888887029</v>
      </c>
    </row>
    <row r="1289" customFormat="false" ht="14.25" hidden="false" customHeight="false" outlineLevel="0" collapsed="false">
      <c r="A1289" s="0" t="s">
        <v>39</v>
      </c>
      <c r="B1289" s="0" t="s">
        <v>39</v>
      </c>
      <c r="C1289" s="0" t="s">
        <v>79</v>
      </c>
      <c r="D1289" s="0" t="s">
        <v>210</v>
      </c>
      <c r="E1289" s="0" t="n">
        <v>2029</v>
      </c>
      <c r="F1289" s="5" t="n">
        <v>174.354343477494</v>
      </c>
      <c r="G1289" s="11" t="n">
        <v>0</v>
      </c>
      <c r="H1289" s="5" t="n">
        <v>0</v>
      </c>
      <c r="I1289" s="5" t="n">
        <v>174.354343477494</v>
      </c>
    </row>
    <row r="1290" customFormat="false" ht="14.25" hidden="false" customHeight="false" outlineLevel="0" collapsed="false">
      <c r="A1290" s="0" t="s">
        <v>39</v>
      </c>
      <c r="B1290" s="0" t="s">
        <v>39</v>
      </c>
      <c r="C1290" s="0" t="s">
        <v>79</v>
      </c>
      <c r="D1290" s="0" t="s">
        <v>210</v>
      </c>
      <c r="E1290" s="0" t="n">
        <v>2029</v>
      </c>
      <c r="F1290" s="5" t="n">
        <v>93.2384189671569</v>
      </c>
      <c r="G1290" s="11" t="n">
        <v>0</v>
      </c>
      <c r="H1290" s="5" t="n">
        <v>0</v>
      </c>
      <c r="I1290" s="5" t="n">
        <v>93.2384189671569</v>
      </c>
    </row>
    <row r="1291" customFormat="false" ht="14.25" hidden="false" customHeight="false" outlineLevel="0" collapsed="false">
      <c r="A1291" s="0" t="s">
        <v>39</v>
      </c>
      <c r="B1291" s="0" t="s">
        <v>39</v>
      </c>
      <c r="C1291" s="0" t="s">
        <v>79</v>
      </c>
      <c r="D1291" s="0" t="s">
        <v>210</v>
      </c>
      <c r="E1291" s="0" t="n">
        <v>2029</v>
      </c>
      <c r="F1291" s="5" t="n">
        <v>715.106452482282</v>
      </c>
      <c r="G1291" s="11" t="n">
        <v>0</v>
      </c>
      <c r="H1291" s="5" t="n">
        <v>0</v>
      </c>
      <c r="I1291" s="5" t="n">
        <v>715.106452482282</v>
      </c>
    </row>
    <row r="1292" customFormat="false" ht="14.25" hidden="false" customHeight="false" outlineLevel="0" collapsed="false">
      <c r="A1292" s="0" t="s">
        <v>39</v>
      </c>
      <c r="B1292" s="0" t="s">
        <v>39</v>
      </c>
      <c r="C1292" s="0" t="s">
        <v>79</v>
      </c>
      <c r="D1292" s="0" t="s">
        <v>210</v>
      </c>
      <c r="E1292" s="0" t="n">
        <v>2030</v>
      </c>
      <c r="F1292" s="5" t="n">
        <v>177.176536431425</v>
      </c>
      <c r="G1292" s="11" t="n">
        <v>0</v>
      </c>
      <c r="H1292" s="5" t="n">
        <v>0</v>
      </c>
      <c r="I1292" s="5" t="n">
        <v>177.176536431425</v>
      </c>
    </row>
    <row r="1293" customFormat="false" ht="14.25" hidden="false" customHeight="false" outlineLevel="0" collapsed="false">
      <c r="A1293" s="0" t="s">
        <v>39</v>
      </c>
      <c r="B1293" s="0" t="s">
        <v>39</v>
      </c>
      <c r="C1293" s="0" t="s">
        <v>79</v>
      </c>
      <c r="D1293" s="0" t="s">
        <v>210</v>
      </c>
      <c r="E1293" s="0" t="n">
        <v>2030</v>
      </c>
      <c r="F1293" s="5" t="n">
        <v>96.2746411413671</v>
      </c>
      <c r="G1293" s="11" t="n">
        <v>0</v>
      </c>
      <c r="H1293" s="5" t="n">
        <v>0</v>
      </c>
      <c r="I1293" s="5" t="n">
        <v>96.2746411413671</v>
      </c>
    </row>
    <row r="1294" customFormat="false" ht="14.25" hidden="false" customHeight="false" outlineLevel="0" collapsed="false">
      <c r="A1294" s="0" t="s">
        <v>39</v>
      </c>
      <c r="B1294" s="0" t="s">
        <v>39</v>
      </c>
      <c r="C1294" s="0" t="s">
        <v>79</v>
      </c>
      <c r="D1294" s="0" t="s">
        <v>210</v>
      </c>
      <c r="E1294" s="0" t="n">
        <v>2030</v>
      </c>
      <c r="F1294" s="5" t="n">
        <v>719.545940443786</v>
      </c>
      <c r="G1294" s="11" t="n">
        <v>0</v>
      </c>
      <c r="H1294" s="5" t="n">
        <v>0</v>
      </c>
      <c r="I1294" s="5" t="n">
        <v>719.545940443786</v>
      </c>
    </row>
    <row r="1295" customFormat="false" ht="14.25" hidden="false" customHeight="false" outlineLevel="0" collapsed="false">
      <c r="A1295" s="0" t="s">
        <v>39</v>
      </c>
      <c r="B1295" s="0" t="s">
        <v>39</v>
      </c>
      <c r="C1295" s="0" t="s">
        <v>79</v>
      </c>
      <c r="D1295" s="0" t="s">
        <v>210</v>
      </c>
      <c r="E1295" s="0" t="n">
        <v>2031</v>
      </c>
      <c r="F1295" s="5" t="n">
        <v>182.128926208489</v>
      </c>
      <c r="G1295" s="11" t="n">
        <v>0</v>
      </c>
      <c r="H1295" s="5" t="n">
        <v>0</v>
      </c>
      <c r="I1295" s="5" t="n">
        <v>182.128926208489</v>
      </c>
    </row>
    <row r="1296" customFormat="false" ht="14.25" hidden="false" customHeight="false" outlineLevel="0" collapsed="false">
      <c r="A1296" s="0" t="s">
        <v>39</v>
      </c>
      <c r="B1296" s="0" t="s">
        <v>39</v>
      </c>
      <c r="C1296" s="0" t="s">
        <v>79</v>
      </c>
      <c r="D1296" s="0" t="s">
        <v>210</v>
      </c>
      <c r="E1296" s="0" t="n">
        <v>2031</v>
      </c>
      <c r="F1296" s="5" t="n">
        <v>94.4639385209109</v>
      </c>
      <c r="G1296" s="11" t="n">
        <v>0</v>
      </c>
      <c r="H1296" s="5" t="n">
        <v>0</v>
      </c>
      <c r="I1296" s="5" t="n">
        <v>94.4639385209109</v>
      </c>
    </row>
    <row r="1297" customFormat="false" ht="14.25" hidden="false" customHeight="false" outlineLevel="0" collapsed="false">
      <c r="A1297" s="0" t="s">
        <v>39</v>
      </c>
      <c r="B1297" s="0" t="s">
        <v>39</v>
      </c>
      <c r="C1297" s="0" t="s">
        <v>79</v>
      </c>
      <c r="D1297" s="0" t="s">
        <v>210</v>
      </c>
      <c r="E1297" s="0" t="n">
        <v>2031</v>
      </c>
      <c r="F1297" s="5" t="n">
        <v>727.24011450338</v>
      </c>
      <c r="G1297" s="11" t="n">
        <v>0</v>
      </c>
      <c r="H1297" s="5" t="n">
        <v>0</v>
      </c>
      <c r="I1297" s="5" t="n">
        <v>727.24011450338</v>
      </c>
    </row>
    <row r="1298" customFormat="false" ht="14.25" hidden="false" customHeight="false" outlineLevel="0" collapsed="false">
      <c r="A1298" s="0" t="s">
        <v>39</v>
      </c>
      <c r="B1298" s="0" t="s">
        <v>39</v>
      </c>
      <c r="C1298" s="0" t="s">
        <v>79</v>
      </c>
      <c r="D1298" s="0" t="s">
        <v>210</v>
      </c>
      <c r="E1298" s="0" t="n">
        <v>2032</v>
      </c>
      <c r="F1298" s="5" t="n">
        <v>188.11818306469</v>
      </c>
      <c r="G1298" s="11" t="n">
        <v>0</v>
      </c>
      <c r="H1298" s="5" t="n">
        <v>0</v>
      </c>
      <c r="I1298" s="5" t="n">
        <v>188.11818306469</v>
      </c>
    </row>
    <row r="1299" customFormat="false" ht="14.25" hidden="false" customHeight="false" outlineLevel="0" collapsed="false">
      <c r="A1299" s="0" t="s">
        <v>39</v>
      </c>
      <c r="B1299" s="0" t="s">
        <v>39</v>
      </c>
      <c r="C1299" s="0" t="s">
        <v>79</v>
      </c>
      <c r="D1299" s="0" t="s">
        <v>210</v>
      </c>
      <c r="E1299" s="0" t="n">
        <v>2032</v>
      </c>
      <c r="F1299" s="5" t="n">
        <v>94.3924520887317</v>
      </c>
      <c r="G1299" s="11" t="n">
        <v>0</v>
      </c>
      <c r="H1299" s="5" t="n">
        <v>0</v>
      </c>
      <c r="I1299" s="5" t="n">
        <v>94.3924520887317</v>
      </c>
    </row>
    <row r="1300" customFormat="false" ht="14.25" hidden="false" customHeight="false" outlineLevel="0" collapsed="false">
      <c r="A1300" s="0" t="s">
        <v>39</v>
      </c>
      <c r="B1300" s="0" t="s">
        <v>39</v>
      </c>
      <c r="C1300" s="0" t="s">
        <v>79</v>
      </c>
      <c r="D1300" s="0" t="s">
        <v>210</v>
      </c>
      <c r="E1300" s="0" t="n">
        <v>2032</v>
      </c>
      <c r="F1300" s="5" t="n">
        <v>738.24982991564</v>
      </c>
      <c r="G1300" s="11" t="n">
        <v>0</v>
      </c>
      <c r="H1300" s="5" t="n">
        <v>0</v>
      </c>
      <c r="I1300" s="5" t="n">
        <v>738.24982991564</v>
      </c>
    </row>
    <row r="1301" customFormat="false" ht="14.25" hidden="false" customHeight="false" outlineLevel="0" collapsed="false">
      <c r="A1301" s="0" t="s">
        <v>39</v>
      </c>
      <c r="B1301" s="0" t="s">
        <v>39</v>
      </c>
      <c r="C1301" s="0" t="s">
        <v>79</v>
      </c>
      <c r="D1301" s="0" t="s">
        <v>210</v>
      </c>
      <c r="E1301" s="0" t="n">
        <v>2033</v>
      </c>
      <c r="F1301" s="5" t="n">
        <v>194.679899996804</v>
      </c>
      <c r="G1301" s="11" t="n">
        <v>0</v>
      </c>
      <c r="H1301" s="5" t="n">
        <v>0</v>
      </c>
      <c r="I1301" s="5" t="n">
        <v>194.679899996804</v>
      </c>
    </row>
    <row r="1302" customFormat="false" ht="14.25" hidden="false" customHeight="false" outlineLevel="0" collapsed="false">
      <c r="A1302" s="0" t="s">
        <v>39</v>
      </c>
      <c r="B1302" s="0" t="s">
        <v>39</v>
      </c>
      <c r="C1302" s="0" t="s">
        <v>79</v>
      </c>
      <c r="D1302" s="0" t="s">
        <v>210</v>
      </c>
      <c r="E1302" s="0" t="n">
        <v>2033</v>
      </c>
      <c r="F1302" s="5" t="n">
        <v>94.0701983431105</v>
      </c>
      <c r="G1302" s="11" t="n">
        <v>0</v>
      </c>
      <c r="H1302" s="5" t="n">
        <v>0</v>
      </c>
      <c r="I1302" s="5" t="n">
        <v>94.0701983431105</v>
      </c>
    </row>
    <row r="1303" customFormat="false" ht="14.25" hidden="false" customHeight="false" outlineLevel="0" collapsed="false">
      <c r="A1303" s="0" t="s">
        <v>39</v>
      </c>
      <c r="B1303" s="0" t="s">
        <v>39</v>
      </c>
      <c r="C1303" s="0" t="s">
        <v>79</v>
      </c>
      <c r="D1303" s="0" t="s">
        <v>210</v>
      </c>
      <c r="E1303" s="0" t="n">
        <v>2033</v>
      </c>
      <c r="F1303" s="5" t="n">
        <v>750.61285268366</v>
      </c>
      <c r="G1303" s="11" t="n">
        <v>0</v>
      </c>
      <c r="H1303" s="5" t="n">
        <v>0</v>
      </c>
      <c r="I1303" s="5" t="n">
        <v>750.61285268366</v>
      </c>
    </row>
    <row r="1304" customFormat="false" ht="14.25" hidden="false" customHeight="false" outlineLevel="0" collapsed="false">
      <c r="A1304" s="0" t="s">
        <v>39</v>
      </c>
      <c r="B1304" s="0" t="s">
        <v>39</v>
      </c>
      <c r="C1304" s="0" t="s">
        <v>79</v>
      </c>
      <c r="D1304" s="0" t="s">
        <v>210</v>
      </c>
      <c r="E1304" s="0" t="n">
        <v>2034</v>
      </c>
      <c r="F1304" s="5" t="n">
        <v>201.455436663161</v>
      </c>
      <c r="G1304" s="11" t="n">
        <v>0</v>
      </c>
      <c r="H1304" s="5" t="n">
        <v>0</v>
      </c>
      <c r="I1304" s="5" t="n">
        <v>201.455436663161</v>
      </c>
    </row>
    <row r="1305" customFormat="false" ht="14.25" hidden="false" customHeight="false" outlineLevel="0" collapsed="false">
      <c r="A1305" s="0" t="s">
        <v>39</v>
      </c>
      <c r="B1305" s="0" t="s">
        <v>39</v>
      </c>
      <c r="C1305" s="0" t="s">
        <v>79</v>
      </c>
      <c r="D1305" s="0" t="s">
        <v>210</v>
      </c>
      <c r="E1305" s="0" t="n">
        <v>2034</v>
      </c>
      <c r="F1305" s="5" t="n">
        <v>94.5907586103737</v>
      </c>
      <c r="G1305" s="11" t="n">
        <v>0</v>
      </c>
      <c r="H1305" s="5" t="n">
        <v>0</v>
      </c>
      <c r="I1305" s="5" t="n">
        <v>94.5907586103737</v>
      </c>
    </row>
    <row r="1306" customFormat="false" ht="14.25" hidden="false" customHeight="false" outlineLevel="0" collapsed="false">
      <c r="A1306" s="0" t="s">
        <v>39</v>
      </c>
      <c r="B1306" s="0" t="s">
        <v>39</v>
      </c>
      <c r="C1306" s="0" t="s">
        <v>79</v>
      </c>
      <c r="D1306" s="0" t="s">
        <v>210</v>
      </c>
      <c r="E1306" s="0" t="n">
        <v>2034</v>
      </c>
      <c r="F1306" s="5" t="n">
        <v>763.153148855534</v>
      </c>
      <c r="G1306" s="11" t="n">
        <v>0</v>
      </c>
      <c r="H1306" s="5" t="n">
        <v>0</v>
      </c>
      <c r="I1306" s="5" t="n">
        <v>763.153148855534</v>
      </c>
    </row>
    <row r="1307" customFormat="false" ht="14.25" hidden="false" customHeight="false" outlineLevel="0" collapsed="false">
      <c r="A1307" s="0" t="s">
        <v>39</v>
      </c>
      <c r="B1307" s="0" t="s">
        <v>39</v>
      </c>
      <c r="C1307" s="0" t="s">
        <v>79</v>
      </c>
      <c r="D1307" s="0" t="s">
        <v>210</v>
      </c>
      <c r="E1307" s="0" t="n">
        <v>2035</v>
      </c>
      <c r="F1307" s="5" t="n">
        <v>208.327964398729</v>
      </c>
      <c r="G1307" s="11" t="n">
        <v>0</v>
      </c>
      <c r="H1307" s="5" t="n">
        <v>0</v>
      </c>
      <c r="I1307" s="5" t="n">
        <v>208.327964398729</v>
      </c>
    </row>
    <row r="1308" customFormat="false" ht="14.25" hidden="false" customHeight="false" outlineLevel="0" collapsed="false">
      <c r="A1308" s="0" t="s">
        <v>39</v>
      </c>
      <c r="B1308" s="0" t="s">
        <v>39</v>
      </c>
      <c r="C1308" s="0" t="s">
        <v>79</v>
      </c>
      <c r="D1308" s="0" t="s">
        <v>210</v>
      </c>
      <c r="E1308" s="0" t="n">
        <v>2035</v>
      </c>
      <c r="F1308" s="5" t="n">
        <v>95.6293081202249</v>
      </c>
      <c r="G1308" s="11" t="n">
        <v>0</v>
      </c>
      <c r="H1308" s="5" t="n">
        <v>0</v>
      </c>
      <c r="I1308" s="5" t="n">
        <v>95.6293081202249</v>
      </c>
    </row>
    <row r="1309" customFormat="false" ht="14.25" hidden="false" customHeight="false" outlineLevel="0" collapsed="false">
      <c r="A1309" s="0" t="s">
        <v>39</v>
      </c>
      <c r="B1309" s="0" t="s">
        <v>39</v>
      </c>
      <c r="C1309" s="0" t="s">
        <v>79</v>
      </c>
      <c r="D1309" s="0" t="s">
        <v>210</v>
      </c>
      <c r="E1309" s="0" t="n">
        <v>2035</v>
      </c>
      <c r="F1309" s="5" t="n">
        <v>775.608300935811</v>
      </c>
      <c r="G1309" s="11" t="n">
        <v>0</v>
      </c>
      <c r="H1309" s="5" t="n">
        <v>0</v>
      </c>
      <c r="I1309" s="5" t="n">
        <v>775.608300935811</v>
      </c>
    </row>
    <row r="1310" customFormat="false" ht="14.25" hidden="false" customHeight="false" outlineLevel="0" collapsed="false">
      <c r="A1310" s="0" t="s">
        <v>39</v>
      </c>
      <c r="B1310" s="0" t="s">
        <v>39</v>
      </c>
      <c r="C1310" s="0" t="s">
        <v>79</v>
      </c>
      <c r="D1310" s="0" t="s">
        <v>210</v>
      </c>
      <c r="E1310" s="0" t="n">
        <v>2036</v>
      </c>
      <c r="F1310" s="5" t="n">
        <v>214.78347350436</v>
      </c>
      <c r="G1310" s="11" t="n">
        <v>0</v>
      </c>
      <c r="H1310" s="5" t="n">
        <v>0</v>
      </c>
      <c r="I1310" s="5" t="n">
        <v>214.78347350436</v>
      </c>
    </row>
    <row r="1311" customFormat="false" ht="14.25" hidden="false" customHeight="false" outlineLevel="0" collapsed="false">
      <c r="A1311" s="0" t="s">
        <v>39</v>
      </c>
      <c r="B1311" s="0" t="s">
        <v>39</v>
      </c>
      <c r="C1311" s="0" t="s">
        <v>79</v>
      </c>
      <c r="D1311" s="0" t="s">
        <v>210</v>
      </c>
      <c r="E1311" s="0" t="n">
        <v>2036</v>
      </c>
      <c r="F1311" s="5" t="n">
        <v>96.3667076291801</v>
      </c>
      <c r="G1311" s="11" t="n">
        <v>0</v>
      </c>
      <c r="H1311" s="5" t="n">
        <v>0</v>
      </c>
      <c r="I1311" s="5" t="n">
        <v>96.3667076291801</v>
      </c>
    </row>
    <row r="1312" customFormat="false" ht="14.25" hidden="false" customHeight="false" outlineLevel="0" collapsed="false">
      <c r="A1312" s="0" t="s">
        <v>39</v>
      </c>
      <c r="B1312" s="0" t="s">
        <v>39</v>
      </c>
      <c r="C1312" s="0" t="s">
        <v>79</v>
      </c>
      <c r="D1312" s="0" t="s">
        <v>210</v>
      </c>
      <c r="E1312" s="0" t="n">
        <v>2036</v>
      </c>
      <c r="F1312" s="5" t="n">
        <v>784.10007542727</v>
      </c>
      <c r="G1312" s="11" t="n">
        <v>0</v>
      </c>
      <c r="H1312" s="5" t="n">
        <v>0</v>
      </c>
      <c r="I1312" s="5" t="n">
        <v>784.10007542727</v>
      </c>
    </row>
    <row r="1313" customFormat="false" ht="14.25" hidden="false" customHeight="false" outlineLevel="0" collapsed="false">
      <c r="A1313" s="0" t="s">
        <v>39</v>
      </c>
      <c r="B1313" s="0" t="s">
        <v>39</v>
      </c>
      <c r="C1313" s="0" t="s">
        <v>79</v>
      </c>
      <c r="D1313" s="0" t="s">
        <v>210</v>
      </c>
      <c r="E1313" s="0" t="n">
        <v>2037</v>
      </c>
      <c r="F1313" s="5" t="n">
        <v>221.310161915281</v>
      </c>
      <c r="G1313" s="11" t="n">
        <v>0</v>
      </c>
      <c r="H1313" s="5" t="n">
        <v>0</v>
      </c>
      <c r="I1313" s="5" t="n">
        <v>221.310161915281</v>
      </c>
    </row>
    <row r="1314" customFormat="false" ht="14.25" hidden="false" customHeight="false" outlineLevel="0" collapsed="false">
      <c r="A1314" s="0" t="s">
        <v>39</v>
      </c>
      <c r="B1314" s="0" t="s">
        <v>39</v>
      </c>
      <c r="C1314" s="0" t="s">
        <v>79</v>
      </c>
      <c r="D1314" s="0" t="s">
        <v>210</v>
      </c>
      <c r="E1314" s="0" t="n">
        <v>2037</v>
      </c>
      <c r="F1314" s="5" t="n">
        <v>97.1126368603407</v>
      </c>
      <c r="G1314" s="11" t="n">
        <v>0</v>
      </c>
      <c r="H1314" s="5" t="n">
        <v>0</v>
      </c>
      <c r="I1314" s="5" t="n">
        <v>97.1126368603407</v>
      </c>
    </row>
    <row r="1315" customFormat="false" ht="14.25" hidden="false" customHeight="false" outlineLevel="0" collapsed="false">
      <c r="A1315" s="0" t="s">
        <v>39</v>
      </c>
      <c r="B1315" s="0" t="s">
        <v>39</v>
      </c>
      <c r="C1315" s="0" t="s">
        <v>79</v>
      </c>
      <c r="D1315" s="0" t="s">
        <v>210</v>
      </c>
      <c r="E1315" s="0" t="n">
        <v>2037</v>
      </c>
      <c r="F1315" s="5" t="n">
        <v>792.085076385623</v>
      </c>
      <c r="G1315" s="11" t="n">
        <v>0</v>
      </c>
      <c r="H1315" s="5" t="n">
        <v>0</v>
      </c>
      <c r="I1315" s="5" t="n">
        <v>792.085076385623</v>
      </c>
    </row>
    <row r="1316" customFormat="false" ht="14.25" hidden="false" customHeight="false" outlineLevel="0" collapsed="false">
      <c r="A1316" s="0" t="s">
        <v>39</v>
      </c>
      <c r="B1316" s="0" t="s">
        <v>39</v>
      </c>
      <c r="C1316" s="0" t="s">
        <v>79</v>
      </c>
      <c r="D1316" s="0" t="s">
        <v>210</v>
      </c>
      <c r="E1316" s="0" t="n">
        <v>2038</v>
      </c>
      <c r="F1316" s="5" t="n">
        <v>228.48625721565</v>
      </c>
      <c r="G1316" s="11" t="n">
        <v>0</v>
      </c>
      <c r="H1316" s="5" t="n">
        <v>0</v>
      </c>
      <c r="I1316" s="5" t="n">
        <v>228.48625721565</v>
      </c>
    </row>
    <row r="1317" customFormat="false" ht="14.25" hidden="false" customHeight="false" outlineLevel="0" collapsed="false">
      <c r="A1317" s="0" t="s">
        <v>39</v>
      </c>
      <c r="B1317" s="0" t="s">
        <v>39</v>
      </c>
      <c r="C1317" s="0" t="s">
        <v>79</v>
      </c>
      <c r="D1317" s="0" t="s">
        <v>210</v>
      </c>
      <c r="E1317" s="0" t="n">
        <v>2038</v>
      </c>
      <c r="F1317" s="5" t="n">
        <v>97.8852222627879</v>
      </c>
      <c r="G1317" s="11" t="n">
        <v>0</v>
      </c>
      <c r="H1317" s="5" t="n">
        <v>0</v>
      </c>
      <c r="I1317" s="5" t="n">
        <v>97.8852222627879</v>
      </c>
    </row>
    <row r="1318" customFormat="false" ht="14.25" hidden="false" customHeight="false" outlineLevel="0" collapsed="false">
      <c r="A1318" s="0" t="s">
        <v>39</v>
      </c>
      <c r="B1318" s="0" t="s">
        <v>39</v>
      </c>
      <c r="C1318" s="0" t="s">
        <v>79</v>
      </c>
      <c r="D1318" s="0" t="s">
        <v>210</v>
      </c>
      <c r="E1318" s="0" t="n">
        <v>2038</v>
      </c>
      <c r="F1318" s="5" t="n">
        <v>799.341560885413</v>
      </c>
      <c r="G1318" s="11" t="n">
        <v>0</v>
      </c>
      <c r="H1318" s="5" t="n">
        <v>0</v>
      </c>
      <c r="I1318" s="5" t="n">
        <v>799.341560885413</v>
      </c>
    </row>
    <row r="1319" customFormat="false" ht="14.25" hidden="false" customHeight="false" outlineLevel="0" collapsed="false">
      <c r="A1319" s="0" t="s">
        <v>39</v>
      </c>
      <c r="B1319" s="0" t="s">
        <v>39</v>
      </c>
      <c r="C1319" s="0" t="s">
        <v>79</v>
      </c>
      <c r="D1319" s="0" t="s">
        <v>210</v>
      </c>
      <c r="E1319" s="0" t="n">
        <v>2039</v>
      </c>
      <c r="F1319" s="5" t="n">
        <v>236.523119595411</v>
      </c>
      <c r="G1319" s="11" t="n">
        <v>0</v>
      </c>
      <c r="H1319" s="5" t="n">
        <v>0</v>
      </c>
      <c r="I1319" s="5" t="n">
        <v>236.523119595411</v>
      </c>
    </row>
    <row r="1320" customFormat="false" ht="14.25" hidden="false" customHeight="false" outlineLevel="0" collapsed="false">
      <c r="A1320" s="0" t="s">
        <v>39</v>
      </c>
      <c r="B1320" s="0" t="s">
        <v>39</v>
      </c>
      <c r="C1320" s="0" t="s">
        <v>79</v>
      </c>
      <c r="D1320" s="0" t="s">
        <v>210</v>
      </c>
      <c r="E1320" s="0" t="n">
        <v>2039</v>
      </c>
      <c r="F1320" s="5" t="n">
        <v>98.6611166377971</v>
      </c>
      <c r="G1320" s="11" t="n">
        <v>0</v>
      </c>
      <c r="H1320" s="5" t="n">
        <v>0</v>
      </c>
      <c r="I1320" s="5" t="n">
        <v>98.6611166377971</v>
      </c>
    </row>
    <row r="1321" customFormat="false" ht="14.25" hidden="false" customHeight="false" outlineLevel="0" collapsed="false">
      <c r="A1321" s="0" t="s">
        <v>39</v>
      </c>
      <c r="B1321" s="0" t="s">
        <v>39</v>
      </c>
      <c r="C1321" s="0" t="s">
        <v>79</v>
      </c>
      <c r="D1321" s="0" t="s">
        <v>210</v>
      </c>
      <c r="E1321" s="0" t="n">
        <v>2039</v>
      </c>
      <c r="F1321" s="5" t="n">
        <v>806.283428335384</v>
      </c>
      <c r="G1321" s="11" t="n">
        <v>0</v>
      </c>
      <c r="H1321" s="5" t="n">
        <v>0</v>
      </c>
      <c r="I1321" s="5" t="n">
        <v>806.283428335384</v>
      </c>
    </row>
    <row r="1322" customFormat="false" ht="14.25" hidden="false" customHeight="false" outlineLevel="0" collapsed="false">
      <c r="A1322" s="0" t="s">
        <v>39</v>
      </c>
      <c r="B1322" s="0" t="s">
        <v>39</v>
      </c>
      <c r="C1322" s="0" t="s">
        <v>79</v>
      </c>
      <c r="D1322" s="0" t="s">
        <v>210</v>
      </c>
      <c r="E1322" s="0" t="n">
        <v>2040</v>
      </c>
      <c r="F1322" s="5" t="n">
        <v>242.780899077098</v>
      </c>
      <c r="G1322" s="11" t="n">
        <v>0</v>
      </c>
      <c r="H1322" s="5" t="n">
        <v>0</v>
      </c>
      <c r="I1322" s="5" t="n">
        <v>242.780899077098</v>
      </c>
    </row>
    <row r="1323" customFormat="false" ht="14.25" hidden="false" customHeight="false" outlineLevel="0" collapsed="false">
      <c r="A1323" s="0" t="s">
        <v>39</v>
      </c>
      <c r="B1323" s="0" t="s">
        <v>39</v>
      </c>
      <c r="C1323" s="0" t="s">
        <v>79</v>
      </c>
      <c r="D1323" s="0" t="s">
        <v>210</v>
      </c>
      <c r="E1323" s="0" t="n">
        <v>2040</v>
      </c>
      <c r="F1323" s="5" t="n">
        <v>99.4384745594145</v>
      </c>
      <c r="G1323" s="11" t="n">
        <v>0</v>
      </c>
      <c r="H1323" s="5" t="n">
        <v>0</v>
      </c>
      <c r="I1323" s="5" t="n">
        <v>99.4384745594145</v>
      </c>
    </row>
    <row r="1324" customFormat="false" ht="14.25" hidden="false" customHeight="false" outlineLevel="0" collapsed="false">
      <c r="A1324" s="0" t="s">
        <v>39</v>
      </c>
      <c r="B1324" s="0" t="s">
        <v>39</v>
      </c>
      <c r="C1324" s="0" t="s">
        <v>79</v>
      </c>
      <c r="D1324" s="0" t="s">
        <v>210</v>
      </c>
      <c r="E1324" s="0" t="n">
        <v>2040</v>
      </c>
      <c r="F1324" s="5" t="n">
        <v>815.023351693189</v>
      </c>
      <c r="G1324" s="11" t="n">
        <v>0</v>
      </c>
      <c r="H1324" s="5" t="n">
        <v>0</v>
      </c>
      <c r="I1324" s="5" t="n">
        <v>815.023351693189</v>
      </c>
    </row>
    <row r="1325" customFormat="false" ht="14.25" hidden="false" customHeight="false" outlineLevel="0" collapsed="false">
      <c r="A1325" s="0" t="s">
        <v>39</v>
      </c>
      <c r="B1325" s="0" t="s">
        <v>39</v>
      </c>
      <c r="C1325" s="0" t="s">
        <v>84</v>
      </c>
      <c r="D1325" s="0" t="s">
        <v>212</v>
      </c>
      <c r="E1325" s="0" t="n">
        <v>2024</v>
      </c>
      <c r="F1325" s="5" t="n">
        <v>0.262715272509572</v>
      </c>
      <c r="G1325" s="11" t="n">
        <v>0</v>
      </c>
      <c r="H1325" s="5" t="n">
        <v>0</v>
      </c>
      <c r="I1325" s="5" t="n">
        <v>0.262715272509572</v>
      </c>
    </row>
    <row r="1326" customFormat="false" ht="14.25" hidden="false" customHeight="false" outlineLevel="0" collapsed="false">
      <c r="A1326" s="0" t="s">
        <v>39</v>
      </c>
      <c r="B1326" s="0" t="s">
        <v>39</v>
      </c>
      <c r="C1326" s="0" t="s">
        <v>84</v>
      </c>
      <c r="D1326" s="0" t="s">
        <v>212</v>
      </c>
      <c r="E1326" s="0" t="n">
        <v>2025</v>
      </c>
      <c r="F1326" s="5" t="n">
        <v>0.285229757393893</v>
      </c>
      <c r="G1326" s="11" t="n">
        <v>0</v>
      </c>
      <c r="H1326" s="5" t="n">
        <v>0</v>
      </c>
      <c r="I1326" s="5" t="n">
        <v>0.285229757393893</v>
      </c>
    </row>
    <row r="1327" customFormat="false" ht="14.25" hidden="false" customHeight="false" outlineLevel="0" collapsed="false">
      <c r="A1327" s="0" t="s">
        <v>39</v>
      </c>
      <c r="B1327" s="0" t="s">
        <v>39</v>
      </c>
      <c r="C1327" s="0" t="s">
        <v>84</v>
      </c>
      <c r="D1327" s="0" t="s">
        <v>212</v>
      </c>
      <c r="E1327" s="0" t="n">
        <v>2026</v>
      </c>
      <c r="F1327" s="5" t="n">
        <v>0.326376502431811</v>
      </c>
      <c r="G1327" s="11" t="n">
        <v>0</v>
      </c>
      <c r="H1327" s="5" t="n">
        <v>0</v>
      </c>
      <c r="I1327" s="5" t="n">
        <v>0.326376502431811</v>
      </c>
    </row>
    <row r="1328" customFormat="false" ht="14.25" hidden="false" customHeight="false" outlineLevel="0" collapsed="false">
      <c r="A1328" s="0" t="s">
        <v>39</v>
      </c>
      <c r="B1328" s="0" t="s">
        <v>39</v>
      </c>
      <c r="C1328" s="0" t="s">
        <v>84</v>
      </c>
      <c r="D1328" s="0" t="s">
        <v>212</v>
      </c>
      <c r="E1328" s="0" t="n">
        <v>2027</v>
      </c>
      <c r="F1328" s="5" t="n">
        <v>0.388431065058256</v>
      </c>
      <c r="G1328" s="11" t="n">
        <v>0</v>
      </c>
      <c r="H1328" s="5" t="n">
        <v>0</v>
      </c>
      <c r="I1328" s="5" t="n">
        <v>0.388431065058256</v>
      </c>
    </row>
    <row r="1329" customFormat="false" ht="14.25" hidden="false" customHeight="false" outlineLevel="0" collapsed="false">
      <c r="A1329" s="0" t="s">
        <v>39</v>
      </c>
      <c r="B1329" s="0" t="s">
        <v>39</v>
      </c>
      <c r="C1329" s="0" t="s">
        <v>84</v>
      </c>
      <c r="D1329" s="0" t="s">
        <v>212</v>
      </c>
      <c r="E1329" s="0" t="n">
        <v>2028</v>
      </c>
      <c r="F1329" s="5" t="n">
        <v>0.469030263168574</v>
      </c>
      <c r="G1329" s="11" t="n">
        <v>0</v>
      </c>
      <c r="H1329" s="5" t="n">
        <v>0</v>
      </c>
      <c r="I1329" s="5" t="n">
        <v>0.469030263168574</v>
      </c>
    </row>
    <row r="1330" customFormat="false" ht="14.25" hidden="false" customHeight="false" outlineLevel="0" collapsed="false">
      <c r="A1330" s="0" t="s">
        <v>39</v>
      </c>
      <c r="B1330" s="0" t="s">
        <v>39</v>
      </c>
      <c r="C1330" s="0" t="s">
        <v>84</v>
      </c>
      <c r="D1330" s="0" t="s">
        <v>212</v>
      </c>
      <c r="E1330" s="0" t="n">
        <v>2029</v>
      </c>
      <c r="F1330" s="5" t="n">
        <v>0.565384422654283</v>
      </c>
      <c r="G1330" s="11" t="n">
        <v>0</v>
      </c>
      <c r="H1330" s="5" t="n">
        <v>0</v>
      </c>
      <c r="I1330" s="5" t="n">
        <v>0.565384422654283</v>
      </c>
    </row>
    <row r="1331" customFormat="false" ht="14.25" hidden="false" customHeight="false" outlineLevel="0" collapsed="false">
      <c r="A1331" s="0" t="s">
        <v>39</v>
      </c>
      <c r="B1331" s="0" t="s">
        <v>39</v>
      </c>
      <c r="C1331" s="0" t="s">
        <v>84</v>
      </c>
      <c r="D1331" s="0" t="s">
        <v>212</v>
      </c>
      <c r="E1331" s="0" t="n">
        <v>2030</v>
      </c>
      <c r="F1331" s="5" t="n">
        <v>0.674166178571765</v>
      </c>
      <c r="G1331" s="11" t="n">
        <v>0</v>
      </c>
      <c r="H1331" s="5" t="n">
        <v>0</v>
      </c>
      <c r="I1331" s="5" t="n">
        <v>0.674166178571765</v>
      </c>
    </row>
    <row r="1332" customFormat="false" ht="14.25" hidden="false" customHeight="false" outlineLevel="0" collapsed="false">
      <c r="A1332" s="0" t="s">
        <v>39</v>
      </c>
      <c r="B1332" s="0" t="s">
        <v>39</v>
      </c>
      <c r="C1332" s="0" t="s">
        <v>84</v>
      </c>
      <c r="D1332" s="0" t="s">
        <v>212</v>
      </c>
      <c r="E1332" s="0" t="n">
        <v>2031</v>
      </c>
      <c r="F1332" s="5" t="n">
        <v>0.805122903683322</v>
      </c>
      <c r="G1332" s="11" t="n">
        <v>0</v>
      </c>
      <c r="H1332" s="5" t="n">
        <v>0</v>
      </c>
      <c r="I1332" s="5" t="n">
        <v>0.805122903683322</v>
      </c>
    </row>
    <row r="1333" customFormat="false" ht="14.25" hidden="false" customHeight="false" outlineLevel="0" collapsed="false">
      <c r="A1333" s="0" t="s">
        <v>39</v>
      </c>
      <c r="B1333" s="0" t="s">
        <v>39</v>
      </c>
      <c r="C1333" s="0" t="s">
        <v>84</v>
      </c>
      <c r="D1333" s="0" t="s">
        <v>212</v>
      </c>
      <c r="E1333" s="0" t="n">
        <v>2032</v>
      </c>
      <c r="F1333" s="5" t="n">
        <v>0.959751207099247</v>
      </c>
      <c r="G1333" s="11" t="n">
        <v>0</v>
      </c>
      <c r="H1333" s="5" t="n">
        <v>0</v>
      </c>
      <c r="I1333" s="5" t="n">
        <v>0.959751207099247</v>
      </c>
    </row>
    <row r="1334" customFormat="false" ht="14.25" hidden="false" customHeight="false" outlineLevel="0" collapsed="false">
      <c r="A1334" s="0" t="s">
        <v>39</v>
      </c>
      <c r="B1334" s="0" t="s">
        <v>39</v>
      </c>
      <c r="C1334" s="0" t="s">
        <v>84</v>
      </c>
      <c r="D1334" s="0" t="s">
        <v>212</v>
      </c>
      <c r="E1334" s="0" t="n">
        <v>2033</v>
      </c>
      <c r="F1334" s="5" t="n">
        <v>1.13189451424705</v>
      </c>
      <c r="G1334" s="11" t="n">
        <v>0</v>
      </c>
      <c r="H1334" s="5" t="n">
        <v>0</v>
      </c>
      <c r="I1334" s="5" t="n">
        <v>1.13189451424705</v>
      </c>
    </row>
    <row r="1335" customFormat="false" ht="14.25" hidden="false" customHeight="false" outlineLevel="0" collapsed="false">
      <c r="A1335" s="0" t="s">
        <v>39</v>
      </c>
      <c r="B1335" s="0" t="s">
        <v>39</v>
      </c>
      <c r="C1335" s="0" t="s">
        <v>84</v>
      </c>
      <c r="D1335" s="0" t="s">
        <v>212</v>
      </c>
      <c r="E1335" s="0" t="n">
        <v>2034</v>
      </c>
      <c r="F1335" s="5" t="n">
        <v>1.31589343241108</v>
      </c>
      <c r="G1335" s="11" t="n">
        <v>0</v>
      </c>
      <c r="H1335" s="5" t="n">
        <v>0</v>
      </c>
      <c r="I1335" s="5" t="n">
        <v>1.31589343241108</v>
      </c>
    </row>
    <row r="1336" customFormat="false" ht="14.25" hidden="false" customHeight="false" outlineLevel="0" collapsed="false">
      <c r="A1336" s="0" t="s">
        <v>39</v>
      </c>
      <c r="B1336" s="0" t="s">
        <v>39</v>
      </c>
      <c r="C1336" s="0" t="s">
        <v>84</v>
      </c>
      <c r="D1336" s="0" t="s">
        <v>212</v>
      </c>
      <c r="E1336" s="0" t="n">
        <v>2035</v>
      </c>
      <c r="F1336" s="5" t="n">
        <v>1.50718339829739</v>
      </c>
      <c r="G1336" s="11" t="n">
        <v>0</v>
      </c>
      <c r="H1336" s="5" t="n">
        <v>0</v>
      </c>
      <c r="I1336" s="5" t="n">
        <v>1.50718339829739</v>
      </c>
    </row>
    <row r="1337" customFormat="false" ht="14.25" hidden="false" customHeight="false" outlineLevel="0" collapsed="false">
      <c r="A1337" s="0" t="s">
        <v>39</v>
      </c>
      <c r="B1337" s="0" t="s">
        <v>39</v>
      </c>
      <c r="C1337" s="0" t="s">
        <v>84</v>
      </c>
      <c r="D1337" s="0" t="s">
        <v>212</v>
      </c>
      <c r="E1337" s="0" t="n">
        <v>2036</v>
      </c>
      <c r="F1337" s="5" t="n">
        <v>1.7050885187666</v>
      </c>
      <c r="G1337" s="11" t="n">
        <v>0</v>
      </c>
      <c r="H1337" s="5" t="n">
        <v>0</v>
      </c>
      <c r="I1337" s="5" t="n">
        <v>1.7050885187666</v>
      </c>
    </row>
    <row r="1338" customFormat="false" ht="14.25" hidden="false" customHeight="false" outlineLevel="0" collapsed="false">
      <c r="A1338" s="0" t="s">
        <v>39</v>
      </c>
      <c r="B1338" s="0" t="s">
        <v>39</v>
      </c>
      <c r="C1338" s="0" t="s">
        <v>84</v>
      </c>
      <c r="D1338" s="0" t="s">
        <v>212</v>
      </c>
      <c r="E1338" s="0" t="n">
        <v>2037</v>
      </c>
      <c r="F1338" s="5" t="n">
        <v>1.90446420761728</v>
      </c>
      <c r="G1338" s="11" t="n">
        <v>0</v>
      </c>
      <c r="H1338" s="5" t="n">
        <v>0</v>
      </c>
      <c r="I1338" s="5" t="n">
        <v>1.90446420761728</v>
      </c>
    </row>
    <row r="1339" customFormat="false" ht="14.25" hidden="false" customHeight="false" outlineLevel="0" collapsed="false">
      <c r="A1339" s="0" t="s">
        <v>39</v>
      </c>
      <c r="B1339" s="0" t="s">
        <v>39</v>
      </c>
      <c r="C1339" s="0" t="s">
        <v>84</v>
      </c>
      <c r="D1339" s="0" t="s">
        <v>212</v>
      </c>
      <c r="E1339" s="0" t="n">
        <v>2038</v>
      </c>
      <c r="F1339" s="5" t="n">
        <v>2.10180702626686</v>
      </c>
      <c r="G1339" s="11" t="n">
        <v>0</v>
      </c>
      <c r="H1339" s="5" t="n">
        <v>0</v>
      </c>
      <c r="I1339" s="5" t="n">
        <v>2.10180702626686</v>
      </c>
    </row>
    <row r="1340" customFormat="false" ht="14.25" hidden="false" customHeight="false" outlineLevel="0" collapsed="false">
      <c r="A1340" s="0" t="s">
        <v>39</v>
      </c>
      <c r="B1340" s="0" t="s">
        <v>39</v>
      </c>
      <c r="C1340" s="0" t="s">
        <v>84</v>
      </c>
      <c r="D1340" s="0" t="s">
        <v>212</v>
      </c>
      <c r="E1340" s="0" t="n">
        <v>2039</v>
      </c>
      <c r="F1340" s="5" t="n">
        <v>2.29390668072499</v>
      </c>
      <c r="G1340" s="11" t="n">
        <v>0</v>
      </c>
      <c r="H1340" s="5" t="n">
        <v>0</v>
      </c>
      <c r="I1340" s="5" t="n">
        <v>2.29390668072499</v>
      </c>
    </row>
    <row r="1341" customFormat="false" ht="14.25" hidden="false" customHeight="false" outlineLevel="0" collapsed="false">
      <c r="A1341" s="0" t="s">
        <v>39</v>
      </c>
      <c r="B1341" s="0" t="s">
        <v>39</v>
      </c>
      <c r="C1341" s="0" t="s">
        <v>84</v>
      </c>
      <c r="D1341" s="0" t="s">
        <v>212</v>
      </c>
      <c r="E1341" s="0" t="n">
        <v>2040</v>
      </c>
      <c r="F1341" s="5" t="n">
        <v>2.47788788581232</v>
      </c>
      <c r="G1341" s="11" t="n">
        <v>0</v>
      </c>
      <c r="H1341" s="5" t="n">
        <v>0</v>
      </c>
      <c r="I1341" s="5" t="n">
        <v>2.47788788581232</v>
      </c>
    </row>
    <row r="1342" customFormat="false" ht="14.25" hidden="false" customHeight="false" outlineLevel="0" collapsed="false">
      <c r="A1342" s="0" t="s">
        <v>39</v>
      </c>
      <c r="B1342" s="0" t="s">
        <v>39</v>
      </c>
      <c r="C1342" s="0" t="s">
        <v>84</v>
      </c>
      <c r="D1342" s="0" t="s">
        <v>213</v>
      </c>
      <c r="E1342" s="0" t="n">
        <v>2024</v>
      </c>
      <c r="F1342" s="5" t="n">
        <v>2.3863368280776</v>
      </c>
      <c r="G1342" s="11" t="n">
        <v>0</v>
      </c>
      <c r="H1342" s="5" t="n">
        <v>0</v>
      </c>
      <c r="I1342" s="5" t="n">
        <v>2.3863368280776</v>
      </c>
    </row>
    <row r="1343" customFormat="false" ht="14.25" hidden="false" customHeight="false" outlineLevel="0" collapsed="false">
      <c r="A1343" s="0" t="s">
        <v>39</v>
      </c>
      <c r="B1343" s="0" t="s">
        <v>39</v>
      </c>
      <c r="C1343" s="0" t="s">
        <v>84</v>
      </c>
      <c r="D1343" s="0" t="s">
        <v>213</v>
      </c>
      <c r="E1343" s="0" t="n">
        <v>2025</v>
      </c>
      <c r="F1343" s="5" t="n">
        <v>3.19428349390234</v>
      </c>
      <c r="G1343" s="11" t="n">
        <v>0</v>
      </c>
      <c r="H1343" s="5" t="n">
        <v>0</v>
      </c>
      <c r="I1343" s="5" t="n">
        <v>3.19428349390234</v>
      </c>
    </row>
    <row r="1344" customFormat="false" ht="14.25" hidden="false" customHeight="false" outlineLevel="0" collapsed="false">
      <c r="A1344" s="0" t="s">
        <v>39</v>
      </c>
      <c r="B1344" s="0" t="s">
        <v>39</v>
      </c>
      <c r="C1344" s="0" t="s">
        <v>84</v>
      </c>
      <c r="D1344" s="0" t="s">
        <v>213</v>
      </c>
      <c r="E1344" s="0" t="n">
        <v>2026</v>
      </c>
      <c r="F1344" s="5" t="n">
        <v>4.12911548489544</v>
      </c>
      <c r="G1344" s="11" t="n">
        <v>0</v>
      </c>
      <c r="H1344" s="5" t="n">
        <v>0</v>
      </c>
      <c r="I1344" s="5" t="n">
        <v>4.12911548489544</v>
      </c>
    </row>
    <row r="1345" customFormat="false" ht="14.25" hidden="false" customHeight="false" outlineLevel="0" collapsed="false">
      <c r="A1345" s="0" t="s">
        <v>39</v>
      </c>
      <c r="B1345" s="0" t="s">
        <v>39</v>
      </c>
      <c r="C1345" s="0" t="s">
        <v>84</v>
      </c>
      <c r="D1345" s="0" t="s">
        <v>213</v>
      </c>
      <c r="E1345" s="0" t="n">
        <v>2027</v>
      </c>
      <c r="F1345" s="5" t="n">
        <v>5.20356109323304</v>
      </c>
      <c r="G1345" s="11" t="n">
        <v>0</v>
      </c>
      <c r="H1345" s="5" t="n">
        <v>0</v>
      </c>
      <c r="I1345" s="5" t="n">
        <v>5.20356109323304</v>
      </c>
    </row>
    <row r="1346" customFormat="false" ht="14.25" hidden="false" customHeight="false" outlineLevel="0" collapsed="false">
      <c r="A1346" s="0" t="s">
        <v>39</v>
      </c>
      <c r="B1346" s="0" t="s">
        <v>39</v>
      </c>
      <c r="C1346" s="0" t="s">
        <v>84</v>
      </c>
      <c r="D1346" s="0" t="s">
        <v>213</v>
      </c>
      <c r="E1346" s="0" t="n">
        <v>2028</v>
      </c>
      <c r="F1346" s="5" t="n">
        <v>6.41828843496386</v>
      </c>
      <c r="G1346" s="11" t="n">
        <v>0</v>
      </c>
      <c r="H1346" s="5" t="n">
        <v>0</v>
      </c>
      <c r="I1346" s="5" t="n">
        <v>6.41828843496386</v>
      </c>
    </row>
    <row r="1347" customFormat="false" ht="14.25" hidden="false" customHeight="false" outlineLevel="0" collapsed="false">
      <c r="A1347" s="0" t="s">
        <v>39</v>
      </c>
      <c r="B1347" s="0" t="s">
        <v>39</v>
      </c>
      <c r="C1347" s="0" t="s">
        <v>84</v>
      </c>
      <c r="D1347" s="0" t="s">
        <v>213</v>
      </c>
      <c r="E1347" s="0" t="n">
        <v>2029</v>
      </c>
      <c r="F1347" s="5" t="n">
        <v>7.76402287990652</v>
      </c>
      <c r="G1347" s="11" t="n">
        <v>0</v>
      </c>
      <c r="H1347" s="5" t="n">
        <v>0</v>
      </c>
      <c r="I1347" s="5" t="n">
        <v>7.76402287990652</v>
      </c>
    </row>
    <row r="1348" customFormat="false" ht="14.25" hidden="false" customHeight="false" outlineLevel="0" collapsed="false">
      <c r="A1348" s="0" t="s">
        <v>39</v>
      </c>
      <c r="B1348" s="0" t="s">
        <v>39</v>
      </c>
      <c r="C1348" s="0" t="s">
        <v>84</v>
      </c>
      <c r="D1348" s="0" t="s">
        <v>213</v>
      </c>
      <c r="E1348" s="0" t="n">
        <v>2030</v>
      </c>
      <c r="F1348" s="5" t="n">
        <v>9.21074091070312</v>
      </c>
      <c r="G1348" s="11" t="n">
        <v>0</v>
      </c>
      <c r="H1348" s="5" t="n">
        <v>0</v>
      </c>
      <c r="I1348" s="5" t="n">
        <v>9.21074091070312</v>
      </c>
    </row>
    <row r="1349" customFormat="false" ht="14.25" hidden="false" customHeight="false" outlineLevel="0" collapsed="false">
      <c r="A1349" s="0" t="s">
        <v>39</v>
      </c>
      <c r="B1349" s="0" t="s">
        <v>39</v>
      </c>
      <c r="C1349" s="0" t="s">
        <v>84</v>
      </c>
      <c r="D1349" s="0" t="s">
        <v>213</v>
      </c>
      <c r="E1349" s="0" t="n">
        <v>2031</v>
      </c>
      <c r="F1349" s="5" t="n">
        <v>10.6719794943464</v>
      </c>
      <c r="G1349" s="11" t="n">
        <v>0</v>
      </c>
      <c r="H1349" s="5" t="n">
        <v>0</v>
      </c>
      <c r="I1349" s="5" t="n">
        <v>10.6719794943464</v>
      </c>
    </row>
    <row r="1350" customFormat="false" ht="14.25" hidden="false" customHeight="false" outlineLevel="0" collapsed="false">
      <c r="A1350" s="0" t="s">
        <v>39</v>
      </c>
      <c r="B1350" s="0" t="s">
        <v>39</v>
      </c>
      <c r="C1350" s="0" t="s">
        <v>84</v>
      </c>
      <c r="D1350" s="0" t="s">
        <v>213</v>
      </c>
      <c r="E1350" s="0" t="n">
        <v>2032</v>
      </c>
      <c r="F1350" s="5" t="n">
        <v>12.106359117424</v>
      </c>
      <c r="G1350" s="11" t="n">
        <v>0</v>
      </c>
      <c r="H1350" s="5" t="n">
        <v>0</v>
      </c>
      <c r="I1350" s="5" t="n">
        <v>12.106359117424</v>
      </c>
    </row>
    <row r="1351" customFormat="false" ht="14.25" hidden="false" customHeight="false" outlineLevel="0" collapsed="false">
      <c r="A1351" s="0" t="s">
        <v>39</v>
      </c>
      <c r="B1351" s="0" t="s">
        <v>39</v>
      </c>
      <c r="C1351" s="0" t="s">
        <v>84</v>
      </c>
      <c r="D1351" s="0" t="s">
        <v>213</v>
      </c>
      <c r="E1351" s="0" t="n">
        <v>2033</v>
      </c>
      <c r="F1351" s="5" t="n">
        <v>13.4981469292597</v>
      </c>
      <c r="G1351" s="11" t="n">
        <v>0</v>
      </c>
      <c r="H1351" s="5" t="n">
        <v>0</v>
      </c>
      <c r="I1351" s="5" t="n">
        <v>13.4981469292597</v>
      </c>
    </row>
    <row r="1352" customFormat="false" ht="14.25" hidden="false" customHeight="false" outlineLevel="0" collapsed="false">
      <c r="A1352" s="0" t="s">
        <v>39</v>
      </c>
      <c r="B1352" s="0" t="s">
        <v>39</v>
      </c>
      <c r="C1352" s="0" t="s">
        <v>84</v>
      </c>
      <c r="D1352" s="0" t="s">
        <v>213</v>
      </c>
      <c r="E1352" s="0" t="n">
        <v>2034</v>
      </c>
      <c r="F1352" s="5" t="n">
        <v>14.7991533855006</v>
      </c>
      <c r="G1352" s="11" t="n">
        <v>0</v>
      </c>
      <c r="H1352" s="5" t="n">
        <v>0</v>
      </c>
      <c r="I1352" s="5" t="n">
        <v>14.7991533855006</v>
      </c>
    </row>
    <row r="1353" customFormat="false" ht="14.25" hidden="false" customHeight="false" outlineLevel="0" collapsed="false">
      <c r="A1353" s="0" t="s">
        <v>39</v>
      </c>
      <c r="B1353" s="0" t="s">
        <v>39</v>
      </c>
      <c r="C1353" s="0" t="s">
        <v>84</v>
      </c>
      <c r="D1353" s="0" t="s">
        <v>213</v>
      </c>
      <c r="E1353" s="0" t="n">
        <v>2035</v>
      </c>
      <c r="F1353" s="5" t="n">
        <v>16.0270033777428</v>
      </c>
      <c r="G1353" s="11" t="n">
        <v>0</v>
      </c>
      <c r="H1353" s="5" t="n">
        <v>0</v>
      </c>
      <c r="I1353" s="5" t="n">
        <v>16.0270033777428</v>
      </c>
    </row>
    <row r="1354" customFormat="false" ht="14.25" hidden="false" customHeight="false" outlineLevel="0" collapsed="false">
      <c r="A1354" s="0" t="s">
        <v>39</v>
      </c>
      <c r="B1354" s="0" t="s">
        <v>39</v>
      </c>
      <c r="C1354" s="0" t="s">
        <v>84</v>
      </c>
      <c r="D1354" s="0" t="s">
        <v>213</v>
      </c>
      <c r="E1354" s="0" t="n">
        <v>2036</v>
      </c>
      <c r="F1354" s="5" t="n">
        <v>17.0896875625782</v>
      </c>
      <c r="G1354" s="11" t="n">
        <v>0</v>
      </c>
      <c r="H1354" s="5" t="n">
        <v>0</v>
      </c>
      <c r="I1354" s="5" t="n">
        <v>17.0896875625782</v>
      </c>
    </row>
    <row r="1355" customFormat="false" ht="14.25" hidden="false" customHeight="false" outlineLevel="0" collapsed="false">
      <c r="A1355" s="0" t="s">
        <v>39</v>
      </c>
      <c r="B1355" s="0" t="s">
        <v>39</v>
      </c>
      <c r="C1355" s="0" t="s">
        <v>84</v>
      </c>
      <c r="D1355" s="0" t="s">
        <v>213</v>
      </c>
      <c r="E1355" s="0" t="n">
        <v>2037</v>
      </c>
      <c r="F1355" s="5" t="n">
        <v>17.9287199645026</v>
      </c>
      <c r="G1355" s="11" t="n">
        <v>0</v>
      </c>
      <c r="H1355" s="5" t="n">
        <v>0</v>
      </c>
      <c r="I1355" s="5" t="n">
        <v>17.9287199645026</v>
      </c>
    </row>
    <row r="1356" customFormat="false" ht="14.25" hidden="false" customHeight="false" outlineLevel="0" collapsed="false">
      <c r="A1356" s="0" t="s">
        <v>39</v>
      </c>
      <c r="B1356" s="0" t="s">
        <v>39</v>
      </c>
      <c r="C1356" s="0" t="s">
        <v>84</v>
      </c>
      <c r="D1356" s="0" t="s">
        <v>213</v>
      </c>
      <c r="E1356" s="0" t="n">
        <v>2038</v>
      </c>
      <c r="F1356" s="5" t="n">
        <v>18.5383977812877</v>
      </c>
      <c r="G1356" s="11" t="n">
        <v>0</v>
      </c>
      <c r="H1356" s="5" t="n">
        <v>0</v>
      </c>
      <c r="I1356" s="5" t="n">
        <v>18.5383977812877</v>
      </c>
    </row>
    <row r="1357" customFormat="false" ht="14.25" hidden="false" customHeight="false" outlineLevel="0" collapsed="false">
      <c r="A1357" s="0" t="s">
        <v>39</v>
      </c>
      <c r="B1357" s="0" t="s">
        <v>39</v>
      </c>
      <c r="C1357" s="0" t="s">
        <v>84</v>
      </c>
      <c r="D1357" s="0" t="s">
        <v>213</v>
      </c>
      <c r="E1357" s="0" t="n">
        <v>2039</v>
      </c>
      <c r="F1357" s="5" t="n">
        <v>18.9601738925529</v>
      </c>
      <c r="G1357" s="11" t="n">
        <v>0</v>
      </c>
      <c r="H1357" s="5" t="n">
        <v>0</v>
      </c>
      <c r="I1357" s="5" t="n">
        <v>18.9601738925529</v>
      </c>
    </row>
    <row r="1358" customFormat="false" ht="14.25" hidden="false" customHeight="false" outlineLevel="0" collapsed="false">
      <c r="A1358" s="0" t="s">
        <v>39</v>
      </c>
      <c r="B1358" s="0" t="s">
        <v>39</v>
      </c>
      <c r="C1358" s="0" t="s">
        <v>84</v>
      </c>
      <c r="D1358" s="0" t="s">
        <v>213</v>
      </c>
      <c r="E1358" s="0" t="n">
        <v>2040</v>
      </c>
      <c r="F1358" s="5" t="n">
        <v>19.176289575245</v>
      </c>
      <c r="G1358" s="11" t="n">
        <v>0</v>
      </c>
      <c r="H1358" s="5" t="n">
        <v>0</v>
      </c>
      <c r="I1358" s="5" t="n">
        <v>19.176289575245</v>
      </c>
    </row>
    <row r="1359" customFormat="false" ht="14.25" hidden="false" customHeight="false" outlineLevel="0" collapsed="false">
      <c r="A1359" s="0" t="s">
        <v>39</v>
      </c>
      <c r="B1359" s="0" t="s">
        <v>39</v>
      </c>
      <c r="C1359" s="0" t="s">
        <v>84</v>
      </c>
      <c r="D1359" s="0" t="s">
        <v>214</v>
      </c>
      <c r="E1359" s="0" t="n">
        <v>2024</v>
      </c>
      <c r="F1359" s="5" t="n">
        <v>2.04612868333873</v>
      </c>
      <c r="G1359" s="11" t="n">
        <v>0</v>
      </c>
      <c r="H1359" s="5" t="n">
        <v>0</v>
      </c>
      <c r="I1359" s="5" t="n">
        <v>2.04612868333873</v>
      </c>
    </row>
    <row r="1360" customFormat="false" ht="14.25" hidden="false" customHeight="false" outlineLevel="0" collapsed="false">
      <c r="A1360" s="0" t="s">
        <v>39</v>
      </c>
      <c r="B1360" s="0" t="s">
        <v>39</v>
      </c>
      <c r="C1360" s="0" t="s">
        <v>84</v>
      </c>
      <c r="D1360" s="0" t="s">
        <v>214</v>
      </c>
      <c r="E1360" s="0" t="n">
        <v>2025</v>
      </c>
      <c r="F1360" s="5" t="n">
        <v>2.52640292195761</v>
      </c>
      <c r="G1360" s="11" t="n">
        <v>0</v>
      </c>
      <c r="H1360" s="5" t="n">
        <v>0</v>
      </c>
      <c r="I1360" s="5" t="n">
        <v>2.52640292195761</v>
      </c>
    </row>
    <row r="1361" customFormat="false" ht="14.25" hidden="false" customHeight="false" outlineLevel="0" collapsed="false">
      <c r="A1361" s="0" t="s">
        <v>39</v>
      </c>
      <c r="B1361" s="0" t="s">
        <v>39</v>
      </c>
      <c r="C1361" s="0" t="s">
        <v>84</v>
      </c>
      <c r="D1361" s="0" t="s">
        <v>214</v>
      </c>
      <c r="E1361" s="0" t="n">
        <v>2026</v>
      </c>
      <c r="F1361" s="5" t="n">
        <v>3.63925487167396</v>
      </c>
      <c r="G1361" s="11" t="n">
        <v>0</v>
      </c>
      <c r="H1361" s="5" t="n">
        <v>0</v>
      </c>
      <c r="I1361" s="5" t="n">
        <v>3.63925487167396</v>
      </c>
    </row>
    <row r="1362" customFormat="false" ht="14.25" hidden="false" customHeight="false" outlineLevel="0" collapsed="false">
      <c r="A1362" s="0" t="s">
        <v>39</v>
      </c>
      <c r="B1362" s="0" t="s">
        <v>39</v>
      </c>
      <c r="C1362" s="0" t="s">
        <v>84</v>
      </c>
      <c r="D1362" s="0" t="s">
        <v>214</v>
      </c>
      <c r="E1362" s="0" t="n">
        <v>2027</v>
      </c>
      <c r="F1362" s="5" t="n">
        <v>5.30406632043234</v>
      </c>
      <c r="G1362" s="11" t="n">
        <v>0</v>
      </c>
      <c r="H1362" s="5" t="n">
        <v>0</v>
      </c>
      <c r="I1362" s="5" t="n">
        <v>5.30406632043234</v>
      </c>
    </row>
    <row r="1363" customFormat="false" ht="14.25" hidden="false" customHeight="false" outlineLevel="0" collapsed="false">
      <c r="A1363" s="0" t="s">
        <v>39</v>
      </c>
      <c r="B1363" s="0" t="s">
        <v>39</v>
      </c>
      <c r="C1363" s="0" t="s">
        <v>84</v>
      </c>
      <c r="D1363" s="0" t="s">
        <v>214</v>
      </c>
      <c r="E1363" s="0" t="n">
        <v>2028</v>
      </c>
      <c r="F1363" s="5" t="n">
        <v>7.58474560893821</v>
      </c>
      <c r="G1363" s="11" t="n">
        <v>0</v>
      </c>
      <c r="H1363" s="5" t="n">
        <v>0</v>
      </c>
      <c r="I1363" s="5" t="n">
        <v>7.58474560893821</v>
      </c>
    </row>
    <row r="1364" customFormat="false" ht="14.25" hidden="false" customHeight="false" outlineLevel="0" collapsed="false">
      <c r="A1364" s="0" t="s">
        <v>39</v>
      </c>
      <c r="B1364" s="0" t="s">
        <v>39</v>
      </c>
      <c r="C1364" s="0" t="s">
        <v>84</v>
      </c>
      <c r="D1364" s="0" t="s">
        <v>214</v>
      </c>
      <c r="E1364" s="0" t="n">
        <v>2029</v>
      </c>
      <c r="F1364" s="5" t="n">
        <v>10.5459694950045</v>
      </c>
      <c r="G1364" s="11" t="n">
        <v>0</v>
      </c>
      <c r="H1364" s="5" t="n">
        <v>0</v>
      </c>
      <c r="I1364" s="5" t="n">
        <v>10.5459694950045</v>
      </c>
    </row>
    <row r="1365" customFormat="false" ht="14.25" hidden="false" customHeight="false" outlineLevel="0" collapsed="false">
      <c r="A1365" s="0" t="s">
        <v>39</v>
      </c>
      <c r="B1365" s="0" t="s">
        <v>39</v>
      </c>
      <c r="C1365" s="0" t="s">
        <v>84</v>
      </c>
      <c r="D1365" s="0" t="s">
        <v>214</v>
      </c>
      <c r="E1365" s="0" t="n">
        <v>2030</v>
      </c>
      <c r="F1365" s="5" t="n">
        <v>14.0877097230354</v>
      </c>
      <c r="G1365" s="11" t="n">
        <v>0</v>
      </c>
      <c r="H1365" s="5" t="n">
        <v>0</v>
      </c>
      <c r="I1365" s="5" t="n">
        <v>14.0877097230354</v>
      </c>
    </row>
    <row r="1366" customFormat="false" ht="14.25" hidden="false" customHeight="false" outlineLevel="0" collapsed="false">
      <c r="A1366" s="0" t="s">
        <v>39</v>
      </c>
      <c r="B1366" s="0" t="s">
        <v>39</v>
      </c>
      <c r="C1366" s="0" t="s">
        <v>84</v>
      </c>
      <c r="D1366" s="0" t="s">
        <v>214</v>
      </c>
      <c r="E1366" s="0" t="n">
        <v>2031</v>
      </c>
      <c r="F1366" s="5" t="n">
        <v>18.4921982265475</v>
      </c>
      <c r="G1366" s="11" t="n">
        <v>0</v>
      </c>
      <c r="H1366" s="5" t="n">
        <v>0</v>
      </c>
      <c r="I1366" s="5" t="n">
        <v>18.4921982265475</v>
      </c>
    </row>
    <row r="1367" customFormat="false" ht="14.25" hidden="false" customHeight="false" outlineLevel="0" collapsed="false">
      <c r="A1367" s="0" t="s">
        <v>39</v>
      </c>
      <c r="B1367" s="0" t="s">
        <v>39</v>
      </c>
      <c r="C1367" s="0" t="s">
        <v>84</v>
      </c>
      <c r="D1367" s="0" t="s">
        <v>214</v>
      </c>
      <c r="E1367" s="0" t="n">
        <v>2032</v>
      </c>
      <c r="F1367" s="5" t="n">
        <v>23.907036142859</v>
      </c>
      <c r="G1367" s="11" t="n">
        <v>0</v>
      </c>
      <c r="H1367" s="5" t="n">
        <v>0</v>
      </c>
      <c r="I1367" s="5" t="n">
        <v>23.907036142859</v>
      </c>
    </row>
    <row r="1368" customFormat="false" ht="14.25" hidden="false" customHeight="false" outlineLevel="0" collapsed="false">
      <c r="A1368" s="0" t="s">
        <v>39</v>
      </c>
      <c r="B1368" s="0" t="s">
        <v>39</v>
      </c>
      <c r="C1368" s="0" t="s">
        <v>84</v>
      </c>
      <c r="D1368" s="0" t="s">
        <v>214</v>
      </c>
      <c r="E1368" s="0" t="n">
        <v>2033</v>
      </c>
      <c r="F1368" s="5" t="n">
        <v>30.3291242559614</v>
      </c>
      <c r="G1368" s="11" t="n">
        <v>0</v>
      </c>
      <c r="H1368" s="5" t="n">
        <v>0</v>
      </c>
      <c r="I1368" s="5" t="n">
        <v>30.3291242559614</v>
      </c>
    </row>
    <row r="1369" customFormat="false" ht="14.25" hidden="false" customHeight="false" outlineLevel="0" collapsed="false">
      <c r="A1369" s="0" t="s">
        <v>39</v>
      </c>
      <c r="B1369" s="0" t="s">
        <v>39</v>
      </c>
      <c r="C1369" s="0" t="s">
        <v>84</v>
      </c>
      <c r="D1369" s="0" t="s">
        <v>214</v>
      </c>
      <c r="E1369" s="0" t="n">
        <v>2034</v>
      </c>
      <c r="F1369" s="5" t="n">
        <v>37.6282611752592</v>
      </c>
      <c r="G1369" s="11" t="n">
        <v>0</v>
      </c>
      <c r="H1369" s="5" t="n">
        <v>0</v>
      </c>
      <c r="I1369" s="5" t="n">
        <v>37.6282611752592</v>
      </c>
    </row>
    <row r="1370" customFormat="false" ht="14.25" hidden="false" customHeight="false" outlineLevel="0" collapsed="false">
      <c r="A1370" s="0" t="s">
        <v>39</v>
      </c>
      <c r="B1370" s="0" t="s">
        <v>39</v>
      </c>
      <c r="C1370" s="0" t="s">
        <v>84</v>
      </c>
      <c r="D1370" s="0" t="s">
        <v>214</v>
      </c>
      <c r="E1370" s="0" t="n">
        <v>2035</v>
      </c>
      <c r="F1370" s="5" t="n">
        <v>45.7847861719015</v>
      </c>
      <c r="G1370" s="11" t="n">
        <v>0</v>
      </c>
      <c r="H1370" s="5" t="n">
        <v>0</v>
      </c>
      <c r="I1370" s="5" t="n">
        <v>45.7847861719015</v>
      </c>
    </row>
    <row r="1371" customFormat="false" ht="14.25" hidden="false" customHeight="false" outlineLevel="0" collapsed="false">
      <c r="A1371" s="0" t="s">
        <v>39</v>
      </c>
      <c r="B1371" s="0" t="s">
        <v>39</v>
      </c>
      <c r="C1371" s="0" t="s">
        <v>84</v>
      </c>
      <c r="D1371" s="0" t="s">
        <v>214</v>
      </c>
      <c r="E1371" s="0" t="n">
        <v>2036</v>
      </c>
      <c r="F1371" s="5" t="n">
        <v>54.0913639530439</v>
      </c>
      <c r="G1371" s="11" t="n">
        <v>0</v>
      </c>
      <c r="H1371" s="5" t="n">
        <v>0</v>
      </c>
      <c r="I1371" s="5" t="n">
        <v>54.0913639530439</v>
      </c>
    </row>
    <row r="1372" customFormat="false" ht="14.25" hidden="false" customHeight="false" outlineLevel="0" collapsed="false">
      <c r="A1372" s="0" t="s">
        <v>39</v>
      </c>
      <c r="B1372" s="0" t="s">
        <v>39</v>
      </c>
      <c r="C1372" s="0" t="s">
        <v>84</v>
      </c>
      <c r="D1372" s="0" t="s">
        <v>214</v>
      </c>
      <c r="E1372" s="0" t="n">
        <v>2037</v>
      </c>
      <c r="F1372" s="5" t="n">
        <v>62.6134534562527</v>
      </c>
      <c r="G1372" s="11" t="n">
        <v>0</v>
      </c>
      <c r="H1372" s="5" t="n">
        <v>0</v>
      </c>
      <c r="I1372" s="5" t="n">
        <v>62.6134534562527</v>
      </c>
    </row>
    <row r="1373" customFormat="false" ht="14.25" hidden="false" customHeight="false" outlineLevel="0" collapsed="false">
      <c r="A1373" s="0" t="s">
        <v>39</v>
      </c>
      <c r="B1373" s="0" t="s">
        <v>39</v>
      </c>
      <c r="C1373" s="0" t="s">
        <v>84</v>
      </c>
      <c r="D1373" s="0" t="s">
        <v>214</v>
      </c>
      <c r="E1373" s="0" t="n">
        <v>2038</v>
      </c>
      <c r="F1373" s="5" t="n">
        <v>71.362024532342</v>
      </c>
      <c r="G1373" s="11" t="n">
        <v>0</v>
      </c>
      <c r="H1373" s="5" t="n">
        <v>0</v>
      </c>
      <c r="I1373" s="5" t="n">
        <v>71.362024532342</v>
      </c>
    </row>
    <row r="1374" customFormat="false" ht="14.25" hidden="false" customHeight="false" outlineLevel="0" collapsed="false">
      <c r="A1374" s="0" t="s">
        <v>39</v>
      </c>
      <c r="B1374" s="0" t="s">
        <v>39</v>
      </c>
      <c r="C1374" s="0" t="s">
        <v>84</v>
      </c>
      <c r="D1374" s="0" t="s">
        <v>214</v>
      </c>
      <c r="E1374" s="0" t="n">
        <v>2039</v>
      </c>
      <c r="F1374" s="5" t="n">
        <v>80.4488216227037</v>
      </c>
      <c r="G1374" s="11" t="n">
        <v>0</v>
      </c>
      <c r="H1374" s="5" t="n">
        <v>0</v>
      </c>
      <c r="I1374" s="5" t="n">
        <v>80.4488216227037</v>
      </c>
    </row>
    <row r="1375" customFormat="false" ht="14.25" hidden="false" customHeight="false" outlineLevel="0" collapsed="false">
      <c r="A1375" s="0" t="s">
        <v>39</v>
      </c>
      <c r="B1375" s="0" t="s">
        <v>39</v>
      </c>
      <c r="C1375" s="0" t="s">
        <v>84</v>
      </c>
      <c r="D1375" s="0" t="s">
        <v>214</v>
      </c>
      <c r="E1375" s="0" t="n">
        <v>2040</v>
      </c>
      <c r="F1375" s="5" t="n">
        <v>89.8378197676617</v>
      </c>
      <c r="G1375" s="11" t="n">
        <v>0</v>
      </c>
      <c r="H1375" s="5" t="n">
        <v>0</v>
      </c>
      <c r="I1375" s="5" t="n">
        <v>89.8378197676617</v>
      </c>
    </row>
    <row r="1376" customFormat="false" ht="14.25" hidden="false" customHeight="false" outlineLevel="0" collapsed="false">
      <c r="A1376" s="0" t="s">
        <v>39</v>
      </c>
      <c r="B1376" s="0" t="s">
        <v>39</v>
      </c>
      <c r="C1376" s="0" t="s">
        <v>84</v>
      </c>
      <c r="D1376" s="0" t="s">
        <v>215</v>
      </c>
      <c r="E1376" s="0" t="n">
        <v>2024</v>
      </c>
      <c r="F1376" s="5" t="n">
        <v>0.804124606164015</v>
      </c>
      <c r="G1376" s="11" t="n">
        <v>0</v>
      </c>
      <c r="H1376" s="5" t="n">
        <v>0</v>
      </c>
      <c r="I1376" s="5" t="n">
        <v>0.804124606164015</v>
      </c>
    </row>
    <row r="1377" customFormat="false" ht="14.25" hidden="false" customHeight="false" outlineLevel="0" collapsed="false">
      <c r="A1377" s="0" t="s">
        <v>39</v>
      </c>
      <c r="B1377" s="0" t="s">
        <v>39</v>
      </c>
      <c r="C1377" s="0" t="s">
        <v>84</v>
      </c>
      <c r="D1377" s="0" t="s">
        <v>215</v>
      </c>
      <c r="E1377" s="0" t="n">
        <v>2025</v>
      </c>
      <c r="F1377" s="5" t="n">
        <v>1.19254327070874</v>
      </c>
      <c r="G1377" s="11" t="n">
        <v>0</v>
      </c>
      <c r="H1377" s="5" t="n">
        <v>0</v>
      </c>
      <c r="I1377" s="5" t="n">
        <v>1.19254327070874</v>
      </c>
    </row>
    <row r="1378" customFormat="false" ht="14.25" hidden="false" customHeight="false" outlineLevel="0" collapsed="false">
      <c r="A1378" s="0" t="s">
        <v>39</v>
      </c>
      <c r="B1378" s="0" t="s">
        <v>39</v>
      </c>
      <c r="C1378" s="0" t="s">
        <v>84</v>
      </c>
      <c r="D1378" s="0" t="s">
        <v>215</v>
      </c>
      <c r="E1378" s="0" t="n">
        <v>2026</v>
      </c>
      <c r="F1378" s="5" t="n">
        <v>2.79026391507046</v>
      </c>
      <c r="G1378" s="11" t="n">
        <v>0</v>
      </c>
      <c r="H1378" s="5" t="n">
        <v>0</v>
      </c>
      <c r="I1378" s="5" t="n">
        <v>2.79026391507046</v>
      </c>
    </row>
    <row r="1379" customFormat="false" ht="14.25" hidden="false" customHeight="false" outlineLevel="0" collapsed="false">
      <c r="A1379" s="0" t="s">
        <v>39</v>
      </c>
      <c r="B1379" s="0" t="s">
        <v>39</v>
      </c>
      <c r="C1379" s="0" t="s">
        <v>84</v>
      </c>
      <c r="D1379" s="0" t="s">
        <v>215</v>
      </c>
      <c r="E1379" s="0" t="n">
        <v>2027</v>
      </c>
      <c r="F1379" s="5" t="n">
        <v>5.46163837366766</v>
      </c>
      <c r="G1379" s="11" t="n">
        <v>0</v>
      </c>
      <c r="H1379" s="5" t="n">
        <v>0</v>
      </c>
      <c r="I1379" s="5" t="n">
        <v>5.46163837366766</v>
      </c>
    </row>
    <row r="1380" customFormat="false" ht="14.25" hidden="false" customHeight="false" outlineLevel="0" collapsed="false">
      <c r="A1380" s="0" t="s">
        <v>39</v>
      </c>
      <c r="B1380" s="0" t="s">
        <v>39</v>
      </c>
      <c r="C1380" s="0" t="s">
        <v>84</v>
      </c>
      <c r="D1380" s="0" t="s">
        <v>215</v>
      </c>
      <c r="E1380" s="0" t="n">
        <v>2028</v>
      </c>
      <c r="F1380" s="5" t="n">
        <v>9.06672086265242</v>
      </c>
      <c r="G1380" s="11" t="n">
        <v>0</v>
      </c>
      <c r="H1380" s="5" t="n">
        <v>0</v>
      </c>
      <c r="I1380" s="5" t="n">
        <v>9.06672086265242</v>
      </c>
    </row>
    <row r="1381" customFormat="false" ht="14.25" hidden="false" customHeight="false" outlineLevel="0" collapsed="false">
      <c r="A1381" s="0" t="s">
        <v>39</v>
      </c>
      <c r="B1381" s="0" t="s">
        <v>39</v>
      </c>
      <c r="C1381" s="0" t="s">
        <v>84</v>
      </c>
      <c r="D1381" s="0" t="s">
        <v>215</v>
      </c>
      <c r="E1381" s="0" t="n">
        <v>2029</v>
      </c>
      <c r="F1381" s="5" t="n">
        <v>13.4375592451996</v>
      </c>
      <c r="G1381" s="11" t="n">
        <v>0</v>
      </c>
      <c r="H1381" s="5" t="n">
        <v>0</v>
      </c>
      <c r="I1381" s="5" t="n">
        <v>13.4375592451996</v>
      </c>
    </row>
    <row r="1382" customFormat="false" ht="14.25" hidden="false" customHeight="false" outlineLevel="0" collapsed="false">
      <c r="A1382" s="0" t="s">
        <v>39</v>
      </c>
      <c r="B1382" s="0" t="s">
        <v>39</v>
      </c>
      <c r="C1382" s="0" t="s">
        <v>84</v>
      </c>
      <c r="D1382" s="0" t="s">
        <v>215</v>
      </c>
      <c r="E1382" s="0" t="n">
        <v>2030</v>
      </c>
      <c r="F1382" s="5" t="n">
        <v>18.882446916394</v>
      </c>
      <c r="G1382" s="11" t="n">
        <v>0</v>
      </c>
      <c r="H1382" s="5" t="n">
        <v>0</v>
      </c>
      <c r="I1382" s="5" t="n">
        <v>18.882446916394</v>
      </c>
    </row>
    <row r="1383" customFormat="false" ht="14.25" hidden="false" customHeight="false" outlineLevel="0" collapsed="false">
      <c r="A1383" s="0" t="s">
        <v>39</v>
      </c>
      <c r="B1383" s="0" t="s">
        <v>39</v>
      </c>
      <c r="C1383" s="0" t="s">
        <v>84</v>
      </c>
      <c r="D1383" s="0" t="s">
        <v>215</v>
      </c>
      <c r="E1383" s="0" t="n">
        <v>2031</v>
      </c>
      <c r="F1383" s="5" t="n">
        <v>23.7174482618483</v>
      </c>
      <c r="G1383" s="11" t="n">
        <v>0</v>
      </c>
      <c r="H1383" s="5" t="n">
        <v>0</v>
      </c>
      <c r="I1383" s="5" t="n">
        <v>23.7174482618483</v>
      </c>
    </row>
    <row r="1384" customFormat="false" ht="14.25" hidden="false" customHeight="false" outlineLevel="0" collapsed="false">
      <c r="A1384" s="0" t="s">
        <v>39</v>
      </c>
      <c r="B1384" s="0" t="s">
        <v>39</v>
      </c>
      <c r="C1384" s="0" t="s">
        <v>84</v>
      </c>
      <c r="D1384" s="0" t="s">
        <v>215</v>
      </c>
      <c r="E1384" s="0" t="n">
        <v>2032</v>
      </c>
      <c r="F1384" s="5" t="n">
        <v>29.1485328506401</v>
      </c>
      <c r="G1384" s="11" t="n">
        <v>0</v>
      </c>
      <c r="H1384" s="5" t="n">
        <v>0</v>
      </c>
      <c r="I1384" s="5" t="n">
        <v>29.1485328506401</v>
      </c>
    </row>
    <row r="1385" customFormat="false" ht="14.25" hidden="false" customHeight="false" outlineLevel="0" collapsed="false">
      <c r="A1385" s="0" t="s">
        <v>39</v>
      </c>
      <c r="B1385" s="0" t="s">
        <v>39</v>
      </c>
      <c r="C1385" s="0" t="s">
        <v>84</v>
      </c>
      <c r="D1385" s="0" t="s">
        <v>215</v>
      </c>
      <c r="E1385" s="0" t="n">
        <v>2033</v>
      </c>
      <c r="F1385" s="5" t="n">
        <v>35.2520718717761</v>
      </c>
      <c r="G1385" s="11" t="n">
        <v>0</v>
      </c>
      <c r="H1385" s="5" t="n">
        <v>0</v>
      </c>
      <c r="I1385" s="5" t="n">
        <v>35.2520718717761</v>
      </c>
    </row>
    <row r="1386" customFormat="false" ht="14.25" hidden="false" customHeight="false" outlineLevel="0" collapsed="false">
      <c r="A1386" s="0" t="s">
        <v>39</v>
      </c>
      <c r="B1386" s="0" t="s">
        <v>39</v>
      </c>
      <c r="C1386" s="0" t="s">
        <v>84</v>
      </c>
      <c r="D1386" s="0" t="s">
        <v>215</v>
      </c>
      <c r="E1386" s="0" t="n">
        <v>2034</v>
      </c>
      <c r="F1386" s="5" t="n">
        <v>42.0583353633752</v>
      </c>
      <c r="G1386" s="11" t="n">
        <v>0</v>
      </c>
      <c r="H1386" s="5" t="n">
        <v>0</v>
      </c>
      <c r="I1386" s="5" t="n">
        <v>42.0583353633752</v>
      </c>
    </row>
    <row r="1387" customFormat="false" ht="14.25" hidden="false" customHeight="false" outlineLevel="0" collapsed="false">
      <c r="A1387" s="0" t="s">
        <v>39</v>
      </c>
      <c r="B1387" s="0" t="s">
        <v>39</v>
      </c>
      <c r="C1387" s="0" t="s">
        <v>84</v>
      </c>
      <c r="D1387" s="0" t="s">
        <v>215</v>
      </c>
      <c r="E1387" s="0" t="n">
        <v>2035</v>
      </c>
      <c r="F1387" s="5" t="n">
        <v>49.6094232499707</v>
      </c>
      <c r="G1387" s="11" t="n">
        <v>0</v>
      </c>
      <c r="H1387" s="5" t="n">
        <v>0</v>
      </c>
      <c r="I1387" s="5" t="n">
        <v>49.6094232499707</v>
      </c>
    </row>
    <row r="1388" customFormat="false" ht="14.25" hidden="false" customHeight="false" outlineLevel="0" collapsed="false">
      <c r="A1388" s="0" t="s">
        <v>39</v>
      </c>
      <c r="B1388" s="0" t="s">
        <v>39</v>
      </c>
      <c r="C1388" s="0" t="s">
        <v>84</v>
      </c>
      <c r="D1388" s="0" t="s">
        <v>215</v>
      </c>
      <c r="E1388" s="0" t="n">
        <v>2036</v>
      </c>
      <c r="F1388" s="5" t="n">
        <v>58.0904026931249</v>
      </c>
      <c r="G1388" s="11" t="n">
        <v>0</v>
      </c>
      <c r="H1388" s="5" t="n">
        <v>0</v>
      </c>
      <c r="I1388" s="5" t="n">
        <v>58.0904026931249</v>
      </c>
    </row>
    <row r="1389" customFormat="false" ht="14.25" hidden="false" customHeight="false" outlineLevel="0" collapsed="false">
      <c r="A1389" s="0" t="s">
        <v>39</v>
      </c>
      <c r="B1389" s="0" t="s">
        <v>39</v>
      </c>
      <c r="C1389" s="0" t="s">
        <v>84</v>
      </c>
      <c r="D1389" s="0" t="s">
        <v>215</v>
      </c>
      <c r="E1389" s="0" t="n">
        <v>2037</v>
      </c>
      <c r="F1389" s="5" t="n">
        <v>67.3091864828344</v>
      </c>
      <c r="G1389" s="11" t="n">
        <v>0</v>
      </c>
      <c r="H1389" s="5" t="n">
        <v>0</v>
      </c>
      <c r="I1389" s="5" t="n">
        <v>67.3091864828344</v>
      </c>
    </row>
    <row r="1390" customFormat="false" ht="14.25" hidden="false" customHeight="false" outlineLevel="0" collapsed="false">
      <c r="A1390" s="0" t="s">
        <v>39</v>
      </c>
      <c r="B1390" s="0" t="s">
        <v>39</v>
      </c>
      <c r="C1390" s="0" t="s">
        <v>84</v>
      </c>
      <c r="D1390" s="0" t="s">
        <v>215</v>
      </c>
      <c r="E1390" s="0" t="n">
        <v>2038</v>
      </c>
      <c r="F1390" s="5" t="n">
        <v>77.3107260582614</v>
      </c>
      <c r="G1390" s="11" t="n">
        <v>0</v>
      </c>
      <c r="H1390" s="5" t="n">
        <v>0</v>
      </c>
      <c r="I1390" s="5" t="n">
        <v>77.3107260582614</v>
      </c>
    </row>
    <row r="1391" customFormat="false" ht="14.25" hidden="false" customHeight="false" outlineLevel="0" collapsed="false">
      <c r="A1391" s="0" t="s">
        <v>39</v>
      </c>
      <c r="B1391" s="0" t="s">
        <v>39</v>
      </c>
      <c r="C1391" s="0" t="s">
        <v>84</v>
      </c>
      <c r="D1391" s="0" t="s">
        <v>215</v>
      </c>
      <c r="E1391" s="0" t="n">
        <v>2039</v>
      </c>
      <c r="F1391" s="5" t="n">
        <v>87.263367701395</v>
      </c>
      <c r="G1391" s="11" t="n">
        <v>0</v>
      </c>
      <c r="H1391" s="5" t="n">
        <v>0</v>
      </c>
      <c r="I1391" s="5" t="n">
        <v>87.263367701395</v>
      </c>
    </row>
    <row r="1392" customFormat="false" ht="14.25" hidden="false" customHeight="false" outlineLevel="0" collapsed="false">
      <c r="A1392" s="0" t="s">
        <v>39</v>
      </c>
      <c r="B1392" s="0" t="s">
        <v>39</v>
      </c>
      <c r="C1392" s="0" t="s">
        <v>84</v>
      </c>
      <c r="D1392" s="0" t="s">
        <v>215</v>
      </c>
      <c r="E1392" s="0" t="n">
        <v>2040</v>
      </c>
      <c r="F1392" s="5" t="n">
        <v>97.7780410468438</v>
      </c>
      <c r="G1392" s="11" t="n">
        <v>0</v>
      </c>
      <c r="H1392" s="5" t="n">
        <v>0</v>
      </c>
      <c r="I1392" s="5" t="n">
        <v>97.7780410468438</v>
      </c>
    </row>
    <row r="1393" customFormat="false" ht="14.25" hidden="false" customHeight="false" outlineLevel="0" collapsed="false">
      <c r="A1393" s="0" t="s">
        <v>39</v>
      </c>
      <c r="B1393" s="0" t="s">
        <v>39</v>
      </c>
      <c r="C1393" s="0" t="s">
        <v>84</v>
      </c>
      <c r="D1393" s="0" t="s">
        <v>216</v>
      </c>
      <c r="E1393" s="0" t="n">
        <v>2024</v>
      </c>
      <c r="F1393" s="5" t="n">
        <v>16.76858308</v>
      </c>
      <c r="G1393" s="11" t="n">
        <v>0</v>
      </c>
      <c r="H1393" s="5" t="n">
        <v>0</v>
      </c>
      <c r="I1393" s="5" t="n">
        <v>16.76858308</v>
      </c>
    </row>
    <row r="1394" customFormat="false" ht="14.25" hidden="false" customHeight="false" outlineLevel="0" collapsed="false">
      <c r="A1394" s="0" t="s">
        <v>39</v>
      </c>
      <c r="B1394" s="0" t="s">
        <v>39</v>
      </c>
      <c r="C1394" s="0" t="s">
        <v>84</v>
      </c>
      <c r="D1394" s="0" t="s">
        <v>216</v>
      </c>
      <c r="E1394" s="0" t="n">
        <v>2025</v>
      </c>
      <c r="F1394" s="5" t="n">
        <v>22.7308469751539</v>
      </c>
      <c r="G1394" s="11" t="n">
        <v>0</v>
      </c>
      <c r="H1394" s="5" t="n">
        <v>0</v>
      </c>
      <c r="I1394" s="5" t="n">
        <v>22.7308469751539</v>
      </c>
    </row>
    <row r="1395" customFormat="false" ht="14.25" hidden="false" customHeight="false" outlineLevel="0" collapsed="false">
      <c r="A1395" s="0" t="s">
        <v>39</v>
      </c>
      <c r="B1395" s="0" t="s">
        <v>39</v>
      </c>
      <c r="C1395" s="0" t="s">
        <v>84</v>
      </c>
      <c r="D1395" s="0" t="s">
        <v>216</v>
      </c>
      <c r="E1395" s="0" t="n">
        <v>2026</v>
      </c>
      <c r="F1395" s="5" t="n">
        <v>29.8314432975488</v>
      </c>
      <c r="G1395" s="11" t="n">
        <v>0</v>
      </c>
      <c r="H1395" s="5" t="n">
        <v>0</v>
      </c>
      <c r="I1395" s="5" t="n">
        <v>29.8314432975488</v>
      </c>
    </row>
    <row r="1396" customFormat="false" ht="14.25" hidden="false" customHeight="false" outlineLevel="0" collapsed="false">
      <c r="A1396" s="0" t="s">
        <v>39</v>
      </c>
      <c r="B1396" s="0" t="s">
        <v>39</v>
      </c>
      <c r="C1396" s="0" t="s">
        <v>84</v>
      </c>
      <c r="D1396" s="0" t="s">
        <v>216</v>
      </c>
      <c r="E1396" s="0" t="n">
        <v>2027</v>
      </c>
      <c r="F1396" s="5" t="n">
        <v>38.7565663412108</v>
      </c>
      <c r="G1396" s="11" t="n">
        <v>0</v>
      </c>
      <c r="H1396" s="5" t="n">
        <v>0</v>
      </c>
      <c r="I1396" s="5" t="n">
        <v>38.7565663412108</v>
      </c>
    </row>
    <row r="1397" customFormat="false" ht="14.25" hidden="false" customHeight="false" outlineLevel="0" collapsed="false">
      <c r="A1397" s="0" t="s">
        <v>39</v>
      </c>
      <c r="B1397" s="0" t="s">
        <v>39</v>
      </c>
      <c r="C1397" s="0" t="s">
        <v>84</v>
      </c>
      <c r="D1397" s="0" t="s">
        <v>216</v>
      </c>
      <c r="E1397" s="0" t="n">
        <v>2028</v>
      </c>
      <c r="F1397" s="5" t="n">
        <v>49.8681628211726</v>
      </c>
      <c r="G1397" s="11" t="n">
        <v>0</v>
      </c>
      <c r="H1397" s="5" t="n">
        <v>0</v>
      </c>
      <c r="I1397" s="5" t="n">
        <v>49.8681628211726</v>
      </c>
    </row>
    <row r="1398" customFormat="false" ht="14.25" hidden="false" customHeight="false" outlineLevel="0" collapsed="false">
      <c r="A1398" s="0" t="s">
        <v>39</v>
      </c>
      <c r="B1398" s="0" t="s">
        <v>39</v>
      </c>
      <c r="C1398" s="0" t="s">
        <v>84</v>
      </c>
      <c r="D1398" s="0" t="s">
        <v>216</v>
      </c>
      <c r="E1398" s="0" t="n">
        <v>2029</v>
      </c>
      <c r="F1398" s="5" t="n">
        <v>62.8037339450605</v>
      </c>
      <c r="G1398" s="11" t="n">
        <v>0</v>
      </c>
      <c r="H1398" s="5" t="n">
        <v>0</v>
      </c>
      <c r="I1398" s="5" t="n">
        <v>62.8037339450605</v>
      </c>
    </row>
    <row r="1399" customFormat="false" ht="14.25" hidden="false" customHeight="false" outlineLevel="0" collapsed="false">
      <c r="A1399" s="0" t="s">
        <v>39</v>
      </c>
      <c r="B1399" s="0" t="s">
        <v>39</v>
      </c>
      <c r="C1399" s="0" t="s">
        <v>84</v>
      </c>
      <c r="D1399" s="0" t="s">
        <v>216</v>
      </c>
      <c r="E1399" s="0" t="n">
        <v>2030</v>
      </c>
      <c r="F1399" s="5" t="n">
        <v>77.5339564503621</v>
      </c>
      <c r="G1399" s="11" t="n">
        <v>0</v>
      </c>
      <c r="H1399" s="5" t="n">
        <v>0</v>
      </c>
      <c r="I1399" s="5" t="n">
        <v>77.5339564503621</v>
      </c>
    </row>
    <row r="1400" customFormat="false" ht="14.25" hidden="false" customHeight="false" outlineLevel="0" collapsed="false">
      <c r="A1400" s="0" t="s">
        <v>39</v>
      </c>
      <c r="B1400" s="0" t="s">
        <v>39</v>
      </c>
      <c r="C1400" s="0" t="s">
        <v>84</v>
      </c>
      <c r="D1400" s="0" t="s">
        <v>216</v>
      </c>
      <c r="E1400" s="0" t="n">
        <v>2031</v>
      </c>
      <c r="F1400" s="5" t="n">
        <v>93.7770837406224</v>
      </c>
      <c r="G1400" s="11" t="n">
        <v>0</v>
      </c>
      <c r="H1400" s="5" t="n">
        <v>0</v>
      </c>
      <c r="I1400" s="5" t="n">
        <v>93.7770837406224</v>
      </c>
    </row>
    <row r="1401" customFormat="false" ht="14.25" hidden="false" customHeight="false" outlineLevel="0" collapsed="false">
      <c r="A1401" s="0" t="s">
        <v>39</v>
      </c>
      <c r="B1401" s="0" t="s">
        <v>39</v>
      </c>
      <c r="C1401" s="0" t="s">
        <v>84</v>
      </c>
      <c r="D1401" s="0" t="s">
        <v>216</v>
      </c>
      <c r="E1401" s="0" t="n">
        <v>2032</v>
      </c>
      <c r="F1401" s="5" t="n">
        <v>111.313968396628</v>
      </c>
      <c r="G1401" s="11" t="n">
        <v>0</v>
      </c>
      <c r="H1401" s="5" t="n">
        <v>0</v>
      </c>
      <c r="I1401" s="5" t="n">
        <v>111.313968396628</v>
      </c>
    </row>
    <row r="1402" customFormat="false" ht="14.25" hidden="false" customHeight="false" outlineLevel="0" collapsed="false">
      <c r="A1402" s="0" t="s">
        <v>39</v>
      </c>
      <c r="B1402" s="0" t="s">
        <v>39</v>
      </c>
      <c r="C1402" s="0" t="s">
        <v>84</v>
      </c>
      <c r="D1402" s="0" t="s">
        <v>216</v>
      </c>
      <c r="E1402" s="0" t="n">
        <v>2033</v>
      </c>
      <c r="F1402" s="5" t="n">
        <v>129.572269590638</v>
      </c>
      <c r="G1402" s="11" t="n">
        <v>0</v>
      </c>
      <c r="H1402" s="5" t="n">
        <v>0</v>
      </c>
      <c r="I1402" s="5" t="n">
        <v>129.572269590638</v>
      </c>
    </row>
    <row r="1403" customFormat="false" ht="14.25" hidden="false" customHeight="false" outlineLevel="0" collapsed="false">
      <c r="A1403" s="0" t="s">
        <v>39</v>
      </c>
      <c r="B1403" s="0" t="s">
        <v>39</v>
      </c>
      <c r="C1403" s="0" t="s">
        <v>84</v>
      </c>
      <c r="D1403" s="0" t="s">
        <v>216</v>
      </c>
      <c r="E1403" s="0" t="n">
        <v>2034</v>
      </c>
      <c r="F1403" s="5" t="n">
        <v>148.80204043855</v>
      </c>
      <c r="G1403" s="11" t="n">
        <v>0</v>
      </c>
      <c r="H1403" s="5" t="n">
        <v>0</v>
      </c>
      <c r="I1403" s="5" t="n">
        <v>148.80204043855</v>
      </c>
    </row>
    <row r="1404" customFormat="false" ht="14.25" hidden="false" customHeight="false" outlineLevel="0" collapsed="false">
      <c r="A1404" s="0" t="s">
        <v>39</v>
      </c>
      <c r="B1404" s="0" t="s">
        <v>39</v>
      </c>
      <c r="C1404" s="0" t="s">
        <v>84</v>
      </c>
      <c r="D1404" s="0" t="s">
        <v>216</v>
      </c>
      <c r="E1404" s="0" t="n">
        <v>2035</v>
      </c>
      <c r="F1404" s="5" t="n">
        <v>167.846237601823</v>
      </c>
      <c r="G1404" s="11" t="n">
        <v>0</v>
      </c>
      <c r="H1404" s="5" t="n">
        <v>0</v>
      </c>
      <c r="I1404" s="5" t="n">
        <v>167.846237601823</v>
      </c>
    </row>
    <row r="1405" customFormat="false" ht="14.25" hidden="false" customHeight="false" outlineLevel="0" collapsed="false">
      <c r="A1405" s="0" t="s">
        <v>39</v>
      </c>
      <c r="B1405" s="0" t="s">
        <v>39</v>
      </c>
      <c r="C1405" s="0" t="s">
        <v>84</v>
      </c>
      <c r="D1405" s="0" t="s">
        <v>216</v>
      </c>
      <c r="E1405" s="0" t="n">
        <v>2036</v>
      </c>
      <c r="F1405" s="5" t="n">
        <v>186.197544610367</v>
      </c>
      <c r="G1405" s="11" t="n">
        <v>0</v>
      </c>
      <c r="H1405" s="5" t="n">
        <v>0</v>
      </c>
      <c r="I1405" s="5" t="n">
        <v>186.197544610367</v>
      </c>
    </row>
    <row r="1406" customFormat="false" ht="14.25" hidden="false" customHeight="false" outlineLevel="0" collapsed="false">
      <c r="A1406" s="0" t="s">
        <v>39</v>
      </c>
      <c r="B1406" s="0" t="s">
        <v>39</v>
      </c>
      <c r="C1406" s="0" t="s">
        <v>84</v>
      </c>
      <c r="D1406" s="0" t="s">
        <v>216</v>
      </c>
      <c r="E1406" s="0" t="n">
        <v>2037</v>
      </c>
      <c r="F1406" s="5" t="n">
        <v>203.668445754426</v>
      </c>
      <c r="G1406" s="11" t="n">
        <v>0</v>
      </c>
      <c r="H1406" s="5" t="n">
        <v>0</v>
      </c>
      <c r="I1406" s="5" t="n">
        <v>203.668445754426</v>
      </c>
    </row>
    <row r="1407" customFormat="false" ht="14.25" hidden="false" customHeight="false" outlineLevel="0" collapsed="false">
      <c r="A1407" s="0" t="s">
        <v>39</v>
      </c>
      <c r="B1407" s="0" t="s">
        <v>39</v>
      </c>
      <c r="C1407" s="0" t="s">
        <v>84</v>
      </c>
      <c r="D1407" s="0" t="s">
        <v>216</v>
      </c>
      <c r="E1407" s="0" t="n">
        <v>2038</v>
      </c>
      <c r="F1407" s="5" t="n">
        <v>220.650070369577</v>
      </c>
      <c r="G1407" s="11" t="n">
        <v>0</v>
      </c>
      <c r="H1407" s="5" t="n">
        <v>0</v>
      </c>
      <c r="I1407" s="5" t="n">
        <v>220.650070369577</v>
      </c>
    </row>
    <row r="1408" customFormat="false" ht="14.25" hidden="false" customHeight="false" outlineLevel="0" collapsed="false">
      <c r="A1408" s="0" t="s">
        <v>39</v>
      </c>
      <c r="B1408" s="0" t="s">
        <v>39</v>
      </c>
      <c r="C1408" s="0" t="s">
        <v>84</v>
      </c>
      <c r="D1408" s="0" t="s">
        <v>216</v>
      </c>
      <c r="E1408" s="0" t="n">
        <v>2039</v>
      </c>
      <c r="F1408" s="5" t="n">
        <v>237.865892216507</v>
      </c>
      <c r="G1408" s="11" t="n">
        <v>0</v>
      </c>
      <c r="H1408" s="5" t="n">
        <v>0</v>
      </c>
      <c r="I1408" s="5" t="n">
        <v>237.865892216507</v>
      </c>
    </row>
    <row r="1409" customFormat="false" ht="14.25" hidden="false" customHeight="false" outlineLevel="0" collapsed="false">
      <c r="A1409" s="0" t="s">
        <v>39</v>
      </c>
      <c r="B1409" s="0" t="s">
        <v>39</v>
      </c>
      <c r="C1409" s="0" t="s">
        <v>84</v>
      </c>
      <c r="D1409" s="0" t="s">
        <v>216</v>
      </c>
      <c r="E1409" s="0" t="n">
        <v>2040</v>
      </c>
      <c r="F1409" s="5" t="n">
        <v>254.546718980209</v>
      </c>
      <c r="G1409" s="11" t="n">
        <v>0</v>
      </c>
      <c r="H1409" s="5" t="n">
        <v>0</v>
      </c>
      <c r="I1409" s="5" t="n">
        <v>254.546718980209</v>
      </c>
    </row>
    <row r="1410" customFormat="false" ht="14.25" hidden="false" customHeight="false" outlineLevel="0" collapsed="false">
      <c r="A1410" s="0" t="s">
        <v>39</v>
      </c>
      <c r="B1410" s="0" t="s">
        <v>39</v>
      </c>
      <c r="C1410" s="0" t="s">
        <v>84</v>
      </c>
      <c r="D1410" s="0" t="s">
        <v>217</v>
      </c>
      <c r="E1410" s="0" t="n">
        <v>2024</v>
      </c>
      <c r="F1410" s="5" t="n">
        <v>0.003221</v>
      </c>
      <c r="G1410" s="11" t="n">
        <v>0</v>
      </c>
      <c r="H1410" s="5" t="n">
        <v>0</v>
      </c>
      <c r="I1410" s="5" t="n">
        <v>0.003221</v>
      </c>
    </row>
    <row r="1411" customFormat="false" ht="14.25" hidden="false" customHeight="false" outlineLevel="0" collapsed="false">
      <c r="A1411" s="0" t="s">
        <v>39</v>
      </c>
      <c r="B1411" s="0" t="s">
        <v>39</v>
      </c>
      <c r="C1411" s="0" t="s">
        <v>84</v>
      </c>
      <c r="D1411" s="0" t="s">
        <v>217</v>
      </c>
      <c r="E1411" s="0" t="n">
        <v>2025</v>
      </c>
      <c r="F1411" s="5" t="n">
        <v>0.0061821145900126</v>
      </c>
      <c r="G1411" s="11" t="n">
        <v>0</v>
      </c>
      <c r="H1411" s="5" t="n">
        <v>0</v>
      </c>
      <c r="I1411" s="5" t="n">
        <v>0.0061821145900126</v>
      </c>
    </row>
    <row r="1412" customFormat="false" ht="14.25" hidden="false" customHeight="false" outlineLevel="0" collapsed="false">
      <c r="A1412" s="0" t="s">
        <v>39</v>
      </c>
      <c r="B1412" s="0" t="s">
        <v>39</v>
      </c>
      <c r="C1412" s="0" t="s">
        <v>84</v>
      </c>
      <c r="D1412" s="0" t="s">
        <v>217</v>
      </c>
      <c r="E1412" s="0" t="n">
        <v>2026</v>
      </c>
      <c r="F1412" s="5" t="n">
        <v>0.0640030829592343</v>
      </c>
      <c r="G1412" s="11" t="n">
        <v>0</v>
      </c>
      <c r="H1412" s="5" t="n">
        <v>0</v>
      </c>
      <c r="I1412" s="5" t="n">
        <v>0.0640030829592343</v>
      </c>
    </row>
    <row r="1413" customFormat="false" ht="14.25" hidden="false" customHeight="false" outlineLevel="0" collapsed="false">
      <c r="A1413" s="0" t="s">
        <v>39</v>
      </c>
      <c r="B1413" s="0" t="s">
        <v>39</v>
      </c>
      <c r="C1413" s="0" t="s">
        <v>84</v>
      </c>
      <c r="D1413" s="0" t="s">
        <v>217</v>
      </c>
      <c r="E1413" s="0" t="n">
        <v>2027</v>
      </c>
      <c r="F1413" s="5" t="n">
        <v>0.152276851291597</v>
      </c>
      <c r="G1413" s="11" t="n">
        <v>0</v>
      </c>
      <c r="H1413" s="5" t="n">
        <v>0</v>
      </c>
      <c r="I1413" s="5" t="n">
        <v>0.152276851291597</v>
      </c>
    </row>
    <row r="1414" customFormat="false" ht="14.25" hidden="false" customHeight="false" outlineLevel="0" collapsed="false">
      <c r="A1414" s="0" t="s">
        <v>39</v>
      </c>
      <c r="B1414" s="0" t="s">
        <v>39</v>
      </c>
      <c r="C1414" s="0" t="s">
        <v>84</v>
      </c>
      <c r="D1414" s="0" t="s">
        <v>217</v>
      </c>
      <c r="E1414" s="0" t="n">
        <v>2028</v>
      </c>
      <c r="F1414" s="5" t="n">
        <v>0.266094742418242</v>
      </c>
      <c r="G1414" s="11" t="n">
        <v>0</v>
      </c>
      <c r="H1414" s="5" t="n">
        <v>0</v>
      </c>
      <c r="I1414" s="5" t="n">
        <v>0.266094742418242</v>
      </c>
    </row>
    <row r="1415" customFormat="false" ht="14.25" hidden="false" customHeight="false" outlineLevel="0" collapsed="false">
      <c r="A1415" s="0" t="s">
        <v>39</v>
      </c>
      <c r="B1415" s="0" t="s">
        <v>39</v>
      </c>
      <c r="C1415" s="0" t="s">
        <v>84</v>
      </c>
      <c r="D1415" s="0" t="s">
        <v>217</v>
      </c>
      <c r="E1415" s="0" t="n">
        <v>2029</v>
      </c>
      <c r="F1415" s="5" t="n">
        <v>0.408088335203632</v>
      </c>
      <c r="G1415" s="11" t="n">
        <v>0</v>
      </c>
      <c r="H1415" s="5" t="n">
        <v>0</v>
      </c>
      <c r="I1415" s="5" t="n">
        <v>0.408088335203632</v>
      </c>
    </row>
    <row r="1416" customFormat="false" ht="14.25" hidden="false" customHeight="false" outlineLevel="0" collapsed="false">
      <c r="A1416" s="0" t="s">
        <v>39</v>
      </c>
      <c r="B1416" s="0" t="s">
        <v>39</v>
      </c>
      <c r="C1416" s="0" t="s">
        <v>84</v>
      </c>
      <c r="D1416" s="0" t="s">
        <v>217</v>
      </c>
      <c r="E1416" s="0" t="n">
        <v>2030</v>
      </c>
      <c r="F1416" s="5" t="n">
        <v>0.573851803249692</v>
      </c>
      <c r="G1416" s="11" t="n">
        <v>0</v>
      </c>
      <c r="H1416" s="5" t="n">
        <v>0</v>
      </c>
      <c r="I1416" s="5" t="n">
        <v>0.573851803249692</v>
      </c>
    </row>
    <row r="1417" customFormat="false" ht="14.25" hidden="false" customHeight="false" outlineLevel="0" collapsed="false">
      <c r="A1417" s="0" t="s">
        <v>39</v>
      </c>
      <c r="B1417" s="0" t="s">
        <v>39</v>
      </c>
      <c r="C1417" s="0" t="s">
        <v>84</v>
      </c>
      <c r="D1417" s="0" t="s">
        <v>217</v>
      </c>
      <c r="E1417" s="0" t="n">
        <v>2031</v>
      </c>
      <c r="F1417" s="5" t="n">
        <v>0.894361765444896</v>
      </c>
      <c r="G1417" s="11" t="n">
        <v>0</v>
      </c>
      <c r="H1417" s="5" t="n">
        <v>0</v>
      </c>
      <c r="I1417" s="5" t="n">
        <v>0.894361765444896</v>
      </c>
    </row>
    <row r="1418" customFormat="false" ht="14.25" hidden="false" customHeight="false" outlineLevel="0" collapsed="false">
      <c r="A1418" s="0" t="s">
        <v>39</v>
      </c>
      <c r="B1418" s="0" t="s">
        <v>39</v>
      </c>
      <c r="C1418" s="0" t="s">
        <v>84</v>
      </c>
      <c r="D1418" s="0" t="s">
        <v>217</v>
      </c>
      <c r="E1418" s="0" t="n">
        <v>2032</v>
      </c>
      <c r="F1418" s="5" t="n">
        <v>1.31526174428884</v>
      </c>
      <c r="G1418" s="11" t="n">
        <v>0</v>
      </c>
      <c r="H1418" s="5" t="n">
        <v>0</v>
      </c>
      <c r="I1418" s="5" t="n">
        <v>1.31526174428884</v>
      </c>
    </row>
    <row r="1419" customFormat="false" ht="14.25" hidden="false" customHeight="false" outlineLevel="0" collapsed="false">
      <c r="A1419" s="0" t="s">
        <v>39</v>
      </c>
      <c r="B1419" s="0" t="s">
        <v>39</v>
      </c>
      <c r="C1419" s="0" t="s">
        <v>84</v>
      </c>
      <c r="D1419" s="0" t="s">
        <v>217</v>
      </c>
      <c r="E1419" s="0" t="n">
        <v>2033</v>
      </c>
      <c r="F1419" s="5" t="n">
        <v>1.80698058273553</v>
      </c>
      <c r="G1419" s="11" t="n">
        <v>0</v>
      </c>
      <c r="H1419" s="5" t="n">
        <v>0</v>
      </c>
      <c r="I1419" s="5" t="n">
        <v>1.80698058273553</v>
      </c>
    </row>
    <row r="1420" customFormat="false" ht="14.25" hidden="false" customHeight="false" outlineLevel="0" collapsed="false">
      <c r="A1420" s="0" t="s">
        <v>39</v>
      </c>
      <c r="B1420" s="0" t="s">
        <v>39</v>
      </c>
      <c r="C1420" s="0" t="s">
        <v>84</v>
      </c>
      <c r="D1420" s="0" t="s">
        <v>217</v>
      </c>
      <c r="E1420" s="0" t="n">
        <v>2034</v>
      </c>
      <c r="F1420" s="5" t="n">
        <v>2.33164966864911</v>
      </c>
      <c r="G1420" s="11" t="n">
        <v>0</v>
      </c>
      <c r="H1420" s="5" t="n">
        <v>0</v>
      </c>
      <c r="I1420" s="5" t="n">
        <v>2.33164966864911</v>
      </c>
    </row>
    <row r="1421" customFormat="false" ht="14.25" hidden="false" customHeight="false" outlineLevel="0" collapsed="false">
      <c r="A1421" s="0" t="s">
        <v>39</v>
      </c>
      <c r="B1421" s="0" t="s">
        <v>39</v>
      </c>
      <c r="C1421" s="0" t="s">
        <v>84</v>
      </c>
      <c r="D1421" s="0" t="s">
        <v>217</v>
      </c>
      <c r="E1421" s="0" t="n">
        <v>2035</v>
      </c>
      <c r="F1421" s="5" t="n">
        <v>3.14319679515692</v>
      </c>
      <c r="G1421" s="11" t="n">
        <v>0</v>
      </c>
      <c r="H1421" s="5" t="n">
        <v>0</v>
      </c>
      <c r="I1421" s="5" t="n">
        <v>3.14319679515692</v>
      </c>
    </row>
    <row r="1422" customFormat="false" ht="14.25" hidden="false" customHeight="false" outlineLevel="0" collapsed="false">
      <c r="A1422" s="0" t="s">
        <v>39</v>
      </c>
      <c r="B1422" s="0" t="s">
        <v>39</v>
      </c>
      <c r="C1422" s="0" t="s">
        <v>84</v>
      </c>
      <c r="D1422" s="0" t="s">
        <v>217</v>
      </c>
      <c r="E1422" s="0" t="n">
        <v>2036</v>
      </c>
      <c r="F1422" s="5" t="n">
        <v>3.9892383887088</v>
      </c>
      <c r="G1422" s="11" t="n">
        <v>0</v>
      </c>
      <c r="H1422" s="5" t="n">
        <v>0</v>
      </c>
      <c r="I1422" s="5" t="n">
        <v>3.9892383887088</v>
      </c>
    </row>
    <row r="1423" customFormat="false" ht="14.25" hidden="false" customHeight="false" outlineLevel="0" collapsed="false">
      <c r="A1423" s="0" t="s">
        <v>39</v>
      </c>
      <c r="B1423" s="0" t="s">
        <v>39</v>
      </c>
      <c r="C1423" s="0" t="s">
        <v>84</v>
      </c>
      <c r="D1423" s="0" t="s">
        <v>217</v>
      </c>
      <c r="E1423" s="0" t="n">
        <v>2037</v>
      </c>
      <c r="F1423" s="5" t="n">
        <v>4.87229910351103</v>
      </c>
      <c r="G1423" s="11" t="n">
        <v>0</v>
      </c>
      <c r="H1423" s="5" t="n">
        <v>0</v>
      </c>
      <c r="I1423" s="5" t="n">
        <v>4.87229910351103</v>
      </c>
    </row>
    <row r="1424" customFormat="false" ht="14.25" hidden="false" customHeight="false" outlineLevel="0" collapsed="false">
      <c r="A1424" s="0" t="s">
        <v>39</v>
      </c>
      <c r="B1424" s="0" t="s">
        <v>39</v>
      </c>
      <c r="C1424" s="0" t="s">
        <v>84</v>
      </c>
      <c r="D1424" s="0" t="s">
        <v>217</v>
      </c>
      <c r="E1424" s="0" t="n">
        <v>2038</v>
      </c>
      <c r="F1424" s="5" t="n">
        <v>5.74924008920546</v>
      </c>
      <c r="G1424" s="11" t="n">
        <v>0</v>
      </c>
      <c r="H1424" s="5" t="n">
        <v>0</v>
      </c>
      <c r="I1424" s="5" t="n">
        <v>5.74924008920546</v>
      </c>
    </row>
    <row r="1425" customFormat="false" ht="14.25" hidden="false" customHeight="false" outlineLevel="0" collapsed="false">
      <c r="A1425" s="0" t="s">
        <v>39</v>
      </c>
      <c r="B1425" s="0" t="s">
        <v>39</v>
      </c>
      <c r="C1425" s="0" t="s">
        <v>84</v>
      </c>
      <c r="D1425" s="0" t="s">
        <v>217</v>
      </c>
      <c r="E1425" s="0" t="n">
        <v>2039</v>
      </c>
      <c r="F1425" s="5" t="n">
        <v>6.61752389148215</v>
      </c>
      <c r="G1425" s="11" t="n">
        <v>0</v>
      </c>
      <c r="H1425" s="5" t="n">
        <v>0</v>
      </c>
      <c r="I1425" s="5" t="n">
        <v>6.61752389148215</v>
      </c>
    </row>
    <row r="1426" customFormat="false" ht="14.25" hidden="false" customHeight="false" outlineLevel="0" collapsed="false">
      <c r="A1426" s="0" t="s">
        <v>39</v>
      </c>
      <c r="B1426" s="0" t="s">
        <v>39</v>
      </c>
      <c r="C1426" s="0" t="s">
        <v>84</v>
      </c>
      <c r="D1426" s="0" t="s">
        <v>217</v>
      </c>
      <c r="E1426" s="0" t="n">
        <v>2040</v>
      </c>
      <c r="F1426" s="5" t="n">
        <v>7.47610934490309</v>
      </c>
      <c r="G1426" s="11" t="n">
        <v>0</v>
      </c>
      <c r="H1426" s="5" t="n">
        <v>0</v>
      </c>
      <c r="I1426" s="5" t="n">
        <v>7.47610934490309</v>
      </c>
    </row>
    <row r="1427" customFormat="false" ht="14.25" hidden="false" customHeight="false" outlineLevel="0" collapsed="false">
      <c r="A1427" s="0" t="s">
        <v>39</v>
      </c>
      <c r="B1427" s="0" t="s">
        <v>39</v>
      </c>
      <c r="C1427" s="0" t="s">
        <v>84</v>
      </c>
      <c r="D1427" s="0" t="s">
        <v>218</v>
      </c>
      <c r="E1427" s="0" t="n">
        <v>2024</v>
      </c>
      <c r="F1427" s="5" t="n">
        <v>56.010383</v>
      </c>
      <c r="G1427" s="11" t="n">
        <v>0</v>
      </c>
      <c r="H1427" s="5" t="n">
        <v>0</v>
      </c>
      <c r="I1427" s="5" t="n">
        <v>56.010383</v>
      </c>
    </row>
    <row r="1428" customFormat="false" ht="14.25" hidden="false" customHeight="false" outlineLevel="0" collapsed="false">
      <c r="A1428" s="0" t="s">
        <v>39</v>
      </c>
      <c r="B1428" s="0" t="s">
        <v>39</v>
      </c>
      <c r="C1428" s="0" t="s">
        <v>84</v>
      </c>
      <c r="D1428" s="0" t="s">
        <v>218</v>
      </c>
      <c r="E1428" s="0" t="n">
        <v>2025</v>
      </c>
      <c r="F1428" s="5" t="n">
        <v>56.9516569959851</v>
      </c>
      <c r="G1428" s="11" t="n">
        <v>0</v>
      </c>
      <c r="H1428" s="5" t="n">
        <v>0</v>
      </c>
      <c r="I1428" s="5" t="n">
        <v>56.9516569959851</v>
      </c>
    </row>
    <row r="1429" customFormat="false" ht="14.25" hidden="false" customHeight="false" outlineLevel="0" collapsed="false">
      <c r="A1429" s="0" t="s">
        <v>39</v>
      </c>
      <c r="B1429" s="0" t="s">
        <v>39</v>
      </c>
      <c r="C1429" s="0" t="s">
        <v>84</v>
      </c>
      <c r="D1429" s="0" t="s">
        <v>218</v>
      </c>
      <c r="E1429" s="0" t="n">
        <v>2026</v>
      </c>
      <c r="F1429" s="5" t="n">
        <v>57.8321377728807</v>
      </c>
      <c r="G1429" s="11" t="n">
        <v>0</v>
      </c>
      <c r="H1429" s="5" t="n">
        <v>0</v>
      </c>
      <c r="I1429" s="5" t="n">
        <v>57.8321377728807</v>
      </c>
    </row>
    <row r="1430" customFormat="false" ht="14.25" hidden="false" customHeight="false" outlineLevel="0" collapsed="false">
      <c r="A1430" s="0" t="s">
        <v>39</v>
      </c>
      <c r="B1430" s="0" t="s">
        <v>39</v>
      </c>
      <c r="C1430" s="0" t="s">
        <v>84</v>
      </c>
      <c r="D1430" s="0" t="s">
        <v>218</v>
      </c>
      <c r="E1430" s="0" t="n">
        <v>2027</v>
      </c>
      <c r="F1430" s="5" t="n">
        <v>58.706521993668</v>
      </c>
      <c r="G1430" s="11" t="n">
        <v>0</v>
      </c>
      <c r="H1430" s="5" t="n">
        <v>0</v>
      </c>
      <c r="I1430" s="5" t="n">
        <v>58.706521993668</v>
      </c>
    </row>
    <row r="1431" customFormat="false" ht="14.25" hidden="false" customHeight="false" outlineLevel="0" collapsed="false">
      <c r="A1431" s="0" t="s">
        <v>39</v>
      </c>
      <c r="B1431" s="0" t="s">
        <v>39</v>
      </c>
      <c r="C1431" s="0" t="s">
        <v>84</v>
      </c>
      <c r="D1431" s="0" t="s">
        <v>218</v>
      </c>
      <c r="E1431" s="0" t="n">
        <v>2028</v>
      </c>
      <c r="F1431" s="5" t="n">
        <v>59.6526399271101</v>
      </c>
      <c r="G1431" s="11" t="n">
        <v>0</v>
      </c>
      <c r="H1431" s="5" t="n">
        <v>0</v>
      </c>
      <c r="I1431" s="5" t="n">
        <v>59.6526399271101</v>
      </c>
    </row>
    <row r="1432" customFormat="false" ht="14.25" hidden="false" customHeight="false" outlineLevel="0" collapsed="false">
      <c r="A1432" s="0" t="s">
        <v>39</v>
      </c>
      <c r="B1432" s="0" t="s">
        <v>39</v>
      </c>
      <c r="C1432" s="0" t="s">
        <v>84</v>
      </c>
      <c r="D1432" s="0" t="s">
        <v>218</v>
      </c>
      <c r="E1432" s="0" t="n">
        <v>2029</v>
      </c>
      <c r="F1432" s="5" t="n">
        <v>60.6647992892203</v>
      </c>
      <c r="G1432" s="11" t="n">
        <v>0</v>
      </c>
      <c r="H1432" s="5" t="n">
        <v>0</v>
      </c>
      <c r="I1432" s="5" t="n">
        <v>60.6647992892203</v>
      </c>
    </row>
    <row r="1433" customFormat="false" ht="14.25" hidden="false" customHeight="false" outlineLevel="0" collapsed="false">
      <c r="A1433" s="0" t="s">
        <v>39</v>
      </c>
      <c r="B1433" s="0" t="s">
        <v>39</v>
      </c>
      <c r="C1433" s="0" t="s">
        <v>84</v>
      </c>
      <c r="D1433" s="0" t="s">
        <v>218</v>
      </c>
      <c r="E1433" s="0" t="n">
        <v>2030</v>
      </c>
      <c r="F1433" s="5" t="n">
        <v>61.7273172638011</v>
      </c>
      <c r="G1433" s="11" t="n">
        <v>0</v>
      </c>
      <c r="H1433" s="5" t="n">
        <v>0</v>
      </c>
      <c r="I1433" s="5" t="n">
        <v>61.7273172638011</v>
      </c>
    </row>
    <row r="1434" customFormat="false" ht="14.25" hidden="false" customHeight="false" outlineLevel="0" collapsed="false">
      <c r="A1434" s="0" t="s">
        <v>39</v>
      </c>
      <c r="B1434" s="0" t="s">
        <v>39</v>
      </c>
      <c r="C1434" s="0" t="s">
        <v>84</v>
      </c>
      <c r="D1434" s="0" t="s">
        <v>218</v>
      </c>
      <c r="E1434" s="0" t="n">
        <v>2031</v>
      </c>
      <c r="F1434" s="5" t="n">
        <v>62.7952646603483</v>
      </c>
      <c r="G1434" s="11" t="n">
        <v>0</v>
      </c>
      <c r="H1434" s="5" t="n">
        <v>0</v>
      </c>
      <c r="I1434" s="5" t="n">
        <v>62.7952646603483</v>
      </c>
    </row>
    <row r="1435" customFormat="false" ht="14.25" hidden="false" customHeight="false" outlineLevel="0" collapsed="false">
      <c r="A1435" s="0" t="s">
        <v>39</v>
      </c>
      <c r="B1435" s="0" t="s">
        <v>39</v>
      </c>
      <c r="C1435" s="0" t="s">
        <v>84</v>
      </c>
      <c r="D1435" s="0" t="s">
        <v>218</v>
      </c>
      <c r="E1435" s="0" t="n">
        <v>2032</v>
      </c>
      <c r="F1435" s="5" t="n">
        <v>63.864665934373</v>
      </c>
      <c r="G1435" s="11" t="n">
        <v>0</v>
      </c>
      <c r="H1435" s="5" t="n">
        <v>0</v>
      </c>
      <c r="I1435" s="5" t="n">
        <v>63.864665934373</v>
      </c>
    </row>
    <row r="1436" customFormat="false" ht="14.25" hidden="false" customHeight="false" outlineLevel="0" collapsed="false">
      <c r="A1436" s="0" t="s">
        <v>39</v>
      </c>
      <c r="B1436" s="0" t="s">
        <v>39</v>
      </c>
      <c r="C1436" s="0" t="s">
        <v>84</v>
      </c>
      <c r="D1436" s="0" t="s">
        <v>218</v>
      </c>
      <c r="E1436" s="0" t="n">
        <v>2033</v>
      </c>
      <c r="F1436" s="5" t="n">
        <v>64.9460973164444</v>
      </c>
      <c r="G1436" s="11" t="n">
        <v>0</v>
      </c>
      <c r="H1436" s="5" t="n">
        <v>0</v>
      </c>
      <c r="I1436" s="5" t="n">
        <v>64.9460973164444</v>
      </c>
    </row>
    <row r="1437" customFormat="false" ht="14.25" hidden="false" customHeight="false" outlineLevel="0" collapsed="false">
      <c r="A1437" s="0" t="s">
        <v>39</v>
      </c>
      <c r="B1437" s="0" t="s">
        <v>39</v>
      </c>
      <c r="C1437" s="0" t="s">
        <v>84</v>
      </c>
      <c r="D1437" s="0" t="s">
        <v>218</v>
      </c>
      <c r="E1437" s="0" t="n">
        <v>2034</v>
      </c>
      <c r="F1437" s="5" t="n">
        <v>65.8847888350868</v>
      </c>
      <c r="G1437" s="11" t="n">
        <v>0</v>
      </c>
      <c r="H1437" s="5" t="n">
        <v>0</v>
      </c>
      <c r="I1437" s="5" t="n">
        <v>65.8847888350868</v>
      </c>
    </row>
    <row r="1438" customFormat="false" ht="14.25" hidden="false" customHeight="false" outlineLevel="0" collapsed="false">
      <c r="A1438" s="0" t="s">
        <v>39</v>
      </c>
      <c r="B1438" s="0" t="s">
        <v>39</v>
      </c>
      <c r="C1438" s="0" t="s">
        <v>84</v>
      </c>
      <c r="D1438" s="0" t="s">
        <v>218</v>
      </c>
      <c r="E1438" s="0" t="n">
        <v>2035</v>
      </c>
      <c r="F1438" s="5" t="n">
        <v>66.8271584835092</v>
      </c>
      <c r="G1438" s="11" t="n">
        <v>0</v>
      </c>
      <c r="H1438" s="5" t="n">
        <v>0</v>
      </c>
      <c r="I1438" s="5" t="n">
        <v>66.8271584835092</v>
      </c>
    </row>
    <row r="1439" customFormat="false" ht="14.25" hidden="false" customHeight="false" outlineLevel="0" collapsed="false">
      <c r="A1439" s="0" t="s">
        <v>39</v>
      </c>
      <c r="B1439" s="0" t="s">
        <v>39</v>
      </c>
      <c r="C1439" s="0" t="s">
        <v>84</v>
      </c>
      <c r="D1439" s="0" t="s">
        <v>218</v>
      </c>
      <c r="E1439" s="0" t="n">
        <v>2036</v>
      </c>
      <c r="F1439" s="5" t="n">
        <v>67.7781910832882</v>
      </c>
      <c r="G1439" s="11" t="n">
        <v>0</v>
      </c>
      <c r="H1439" s="5" t="n">
        <v>0</v>
      </c>
      <c r="I1439" s="5" t="n">
        <v>67.7781910832882</v>
      </c>
    </row>
    <row r="1440" customFormat="false" ht="14.25" hidden="false" customHeight="false" outlineLevel="0" collapsed="false">
      <c r="A1440" s="0" t="s">
        <v>39</v>
      </c>
      <c r="B1440" s="0" t="s">
        <v>39</v>
      </c>
      <c r="C1440" s="0" t="s">
        <v>84</v>
      </c>
      <c r="D1440" s="0" t="s">
        <v>218</v>
      </c>
      <c r="E1440" s="0" t="n">
        <v>2037</v>
      </c>
      <c r="F1440" s="5" t="n">
        <v>68.7393014924495</v>
      </c>
      <c r="G1440" s="11" t="n">
        <v>0</v>
      </c>
      <c r="H1440" s="5" t="n">
        <v>0</v>
      </c>
      <c r="I1440" s="5" t="n">
        <v>68.7393014924495</v>
      </c>
    </row>
    <row r="1441" customFormat="false" ht="14.25" hidden="false" customHeight="false" outlineLevel="0" collapsed="false">
      <c r="A1441" s="0" t="s">
        <v>39</v>
      </c>
      <c r="B1441" s="0" t="s">
        <v>39</v>
      </c>
      <c r="C1441" s="0" t="s">
        <v>84</v>
      </c>
      <c r="D1441" s="0" t="s">
        <v>218</v>
      </c>
      <c r="E1441" s="0" t="n">
        <v>2038</v>
      </c>
      <c r="F1441" s="5" t="n">
        <v>69.710343937471</v>
      </c>
      <c r="G1441" s="11" t="n">
        <v>0</v>
      </c>
      <c r="H1441" s="5" t="n">
        <v>0</v>
      </c>
      <c r="I1441" s="5" t="n">
        <v>69.710343937471</v>
      </c>
    </row>
    <row r="1442" customFormat="false" ht="14.25" hidden="false" customHeight="false" outlineLevel="0" collapsed="false">
      <c r="A1442" s="0" t="s">
        <v>39</v>
      </c>
      <c r="B1442" s="0" t="s">
        <v>39</v>
      </c>
      <c r="C1442" s="0" t="s">
        <v>84</v>
      </c>
      <c r="D1442" s="0" t="s">
        <v>218</v>
      </c>
      <c r="E1442" s="0" t="n">
        <v>2039</v>
      </c>
      <c r="F1442" s="5" t="n">
        <v>70.6905551982846</v>
      </c>
      <c r="G1442" s="11" t="n">
        <v>0</v>
      </c>
      <c r="H1442" s="5" t="n">
        <v>0</v>
      </c>
      <c r="I1442" s="5" t="n">
        <v>70.6905551982846</v>
      </c>
    </row>
    <row r="1443" customFormat="false" ht="14.25" hidden="false" customHeight="false" outlineLevel="0" collapsed="false">
      <c r="A1443" s="0" t="s">
        <v>39</v>
      </c>
      <c r="B1443" s="0" t="s">
        <v>39</v>
      </c>
      <c r="C1443" s="0" t="s">
        <v>84</v>
      </c>
      <c r="D1443" s="0" t="s">
        <v>218</v>
      </c>
      <c r="E1443" s="0" t="n">
        <v>2040</v>
      </c>
      <c r="F1443" s="5" t="n">
        <v>71.6861032687461</v>
      </c>
      <c r="G1443" s="11" t="n">
        <v>0</v>
      </c>
      <c r="H1443" s="5" t="n">
        <v>0</v>
      </c>
      <c r="I1443" s="5" t="n">
        <v>71.6861032687461</v>
      </c>
    </row>
    <row r="1444" customFormat="false" ht="14.25" hidden="false" customHeight="false" outlineLevel="0" collapsed="false">
      <c r="A1444" s="0" t="s">
        <v>39</v>
      </c>
      <c r="B1444" s="0" t="s">
        <v>39</v>
      </c>
      <c r="C1444" s="0" t="s">
        <v>84</v>
      </c>
      <c r="D1444" s="0" t="s">
        <v>219</v>
      </c>
      <c r="E1444" s="0" t="n">
        <v>2024</v>
      </c>
      <c r="F1444" s="5" t="n">
        <v>2.796875</v>
      </c>
      <c r="G1444" s="11" t="n">
        <v>0</v>
      </c>
      <c r="H1444" s="5" t="n">
        <v>0</v>
      </c>
      <c r="I1444" s="5" t="n">
        <v>2.796875</v>
      </c>
    </row>
    <row r="1445" customFormat="false" ht="14.25" hidden="false" customHeight="false" outlineLevel="0" collapsed="false">
      <c r="A1445" s="0" t="s">
        <v>39</v>
      </c>
      <c r="B1445" s="0" t="s">
        <v>39</v>
      </c>
      <c r="C1445" s="0" t="s">
        <v>84</v>
      </c>
      <c r="D1445" s="0" t="s">
        <v>219</v>
      </c>
      <c r="E1445" s="0" t="n">
        <v>2025</v>
      </c>
      <c r="F1445" s="5" t="n">
        <v>4.42222313346584</v>
      </c>
      <c r="G1445" s="11" t="n">
        <v>0</v>
      </c>
      <c r="H1445" s="5" t="n">
        <v>0</v>
      </c>
      <c r="I1445" s="5" t="n">
        <v>4.42222313346584</v>
      </c>
    </row>
    <row r="1446" customFormat="false" ht="14.25" hidden="false" customHeight="false" outlineLevel="0" collapsed="false">
      <c r="A1446" s="0" t="s">
        <v>39</v>
      </c>
      <c r="B1446" s="0" t="s">
        <v>39</v>
      </c>
      <c r="C1446" s="0" t="s">
        <v>84</v>
      </c>
      <c r="D1446" s="0" t="s">
        <v>219</v>
      </c>
      <c r="E1446" s="0" t="n">
        <v>2026</v>
      </c>
      <c r="F1446" s="5" t="n">
        <v>4.94307276114161</v>
      </c>
      <c r="G1446" s="11" t="n">
        <v>0</v>
      </c>
      <c r="H1446" s="5" t="n">
        <v>0</v>
      </c>
      <c r="I1446" s="5" t="n">
        <v>4.94307276114161</v>
      </c>
    </row>
    <row r="1447" customFormat="false" ht="14.25" hidden="false" customHeight="false" outlineLevel="0" collapsed="false">
      <c r="A1447" s="0" t="s">
        <v>39</v>
      </c>
      <c r="B1447" s="0" t="s">
        <v>39</v>
      </c>
      <c r="C1447" s="0" t="s">
        <v>84</v>
      </c>
      <c r="D1447" s="0" t="s">
        <v>219</v>
      </c>
      <c r="E1447" s="0" t="n">
        <v>2027</v>
      </c>
      <c r="F1447" s="5" t="n">
        <v>5.39851071777665</v>
      </c>
      <c r="G1447" s="11" t="n">
        <v>0</v>
      </c>
      <c r="H1447" s="5" t="n">
        <v>0</v>
      </c>
      <c r="I1447" s="5" t="n">
        <v>5.39851071777665</v>
      </c>
    </row>
    <row r="1448" customFormat="false" ht="14.25" hidden="false" customHeight="false" outlineLevel="0" collapsed="false">
      <c r="A1448" s="0" t="s">
        <v>39</v>
      </c>
      <c r="B1448" s="0" t="s">
        <v>39</v>
      </c>
      <c r="C1448" s="0" t="s">
        <v>84</v>
      </c>
      <c r="D1448" s="0" t="s">
        <v>219</v>
      </c>
      <c r="E1448" s="0" t="n">
        <v>2028</v>
      </c>
      <c r="F1448" s="5" t="n">
        <v>5.83328411022118</v>
      </c>
      <c r="G1448" s="11" t="n">
        <v>0</v>
      </c>
      <c r="H1448" s="5" t="n">
        <v>0</v>
      </c>
      <c r="I1448" s="5" t="n">
        <v>5.83328411022118</v>
      </c>
    </row>
    <row r="1449" customFormat="false" ht="14.25" hidden="false" customHeight="false" outlineLevel="0" collapsed="false">
      <c r="A1449" s="0" t="s">
        <v>39</v>
      </c>
      <c r="B1449" s="0" t="s">
        <v>39</v>
      </c>
      <c r="C1449" s="0" t="s">
        <v>84</v>
      </c>
      <c r="D1449" s="0" t="s">
        <v>219</v>
      </c>
      <c r="E1449" s="0" t="n">
        <v>2029</v>
      </c>
      <c r="F1449" s="5" t="n">
        <v>6.24540985346375</v>
      </c>
      <c r="G1449" s="11" t="n">
        <v>0</v>
      </c>
      <c r="H1449" s="5" t="n">
        <v>0</v>
      </c>
      <c r="I1449" s="5" t="n">
        <v>6.24540985346375</v>
      </c>
    </row>
    <row r="1450" customFormat="false" ht="14.25" hidden="false" customHeight="false" outlineLevel="0" collapsed="false">
      <c r="A1450" s="0" t="s">
        <v>39</v>
      </c>
      <c r="B1450" s="0" t="s">
        <v>39</v>
      </c>
      <c r="C1450" s="0" t="s">
        <v>84</v>
      </c>
      <c r="D1450" s="0" t="s">
        <v>219</v>
      </c>
      <c r="E1450" s="0" t="n">
        <v>2030</v>
      </c>
      <c r="F1450" s="5" t="n">
        <v>6.58891013565966</v>
      </c>
      <c r="G1450" s="11" t="n">
        <v>0</v>
      </c>
      <c r="H1450" s="5" t="n">
        <v>0</v>
      </c>
      <c r="I1450" s="5" t="n">
        <v>6.58891013565966</v>
      </c>
    </row>
    <row r="1451" customFormat="false" ht="14.25" hidden="false" customHeight="false" outlineLevel="0" collapsed="false">
      <c r="A1451" s="0" t="s">
        <v>39</v>
      </c>
      <c r="B1451" s="0" t="s">
        <v>39</v>
      </c>
      <c r="C1451" s="0" t="s">
        <v>84</v>
      </c>
      <c r="D1451" s="0" t="s">
        <v>219</v>
      </c>
      <c r="E1451" s="0" t="n">
        <v>2031</v>
      </c>
      <c r="F1451" s="5" t="n">
        <v>6.82906950729351</v>
      </c>
      <c r="G1451" s="11" t="n">
        <v>0</v>
      </c>
      <c r="H1451" s="5" t="n">
        <v>0</v>
      </c>
      <c r="I1451" s="5" t="n">
        <v>6.82906950729351</v>
      </c>
    </row>
    <row r="1452" customFormat="false" ht="14.25" hidden="false" customHeight="false" outlineLevel="0" collapsed="false">
      <c r="A1452" s="0" t="s">
        <v>39</v>
      </c>
      <c r="B1452" s="0" t="s">
        <v>39</v>
      </c>
      <c r="C1452" s="0" t="s">
        <v>84</v>
      </c>
      <c r="D1452" s="0" t="s">
        <v>219</v>
      </c>
      <c r="E1452" s="0" t="n">
        <v>2032</v>
      </c>
      <c r="F1452" s="5" t="n">
        <v>6.95754175630976</v>
      </c>
      <c r="G1452" s="11" t="n">
        <v>0</v>
      </c>
      <c r="H1452" s="5" t="n">
        <v>0</v>
      </c>
      <c r="I1452" s="5" t="n">
        <v>6.95754175630976</v>
      </c>
    </row>
    <row r="1453" customFormat="false" ht="14.25" hidden="false" customHeight="false" outlineLevel="0" collapsed="false">
      <c r="A1453" s="0" t="s">
        <v>39</v>
      </c>
      <c r="B1453" s="0" t="s">
        <v>39</v>
      </c>
      <c r="C1453" s="0" t="s">
        <v>84</v>
      </c>
      <c r="D1453" s="0" t="s">
        <v>219</v>
      </c>
      <c r="E1453" s="0" t="n">
        <v>2033</v>
      </c>
      <c r="F1453" s="5" t="n">
        <v>6.97071849689686</v>
      </c>
      <c r="G1453" s="11" t="n">
        <v>0</v>
      </c>
      <c r="H1453" s="5" t="n">
        <v>0</v>
      </c>
      <c r="I1453" s="5" t="n">
        <v>6.97071849689686</v>
      </c>
    </row>
    <row r="1454" customFormat="false" ht="14.25" hidden="false" customHeight="false" outlineLevel="0" collapsed="false">
      <c r="A1454" s="0" t="s">
        <v>39</v>
      </c>
      <c r="B1454" s="0" t="s">
        <v>39</v>
      </c>
      <c r="C1454" s="0" t="s">
        <v>84</v>
      </c>
      <c r="D1454" s="0" t="s">
        <v>219</v>
      </c>
      <c r="E1454" s="0" t="n">
        <v>2034</v>
      </c>
      <c r="F1454" s="5" t="n">
        <v>6.90491461931977</v>
      </c>
      <c r="G1454" s="11" t="n">
        <v>0</v>
      </c>
      <c r="H1454" s="5" t="n">
        <v>0</v>
      </c>
      <c r="I1454" s="5" t="n">
        <v>6.90491461931977</v>
      </c>
    </row>
    <row r="1455" customFormat="false" ht="14.25" hidden="false" customHeight="false" outlineLevel="0" collapsed="false">
      <c r="A1455" s="0" t="s">
        <v>39</v>
      </c>
      <c r="B1455" s="0" t="s">
        <v>39</v>
      </c>
      <c r="C1455" s="0" t="s">
        <v>84</v>
      </c>
      <c r="D1455" s="0" t="s">
        <v>219</v>
      </c>
      <c r="E1455" s="0" t="n">
        <v>2035</v>
      </c>
      <c r="F1455" s="5" t="n">
        <v>6.80211637876473</v>
      </c>
      <c r="G1455" s="11" t="n">
        <v>0</v>
      </c>
      <c r="H1455" s="5" t="n">
        <v>0</v>
      </c>
      <c r="I1455" s="5" t="n">
        <v>6.80211637876473</v>
      </c>
    </row>
    <row r="1456" customFormat="false" ht="14.25" hidden="false" customHeight="false" outlineLevel="0" collapsed="false">
      <c r="A1456" s="0" t="s">
        <v>39</v>
      </c>
      <c r="B1456" s="0" t="s">
        <v>39</v>
      </c>
      <c r="C1456" s="0" t="s">
        <v>84</v>
      </c>
      <c r="D1456" s="0" t="s">
        <v>219</v>
      </c>
      <c r="E1456" s="0" t="n">
        <v>2036</v>
      </c>
      <c r="F1456" s="5" t="n">
        <v>6.67383215783502</v>
      </c>
      <c r="G1456" s="11" t="n">
        <v>0</v>
      </c>
      <c r="H1456" s="5" t="n">
        <v>0</v>
      </c>
      <c r="I1456" s="5" t="n">
        <v>6.67383215783502</v>
      </c>
    </row>
    <row r="1457" customFormat="false" ht="14.25" hidden="false" customHeight="false" outlineLevel="0" collapsed="false">
      <c r="A1457" s="0" t="s">
        <v>39</v>
      </c>
      <c r="B1457" s="0" t="s">
        <v>39</v>
      </c>
      <c r="C1457" s="0" t="s">
        <v>84</v>
      </c>
      <c r="D1457" s="0" t="s">
        <v>219</v>
      </c>
      <c r="E1457" s="0" t="n">
        <v>2037</v>
      </c>
      <c r="F1457" s="5" t="n">
        <v>6.47380205274722</v>
      </c>
      <c r="G1457" s="11" t="n">
        <v>0</v>
      </c>
      <c r="H1457" s="5" t="n">
        <v>0</v>
      </c>
      <c r="I1457" s="5" t="n">
        <v>6.47380205274722</v>
      </c>
    </row>
    <row r="1458" customFormat="false" ht="14.25" hidden="false" customHeight="false" outlineLevel="0" collapsed="false">
      <c r="A1458" s="0" t="s">
        <v>39</v>
      </c>
      <c r="B1458" s="0" t="s">
        <v>39</v>
      </c>
      <c r="C1458" s="0" t="s">
        <v>84</v>
      </c>
      <c r="D1458" s="0" t="s">
        <v>219</v>
      </c>
      <c r="E1458" s="0" t="n">
        <v>2038</v>
      </c>
      <c r="F1458" s="5" t="n">
        <v>6.20639633816995</v>
      </c>
      <c r="G1458" s="11" t="n">
        <v>0</v>
      </c>
      <c r="H1458" s="5" t="n">
        <v>0</v>
      </c>
      <c r="I1458" s="5" t="n">
        <v>6.20639633816995</v>
      </c>
    </row>
    <row r="1459" customFormat="false" ht="14.25" hidden="false" customHeight="false" outlineLevel="0" collapsed="false">
      <c r="A1459" s="0" t="s">
        <v>39</v>
      </c>
      <c r="B1459" s="0" t="s">
        <v>39</v>
      </c>
      <c r="C1459" s="0" t="s">
        <v>84</v>
      </c>
      <c r="D1459" s="0" t="s">
        <v>219</v>
      </c>
      <c r="E1459" s="0" t="n">
        <v>2039</v>
      </c>
      <c r="F1459" s="5" t="n">
        <v>5.8876569880208</v>
      </c>
      <c r="G1459" s="11" t="n">
        <v>0</v>
      </c>
      <c r="H1459" s="5" t="n">
        <v>0</v>
      </c>
      <c r="I1459" s="5" t="n">
        <v>5.8876569880208</v>
      </c>
    </row>
    <row r="1460" customFormat="false" ht="14.25" hidden="false" customHeight="false" outlineLevel="0" collapsed="false">
      <c r="A1460" s="0" t="s">
        <v>39</v>
      </c>
      <c r="B1460" s="0" t="s">
        <v>39</v>
      </c>
      <c r="C1460" s="0" t="s">
        <v>84</v>
      </c>
      <c r="D1460" s="0" t="s">
        <v>219</v>
      </c>
      <c r="E1460" s="0" t="n">
        <v>2040</v>
      </c>
      <c r="F1460" s="5" t="n">
        <v>5.52758842956849</v>
      </c>
      <c r="G1460" s="11" t="n">
        <v>0</v>
      </c>
      <c r="H1460" s="5" t="n">
        <v>0</v>
      </c>
      <c r="I1460" s="5" t="n">
        <v>5.52758842956849</v>
      </c>
    </row>
    <row r="1461" customFormat="false" ht="14.25" hidden="false" customHeight="false" outlineLevel="0" collapsed="false">
      <c r="A1461" s="0" t="s">
        <v>96</v>
      </c>
      <c r="B1461" s="0" t="s">
        <v>97</v>
      </c>
      <c r="C1461" s="0" t="s">
        <v>65</v>
      </c>
      <c r="D1461" s="0" t="s">
        <v>204</v>
      </c>
      <c r="E1461" s="0" t="n">
        <v>2024</v>
      </c>
      <c r="F1461" s="5" t="n">
        <v>25.0877818816818</v>
      </c>
      <c r="G1461" s="11" t="n">
        <v>0.0175</v>
      </c>
      <c r="H1461" s="5" t="n">
        <v>0.439036182929431</v>
      </c>
      <c r="I1461" s="5" t="n">
        <v>24.6487456987523</v>
      </c>
    </row>
    <row r="1462" customFormat="false" ht="14.25" hidden="false" customHeight="false" outlineLevel="0" collapsed="false">
      <c r="A1462" s="0" t="s">
        <v>96</v>
      </c>
      <c r="B1462" s="0" t="s">
        <v>97</v>
      </c>
      <c r="C1462" s="0" t="s">
        <v>65</v>
      </c>
      <c r="D1462" s="0" t="s">
        <v>204</v>
      </c>
      <c r="E1462" s="0" t="n">
        <v>2024</v>
      </c>
      <c r="F1462" s="5" t="n">
        <v>73.8451025952047</v>
      </c>
      <c r="G1462" s="11" t="n">
        <v>0.0175</v>
      </c>
      <c r="H1462" s="5" t="n">
        <v>1.29228929541608</v>
      </c>
      <c r="I1462" s="5" t="n">
        <v>72.5528132997886</v>
      </c>
    </row>
    <row r="1463" customFormat="false" ht="14.25" hidden="false" customHeight="false" outlineLevel="0" collapsed="false">
      <c r="A1463" s="0" t="s">
        <v>96</v>
      </c>
      <c r="B1463" s="0" t="s">
        <v>97</v>
      </c>
      <c r="C1463" s="0" t="s">
        <v>65</v>
      </c>
      <c r="D1463" s="0" t="s">
        <v>204</v>
      </c>
      <c r="E1463" s="0" t="n">
        <v>2024</v>
      </c>
      <c r="F1463" s="5" t="n">
        <v>187.429178018584</v>
      </c>
      <c r="G1463" s="11" t="n">
        <v>0.0175</v>
      </c>
      <c r="H1463" s="5" t="n">
        <v>3.28001061532522</v>
      </c>
      <c r="I1463" s="5" t="n">
        <v>184.149167403259</v>
      </c>
    </row>
    <row r="1464" customFormat="false" ht="14.25" hidden="false" customHeight="false" outlineLevel="0" collapsed="false">
      <c r="A1464" s="0" t="s">
        <v>96</v>
      </c>
      <c r="B1464" s="0" t="s">
        <v>97</v>
      </c>
      <c r="C1464" s="0" t="s">
        <v>65</v>
      </c>
      <c r="D1464" s="0" t="s">
        <v>204</v>
      </c>
      <c r="E1464" s="0" t="n">
        <v>2025</v>
      </c>
      <c r="F1464" s="5" t="n">
        <v>25.3170181325699</v>
      </c>
      <c r="G1464" s="11" t="n">
        <v>0.0175</v>
      </c>
      <c r="H1464" s="5" t="n">
        <v>0.443047817319973</v>
      </c>
      <c r="I1464" s="5" t="n">
        <v>24.8739703152499</v>
      </c>
    </row>
    <row r="1465" customFormat="false" ht="14.25" hidden="false" customHeight="false" outlineLevel="0" collapsed="false">
      <c r="A1465" s="0" t="s">
        <v>96</v>
      </c>
      <c r="B1465" s="0" t="s">
        <v>97</v>
      </c>
      <c r="C1465" s="0" t="s">
        <v>65</v>
      </c>
      <c r="D1465" s="0" t="s">
        <v>204</v>
      </c>
      <c r="E1465" s="0" t="n">
        <v>2025</v>
      </c>
      <c r="F1465" s="5" t="n">
        <v>72.7131869821777</v>
      </c>
      <c r="G1465" s="11" t="n">
        <v>0.0175</v>
      </c>
      <c r="H1465" s="5" t="n">
        <v>1.27248077218811</v>
      </c>
      <c r="I1465" s="5" t="n">
        <v>71.4407062099896</v>
      </c>
    </row>
    <row r="1466" customFormat="false" ht="14.25" hidden="false" customHeight="false" outlineLevel="0" collapsed="false">
      <c r="A1466" s="0" t="s">
        <v>96</v>
      </c>
      <c r="B1466" s="0" t="s">
        <v>97</v>
      </c>
      <c r="C1466" s="0" t="s">
        <v>65</v>
      </c>
      <c r="D1466" s="0" t="s">
        <v>204</v>
      </c>
      <c r="E1466" s="0" t="n">
        <v>2025</v>
      </c>
      <c r="F1466" s="5" t="n">
        <v>187.127303559856</v>
      </c>
      <c r="G1466" s="11" t="n">
        <v>0.0175</v>
      </c>
      <c r="H1466" s="5" t="n">
        <v>3.27472781229748</v>
      </c>
      <c r="I1466" s="5" t="n">
        <v>183.852575747559</v>
      </c>
    </row>
    <row r="1467" customFormat="false" ht="14.25" hidden="false" customHeight="false" outlineLevel="0" collapsed="false">
      <c r="A1467" s="0" t="s">
        <v>96</v>
      </c>
      <c r="B1467" s="0" t="s">
        <v>97</v>
      </c>
      <c r="C1467" s="0" t="s">
        <v>65</v>
      </c>
      <c r="D1467" s="0" t="s">
        <v>204</v>
      </c>
      <c r="E1467" s="0" t="n">
        <v>2026</v>
      </c>
      <c r="F1467" s="5" t="n">
        <v>25.5718796466154</v>
      </c>
      <c r="G1467" s="11" t="n">
        <v>0.021</v>
      </c>
      <c r="H1467" s="5" t="n">
        <v>0.537009472578924</v>
      </c>
      <c r="I1467" s="5" t="n">
        <v>25.0348701740365</v>
      </c>
    </row>
    <row r="1468" customFormat="false" ht="14.25" hidden="false" customHeight="false" outlineLevel="0" collapsed="false">
      <c r="A1468" s="0" t="s">
        <v>96</v>
      </c>
      <c r="B1468" s="0" t="s">
        <v>97</v>
      </c>
      <c r="C1468" s="0" t="s">
        <v>65</v>
      </c>
      <c r="D1468" s="0" t="s">
        <v>204</v>
      </c>
      <c r="E1468" s="0" t="n">
        <v>2026</v>
      </c>
      <c r="F1468" s="5" t="n">
        <v>71.3645082326305</v>
      </c>
      <c r="G1468" s="11" t="n">
        <v>0.021</v>
      </c>
      <c r="H1468" s="5" t="n">
        <v>1.49865467288524</v>
      </c>
      <c r="I1468" s="5" t="n">
        <v>69.8658535597453</v>
      </c>
    </row>
    <row r="1469" customFormat="false" ht="14.25" hidden="false" customHeight="false" outlineLevel="0" collapsed="false">
      <c r="A1469" s="0" t="s">
        <v>96</v>
      </c>
      <c r="B1469" s="0" t="s">
        <v>97</v>
      </c>
      <c r="C1469" s="0" t="s">
        <v>65</v>
      </c>
      <c r="D1469" s="0" t="s">
        <v>204</v>
      </c>
      <c r="E1469" s="0" t="n">
        <v>2026</v>
      </c>
      <c r="F1469" s="5" t="n">
        <v>186.527942286441</v>
      </c>
      <c r="G1469" s="11" t="n">
        <v>0.021</v>
      </c>
      <c r="H1469" s="5" t="n">
        <v>3.91708678801525</v>
      </c>
      <c r="I1469" s="5" t="n">
        <v>182.610855498425</v>
      </c>
    </row>
    <row r="1470" customFormat="false" ht="14.25" hidden="false" customHeight="false" outlineLevel="0" collapsed="false">
      <c r="A1470" s="0" t="s">
        <v>96</v>
      </c>
      <c r="B1470" s="0" t="s">
        <v>97</v>
      </c>
      <c r="C1470" s="0" t="s">
        <v>65</v>
      </c>
      <c r="D1470" s="0" t="s">
        <v>204</v>
      </c>
      <c r="E1470" s="0" t="n">
        <v>2027</v>
      </c>
      <c r="F1470" s="5" t="n">
        <v>25.7232972670056</v>
      </c>
      <c r="G1470" s="11" t="n">
        <v>0.0245</v>
      </c>
      <c r="H1470" s="5" t="n">
        <v>0.630220783041638</v>
      </c>
      <c r="I1470" s="5" t="n">
        <v>25.093076483964</v>
      </c>
    </row>
    <row r="1471" customFormat="false" ht="14.25" hidden="false" customHeight="false" outlineLevel="0" collapsed="false">
      <c r="A1471" s="0" t="s">
        <v>96</v>
      </c>
      <c r="B1471" s="0" t="s">
        <v>97</v>
      </c>
      <c r="C1471" s="0" t="s">
        <v>65</v>
      </c>
      <c r="D1471" s="0" t="s">
        <v>204</v>
      </c>
      <c r="E1471" s="0" t="n">
        <v>2027</v>
      </c>
      <c r="F1471" s="5" t="n">
        <v>70.0191555864765</v>
      </c>
      <c r="G1471" s="11" t="n">
        <v>0.0245</v>
      </c>
      <c r="H1471" s="5" t="n">
        <v>1.71546931186867</v>
      </c>
      <c r="I1471" s="5" t="n">
        <v>68.3036862746078</v>
      </c>
    </row>
    <row r="1472" customFormat="false" ht="14.25" hidden="false" customHeight="false" outlineLevel="0" collapsed="false">
      <c r="A1472" s="0" t="s">
        <v>96</v>
      </c>
      <c r="B1472" s="0" t="s">
        <v>97</v>
      </c>
      <c r="C1472" s="0" t="s">
        <v>65</v>
      </c>
      <c r="D1472" s="0" t="s">
        <v>204</v>
      </c>
      <c r="E1472" s="0" t="n">
        <v>2027</v>
      </c>
      <c r="F1472" s="5" t="n">
        <v>186.503247254102</v>
      </c>
      <c r="G1472" s="11" t="n">
        <v>0.0245</v>
      </c>
      <c r="H1472" s="5" t="n">
        <v>4.56932955772549</v>
      </c>
      <c r="I1472" s="5" t="n">
        <v>181.933917696376</v>
      </c>
    </row>
    <row r="1473" customFormat="false" ht="14.25" hidden="false" customHeight="false" outlineLevel="0" collapsed="false">
      <c r="A1473" s="0" t="s">
        <v>96</v>
      </c>
      <c r="B1473" s="0" t="s">
        <v>97</v>
      </c>
      <c r="C1473" s="0" t="s">
        <v>65</v>
      </c>
      <c r="D1473" s="0" t="s">
        <v>204</v>
      </c>
      <c r="E1473" s="0" t="n">
        <v>2028</v>
      </c>
      <c r="F1473" s="5" t="n">
        <v>27.1904717028438</v>
      </c>
      <c r="G1473" s="11" t="n">
        <v>0.028</v>
      </c>
      <c r="H1473" s="5" t="n">
        <v>0.761333207679625</v>
      </c>
      <c r="I1473" s="5" t="n">
        <v>26.4291384951641</v>
      </c>
    </row>
    <row r="1474" customFormat="false" ht="14.25" hidden="false" customHeight="false" outlineLevel="0" collapsed="false">
      <c r="A1474" s="0" t="s">
        <v>96</v>
      </c>
      <c r="B1474" s="0" t="s">
        <v>97</v>
      </c>
      <c r="C1474" s="0" t="s">
        <v>65</v>
      </c>
      <c r="D1474" s="0" t="s">
        <v>204</v>
      </c>
      <c r="E1474" s="0" t="n">
        <v>2028</v>
      </c>
      <c r="F1474" s="5" t="n">
        <v>68.2231074926172</v>
      </c>
      <c r="G1474" s="11" t="n">
        <v>0.028</v>
      </c>
      <c r="H1474" s="5" t="n">
        <v>1.91024700979328</v>
      </c>
      <c r="I1474" s="5" t="n">
        <v>66.3128604828239</v>
      </c>
    </row>
    <row r="1475" customFormat="false" ht="14.25" hidden="false" customHeight="false" outlineLevel="0" collapsed="false">
      <c r="A1475" s="0" t="s">
        <v>96</v>
      </c>
      <c r="B1475" s="0" t="s">
        <v>97</v>
      </c>
      <c r="C1475" s="0" t="s">
        <v>65</v>
      </c>
      <c r="D1475" s="0" t="s">
        <v>204</v>
      </c>
      <c r="E1475" s="0" t="n">
        <v>2028</v>
      </c>
      <c r="F1475" s="5" t="n">
        <v>185.52535494478</v>
      </c>
      <c r="G1475" s="11" t="n">
        <v>0.028</v>
      </c>
      <c r="H1475" s="5" t="n">
        <v>5.19470993845385</v>
      </c>
      <c r="I1475" s="5" t="n">
        <v>180.330645006326</v>
      </c>
    </row>
    <row r="1476" customFormat="false" ht="14.25" hidden="false" customHeight="false" outlineLevel="0" collapsed="false">
      <c r="A1476" s="0" t="s">
        <v>96</v>
      </c>
      <c r="B1476" s="0" t="s">
        <v>97</v>
      </c>
      <c r="C1476" s="0" t="s">
        <v>65</v>
      </c>
      <c r="D1476" s="0" t="s">
        <v>204</v>
      </c>
      <c r="E1476" s="0" t="n">
        <v>2029</v>
      </c>
      <c r="F1476" s="5" t="n">
        <v>28.72034691188</v>
      </c>
      <c r="G1476" s="11" t="n">
        <v>0.0315</v>
      </c>
      <c r="H1476" s="5" t="n">
        <v>0.904690927724219</v>
      </c>
      <c r="I1476" s="5" t="n">
        <v>27.8156559841558</v>
      </c>
    </row>
    <row r="1477" customFormat="false" ht="14.25" hidden="false" customHeight="false" outlineLevel="0" collapsed="false">
      <c r="A1477" s="0" t="s">
        <v>96</v>
      </c>
      <c r="B1477" s="0" t="s">
        <v>97</v>
      </c>
      <c r="C1477" s="0" t="s">
        <v>65</v>
      </c>
      <c r="D1477" s="0" t="s">
        <v>204</v>
      </c>
      <c r="E1477" s="0" t="n">
        <v>2029</v>
      </c>
      <c r="F1477" s="5" t="n">
        <v>66.3812499928005</v>
      </c>
      <c r="G1477" s="11" t="n">
        <v>0.0315</v>
      </c>
      <c r="H1477" s="5" t="n">
        <v>2.09100937477322</v>
      </c>
      <c r="I1477" s="5" t="n">
        <v>64.2902406180273</v>
      </c>
    </row>
    <row r="1478" customFormat="false" ht="14.25" hidden="false" customHeight="false" outlineLevel="0" collapsed="false">
      <c r="A1478" s="0" t="s">
        <v>96</v>
      </c>
      <c r="B1478" s="0" t="s">
        <v>97</v>
      </c>
      <c r="C1478" s="0" t="s">
        <v>65</v>
      </c>
      <c r="D1478" s="0" t="s">
        <v>204</v>
      </c>
      <c r="E1478" s="0" t="n">
        <v>2029</v>
      </c>
      <c r="F1478" s="5" t="n">
        <v>184.833242682627</v>
      </c>
      <c r="G1478" s="11" t="n">
        <v>0.0315</v>
      </c>
      <c r="H1478" s="5" t="n">
        <v>5.82224714450276</v>
      </c>
      <c r="I1478" s="5" t="n">
        <v>179.010995538125</v>
      </c>
    </row>
    <row r="1479" customFormat="false" ht="14.25" hidden="false" customHeight="false" outlineLevel="0" collapsed="false">
      <c r="A1479" s="0" t="s">
        <v>96</v>
      </c>
      <c r="B1479" s="0" t="s">
        <v>97</v>
      </c>
      <c r="C1479" s="0" t="s">
        <v>65</v>
      </c>
      <c r="D1479" s="0" t="s">
        <v>204</v>
      </c>
      <c r="E1479" s="0" t="n">
        <v>2030</v>
      </c>
      <c r="F1479" s="5" t="n">
        <v>32.1659338784168</v>
      </c>
      <c r="G1479" s="11" t="n">
        <v>0.035</v>
      </c>
      <c r="H1479" s="5" t="n">
        <v>1.12580768574459</v>
      </c>
      <c r="I1479" s="5" t="n">
        <v>31.0401261926722</v>
      </c>
    </row>
    <row r="1480" customFormat="false" ht="14.25" hidden="false" customHeight="false" outlineLevel="0" collapsed="false">
      <c r="A1480" s="0" t="s">
        <v>96</v>
      </c>
      <c r="B1480" s="0" t="s">
        <v>97</v>
      </c>
      <c r="C1480" s="0" t="s">
        <v>65</v>
      </c>
      <c r="D1480" s="0" t="s">
        <v>204</v>
      </c>
      <c r="E1480" s="0" t="n">
        <v>2030</v>
      </c>
      <c r="F1480" s="5" t="n">
        <v>64.0886272513751</v>
      </c>
      <c r="G1480" s="11" t="n">
        <v>0.035</v>
      </c>
      <c r="H1480" s="5" t="n">
        <v>2.24310195379813</v>
      </c>
      <c r="I1480" s="5" t="n">
        <v>61.8455252975769</v>
      </c>
    </row>
    <row r="1481" customFormat="false" ht="14.25" hidden="false" customHeight="false" outlineLevel="0" collapsed="false">
      <c r="A1481" s="0" t="s">
        <v>96</v>
      </c>
      <c r="B1481" s="0" t="s">
        <v>97</v>
      </c>
      <c r="C1481" s="0" t="s">
        <v>65</v>
      </c>
      <c r="D1481" s="0" t="s">
        <v>204</v>
      </c>
      <c r="E1481" s="0" t="n">
        <v>2030</v>
      </c>
      <c r="F1481" s="5" t="n">
        <v>183.109537041684</v>
      </c>
      <c r="G1481" s="11" t="n">
        <v>0.035</v>
      </c>
      <c r="H1481" s="5" t="n">
        <v>6.40883379645893</v>
      </c>
      <c r="I1481" s="5" t="n">
        <v>176.700703245225</v>
      </c>
    </row>
    <row r="1482" customFormat="false" ht="14.25" hidden="false" customHeight="false" outlineLevel="0" collapsed="false">
      <c r="A1482" s="0" t="s">
        <v>96</v>
      </c>
      <c r="B1482" s="0" t="s">
        <v>97</v>
      </c>
      <c r="C1482" s="0" t="s">
        <v>65</v>
      </c>
      <c r="D1482" s="0" t="s">
        <v>204</v>
      </c>
      <c r="E1482" s="0" t="n">
        <v>2031</v>
      </c>
      <c r="F1482" s="5" t="n">
        <v>31.3022916573234</v>
      </c>
      <c r="G1482" s="11" t="n">
        <v>0.0378334</v>
      </c>
      <c r="H1482" s="5" t="n">
        <v>1.18427212118818</v>
      </c>
      <c r="I1482" s="5" t="n">
        <v>30.1180195361353</v>
      </c>
    </row>
    <row r="1483" customFormat="false" ht="14.25" hidden="false" customHeight="false" outlineLevel="0" collapsed="false">
      <c r="A1483" s="0" t="s">
        <v>96</v>
      </c>
      <c r="B1483" s="0" t="s">
        <v>97</v>
      </c>
      <c r="C1483" s="0" t="s">
        <v>65</v>
      </c>
      <c r="D1483" s="0" t="s">
        <v>204</v>
      </c>
      <c r="E1483" s="0" t="n">
        <v>2031</v>
      </c>
      <c r="F1483" s="5" t="n">
        <v>62.7513993219017</v>
      </c>
      <c r="G1483" s="11" t="n">
        <v>0.0378334</v>
      </c>
      <c r="H1483" s="5" t="n">
        <v>2.37409879110524</v>
      </c>
      <c r="I1483" s="5" t="n">
        <v>60.3773005307965</v>
      </c>
    </row>
    <row r="1484" customFormat="false" ht="14.25" hidden="false" customHeight="false" outlineLevel="0" collapsed="false">
      <c r="A1484" s="0" t="s">
        <v>96</v>
      </c>
      <c r="B1484" s="0" t="s">
        <v>97</v>
      </c>
      <c r="C1484" s="0" t="s">
        <v>65</v>
      </c>
      <c r="D1484" s="0" t="s">
        <v>204</v>
      </c>
      <c r="E1484" s="0" t="n">
        <v>2031</v>
      </c>
      <c r="F1484" s="5" t="n">
        <v>183.035144875583</v>
      </c>
      <c r="G1484" s="11" t="n">
        <v>0.0378334</v>
      </c>
      <c r="H1484" s="5" t="n">
        <v>6.92484185013588</v>
      </c>
      <c r="I1484" s="5" t="n">
        <v>176.110303025447</v>
      </c>
    </row>
    <row r="1485" customFormat="false" ht="14.25" hidden="false" customHeight="false" outlineLevel="0" collapsed="false">
      <c r="A1485" s="0" t="s">
        <v>96</v>
      </c>
      <c r="B1485" s="0" t="s">
        <v>97</v>
      </c>
      <c r="C1485" s="0" t="s">
        <v>65</v>
      </c>
      <c r="D1485" s="0" t="s">
        <v>204</v>
      </c>
      <c r="E1485" s="0" t="n">
        <v>2032</v>
      </c>
      <c r="F1485" s="5" t="n">
        <v>30.7505399948591</v>
      </c>
      <c r="G1485" s="11" t="n">
        <v>0.0406668</v>
      </c>
      <c r="H1485" s="5" t="n">
        <v>1.25052605986294</v>
      </c>
      <c r="I1485" s="5" t="n">
        <v>29.5000139349961</v>
      </c>
    </row>
    <row r="1486" customFormat="false" ht="14.25" hidden="false" customHeight="false" outlineLevel="0" collapsed="false">
      <c r="A1486" s="0" t="s">
        <v>96</v>
      </c>
      <c r="B1486" s="0" t="s">
        <v>97</v>
      </c>
      <c r="C1486" s="0" t="s">
        <v>65</v>
      </c>
      <c r="D1486" s="0" t="s">
        <v>204</v>
      </c>
      <c r="E1486" s="0" t="n">
        <v>2032</v>
      </c>
      <c r="F1486" s="5" t="n">
        <v>61.4973534231984</v>
      </c>
      <c r="G1486" s="11" t="n">
        <v>0.0406668</v>
      </c>
      <c r="H1486" s="5" t="n">
        <v>2.50090057219052</v>
      </c>
      <c r="I1486" s="5" t="n">
        <v>58.9964528510078</v>
      </c>
    </row>
    <row r="1487" customFormat="false" ht="14.25" hidden="false" customHeight="false" outlineLevel="0" collapsed="false">
      <c r="A1487" s="0" t="s">
        <v>96</v>
      </c>
      <c r="B1487" s="0" t="s">
        <v>97</v>
      </c>
      <c r="C1487" s="0" t="s">
        <v>65</v>
      </c>
      <c r="D1487" s="0" t="s">
        <v>204</v>
      </c>
      <c r="E1487" s="0" t="n">
        <v>2032</v>
      </c>
      <c r="F1487" s="5" t="n">
        <v>183.380268260737</v>
      </c>
      <c r="G1487" s="11" t="n">
        <v>0.0406668</v>
      </c>
      <c r="H1487" s="5" t="n">
        <v>7.45748869330573</v>
      </c>
      <c r="I1487" s="5" t="n">
        <v>175.922779567431</v>
      </c>
    </row>
    <row r="1488" customFormat="false" ht="14.25" hidden="false" customHeight="false" outlineLevel="0" collapsed="false">
      <c r="A1488" s="0" t="s">
        <v>96</v>
      </c>
      <c r="B1488" s="0" t="s">
        <v>97</v>
      </c>
      <c r="C1488" s="0" t="s">
        <v>65</v>
      </c>
      <c r="D1488" s="0" t="s">
        <v>204</v>
      </c>
      <c r="E1488" s="0" t="n">
        <v>2033</v>
      </c>
      <c r="F1488" s="5" t="n">
        <v>30.7897466696438</v>
      </c>
      <c r="G1488" s="11" t="n">
        <v>0.0435002</v>
      </c>
      <c r="H1488" s="5" t="n">
        <v>1.33936013807884</v>
      </c>
      <c r="I1488" s="5" t="n">
        <v>29.450386531565</v>
      </c>
    </row>
    <row r="1489" customFormat="false" ht="14.25" hidden="false" customHeight="false" outlineLevel="0" collapsed="false">
      <c r="A1489" s="0" t="s">
        <v>96</v>
      </c>
      <c r="B1489" s="0" t="s">
        <v>97</v>
      </c>
      <c r="C1489" s="0" t="s">
        <v>65</v>
      </c>
      <c r="D1489" s="0" t="s">
        <v>204</v>
      </c>
      <c r="E1489" s="0" t="n">
        <v>2033</v>
      </c>
      <c r="F1489" s="5" t="n">
        <v>59.9910459377424</v>
      </c>
      <c r="G1489" s="11" t="n">
        <v>0.0435002</v>
      </c>
      <c r="H1489" s="5" t="n">
        <v>2.60962249650098</v>
      </c>
      <c r="I1489" s="5" t="n">
        <v>57.3814234412414</v>
      </c>
    </row>
    <row r="1490" customFormat="false" ht="14.25" hidden="false" customHeight="false" outlineLevel="0" collapsed="false">
      <c r="A1490" s="0" t="s">
        <v>96</v>
      </c>
      <c r="B1490" s="0" t="s">
        <v>97</v>
      </c>
      <c r="C1490" s="0" t="s">
        <v>65</v>
      </c>
      <c r="D1490" s="0" t="s">
        <v>204</v>
      </c>
      <c r="E1490" s="0" t="n">
        <v>2033</v>
      </c>
      <c r="F1490" s="5" t="n">
        <v>183.236661635667</v>
      </c>
      <c r="G1490" s="11" t="n">
        <v>0.0435002</v>
      </c>
      <c r="H1490" s="5" t="n">
        <v>7.97083142848383</v>
      </c>
      <c r="I1490" s="5" t="n">
        <v>175.265830207183</v>
      </c>
    </row>
    <row r="1491" customFormat="false" ht="14.25" hidden="false" customHeight="false" outlineLevel="0" collapsed="false">
      <c r="A1491" s="0" t="s">
        <v>96</v>
      </c>
      <c r="B1491" s="0" t="s">
        <v>97</v>
      </c>
      <c r="C1491" s="0" t="s">
        <v>65</v>
      </c>
      <c r="D1491" s="0" t="s">
        <v>204</v>
      </c>
      <c r="E1491" s="0" t="n">
        <v>2034</v>
      </c>
      <c r="F1491" s="5" t="n">
        <v>31.2930422832293</v>
      </c>
      <c r="G1491" s="11" t="n">
        <v>0.0463336</v>
      </c>
      <c r="H1491" s="5" t="n">
        <v>1.44991930393423</v>
      </c>
      <c r="I1491" s="5" t="n">
        <v>29.8431229792951</v>
      </c>
    </row>
    <row r="1492" customFormat="false" ht="14.25" hidden="false" customHeight="false" outlineLevel="0" collapsed="false">
      <c r="A1492" s="0" t="s">
        <v>96</v>
      </c>
      <c r="B1492" s="0" t="s">
        <v>97</v>
      </c>
      <c r="C1492" s="0" t="s">
        <v>65</v>
      </c>
      <c r="D1492" s="0" t="s">
        <v>204</v>
      </c>
      <c r="E1492" s="0" t="n">
        <v>2034</v>
      </c>
      <c r="F1492" s="5" t="n">
        <v>58.3049656622317</v>
      </c>
      <c r="G1492" s="11" t="n">
        <v>0.0463336</v>
      </c>
      <c r="H1492" s="5" t="n">
        <v>2.70147895700758</v>
      </c>
      <c r="I1492" s="5" t="n">
        <v>55.6034867052242</v>
      </c>
    </row>
    <row r="1493" customFormat="false" ht="14.25" hidden="false" customHeight="false" outlineLevel="0" collapsed="false">
      <c r="A1493" s="0" t="s">
        <v>96</v>
      </c>
      <c r="B1493" s="0" t="s">
        <v>97</v>
      </c>
      <c r="C1493" s="0" t="s">
        <v>65</v>
      </c>
      <c r="D1493" s="0" t="s">
        <v>204</v>
      </c>
      <c r="E1493" s="0" t="n">
        <v>2034</v>
      </c>
      <c r="F1493" s="5" t="n">
        <v>182.442552741081</v>
      </c>
      <c r="G1493" s="11" t="n">
        <v>0.0463336</v>
      </c>
      <c r="H1493" s="5" t="n">
        <v>8.45322026168417</v>
      </c>
      <c r="I1493" s="5" t="n">
        <v>173.989332479397</v>
      </c>
    </row>
    <row r="1494" customFormat="false" ht="14.25" hidden="false" customHeight="false" outlineLevel="0" collapsed="false">
      <c r="A1494" s="0" t="s">
        <v>96</v>
      </c>
      <c r="B1494" s="0" t="s">
        <v>97</v>
      </c>
      <c r="C1494" s="0" t="s">
        <v>65</v>
      </c>
      <c r="D1494" s="0" t="s">
        <v>204</v>
      </c>
      <c r="E1494" s="0" t="n">
        <v>2035</v>
      </c>
      <c r="F1494" s="5" t="n">
        <v>31.9141032787366</v>
      </c>
      <c r="G1494" s="11" t="n">
        <v>0.049167</v>
      </c>
      <c r="H1494" s="5" t="n">
        <v>1.56912071590564</v>
      </c>
      <c r="I1494" s="5" t="n">
        <v>30.344982562831</v>
      </c>
    </row>
    <row r="1495" customFormat="false" ht="14.25" hidden="false" customHeight="false" outlineLevel="0" collapsed="false">
      <c r="A1495" s="0" t="s">
        <v>96</v>
      </c>
      <c r="B1495" s="0" t="s">
        <v>97</v>
      </c>
      <c r="C1495" s="0" t="s">
        <v>65</v>
      </c>
      <c r="D1495" s="0" t="s">
        <v>204</v>
      </c>
      <c r="E1495" s="0" t="n">
        <v>2035</v>
      </c>
      <c r="F1495" s="5" t="n">
        <v>56.5389402321494</v>
      </c>
      <c r="G1495" s="11" t="n">
        <v>0.049167</v>
      </c>
      <c r="H1495" s="5" t="n">
        <v>2.77985007439409</v>
      </c>
      <c r="I1495" s="5" t="n">
        <v>53.7590901577554</v>
      </c>
    </row>
    <row r="1496" customFormat="false" ht="14.25" hidden="false" customHeight="false" outlineLevel="0" collapsed="false">
      <c r="A1496" s="0" t="s">
        <v>96</v>
      </c>
      <c r="B1496" s="0" t="s">
        <v>97</v>
      </c>
      <c r="C1496" s="0" t="s">
        <v>65</v>
      </c>
      <c r="D1496" s="0" t="s">
        <v>204</v>
      </c>
      <c r="E1496" s="0" t="n">
        <v>2035</v>
      </c>
      <c r="F1496" s="5" t="n">
        <v>181.766101351803</v>
      </c>
      <c r="G1496" s="11" t="n">
        <v>0.049167</v>
      </c>
      <c r="H1496" s="5" t="n">
        <v>8.93689390516409</v>
      </c>
      <c r="I1496" s="5" t="n">
        <v>172.829207446639</v>
      </c>
    </row>
    <row r="1497" customFormat="false" ht="14.25" hidden="false" customHeight="false" outlineLevel="0" collapsed="false">
      <c r="A1497" s="0" t="s">
        <v>96</v>
      </c>
      <c r="B1497" s="0" t="s">
        <v>97</v>
      </c>
      <c r="C1497" s="0" t="s">
        <v>65</v>
      </c>
      <c r="D1497" s="0" t="s">
        <v>204</v>
      </c>
      <c r="E1497" s="0" t="n">
        <v>2036</v>
      </c>
      <c r="F1497" s="5" t="n">
        <v>31.7584740930251</v>
      </c>
      <c r="G1497" s="11" t="n">
        <v>0.0530002</v>
      </c>
      <c r="H1497" s="5" t="n">
        <v>1.68320547862515</v>
      </c>
      <c r="I1497" s="5" t="n">
        <v>30.0752686143999</v>
      </c>
    </row>
    <row r="1498" customFormat="false" ht="14.25" hidden="false" customHeight="false" outlineLevel="0" collapsed="false">
      <c r="A1498" s="0" t="s">
        <v>96</v>
      </c>
      <c r="B1498" s="0" t="s">
        <v>97</v>
      </c>
      <c r="C1498" s="0" t="s">
        <v>65</v>
      </c>
      <c r="D1498" s="0" t="s">
        <v>204</v>
      </c>
      <c r="E1498" s="0" t="n">
        <v>2036</v>
      </c>
      <c r="F1498" s="5" t="n">
        <v>55.1416165556662</v>
      </c>
      <c r="G1498" s="11" t="n">
        <v>0.0530002</v>
      </c>
      <c r="H1498" s="5" t="n">
        <v>2.92251670577362</v>
      </c>
      <c r="I1498" s="5" t="n">
        <v>52.2190998498926</v>
      </c>
    </row>
    <row r="1499" customFormat="false" ht="14.25" hidden="false" customHeight="false" outlineLevel="0" collapsed="false">
      <c r="A1499" s="0" t="s">
        <v>96</v>
      </c>
      <c r="B1499" s="0" t="s">
        <v>97</v>
      </c>
      <c r="C1499" s="0" t="s">
        <v>65</v>
      </c>
      <c r="D1499" s="0" t="s">
        <v>204</v>
      </c>
      <c r="E1499" s="0" t="n">
        <v>2036</v>
      </c>
      <c r="F1499" s="5" t="n">
        <v>181.822064330449</v>
      </c>
      <c r="G1499" s="11" t="n">
        <v>0.0530002</v>
      </c>
      <c r="H1499" s="5" t="n">
        <v>9.63660577392667</v>
      </c>
      <c r="I1499" s="5" t="n">
        <v>172.185458556522</v>
      </c>
    </row>
    <row r="1500" customFormat="false" ht="14.25" hidden="false" customHeight="false" outlineLevel="0" collapsed="false">
      <c r="A1500" s="0" t="s">
        <v>96</v>
      </c>
      <c r="B1500" s="0" t="s">
        <v>97</v>
      </c>
      <c r="C1500" s="0" t="s">
        <v>65</v>
      </c>
      <c r="D1500" s="0" t="s">
        <v>204</v>
      </c>
      <c r="E1500" s="0" t="n">
        <v>2037</v>
      </c>
      <c r="F1500" s="5" t="n">
        <v>30.7629473366508</v>
      </c>
      <c r="G1500" s="11" t="n">
        <v>0.0568334</v>
      </c>
      <c r="H1500" s="5" t="n">
        <v>1.74836289116281</v>
      </c>
      <c r="I1500" s="5" t="n">
        <v>29.014584445488</v>
      </c>
    </row>
    <row r="1501" customFormat="false" ht="14.25" hidden="false" customHeight="false" outlineLevel="0" collapsed="false">
      <c r="A1501" s="0" t="s">
        <v>96</v>
      </c>
      <c r="B1501" s="0" t="s">
        <v>97</v>
      </c>
      <c r="C1501" s="0" t="s">
        <v>65</v>
      </c>
      <c r="D1501" s="0" t="s">
        <v>204</v>
      </c>
      <c r="E1501" s="0" t="n">
        <v>2037</v>
      </c>
      <c r="F1501" s="5" t="n">
        <v>54.1261932772741</v>
      </c>
      <c r="G1501" s="11" t="n">
        <v>0.0568334</v>
      </c>
      <c r="H1501" s="5" t="n">
        <v>3.07617559300463</v>
      </c>
      <c r="I1501" s="5" t="n">
        <v>51.0500176842694</v>
      </c>
    </row>
    <row r="1502" customFormat="false" ht="14.25" hidden="false" customHeight="false" outlineLevel="0" collapsed="false">
      <c r="A1502" s="0" t="s">
        <v>96</v>
      </c>
      <c r="B1502" s="0" t="s">
        <v>97</v>
      </c>
      <c r="C1502" s="0" t="s">
        <v>65</v>
      </c>
      <c r="D1502" s="0" t="s">
        <v>204</v>
      </c>
      <c r="E1502" s="0" t="n">
        <v>2037</v>
      </c>
      <c r="F1502" s="5" t="n">
        <v>182.905701353606</v>
      </c>
      <c r="G1502" s="11" t="n">
        <v>0.0568334</v>
      </c>
      <c r="H1502" s="5" t="n">
        <v>10.39515288731</v>
      </c>
      <c r="I1502" s="5" t="n">
        <v>172.510548466296</v>
      </c>
    </row>
    <row r="1503" customFormat="false" ht="14.25" hidden="false" customHeight="false" outlineLevel="0" collapsed="false">
      <c r="A1503" s="0" t="s">
        <v>96</v>
      </c>
      <c r="B1503" s="0" t="s">
        <v>97</v>
      </c>
      <c r="C1503" s="0" t="s">
        <v>65</v>
      </c>
      <c r="D1503" s="0" t="s">
        <v>204</v>
      </c>
      <c r="E1503" s="0" t="n">
        <v>2038</v>
      </c>
      <c r="F1503" s="5" t="n">
        <v>30.0176687670674</v>
      </c>
      <c r="G1503" s="11" t="n">
        <v>0.0606666</v>
      </c>
      <c r="H1503" s="5" t="n">
        <v>1.82106990402417</v>
      </c>
      <c r="I1503" s="5" t="n">
        <v>28.1965988630432</v>
      </c>
    </row>
    <row r="1504" customFormat="false" ht="14.25" hidden="false" customHeight="false" outlineLevel="0" collapsed="false">
      <c r="A1504" s="0" t="s">
        <v>96</v>
      </c>
      <c r="B1504" s="0" t="s">
        <v>97</v>
      </c>
      <c r="C1504" s="0" t="s">
        <v>65</v>
      </c>
      <c r="D1504" s="0" t="s">
        <v>204</v>
      </c>
      <c r="E1504" s="0" t="n">
        <v>2038</v>
      </c>
      <c r="F1504" s="5" t="n">
        <v>53.0541355324399</v>
      </c>
      <c r="G1504" s="11" t="n">
        <v>0.0606666</v>
      </c>
      <c r="H1504" s="5" t="n">
        <v>3.21861401869232</v>
      </c>
      <c r="I1504" s="5" t="n">
        <v>49.8355215137476</v>
      </c>
    </row>
    <row r="1505" customFormat="false" ht="14.25" hidden="false" customHeight="false" outlineLevel="0" collapsed="false">
      <c r="A1505" s="0" t="s">
        <v>96</v>
      </c>
      <c r="B1505" s="0" t="s">
        <v>97</v>
      </c>
      <c r="C1505" s="0" t="s">
        <v>65</v>
      </c>
      <c r="D1505" s="0" t="s">
        <v>204</v>
      </c>
      <c r="E1505" s="0" t="n">
        <v>2038</v>
      </c>
      <c r="F1505" s="5" t="n">
        <v>183.575944932635</v>
      </c>
      <c r="G1505" s="11" t="n">
        <v>0.0606666</v>
      </c>
      <c r="H1505" s="5" t="n">
        <v>11.1369284208502</v>
      </c>
      <c r="I1505" s="5" t="n">
        <v>172.439016511784</v>
      </c>
    </row>
    <row r="1506" customFormat="false" ht="14.25" hidden="false" customHeight="false" outlineLevel="0" collapsed="false">
      <c r="A1506" s="0" t="s">
        <v>96</v>
      </c>
      <c r="B1506" s="0" t="s">
        <v>97</v>
      </c>
      <c r="C1506" s="0" t="s">
        <v>65</v>
      </c>
      <c r="D1506" s="0" t="s">
        <v>204</v>
      </c>
      <c r="E1506" s="0" t="n">
        <v>2039</v>
      </c>
      <c r="F1506" s="5" t="n">
        <v>29.6033580663506</v>
      </c>
      <c r="G1506" s="11" t="n">
        <v>0.0644998</v>
      </c>
      <c r="H1506" s="5" t="n">
        <v>1.909410674608</v>
      </c>
      <c r="I1506" s="5" t="n">
        <v>27.6939473917426</v>
      </c>
    </row>
    <row r="1507" customFormat="false" ht="14.25" hidden="false" customHeight="false" outlineLevel="0" collapsed="false">
      <c r="A1507" s="0" t="s">
        <v>96</v>
      </c>
      <c r="B1507" s="0" t="s">
        <v>97</v>
      </c>
      <c r="C1507" s="0" t="s">
        <v>65</v>
      </c>
      <c r="D1507" s="0" t="s">
        <v>204</v>
      </c>
      <c r="E1507" s="0" t="n">
        <v>2039</v>
      </c>
      <c r="F1507" s="5" t="n">
        <v>52.2718044373711</v>
      </c>
      <c r="G1507" s="11" t="n">
        <v>0.0644998</v>
      </c>
      <c r="H1507" s="5" t="n">
        <v>3.37152093184955</v>
      </c>
      <c r="I1507" s="5" t="n">
        <v>48.9002835055215</v>
      </c>
    </row>
    <row r="1508" customFormat="false" ht="14.25" hidden="false" customHeight="false" outlineLevel="0" collapsed="false">
      <c r="A1508" s="0" t="s">
        <v>96</v>
      </c>
      <c r="B1508" s="0" t="s">
        <v>97</v>
      </c>
      <c r="C1508" s="0" t="s">
        <v>65</v>
      </c>
      <c r="D1508" s="0" t="s">
        <v>204</v>
      </c>
      <c r="E1508" s="0" t="n">
        <v>2039</v>
      </c>
      <c r="F1508" s="5" t="n">
        <v>184.121459375463</v>
      </c>
      <c r="G1508" s="11" t="n">
        <v>0.0644998</v>
      </c>
      <c r="H1508" s="5" t="n">
        <v>11.8757973054255</v>
      </c>
      <c r="I1508" s="5" t="n">
        <v>172.245662070038</v>
      </c>
    </row>
    <row r="1509" customFormat="false" ht="14.25" hidden="false" customHeight="false" outlineLevel="0" collapsed="false">
      <c r="A1509" s="0" t="s">
        <v>96</v>
      </c>
      <c r="B1509" s="0" t="s">
        <v>97</v>
      </c>
      <c r="C1509" s="0" t="s">
        <v>65</v>
      </c>
      <c r="D1509" s="0" t="s">
        <v>204</v>
      </c>
      <c r="E1509" s="0" t="n">
        <v>2040</v>
      </c>
      <c r="F1509" s="5" t="n">
        <v>29.2616093428235</v>
      </c>
      <c r="G1509" s="11" t="n">
        <v>0.068333</v>
      </c>
      <c r="H1509" s="5" t="n">
        <v>1.99953355122316</v>
      </c>
      <c r="I1509" s="5" t="n">
        <v>27.2620757916003</v>
      </c>
    </row>
    <row r="1510" customFormat="false" ht="14.25" hidden="false" customHeight="false" outlineLevel="0" collapsed="false">
      <c r="A1510" s="0" t="s">
        <v>96</v>
      </c>
      <c r="B1510" s="0" t="s">
        <v>97</v>
      </c>
      <c r="C1510" s="0" t="s">
        <v>65</v>
      </c>
      <c r="D1510" s="0" t="s">
        <v>204</v>
      </c>
      <c r="E1510" s="0" t="n">
        <v>2040</v>
      </c>
      <c r="F1510" s="5" t="n">
        <v>55.0256531980682</v>
      </c>
      <c r="G1510" s="11" t="n">
        <v>0.068333</v>
      </c>
      <c r="H1510" s="5" t="n">
        <v>3.7600679599836</v>
      </c>
      <c r="I1510" s="5" t="n">
        <v>51.2655852380846</v>
      </c>
    </row>
    <row r="1511" customFormat="false" ht="14.25" hidden="false" customHeight="false" outlineLevel="0" collapsed="false">
      <c r="A1511" s="0" t="s">
        <v>96</v>
      </c>
      <c r="B1511" s="0" t="s">
        <v>97</v>
      </c>
      <c r="C1511" s="0" t="s">
        <v>65</v>
      </c>
      <c r="D1511" s="0" t="s">
        <v>204</v>
      </c>
      <c r="E1511" s="0" t="n">
        <v>2040</v>
      </c>
      <c r="F1511" s="5" t="n">
        <v>185.360271008199</v>
      </c>
      <c r="G1511" s="11" t="n">
        <v>0.068333</v>
      </c>
      <c r="H1511" s="5" t="n">
        <v>12.6662233988032</v>
      </c>
      <c r="I1511" s="5" t="n">
        <v>172.694047609395</v>
      </c>
    </row>
    <row r="1512" customFormat="false" ht="14.25" hidden="false" customHeight="false" outlineLevel="0" collapsed="false">
      <c r="A1512" s="0" t="s">
        <v>96</v>
      </c>
      <c r="B1512" s="0" t="s">
        <v>97</v>
      </c>
      <c r="C1512" s="0" t="s">
        <v>65</v>
      </c>
      <c r="D1512" s="0" t="s">
        <v>206</v>
      </c>
      <c r="E1512" s="0" t="n">
        <v>2024</v>
      </c>
      <c r="F1512" s="5" t="n">
        <v>10.8792373667989</v>
      </c>
      <c r="G1512" s="11" t="n">
        <v>0.079725</v>
      </c>
      <c r="H1512" s="5" t="n">
        <v>0.867347199068041</v>
      </c>
      <c r="I1512" s="5" t="n">
        <v>10.0118901677309</v>
      </c>
    </row>
    <row r="1513" customFormat="false" ht="14.25" hidden="false" customHeight="false" outlineLevel="0" collapsed="false">
      <c r="A1513" s="0" t="s">
        <v>96</v>
      </c>
      <c r="B1513" s="0" t="s">
        <v>97</v>
      </c>
      <c r="C1513" s="0" t="s">
        <v>65</v>
      </c>
      <c r="D1513" s="0" t="s">
        <v>206</v>
      </c>
      <c r="E1513" s="0" t="n">
        <v>2025</v>
      </c>
      <c r="F1513" s="5" t="n">
        <v>11.5249614924966</v>
      </c>
      <c r="G1513" s="11" t="n">
        <v>0.079725</v>
      </c>
      <c r="H1513" s="5" t="n">
        <v>0.918827554989288</v>
      </c>
      <c r="I1513" s="5" t="n">
        <v>10.6061339375073</v>
      </c>
    </row>
    <row r="1514" customFormat="false" ht="14.25" hidden="false" customHeight="false" outlineLevel="0" collapsed="false">
      <c r="A1514" s="0" t="s">
        <v>96</v>
      </c>
      <c r="B1514" s="0" t="s">
        <v>97</v>
      </c>
      <c r="C1514" s="0" t="s">
        <v>65</v>
      </c>
      <c r="D1514" s="0" t="s">
        <v>206</v>
      </c>
      <c r="E1514" s="0" t="n">
        <v>2026</v>
      </c>
      <c r="F1514" s="5" t="n">
        <v>12.3218615151001</v>
      </c>
      <c r="G1514" s="11" t="n">
        <v>0.0911818</v>
      </c>
      <c r="H1514" s="5" t="n">
        <v>1.12352951229755</v>
      </c>
      <c r="I1514" s="5" t="n">
        <v>11.1983320028025</v>
      </c>
    </row>
    <row r="1515" customFormat="false" ht="14.25" hidden="false" customHeight="false" outlineLevel="0" collapsed="false">
      <c r="A1515" s="0" t="s">
        <v>96</v>
      </c>
      <c r="B1515" s="0" t="s">
        <v>97</v>
      </c>
      <c r="C1515" s="0" t="s">
        <v>65</v>
      </c>
      <c r="D1515" s="0" t="s">
        <v>206</v>
      </c>
      <c r="E1515" s="0" t="n">
        <v>2027</v>
      </c>
      <c r="F1515" s="5" t="n">
        <v>13.0324455903956</v>
      </c>
      <c r="G1515" s="11" t="n">
        <v>0.1026386</v>
      </c>
      <c r="H1515" s="5" t="n">
        <v>1.33763196997437</v>
      </c>
      <c r="I1515" s="5" t="n">
        <v>11.6948136204212</v>
      </c>
    </row>
    <row r="1516" customFormat="false" ht="14.25" hidden="false" customHeight="false" outlineLevel="0" collapsed="false">
      <c r="A1516" s="0" t="s">
        <v>96</v>
      </c>
      <c r="B1516" s="0" t="s">
        <v>97</v>
      </c>
      <c r="C1516" s="0" t="s">
        <v>65</v>
      </c>
      <c r="D1516" s="0" t="s">
        <v>206</v>
      </c>
      <c r="E1516" s="0" t="n">
        <v>2028</v>
      </c>
      <c r="F1516" s="5" t="n">
        <v>14.2742282305056</v>
      </c>
      <c r="G1516" s="11" t="n">
        <v>0.1140954</v>
      </c>
      <c r="H1516" s="5" t="n">
        <v>1.62862377965083</v>
      </c>
      <c r="I1516" s="5" t="n">
        <v>12.6456044508548</v>
      </c>
    </row>
    <row r="1517" customFormat="false" ht="14.25" hidden="false" customHeight="false" outlineLevel="0" collapsed="false">
      <c r="A1517" s="0" t="s">
        <v>96</v>
      </c>
      <c r="B1517" s="0" t="s">
        <v>97</v>
      </c>
      <c r="C1517" s="0" t="s">
        <v>65</v>
      </c>
      <c r="D1517" s="0" t="s">
        <v>206</v>
      </c>
      <c r="E1517" s="0" t="n">
        <v>2029</v>
      </c>
      <c r="F1517" s="5" t="n">
        <v>15.5964583222905</v>
      </c>
      <c r="G1517" s="11" t="n">
        <v>0.1255522</v>
      </c>
      <c r="H1517" s="5" t="n">
        <v>1.95816965457188</v>
      </c>
      <c r="I1517" s="5" t="n">
        <v>13.6382886677186</v>
      </c>
    </row>
    <row r="1518" customFormat="false" ht="14.25" hidden="false" customHeight="false" outlineLevel="0" collapsed="false">
      <c r="A1518" s="0" t="s">
        <v>96</v>
      </c>
      <c r="B1518" s="0" t="s">
        <v>97</v>
      </c>
      <c r="C1518" s="0" t="s">
        <v>65</v>
      </c>
      <c r="D1518" s="0" t="s">
        <v>206</v>
      </c>
      <c r="E1518" s="0" t="n">
        <v>2030</v>
      </c>
      <c r="F1518" s="5" t="n">
        <v>17.5006166439278</v>
      </c>
      <c r="G1518" s="11" t="n">
        <v>0.137009</v>
      </c>
      <c r="H1518" s="5" t="n">
        <v>2.3977419857679</v>
      </c>
      <c r="I1518" s="5" t="n">
        <v>15.1028746581599</v>
      </c>
    </row>
    <row r="1519" customFormat="false" ht="14.25" hidden="false" customHeight="false" outlineLevel="0" collapsed="false">
      <c r="A1519" s="0" t="s">
        <v>96</v>
      </c>
      <c r="B1519" s="0" t="s">
        <v>97</v>
      </c>
      <c r="C1519" s="0" t="s">
        <v>65</v>
      </c>
      <c r="D1519" s="0" t="s">
        <v>206</v>
      </c>
      <c r="E1519" s="0" t="n">
        <v>2031</v>
      </c>
      <c r="F1519" s="5" t="n">
        <v>19.570680911125</v>
      </c>
      <c r="G1519" s="11" t="n">
        <v>0.143864</v>
      </c>
      <c r="H1519" s="5" t="n">
        <v>2.81551643859808</v>
      </c>
      <c r="I1519" s="5" t="n">
        <v>16.7551644725269</v>
      </c>
    </row>
    <row r="1520" customFormat="false" ht="14.25" hidden="false" customHeight="false" outlineLevel="0" collapsed="false">
      <c r="A1520" s="0" t="s">
        <v>96</v>
      </c>
      <c r="B1520" s="0" t="s">
        <v>97</v>
      </c>
      <c r="C1520" s="0" t="s">
        <v>65</v>
      </c>
      <c r="D1520" s="0" t="s">
        <v>206</v>
      </c>
      <c r="E1520" s="0" t="n">
        <v>2032</v>
      </c>
      <c r="F1520" s="5" t="n">
        <v>21.6989379041196</v>
      </c>
      <c r="G1520" s="11" t="n">
        <v>0.150719</v>
      </c>
      <c r="H1520" s="5" t="n">
        <v>3.27044222197099</v>
      </c>
      <c r="I1520" s="5" t="n">
        <v>18.4284956821486</v>
      </c>
    </row>
    <row r="1521" customFormat="false" ht="14.25" hidden="false" customHeight="false" outlineLevel="0" collapsed="false">
      <c r="A1521" s="0" t="s">
        <v>96</v>
      </c>
      <c r="B1521" s="0" t="s">
        <v>97</v>
      </c>
      <c r="C1521" s="0" t="s">
        <v>65</v>
      </c>
      <c r="D1521" s="0" t="s">
        <v>206</v>
      </c>
      <c r="E1521" s="0" t="n">
        <v>2033</v>
      </c>
      <c r="F1521" s="5" t="n">
        <v>23.9406967096116</v>
      </c>
      <c r="G1521" s="11" t="n">
        <v>0.157574</v>
      </c>
      <c r="H1521" s="5" t="n">
        <v>3.77243134332033</v>
      </c>
      <c r="I1521" s="5" t="n">
        <v>20.1682653662912</v>
      </c>
    </row>
    <row r="1522" customFormat="false" ht="14.25" hidden="false" customHeight="false" outlineLevel="0" collapsed="false">
      <c r="A1522" s="0" t="s">
        <v>96</v>
      </c>
      <c r="B1522" s="0" t="s">
        <v>97</v>
      </c>
      <c r="C1522" s="0" t="s">
        <v>65</v>
      </c>
      <c r="D1522" s="0" t="s">
        <v>206</v>
      </c>
      <c r="E1522" s="0" t="n">
        <v>2034</v>
      </c>
      <c r="F1522" s="5" t="n">
        <v>26.5373906484397</v>
      </c>
      <c r="G1522" s="11" t="n">
        <v>0.164429</v>
      </c>
      <c r="H1522" s="5" t="n">
        <v>4.36351660693229</v>
      </c>
      <c r="I1522" s="5" t="n">
        <v>22.1738740415074</v>
      </c>
    </row>
    <row r="1523" customFormat="false" ht="14.25" hidden="false" customHeight="false" outlineLevel="0" collapsed="false">
      <c r="A1523" s="0" t="s">
        <v>96</v>
      </c>
      <c r="B1523" s="0" t="s">
        <v>97</v>
      </c>
      <c r="C1523" s="0" t="s">
        <v>65</v>
      </c>
      <c r="D1523" s="0" t="s">
        <v>206</v>
      </c>
      <c r="E1523" s="0" t="n">
        <v>2035</v>
      </c>
      <c r="F1523" s="5" t="n">
        <v>28.9232598759502</v>
      </c>
      <c r="G1523" s="11" t="n">
        <v>0.171284</v>
      </c>
      <c r="H1523" s="5" t="n">
        <v>4.95409164459225</v>
      </c>
      <c r="I1523" s="5" t="n">
        <v>23.969168231358</v>
      </c>
    </row>
    <row r="1524" customFormat="false" ht="14.25" hidden="false" customHeight="false" outlineLevel="0" collapsed="false">
      <c r="A1524" s="0" t="s">
        <v>96</v>
      </c>
      <c r="B1524" s="0" t="s">
        <v>97</v>
      </c>
      <c r="C1524" s="0" t="s">
        <v>65</v>
      </c>
      <c r="D1524" s="0" t="s">
        <v>206</v>
      </c>
      <c r="E1524" s="0" t="n">
        <v>2036</v>
      </c>
      <c r="F1524" s="5" t="n">
        <v>30.5844345838345</v>
      </c>
      <c r="G1524" s="11" t="n">
        <v>0.1740744</v>
      </c>
      <c r="H1524" s="5" t="n">
        <v>5.32396709952024</v>
      </c>
      <c r="I1524" s="5" t="n">
        <v>25.2604674843143</v>
      </c>
    </row>
    <row r="1525" customFormat="false" ht="14.25" hidden="false" customHeight="false" outlineLevel="0" collapsed="false">
      <c r="A1525" s="0" t="s">
        <v>96</v>
      </c>
      <c r="B1525" s="0" t="s">
        <v>97</v>
      </c>
      <c r="C1525" s="0" t="s">
        <v>65</v>
      </c>
      <c r="D1525" s="0" t="s">
        <v>206</v>
      </c>
      <c r="E1525" s="0" t="n">
        <v>2037</v>
      </c>
      <c r="F1525" s="5" t="n">
        <v>31.6003921675835</v>
      </c>
      <c r="G1525" s="11" t="n">
        <v>0.1768648</v>
      </c>
      <c r="H1525" s="5" t="n">
        <v>5.58899704064122</v>
      </c>
      <c r="I1525" s="5" t="n">
        <v>26.0113951269423</v>
      </c>
    </row>
    <row r="1526" customFormat="false" ht="14.25" hidden="false" customHeight="false" outlineLevel="0" collapsed="false">
      <c r="A1526" s="0" t="s">
        <v>96</v>
      </c>
      <c r="B1526" s="0" t="s">
        <v>97</v>
      </c>
      <c r="C1526" s="0" t="s">
        <v>65</v>
      </c>
      <c r="D1526" s="0" t="s">
        <v>206</v>
      </c>
      <c r="E1526" s="0" t="n">
        <v>2038</v>
      </c>
      <c r="F1526" s="5" t="n">
        <v>32.9464447181297</v>
      </c>
      <c r="G1526" s="11" t="n">
        <v>0.1796552</v>
      </c>
      <c r="H1526" s="5" t="n">
        <v>5.91900011512454</v>
      </c>
      <c r="I1526" s="5" t="n">
        <v>27.0274446030052</v>
      </c>
    </row>
    <row r="1527" customFormat="false" ht="14.25" hidden="false" customHeight="false" outlineLevel="0" collapsed="false">
      <c r="A1527" s="0" t="s">
        <v>96</v>
      </c>
      <c r="B1527" s="0" t="s">
        <v>97</v>
      </c>
      <c r="C1527" s="0" t="s">
        <v>65</v>
      </c>
      <c r="D1527" s="0" t="s">
        <v>206</v>
      </c>
      <c r="E1527" s="0" t="n">
        <v>2039</v>
      </c>
      <c r="F1527" s="5" t="n">
        <v>34.0551313696761</v>
      </c>
      <c r="G1527" s="11" t="n">
        <v>0.1824456</v>
      </c>
      <c r="H1527" s="5" t="n">
        <v>6.21320887581938</v>
      </c>
      <c r="I1527" s="5" t="n">
        <v>27.8419224938567</v>
      </c>
    </row>
    <row r="1528" customFormat="false" ht="14.25" hidden="false" customHeight="false" outlineLevel="0" collapsed="false">
      <c r="A1528" s="0" t="s">
        <v>96</v>
      </c>
      <c r="B1528" s="0" t="s">
        <v>97</v>
      </c>
      <c r="C1528" s="0" t="s">
        <v>65</v>
      </c>
      <c r="D1528" s="0" t="s">
        <v>206</v>
      </c>
      <c r="E1528" s="0" t="n">
        <v>2040</v>
      </c>
      <c r="F1528" s="5" t="n">
        <v>34.6801566213312</v>
      </c>
      <c r="G1528" s="11" t="n">
        <v>0.185236</v>
      </c>
      <c r="H1528" s="5" t="n">
        <v>6.42401349190891</v>
      </c>
      <c r="I1528" s="5" t="n">
        <v>28.2561431294223</v>
      </c>
    </row>
    <row r="1529" customFormat="false" ht="14.25" hidden="false" customHeight="false" outlineLevel="0" collapsed="false">
      <c r="A1529" s="0" t="s">
        <v>96</v>
      </c>
      <c r="B1529" s="0" t="s">
        <v>97</v>
      </c>
      <c r="C1529" s="0" t="s">
        <v>65</v>
      </c>
      <c r="D1529" s="0" t="s">
        <v>207</v>
      </c>
      <c r="E1529" s="0" t="n">
        <v>2024</v>
      </c>
      <c r="F1529" s="5" t="n">
        <v>208.548237497731</v>
      </c>
      <c r="G1529" s="11" t="n">
        <v>0.03055</v>
      </c>
      <c r="H1529" s="5" t="n">
        <v>6.37114865555568</v>
      </c>
      <c r="I1529" s="5" t="n">
        <v>202.177088842175</v>
      </c>
    </row>
    <row r="1530" customFormat="false" ht="14.25" hidden="false" customHeight="false" outlineLevel="0" collapsed="false">
      <c r="A1530" s="0" t="s">
        <v>96</v>
      </c>
      <c r="B1530" s="0" t="s">
        <v>97</v>
      </c>
      <c r="C1530" s="0" t="s">
        <v>65</v>
      </c>
      <c r="D1530" s="0" t="s">
        <v>207</v>
      </c>
      <c r="E1530" s="0" t="n">
        <v>2025</v>
      </c>
      <c r="F1530" s="5" t="n">
        <v>208.212348566355</v>
      </c>
      <c r="G1530" s="11" t="n">
        <v>0.03055</v>
      </c>
      <c r="H1530" s="5" t="n">
        <v>6.36088724870216</v>
      </c>
      <c r="I1530" s="5" t="n">
        <v>201.851461317653</v>
      </c>
    </row>
    <row r="1531" customFormat="false" ht="14.25" hidden="false" customHeight="false" outlineLevel="0" collapsed="false">
      <c r="A1531" s="0" t="s">
        <v>96</v>
      </c>
      <c r="B1531" s="0" t="s">
        <v>97</v>
      </c>
      <c r="C1531" s="0" t="s">
        <v>65</v>
      </c>
      <c r="D1531" s="0" t="s">
        <v>207</v>
      </c>
      <c r="E1531" s="0" t="n">
        <v>2026</v>
      </c>
      <c r="F1531" s="5" t="n">
        <v>207.545452736599</v>
      </c>
      <c r="G1531" s="11" t="n">
        <v>0.035616</v>
      </c>
      <c r="H1531" s="5" t="n">
        <v>7.39193884466672</v>
      </c>
      <c r="I1531" s="5" t="n">
        <v>200.153513891933</v>
      </c>
    </row>
    <row r="1532" customFormat="false" ht="14.25" hidden="false" customHeight="false" outlineLevel="0" collapsed="false">
      <c r="A1532" s="0" t="s">
        <v>96</v>
      </c>
      <c r="B1532" s="0" t="s">
        <v>97</v>
      </c>
      <c r="C1532" s="0" t="s">
        <v>65</v>
      </c>
      <c r="D1532" s="0" t="s">
        <v>207</v>
      </c>
      <c r="E1532" s="0" t="n">
        <v>2027</v>
      </c>
      <c r="F1532" s="5" t="n">
        <v>207.517975128664</v>
      </c>
      <c r="G1532" s="11" t="n">
        <v>0.040682</v>
      </c>
      <c r="H1532" s="5" t="n">
        <v>8.44224626418432</v>
      </c>
      <c r="I1532" s="5" t="n">
        <v>199.07572886448</v>
      </c>
    </row>
    <row r="1533" customFormat="false" ht="14.25" hidden="false" customHeight="false" outlineLevel="0" collapsed="false">
      <c r="A1533" s="0" t="s">
        <v>96</v>
      </c>
      <c r="B1533" s="0" t="s">
        <v>97</v>
      </c>
      <c r="C1533" s="0" t="s">
        <v>65</v>
      </c>
      <c r="D1533" s="0" t="s">
        <v>207</v>
      </c>
      <c r="E1533" s="0" t="n">
        <v>2028</v>
      </c>
      <c r="F1533" s="5" t="n">
        <v>206.429896315496</v>
      </c>
      <c r="G1533" s="11" t="n">
        <v>0.045748</v>
      </c>
      <c r="H1533" s="5" t="n">
        <v>9.4437548966413</v>
      </c>
      <c r="I1533" s="5" t="n">
        <v>196.986141418855</v>
      </c>
    </row>
    <row r="1534" customFormat="false" ht="14.25" hidden="false" customHeight="false" outlineLevel="0" collapsed="false">
      <c r="A1534" s="0" t="s">
        <v>96</v>
      </c>
      <c r="B1534" s="0" t="s">
        <v>97</v>
      </c>
      <c r="C1534" s="0" t="s">
        <v>65</v>
      </c>
      <c r="D1534" s="0" t="s">
        <v>207</v>
      </c>
      <c r="E1534" s="0" t="n">
        <v>2029</v>
      </c>
      <c r="F1534" s="5" t="n">
        <v>205.659798543375</v>
      </c>
      <c r="G1534" s="11" t="n">
        <v>0.050814</v>
      </c>
      <c r="H1534" s="5" t="n">
        <v>10.4503970031831</v>
      </c>
      <c r="I1534" s="5" t="n">
        <v>195.209401540192</v>
      </c>
    </row>
    <row r="1535" customFormat="false" ht="14.25" hidden="false" customHeight="false" outlineLevel="0" collapsed="false">
      <c r="A1535" s="0" t="s">
        <v>96</v>
      </c>
      <c r="B1535" s="0" t="s">
        <v>97</v>
      </c>
      <c r="C1535" s="0" t="s">
        <v>65</v>
      </c>
      <c r="D1535" s="0" t="s">
        <v>207</v>
      </c>
      <c r="E1535" s="0" t="n">
        <v>2030</v>
      </c>
      <c r="F1535" s="5" t="n">
        <v>203.741869983991</v>
      </c>
      <c r="G1535" s="11" t="n">
        <v>0.05588</v>
      </c>
      <c r="H1535" s="5" t="n">
        <v>11.3850956947054</v>
      </c>
      <c r="I1535" s="5" t="n">
        <v>192.356774289286</v>
      </c>
    </row>
    <row r="1536" customFormat="false" ht="14.25" hidden="false" customHeight="false" outlineLevel="0" collapsed="false">
      <c r="A1536" s="0" t="s">
        <v>96</v>
      </c>
      <c r="B1536" s="0" t="s">
        <v>97</v>
      </c>
      <c r="C1536" s="0" t="s">
        <v>65</v>
      </c>
      <c r="D1536" s="0" t="s">
        <v>207</v>
      </c>
      <c r="E1536" s="0" t="n">
        <v>2031</v>
      </c>
      <c r="F1536" s="5" t="n">
        <v>203.659095491311</v>
      </c>
      <c r="G1536" s="11" t="n">
        <v>0.0605678</v>
      </c>
      <c r="H1536" s="5" t="n">
        <v>12.3351833638986</v>
      </c>
      <c r="I1536" s="5" t="n">
        <v>191.323912127412</v>
      </c>
    </row>
    <row r="1537" customFormat="false" ht="14.25" hidden="false" customHeight="false" outlineLevel="0" collapsed="false">
      <c r="A1537" s="0" t="s">
        <v>96</v>
      </c>
      <c r="B1537" s="0" t="s">
        <v>97</v>
      </c>
      <c r="C1537" s="0" t="s">
        <v>65</v>
      </c>
      <c r="D1537" s="0" t="s">
        <v>207</v>
      </c>
      <c r="E1537" s="0" t="n">
        <v>2032</v>
      </c>
      <c r="F1537" s="5" t="n">
        <v>204.043106531929</v>
      </c>
      <c r="G1537" s="11" t="n">
        <v>0.0652556</v>
      </c>
      <c r="H1537" s="5" t="n">
        <v>13.3149553426049</v>
      </c>
      <c r="I1537" s="5" t="n">
        <v>190.728151189324</v>
      </c>
    </row>
    <row r="1538" customFormat="false" ht="14.25" hidden="false" customHeight="false" outlineLevel="0" collapsed="false">
      <c r="A1538" s="0" t="s">
        <v>96</v>
      </c>
      <c r="B1538" s="0" t="s">
        <v>97</v>
      </c>
      <c r="C1538" s="0" t="s">
        <v>65</v>
      </c>
      <c r="D1538" s="0" t="s">
        <v>207</v>
      </c>
      <c r="E1538" s="0" t="n">
        <v>2033</v>
      </c>
      <c r="F1538" s="5" t="n">
        <v>203.883318665024</v>
      </c>
      <c r="G1538" s="11" t="n">
        <v>0.0699434</v>
      </c>
      <c r="H1538" s="5" t="n">
        <v>14.2602925107152</v>
      </c>
      <c r="I1538" s="5" t="n">
        <v>189.623026154309</v>
      </c>
    </row>
    <row r="1539" customFormat="false" ht="14.25" hidden="false" customHeight="false" outlineLevel="0" collapsed="false">
      <c r="A1539" s="0" t="s">
        <v>96</v>
      </c>
      <c r="B1539" s="0" t="s">
        <v>97</v>
      </c>
      <c r="C1539" s="0" t="s">
        <v>65</v>
      </c>
      <c r="D1539" s="0" t="s">
        <v>207</v>
      </c>
      <c r="E1539" s="0" t="n">
        <v>2034</v>
      </c>
      <c r="F1539" s="5" t="n">
        <v>202.999731530418</v>
      </c>
      <c r="G1539" s="11" t="n">
        <v>0.0746312</v>
      </c>
      <c r="H1539" s="5" t="n">
        <v>15.1501135637929</v>
      </c>
      <c r="I1539" s="5" t="n">
        <v>187.849617966625</v>
      </c>
    </row>
    <row r="1540" customFormat="false" ht="14.25" hidden="false" customHeight="false" outlineLevel="0" collapsed="false">
      <c r="A1540" s="0" t="s">
        <v>96</v>
      </c>
      <c r="B1540" s="0" t="s">
        <v>97</v>
      </c>
      <c r="C1540" s="0" t="s">
        <v>65</v>
      </c>
      <c r="D1540" s="0" t="s">
        <v>207</v>
      </c>
      <c r="E1540" s="0" t="n">
        <v>2035</v>
      </c>
      <c r="F1540" s="5" t="n">
        <v>202.247059259866</v>
      </c>
      <c r="G1540" s="11" t="n">
        <v>0.079319</v>
      </c>
      <c r="H1540" s="5" t="n">
        <v>16.0420344934333</v>
      </c>
      <c r="I1540" s="5" t="n">
        <v>186.205024766432</v>
      </c>
    </row>
    <row r="1541" customFormat="false" ht="14.25" hidden="false" customHeight="false" outlineLevel="0" collapsed="false">
      <c r="A1541" s="0" t="s">
        <v>96</v>
      </c>
      <c r="B1541" s="0" t="s">
        <v>97</v>
      </c>
      <c r="C1541" s="0" t="s">
        <v>65</v>
      </c>
      <c r="D1541" s="0" t="s">
        <v>207</v>
      </c>
      <c r="E1541" s="0" t="n">
        <v>2036</v>
      </c>
      <c r="F1541" s="5" t="n">
        <v>202.309328009508</v>
      </c>
      <c r="G1541" s="11" t="n">
        <v>0.084096</v>
      </c>
      <c r="H1541" s="5" t="n">
        <v>17.0134052482876</v>
      </c>
      <c r="I1541" s="5" t="n">
        <v>185.295922761221</v>
      </c>
    </row>
    <row r="1542" customFormat="false" ht="14.25" hidden="false" customHeight="false" outlineLevel="0" collapsed="false">
      <c r="A1542" s="0" t="s">
        <v>96</v>
      </c>
      <c r="B1542" s="0" t="s">
        <v>97</v>
      </c>
      <c r="C1542" s="0" t="s">
        <v>65</v>
      </c>
      <c r="D1542" s="0" t="s">
        <v>207</v>
      </c>
      <c r="E1542" s="0" t="n">
        <v>2037</v>
      </c>
      <c r="F1542" s="5" t="n">
        <v>203.515066591172</v>
      </c>
      <c r="G1542" s="11" t="n">
        <v>0.088873</v>
      </c>
      <c r="H1542" s="5" t="n">
        <v>18.0869945131573</v>
      </c>
      <c r="I1542" s="5" t="n">
        <v>185.428072078015</v>
      </c>
    </row>
    <row r="1543" customFormat="false" ht="14.25" hidden="false" customHeight="false" outlineLevel="0" collapsed="false">
      <c r="A1543" s="0" t="s">
        <v>96</v>
      </c>
      <c r="B1543" s="0" t="s">
        <v>97</v>
      </c>
      <c r="C1543" s="0" t="s">
        <v>65</v>
      </c>
      <c r="D1543" s="0" t="s">
        <v>207</v>
      </c>
      <c r="E1543" s="0" t="n">
        <v>2038</v>
      </c>
      <c r="F1543" s="5" t="n">
        <v>204.260831570661</v>
      </c>
      <c r="G1543" s="11" t="n">
        <v>0.09365</v>
      </c>
      <c r="H1543" s="5" t="n">
        <v>19.1290268765924</v>
      </c>
      <c r="I1543" s="5" t="n">
        <v>185.131804694069</v>
      </c>
    </row>
    <row r="1544" customFormat="false" ht="14.25" hidden="false" customHeight="false" outlineLevel="0" collapsed="false">
      <c r="A1544" s="0" t="s">
        <v>96</v>
      </c>
      <c r="B1544" s="0" t="s">
        <v>97</v>
      </c>
      <c r="C1544" s="0" t="s">
        <v>65</v>
      </c>
      <c r="D1544" s="0" t="s">
        <v>207</v>
      </c>
      <c r="E1544" s="0" t="n">
        <v>2039</v>
      </c>
      <c r="F1544" s="5" t="n">
        <v>204.8678132412</v>
      </c>
      <c r="G1544" s="11" t="n">
        <v>0.098427</v>
      </c>
      <c r="H1544" s="5" t="n">
        <v>20.1645242538916</v>
      </c>
      <c r="I1544" s="5" t="n">
        <v>184.703288987309</v>
      </c>
    </row>
    <row r="1545" customFormat="false" ht="14.25" hidden="false" customHeight="false" outlineLevel="0" collapsed="false">
      <c r="A1545" s="0" t="s">
        <v>96</v>
      </c>
      <c r="B1545" s="0" t="s">
        <v>97</v>
      </c>
      <c r="C1545" s="0" t="s">
        <v>65</v>
      </c>
      <c r="D1545" s="0" t="s">
        <v>207</v>
      </c>
      <c r="E1545" s="0" t="n">
        <v>2040</v>
      </c>
      <c r="F1545" s="5" t="n">
        <v>206.246211126363</v>
      </c>
      <c r="G1545" s="11" t="n">
        <v>0.103204</v>
      </c>
      <c r="H1545" s="5" t="n">
        <v>21.2854339730852</v>
      </c>
      <c r="I1545" s="5" t="n">
        <v>184.960777153278</v>
      </c>
    </row>
    <row r="1546" customFormat="false" ht="14.25" hidden="false" customHeight="false" outlineLevel="0" collapsed="false">
      <c r="A1546" s="0" t="s">
        <v>96</v>
      </c>
      <c r="B1546" s="0" t="s">
        <v>97</v>
      </c>
      <c r="C1546" s="0" t="s">
        <v>75</v>
      </c>
      <c r="D1546" s="0" t="s">
        <v>210</v>
      </c>
      <c r="E1546" s="0" t="n">
        <v>2024</v>
      </c>
      <c r="F1546" s="5" t="n">
        <v>36.73068</v>
      </c>
      <c r="G1546" s="11" t="n">
        <v>0</v>
      </c>
      <c r="H1546" s="5" t="n">
        <v>0</v>
      </c>
      <c r="I1546" s="5" t="n">
        <v>36.73068</v>
      </c>
    </row>
    <row r="1547" customFormat="false" ht="14.25" hidden="false" customHeight="false" outlineLevel="0" collapsed="false">
      <c r="A1547" s="0" t="s">
        <v>96</v>
      </c>
      <c r="B1547" s="0" t="s">
        <v>97</v>
      </c>
      <c r="C1547" s="0" t="s">
        <v>75</v>
      </c>
      <c r="D1547" s="0" t="s">
        <v>210</v>
      </c>
      <c r="E1547" s="0" t="n">
        <v>2025</v>
      </c>
      <c r="F1547" s="5" t="n">
        <v>39.3411619433384</v>
      </c>
      <c r="G1547" s="11" t="n">
        <v>0</v>
      </c>
      <c r="H1547" s="5" t="n">
        <v>0</v>
      </c>
      <c r="I1547" s="5" t="n">
        <v>39.3411619433384</v>
      </c>
    </row>
    <row r="1548" customFormat="false" ht="14.25" hidden="false" customHeight="false" outlineLevel="0" collapsed="false">
      <c r="A1548" s="0" t="s">
        <v>96</v>
      </c>
      <c r="B1548" s="0" t="s">
        <v>97</v>
      </c>
      <c r="C1548" s="0" t="s">
        <v>75</v>
      </c>
      <c r="D1548" s="0" t="s">
        <v>210</v>
      </c>
      <c r="E1548" s="0" t="n">
        <v>2026</v>
      </c>
      <c r="F1548" s="5" t="n">
        <v>43.6487606533119</v>
      </c>
      <c r="G1548" s="11" t="n">
        <v>0.02</v>
      </c>
      <c r="H1548" s="5" t="n">
        <v>0.872975213066238</v>
      </c>
      <c r="I1548" s="5" t="n">
        <v>42.7757854402456</v>
      </c>
    </row>
    <row r="1549" customFormat="false" ht="14.25" hidden="false" customHeight="false" outlineLevel="0" collapsed="false">
      <c r="A1549" s="0" t="s">
        <v>96</v>
      </c>
      <c r="B1549" s="0" t="s">
        <v>97</v>
      </c>
      <c r="C1549" s="0" t="s">
        <v>75</v>
      </c>
      <c r="D1549" s="0" t="s">
        <v>210</v>
      </c>
      <c r="E1549" s="0" t="n">
        <v>2027</v>
      </c>
      <c r="F1549" s="5" t="n">
        <v>51.5894233847552</v>
      </c>
      <c r="G1549" s="11" t="n">
        <v>0.03</v>
      </c>
      <c r="H1549" s="5" t="n">
        <v>1.54768270154266</v>
      </c>
      <c r="I1549" s="5" t="n">
        <v>50.0417406832125</v>
      </c>
    </row>
    <row r="1550" customFormat="false" ht="14.25" hidden="false" customHeight="false" outlineLevel="0" collapsed="false">
      <c r="A1550" s="0" t="s">
        <v>96</v>
      </c>
      <c r="B1550" s="0" t="s">
        <v>97</v>
      </c>
      <c r="C1550" s="0" t="s">
        <v>75</v>
      </c>
      <c r="D1550" s="0" t="s">
        <v>210</v>
      </c>
      <c r="E1550" s="0" t="n">
        <v>2028</v>
      </c>
      <c r="F1550" s="5" t="n">
        <v>59.5084386744594</v>
      </c>
      <c r="G1550" s="11" t="n">
        <v>0.05</v>
      </c>
      <c r="H1550" s="5" t="n">
        <v>2.97542193372297</v>
      </c>
      <c r="I1550" s="5" t="n">
        <v>56.5330167407365</v>
      </c>
    </row>
    <row r="1551" customFormat="false" ht="14.25" hidden="false" customHeight="false" outlineLevel="0" collapsed="false">
      <c r="A1551" s="0" t="s">
        <v>96</v>
      </c>
      <c r="B1551" s="0" t="s">
        <v>97</v>
      </c>
      <c r="C1551" s="0" t="s">
        <v>75</v>
      </c>
      <c r="D1551" s="0" t="s">
        <v>210</v>
      </c>
      <c r="E1551" s="0" t="n">
        <v>2029</v>
      </c>
      <c r="F1551" s="5" t="n">
        <v>69.014350003226</v>
      </c>
      <c r="G1551" s="11" t="n">
        <v>0.06</v>
      </c>
      <c r="H1551" s="5" t="n">
        <v>4.14086100019356</v>
      </c>
      <c r="I1551" s="5" t="n">
        <v>64.8734890030325</v>
      </c>
    </row>
    <row r="1552" customFormat="false" ht="14.25" hidden="false" customHeight="false" outlineLevel="0" collapsed="false">
      <c r="A1552" s="0" t="s">
        <v>96</v>
      </c>
      <c r="B1552" s="0" t="s">
        <v>97</v>
      </c>
      <c r="C1552" s="0" t="s">
        <v>75</v>
      </c>
      <c r="D1552" s="0" t="s">
        <v>210</v>
      </c>
      <c r="E1552" s="0" t="n">
        <v>2030</v>
      </c>
      <c r="F1552" s="5" t="n">
        <v>76.9425769144616</v>
      </c>
      <c r="G1552" s="11" t="n">
        <v>0.07</v>
      </c>
      <c r="H1552" s="5" t="n">
        <v>5.38598038401231</v>
      </c>
      <c r="I1552" s="5" t="n">
        <v>71.5565965304493</v>
      </c>
    </row>
    <row r="1553" customFormat="false" ht="14.25" hidden="false" customHeight="false" outlineLevel="0" collapsed="false">
      <c r="A1553" s="0" t="s">
        <v>96</v>
      </c>
      <c r="B1553" s="0" t="s">
        <v>97</v>
      </c>
      <c r="C1553" s="0" t="s">
        <v>75</v>
      </c>
      <c r="D1553" s="0" t="s">
        <v>210</v>
      </c>
      <c r="E1553" s="0" t="n">
        <v>2031</v>
      </c>
      <c r="F1553" s="5" t="n">
        <v>85.5524924604461</v>
      </c>
      <c r="G1553" s="11" t="n">
        <v>0.08</v>
      </c>
      <c r="H1553" s="5" t="n">
        <v>6.84419939683569</v>
      </c>
      <c r="I1553" s="5" t="n">
        <v>78.7082930636104</v>
      </c>
    </row>
    <row r="1554" customFormat="false" ht="14.25" hidden="false" customHeight="false" outlineLevel="0" collapsed="false">
      <c r="A1554" s="0" t="s">
        <v>96</v>
      </c>
      <c r="B1554" s="0" t="s">
        <v>97</v>
      </c>
      <c r="C1554" s="0" t="s">
        <v>75</v>
      </c>
      <c r="D1554" s="0" t="s">
        <v>210</v>
      </c>
      <c r="E1554" s="0" t="n">
        <v>2032</v>
      </c>
      <c r="F1554" s="5" t="n">
        <v>95.6884665921849</v>
      </c>
      <c r="G1554" s="11" t="n">
        <v>0.08</v>
      </c>
      <c r="H1554" s="5" t="n">
        <v>7.65507732737479</v>
      </c>
      <c r="I1554" s="5" t="n">
        <v>88.0333892648101</v>
      </c>
    </row>
    <row r="1555" customFormat="false" ht="14.25" hidden="false" customHeight="false" outlineLevel="0" collapsed="false">
      <c r="A1555" s="0" t="s">
        <v>96</v>
      </c>
      <c r="B1555" s="0" t="s">
        <v>97</v>
      </c>
      <c r="C1555" s="0" t="s">
        <v>75</v>
      </c>
      <c r="D1555" s="0" t="s">
        <v>210</v>
      </c>
      <c r="E1555" s="0" t="n">
        <v>2033</v>
      </c>
      <c r="F1555" s="5" t="n">
        <v>105.786789433213</v>
      </c>
      <c r="G1555" s="11" t="n">
        <v>0.09</v>
      </c>
      <c r="H1555" s="5" t="n">
        <v>9.52081104898921</v>
      </c>
      <c r="I1555" s="5" t="n">
        <v>96.2659783842242</v>
      </c>
    </row>
    <row r="1556" customFormat="false" ht="14.25" hidden="false" customHeight="false" outlineLevel="0" collapsed="false">
      <c r="A1556" s="0" t="s">
        <v>96</v>
      </c>
      <c r="B1556" s="0" t="s">
        <v>97</v>
      </c>
      <c r="C1556" s="0" t="s">
        <v>75</v>
      </c>
      <c r="D1556" s="0" t="s">
        <v>210</v>
      </c>
      <c r="E1556" s="0" t="n">
        <v>2034</v>
      </c>
      <c r="F1556" s="5" t="n">
        <v>115.581588266835</v>
      </c>
      <c r="G1556" s="11" t="n">
        <v>0.09</v>
      </c>
      <c r="H1556" s="5" t="n">
        <v>10.4023429440151</v>
      </c>
      <c r="I1556" s="5" t="n">
        <v>105.17924532282</v>
      </c>
    </row>
    <row r="1557" customFormat="false" ht="14.25" hidden="false" customHeight="false" outlineLevel="0" collapsed="false">
      <c r="A1557" s="0" t="s">
        <v>96</v>
      </c>
      <c r="B1557" s="0" t="s">
        <v>97</v>
      </c>
      <c r="C1557" s="0" t="s">
        <v>75</v>
      </c>
      <c r="D1557" s="0" t="s">
        <v>210</v>
      </c>
      <c r="E1557" s="0" t="n">
        <v>2035</v>
      </c>
      <c r="F1557" s="5" t="n">
        <v>124.787276500327</v>
      </c>
      <c r="G1557" s="11" t="n">
        <v>0.1</v>
      </c>
      <c r="H1557" s="5" t="n">
        <v>12.4787276500327</v>
      </c>
      <c r="I1557" s="5" t="n">
        <v>112.308548850294</v>
      </c>
    </row>
    <row r="1558" customFormat="false" ht="14.25" hidden="false" customHeight="false" outlineLevel="0" collapsed="false">
      <c r="A1558" s="0" t="s">
        <v>96</v>
      </c>
      <c r="B1558" s="0" t="s">
        <v>97</v>
      </c>
      <c r="C1558" s="0" t="s">
        <v>75</v>
      </c>
      <c r="D1558" s="0" t="s">
        <v>210</v>
      </c>
      <c r="E1558" s="0" t="n">
        <v>2036</v>
      </c>
      <c r="F1558" s="5" t="n">
        <v>133.111003800487</v>
      </c>
      <c r="G1558" s="11" t="n">
        <v>0.1</v>
      </c>
      <c r="H1558" s="5" t="n">
        <v>13.3111003800487</v>
      </c>
      <c r="I1558" s="5" t="n">
        <v>119.799903420439</v>
      </c>
    </row>
    <row r="1559" customFormat="false" ht="14.25" hidden="false" customHeight="false" outlineLevel="0" collapsed="false">
      <c r="A1559" s="0" t="s">
        <v>96</v>
      </c>
      <c r="B1559" s="0" t="s">
        <v>97</v>
      </c>
      <c r="C1559" s="0" t="s">
        <v>75</v>
      </c>
      <c r="D1559" s="0" t="s">
        <v>210</v>
      </c>
      <c r="E1559" s="0" t="n">
        <v>2037</v>
      </c>
      <c r="F1559" s="5" t="n">
        <v>140.267051364802</v>
      </c>
      <c r="G1559" s="11" t="n">
        <v>0.1</v>
      </c>
      <c r="H1559" s="5" t="n">
        <v>14.0267051364802</v>
      </c>
      <c r="I1559" s="5" t="n">
        <v>126.240346228321</v>
      </c>
    </row>
    <row r="1560" customFormat="false" ht="14.25" hidden="false" customHeight="false" outlineLevel="0" collapsed="false">
      <c r="A1560" s="0" t="s">
        <v>96</v>
      </c>
      <c r="B1560" s="0" t="s">
        <v>97</v>
      </c>
      <c r="C1560" s="0" t="s">
        <v>75</v>
      </c>
      <c r="D1560" s="0" t="s">
        <v>210</v>
      </c>
      <c r="E1560" s="0" t="n">
        <v>2038</v>
      </c>
      <c r="F1560" s="5" t="n">
        <v>145.992284844675</v>
      </c>
      <c r="G1560" s="11" t="n">
        <v>0.1</v>
      </c>
      <c r="H1560" s="5" t="n">
        <v>14.5992284844675</v>
      </c>
      <c r="I1560" s="5" t="n">
        <v>131.393056360207</v>
      </c>
    </row>
    <row r="1561" customFormat="false" ht="14.25" hidden="false" customHeight="false" outlineLevel="0" collapsed="false">
      <c r="A1561" s="0" t="s">
        <v>96</v>
      </c>
      <c r="B1561" s="0" t="s">
        <v>97</v>
      </c>
      <c r="C1561" s="0" t="s">
        <v>75</v>
      </c>
      <c r="D1561" s="0" t="s">
        <v>210</v>
      </c>
      <c r="E1561" s="0" t="n">
        <v>2039</v>
      </c>
      <c r="F1561" s="5" t="n">
        <v>150.061576464245</v>
      </c>
      <c r="G1561" s="11" t="n">
        <v>0.1</v>
      </c>
      <c r="H1561" s="5" t="n">
        <v>15.0061576464245</v>
      </c>
      <c r="I1561" s="5" t="n">
        <v>135.055418817821</v>
      </c>
    </row>
    <row r="1562" customFormat="false" ht="14.25" hidden="false" customHeight="false" outlineLevel="0" collapsed="false">
      <c r="A1562" s="0" t="s">
        <v>96</v>
      </c>
      <c r="B1562" s="0" t="s">
        <v>97</v>
      </c>
      <c r="C1562" s="0" t="s">
        <v>75</v>
      </c>
      <c r="D1562" s="0" t="s">
        <v>210</v>
      </c>
      <c r="E1562" s="0" t="n">
        <v>2040</v>
      </c>
      <c r="F1562" s="5" t="n">
        <v>152.301995800857</v>
      </c>
      <c r="G1562" s="11" t="n">
        <v>0.1</v>
      </c>
      <c r="H1562" s="5" t="n">
        <v>15.2301995800857</v>
      </c>
      <c r="I1562" s="5" t="n">
        <v>137.071796220771</v>
      </c>
    </row>
    <row r="1563" customFormat="false" ht="14.25" hidden="false" customHeight="false" outlineLevel="0" collapsed="false">
      <c r="A1563" s="0" t="s">
        <v>96</v>
      </c>
      <c r="B1563" s="0" t="s">
        <v>97</v>
      </c>
      <c r="C1563" s="0" t="s">
        <v>76</v>
      </c>
      <c r="D1563" s="0" t="s">
        <v>210</v>
      </c>
      <c r="E1563" s="0" t="n">
        <v>2024</v>
      </c>
      <c r="F1563" s="5" t="n">
        <v>0.325</v>
      </c>
      <c r="G1563" s="11" t="n">
        <v>1</v>
      </c>
      <c r="H1563" s="5" t="n">
        <v>0.325</v>
      </c>
      <c r="I1563" s="5" t="n">
        <v>0</v>
      </c>
    </row>
    <row r="1564" customFormat="false" ht="14.25" hidden="false" customHeight="false" outlineLevel="0" collapsed="false">
      <c r="A1564" s="0" t="s">
        <v>96</v>
      </c>
      <c r="B1564" s="0" t="s">
        <v>97</v>
      </c>
      <c r="C1564" s="0" t="s">
        <v>76</v>
      </c>
      <c r="D1564" s="0" t="s">
        <v>210</v>
      </c>
      <c r="E1564" s="0" t="n">
        <v>2024</v>
      </c>
      <c r="F1564" s="5" t="n">
        <v>0</v>
      </c>
      <c r="G1564" s="11" t="n">
        <v>1</v>
      </c>
      <c r="H1564" s="5" t="n">
        <v>0</v>
      </c>
      <c r="I1564" s="5" t="n">
        <v>0</v>
      </c>
    </row>
    <row r="1565" customFormat="false" ht="14.25" hidden="false" customHeight="false" outlineLevel="0" collapsed="false">
      <c r="A1565" s="0" t="s">
        <v>96</v>
      </c>
      <c r="B1565" s="0" t="s">
        <v>97</v>
      </c>
      <c r="C1565" s="0" t="s">
        <v>76</v>
      </c>
      <c r="D1565" s="0" t="s">
        <v>210</v>
      </c>
      <c r="E1565" s="0" t="n">
        <v>2025</v>
      </c>
      <c r="F1565" s="5" t="n">
        <v>1.255</v>
      </c>
      <c r="G1565" s="11" t="n">
        <v>1</v>
      </c>
      <c r="H1565" s="5" t="n">
        <v>1.255</v>
      </c>
      <c r="I1565" s="5" t="n">
        <v>0</v>
      </c>
    </row>
    <row r="1566" customFormat="false" ht="14.25" hidden="false" customHeight="false" outlineLevel="0" collapsed="false">
      <c r="A1566" s="0" t="s">
        <v>96</v>
      </c>
      <c r="B1566" s="0" t="s">
        <v>97</v>
      </c>
      <c r="C1566" s="0" t="s">
        <v>76</v>
      </c>
      <c r="D1566" s="0" t="s">
        <v>210</v>
      </c>
      <c r="E1566" s="0" t="n">
        <v>2025</v>
      </c>
      <c r="F1566" s="5" t="n">
        <v>0</v>
      </c>
      <c r="G1566" s="11" t="n">
        <v>1</v>
      </c>
      <c r="H1566" s="5" t="n">
        <v>0</v>
      </c>
      <c r="I1566" s="5" t="n">
        <v>0</v>
      </c>
    </row>
    <row r="1567" customFormat="false" ht="14.25" hidden="false" customHeight="false" outlineLevel="0" collapsed="false">
      <c r="A1567" s="0" t="s">
        <v>96</v>
      </c>
      <c r="B1567" s="0" t="s">
        <v>97</v>
      </c>
      <c r="C1567" s="0" t="s">
        <v>76</v>
      </c>
      <c r="D1567" s="0" t="s">
        <v>210</v>
      </c>
      <c r="E1567" s="0" t="n">
        <v>2026</v>
      </c>
      <c r="F1567" s="5" t="n">
        <v>6.859014</v>
      </c>
      <c r="G1567" s="11" t="n">
        <v>1</v>
      </c>
      <c r="H1567" s="5" t="n">
        <v>6.859014</v>
      </c>
      <c r="I1567" s="5" t="n">
        <v>0</v>
      </c>
    </row>
    <row r="1568" customFormat="false" ht="14.25" hidden="false" customHeight="false" outlineLevel="0" collapsed="false">
      <c r="A1568" s="0" t="s">
        <v>96</v>
      </c>
      <c r="B1568" s="0" t="s">
        <v>97</v>
      </c>
      <c r="C1568" s="0" t="s">
        <v>76</v>
      </c>
      <c r="D1568" s="0" t="s">
        <v>210</v>
      </c>
      <c r="E1568" s="0" t="n">
        <v>2026</v>
      </c>
      <c r="F1568" s="5" t="n">
        <v>0</v>
      </c>
      <c r="G1568" s="11" t="n">
        <v>1</v>
      </c>
      <c r="H1568" s="5" t="n">
        <v>0</v>
      </c>
      <c r="I1568" s="5" t="n">
        <v>0</v>
      </c>
    </row>
    <row r="1569" customFormat="false" ht="14.25" hidden="false" customHeight="false" outlineLevel="0" collapsed="false">
      <c r="A1569" s="0" t="s">
        <v>96</v>
      </c>
      <c r="B1569" s="0" t="s">
        <v>97</v>
      </c>
      <c r="C1569" s="0" t="s">
        <v>76</v>
      </c>
      <c r="D1569" s="0" t="s">
        <v>210</v>
      </c>
      <c r="E1569" s="0" t="n">
        <v>2027</v>
      </c>
      <c r="F1569" s="5" t="n">
        <v>12.463027</v>
      </c>
      <c r="G1569" s="11" t="n">
        <v>1</v>
      </c>
      <c r="H1569" s="5" t="n">
        <v>12.463027</v>
      </c>
      <c r="I1569" s="5" t="n">
        <v>0</v>
      </c>
    </row>
    <row r="1570" customFormat="false" ht="14.25" hidden="false" customHeight="false" outlineLevel="0" collapsed="false">
      <c r="A1570" s="0" t="s">
        <v>96</v>
      </c>
      <c r="B1570" s="0" t="s">
        <v>97</v>
      </c>
      <c r="C1570" s="0" t="s">
        <v>76</v>
      </c>
      <c r="D1570" s="0" t="s">
        <v>210</v>
      </c>
      <c r="E1570" s="0" t="n">
        <v>2027</v>
      </c>
      <c r="F1570" s="5" t="n">
        <v>0</v>
      </c>
      <c r="G1570" s="11" t="n">
        <v>1</v>
      </c>
      <c r="H1570" s="5" t="n">
        <v>0</v>
      </c>
      <c r="I1570" s="5" t="n">
        <v>0</v>
      </c>
    </row>
    <row r="1571" customFormat="false" ht="14.25" hidden="false" customHeight="false" outlineLevel="0" collapsed="false">
      <c r="A1571" s="0" t="s">
        <v>96</v>
      </c>
      <c r="B1571" s="0" t="s">
        <v>97</v>
      </c>
      <c r="C1571" s="0" t="s">
        <v>76</v>
      </c>
      <c r="D1571" s="0" t="s">
        <v>210</v>
      </c>
      <c r="E1571" s="0" t="n">
        <v>2028</v>
      </c>
      <c r="F1571" s="5" t="n">
        <v>15.305472</v>
      </c>
      <c r="G1571" s="11" t="n">
        <v>1</v>
      </c>
      <c r="H1571" s="5" t="n">
        <v>15.305472</v>
      </c>
      <c r="I1571" s="5" t="n">
        <v>0</v>
      </c>
    </row>
    <row r="1572" customFormat="false" ht="14.25" hidden="false" customHeight="false" outlineLevel="0" collapsed="false">
      <c r="A1572" s="0" t="s">
        <v>96</v>
      </c>
      <c r="B1572" s="0" t="s">
        <v>97</v>
      </c>
      <c r="C1572" s="0" t="s">
        <v>76</v>
      </c>
      <c r="D1572" s="0" t="s">
        <v>210</v>
      </c>
      <c r="E1572" s="0" t="n">
        <v>2028</v>
      </c>
      <c r="F1572" s="5" t="n">
        <v>0</v>
      </c>
      <c r="G1572" s="11" t="n">
        <v>1</v>
      </c>
      <c r="H1572" s="5" t="n">
        <v>0</v>
      </c>
      <c r="I1572" s="5" t="n">
        <v>0</v>
      </c>
    </row>
    <row r="1573" customFormat="false" ht="14.25" hidden="false" customHeight="false" outlineLevel="0" collapsed="false">
      <c r="A1573" s="0" t="s">
        <v>96</v>
      </c>
      <c r="B1573" s="0" t="s">
        <v>97</v>
      </c>
      <c r="C1573" s="0" t="s">
        <v>76</v>
      </c>
      <c r="D1573" s="0" t="s">
        <v>210</v>
      </c>
      <c r="E1573" s="0" t="n">
        <v>2029</v>
      </c>
      <c r="F1573" s="5" t="n">
        <v>18.585216</v>
      </c>
      <c r="G1573" s="11" t="n">
        <v>1</v>
      </c>
      <c r="H1573" s="5" t="n">
        <v>18.585216</v>
      </c>
      <c r="I1573" s="5" t="n">
        <v>0</v>
      </c>
    </row>
    <row r="1574" customFormat="false" ht="14.25" hidden="false" customHeight="false" outlineLevel="0" collapsed="false">
      <c r="A1574" s="0" t="s">
        <v>96</v>
      </c>
      <c r="B1574" s="0" t="s">
        <v>97</v>
      </c>
      <c r="C1574" s="0" t="s">
        <v>76</v>
      </c>
      <c r="D1574" s="0" t="s">
        <v>210</v>
      </c>
      <c r="E1574" s="0" t="n">
        <v>2029</v>
      </c>
      <c r="F1574" s="5" t="n">
        <v>0</v>
      </c>
      <c r="G1574" s="11" t="n">
        <v>1</v>
      </c>
      <c r="H1574" s="5" t="n">
        <v>0</v>
      </c>
      <c r="I1574" s="5" t="n">
        <v>0</v>
      </c>
    </row>
    <row r="1575" customFormat="false" ht="14.25" hidden="false" customHeight="false" outlineLevel="0" collapsed="false">
      <c r="A1575" s="0" t="s">
        <v>96</v>
      </c>
      <c r="B1575" s="0" t="s">
        <v>97</v>
      </c>
      <c r="C1575" s="0" t="s">
        <v>76</v>
      </c>
      <c r="D1575" s="0" t="s">
        <v>210</v>
      </c>
      <c r="E1575" s="0" t="n">
        <v>2030</v>
      </c>
      <c r="F1575" s="5" t="n">
        <v>16.76664</v>
      </c>
      <c r="G1575" s="11" t="n">
        <v>1</v>
      </c>
      <c r="H1575" s="5" t="n">
        <v>16.76664</v>
      </c>
      <c r="I1575" s="5" t="n">
        <v>0</v>
      </c>
    </row>
    <row r="1576" customFormat="false" ht="14.25" hidden="false" customHeight="false" outlineLevel="0" collapsed="false">
      <c r="A1576" s="0" t="s">
        <v>96</v>
      </c>
      <c r="B1576" s="0" t="s">
        <v>97</v>
      </c>
      <c r="C1576" s="0" t="s">
        <v>76</v>
      </c>
      <c r="D1576" s="0" t="s">
        <v>210</v>
      </c>
      <c r="E1576" s="0" t="n">
        <v>2030</v>
      </c>
      <c r="F1576" s="5" t="n">
        <v>0</v>
      </c>
      <c r="G1576" s="11" t="n">
        <v>1</v>
      </c>
      <c r="H1576" s="5" t="n">
        <v>0</v>
      </c>
      <c r="I1576" s="5" t="n">
        <v>0</v>
      </c>
    </row>
    <row r="1577" customFormat="false" ht="14.25" hidden="false" customHeight="false" outlineLevel="0" collapsed="false">
      <c r="A1577" s="0" t="s">
        <v>96</v>
      </c>
      <c r="B1577" s="0" t="s">
        <v>97</v>
      </c>
      <c r="C1577" s="0" t="s">
        <v>76</v>
      </c>
      <c r="D1577" s="0" t="s">
        <v>210</v>
      </c>
      <c r="E1577" s="0" t="n">
        <v>2031</v>
      </c>
      <c r="F1577" s="5" t="n">
        <v>19.413562</v>
      </c>
      <c r="G1577" s="11" t="n">
        <v>1</v>
      </c>
      <c r="H1577" s="5" t="n">
        <v>19.413562</v>
      </c>
      <c r="I1577" s="5" t="n">
        <v>0</v>
      </c>
    </row>
    <row r="1578" customFormat="false" ht="14.25" hidden="false" customHeight="false" outlineLevel="0" collapsed="false">
      <c r="A1578" s="0" t="s">
        <v>96</v>
      </c>
      <c r="B1578" s="0" t="s">
        <v>97</v>
      </c>
      <c r="C1578" s="0" t="s">
        <v>76</v>
      </c>
      <c r="D1578" s="0" t="s">
        <v>210</v>
      </c>
      <c r="E1578" s="0" t="n">
        <v>2031</v>
      </c>
      <c r="F1578" s="5" t="n">
        <v>0</v>
      </c>
      <c r="G1578" s="11" t="n">
        <v>1</v>
      </c>
      <c r="H1578" s="5" t="n">
        <v>0</v>
      </c>
      <c r="I1578" s="5" t="n">
        <v>0</v>
      </c>
    </row>
    <row r="1579" customFormat="false" ht="14.25" hidden="false" customHeight="false" outlineLevel="0" collapsed="false">
      <c r="A1579" s="0" t="s">
        <v>96</v>
      </c>
      <c r="B1579" s="0" t="s">
        <v>97</v>
      </c>
      <c r="C1579" s="0" t="s">
        <v>76</v>
      </c>
      <c r="D1579" s="0" t="s">
        <v>210</v>
      </c>
      <c r="E1579" s="0" t="n">
        <v>2032</v>
      </c>
      <c r="F1579" s="5" t="n">
        <v>22.229726</v>
      </c>
      <c r="G1579" s="11" t="n">
        <v>1</v>
      </c>
      <c r="H1579" s="5" t="n">
        <v>22.229726</v>
      </c>
      <c r="I1579" s="5" t="n">
        <v>0</v>
      </c>
    </row>
    <row r="1580" customFormat="false" ht="14.25" hidden="false" customHeight="false" outlineLevel="0" collapsed="false">
      <c r="A1580" s="0" t="s">
        <v>96</v>
      </c>
      <c r="B1580" s="0" t="s">
        <v>97</v>
      </c>
      <c r="C1580" s="0" t="s">
        <v>76</v>
      </c>
      <c r="D1580" s="0" t="s">
        <v>210</v>
      </c>
      <c r="E1580" s="0" t="n">
        <v>2032</v>
      </c>
      <c r="F1580" s="5" t="n">
        <v>0</v>
      </c>
      <c r="G1580" s="11" t="n">
        <v>1</v>
      </c>
      <c r="H1580" s="5" t="n">
        <v>0</v>
      </c>
      <c r="I1580" s="5" t="n">
        <v>0</v>
      </c>
    </row>
    <row r="1581" customFormat="false" ht="14.25" hidden="false" customHeight="false" outlineLevel="0" collapsed="false">
      <c r="A1581" s="0" t="s">
        <v>96</v>
      </c>
      <c r="B1581" s="0" t="s">
        <v>97</v>
      </c>
      <c r="C1581" s="0" t="s">
        <v>76</v>
      </c>
      <c r="D1581" s="0" t="s">
        <v>210</v>
      </c>
      <c r="E1581" s="0" t="n">
        <v>2033</v>
      </c>
      <c r="F1581" s="5" t="n">
        <v>25.363354</v>
      </c>
      <c r="G1581" s="11" t="n">
        <v>1</v>
      </c>
      <c r="H1581" s="5" t="n">
        <v>25.363354</v>
      </c>
      <c r="I1581" s="5" t="n">
        <v>0</v>
      </c>
    </row>
    <row r="1582" customFormat="false" ht="14.25" hidden="false" customHeight="false" outlineLevel="0" collapsed="false">
      <c r="A1582" s="0" t="s">
        <v>96</v>
      </c>
      <c r="B1582" s="0" t="s">
        <v>97</v>
      </c>
      <c r="C1582" s="0" t="s">
        <v>76</v>
      </c>
      <c r="D1582" s="0" t="s">
        <v>210</v>
      </c>
      <c r="E1582" s="0" t="n">
        <v>2033</v>
      </c>
      <c r="F1582" s="5" t="n">
        <v>0</v>
      </c>
      <c r="G1582" s="11" t="n">
        <v>1</v>
      </c>
      <c r="H1582" s="5" t="n">
        <v>0</v>
      </c>
      <c r="I1582" s="5" t="n">
        <v>0</v>
      </c>
    </row>
    <row r="1583" customFormat="false" ht="14.25" hidden="false" customHeight="false" outlineLevel="0" collapsed="false">
      <c r="A1583" s="0" t="s">
        <v>96</v>
      </c>
      <c r="B1583" s="0" t="s">
        <v>97</v>
      </c>
      <c r="C1583" s="0" t="s">
        <v>76</v>
      </c>
      <c r="D1583" s="0" t="s">
        <v>210</v>
      </c>
      <c r="E1583" s="0" t="n">
        <v>2034</v>
      </c>
      <c r="F1583" s="5" t="n">
        <v>28.467547</v>
      </c>
      <c r="G1583" s="11" t="n">
        <v>1</v>
      </c>
      <c r="H1583" s="5" t="n">
        <v>28.467547</v>
      </c>
      <c r="I1583" s="5" t="n">
        <v>0</v>
      </c>
    </row>
    <row r="1584" customFormat="false" ht="14.25" hidden="false" customHeight="false" outlineLevel="0" collapsed="false">
      <c r="A1584" s="0" t="s">
        <v>96</v>
      </c>
      <c r="B1584" s="0" t="s">
        <v>97</v>
      </c>
      <c r="C1584" s="0" t="s">
        <v>76</v>
      </c>
      <c r="D1584" s="0" t="s">
        <v>210</v>
      </c>
      <c r="E1584" s="0" t="n">
        <v>2034</v>
      </c>
      <c r="F1584" s="5" t="n">
        <v>0</v>
      </c>
      <c r="G1584" s="11" t="n">
        <v>1</v>
      </c>
      <c r="H1584" s="5" t="n">
        <v>0</v>
      </c>
      <c r="I1584" s="5" t="n">
        <v>0</v>
      </c>
    </row>
    <row r="1585" customFormat="false" ht="14.25" hidden="false" customHeight="false" outlineLevel="0" collapsed="false">
      <c r="A1585" s="0" t="s">
        <v>96</v>
      </c>
      <c r="B1585" s="0" t="s">
        <v>97</v>
      </c>
      <c r="C1585" s="0" t="s">
        <v>76</v>
      </c>
      <c r="D1585" s="0" t="s">
        <v>210</v>
      </c>
      <c r="E1585" s="0" t="n">
        <v>2035</v>
      </c>
      <c r="F1585" s="5" t="n">
        <v>31.536</v>
      </c>
      <c r="G1585" s="11" t="n">
        <v>1</v>
      </c>
      <c r="H1585" s="5" t="n">
        <v>31.536</v>
      </c>
      <c r="I1585" s="5" t="n">
        <v>0</v>
      </c>
    </row>
    <row r="1586" customFormat="false" ht="14.25" hidden="false" customHeight="false" outlineLevel="0" collapsed="false">
      <c r="A1586" s="0" t="s">
        <v>96</v>
      </c>
      <c r="B1586" s="0" t="s">
        <v>97</v>
      </c>
      <c r="C1586" s="0" t="s">
        <v>76</v>
      </c>
      <c r="D1586" s="0" t="s">
        <v>210</v>
      </c>
      <c r="E1586" s="0" t="n">
        <v>2035</v>
      </c>
      <c r="F1586" s="5" t="n">
        <v>0</v>
      </c>
      <c r="G1586" s="11" t="n">
        <v>1</v>
      </c>
      <c r="H1586" s="5" t="n">
        <v>0</v>
      </c>
      <c r="I1586" s="5" t="n">
        <v>0</v>
      </c>
    </row>
    <row r="1587" customFormat="false" ht="14.25" hidden="false" customHeight="false" outlineLevel="0" collapsed="false">
      <c r="A1587" s="0" t="s">
        <v>96</v>
      </c>
      <c r="B1587" s="0" t="s">
        <v>97</v>
      </c>
      <c r="C1587" s="0" t="s">
        <v>76</v>
      </c>
      <c r="D1587" s="0" t="s">
        <v>210</v>
      </c>
      <c r="E1587" s="0" t="n">
        <v>2036</v>
      </c>
      <c r="F1587" s="5" t="n">
        <v>34.562405</v>
      </c>
      <c r="G1587" s="11" t="n">
        <v>1</v>
      </c>
      <c r="H1587" s="5" t="n">
        <v>34.562405</v>
      </c>
      <c r="I1587" s="5" t="n">
        <v>0</v>
      </c>
    </row>
    <row r="1588" customFormat="false" ht="14.25" hidden="false" customHeight="false" outlineLevel="0" collapsed="false">
      <c r="A1588" s="0" t="s">
        <v>96</v>
      </c>
      <c r="B1588" s="0" t="s">
        <v>97</v>
      </c>
      <c r="C1588" s="0" t="s">
        <v>76</v>
      </c>
      <c r="D1588" s="0" t="s">
        <v>210</v>
      </c>
      <c r="E1588" s="0" t="n">
        <v>2036</v>
      </c>
      <c r="F1588" s="5" t="n">
        <v>0</v>
      </c>
      <c r="G1588" s="11" t="n">
        <v>1</v>
      </c>
      <c r="H1588" s="5" t="n">
        <v>0</v>
      </c>
      <c r="I1588" s="5" t="n">
        <v>0</v>
      </c>
    </row>
    <row r="1589" customFormat="false" ht="14.25" hidden="false" customHeight="false" outlineLevel="0" collapsed="false">
      <c r="A1589" s="0" t="s">
        <v>96</v>
      </c>
      <c r="B1589" s="0" t="s">
        <v>97</v>
      </c>
      <c r="C1589" s="0" t="s">
        <v>76</v>
      </c>
      <c r="D1589" s="0" t="s">
        <v>210</v>
      </c>
      <c r="E1589" s="0" t="n">
        <v>2037</v>
      </c>
      <c r="F1589" s="5" t="n">
        <v>36.497664</v>
      </c>
      <c r="G1589" s="11" t="n">
        <v>1</v>
      </c>
      <c r="H1589" s="5" t="n">
        <v>36.497664</v>
      </c>
      <c r="I1589" s="5" t="n">
        <v>0</v>
      </c>
    </row>
    <row r="1590" customFormat="false" ht="14.25" hidden="false" customHeight="false" outlineLevel="0" collapsed="false">
      <c r="A1590" s="0" t="s">
        <v>96</v>
      </c>
      <c r="B1590" s="0" t="s">
        <v>97</v>
      </c>
      <c r="C1590" s="0" t="s">
        <v>76</v>
      </c>
      <c r="D1590" s="0" t="s">
        <v>210</v>
      </c>
      <c r="E1590" s="0" t="n">
        <v>2037</v>
      </c>
      <c r="F1590" s="5" t="n">
        <v>0</v>
      </c>
      <c r="G1590" s="11" t="n">
        <v>1</v>
      </c>
      <c r="H1590" s="5" t="n">
        <v>0</v>
      </c>
      <c r="I1590" s="5" t="n">
        <v>0</v>
      </c>
    </row>
    <row r="1591" customFormat="false" ht="14.25" hidden="false" customHeight="false" outlineLevel="0" collapsed="false">
      <c r="A1591" s="0" t="s">
        <v>96</v>
      </c>
      <c r="B1591" s="0" t="s">
        <v>97</v>
      </c>
      <c r="C1591" s="0" t="s">
        <v>76</v>
      </c>
      <c r="D1591" s="0" t="s">
        <v>210</v>
      </c>
      <c r="E1591" s="0" t="n">
        <v>2038</v>
      </c>
      <c r="F1591" s="5" t="n">
        <v>38.388773</v>
      </c>
      <c r="G1591" s="11" t="n">
        <v>1</v>
      </c>
      <c r="H1591" s="5" t="n">
        <v>38.388773</v>
      </c>
      <c r="I1591" s="5" t="n">
        <v>0</v>
      </c>
    </row>
    <row r="1592" customFormat="false" ht="14.25" hidden="false" customHeight="false" outlineLevel="0" collapsed="false">
      <c r="A1592" s="0" t="s">
        <v>96</v>
      </c>
      <c r="B1592" s="0" t="s">
        <v>97</v>
      </c>
      <c r="C1592" s="0" t="s">
        <v>76</v>
      </c>
      <c r="D1592" s="0" t="s">
        <v>210</v>
      </c>
      <c r="E1592" s="0" t="n">
        <v>2038</v>
      </c>
      <c r="F1592" s="5" t="n">
        <v>0</v>
      </c>
      <c r="G1592" s="11" t="n">
        <v>1</v>
      </c>
      <c r="H1592" s="5" t="n">
        <v>0</v>
      </c>
      <c r="I1592" s="5" t="n">
        <v>0</v>
      </c>
    </row>
    <row r="1593" customFormat="false" ht="14.25" hidden="false" customHeight="false" outlineLevel="0" collapsed="false">
      <c r="A1593" s="0" t="s">
        <v>96</v>
      </c>
      <c r="B1593" s="0" t="s">
        <v>97</v>
      </c>
      <c r="C1593" s="0" t="s">
        <v>76</v>
      </c>
      <c r="D1593" s="0" t="s">
        <v>210</v>
      </c>
      <c r="E1593" s="0" t="n">
        <v>2039</v>
      </c>
      <c r="F1593" s="5" t="n">
        <v>40.231526</v>
      </c>
      <c r="G1593" s="11" t="n">
        <v>1</v>
      </c>
      <c r="H1593" s="5" t="n">
        <v>40.231526</v>
      </c>
      <c r="I1593" s="5" t="n">
        <v>0</v>
      </c>
    </row>
    <row r="1594" customFormat="false" ht="14.25" hidden="false" customHeight="false" outlineLevel="0" collapsed="false">
      <c r="A1594" s="0" t="s">
        <v>96</v>
      </c>
      <c r="B1594" s="0" t="s">
        <v>97</v>
      </c>
      <c r="C1594" s="0" t="s">
        <v>76</v>
      </c>
      <c r="D1594" s="0" t="s">
        <v>210</v>
      </c>
      <c r="E1594" s="0" t="n">
        <v>2039</v>
      </c>
      <c r="F1594" s="5" t="n">
        <v>0</v>
      </c>
      <c r="G1594" s="11" t="n">
        <v>1</v>
      </c>
      <c r="H1594" s="5" t="n">
        <v>0</v>
      </c>
      <c r="I1594" s="5" t="n">
        <v>0</v>
      </c>
    </row>
    <row r="1595" customFormat="false" ht="14.25" hidden="false" customHeight="false" outlineLevel="0" collapsed="false">
      <c r="A1595" s="0" t="s">
        <v>96</v>
      </c>
      <c r="B1595" s="0" t="s">
        <v>97</v>
      </c>
      <c r="C1595" s="0" t="s">
        <v>76</v>
      </c>
      <c r="D1595" s="0" t="s">
        <v>210</v>
      </c>
      <c r="E1595" s="0" t="n">
        <v>2040</v>
      </c>
      <c r="F1595" s="5" t="n">
        <v>40.9968</v>
      </c>
      <c r="G1595" s="11" t="n">
        <v>1</v>
      </c>
      <c r="H1595" s="5" t="n">
        <v>40.9968</v>
      </c>
      <c r="I1595" s="5" t="n">
        <v>0</v>
      </c>
    </row>
    <row r="1596" customFormat="false" ht="14.25" hidden="false" customHeight="false" outlineLevel="0" collapsed="false">
      <c r="A1596" s="0" t="s">
        <v>96</v>
      </c>
      <c r="B1596" s="0" t="s">
        <v>97</v>
      </c>
      <c r="C1596" s="0" t="s">
        <v>76</v>
      </c>
      <c r="D1596" s="0" t="s">
        <v>210</v>
      </c>
      <c r="E1596" s="0" t="n">
        <v>2040</v>
      </c>
      <c r="F1596" s="5" t="n">
        <v>0</v>
      </c>
      <c r="G1596" s="11" t="n">
        <v>1</v>
      </c>
      <c r="H1596" s="5" t="n">
        <v>0</v>
      </c>
      <c r="I1596" s="5" t="n">
        <v>0</v>
      </c>
    </row>
    <row r="1597" customFormat="false" ht="14.25" hidden="false" customHeight="false" outlineLevel="0" collapsed="false">
      <c r="A1597" s="0" t="s">
        <v>96</v>
      </c>
      <c r="B1597" s="0" t="s">
        <v>97</v>
      </c>
      <c r="C1597" s="0" t="s">
        <v>79</v>
      </c>
      <c r="D1597" s="0" t="s">
        <v>210</v>
      </c>
      <c r="E1597" s="0" t="n">
        <v>2024</v>
      </c>
      <c r="F1597" s="5" t="n">
        <v>26.0429</v>
      </c>
      <c r="G1597" s="11" t="n">
        <v>0.1511</v>
      </c>
      <c r="H1597" s="5" t="n">
        <v>3.93508219</v>
      </c>
      <c r="I1597" s="5" t="n">
        <v>22.10781781</v>
      </c>
    </row>
    <row r="1598" customFormat="false" ht="14.25" hidden="false" customHeight="false" outlineLevel="0" collapsed="false">
      <c r="A1598" s="0" t="s">
        <v>96</v>
      </c>
      <c r="B1598" s="0" t="s">
        <v>97</v>
      </c>
      <c r="C1598" s="0" t="s">
        <v>79</v>
      </c>
      <c r="D1598" s="0" t="s">
        <v>210</v>
      </c>
      <c r="E1598" s="0" t="n">
        <v>2024</v>
      </c>
      <c r="F1598" s="5" t="n">
        <v>61.1255</v>
      </c>
      <c r="G1598" s="11" t="n">
        <v>0.1511</v>
      </c>
      <c r="H1598" s="5" t="n">
        <v>9.23606305</v>
      </c>
      <c r="I1598" s="5" t="n">
        <v>51.88943695</v>
      </c>
    </row>
    <row r="1599" customFormat="false" ht="14.25" hidden="false" customHeight="false" outlineLevel="0" collapsed="false">
      <c r="A1599" s="0" t="s">
        <v>96</v>
      </c>
      <c r="B1599" s="0" t="s">
        <v>97</v>
      </c>
      <c r="C1599" s="0" t="s">
        <v>79</v>
      </c>
      <c r="D1599" s="0" t="s">
        <v>210</v>
      </c>
      <c r="E1599" s="0" t="n">
        <v>2024</v>
      </c>
      <c r="F1599" s="5" t="n">
        <v>243.8635</v>
      </c>
      <c r="G1599" s="11" t="n">
        <v>0.1511</v>
      </c>
      <c r="H1599" s="5" t="n">
        <v>36.84777485</v>
      </c>
      <c r="I1599" s="5" t="n">
        <v>207.01572515</v>
      </c>
    </row>
    <row r="1600" customFormat="false" ht="14.25" hidden="false" customHeight="false" outlineLevel="0" collapsed="false">
      <c r="A1600" s="0" t="s">
        <v>96</v>
      </c>
      <c r="B1600" s="0" t="s">
        <v>97</v>
      </c>
      <c r="C1600" s="0" t="s">
        <v>79</v>
      </c>
      <c r="D1600" s="0" t="s">
        <v>210</v>
      </c>
      <c r="E1600" s="0" t="n">
        <v>2025</v>
      </c>
      <c r="F1600" s="5" t="n">
        <v>25.8833262615842</v>
      </c>
      <c r="G1600" s="11" t="n">
        <v>0.149</v>
      </c>
      <c r="H1600" s="5" t="n">
        <v>3.85661561297604</v>
      </c>
      <c r="I1600" s="5" t="n">
        <v>22.0267106486081</v>
      </c>
    </row>
    <row r="1601" customFormat="false" ht="14.25" hidden="false" customHeight="false" outlineLevel="0" collapsed="false">
      <c r="A1601" s="0" t="s">
        <v>96</v>
      </c>
      <c r="B1601" s="0" t="s">
        <v>97</v>
      </c>
      <c r="C1601" s="0" t="s">
        <v>79</v>
      </c>
      <c r="D1601" s="0" t="s">
        <v>210</v>
      </c>
      <c r="E1601" s="0" t="n">
        <v>2025</v>
      </c>
      <c r="F1601" s="5" t="n">
        <v>64.8451439808911</v>
      </c>
      <c r="G1601" s="11" t="n">
        <v>0.149</v>
      </c>
      <c r="H1601" s="5" t="n">
        <v>9.66192645315277</v>
      </c>
      <c r="I1601" s="5" t="n">
        <v>55.1832175277383</v>
      </c>
    </row>
    <row r="1602" customFormat="false" ht="14.25" hidden="false" customHeight="false" outlineLevel="0" collapsed="false">
      <c r="A1602" s="0" t="s">
        <v>96</v>
      </c>
      <c r="B1602" s="0" t="s">
        <v>97</v>
      </c>
      <c r="C1602" s="0" t="s">
        <v>79</v>
      </c>
      <c r="D1602" s="0" t="s">
        <v>210</v>
      </c>
      <c r="E1602" s="0" t="n">
        <v>2025</v>
      </c>
      <c r="F1602" s="5" t="n">
        <v>246.099542308951</v>
      </c>
      <c r="G1602" s="11" t="n">
        <v>0.149</v>
      </c>
      <c r="H1602" s="5" t="n">
        <v>36.6688318040336</v>
      </c>
      <c r="I1602" s="5" t="n">
        <v>209.430710504917</v>
      </c>
    </row>
    <row r="1603" customFormat="false" ht="14.25" hidden="false" customHeight="false" outlineLevel="0" collapsed="false">
      <c r="A1603" s="0" t="s">
        <v>96</v>
      </c>
      <c r="B1603" s="0" t="s">
        <v>97</v>
      </c>
      <c r="C1603" s="0" t="s">
        <v>79</v>
      </c>
      <c r="D1603" s="0" t="s">
        <v>210</v>
      </c>
      <c r="E1603" s="0" t="n">
        <v>2026</v>
      </c>
      <c r="F1603" s="5" t="n">
        <v>25.714458</v>
      </c>
      <c r="G1603" s="11" t="n">
        <v>0.14732</v>
      </c>
      <c r="H1603" s="5" t="n">
        <v>3.78825395256</v>
      </c>
      <c r="I1603" s="5" t="n">
        <v>21.92620404744</v>
      </c>
    </row>
    <row r="1604" customFormat="false" ht="14.25" hidden="false" customHeight="false" outlineLevel="0" collapsed="false">
      <c r="A1604" s="0" t="s">
        <v>96</v>
      </c>
      <c r="B1604" s="0" t="s">
        <v>97</v>
      </c>
      <c r="C1604" s="0" t="s">
        <v>79</v>
      </c>
      <c r="D1604" s="0" t="s">
        <v>210</v>
      </c>
      <c r="E1604" s="0" t="n">
        <v>2026</v>
      </c>
      <c r="F1604" s="5" t="n">
        <v>66.3650645</v>
      </c>
      <c r="G1604" s="11" t="n">
        <v>0.14732</v>
      </c>
      <c r="H1604" s="5" t="n">
        <v>9.77690130214</v>
      </c>
      <c r="I1604" s="5" t="n">
        <v>56.58816319786</v>
      </c>
    </row>
    <row r="1605" customFormat="false" ht="14.25" hidden="false" customHeight="false" outlineLevel="0" collapsed="false">
      <c r="A1605" s="0" t="s">
        <v>96</v>
      </c>
      <c r="B1605" s="0" t="s">
        <v>97</v>
      </c>
      <c r="C1605" s="0" t="s">
        <v>79</v>
      </c>
      <c r="D1605" s="0" t="s">
        <v>210</v>
      </c>
      <c r="E1605" s="0" t="n">
        <v>2026</v>
      </c>
      <c r="F1605" s="5" t="n">
        <v>246.5053587</v>
      </c>
      <c r="G1605" s="11" t="n">
        <v>0.14732</v>
      </c>
      <c r="H1605" s="5" t="n">
        <v>36.315169443684</v>
      </c>
      <c r="I1605" s="5" t="n">
        <v>210.190189256316</v>
      </c>
    </row>
    <row r="1606" customFormat="false" ht="14.25" hidden="false" customHeight="false" outlineLevel="0" collapsed="false">
      <c r="A1606" s="0" t="s">
        <v>96</v>
      </c>
      <c r="B1606" s="0" t="s">
        <v>97</v>
      </c>
      <c r="C1606" s="0" t="s">
        <v>79</v>
      </c>
      <c r="D1606" s="0" t="s">
        <v>210</v>
      </c>
      <c r="E1606" s="0" t="n">
        <v>2027</v>
      </c>
      <c r="F1606" s="5" t="n">
        <v>25.1694458060897</v>
      </c>
      <c r="G1606" s="11" t="n">
        <v>0.14564</v>
      </c>
      <c r="H1606" s="5" t="n">
        <v>3.66567808719891</v>
      </c>
      <c r="I1606" s="5" t="n">
        <v>21.5037677188908</v>
      </c>
    </row>
    <row r="1607" customFormat="false" ht="14.25" hidden="false" customHeight="false" outlineLevel="0" collapsed="false">
      <c r="A1607" s="0" t="s">
        <v>96</v>
      </c>
      <c r="B1607" s="0" t="s">
        <v>97</v>
      </c>
      <c r="C1607" s="0" t="s">
        <v>79</v>
      </c>
      <c r="D1607" s="0" t="s">
        <v>210</v>
      </c>
      <c r="E1607" s="0" t="n">
        <v>2027</v>
      </c>
      <c r="F1607" s="5" t="n">
        <v>67.4094535953526</v>
      </c>
      <c r="G1607" s="11" t="n">
        <v>0.14564</v>
      </c>
      <c r="H1607" s="5" t="n">
        <v>9.81751282162715</v>
      </c>
      <c r="I1607" s="5" t="n">
        <v>57.5919407737254</v>
      </c>
    </row>
    <row r="1608" customFormat="false" ht="14.25" hidden="false" customHeight="false" outlineLevel="0" collapsed="false">
      <c r="A1608" s="0" t="s">
        <v>96</v>
      </c>
      <c r="B1608" s="0" t="s">
        <v>97</v>
      </c>
      <c r="C1608" s="0" t="s">
        <v>79</v>
      </c>
      <c r="D1608" s="0" t="s">
        <v>210</v>
      </c>
      <c r="E1608" s="0" t="n">
        <v>2027</v>
      </c>
      <c r="F1608" s="5" t="n">
        <v>247.537267034615</v>
      </c>
      <c r="G1608" s="11" t="n">
        <v>0.14564</v>
      </c>
      <c r="H1608" s="5" t="n">
        <v>36.0513275709214</v>
      </c>
      <c r="I1608" s="5" t="n">
        <v>211.485939463694</v>
      </c>
    </row>
    <row r="1609" customFormat="false" ht="14.25" hidden="false" customHeight="false" outlineLevel="0" collapsed="false">
      <c r="A1609" s="0" t="s">
        <v>96</v>
      </c>
      <c r="B1609" s="0" t="s">
        <v>97</v>
      </c>
      <c r="C1609" s="0" t="s">
        <v>79</v>
      </c>
      <c r="D1609" s="0" t="s">
        <v>210</v>
      </c>
      <c r="E1609" s="0" t="n">
        <v>2028</v>
      </c>
      <c r="F1609" s="5" t="n">
        <v>24.9393574989182</v>
      </c>
      <c r="G1609" s="11" t="n">
        <v>0.14396</v>
      </c>
      <c r="H1609" s="5" t="n">
        <v>3.59026990554427</v>
      </c>
      <c r="I1609" s="5" t="n">
        <v>21.349087593374</v>
      </c>
    </row>
    <row r="1610" customFormat="false" ht="14.25" hidden="false" customHeight="false" outlineLevel="0" collapsed="false">
      <c r="A1610" s="0" t="s">
        <v>96</v>
      </c>
      <c r="B1610" s="0" t="s">
        <v>97</v>
      </c>
      <c r="C1610" s="0" t="s">
        <v>79</v>
      </c>
      <c r="D1610" s="0" t="s">
        <v>210</v>
      </c>
      <c r="E1610" s="0" t="n">
        <v>2028</v>
      </c>
      <c r="F1610" s="5" t="n">
        <v>68.1214804843834</v>
      </c>
      <c r="G1610" s="11" t="n">
        <v>0.14396</v>
      </c>
      <c r="H1610" s="5" t="n">
        <v>9.80676833053183</v>
      </c>
      <c r="I1610" s="5" t="n">
        <v>58.3147121538516</v>
      </c>
    </row>
    <row r="1611" customFormat="false" ht="14.25" hidden="false" customHeight="false" outlineLevel="0" collapsed="false">
      <c r="A1611" s="0" t="s">
        <v>96</v>
      </c>
      <c r="B1611" s="0" t="s">
        <v>97</v>
      </c>
      <c r="C1611" s="0" t="s">
        <v>79</v>
      </c>
      <c r="D1611" s="0" t="s">
        <v>210</v>
      </c>
      <c r="E1611" s="0" t="n">
        <v>2028</v>
      </c>
      <c r="F1611" s="5" t="n">
        <v>248.901836261322</v>
      </c>
      <c r="G1611" s="11" t="n">
        <v>0.14396</v>
      </c>
      <c r="H1611" s="5" t="n">
        <v>35.83190834818</v>
      </c>
      <c r="I1611" s="5" t="n">
        <v>213.069927913142</v>
      </c>
    </row>
    <row r="1612" customFormat="false" ht="14.25" hidden="false" customHeight="false" outlineLevel="0" collapsed="false">
      <c r="A1612" s="0" t="s">
        <v>96</v>
      </c>
      <c r="B1612" s="0" t="s">
        <v>97</v>
      </c>
      <c r="C1612" s="0" t="s">
        <v>79</v>
      </c>
      <c r="D1612" s="0" t="s">
        <v>210</v>
      </c>
      <c r="E1612" s="0" t="n">
        <v>2029</v>
      </c>
      <c r="F1612" s="5" t="n">
        <v>26.5624759201163</v>
      </c>
      <c r="G1612" s="11" t="n">
        <v>0.14228</v>
      </c>
      <c r="H1612" s="5" t="n">
        <v>3.77930907391415</v>
      </c>
      <c r="I1612" s="5" t="n">
        <v>22.7831668462022</v>
      </c>
    </row>
    <row r="1613" customFormat="false" ht="14.25" hidden="false" customHeight="false" outlineLevel="0" collapsed="false">
      <c r="A1613" s="0" t="s">
        <v>96</v>
      </c>
      <c r="B1613" s="0" t="s">
        <v>97</v>
      </c>
      <c r="C1613" s="0" t="s">
        <v>79</v>
      </c>
      <c r="D1613" s="0" t="s">
        <v>210</v>
      </c>
      <c r="E1613" s="0" t="n">
        <v>2029</v>
      </c>
      <c r="F1613" s="5" t="n">
        <v>68.9309292893593</v>
      </c>
      <c r="G1613" s="11" t="n">
        <v>0.14228</v>
      </c>
      <c r="H1613" s="5" t="n">
        <v>9.80749261929004</v>
      </c>
      <c r="I1613" s="5" t="n">
        <v>59.1234366700692</v>
      </c>
    </row>
    <row r="1614" customFormat="false" ht="14.25" hidden="false" customHeight="false" outlineLevel="0" collapsed="false">
      <c r="A1614" s="0" t="s">
        <v>96</v>
      </c>
      <c r="B1614" s="0" t="s">
        <v>97</v>
      </c>
      <c r="C1614" s="0" t="s">
        <v>79</v>
      </c>
      <c r="D1614" s="0" t="s">
        <v>210</v>
      </c>
      <c r="E1614" s="0" t="n">
        <v>2029</v>
      </c>
      <c r="F1614" s="5" t="n">
        <v>250.657978482871</v>
      </c>
      <c r="G1614" s="11" t="n">
        <v>0.14228</v>
      </c>
      <c r="H1614" s="5" t="n">
        <v>35.6636171785428</v>
      </c>
      <c r="I1614" s="5" t="n">
        <v>214.994361304328</v>
      </c>
    </row>
    <row r="1615" customFormat="false" ht="14.25" hidden="false" customHeight="false" outlineLevel="0" collapsed="false">
      <c r="A1615" s="0" t="s">
        <v>96</v>
      </c>
      <c r="B1615" s="0" t="s">
        <v>97</v>
      </c>
      <c r="C1615" s="0" t="s">
        <v>79</v>
      </c>
      <c r="D1615" s="0" t="s">
        <v>210</v>
      </c>
      <c r="E1615" s="0" t="n">
        <v>2030</v>
      </c>
      <c r="F1615" s="5" t="n">
        <v>27.9259897802868</v>
      </c>
      <c r="G1615" s="11" t="n">
        <v>0.1406</v>
      </c>
      <c r="H1615" s="5" t="n">
        <v>3.92639416310833</v>
      </c>
      <c r="I1615" s="5" t="n">
        <v>23.9995956171785</v>
      </c>
    </row>
    <row r="1616" customFormat="false" ht="14.25" hidden="false" customHeight="false" outlineLevel="0" collapsed="false">
      <c r="A1616" s="0" t="s">
        <v>96</v>
      </c>
      <c r="B1616" s="0" t="s">
        <v>97</v>
      </c>
      <c r="C1616" s="0" t="s">
        <v>79</v>
      </c>
      <c r="D1616" s="0" t="s">
        <v>210</v>
      </c>
      <c r="E1616" s="0" t="n">
        <v>2030</v>
      </c>
      <c r="F1616" s="5" t="n">
        <v>70.0059251947609</v>
      </c>
      <c r="G1616" s="11" t="n">
        <v>0.1406</v>
      </c>
      <c r="H1616" s="5" t="n">
        <v>9.84283308238338</v>
      </c>
      <c r="I1616" s="5" t="n">
        <v>60.1630921123775</v>
      </c>
    </row>
    <row r="1617" customFormat="false" ht="14.25" hidden="false" customHeight="false" outlineLevel="0" collapsed="false">
      <c r="A1617" s="0" t="s">
        <v>96</v>
      </c>
      <c r="B1617" s="0" t="s">
        <v>97</v>
      </c>
      <c r="C1617" s="0" t="s">
        <v>79</v>
      </c>
      <c r="D1617" s="0" t="s">
        <v>210</v>
      </c>
      <c r="E1617" s="0" t="n">
        <v>2030</v>
      </c>
      <c r="F1617" s="5" t="n">
        <v>252.057511260377</v>
      </c>
      <c r="G1617" s="11" t="n">
        <v>0.1406</v>
      </c>
      <c r="H1617" s="5" t="n">
        <v>35.4392860832091</v>
      </c>
      <c r="I1617" s="5" t="n">
        <v>216.618225177168</v>
      </c>
    </row>
    <row r="1618" customFormat="false" ht="14.25" hidden="false" customHeight="false" outlineLevel="0" collapsed="false">
      <c r="A1618" s="0" t="s">
        <v>96</v>
      </c>
      <c r="B1618" s="0" t="s">
        <v>97</v>
      </c>
      <c r="C1618" s="0" t="s">
        <v>79</v>
      </c>
      <c r="D1618" s="0" t="s">
        <v>210</v>
      </c>
      <c r="E1618" s="0" t="n">
        <v>2031</v>
      </c>
      <c r="F1618" s="5" t="n">
        <v>27.6697862566818</v>
      </c>
      <c r="G1618" s="11" t="n">
        <v>0.13964</v>
      </c>
      <c r="H1618" s="5" t="n">
        <v>3.86380895288305</v>
      </c>
      <c r="I1618" s="5" t="n">
        <v>23.8059773037988</v>
      </c>
    </row>
    <row r="1619" customFormat="false" ht="14.25" hidden="false" customHeight="false" outlineLevel="0" collapsed="false">
      <c r="A1619" s="0" t="s">
        <v>96</v>
      </c>
      <c r="B1619" s="0" t="s">
        <v>97</v>
      </c>
      <c r="C1619" s="0" t="s">
        <v>79</v>
      </c>
      <c r="D1619" s="0" t="s">
        <v>210</v>
      </c>
      <c r="E1619" s="0" t="n">
        <v>2031</v>
      </c>
      <c r="F1619" s="5" t="n">
        <v>71.8730652316243</v>
      </c>
      <c r="G1619" s="11" t="n">
        <v>0.13964</v>
      </c>
      <c r="H1619" s="5" t="n">
        <v>10.036354828944</v>
      </c>
      <c r="I1619" s="5" t="n">
        <v>61.8367104026803</v>
      </c>
    </row>
    <row r="1620" customFormat="false" ht="14.25" hidden="false" customHeight="false" outlineLevel="0" collapsed="false">
      <c r="A1620" s="0" t="s">
        <v>96</v>
      </c>
      <c r="B1620" s="0" t="s">
        <v>97</v>
      </c>
      <c r="C1620" s="0" t="s">
        <v>79</v>
      </c>
      <c r="D1620" s="0" t="s">
        <v>210</v>
      </c>
      <c r="E1620" s="0" t="n">
        <v>2031</v>
      </c>
      <c r="F1620" s="5" t="n">
        <v>254.627202371655</v>
      </c>
      <c r="G1620" s="11" t="n">
        <v>0.13964</v>
      </c>
      <c r="H1620" s="5" t="n">
        <v>35.5561425391779</v>
      </c>
      <c r="I1620" s="5" t="n">
        <v>219.071059832477</v>
      </c>
    </row>
    <row r="1621" customFormat="false" ht="14.25" hidden="false" customHeight="false" outlineLevel="0" collapsed="false">
      <c r="A1621" s="0" t="s">
        <v>96</v>
      </c>
      <c r="B1621" s="0" t="s">
        <v>97</v>
      </c>
      <c r="C1621" s="0" t="s">
        <v>79</v>
      </c>
      <c r="D1621" s="0" t="s">
        <v>210</v>
      </c>
      <c r="E1621" s="0" t="n">
        <v>2032</v>
      </c>
      <c r="F1621" s="5" t="n">
        <v>27.4853502281575</v>
      </c>
      <c r="G1621" s="11" t="n">
        <v>0.13868</v>
      </c>
      <c r="H1621" s="5" t="n">
        <v>3.81166836964089</v>
      </c>
      <c r="I1621" s="5" t="n">
        <v>23.6736818585166</v>
      </c>
    </row>
    <row r="1622" customFormat="false" ht="14.25" hidden="false" customHeight="false" outlineLevel="0" collapsed="false">
      <c r="A1622" s="0" t="s">
        <v>96</v>
      </c>
      <c r="B1622" s="0" t="s">
        <v>97</v>
      </c>
      <c r="C1622" s="0" t="s">
        <v>79</v>
      </c>
      <c r="D1622" s="0" t="s">
        <v>210</v>
      </c>
      <c r="E1622" s="0" t="n">
        <v>2032</v>
      </c>
      <c r="F1622" s="5" t="n">
        <v>74.1902885196854</v>
      </c>
      <c r="G1622" s="11" t="n">
        <v>0.13868</v>
      </c>
      <c r="H1622" s="5" t="n">
        <v>10.28870921191</v>
      </c>
      <c r="I1622" s="5" t="n">
        <v>63.9015793077754</v>
      </c>
    </row>
    <row r="1623" customFormat="false" ht="14.25" hidden="false" customHeight="false" outlineLevel="0" collapsed="false">
      <c r="A1623" s="0" t="s">
        <v>96</v>
      </c>
      <c r="B1623" s="0" t="s">
        <v>97</v>
      </c>
      <c r="C1623" s="0" t="s">
        <v>79</v>
      </c>
      <c r="D1623" s="0" t="s">
        <v>210</v>
      </c>
      <c r="E1623" s="0" t="n">
        <v>2032</v>
      </c>
      <c r="F1623" s="5" t="n">
        <v>258.39109488681</v>
      </c>
      <c r="G1623" s="11" t="n">
        <v>0.13868</v>
      </c>
      <c r="H1623" s="5" t="n">
        <v>35.8336770389028</v>
      </c>
      <c r="I1623" s="5" t="n">
        <v>222.557417847907</v>
      </c>
    </row>
    <row r="1624" customFormat="false" ht="14.25" hidden="false" customHeight="false" outlineLevel="0" collapsed="false">
      <c r="A1624" s="0" t="s">
        <v>96</v>
      </c>
      <c r="B1624" s="0" t="s">
        <v>97</v>
      </c>
      <c r="C1624" s="0" t="s">
        <v>79</v>
      </c>
      <c r="D1624" s="0" t="s">
        <v>210</v>
      </c>
      <c r="E1624" s="0" t="n">
        <v>2033</v>
      </c>
      <c r="F1624" s="5" t="n">
        <v>27.3136928646536</v>
      </c>
      <c r="G1624" s="11" t="n">
        <v>0.13772</v>
      </c>
      <c r="H1624" s="5" t="n">
        <v>3.76164178132009</v>
      </c>
      <c r="I1624" s="5" t="n">
        <v>23.5520510833335</v>
      </c>
    </row>
    <row r="1625" customFormat="false" ht="14.25" hidden="false" customHeight="false" outlineLevel="0" collapsed="false">
      <c r="A1625" s="0" t="s">
        <v>96</v>
      </c>
      <c r="B1625" s="0" t="s">
        <v>97</v>
      </c>
      <c r="C1625" s="0" t="s">
        <v>79</v>
      </c>
      <c r="D1625" s="0" t="s">
        <v>210</v>
      </c>
      <c r="E1625" s="0" t="n">
        <v>2033</v>
      </c>
      <c r="F1625" s="5" t="n">
        <v>76.745484590439</v>
      </c>
      <c r="G1625" s="11" t="n">
        <v>0.13772</v>
      </c>
      <c r="H1625" s="5" t="n">
        <v>10.5693881377953</v>
      </c>
      <c r="I1625" s="5" t="n">
        <v>66.1760964526437</v>
      </c>
    </row>
    <row r="1626" customFormat="false" ht="14.25" hidden="false" customHeight="false" outlineLevel="0" collapsed="false">
      <c r="A1626" s="0" t="s">
        <v>96</v>
      </c>
      <c r="B1626" s="0" t="s">
        <v>97</v>
      </c>
      <c r="C1626" s="0" t="s">
        <v>79</v>
      </c>
      <c r="D1626" s="0" t="s">
        <v>210</v>
      </c>
      <c r="E1626" s="0" t="n">
        <v>2033</v>
      </c>
      <c r="F1626" s="5" t="n">
        <v>262.676911295712</v>
      </c>
      <c r="G1626" s="11" t="n">
        <v>0.13772</v>
      </c>
      <c r="H1626" s="5" t="n">
        <v>36.1758642236454</v>
      </c>
      <c r="I1626" s="5" t="n">
        <v>226.501047072066</v>
      </c>
    </row>
    <row r="1627" customFormat="false" ht="14.25" hidden="false" customHeight="false" outlineLevel="0" collapsed="false">
      <c r="A1627" s="0" t="s">
        <v>96</v>
      </c>
      <c r="B1627" s="0" t="s">
        <v>97</v>
      </c>
      <c r="C1627" s="0" t="s">
        <v>79</v>
      </c>
      <c r="D1627" s="0" t="s">
        <v>210</v>
      </c>
      <c r="E1627" s="0" t="n">
        <v>2034</v>
      </c>
      <c r="F1627" s="5" t="n">
        <v>27.5017851141523</v>
      </c>
      <c r="G1627" s="11" t="n">
        <v>0.13676</v>
      </c>
      <c r="H1627" s="5" t="n">
        <v>3.76114413221147</v>
      </c>
      <c r="I1627" s="5" t="n">
        <v>23.7406409819408</v>
      </c>
    </row>
    <row r="1628" customFormat="false" ht="14.25" hidden="false" customHeight="false" outlineLevel="0" collapsed="false">
      <c r="A1628" s="0" t="s">
        <v>96</v>
      </c>
      <c r="B1628" s="0" t="s">
        <v>97</v>
      </c>
      <c r="C1628" s="0" t="s">
        <v>79</v>
      </c>
      <c r="D1628" s="0" t="s">
        <v>210</v>
      </c>
      <c r="E1628" s="0" t="n">
        <v>2034</v>
      </c>
      <c r="F1628" s="5" t="n">
        <v>79.3608577507414</v>
      </c>
      <c r="G1628" s="11" t="n">
        <v>0.13676</v>
      </c>
      <c r="H1628" s="5" t="n">
        <v>10.8533909059914</v>
      </c>
      <c r="I1628" s="5" t="n">
        <v>68.50746684475</v>
      </c>
    </row>
    <row r="1629" customFormat="false" ht="14.25" hidden="false" customHeight="false" outlineLevel="0" collapsed="false">
      <c r="A1629" s="0" t="s">
        <v>96</v>
      </c>
      <c r="B1629" s="0" t="s">
        <v>97</v>
      </c>
      <c r="C1629" s="0" t="s">
        <v>79</v>
      </c>
      <c r="D1629" s="0" t="s">
        <v>210</v>
      </c>
      <c r="E1629" s="0" t="n">
        <v>2034</v>
      </c>
      <c r="F1629" s="5" t="n">
        <v>266.924506479582</v>
      </c>
      <c r="G1629" s="11" t="n">
        <v>0.13676</v>
      </c>
      <c r="H1629" s="5" t="n">
        <v>36.5045955061477</v>
      </c>
      <c r="I1629" s="5" t="n">
        <v>230.419910973435</v>
      </c>
    </row>
    <row r="1630" customFormat="false" ht="14.25" hidden="false" customHeight="false" outlineLevel="0" collapsed="false">
      <c r="A1630" s="0" t="s">
        <v>96</v>
      </c>
      <c r="B1630" s="0" t="s">
        <v>97</v>
      </c>
      <c r="C1630" s="0" t="s">
        <v>79</v>
      </c>
      <c r="D1630" s="0" t="s">
        <v>210</v>
      </c>
      <c r="E1630" s="0" t="n">
        <v>2035</v>
      </c>
      <c r="F1630" s="5" t="n">
        <v>27.8432074840932</v>
      </c>
      <c r="G1630" s="11" t="n">
        <v>0.1358</v>
      </c>
      <c r="H1630" s="5" t="n">
        <v>3.78110757633985</v>
      </c>
      <c r="I1630" s="5" t="n">
        <v>24.0620999077533</v>
      </c>
    </row>
    <row r="1631" customFormat="false" ht="14.25" hidden="false" customHeight="false" outlineLevel="0" collapsed="false">
      <c r="A1631" s="0" t="s">
        <v>96</v>
      </c>
      <c r="B1631" s="0" t="s">
        <v>97</v>
      </c>
      <c r="C1631" s="0" t="s">
        <v>79</v>
      </c>
      <c r="D1631" s="0" t="s">
        <v>210</v>
      </c>
      <c r="E1631" s="0" t="n">
        <v>2035</v>
      </c>
      <c r="F1631" s="5" t="n">
        <v>82.0115607464436</v>
      </c>
      <c r="G1631" s="11" t="n">
        <v>0.1358</v>
      </c>
      <c r="H1631" s="5" t="n">
        <v>11.137169949367</v>
      </c>
      <c r="I1631" s="5" t="n">
        <v>70.8743907970766</v>
      </c>
    </row>
    <row r="1632" customFormat="false" ht="14.25" hidden="false" customHeight="false" outlineLevel="0" collapsed="false">
      <c r="A1632" s="0" t="s">
        <v>96</v>
      </c>
      <c r="B1632" s="0" t="s">
        <v>97</v>
      </c>
      <c r="C1632" s="0" t="s">
        <v>79</v>
      </c>
      <c r="D1632" s="0" t="s">
        <v>210</v>
      </c>
      <c r="E1632" s="0" t="n">
        <v>2035</v>
      </c>
      <c r="F1632" s="5" t="n">
        <v>271.139595628661</v>
      </c>
      <c r="G1632" s="11" t="n">
        <v>0.1358</v>
      </c>
      <c r="H1632" s="5" t="n">
        <v>36.8207570863721</v>
      </c>
      <c r="I1632" s="5" t="n">
        <v>234.318838542288</v>
      </c>
    </row>
    <row r="1633" customFormat="false" ht="14.25" hidden="false" customHeight="false" outlineLevel="0" collapsed="false">
      <c r="A1633" s="0" t="s">
        <v>96</v>
      </c>
      <c r="B1633" s="0" t="s">
        <v>97</v>
      </c>
      <c r="C1633" s="0" t="s">
        <v>79</v>
      </c>
      <c r="D1633" s="0" t="s">
        <v>210</v>
      </c>
      <c r="E1633" s="0" t="n">
        <v>2036</v>
      </c>
      <c r="F1633" s="5" t="n">
        <v>28.1888299757609</v>
      </c>
      <c r="G1633" s="11" t="n">
        <v>0.13574</v>
      </c>
      <c r="H1633" s="5" t="n">
        <v>3.82635178090979</v>
      </c>
      <c r="I1633" s="5" t="n">
        <v>24.3624781948511</v>
      </c>
    </row>
    <row r="1634" customFormat="false" ht="14.25" hidden="false" customHeight="false" outlineLevel="0" collapsed="false">
      <c r="A1634" s="0" t="s">
        <v>96</v>
      </c>
      <c r="B1634" s="0" t="s">
        <v>97</v>
      </c>
      <c r="C1634" s="0" t="s">
        <v>79</v>
      </c>
      <c r="D1634" s="0" t="s">
        <v>210</v>
      </c>
      <c r="E1634" s="0" t="n">
        <v>2036</v>
      </c>
      <c r="F1634" s="5" t="n">
        <v>84.5000282209373</v>
      </c>
      <c r="G1634" s="11" t="n">
        <v>0.13574</v>
      </c>
      <c r="H1634" s="5" t="n">
        <v>11.47003383071</v>
      </c>
      <c r="I1634" s="5" t="n">
        <v>73.0299943902273</v>
      </c>
    </row>
    <row r="1635" customFormat="false" ht="14.25" hidden="false" customHeight="false" outlineLevel="0" collapsed="false">
      <c r="A1635" s="0" t="s">
        <v>96</v>
      </c>
      <c r="B1635" s="0" t="s">
        <v>97</v>
      </c>
      <c r="C1635" s="0" t="s">
        <v>79</v>
      </c>
      <c r="D1635" s="0" t="s">
        <v>210</v>
      </c>
      <c r="E1635" s="0" t="n">
        <v>2036</v>
      </c>
      <c r="F1635" s="5" t="n">
        <v>274.378860714437</v>
      </c>
      <c r="G1635" s="11" t="n">
        <v>0.13574</v>
      </c>
      <c r="H1635" s="5" t="n">
        <v>37.2441865533777</v>
      </c>
      <c r="I1635" s="5" t="n">
        <v>237.134674161059</v>
      </c>
    </row>
    <row r="1636" customFormat="false" ht="14.25" hidden="false" customHeight="false" outlineLevel="0" collapsed="false">
      <c r="A1636" s="0" t="s">
        <v>96</v>
      </c>
      <c r="B1636" s="0" t="s">
        <v>97</v>
      </c>
      <c r="C1636" s="0" t="s">
        <v>79</v>
      </c>
      <c r="D1636" s="0" t="s">
        <v>210</v>
      </c>
      <c r="E1636" s="0" t="n">
        <v>2037</v>
      </c>
      <c r="F1636" s="5" t="n">
        <v>28.5432666698991</v>
      </c>
      <c r="G1636" s="11" t="n">
        <v>0.13568</v>
      </c>
      <c r="H1636" s="5" t="n">
        <v>3.8727504217719</v>
      </c>
      <c r="I1636" s="5" t="n">
        <v>24.6705162481272</v>
      </c>
    </row>
    <row r="1637" customFormat="false" ht="14.25" hidden="false" customHeight="false" outlineLevel="0" collapsed="false">
      <c r="A1637" s="0" t="s">
        <v>96</v>
      </c>
      <c r="B1637" s="0" t="s">
        <v>97</v>
      </c>
      <c r="C1637" s="0" t="s">
        <v>79</v>
      </c>
      <c r="D1637" s="0" t="s">
        <v>210</v>
      </c>
      <c r="E1637" s="0" t="n">
        <v>2037</v>
      </c>
      <c r="F1637" s="5" t="n">
        <v>87.0119668409958</v>
      </c>
      <c r="G1637" s="11" t="n">
        <v>0.13568</v>
      </c>
      <c r="H1637" s="5" t="n">
        <v>11.8057836609863</v>
      </c>
      <c r="I1637" s="5" t="n">
        <v>75.2061831800095</v>
      </c>
    </row>
    <row r="1638" customFormat="false" ht="14.25" hidden="false" customHeight="false" outlineLevel="0" collapsed="false">
      <c r="A1638" s="0" t="s">
        <v>96</v>
      </c>
      <c r="B1638" s="0" t="s">
        <v>97</v>
      </c>
      <c r="C1638" s="0" t="s">
        <v>79</v>
      </c>
      <c r="D1638" s="0" t="s">
        <v>210</v>
      </c>
      <c r="E1638" s="0" t="n">
        <v>2037</v>
      </c>
      <c r="F1638" s="5" t="n">
        <v>277.398012992616</v>
      </c>
      <c r="G1638" s="11" t="n">
        <v>0.13568</v>
      </c>
      <c r="H1638" s="5" t="n">
        <v>37.6373624028381</v>
      </c>
      <c r="I1638" s="5" t="n">
        <v>239.760650589778</v>
      </c>
    </row>
    <row r="1639" customFormat="false" ht="14.25" hidden="false" customHeight="false" outlineLevel="0" collapsed="false">
      <c r="A1639" s="0" t="s">
        <v>96</v>
      </c>
      <c r="B1639" s="0" t="s">
        <v>97</v>
      </c>
      <c r="C1639" s="0" t="s">
        <v>79</v>
      </c>
      <c r="D1639" s="0" t="s">
        <v>210</v>
      </c>
      <c r="E1639" s="0" t="n">
        <v>2038</v>
      </c>
      <c r="F1639" s="5" t="n">
        <v>28.9092268918017</v>
      </c>
      <c r="G1639" s="11" t="n">
        <v>0.13562</v>
      </c>
      <c r="H1639" s="5" t="n">
        <v>3.92066935106615</v>
      </c>
      <c r="I1639" s="5" t="n">
        <v>24.9885575407356</v>
      </c>
    </row>
    <row r="1640" customFormat="false" ht="14.25" hidden="false" customHeight="false" outlineLevel="0" collapsed="false">
      <c r="A1640" s="0" t="s">
        <v>96</v>
      </c>
      <c r="B1640" s="0" t="s">
        <v>97</v>
      </c>
      <c r="C1640" s="0" t="s">
        <v>79</v>
      </c>
      <c r="D1640" s="0" t="s">
        <v>210</v>
      </c>
      <c r="E1640" s="0" t="n">
        <v>2038</v>
      </c>
      <c r="F1640" s="5" t="n">
        <v>89.725676819046</v>
      </c>
      <c r="G1640" s="11" t="n">
        <v>0.13562</v>
      </c>
      <c r="H1640" s="5" t="n">
        <v>12.168596290199</v>
      </c>
      <c r="I1640" s="5" t="n">
        <v>77.557080528847</v>
      </c>
    </row>
    <row r="1641" customFormat="false" ht="14.25" hidden="false" customHeight="false" outlineLevel="0" collapsed="false">
      <c r="A1641" s="0" t="s">
        <v>96</v>
      </c>
      <c r="B1641" s="0" t="s">
        <v>97</v>
      </c>
      <c r="C1641" s="0" t="s">
        <v>79</v>
      </c>
      <c r="D1641" s="0" t="s">
        <v>210</v>
      </c>
      <c r="E1641" s="0" t="n">
        <v>2038</v>
      </c>
      <c r="F1641" s="5" t="n">
        <v>280.2024364127</v>
      </c>
      <c r="G1641" s="11" t="n">
        <v>0.13562</v>
      </c>
      <c r="H1641" s="5" t="n">
        <v>38.0010544262904</v>
      </c>
      <c r="I1641" s="5" t="n">
        <v>242.20138198641</v>
      </c>
    </row>
    <row r="1642" customFormat="false" ht="14.25" hidden="false" customHeight="false" outlineLevel="0" collapsed="false">
      <c r="A1642" s="0" t="s">
        <v>96</v>
      </c>
      <c r="B1642" s="0" t="s">
        <v>97</v>
      </c>
      <c r="C1642" s="0" t="s">
        <v>79</v>
      </c>
      <c r="D1642" s="0" t="s">
        <v>210</v>
      </c>
      <c r="E1642" s="0" t="n">
        <v>2039</v>
      </c>
      <c r="F1642" s="5" t="n">
        <v>29.2811408142735</v>
      </c>
      <c r="G1642" s="11" t="n">
        <v>0.13556</v>
      </c>
      <c r="H1642" s="5" t="n">
        <v>3.96935144878292</v>
      </c>
      <c r="I1642" s="5" t="n">
        <v>25.3117893654906</v>
      </c>
    </row>
    <row r="1643" customFormat="false" ht="14.25" hidden="false" customHeight="false" outlineLevel="0" collapsed="false">
      <c r="A1643" s="0" t="s">
        <v>96</v>
      </c>
      <c r="B1643" s="0" t="s">
        <v>97</v>
      </c>
      <c r="C1643" s="0" t="s">
        <v>79</v>
      </c>
      <c r="D1643" s="0" t="s">
        <v>210</v>
      </c>
      <c r="E1643" s="0" t="n">
        <v>2039</v>
      </c>
      <c r="F1643" s="5" t="n">
        <v>92.7141591954822</v>
      </c>
      <c r="G1643" s="11" t="n">
        <v>0.13556</v>
      </c>
      <c r="H1643" s="5" t="n">
        <v>12.5683314205396</v>
      </c>
      <c r="I1643" s="5" t="n">
        <v>80.1458277749427</v>
      </c>
    </row>
    <row r="1644" customFormat="false" ht="14.25" hidden="false" customHeight="false" outlineLevel="0" collapsed="false">
      <c r="A1644" s="0" t="s">
        <v>96</v>
      </c>
      <c r="B1644" s="0" t="s">
        <v>97</v>
      </c>
      <c r="C1644" s="0" t="s">
        <v>79</v>
      </c>
      <c r="D1644" s="0" t="s">
        <v>210</v>
      </c>
      <c r="E1644" s="0" t="n">
        <v>2039</v>
      </c>
      <c r="F1644" s="5" t="n">
        <v>282.872522464904</v>
      </c>
      <c r="G1644" s="11" t="n">
        <v>0.13556</v>
      </c>
      <c r="H1644" s="5" t="n">
        <v>38.3461991453423</v>
      </c>
      <c r="I1644" s="5" t="n">
        <v>244.526323319561</v>
      </c>
    </row>
    <row r="1645" customFormat="false" ht="14.25" hidden="false" customHeight="false" outlineLevel="0" collapsed="false">
      <c r="A1645" s="0" t="s">
        <v>96</v>
      </c>
      <c r="B1645" s="0" t="s">
        <v>97</v>
      </c>
      <c r="C1645" s="0" t="s">
        <v>79</v>
      </c>
      <c r="D1645" s="0" t="s">
        <v>210</v>
      </c>
      <c r="E1645" s="0" t="n">
        <v>2040</v>
      </c>
      <c r="F1645" s="5" t="n">
        <v>29.6588241945474</v>
      </c>
      <c r="G1645" s="11" t="n">
        <v>0.1355</v>
      </c>
      <c r="H1645" s="5" t="n">
        <v>4.01877067836117</v>
      </c>
      <c r="I1645" s="5" t="n">
        <v>25.6400535161862</v>
      </c>
    </row>
    <row r="1646" customFormat="false" ht="14.25" hidden="false" customHeight="false" outlineLevel="0" collapsed="false">
      <c r="A1646" s="0" t="s">
        <v>96</v>
      </c>
      <c r="B1646" s="0" t="s">
        <v>97</v>
      </c>
      <c r="C1646" s="0" t="s">
        <v>79</v>
      </c>
      <c r="D1646" s="0" t="s">
        <v>210</v>
      </c>
      <c r="E1646" s="0" t="n">
        <v>2040</v>
      </c>
      <c r="F1646" s="5" t="n">
        <v>95.0878892350193</v>
      </c>
      <c r="G1646" s="11" t="n">
        <v>0.1355</v>
      </c>
      <c r="H1646" s="5" t="n">
        <v>12.8844089913451</v>
      </c>
      <c r="I1646" s="5" t="n">
        <v>82.2034802436742</v>
      </c>
    </row>
    <row r="1647" customFormat="false" ht="14.25" hidden="false" customHeight="false" outlineLevel="0" collapsed="false">
      <c r="A1647" s="0" t="s">
        <v>96</v>
      </c>
      <c r="B1647" s="0" t="s">
        <v>97</v>
      </c>
      <c r="C1647" s="0" t="s">
        <v>79</v>
      </c>
      <c r="D1647" s="0" t="s">
        <v>210</v>
      </c>
      <c r="E1647" s="0" t="n">
        <v>2040</v>
      </c>
      <c r="F1647" s="5" t="n">
        <v>286.297630518719</v>
      </c>
      <c r="G1647" s="11" t="n">
        <v>0.1355</v>
      </c>
      <c r="H1647" s="5" t="n">
        <v>38.7933289352864</v>
      </c>
      <c r="I1647" s="5" t="n">
        <v>247.504301583432</v>
      </c>
    </row>
    <row r="1648" customFormat="false" ht="14.25" hidden="false" customHeight="false" outlineLevel="0" collapsed="false">
      <c r="A1648" s="0" t="s">
        <v>96</v>
      </c>
      <c r="B1648" s="0" t="s">
        <v>97</v>
      </c>
      <c r="C1648" s="0" t="s">
        <v>84</v>
      </c>
      <c r="D1648" s="0" t="s">
        <v>212</v>
      </c>
      <c r="E1648" s="0" t="n">
        <v>2024</v>
      </c>
      <c r="F1648" s="5" t="n">
        <v>0.0747989228945298</v>
      </c>
      <c r="G1648" s="11" t="n">
        <v>0.12551</v>
      </c>
      <c r="H1648" s="5" t="n">
        <v>0.00938801281249244</v>
      </c>
      <c r="I1648" s="5" t="n">
        <v>0.0654109100820374</v>
      </c>
    </row>
    <row r="1649" customFormat="false" ht="14.25" hidden="false" customHeight="false" outlineLevel="0" collapsed="false">
      <c r="A1649" s="0" t="s">
        <v>96</v>
      </c>
      <c r="B1649" s="0" t="s">
        <v>97</v>
      </c>
      <c r="C1649" s="0" t="s">
        <v>84</v>
      </c>
      <c r="D1649" s="0" t="s">
        <v>212</v>
      </c>
      <c r="E1649" s="0" t="n">
        <v>2025</v>
      </c>
      <c r="F1649" s="5" t="n">
        <v>0.0811637966453419</v>
      </c>
      <c r="G1649" s="11" t="n">
        <v>0.12551</v>
      </c>
      <c r="H1649" s="5" t="n">
        <v>0.0101868681169569</v>
      </c>
      <c r="I1649" s="5" t="n">
        <v>0.070976928528385</v>
      </c>
    </row>
    <row r="1650" customFormat="false" ht="14.25" hidden="false" customHeight="false" outlineLevel="0" collapsed="false">
      <c r="A1650" s="0" t="s">
        <v>96</v>
      </c>
      <c r="B1650" s="0" t="s">
        <v>97</v>
      </c>
      <c r="C1650" s="0" t="s">
        <v>84</v>
      </c>
      <c r="D1650" s="0" t="s">
        <v>212</v>
      </c>
      <c r="E1650" s="0" t="n">
        <v>2026</v>
      </c>
      <c r="F1650" s="5" t="n">
        <v>0.0921734158847305</v>
      </c>
      <c r="G1650" s="11" t="n">
        <v>0.1392508</v>
      </c>
      <c r="H1650" s="5" t="n">
        <v>0.0128352219006814</v>
      </c>
      <c r="I1650" s="5" t="n">
        <v>0.079338193984049</v>
      </c>
    </row>
    <row r="1651" customFormat="false" ht="14.25" hidden="false" customHeight="false" outlineLevel="0" collapsed="false">
      <c r="A1651" s="0" t="s">
        <v>96</v>
      </c>
      <c r="B1651" s="0" t="s">
        <v>97</v>
      </c>
      <c r="C1651" s="0" t="s">
        <v>84</v>
      </c>
      <c r="D1651" s="0" t="s">
        <v>212</v>
      </c>
      <c r="E1651" s="0" t="n">
        <v>2027</v>
      </c>
      <c r="F1651" s="5" t="n">
        <v>0.109098277034715</v>
      </c>
      <c r="G1651" s="11" t="n">
        <v>0.1529916</v>
      </c>
      <c r="H1651" s="5" t="n">
        <v>0.0166911199607843</v>
      </c>
      <c r="I1651" s="5" t="n">
        <v>0.0924071570739307</v>
      </c>
    </row>
    <row r="1652" customFormat="false" ht="14.25" hidden="false" customHeight="false" outlineLevel="0" collapsed="false">
      <c r="A1652" s="0" t="s">
        <v>96</v>
      </c>
      <c r="B1652" s="0" t="s">
        <v>97</v>
      </c>
      <c r="C1652" s="0" t="s">
        <v>84</v>
      </c>
      <c r="D1652" s="0" t="s">
        <v>212</v>
      </c>
      <c r="E1652" s="0" t="n">
        <v>2028</v>
      </c>
      <c r="F1652" s="5" t="n">
        <v>0.131227893976917</v>
      </c>
      <c r="G1652" s="11" t="n">
        <v>0.1667324</v>
      </c>
      <c r="H1652" s="5" t="n">
        <v>0.0218799417097169</v>
      </c>
      <c r="I1652" s="5" t="n">
        <v>0.1093479522672</v>
      </c>
    </row>
    <row r="1653" customFormat="false" ht="14.25" hidden="false" customHeight="false" outlineLevel="0" collapsed="false">
      <c r="A1653" s="0" t="s">
        <v>96</v>
      </c>
      <c r="B1653" s="0" t="s">
        <v>97</v>
      </c>
      <c r="C1653" s="0" t="s">
        <v>84</v>
      </c>
      <c r="D1653" s="0" t="s">
        <v>212</v>
      </c>
      <c r="E1653" s="0" t="n">
        <v>2029</v>
      </c>
      <c r="F1653" s="5" t="n">
        <v>0.157182883659251</v>
      </c>
      <c r="G1653" s="11" t="n">
        <v>0.1804732</v>
      </c>
      <c r="H1653" s="5" t="n">
        <v>0.0283672979992127</v>
      </c>
      <c r="I1653" s="5" t="n">
        <v>0.128815585660038</v>
      </c>
    </row>
    <row r="1654" customFormat="false" ht="14.25" hidden="false" customHeight="false" outlineLevel="0" collapsed="false">
      <c r="A1654" s="0" t="s">
        <v>96</v>
      </c>
      <c r="B1654" s="0" t="s">
        <v>97</v>
      </c>
      <c r="C1654" s="0" t="s">
        <v>84</v>
      </c>
      <c r="D1654" s="0" t="s">
        <v>212</v>
      </c>
      <c r="E1654" s="0" t="n">
        <v>2030</v>
      </c>
      <c r="F1654" s="5" t="n">
        <v>0.186313200252675</v>
      </c>
      <c r="G1654" s="11" t="n">
        <v>0.194214</v>
      </c>
      <c r="H1654" s="5" t="n">
        <v>0.036184631873873</v>
      </c>
      <c r="I1654" s="5" t="n">
        <v>0.150128568378802</v>
      </c>
    </row>
    <row r="1655" customFormat="false" ht="14.25" hidden="false" customHeight="false" outlineLevel="0" collapsed="false">
      <c r="A1655" s="0" t="s">
        <v>96</v>
      </c>
      <c r="B1655" s="0" t="s">
        <v>97</v>
      </c>
      <c r="C1655" s="0" t="s">
        <v>84</v>
      </c>
      <c r="D1655" s="0" t="s">
        <v>212</v>
      </c>
      <c r="E1655" s="0" t="n">
        <v>2031</v>
      </c>
      <c r="F1655" s="5" t="n">
        <v>0.221915107334546</v>
      </c>
      <c r="G1655" s="11" t="n">
        <v>0.2023078</v>
      </c>
      <c r="H1655" s="5" t="n">
        <v>0.044895157151616</v>
      </c>
      <c r="I1655" s="5" t="n">
        <v>0.177019950182931</v>
      </c>
    </row>
    <row r="1656" customFormat="false" ht="14.25" hidden="false" customHeight="false" outlineLevel="0" collapsed="false">
      <c r="A1656" s="0" t="s">
        <v>96</v>
      </c>
      <c r="B1656" s="0" t="s">
        <v>97</v>
      </c>
      <c r="C1656" s="0" t="s">
        <v>84</v>
      </c>
      <c r="D1656" s="0" t="s">
        <v>212</v>
      </c>
      <c r="E1656" s="0" t="n">
        <v>2032</v>
      </c>
      <c r="F1656" s="5" t="n">
        <v>0.264623479152604</v>
      </c>
      <c r="G1656" s="11" t="n">
        <v>0.2104016</v>
      </c>
      <c r="H1656" s="5" t="n">
        <v>0.0556772034112744</v>
      </c>
      <c r="I1656" s="5" t="n">
        <v>0.208946275741329</v>
      </c>
    </row>
    <row r="1657" customFormat="false" ht="14.25" hidden="false" customHeight="false" outlineLevel="0" collapsed="false">
      <c r="A1657" s="0" t="s">
        <v>96</v>
      </c>
      <c r="B1657" s="0" t="s">
        <v>97</v>
      </c>
      <c r="C1657" s="0" t="s">
        <v>84</v>
      </c>
      <c r="D1657" s="0" t="s">
        <v>212</v>
      </c>
      <c r="E1657" s="0" t="n">
        <v>2033</v>
      </c>
      <c r="F1657" s="5" t="n">
        <v>0.311732939358379</v>
      </c>
      <c r="G1657" s="11" t="n">
        <v>0.2184954</v>
      </c>
      <c r="H1657" s="5" t="n">
        <v>0.0681122132782847</v>
      </c>
      <c r="I1657" s="5" t="n">
        <v>0.243620726080094</v>
      </c>
    </row>
    <row r="1658" customFormat="false" ht="14.25" hidden="false" customHeight="false" outlineLevel="0" collapsed="false">
      <c r="A1658" s="0" t="s">
        <v>96</v>
      </c>
      <c r="B1658" s="0" t="s">
        <v>97</v>
      </c>
      <c r="C1658" s="0" t="s">
        <v>84</v>
      </c>
      <c r="D1658" s="0" t="s">
        <v>212</v>
      </c>
      <c r="E1658" s="0" t="n">
        <v>2034</v>
      </c>
      <c r="F1658" s="5" t="n">
        <v>0.363307807892265</v>
      </c>
      <c r="G1658" s="11" t="n">
        <v>0.2265892</v>
      </c>
      <c r="H1658" s="5" t="n">
        <v>0.0823216255440621</v>
      </c>
      <c r="I1658" s="5" t="n">
        <v>0.280986182348203</v>
      </c>
    </row>
    <row r="1659" customFormat="false" ht="14.25" hidden="false" customHeight="false" outlineLevel="0" collapsed="false">
      <c r="A1659" s="0" t="s">
        <v>96</v>
      </c>
      <c r="B1659" s="0" t="s">
        <v>97</v>
      </c>
      <c r="C1659" s="0" t="s">
        <v>84</v>
      </c>
      <c r="D1659" s="0" t="s">
        <v>212</v>
      </c>
      <c r="E1659" s="0" t="n">
        <v>2035</v>
      </c>
      <c r="F1659" s="5" t="n">
        <v>0.416608416171341</v>
      </c>
      <c r="G1659" s="11" t="n">
        <v>0.234683</v>
      </c>
      <c r="H1659" s="5" t="n">
        <v>0.0977709129323387</v>
      </c>
      <c r="I1659" s="5" t="n">
        <v>0.318837503239002</v>
      </c>
    </row>
    <row r="1660" customFormat="false" ht="14.25" hidden="false" customHeight="false" outlineLevel="0" collapsed="false">
      <c r="A1660" s="0" t="s">
        <v>96</v>
      </c>
      <c r="B1660" s="0" t="s">
        <v>97</v>
      </c>
      <c r="C1660" s="0" t="s">
        <v>84</v>
      </c>
      <c r="D1660" s="0" t="s">
        <v>212</v>
      </c>
      <c r="E1660" s="0" t="n">
        <v>2036</v>
      </c>
      <c r="F1660" s="5" t="n">
        <v>0.472253584351836</v>
      </c>
      <c r="G1660" s="11" t="n">
        <v>0.2378724</v>
      </c>
      <c r="H1660" s="5" t="n">
        <v>0.112336093518374</v>
      </c>
      <c r="I1660" s="5" t="n">
        <v>0.359917490833462</v>
      </c>
    </row>
    <row r="1661" customFormat="false" ht="14.25" hidden="false" customHeight="false" outlineLevel="0" collapsed="false">
      <c r="A1661" s="0" t="s">
        <v>96</v>
      </c>
      <c r="B1661" s="0" t="s">
        <v>97</v>
      </c>
      <c r="C1661" s="0" t="s">
        <v>84</v>
      </c>
      <c r="D1661" s="0" t="s">
        <v>212</v>
      </c>
      <c r="E1661" s="0" t="n">
        <v>2037</v>
      </c>
      <c r="F1661" s="5" t="n">
        <v>0.528962582500983</v>
      </c>
      <c r="G1661" s="11" t="n">
        <v>0.2410618</v>
      </c>
      <c r="H1661" s="5" t="n">
        <v>0.127512672270336</v>
      </c>
      <c r="I1661" s="5" t="n">
        <v>0.401449910230648</v>
      </c>
    </row>
    <row r="1662" customFormat="false" ht="14.25" hidden="false" customHeight="false" outlineLevel="0" collapsed="false">
      <c r="A1662" s="0" t="s">
        <v>96</v>
      </c>
      <c r="B1662" s="0" t="s">
        <v>97</v>
      </c>
      <c r="C1662" s="0" t="s">
        <v>84</v>
      </c>
      <c r="D1662" s="0" t="s">
        <v>212</v>
      </c>
      <c r="E1662" s="0" t="n">
        <v>2038</v>
      </c>
      <c r="F1662" s="5" t="n">
        <v>0.585358248003918</v>
      </c>
      <c r="G1662" s="11" t="n">
        <v>0.2442512</v>
      </c>
      <c r="H1662" s="5" t="n">
        <v>0.142974454504855</v>
      </c>
      <c r="I1662" s="5" t="n">
        <v>0.442383793499063</v>
      </c>
    </row>
    <row r="1663" customFormat="false" ht="14.25" hidden="false" customHeight="false" outlineLevel="0" collapsed="false">
      <c r="A1663" s="0" t="s">
        <v>96</v>
      </c>
      <c r="B1663" s="0" t="s">
        <v>97</v>
      </c>
      <c r="C1663" s="0" t="s">
        <v>84</v>
      </c>
      <c r="D1663" s="0" t="s">
        <v>212</v>
      </c>
      <c r="E1663" s="0" t="n">
        <v>2039</v>
      </c>
      <c r="F1663" s="5" t="n">
        <v>0.641452741401094</v>
      </c>
      <c r="G1663" s="11" t="n">
        <v>0.2474406</v>
      </c>
      <c r="H1663" s="5" t="n">
        <v>0.158721451203932</v>
      </c>
      <c r="I1663" s="5" t="n">
        <v>0.482731290197162</v>
      </c>
    </row>
    <row r="1664" customFormat="false" ht="14.25" hidden="false" customHeight="false" outlineLevel="0" collapsed="false">
      <c r="A1664" s="0" t="s">
        <v>96</v>
      </c>
      <c r="B1664" s="0" t="s">
        <v>97</v>
      </c>
      <c r="C1664" s="0" t="s">
        <v>84</v>
      </c>
      <c r="D1664" s="0" t="s">
        <v>212</v>
      </c>
      <c r="E1664" s="0" t="n">
        <v>2040</v>
      </c>
      <c r="F1664" s="5" t="n">
        <v>0.694854218268311</v>
      </c>
      <c r="G1664" s="11" t="n">
        <v>0.25063</v>
      </c>
      <c r="H1664" s="5" t="n">
        <v>0.174151312724587</v>
      </c>
      <c r="I1664" s="5" t="n">
        <v>0.520702905543724</v>
      </c>
    </row>
    <row r="1665" customFormat="false" ht="14.25" hidden="false" customHeight="false" outlineLevel="0" collapsed="false">
      <c r="A1665" s="0" t="s">
        <v>96</v>
      </c>
      <c r="B1665" s="0" t="s">
        <v>97</v>
      </c>
      <c r="C1665" s="0" t="s">
        <v>84</v>
      </c>
      <c r="D1665" s="0" t="s">
        <v>213</v>
      </c>
      <c r="E1665" s="0" t="n">
        <v>2024</v>
      </c>
      <c r="F1665" s="5" t="n">
        <v>1.06177733282157</v>
      </c>
      <c r="G1665" s="11" t="n">
        <v>0</v>
      </c>
      <c r="H1665" s="5" t="n">
        <v>0</v>
      </c>
      <c r="I1665" s="5" t="n">
        <v>1.06177733282157</v>
      </c>
    </row>
    <row r="1666" customFormat="false" ht="14.25" hidden="false" customHeight="false" outlineLevel="0" collapsed="false">
      <c r="A1666" s="0" t="s">
        <v>96</v>
      </c>
      <c r="B1666" s="0" t="s">
        <v>97</v>
      </c>
      <c r="C1666" s="0" t="s">
        <v>84</v>
      </c>
      <c r="D1666" s="0" t="s">
        <v>213</v>
      </c>
      <c r="E1666" s="0" t="n">
        <v>2025</v>
      </c>
      <c r="F1666" s="5" t="n">
        <v>1.4127930270606</v>
      </c>
      <c r="G1666" s="11" t="n">
        <v>0</v>
      </c>
      <c r="H1666" s="5" t="n">
        <v>0</v>
      </c>
      <c r="I1666" s="5" t="n">
        <v>1.4127930270606</v>
      </c>
    </row>
    <row r="1667" customFormat="false" ht="14.25" hidden="false" customHeight="false" outlineLevel="0" collapsed="false">
      <c r="A1667" s="0" t="s">
        <v>96</v>
      </c>
      <c r="B1667" s="0" t="s">
        <v>97</v>
      </c>
      <c r="C1667" s="0" t="s">
        <v>84</v>
      </c>
      <c r="D1667" s="0" t="s">
        <v>213</v>
      </c>
      <c r="E1667" s="0" t="n">
        <v>2026</v>
      </c>
      <c r="F1667" s="5" t="n">
        <v>1.80871686364293</v>
      </c>
      <c r="G1667" s="11" t="n">
        <v>0</v>
      </c>
      <c r="H1667" s="5" t="n">
        <v>0</v>
      </c>
      <c r="I1667" s="5" t="n">
        <v>1.80871686364293</v>
      </c>
    </row>
    <row r="1668" customFormat="false" ht="14.25" hidden="false" customHeight="false" outlineLevel="0" collapsed="false">
      <c r="A1668" s="0" t="s">
        <v>96</v>
      </c>
      <c r="B1668" s="0" t="s">
        <v>97</v>
      </c>
      <c r="C1668" s="0" t="s">
        <v>84</v>
      </c>
      <c r="D1668" s="0" t="s">
        <v>213</v>
      </c>
      <c r="E1668" s="0" t="n">
        <v>2027</v>
      </c>
      <c r="F1668" s="5" t="n">
        <v>2.25292746865943</v>
      </c>
      <c r="G1668" s="11" t="n">
        <v>0</v>
      </c>
      <c r="H1668" s="5" t="n">
        <v>0</v>
      </c>
      <c r="I1668" s="5" t="n">
        <v>2.25292746865943</v>
      </c>
    </row>
    <row r="1669" customFormat="false" ht="14.25" hidden="false" customHeight="false" outlineLevel="0" collapsed="false">
      <c r="A1669" s="0" t="s">
        <v>96</v>
      </c>
      <c r="B1669" s="0" t="s">
        <v>97</v>
      </c>
      <c r="C1669" s="0" t="s">
        <v>84</v>
      </c>
      <c r="D1669" s="0" t="s">
        <v>213</v>
      </c>
      <c r="E1669" s="0" t="n">
        <v>2028</v>
      </c>
      <c r="F1669" s="5" t="n">
        <v>2.75372460821795</v>
      </c>
      <c r="G1669" s="11" t="n">
        <v>0</v>
      </c>
      <c r="H1669" s="5" t="n">
        <v>0</v>
      </c>
      <c r="I1669" s="5" t="n">
        <v>2.75372460821795</v>
      </c>
    </row>
    <row r="1670" customFormat="false" ht="14.25" hidden="false" customHeight="false" outlineLevel="0" collapsed="false">
      <c r="A1670" s="0" t="s">
        <v>96</v>
      </c>
      <c r="B1670" s="0" t="s">
        <v>97</v>
      </c>
      <c r="C1670" s="0" t="s">
        <v>84</v>
      </c>
      <c r="D1670" s="0" t="s">
        <v>213</v>
      </c>
      <c r="E1670" s="0" t="n">
        <v>2029</v>
      </c>
      <c r="F1670" s="5" t="n">
        <v>3.3079512708173</v>
      </c>
      <c r="G1670" s="11" t="n">
        <v>0</v>
      </c>
      <c r="H1670" s="5" t="n">
        <v>0</v>
      </c>
      <c r="I1670" s="5" t="n">
        <v>3.3079512708173</v>
      </c>
    </row>
    <row r="1671" customFormat="false" ht="14.25" hidden="false" customHeight="false" outlineLevel="0" collapsed="false">
      <c r="A1671" s="0" t="s">
        <v>96</v>
      </c>
      <c r="B1671" s="0" t="s">
        <v>97</v>
      </c>
      <c r="C1671" s="0" t="s">
        <v>84</v>
      </c>
      <c r="D1671" s="0" t="s">
        <v>213</v>
      </c>
      <c r="E1671" s="0" t="n">
        <v>2030</v>
      </c>
      <c r="F1671" s="5" t="n">
        <v>3.87782351130818</v>
      </c>
      <c r="G1671" s="11" t="n">
        <v>0</v>
      </c>
      <c r="H1671" s="5" t="n">
        <v>0</v>
      </c>
      <c r="I1671" s="5" t="n">
        <v>3.87782351130818</v>
      </c>
    </row>
    <row r="1672" customFormat="false" ht="14.25" hidden="false" customHeight="false" outlineLevel="0" collapsed="false">
      <c r="A1672" s="0" t="s">
        <v>96</v>
      </c>
      <c r="B1672" s="0" t="s">
        <v>97</v>
      </c>
      <c r="C1672" s="0" t="s">
        <v>84</v>
      </c>
      <c r="D1672" s="0" t="s">
        <v>213</v>
      </c>
      <c r="E1672" s="0" t="n">
        <v>2031</v>
      </c>
      <c r="F1672" s="5" t="n">
        <v>4.46879719718205</v>
      </c>
      <c r="G1672" s="11" t="n">
        <v>0</v>
      </c>
      <c r="H1672" s="5" t="n">
        <v>0</v>
      </c>
      <c r="I1672" s="5" t="n">
        <v>4.46879719718205</v>
      </c>
    </row>
    <row r="1673" customFormat="false" ht="14.25" hidden="false" customHeight="false" outlineLevel="0" collapsed="false">
      <c r="A1673" s="0" t="s">
        <v>96</v>
      </c>
      <c r="B1673" s="0" t="s">
        <v>97</v>
      </c>
      <c r="C1673" s="0" t="s">
        <v>84</v>
      </c>
      <c r="D1673" s="0" t="s">
        <v>213</v>
      </c>
      <c r="E1673" s="0" t="n">
        <v>2032</v>
      </c>
      <c r="F1673" s="5" t="n">
        <v>5.04370455111208</v>
      </c>
      <c r="G1673" s="11" t="n">
        <v>0</v>
      </c>
      <c r="H1673" s="5" t="n">
        <v>0</v>
      </c>
      <c r="I1673" s="5" t="n">
        <v>5.04370455111208</v>
      </c>
    </row>
    <row r="1674" customFormat="false" ht="14.25" hidden="false" customHeight="false" outlineLevel="0" collapsed="false">
      <c r="A1674" s="0" t="s">
        <v>96</v>
      </c>
      <c r="B1674" s="0" t="s">
        <v>97</v>
      </c>
      <c r="C1674" s="0" t="s">
        <v>84</v>
      </c>
      <c r="D1674" s="0" t="s">
        <v>213</v>
      </c>
      <c r="E1674" s="0" t="n">
        <v>2033</v>
      </c>
      <c r="F1674" s="5" t="n">
        <v>5.59240719559342</v>
      </c>
      <c r="G1674" s="11" t="n">
        <v>0</v>
      </c>
      <c r="H1674" s="5" t="n">
        <v>0</v>
      </c>
      <c r="I1674" s="5" t="n">
        <v>5.59240719559342</v>
      </c>
    </row>
    <row r="1675" customFormat="false" ht="14.25" hidden="false" customHeight="false" outlineLevel="0" collapsed="false">
      <c r="A1675" s="0" t="s">
        <v>96</v>
      </c>
      <c r="B1675" s="0" t="s">
        <v>97</v>
      </c>
      <c r="C1675" s="0" t="s">
        <v>84</v>
      </c>
      <c r="D1675" s="0" t="s">
        <v>213</v>
      </c>
      <c r="E1675" s="0" t="n">
        <v>2034</v>
      </c>
      <c r="F1675" s="5" t="n">
        <v>6.09945337313989</v>
      </c>
      <c r="G1675" s="11" t="n">
        <v>0</v>
      </c>
      <c r="H1675" s="5" t="n">
        <v>0</v>
      </c>
      <c r="I1675" s="5" t="n">
        <v>6.09945337313989</v>
      </c>
    </row>
    <row r="1676" customFormat="false" ht="14.25" hidden="false" customHeight="false" outlineLevel="0" collapsed="false">
      <c r="A1676" s="0" t="s">
        <v>96</v>
      </c>
      <c r="B1676" s="0" t="s">
        <v>97</v>
      </c>
      <c r="C1676" s="0" t="s">
        <v>84</v>
      </c>
      <c r="D1676" s="0" t="s">
        <v>213</v>
      </c>
      <c r="E1676" s="0" t="n">
        <v>2035</v>
      </c>
      <c r="F1676" s="5" t="n">
        <v>6.57496181229934</v>
      </c>
      <c r="G1676" s="11" t="n">
        <v>0</v>
      </c>
      <c r="H1676" s="5" t="n">
        <v>0</v>
      </c>
      <c r="I1676" s="5" t="n">
        <v>6.57496181229934</v>
      </c>
    </row>
    <row r="1677" customFormat="false" ht="14.25" hidden="false" customHeight="false" outlineLevel="0" collapsed="false">
      <c r="A1677" s="0" t="s">
        <v>96</v>
      </c>
      <c r="B1677" s="0" t="s">
        <v>97</v>
      </c>
      <c r="C1677" s="0" t="s">
        <v>84</v>
      </c>
      <c r="D1677" s="0" t="s">
        <v>213</v>
      </c>
      <c r="E1677" s="0" t="n">
        <v>2036</v>
      </c>
      <c r="F1677" s="5" t="n">
        <v>6.98326217322784</v>
      </c>
      <c r="G1677" s="11" t="n">
        <v>0</v>
      </c>
      <c r="H1677" s="5" t="n">
        <v>0</v>
      </c>
      <c r="I1677" s="5" t="n">
        <v>6.98326217322784</v>
      </c>
    </row>
    <row r="1678" customFormat="false" ht="14.25" hidden="false" customHeight="false" outlineLevel="0" collapsed="false">
      <c r="A1678" s="0" t="s">
        <v>96</v>
      </c>
      <c r="B1678" s="0" t="s">
        <v>97</v>
      </c>
      <c r="C1678" s="0" t="s">
        <v>84</v>
      </c>
      <c r="D1678" s="0" t="s">
        <v>213</v>
      </c>
      <c r="E1678" s="0" t="n">
        <v>2037</v>
      </c>
      <c r="F1678" s="5" t="n">
        <v>7.27439415948912</v>
      </c>
      <c r="G1678" s="11" t="n">
        <v>0</v>
      </c>
      <c r="H1678" s="5" t="n">
        <v>0</v>
      </c>
      <c r="I1678" s="5" t="n">
        <v>7.27439415948912</v>
      </c>
    </row>
    <row r="1679" customFormat="false" ht="14.25" hidden="false" customHeight="false" outlineLevel="0" collapsed="false">
      <c r="A1679" s="0" t="s">
        <v>96</v>
      </c>
      <c r="B1679" s="0" t="s">
        <v>97</v>
      </c>
      <c r="C1679" s="0" t="s">
        <v>84</v>
      </c>
      <c r="D1679" s="0" t="s">
        <v>213</v>
      </c>
      <c r="E1679" s="0" t="n">
        <v>2038</v>
      </c>
      <c r="F1679" s="5" t="n">
        <v>7.4401116398146</v>
      </c>
      <c r="G1679" s="11" t="n">
        <v>0</v>
      </c>
      <c r="H1679" s="5" t="n">
        <v>0</v>
      </c>
      <c r="I1679" s="5" t="n">
        <v>7.4401116398146</v>
      </c>
    </row>
    <row r="1680" customFormat="false" ht="14.25" hidden="false" customHeight="false" outlineLevel="0" collapsed="false">
      <c r="A1680" s="0" t="s">
        <v>96</v>
      </c>
      <c r="B1680" s="0" t="s">
        <v>97</v>
      </c>
      <c r="C1680" s="0" t="s">
        <v>84</v>
      </c>
      <c r="D1680" s="0" t="s">
        <v>213</v>
      </c>
      <c r="E1680" s="0" t="n">
        <v>2039</v>
      </c>
      <c r="F1680" s="5" t="n">
        <v>7.53006568531254</v>
      </c>
      <c r="G1680" s="11" t="n">
        <v>0</v>
      </c>
      <c r="H1680" s="5" t="n">
        <v>0</v>
      </c>
      <c r="I1680" s="5" t="n">
        <v>7.53006568531254</v>
      </c>
    </row>
    <row r="1681" customFormat="false" ht="14.25" hidden="false" customHeight="false" outlineLevel="0" collapsed="false">
      <c r="A1681" s="0" t="s">
        <v>96</v>
      </c>
      <c r="B1681" s="0" t="s">
        <v>97</v>
      </c>
      <c r="C1681" s="0" t="s">
        <v>84</v>
      </c>
      <c r="D1681" s="0" t="s">
        <v>213</v>
      </c>
      <c r="E1681" s="0" t="n">
        <v>2040</v>
      </c>
      <c r="F1681" s="5" t="n">
        <v>7.57244308333998</v>
      </c>
      <c r="G1681" s="11" t="n">
        <v>0</v>
      </c>
      <c r="H1681" s="5" t="n">
        <v>0</v>
      </c>
      <c r="I1681" s="5" t="n">
        <v>7.57244308333998</v>
      </c>
    </row>
    <row r="1682" customFormat="false" ht="14.25" hidden="false" customHeight="false" outlineLevel="0" collapsed="false">
      <c r="A1682" s="0" t="s">
        <v>96</v>
      </c>
      <c r="B1682" s="0" t="s">
        <v>97</v>
      </c>
      <c r="C1682" s="0" t="s">
        <v>84</v>
      </c>
      <c r="D1682" s="0" t="s">
        <v>214</v>
      </c>
      <c r="E1682" s="0" t="n">
        <v>2024</v>
      </c>
      <c r="F1682" s="5" t="n">
        <v>0.531203571476348</v>
      </c>
      <c r="G1682" s="11" t="n">
        <v>0.12551</v>
      </c>
      <c r="H1682" s="5" t="n">
        <v>0.0666713602559965</v>
      </c>
      <c r="I1682" s="5" t="n">
        <v>0.464532211220352</v>
      </c>
    </row>
    <row r="1683" customFormat="false" ht="14.25" hidden="false" customHeight="false" outlineLevel="0" collapsed="false">
      <c r="A1683" s="0" t="s">
        <v>96</v>
      </c>
      <c r="B1683" s="0" t="s">
        <v>97</v>
      </c>
      <c r="C1683" s="0" t="s">
        <v>84</v>
      </c>
      <c r="D1683" s="0" t="s">
        <v>214</v>
      </c>
      <c r="E1683" s="0" t="n">
        <v>2025</v>
      </c>
      <c r="F1683" s="5" t="n">
        <v>0.615640478229401</v>
      </c>
      <c r="G1683" s="11" t="n">
        <v>0.12551</v>
      </c>
      <c r="H1683" s="5" t="n">
        <v>0.0772690364225722</v>
      </c>
      <c r="I1683" s="5" t="n">
        <v>0.538371441806829</v>
      </c>
    </row>
    <row r="1684" customFormat="false" ht="14.25" hidden="false" customHeight="false" outlineLevel="0" collapsed="false">
      <c r="A1684" s="0" t="s">
        <v>96</v>
      </c>
      <c r="B1684" s="0" t="s">
        <v>97</v>
      </c>
      <c r="C1684" s="0" t="s">
        <v>84</v>
      </c>
      <c r="D1684" s="0" t="s">
        <v>214</v>
      </c>
      <c r="E1684" s="0" t="n">
        <v>2026</v>
      </c>
      <c r="F1684" s="5" t="n">
        <v>0.876229104633457</v>
      </c>
      <c r="G1684" s="11" t="n">
        <v>0.1392508</v>
      </c>
      <c r="H1684" s="5" t="n">
        <v>0.122015603803493</v>
      </c>
      <c r="I1684" s="5" t="n">
        <v>0.754213500829964</v>
      </c>
    </row>
    <row r="1685" customFormat="false" ht="14.25" hidden="false" customHeight="false" outlineLevel="0" collapsed="false">
      <c r="A1685" s="0" t="s">
        <v>96</v>
      </c>
      <c r="B1685" s="0" t="s">
        <v>97</v>
      </c>
      <c r="C1685" s="0" t="s">
        <v>84</v>
      </c>
      <c r="D1685" s="0" t="s">
        <v>214</v>
      </c>
      <c r="E1685" s="0" t="n">
        <v>2027</v>
      </c>
      <c r="F1685" s="5" t="n">
        <v>1.25474007665608</v>
      </c>
      <c r="G1685" s="11" t="n">
        <v>0.1529916</v>
      </c>
      <c r="H1685" s="5" t="n">
        <v>0.191964691911736</v>
      </c>
      <c r="I1685" s="5" t="n">
        <v>1.06277538474434</v>
      </c>
    </row>
    <row r="1686" customFormat="false" ht="14.25" hidden="false" customHeight="false" outlineLevel="0" collapsed="false">
      <c r="A1686" s="0" t="s">
        <v>96</v>
      </c>
      <c r="B1686" s="0" t="s">
        <v>97</v>
      </c>
      <c r="C1686" s="0" t="s">
        <v>84</v>
      </c>
      <c r="D1686" s="0" t="s">
        <v>214</v>
      </c>
      <c r="E1686" s="0" t="n">
        <v>2028</v>
      </c>
      <c r="F1686" s="5" t="n">
        <v>1.76716595444443</v>
      </c>
      <c r="G1686" s="11" t="n">
        <v>0.1667324</v>
      </c>
      <c r="H1686" s="5" t="n">
        <v>0.294643820782811</v>
      </c>
      <c r="I1686" s="5" t="n">
        <v>1.47252213366162</v>
      </c>
    </row>
    <row r="1687" customFormat="false" ht="14.25" hidden="false" customHeight="false" outlineLevel="0" collapsed="false">
      <c r="A1687" s="0" t="s">
        <v>96</v>
      </c>
      <c r="B1687" s="0" t="s">
        <v>97</v>
      </c>
      <c r="C1687" s="0" t="s">
        <v>84</v>
      </c>
      <c r="D1687" s="0" t="s">
        <v>214</v>
      </c>
      <c r="E1687" s="0" t="n">
        <v>2029</v>
      </c>
      <c r="F1687" s="5" t="n">
        <v>2.42605050374057</v>
      </c>
      <c r="G1687" s="11" t="n">
        <v>0.1804732</v>
      </c>
      <c r="H1687" s="5" t="n">
        <v>0.437837097771673</v>
      </c>
      <c r="I1687" s="5" t="n">
        <v>1.9882134059689</v>
      </c>
    </row>
    <row r="1688" customFormat="false" ht="14.25" hidden="false" customHeight="false" outlineLevel="0" collapsed="false">
      <c r="A1688" s="0" t="s">
        <v>96</v>
      </c>
      <c r="B1688" s="0" t="s">
        <v>97</v>
      </c>
      <c r="C1688" s="0" t="s">
        <v>84</v>
      </c>
      <c r="D1688" s="0" t="s">
        <v>214</v>
      </c>
      <c r="E1688" s="0" t="n">
        <v>2030</v>
      </c>
      <c r="F1688" s="5" t="n">
        <v>3.20199874087322</v>
      </c>
      <c r="G1688" s="11" t="n">
        <v>0.194214</v>
      </c>
      <c r="H1688" s="5" t="n">
        <v>0.621872983459952</v>
      </c>
      <c r="I1688" s="5" t="n">
        <v>2.58012575741327</v>
      </c>
    </row>
    <row r="1689" customFormat="false" ht="14.25" hidden="false" customHeight="false" outlineLevel="0" collapsed="false">
      <c r="A1689" s="0" t="s">
        <v>96</v>
      </c>
      <c r="B1689" s="0" t="s">
        <v>97</v>
      </c>
      <c r="C1689" s="0" t="s">
        <v>84</v>
      </c>
      <c r="D1689" s="0" t="s">
        <v>214</v>
      </c>
      <c r="E1689" s="0" t="n">
        <v>2031</v>
      </c>
      <c r="F1689" s="5" t="n">
        <v>4.16864669888965</v>
      </c>
      <c r="G1689" s="11" t="n">
        <v>0.2023078</v>
      </c>
      <c r="H1689" s="5" t="n">
        <v>0.843349742629627</v>
      </c>
      <c r="I1689" s="5" t="n">
        <v>3.32529695626002</v>
      </c>
    </row>
    <row r="1690" customFormat="false" ht="14.25" hidden="false" customHeight="false" outlineLevel="0" collapsed="false">
      <c r="A1690" s="0" t="s">
        <v>96</v>
      </c>
      <c r="B1690" s="0" t="s">
        <v>97</v>
      </c>
      <c r="C1690" s="0" t="s">
        <v>84</v>
      </c>
      <c r="D1690" s="0" t="s">
        <v>214</v>
      </c>
      <c r="E1690" s="0" t="n">
        <v>2032</v>
      </c>
      <c r="F1690" s="5" t="n">
        <v>5.35499663099343</v>
      </c>
      <c r="G1690" s="11" t="n">
        <v>0.2104016</v>
      </c>
      <c r="H1690" s="5" t="n">
        <v>1.12669985915563</v>
      </c>
      <c r="I1690" s="5" t="n">
        <v>4.2282967718378</v>
      </c>
    </row>
    <row r="1691" customFormat="false" ht="14.25" hidden="false" customHeight="false" outlineLevel="0" collapsed="false">
      <c r="A1691" s="0" t="s">
        <v>96</v>
      </c>
      <c r="B1691" s="0" t="s">
        <v>97</v>
      </c>
      <c r="C1691" s="0" t="s">
        <v>84</v>
      </c>
      <c r="D1691" s="0" t="s">
        <v>214</v>
      </c>
      <c r="E1691" s="0" t="n">
        <v>2033</v>
      </c>
      <c r="F1691" s="5" t="n">
        <v>6.73561508209085</v>
      </c>
      <c r="G1691" s="11" t="n">
        <v>0.2184954</v>
      </c>
      <c r="H1691" s="5" t="n">
        <v>1.47170091160747</v>
      </c>
      <c r="I1691" s="5" t="n">
        <v>5.26391417048338</v>
      </c>
    </row>
    <row r="1692" customFormat="false" ht="14.25" hidden="false" customHeight="false" outlineLevel="0" collapsed="false">
      <c r="A1692" s="0" t="s">
        <v>96</v>
      </c>
      <c r="B1692" s="0" t="s">
        <v>97</v>
      </c>
      <c r="C1692" s="0" t="s">
        <v>84</v>
      </c>
      <c r="D1692" s="0" t="s">
        <v>214</v>
      </c>
      <c r="E1692" s="0" t="n">
        <v>2034</v>
      </c>
      <c r="F1692" s="5" t="n">
        <v>8.30610299886625</v>
      </c>
      <c r="G1692" s="11" t="n">
        <v>0.2265892</v>
      </c>
      <c r="H1692" s="5" t="n">
        <v>1.8820732336307</v>
      </c>
      <c r="I1692" s="5" t="n">
        <v>6.42402976523554</v>
      </c>
    </row>
    <row r="1693" customFormat="false" ht="14.25" hidden="false" customHeight="false" outlineLevel="0" collapsed="false">
      <c r="A1693" s="0" t="s">
        <v>96</v>
      </c>
      <c r="B1693" s="0" t="s">
        <v>97</v>
      </c>
      <c r="C1693" s="0" t="s">
        <v>84</v>
      </c>
      <c r="D1693" s="0" t="s">
        <v>214</v>
      </c>
      <c r="E1693" s="0" t="n">
        <v>2035</v>
      </c>
      <c r="F1693" s="5" t="n">
        <v>10.0406707108847</v>
      </c>
      <c r="G1693" s="11" t="n">
        <v>0.234683</v>
      </c>
      <c r="H1693" s="5" t="n">
        <v>2.35637472444256</v>
      </c>
      <c r="I1693" s="5" t="n">
        <v>7.68429598644215</v>
      </c>
    </row>
    <row r="1694" customFormat="false" ht="14.25" hidden="false" customHeight="false" outlineLevel="0" collapsed="false">
      <c r="A1694" s="0" t="s">
        <v>96</v>
      </c>
      <c r="B1694" s="0" t="s">
        <v>97</v>
      </c>
      <c r="C1694" s="0" t="s">
        <v>84</v>
      </c>
      <c r="D1694" s="0" t="s">
        <v>214</v>
      </c>
      <c r="E1694" s="0" t="n">
        <v>2036</v>
      </c>
      <c r="F1694" s="5" t="n">
        <v>11.7370534579556</v>
      </c>
      <c r="G1694" s="11" t="n">
        <v>0.2378724</v>
      </c>
      <c r="H1694" s="5" t="n">
        <v>2.79192107497221</v>
      </c>
      <c r="I1694" s="5" t="n">
        <v>8.94513238298343</v>
      </c>
    </row>
    <row r="1695" customFormat="false" ht="14.25" hidden="false" customHeight="false" outlineLevel="0" collapsed="false">
      <c r="A1695" s="0" t="s">
        <v>96</v>
      </c>
      <c r="B1695" s="0" t="s">
        <v>97</v>
      </c>
      <c r="C1695" s="0" t="s">
        <v>84</v>
      </c>
      <c r="D1695" s="0" t="s">
        <v>214</v>
      </c>
      <c r="E1695" s="0" t="n">
        <v>2037</v>
      </c>
      <c r="F1695" s="5" t="n">
        <v>13.3683777266162</v>
      </c>
      <c r="G1695" s="11" t="n">
        <v>0.2410618</v>
      </c>
      <c r="H1695" s="5" t="n">
        <v>3.22260519785801</v>
      </c>
      <c r="I1695" s="5" t="n">
        <v>10.1457725287582</v>
      </c>
    </row>
    <row r="1696" customFormat="false" ht="14.25" hidden="false" customHeight="false" outlineLevel="0" collapsed="false">
      <c r="A1696" s="0" t="s">
        <v>96</v>
      </c>
      <c r="B1696" s="0" t="s">
        <v>97</v>
      </c>
      <c r="C1696" s="0" t="s">
        <v>84</v>
      </c>
      <c r="D1696" s="0" t="s">
        <v>214</v>
      </c>
      <c r="E1696" s="0" t="n">
        <v>2038</v>
      </c>
      <c r="F1696" s="5" t="n">
        <v>14.9363944903306</v>
      </c>
      <c r="G1696" s="11" t="n">
        <v>0.2442512</v>
      </c>
      <c r="H1696" s="5" t="n">
        <v>3.64823227793663</v>
      </c>
      <c r="I1696" s="5" t="n">
        <v>11.2881622123939</v>
      </c>
    </row>
    <row r="1697" customFormat="false" ht="14.25" hidden="false" customHeight="false" outlineLevel="0" collapsed="false">
      <c r="A1697" s="0" t="s">
        <v>96</v>
      </c>
      <c r="B1697" s="0" t="s">
        <v>97</v>
      </c>
      <c r="C1697" s="0" t="s">
        <v>84</v>
      </c>
      <c r="D1697" s="0" t="s">
        <v>214</v>
      </c>
      <c r="E1697" s="0" t="n">
        <v>2039</v>
      </c>
      <c r="F1697" s="5" t="n">
        <v>16.5218387866676</v>
      </c>
      <c r="G1697" s="11" t="n">
        <v>0.2474406</v>
      </c>
      <c r="H1697" s="5" t="n">
        <v>4.08817370247631</v>
      </c>
      <c r="I1697" s="5" t="n">
        <v>12.4336650841913</v>
      </c>
    </row>
    <row r="1698" customFormat="false" ht="14.25" hidden="false" customHeight="false" outlineLevel="0" collapsed="false">
      <c r="A1698" s="0" t="s">
        <v>96</v>
      </c>
      <c r="B1698" s="0" t="s">
        <v>97</v>
      </c>
      <c r="C1698" s="0" t="s">
        <v>84</v>
      </c>
      <c r="D1698" s="0" t="s">
        <v>214</v>
      </c>
      <c r="E1698" s="0" t="n">
        <v>2040</v>
      </c>
      <c r="F1698" s="5" t="n">
        <v>18.0595749917468</v>
      </c>
      <c r="G1698" s="11" t="n">
        <v>0.25063</v>
      </c>
      <c r="H1698" s="5" t="n">
        <v>4.52627128018149</v>
      </c>
      <c r="I1698" s="5" t="n">
        <v>13.5333037115653</v>
      </c>
    </row>
    <row r="1699" customFormat="false" ht="14.25" hidden="false" customHeight="false" outlineLevel="0" collapsed="false">
      <c r="A1699" s="0" t="s">
        <v>96</v>
      </c>
      <c r="B1699" s="0" t="s">
        <v>97</v>
      </c>
      <c r="C1699" s="0" t="s">
        <v>84</v>
      </c>
      <c r="D1699" s="0" t="s">
        <v>215</v>
      </c>
      <c r="E1699" s="0" t="n">
        <v>2024</v>
      </c>
      <c r="F1699" s="5" t="n">
        <v>0.151365723902935</v>
      </c>
      <c r="G1699" s="11" t="n">
        <v>0</v>
      </c>
      <c r="H1699" s="5" t="n">
        <v>0</v>
      </c>
      <c r="I1699" s="5" t="n">
        <v>0.151365723902935</v>
      </c>
    </row>
    <row r="1700" customFormat="false" ht="14.25" hidden="false" customHeight="false" outlineLevel="0" collapsed="false">
      <c r="A1700" s="0" t="s">
        <v>96</v>
      </c>
      <c r="B1700" s="0" t="s">
        <v>97</v>
      </c>
      <c r="C1700" s="0" t="s">
        <v>84</v>
      </c>
      <c r="D1700" s="0" t="s">
        <v>215</v>
      </c>
      <c r="E1700" s="0" t="n">
        <v>2025</v>
      </c>
      <c r="F1700" s="5" t="n">
        <v>0.203940710559115</v>
      </c>
      <c r="G1700" s="11" t="n">
        <v>0</v>
      </c>
      <c r="H1700" s="5" t="n">
        <v>0</v>
      </c>
      <c r="I1700" s="5" t="n">
        <v>0.203940710559115</v>
      </c>
    </row>
    <row r="1701" customFormat="false" ht="14.25" hidden="false" customHeight="false" outlineLevel="0" collapsed="false">
      <c r="A1701" s="0" t="s">
        <v>96</v>
      </c>
      <c r="B1701" s="0" t="s">
        <v>97</v>
      </c>
      <c r="C1701" s="0" t="s">
        <v>84</v>
      </c>
      <c r="D1701" s="0" t="s">
        <v>215</v>
      </c>
      <c r="E1701" s="0" t="n">
        <v>2026</v>
      </c>
      <c r="F1701" s="5" t="n">
        <v>0.59545965331491</v>
      </c>
      <c r="G1701" s="11" t="n">
        <v>0</v>
      </c>
      <c r="H1701" s="5" t="n">
        <v>0</v>
      </c>
      <c r="I1701" s="5" t="n">
        <v>0.59545965331491</v>
      </c>
    </row>
    <row r="1702" customFormat="false" ht="14.25" hidden="false" customHeight="false" outlineLevel="0" collapsed="false">
      <c r="A1702" s="0" t="s">
        <v>96</v>
      </c>
      <c r="B1702" s="0" t="s">
        <v>97</v>
      </c>
      <c r="C1702" s="0" t="s">
        <v>84</v>
      </c>
      <c r="D1702" s="0" t="s">
        <v>215</v>
      </c>
      <c r="E1702" s="0" t="n">
        <v>2027</v>
      </c>
      <c r="F1702" s="5" t="n">
        <v>1.25261532074727</v>
      </c>
      <c r="G1702" s="11" t="n">
        <v>0</v>
      </c>
      <c r="H1702" s="5" t="n">
        <v>0</v>
      </c>
      <c r="I1702" s="5" t="n">
        <v>1.25261532074727</v>
      </c>
    </row>
    <row r="1703" customFormat="false" ht="14.25" hidden="false" customHeight="false" outlineLevel="0" collapsed="false">
      <c r="A1703" s="0" t="s">
        <v>96</v>
      </c>
      <c r="B1703" s="0" t="s">
        <v>97</v>
      </c>
      <c r="C1703" s="0" t="s">
        <v>84</v>
      </c>
      <c r="D1703" s="0" t="s">
        <v>215</v>
      </c>
      <c r="E1703" s="0" t="n">
        <v>2028</v>
      </c>
      <c r="F1703" s="5" t="n">
        <v>2.11624932906808</v>
      </c>
      <c r="G1703" s="11" t="n">
        <v>0</v>
      </c>
      <c r="H1703" s="5" t="n">
        <v>0</v>
      </c>
      <c r="I1703" s="5" t="n">
        <v>2.11624932906808</v>
      </c>
    </row>
    <row r="1704" customFormat="false" ht="14.25" hidden="false" customHeight="false" outlineLevel="0" collapsed="false">
      <c r="A1704" s="0" t="s">
        <v>96</v>
      </c>
      <c r="B1704" s="0" t="s">
        <v>97</v>
      </c>
      <c r="C1704" s="0" t="s">
        <v>84</v>
      </c>
      <c r="D1704" s="0" t="s">
        <v>215</v>
      </c>
      <c r="E1704" s="0" t="n">
        <v>2029</v>
      </c>
      <c r="F1704" s="5" t="n">
        <v>3.12679007163009</v>
      </c>
      <c r="G1704" s="11" t="n">
        <v>0</v>
      </c>
      <c r="H1704" s="5" t="n">
        <v>0</v>
      </c>
      <c r="I1704" s="5" t="n">
        <v>3.12679007163009</v>
      </c>
    </row>
    <row r="1705" customFormat="false" ht="14.25" hidden="false" customHeight="false" outlineLevel="0" collapsed="false">
      <c r="A1705" s="0" t="s">
        <v>96</v>
      </c>
      <c r="B1705" s="0" t="s">
        <v>97</v>
      </c>
      <c r="C1705" s="0" t="s">
        <v>84</v>
      </c>
      <c r="D1705" s="0" t="s">
        <v>215</v>
      </c>
      <c r="E1705" s="0" t="n">
        <v>2030</v>
      </c>
      <c r="F1705" s="5" t="n">
        <v>4.37181230972035</v>
      </c>
      <c r="G1705" s="11" t="n">
        <v>0</v>
      </c>
      <c r="H1705" s="5" t="n">
        <v>0</v>
      </c>
      <c r="I1705" s="5" t="n">
        <v>4.37181230972035</v>
      </c>
    </row>
    <row r="1706" customFormat="false" ht="14.25" hidden="false" customHeight="false" outlineLevel="0" collapsed="false">
      <c r="A1706" s="0" t="s">
        <v>96</v>
      </c>
      <c r="B1706" s="0" t="s">
        <v>97</v>
      </c>
      <c r="C1706" s="0" t="s">
        <v>84</v>
      </c>
      <c r="D1706" s="0" t="s">
        <v>215</v>
      </c>
      <c r="E1706" s="0" t="n">
        <v>2031</v>
      </c>
      <c r="F1706" s="5" t="n">
        <v>5.4346133046844</v>
      </c>
      <c r="G1706" s="11" t="n">
        <v>0</v>
      </c>
      <c r="H1706" s="5" t="n">
        <v>0</v>
      </c>
      <c r="I1706" s="5" t="n">
        <v>5.4346133046844</v>
      </c>
    </row>
    <row r="1707" customFormat="false" ht="14.25" hidden="false" customHeight="false" outlineLevel="0" collapsed="false">
      <c r="A1707" s="0" t="s">
        <v>96</v>
      </c>
      <c r="B1707" s="0" t="s">
        <v>97</v>
      </c>
      <c r="C1707" s="0" t="s">
        <v>84</v>
      </c>
      <c r="D1707" s="0" t="s">
        <v>215</v>
      </c>
      <c r="E1707" s="0" t="n">
        <v>2032</v>
      </c>
      <c r="F1707" s="5" t="n">
        <v>6.63998667605656</v>
      </c>
      <c r="G1707" s="11" t="n">
        <v>0</v>
      </c>
      <c r="H1707" s="5" t="n">
        <v>0</v>
      </c>
      <c r="I1707" s="5" t="n">
        <v>6.63998667605656</v>
      </c>
    </row>
    <row r="1708" customFormat="false" ht="14.25" hidden="false" customHeight="false" outlineLevel="0" collapsed="false">
      <c r="A1708" s="0" t="s">
        <v>96</v>
      </c>
      <c r="B1708" s="0" t="s">
        <v>97</v>
      </c>
      <c r="C1708" s="0" t="s">
        <v>84</v>
      </c>
      <c r="D1708" s="0" t="s">
        <v>215</v>
      </c>
      <c r="E1708" s="0" t="n">
        <v>2033</v>
      </c>
      <c r="F1708" s="5" t="n">
        <v>7.99006523789479</v>
      </c>
      <c r="G1708" s="11" t="n">
        <v>0</v>
      </c>
      <c r="H1708" s="5" t="n">
        <v>0</v>
      </c>
      <c r="I1708" s="5" t="n">
        <v>7.99006523789479</v>
      </c>
    </row>
    <row r="1709" customFormat="false" ht="14.25" hidden="false" customHeight="false" outlineLevel="0" collapsed="false">
      <c r="A1709" s="0" t="s">
        <v>96</v>
      </c>
      <c r="B1709" s="0" t="s">
        <v>97</v>
      </c>
      <c r="C1709" s="0" t="s">
        <v>84</v>
      </c>
      <c r="D1709" s="0" t="s">
        <v>215</v>
      </c>
      <c r="E1709" s="0" t="n">
        <v>2034</v>
      </c>
      <c r="F1709" s="5" t="n">
        <v>9.55071528565468</v>
      </c>
      <c r="G1709" s="11" t="n">
        <v>0</v>
      </c>
      <c r="H1709" s="5" t="n">
        <v>0</v>
      </c>
      <c r="I1709" s="5" t="n">
        <v>9.55071528565468</v>
      </c>
    </row>
    <row r="1710" customFormat="false" ht="14.25" hidden="false" customHeight="false" outlineLevel="0" collapsed="false">
      <c r="A1710" s="0" t="s">
        <v>96</v>
      </c>
      <c r="B1710" s="0" t="s">
        <v>97</v>
      </c>
      <c r="C1710" s="0" t="s">
        <v>84</v>
      </c>
      <c r="D1710" s="0" t="s">
        <v>215</v>
      </c>
      <c r="E1710" s="0" t="n">
        <v>2035</v>
      </c>
      <c r="F1710" s="5" t="n">
        <v>11.2833127919179</v>
      </c>
      <c r="G1710" s="11" t="n">
        <v>0</v>
      </c>
      <c r="H1710" s="5" t="n">
        <v>0</v>
      </c>
      <c r="I1710" s="5" t="n">
        <v>11.2833127919179</v>
      </c>
    </row>
    <row r="1711" customFormat="false" ht="14.25" hidden="false" customHeight="false" outlineLevel="0" collapsed="false">
      <c r="A1711" s="0" t="s">
        <v>96</v>
      </c>
      <c r="B1711" s="0" t="s">
        <v>97</v>
      </c>
      <c r="C1711" s="0" t="s">
        <v>84</v>
      </c>
      <c r="D1711" s="0" t="s">
        <v>215</v>
      </c>
      <c r="E1711" s="0" t="n">
        <v>2036</v>
      </c>
      <c r="F1711" s="5" t="n">
        <v>13.279065924323</v>
      </c>
      <c r="G1711" s="11" t="n">
        <v>0</v>
      </c>
      <c r="H1711" s="5" t="n">
        <v>0</v>
      </c>
      <c r="I1711" s="5" t="n">
        <v>13.279065924323</v>
      </c>
    </row>
    <row r="1712" customFormat="false" ht="14.25" hidden="false" customHeight="false" outlineLevel="0" collapsed="false">
      <c r="A1712" s="0" t="s">
        <v>96</v>
      </c>
      <c r="B1712" s="0" t="s">
        <v>97</v>
      </c>
      <c r="C1712" s="0" t="s">
        <v>84</v>
      </c>
      <c r="D1712" s="0" t="s">
        <v>215</v>
      </c>
      <c r="E1712" s="0" t="n">
        <v>2037</v>
      </c>
      <c r="F1712" s="5" t="n">
        <v>15.4963132927294</v>
      </c>
      <c r="G1712" s="11" t="n">
        <v>0</v>
      </c>
      <c r="H1712" s="5" t="n">
        <v>0</v>
      </c>
      <c r="I1712" s="5" t="n">
        <v>15.4963132927294</v>
      </c>
    </row>
    <row r="1713" customFormat="false" ht="14.25" hidden="false" customHeight="false" outlineLevel="0" collapsed="false">
      <c r="A1713" s="0" t="s">
        <v>96</v>
      </c>
      <c r="B1713" s="0" t="s">
        <v>97</v>
      </c>
      <c r="C1713" s="0" t="s">
        <v>84</v>
      </c>
      <c r="D1713" s="0" t="s">
        <v>215</v>
      </c>
      <c r="E1713" s="0" t="n">
        <v>2038</v>
      </c>
      <c r="F1713" s="5" t="n">
        <v>17.9628998587406</v>
      </c>
      <c r="G1713" s="11" t="n">
        <v>0</v>
      </c>
      <c r="H1713" s="5" t="n">
        <v>0</v>
      </c>
      <c r="I1713" s="5" t="n">
        <v>17.9628998587406</v>
      </c>
    </row>
    <row r="1714" customFormat="false" ht="14.25" hidden="false" customHeight="false" outlineLevel="0" collapsed="false">
      <c r="A1714" s="0" t="s">
        <v>96</v>
      </c>
      <c r="B1714" s="0" t="s">
        <v>97</v>
      </c>
      <c r="C1714" s="0" t="s">
        <v>84</v>
      </c>
      <c r="D1714" s="0" t="s">
        <v>215</v>
      </c>
      <c r="E1714" s="0" t="n">
        <v>2039</v>
      </c>
      <c r="F1714" s="5" t="n">
        <v>20.7221076994413</v>
      </c>
      <c r="G1714" s="11" t="n">
        <v>0</v>
      </c>
      <c r="H1714" s="5" t="n">
        <v>0</v>
      </c>
      <c r="I1714" s="5" t="n">
        <v>20.7221076994413</v>
      </c>
    </row>
    <row r="1715" customFormat="false" ht="14.25" hidden="false" customHeight="false" outlineLevel="0" collapsed="false">
      <c r="A1715" s="0" t="s">
        <v>96</v>
      </c>
      <c r="B1715" s="0" t="s">
        <v>97</v>
      </c>
      <c r="C1715" s="0" t="s">
        <v>84</v>
      </c>
      <c r="D1715" s="0" t="s">
        <v>215</v>
      </c>
      <c r="E1715" s="0" t="n">
        <v>2040</v>
      </c>
      <c r="F1715" s="5" t="n">
        <v>23.7813841407868</v>
      </c>
      <c r="G1715" s="11" t="n">
        <v>0</v>
      </c>
      <c r="H1715" s="5" t="n">
        <v>0</v>
      </c>
      <c r="I1715" s="5" t="n">
        <v>23.7813841407868</v>
      </c>
    </row>
    <row r="1716" customFormat="false" ht="14.25" hidden="false" customHeight="false" outlineLevel="0" collapsed="false">
      <c r="A1716" s="0" t="s">
        <v>96</v>
      </c>
      <c r="B1716" s="0" t="s">
        <v>97</v>
      </c>
      <c r="C1716" s="0" t="s">
        <v>84</v>
      </c>
      <c r="D1716" s="0" t="s">
        <v>216</v>
      </c>
      <c r="E1716" s="0" t="n">
        <v>2024</v>
      </c>
      <c r="F1716" s="5" t="n">
        <v>4.04143754</v>
      </c>
      <c r="G1716" s="11" t="n">
        <v>0.12551</v>
      </c>
      <c r="H1716" s="5" t="n">
        <v>0.5072408256454</v>
      </c>
      <c r="I1716" s="5" t="n">
        <v>3.5341967143546</v>
      </c>
    </row>
    <row r="1717" customFormat="false" ht="14.25" hidden="false" customHeight="false" outlineLevel="0" collapsed="false">
      <c r="A1717" s="0" t="s">
        <v>96</v>
      </c>
      <c r="B1717" s="0" t="s">
        <v>97</v>
      </c>
      <c r="C1717" s="0" t="s">
        <v>84</v>
      </c>
      <c r="D1717" s="0" t="s">
        <v>216</v>
      </c>
      <c r="E1717" s="0" t="n">
        <v>2025</v>
      </c>
      <c r="F1717" s="5" t="n">
        <v>6.00323694806959</v>
      </c>
      <c r="G1717" s="11" t="n">
        <v>0.12551</v>
      </c>
      <c r="H1717" s="5" t="n">
        <v>0.753466269352215</v>
      </c>
      <c r="I1717" s="5" t="n">
        <v>5.24977067871738</v>
      </c>
    </row>
    <row r="1718" customFormat="false" ht="14.25" hidden="false" customHeight="false" outlineLevel="0" collapsed="false">
      <c r="A1718" s="0" t="s">
        <v>96</v>
      </c>
      <c r="B1718" s="0" t="s">
        <v>97</v>
      </c>
      <c r="C1718" s="0" t="s">
        <v>84</v>
      </c>
      <c r="D1718" s="0" t="s">
        <v>216</v>
      </c>
      <c r="E1718" s="0" t="n">
        <v>2026</v>
      </c>
      <c r="F1718" s="5" t="n">
        <v>8.00889597210521</v>
      </c>
      <c r="G1718" s="11" t="n">
        <v>0.1392508</v>
      </c>
      <c r="H1718" s="5" t="n">
        <v>1.11524517123243</v>
      </c>
      <c r="I1718" s="5" t="n">
        <v>6.89365080087278</v>
      </c>
    </row>
    <row r="1719" customFormat="false" ht="14.25" hidden="false" customHeight="false" outlineLevel="0" collapsed="false">
      <c r="A1719" s="0" t="s">
        <v>96</v>
      </c>
      <c r="B1719" s="0" t="s">
        <v>97</v>
      </c>
      <c r="C1719" s="0" t="s">
        <v>84</v>
      </c>
      <c r="D1719" s="0" t="s">
        <v>216</v>
      </c>
      <c r="E1719" s="0" t="n">
        <v>2027</v>
      </c>
      <c r="F1719" s="5" t="n">
        <v>10.2726407806653</v>
      </c>
      <c r="G1719" s="11" t="n">
        <v>0.1529916</v>
      </c>
      <c r="H1719" s="5" t="n">
        <v>1.57162774925924</v>
      </c>
      <c r="I1719" s="5" t="n">
        <v>8.70101303140607</v>
      </c>
    </row>
    <row r="1720" customFormat="false" ht="14.25" hidden="false" customHeight="false" outlineLevel="0" collapsed="false">
      <c r="A1720" s="0" t="s">
        <v>96</v>
      </c>
      <c r="B1720" s="0" t="s">
        <v>97</v>
      </c>
      <c r="C1720" s="0" t="s">
        <v>84</v>
      </c>
      <c r="D1720" s="0" t="s">
        <v>216</v>
      </c>
      <c r="E1720" s="0" t="n">
        <v>2028</v>
      </c>
      <c r="F1720" s="5" t="n">
        <v>12.8394140180785</v>
      </c>
      <c r="G1720" s="11" t="n">
        <v>0.1667324</v>
      </c>
      <c r="H1720" s="5" t="n">
        <v>2.14074631382787</v>
      </c>
      <c r="I1720" s="5" t="n">
        <v>10.6986677042506</v>
      </c>
    </row>
    <row r="1721" customFormat="false" ht="14.25" hidden="false" customHeight="false" outlineLevel="0" collapsed="false">
      <c r="A1721" s="0" t="s">
        <v>96</v>
      </c>
      <c r="B1721" s="0" t="s">
        <v>97</v>
      </c>
      <c r="C1721" s="0" t="s">
        <v>84</v>
      </c>
      <c r="D1721" s="0" t="s">
        <v>216</v>
      </c>
      <c r="E1721" s="0" t="n">
        <v>2029</v>
      </c>
      <c r="F1721" s="5" t="n">
        <v>15.7367477395814</v>
      </c>
      <c r="G1721" s="11" t="n">
        <v>0.1804732</v>
      </c>
      <c r="H1721" s="5" t="n">
        <v>2.84006122215503</v>
      </c>
      <c r="I1721" s="5" t="n">
        <v>12.8966865174264</v>
      </c>
    </row>
    <row r="1722" customFormat="false" ht="14.25" hidden="false" customHeight="false" outlineLevel="0" collapsed="false">
      <c r="A1722" s="0" t="s">
        <v>96</v>
      </c>
      <c r="B1722" s="0" t="s">
        <v>97</v>
      </c>
      <c r="C1722" s="0" t="s">
        <v>84</v>
      </c>
      <c r="D1722" s="0" t="s">
        <v>216</v>
      </c>
      <c r="E1722" s="0" t="n">
        <v>2030</v>
      </c>
      <c r="F1722" s="5" t="n">
        <v>19.0245640850517</v>
      </c>
      <c r="G1722" s="11" t="n">
        <v>0.194214</v>
      </c>
      <c r="H1722" s="5" t="n">
        <v>3.69483668921423</v>
      </c>
      <c r="I1722" s="5" t="n">
        <v>15.3297273958375</v>
      </c>
    </row>
    <row r="1723" customFormat="false" ht="14.25" hidden="false" customHeight="false" outlineLevel="0" collapsed="false">
      <c r="A1723" s="0" t="s">
        <v>96</v>
      </c>
      <c r="B1723" s="0" t="s">
        <v>97</v>
      </c>
      <c r="C1723" s="0" t="s">
        <v>84</v>
      </c>
      <c r="D1723" s="0" t="s">
        <v>216</v>
      </c>
      <c r="E1723" s="0" t="n">
        <v>2031</v>
      </c>
      <c r="F1723" s="5" t="n">
        <v>22.5927624670208</v>
      </c>
      <c r="G1723" s="11" t="n">
        <v>0.2023078</v>
      </c>
      <c r="H1723" s="5" t="n">
        <v>4.57069207062555</v>
      </c>
      <c r="I1723" s="5" t="n">
        <v>18.0220703963953</v>
      </c>
    </row>
    <row r="1724" customFormat="false" ht="14.25" hidden="false" customHeight="false" outlineLevel="0" collapsed="false">
      <c r="A1724" s="0" t="s">
        <v>96</v>
      </c>
      <c r="B1724" s="0" t="s">
        <v>97</v>
      </c>
      <c r="C1724" s="0" t="s">
        <v>84</v>
      </c>
      <c r="D1724" s="0" t="s">
        <v>216</v>
      </c>
      <c r="E1724" s="0" t="n">
        <v>2032</v>
      </c>
      <c r="F1724" s="5" t="n">
        <v>26.5631199435804</v>
      </c>
      <c r="G1724" s="11" t="n">
        <v>0.2104016</v>
      </c>
      <c r="H1724" s="5" t="n">
        <v>5.58892293712122</v>
      </c>
      <c r="I1724" s="5" t="n">
        <v>20.9741970064592</v>
      </c>
    </row>
    <row r="1725" customFormat="false" ht="14.25" hidden="false" customHeight="false" outlineLevel="0" collapsed="false">
      <c r="A1725" s="0" t="s">
        <v>96</v>
      </c>
      <c r="B1725" s="0" t="s">
        <v>97</v>
      </c>
      <c r="C1725" s="0" t="s">
        <v>84</v>
      </c>
      <c r="D1725" s="0" t="s">
        <v>216</v>
      </c>
      <c r="E1725" s="0" t="n">
        <v>2033</v>
      </c>
      <c r="F1725" s="5" t="n">
        <v>30.6031706765194</v>
      </c>
      <c r="G1725" s="11" t="n">
        <v>0.2184954</v>
      </c>
      <c r="H1725" s="5" t="n">
        <v>6.68665201823438</v>
      </c>
      <c r="I1725" s="5" t="n">
        <v>23.916518658285</v>
      </c>
    </row>
    <row r="1726" customFormat="false" ht="14.25" hidden="false" customHeight="false" outlineLevel="0" collapsed="false">
      <c r="A1726" s="0" t="s">
        <v>96</v>
      </c>
      <c r="B1726" s="0" t="s">
        <v>97</v>
      </c>
      <c r="C1726" s="0" t="s">
        <v>84</v>
      </c>
      <c r="D1726" s="0" t="s">
        <v>216</v>
      </c>
      <c r="E1726" s="0" t="n">
        <v>2034</v>
      </c>
      <c r="F1726" s="5" t="n">
        <v>35.0162533299686</v>
      </c>
      <c r="G1726" s="11" t="n">
        <v>0.2265892</v>
      </c>
      <c r="H1726" s="5" t="n">
        <v>7.93430482903493</v>
      </c>
      <c r="I1726" s="5" t="n">
        <v>27.0819485009337</v>
      </c>
    </row>
    <row r="1727" customFormat="false" ht="14.25" hidden="false" customHeight="false" outlineLevel="0" collapsed="false">
      <c r="A1727" s="0" t="s">
        <v>96</v>
      </c>
      <c r="B1727" s="0" t="s">
        <v>97</v>
      </c>
      <c r="C1727" s="0" t="s">
        <v>84</v>
      </c>
      <c r="D1727" s="0" t="s">
        <v>216</v>
      </c>
      <c r="E1727" s="0" t="n">
        <v>2035</v>
      </c>
      <c r="F1727" s="5" t="n">
        <v>39.7225638244568</v>
      </c>
      <c r="G1727" s="11" t="n">
        <v>0.234683</v>
      </c>
      <c r="H1727" s="5" t="n">
        <v>9.322210446015</v>
      </c>
      <c r="I1727" s="5" t="n">
        <v>30.4003533784418</v>
      </c>
    </row>
    <row r="1728" customFormat="false" ht="14.25" hidden="false" customHeight="false" outlineLevel="0" collapsed="false">
      <c r="A1728" s="0" t="s">
        <v>96</v>
      </c>
      <c r="B1728" s="0" t="s">
        <v>97</v>
      </c>
      <c r="C1728" s="0" t="s">
        <v>84</v>
      </c>
      <c r="D1728" s="0" t="s">
        <v>216</v>
      </c>
      <c r="E1728" s="0" t="n">
        <v>2036</v>
      </c>
      <c r="F1728" s="5" t="n">
        <v>44.4298544165424</v>
      </c>
      <c r="G1728" s="11" t="n">
        <v>0.2378724</v>
      </c>
      <c r="H1728" s="5" t="n">
        <v>10.5686361017135</v>
      </c>
      <c r="I1728" s="5" t="n">
        <v>33.8612183148288</v>
      </c>
    </row>
    <row r="1729" customFormat="false" ht="14.25" hidden="false" customHeight="false" outlineLevel="0" collapsed="false">
      <c r="A1729" s="0" t="s">
        <v>96</v>
      </c>
      <c r="B1729" s="0" t="s">
        <v>97</v>
      </c>
      <c r="C1729" s="0" t="s">
        <v>84</v>
      </c>
      <c r="D1729" s="0" t="s">
        <v>216</v>
      </c>
      <c r="E1729" s="0" t="n">
        <v>2037</v>
      </c>
      <c r="F1729" s="5" t="n">
        <v>49.1537528262822</v>
      </c>
      <c r="G1729" s="11" t="n">
        <v>0.2410618</v>
      </c>
      <c r="H1729" s="5" t="n">
        <v>11.8490921330587</v>
      </c>
      <c r="I1729" s="5" t="n">
        <v>37.3046606932235</v>
      </c>
    </row>
    <row r="1730" customFormat="false" ht="14.25" hidden="false" customHeight="false" outlineLevel="0" collapsed="false">
      <c r="A1730" s="0" t="s">
        <v>96</v>
      </c>
      <c r="B1730" s="0" t="s">
        <v>97</v>
      </c>
      <c r="C1730" s="0" t="s">
        <v>84</v>
      </c>
      <c r="D1730" s="0" t="s">
        <v>216</v>
      </c>
      <c r="E1730" s="0" t="n">
        <v>2038</v>
      </c>
      <c r="F1730" s="5" t="n">
        <v>53.8959838286747</v>
      </c>
      <c r="G1730" s="11" t="n">
        <v>0.2442512</v>
      </c>
      <c r="H1730" s="5" t="n">
        <v>13.1641587253344</v>
      </c>
      <c r="I1730" s="5" t="n">
        <v>40.7318251033403</v>
      </c>
    </row>
    <row r="1731" customFormat="false" ht="14.25" hidden="false" customHeight="false" outlineLevel="0" collapsed="false">
      <c r="A1731" s="0" t="s">
        <v>96</v>
      </c>
      <c r="B1731" s="0" t="s">
        <v>97</v>
      </c>
      <c r="C1731" s="0" t="s">
        <v>84</v>
      </c>
      <c r="D1731" s="0" t="s">
        <v>216</v>
      </c>
      <c r="E1731" s="0" t="n">
        <v>2039</v>
      </c>
      <c r="F1731" s="5" t="n">
        <v>58.7374402339524</v>
      </c>
      <c r="G1731" s="11" t="n">
        <v>0.2474406</v>
      </c>
      <c r="H1731" s="5" t="n">
        <v>14.5340274539533</v>
      </c>
      <c r="I1731" s="5" t="n">
        <v>44.2034127799991</v>
      </c>
    </row>
    <row r="1732" customFormat="false" ht="14.25" hidden="false" customHeight="false" outlineLevel="0" collapsed="false">
      <c r="A1732" s="0" t="s">
        <v>96</v>
      </c>
      <c r="B1732" s="0" t="s">
        <v>97</v>
      </c>
      <c r="C1732" s="0" t="s">
        <v>84</v>
      </c>
      <c r="D1732" s="0" t="s">
        <v>216</v>
      </c>
      <c r="E1732" s="0" t="n">
        <v>2040</v>
      </c>
      <c r="F1732" s="5" t="n">
        <v>63.7672187791495</v>
      </c>
      <c r="G1732" s="11" t="n">
        <v>0.25063</v>
      </c>
      <c r="H1732" s="5" t="n">
        <v>15.9819780426182</v>
      </c>
      <c r="I1732" s="5" t="n">
        <v>47.7852407365313</v>
      </c>
    </row>
    <row r="1733" customFormat="false" ht="14.25" hidden="false" customHeight="false" outlineLevel="0" collapsed="false">
      <c r="A1733" s="0" t="s">
        <v>96</v>
      </c>
      <c r="B1733" s="0" t="s">
        <v>97</v>
      </c>
      <c r="C1733" s="0" t="s">
        <v>84</v>
      </c>
      <c r="D1733" s="0" t="s">
        <v>217</v>
      </c>
      <c r="E1733" s="0" t="n">
        <v>2024</v>
      </c>
      <c r="F1733" s="5" t="n">
        <v>0.001022</v>
      </c>
      <c r="G1733" s="11" t="n">
        <v>0</v>
      </c>
      <c r="H1733" s="5" t="n">
        <v>0</v>
      </c>
      <c r="I1733" s="5" t="n">
        <v>0.001022</v>
      </c>
    </row>
    <row r="1734" customFormat="false" ht="14.25" hidden="false" customHeight="false" outlineLevel="0" collapsed="false">
      <c r="A1734" s="0" t="s">
        <v>96</v>
      </c>
      <c r="B1734" s="0" t="s">
        <v>97</v>
      </c>
      <c r="C1734" s="0" t="s">
        <v>84</v>
      </c>
      <c r="D1734" s="0" t="s">
        <v>217</v>
      </c>
      <c r="E1734" s="0" t="n">
        <v>2025</v>
      </c>
      <c r="F1734" s="5" t="n">
        <v>0.00200997227722772</v>
      </c>
      <c r="G1734" s="11" t="n">
        <v>0</v>
      </c>
      <c r="H1734" s="5" t="n">
        <v>0</v>
      </c>
      <c r="I1734" s="5" t="n">
        <v>0.00200997227722772</v>
      </c>
    </row>
    <row r="1735" customFormat="false" ht="14.25" hidden="false" customHeight="false" outlineLevel="0" collapsed="false">
      <c r="A1735" s="0" t="s">
        <v>96</v>
      </c>
      <c r="B1735" s="0" t="s">
        <v>97</v>
      </c>
      <c r="C1735" s="0" t="s">
        <v>84</v>
      </c>
      <c r="D1735" s="0" t="s">
        <v>217</v>
      </c>
      <c r="E1735" s="0" t="n">
        <v>2026</v>
      </c>
      <c r="F1735" s="5" t="n">
        <v>0.021287</v>
      </c>
      <c r="G1735" s="11" t="n">
        <v>0</v>
      </c>
      <c r="H1735" s="5" t="n">
        <v>0</v>
      </c>
      <c r="I1735" s="5" t="n">
        <v>0.021287</v>
      </c>
    </row>
    <row r="1736" customFormat="false" ht="14.25" hidden="false" customHeight="false" outlineLevel="0" collapsed="false">
      <c r="A1736" s="0" t="s">
        <v>96</v>
      </c>
      <c r="B1736" s="0" t="s">
        <v>97</v>
      </c>
      <c r="C1736" s="0" t="s">
        <v>84</v>
      </c>
      <c r="D1736" s="0" t="s">
        <v>217</v>
      </c>
      <c r="E1736" s="0" t="n">
        <v>2027</v>
      </c>
      <c r="F1736" s="5" t="n">
        <v>0.0507126597633136</v>
      </c>
      <c r="G1736" s="11" t="n">
        <v>0</v>
      </c>
      <c r="H1736" s="5" t="n">
        <v>0</v>
      </c>
      <c r="I1736" s="5" t="n">
        <v>0.0507126597633136</v>
      </c>
    </row>
    <row r="1737" customFormat="false" ht="14.25" hidden="false" customHeight="false" outlineLevel="0" collapsed="false">
      <c r="A1737" s="0" t="s">
        <v>96</v>
      </c>
      <c r="B1737" s="0" t="s">
        <v>97</v>
      </c>
      <c r="C1737" s="0" t="s">
        <v>84</v>
      </c>
      <c r="D1737" s="0" t="s">
        <v>217</v>
      </c>
      <c r="E1737" s="0" t="n">
        <v>2028</v>
      </c>
      <c r="F1737" s="5" t="n">
        <v>0.0886622123313688</v>
      </c>
      <c r="G1737" s="11" t="n">
        <v>0</v>
      </c>
      <c r="H1737" s="5" t="n">
        <v>0</v>
      </c>
      <c r="I1737" s="5" t="n">
        <v>0.0886622123313688</v>
      </c>
    </row>
    <row r="1738" customFormat="false" ht="14.25" hidden="false" customHeight="false" outlineLevel="0" collapsed="false">
      <c r="A1738" s="0" t="s">
        <v>96</v>
      </c>
      <c r="B1738" s="0" t="s">
        <v>97</v>
      </c>
      <c r="C1738" s="0" t="s">
        <v>84</v>
      </c>
      <c r="D1738" s="0" t="s">
        <v>217</v>
      </c>
      <c r="E1738" s="0" t="n">
        <v>2029</v>
      </c>
      <c r="F1738" s="5" t="n">
        <v>0.135980457785982</v>
      </c>
      <c r="G1738" s="11" t="n">
        <v>0</v>
      </c>
      <c r="H1738" s="5" t="n">
        <v>0</v>
      </c>
      <c r="I1738" s="5" t="n">
        <v>0.135980457785982</v>
      </c>
    </row>
    <row r="1739" customFormat="false" ht="14.25" hidden="false" customHeight="false" outlineLevel="0" collapsed="false">
      <c r="A1739" s="0" t="s">
        <v>96</v>
      </c>
      <c r="B1739" s="0" t="s">
        <v>97</v>
      </c>
      <c r="C1739" s="0" t="s">
        <v>84</v>
      </c>
      <c r="D1739" s="0" t="s">
        <v>217</v>
      </c>
      <c r="E1739" s="0" t="n">
        <v>2030</v>
      </c>
      <c r="F1739" s="5" t="n">
        <v>0.19119804277376</v>
      </c>
      <c r="G1739" s="11" t="n">
        <v>0</v>
      </c>
      <c r="H1739" s="5" t="n">
        <v>0</v>
      </c>
      <c r="I1739" s="5" t="n">
        <v>0.19119804277376</v>
      </c>
    </row>
    <row r="1740" customFormat="false" ht="14.25" hidden="false" customHeight="false" outlineLevel="0" collapsed="false">
      <c r="A1740" s="0" t="s">
        <v>96</v>
      </c>
      <c r="B1740" s="0" t="s">
        <v>97</v>
      </c>
      <c r="C1740" s="0" t="s">
        <v>84</v>
      </c>
      <c r="D1740" s="0" t="s">
        <v>217</v>
      </c>
      <c r="E1740" s="0" t="n">
        <v>2031</v>
      </c>
      <c r="F1740" s="5" t="n">
        <v>0.29795642195702</v>
      </c>
      <c r="G1740" s="11" t="n">
        <v>0</v>
      </c>
      <c r="H1740" s="5" t="n">
        <v>0</v>
      </c>
      <c r="I1740" s="5" t="n">
        <v>0.29795642195702</v>
      </c>
    </row>
    <row r="1741" customFormat="false" ht="14.25" hidden="false" customHeight="false" outlineLevel="0" collapsed="false">
      <c r="A1741" s="0" t="s">
        <v>96</v>
      </c>
      <c r="B1741" s="0" t="s">
        <v>97</v>
      </c>
      <c r="C1741" s="0" t="s">
        <v>84</v>
      </c>
      <c r="D1741" s="0" t="s">
        <v>217</v>
      </c>
      <c r="E1741" s="0" t="n">
        <v>2032</v>
      </c>
      <c r="F1741" s="5" t="n">
        <v>0.438116696042151</v>
      </c>
      <c r="G1741" s="11" t="n">
        <v>0</v>
      </c>
      <c r="H1741" s="5" t="n">
        <v>0</v>
      </c>
      <c r="I1741" s="5" t="n">
        <v>0.438116696042151</v>
      </c>
    </row>
    <row r="1742" customFormat="false" ht="14.25" hidden="false" customHeight="false" outlineLevel="0" collapsed="false">
      <c r="A1742" s="0" t="s">
        <v>96</v>
      </c>
      <c r="B1742" s="0" t="s">
        <v>97</v>
      </c>
      <c r="C1742" s="0" t="s">
        <v>84</v>
      </c>
      <c r="D1742" s="0" t="s">
        <v>217</v>
      </c>
      <c r="E1742" s="0" t="n">
        <v>2033</v>
      </c>
      <c r="F1742" s="5" t="n">
        <v>0.60180530681998</v>
      </c>
      <c r="G1742" s="11" t="n">
        <v>0</v>
      </c>
      <c r="H1742" s="5" t="n">
        <v>0</v>
      </c>
      <c r="I1742" s="5" t="n">
        <v>0.60180530681998</v>
      </c>
    </row>
    <row r="1743" customFormat="false" ht="14.25" hidden="false" customHeight="false" outlineLevel="0" collapsed="false">
      <c r="A1743" s="0" t="s">
        <v>96</v>
      </c>
      <c r="B1743" s="0" t="s">
        <v>97</v>
      </c>
      <c r="C1743" s="0" t="s">
        <v>84</v>
      </c>
      <c r="D1743" s="0" t="s">
        <v>217</v>
      </c>
      <c r="E1743" s="0" t="n">
        <v>2034</v>
      </c>
      <c r="F1743" s="5" t="n">
        <v>0.776395529112463</v>
      </c>
      <c r="G1743" s="11" t="n">
        <v>0</v>
      </c>
      <c r="H1743" s="5" t="n">
        <v>0</v>
      </c>
      <c r="I1743" s="5" t="n">
        <v>0.776395529112463</v>
      </c>
    </row>
    <row r="1744" customFormat="false" ht="14.25" hidden="false" customHeight="false" outlineLevel="0" collapsed="false">
      <c r="A1744" s="0" t="s">
        <v>96</v>
      </c>
      <c r="B1744" s="0" t="s">
        <v>97</v>
      </c>
      <c r="C1744" s="0" t="s">
        <v>84</v>
      </c>
      <c r="D1744" s="0" t="s">
        <v>217</v>
      </c>
      <c r="E1744" s="0" t="n">
        <v>2035</v>
      </c>
      <c r="F1744" s="5" t="n">
        <v>1.04643421081773</v>
      </c>
      <c r="G1744" s="11" t="n">
        <v>0</v>
      </c>
      <c r="H1744" s="5" t="n">
        <v>0</v>
      </c>
      <c r="I1744" s="5" t="n">
        <v>1.04643421081773</v>
      </c>
    </row>
    <row r="1745" customFormat="false" ht="14.25" hidden="false" customHeight="false" outlineLevel="0" collapsed="false">
      <c r="A1745" s="0" t="s">
        <v>96</v>
      </c>
      <c r="B1745" s="0" t="s">
        <v>97</v>
      </c>
      <c r="C1745" s="0" t="s">
        <v>84</v>
      </c>
      <c r="D1745" s="0" t="s">
        <v>217</v>
      </c>
      <c r="E1745" s="0" t="n">
        <v>2036</v>
      </c>
      <c r="F1745" s="5" t="n">
        <v>1.32781534231368</v>
      </c>
      <c r="G1745" s="11" t="n">
        <v>0</v>
      </c>
      <c r="H1745" s="5" t="n">
        <v>0</v>
      </c>
      <c r="I1745" s="5" t="n">
        <v>1.32781534231368</v>
      </c>
    </row>
    <row r="1746" customFormat="false" ht="14.25" hidden="false" customHeight="false" outlineLevel="0" collapsed="false">
      <c r="A1746" s="0" t="s">
        <v>96</v>
      </c>
      <c r="B1746" s="0" t="s">
        <v>97</v>
      </c>
      <c r="C1746" s="0" t="s">
        <v>84</v>
      </c>
      <c r="D1746" s="0" t="s">
        <v>217</v>
      </c>
      <c r="E1746" s="0" t="n">
        <v>2037</v>
      </c>
      <c r="F1746" s="5" t="n">
        <v>1.62138676699112</v>
      </c>
      <c r="G1746" s="11" t="n">
        <v>0</v>
      </c>
      <c r="H1746" s="5" t="n">
        <v>0</v>
      </c>
      <c r="I1746" s="5" t="n">
        <v>1.62138676699112</v>
      </c>
    </row>
    <row r="1747" customFormat="false" ht="14.25" hidden="false" customHeight="false" outlineLevel="0" collapsed="false">
      <c r="A1747" s="0" t="s">
        <v>96</v>
      </c>
      <c r="B1747" s="0" t="s">
        <v>97</v>
      </c>
      <c r="C1747" s="0" t="s">
        <v>84</v>
      </c>
      <c r="D1747" s="0" t="s">
        <v>217</v>
      </c>
      <c r="E1747" s="0" t="n">
        <v>2038</v>
      </c>
      <c r="F1747" s="5" t="n">
        <v>1.91279010114409</v>
      </c>
      <c r="G1747" s="11" t="n">
        <v>0</v>
      </c>
      <c r="H1747" s="5" t="n">
        <v>0</v>
      </c>
      <c r="I1747" s="5" t="n">
        <v>1.91279010114409</v>
      </c>
    </row>
    <row r="1748" customFormat="false" ht="14.25" hidden="false" customHeight="false" outlineLevel="0" collapsed="false">
      <c r="A1748" s="0" t="s">
        <v>96</v>
      </c>
      <c r="B1748" s="0" t="s">
        <v>97</v>
      </c>
      <c r="C1748" s="0" t="s">
        <v>84</v>
      </c>
      <c r="D1748" s="0" t="s">
        <v>217</v>
      </c>
      <c r="E1748" s="0" t="n">
        <v>2039</v>
      </c>
      <c r="F1748" s="5" t="n">
        <v>2.20118486938203</v>
      </c>
      <c r="G1748" s="11" t="n">
        <v>0</v>
      </c>
      <c r="H1748" s="5" t="n">
        <v>0</v>
      </c>
      <c r="I1748" s="5" t="n">
        <v>2.20118486938203</v>
      </c>
    </row>
    <row r="1749" customFormat="false" ht="14.25" hidden="false" customHeight="false" outlineLevel="0" collapsed="false">
      <c r="A1749" s="0" t="s">
        <v>96</v>
      </c>
      <c r="B1749" s="0" t="s">
        <v>97</v>
      </c>
      <c r="C1749" s="0" t="s">
        <v>84</v>
      </c>
      <c r="D1749" s="0" t="s">
        <v>217</v>
      </c>
      <c r="E1749" s="0" t="n">
        <v>2040</v>
      </c>
      <c r="F1749" s="5" t="n">
        <v>2.4862234892691</v>
      </c>
      <c r="G1749" s="11" t="n">
        <v>0</v>
      </c>
      <c r="H1749" s="5" t="n">
        <v>0</v>
      </c>
      <c r="I1749" s="5" t="n">
        <v>2.4862234892691</v>
      </c>
    </row>
    <row r="1750" customFormat="false" ht="14.25" hidden="false" customHeight="false" outlineLevel="0" collapsed="false">
      <c r="A1750" s="0" t="s">
        <v>96</v>
      </c>
      <c r="B1750" s="0" t="s">
        <v>97</v>
      </c>
      <c r="C1750" s="0" t="s">
        <v>84</v>
      </c>
      <c r="D1750" s="0" t="s">
        <v>218</v>
      </c>
      <c r="E1750" s="0" t="n">
        <v>2024</v>
      </c>
      <c r="F1750" s="5" t="n">
        <v>17.776756</v>
      </c>
      <c r="G1750" s="11" t="n">
        <v>0</v>
      </c>
      <c r="H1750" s="5" t="n">
        <v>0</v>
      </c>
      <c r="I1750" s="5" t="n">
        <v>17.776756</v>
      </c>
    </row>
    <row r="1751" customFormat="false" ht="14.25" hidden="false" customHeight="false" outlineLevel="0" collapsed="false">
      <c r="A1751" s="0" t="s">
        <v>96</v>
      </c>
      <c r="B1751" s="0" t="s">
        <v>97</v>
      </c>
      <c r="C1751" s="0" t="s">
        <v>84</v>
      </c>
      <c r="D1751" s="0" t="s">
        <v>218</v>
      </c>
      <c r="E1751" s="0" t="n">
        <v>2025</v>
      </c>
      <c r="F1751" s="5" t="n">
        <v>18.09456</v>
      </c>
      <c r="G1751" s="11" t="n">
        <v>0</v>
      </c>
      <c r="H1751" s="5" t="n">
        <v>0</v>
      </c>
      <c r="I1751" s="5" t="n">
        <v>18.09456</v>
      </c>
    </row>
    <row r="1752" customFormat="false" ht="14.25" hidden="false" customHeight="false" outlineLevel="0" collapsed="false">
      <c r="A1752" s="0" t="s">
        <v>96</v>
      </c>
      <c r="B1752" s="0" t="s">
        <v>97</v>
      </c>
      <c r="C1752" s="0" t="s">
        <v>84</v>
      </c>
      <c r="D1752" s="0" t="s">
        <v>218</v>
      </c>
      <c r="E1752" s="0" t="n">
        <v>2026</v>
      </c>
      <c r="F1752" s="5" t="n">
        <v>18.36135</v>
      </c>
      <c r="G1752" s="11" t="n">
        <v>0</v>
      </c>
      <c r="H1752" s="5" t="n">
        <v>0</v>
      </c>
      <c r="I1752" s="5" t="n">
        <v>18.36135</v>
      </c>
    </row>
    <row r="1753" customFormat="false" ht="14.25" hidden="false" customHeight="false" outlineLevel="0" collapsed="false">
      <c r="A1753" s="0" t="s">
        <v>96</v>
      </c>
      <c r="B1753" s="0" t="s">
        <v>97</v>
      </c>
      <c r="C1753" s="0" t="s">
        <v>84</v>
      </c>
      <c r="D1753" s="0" t="s">
        <v>218</v>
      </c>
      <c r="E1753" s="0" t="n">
        <v>2027</v>
      </c>
      <c r="F1753" s="5" t="n">
        <v>18.6286239240631</v>
      </c>
      <c r="G1753" s="11" t="n">
        <v>0</v>
      </c>
      <c r="H1753" s="5" t="n">
        <v>0</v>
      </c>
      <c r="I1753" s="5" t="n">
        <v>18.6286239240631</v>
      </c>
    </row>
    <row r="1754" customFormat="false" ht="14.25" hidden="false" customHeight="false" outlineLevel="0" collapsed="false">
      <c r="A1754" s="0" t="s">
        <v>96</v>
      </c>
      <c r="B1754" s="0" t="s">
        <v>97</v>
      </c>
      <c r="C1754" s="0" t="s">
        <v>84</v>
      </c>
      <c r="D1754" s="0" t="s">
        <v>218</v>
      </c>
      <c r="E1754" s="0" t="n">
        <v>2028</v>
      </c>
      <c r="F1754" s="5" t="n">
        <v>18.9209332845157</v>
      </c>
      <c r="G1754" s="11" t="n">
        <v>0</v>
      </c>
      <c r="H1754" s="5" t="n">
        <v>0</v>
      </c>
      <c r="I1754" s="5" t="n">
        <v>18.9209332845157</v>
      </c>
    </row>
    <row r="1755" customFormat="false" ht="14.25" hidden="false" customHeight="false" outlineLevel="0" collapsed="false">
      <c r="A1755" s="0" t="s">
        <v>96</v>
      </c>
      <c r="B1755" s="0" t="s">
        <v>97</v>
      </c>
      <c r="C1755" s="0" t="s">
        <v>84</v>
      </c>
      <c r="D1755" s="0" t="s">
        <v>218</v>
      </c>
      <c r="E1755" s="0" t="n">
        <v>2029</v>
      </c>
      <c r="F1755" s="5" t="n">
        <v>19.2315264366704</v>
      </c>
      <c r="G1755" s="11" t="n">
        <v>0</v>
      </c>
      <c r="H1755" s="5" t="n">
        <v>0</v>
      </c>
      <c r="I1755" s="5" t="n">
        <v>19.2315264366704</v>
      </c>
    </row>
    <row r="1756" customFormat="false" ht="14.25" hidden="false" customHeight="false" outlineLevel="0" collapsed="false">
      <c r="A1756" s="0" t="s">
        <v>96</v>
      </c>
      <c r="B1756" s="0" t="s">
        <v>97</v>
      </c>
      <c r="C1756" s="0" t="s">
        <v>84</v>
      </c>
      <c r="D1756" s="0" t="s">
        <v>218</v>
      </c>
      <c r="E1756" s="0" t="n">
        <v>2030</v>
      </c>
      <c r="F1756" s="5" t="n">
        <v>19.5609711420071</v>
      </c>
      <c r="G1756" s="11" t="n">
        <v>0</v>
      </c>
      <c r="H1756" s="5" t="n">
        <v>0</v>
      </c>
      <c r="I1756" s="5" t="n">
        <v>19.5609711420071</v>
      </c>
    </row>
    <row r="1757" customFormat="false" ht="14.25" hidden="false" customHeight="false" outlineLevel="0" collapsed="false">
      <c r="A1757" s="0" t="s">
        <v>96</v>
      </c>
      <c r="B1757" s="0" t="s">
        <v>97</v>
      </c>
      <c r="C1757" s="0" t="s">
        <v>84</v>
      </c>
      <c r="D1757" s="0" t="s">
        <v>218</v>
      </c>
      <c r="E1757" s="0" t="n">
        <v>2031</v>
      </c>
      <c r="F1757" s="5" t="n">
        <v>19.8914201176203</v>
      </c>
      <c r="G1757" s="11" t="n">
        <v>0</v>
      </c>
      <c r="H1757" s="5" t="n">
        <v>0</v>
      </c>
      <c r="I1757" s="5" t="n">
        <v>19.8914201176203</v>
      </c>
    </row>
    <row r="1758" customFormat="false" ht="14.25" hidden="false" customHeight="false" outlineLevel="0" collapsed="false">
      <c r="A1758" s="0" t="s">
        <v>96</v>
      </c>
      <c r="B1758" s="0" t="s">
        <v>97</v>
      </c>
      <c r="C1758" s="0" t="s">
        <v>84</v>
      </c>
      <c r="D1758" s="0" t="s">
        <v>218</v>
      </c>
      <c r="E1758" s="0" t="n">
        <v>2032</v>
      </c>
      <c r="F1758" s="5" t="n">
        <v>20.2215201888609</v>
      </c>
      <c r="G1758" s="11" t="n">
        <v>0</v>
      </c>
      <c r="H1758" s="5" t="n">
        <v>0</v>
      </c>
      <c r="I1758" s="5" t="n">
        <v>20.2215201888609</v>
      </c>
    </row>
    <row r="1759" customFormat="false" ht="14.25" hidden="false" customHeight="false" outlineLevel="0" collapsed="false">
      <c r="A1759" s="0" t="s">
        <v>96</v>
      </c>
      <c r="B1759" s="0" t="s">
        <v>97</v>
      </c>
      <c r="C1759" s="0" t="s">
        <v>84</v>
      </c>
      <c r="D1759" s="0" t="s">
        <v>218</v>
      </c>
      <c r="E1759" s="0" t="n">
        <v>2033</v>
      </c>
      <c r="F1759" s="5" t="n">
        <v>20.5547838385941</v>
      </c>
      <c r="G1759" s="11" t="n">
        <v>0</v>
      </c>
      <c r="H1759" s="5" t="n">
        <v>0</v>
      </c>
      <c r="I1759" s="5" t="n">
        <v>20.5547838385941</v>
      </c>
    </row>
    <row r="1760" customFormat="false" ht="14.25" hidden="false" customHeight="false" outlineLevel="0" collapsed="false">
      <c r="A1760" s="0" t="s">
        <v>96</v>
      </c>
      <c r="B1760" s="0" t="s">
        <v>97</v>
      </c>
      <c r="C1760" s="0" t="s">
        <v>84</v>
      </c>
      <c r="D1760" s="0" t="s">
        <v>218</v>
      </c>
      <c r="E1760" s="0" t="n">
        <v>2034</v>
      </c>
      <c r="F1760" s="5" t="n">
        <v>20.839523109858</v>
      </c>
      <c r="G1760" s="11" t="n">
        <v>0</v>
      </c>
      <c r="H1760" s="5" t="n">
        <v>0</v>
      </c>
      <c r="I1760" s="5" t="n">
        <v>20.839523109858</v>
      </c>
    </row>
    <row r="1761" customFormat="false" ht="14.25" hidden="false" customHeight="false" outlineLevel="0" collapsed="false">
      <c r="A1761" s="0" t="s">
        <v>96</v>
      </c>
      <c r="B1761" s="0" t="s">
        <v>97</v>
      </c>
      <c r="C1761" s="0" t="s">
        <v>84</v>
      </c>
      <c r="D1761" s="0" t="s">
        <v>218</v>
      </c>
      <c r="E1761" s="0" t="n">
        <v>2035</v>
      </c>
      <c r="F1761" s="5" t="n">
        <v>21.1246218193479</v>
      </c>
      <c r="G1761" s="11" t="n">
        <v>0</v>
      </c>
      <c r="H1761" s="5" t="n">
        <v>0</v>
      </c>
      <c r="I1761" s="5" t="n">
        <v>21.1246218193479</v>
      </c>
    </row>
    <row r="1762" customFormat="false" ht="14.25" hidden="false" customHeight="false" outlineLevel="0" collapsed="false">
      <c r="A1762" s="0" t="s">
        <v>96</v>
      </c>
      <c r="B1762" s="0" t="s">
        <v>97</v>
      </c>
      <c r="C1762" s="0" t="s">
        <v>84</v>
      </c>
      <c r="D1762" s="0" t="s">
        <v>218</v>
      </c>
      <c r="E1762" s="0" t="n">
        <v>2036</v>
      </c>
      <c r="F1762" s="5" t="n">
        <v>21.4117195213403</v>
      </c>
      <c r="G1762" s="11" t="n">
        <v>0</v>
      </c>
      <c r="H1762" s="5" t="n">
        <v>0</v>
      </c>
      <c r="I1762" s="5" t="n">
        <v>21.4117195213403</v>
      </c>
    </row>
    <row r="1763" customFormat="false" ht="14.25" hidden="false" customHeight="false" outlineLevel="0" collapsed="false">
      <c r="A1763" s="0" t="s">
        <v>96</v>
      </c>
      <c r="B1763" s="0" t="s">
        <v>97</v>
      </c>
      <c r="C1763" s="0" t="s">
        <v>84</v>
      </c>
      <c r="D1763" s="0" t="s">
        <v>218</v>
      </c>
      <c r="E1763" s="0" t="n">
        <v>2037</v>
      </c>
      <c r="F1763" s="5" t="n">
        <v>21.7012675127399</v>
      </c>
      <c r="G1763" s="11" t="n">
        <v>0</v>
      </c>
      <c r="H1763" s="5" t="n">
        <v>0</v>
      </c>
      <c r="I1763" s="5" t="n">
        <v>21.7012675127399</v>
      </c>
    </row>
    <row r="1764" customFormat="false" ht="14.25" hidden="false" customHeight="false" outlineLevel="0" collapsed="false">
      <c r="A1764" s="0" t="s">
        <v>96</v>
      </c>
      <c r="B1764" s="0" t="s">
        <v>97</v>
      </c>
      <c r="C1764" s="0" t="s">
        <v>84</v>
      </c>
      <c r="D1764" s="0" t="s">
        <v>218</v>
      </c>
      <c r="E1764" s="0" t="n">
        <v>2038</v>
      </c>
      <c r="F1764" s="5" t="n">
        <v>21.9931916724917</v>
      </c>
      <c r="G1764" s="11" t="n">
        <v>0</v>
      </c>
      <c r="H1764" s="5" t="n">
        <v>0</v>
      </c>
      <c r="I1764" s="5" t="n">
        <v>21.9931916724917</v>
      </c>
    </row>
    <row r="1765" customFormat="false" ht="14.25" hidden="false" customHeight="false" outlineLevel="0" collapsed="false">
      <c r="A1765" s="0" t="s">
        <v>96</v>
      </c>
      <c r="B1765" s="0" t="s">
        <v>97</v>
      </c>
      <c r="C1765" s="0" t="s">
        <v>84</v>
      </c>
      <c r="D1765" s="0" t="s">
        <v>218</v>
      </c>
      <c r="E1765" s="0" t="n">
        <v>2039</v>
      </c>
      <c r="F1765" s="5" t="n">
        <v>22.2872127254798</v>
      </c>
      <c r="G1765" s="11" t="n">
        <v>0</v>
      </c>
      <c r="H1765" s="5" t="n">
        <v>0</v>
      </c>
      <c r="I1765" s="5" t="n">
        <v>22.2872127254798</v>
      </c>
    </row>
    <row r="1766" customFormat="false" ht="14.25" hidden="false" customHeight="false" outlineLevel="0" collapsed="false">
      <c r="A1766" s="0" t="s">
        <v>96</v>
      </c>
      <c r="B1766" s="0" t="s">
        <v>97</v>
      </c>
      <c r="C1766" s="0" t="s">
        <v>84</v>
      </c>
      <c r="D1766" s="0" t="s">
        <v>218</v>
      </c>
      <c r="E1766" s="0" t="n">
        <v>2040</v>
      </c>
      <c r="F1766" s="5" t="n">
        <v>22.5853643823448</v>
      </c>
      <c r="G1766" s="11" t="n">
        <v>0</v>
      </c>
      <c r="H1766" s="5" t="n">
        <v>0</v>
      </c>
      <c r="I1766" s="5" t="n">
        <v>22.5853643823448</v>
      </c>
    </row>
    <row r="1767" customFormat="false" ht="14.25" hidden="false" customHeight="false" outlineLevel="0" collapsed="false">
      <c r="A1767" s="0" t="s">
        <v>96</v>
      </c>
      <c r="B1767" s="0" t="s">
        <v>97</v>
      </c>
      <c r="C1767" s="0" t="s">
        <v>84</v>
      </c>
      <c r="D1767" s="0" t="s">
        <v>219</v>
      </c>
      <c r="E1767" s="0" t="n">
        <v>2024</v>
      </c>
      <c r="F1767" s="5" t="n">
        <v>0.887682</v>
      </c>
      <c r="G1767" s="11" t="n">
        <v>0</v>
      </c>
      <c r="H1767" s="5" t="n">
        <v>0</v>
      </c>
      <c r="I1767" s="5" t="n">
        <v>0.887682</v>
      </c>
    </row>
    <row r="1768" customFormat="false" ht="14.25" hidden="false" customHeight="false" outlineLevel="0" collapsed="false">
      <c r="A1768" s="0" t="s">
        <v>96</v>
      </c>
      <c r="B1768" s="0" t="s">
        <v>97</v>
      </c>
      <c r="C1768" s="0" t="s">
        <v>84</v>
      </c>
      <c r="D1768" s="0" t="s">
        <v>219</v>
      </c>
      <c r="E1768" s="0" t="n">
        <v>2025</v>
      </c>
      <c r="F1768" s="5" t="n">
        <v>1.43030068118812</v>
      </c>
      <c r="G1768" s="11" t="n">
        <v>0</v>
      </c>
      <c r="H1768" s="5" t="n">
        <v>0</v>
      </c>
      <c r="I1768" s="5" t="n">
        <v>1.43030068118812</v>
      </c>
    </row>
    <row r="1769" customFormat="false" ht="14.25" hidden="false" customHeight="false" outlineLevel="0" collapsed="false">
      <c r="A1769" s="0" t="s">
        <v>96</v>
      </c>
      <c r="B1769" s="0" t="s">
        <v>97</v>
      </c>
      <c r="C1769" s="0" t="s">
        <v>84</v>
      </c>
      <c r="D1769" s="0" t="s">
        <v>219</v>
      </c>
      <c r="E1769" s="0" t="n">
        <v>2026</v>
      </c>
      <c r="F1769" s="5" t="n">
        <v>1.602508</v>
      </c>
      <c r="G1769" s="11" t="n">
        <v>0</v>
      </c>
      <c r="H1769" s="5" t="n">
        <v>0</v>
      </c>
      <c r="I1769" s="5" t="n">
        <v>1.602508</v>
      </c>
    </row>
    <row r="1770" customFormat="false" ht="14.25" hidden="false" customHeight="false" outlineLevel="0" collapsed="false">
      <c r="A1770" s="0" t="s">
        <v>96</v>
      </c>
      <c r="B1770" s="0" t="s">
        <v>97</v>
      </c>
      <c r="C1770" s="0" t="s">
        <v>84</v>
      </c>
      <c r="D1770" s="0" t="s">
        <v>219</v>
      </c>
      <c r="E1770" s="0" t="n">
        <v>2027</v>
      </c>
      <c r="F1770" s="5" t="n">
        <v>1.75303324358974</v>
      </c>
      <c r="G1770" s="11" t="n">
        <v>0</v>
      </c>
      <c r="H1770" s="5" t="n">
        <v>0</v>
      </c>
      <c r="I1770" s="5" t="n">
        <v>1.75303324358974</v>
      </c>
    </row>
    <row r="1771" customFormat="false" ht="14.25" hidden="false" customHeight="false" outlineLevel="0" collapsed="false">
      <c r="A1771" s="0" t="s">
        <v>96</v>
      </c>
      <c r="B1771" s="0" t="s">
        <v>97</v>
      </c>
      <c r="C1771" s="0" t="s">
        <v>84</v>
      </c>
      <c r="D1771" s="0" t="s">
        <v>219</v>
      </c>
      <c r="E1771" s="0" t="n">
        <v>2028</v>
      </c>
      <c r="F1771" s="5" t="n">
        <v>1.8969129317248</v>
      </c>
      <c r="G1771" s="11" t="n">
        <v>0</v>
      </c>
      <c r="H1771" s="5" t="n">
        <v>0</v>
      </c>
      <c r="I1771" s="5" t="n">
        <v>1.8969129317248</v>
      </c>
    </row>
    <row r="1772" customFormat="false" ht="14.25" hidden="false" customHeight="false" outlineLevel="0" collapsed="false">
      <c r="A1772" s="0" t="s">
        <v>96</v>
      </c>
      <c r="B1772" s="0" t="s">
        <v>97</v>
      </c>
      <c r="C1772" s="0" t="s">
        <v>84</v>
      </c>
      <c r="D1772" s="0" t="s">
        <v>219</v>
      </c>
      <c r="E1772" s="0" t="n">
        <v>2029</v>
      </c>
      <c r="F1772" s="5" t="n">
        <v>2.03288430581625</v>
      </c>
      <c r="G1772" s="11" t="n">
        <v>0</v>
      </c>
      <c r="H1772" s="5" t="n">
        <v>0</v>
      </c>
      <c r="I1772" s="5" t="n">
        <v>2.03288430581625</v>
      </c>
    </row>
    <row r="1773" customFormat="false" ht="14.25" hidden="false" customHeight="false" outlineLevel="0" collapsed="false">
      <c r="A1773" s="0" t="s">
        <v>96</v>
      </c>
      <c r="B1773" s="0" t="s">
        <v>97</v>
      </c>
      <c r="C1773" s="0" t="s">
        <v>84</v>
      </c>
      <c r="D1773" s="0" t="s">
        <v>219</v>
      </c>
      <c r="E1773" s="0" t="n">
        <v>2030</v>
      </c>
      <c r="F1773" s="5" t="n">
        <v>2.14614525064889</v>
      </c>
      <c r="G1773" s="11" t="n">
        <v>0</v>
      </c>
      <c r="H1773" s="5" t="n">
        <v>0</v>
      </c>
      <c r="I1773" s="5" t="n">
        <v>2.14614525064889</v>
      </c>
    </row>
    <row r="1774" customFormat="false" ht="14.25" hidden="false" customHeight="false" outlineLevel="0" collapsed="false">
      <c r="A1774" s="0" t="s">
        <v>96</v>
      </c>
      <c r="B1774" s="0" t="s">
        <v>97</v>
      </c>
      <c r="C1774" s="0" t="s">
        <v>84</v>
      </c>
      <c r="D1774" s="0" t="s">
        <v>219</v>
      </c>
      <c r="E1774" s="0" t="n">
        <v>2031</v>
      </c>
      <c r="F1774" s="5" t="n">
        <v>2.22486705934678</v>
      </c>
      <c r="G1774" s="11" t="n">
        <v>0</v>
      </c>
      <c r="H1774" s="5" t="n">
        <v>0</v>
      </c>
      <c r="I1774" s="5" t="n">
        <v>2.22486705934678</v>
      </c>
    </row>
    <row r="1775" customFormat="false" ht="14.25" hidden="false" customHeight="false" outlineLevel="0" collapsed="false">
      <c r="A1775" s="0" t="s">
        <v>96</v>
      </c>
      <c r="B1775" s="0" t="s">
        <v>97</v>
      </c>
      <c r="C1775" s="0" t="s">
        <v>84</v>
      </c>
      <c r="D1775" s="0" t="s">
        <v>219</v>
      </c>
      <c r="E1775" s="0" t="n">
        <v>2032</v>
      </c>
      <c r="F1775" s="5" t="n">
        <v>2.26626547582875</v>
      </c>
      <c r="G1775" s="11" t="n">
        <v>0</v>
      </c>
      <c r="H1775" s="5" t="n">
        <v>0</v>
      </c>
      <c r="I1775" s="5" t="n">
        <v>2.26626547582875</v>
      </c>
    </row>
    <row r="1776" customFormat="false" ht="14.25" hidden="false" customHeight="false" outlineLevel="0" collapsed="false">
      <c r="A1776" s="0" t="s">
        <v>96</v>
      </c>
      <c r="B1776" s="0" t="s">
        <v>97</v>
      </c>
      <c r="C1776" s="0" t="s">
        <v>84</v>
      </c>
      <c r="D1776" s="0" t="s">
        <v>219</v>
      </c>
      <c r="E1776" s="0" t="n">
        <v>2033</v>
      </c>
      <c r="F1776" s="5" t="n">
        <v>2.26914545941313</v>
      </c>
      <c r="G1776" s="11" t="n">
        <v>0</v>
      </c>
      <c r="H1776" s="5" t="n">
        <v>0</v>
      </c>
      <c r="I1776" s="5" t="n">
        <v>2.26914545941313</v>
      </c>
    </row>
    <row r="1777" customFormat="false" ht="14.25" hidden="false" customHeight="false" outlineLevel="0" collapsed="false">
      <c r="A1777" s="0" t="s">
        <v>96</v>
      </c>
      <c r="B1777" s="0" t="s">
        <v>97</v>
      </c>
      <c r="C1777" s="0" t="s">
        <v>84</v>
      </c>
      <c r="D1777" s="0" t="s">
        <v>219</v>
      </c>
      <c r="E1777" s="0" t="n">
        <v>2034</v>
      </c>
      <c r="F1777" s="5" t="n">
        <v>2.24560688729505</v>
      </c>
      <c r="G1777" s="11" t="n">
        <v>0</v>
      </c>
      <c r="H1777" s="5" t="n">
        <v>0</v>
      </c>
      <c r="I1777" s="5" t="n">
        <v>2.24560688729505</v>
      </c>
    </row>
    <row r="1778" customFormat="false" ht="14.25" hidden="false" customHeight="false" outlineLevel="0" collapsed="false">
      <c r="A1778" s="0" t="s">
        <v>96</v>
      </c>
      <c r="B1778" s="0" t="s">
        <v>97</v>
      </c>
      <c r="C1778" s="0" t="s">
        <v>84</v>
      </c>
      <c r="D1778" s="0" t="s">
        <v>219</v>
      </c>
      <c r="E1778" s="0" t="n">
        <v>2035</v>
      </c>
      <c r="F1778" s="5" t="n">
        <v>2.20965738219108</v>
      </c>
      <c r="G1778" s="11" t="n">
        <v>0</v>
      </c>
      <c r="H1778" s="5" t="n">
        <v>0</v>
      </c>
      <c r="I1778" s="5" t="n">
        <v>2.20965738219108</v>
      </c>
    </row>
    <row r="1779" customFormat="false" ht="14.25" hidden="false" customHeight="false" outlineLevel="0" collapsed="false">
      <c r="A1779" s="0" t="s">
        <v>96</v>
      </c>
      <c r="B1779" s="0" t="s">
        <v>97</v>
      </c>
      <c r="C1779" s="0" t="s">
        <v>84</v>
      </c>
      <c r="D1779" s="0" t="s">
        <v>219</v>
      </c>
      <c r="E1779" s="0" t="n">
        <v>2036</v>
      </c>
      <c r="F1779" s="5" t="n">
        <v>2.16516332969402</v>
      </c>
      <c r="G1779" s="11" t="n">
        <v>0</v>
      </c>
      <c r="H1779" s="5" t="n">
        <v>0</v>
      </c>
      <c r="I1779" s="5" t="n">
        <v>2.16516332969402</v>
      </c>
    </row>
    <row r="1780" customFormat="false" ht="14.25" hidden="false" customHeight="false" outlineLevel="0" collapsed="false">
      <c r="A1780" s="0" t="s">
        <v>96</v>
      </c>
      <c r="B1780" s="0" t="s">
        <v>97</v>
      </c>
      <c r="C1780" s="0" t="s">
        <v>84</v>
      </c>
      <c r="D1780" s="0" t="s">
        <v>219</v>
      </c>
      <c r="E1780" s="0" t="n">
        <v>2037</v>
      </c>
      <c r="F1780" s="5" t="n">
        <v>2.09669534747068</v>
      </c>
      <c r="G1780" s="11" t="n">
        <v>0</v>
      </c>
      <c r="H1780" s="5" t="n">
        <v>0</v>
      </c>
      <c r="I1780" s="5" t="n">
        <v>2.09669534747068</v>
      </c>
    </row>
    <row r="1781" customFormat="false" ht="14.25" hidden="false" customHeight="false" outlineLevel="0" collapsed="false">
      <c r="A1781" s="0" t="s">
        <v>96</v>
      </c>
      <c r="B1781" s="0" t="s">
        <v>97</v>
      </c>
      <c r="C1781" s="0" t="s">
        <v>84</v>
      </c>
      <c r="D1781" s="0" t="s">
        <v>219</v>
      </c>
      <c r="E1781" s="0" t="n">
        <v>2038</v>
      </c>
      <c r="F1781" s="5" t="n">
        <v>2.00572320302198</v>
      </c>
      <c r="G1781" s="11" t="n">
        <v>0</v>
      </c>
      <c r="H1781" s="5" t="n">
        <v>0</v>
      </c>
      <c r="I1781" s="5" t="n">
        <v>2.00572320302198</v>
      </c>
    </row>
    <row r="1782" customFormat="false" ht="14.25" hidden="false" customHeight="false" outlineLevel="0" collapsed="false">
      <c r="A1782" s="0" t="s">
        <v>96</v>
      </c>
      <c r="B1782" s="0" t="s">
        <v>97</v>
      </c>
      <c r="C1782" s="0" t="s">
        <v>84</v>
      </c>
      <c r="D1782" s="0" t="s">
        <v>219</v>
      </c>
      <c r="E1782" s="0" t="n">
        <v>2039</v>
      </c>
      <c r="F1782" s="5" t="n">
        <v>1.8976065702453</v>
      </c>
      <c r="G1782" s="11" t="n">
        <v>0</v>
      </c>
      <c r="H1782" s="5" t="n">
        <v>0</v>
      </c>
      <c r="I1782" s="5" t="n">
        <v>1.8976065702453</v>
      </c>
    </row>
    <row r="1783" customFormat="false" ht="14.25" hidden="false" customHeight="false" outlineLevel="0" collapsed="false">
      <c r="A1783" s="0" t="s">
        <v>96</v>
      </c>
      <c r="B1783" s="0" t="s">
        <v>97</v>
      </c>
      <c r="C1783" s="0" t="s">
        <v>84</v>
      </c>
      <c r="D1783" s="0" t="s">
        <v>219</v>
      </c>
      <c r="E1783" s="0" t="n">
        <v>2040</v>
      </c>
      <c r="F1783" s="5" t="n">
        <v>1.77568600912873</v>
      </c>
      <c r="G1783" s="11" t="n">
        <v>0</v>
      </c>
      <c r="H1783" s="5" t="n">
        <v>0</v>
      </c>
      <c r="I1783" s="5" t="n">
        <v>1.77568600912873</v>
      </c>
    </row>
    <row r="1784" customFormat="false" ht="14.25" hidden="false" customHeight="false" outlineLevel="0" collapsed="false">
      <c r="A1784" s="0" t="s">
        <v>98</v>
      </c>
      <c r="B1784" s="0" t="s">
        <v>50</v>
      </c>
      <c r="C1784" s="0" t="s">
        <v>65</v>
      </c>
      <c r="D1784" s="0" t="s">
        <v>220</v>
      </c>
      <c r="E1784" s="0" t="n">
        <v>2025</v>
      </c>
      <c r="F1784" s="5" t="n">
        <v>3.9396</v>
      </c>
      <c r="G1784" s="11" t="n">
        <v>0.014232</v>
      </c>
      <c r="H1784" s="5" t="n">
        <v>0.0560683872</v>
      </c>
      <c r="I1784" s="5" t="n">
        <v>3.8835316128</v>
      </c>
    </row>
    <row r="1785" customFormat="false" ht="14.25" hidden="false" customHeight="false" outlineLevel="0" collapsed="false">
      <c r="A1785" s="0" t="s">
        <v>98</v>
      </c>
      <c r="B1785" s="0" t="s">
        <v>50</v>
      </c>
      <c r="C1785" s="0" t="s">
        <v>65</v>
      </c>
      <c r="D1785" s="0" t="s">
        <v>220</v>
      </c>
      <c r="E1785" s="0" t="n">
        <v>2026</v>
      </c>
      <c r="F1785" s="5" t="n">
        <v>7.2644</v>
      </c>
      <c r="G1785" s="11" t="n">
        <v>0.0181496</v>
      </c>
      <c r="H1785" s="5" t="n">
        <v>0.13184595424</v>
      </c>
      <c r="I1785" s="5" t="n">
        <v>7.13255404576</v>
      </c>
    </row>
    <row r="1786" customFormat="false" ht="14.25" hidden="false" customHeight="false" outlineLevel="0" collapsed="false">
      <c r="A1786" s="0" t="s">
        <v>98</v>
      </c>
      <c r="B1786" s="0" t="s">
        <v>50</v>
      </c>
      <c r="C1786" s="0" t="s">
        <v>65</v>
      </c>
      <c r="D1786" s="0" t="s">
        <v>220</v>
      </c>
      <c r="E1786" s="0" t="n">
        <v>2027</v>
      </c>
      <c r="F1786" s="5" t="n">
        <v>9.7894</v>
      </c>
      <c r="G1786" s="11" t="n">
        <v>0.0220672</v>
      </c>
      <c r="H1786" s="5" t="n">
        <v>0.21602464768</v>
      </c>
      <c r="I1786" s="5" t="n">
        <v>9.57337535232</v>
      </c>
    </row>
    <row r="1787" customFormat="false" ht="14.25" hidden="false" customHeight="false" outlineLevel="0" collapsed="false">
      <c r="A1787" s="0" t="s">
        <v>98</v>
      </c>
      <c r="B1787" s="0" t="s">
        <v>50</v>
      </c>
      <c r="C1787" s="0" t="s">
        <v>65</v>
      </c>
      <c r="D1787" s="0" t="s">
        <v>220</v>
      </c>
      <c r="E1787" s="0" t="n">
        <v>2028</v>
      </c>
      <c r="F1787" s="5" t="n">
        <v>12.7256</v>
      </c>
      <c r="G1787" s="11" t="n">
        <v>0.0259848</v>
      </c>
      <c r="H1787" s="5" t="n">
        <v>0.33067217088</v>
      </c>
      <c r="I1787" s="5" t="n">
        <v>12.39492782912</v>
      </c>
    </row>
    <row r="1788" customFormat="false" ht="14.25" hidden="false" customHeight="false" outlineLevel="0" collapsed="false">
      <c r="A1788" s="0" t="s">
        <v>98</v>
      </c>
      <c r="B1788" s="0" t="s">
        <v>50</v>
      </c>
      <c r="C1788" s="0" t="s">
        <v>65</v>
      </c>
      <c r="D1788" s="0" t="s">
        <v>220</v>
      </c>
      <c r="E1788" s="0" t="n">
        <v>2029</v>
      </c>
      <c r="F1788" s="5" t="n">
        <v>15.4726</v>
      </c>
      <c r="G1788" s="11" t="n">
        <v>0.0299024</v>
      </c>
      <c r="H1788" s="5" t="n">
        <v>0.46266787424</v>
      </c>
      <c r="I1788" s="5" t="n">
        <v>15.00993212576</v>
      </c>
    </row>
    <row r="1789" customFormat="false" ht="14.25" hidden="false" customHeight="false" outlineLevel="0" collapsed="false">
      <c r="A1789" s="0" t="s">
        <v>98</v>
      </c>
      <c r="B1789" s="0" t="s">
        <v>50</v>
      </c>
      <c r="C1789" s="0" t="s">
        <v>65</v>
      </c>
      <c r="D1789" s="0" t="s">
        <v>220</v>
      </c>
      <c r="E1789" s="0" t="n">
        <v>2030</v>
      </c>
      <c r="F1789" s="5" t="n">
        <v>18.4431</v>
      </c>
      <c r="G1789" s="11" t="n">
        <v>0.03382</v>
      </c>
      <c r="H1789" s="5" t="n">
        <v>0.623745642</v>
      </c>
      <c r="I1789" s="5" t="n">
        <v>17.819354358</v>
      </c>
    </row>
    <row r="1790" customFormat="false" ht="14.25" hidden="false" customHeight="false" outlineLevel="0" collapsed="false">
      <c r="A1790" s="0" t="s">
        <v>98</v>
      </c>
      <c r="B1790" s="0" t="s">
        <v>50</v>
      </c>
      <c r="C1790" s="0" t="s">
        <v>65</v>
      </c>
      <c r="D1790" s="0" t="s">
        <v>220</v>
      </c>
      <c r="E1790" s="0" t="n">
        <v>2031</v>
      </c>
      <c r="F1790" s="5" t="n">
        <v>21.3099</v>
      </c>
      <c r="G1790" s="11" t="n">
        <v>0.0382418</v>
      </c>
      <c r="H1790" s="5" t="n">
        <v>0.81492893382</v>
      </c>
      <c r="I1790" s="5" t="n">
        <v>20.49497106618</v>
      </c>
    </row>
    <row r="1791" customFormat="false" ht="14.25" hidden="false" customHeight="false" outlineLevel="0" collapsed="false">
      <c r="A1791" s="0" t="s">
        <v>98</v>
      </c>
      <c r="B1791" s="0" t="s">
        <v>50</v>
      </c>
      <c r="C1791" s="0" t="s">
        <v>65</v>
      </c>
      <c r="D1791" s="0" t="s">
        <v>220</v>
      </c>
      <c r="E1791" s="0" t="n">
        <v>2032</v>
      </c>
      <c r="F1791" s="5" t="n">
        <v>23.5389</v>
      </c>
      <c r="G1791" s="11" t="n">
        <v>0.0426636</v>
      </c>
      <c r="H1791" s="5" t="n">
        <v>1.00425421404</v>
      </c>
      <c r="I1791" s="5" t="n">
        <v>22.53464578596</v>
      </c>
    </row>
    <row r="1792" customFormat="false" ht="14.25" hidden="false" customHeight="false" outlineLevel="0" collapsed="false">
      <c r="A1792" s="0" t="s">
        <v>98</v>
      </c>
      <c r="B1792" s="0" t="s">
        <v>50</v>
      </c>
      <c r="C1792" s="0" t="s">
        <v>65</v>
      </c>
      <c r="D1792" s="0" t="s">
        <v>220</v>
      </c>
      <c r="E1792" s="0" t="n">
        <v>2033</v>
      </c>
      <c r="F1792" s="5" t="n">
        <v>26.051</v>
      </c>
      <c r="G1792" s="11" t="n">
        <v>0.0470854</v>
      </c>
      <c r="H1792" s="5" t="n">
        <v>1.2266217554</v>
      </c>
      <c r="I1792" s="5" t="n">
        <v>24.8243782446</v>
      </c>
    </row>
    <row r="1793" customFormat="false" ht="14.25" hidden="false" customHeight="false" outlineLevel="0" collapsed="false">
      <c r="A1793" s="0" t="s">
        <v>98</v>
      </c>
      <c r="B1793" s="0" t="s">
        <v>50</v>
      </c>
      <c r="C1793" s="0" t="s">
        <v>65</v>
      </c>
      <c r="D1793" s="0" t="s">
        <v>220</v>
      </c>
      <c r="E1793" s="0" t="n">
        <v>2034</v>
      </c>
      <c r="F1793" s="5" t="n">
        <v>28.7737</v>
      </c>
      <c r="G1793" s="11" t="n">
        <v>0.0515072</v>
      </c>
      <c r="H1793" s="5" t="n">
        <v>1.48205272064</v>
      </c>
      <c r="I1793" s="5" t="n">
        <v>27.29164727936</v>
      </c>
    </row>
    <row r="1794" customFormat="false" ht="14.25" hidden="false" customHeight="false" outlineLevel="0" collapsed="false">
      <c r="A1794" s="0" t="s">
        <v>98</v>
      </c>
      <c r="B1794" s="0" t="s">
        <v>50</v>
      </c>
      <c r="C1794" s="0" t="s">
        <v>65</v>
      </c>
      <c r="D1794" s="0" t="s">
        <v>220</v>
      </c>
      <c r="E1794" s="0" t="n">
        <v>2035</v>
      </c>
      <c r="F1794" s="5" t="n">
        <v>31.4479</v>
      </c>
      <c r="G1794" s="11" t="n">
        <v>0.055929</v>
      </c>
      <c r="H1794" s="5" t="n">
        <v>1.7588495991</v>
      </c>
      <c r="I1794" s="5" t="n">
        <v>29.6890504009</v>
      </c>
    </row>
    <row r="1795" customFormat="false" ht="14.25" hidden="false" customHeight="false" outlineLevel="0" collapsed="false">
      <c r="A1795" s="0" t="s">
        <v>98</v>
      </c>
      <c r="B1795" s="0" t="s">
        <v>50</v>
      </c>
      <c r="C1795" s="0" t="s">
        <v>65</v>
      </c>
      <c r="D1795" s="0" t="s">
        <v>220</v>
      </c>
      <c r="E1795" s="0" t="n">
        <v>2036</v>
      </c>
      <c r="F1795" s="5" t="n">
        <v>33.8924</v>
      </c>
      <c r="G1795" s="11" t="n">
        <v>0.0607442</v>
      </c>
      <c r="H1795" s="5" t="n">
        <v>2.05876672408</v>
      </c>
      <c r="I1795" s="5" t="n">
        <v>31.83363327592</v>
      </c>
    </row>
    <row r="1796" customFormat="false" ht="14.25" hidden="false" customHeight="false" outlineLevel="0" collapsed="false">
      <c r="A1796" s="0" t="s">
        <v>98</v>
      </c>
      <c r="B1796" s="0" t="s">
        <v>50</v>
      </c>
      <c r="C1796" s="0" t="s">
        <v>65</v>
      </c>
      <c r="D1796" s="0" t="s">
        <v>220</v>
      </c>
      <c r="E1796" s="0" t="n">
        <v>2037</v>
      </c>
      <c r="F1796" s="5" t="n">
        <v>35.5914</v>
      </c>
      <c r="G1796" s="11" t="n">
        <v>0.0655594</v>
      </c>
      <c r="H1796" s="5" t="n">
        <v>2.33335082916</v>
      </c>
      <c r="I1796" s="5" t="n">
        <v>33.25804917084</v>
      </c>
    </row>
    <row r="1797" customFormat="false" ht="14.25" hidden="false" customHeight="false" outlineLevel="0" collapsed="false">
      <c r="A1797" s="0" t="s">
        <v>98</v>
      </c>
      <c r="B1797" s="0" t="s">
        <v>50</v>
      </c>
      <c r="C1797" s="0" t="s">
        <v>65</v>
      </c>
      <c r="D1797" s="0" t="s">
        <v>220</v>
      </c>
      <c r="E1797" s="0" t="n">
        <v>2038</v>
      </c>
      <c r="F1797" s="5" t="n">
        <v>37.4301</v>
      </c>
      <c r="G1797" s="11" t="n">
        <v>0.0703746</v>
      </c>
      <c r="H1797" s="5" t="n">
        <v>2.63412831546</v>
      </c>
      <c r="I1797" s="5" t="n">
        <v>34.79597168454</v>
      </c>
    </row>
    <row r="1798" customFormat="false" ht="14.25" hidden="false" customHeight="false" outlineLevel="0" collapsed="false">
      <c r="A1798" s="0" t="s">
        <v>98</v>
      </c>
      <c r="B1798" s="0" t="s">
        <v>50</v>
      </c>
      <c r="C1798" s="0" t="s">
        <v>65</v>
      </c>
      <c r="D1798" s="0" t="s">
        <v>220</v>
      </c>
      <c r="E1798" s="0" t="n">
        <v>2039</v>
      </c>
      <c r="F1798" s="5" t="n">
        <v>39.03</v>
      </c>
      <c r="G1798" s="11" t="n">
        <v>0.0751898</v>
      </c>
      <c r="H1798" s="5" t="n">
        <v>2.934657894</v>
      </c>
      <c r="I1798" s="5" t="n">
        <v>36.095342106</v>
      </c>
    </row>
    <row r="1799" customFormat="false" ht="14.25" hidden="false" customHeight="false" outlineLevel="0" collapsed="false">
      <c r="A1799" s="0" t="s">
        <v>98</v>
      </c>
      <c r="B1799" s="0" t="s">
        <v>50</v>
      </c>
      <c r="C1799" s="0" t="s">
        <v>65</v>
      </c>
      <c r="D1799" s="0" t="s">
        <v>220</v>
      </c>
      <c r="E1799" s="0" t="n">
        <v>2040</v>
      </c>
      <c r="F1799" s="5" t="n">
        <v>40.7201</v>
      </c>
      <c r="G1799" s="11" t="n">
        <v>0.080005</v>
      </c>
      <c r="H1799" s="5" t="n">
        <v>3.2578116005</v>
      </c>
      <c r="I1799" s="5" t="n">
        <v>37.4622883995</v>
      </c>
    </row>
    <row r="1800" customFormat="false" ht="14.25" hidden="false" customHeight="false" outlineLevel="0" collapsed="false">
      <c r="A1800" s="0" t="s">
        <v>98</v>
      </c>
      <c r="B1800" s="0" t="s">
        <v>50</v>
      </c>
      <c r="C1800" s="0" t="s">
        <v>65</v>
      </c>
      <c r="D1800" s="0" t="s">
        <v>204</v>
      </c>
      <c r="E1800" s="0" t="n">
        <v>2024</v>
      </c>
      <c r="F1800" s="5" t="n">
        <v>5.9297680031584</v>
      </c>
      <c r="G1800" s="11" t="n">
        <v>0.015</v>
      </c>
      <c r="H1800" s="5" t="n">
        <v>0.088946520047376</v>
      </c>
      <c r="I1800" s="5" t="n">
        <v>5.84082148311103</v>
      </c>
    </row>
    <row r="1801" customFormat="false" ht="14.25" hidden="false" customHeight="false" outlineLevel="0" collapsed="false">
      <c r="A1801" s="0" t="s">
        <v>98</v>
      </c>
      <c r="B1801" s="0" t="s">
        <v>50</v>
      </c>
      <c r="C1801" s="0" t="s">
        <v>65</v>
      </c>
      <c r="D1801" s="0" t="s">
        <v>204</v>
      </c>
      <c r="E1801" s="0" t="n">
        <v>2024</v>
      </c>
      <c r="F1801" s="5" t="n">
        <v>74.5334086386098</v>
      </c>
      <c r="G1801" s="11" t="n">
        <v>0.015</v>
      </c>
      <c r="H1801" s="5" t="n">
        <v>1.11800112957915</v>
      </c>
      <c r="I1801" s="5" t="n">
        <v>73.4154075090307</v>
      </c>
    </row>
    <row r="1802" customFormat="false" ht="14.25" hidden="false" customHeight="false" outlineLevel="0" collapsed="false">
      <c r="A1802" s="0" t="s">
        <v>98</v>
      </c>
      <c r="B1802" s="0" t="s">
        <v>50</v>
      </c>
      <c r="C1802" s="0" t="s">
        <v>65</v>
      </c>
      <c r="D1802" s="0" t="s">
        <v>204</v>
      </c>
      <c r="E1802" s="0" t="n">
        <v>2024</v>
      </c>
      <c r="F1802" s="5" t="n">
        <v>96.0079884844772</v>
      </c>
      <c r="G1802" s="11" t="n">
        <v>0.015</v>
      </c>
      <c r="H1802" s="5" t="n">
        <v>1.44011982726716</v>
      </c>
      <c r="I1802" s="5" t="n">
        <v>94.56786865721</v>
      </c>
    </row>
    <row r="1803" customFormat="false" ht="14.25" hidden="false" customHeight="false" outlineLevel="0" collapsed="false">
      <c r="A1803" s="0" t="s">
        <v>98</v>
      </c>
      <c r="B1803" s="0" t="s">
        <v>50</v>
      </c>
      <c r="C1803" s="0" t="s">
        <v>65</v>
      </c>
      <c r="D1803" s="0" t="s">
        <v>204</v>
      </c>
      <c r="E1803" s="0" t="n">
        <v>2025</v>
      </c>
      <c r="F1803" s="5" t="n">
        <v>6.5982136000601</v>
      </c>
      <c r="G1803" s="11" t="n">
        <v>0.015</v>
      </c>
      <c r="H1803" s="5" t="n">
        <v>0.0989732040009015</v>
      </c>
      <c r="I1803" s="5" t="n">
        <v>6.4992403960592</v>
      </c>
    </row>
    <row r="1804" customFormat="false" ht="14.25" hidden="false" customHeight="false" outlineLevel="0" collapsed="false">
      <c r="A1804" s="0" t="s">
        <v>98</v>
      </c>
      <c r="B1804" s="0" t="s">
        <v>50</v>
      </c>
      <c r="C1804" s="0" t="s">
        <v>65</v>
      </c>
      <c r="D1804" s="0" t="s">
        <v>204</v>
      </c>
      <c r="E1804" s="0" t="n">
        <v>2025</v>
      </c>
      <c r="F1804" s="5" t="n">
        <v>73.1784969409552</v>
      </c>
      <c r="G1804" s="11" t="n">
        <v>0.015</v>
      </c>
      <c r="H1804" s="5" t="n">
        <v>1.09767745411433</v>
      </c>
      <c r="I1804" s="5" t="n">
        <v>72.0808194868409</v>
      </c>
    </row>
    <row r="1805" customFormat="false" ht="14.25" hidden="false" customHeight="false" outlineLevel="0" collapsed="false">
      <c r="A1805" s="0" t="s">
        <v>98</v>
      </c>
      <c r="B1805" s="0" t="s">
        <v>50</v>
      </c>
      <c r="C1805" s="0" t="s">
        <v>65</v>
      </c>
      <c r="D1805" s="0" t="s">
        <v>204</v>
      </c>
      <c r="E1805" s="0" t="n">
        <v>2025</v>
      </c>
      <c r="F1805" s="5" t="n">
        <v>95.6819113760757</v>
      </c>
      <c r="G1805" s="11" t="n">
        <v>0.015</v>
      </c>
      <c r="H1805" s="5" t="n">
        <v>1.43522867064114</v>
      </c>
      <c r="I1805" s="5" t="n">
        <v>94.2466827054346</v>
      </c>
    </row>
    <row r="1806" customFormat="false" ht="14.25" hidden="false" customHeight="false" outlineLevel="0" collapsed="false">
      <c r="A1806" s="0" t="s">
        <v>98</v>
      </c>
      <c r="B1806" s="0" t="s">
        <v>50</v>
      </c>
      <c r="C1806" s="0" t="s">
        <v>65</v>
      </c>
      <c r="D1806" s="0" t="s">
        <v>204</v>
      </c>
      <c r="E1806" s="0" t="n">
        <v>2026</v>
      </c>
      <c r="F1806" s="5" t="n">
        <v>7.33984068365442</v>
      </c>
      <c r="G1806" s="11" t="n">
        <v>0.018</v>
      </c>
      <c r="H1806" s="5" t="n">
        <v>0.13211713230578</v>
      </c>
      <c r="I1806" s="5" t="n">
        <v>7.20772355134864</v>
      </c>
    </row>
    <row r="1807" customFormat="false" ht="14.25" hidden="false" customHeight="false" outlineLevel="0" collapsed="false">
      <c r="A1807" s="0" t="s">
        <v>98</v>
      </c>
      <c r="B1807" s="0" t="s">
        <v>50</v>
      </c>
      <c r="C1807" s="0" t="s">
        <v>65</v>
      </c>
      <c r="D1807" s="0" t="s">
        <v>204</v>
      </c>
      <c r="E1807" s="0" t="n">
        <v>2026</v>
      </c>
      <c r="F1807" s="5" t="n">
        <v>71.7323120227103</v>
      </c>
      <c r="G1807" s="11" t="n">
        <v>0.018</v>
      </c>
      <c r="H1807" s="5" t="n">
        <v>1.29118161640878</v>
      </c>
      <c r="I1807" s="5" t="n">
        <v>70.4411304063015</v>
      </c>
    </row>
    <row r="1808" customFormat="false" ht="14.25" hidden="false" customHeight="false" outlineLevel="0" collapsed="false">
      <c r="A1808" s="0" t="s">
        <v>98</v>
      </c>
      <c r="B1808" s="0" t="s">
        <v>50</v>
      </c>
      <c r="C1808" s="0" t="s">
        <v>65</v>
      </c>
      <c r="D1808" s="0" t="s">
        <v>204</v>
      </c>
      <c r="E1808" s="0" t="n">
        <v>2026</v>
      </c>
      <c r="F1808" s="5" t="n">
        <v>95.5032943179891</v>
      </c>
      <c r="G1808" s="11" t="n">
        <v>0.018</v>
      </c>
      <c r="H1808" s="5" t="n">
        <v>1.7190592977238</v>
      </c>
      <c r="I1808" s="5" t="n">
        <v>93.7842350202653</v>
      </c>
    </row>
    <row r="1809" customFormat="false" ht="14.25" hidden="false" customHeight="false" outlineLevel="0" collapsed="false">
      <c r="A1809" s="0" t="s">
        <v>98</v>
      </c>
      <c r="B1809" s="0" t="s">
        <v>50</v>
      </c>
      <c r="C1809" s="0" t="s">
        <v>65</v>
      </c>
      <c r="D1809" s="0" t="s">
        <v>204</v>
      </c>
      <c r="E1809" s="0" t="n">
        <v>2027</v>
      </c>
      <c r="F1809" s="5" t="n">
        <v>8.15302149073412</v>
      </c>
      <c r="G1809" s="11" t="n">
        <v>0.021</v>
      </c>
      <c r="H1809" s="5" t="n">
        <v>0.171213451305417</v>
      </c>
      <c r="I1809" s="5" t="n">
        <v>7.98180803942871</v>
      </c>
    </row>
    <row r="1810" customFormat="false" ht="14.25" hidden="false" customHeight="false" outlineLevel="0" collapsed="false">
      <c r="A1810" s="0" t="s">
        <v>98</v>
      </c>
      <c r="B1810" s="0" t="s">
        <v>50</v>
      </c>
      <c r="C1810" s="0" t="s">
        <v>65</v>
      </c>
      <c r="D1810" s="0" t="s">
        <v>204</v>
      </c>
      <c r="E1810" s="0" t="n">
        <v>2027</v>
      </c>
      <c r="F1810" s="5" t="n">
        <v>70.2764095541815</v>
      </c>
      <c r="G1810" s="11" t="n">
        <v>0.021</v>
      </c>
      <c r="H1810" s="5" t="n">
        <v>1.47580460063781</v>
      </c>
      <c r="I1810" s="5" t="n">
        <v>68.8006049535437</v>
      </c>
    </row>
    <row r="1811" customFormat="false" ht="14.25" hidden="false" customHeight="false" outlineLevel="0" collapsed="false">
      <c r="A1811" s="0" t="s">
        <v>98</v>
      </c>
      <c r="B1811" s="0" t="s">
        <v>50</v>
      </c>
      <c r="C1811" s="0" t="s">
        <v>65</v>
      </c>
      <c r="D1811" s="0" t="s">
        <v>204</v>
      </c>
      <c r="E1811" s="0" t="n">
        <v>2027</v>
      </c>
      <c r="F1811" s="5" t="n">
        <v>95.6540705816904</v>
      </c>
      <c r="G1811" s="11" t="n">
        <v>0.021</v>
      </c>
      <c r="H1811" s="5" t="n">
        <v>2.0087354822155</v>
      </c>
      <c r="I1811" s="5" t="n">
        <v>93.6453350994749</v>
      </c>
    </row>
    <row r="1812" customFormat="false" ht="14.25" hidden="false" customHeight="false" outlineLevel="0" collapsed="false">
      <c r="A1812" s="0" t="s">
        <v>98</v>
      </c>
      <c r="B1812" s="0" t="s">
        <v>50</v>
      </c>
      <c r="C1812" s="0" t="s">
        <v>65</v>
      </c>
      <c r="D1812" s="0" t="s">
        <v>204</v>
      </c>
      <c r="E1812" s="0" t="n">
        <v>2028</v>
      </c>
      <c r="F1812" s="5" t="n">
        <v>9.19537726947568</v>
      </c>
      <c r="G1812" s="11" t="n">
        <v>0.024</v>
      </c>
      <c r="H1812" s="5" t="n">
        <v>0.220689054467416</v>
      </c>
      <c r="I1812" s="5" t="n">
        <v>8.97468821500826</v>
      </c>
    </row>
    <row r="1813" customFormat="false" ht="14.25" hidden="false" customHeight="false" outlineLevel="0" collapsed="false">
      <c r="A1813" s="0" t="s">
        <v>98</v>
      </c>
      <c r="B1813" s="0" t="s">
        <v>50</v>
      </c>
      <c r="C1813" s="0" t="s">
        <v>65</v>
      </c>
      <c r="D1813" s="0" t="s">
        <v>204</v>
      </c>
      <c r="E1813" s="0" t="n">
        <v>2028</v>
      </c>
      <c r="F1813" s="5" t="n">
        <v>68.8082279784703</v>
      </c>
      <c r="G1813" s="11" t="n">
        <v>0.024</v>
      </c>
      <c r="H1813" s="5" t="n">
        <v>1.65139747148329</v>
      </c>
      <c r="I1813" s="5" t="n">
        <v>67.1568305069871</v>
      </c>
    </row>
    <row r="1814" customFormat="false" ht="14.25" hidden="false" customHeight="false" outlineLevel="0" collapsed="false">
      <c r="A1814" s="0" t="s">
        <v>98</v>
      </c>
      <c r="B1814" s="0" t="s">
        <v>50</v>
      </c>
      <c r="C1814" s="0" t="s">
        <v>65</v>
      </c>
      <c r="D1814" s="0" t="s">
        <v>204</v>
      </c>
      <c r="E1814" s="0" t="n">
        <v>2028</v>
      </c>
      <c r="F1814" s="5" t="n">
        <v>95.751148489787</v>
      </c>
      <c r="G1814" s="11" t="n">
        <v>0.024</v>
      </c>
      <c r="H1814" s="5" t="n">
        <v>2.29802756375489</v>
      </c>
      <c r="I1814" s="5" t="n">
        <v>93.4531209260321</v>
      </c>
    </row>
    <row r="1815" customFormat="false" ht="14.25" hidden="false" customHeight="false" outlineLevel="0" collapsed="false">
      <c r="A1815" s="0" t="s">
        <v>98</v>
      </c>
      <c r="B1815" s="0" t="s">
        <v>50</v>
      </c>
      <c r="C1815" s="0" t="s">
        <v>65</v>
      </c>
      <c r="D1815" s="0" t="s">
        <v>204</v>
      </c>
      <c r="E1815" s="0" t="n">
        <v>2029</v>
      </c>
      <c r="F1815" s="5" t="n">
        <v>10.3697587036587</v>
      </c>
      <c r="G1815" s="11" t="n">
        <v>0.027</v>
      </c>
      <c r="H1815" s="5" t="n">
        <v>0.279983484998785</v>
      </c>
      <c r="I1815" s="5" t="n">
        <v>10.0897752186599</v>
      </c>
    </row>
    <row r="1816" customFormat="false" ht="14.25" hidden="false" customHeight="false" outlineLevel="0" collapsed="false">
      <c r="A1816" s="0" t="s">
        <v>98</v>
      </c>
      <c r="B1816" s="0" t="s">
        <v>50</v>
      </c>
      <c r="C1816" s="0" t="s">
        <v>65</v>
      </c>
      <c r="D1816" s="0" t="s">
        <v>204</v>
      </c>
      <c r="E1816" s="0" t="n">
        <v>2029</v>
      </c>
      <c r="F1816" s="5" t="n">
        <v>67.30453605161</v>
      </c>
      <c r="G1816" s="11" t="n">
        <v>0.027</v>
      </c>
      <c r="H1816" s="5" t="n">
        <v>1.81722247339347</v>
      </c>
      <c r="I1816" s="5" t="n">
        <v>65.4873135782165</v>
      </c>
    </row>
    <row r="1817" customFormat="false" ht="14.25" hidden="false" customHeight="false" outlineLevel="0" collapsed="false">
      <c r="A1817" s="0" t="s">
        <v>98</v>
      </c>
      <c r="B1817" s="0" t="s">
        <v>50</v>
      </c>
      <c r="C1817" s="0" t="s">
        <v>65</v>
      </c>
      <c r="D1817" s="0" t="s">
        <v>204</v>
      </c>
      <c r="E1817" s="0" t="n">
        <v>2029</v>
      </c>
      <c r="F1817" s="5" t="n">
        <v>96.0307443503378</v>
      </c>
      <c r="G1817" s="11" t="n">
        <v>0.027</v>
      </c>
      <c r="H1817" s="5" t="n">
        <v>2.59283009745912</v>
      </c>
      <c r="I1817" s="5" t="n">
        <v>93.4379142528787</v>
      </c>
    </row>
    <row r="1818" customFormat="false" ht="14.25" hidden="false" customHeight="false" outlineLevel="0" collapsed="false">
      <c r="A1818" s="0" t="s">
        <v>98</v>
      </c>
      <c r="B1818" s="0" t="s">
        <v>50</v>
      </c>
      <c r="C1818" s="0" t="s">
        <v>65</v>
      </c>
      <c r="D1818" s="0" t="s">
        <v>204</v>
      </c>
      <c r="E1818" s="0" t="n">
        <v>2030</v>
      </c>
      <c r="F1818" s="5" t="n">
        <v>11.7031835303897</v>
      </c>
      <c r="G1818" s="11" t="n">
        <v>0.03</v>
      </c>
      <c r="H1818" s="5" t="n">
        <v>0.351095505911691</v>
      </c>
      <c r="I1818" s="5" t="n">
        <v>11.352088024478</v>
      </c>
    </row>
    <row r="1819" customFormat="false" ht="14.25" hidden="false" customHeight="false" outlineLevel="0" collapsed="false">
      <c r="A1819" s="0" t="s">
        <v>98</v>
      </c>
      <c r="B1819" s="0" t="s">
        <v>50</v>
      </c>
      <c r="C1819" s="0" t="s">
        <v>65</v>
      </c>
      <c r="D1819" s="0" t="s">
        <v>204</v>
      </c>
      <c r="E1819" s="0" t="n">
        <v>2030</v>
      </c>
      <c r="F1819" s="5" t="n">
        <v>65.7636695423141</v>
      </c>
      <c r="G1819" s="11" t="n">
        <v>0.03</v>
      </c>
      <c r="H1819" s="5" t="n">
        <v>1.97291008626942</v>
      </c>
      <c r="I1819" s="5" t="n">
        <v>63.7907594560447</v>
      </c>
    </row>
    <row r="1820" customFormat="false" ht="14.25" hidden="false" customHeight="false" outlineLevel="0" collapsed="false">
      <c r="A1820" s="0" t="s">
        <v>98</v>
      </c>
      <c r="B1820" s="0" t="s">
        <v>50</v>
      </c>
      <c r="C1820" s="0" t="s">
        <v>65</v>
      </c>
      <c r="D1820" s="0" t="s">
        <v>204</v>
      </c>
      <c r="E1820" s="0" t="n">
        <v>2030</v>
      </c>
      <c r="F1820" s="5" t="n">
        <v>96.2616611869828</v>
      </c>
      <c r="G1820" s="11" t="n">
        <v>0.03</v>
      </c>
      <c r="H1820" s="5" t="n">
        <v>2.88784983560948</v>
      </c>
      <c r="I1820" s="5" t="n">
        <v>93.3738113513733</v>
      </c>
    </row>
    <row r="1821" customFormat="false" ht="14.25" hidden="false" customHeight="false" outlineLevel="0" collapsed="false">
      <c r="A1821" s="0" t="s">
        <v>98</v>
      </c>
      <c r="B1821" s="0" t="s">
        <v>50</v>
      </c>
      <c r="C1821" s="0" t="s">
        <v>65</v>
      </c>
      <c r="D1821" s="0" t="s">
        <v>204</v>
      </c>
      <c r="E1821" s="0" t="n">
        <v>2031</v>
      </c>
      <c r="F1821" s="5" t="n">
        <v>12.8808886886105</v>
      </c>
      <c r="G1821" s="11" t="n">
        <v>0.033</v>
      </c>
      <c r="H1821" s="5" t="n">
        <v>0.425069326724147</v>
      </c>
      <c r="I1821" s="5" t="n">
        <v>12.4558193618864</v>
      </c>
    </row>
    <row r="1822" customFormat="false" ht="14.25" hidden="false" customHeight="false" outlineLevel="0" collapsed="false">
      <c r="A1822" s="0" t="s">
        <v>98</v>
      </c>
      <c r="B1822" s="0" t="s">
        <v>50</v>
      </c>
      <c r="C1822" s="0" t="s">
        <v>65</v>
      </c>
      <c r="D1822" s="0" t="s">
        <v>204</v>
      </c>
      <c r="E1822" s="0" t="n">
        <v>2031</v>
      </c>
      <c r="F1822" s="5" t="n">
        <v>64.4740074008287</v>
      </c>
      <c r="G1822" s="11" t="n">
        <v>0.033</v>
      </c>
      <c r="H1822" s="5" t="n">
        <v>2.12764224422735</v>
      </c>
      <c r="I1822" s="5" t="n">
        <v>62.3463651566013</v>
      </c>
    </row>
    <row r="1823" customFormat="false" ht="14.25" hidden="false" customHeight="false" outlineLevel="0" collapsed="false">
      <c r="A1823" s="0" t="s">
        <v>98</v>
      </c>
      <c r="B1823" s="0" t="s">
        <v>50</v>
      </c>
      <c r="C1823" s="0" t="s">
        <v>65</v>
      </c>
      <c r="D1823" s="0" t="s">
        <v>204</v>
      </c>
      <c r="E1823" s="0" t="n">
        <v>2031</v>
      </c>
      <c r="F1823" s="5" t="n">
        <v>96.4312822687528</v>
      </c>
      <c r="G1823" s="11" t="n">
        <v>0.033</v>
      </c>
      <c r="H1823" s="5" t="n">
        <v>3.18223231486884</v>
      </c>
      <c r="I1823" s="5" t="n">
        <v>93.2490499538839</v>
      </c>
    </row>
    <row r="1824" customFormat="false" ht="14.25" hidden="false" customHeight="false" outlineLevel="0" collapsed="false">
      <c r="A1824" s="0" t="s">
        <v>98</v>
      </c>
      <c r="B1824" s="0" t="s">
        <v>50</v>
      </c>
      <c r="C1824" s="0" t="s">
        <v>65</v>
      </c>
      <c r="D1824" s="0" t="s">
        <v>204</v>
      </c>
      <c r="E1824" s="0" t="n">
        <v>2032</v>
      </c>
      <c r="F1824" s="5" t="n">
        <v>14.1523688791389</v>
      </c>
      <c r="G1824" s="11" t="n">
        <v>0.036</v>
      </c>
      <c r="H1824" s="5" t="n">
        <v>0.509485279649002</v>
      </c>
      <c r="I1824" s="5" t="n">
        <v>13.6428835994899</v>
      </c>
    </row>
    <row r="1825" customFormat="false" ht="14.25" hidden="false" customHeight="false" outlineLevel="0" collapsed="false">
      <c r="A1825" s="0" t="s">
        <v>98</v>
      </c>
      <c r="B1825" s="0" t="s">
        <v>50</v>
      </c>
      <c r="C1825" s="0" t="s">
        <v>65</v>
      </c>
      <c r="D1825" s="0" t="s">
        <v>204</v>
      </c>
      <c r="E1825" s="0" t="n">
        <v>2032</v>
      </c>
      <c r="F1825" s="5" t="n">
        <v>63.135759390306</v>
      </c>
      <c r="G1825" s="11" t="n">
        <v>0.036</v>
      </c>
      <c r="H1825" s="5" t="n">
        <v>2.27288733805102</v>
      </c>
      <c r="I1825" s="5" t="n">
        <v>60.862872052255</v>
      </c>
    </row>
    <row r="1826" customFormat="false" ht="14.25" hidden="false" customHeight="false" outlineLevel="0" collapsed="false">
      <c r="A1826" s="0" t="s">
        <v>98</v>
      </c>
      <c r="B1826" s="0" t="s">
        <v>50</v>
      </c>
      <c r="C1826" s="0" t="s">
        <v>65</v>
      </c>
      <c r="D1826" s="0" t="s">
        <v>204</v>
      </c>
      <c r="E1826" s="0" t="n">
        <v>2032</v>
      </c>
      <c r="F1826" s="5" t="n">
        <v>96.9158694529672</v>
      </c>
      <c r="G1826" s="11" t="n">
        <v>0.036</v>
      </c>
      <c r="H1826" s="5" t="n">
        <v>3.48897130030682</v>
      </c>
      <c r="I1826" s="5" t="n">
        <v>93.4268981526604</v>
      </c>
    </row>
    <row r="1827" customFormat="false" ht="14.25" hidden="false" customHeight="false" outlineLevel="0" collapsed="false">
      <c r="A1827" s="0" t="s">
        <v>98</v>
      </c>
      <c r="B1827" s="0" t="s">
        <v>50</v>
      </c>
      <c r="C1827" s="0" t="s">
        <v>65</v>
      </c>
      <c r="D1827" s="0" t="s">
        <v>204</v>
      </c>
      <c r="E1827" s="0" t="n">
        <v>2033</v>
      </c>
      <c r="F1827" s="5" t="n">
        <v>15.581201615234</v>
      </c>
      <c r="G1827" s="11" t="n">
        <v>0.039</v>
      </c>
      <c r="H1827" s="5" t="n">
        <v>0.607666862994126</v>
      </c>
      <c r="I1827" s="5" t="n">
        <v>14.9735347522399</v>
      </c>
    </row>
    <row r="1828" customFormat="false" ht="14.25" hidden="false" customHeight="false" outlineLevel="0" collapsed="false">
      <c r="A1828" s="0" t="s">
        <v>98</v>
      </c>
      <c r="B1828" s="0" t="s">
        <v>50</v>
      </c>
      <c r="C1828" s="0" t="s">
        <v>65</v>
      </c>
      <c r="D1828" s="0" t="s">
        <v>204</v>
      </c>
      <c r="E1828" s="0" t="n">
        <v>2033</v>
      </c>
      <c r="F1828" s="5" t="n">
        <v>61.7739021020835</v>
      </c>
      <c r="G1828" s="11" t="n">
        <v>0.039</v>
      </c>
      <c r="H1828" s="5" t="n">
        <v>2.40918218198126</v>
      </c>
      <c r="I1828" s="5" t="n">
        <v>59.3647199201023</v>
      </c>
    </row>
    <row r="1829" customFormat="false" ht="14.25" hidden="false" customHeight="false" outlineLevel="0" collapsed="false">
      <c r="A1829" s="0" t="s">
        <v>98</v>
      </c>
      <c r="B1829" s="0" t="s">
        <v>50</v>
      </c>
      <c r="C1829" s="0" t="s">
        <v>65</v>
      </c>
      <c r="D1829" s="0" t="s">
        <v>204</v>
      </c>
      <c r="E1829" s="0" t="n">
        <v>2033</v>
      </c>
      <c r="F1829" s="5" t="n">
        <v>97.2892988254298</v>
      </c>
      <c r="G1829" s="11" t="n">
        <v>0.039</v>
      </c>
      <c r="H1829" s="5" t="n">
        <v>3.79428265419176</v>
      </c>
      <c r="I1829" s="5" t="n">
        <v>93.4950161712381</v>
      </c>
    </row>
    <row r="1830" customFormat="false" ht="14.25" hidden="false" customHeight="false" outlineLevel="0" collapsed="false">
      <c r="A1830" s="0" t="s">
        <v>98</v>
      </c>
      <c r="B1830" s="0" t="s">
        <v>50</v>
      </c>
      <c r="C1830" s="0" t="s">
        <v>65</v>
      </c>
      <c r="D1830" s="0" t="s">
        <v>204</v>
      </c>
      <c r="E1830" s="0" t="n">
        <v>2034</v>
      </c>
      <c r="F1830" s="5" t="n">
        <v>17.285835213993</v>
      </c>
      <c r="G1830" s="11" t="n">
        <v>0.042</v>
      </c>
      <c r="H1830" s="5" t="n">
        <v>0.726005078987707</v>
      </c>
      <c r="I1830" s="5" t="n">
        <v>16.5598301350053</v>
      </c>
    </row>
    <row r="1831" customFormat="false" ht="14.25" hidden="false" customHeight="false" outlineLevel="0" collapsed="false">
      <c r="A1831" s="0" t="s">
        <v>98</v>
      </c>
      <c r="B1831" s="0" t="s">
        <v>50</v>
      </c>
      <c r="C1831" s="0" t="s">
        <v>65</v>
      </c>
      <c r="D1831" s="0" t="s">
        <v>204</v>
      </c>
      <c r="E1831" s="0" t="n">
        <v>2034</v>
      </c>
      <c r="F1831" s="5" t="n">
        <v>60.3541180414543</v>
      </c>
      <c r="G1831" s="11" t="n">
        <v>0.042</v>
      </c>
      <c r="H1831" s="5" t="n">
        <v>2.53487295774108</v>
      </c>
      <c r="I1831" s="5" t="n">
        <v>57.8192450837132</v>
      </c>
    </row>
    <row r="1832" customFormat="false" ht="14.25" hidden="false" customHeight="false" outlineLevel="0" collapsed="false">
      <c r="A1832" s="0" t="s">
        <v>98</v>
      </c>
      <c r="B1832" s="0" t="s">
        <v>50</v>
      </c>
      <c r="C1832" s="0" t="s">
        <v>65</v>
      </c>
      <c r="D1832" s="0" t="s">
        <v>204</v>
      </c>
      <c r="E1832" s="0" t="n">
        <v>2034</v>
      </c>
      <c r="F1832" s="5" t="n">
        <v>97.599769200658</v>
      </c>
      <c r="G1832" s="11" t="n">
        <v>0.042</v>
      </c>
      <c r="H1832" s="5" t="n">
        <v>4.09919030642764</v>
      </c>
      <c r="I1832" s="5" t="n">
        <v>93.5005788942304</v>
      </c>
    </row>
    <row r="1833" customFormat="false" ht="14.25" hidden="false" customHeight="false" outlineLevel="0" collapsed="false">
      <c r="A1833" s="0" t="s">
        <v>98</v>
      </c>
      <c r="B1833" s="0" t="s">
        <v>50</v>
      </c>
      <c r="C1833" s="0" t="s">
        <v>65</v>
      </c>
      <c r="D1833" s="0" t="s">
        <v>204</v>
      </c>
      <c r="E1833" s="0" t="n">
        <v>2035</v>
      </c>
      <c r="F1833" s="5" t="n">
        <v>18.9706135654446</v>
      </c>
      <c r="G1833" s="11" t="n">
        <v>0.045</v>
      </c>
      <c r="H1833" s="5" t="n">
        <v>0.853677610445007</v>
      </c>
      <c r="I1833" s="5" t="n">
        <v>18.1169359549996</v>
      </c>
    </row>
    <row r="1834" customFormat="false" ht="14.25" hidden="false" customHeight="false" outlineLevel="0" collapsed="false">
      <c r="A1834" s="0" t="s">
        <v>98</v>
      </c>
      <c r="B1834" s="0" t="s">
        <v>50</v>
      </c>
      <c r="C1834" s="0" t="s">
        <v>65</v>
      </c>
      <c r="D1834" s="0" t="s">
        <v>204</v>
      </c>
      <c r="E1834" s="0" t="n">
        <v>2035</v>
      </c>
      <c r="F1834" s="5" t="n">
        <v>58.9135053698363</v>
      </c>
      <c r="G1834" s="11" t="n">
        <v>0.045</v>
      </c>
      <c r="H1834" s="5" t="n">
        <v>2.65110774164263</v>
      </c>
      <c r="I1834" s="5" t="n">
        <v>56.2623976281937</v>
      </c>
    </row>
    <row r="1835" customFormat="false" ht="14.25" hidden="false" customHeight="false" outlineLevel="0" collapsed="false">
      <c r="A1835" s="0" t="s">
        <v>98</v>
      </c>
      <c r="B1835" s="0" t="s">
        <v>50</v>
      </c>
      <c r="C1835" s="0" t="s">
        <v>65</v>
      </c>
      <c r="D1835" s="0" t="s">
        <v>204</v>
      </c>
      <c r="E1835" s="0" t="n">
        <v>2035</v>
      </c>
      <c r="F1835" s="5" t="n">
        <v>97.9472702233433</v>
      </c>
      <c r="G1835" s="11" t="n">
        <v>0.045</v>
      </c>
      <c r="H1835" s="5" t="n">
        <v>4.40762716005045</v>
      </c>
      <c r="I1835" s="5" t="n">
        <v>93.5396430632928</v>
      </c>
    </row>
    <row r="1836" customFormat="false" ht="14.25" hidden="false" customHeight="false" outlineLevel="0" collapsed="false">
      <c r="A1836" s="0" t="s">
        <v>98</v>
      </c>
      <c r="B1836" s="0" t="s">
        <v>50</v>
      </c>
      <c r="C1836" s="0" t="s">
        <v>65</v>
      </c>
      <c r="D1836" s="0" t="s">
        <v>204</v>
      </c>
      <c r="E1836" s="0" t="n">
        <v>2036</v>
      </c>
      <c r="F1836" s="5" t="n">
        <v>20.2995489437911</v>
      </c>
      <c r="G1836" s="11" t="n">
        <v>0.048</v>
      </c>
      <c r="H1836" s="5" t="n">
        <v>0.974378349301971</v>
      </c>
      <c r="I1836" s="5" t="n">
        <v>19.3251705944891</v>
      </c>
    </row>
    <row r="1837" customFormat="false" ht="14.25" hidden="false" customHeight="false" outlineLevel="0" collapsed="false">
      <c r="A1837" s="0" t="s">
        <v>98</v>
      </c>
      <c r="B1837" s="0" t="s">
        <v>50</v>
      </c>
      <c r="C1837" s="0" t="s">
        <v>65</v>
      </c>
      <c r="D1837" s="0" t="s">
        <v>204</v>
      </c>
      <c r="E1837" s="0" t="n">
        <v>2036</v>
      </c>
      <c r="F1837" s="5" t="n">
        <v>57.6103738705657</v>
      </c>
      <c r="G1837" s="11" t="n">
        <v>0.048</v>
      </c>
      <c r="H1837" s="5" t="n">
        <v>2.76529794578715</v>
      </c>
      <c r="I1837" s="5" t="n">
        <v>54.8450759247786</v>
      </c>
    </row>
    <row r="1838" customFormat="false" ht="14.25" hidden="false" customHeight="false" outlineLevel="0" collapsed="false">
      <c r="A1838" s="0" t="s">
        <v>98</v>
      </c>
      <c r="B1838" s="0" t="s">
        <v>50</v>
      </c>
      <c r="C1838" s="0" t="s">
        <v>65</v>
      </c>
      <c r="D1838" s="0" t="s">
        <v>204</v>
      </c>
      <c r="E1838" s="0" t="n">
        <v>2036</v>
      </c>
      <c r="F1838" s="5" t="n">
        <v>98.3419246915223</v>
      </c>
      <c r="G1838" s="11" t="n">
        <v>0.048</v>
      </c>
      <c r="H1838" s="5" t="n">
        <v>4.72041238519307</v>
      </c>
      <c r="I1838" s="5" t="n">
        <v>93.6215123063292</v>
      </c>
    </row>
    <row r="1839" customFormat="false" ht="14.25" hidden="false" customHeight="false" outlineLevel="0" collapsed="false">
      <c r="A1839" s="0" t="s">
        <v>98</v>
      </c>
      <c r="B1839" s="0" t="s">
        <v>50</v>
      </c>
      <c r="C1839" s="0" t="s">
        <v>65</v>
      </c>
      <c r="D1839" s="0" t="s">
        <v>204</v>
      </c>
      <c r="E1839" s="0" t="n">
        <v>2037</v>
      </c>
      <c r="F1839" s="5" t="n">
        <v>21.2297562208625</v>
      </c>
      <c r="G1839" s="11" t="n">
        <v>0.051</v>
      </c>
      <c r="H1839" s="5" t="n">
        <v>1.08271756726399</v>
      </c>
      <c r="I1839" s="5" t="n">
        <v>20.1470386535985</v>
      </c>
    </row>
    <row r="1840" customFormat="false" ht="14.25" hidden="false" customHeight="false" outlineLevel="0" collapsed="false">
      <c r="A1840" s="0" t="s">
        <v>98</v>
      </c>
      <c r="B1840" s="0" t="s">
        <v>50</v>
      </c>
      <c r="C1840" s="0" t="s">
        <v>65</v>
      </c>
      <c r="D1840" s="0" t="s">
        <v>204</v>
      </c>
      <c r="E1840" s="0" t="n">
        <v>2037</v>
      </c>
      <c r="F1840" s="5" t="n">
        <v>56.6245867657416</v>
      </c>
      <c r="G1840" s="11" t="n">
        <v>0.051</v>
      </c>
      <c r="H1840" s="5" t="n">
        <v>2.88785392505282</v>
      </c>
      <c r="I1840" s="5" t="n">
        <v>53.7367328406888</v>
      </c>
    </row>
    <row r="1841" customFormat="false" ht="14.25" hidden="false" customHeight="false" outlineLevel="0" collapsed="false">
      <c r="A1841" s="0" t="s">
        <v>98</v>
      </c>
      <c r="B1841" s="0" t="s">
        <v>50</v>
      </c>
      <c r="C1841" s="0" t="s">
        <v>65</v>
      </c>
      <c r="D1841" s="0" t="s">
        <v>204</v>
      </c>
      <c r="E1841" s="0" t="n">
        <v>2037</v>
      </c>
      <c r="F1841" s="5" t="n">
        <v>98.9348294062953</v>
      </c>
      <c r="G1841" s="11" t="n">
        <v>0.051</v>
      </c>
      <c r="H1841" s="5" t="n">
        <v>5.04567629972106</v>
      </c>
      <c r="I1841" s="5" t="n">
        <v>93.8891531065743</v>
      </c>
    </row>
    <row r="1842" customFormat="false" ht="14.25" hidden="false" customHeight="false" outlineLevel="0" collapsed="false">
      <c r="A1842" s="0" t="s">
        <v>98</v>
      </c>
      <c r="B1842" s="0" t="s">
        <v>50</v>
      </c>
      <c r="C1842" s="0" t="s">
        <v>65</v>
      </c>
      <c r="D1842" s="0" t="s">
        <v>204</v>
      </c>
      <c r="E1842" s="0" t="n">
        <v>2038</v>
      </c>
      <c r="F1842" s="5" t="n">
        <v>22.3131301845519</v>
      </c>
      <c r="G1842" s="11" t="n">
        <v>0.054</v>
      </c>
      <c r="H1842" s="5" t="n">
        <v>1.2049090299658</v>
      </c>
      <c r="I1842" s="5" t="n">
        <v>21.1082211545861</v>
      </c>
    </row>
    <row r="1843" customFormat="false" ht="14.25" hidden="false" customHeight="false" outlineLevel="0" collapsed="false">
      <c r="A1843" s="0" t="s">
        <v>98</v>
      </c>
      <c r="B1843" s="0" t="s">
        <v>50</v>
      </c>
      <c r="C1843" s="0" t="s">
        <v>65</v>
      </c>
      <c r="D1843" s="0" t="s">
        <v>204</v>
      </c>
      <c r="E1843" s="0" t="n">
        <v>2038</v>
      </c>
      <c r="F1843" s="5" t="n">
        <v>55.7363125956152</v>
      </c>
      <c r="G1843" s="11" t="n">
        <v>0.054</v>
      </c>
      <c r="H1843" s="5" t="n">
        <v>3.00976088016322</v>
      </c>
      <c r="I1843" s="5" t="n">
        <v>52.726551715452</v>
      </c>
    </row>
    <row r="1844" customFormat="false" ht="14.25" hidden="false" customHeight="false" outlineLevel="0" collapsed="false">
      <c r="A1844" s="0" t="s">
        <v>98</v>
      </c>
      <c r="B1844" s="0" t="s">
        <v>50</v>
      </c>
      <c r="C1844" s="0" t="s">
        <v>65</v>
      </c>
      <c r="D1844" s="0" t="s">
        <v>204</v>
      </c>
      <c r="E1844" s="0" t="n">
        <v>2038</v>
      </c>
      <c r="F1844" s="5" t="n">
        <v>99.4265648847276</v>
      </c>
      <c r="G1844" s="11" t="n">
        <v>0.054</v>
      </c>
      <c r="H1844" s="5" t="n">
        <v>5.36903450377529</v>
      </c>
      <c r="I1844" s="5" t="n">
        <v>94.0575303809523</v>
      </c>
    </row>
    <row r="1845" customFormat="false" ht="14.25" hidden="false" customHeight="false" outlineLevel="0" collapsed="false">
      <c r="A1845" s="0" t="s">
        <v>98</v>
      </c>
      <c r="B1845" s="0" t="s">
        <v>50</v>
      </c>
      <c r="C1845" s="0" t="s">
        <v>65</v>
      </c>
      <c r="D1845" s="0" t="s">
        <v>204</v>
      </c>
      <c r="E1845" s="0" t="n">
        <v>2039</v>
      </c>
      <c r="F1845" s="5" t="n">
        <v>23.5196128210208</v>
      </c>
      <c r="G1845" s="11" t="n">
        <v>0.057</v>
      </c>
      <c r="H1845" s="5" t="n">
        <v>1.34061793079818</v>
      </c>
      <c r="I1845" s="5" t="n">
        <v>22.1789948902226</v>
      </c>
    </row>
    <row r="1846" customFormat="false" ht="14.25" hidden="false" customHeight="false" outlineLevel="0" collapsed="false">
      <c r="A1846" s="0" t="s">
        <v>98</v>
      </c>
      <c r="B1846" s="0" t="s">
        <v>50</v>
      </c>
      <c r="C1846" s="0" t="s">
        <v>65</v>
      </c>
      <c r="D1846" s="0" t="s">
        <v>204</v>
      </c>
      <c r="E1846" s="0" t="n">
        <v>2039</v>
      </c>
      <c r="F1846" s="5" t="n">
        <v>55.2819057450102</v>
      </c>
      <c r="G1846" s="11" t="n">
        <v>0.057</v>
      </c>
      <c r="H1846" s="5" t="n">
        <v>3.15106862746558</v>
      </c>
      <c r="I1846" s="5" t="n">
        <v>52.1308371175446</v>
      </c>
    </row>
    <row r="1847" customFormat="false" ht="14.25" hidden="false" customHeight="false" outlineLevel="0" collapsed="false">
      <c r="A1847" s="0" t="s">
        <v>98</v>
      </c>
      <c r="B1847" s="0" t="s">
        <v>50</v>
      </c>
      <c r="C1847" s="0" t="s">
        <v>65</v>
      </c>
      <c r="D1847" s="0" t="s">
        <v>204</v>
      </c>
      <c r="E1847" s="0" t="n">
        <v>2039</v>
      </c>
      <c r="F1847" s="5" t="n">
        <v>99.8355860342059</v>
      </c>
      <c r="G1847" s="11" t="n">
        <v>0.057</v>
      </c>
      <c r="H1847" s="5" t="n">
        <v>5.69062840394974</v>
      </c>
      <c r="I1847" s="5" t="n">
        <v>94.1449576302562</v>
      </c>
    </row>
    <row r="1848" customFormat="false" ht="14.25" hidden="false" customHeight="false" outlineLevel="0" collapsed="false">
      <c r="A1848" s="0" t="s">
        <v>98</v>
      </c>
      <c r="B1848" s="0" t="s">
        <v>50</v>
      </c>
      <c r="C1848" s="0" t="s">
        <v>65</v>
      </c>
      <c r="D1848" s="0" t="s">
        <v>204</v>
      </c>
      <c r="E1848" s="0" t="n">
        <v>2040</v>
      </c>
      <c r="F1848" s="5" t="n">
        <v>24.6347918081064</v>
      </c>
      <c r="G1848" s="11" t="n">
        <v>0.06</v>
      </c>
      <c r="H1848" s="5" t="n">
        <v>1.47808750848639</v>
      </c>
      <c r="I1848" s="5" t="n">
        <v>23.1567042996201</v>
      </c>
    </row>
    <row r="1849" customFormat="false" ht="14.25" hidden="false" customHeight="false" outlineLevel="0" collapsed="false">
      <c r="A1849" s="0" t="s">
        <v>98</v>
      </c>
      <c r="B1849" s="0" t="s">
        <v>50</v>
      </c>
      <c r="C1849" s="0" t="s">
        <v>65</v>
      </c>
      <c r="D1849" s="0" t="s">
        <v>204</v>
      </c>
      <c r="E1849" s="0" t="n">
        <v>2040</v>
      </c>
      <c r="F1849" s="5" t="n">
        <v>54.4262942234143</v>
      </c>
      <c r="G1849" s="11" t="n">
        <v>0.06</v>
      </c>
      <c r="H1849" s="5" t="n">
        <v>3.26557765340486</v>
      </c>
      <c r="I1849" s="5" t="n">
        <v>51.1607165700094</v>
      </c>
    </row>
    <row r="1850" customFormat="false" ht="14.25" hidden="false" customHeight="false" outlineLevel="0" collapsed="false">
      <c r="A1850" s="0" t="s">
        <v>98</v>
      </c>
      <c r="B1850" s="0" t="s">
        <v>50</v>
      </c>
      <c r="C1850" s="0" t="s">
        <v>65</v>
      </c>
      <c r="D1850" s="0" t="s">
        <v>204</v>
      </c>
      <c r="E1850" s="0" t="n">
        <v>2040</v>
      </c>
      <c r="F1850" s="5" t="n">
        <v>100.391482560215</v>
      </c>
      <c r="G1850" s="11" t="n">
        <v>0.06</v>
      </c>
      <c r="H1850" s="5" t="n">
        <v>6.02348895361289</v>
      </c>
      <c r="I1850" s="5" t="n">
        <v>94.3679936066019</v>
      </c>
    </row>
    <row r="1851" customFormat="false" ht="14.25" hidden="false" customHeight="false" outlineLevel="0" collapsed="false">
      <c r="A1851" s="0" t="s">
        <v>98</v>
      </c>
      <c r="B1851" s="0" t="s">
        <v>50</v>
      </c>
      <c r="C1851" s="0" t="s">
        <v>65</v>
      </c>
      <c r="D1851" s="0" t="s">
        <v>206</v>
      </c>
      <c r="E1851" s="0" t="n">
        <v>2024</v>
      </c>
      <c r="F1851" s="5" t="n">
        <v>11.8823496296076</v>
      </c>
      <c r="G1851" s="11" t="n">
        <v>0.037682</v>
      </c>
      <c r="H1851" s="5" t="n">
        <v>0.447750698742874</v>
      </c>
      <c r="I1851" s="5" t="n">
        <v>11.4345989308647</v>
      </c>
    </row>
    <row r="1852" customFormat="false" ht="14.25" hidden="false" customHeight="false" outlineLevel="0" collapsed="false">
      <c r="A1852" s="0" t="s">
        <v>98</v>
      </c>
      <c r="B1852" s="0" t="s">
        <v>50</v>
      </c>
      <c r="C1852" s="0" t="s">
        <v>65</v>
      </c>
      <c r="D1852" s="0" t="s">
        <v>206</v>
      </c>
      <c r="E1852" s="0" t="n">
        <v>2025</v>
      </c>
      <c r="F1852" s="5" t="n">
        <v>12.9899423810607</v>
      </c>
      <c r="G1852" s="11" t="n">
        <v>0.037682</v>
      </c>
      <c r="H1852" s="5" t="n">
        <v>0.489487008803131</v>
      </c>
      <c r="I1852" s="5" t="n">
        <v>12.5004553722576</v>
      </c>
    </row>
    <row r="1853" customFormat="false" ht="14.25" hidden="false" customHeight="false" outlineLevel="0" collapsed="false">
      <c r="A1853" s="0" t="s">
        <v>98</v>
      </c>
      <c r="B1853" s="0" t="s">
        <v>50</v>
      </c>
      <c r="C1853" s="0" t="s">
        <v>65</v>
      </c>
      <c r="D1853" s="0" t="s">
        <v>206</v>
      </c>
      <c r="E1853" s="0" t="n">
        <v>2026</v>
      </c>
      <c r="F1853" s="5" t="n">
        <v>14.2273978750923</v>
      </c>
      <c r="G1853" s="11" t="n">
        <v>0.0477586</v>
      </c>
      <c r="H1853" s="5" t="n">
        <v>0.679480604157385</v>
      </c>
      <c r="I1853" s="5" t="n">
        <v>13.5479172709349</v>
      </c>
    </row>
    <row r="1854" customFormat="false" ht="14.25" hidden="false" customHeight="false" outlineLevel="0" collapsed="false">
      <c r="A1854" s="0" t="s">
        <v>98</v>
      </c>
      <c r="B1854" s="0" t="s">
        <v>50</v>
      </c>
      <c r="C1854" s="0" t="s">
        <v>65</v>
      </c>
      <c r="D1854" s="0" t="s">
        <v>206</v>
      </c>
      <c r="E1854" s="0" t="n">
        <v>2027</v>
      </c>
      <c r="F1854" s="5" t="n">
        <v>15.6388301006701</v>
      </c>
      <c r="G1854" s="11" t="n">
        <v>0.0578352</v>
      </c>
      <c r="H1854" s="5" t="n">
        <v>0.904474866638276</v>
      </c>
      <c r="I1854" s="5" t="n">
        <v>14.7343552340318</v>
      </c>
    </row>
    <row r="1855" customFormat="false" ht="14.25" hidden="false" customHeight="false" outlineLevel="0" collapsed="false">
      <c r="A1855" s="0" t="s">
        <v>98</v>
      </c>
      <c r="B1855" s="0" t="s">
        <v>50</v>
      </c>
      <c r="C1855" s="0" t="s">
        <v>65</v>
      </c>
      <c r="D1855" s="0" t="s">
        <v>206</v>
      </c>
      <c r="E1855" s="0" t="n">
        <v>2028</v>
      </c>
      <c r="F1855" s="5" t="n">
        <v>17.4888547815557</v>
      </c>
      <c r="G1855" s="11" t="n">
        <v>0.0679118</v>
      </c>
      <c r="H1855" s="5" t="n">
        <v>1.18769960815406</v>
      </c>
      <c r="I1855" s="5" t="n">
        <v>16.3011551734017</v>
      </c>
    </row>
    <row r="1856" customFormat="false" ht="14.25" hidden="false" customHeight="false" outlineLevel="0" collapsed="false">
      <c r="A1856" s="0" t="s">
        <v>98</v>
      </c>
      <c r="B1856" s="0" t="s">
        <v>50</v>
      </c>
      <c r="C1856" s="0" t="s">
        <v>65</v>
      </c>
      <c r="D1856" s="0" t="s">
        <v>206</v>
      </c>
      <c r="E1856" s="0" t="n">
        <v>2029</v>
      </c>
      <c r="F1856" s="5" t="n">
        <v>19.5955430052349</v>
      </c>
      <c r="G1856" s="11" t="n">
        <v>0.0779884</v>
      </c>
      <c r="H1856" s="5" t="n">
        <v>1.52822504610946</v>
      </c>
      <c r="I1856" s="5" t="n">
        <v>18.0673179591254</v>
      </c>
    </row>
    <row r="1857" customFormat="false" ht="14.25" hidden="false" customHeight="false" outlineLevel="0" collapsed="false">
      <c r="A1857" s="0" t="s">
        <v>98</v>
      </c>
      <c r="B1857" s="0" t="s">
        <v>50</v>
      </c>
      <c r="C1857" s="0" t="s">
        <v>65</v>
      </c>
      <c r="D1857" s="0" t="s">
        <v>206</v>
      </c>
      <c r="E1857" s="0" t="n">
        <v>2030</v>
      </c>
      <c r="F1857" s="5" t="n">
        <v>21.9965456777959</v>
      </c>
      <c r="G1857" s="11" t="n">
        <v>0.088065</v>
      </c>
      <c r="H1857" s="5" t="n">
        <v>1.9371257951151</v>
      </c>
      <c r="I1857" s="5" t="n">
        <v>20.0594198826808</v>
      </c>
    </row>
    <row r="1858" customFormat="false" ht="14.25" hidden="false" customHeight="false" outlineLevel="0" collapsed="false">
      <c r="A1858" s="0" t="s">
        <v>98</v>
      </c>
      <c r="B1858" s="0" t="s">
        <v>50</v>
      </c>
      <c r="C1858" s="0" t="s">
        <v>65</v>
      </c>
      <c r="D1858" s="0" t="s">
        <v>206</v>
      </c>
      <c r="E1858" s="0" t="n">
        <v>2031</v>
      </c>
      <c r="F1858" s="5" t="n">
        <v>23.7628052737227</v>
      </c>
      <c r="G1858" s="11" t="n">
        <v>0.0969126</v>
      </c>
      <c r="H1858" s="5" t="n">
        <v>2.30291524237017</v>
      </c>
      <c r="I1858" s="5" t="n">
        <v>21.4598900313525</v>
      </c>
    </row>
    <row r="1859" customFormat="false" ht="14.25" hidden="false" customHeight="false" outlineLevel="0" collapsed="false">
      <c r="A1859" s="0" t="s">
        <v>98</v>
      </c>
      <c r="B1859" s="0" t="s">
        <v>50</v>
      </c>
      <c r="C1859" s="0" t="s">
        <v>65</v>
      </c>
      <c r="D1859" s="0" t="s">
        <v>206</v>
      </c>
      <c r="E1859" s="0" t="n">
        <v>2032</v>
      </c>
      <c r="F1859" s="5" t="n">
        <v>25.7886132462545</v>
      </c>
      <c r="G1859" s="11" t="n">
        <v>0.1057602</v>
      </c>
      <c r="H1859" s="5" t="n">
        <v>2.72740889464652</v>
      </c>
      <c r="I1859" s="5" t="n">
        <v>23.0612043516079</v>
      </c>
    </row>
    <row r="1860" customFormat="false" ht="14.25" hidden="false" customHeight="false" outlineLevel="0" collapsed="false">
      <c r="A1860" s="0" t="s">
        <v>98</v>
      </c>
      <c r="B1860" s="0" t="s">
        <v>50</v>
      </c>
      <c r="C1860" s="0" t="s">
        <v>65</v>
      </c>
      <c r="D1860" s="0" t="s">
        <v>206</v>
      </c>
      <c r="E1860" s="0" t="n">
        <v>2033</v>
      </c>
      <c r="F1860" s="5" t="n">
        <v>28.0847288344088</v>
      </c>
      <c r="G1860" s="11" t="n">
        <v>0.1146078</v>
      </c>
      <c r="H1860" s="5" t="n">
        <v>3.21872898530815</v>
      </c>
      <c r="I1860" s="5" t="n">
        <v>24.8659998491006</v>
      </c>
    </row>
    <row r="1861" customFormat="false" ht="14.25" hidden="false" customHeight="false" outlineLevel="0" collapsed="false">
      <c r="A1861" s="0" t="s">
        <v>98</v>
      </c>
      <c r="B1861" s="0" t="s">
        <v>50</v>
      </c>
      <c r="C1861" s="0" t="s">
        <v>65</v>
      </c>
      <c r="D1861" s="0" t="s">
        <v>206</v>
      </c>
      <c r="E1861" s="0" t="n">
        <v>2034</v>
      </c>
      <c r="F1861" s="5" t="n">
        <v>30.8611369611302</v>
      </c>
      <c r="G1861" s="11" t="n">
        <v>0.1234554</v>
      </c>
      <c r="H1861" s="5" t="n">
        <v>3.80997400799112</v>
      </c>
      <c r="I1861" s="5" t="n">
        <v>27.0511629531391</v>
      </c>
    </row>
    <row r="1862" customFormat="false" ht="14.25" hidden="false" customHeight="false" outlineLevel="0" collapsed="false">
      <c r="A1862" s="0" t="s">
        <v>98</v>
      </c>
      <c r="B1862" s="0" t="s">
        <v>50</v>
      </c>
      <c r="C1862" s="0" t="s">
        <v>65</v>
      </c>
      <c r="D1862" s="0" t="s">
        <v>206</v>
      </c>
      <c r="E1862" s="0" t="n">
        <v>2035</v>
      </c>
      <c r="F1862" s="5" t="n">
        <v>33.6325974656235</v>
      </c>
      <c r="G1862" s="11" t="n">
        <v>0.132303</v>
      </c>
      <c r="H1862" s="5" t="n">
        <v>4.44969354249438</v>
      </c>
      <c r="I1862" s="5" t="n">
        <v>29.1829039231291</v>
      </c>
    </row>
    <row r="1863" customFormat="false" ht="14.25" hidden="false" customHeight="false" outlineLevel="0" collapsed="false">
      <c r="A1863" s="0" t="s">
        <v>98</v>
      </c>
      <c r="B1863" s="0" t="s">
        <v>50</v>
      </c>
      <c r="C1863" s="0" t="s">
        <v>65</v>
      </c>
      <c r="D1863" s="0" t="s">
        <v>206</v>
      </c>
      <c r="E1863" s="0" t="n">
        <v>2036</v>
      </c>
      <c r="F1863" s="5" t="n">
        <v>35.7614262369983</v>
      </c>
      <c r="G1863" s="11" t="n">
        <v>0.1363816</v>
      </c>
      <c r="H1863" s="5" t="n">
        <v>4.8772005284838</v>
      </c>
      <c r="I1863" s="5" t="n">
        <v>30.8842257085145</v>
      </c>
    </row>
    <row r="1864" customFormat="false" ht="14.25" hidden="false" customHeight="false" outlineLevel="0" collapsed="false">
      <c r="A1864" s="0" t="s">
        <v>98</v>
      </c>
      <c r="B1864" s="0" t="s">
        <v>50</v>
      </c>
      <c r="C1864" s="0" t="s">
        <v>65</v>
      </c>
      <c r="D1864" s="0" t="s">
        <v>206</v>
      </c>
      <c r="E1864" s="0" t="n">
        <v>2037</v>
      </c>
      <c r="F1864" s="5" t="n">
        <v>37.7066027607923</v>
      </c>
      <c r="G1864" s="11" t="n">
        <v>0.1404602</v>
      </c>
      <c r="H1864" s="5" t="n">
        <v>5.29627696510144</v>
      </c>
      <c r="I1864" s="5" t="n">
        <v>32.4103257956909</v>
      </c>
    </row>
    <row r="1865" customFormat="false" ht="14.25" hidden="false" customHeight="false" outlineLevel="0" collapsed="false">
      <c r="A1865" s="0" t="s">
        <v>98</v>
      </c>
      <c r="B1865" s="0" t="s">
        <v>50</v>
      </c>
      <c r="C1865" s="0" t="s">
        <v>65</v>
      </c>
      <c r="D1865" s="0" t="s">
        <v>206</v>
      </c>
      <c r="E1865" s="0" t="n">
        <v>2038</v>
      </c>
      <c r="F1865" s="5" t="n">
        <v>40.1857145200777</v>
      </c>
      <c r="G1865" s="11" t="n">
        <v>0.1445388</v>
      </c>
      <c r="H1865" s="5" t="n">
        <v>5.8083949538746</v>
      </c>
      <c r="I1865" s="5" t="n">
        <v>34.3773195662031</v>
      </c>
    </row>
    <row r="1866" customFormat="false" ht="14.25" hidden="false" customHeight="false" outlineLevel="0" collapsed="false">
      <c r="A1866" s="0" t="s">
        <v>98</v>
      </c>
      <c r="B1866" s="0" t="s">
        <v>50</v>
      </c>
      <c r="C1866" s="0" t="s">
        <v>65</v>
      </c>
      <c r="D1866" s="0" t="s">
        <v>206</v>
      </c>
      <c r="E1866" s="0" t="n">
        <v>2039</v>
      </c>
      <c r="F1866" s="5" t="n">
        <v>42.9336845980395</v>
      </c>
      <c r="G1866" s="11" t="n">
        <v>0.1486174</v>
      </c>
      <c r="H1866" s="5" t="n">
        <v>6.38069257738068</v>
      </c>
      <c r="I1866" s="5" t="n">
        <v>36.5529920206588</v>
      </c>
    </row>
    <row r="1867" customFormat="false" ht="14.25" hidden="false" customHeight="false" outlineLevel="0" collapsed="false">
      <c r="A1867" s="0" t="s">
        <v>98</v>
      </c>
      <c r="B1867" s="0" t="s">
        <v>50</v>
      </c>
      <c r="C1867" s="0" t="s">
        <v>65</v>
      </c>
      <c r="D1867" s="0" t="s">
        <v>206</v>
      </c>
      <c r="E1867" s="0" t="n">
        <v>2040</v>
      </c>
      <c r="F1867" s="5" t="n">
        <v>45.0822806539417</v>
      </c>
      <c r="G1867" s="11" t="n">
        <v>0.152696</v>
      </c>
      <c r="H1867" s="5" t="n">
        <v>6.88388392673428</v>
      </c>
      <c r="I1867" s="5" t="n">
        <v>38.1983967272074</v>
      </c>
    </row>
    <row r="1868" customFormat="false" ht="14.25" hidden="false" customHeight="false" outlineLevel="0" collapsed="false">
      <c r="A1868" s="0" t="s">
        <v>98</v>
      </c>
      <c r="B1868" s="0" t="s">
        <v>50</v>
      </c>
      <c r="C1868" s="0" t="s">
        <v>65</v>
      </c>
      <c r="D1868" s="0" t="s">
        <v>207</v>
      </c>
      <c r="E1868" s="0" t="n">
        <v>2024</v>
      </c>
      <c r="F1868" s="5" t="n">
        <v>88.6227586010558</v>
      </c>
      <c r="G1868" s="11" t="n">
        <v>0.014232</v>
      </c>
      <c r="H1868" s="5" t="n">
        <v>1.26127910041023</v>
      </c>
      <c r="I1868" s="5" t="n">
        <v>87.3614795006456</v>
      </c>
    </row>
    <row r="1869" customFormat="false" ht="14.25" hidden="false" customHeight="false" outlineLevel="0" collapsed="false">
      <c r="A1869" s="0" t="s">
        <v>98</v>
      </c>
      <c r="B1869" s="0" t="s">
        <v>50</v>
      </c>
      <c r="C1869" s="0" t="s">
        <v>65</v>
      </c>
      <c r="D1869" s="0" t="s">
        <v>207</v>
      </c>
      <c r="E1869" s="0" t="n">
        <v>2025</v>
      </c>
      <c r="F1869" s="5" t="n">
        <v>88.3217643471468</v>
      </c>
      <c r="G1869" s="11" t="n">
        <v>0.014232</v>
      </c>
      <c r="H1869" s="5" t="n">
        <v>1.25699535018859</v>
      </c>
      <c r="I1869" s="5" t="n">
        <v>87.0647689969582</v>
      </c>
    </row>
    <row r="1870" customFormat="false" ht="14.25" hidden="false" customHeight="false" outlineLevel="0" collapsed="false">
      <c r="A1870" s="0" t="s">
        <v>98</v>
      </c>
      <c r="B1870" s="0" t="s">
        <v>50</v>
      </c>
      <c r="C1870" s="0" t="s">
        <v>65</v>
      </c>
      <c r="D1870" s="0" t="s">
        <v>207</v>
      </c>
      <c r="E1870" s="0" t="n">
        <v>2026</v>
      </c>
      <c r="F1870" s="5" t="n">
        <v>88.1568870627592</v>
      </c>
      <c r="G1870" s="11" t="n">
        <v>0.0181496</v>
      </c>
      <c r="H1870" s="5" t="n">
        <v>1.60001223743426</v>
      </c>
      <c r="I1870" s="5" t="n">
        <v>86.556874825325</v>
      </c>
    </row>
    <row r="1871" customFormat="false" ht="14.25" hidden="false" customHeight="false" outlineLevel="0" collapsed="false">
      <c r="A1871" s="0" t="s">
        <v>98</v>
      </c>
      <c r="B1871" s="0" t="s">
        <v>50</v>
      </c>
      <c r="C1871" s="0" t="s">
        <v>65</v>
      </c>
      <c r="D1871" s="0" t="s">
        <v>207</v>
      </c>
      <c r="E1871" s="0" t="n">
        <v>2027</v>
      </c>
      <c r="F1871" s="5" t="n">
        <v>88.2960651523296</v>
      </c>
      <c r="G1871" s="11" t="n">
        <v>0.0220672</v>
      </c>
      <c r="H1871" s="5" t="n">
        <v>1.94844692892949</v>
      </c>
      <c r="I1871" s="5" t="n">
        <v>86.3476182234001</v>
      </c>
    </row>
    <row r="1872" customFormat="false" ht="14.25" hidden="false" customHeight="false" outlineLevel="0" collapsed="false">
      <c r="A1872" s="0" t="s">
        <v>98</v>
      </c>
      <c r="B1872" s="0" t="s">
        <v>50</v>
      </c>
      <c r="C1872" s="0" t="s">
        <v>65</v>
      </c>
      <c r="D1872" s="0" t="s">
        <v>207</v>
      </c>
      <c r="E1872" s="0" t="n">
        <v>2028</v>
      </c>
      <c r="F1872" s="5" t="n">
        <v>88.3856755290342</v>
      </c>
      <c r="G1872" s="11" t="n">
        <v>0.0259848</v>
      </c>
      <c r="H1872" s="5" t="n">
        <v>2.29668410148685</v>
      </c>
      <c r="I1872" s="5" t="n">
        <v>86.0889914275473</v>
      </c>
    </row>
    <row r="1873" customFormat="false" ht="14.25" hidden="false" customHeight="false" outlineLevel="0" collapsed="false">
      <c r="A1873" s="0" t="s">
        <v>98</v>
      </c>
      <c r="B1873" s="0" t="s">
        <v>50</v>
      </c>
      <c r="C1873" s="0" t="s">
        <v>65</v>
      </c>
      <c r="D1873" s="0" t="s">
        <v>207</v>
      </c>
      <c r="E1873" s="0" t="n">
        <v>2029</v>
      </c>
      <c r="F1873" s="5" t="n">
        <v>88.6437640156964</v>
      </c>
      <c r="G1873" s="11" t="n">
        <v>0.0299024</v>
      </c>
      <c r="H1873" s="5" t="n">
        <v>2.65066128910296</v>
      </c>
      <c r="I1873" s="5" t="n">
        <v>85.9931027265935</v>
      </c>
    </row>
    <row r="1874" customFormat="false" ht="14.25" hidden="false" customHeight="false" outlineLevel="0" collapsed="false">
      <c r="A1874" s="0" t="s">
        <v>98</v>
      </c>
      <c r="B1874" s="0" t="s">
        <v>50</v>
      </c>
      <c r="C1874" s="0" t="s">
        <v>65</v>
      </c>
      <c r="D1874" s="0" t="s">
        <v>207</v>
      </c>
      <c r="E1874" s="0" t="n">
        <v>2030</v>
      </c>
      <c r="F1874" s="5" t="n">
        <v>88.8569180187534</v>
      </c>
      <c r="G1874" s="11" t="n">
        <v>0.03382</v>
      </c>
      <c r="H1874" s="5" t="n">
        <v>3.00514096739424</v>
      </c>
      <c r="I1874" s="5" t="n">
        <v>85.8517770513591</v>
      </c>
    </row>
    <row r="1875" customFormat="false" ht="14.25" hidden="false" customHeight="false" outlineLevel="0" collapsed="false">
      <c r="A1875" s="0" t="s">
        <v>98</v>
      </c>
      <c r="B1875" s="0" t="s">
        <v>50</v>
      </c>
      <c r="C1875" s="0" t="s">
        <v>65</v>
      </c>
      <c r="D1875" s="0" t="s">
        <v>207</v>
      </c>
      <c r="E1875" s="0" t="n">
        <v>2031</v>
      </c>
      <c r="F1875" s="5" t="n">
        <v>89.0134913250026</v>
      </c>
      <c r="G1875" s="11" t="n">
        <v>0.0382418</v>
      </c>
      <c r="H1875" s="5" t="n">
        <v>3.40403613255248</v>
      </c>
      <c r="I1875" s="5" t="n">
        <v>85.6094551924501</v>
      </c>
    </row>
    <row r="1876" customFormat="false" ht="14.25" hidden="false" customHeight="false" outlineLevel="0" collapsed="false">
      <c r="A1876" s="0" t="s">
        <v>98</v>
      </c>
      <c r="B1876" s="0" t="s">
        <v>50</v>
      </c>
      <c r="C1876" s="0" t="s">
        <v>65</v>
      </c>
      <c r="D1876" s="0" t="s">
        <v>207</v>
      </c>
      <c r="E1876" s="0" t="n">
        <v>2032</v>
      </c>
      <c r="F1876" s="5" t="n">
        <v>89.4608025719698</v>
      </c>
      <c r="G1876" s="11" t="n">
        <v>0.0426636</v>
      </c>
      <c r="H1876" s="5" t="n">
        <v>3.81671989660949</v>
      </c>
      <c r="I1876" s="5" t="n">
        <v>85.6440826753603</v>
      </c>
    </row>
    <row r="1877" customFormat="false" ht="14.25" hidden="false" customHeight="false" outlineLevel="0" collapsed="false">
      <c r="A1877" s="0" t="s">
        <v>98</v>
      </c>
      <c r="B1877" s="0" t="s">
        <v>50</v>
      </c>
      <c r="C1877" s="0" t="s">
        <v>65</v>
      </c>
      <c r="D1877" s="0" t="s">
        <v>207</v>
      </c>
      <c r="E1877" s="0" t="n">
        <v>2033</v>
      </c>
      <c r="F1877" s="5" t="n">
        <v>89.8055066080891</v>
      </c>
      <c r="G1877" s="11" t="n">
        <v>0.0470854</v>
      </c>
      <c r="H1877" s="5" t="n">
        <v>4.22852820084452</v>
      </c>
      <c r="I1877" s="5" t="n">
        <v>85.5769784072446</v>
      </c>
    </row>
    <row r="1878" customFormat="false" ht="14.25" hidden="false" customHeight="false" outlineLevel="0" collapsed="false">
      <c r="A1878" s="0" t="s">
        <v>98</v>
      </c>
      <c r="B1878" s="0" t="s">
        <v>50</v>
      </c>
      <c r="C1878" s="0" t="s">
        <v>65</v>
      </c>
      <c r="D1878" s="0" t="s">
        <v>207</v>
      </c>
      <c r="E1878" s="0" t="n">
        <v>2034</v>
      </c>
      <c r="F1878" s="5" t="n">
        <v>90.0920946467612</v>
      </c>
      <c r="G1878" s="11" t="n">
        <v>0.0515072</v>
      </c>
      <c r="H1878" s="5" t="n">
        <v>4.64039153738966</v>
      </c>
      <c r="I1878" s="5" t="n">
        <v>85.4517031093716</v>
      </c>
    </row>
    <row r="1879" customFormat="false" ht="14.25" hidden="false" customHeight="false" outlineLevel="0" collapsed="false">
      <c r="A1879" s="0" t="s">
        <v>98</v>
      </c>
      <c r="B1879" s="0" t="s">
        <v>50</v>
      </c>
      <c r="C1879" s="0" t="s">
        <v>65</v>
      </c>
      <c r="D1879" s="0" t="s">
        <v>207</v>
      </c>
      <c r="E1879" s="0" t="n">
        <v>2035</v>
      </c>
      <c r="F1879" s="5" t="n">
        <v>90.4128648215476</v>
      </c>
      <c r="G1879" s="11" t="n">
        <v>0.055929</v>
      </c>
      <c r="H1879" s="5" t="n">
        <v>5.05670111660434</v>
      </c>
      <c r="I1879" s="5" t="n">
        <v>85.3561637049433</v>
      </c>
    </row>
    <row r="1880" customFormat="false" ht="14.25" hidden="false" customHeight="false" outlineLevel="0" collapsed="false">
      <c r="A1880" s="0" t="s">
        <v>98</v>
      </c>
      <c r="B1880" s="0" t="s">
        <v>50</v>
      </c>
      <c r="C1880" s="0" t="s">
        <v>65</v>
      </c>
      <c r="D1880" s="0" t="s">
        <v>207</v>
      </c>
      <c r="E1880" s="0" t="n">
        <v>2036</v>
      </c>
      <c r="F1880" s="5" t="n">
        <v>90.7771612537129</v>
      </c>
      <c r="G1880" s="11" t="n">
        <v>0.0607442</v>
      </c>
      <c r="H1880" s="5" t="n">
        <v>5.51418603862779</v>
      </c>
      <c r="I1880" s="5" t="n">
        <v>85.2629752150851</v>
      </c>
    </row>
    <row r="1881" customFormat="false" ht="14.25" hidden="false" customHeight="false" outlineLevel="0" collapsed="false">
      <c r="A1881" s="0" t="s">
        <v>98</v>
      </c>
      <c r="B1881" s="0" t="s">
        <v>50</v>
      </c>
      <c r="C1881" s="0" t="s">
        <v>65</v>
      </c>
      <c r="D1881" s="0" t="s">
        <v>207</v>
      </c>
      <c r="E1881" s="0" t="n">
        <v>2037</v>
      </c>
      <c r="F1881" s="5" t="n">
        <v>91.3244579135034</v>
      </c>
      <c r="G1881" s="11" t="n">
        <v>0.0655594</v>
      </c>
      <c r="H1881" s="5" t="n">
        <v>5.98717666613453</v>
      </c>
      <c r="I1881" s="5" t="n">
        <v>85.3372812473689</v>
      </c>
    </row>
    <row r="1882" customFormat="false" ht="14.25" hidden="false" customHeight="false" outlineLevel="0" collapsed="false">
      <c r="A1882" s="0" t="s">
        <v>98</v>
      </c>
      <c r="B1882" s="0" t="s">
        <v>50</v>
      </c>
      <c r="C1882" s="0" t="s">
        <v>65</v>
      </c>
      <c r="D1882" s="0" t="s">
        <v>207</v>
      </c>
      <c r="E1882" s="0" t="n">
        <v>2038</v>
      </c>
      <c r="F1882" s="5" t="n">
        <v>91.7783675859024</v>
      </c>
      <c r="G1882" s="11" t="n">
        <v>0.0703746</v>
      </c>
      <c r="H1882" s="5" t="n">
        <v>6.45886590751085</v>
      </c>
      <c r="I1882" s="5" t="n">
        <v>85.3195016783915</v>
      </c>
    </row>
    <row r="1883" customFormat="false" ht="14.25" hidden="false" customHeight="false" outlineLevel="0" collapsed="false">
      <c r="A1883" s="0" t="s">
        <v>98</v>
      </c>
      <c r="B1883" s="0" t="s">
        <v>50</v>
      </c>
      <c r="C1883" s="0" t="s">
        <v>65</v>
      </c>
      <c r="D1883" s="0" t="s">
        <v>207</v>
      </c>
      <c r="E1883" s="0" t="n">
        <v>2039</v>
      </c>
      <c r="F1883" s="5" t="n">
        <v>92.1559255700362</v>
      </c>
      <c r="G1883" s="11" t="n">
        <v>0.0751898</v>
      </c>
      <c r="H1883" s="5" t="n">
        <v>6.92918561242591</v>
      </c>
      <c r="I1883" s="5" t="n">
        <v>85.2267399576103</v>
      </c>
    </row>
    <row r="1884" customFormat="false" ht="14.25" hidden="false" customHeight="false" outlineLevel="0" collapsed="false">
      <c r="A1884" s="0" t="s">
        <v>98</v>
      </c>
      <c r="B1884" s="0" t="s">
        <v>50</v>
      </c>
      <c r="C1884" s="0" t="s">
        <v>65</v>
      </c>
      <c r="D1884" s="0" t="s">
        <v>207</v>
      </c>
      <c r="E1884" s="0" t="n">
        <v>2040</v>
      </c>
      <c r="F1884" s="5" t="n">
        <v>92.6690608248137</v>
      </c>
      <c r="G1884" s="11" t="n">
        <v>0.080005</v>
      </c>
      <c r="H1884" s="5" t="n">
        <v>7.41398821128922</v>
      </c>
      <c r="I1884" s="5" t="n">
        <v>85.2550726135245</v>
      </c>
    </row>
    <row r="1885" customFormat="false" ht="14.25" hidden="false" customHeight="false" outlineLevel="0" collapsed="false">
      <c r="A1885" s="0" t="s">
        <v>98</v>
      </c>
      <c r="B1885" s="0" t="s">
        <v>50</v>
      </c>
      <c r="C1885" s="0" t="s">
        <v>75</v>
      </c>
      <c r="D1885" s="0" t="s">
        <v>210</v>
      </c>
      <c r="E1885" s="0" t="n">
        <v>2024</v>
      </c>
      <c r="F1885" s="5" t="n">
        <v>5.8254</v>
      </c>
      <c r="G1885" s="11" t="n">
        <v>0</v>
      </c>
      <c r="H1885" s="5" t="n">
        <v>0</v>
      </c>
      <c r="I1885" s="5" t="n">
        <v>5.8254</v>
      </c>
    </row>
    <row r="1886" customFormat="false" ht="14.25" hidden="false" customHeight="false" outlineLevel="0" collapsed="false">
      <c r="A1886" s="0" t="s">
        <v>98</v>
      </c>
      <c r="B1886" s="0" t="s">
        <v>50</v>
      </c>
      <c r="C1886" s="0" t="s">
        <v>75</v>
      </c>
      <c r="D1886" s="0" t="s">
        <v>210</v>
      </c>
      <c r="E1886" s="0" t="n">
        <v>2025</v>
      </c>
      <c r="F1886" s="5" t="n">
        <v>6.15109469231396</v>
      </c>
      <c r="G1886" s="11" t="n">
        <v>0</v>
      </c>
      <c r="H1886" s="5" t="n">
        <v>0</v>
      </c>
      <c r="I1886" s="5" t="n">
        <v>6.15109469231396</v>
      </c>
    </row>
    <row r="1887" customFormat="false" ht="14.25" hidden="false" customHeight="false" outlineLevel="0" collapsed="false">
      <c r="A1887" s="0" t="s">
        <v>98</v>
      </c>
      <c r="B1887" s="0" t="s">
        <v>50</v>
      </c>
      <c r="C1887" s="0" t="s">
        <v>75</v>
      </c>
      <c r="D1887" s="0" t="s">
        <v>210</v>
      </c>
      <c r="E1887" s="0" t="n">
        <v>2026</v>
      </c>
      <c r="F1887" s="5" t="n">
        <v>6.47141969830902</v>
      </c>
      <c r="G1887" s="11" t="n">
        <v>0.02</v>
      </c>
      <c r="H1887" s="5" t="n">
        <v>0.12942839396618</v>
      </c>
      <c r="I1887" s="5" t="n">
        <v>6.34199130434284</v>
      </c>
    </row>
    <row r="1888" customFormat="false" ht="14.25" hidden="false" customHeight="false" outlineLevel="0" collapsed="false">
      <c r="A1888" s="0" t="s">
        <v>98</v>
      </c>
      <c r="B1888" s="0" t="s">
        <v>50</v>
      </c>
      <c r="C1888" s="0" t="s">
        <v>75</v>
      </c>
      <c r="D1888" s="0" t="s">
        <v>210</v>
      </c>
      <c r="E1888" s="0" t="n">
        <v>2027</v>
      </c>
      <c r="F1888" s="5" t="n">
        <v>7.41391435795472</v>
      </c>
      <c r="G1888" s="11" t="n">
        <v>0.03</v>
      </c>
      <c r="H1888" s="5" t="n">
        <v>0.222417430738642</v>
      </c>
      <c r="I1888" s="5" t="n">
        <v>7.19149692721608</v>
      </c>
    </row>
    <row r="1889" customFormat="false" ht="14.25" hidden="false" customHeight="false" outlineLevel="0" collapsed="false">
      <c r="A1889" s="0" t="s">
        <v>98</v>
      </c>
      <c r="B1889" s="0" t="s">
        <v>50</v>
      </c>
      <c r="C1889" s="0" t="s">
        <v>75</v>
      </c>
      <c r="D1889" s="0" t="s">
        <v>210</v>
      </c>
      <c r="E1889" s="0" t="n">
        <v>2028</v>
      </c>
      <c r="F1889" s="5" t="n">
        <v>8.61688443646906</v>
      </c>
      <c r="G1889" s="11" t="n">
        <v>0.05</v>
      </c>
      <c r="H1889" s="5" t="n">
        <v>0.430844221823453</v>
      </c>
      <c r="I1889" s="5" t="n">
        <v>8.18604021464561</v>
      </c>
    </row>
    <row r="1890" customFormat="false" ht="14.25" hidden="false" customHeight="false" outlineLevel="0" collapsed="false">
      <c r="A1890" s="0" t="s">
        <v>98</v>
      </c>
      <c r="B1890" s="0" t="s">
        <v>50</v>
      </c>
      <c r="C1890" s="0" t="s">
        <v>75</v>
      </c>
      <c r="D1890" s="0" t="s">
        <v>210</v>
      </c>
      <c r="E1890" s="0" t="n">
        <v>2029</v>
      </c>
      <c r="F1890" s="5" t="n">
        <v>9.89985173533113</v>
      </c>
      <c r="G1890" s="11" t="n">
        <v>0.06</v>
      </c>
      <c r="H1890" s="5" t="n">
        <v>0.593991104119868</v>
      </c>
      <c r="I1890" s="5" t="n">
        <v>9.30586063121126</v>
      </c>
    </row>
    <row r="1891" customFormat="false" ht="14.25" hidden="false" customHeight="false" outlineLevel="0" collapsed="false">
      <c r="A1891" s="0" t="s">
        <v>98</v>
      </c>
      <c r="B1891" s="0" t="s">
        <v>50</v>
      </c>
      <c r="C1891" s="0" t="s">
        <v>75</v>
      </c>
      <c r="D1891" s="0" t="s">
        <v>210</v>
      </c>
      <c r="E1891" s="0" t="n">
        <v>2030</v>
      </c>
      <c r="F1891" s="5" t="n">
        <v>11.1238939187897</v>
      </c>
      <c r="G1891" s="11" t="n">
        <v>0.07</v>
      </c>
      <c r="H1891" s="5" t="n">
        <v>0.778672574315281</v>
      </c>
      <c r="I1891" s="5" t="n">
        <v>10.3452213444745</v>
      </c>
    </row>
    <row r="1892" customFormat="false" ht="14.25" hidden="false" customHeight="false" outlineLevel="0" collapsed="false">
      <c r="A1892" s="0" t="s">
        <v>98</v>
      </c>
      <c r="B1892" s="0" t="s">
        <v>50</v>
      </c>
      <c r="C1892" s="0" t="s">
        <v>75</v>
      </c>
      <c r="D1892" s="0" t="s">
        <v>210</v>
      </c>
      <c r="E1892" s="0" t="n">
        <v>2031</v>
      </c>
      <c r="F1892" s="5" t="n">
        <v>12.3398368596576</v>
      </c>
      <c r="G1892" s="11" t="n">
        <v>0.08</v>
      </c>
      <c r="H1892" s="5" t="n">
        <v>0.987186948772608</v>
      </c>
      <c r="I1892" s="5" t="n">
        <v>11.352649910885</v>
      </c>
    </row>
    <row r="1893" customFormat="false" ht="14.25" hidden="false" customHeight="false" outlineLevel="0" collapsed="false">
      <c r="A1893" s="0" t="s">
        <v>98</v>
      </c>
      <c r="B1893" s="0" t="s">
        <v>50</v>
      </c>
      <c r="C1893" s="0" t="s">
        <v>75</v>
      </c>
      <c r="D1893" s="0" t="s">
        <v>210</v>
      </c>
      <c r="E1893" s="0" t="n">
        <v>2032</v>
      </c>
      <c r="F1893" s="5" t="n">
        <v>13.8018195980003</v>
      </c>
      <c r="G1893" s="11" t="n">
        <v>0.08</v>
      </c>
      <c r="H1893" s="5" t="n">
        <v>1.10414556784002</v>
      </c>
      <c r="I1893" s="5" t="n">
        <v>12.6976740301603</v>
      </c>
    </row>
    <row r="1894" customFormat="false" ht="14.25" hidden="false" customHeight="false" outlineLevel="0" collapsed="false">
      <c r="A1894" s="0" t="s">
        <v>98</v>
      </c>
      <c r="B1894" s="0" t="s">
        <v>50</v>
      </c>
      <c r="C1894" s="0" t="s">
        <v>75</v>
      </c>
      <c r="D1894" s="0" t="s">
        <v>210</v>
      </c>
      <c r="E1894" s="0" t="n">
        <v>2033</v>
      </c>
      <c r="F1894" s="5" t="n">
        <v>15.2583716262426</v>
      </c>
      <c r="G1894" s="11" t="n">
        <v>0.09</v>
      </c>
      <c r="H1894" s="5" t="n">
        <v>1.37325344636183</v>
      </c>
      <c r="I1894" s="5" t="n">
        <v>13.8851181798808</v>
      </c>
    </row>
    <row r="1895" customFormat="false" ht="14.25" hidden="false" customHeight="false" outlineLevel="0" collapsed="false">
      <c r="A1895" s="0" t="s">
        <v>98</v>
      </c>
      <c r="B1895" s="0" t="s">
        <v>50</v>
      </c>
      <c r="C1895" s="0" t="s">
        <v>75</v>
      </c>
      <c r="D1895" s="0" t="s">
        <v>210</v>
      </c>
      <c r="E1895" s="0" t="n">
        <v>2034</v>
      </c>
      <c r="F1895" s="5" t="n">
        <v>16.6711442551164</v>
      </c>
      <c r="G1895" s="11" t="n">
        <v>0.09</v>
      </c>
      <c r="H1895" s="5" t="n">
        <v>1.50040298296048</v>
      </c>
      <c r="I1895" s="5" t="n">
        <v>15.1707412721559</v>
      </c>
    </row>
    <row r="1896" customFormat="false" ht="14.25" hidden="false" customHeight="false" outlineLevel="0" collapsed="false">
      <c r="A1896" s="0" t="s">
        <v>98</v>
      </c>
      <c r="B1896" s="0" t="s">
        <v>50</v>
      </c>
      <c r="C1896" s="0" t="s">
        <v>75</v>
      </c>
      <c r="D1896" s="0" t="s">
        <v>210</v>
      </c>
      <c r="E1896" s="0" t="n">
        <v>2035</v>
      </c>
      <c r="F1896" s="5" t="n">
        <v>17.9989453245556</v>
      </c>
      <c r="G1896" s="11" t="n">
        <v>0.1</v>
      </c>
      <c r="H1896" s="5" t="n">
        <v>1.79989453245556</v>
      </c>
      <c r="I1896" s="5" t="n">
        <v>16.1990507921</v>
      </c>
    </row>
    <row r="1897" customFormat="false" ht="14.25" hidden="false" customHeight="false" outlineLevel="0" collapsed="false">
      <c r="A1897" s="0" t="s">
        <v>98</v>
      </c>
      <c r="B1897" s="0" t="s">
        <v>50</v>
      </c>
      <c r="C1897" s="0" t="s">
        <v>75</v>
      </c>
      <c r="D1897" s="0" t="s">
        <v>210</v>
      </c>
      <c r="E1897" s="0" t="n">
        <v>2036</v>
      </c>
      <c r="F1897" s="5" t="n">
        <v>19.1995349741878</v>
      </c>
      <c r="G1897" s="11" t="n">
        <v>0.1</v>
      </c>
      <c r="H1897" s="5" t="n">
        <v>1.91995349741878</v>
      </c>
      <c r="I1897" s="5" t="n">
        <v>17.2795814767691</v>
      </c>
    </row>
    <row r="1898" customFormat="false" ht="14.25" hidden="false" customHeight="false" outlineLevel="0" collapsed="false">
      <c r="A1898" s="0" t="s">
        <v>98</v>
      </c>
      <c r="B1898" s="0" t="s">
        <v>50</v>
      </c>
      <c r="C1898" s="0" t="s">
        <v>75</v>
      </c>
      <c r="D1898" s="0" t="s">
        <v>210</v>
      </c>
      <c r="E1898" s="0" t="n">
        <v>2037</v>
      </c>
      <c r="F1898" s="5" t="n">
        <v>20.2317019744002</v>
      </c>
      <c r="G1898" s="11" t="n">
        <v>0.1</v>
      </c>
      <c r="H1898" s="5" t="n">
        <v>2.02317019744002</v>
      </c>
      <c r="I1898" s="5" t="n">
        <v>18.2085317769602</v>
      </c>
    </row>
    <row r="1899" customFormat="false" ht="14.25" hidden="false" customHeight="false" outlineLevel="0" collapsed="false">
      <c r="A1899" s="0" t="s">
        <v>98</v>
      </c>
      <c r="B1899" s="0" t="s">
        <v>50</v>
      </c>
      <c r="C1899" s="0" t="s">
        <v>75</v>
      </c>
      <c r="D1899" s="0" t="s">
        <v>210</v>
      </c>
      <c r="E1899" s="0" t="n">
        <v>2038</v>
      </c>
      <c r="F1899" s="5" t="n">
        <v>21.0574926099886</v>
      </c>
      <c r="G1899" s="11" t="n">
        <v>0.1</v>
      </c>
      <c r="H1899" s="5" t="n">
        <v>2.10574926099886</v>
      </c>
      <c r="I1899" s="5" t="n">
        <v>18.9517433489898</v>
      </c>
    </row>
    <row r="1900" customFormat="false" ht="14.25" hidden="false" customHeight="false" outlineLevel="0" collapsed="false">
      <c r="A1900" s="0" t="s">
        <v>98</v>
      </c>
      <c r="B1900" s="0" t="s">
        <v>50</v>
      </c>
      <c r="C1900" s="0" t="s">
        <v>75</v>
      </c>
      <c r="D1900" s="0" t="s">
        <v>210</v>
      </c>
      <c r="E1900" s="0" t="n">
        <v>2039</v>
      </c>
      <c r="F1900" s="5" t="n">
        <v>21.644435120671</v>
      </c>
      <c r="G1900" s="11" t="n">
        <v>0.1</v>
      </c>
      <c r="H1900" s="5" t="n">
        <v>2.1644435120671</v>
      </c>
      <c r="I1900" s="5" t="n">
        <v>19.4799916086039</v>
      </c>
    </row>
    <row r="1901" customFormat="false" ht="14.25" hidden="false" customHeight="false" outlineLevel="0" collapsed="false">
      <c r="A1901" s="0" t="s">
        <v>98</v>
      </c>
      <c r="B1901" s="0" t="s">
        <v>50</v>
      </c>
      <c r="C1901" s="0" t="s">
        <v>75</v>
      </c>
      <c r="D1901" s="0" t="s">
        <v>210</v>
      </c>
      <c r="E1901" s="0" t="n">
        <v>2040</v>
      </c>
      <c r="F1901" s="5" t="n">
        <v>21.9675865370227</v>
      </c>
      <c r="G1901" s="11" t="n">
        <v>0.1</v>
      </c>
      <c r="H1901" s="5" t="n">
        <v>2.19675865370227</v>
      </c>
      <c r="I1901" s="5" t="n">
        <v>19.7708278833204</v>
      </c>
    </row>
    <row r="1902" customFormat="false" ht="14.25" hidden="false" customHeight="false" outlineLevel="0" collapsed="false">
      <c r="A1902" s="0" t="s">
        <v>98</v>
      </c>
      <c r="B1902" s="0" t="s">
        <v>50</v>
      </c>
      <c r="C1902" s="0" t="s">
        <v>76</v>
      </c>
      <c r="D1902" s="0" t="s">
        <v>210</v>
      </c>
      <c r="E1902" s="0" t="n">
        <v>2024</v>
      </c>
      <c r="F1902" s="5" t="n">
        <v>0.06</v>
      </c>
      <c r="G1902" s="11" t="n">
        <v>0.78135</v>
      </c>
      <c r="H1902" s="5" t="n">
        <v>0.046881</v>
      </c>
      <c r="I1902" s="5" t="n">
        <v>0.013119</v>
      </c>
    </row>
    <row r="1903" customFormat="false" ht="14.25" hidden="false" customHeight="false" outlineLevel="0" collapsed="false">
      <c r="A1903" s="0" t="s">
        <v>98</v>
      </c>
      <c r="B1903" s="0" t="s">
        <v>50</v>
      </c>
      <c r="C1903" s="0" t="s">
        <v>76</v>
      </c>
      <c r="D1903" s="0" t="s">
        <v>210</v>
      </c>
      <c r="E1903" s="0" t="n">
        <v>2024</v>
      </c>
      <c r="F1903" s="5" t="n">
        <v>0</v>
      </c>
      <c r="G1903" s="11" t="n">
        <v>0.78135</v>
      </c>
      <c r="H1903" s="5" t="n">
        <v>0</v>
      </c>
      <c r="I1903" s="5" t="n">
        <v>0</v>
      </c>
    </row>
    <row r="1904" customFormat="false" ht="14.25" hidden="false" customHeight="false" outlineLevel="0" collapsed="false">
      <c r="A1904" s="0" t="s">
        <v>98</v>
      </c>
      <c r="B1904" s="0" t="s">
        <v>50</v>
      </c>
      <c r="C1904" s="0" t="s">
        <v>76</v>
      </c>
      <c r="D1904" s="0" t="s">
        <v>210</v>
      </c>
      <c r="E1904" s="0" t="n">
        <v>2025</v>
      </c>
      <c r="F1904" s="5" t="n">
        <v>0.075</v>
      </c>
      <c r="G1904" s="11" t="n">
        <v>0.78135</v>
      </c>
      <c r="H1904" s="5" t="n">
        <v>0.05860125</v>
      </c>
      <c r="I1904" s="5" t="n">
        <v>0.01639875</v>
      </c>
    </row>
    <row r="1905" customFormat="false" ht="14.25" hidden="false" customHeight="false" outlineLevel="0" collapsed="false">
      <c r="A1905" s="0" t="s">
        <v>98</v>
      </c>
      <c r="B1905" s="0" t="s">
        <v>50</v>
      </c>
      <c r="C1905" s="0" t="s">
        <v>76</v>
      </c>
      <c r="D1905" s="0" t="s">
        <v>210</v>
      </c>
      <c r="E1905" s="0" t="n">
        <v>2025</v>
      </c>
      <c r="F1905" s="5" t="n">
        <v>0</v>
      </c>
      <c r="G1905" s="11" t="n">
        <v>0.78135</v>
      </c>
      <c r="H1905" s="5" t="n">
        <v>0</v>
      </c>
      <c r="I1905" s="5" t="n">
        <v>0</v>
      </c>
    </row>
    <row r="1906" customFormat="false" ht="14.25" hidden="false" customHeight="false" outlineLevel="0" collapsed="false">
      <c r="A1906" s="0" t="s">
        <v>98</v>
      </c>
      <c r="B1906" s="0" t="s">
        <v>50</v>
      </c>
      <c r="C1906" s="0" t="s">
        <v>76</v>
      </c>
      <c r="D1906" s="0" t="s">
        <v>210</v>
      </c>
      <c r="E1906" s="0" t="n">
        <v>2026</v>
      </c>
      <c r="F1906" s="5" t="n">
        <v>0.946262</v>
      </c>
      <c r="G1906" s="11" t="n">
        <v>0.8116656</v>
      </c>
      <c r="H1906" s="5" t="n">
        <v>0.7680483139872</v>
      </c>
      <c r="I1906" s="5" t="n">
        <v>0.1782136860128</v>
      </c>
    </row>
    <row r="1907" customFormat="false" ht="14.25" hidden="false" customHeight="false" outlineLevel="0" collapsed="false">
      <c r="A1907" s="0" t="s">
        <v>98</v>
      </c>
      <c r="B1907" s="0" t="s">
        <v>50</v>
      </c>
      <c r="C1907" s="0" t="s">
        <v>76</v>
      </c>
      <c r="D1907" s="0" t="s">
        <v>210</v>
      </c>
      <c r="E1907" s="0" t="n">
        <v>2026</v>
      </c>
      <c r="F1907" s="5" t="n">
        <v>0</v>
      </c>
      <c r="G1907" s="11" t="n">
        <v>0.8116656</v>
      </c>
      <c r="H1907" s="5" t="n">
        <v>0</v>
      </c>
      <c r="I1907" s="5" t="n">
        <v>0</v>
      </c>
    </row>
    <row r="1908" customFormat="false" ht="14.25" hidden="false" customHeight="false" outlineLevel="0" collapsed="false">
      <c r="A1908" s="0" t="s">
        <v>98</v>
      </c>
      <c r="B1908" s="0" t="s">
        <v>50</v>
      </c>
      <c r="C1908" s="0" t="s">
        <v>76</v>
      </c>
      <c r="D1908" s="0" t="s">
        <v>210</v>
      </c>
      <c r="E1908" s="0" t="n">
        <v>2027</v>
      </c>
      <c r="F1908" s="5" t="n">
        <v>1.817525</v>
      </c>
      <c r="G1908" s="11" t="n">
        <v>0.8419812</v>
      </c>
      <c r="H1908" s="5" t="n">
        <v>1.53032188053</v>
      </c>
      <c r="I1908" s="5" t="n">
        <v>0.28720311947</v>
      </c>
    </row>
    <row r="1909" customFormat="false" ht="14.25" hidden="false" customHeight="false" outlineLevel="0" collapsed="false">
      <c r="A1909" s="0" t="s">
        <v>98</v>
      </c>
      <c r="B1909" s="0" t="s">
        <v>50</v>
      </c>
      <c r="C1909" s="0" t="s">
        <v>76</v>
      </c>
      <c r="D1909" s="0" t="s">
        <v>210</v>
      </c>
      <c r="E1909" s="0" t="n">
        <v>2027</v>
      </c>
      <c r="F1909" s="5" t="n">
        <v>0</v>
      </c>
      <c r="G1909" s="11" t="n">
        <v>0.8419812</v>
      </c>
      <c r="H1909" s="5" t="n">
        <v>0</v>
      </c>
      <c r="I1909" s="5" t="n">
        <v>0</v>
      </c>
    </row>
    <row r="1910" customFormat="false" ht="14.25" hidden="false" customHeight="false" outlineLevel="0" collapsed="false">
      <c r="A1910" s="0" t="s">
        <v>98</v>
      </c>
      <c r="B1910" s="0" t="s">
        <v>50</v>
      </c>
      <c r="C1910" s="0" t="s">
        <v>76</v>
      </c>
      <c r="D1910" s="0" t="s">
        <v>210</v>
      </c>
      <c r="E1910" s="0" t="n">
        <v>2028</v>
      </c>
      <c r="F1910" s="5" t="n">
        <v>2.623795</v>
      </c>
      <c r="G1910" s="11" t="n">
        <v>0.8722968</v>
      </c>
      <c r="H1910" s="5" t="n">
        <v>2.288727982356</v>
      </c>
      <c r="I1910" s="5" t="n">
        <v>0.335067017644</v>
      </c>
    </row>
    <row r="1911" customFormat="false" ht="14.25" hidden="false" customHeight="false" outlineLevel="0" collapsed="false">
      <c r="A1911" s="0" t="s">
        <v>98</v>
      </c>
      <c r="B1911" s="0" t="s">
        <v>50</v>
      </c>
      <c r="C1911" s="0" t="s">
        <v>76</v>
      </c>
      <c r="D1911" s="0" t="s">
        <v>210</v>
      </c>
      <c r="E1911" s="0" t="n">
        <v>2028</v>
      </c>
      <c r="F1911" s="5" t="n">
        <v>0</v>
      </c>
      <c r="G1911" s="11" t="n">
        <v>0.8722968</v>
      </c>
      <c r="H1911" s="5" t="n">
        <v>0</v>
      </c>
      <c r="I1911" s="5" t="n">
        <v>0</v>
      </c>
    </row>
    <row r="1912" customFormat="false" ht="14.25" hidden="false" customHeight="false" outlineLevel="0" collapsed="false">
      <c r="A1912" s="0" t="s">
        <v>98</v>
      </c>
      <c r="B1912" s="0" t="s">
        <v>50</v>
      </c>
      <c r="C1912" s="0" t="s">
        <v>76</v>
      </c>
      <c r="D1912" s="0" t="s">
        <v>210</v>
      </c>
      <c r="E1912" s="0" t="n">
        <v>2029</v>
      </c>
      <c r="F1912" s="5" t="n">
        <v>3.689712</v>
      </c>
      <c r="G1912" s="11" t="n">
        <v>0.9026124</v>
      </c>
      <c r="H1912" s="5" t="n">
        <v>3.3303798036288</v>
      </c>
      <c r="I1912" s="5" t="n">
        <v>0.3593321963712</v>
      </c>
    </row>
    <row r="1913" customFormat="false" ht="14.25" hidden="false" customHeight="false" outlineLevel="0" collapsed="false">
      <c r="A1913" s="0" t="s">
        <v>98</v>
      </c>
      <c r="B1913" s="0" t="s">
        <v>50</v>
      </c>
      <c r="C1913" s="0" t="s">
        <v>76</v>
      </c>
      <c r="D1913" s="0" t="s">
        <v>210</v>
      </c>
      <c r="E1913" s="0" t="n">
        <v>2029</v>
      </c>
      <c r="F1913" s="5" t="n">
        <v>0</v>
      </c>
      <c r="G1913" s="11" t="n">
        <v>0.9026124</v>
      </c>
      <c r="H1913" s="5" t="n">
        <v>0</v>
      </c>
      <c r="I1913" s="5" t="n">
        <v>0</v>
      </c>
    </row>
    <row r="1914" customFormat="false" ht="14.25" hidden="false" customHeight="false" outlineLevel="0" collapsed="false">
      <c r="A1914" s="0" t="s">
        <v>98</v>
      </c>
      <c r="B1914" s="0" t="s">
        <v>50</v>
      </c>
      <c r="C1914" s="0" t="s">
        <v>76</v>
      </c>
      <c r="D1914" s="0" t="s">
        <v>210</v>
      </c>
      <c r="E1914" s="0" t="n">
        <v>2030</v>
      </c>
      <c r="F1914" s="5" t="n">
        <v>3.8106</v>
      </c>
      <c r="G1914" s="11" t="n">
        <v>0.932928</v>
      </c>
      <c r="H1914" s="5" t="n">
        <v>3.5550154368</v>
      </c>
      <c r="I1914" s="5" t="n">
        <v>0.2555845632</v>
      </c>
    </row>
    <row r="1915" customFormat="false" ht="14.25" hidden="false" customHeight="false" outlineLevel="0" collapsed="false">
      <c r="A1915" s="0" t="s">
        <v>98</v>
      </c>
      <c r="B1915" s="0" t="s">
        <v>50</v>
      </c>
      <c r="C1915" s="0" t="s">
        <v>76</v>
      </c>
      <c r="D1915" s="0" t="s">
        <v>210</v>
      </c>
      <c r="E1915" s="0" t="n">
        <v>2030</v>
      </c>
      <c r="F1915" s="5" t="n">
        <v>0</v>
      </c>
      <c r="G1915" s="11" t="n">
        <v>0.932928</v>
      </c>
      <c r="H1915" s="5" t="n">
        <v>0</v>
      </c>
      <c r="I1915" s="5" t="n">
        <v>0</v>
      </c>
    </row>
    <row r="1916" customFormat="false" ht="14.25" hidden="false" customHeight="false" outlineLevel="0" collapsed="false">
      <c r="A1916" s="0" t="s">
        <v>98</v>
      </c>
      <c r="B1916" s="0" t="s">
        <v>50</v>
      </c>
      <c r="C1916" s="0" t="s">
        <v>76</v>
      </c>
      <c r="D1916" s="0" t="s">
        <v>210</v>
      </c>
      <c r="E1916" s="0" t="n">
        <v>2031</v>
      </c>
      <c r="F1916" s="5" t="n">
        <v>4.49388</v>
      </c>
      <c r="G1916" s="11" t="n">
        <v>0.9367748</v>
      </c>
      <c r="H1916" s="5" t="n">
        <v>4.209753538224</v>
      </c>
      <c r="I1916" s="5" t="n">
        <v>0.284126461776</v>
      </c>
    </row>
    <row r="1917" customFormat="false" ht="14.25" hidden="false" customHeight="false" outlineLevel="0" collapsed="false">
      <c r="A1917" s="0" t="s">
        <v>98</v>
      </c>
      <c r="B1917" s="0" t="s">
        <v>50</v>
      </c>
      <c r="C1917" s="0" t="s">
        <v>76</v>
      </c>
      <c r="D1917" s="0" t="s">
        <v>210</v>
      </c>
      <c r="E1917" s="0" t="n">
        <v>2031</v>
      </c>
      <c r="F1917" s="5" t="n">
        <v>0</v>
      </c>
      <c r="G1917" s="11" t="n">
        <v>0.9367748</v>
      </c>
      <c r="H1917" s="5" t="n">
        <v>0</v>
      </c>
      <c r="I1917" s="5" t="n">
        <v>0</v>
      </c>
    </row>
    <row r="1918" customFormat="false" ht="14.25" hidden="false" customHeight="false" outlineLevel="0" collapsed="false">
      <c r="A1918" s="0" t="s">
        <v>98</v>
      </c>
      <c r="B1918" s="0" t="s">
        <v>50</v>
      </c>
      <c r="C1918" s="0" t="s">
        <v>76</v>
      </c>
      <c r="D1918" s="0" t="s">
        <v>210</v>
      </c>
      <c r="E1918" s="0" t="n">
        <v>2032</v>
      </c>
      <c r="F1918" s="5" t="n">
        <v>5.24286</v>
      </c>
      <c r="G1918" s="11" t="n">
        <v>0.9406216</v>
      </c>
      <c r="H1918" s="5" t="n">
        <v>4.931547361776</v>
      </c>
      <c r="I1918" s="5" t="n">
        <v>0.311312638224</v>
      </c>
    </row>
    <row r="1919" customFormat="false" ht="14.25" hidden="false" customHeight="false" outlineLevel="0" collapsed="false">
      <c r="A1919" s="0" t="s">
        <v>98</v>
      </c>
      <c r="B1919" s="0" t="s">
        <v>50</v>
      </c>
      <c r="C1919" s="0" t="s">
        <v>76</v>
      </c>
      <c r="D1919" s="0" t="s">
        <v>210</v>
      </c>
      <c r="E1919" s="0" t="n">
        <v>2032</v>
      </c>
      <c r="F1919" s="5" t="n">
        <v>0</v>
      </c>
      <c r="G1919" s="11" t="n">
        <v>0.9406216</v>
      </c>
      <c r="H1919" s="5" t="n">
        <v>0</v>
      </c>
      <c r="I1919" s="5" t="n">
        <v>0</v>
      </c>
    </row>
    <row r="1920" customFormat="false" ht="14.25" hidden="false" customHeight="false" outlineLevel="0" collapsed="false">
      <c r="A1920" s="0" t="s">
        <v>98</v>
      </c>
      <c r="B1920" s="0" t="s">
        <v>50</v>
      </c>
      <c r="C1920" s="0" t="s">
        <v>76</v>
      </c>
      <c r="D1920" s="0" t="s">
        <v>210</v>
      </c>
      <c r="E1920" s="0" t="n">
        <v>2033</v>
      </c>
      <c r="F1920" s="5" t="n">
        <v>6.09696</v>
      </c>
      <c r="G1920" s="11" t="n">
        <v>0.9444684</v>
      </c>
      <c r="H1920" s="5" t="n">
        <v>5.758386056064</v>
      </c>
      <c r="I1920" s="5" t="n">
        <v>0.338573943936</v>
      </c>
    </row>
    <row r="1921" customFormat="false" ht="14.25" hidden="false" customHeight="false" outlineLevel="0" collapsed="false">
      <c r="A1921" s="0" t="s">
        <v>98</v>
      </c>
      <c r="B1921" s="0" t="s">
        <v>50</v>
      </c>
      <c r="C1921" s="0" t="s">
        <v>76</v>
      </c>
      <c r="D1921" s="0" t="s">
        <v>210</v>
      </c>
      <c r="E1921" s="0" t="n">
        <v>2033</v>
      </c>
      <c r="F1921" s="5" t="n">
        <v>0</v>
      </c>
      <c r="G1921" s="11" t="n">
        <v>0.9444684</v>
      </c>
      <c r="H1921" s="5" t="n">
        <v>0</v>
      </c>
      <c r="I1921" s="5" t="n">
        <v>0</v>
      </c>
    </row>
    <row r="1922" customFormat="false" ht="14.25" hidden="false" customHeight="false" outlineLevel="0" collapsed="false">
      <c r="A1922" s="0" t="s">
        <v>98</v>
      </c>
      <c r="B1922" s="0" t="s">
        <v>50</v>
      </c>
      <c r="C1922" s="0" t="s">
        <v>76</v>
      </c>
      <c r="D1922" s="0" t="s">
        <v>210</v>
      </c>
      <c r="E1922" s="0" t="n">
        <v>2034</v>
      </c>
      <c r="F1922" s="5" t="n">
        <v>6.97734</v>
      </c>
      <c r="G1922" s="11" t="n">
        <v>0.9483152</v>
      </c>
      <c r="H1922" s="5" t="n">
        <v>6.616717577568</v>
      </c>
      <c r="I1922" s="5" t="n">
        <v>0.360622422432001</v>
      </c>
    </row>
    <row r="1923" customFormat="false" ht="14.25" hidden="false" customHeight="false" outlineLevel="0" collapsed="false">
      <c r="A1923" s="0" t="s">
        <v>98</v>
      </c>
      <c r="B1923" s="0" t="s">
        <v>50</v>
      </c>
      <c r="C1923" s="0" t="s">
        <v>76</v>
      </c>
      <c r="D1923" s="0" t="s">
        <v>210</v>
      </c>
      <c r="E1923" s="0" t="n">
        <v>2034</v>
      </c>
      <c r="F1923" s="5" t="n">
        <v>0</v>
      </c>
      <c r="G1923" s="11" t="n">
        <v>0.9483152</v>
      </c>
      <c r="H1923" s="5" t="n">
        <v>0</v>
      </c>
      <c r="I1923" s="5" t="n">
        <v>0</v>
      </c>
    </row>
    <row r="1924" customFormat="false" ht="14.25" hidden="false" customHeight="false" outlineLevel="0" collapsed="false">
      <c r="A1924" s="0" t="s">
        <v>98</v>
      </c>
      <c r="B1924" s="0" t="s">
        <v>50</v>
      </c>
      <c r="C1924" s="0" t="s">
        <v>76</v>
      </c>
      <c r="D1924" s="0" t="s">
        <v>210</v>
      </c>
      <c r="E1924" s="0" t="n">
        <v>2035</v>
      </c>
      <c r="F1924" s="5" t="n">
        <v>7.884</v>
      </c>
      <c r="G1924" s="11" t="n">
        <v>0.952162</v>
      </c>
      <c r="H1924" s="5" t="n">
        <v>7.506845208</v>
      </c>
      <c r="I1924" s="5" t="n">
        <v>0.377154792000001</v>
      </c>
    </row>
    <row r="1925" customFormat="false" ht="14.25" hidden="false" customHeight="false" outlineLevel="0" collapsed="false">
      <c r="A1925" s="0" t="s">
        <v>98</v>
      </c>
      <c r="B1925" s="0" t="s">
        <v>50</v>
      </c>
      <c r="C1925" s="0" t="s">
        <v>76</v>
      </c>
      <c r="D1925" s="0" t="s">
        <v>210</v>
      </c>
      <c r="E1925" s="0" t="n">
        <v>2035</v>
      </c>
      <c r="F1925" s="5" t="n">
        <v>0</v>
      </c>
      <c r="G1925" s="11" t="n">
        <v>0.952162</v>
      </c>
      <c r="H1925" s="5" t="n">
        <v>0</v>
      </c>
      <c r="I1925" s="5" t="n">
        <v>0</v>
      </c>
    </row>
    <row r="1926" customFormat="false" ht="14.25" hidden="false" customHeight="false" outlineLevel="0" collapsed="false">
      <c r="A1926" s="0" t="s">
        <v>98</v>
      </c>
      <c r="B1926" s="0" t="s">
        <v>50</v>
      </c>
      <c r="C1926" s="0" t="s">
        <v>76</v>
      </c>
      <c r="D1926" s="0" t="s">
        <v>210</v>
      </c>
      <c r="E1926" s="0" t="n">
        <v>2036</v>
      </c>
      <c r="F1926" s="5" t="n">
        <v>8.81694</v>
      </c>
      <c r="G1926" s="11" t="n">
        <v>0.9518348</v>
      </c>
      <c r="H1926" s="5" t="n">
        <v>8.392270321512</v>
      </c>
      <c r="I1926" s="5" t="n">
        <v>0.424669678488</v>
      </c>
    </row>
    <row r="1927" customFormat="false" ht="14.25" hidden="false" customHeight="false" outlineLevel="0" collapsed="false">
      <c r="A1927" s="0" t="s">
        <v>98</v>
      </c>
      <c r="B1927" s="0" t="s">
        <v>50</v>
      </c>
      <c r="C1927" s="0" t="s">
        <v>76</v>
      </c>
      <c r="D1927" s="0" t="s">
        <v>210</v>
      </c>
      <c r="E1927" s="0" t="n">
        <v>2036</v>
      </c>
      <c r="F1927" s="5" t="n">
        <v>0</v>
      </c>
      <c r="G1927" s="11" t="n">
        <v>0.9518348</v>
      </c>
      <c r="H1927" s="5" t="n">
        <v>0</v>
      </c>
      <c r="I1927" s="5" t="n">
        <v>0</v>
      </c>
    </row>
    <row r="1928" customFormat="false" ht="14.25" hidden="false" customHeight="false" outlineLevel="0" collapsed="false">
      <c r="A1928" s="0" t="s">
        <v>98</v>
      </c>
      <c r="B1928" s="0" t="s">
        <v>50</v>
      </c>
      <c r="C1928" s="0" t="s">
        <v>76</v>
      </c>
      <c r="D1928" s="0" t="s">
        <v>210</v>
      </c>
      <c r="E1928" s="0" t="n">
        <v>2037</v>
      </c>
      <c r="F1928" s="5" t="n">
        <v>9.5046</v>
      </c>
      <c r="G1928" s="11" t="n">
        <v>0.9515076</v>
      </c>
      <c r="H1928" s="5" t="n">
        <v>9.04369913496</v>
      </c>
      <c r="I1928" s="5" t="n">
        <v>0.460900865039999</v>
      </c>
    </row>
    <row r="1929" customFormat="false" ht="14.25" hidden="false" customHeight="false" outlineLevel="0" collapsed="false">
      <c r="A1929" s="0" t="s">
        <v>98</v>
      </c>
      <c r="B1929" s="0" t="s">
        <v>50</v>
      </c>
      <c r="C1929" s="0" t="s">
        <v>76</v>
      </c>
      <c r="D1929" s="0" t="s">
        <v>210</v>
      </c>
      <c r="E1929" s="0" t="n">
        <v>2037</v>
      </c>
      <c r="F1929" s="5" t="n">
        <v>0</v>
      </c>
      <c r="G1929" s="11" t="n">
        <v>0.9515076</v>
      </c>
      <c r="H1929" s="5" t="n">
        <v>0</v>
      </c>
      <c r="I1929" s="5" t="n">
        <v>0</v>
      </c>
    </row>
    <row r="1930" customFormat="false" ht="14.25" hidden="false" customHeight="false" outlineLevel="0" collapsed="false">
      <c r="A1930" s="0" t="s">
        <v>98</v>
      </c>
      <c r="B1930" s="0" t="s">
        <v>50</v>
      </c>
      <c r="C1930" s="0" t="s">
        <v>76</v>
      </c>
      <c r="D1930" s="0" t="s">
        <v>210</v>
      </c>
      <c r="E1930" s="0" t="n">
        <v>2038</v>
      </c>
      <c r="F1930" s="5" t="n">
        <v>10.20978</v>
      </c>
      <c r="G1930" s="11" t="n">
        <v>0.9511804</v>
      </c>
      <c r="H1930" s="5" t="n">
        <v>9.711342624312</v>
      </c>
      <c r="I1930" s="5" t="n">
        <v>0.498437375688001</v>
      </c>
    </row>
    <row r="1931" customFormat="false" ht="14.25" hidden="false" customHeight="false" outlineLevel="0" collapsed="false">
      <c r="A1931" s="0" t="s">
        <v>98</v>
      </c>
      <c r="B1931" s="0" t="s">
        <v>50</v>
      </c>
      <c r="C1931" s="0" t="s">
        <v>76</v>
      </c>
      <c r="D1931" s="0" t="s">
        <v>210</v>
      </c>
      <c r="E1931" s="0" t="n">
        <v>2038</v>
      </c>
      <c r="F1931" s="5" t="n">
        <v>0</v>
      </c>
      <c r="G1931" s="11" t="n">
        <v>0.9511804</v>
      </c>
      <c r="H1931" s="5" t="n">
        <v>0</v>
      </c>
      <c r="I1931" s="5" t="n">
        <v>0</v>
      </c>
    </row>
    <row r="1932" customFormat="false" ht="14.25" hidden="false" customHeight="false" outlineLevel="0" collapsed="false">
      <c r="A1932" s="0" t="s">
        <v>98</v>
      </c>
      <c r="B1932" s="0" t="s">
        <v>50</v>
      </c>
      <c r="C1932" s="0" t="s">
        <v>76</v>
      </c>
      <c r="D1932" s="0" t="s">
        <v>210</v>
      </c>
      <c r="E1932" s="0" t="n">
        <v>2039</v>
      </c>
      <c r="F1932" s="5" t="n">
        <v>10.93248</v>
      </c>
      <c r="G1932" s="11" t="n">
        <v>0.9508532</v>
      </c>
      <c r="H1932" s="5" t="n">
        <v>10.395183591936</v>
      </c>
      <c r="I1932" s="5" t="n">
        <v>0.537296408064</v>
      </c>
    </row>
    <row r="1933" customFormat="false" ht="14.25" hidden="false" customHeight="false" outlineLevel="0" collapsed="false">
      <c r="A1933" s="0" t="s">
        <v>98</v>
      </c>
      <c r="B1933" s="0" t="s">
        <v>50</v>
      </c>
      <c r="C1933" s="0" t="s">
        <v>76</v>
      </c>
      <c r="D1933" s="0" t="s">
        <v>210</v>
      </c>
      <c r="E1933" s="0" t="n">
        <v>2039</v>
      </c>
      <c r="F1933" s="5" t="n">
        <v>0</v>
      </c>
      <c r="G1933" s="11" t="n">
        <v>0.9508532</v>
      </c>
      <c r="H1933" s="5" t="n">
        <v>0</v>
      </c>
      <c r="I1933" s="5" t="n">
        <v>0</v>
      </c>
    </row>
    <row r="1934" customFormat="false" ht="14.25" hidden="false" customHeight="false" outlineLevel="0" collapsed="false">
      <c r="A1934" s="0" t="s">
        <v>98</v>
      </c>
      <c r="B1934" s="0" t="s">
        <v>50</v>
      </c>
      <c r="C1934" s="0" t="s">
        <v>76</v>
      </c>
      <c r="D1934" s="0" t="s">
        <v>210</v>
      </c>
      <c r="E1934" s="0" t="n">
        <v>2040</v>
      </c>
      <c r="F1934" s="5" t="n">
        <v>11.388</v>
      </c>
      <c r="G1934" s="11" t="n">
        <v>0.950526</v>
      </c>
      <c r="H1934" s="5" t="n">
        <v>10.824590088</v>
      </c>
      <c r="I1934" s="5" t="n">
        <v>0.563409912000001</v>
      </c>
    </row>
    <row r="1935" customFormat="false" ht="14.25" hidden="false" customHeight="false" outlineLevel="0" collapsed="false">
      <c r="A1935" s="0" t="s">
        <v>98</v>
      </c>
      <c r="B1935" s="0" t="s">
        <v>50</v>
      </c>
      <c r="C1935" s="0" t="s">
        <v>76</v>
      </c>
      <c r="D1935" s="0" t="s">
        <v>210</v>
      </c>
      <c r="E1935" s="0" t="n">
        <v>2040</v>
      </c>
      <c r="F1935" s="5" t="n">
        <v>0</v>
      </c>
      <c r="G1935" s="11" t="n">
        <v>0.950526</v>
      </c>
      <c r="H1935" s="5" t="n">
        <v>0</v>
      </c>
      <c r="I1935" s="5" t="n">
        <v>0</v>
      </c>
    </row>
    <row r="1936" customFormat="false" ht="14.25" hidden="false" customHeight="false" outlineLevel="0" collapsed="false">
      <c r="A1936" s="0" t="s">
        <v>98</v>
      </c>
      <c r="B1936" s="0" t="s">
        <v>50</v>
      </c>
      <c r="C1936" s="0" t="s">
        <v>79</v>
      </c>
      <c r="D1936" s="0" t="s">
        <v>211</v>
      </c>
      <c r="E1936" s="0" t="n">
        <v>2024</v>
      </c>
      <c r="F1936" s="5" t="n">
        <v>2.2</v>
      </c>
      <c r="G1936" s="11" t="n">
        <v>0.05</v>
      </c>
      <c r="H1936" s="5" t="n">
        <v>0.11</v>
      </c>
      <c r="I1936" s="5" t="n">
        <v>2.09</v>
      </c>
    </row>
    <row r="1937" customFormat="false" ht="14.25" hidden="false" customHeight="false" outlineLevel="0" collapsed="false">
      <c r="A1937" s="0" t="s">
        <v>98</v>
      </c>
      <c r="B1937" s="0" t="s">
        <v>50</v>
      </c>
      <c r="C1937" s="0" t="s">
        <v>79</v>
      </c>
      <c r="D1937" s="0" t="s">
        <v>211</v>
      </c>
      <c r="E1937" s="0" t="n">
        <v>2025</v>
      </c>
      <c r="F1937" s="5" t="n">
        <v>2.211</v>
      </c>
      <c r="G1937" s="11" t="n">
        <v>0.05</v>
      </c>
      <c r="H1937" s="5" t="n">
        <v>0.11055</v>
      </c>
      <c r="I1937" s="5" t="n">
        <v>2.10045</v>
      </c>
    </row>
    <row r="1938" customFormat="false" ht="14.25" hidden="false" customHeight="false" outlineLevel="0" collapsed="false">
      <c r="A1938" s="0" t="s">
        <v>98</v>
      </c>
      <c r="B1938" s="0" t="s">
        <v>50</v>
      </c>
      <c r="C1938" s="0" t="s">
        <v>79</v>
      </c>
      <c r="D1938" s="0" t="s">
        <v>211</v>
      </c>
      <c r="E1938" s="0" t="n">
        <v>2026</v>
      </c>
      <c r="F1938" s="5" t="n">
        <v>2.2221</v>
      </c>
      <c r="G1938" s="11" t="n">
        <v>0.05</v>
      </c>
      <c r="H1938" s="5" t="n">
        <v>0.111105</v>
      </c>
      <c r="I1938" s="5" t="n">
        <v>2.110995</v>
      </c>
    </row>
    <row r="1939" customFormat="false" ht="14.25" hidden="false" customHeight="false" outlineLevel="0" collapsed="false">
      <c r="A1939" s="0" t="s">
        <v>98</v>
      </c>
      <c r="B1939" s="0" t="s">
        <v>50</v>
      </c>
      <c r="C1939" s="0" t="s">
        <v>79</v>
      </c>
      <c r="D1939" s="0" t="s">
        <v>211</v>
      </c>
      <c r="E1939" s="0" t="n">
        <v>2027</v>
      </c>
      <c r="F1939" s="5" t="n">
        <v>2.2332</v>
      </c>
      <c r="G1939" s="11" t="n">
        <v>0.05</v>
      </c>
      <c r="H1939" s="5" t="n">
        <v>0.11166</v>
      </c>
      <c r="I1939" s="5" t="n">
        <v>2.12154</v>
      </c>
    </row>
    <row r="1940" customFormat="false" ht="14.25" hidden="false" customHeight="false" outlineLevel="0" collapsed="false">
      <c r="A1940" s="0" t="s">
        <v>98</v>
      </c>
      <c r="B1940" s="0" t="s">
        <v>50</v>
      </c>
      <c r="C1940" s="0" t="s">
        <v>79</v>
      </c>
      <c r="D1940" s="0" t="s">
        <v>211</v>
      </c>
      <c r="E1940" s="0" t="n">
        <v>2028</v>
      </c>
      <c r="F1940" s="5" t="n">
        <v>2.2443</v>
      </c>
      <c r="G1940" s="11" t="n">
        <v>0.05</v>
      </c>
      <c r="H1940" s="5" t="n">
        <v>0.112215</v>
      </c>
      <c r="I1940" s="5" t="n">
        <v>2.132085</v>
      </c>
    </row>
    <row r="1941" customFormat="false" ht="14.25" hidden="false" customHeight="false" outlineLevel="0" collapsed="false">
      <c r="A1941" s="0" t="s">
        <v>98</v>
      </c>
      <c r="B1941" s="0" t="s">
        <v>50</v>
      </c>
      <c r="C1941" s="0" t="s">
        <v>79</v>
      </c>
      <c r="D1941" s="0" t="s">
        <v>211</v>
      </c>
      <c r="E1941" s="0" t="n">
        <v>2029</v>
      </c>
      <c r="F1941" s="5" t="n">
        <v>2.2556</v>
      </c>
      <c r="G1941" s="11" t="n">
        <v>0.05</v>
      </c>
      <c r="H1941" s="5" t="n">
        <v>0.11278</v>
      </c>
      <c r="I1941" s="5" t="n">
        <v>2.14282</v>
      </c>
    </row>
    <row r="1942" customFormat="false" ht="14.25" hidden="false" customHeight="false" outlineLevel="0" collapsed="false">
      <c r="A1942" s="0" t="s">
        <v>98</v>
      </c>
      <c r="B1942" s="0" t="s">
        <v>50</v>
      </c>
      <c r="C1942" s="0" t="s">
        <v>79</v>
      </c>
      <c r="D1942" s="0" t="s">
        <v>211</v>
      </c>
      <c r="E1942" s="0" t="n">
        <v>2030</v>
      </c>
      <c r="F1942" s="5" t="n">
        <v>2.2668</v>
      </c>
      <c r="G1942" s="11" t="n">
        <v>0.05</v>
      </c>
      <c r="H1942" s="5" t="n">
        <v>0.11334</v>
      </c>
      <c r="I1942" s="5" t="n">
        <v>2.15346</v>
      </c>
    </row>
    <row r="1943" customFormat="false" ht="14.25" hidden="false" customHeight="false" outlineLevel="0" collapsed="false">
      <c r="A1943" s="0" t="s">
        <v>98</v>
      </c>
      <c r="B1943" s="0" t="s">
        <v>50</v>
      </c>
      <c r="C1943" s="0" t="s">
        <v>79</v>
      </c>
      <c r="D1943" s="0" t="s">
        <v>211</v>
      </c>
      <c r="E1943" s="0" t="n">
        <v>2031</v>
      </c>
      <c r="F1943" s="5" t="n">
        <v>2.2782</v>
      </c>
      <c r="G1943" s="11" t="n">
        <v>0.05</v>
      </c>
      <c r="H1943" s="5" t="n">
        <v>0.11391</v>
      </c>
      <c r="I1943" s="5" t="n">
        <v>2.16429</v>
      </c>
    </row>
    <row r="1944" customFormat="false" ht="14.25" hidden="false" customHeight="false" outlineLevel="0" collapsed="false">
      <c r="A1944" s="0" t="s">
        <v>98</v>
      </c>
      <c r="B1944" s="0" t="s">
        <v>50</v>
      </c>
      <c r="C1944" s="0" t="s">
        <v>79</v>
      </c>
      <c r="D1944" s="0" t="s">
        <v>211</v>
      </c>
      <c r="E1944" s="0" t="n">
        <v>2032</v>
      </c>
      <c r="F1944" s="5" t="n">
        <v>2.2896</v>
      </c>
      <c r="G1944" s="11" t="n">
        <v>0.05</v>
      </c>
      <c r="H1944" s="5" t="n">
        <v>0.11448</v>
      </c>
      <c r="I1944" s="5" t="n">
        <v>2.17512</v>
      </c>
    </row>
    <row r="1945" customFormat="false" ht="14.25" hidden="false" customHeight="false" outlineLevel="0" collapsed="false">
      <c r="A1945" s="0" t="s">
        <v>98</v>
      </c>
      <c r="B1945" s="0" t="s">
        <v>50</v>
      </c>
      <c r="C1945" s="0" t="s">
        <v>79</v>
      </c>
      <c r="D1945" s="0" t="s">
        <v>211</v>
      </c>
      <c r="E1945" s="0" t="n">
        <v>2033</v>
      </c>
      <c r="F1945" s="5" t="n">
        <v>2.301</v>
      </c>
      <c r="G1945" s="11" t="n">
        <v>0.05</v>
      </c>
      <c r="H1945" s="5" t="n">
        <v>0.11505</v>
      </c>
      <c r="I1945" s="5" t="n">
        <v>2.18595</v>
      </c>
    </row>
    <row r="1946" customFormat="false" ht="14.25" hidden="false" customHeight="false" outlineLevel="0" collapsed="false">
      <c r="A1946" s="0" t="s">
        <v>98</v>
      </c>
      <c r="B1946" s="0" t="s">
        <v>50</v>
      </c>
      <c r="C1946" s="0" t="s">
        <v>79</v>
      </c>
      <c r="D1946" s="0" t="s">
        <v>211</v>
      </c>
      <c r="E1946" s="0" t="n">
        <v>2034</v>
      </c>
      <c r="F1946" s="5" t="n">
        <v>2.3125</v>
      </c>
      <c r="G1946" s="11" t="n">
        <v>0.05</v>
      </c>
      <c r="H1946" s="5" t="n">
        <v>0.115625</v>
      </c>
      <c r="I1946" s="5" t="n">
        <v>2.196875</v>
      </c>
    </row>
    <row r="1947" customFormat="false" ht="14.25" hidden="false" customHeight="false" outlineLevel="0" collapsed="false">
      <c r="A1947" s="0" t="s">
        <v>98</v>
      </c>
      <c r="B1947" s="0" t="s">
        <v>50</v>
      </c>
      <c r="C1947" s="0" t="s">
        <v>79</v>
      </c>
      <c r="D1947" s="0" t="s">
        <v>211</v>
      </c>
      <c r="E1947" s="0" t="n">
        <v>2035</v>
      </c>
      <c r="F1947" s="5" t="n">
        <v>2.3241</v>
      </c>
      <c r="G1947" s="11" t="n">
        <v>0.05</v>
      </c>
      <c r="H1947" s="5" t="n">
        <v>0.116205</v>
      </c>
      <c r="I1947" s="5" t="n">
        <v>2.207895</v>
      </c>
    </row>
    <row r="1948" customFormat="false" ht="14.25" hidden="false" customHeight="false" outlineLevel="0" collapsed="false">
      <c r="A1948" s="0" t="s">
        <v>98</v>
      </c>
      <c r="B1948" s="0" t="s">
        <v>50</v>
      </c>
      <c r="C1948" s="0" t="s">
        <v>79</v>
      </c>
      <c r="D1948" s="0" t="s">
        <v>211</v>
      </c>
      <c r="E1948" s="0" t="n">
        <v>2036</v>
      </c>
      <c r="F1948" s="5" t="n">
        <v>2.3357</v>
      </c>
      <c r="G1948" s="11" t="n">
        <v>0.05</v>
      </c>
      <c r="H1948" s="5" t="n">
        <v>0.116785</v>
      </c>
      <c r="I1948" s="5" t="n">
        <v>2.218915</v>
      </c>
    </row>
    <row r="1949" customFormat="false" ht="14.25" hidden="false" customHeight="false" outlineLevel="0" collapsed="false">
      <c r="A1949" s="0" t="s">
        <v>98</v>
      </c>
      <c r="B1949" s="0" t="s">
        <v>50</v>
      </c>
      <c r="C1949" s="0" t="s">
        <v>79</v>
      </c>
      <c r="D1949" s="0" t="s">
        <v>211</v>
      </c>
      <c r="E1949" s="0" t="n">
        <v>2037</v>
      </c>
      <c r="F1949" s="5" t="n">
        <v>2.3474</v>
      </c>
      <c r="G1949" s="11" t="n">
        <v>0.05</v>
      </c>
      <c r="H1949" s="5" t="n">
        <v>0.11737</v>
      </c>
      <c r="I1949" s="5" t="n">
        <v>2.23003</v>
      </c>
    </row>
    <row r="1950" customFormat="false" ht="14.25" hidden="false" customHeight="false" outlineLevel="0" collapsed="false">
      <c r="A1950" s="0" t="s">
        <v>98</v>
      </c>
      <c r="B1950" s="0" t="s">
        <v>50</v>
      </c>
      <c r="C1950" s="0" t="s">
        <v>79</v>
      </c>
      <c r="D1950" s="0" t="s">
        <v>211</v>
      </c>
      <c r="E1950" s="0" t="n">
        <v>2038</v>
      </c>
      <c r="F1950" s="5" t="n">
        <v>2.3591</v>
      </c>
      <c r="G1950" s="11" t="n">
        <v>0.05</v>
      </c>
      <c r="H1950" s="5" t="n">
        <v>0.117955</v>
      </c>
      <c r="I1950" s="5" t="n">
        <v>2.241145</v>
      </c>
    </row>
    <row r="1951" customFormat="false" ht="14.25" hidden="false" customHeight="false" outlineLevel="0" collapsed="false">
      <c r="A1951" s="0" t="s">
        <v>98</v>
      </c>
      <c r="B1951" s="0" t="s">
        <v>50</v>
      </c>
      <c r="C1951" s="0" t="s">
        <v>79</v>
      </c>
      <c r="D1951" s="0" t="s">
        <v>211</v>
      </c>
      <c r="E1951" s="0" t="n">
        <v>2039</v>
      </c>
      <c r="F1951" s="5" t="n">
        <v>2.3709</v>
      </c>
      <c r="G1951" s="11" t="n">
        <v>0.05</v>
      </c>
      <c r="H1951" s="5" t="n">
        <v>0.118545</v>
      </c>
      <c r="I1951" s="5" t="n">
        <v>2.252355</v>
      </c>
    </row>
    <row r="1952" customFormat="false" ht="14.25" hidden="false" customHeight="false" outlineLevel="0" collapsed="false">
      <c r="A1952" s="0" t="s">
        <v>98</v>
      </c>
      <c r="B1952" s="0" t="s">
        <v>50</v>
      </c>
      <c r="C1952" s="0" t="s">
        <v>79</v>
      </c>
      <c r="D1952" s="0" t="s">
        <v>211</v>
      </c>
      <c r="E1952" s="0" t="n">
        <v>2040</v>
      </c>
      <c r="F1952" s="5" t="n">
        <v>2.3828</v>
      </c>
      <c r="G1952" s="11" t="n">
        <v>0.05</v>
      </c>
      <c r="H1952" s="5" t="n">
        <v>0.11914</v>
      </c>
      <c r="I1952" s="5" t="n">
        <v>2.26366</v>
      </c>
    </row>
    <row r="1953" customFormat="false" ht="14.25" hidden="false" customHeight="false" outlineLevel="0" collapsed="false">
      <c r="A1953" s="0" t="s">
        <v>98</v>
      </c>
      <c r="B1953" s="0" t="s">
        <v>50</v>
      </c>
      <c r="C1953" s="0" t="s">
        <v>79</v>
      </c>
      <c r="D1953" s="0" t="s">
        <v>210</v>
      </c>
      <c r="E1953" s="0" t="n">
        <v>2024</v>
      </c>
      <c r="F1953" s="5" t="n">
        <v>11.5222326348631</v>
      </c>
      <c r="G1953" s="11" t="n">
        <v>0.0538</v>
      </c>
      <c r="H1953" s="5" t="n">
        <v>0.619896115755633</v>
      </c>
      <c r="I1953" s="5" t="n">
        <v>10.9023365191074</v>
      </c>
    </row>
    <row r="1954" customFormat="false" ht="14.25" hidden="false" customHeight="false" outlineLevel="0" collapsed="false">
      <c r="A1954" s="0" t="s">
        <v>98</v>
      </c>
      <c r="B1954" s="0" t="s">
        <v>50</v>
      </c>
      <c r="C1954" s="0" t="s">
        <v>79</v>
      </c>
      <c r="D1954" s="0" t="s">
        <v>210</v>
      </c>
      <c r="E1954" s="0" t="n">
        <v>2024</v>
      </c>
      <c r="F1954" s="5" t="n">
        <v>17.3344359020025</v>
      </c>
      <c r="G1954" s="11" t="n">
        <v>0.0538</v>
      </c>
      <c r="H1954" s="5" t="n">
        <v>0.932592651527735</v>
      </c>
      <c r="I1954" s="5" t="n">
        <v>16.4018432504748</v>
      </c>
    </row>
    <row r="1955" customFormat="false" ht="14.25" hidden="false" customHeight="false" outlineLevel="0" collapsed="false">
      <c r="A1955" s="0" t="s">
        <v>98</v>
      </c>
      <c r="B1955" s="0" t="s">
        <v>50</v>
      </c>
      <c r="C1955" s="0" t="s">
        <v>79</v>
      </c>
      <c r="D1955" s="0" t="s">
        <v>210</v>
      </c>
      <c r="E1955" s="0" t="n">
        <v>2024</v>
      </c>
      <c r="F1955" s="5" t="n">
        <v>82.6311887814785</v>
      </c>
      <c r="G1955" s="11" t="n">
        <v>0.0538</v>
      </c>
      <c r="H1955" s="5" t="n">
        <v>4.44555795644355</v>
      </c>
      <c r="I1955" s="5" t="n">
        <v>78.185630825035</v>
      </c>
    </row>
    <row r="1956" customFormat="false" ht="14.25" hidden="false" customHeight="false" outlineLevel="0" collapsed="false">
      <c r="A1956" s="0" t="s">
        <v>98</v>
      </c>
      <c r="B1956" s="0" t="s">
        <v>50</v>
      </c>
      <c r="C1956" s="0" t="s">
        <v>79</v>
      </c>
      <c r="D1956" s="0" t="s">
        <v>210</v>
      </c>
      <c r="E1956" s="0" t="n">
        <v>2025</v>
      </c>
      <c r="F1956" s="5" t="n">
        <v>11.3832394931266</v>
      </c>
      <c r="G1956" s="11" t="n">
        <v>0.0533</v>
      </c>
      <c r="H1956" s="5" t="n">
        <v>0.606726664983645</v>
      </c>
      <c r="I1956" s="5" t="n">
        <v>10.7765128281429</v>
      </c>
    </row>
    <row r="1957" customFormat="false" ht="14.25" hidden="false" customHeight="false" outlineLevel="0" collapsed="false">
      <c r="A1957" s="0" t="s">
        <v>98</v>
      </c>
      <c r="B1957" s="0" t="s">
        <v>50</v>
      </c>
      <c r="C1957" s="0" t="s">
        <v>79</v>
      </c>
      <c r="D1957" s="0" t="s">
        <v>210</v>
      </c>
      <c r="E1957" s="0" t="n">
        <v>2025</v>
      </c>
      <c r="F1957" s="5" t="n">
        <v>17.4150426275718</v>
      </c>
      <c r="G1957" s="11" t="n">
        <v>0.0533</v>
      </c>
      <c r="H1957" s="5" t="n">
        <v>0.928221772049578</v>
      </c>
      <c r="I1957" s="5" t="n">
        <v>16.4868208555222</v>
      </c>
    </row>
    <row r="1958" customFormat="false" ht="14.25" hidden="false" customHeight="false" outlineLevel="0" collapsed="false">
      <c r="A1958" s="0" t="s">
        <v>98</v>
      </c>
      <c r="B1958" s="0" t="s">
        <v>50</v>
      </c>
      <c r="C1958" s="0" t="s">
        <v>79</v>
      </c>
      <c r="D1958" s="0" t="s">
        <v>210</v>
      </c>
      <c r="E1958" s="0" t="n">
        <v>2025</v>
      </c>
      <c r="F1958" s="5" t="n">
        <v>82.7380227744387</v>
      </c>
      <c r="G1958" s="11" t="n">
        <v>0.0533</v>
      </c>
      <c r="H1958" s="5" t="n">
        <v>4.40993661387758</v>
      </c>
      <c r="I1958" s="5" t="n">
        <v>78.3280861605611</v>
      </c>
    </row>
    <row r="1959" customFormat="false" ht="14.25" hidden="false" customHeight="false" outlineLevel="0" collapsed="false">
      <c r="A1959" s="0" t="s">
        <v>98</v>
      </c>
      <c r="B1959" s="0" t="s">
        <v>50</v>
      </c>
      <c r="C1959" s="0" t="s">
        <v>79</v>
      </c>
      <c r="D1959" s="0" t="s">
        <v>210</v>
      </c>
      <c r="E1959" s="0" t="n">
        <v>2026</v>
      </c>
      <c r="F1959" s="5" t="n">
        <v>11.0600829350555</v>
      </c>
      <c r="G1959" s="11" t="n">
        <v>0.05306</v>
      </c>
      <c r="H1959" s="5" t="n">
        <v>0.586848000534044</v>
      </c>
      <c r="I1959" s="5" t="n">
        <v>10.4732349345214</v>
      </c>
    </row>
    <row r="1960" customFormat="false" ht="14.25" hidden="false" customHeight="false" outlineLevel="0" collapsed="false">
      <c r="A1960" s="0" t="s">
        <v>98</v>
      </c>
      <c r="B1960" s="0" t="s">
        <v>50</v>
      </c>
      <c r="C1960" s="0" t="s">
        <v>79</v>
      </c>
      <c r="D1960" s="0" t="s">
        <v>210</v>
      </c>
      <c r="E1960" s="0" t="n">
        <v>2026</v>
      </c>
      <c r="F1960" s="5" t="n">
        <v>17.6022289984315</v>
      </c>
      <c r="G1960" s="11" t="n">
        <v>0.05306</v>
      </c>
      <c r="H1960" s="5" t="n">
        <v>0.933974270656775</v>
      </c>
      <c r="I1960" s="5" t="n">
        <v>16.6682547277747</v>
      </c>
    </row>
    <row r="1961" customFormat="false" ht="14.25" hidden="false" customHeight="false" outlineLevel="0" collapsed="false">
      <c r="A1961" s="0" t="s">
        <v>98</v>
      </c>
      <c r="B1961" s="0" t="s">
        <v>50</v>
      </c>
      <c r="C1961" s="0" t="s">
        <v>79</v>
      </c>
      <c r="D1961" s="0" t="s">
        <v>210</v>
      </c>
      <c r="E1961" s="0" t="n">
        <v>2026</v>
      </c>
      <c r="F1961" s="5" t="n">
        <v>82.8693664514369</v>
      </c>
      <c r="G1961" s="11" t="n">
        <v>0.05306</v>
      </c>
      <c r="H1961" s="5" t="n">
        <v>4.39704858391324</v>
      </c>
      <c r="I1961" s="5" t="n">
        <v>78.4723178675237</v>
      </c>
    </row>
    <row r="1962" customFormat="false" ht="14.25" hidden="false" customHeight="false" outlineLevel="0" collapsed="false">
      <c r="A1962" s="0" t="s">
        <v>98</v>
      </c>
      <c r="B1962" s="0" t="s">
        <v>50</v>
      </c>
      <c r="C1962" s="0" t="s">
        <v>79</v>
      </c>
      <c r="D1962" s="0" t="s">
        <v>210</v>
      </c>
      <c r="E1962" s="0" t="n">
        <v>2027</v>
      </c>
      <c r="F1962" s="5" t="n">
        <v>10.6296996392549</v>
      </c>
      <c r="G1962" s="11" t="n">
        <v>0.05282</v>
      </c>
      <c r="H1962" s="5" t="n">
        <v>0.561460734945442</v>
      </c>
      <c r="I1962" s="5" t="n">
        <v>10.0682389043094</v>
      </c>
    </row>
    <row r="1963" customFormat="false" ht="14.25" hidden="false" customHeight="false" outlineLevel="0" collapsed="false">
      <c r="A1963" s="0" t="s">
        <v>98</v>
      </c>
      <c r="B1963" s="0" t="s">
        <v>50</v>
      </c>
      <c r="C1963" s="0" t="s">
        <v>79</v>
      </c>
      <c r="D1963" s="0" t="s">
        <v>210</v>
      </c>
      <c r="E1963" s="0" t="n">
        <v>2027</v>
      </c>
      <c r="F1963" s="5" t="n">
        <v>17.7862092033501</v>
      </c>
      <c r="G1963" s="11" t="n">
        <v>0.05282</v>
      </c>
      <c r="H1963" s="5" t="n">
        <v>0.939467570120951</v>
      </c>
      <c r="I1963" s="5" t="n">
        <v>16.8467416332291</v>
      </c>
    </row>
    <row r="1964" customFormat="false" ht="14.25" hidden="false" customHeight="false" outlineLevel="0" collapsed="false">
      <c r="A1964" s="0" t="s">
        <v>98</v>
      </c>
      <c r="B1964" s="0" t="s">
        <v>50</v>
      </c>
      <c r="C1964" s="0" t="s">
        <v>79</v>
      </c>
      <c r="D1964" s="0" t="s">
        <v>210</v>
      </c>
      <c r="E1964" s="0" t="n">
        <v>2027</v>
      </c>
      <c r="F1964" s="5" t="n">
        <v>82.897700227421</v>
      </c>
      <c r="G1964" s="11" t="n">
        <v>0.05282</v>
      </c>
      <c r="H1964" s="5" t="n">
        <v>4.37865652601238</v>
      </c>
      <c r="I1964" s="5" t="n">
        <v>78.5190437014086</v>
      </c>
    </row>
    <row r="1965" customFormat="false" ht="14.25" hidden="false" customHeight="false" outlineLevel="0" collapsed="false">
      <c r="A1965" s="0" t="s">
        <v>98</v>
      </c>
      <c r="B1965" s="0" t="s">
        <v>50</v>
      </c>
      <c r="C1965" s="0" t="s">
        <v>79</v>
      </c>
      <c r="D1965" s="0" t="s">
        <v>210</v>
      </c>
      <c r="E1965" s="0" t="n">
        <v>2028</v>
      </c>
      <c r="F1965" s="5" t="n">
        <v>10.3118179529138</v>
      </c>
      <c r="G1965" s="11" t="n">
        <v>0.05258</v>
      </c>
      <c r="H1965" s="5" t="n">
        <v>0.542195387964207</v>
      </c>
      <c r="I1965" s="5" t="n">
        <v>9.76962256494958</v>
      </c>
    </row>
    <row r="1966" customFormat="false" ht="14.25" hidden="false" customHeight="false" outlineLevel="0" collapsed="false">
      <c r="A1966" s="0" t="s">
        <v>98</v>
      </c>
      <c r="B1966" s="0" t="s">
        <v>50</v>
      </c>
      <c r="C1966" s="0" t="s">
        <v>79</v>
      </c>
      <c r="D1966" s="0" t="s">
        <v>210</v>
      </c>
      <c r="E1966" s="0" t="n">
        <v>2028</v>
      </c>
      <c r="F1966" s="5" t="n">
        <v>17.992226029518</v>
      </c>
      <c r="G1966" s="11" t="n">
        <v>0.05258</v>
      </c>
      <c r="H1966" s="5" t="n">
        <v>0.946031244632058</v>
      </c>
      <c r="I1966" s="5" t="n">
        <v>17.046194784886</v>
      </c>
    </row>
    <row r="1967" customFormat="false" ht="14.25" hidden="false" customHeight="false" outlineLevel="0" collapsed="false">
      <c r="A1967" s="0" t="s">
        <v>98</v>
      </c>
      <c r="B1967" s="0" t="s">
        <v>50</v>
      </c>
      <c r="C1967" s="0" t="s">
        <v>79</v>
      </c>
      <c r="D1967" s="0" t="s">
        <v>210</v>
      </c>
      <c r="E1967" s="0" t="n">
        <v>2028</v>
      </c>
      <c r="F1967" s="5" t="n">
        <v>83.0994611831065</v>
      </c>
      <c r="G1967" s="11" t="n">
        <v>0.05258</v>
      </c>
      <c r="H1967" s="5" t="n">
        <v>4.36936966900774</v>
      </c>
      <c r="I1967" s="5" t="n">
        <v>78.7300915140987</v>
      </c>
    </row>
    <row r="1968" customFormat="false" ht="14.25" hidden="false" customHeight="false" outlineLevel="0" collapsed="false">
      <c r="A1968" s="0" t="s">
        <v>98</v>
      </c>
      <c r="B1968" s="0" t="s">
        <v>50</v>
      </c>
      <c r="C1968" s="0" t="s">
        <v>79</v>
      </c>
      <c r="D1968" s="0" t="s">
        <v>210</v>
      </c>
      <c r="E1968" s="0" t="n">
        <v>2029</v>
      </c>
      <c r="F1968" s="5" t="n">
        <v>9.69358126663817</v>
      </c>
      <c r="G1968" s="11" t="n">
        <v>0.05234</v>
      </c>
      <c r="H1968" s="5" t="n">
        <v>0.507362043495842</v>
      </c>
      <c r="I1968" s="5" t="n">
        <v>9.18621922314233</v>
      </c>
    </row>
    <row r="1969" customFormat="false" ht="14.25" hidden="false" customHeight="false" outlineLevel="0" collapsed="false">
      <c r="A1969" s="0" t="s">
        <v>98</v>
      </c>
      <c r="B1969" s="0" t="s">
        <v>50</v>
      </c>
      <c r="C1969" s="0" t="s">
        <v>79</v>
      </c>
      <c r="D1969" s="0" t="s">
        <v>210</v>
      </c>
      <c r="E1969" s="0" t="n">
        <v>2029</v>
      </c>
      <c r="F1969" s="5" t="n">
        <v>18.2184937730005</v>
      </c>
      <c r="G1969" s="11" t="n">
        <v>0.05234</v>
      </c>
      <c r="H1969" s="5" t="n">
        <v>0.953555964078846</v>
      </c>
      <c r="I1969" s="5" t="n">
        <v>17.2649378089217</v>
      </c>
    </row>
    <row r="1970" customFormat="false" ht="14.25" hidden="false" customHeight="false" outlineLevel="0" collapsed="false">
      <c r="A1970" s="0" t="s">
        <v>98</v>
      </c>
      <c r="B1970" s="0" t="s">
        <v>50</v>
      </c>
      <c r="C1970" s="0" t="s">
        <v>79</v>
      </c>
      <c r="D1970" s="0" t="s">
        <v>210</v>
      </c>
      <c r="E1970" s="0" t="n">
        <v>2029</v>
      </c>
      <c r="F1970" s="5" t="n">
        <v>83.3961198052824</v>
      </c>
      <c r="G1970" s="11" t="n">
        <v>0.05234</v>
      </c>
      <c r="H1970" s="5" t="n">
        <v>4.36495291060848</v>
      </c>
      <c r="I1970" s="5" t="n">
        <v>79.0311668946739</v>
      </c>
    </row>
    <row r="1971" customFormat="false" ht="14.25" hidden="false" customHeight="false" outlineLevel="0" collapsed="false">
      <c r="A1971" s="0" t="s">
        <v>98</v>
      </c>
      <c r="B1971" s="0" t="s">
        <v>50</v>
      </c>
      <c r="C1971" s="0" t="s">
        <v>79</v>
      </c>
      <c r="D1971" s="0" t="s">
        <v>210</v>
      </c>
      <c r="E1971" s="0" t="n">
        <v>2030</v>
      </c>
      <c r="F1971" s="5" t="n">
        <v>11.6547574581648</v>
      </c>
      <c r="G1971" s="11" t="n">
        <v>0.0521</v>
      </c>
      <c r="H1971" s="5" t="n">
        <v>0.607212863570384</v>
      </c>
      <c r="I1971" s="5" t="n">
        <v>11.0475445945944</v>
      </c>
    </row>
    <row r="1972" customFormat="false" ht="14.25" hidden="false" customHeight="false" outlineLevel="0" collapsed="false">
      <c r="A1972" s="0" t="s">
        <v>98</v>
      </c>
      <c r="B1972" s="0" t="s">
        <v>50</v>
      </c>
      <c r="C1972" s="0" t="s">
        <v>79</v>
      </c>
      <c r="D1972" s="0" t="s">
        <v>210</v>
      </c>
      <c r="E1972" s="0" t="n">
        <v>2030</v>
      </c>
      <c r="F1972" s="5" t="n">
        <v>18.4618654484505</v>
      </c>
      <c r="G1972" s="11" t="n">
        <v>0.0521</v>
      </c>
      <c r="H1972" s="5" t="n">
        <v>0.96186318986427</v>
      </c>
      <c r="I1972" s="5" t="n">
        <v>17.5000022585862</v>
      </c>
    </row>
    <row r="1973" customFormat="false" ht="14.25" hidden="false" customHeight="false" outlineLevel="0" collapsed="false">
      <c r="A1973" s="0" t="s">
        <v>98</v>
      </c>
      <c r="B1973" s="0" t="s">
        <v>50</v>
      </c>
      <c r="C1973" s="0" t="s">
        <v>79</v>
      </c>
      <c r="D1973" s="0" t="s">
        <v>210</v>
      </c>
      <c r="E1973" s="0" t="n">
        <v>2030</v>
      </c>
      <c r="F1973" s="5" t="n">
        <v>83.7691551918849</v>
      </c>
      <c r="G1973" s="11" t="n">
        <v>0.0521</v>
      </c>
      <c r="H1973" s="5" t="n">
        <v>4.3643729854972</v>
      </c>
      <c r="I1973" s="5" t="n">
        <v>79.4047822063877</v>
      </c>
    </row>
    <row r="1974" customFormat="false" ht="14.25" hidden="false" customHeight="false" outlineLevel="0" collapsed="false">
      <c r="A1974" s="0" t="s">
        <v>98</v>
      </c>
      <c r="B1974" s="0" t="s">
        <v>50</v>
      </c>
      <c r="C1974" s="0" t="s">
        <v>79</v>
      </c>
      <c r="D1974" s="0" t="s">
        <v>210</v>
      </c>
      <c r="E1974" s="0" t="n">
        <v>2031</v>
      </c>
      <c r="F1974" s="5" t="n">
        <v>11.9767701860543</v>
      </c>
      <c r="G1974" s="11" t="n">
        <v>0.05234</v>
      </c>
      <c r="H1974" s="5" t="n">
        <v>0.626864151538084</v>
      </c>
      <c r="I1974" s="5" t="n">
        <v>11.3499060345163</v>
      </c>
    </row>
    <row r="1975" customFormat="false" ht="14.25" hidden="false" customHeight="false" outlineLevel="0" collapsed="false">
      <c r="A1975" s="0" t="s">
        <v>98</v>
      </c>
      <c r="B1975" s="0" t="s">
        <v>50</v>
      </c>
      <c r="C1975" s="0" t="s">
        <v>79</v>
      </c>
      <c r="D1975" s="0" t="s">
        <v>210</v>
      </c>
      <c r="E1975" s="0" t="n">
        <v>2031</v>
      </c>
      <c r="F1975" s="5" t="n">
        <v>18.8681713392802</v>
      </c>
      <c r="G1975" s="11" t="n">
        <v>0.05234</v>
      </c>
      <c r="H1975" s="5" t="n">
        <v>0.987560087897924</v>
      </c>
      <c r="I1975" s="5" t="n">
        <v>17.8806112513822</v>
      </c>
    </row>
    <row r="1976" customFormat="false" ht="14.25" hidden="false" customHeight="false" outlineLevel="0" collapsed="false">
      <c r="A1976" s="0" t="s">
        <v>98</v>
      </c>
      <c r="B1976" s="0" t="s">
        <v>50</v>
      </c>
      <c r="C1976" s="0" t="s">
        <v>79</v>
      </c>
      <c r="D1976" s="0" t="s">
        <v>210</v>
      </c>
      <c r="E1976" s="0" t="n">
        <v>2031</v>
      </c>
      <c r="F1976" s="5" t="n">
        <v>84.422034606033</v>
      </c>
      <c r="G1976" s="11" t="n">
        <v>0.05234</v>
      </c>
      <c r="H1976" s="5" t="n">
        <v>4.41864929127976</v>
      </c>
      <c r="I1976" s="5" t="n">
        <v>80.0033853147532</v>
      </c>
    </row>
    <row r="1977" customFormat="false" ht="14.25" hidden="false" customHeight="false" outlineLevel="0" collapsed="false">
      <c r="A1977" s="0" t="s">
        <v>98</v>
      </c>
      <c r="B1977" s="0" t="s">
        <v>50</v>
      </c>
      <c r="C1977" s="0" t="s">
        <v>79</v>
      </c>
      <c r="D1977" s="0" t="s">
        <v>210</v>
      </c>
      <c r="E1977" s="0" t="n">
        <v>2032</v>
      </c>
      <c r="F1977" s="5" t="n">
        <v>12.5606484143171</v>
      </c>
      <c r="G1977" s="11" t="n">
        <v>0.05258</v>
      </c>
      <c r="H1977" s="5" t="n">
        <v>0.660438893624794</v>
      </c>
      <c r="I1977" s="5" t="n">
        <v>11.9002095206923</v>
      </c>
    </row>
    <row r="1978" customFormat="false" ht="14.25" hidden="false" customHeight="false" outlineLevel="0" collapsed="false">
      <c r="A1978" s="0" t="s">
        <v>98</v>
      </c>
      <c r="B1978" s="0" t="s">
        <v>50</v>
      </c>
      <c r="C1978" s="0" t="s">
        <v>79</v>
      </c>
      <c r="D1978" s="0" t="s">
        <v>210</v>
      </c>
      <c r="E1978" s="0" t="n">
        <v>2032</v>
      </c>
      <c r="F1978" s="5" t="n">
        <v>19.4625576254071</v>
      </c>
      <c r="G1978" s="11" t="n">
        <v>0.05258</v>
      </c>
      <c r="H1978" s="5" t="n">
        <v>1.0233412799439</v>
      </c>
      <c r="I1978" s="5" t="n">
        <v>18.4392163454632</v>
      </c>
    </row>
    <row r="1979" customFormat="false" ht="14.25" hidden="false" customHeight="false" outlineLevel="0" collapsed="false">
      <c r="A1979" s="0" t="s">
        <v>98</v>
      </c>
      <c r="B1979" s="0" t="s">
        <v>50</v>
      </c>
      <c r="C1979" s="0" t="s">
        <v>79</v>
      </c>
      <c r="D1979" s="0" t="s">
        <v>210</v>
      </c>
      <c r="E1979" s="0" t="n">
        <v>2032</v>
      </c>
      <c r="F1979" s="5" t="n">
        <v>85.5951630168904</v>
      </c>
      <c r="G1979" s="11" t="n">
        <v>0.05258</v>
      </c>
      <c r="H1979" s="5" t="n">
        <v>4.5005936714281</v>
      </c>
      <c r="I1979" s="5" t="n">
        <v>81.0945693454623</v>
      </c>
    </row>
    <row r="1980" customFormat="false" ht="14.25" hidden="false" customHeight="false" outlineLevel="0" collapsed="false">
      <c r="A1980" s="0" t="s">
        <v>98</v>
      </c>
      <c r="B1980" s="0" t="s">
        <v>50</v>
      </c>
      <c r="C1980" s="0" t="s">
        <v>79</v>
      </c>
      <c r="D1980" s="0" t="s">
        <v>210</v>
      </c>
      <c r="E1980" s="0" t="n">
        <v>2033</v>
      </c>
      <c r="F1980" s="5" t="n">
        <v>12.5204773894816</v>
      </c>
      <c r="G1980" s="11" t="n">
        <v>0.05282</v>
      </c>
      <c r="H1980" s="5" t="n">
        <v>0.661331615712418</v>
      </c>
      <c r="I1980" s="5" t="n">
        <v>11.8591457737692</v>
      </c>
    </row>
    <row r="1981" customFormat="false" ht="14.25" hidden="false" customHeight="false" outlineLevel="0" collapsed="false">
      <c r="A1981" s="0" t="s">
        <v>98</v>
      </c>
      <c r="B1981" s="0" t="s">
        <v>50</v>
      </c>
      <c r="C1981" s="0" t="s">
        <v>79</v>
      </c>
      <c r="D1981" s="0" t="s">
        <v>210</v>
      </c>
      <c r="E1981" s="0" t="n">
        <v>2033</v>
      </c>
      <c r="F1981" s="5" t="n">
        <v>20.1586013503637</v>
      </c>
      <c r="G1981" s="11" t="n">
        <v>0.05282</v>
      </c>
      <c r="H1981" s="5" t="n">
        <v>1.06477732332621</v>
      </c>
      <c r="I1981" s="5" t="n">
        <v>19.0938240270374</v>
      </c>
    </row>
    <row r="1982" customFormat="false" ht="14.25" hidden="false" customHeight="false" outlineLevel="0" collapsed="false">
      <c r="A1982" s="0" t="s">
        <v>98</v>
      </c>
      <c r="B1982" s="0" t="s">
        <v>50</v>
      </c>
      <c r="C1982" s="0" t="s">
        <v>79</v>
      </c>
      <c r="D1982" s="0" t="s">
        <v>210</v>
      </c>
      <c r="E1982" s="0" t="n">
        <v>2033</v>
      </c>
      <c r="F1982" s="5" t="n">
        <v>87.0392368511323</v>
      </c>
      <c r="G1982" s="11" t="n">
        <v>0.05282</v>
      </c>
      <c r="H1982" s="5" t="n">
        <v>4.59741249047681</v>
      </c>
      <c r="I1982" s="5" t="n">
        <v>82.4418243606555</v>
      </c>
    </row>
    <row r="1983" customFormat="false" ht="14.25" hidden="false" customHeight="false" outlineLevel="0" collapsed="false">
      <c r="A1983" s="0" t="s">
        <v>98</v>
      </c>
      <c r="B1983" s="0" t="s">
        <v>50</v>
      </c>
      <c r="C1983" s="0" t="s">
        <v>79</v>
      </c>
      <c r="D1983" s="0" t="s">
        <v>210</v>
      </c>
      <c r="E1983" s="0" t="n">
        <v>2034</v>
      </c>
      <c r="F1983" s="5" t="n">
        <v>12.5797305159182</v>
      </c>
      <c r="G1983" s="11" t="n">
        <v>0.05306</v>
      </c>
      <c r="H1983" s="5" t="n">
        <v>0.667480501174618</v>
      </c>
      <c r="I1983" s="5" t="n">
        <v>11.9122500147435</v>
      </c>
    </row>
    <row r="1984" customFormat="false" ht="14.25" hidden="false" customHeight="false" outlineLevel="0" collapsed="false">
      <c r="A1984" s="0" t="s">
        <v>98</v>
      </c>
      <c r="B1984" s="0" t="s">
        <v>50</v>
      </c>
      <c r="C1984" s="0" t="s">
        <v>79</v>
      </c>
      <c r="D1984" s="0" t="s">
        <v>210</v>
      </c>
      <c r="E1984" s="0" t="n">
        <v>2034</v>
      </c>
      <c r="F1984" s="5" t="n">
        <v>21.0821225627277</v>
      </c>
      <c r="G1984" s="11" t="n">
        <v>0.05306</v>
      </c>
      <c r="H1984" s="5" t="n">
        <v>1.11861742317833</v>
      </c>
      <c r="I1984" s="5" t="n">
        <v>19.9635051395493</v>
      </c>
    </row>
    <row r="1985" customFormat="false" ht="14.25" hidden="false" customHeight="false" outlineLevel="0" collapsed="false">
      <c r="A1985" s="0" t="s">
        <v>98</v>
      </c>
      <c r="B1985" s="0" t="s">
        <v>50</v>
      </c>
      <c r="C1985" s="0" t="s">
        <v>79</v>
      </c>
      <c r="D1985" s="0" t="s">
        <v>210</v>
      </c>
      <c r="E1985" s="0" t="n">
        <v>2034</v>
      </c>
      <c r="F1985" s="5" t="n">
        <v>88.4520965065863</v>
      </c>
      <c r="G1985" s="11" t="n">
        <v>0.05306</v>
      </c>
      <c r="H1985" s="5" t="n">
        <v>4.69326824063947</v>
      </c>
      <c r="I1985" s="5" t="n">
        <v>83.7588282659468</v>
      </c>
    </row>
    <row r="1986" customFormat="false" ht="14.25" hidden="false" customHeight="false" outlineLevel="0" collapsed="false">
      <c r="A1986" s="0" t="s">
        <v>98</v>
      </c>
      <c r="B1986" s="0" t="s">
        <v>50</v>
      </c>
      <c r="C1986" s="0" t="s">
        <v>79</v>
      </c>
      <c r="D1986" s="0" t="s">
        <v>210</v>
      </c>
      <c r="E1986" s="0" t="n">
        <v>2035</v>
      </c>
      <c r="F1986" s="5" t="n">
        <v>12.6925603993779</v>
      </c>
      <c r="G1986" s="11" t="n">
        <v>0.0533</v>
      </c>
      <c r="H1986" s="5" t="n">
        <v>0.676513469286842</v>
      </c>
      <c r="I1986" s="5" t="n">
        <v>12.0160469300911</v>
      </c>
    </row>
    <row r="1987" customFormat="false" ht="14.25" hidden="false" customHeight="false" outlineLevel="0" collapsed="false">
      <c r="A1987" s="0" t="s">
        <v>98</v>
      </c>
      <c r="B1987" s="0" t="s">
        <v>50</v>
      </c>
      <c r="C1987" s="0" t="s">
        <v>79</v>
      </c>
      <c r="D1987" s="0" t="s">
        <v>210</v>
      </c>
      <c r="E1987" s="0" t="n">
        <v>2035</v>
      </c>
      <c r="F1987" s="5" t="n">
        <v>22.0028014167317</v>
      </c>
      <c r="G1987" s="11" t="n">
        <v>0.0533</v>
      </c>
      <c r="H1987" s="5" t="n">
        <v>1.1727493155118</v>
      </c>
      <c r="I1987" s="5" t="n">
        <v>20.8300521012199</v>
      </c>
    </row>
    <row r="1988" customFormat="false" ht="14.25" hidden="false" customHeight="false" outlineLevel="0" collapsed="false">
      <c r="A1988" s="0" t="s">
        <v>98</v>
      </c>
      <c r="B1988" s="0" t="s">
        <v>50</v>
      </c>
      <c r="C1988" s="0" t="s">
        <v>79</v>
      </c>
      <c r="D1988" s="0" t="s">
        <v>210</v>
      </c>
      <c r="E1988" s="0" t="n">
        <v>2035</v>
      </c>
      <c r="F1988" s="5" t="n">
        <v>89.8543595612446</v>
      </c>
      <c r="G1988" s="11" t="n">
        <v>0.0533</v>
      </c>
      <c r="H1988" s="5" t="n">
        <v>4.78923736461434</v>
      </c>
      <c r="I1988" s="5" t="n">
        <v>85.0651221966302</v>
      </c>
    </row>
    <row r="1989" customFormat="false" ht="14.25" hidden="false" customHeight="false" outlineLevel="0" collapsed="false">
      <c r="A1989" s="0" t="s">
        <v>98</v>
      </c>
      <c r="B1989" s="0" t="s">
        <v>50</v>
      </c>
      <c r="C1989" s="0" t="s">
        <v>79</v>
      </c>
      <c r="D1989" s="0" t="s">
        <v>210</v>
      </c>
      <c r="E1989" s="0" t="n">
        <v>2036</v>
      </c>
      <c r="F1989" s="5" t="n">
        <v>12.8617839738828</v>
      </c>
      <c r="G1989" s="11" t="n">
        <v>0.0543</v>
      </c>
      <c r="H1989" s="5" t="n">
        <v>0.698394869781837</v>
      </c>
      <c r="I1989" s="5" t="n">
        <v>12.163389104101</v>
      </c>
    </row>
    <row r="1990" customFormat="false" ht="14.25" hidden="false" customHeight="false" outlineLevel="0" collapsed="false">
      <c r="A1990" s="0" t="s">
        <v>98</v>
      </c>
      <c r="B1990" s="0" t="s">
        <v>50</v>
      </c>
      <c r="C1990" s="0" t="s">
        <v>79</v>
      </c>
      <c r="D1990" s="0" t="s">
        <v>210</v>
      </c>
      <c r="E1990" s="0" t="n">
        <v>2036</v>
      </c>
      <c r="F1990" s="5" t="n">
        <v>22.9255086442004</v>
      </c>
      <c r="G1990" s="11" t="n">
        <v>0.0543</v>
      </c>
      <c r="H1990" s="5" t="n">
        <v>1.24485511938008</v>
      </c>
      <c r="I1990" s="5" t="n">
        <v>21.6806535248203</v>
      </c>
    </row>
    <row r="1991" customFormat="false" ht="14.25" hidden="false" customHeight="false" outlineLevel="0" collapsed="false">
      <c r="A1991" s="0" t="s">
        <v>98</v>
      </c>
      <c r="B1991" s="0" t="s">
        <v>50</v>
      </c>
      <c r="C1991" s="0" t="s">
        <v>79</v>
      </c>
      <c r="D1991" s="0" t="s">
        <v>210</v>
      </c>
      <c r="E1991" s="0" t="n">
        <v>2036</v>
      </c>
      <c r="F1991" s="5" t="n">
        <v>91.4434387849853</v>
      </c>
      <c r="G1991" s="11" t="n">
        <v>0.0543</v>
      </c>
      <c r="H1991" s="5" t="n">
        <v>4.9653787260247</v>
      </c>
      <c r="I1991" s="5" t="n">
        <v>86.4780600589606</v>
      </c>
    </row>
    <row r="1992" customFormat="false" ht="14.25" hidden="false" customHeight="false" outlineLevel="0" collapsed="false">
      <c r="A1992" s="0" t="s">
        <v>98</v>
      </c>
      <c r="B1992" s="0" t="s">
        <v>50</v>
      </c>
      <c r="C1992" s="0" t="s">
        <v>79</v>
      </c>
      <c r="D1992" s="0" t="s">
        <v>210</v>
      </c>
      <c r="E1992" s="0" t="n">
        <v>2037</v>
      </c>
      <c r="F1992" s="5" t="n">
        <v>13.0407907040917</v>
      </c>
      <c r="G1992" s="11" t="n">
        <v>0.0553</v>
      </c>
      <c r="H1992" s="5" t="n">
        <v>0.721155725936272</v>
      </c>
      <c r="I1992" s="5" t="n">
        <v>12.3196349781555</v>
      </c>
    </row>
    <row r="1993" customFormat="false" ht="14.25" hidden="false" customHeight="false" outlineLevel="0" collapsed="false">
      <c r="A1993" s="0" t="s">
        <v>98</v>
      </c>
      <c r="B1993" s="0" t="s">
        <v>50</v>
      </c>
      <c r="C1993" s="0" t="s">
        <v>79</v>
      </c>
      <c r="D1993" s="0" t="s">
        <v>210</v>
      </c>
      <c r="E1993" s="0" t="n">
        <v>2037</v>
      </c>
      <c r="F1993" s="5" t="n">
        <v>23.8747971370358</v>
      </c>
      <c r="G1993" s="11" t="n">
        <v>0.0553</v>
      </c>
      <c r="H1993" s="5" t="n">
        <v>1.32027628167808</v>
      </c>
      <c r="I1993" s="5" t="n">
        <v>22.5545208553577</v>
      </c>
    </row>
    <row r="1994" customFormat="false" ht="14.25" hidden="false" customHeight="false" outlineLevel="0" collapsed="false">
      <c r="A1994" s="0" t="s">
        <v>98</v>
      </c>
      <c r="B1994" s="0" t="s">
        <v>50</v>
      </c>
      <c r="C1994" s="0" t="s">
        <v>79</v>
      </c>
      <c r="D1994" s="0" t="s">
        <v>210</v>
      </c>
      <c r="E1994" s="0" t="n">
        <v>2037</v>
      </c>
      <c r="F1994" s="5" t="n">
        <v>93.1980542161625</v>
      </c>
      <c r="G1994" s="11" t="n">
        <v>0.0553</v>
      </c>
      <c r="H1994" s="5" t="n">
        <v>5.15385239815379</v>
      </c>
      <c r="I1994" s="5" t="n">
        <v>88.0442018180087</v>
      </c>
    </row>
    <row r="1995" customFormat="false" ht="14.25" hidden="false" customHeight="false" outlineLevel="0" collapsed="false">
      <c r="A1995" s="0" t="s">
        <v>98</v>
      </c>
      <c r="B1995" s="0" t="s">
        <v>50</v>
      </c>
      <c r="C1995" s="0" t="s">
        <v>79</v>
      </c>
      <c r="D1995" s="0" t="s">
        <v>210</v>
      </c>
      <c r="E1995" s="0" t="n">
        <v>2038</v>
      </c>
      <c r="F1995" s="5" t="n">
        <v>13.2355584108015</v>
      </c>
      <c r="G1995" s="11" t="n">
        <v>0.0563</v>
      </c>
      <c r="H1995" s="5" t="n">
        <v>0.745161938528124</v>
      </c>
      <c r="I1995" s="5" t="n">
        <v>12.4903964722734</v>
      </c>
    </row>
    <row r="1996" customFormat="false" ht="14.25" hidden="false" customHeight="false" outlineLevel="0" collapsed="false">
      <c r="A1996" s="0" t="s">
        <v>98</v>
      </c>
      <c r="B1996" s="0" t="s">
        <v>50</v>
      </c>
      <c r="C1996" s="0" t="s">
        <v>79</v>
      </c>
      <c r="D1996" s="0" t="s">
        <v>210</v>
      </c>
      <c r="E1996" s="0" t="n">
        <v>2038</v>
      </c>
      <c r="F1996" s="5" t="n">
        <v>24.8337784948964</v>
      </c>
      <c r="G1996" s="11" t="n">
        <v>0.0563</v>
      </c>
      <c r="H1996" s="5" t="n">
        <v>1.39814172926267</v>
      </c>
      <c r="I1996" s="5" t="n">
        <v>23.4356367656337</v>
      </c>
    </row>
    <row r="1997" customFormat="false" ht="14.25" hidden="false" customHeight="false" outlineLevel="0" collapsed="false">
      <c r="A1997" s="0" t="s">
        <v>98</v>
      </c>
      <c r="B1997" s="0" t="s">
        <v>50</v>
      </c>
      <c r="C1997" s="0" t="s">
        <v>79</v>
      </c>
      <c r="D1997" s="0" t="s">
        <v>210</v>
      </c>
      <c r="E1997" s="0" t="n">
        <v>2038</v>
      </c>
      <c r="F1997" s="5" t="n">
        <v>94.9519972570443</v>
      </c>
      <c r="G1997" s="11" t="n">
        <v>0.0563</v>
      </c>
      <c r="H1997" s="5" t="n">
        <v>5.34579744557159</v>
      </c>
      <c r="I1997" s="5" t="n">
        <v>89.6061998114727</v>
      </c>
    </row>
    <row r="1998" customFormat="false" ht="14.25" hidden="false" customHeight="false" outlineLevel="0" collapsed="false">
      <c r="A1998" s="0" t="s">
        <v>98</v>
      </c>
      <c r="B1998" s="0" t="s">
        <v>50</v>
      </c>
      <c r="C1998" s="0" t="s">
        <v>79</v>
      </c>
      <c r="D1998" s="0" t="s">
        <v>210</v>
      </c>
      <c r="E1998" s="0" t="n">
        <v>2039</v>
      </c>
      <c r="F1998" s="5" t="n">
        <v>13.4417373636228</v>
      </c>
      <c r="G1998" s="11" t="n">
        <v>0.0573</v>
      </c>
      <c r="H1998" s="5" t="n">
        <v>0.770211550935586</v>
      </c>
      <c r="I1998" s="5" t="n">
        <v>12.6715258126872</v>
      </c>
    </row>
    <row r="1999" customFormat="false" ht="14.25" hidden="false" customHeight="false" outlineLevel="0" collapsed="false">
      <c r="A1999" s="0" t="s">
        <v>98</v>
      </c>
      <c r="B1999" s="0" t="s">
        <v>50</v>
      </c>
      <c r="C1999" s="0" t="s">
        <v>79</v>
      </c>
      <c r="D1999" s="0" t="s">
        <v>210</v>
      </c>
      <c r="E1999" s="0" t="n">
        <v>2039</v>
      </c>
      <c r="F1999" s="5" t="n">
        <v>25.7984267665799</v>
      </c>
      <c r="G1999" s="11" t="n">
        <v>0.0573</v>
      </c>
      <c r="H1999" s="5" t="n">
        <v>1.47824985372503</v>
      </c>
      <c r="I1999" s="5" t="n">
        <v>24.3201769128548</v>
      </c>
    </row>
    <row r="2000" customFormat="false" ht="14.25" hidden="false" customHeight="false" outlineLevel="0" collapsed="false">
      <c r="A2000" s="0" t="s">
        <v>98</v>
      </c>
      <c r="B2000" s="0" t="s">
        <v>50</v>
      </c>
      <c r="C2000" s="0" t="s">
        <v>79</v>
      </c>
      <c r="D2000" s="0" t="s">
        <v>210</v>
      </c>
      <c r="E2000" s="0" t="n">
        <v>2039</v>
      </c>
      <c r="F2000" s="5" t="n">
        <v>96.7598722678834</v>
      </c>
      <c r="G2000" s="11" t="n">
        <v>0.0573</v>
      </c>
      <c r="H2000" s="5" t="n">
        <v>5.54434068094972</v>
      </c>
      <c r="I2000" s="5" t="n">
        <v>91.2155315869337</v>
      </c>
    </row>
    <row r="2001" customFormat="false" ht="14.25" hidden="false" customHeight="false" outlineLevel="0" collapsed="false">
      <c r="A2001" s="0" t="s">
        <v>98</v>
      </c>
      <c r="B2001" s="0" t="s">
        <v>50</v>
      </c>
      <c r="C2001" s="0" t="s">
        <v>79</v>
      </c>
      <c r="D2001" s="0" t="s">
        <v>210</v>
      </c>
      <c r="E2001" s="0" t="n">
        <v>2040</v>
      </c>
      <c r="F2001" s="5" t="n">
        <v>13.6593523897981</v>
      </c>
      <c r="G2001" s="11" t="n">
        <v>0.0583</v>
      </c>
      <c r="H2001" s="5" t="n">
        <v>0.796340244325229</v>
      </c>
      <c r="I2001" s="5" t="n">
        <v>12.8630121454729</v>
      </c>
    </row>
    <row r="2002" customFormat="false" ht="14.25" hidden="false" customHeight="false" outlineLevel="0" collapsed="false">
      <c r="A2002" s="0" t="s">
        <v>98</v>
      </c>
      <c r="B2002" s="0" t="s">
        <v>50</v>
      </c>
      <c r="C2002" s="0" t="s">
        <v>79</v>
      </c>
      <c r="D2002" s="0" t="s">
        <v>210</v>
      </c>
      <c r="E2002" s="0" t="n">
        <v>2040</v>
      </c>
      <c r="F2002" s="5" t="n">
        <v>26.7853465066533</v>
      </c>
      <c r="G2002" s="11" t="n">
        <v>0.0583</v>
      </c>
      <c r="H2002" s="5" t="n">
        <v>1.56158570133789</v>
      </c>
      <c r="I2002" s="5" t="n">
        <v>25.2237608053154</v>
      </c>
    </row>
    <row r="2003" customFormat="false" ht="14.25" hidden="false" customHeight="false" outlineLevel="0" collapsed="false">
      <c r="A2003" s="0" t="s">
        <v>98</v>
      </c>
      <c r="B2003" s="0" t="s">
        <v>50</v>
      </c>
      <c r="C2003" s="0" t="s">
        <v>79</v>
      </c>
      <c r="D2003" s="0" t="s">
        <v>210</v>
      </c>
      <c r="E2003" s="0" t="n">
        <v>2040</v>
      </c>
      <c r="F2003" s="5" t="n">
        <v>98.7044198981435</v>
      </c>
      <c r="G2003" s="11" t="n">
        <v>0.0583</v>
      </c>
      <c r="H2003" s="5" t="n">
        <v>5.75446768006176</v>
      </c>
      <c r="I2003" s="5" t="n">
        <v>92.9499522180817</v>
      </c>
    </row>
    <row r="2004" customFormat="false" ht="14.25" hidden="false" customHeight="false" outlineLevel="0" collapsed="false">
      <c r="A2004" s="0" t="s">
        <v>98</v>
      </c>
      <c r="B2004" s="0" t="s">
        <v>50</v>
      </c>
      <c r="C2004" s="0" t="s">
        <v>84</v>
      </c>
      <c r="D2004" s="0" t="s">
        <v>212</v>
      </c>
      <c r="E2004" s="0" t="n">
        <v>2024</v>
      </c>
      <c r="F2004" s="5" t="n">
        <v>0.035727495333006</v>
      </c>
      <c r="G2004" s="11" t="n">
        <v>0.044257</v>
      </c>
      <c r="H2004" s="5" t="n">
        <v>0.00158119176095285</v>
      </c>
      <c r="I2004" s="5" t="n">
        <v>0.0341463035720531</v>
      </c>
    </row>
    <row r="2005" customFormat="false" ht="14.25" hidden="false" customHeight="false" outlineLevel="0" collapsed="false">
      <c r="A2005" s="0" t="s">
        <v>98</v>
      </c>
      <c r="B2005" s="0" t="s">
        <v>50</v>
      </c>
      <c r="C2005" s="0" t="s">
        <v>84</v>
      </c>
      <c r="D2005" s="0" t="s">
        <v>212</v>
      </c>
      <c r="E2005" s="0" t="n">
        <v>2025</v>
      </c>
      <c r="F2005" s="5" t="n">
        <v>0.0383432215075026</v>
      </c>
      <c r="G2005" s="11" t="n">
        <v>0.044257</v>
      </c>
      <c r="H2005" s="5" t="n">
        <v>0.00169695595425754</v>
      </c>
      <c r="I2005" s="5" t="n">
        <v>0.036646265553245</v>
      </c>
    </row>
    <row r="2006" customFormat="false" ht="14.25" hidden="false" customHeight="false" outlineLevel="0" collapsed="false">
      <c r="A2006" s="0" t="s">
        <v>98</v>
      </c>
      <c r="B2006" s="0" t="s">
        <v>50</v>
      </c>
      <c r="C2006" s="0" t="s">
        <v>84</v>
      </c>
      <c r="D2006" s="0" t="s">
        <v>212</v>
      </c>
      <c r="E2006" s="0" t="n">
        <v>2026</v>
      </c>
      <c r="F2006" s="5" t="n">
        <v>0.0438965081208596</v>
      </c>
      <c r="G2006" s="11" t="n">
        <v>0.0571806</v>
      </c>
      <c r="H2006" s="5" t="n">
        <v>0.00251002867225562</v>
      </c>
      <c r="I2006" s="5" t="n">
        <v>0.0413864794486039</v>
      </c>
    </row>
    <row r="2007" customFormat="false" ht="14.25" hidden="false" customHeight="false" outlineLevel="0" collapsed="false">
      <c r="A2007" s="0" t="s">
        <v>98</v>
      </c>
      <c r="B2007" s="0" t="s">
        <v>50</v>
      </c>
      <c r="C2007" s="0" t="s">
        <v>84</v>
      </c>
      <c r="D2007" s="0" t="s">
        <v>212</v>
      </c>
      <c r="E2007" s="0" t="n">
        <v>2027</v>
      </c>
      <c r="F2007" s="5" t="n">
        <v>0.0522702602013884</v>
      </c>
      <c r="G2007" s="11" t="n">
        <v>0.0701042</v>
      </c>
      <c r="H2007" s="5" t="n">
        <v>0.00366436477521017</v>
      </c>
      <c r="I2007" s="5" t="n">
        <v>0.0486058954261782</v>
      </c>
    </row>
    <row r="2008" customFormat="false" ht="14.25" hidden="false" customHeight="false" outlineLevel="0" collapsed="false">
      <c r="A2008" s="0" t="s">
        <v>98</v>
      </c>
      <c r="B2008" s="0" t="s">
        <v>50</v>
      </c>
      <c r="C2008" s="0" t="s">
        <v>84</v>
      </c>
      <c r="D2008" s="0" t="s">
        <v>212</v>
      </c>
      <c r="E2008" s="0" t="n">
        <v>2028</v>
      </c>
      <c r="F2008" s="5" t="n">
        <v>0.063046706272135</v>
      </c>
      <c r="G2008" s="11" t="n">
        <v>0.0830278</v>
      </c>
      <c r="H2008" s="5" t="n">
        <v>0.00523462931902157</v>
      </c>
      <c r="I2008" s="5" t="n">
        <v>0.0578120769531134</v>
      </c>
    </row>
    <row r="2009" customFormat="false" ht="14.25" hidden="false" customHeight="false" outlineLevel="0" collapsed="false">
      <c r="A2009" s="0" t="s">
        <v>98</v>
      </c>
      <c r="B2009" s="0" t="s">
        <v>50</v>
      </c>
      <c r="C2009" s="0" t="s">
        <v>84</v>
      </c>
      <c r="D2009" s="0" t="s">
        <v>212</v>
      </c>
      <c r="E2009" s="0" t="n">
        <v>2029</v>
      </c>
      <c r="F2009" s="5" t="n">
        <v>0.0763365732286116</v>
      </c>
      <c r="G2009" s="11" t="n">
        <v>0.0959514</v>
      </c>
      <c r="H2009" s="5" t="n">
        <v>0.00732460107248781</v>
      </c>
      <c r="I2009" s="5" t="n">
        <v>0.0690119721561238</v>
      </c>
    </row>
    <row r="2010" customFormat="false" ht="14.25" hidden="false" customHeight="false" outlineLevel="0" collapsed="false">
      <c r="A2010" s="0" t="s">
        <v>98</v>
      </c>
      <c r="B2010" s="0" t="s">
        <v>50</v>
      </c>
      <c r="C2010" s="0" t="s">
        <v>84</v>
      </c>
      <c r="D2010" s="0" t="s">
        <v>212</v>
      </c>
      <c r="E2010" s="0" t="n">
        <v>2030</v>
      </c>
      <c r="F2010" s="5" t="n">
        <v>0.0912051148448644</v>
      </c>
      <c r="G2010" s="11" t="n">
        <v>0.108875</v>
      </c>
      <c r="H2010" s="5" t="n">
        <v>0.00992995687873462</v>
      </c>
      <c r="I2010" s="5" t="n">
        <v>0.0812751579661298</v>
      </c>
    </row>
    <row r="2011" customFormat="false" ht="14.25" hidden="false" customHeight="false" outlineLevel="0" collapsed="false">
      <c r="A2011" s="0" t="s">
        <v>98</v>
      </c>
      <c r="B2011" s="0" t="s">
        <v>50</v>
      </c>
      <c r="C2011" s="0" t="s">
        <v>84</v>
      </c>
      <c r="D2011" s="0" t="s">
        <v>212</v>
      </c>
      <c r="E2011" s="0" t="n">
        <v>2031</v>
      </c>
      <c r="F2011" s="5" t="n">
        <v>0.109219779571142</v>
      </c>
      <c r="G2011" s="11" t="n">
        <v>0.116792</v>
      </c>
      <c r="H2011" s="5" t="n">
        <v>0.0127559964956728</v>
      </c>
      <c r="I2011" s="5" t="n">
        <v>0.0964637830754694</v>
      </c>
    </row>
    <row r="2012" customFormat="false" ht="14.25" hidden="false" customHeight="false" outlineLevel="0" collapsed="false">
      <c r="A2012" s="0" t="s">
        <v>98</v>
      </c>
      <c r="B2012" s="0" t="s">
        <v>50</v>
      </c>
      <c r="C2012" s="0" t="s">
        <v>84</v>
      </c>
      <c r="D2012" s="0" t="s">
        <v>212</v>
      </c>
      <c r="E2012" s="0" t="n">
        <v>2032</v>
      </c>
      <c r="F2012" s="5" t="n">
        <v>0.130648809217819</v>
      </c>
      <c r="G2012" s="11" t="n">
        <v>0.124709</v>
      </c>
      <c r="H2012" s="5" t="n">
        <v>0.016293082348745</v>
      </c>
      <c r="I2012" s="5" t="n">
        <v>0.114355726869074</v>
      </c>
    </row>
    <row r="2013" customFormat="false" ht="14.25" hidden="false" customHeight="false" outlineLevel="0" collapsed="false">
      <c r="A2013" s="0" t="s">
        <v>98</v>
      </c>
      <c r="B2013" s="0" t="s">
        <v>50</v>
      </c>
      <c r="C2013" s="0" t="s">
        <v>84</v>
      </c>
      <c r="D2013" s="0" t="s">
        <v>212</v>
      </c>
      <c r="E2013" s="0" t="n">
        <v>2033</v>
      </c>
      <c r="F2013" s="5" t="n">
        <v>0.155318849436679</v>
      </c>
      <c r="G2013" s="11" t="n">
        <v>0.132626</v>
      </c>
      <c r="H2013" s="5" t="n">
        <v>0.020599317725389</v>
      </c>
      <c r="I2013" s="5" t="n">
        <v>0.13471953171129</v>
      </c>
    </row>
    <row r="2014" customFormat="false" ht="14.25" hidden="false" customHeight="false" outlineLevel="0" collapsed="false">
      <c r="A2014" s="0" t="s">
        <v>98</v>
      </c>
      <c r="B2014" s="0" t="s">
        <v>50</v>
      </c>
      <c r="C2014" s="0" t="s">
        <v>84</v>
      </c>
      <c r="D2014" s="0" t="s">
        <v>212</v>
      </c>
      <c r="E2014" s="0" t="n">
        <v>2034</v>
      </c>
      <c r="F2014" s="5" t="n">
        <v>0.181792170710591</v>
      </c>
      <c r="G2014" s="11" t="n">
        <v>0.140543</v>
      </c>
      <c r="H2014" s="5" t="n">
        <v>0.0255496170481785</v>
      </c>
      <c r="I2014" s="5" t="n">
        <v>0.156242553662412</v>
      </c>
    </row>
    <row r="2015" customFormat="false" ht="14.25" hidden="false" customHeight="false" outlineLevel="0" collapsed="false">
      <c r="A2015" s="0" t="s">
        <v>98</v>
      </c>
      <c r="B2015" s="0" t="s">
        <v>50</v>
      </c>
      <c r="C2015" s="0" t="s">
        <v>84</v>
      </c>
      <c r="D2015" s="0" t="s">
        <v>212</v>
      </c>
      <c r="E2015" s="0" t="n">
        <v>2035</v>
      </c>
      <c r="F2015" s="5" t="n">
        <v>0.208975259517408</v>
      </c>
      <c r="G2015" s="11" t="n">
        <v>0.14846</v>
      </c>
      <c r="H2015" s="5" t="n">
        <v>0.0310244670279543</v>
      </c>
      <c r="I2015" s="5" t="n">
        <v>0.177950792489453</v>
      </c>
    </row>
    <row r="2016" customFormat="false" ht="14.25" hidden="false" customHeight="false" outlineLevel="0" collapsed="false">
      <c r="A2016" s="0" t="s">
        <v>98</v>
      </c>
      <c r="B2016" s="0" t="s">
        <v>50</v>
      </c>
      <c r="C2016" s="0" t="s">
        <v>84</v>
      </c>
      <c r="D2016" s="0" t="s">
        <v>212</v>
      </c>
      <c r="E2016" s="0" t="n">
        <v>2036</v>
      </c>
      <c r="F2016" s="5" t="n">
        <v>0.237420451907201</v>
      </c>
      <c r="G2016" s="11" t="n">
        <v>0.1530798</v>
      </c>
      <c r="H2016" s="5" t="n">
        <v>0.036344275293864</v>
      </c>
      <c r="I2016" s="5" t="n">
        <v>0.201076176613337</v>
      </c>
    </row>
    <row r="2017" customFormat="false" ht="14.25" hidden="false" customHeight="false" outlineLevel="0" collapsed="false">
      <c r="A2017" s="0" t="s">
        <v>98</v>
      </c>
      <c r="B2017" s="0" t="s">
        <v>50</v>
      </c>
      <c r="C2017" s="0" t="s">
        <v>84</v>
      </c>
      <c r="D2017" s="0" t="s">
        <v>212</v>
      </c>
      <c r="E2017" s="0" t="n">
        <v>2037</v>
      </c>
      <c r="F2017" s="5" t="n">
        <v>0.266598343226354</v>
      </c>
      <c r="G2017" s="11" t="n">
        <v>0.1576996</v>
      </c>
      <c r="H2017" s="5" t="n">
        <v>0.0420424520874587</v>
      </c>
      <c r="I2017" s="5" t="n">
        <v>0.224555891138895</v>
      </c>
    </row>
    <row r="2018" customFormat="false" ht="14.25" hidden="false" customHeight="false" outlineLevel="0" collapsed="false">
      <c r="A2018" s="0" t="s">
        <v>98</v>
      </c>
      <c r="B2018" s="0" t="s">
        <v>50</v>
      </c>
      <c r="C2018" s="0" t="s">
        <v>84</v>
      </c>
      <c r="D2018" s="0" t="s">
        <v>212</v>
      </c>
      <c r="E2018" s="0" t="n">
        <v>2038</v>
      </c>
      <c r="F2018" s="5" t="n">
        <v>0.295784987326505</v>
      </c>
      <c r="G2018" s="11" t="n">
        <v>0.1623194</v>
      </c>
      <c r="H2018" s="5" t="n">
        <v>0.0480116416718459</v>
      </c>
      <c r="I2018" s="5" t="n">
        <v>0.247773345654659</v>
      </c>
    </row>
    <row r="2019" customFormat="false" ht="14.25" hidden="false" customHeight="false" outlineLevel="0" collapsed="false">
      <c r="A2019" s="0" t="s">
        <v>98</v>
      </c>
      <c r="B2019" s="0" t="s">
        <v>50</v>
      </c>
      <c r="C2019" s="0" t="s">
        <v>84</v>
      </c>
      <c r="D2019" s="0" t="s">
        <v>212</v>
      </c>
      <c r="E2019" s="0" t="n">
        <v>2039</v>
      </c>
      <c r="F2019" s="5" t="n">
        <v>0.324558143394532</v>
      </c>
      <c r="G2019" s="11" t="n">
        <v>0.1669392</v>
      </c>
      <c r="H2019" s="5" t="n">
        <v>0.0541814768117685</v>
      </c>
      <c r="I2019" s="5" t="n">
        <v>0.270376666582764</v>
      </c>
    </row>
    <row r="2020" customFormat="false" ht="14.25" hidden="false" customHeight="false" outlineLevel="0" collapsed="false">
      <c r="A2020" s="0" t="s">
        <v>98</v>
      </c>
      <c r="B2020" s="0" t="s">
        <v>50</v>
      </c>
      <c r="C2020" s="0" t="s">
        <v>84</v>
      </c>
      <c r="D2020" s="0" t="s">
        <v>212</v>
      </c>
      <c r="E2020" s="0" t="n">
        <v>2040</v>
      </c>
      <c r="F2020" s="5" t="n">
        <v>0.353435343194374</v>
      </c>
      <c r="G2020" s="11" t="n">
        <v>0.171559</v>
      </c>
      <c r="H2020" s="5" t="n">
        <v>0.0606350140430837</v>
      </c>
      <c r="I2020" s="5" t="n">
        <v>0.292800329151291</v>
      </c>
    </row>
    <row r="2021" customFormat="false" ht="14.25" hidden="false" customHeight="false" outlineLevel="0" collapsed="false">
      <c r="A2021" s="0" t="s">
        <v>98</v>
      </c>
      <c r="B2021" s="0" t="s">
        <v>50</v>
      </c>
      <c r="C2021" s="0" t="s">
        <v>84</v>
      </c>
      <c r="D2021" s="0" t="s">
        <v>213</v>
      </c>
      <c r="E2021" s="0" t="n">
        <v>2024</v>
      </c>
      <c r="F2021" s="5" t="n">
        <v>0.253312907392347</v>
      </c>
      <c r="G2021" s="11" t="n">
        <v>0</v>
      </c>
      <c r="H2021" s="5" t="n">
        <v>0</v>
      </c>
      <c r="I2021" s="5" t="n">
        <v>0.253312907392347</v>
      </c>
    </row>
    <row r="2022" customFormat="false" ht="14.25" hidden="false" customHeight="false" outlineLevel="0" collapsed="false">
      <c r="A2022" s="0" t="s">
        <v>98</v>
      </c>
      <c r="B2022" s="0" t="s">
        <v>50</v>
      </c>
      <c r="C2022" s="0" t="s">
        <v>84</v>
      </c>
      <c r="D2022" s="0" t="s">
        <v>213</v>
      </c>
      <c r="E2022" s="0" t="n">
        <v>2025</v>
      </c>
      <c r="F2022" s="5" t="n">
        <v>0.315199411572521</v>
      </c>
      <c r="G2022" s="11" t="n">
        <v>0</v>
      </c>
      <c r="H2022" s="5" t="n">
        <v>0</v>
      </c>
      <c r="I2022" s="5" t="n">
        <v>0.315199411572521</v>
      </c>
    </row>
    <row r="2023" customFormat="false" ht="14.25" hidden="false" customHeight="false" outlineLevel="0" collapsed="false">
      <c r="A2023" s="0" t="s">
        <v>98</v>
      </c>
      <c r="B2023" s="0" t="s">
        <v>50</v>
      </c>
      <c r="C2023" s="0" t="s">
        <v>84</v>
      </c>
      <c r="D2023" s="0" t="s">
        <v>213</v>
      </c>
      <c r="E2023" s="0" t="n">
        <v>2026</v>
      </c>
      <c r="F2023" s="5" t="n">
        <v>0.384638911201968</v>
      </c>
      <c r="G2023" s="11" t="n">
        <v>0</v>
      </c>
      <c r="H2023" s="5" t="n">
        <v>0</v>
      </c>
      <c r="I2023" s="5" t="n">
        <v>0.384638911201968</v>
      </c>
    </row>
    <row r="2024" customFormat="false" ht="14.25" hidden="false" customHeight="false" outlineLevel="0" collapsed="false">
      <c r="A2024" s="0" t="s">
        <v>98</v>
      </c>
      <c r="B2024" s="0" t="s">
        <v>50</v>
      </c>
      <c r="C2024" s="0" t="s">
        <v>84</v>
      </c>
      <c r="D2024" s="0" t="s">
        <v>213</v>
      </c>
      <c r="E2024" s="0" t="n">
        <v>2027</v>
      </c>
      <c r="F2024" s="5" t="n">
        <v>0.464496472410665</v>
      </c>
      <c r="G2024" s="11" t="n">
        <v>0</v>
      </c>
      <c r="H2024" s="5" t="n">
        <v>0</v>
      </c>
      <c r="I2024" s="5" t="n">
        <v>0.464496472410665</v>
      </c>
    </row>
    <row r="2025" customFormat="false" ht="14.25" hidden="false" customHeight="false" outlineLevel="0" collapsed="false">
      <c r="A2025" s="0" t="s">
        <v>98</v>
      </c>
      <c r="B2025" s="0" t="s">
        <v>50</v>
      </c>
      <c r="C2025" s="0" t="s">
        <v>84</v>
      </c>
      <c r="D2025" s="0" t="s">
        <v>213</v>
      </c>
      <c r="E2025" s="0" t="n">
        <v>2028</v>
      </c>
      <c r="F2025" s="5" t="n">
        <v>0.546565804591708</v>
      </c>
      <c r="G2025" s="11" t="n">
        <v>0</v>
      </c>
      <c r="H2025" s="5" t="n">
        <v>0</v>
      </c>
      <c r="I2025" s="5" t="n">
        <v>0.546565804591708</v>
      </c>
    </row>
    <row r="2026" customFormat="false" ht="14.25" hidden="false" customHeight="false" outlineLevel="0" collapsed="false">
      <c r="A2026" s="0" t="s">
        <v>98</v>
      </c>
      <c r="B2026" s="0" t="s">
        <v>50</v>
      </c>
      <c r="C2026" s="0" t="s">
        <v>84</v>
      </c>
      <c r="D2026" s="0" t="s">
        <v>213</v>
      </c>
      <c r="E2026" s="0" t="n">
        <v>2029</v>
      </c>
      <c r="F2026" s="5" t="n">
        <v>0.625775695595994</v>
      </c>
      <c r="G2026" s="11" t="n">
        <v>0</v>
      </c>
      <c r="H2026" s="5" t="n">
        <v>0</v>
      </c>
      <c r="I2026" s="5" t="n">
        <v>0.625775695595994</v>
      </c>
    </row>
    <row r="2027" customFormat="false" ht="14.25" hidden="false" customHeight="false" outlineLevel="0" collapsed="false">
      <c r="A2027" s="0" t="s">
        <v>98</v>
      </c>
      <c r="B2027" s="0" t="s">
        <v>50</v>
      </c>
      <c r="C2027" s="0" t="s">
        <v>84</v>
      </c>
      <c r="D2027" s="0" t="s">
        <v>213</v>
      </c>
      <c r="E2027" s="0" t="n">
        <v>2030</v>
      </c>
      <c r="F2027" s="5" t="n">
        <v>0.715945186907806</v>
      </c>
      <c r="G2027" s="11" t="n">
        <v>0</v>
      </c>
      <c r="H2027" s="5" t="n">
        <v>0</v>
      </c>
      <c r="I2027" s="5" t="n">
        <v>0.715945186907806</v>
      </c>
    </row>
    <row r="2028" customFormat="false" ht="14.25" hidden="false" customHeight="false" outlineLevel="0" collapsed="false">
      <c r="A2028" s="0" t="s">
        <v>98</v>
      </c>
      <c r="B2028" s="0" t="s">
        <v>50</v>
      </c>
      <c r="C2028" s="0" t="s">
        <v>84</v>
      </c>
      <c r="D2028" s="0" t="s">
        <v>213</v>
      </c>
      <c r="E2028" s="0" t="n">
        <v>2031</v>
      </c>
      <c r="F2028" s="5" t="n">
        <v>0.79661998543639</v>
      </c>
      <c r="G2028" s="11" t="n">
        <v>0</v>
      </c>
      <c r="H2028" s="5" t="n">
        <v>0</v>
      </c>
      <c r="I2028" s="5" t="n">
        <v>0.79661998543639</v>
      </c>
    </row>
    <row r="2029" customFormat="false" ht="14.25" hidden="false" customHeight="false" outlineLevel="0" collapsed="false">
      <c r="A2029" s="0" t="s">
        <v>98</v>
      </c>
      <c r="B2029" s="0" t="s">
        <v>50</v>
      </c>
      <c r="C2029" s="0" t="s">
        <v>84</v>
      </c>
      <c r="D2029" s="0" t="s">
        <v>213</v>
      </c>
      <c r="E2029" s="0" t="n">
        <v>2032</v>
      </c>
      <c r="F2029" s="5" t="n">
        <v>0.883238877964947</v>
      </c>
      <c r="G2029" s="11" t="n">
        <v>0</v>
      </c>
      <c r="H2029" s="5" t="n">
        <v>0</v>
      </c>
      <c r="I2029" s="5" t="n">
        <v>0.883238877964947</v>
      </c>
    </row>
    <row r="2030" customFormat="false" ht="14.25" hidden="false" customHeight="false" outlineLevel="0" collapsed="false">
      <c r="A2030" s="0" t="s">
        <v>98</v>
      </c>
      <c r="B2030" s="0" t="s">
        <v>50</v>
      </c>
      <c r="C2030" s="0" t="s">
        <v>84</v>
      </c>
      <c r="D2030" s="0" t="s">
        <v>213</v>
      </c>
      <c r="E2030" s="0" t="n">
        <v>2033</v>
      </c>
      <c r="F2030" s="5" t="n">
        <v>0.967046367877519</v>
      </c>
      <c r="G2030" s="11" t="n">
        <v>0</v>
      </c>
      <c r="H2030" s="5" t="n">
        <v>0</v>
      </c>
      <c r="I2030" s="5" t="n">
        <v>0.967046367877519</v>
      </c>
    </row>
    <row r="2031" customFormat="false" ht="14.25" hidden="false" customHeight="false" outlineLevel="0" collapsed="false">
      <c r="A2031" s="0" t="s">
        <v>98</v>
      </c>
      <c r="B2031" s="0" t="s">
        <v>50</v>
      </c>
      <c r="C2031" s="0" t="s">
        <v>84</v>
      </c>
      <c r="D2031" s="0" t="s">
        <v>213</v>
      </c>
      <c r="E2031" s="0" t="n">
        <v>2034</v>
      </c>
      <c r="F2031" s="5" t="n">
        <v>1.04885979559016</v>
      </c>
      <c r="G2031" s="11" t="n">
        <v>0</v>
      </c>
      <c r="H2031" s="5" t="n">
        <v>0</v>
      </c>
      <c r="I2031" s="5" t="n">
        <v>1.04885979559016</v>
      </c>
    </row>
    <row r="2032" customFormat="false" ht="14.25" hidden="false" customHeight="false" outlineLevel="0" collapsed="false">
      <c r="A2032" s="0" t="s">
        <v>98</v>
      </c>
      <c r="B2032" s="0" t="s">
        <v>50</v>
      </c>
      <c r="C2032" s="0" t="s">
        <v>84</v>
      </c>
      <c r="D2032" s="0" t="s">
        <v>213</v>
      </c>
      <c r="E2032" s="0" t="n">
        <v>2035</v>
      </c>
      <c r="F2032" s="5" t="n">
        <v>1.13264403041219</v>
      </c>
      <c r="G2032" s="11" t="n">
        <v>0</v>
      </c>
      <c r="H2032" s="5" t="n">
        <v>0</v>
      </c>
      <c r="I2032" s="5" t="n">
        <v>1.13264403041219</v>
      </c>
    </row>
    <row r="2033" customFormat="false" ht="14.25" hidden="false" customHeight="false" outlineLevel="0" collapsed="false">
      <c r="A2033" s="0" t="s">
        <v>98</v>
      </c>
      <c r="B2033" s="0" t="s">
        <v>50</v>
      </c>
      <c r="C2033" s="0" t="s">
        <v>84</v>
      </c>
      <c r="D2033" s="0" t="s">
        <v>213</v>
      </c>
      <c r="E2033" s="0" t="n">
        <v>2036</v>
      </c>
      <c r="F2033" s="5" t="n">
        <v>1.20715361847309</v>
      </c>
      <c r="G2033" s="11" t="n">
        <v>0</v>
      </c>
      <c r="H2033" s="5" t="n">
        <v>0</v>
      </c>
      <c r="I2033" s="5" t="n">
        <v>1.20715361847309</v>
      </c>
    </row>
    <row r="2034" customFormat="false" ht="14.25" hidden="false" customHeight="false" outlineLevel="0" collapsed="false">
      <c r="A2034" s="0" t="s">
        <v>98</v>
      </c>
      <c r="B2034" s="0" t="s">
        <v>50</v>
      </c>
      <c r="C2034" s="0" t="s">
        <v>84</v>
      </c>
      <c r="D2034" s="0" t="s">
        <v>213</v>
      </c>
      <c r="E2034" s="0" t="n">
        <v>2037</v>
      </c>
      <c r="F2034" s="5" t="n">
        <v>1.27067105356836</v>
      </c>
      <c r="G2034" s="11" t="n">
        <v>0</v>
      </c>
      <c r="H2034" s="5" t="n">
        <v>0</v>
      </c>
      <c r="I2034" s="5" t="n">
        <v>1.27067105356836</v>
      </c>
    </row>
    <row r="2035" customFormat="false" ht="14.25" hidden="false" customHeight="false" outlineLevel="0" collapsed="false">
      <c r="A2035" s="0" t="s">
        <v>98</v>
      </c>
      <c r="B2035" s="0" t="s">
        <v>50</v>
      </c>
      <c r="C2035" s="0" t="s">
        <v>84</v>
      </c>
      <c r="D2035" s="0" t="s">
        <v>213</v>
      </c>
      <c r="E2035" s="0" t="n">
        <v>2038</v>
      </c>
      <c r="F2035" s="5" t="n">
        <v>1.32423126772755</v>
      </c>
      <c r="G2035" s="11" t="n">
        <v>0</v>
      </c>
      <c r="H2035" s="5" t="n">
        <v>0</v>
      </c>
      <c r="I2035" s="5" t="n">
        <v>1.32423126772755</v>
      </c>
    </row>
    <row r="2036" customFormat="false" ht="14.25" hidden="false" customHeight="false" outlineLevel="0" collapsed="false">
      <c r="A2036" s="0" t="s">
        <v>98</v>
      </c>
      <c r="B2036" s="0" t="s">
        <v>50</v>
      </c>
      <c r="C2036" s="0" t="s">
        <v>84</v>
      </c>
      <c r="D2036" s="0" t="s">
        <v>213</v>
      </c>
      <c r="E2036" s="0" t="n">
        <v>2039</v>
      </c>
      <c r="F2036" s="5" t="n">
        <v>1.36639456592021</v>
      </c>
      <c r="G2036" s="11" t="n">
        <v>0</v>
      </c>
      <c r="H2036" s="5" t="n">
        <v>0</v>
      </c>
      <c r="I2036" s="5" t="n">
        <v>1.36639456592021</v>
      </c>
    </row>
    <row r="2037" customFormat="false" ht="14.25" hidden="false" customHeight="false" outlineLevel="0" collapsed="false">
      <c r="A2037" s="0" t="s">
        <v>98</v>
      </c>
      <c r="B2037" s="0" t="s">
        <v>50</v>
      </c>
      <c r="C2037" s="0" t="s">
        <v>84</v>
      </c>
      <c r="D2037" s="0" t="s">
        <v>213</v>
      </c>
      <c r="E2037" s="0" t="n">
        <v>2040</v>
      </c>
      <c r="F2037" s="5" t="n">
        <v>1.41324219506819</v>
      </c>
      <c r="G2037" s="11" t="n">
        <v>0</v>
      </c>
      <c r="H2037" s="5" t="n">
        <v>0</v>
      </c>
      <c r="I2037" s="5" t="n">
        <v>1.41324219506819</v>
      </c>
    </row>
    <row r="2038" customFormat="false" ht="14.25" hidden="false" customHeight="false" outlineLevel="0" collapsed="false">
      <c r="A2038" s="0" t="s">
        <v>98</v>
      </c>
      <c r="B2038" s="0" t="s">
        <v>50</v>
      </c>
      <c r="C2038" s="0" t="s">
        <v>84</v>
      </c>
      <c r="D2038" s="0" t="s">
        <v>214</v>
      </c>
      <c r="E2038" s="0" t="n">
        <v>2024</v>
      </c>
      <c r="F2038" s="5" t="n">
        <v>0.399401321752755</v>
      </c>
      <c r="G2038" s="11" t="n">
        <v>0.044257</v>
      </c>
      <c r="H2038" s="5" t="n">
        <v>0.0176763042968117</v>
      </c>
      <c r="I2038" s="5" t="n">
        <v>0.381725017455944</v>
      </c>
    </row>
    <row r="2039" customFormat="false" ht="14.25" hidden="false" customHeight="false" outlineLevel="0" collapsed="false">
      <c r="A2039" s="0" t="s">
        <v>98</v>
      </c>
      <c r="B2039" s="0" t="s">
        <v>50</v>
      </c>
      <c r="C2039" s="0" t="s">
        <v>84</v>
      </c>
      <c r="D2039" s="0" t="s">
        <v>214</v>
      </c>
      <c r="E2039" s="0" t="n">
        <v>2025</v>
      </c>
      <c r="F2039" s="5" t="n">
        <v>0.510301878500241</v>
      </c>
      <c r="G2039" s="11" t="n">
        <v>0.044257</v>
      </c>
      <c r="H2039" s="5" t="n">
        <v>0.0225844302367852</v>
      </c>
      <c r="I2039" s="5" t="n">
        <v>0.487717448263455</v>
      </c>
    </row>
    <row r="2040" customFormat="false" ht="14.25" hidden="false" customHeight="false" outlineLevel="0" collapsed="false">
      <c r="A2040" s="0" t="s">
        <v>98</v>
      </c>
      <c r="B2040" s="0" t="s">
        <v>50</v>
      </c>
      <c r="C2040" s="0" t="s">
        <v>84</v>
      </c>
      <c r="D2040" s="0" t="s">
        <v>214</v>
      </c>
      <c r="E2040" s="0" t="n">
        <v>2026</v>
      </c>
      <c r="F2040" s="5" t="n">
        <v>0.721374914799638</v>
      </c>
      <c r="G2040" s="11" t="n">
        <v>0.0571806</v>
      </c>
      <c r="H2040" s="5" t="n">
        <v>0.0412486504531922</v>
      </c>
      <c r="I2040" s="5" t="n">
        <v>0.680126264346446</v>
      </c>
    </row>
    <row r="2041" customFormat="false" ht="14.25" hidden="false" customHeight="false" outlineLevel="0" collapsed="false">
      <c r="A2041" s="0" t="s">
        <v>98</v>
      </c>
      <c r="B2041" s="0" t="s">
        <v>50</v>
      </c>
      <c r="C2041" s="0" t="s">
        <v>84</v>
      </c>
      <c r="D2041" s="0" t="s">
        <v>214</v>
      </c>
      <c r="E2041" s="0" t="n">
        <v>2027</v>
      </c>
      <c r="F2041" s="5" t="n">
        <v>1.04286280915215</v>
      </c>
      <c r="G2041" s="11" t="n">
        <v>0.0701042</v>
      </c>
      <c r="H2041" s="5" t="n">
        <v>0.0731090629453644</v>
      </c>
      <c r="I2041" s="5" t="n">
        <v>0.969753746206789</v>
      </c>
    </row>
    <row r="2042" customFormat="false" ht="14.25" hidden="false" customHeight="false" outlineLevel="0" collapsed="false">
      <c r="A2042" s="0" t="s">
        <v>98</v>
      </c>
      <c r="B2042" s="0" t="s">
        <v>50</v>
      </c>
      <c r="C2042" s="0" t="s">
        <v>84</v>
      </c>
      <c r="D2042" s="0" t="s">
        <v>214</v>
      </c>
      <c r="E2042" s="0" t="n">
        <v>2028</v>
      </c>
      <c r="F2042" s="5" t="n">
        <v>1.45538335378325</v>
      </c>
      <c r="G2042" s="11" t="n">
        <v>0.0830278</v>
      </c>
      <c r="H2042" s="5" t="n">
        <v>0.120837278021245</v>
      </c>
      <c r="I2042" s="5" t="n">
        <v>1.334546075762</v>
      </c>
    </row>
    <row r="2043" customFormat="false" ht="14.25" hidden="false" customHeight="false" outlineLevel="0" collapsed="false">
      <c r="A2043" s="0" t="s">
        <v>98</v>
      </c>
      <c r="B2043" s="0" t="s">
        <v>50</v>
      </c>
      <c r="C2043" s="0" t="s">
        <v>84</v>
      </c>
      <c r="D2043" s="0" t="s">
        <v>214</v>
      </c>
      <c r="E2043" s="0" t="n">
        <v>2029</v>
      </c>
      <c r="F2043" s="5" t="n">
        <v>1.97200055482921</v>
      </c>
      <c r="G2043" s="11" t="n">
        <v>0.0959514</v>
      </c>
      <c r="H2043" s="5" t="n">
        <v>0.189216214036639</v>
      </c>
      <c r="I2043" s="5" t="n">
        <v>1.78278434079257</v>
      </c>
    </row>
    <row r="2044" customFormat="false" ht="14.25" hidden="false" customHeight="false" outlineLevel="0" collapsed="false">
      <c r="A2044" s="0" t="s">
        <v>98</v>
      </c>
      <c r="B2044" s="0" t="s">
        <v>50</v>
      </c>
      <c r="C2044" s="0" t="s">
        <v>84</v>
      </c>
      <c r="D2044" s="0" t="s">
        <v>214</v>
      </c>
      <c r="E2044" s="0" t="n">
        <v>2030</v>
      </c>
      <c r="F2044" s="5" t="n">
        <v>2.54784724127972</v>
      </c>
      <c r="G2044" s="11" t="n">
        <v>0.108875</v>
      </c>
      <c r="H2044" s="5" t="n">
        <v>0.27739686839433</v>
      </c>
      <c r="I2044" s="5" t="n">
        <v>2.27045037288539</v>
      </c>
    </row>
    <row r="2045" customFormat="false" ht="14.25" hidden="false" customHeight="false" outlineLevel="0" collapsed="false">
      <c r="A2045" s="0" t="s">
        <v>98</v>
      </c>
      <c r="B2045" s="0" t="s">
        <v>50</v>
      </c>
      <c r="C2045" s="0" t="s">
        <v>84</v>
      </c>
      <c r="D2045" s="0" t="s">
        <v>214</v>
      </c>
      <c r="E2045" s="0" t="n">
        <v>2031</v>
      </c>
      <c r="F2045" s="5" t="n">
        <v>3.28678155150358</v>
      </c>
      <c r="G2045" s="11" t="n">
        <v>0.116792</v>
      </c>
      <c r="H2045" s="5" t="n">
        <v>0.383869790963207</v>
      </c>
      <c r="I2045" s="5" t="n">
        <v>2.90291176054038</v>
      </c>
    </row>
    <row r="2046" customFormat="false" ht="14.25" hidden="false" customHeight="false" outlineLevel="0" collapsed="false">
      <c r="A2046" s="0" t="s">
        <v>98</v>
      </c>
      <c r="B2046" s="0" t="s">
        <v>50</v>
      </c>
      <c r="C2046" s="0" t="s">
        <v>84</v>
      </c>
      <c r="D2046" s="0" t="s">
        <v>214</v>
      </c>
      <c r="E2046" s="0" t="n">
        <v>2032</v>
      </c>
      <c r="F2046" s="5" t="n">
        <v>4.15607125575837</v>
      </c>
      <c r="G2046" s="11" t="n">
        <v>0.124709</v>
      </c>
      <c r="H2046" s="5" t="n">
        <v>0.518299490234371</v>
      </c>
      <c r="I2046" s="5" t="n">
        <v>3.637771765524</v>
      </c>
    </row>
    <row r="2047" customFormat="false" ht="14.25" hidden="false" customHeight="false" outlineLevel="0" collapsed="false">
      <c r="A2047" s="0" t="s">
        <v>98</v>
      </c>
      <c r="B2047" s="0" t="s">
        <v>50</v>
      </c>
      <c r="C2047" s="0" t="s">
        <v>84</v>
      </c>
      <c r="D2047" s="0" t="s">
        <v>214</v>
      </c>
      <c r="E2047" s="0" t="n">
        <v>2033</v>
      </c>
      <c r="F2047" s="5" t="n">
        <v>5.15272543577157</v>
      </c>
      <c r="G2047" s="11" t="n">
        <v>0.132626</v>
      </c>
      <c r="H2047" s="5" t="n">
        <v>0.683385363644641</v>
      </c>
      <c r="I2047" s="5" t="n">
        <v>4.46934007212693</v>
      </c>
    </row>
    <row r="2048" customFormat="false" ht="14.25" hidden="false" customHeight="false" outlineLevel="0" collapsed="false">
      <c r="A2048" s="0" t="s">
        <v>98</v>
      </c>
      <c r="B2048" s="0" t="s">
        <v>50</v>
      </c>
      <c r="C2048" s="0" t="s">
        <v>84</v>
      </c>
      <c r="D2048" s="0" t="s">
        <v>214</v>
      </c>
      <c r="E2048" s="0" t="n">
        <v>2034</v>
      </c>
      <c r="F2048" s="5" t="n">
        <v>6.25747480675188</v>
      </c>
      <c r="G2048" s="11" t="n">
        <v>0.140543</v>
      </c>
      <c r="H2048" s="5" t="n">
        <v>0.879444281765329</v>
      </c>
      <c r="I2048" s="5" t="n">
        <v>5.37803052498655</v>
      </c>
    </row>
    <row r="2049" customFormat="false" ht="14.25" hidden="false" customHeight="false" outlineLevel="0" collapsed="false">
      <c r="A2049" s="0" t="s">
        <v>98</v>
      </c>
      <c r="B2049" s="0" t="s">
        <v>50</v>
      </c>
      <c r="C2049" s="0" t="s">
        <v>84</v>
      </c>
      <c r="D2049" s="0" t="s">
        <v>214</v>
      </c>
      <c r="E2049" s="0" t="n">
        <v>2035</v>
      </c>
      <c r="F2049" s="5" t="n">
        <v>7.47201432282067</v>
      </c>
      <c r="G2049" s="11" t="n">
        <v>0.14846</v>
      </c>
      <c r="H2049" s="5" t="n">
        <v>1.10929524636596</v>
      </c>
      <c r="I2049" s="5" t="n">
        <v>6.36271907645471</v>
      </c>
    </row>
    <row r="2050" customFormat="false" ht="14.25" hidden="false" customHeight="false" outlineLevel="0" collapsed="false">
      <c r="A2050" s="0" t="s">
        <v>98</v>
      </c>
      <c r="B2050" s="0" t="s">
        <v>50</v>
      </c>
      <c r="C2050" s="0" t="s">
        <v>84</v>
      </c>
      <c r="D2050" s="0" t="s">
        <v>214</v>
      </c>
      <c r="E2050" s="0" t="n">
        <v>2036</v>
      </c>
      <c r="F2050" s="5" t="n">
        <v>8.7040361368319</v>
      </c>
      <c r="G2050" s="11" t="n">
        <v>0.1530798</v>
      </c>
      <c r="H2050" s="5" t="n">
        <v>1.332412111019</v>
      </c>
      <c r="I2050" s="5" t="n">
        <v>7.3716240258129</v>
      </c>
    </row>
    <row r="2051" customFormat="false" ht="14.25" hidden="false" customHeight="false" outlineLevel="0" collapsed="false">
      <c r="A2051" s="0" t="s">
        <v>98</v>
      </c>
      <c r="B2051" s="0" t="s">
        <v>50</v>
      </c>
      <c r="C2051" s="0" t="s">
        <v>84</v>
      </c>
      <c r="D2051" s="0" t="s">
        <v>214</v>
      </c>
      <c r="E2051" s="0" t="n">
        <v>2037</v>
      </c>
      <c r="F2051" s="5" t="n">
        <v>9.95101043831028</v>
      </c>
      <c r="G2051" s="11" t="n">
        <v>0.1576996</v>
      </c>
      <c r="H2051" s="5" t="n">
        <v>1.56927036571736</v>
      </c>
      <c r="I2051" s="5" t="n">
        <v>8.38174007259293</v>
      </c>
    </row>
    <row r="2052" customFormat="false" ht="14.25" hidden="false" customHeight="false" outlineLevel="0" collapsed="false">
      <c r="A2052" s="0" t="s">
        <v>98</v>
      </c>
      <c r="B2052" s="0" t="s">
        <v>50</v>
      </c>
      <c r="C2052" s="0" t="s">
        <v>84</v>
      </c>
      <c r="D2052" s="0" t="s">
        <v>214</v>
      </c>
      <c r="E2052" s="0" t="n">
        <v>2038</v>
      </c>
      <c r="F2052" s="5" t="n">
        <v>11.2034234783875</v>
      </c>
      <c r="G2052" s="11" t="n">
        <v>0.1623194</v>
      </c>
      <c r="H2052" s="5" t="n">
        <v>1.81853297695777</v>
      </c>
      <c r="I2052" s="5" t="n">
        <v>9.38489050142972</v>
      </c>
    </row>
    <row r="2053" customFormat="false" ht="14.25" hidden="false" customHeight="false" outlineLevel="0" collapsed="false">
      <c r="A2053" s="0" t="s">
        <v>98</v>
      </c>
      <c r="B2053" s="0" t="s">
        <v>50</v>
      </c>
      <c r="C2053" s="0" t="s">
        <v>84</v>
      </c>
      <c r="D2053" s="0" t="s">
        <v>214</v>
      </c>
      <c r="E2053" s="0" t="n">
        <v>2039</v>
      </c>
      <c r="F2053" s="5" t="n">
        <v>12.4562385293179</v>
      </c>
      <c r="G2053" s="11" t="n">
        <v>0.1669392</v>
      </c>
      <c r="H2053" s="5" t="n">
        <v>2.07943449509351</v>
      </c>
      <c r="I2053" s="5" t="n">
        <v>10.3768040342244</v>
      </c>
    </row>
    <row r="2054" customFormat="false" ht="14.25" hidden="false" customHeight="false" outlineLevel="0" collapsed="false">
      <c r="A2054" s="0" t="s">
        <v>98</v>
      </c>
      <c r="B2054" s="0" t="s">
        <v>50</v>
      </c>
      <c r="C2054" s="0" t="s">
        <v>84</v>
      </c>
      <c r="D2054" s="0" t="s">
        <v>214</v>
      </c>
      <c r="E2054" s="0" t="n">
        <v>2040</v>
      </c>
      <c r="F2054" s="5" t="n">
        <v>13.6956590259877</v>
      </c>
      <c r="G2054" s="11" t="n">
        <v>0.171559</v>
      </c>
      <c r="H2054" s="5" t="n">
        <v>2.34961356683942</v>
      </c>
      <c r="I2054" s="5" t="n">
        <v>11.3460454591482</v>
      </c>
    </row>
    <row r="2055" customFormat="false" ht="14.25" hidden="false" customHeight="false" outlineLevel="0" collapsed="false">
      <c r="A2055" s="0" t="s">
        <v>98</v>
      </c>
      <c r="B2055" s="0" t="s">
        <v>50</v>
      </c>
      <c r="C2055" s="0" t="s">
        <v>84</v>
      </c>
      <c r="D2055" s="0" t="s">
        <v>215</v>
      </c>
      <c r="E2055" s="0" t="n">
        <v>2024</v>
      </c>
      <c r="F2055" s="5" t="n">
        <v>0.0642514680260381</v>
      </c>
      <c r="G2055" s="11" t="n">
        <v>0</v>
      </c>
      <c r="H2055" s="5" t="n">
        <v>0</v>
      </c>
      <c r="I2055" s="5" t="n">
        <v>0.0642514680260381</v>
      </c>
    </row>
    <row r="2056" customFormat="false" ht="14.25" hidden="false" customHeight="false" outlineLevel="0" collapsed="false">
      <c r="A2056" s="0" t="s">
        <v>98</v>
      </c>
      <c r="B2056" s="0" t="s">
        <v>50</v>
      </c>
      <c r="C2056" s="0" t="s">
        <v>84</v>
      </c>
      <c r="D2056" s="0" t="s">
        <v>215</v>
      </c>
      <c r="E2056" s="0" t="n">
        <v>2025</v>
      </c>
      <c r="F2056" s="5" t="n">
        <v>0.0971532787931918</v>
      </c>
      <c r="G2056" s="11" t="n">
        <v>0</v>
      </c>
      <c r="H2056" s="5" t="n">
        <v>0</v>
      </c>
      <c r="I2056" s="5" t="n">
        <v>0.0971532787931918</v>
      </c>
    </row>
    <row r="2057" customFormat="false" ht="14.25" hidden="false" customHeight="false" outlineLevel="0" collapsed="false">
      <c r="A2057" s="0" t="s">
        <v>98</v>
      </c>
      <c r="B2057" s="0" t="s">
        <v>50</v>
      </c>
      <c r="C2057" s="0" t="s">
        <v>84</v>
      </c>
      <c r="D2057" s="0" t="s">
        <v>215</v>
      </c>
      <c r="E2057" s="0" t="n">
        <v>2026</v>
      </c>
      <c r="F2057" s="5" t="n">
        <v>0.251186612226098</v>
      </c>
      <c r="G2057" s="11" t="n">
        <v>0</v>
      </c>
      <c r="H2057" s="5" t="n">
        <v>0</v>
      </c>
      <c r="I2057" s="5" t="n">
        <v>0.251186612226098</v>
      </c>
    </row>
    <row r="2058" customFormat="false" ht="14.25" hidden="false" customHeight="false" outlineLevel="0" collapsed="false">
      <c r="A2058" s="0" t="s">
        <v>98</v>
      </c>
      <c r="B2058" s="0" t="s">
        <v>50</v>
      </c>
      <c r="C2058" s="0" t="s">
        <v>84</v>
      </c>
      <c r="D2058" s="0" t="s">
        <v>215</v>
      </c>
      <c r="E2058" s="0" t="n">
        <v>2027</v>
      </c>
      <c r="F2058" s="5" t="n">
        <v>0.518336990433376</v>
      </c>
      <c r="G2058" s="11" t="n">
        <v>0</v>
      </c>
      <c r="H2058" s="5" t="n">
        <v>0</v>
      </c>
      <c r="I2058" s="5" t="n">
        <v>0.518336990433376</v>
      </c>
    </row>
    <row r="2059" customFormat="false" ht="14.25" hidden="false" customHeight="false" outlineLevel="0" collapsed="false">
      <c r="A2059" s="0" t="s">
        <v>98</v>
      </c>
      <c r="B2059" s="0" t="s">
        <v>50</v>
      </c>
      <c r="C2059" s="0" t="s">
        <v>84</v>
      </c>
      <c r="D2059" s="0" t="s">
        <v>215</v>
      </c>
      <c r="E2059" s="0" t="n">
        <v>2028</v>
      </c>
      <c r="F2059" s="5" t="n">
        <v>0.891406802169705</v>
      </c>
      <c r="G2059" s="11" t="n">
        <v>0</v>
      </c>
      <c r="H2059" s="5" t="n">
        <v>0</v>
      </c>
      <c r="I2059" s="5" t="n">
        <v>0.891406802169705</v>
      </c>
    </row>
    <row r="2060" customFormat="false" ht="14.25" hidden="false" customHeight="false" outlineLevel="0" collapsed="false">
      <c r="A2060" s="0" t="s">
        <v>98</v>
      </c>
      <c r="B2060" s="0" t="s">
        <v>50</v>
      </c>
      <c r="C2060" s="0" t="s">
        <v>84</v>
      </c>
      <c r="D2060" s="0" t="s">
        <v>215</v>
      </c>
      <c r="E2060" s="0" t="n">
        <v>2029</v>
      </c>
      <c r="F2060" s="5" t="n">
        <v>1.36739195966309</v>
      </c>
      <c r="G2060" s="11" t="n">
        <v>0</v>
      </c>
      <c r="H2060" s="5" t="n">
        <v>0</v>
      </c>
      <c r="I2060" s="5" t="n">
        <v>1.36739195966309</v>
      </c>
    </row>
    <row r="2061" customFormat="false" ht="14.25" hidden="false" customHeight="false" outlineLevel="0" collapsed="false">
      <c r="A2061" s="0" t="s">
        <v>98</v>
      </c>
      <c r="B2061" s="0" t="s">
        <v>50</v>
      </c>
      <c r="C2061" s="0" t="s">
        <v>84</v>
      </c>
      <c r="D2061" s="0" t="s">
        <v>215</v>
      </c>
      <c r="E2061" s="0" t="n">
        <v>2030</v>
      </c>
      <c r="F2061" s="5" t="n">
        <v>1.98265199086835</v>
      </c>
      <c r="G2061" s="11" t="n">
        <v>0</v>
      </c>
      <c r="H2061" s="5" t="n">
        <v>0</v>
      </c>
      <c r="I2061" s="5" t="n">
        <v>1.98265199086835</v>
      </c>
    </row>
    <row r="2062" customFormat="false" ht="14.25" hidden="false" customHeight="false" outlineLevel="0" collapsed="false">
      <c r="A2062" s="0" t="s">
        <v>98</v>
      </c>
      <c r="B2062" s="0" t="s">
        <v>50</v>
      </c>
      <c r="C2062" s="0" t="s">
        <v>84</v>
      </c>
      <c r="D2062" s="0" t="s">
        <v>215</v>
      </c>
      <c r="E2062" s="0" t="n">
        <v>2031</v>
      </c>
      <c r="F2062" s="5" t="n">
        <v>2.55906672538896</v>
      </c>
      <c r="G2062" s="11" t="n">
        <v>0</v>
      </c>
      <c r="H2062" s="5" t="n">
        <v>0</v>
      </c>
      <c r="I2062" s="5" t="n">
        <v>2.55906672538896</v>
      </c>
    </row>
    <row r="2063" customFormat="false" ht="14.25" hidden="false" customHeight="false" outlineLevel="0" collapsed="false">
      <c r="A2063" s="0" t="s">
        <v>98</v>
      </c>
      <c r="B2063" s="0" t="s">
        <v>50</v>
      </c>
      <c r="C2063" s="0" t="s">
        <v>84</v>
      </c>
      <c r="D2063" s="0" t="s">
        <v>215</v>
      </c>
      <c r="E2063" s="0" t="n">
        <v>2032</v>
      </c>
      <c r="F2063" s="5" t="n">
        <v>3.19563289676489</v>
      </c>
      <c r="G2063" s="11" t="n">
        <v>0</v>
      </c>
      <c r="H2063" s="5" t="n">
        <v>0</v>
      </c>
      <c r="I2063" s="5" t="n">
        <v>3.19563289676489</v>
      </c>
    </row>
    <row r="2064" customFormat="false" ht="14.25" hidden="false" customHeight="false" outlineLevel="0" collapsed="false">
      <c r="A2064" s="0" t="s">
        <v>98</v>
      </c>
      <c r="B2064" s="0" t="s">
        <v>50</v>
      </c>
      <c r="C2064" s="0" t="s">
        <v>84</v>
      </c>
      <c r="D2064" s="0" t="s">
        <v>215</v>
      </c>
      <c r="E2064" s="0" t="n">
        <v>2033</v>
      </c>
      <c r="F2064" s="5" t="n">
        <v>3.88181137699069</v>
      </c>
      <c r="G2064" s="11" t="n">
        <v>0</v>
      </c>
      <c r="H2064" s="5" t="n">
        <v>0</v>
      </c>
      <c r="I2064" s="5" t="n">
        <v>3.88181137699069</v>
      </c>
    </row>
    <row r="2065" customFormat="false" ht="14.25" hidden="false" customHeight="false" outlineLevel="0" collapsed="false">
      <c r="A2065" s="0" t="s">
        <v>98</v>
      </c>
      <c r="B2065" s="0" t="s">
        <v>50</v>
      </c>
      <c r="C2065" s="0" t="s">
        <v>84</v>
      </c>
      <c r="D2065" s="0" t="s">
        <v>215</v>
      </c>
      <c r="E2065" s="0" t="n">
        <v>2034</v>
      </c>
      <c r="F2065" s="5" t="n">
        <v>4.6033385682295</v>
      </c>
      <c r="G2065" s="11" t="n">
        <v>0</v>
      </c>
      <c r="H2065" s="5" t="n">
        <v>0</v>
      </c>
      <c r="I2065" s="5" t="n">
        <v>4.6033385682295</v>
      </c>
    </row>
    <row r="2066" customFormat="false" ht="14.25" hidden="false" customHeight="false" outlineLevel="0" collapsed="false">
      <c r="A2066" s="0" t="s">
        <v>98</v>
      </c>
      <c r="B2066" s="0" t="s">
        <v>50</v>
      </c>
      <c r="C2066" s="0" t="s">
        <v>84</v>
      </c>
      <c r="D2066" s="0" t="s">
        <v>215</v>
      </c>
      <c r="E2066" s="0" t="n">
        <v>2035</v>
      </c>
      <c r="F2066" s="5" t="n">
        <v>5.39761460652846</v>
      </c>
      <c r="G2066" s="11" t="n">
        <v>0</v>
      </c>
      <c r="H2066" s="5" t="n">
        <v>0</v>
      </c>
      <c r="I2066" s="5" t="n">
        <v>5.39761460652846</v>
      </c>
    </row>
    <row r="2067" customFormat="false" ht="14.25" hidden="false" customHeight="false" outlineLevel="0" collapsed="false">
      <c r="A2067" s="0" t="s">
        <v>98</v>
      </c>
      <c r="B2067" s="0" t="s">
        <v>50</v>
      </c>
      <c r="C2067" s="0" t="s">
        <v>84</v>
      </c>
      <c r="D2067" s="0" t="s">
        <v>215</v>
      </c>
      <c r="E2067" s="0" t="n">
        <v>2036</v>
      </c>
      <c r="F2067" s="5" t="n">
        <v>6.29072139741145</v>
      </c>
      <c r="G2067" s="11" t="n">
        <v>0</v>
      </c>
      <c r="H2067" s="5" t="n">
        <v>0</v>
      </c>
      <c r="I2067" s="5" t="n">
        <v>6.29072139741145</v>
      </c>
    </row>
    <row r="2068" customFormat="false" ht="14.25" hidden="false" customHeight="false" outlineLevel="0" collapsed="false">
      <c r="A2068" s="0" t="s">
        <v>98</v>
      </c>
      <c r="B2068" s="0" t="s">
        <v>50</v>
      </c>
      <c r="C2068" s="0" t="s">
        <v>84</v>
      </c>
      <c r="D2068" s="0" t="s">
        <v>215</v>
      </c>
      <c r="E2068" s="0" t="n">
        <v>2037</v>
      </c>
      <c r="F2068" s="5" t="n">
        <v>7.27751045775646</v>
      </c>
      <c r="G2068" s="11" t="n">
        <v>0</v>
      </c>
      <c r="H2068" s="5" t="n">
        <v>0</v>
      </c>
      <c r="I2068" s="5" t="n">
        <v>7.27751045775646</v>
      </c>
    </row>
    <row r="2069" customFormat="false" ht="14.25" hidden="false" customHeight="false" outlineLevel="0" collapsed="false">
      <c r="A2069" s="0" t="s">
        <v>98</v>
      </c>
      <c r="B2069" s="0" t="s">
        <v>50</v>
      </c>
      <c r="C2069" s="0" t="s">
        <v>84</v>
      </c>
      <c r="D2069" s="0" t="s">
        <v>215</v>
      </c>
      <c r="E2069" s="0" t="n">
        <v>2038</v>
      </c>
      <c r="F2069" s="5" t="n">
        <v>8.34937617927582</v>
      </c>
      <c r="G2069" s="11" t="n">
        <v>0</v>
      </c>
      <c r="H2069" s="5" t="n">
        <v>0</v>
      </c>
      <c r="I2069" s="5" t="n">
        <v>8.34937617927582</v>
      </c>
    </row>
    <row r="2070" customFormat="false" ht="14.25" hidden="false" customHeight="false" outlineLevel="0" collapsed="false">
      <c r="A2070" s="0" t="s">
        <v>98</v>
      </c>
      <c r="B2070" s="0" t="s">
        <v>50</v>
      </c>
      <c r="C2070" s="0" t="s">
        <v>84</v>
      </c>
      <c r="D2070" s="0" t="s">
        <v>215</v>
      </c>
      <c r="E2070" s="0" t="n">
        <v>2039</v>
      </c>
      <c r="F2070" s="5" t="n">
        <v>9.26183342550057</v>
      </c>
      <c r="G2070" s="11" t="n">
        <v>0</v>
      </c>
      <c r="H2070" s="5" t="n">
        <v>0</v>
      </c>
      <c r="I2070" s="5" t="n">
        <v>9.26183342550057</v>
      </c>
    </row>
    <row r="2071" customFormat="false" ht="14.25" hidden="false" customHeight="false" outlineLevel="0" collapsed="false">
      <c r="A2071" s="0" t="s">
        <v>98</v>
      </c>
      <c r="B2071" s="0" t="s">
        <v>50</v>
      </c>
      <c r="C2071" s="0" t="s">
        <v>84</v>
      </c>
      <c r="D2071" s="0" t="s">
        <v>215</v>
      </c>
      <c r="E2071" s="0" t="n">
        <v>2040</v>
      </c>
      <c r="F2071" s="5" t="n">
        <v>10.1734658448559</v>
      </c>
      <c r="G2071" s="11" t="n">
        <v>0</v>
      </c>
      <c r="H2071" s="5" t="n">
        <v>0</v>
      </c>
      <c r="I2071" s="5" t="n">
        <v>10.1734658448559</v>
      </c>
    </row>
    <row r="2072" customFormat="false" ht="14.25" hidden="false" customHeight="false" outlineLevel="0" collapsed="false">
      <c r="A2072" s="0" t="s">
        <v>98</v>
      </c>
      <c r="B2072" s="0" t="s">
        <v>50</v>
      </c>
      <c r="C2072" s="0" t="s">
        <v>84</v>
      </c>
      <c r="D2072" s="0" t="s">
        <v>216</v>
      </c>
      <c r="E2072" s="0" t="n">
        <v>2024</v>
      </c>
      <c r="F2072" s="5" t="n">
        <v>2.92817208</v>
      </c>
      <c r="G2072" s="11" t="n">
        <v>0.044257</v>
      </c>
      <c r="H2072" s="5" t="n">
        <v>0.12959211174456</v>
      </c>
      <c r="I2072" s="5" t="n">
        <v>2.79857996825544</v>
      </c>
    </row>
    <row r="2073" customFormat="false" ht="14.25" hidden="false" customHeight="false" outlineLevel="0" collapsed="false">
      <c r="A2073" s="0" t="s">
        <v>98</v>
      </c>
      <c r="B2073" s="0" t="s">
        <v>50</v>
      </c>
      <c r="C2073" s="0" t="s">
        <v>84</v>
      </c>
      <c r="D2073" s="0" t="s">
        <v>216</v>
      </c>
      <c r="E2073" s="0" t="n">
        <v>2025</v>
      </c>
      <c r="F2073" s="5" t="n">
        <v>3.8954706932966</v>
      </c>
      <c r="G2073" s="11" t="n">
        <v>0.044257</v>
      </c>
      <c r="H2073" s="5" t="n">
        <v>0.172401846473228</v>
      </c>
      <c r="I2073" s="5" t="n">
        <v>3.72306884682337</v>
      </c>
    </row>
    <row r="2074" customFormat="false" ht="14.25" hidden="false" customHeight="false" outlineLevel="0" collapsed="false">
      <c r="A2074" s="0" t="s">
        <v>98</v>
      </c>
      <c r="B2074" s="0" t="s">
        <v>50</v>
      </c>
      <c r="C2074" s="0" t="s">
        <v>84</v>
      </c>
      <c r="D2074" s="0" t="s">
        <v>216</v>
      </c>
      <c r="E2074" s="0" t="n">
        <v>2026</v>
      </c>
      <c r="F2074" s="5" t="n">
        <v>4.93028437608083</v>
      </c>
      <c r="G2074" s="11" t="n">
        <v>0.0571806</v>
      </c>
      <c r="H2074" s="5" t="n">
        <v>0.281916618794928</v>
      </c>
      <c r="I2074" s="5" t="n">
        <v>4.6483677572859</v>
      </c>
    </row>
    <row r="2075" customFormat="false" ht="14.25" hidden="false" customHeight="false" outlineLevel="0" collapsed="false">
      <c r="A2075" s="0" t="s">
        <v>98</v>
      </c>
      <c r="B2075" s="0" t="s">
        <v>50</v>
      </c>
      <c r="C2075" s="0" t="s">
        <v>84</v>
      </c>
      <c r="D2075" s="0" t="s">
        <v>216</v>
      </c>
      <c r="E2075" s="0" t="n">
        <v>2027</v>
      </c>
      <c r="F2075" s="5" t="n">
        <v>6.24588880347207</v>
      </c>
      <c r="G2075" s="11" t="n">
        <v>0.0701042</v>
      </c>
      <c r="H2075" s="5" t="n">
        <v>0.437863037856367</v>
      </c>
      <c r="I2075" s="5" t="n">
        <v>5.80802576561571</v>
      </c>
    </row>
    <row r="2076" customFormat="false" ht="14.25" hidden="false" customHeight="false" outlineLevel="0" collapsed="false">
      <c r="A2076" s="0" t="s">
        <v>98</v>
      </c>
      <c r="B2076" s="0" t="s">
        <v>50</v>
      </c>
      <c r="C2076" s="0" t="s">
        <v>84</v>
      </c>
      <c r="D2076" s="0" t="s">
        <v>216</v>
      </c>
      <c r="E2076" s="0" t="n">
        <v>2028</v>
      </c>
      <c r="F2076" s="5" t="n">
        <v>8.04834330863491</v>
      </c>
      <c r="G2076" s="11" t="n">
        <v>0.0830278</v>
      </c>
      <c r="H2076" s="5" t="n">
        <v>0.668236238560678</v>
      </c>
      <c r="I2076" s="5" t="n">
        <v>7.38010707007423</v>
      </c>
    </row>
    <row r="2077" customFormat="false" ht="14.25" hidden="false" customHeight="false" outlineLevel="0" collapsed="false">
      <c r="A2077" s="0" t="s">
        <v>98</v>
      </c>
      <c r="B2077" s="0" t="s">
        <v>50</v>
      </c>
      <c r="C2077" s="0" t="s">
        <v>84</v>
      </c>
      <c r="D2077" s="0" t="s">
        <v>216</v>
      </c>
      <c r="E2077" s="0" t="n">
        <v>2029</v>
      </c>
      <c r="F2077" s="5" t="n">
        <v>10.1871046268485</v>
      </c>
      <c r="G2077" s="11" t="n">
        <v>0.0959514</v>
      </c>
      <c r="H2077" s="5" t="n">
        <v>0.97746695089259</v>
      </c>
      <c r="I2077" s="5" t="n">
        <v>9.2096376759559</v>
      </c>
    </row>
    <row r="2078" customFormat="false" ht="14.25" hidden="false" customHeight="false" outlineLevel="0" collapsed="false">
      <c r="A2078" s="0" t="s">
        <v>98</v>
      </c>
      <c r="B2078" s="0" t="s">
        <v>50</v>
      </c>
      <c r="C2078" s="0" t="s">
        <v>84</v>
      </c>
      <c r="D2078" s="0" t="s">
        <v>216</v>
      </c>
      <c r="E2078" s="0" t="n">
        <v>2030</v>
      </c>
      <c r="F2078" s="5" t="n">
        <v>12.5319338508678</v>
      </c>
      <c r="G2078" s="11" t="n">
        <v>0.108875</v>
      </c>
      <c r="H2078" s="5" t="n">
        <v>1.36441429801323</v>
      </c>
      <c r="I2078" s="5" t="n">
        <v>11.1675195528546</v>
      </c>
    </row>
    <row r="2079" customFormat="false" ht="14.25" hidden="false" customHeight="false" outlineLevel="0" collapsed="false">
      <c r="A2079" s="0" t="s">
        <v>98</v>
      </c>
      <c r="B2079" s="0" t="s">
        <v>50</v>
      </c>
      <c r="C2079" s="0" t="s">
        <v>84</v>
      </c>
      <c r="D2079" s="0" t="s">
        <v>216</v>
      </c>
      <c r="E2079" s="0" t="n">
        <v>2031</v>
      </c>
      <c r="F2079" s="5" t="n">
        <v>14.8970654528841</v>
      </c>
      <c r="G2079" s="11" t="n">
        <v>0.116792</v>
      </c>
      <c r="H2079" s="5" t="n">
        <v>1.73985806837323</v>
      </c>
      <c r="I2079" s="5" t="n">
        <v>13.1572073845108</v>
      </c>
    </row>
    <row r="2080" customFormat="false" ht="14.25" hidden="false" customHeight="false" outlineLevel="0" collapsed="false">
      <c r="A2080" s="0" t="s">
        <v>98</v>
      </c>
      <c r="B2080" s="0" t="s">
        <v>50</v>
      </c>
      <c r="C2080" s="0" t="s">
        <v>84</v>
      </c>
      <c r="D2080" s="0" t="s">
        <v>216</v>
      </c>
      <c r="E2080" s="0" t="n">
        <v>2032</v>
      </c>
      <c r="F2080" s="5" t="n">
        <v>17.3436915251391</v>
      </c>
      <c r="G2080" s="11" t="n">
        <v>0.124709</v>
      </c>
      <c r="H2080" s="5" t="n">
        <v>2.16291442640857</v>
      </c>
      <c r="I2080" s="5" t="n">
        <v>15.1807770987305</v>
      </c>
    </row>
    <row r="2081" customFormat="false" ht="14.25" hidden="false" customHeight="false" outlineLevel="0" collapsed="false">
      <c r="A2081" s="0" t="s">
        <v>98</v>
      </c>
      <c r="B2081" s="0" t="s">
        <v>50</v>
      </c>
      <c r="C2081" s="0" t="s">
        <v>84</v>
      </c>
      <c r="D2081" s="0" t="s">
        <v>216</v>
      </c>
      <c r="E2081" s="0" t="n">
        <v>2033</v>
      </c>
      <c r="F2081" s="5" t="n">
        <v>19.7969265610081</v>
      </c>
      <c r="G2081" s="11" t="n">
        <v>0.132626</v>
      </c>
      <c r="H2081" s="5" t="n">
        <v>2.62558718208026</v>
      </c>
      <c r="I2081" s="5" t="n">
        <v>17.1713393789278</v>
      </c>
    </row>
    <row r="2082" customFormat="false" ht="14.25" hidden="false" customHeight="false" outlineLevel="0" collapsed="false">
      <c r="A2082" s="0" t="s">
        <v>98</v>
      </c>
      <c r="B2082" s="0" t="s">
        <v>50</v>
      </c>
      <c r="C2082" s="0" t="s">
        <v>84</v>
      </c>
      <c r="D2082" s="0" t="s">
        <v>216</v>
      </c>
      <c r="E2082" s="0" t="n">
        <v>2034</v>
      </c>
      <c r="F2082" s="5" t="n">
        <v>22.2339540632956</v>
      </c>
      <c r="G2082" s="11" t="n">
        <v>0.140543</v>
      </c>
      <c r="H2082" s="5" t="n">
        <v>3.12482660591776</v>
      </c>
      <c r="I2082" s="5" t="n">
        <v>19.1091274573779</v>
      </c>
    </row>
    <row r="2083" customFormat="false" ht="14.25" hidden="false" customHeight="false" outlineLevel="0" collapsed="false">
      <c r="A2083" s="0" t="s">
        <v>98</v>
      </c>
      <c r="B2083" s="0" t="s">
        <v>50</v>
      </c>
      <c r="C2083" s="0" t="s">
        <v>84</v>
      </c>
      <c r="D2083" s="0" t="s">
        <v>216</v>
      </c>
      <c r="E2083" s="0" t="n">
        <v>2035</v>
      </c>
      <c r="F2083" s="5" t="n">
        <v>24.5745223409274</v>
      </c>
      <c r="G2083" s="11" t="n">
        <v>0.14846</v>
      </c>
      <c r="H2083" s="5" t="n">
        <v>3.64833358673408</v>
      </c>
      <c r="I2083" s="5" t="n">
        <v>20.9261887541933</v>
      </c>
    </row>
    <row r="2084" customFormat="false" ht="14.25" hidden="false" customHeight="false" outlineLevel="0" collapsed="false">
      <c r="A2084" s="0" t="s">
        <v>98</v>
      </c>
      <c r="B2084" s="0" t="s">
        <v>50</v>
      </c>
      <c r="C2084" s="0" t="s">
        <v>84</v>
      </c>
      <c r="D2084" s="0" t="s">
        <v>216</v>
      </c>
      <c r="E2084" s="0" t="n">
        <v>2036</v>
      </c>
      <c r="F2084" s="5" t="n">
        <v>26.7198366884628</v>
      </c>
      <c r="G2084" s="11" t="n">
        <v>0.1530798</v>
      </c>
      <c r="H2084" s="5" t="n">
        <v>4.09026725630255</v>
      </c>
      <c r="I2084" s="5" t="n">
        <v>22.6295694321603</v>
      </c>
    </row>
    <row r="2085" customFormat="false" ht="14.25" hidden="false" customHeight="false" outlineLevel="0" collapsed="false">
      <c r="A2085" s="0" t="s">
        <v>98</v>
      </c>
      <c r="B2085" s="0" t="s">
        <v>50</v>
      </c>
      <c r="C2085" s="0" t="s">
        <v>84</v>
      </c>
      <c r="D2085" s="0" t="s">
        <v>216</v>
      </c>
      <c r="E2085" s="0" t="n">
        <v>2037</v>
      </c>
      <c r="F2085" s="5" t="n">
        <v>28.6741542512087</v>
      </c>
      <c r="G2085" s="11" t="n">
        <v>0.1576996</v>
      </c>
      <c r="H2085" s="5" t="n">
        <v>4.52190265575391</v>
      </c>
      <c r="I2085" s="5" t="n">
        <v>24.1522515954548</v>
      </c>
    </row>
    <row r="2086" customFormat="false" ht="14.25" hidden="false" customHeight="false" outlineLevel="0" collapsed="false">
      <c r="A2086" s="0" t="s">
        <v>98</v>
      </c>
      <c r="B2086" s="0" t="s">
        <v>50</v>
      </c>
      <c r="C2086" s="0" t="s">
        <v>84</v>
      </c>
      <c r="D2086" s="0" t="s">
        <v>216</v>
      </c>
      <c r="E2086" s="0" t="n">
        <v>2038</v>
      </c>
      <c r="F2086" s="5" t="n">
        <v>30.5486131080232</v>
      </c>
      <c r="G2086" s="11" t="n">
        <v>0.1623194</v>
      </c>
      <c r="H2086" s="5" t="n">
        <v>4.95863255052645</v>
      </c>
      <c r="I2086" s="5" t="n">
        <v>25.5899805574967</v>
      </c>
    </row>
    <row r="2087" customFormat="false" ht="14.25" hidden="false" customHeight="false" outlineLevel="0" collapsed="false">
      <c r="A2087" s="0" t="s">
        <v>98</v>
      </c>
      <c r="B2087" s="0" t="s">
        <v>50</v>
      </c>
      <c r="C2087" s="0" t="s">
        <v>84</v>
      </c>
      <c r="D2087" s="0" t="s">
        <v>216</v>
      </c>
      <c r="E2087" s="0" t="n">
        <v>2039</v>
      </c>
      <c r="F2087" s="5" t="n">
        <v>32.1226625328889</v>
      </c>
      <c r="G2087" s="11" t="n">
        <v>0.1669392</v>
      </c>
      <c r="H2087" s="5" t="n">
        <v>5.36253158511044</v>
      </c>
      <c r="I2087" s="5" t="n">
        <v>26.7601309477784</v>
      </c>
    </row>
    <row r="2088" customFormat="false" ht="14.25" hidden="false" customHeight="false" outlineLevel="0" collapsed="false">
      <c r="A2088" s="0" t="s">
        <v>98</v>
      </c>
      <c r="B2088" s="0" t="s">
        <v>50</v>
      </c>
      <c r="C2088" s="0" t="s">
        <v>84</v>
      </c>
      <c r="D2088" s="0" t="s">
        <v>216</v>
      </c>
      <c r="E2088" s="0" t="n">
        <v>2040</v>
      </c>
      <c r="F2088" s="5" t="n">
        <v>34.418631622842</v>
      </c>
      <c r="G2088" s="11" t="n">
        <v>0.171559</v>
      </c>
      <c r="H2088" s="5" t="n">
        <v>5.90482602258316</v>
      </c>
      <c r="I2088" s="5" t="n">
        <v>28.5138056002589</v>
      </c>
    </row>
    <row r="2089" customFormat="false" ht="14.25" hidden="false" customHeight="false" outlineLevel="0" collapsed="false">
      <c r="A2089" s="0" t="s">
        <v>98</v>
      </c>
      <c r="B2089" s="0" t="s">
        <v>50</v>
      </c>
      <c r="C2089" s="0" t="s">
        <v>84</v>
      </c>
      <c r="D2089" s="0" t="s">
        <v>217</v>
      </c>
      <c r="E2089" s="0" t="n">
        <v>2024</v>
      </c>
      <c r="F2089" s="5" t="n">
        <v>0.000489</v>
      </c>
      <c r="G2089" s="11" t="n">
        <v>0</v>
      </c>
      <c r="H2089" s="5" t="n">
        <v>0</v>
      </c>
      <c r="I2089" s="5" t="n">
        <v>0.000489</v>
      </c>
    </row>
    <row r="2090" customFormat="false" ht="14.25" hidden="false" customHeight="false" outlineLevel="0" collapsed="false">
      <c r="A2090" s="0" t="s">
        <v>98</v>
      </c>
      <c r="B2090" s="0" t="s">
        <v>50</v>
      </c>
      <c r="C2090" s="0" t="s">
        <v>84</v>
      </c>
      <c r="D2090" s="0" t="s">
        <v>217</v>
      </c>
      <c r="E2090" s="0" t="n">
        <v>2025</v>
      </c>
      <c r="F2090" s="5" t="n">
        <v>0.000959</v>
      </c>
      <c r="G2090" s="11" t="n">
        <v>0</v>
      </c>
      <c r="H2090" s="5" t="n">
        <v>0</v>
      </c>
      <c r="I2090" s="5" t="n">
        <v>0.000959</v>
      </c>
    </row>
    <row r="2091" customFormat="false" ht="14.25" hidden="false" customHeight="false" outlineLevel="0" collapsed="false">
      <c r="A2091" s="0" t="s">
        <v>98</v>
      </c>
      <c r="B2091" s="0" t="s">
        <v>50</v>
      </c>
      <c r="C2091" s="0" t="s">
        <v>84</v>
      </c>
      <c r="D2091" s="0" t="s">
        <v>217</v>
      </c>
      <c r="E2091" s="0" t="n">
        <v>2026</v>
      </c>
      <c r="F2091" s="5" t="n">
        <v>0.00781451038575668</v>
      </c>
      <c r="G2091" s="11" t="n">
        <v>0</v>
      </c>
      <c r="H2091" s="5" t="n">
        <v>0</v>
      </c>
      <c r="I2091" s="5" t="n">
        <v>0.00781451038575668</v>
      </c>
    </row>
    <row r="2092" customFormat="false" ht="14.25" hidden="false" customHeight="false" outlineLevel="0" collapsed="false">
      <c r="A2092" s="0" t="s">
        <v>98</v>
      </c>
      <c r="B2092" s="0" t="s">
        <v>50</v>
      </c>
      <c r="C2092" s="0" t="s">
        <v>84</v>
      </c>
      <c r="D2092" s="0" t="s">
        <v>217</v>
      </c>
      <c r="E2092" s="0" t="n">
        <v>2027</v>
      </c>
      <c r="F2092" s="5" t="n">
        <v>0.0196663155262469</v>
      </c>
      <c r="G2092" s="11" t="n">
        <v>0</v>
      </c>
      <c r="H2092" s="5" t="n">
        <v>0</v>
      </c>
      <c r="I2092" s="5" t="n">
        <v>0.0196663155262469</v>
      </c>
    </row>
    <row r="2093" customFormat="false" ht="14.25" hidden="false" customHeight="false" outlineLevel="0" collapsed="false">
      <c r="A2093" s="0" t="s">
        <v>98</v>
      </c>
      <c r="B2093" s="0" t="s">
        <v>50</v>
      </c>
      <c r="C2093" s="0" t="s">
        <v>84</v>
      </c>
      <c r="D2093" s="0" t="s">
        <v>217</v>
      </c>
      <c r="E2093" s="0" t="n">
        <v>2028</v>
      </c>
      <c r="F2093" s="5" t="n">
        <v>0.0357600552171673</v>
      </c>
      <c r="G2093" s="11" t="n">
        <v>0</v>
      </c>
      <c r="H2093" s="5" t="n">
        <v>0</v>
      </c>
      <c r="I2093" s="5" t="n">
        <v>0.0357600552171673</v>
      </c>
    </row>
    <row r="2094" customFormat="false" ht="14.25" hidden="false" customHeight="false" outlineLevel="0" collapsed="false">
      <c r="A2094" s="0" t="s">
        <v>98</v>
      </c>
      <c r="B2094" s="0" t="s">
        <v>50</v>
      </c>
      <c r="C2094" s="0" t="s">
        <v>84</v>
      </c>
      <c r="D2094" s="0" t="s">
        <v>217</v>
      </c>
      <c r="E2094" s="0" t="n">
        <v>2029</v>
      </c>
      <c r="F2094" s="5" t="n">
        <v>0.0566850896553797</v>
      </c>
      <c r="G2094" s="11" t="n">
        <v>0</v>
      </c>
      <c r="H2094" s="5" t="n">
        <v>0</v>
      </c>
      <c r="I2094" s="5" t="n">
        <v>0.0566850896553797</v>
      </c>
    </row>
    <row r="2095" customFormat="false" ht="14.25" hidden="false" customHeight="false" outlineLevel="0" collapsed="false">
      <c r="A2095" s="0" t="s">
        <v>98</v>
      </c>
      <c r="B2095" s="0" t="s">
        <v>50</v>
      </c>
      <c r="C2095" s="0" t="s">
        <v>84</v>
      </c>
      <c r="D2095" s="0" t="s">
        <v>217</v>
      </c>
      <c r="E2095" s="0" t="n">
        <v>2030</v>
      </c>
      <c r="F2095" s="5" t="n">
        <v>0.0815315973090414</v>
      </c>
      <c r="G2095" s="11" t="n">
        <v>0</v>
      </c>
      <c r="H2095" s="5" t="n">
        <v>0</v>
      </c>
      <c r="I2095" s="5" t="n">
        <v>0.0815315973090414</v>
      </c>
    </row>
    <row r="2096" customFormat="false" ht="14.25" hidden="false" customHeight="false" outlineLevel="0" collapsed="false">
      <c r="A2096" s="0" t="s">
        <v>98</v>
      </c>
      <c r="B2096" s="0" t="s">
        <v>50</v>
      </c>
      <c r="C2096" s="0" t="s">
        <v>84</v>
      </c>
      <c r="D2096" s="0" t="s">
        <v>217</v>
      </c>
      <c r="E2096" s="0" t="n">
        <v>2031</v>
      </c>
      <c r="F2096" s="5" t="n">
        <v>0.128937764944636</v>
      </c>
      <c r="G2096" s="11" t="n">
        <v>0</v>
      </c>
      <c r="H2096" s="5" t="n">
        <v>0</v>
      </c>
      <c r="I2096" s="5" t="n">
        <v>0.128937764944636</v>
      </c>
    </row>
    <row r="2097" customFormat="false" ht="14.25" hidden="false" customHeight="false" outlineLevel="0" collapsed="false">
      <c r="A2097" s="0" t="s">
        <v>98</v>
      </c>
      <c r="B2097" s="0" t="s">
        <v>50</v>
      </c>
      <c r="C2097" s="0" t="s">
        <v>84</v>
      </c>
      <c r="D2097" s="0" t="s">
        <v>217</v>
      </c>
      <c r="E2097" s="0" t="n">
        <v>2032</v>
      </c>
      <c r="F2097" s="5" t="n">
        <v>0.19252568796496</v>
      </c>
      <c r="G2097" s="11" t="n">
        <v>0</v>
      </c>
      <c r="H2097" s="5" t="n">
        <v>0</v>
      </c>
      <c r="I2097" s="5" t="n">
        <v>0.19252568796496</v>
      </c>
    </row>
    <row r="2098" customFormat="false" ht="14.25" hidden="false" customHeight="false" outlineLevel="0" collapsed="false">
      <c r="A2098" s="0" t="s">
        <v>98</v>
      </c>
      <c r="B2098" s="0" t="s">
        <v>50</v>
      </c>
      <c r="C2098" s="0" t="s">
        <v>84</v>
      </c>
      <c r="D2098" s="0" t="s">
        <v>217</v>
      </c>
      <c r="E2098" s="0" t="n">
        <v>2033</v>
      </c>
      <c r="F2098" s="5" t="n">
        <v>0.267268434824096</v>
      </c>
      <c r="G2098" s="11" t="n">
        <v>0</v>
      </c>
      <c r="H2098" s="5" t="n">
        <v>0</v>
      </c>
      <c r="I2098" s="5" t="n">
        <v>0.267268434824096</v>
      </c>
    </row>
    <row r="2099" customFormat="false" ht="14.25" hidden="false" customHeight="false" outlineLevel="0" collapsed="false">
      <c r="A2099" s="0" t="s">
        <v>98</v>
      </c>
      <c r="B2099" s="0" t="s">
        <v>50</v>
      </c>
      <c r="C2099" s="0" t="s">
        <v>84</v>
      </c>
      <c r="D2099" s="0" t="s">
        <v>217</v>
      </c>
      <c r="E2099" s="0" t="n">
        <v>2034</v>
      </c>
      <c r="F2099" s="5" t="n">
        <v>0.347344432259864</v>
      </c>
      <c r="G2099" s="11" t="n">
        <v>0</v>
      </c>
      <c r="H2099" s="5" t="n">
        <v>0</v>
      </c>
      <c r="I2099" s="5" t="n">
        <v>0.347344432259864</v>
      </c>
    </row>
    <row r="2100" customFormat="false" ht="14.25" hidden="false" customHeight="false" outlineLevel="0" collapsed="false">
      <c r="A2100" s="0" t="s">
        <v>98</v>
      </c>
      <c r="B2100" s="0" t="s">
        <v>50</v>
      </c>
      <c r="C2100" s="0" t="s">
        <v>84</v>
      </c>
      <c r="D2100" s="0" t="s">
        <v>217</v>
      </c>
      <c r="E2100" s="0" t="n">
        <v>2035</v>
      </c>
      <c r="F2100" s="5" t="n">
        <v>0.473469701227419</v>
      </c>
      <c r="G2100" s="11" t="n">
        <v>0</v>
      </c>
      <c r="H2100" s="5" t="n">
        <v>0</v>
      </c>
      <c r="I2100" s="5" t="n">
        <v>0.473469701227419</v>
      </c>
    </row>
    <row r="2101" customFormat="false" ht="14.25" hidden="false" customHeight="false" outlineLevel="0" collapsed="false">
      <c r="A2101" s="0" t="s">
        <v>98</v>
      </c>
      <c r="B2101" s="0" t="s">
        <v>50</v>
      </c>
      <c r="C2101" s="0" t="s">
        <v>84</v>
      </c>
      <c r="D2101" s="0" t="s">
        <v>217</v>
      </c>
      <c r="E2101" s="0" t="n">
        <v>2036</v>
      </c>
      <c r="F2101" s="5" t="n">
        <v>0.60090150208471</v>
      </c>
      <c r="G2101" s="11" t="n">
        <v>0</v>
      </c>
      <c r="H2101" s="5" t="n">
        <v>0</v>
      </c>
      <c r="I2101" s="5" t="n">
        <v>0.60090150208471</v>
      </c>
    </row>
    <row r="2102" customFormat="false" ht="14.25" hidden="false" customHeight="false" outlineLevel="0" collapsed="false">
      <c r="A2102" s="0" t="s">
        <v>98</v>
      </c>
      <c r="B2102" s="0" t="s">
        <v>50</v>
      </c>
      <c r="C2102" s="0" t="s">
        <v>84</v>
      </c>
      <c r="D2102" s="0" t="s">
        <v>217</v>
      </c>
      <c r="E2102" s="0" t="n">
        <v>2037</v>
      </c>
      <c r="F2102" s="5" t="n">
        <v>0.733721848899803</v>
      </c>
      <c r="G2102" s="11" t="n">
        <v>0</v>
      </c>
      <c r="H2102" s="5" t="n">
        <v>0</v>
      </c>
      <c r="I2102" s="5" t="n">
        <v>0.733721848899803</v>
      </c>
    </row>
    <row r="2103" customFormat="false" ht="14.25" hidden="false" customHeight="false" outlineLevel="0" collapsed="false">
      <c r="A2103" s="0" t="s">
        <v>98</v>
      </c>
      <c r="B2103" s="0" t="s">
        <v>50</v>
      </c>
      <c r="C2103" s="0" t="s">
        <v>84</v>
      </c>
      <c r="D2103" s="0" t="s">
        <v>217</v>
      </c>
      <c r="E2103" s="0" t="n">
        <v>2038</v>
      </c>
      <c r="F2103" s="5" t="n">
        <v>0.865854334888677</v>
      </c>
      <c r="G2103" s="11" t="n">
        <v>0</v>
      </c>
      <c r="H2103" s="5" t="n">
        <v>0</v>
      </c>
      <c r="I2103" s="5" t="n">
        <v>0.865854334888677</v>
      </c>
    </row>
    <row r="2104" customFormat="false" ht="14.25" hidden="false" customHeight="false" outlineLevel="0" collapsed="false">
      <c r="A2104" s="0" t="s">
        <v>98</v>
      </c>
      <c r="B2104" s="0" t="s">
        <v>50</v>
      </c>
      <c r="C2104" s="0" t="s">
        <v>84</v>
      </c>
      <c r="D2104" s="0" t="s">
        <v>217</v>
      </c>
      <c r="E2104" s="0" t="n">
        <v>2039</v>
      </c>
      <c r="F2104" s="5" t="n">
        <v>0.997491820065316</v>
      </c>
      <c r="G2104" s="11" t="n">
        <v>0</v>
      </c>
      <c r="H2104" s="5" t="n">
        <v>0</v>
      </c>
      <c r="I2104" s="5" t="n">
        <v>0.997491820065316</v>
      </c>
    </row>
    <row r="2105" customFormat="false" ht="14.25" hidden="false" customHeight="false" outlineLevel="0" collapsed="false">
      <c r="A2105" s="0" t="s">
        <v>98</v>
      </c>
      <c r="B2105" s="0" t="s">
        <v>50</v>
      </c>
      <c r="C2105" s="0" t="s">
        <v>84</v>
      </c>
      <c r="D2105" s="0" t="s">
        <v>217</v>
      </c>
      <c r="E2105" s="0" t="n">
        <v>2040</v>
      </c>
      <c r="F2105" s="5" t="n">
        <v>1.12790308109427</v>
      </c>
      <c r="G2105" s="11" t="n">
        <v>0</v>
      </c>
      <c r="H2105" s="5" t="n">
        <v>0</v>
      </c>
      <c r="I2105" s="5" t="n">
        <v>1.12790308109427</v>
      </c>
    </row>
    <row r="2106" customFormat="false" ht="14.25" hidden="false" customHeight="false" outlineLevel="0" collapsed="false">
      <c r="A2106" s="0" t="s">
        <v>98</v>
      </c>
      <c r="B2106" s="0" t="s">
        <v>50</v>
      </c>
      <c r="C2106" s="0" t="s">
        <v>84</v>
      </c>
      <c r="D2106" s="0" t="s">
        <v>218</v>
      </c>
      <c r="E2106" s="0" t="n">
        <v>2024</v>
      </c>
      <c r="F2106" s="5" t="n">
        <v>8.058702</v>
      </c>
      <c r="G2106" s="11" t="n">
        <v>0</v>
      </c>
      <c r="H2106" s="5" t="n">
        <v>0</v>
      </c>
      <c r="I2106" s="5" t="n">
        <v>8.058702</v>
      </c>
    </row>
    <row r="2107" customFormat="false" ht="14.25" hidden="false" customHeight="false" outlineLevel="0" collapsed="false">
      <c r="A2107" s="0" t="s">
        <v>98</v>
      </c>
      <c r="B2107" s="0" t="s">
        <v>50</v>
      </c>
      <c r="C2107" s="0" t="s">
        <v>84</v>
      </c>
      <c r="D2107" s="0" t="s">
        <v>218</v>
      </c>
      <c r="E2107" s="0" t="n">
        <v>2025</v>
      </c>
      <c r="F2107" s="5" t="n">
        <v>8.110273</v>
      </c>
      <c r="G2107" s="11" t="n">
        <v>0</v>
      </c>
      <c r="H2107" s="5" t="n">
        <v>0</v>
      </c>
      <c r="I2107" s="5" t="n">
        <v>8.110273</v>
      </c>
    </row>
    <row r="2108" customFormat="false" ht="14.25" hidden="false" customHeight="false" outlineLevel="0" collapsed="false">
      <c r="A2108" s="0" t="s">
        <v>98</v>
      </c>
      <c r="B2108" s="0" t="s">
        <v>50</v>
      </c>
      <c r="C2108" s="0" t="s">
        <v>84</v>
      </c>
      <c r="D2108" s="0" t="s">
        <v>218</v>
      </c>
      <c r="E2108" s="0" t="n">
        <v>2026</v>
      </c>
      <c r="F2108" s="5" t="n">
        <v>8.15090559643917</v>
      </c>
      <c r="G2108" s="11" t="n">
        <v>0</v>
      </c>
      <c r="H2108" s="5" t="n">
        <v>0</v>
      </c>
      <c r="I2108" s="5" t="n">
        <v>8.15090559643917</v>
      </c>
    </row>
    <row r="2109" customFormat="false" ht="14.25" hidden="false" customHeight="false" outlineLevel="0" collapsed="false">
      <c r="A2109" s="0" t="s">
        <v>98</v>
      </c>
      <c r="B2109" s="0" t="s">
        <v>50</v>
      </c>
      <c r="C2109" s="0" t="s">
        <v>84</v>
      </c>
      <c r="D2109" s="0" t="s">
        <v>218</v>
      </c>
      <c r="E2109" s="0" t="n">
        <v>2027</v>
      </c>
      <c r="F2109" s="5" t="n">
        <v>8.18943349216279</v>
      </c>
      <c r="G2109" s="11" t="n">
        <v>0</v>
      </c>
      <c r="H2109" s="5" t="n">
        <v>0</v>
      </c>
      <c r="I2109" s="5" t="n">
        <v>8.18943349216279</v>
      </c>
    </row>
    <row r="2110" customFormat="false" ht="14.25" hidden="false" customHeight="false" outlineLevel="0" collapsed="false">
      <c r="A2110" s="0" t="s">
        <v>98</v>
      </c>
      <c r="B2110" s="0" t="s">
        <v>50</v>
      </c>
      <c r="C2110" s="0" t="s">
        <v>84</v>
      </c>
      <c r="D2110" s="0" t="s">
        <v>218</v>
      </c>
      <c r="E2110" s="0" t="n">
        <v>2028</v>
      </c>
      <c r="F2110" s="5" t="n">
        <v>8.23878656802166</v>
      </c>
      <c r="G2110" s="11" t="n">
        <v>0</v>
      </c>
      <c r="H2110" s="5" t="n">
        <v>0</v>
      </c>
      <c r="I2110" s="5" t="n">
        <v>8.23878656802166</v>
      </c>
    </row>
    <row r="2111" customFormat="false" ht="14.25" hidden="false" customHeight="false" outlineLevel="0" collapsed="false">
      <c r="A2111" s="0" t="s">
        <v>98</v>
      </c>
      <c r="B2111" s="0" t="s">
        <v>50</v>
      </c>
      <c r="C2111" s="0" t="s">
        <v>84</v>
      </c>
      <c r="D2111" s="0" t="s">
        <v>218</v>
      </c>
      <c r="E2111" s="0" t="n">
        <v>2029</v>
      </c>
      <c r="F2111" s="5" t="n">
        <v>8.29473718221187</v>
      </c>
      <c r="G2111" s="11" t="n">
        <v>0</v>
      </c>
      <c r="H2111" s="5" t="n">
        <v>0</v>
      </c>
      <c r="I2111" s="5" t="n">
        <v>8.29473718221187</v>
      </c>
    </row>
    <row r="2112" customFormat="false" ht="14.25" hidden="false" customHeight="false" outlineLevel="0" collapsed="false">
      <c r="A2112" s="0" t="s">
        <v>98</v>
      </c>
      <c r="B2112" s="0" t="s">
        <v>50</v>
      </c>
      <c r="C2112" s="0" t="s">
        <v>84</v>
      </c>
      <c r="D2112" s="0" t="s">
        <v>218</v>
      </c>
      <c r="E2112" s="0" t="n">
        <v>2030</v>
      </c>
      <c r="F2112" s="5" t="n">
        <v>8.3530943839253</v>
      </c>
      <c r="G2112" s="11" t="n">
        <v>0</v>
      </c>
      <c r="H2112" s="5" t="n">
        <v>0</v>
      </c>
      <c r="I2112" s="5" t="n">
        <v>8.3530943839253</v>
      </c>
    </row>
    <row r="2113" customFormat="false" ht="14.25" hidden="false" customHeight="false" outlineLevel="0" collapsed="false">
      <c r="A2113" s="0" t="s">
        <v>98</v>
      </c>
      <c r="B2113" s="0" t="s">
        <v>50</v>
      </c>
      <c r="C2113" s="0" t="s">
        <v>84</v>
      </c>
      <c r="D2113" s="0" t="s">
        <v>218</v>
      </c>
      <c r="E2113" s="0" t="n">
        <v>2031</v>
      </c>
      <c r="F2113" s="5" t="n">
        <v>8.41031150032622</v>
      </c>
      <c r="G2113" s="11" t="n">
        <v>0</v>
      </c>
      <c r="H2113" s="5" t="n">
        <v>0</v>
      </c>
      <c r="I2113" s="5" t="n">
        <v>8.41031150032622</v>
      </c>
    </row>
    <row r="2114" customFormat="false" ht="14.25" hidden="false" customHeight="false" outlineLevel="0" collapsed="false">
      <c r="A2114" s="0" t="s">
        <v>98</v>
      </c>
      <c r="B2114" s="0" t="s">
        <v>50</v>
      </c>
      <c r="C2114" s="0" t="s">
        <v>84</v>
      </c>
      <c r="D2114" s="0" t="s">
        <v>218</v>
      </c>
      <c r="E2114" s="0" t="n">
        <v>2032</v>
      </c>
      <c r="F2114" s="5" t="n">
        <v>8.46740752713615</v>
      </c>
      <c r="G2114" s="11" t="n">
        <v>0</v>
      </c>
      <c r="H2114" s="5" t="n">
        <v>0</v>
      </c>
      <c r="I2114" s="5" t="n">
        <v>8.46740752713615</v>
      </c>
    </row>
    <row r="2115" customFormat="false" ht="14.25" hidden="false" customHeight="false" outlineLevel="0" collapsed="false">
      <c r="A2115" s="0" t="s">
        <v>98</v>
      </c>
      <c r="B2115" s="0" t="s">
        <v>50</v>
      </c>
      <c r="C2115" s="0" t="s">
        <v>84</v>
      </c>
      <c r="D2115" s="0" t="s">
        <v>218</v>
      </c>
      <c r="E2115" s="0" t="n">
        <v>2033</v>
      </c>
      <c r="F2115" s="5" t="n">
        <v>8.52423428267435</v>
      </c>
      <c r="G2115" s="11" t="n">
        <v>0</v>
      </c>
      <c r="H2115" s="5" t="n">
        <v>0</v>
      </c>
      <c r="I2115" s="5" t="n">
        <v>8.52423428267435</v>
      </c>
    </row>
    <row r="2116" customFormat="false" ht="14.25" hidden="false" customHeight="false" outlineLevel="0" collapsed="false">
      <c r="A2116" s="0" t="s">
        <v>98</v>
      </c>
      <c r="B2116" s="0" t="s">
        <v>50</v>
      </c>
      <c r="C2116" s="0" t="s">
        <v>84</v>
      </c>
      <c r="D2116" s="0" t="s">
        <v>218</v>
      </c>
      <c r="E2116" s="0" t="n">
        <v>2034</v>
      </c>
      <c r="F2116" s="5" t="n">
        <v>8.57948106463389</v>
      </c>
      <c r="G2116" s="11" t="n">
        <v>0</v>
      </c>
      <c r="H2116" s="5" t="n">
        <v>0</v>
      </c>
      <c r="I2116" s="5" t="n">
        <v>8.57948106463389</v>
      </c>
    </row>
    <row r="2117" customFormat="false" ht="14.25" hidden="false" customHeight="false" outlineLevel="0" collapsed="false">
      <c r="A2117" s="0" t="s">
        <v>98</v>
      </c>
      <c r="B2117" s="0" t="s">
        <v>50</v>
      </c>
      <c r="C2117" s="0" t="s">
        <v>84</v>
      </c>
      <c r="D2117" s="0" t="s">
        <v>218</v>
      </c>
      <c r="E2117" s="0" t="n">
        <v>2035</v>
      </c>
      <c r="F2117" s="5" t="n">
        <v>8.63450110914213</v>
      </c>
      <c r="G2117" s="11" t="n">
        <v>0</v>
      </c>
      <c r="H2117" s="5" t="n">
        <v>0</v>
      </c>
      <c r="I2117" s="5" t="n">
        <v>8.63450110914213</v>
      </c>
    </row>
    <row r="2118" customFormat="false" ht="14.25" hidden="false" customHeight="false" outlineLevel="0" collapsed="false">
      <c r="A2118" s="0" t="s">
        <v>98</v>
      </c>
      <c r="B2118" s="0" t="s">
        <v>50</v>
      </c>
      <c r="C2118" s="0" t="s">
        <v>84</v>
      </c>
      <c r="D2118" s="0" t="s">
        <v>218</v>
      </c>
      <c r="E2118" s="0" t="n">
        <v>2036</v>
      </c>
      <c r="F2118" s="5" t="n">
        <v>8.68946444533867</v>
      </c>
      <c r="G2118" s="11" t="n">
        <v>0</v>
      </c>
      <c r="H2118" s="5" t="n">
        <v>0</v>
      </c>
      <c r="I2118" s="5" t="n">
        <v>8.68946444533867</v>
      </c>
    </row>
    <row r="2119" customFormat="false" ht="14.25" hidden="false" customHeight="false" outlineLevel="0" collapsed="false">
      <c r="A2119" s="0" t="s">
        <v>98</v>
      </c>
      <c r="B2119" s="0" t="s">
        <v>50</v>
      </c>
      <c r="C2119" s="0" t="s">
        <v>84</v>
      </c>
      <c r="D2119" s="0" t="s">
        <v>218</v>
      </c>
      <c r="E2119" s="0" t="n">
        <v>2037</v>
      </c>
      <c r="F2119" s="5" t="n">
        <v>8.74390758454087</v>
      </c>
      <c r="G2119" s="11" t="n">
        <v>0</v>
      </c>
      <c r="H2119" s="5" t="n">
        <v>0</v>
      </c>
      <c r="I2119" s="5" t="n">
        <v>8.74390758454087</v>
      </c>
    </row>
    <row r="2120" customFormat="false" ht="14.25" hidden="false" customHeight="false" outlineLevel="0" collapsed="false">
      <c r="A2120" s="0" t="s">
        <v>98</v>
      </c>
      <c r="B2120" s="0" t="s">
        <v>50</v>
      </c>
      <c r="C2120" s="0" t="s">
        <v>84</v>
      </c>
      <c r="D2120" s="0" t="s">
        <v>218</v>
      </c>
      <c r="E2120" s="0" t="n">
        <v>2038</v>
      </c>
      <c r="F2120" s="5" t="n">
        <v>8.79820243960544</v>
      </c>
      <c r="G2120" s="11" t="n">
        <v>0</v>
      </c>
      <c r="H2120" s="5" t="n">
        <v>0</v>
      </c>
      <c r="I2120" s="5" t="n">
        <v>8.79820243960544</v>
      </c>
    </row>
    <row r="2121" customFormat="false" ht="14.25" hidden="false" customHeight="false" outlineLevel="0" collapsed="false">
      <c r="A2121" s="0" t="s">
        <v>98</v>
      </c>
      <c r="B2121" s="0" t="s">
        <v>50</v>
      </c>
      <c r="C2121" s="0" t="s">
        <v>84</v>
      </c>
      <c r="D2121" s="0" t="s">
        <v>218</v>
      </c>
      <c r="E2121" s="0" t="n">
        <v>2039</v>
      </c>
      <c r="F2121" s="5" t="n">
        <v>8.85215999373403</v>
      </c>
      <c r="G2121" s="11" t="n">
        <v>0</v>
      </c>
      <c r="H2121" s="5" t="n">
        <v>0</v>
      </c>
      <c r="I2121" s="5" t="n">
        <v>8.85215999373403</v>
      </c>
    </row>
    <row r="2122" customFormat="false" ht="14.25" hidden="false" customHeight="false" outlineLevel="0" collapsed="false">
      <c r="A2122" s="0" t="s">
        <v>98</v>
      </c>
      <c r="B2122" s="0" t="s">
        <v>50</v>
      </c>
      <c r="C2122" s="0" t="s">
        <v>84</v>
      </c>
      <c r="D2122" s="0" t="s">
        <v>218</v>
      </c>
      <c r="E2122" s="0" t="n">
        <v>2040</v>
      </c>
      <c r="F2122" s="5" t="n">
        <v>8.90604778064382</v>
      </c>
      <c r="G2122" s="11" t="n">
        <v>0</v>
      </c>
      <c r="H2122" s="5" t="n">
        <v>0</v>
      </c>
      <c r="I2122" s="5" t="n">
        <v>8.90604778064382</v>
      </c>
    </row>
    <row r="2123" customFormat="false" ht="14.25" hidden="false" customHeight="false" outlineLevel="0" collapsed="false">
      <c r="A2123" s="0" t="s">
        <v>98</v>
      </c>
      <c r="B2123" s="0" t="s">
        <v>50</v>
      </c>
      <c r="C2123" s="0" t="s">
        <v>84</v>
      </c>
      <c r="D2123" s="0" t="s">
        <v>219</v>
      </c>
      <c r="E2123" s="0" t="n">
        <v>2024</v>
      </c>
      <c r="F2123" s="5" t="n">
        <v>0.435284</v>
      </c>
      <c r="G2123" s="11" t="n">
        <v>0</v>
      </c>
      <c r="H2123" s="5" t="n">
        <v>0</v>
      </c>
      <c r="I2123" s="5" t="n">
        <v>0.435284</v>
      </c>
    </row>
    <row r="2124" customFormat="false" ht="14.25" hidden="false" customHeight="false" outlineLevel="0" collapsed="false">
      <c r="A2124" s="0" t="s">
        <v>98</v>
      </c>
      <c r="B2124" s="0" t="s">
        <v>50</v>
      </c>
      <c r="C2124" s="0" t="s">
        <v>84</v>
      </c>
      <c r="D2124" s="0" t="s">
        <v>219</v>
      </c>
      <c r="E2124" s="0" t="n">
        <v>2025</v>
      </c>
      <c r="F2124" s="5" t="n">
        <v>0.505419</v>
      </c>
      <c r="G2124" s="11" t="n">
        <v>0</v>
      </c>
      <c r="H2124" s="5" t="n">
        <v>0</v>
      </c>
      <c r="I2124" s="5" t="n">
        <v>0.505419</v>
      </c>
    </row>
    <row r="2125" customFormat="false" ht="14.25" hidden="false" customHeight="false" outlineLevel="0" collapsed="false">
      <c r="A2125" s="0" t="s">
        <v>98</v>
      </c>
      <c r="B2125" s="0" t="s">
        <v>50</v>
      </c>
      <c r="C2125" s="0" t="s">
        <v>84</v>
      </c>
      <c r="D2125" s="0" t="s">
        <v>219</v>
      </c>
      <c r="E2125" s="0" t="n">
        <v>2026</v>
      </c>
      <c r="F2125" s="5" t="n">
        <v>0.570500177052423</v>
      </c>
      <c r="G2125" s="11" t="n">
        <v>0</v>
      </c>
      <c r="H2125" s="5" t="n">
        <v>0</v>
      </c>
      <c r="I2125" s="5" t="n">
        <v>0.570500177052423</v>
      </c>
    </row>
    <row r="2126" customFormat="false" ht="14.25" hidden="false" customHeight="false" outlineLevel="0" collapsed="false">
      <c r="A2126" s="0" t="s">
        <v>98</v>
      </c>
      <c r="B2126" s="0" t="s">
        <v>50</v>
      </c>
      <c r="C2126" s="0" t="s">
        <v>84</v>
      </c>
      <c r="D2126" s="0" t="s">
        <v>219</v>
      </c>
      <c r="E2126" s="0" t="n">
        <v>2027</v>
      </c>
      <c r="F2126" s="5" t="n">
        <v>0.6207423506009</v>
      </c>
      <c r="G2126" s="11" t="n">
        <v>0</v>
      </c>
      <c r="H2126" s="5" t="n">
        <v>0</v>
      </c>
      <c r="I2126" s="5" t="n">
        <v>0.6207423506009</v>
      </c>
    </row>
    <row r="2127" customFormat="false" ht="14.25" hidden="false" customHeight="false" outlineLevel="0" collapsed="false">
      <c r="A2127" s="0" t="s">
        <v>98</v>
      </c>
      <c r="B2127" s="0" t="s">
        <v>50</v>
      </c>
      <c r="C2127" s="0" t="s">
        <v>84</v>
      </c>
      <c r="D2127" s="0" t="s">
        <v>219</v>
      </c>
      <c r="E2127" s="0" t="n">
        <v>2028</v>
      </c>
      <c r="F2127" s="5" t="n">
        <v>0.668794576624649</v>
      </c>
      <c r="G2127" s="11" t="n">
        <v>0</v>
      </c>
      <c r="H2127" s="5" t="n">
        <v>0</v>
      </c>
      <c r="I2127" s="5" t="n">
        <v>0.668794576624649</v>
      </c>
    </row>
    <row r="2128" customFormat="false" ht="14.25" hidden="false" customHeight="false" outlineLevel="0" collapsed="false">
      <c r="A2128" s="0" t="s">
        <v>98</v>
      </c>
      <c r="B2128" s="0" t="s">
        <v>50</v>
      </c>
      <c r="C2128" s="0" t="s">
        <v>84</v>
      </c>
      <c r="D2128" s="0" t="s">
        <v>219</v>
      </c>
      <c r="E2128" s="0" t="n">
        <v>2029</v>
      </c>
      <c r="F2128" s="5" t="n">
        <v>0.71578023765195</v>
      </c>
      <c r="G2128" s="11" t="n">
        <v>0</v>
      </c>
      <c r="H2128" s="5" t="n">
        <v>0</v>
      </c>
      <c r="I2128" s="5" t="n">
        <v>0.71578023765195</v>
      </c>
    </row>
    <row r="2129" customFormat="false" ht="14.25" hidden="false" customHeight="false" outlineLevel="0" collapsed="false">
      <c r="A2129" s="0" t="s">
        <v>98</v>
      </c>
      <c r="B2129" s="0" t="s">
        <v>50</v>
      </c>
      <c r="C2129" s="0" t="s">
        <v>84</v>
      </c>
      <c r="D2129" s="0" t="s">
        <v>219</v>
      </c>
      <c r="E2129" s="0" t="n">
        <v>2030</v>
      </c>
      <c r="F2129" s="5" t="n">
        <v>0.746821517399223</v>
      </c>
      <c r="G2129" s="11" t="n">
        <v>0</v>
      </c>
      <c r="H2129" s="5" t="n">
        <v>0</v>
      </c>
      <c r="I2129" s="5" t="n">
        <v>0.746821517399223</v>
      </c>
    </row>
    <row r="2130" customFormat="false" ht="14.25" hidden="false" customHeight="false" outlineLevel="0" collapsed="false">
      <c r="A2130" s="0" t="s">
        <v>98</v>
      </c>
      <c r="B2130" s="0" t="s">
        <v>50</v>
      </c>
      <c r="C2130" s="0" t="s">
        <v>84</v>
      </c>
      <c r="D2130" s="0" t="s">
        <v>219</v>
      </c>
      <c r="E2130" s="0" t="n">
        <v>2031</v>
      </c>
      <c r="F2130" s="5" t="n">
        <v>0.771981074897085</v>
      </c>
      <c r="G2130" s="11" t="n">
        <v>0</v>
      </c>
      <c r="H2130" s="5" t="n">
        <v>0</v>
      </c>
      <c r="I2130" s="5" t="n">
        <v>0.771981074897085</v>
      </c>
    </row>
    <row r="2131" customFormat="false" ht="14.25" hidden="false" customHeight="false" outlineLevel="0" collapsed="false">
      <c r="A2131" s="0" t="s">
        <v>98</v>
      </c>
      <c r="B2131" s="0" t="s">
        <v>50</v>
      </c>
      <c r="C2131" s="0" t="s">
        <v>84</v>
      </c>
      <c r="D2131" s="0" t="s">
        <v>219</v>
      </c>
      <c r="E2131" s="0" t="n">
        <v>2032</v>
      </c>
      <c r="F2131" s="5" t="n">
        <v>0.786165037016127</v>
      </c>
      <c r="G2131" s="11" t="n">
        <v>0</v>
      </c>
      <c r="H2131" s="5" t="n">
        <v>0</v>
      </c>
      <c r="I2131" s="5" t="n">
        <v>0.786165037016127</v>
      </c>
    </row>
    <row r="2132" customFormat="false" ht="14.25" hidden="false" customHeight="false" outlineLevel="0" collapsed="false">
      <c r="A2132" s="0" t="s">
        <v>98</v>
      </c>
      <c r="B2132" s="0" t="s">
        <v>50</v>
      </c>
      <c r="C2132" s="0" t="s">
        <v>84</v>
      </c>
      <c r="D2132" s="0" t="s">
        <v>219</v>
      </c>
      <c r="E2132" s="0" t="n">
        <v>2033</v>
      </c>
      <c r="F2132" s="5" t="n">
        <v>0.780970139970207</v>
      </c>
      <c r="G2132" s="11" t="n">
        <v>0</v>
      </c>
      <c r="H2132" s="5" t="n">
        <v>0</v>
      </c>
      <c r="I2132" s="5" t="n">
        <v>0.780970139970207</v>
      </c>
    </row>
    <row r="2133" customFormat="false" ht="14.25" hidden="false" customHeight="false" outlineLevel="0" collapsed="false">
      <c r="A2133" s="0" t="s">
        <v>98</v>
      </c>
      <c r="B2133" s="0" t="s">
        <v>50</v>
      </c>
      <c r="C2133" s="0" t="s">
        <v>84</v>
      </c>
      <c r="D2133" s="0" t="s">
        <v>219</v>
      </c>
      <c r="E2133" s="0" t="n">
        <v>2034</v>
      </c>
      <c r="F2133" s="5" t="n">
        <v>0.765773699617303</v>
      </c>
      <c r="G2133" s="11" t="n">
        <v>0</v>
      </c>
      <c r="H2133" s="5" t="n">
        <v>0</v>
      </c>
      <c r="I2133" s="5" t="n">
        <v>0.765773699617303</v>
      </c>
    </row>
    <row r="2134" customFormat="false" ht="14.25" hidden="false" customHeight="false" outlineLevel="0" collapsed="false">
      <c r="A2134" s="0" t="s">
        <v>98</v>
      </c>
      <c r="B2134" s="0" t="s">
        <v>50</v>
      </c>
      <c r="C2134" s="0" t="s">
        <v>84</v>
      </c>
      <c r="D2134" s="0" t="s">
        <v>219</v>
      </c>
      <c r="E2134" s="0" t="n">
        <v>2035</v>
      </c>
      <c r="F2134" s="5" t="n">
        <v>0.751653637062297</v>
      </c>
      <c r="G2134" s="11" t="n">
        <v>0</v>
      </c>
      <c r="H2134" s="5" t="n">
        <v>0</v>
      </c>
      <c r="I2134" s="5" t="n">
        <v>0.751653637062297</v>
      </c>
    </row>
    <row r="2135" customFormat="false" ht="14.25" hidden="false" customHeight="false" outlineLevel="0" collapsed="false">
      <c r="A2135" s="0" t="s">
        <v>98</v>
      </c>
      <c r="B2135" s="0" t="s">
        <v>50</v>
      </c>
      <c r="C2135" s="0" t="s">
        <v>84</v>
      </c>
      <c r="D2135" s="0" t="s">
        <v>219</v>
      </c>
      <c r="E2135" s="0" t="n">
        <v>2036</v>
      </c>
      <c r="F2135" s="5" t="n">
        <v>0.738556421805345</v>
      </c>
      <c r="G2135" s="11" t="n">
        <v>0</v>
      </c>
      <c r="H2135" s="5" t="n">
        <v>0</v>
      </c>
      <c r="I2135" s="5" t="n">
        <v>0.738556421805345</v>
      </c>
    </row>
    <row r="2136" customFormat="false" ht="14.25" hidden="false" customHeight="false" outlineLevel="0" collapsed="false">
      <c r="A2136" s="0" t="s">
        <v>98</v>
      </c>
      <c r="B2136" s="0" t="s">
        <v>50</v>
      </c>
      <c r="C2136" s="0" t="s">
        <v>84</v>
      </c>
      <c r="D2136" s="0" t="s">
        <v>219</v>
      </c>
      <c r="E2136" s="0" t="n">
        <v>2037</v>
      </c>
      <c r="F2136" s="5" t="n">
        <v>0.725010224750388</v>
      </c>
      <c r="G2136" s="11" t="n">
        <v>0</v>
      </c>
      <c r="H2136" s="5" t="n">
        <v>0</v>
      </c>
      <c r="I2136" s="5" t="n">
        <v>0.725010224750388</v>
      </c>
    </row>
    <row r="2137" customFormat="false" ht="14.25" hidden="false" customHeight="false" outlineLevel="0" collapsed="false">
      <c r="A2137" s="0" t="s">
        <v>98</v>
      </c>
      <c r="B2137" s="0" t="s">
        <v>50</v>
      </c>
      <c r="C2137" s="0" t="s">
        <v>84</v>
      </c>
      <c r="D2137" s="0" t="s">
        <v>219</v>
      </c>
      <c r="E2137" s="0" t="n">
        <v>2038</v>
      </c>
      <c r="F2137" s="5" t="n">
        <v>0.712065318147477</v>
      </c>
      <c r="G2137" s="11" t="n">
        <v>0</v>
      </c>
      <c r="H2137" s="5" t="n">
        <v>0</v>
      </c>
      <c r="I2137" s="5" t="n">
        <v>0.712065318147477</v>
      </c>
    </row>
    <row r="2138" customFormat="false" ht="14.25" hidden="false" customHeight="false" outlineLevel="0" collapsed="false">
      <c r="A2138" s="0" t="s">
        <v>98</v>
      </c>
      <c r="B2138" s="0" t="s">
        <v>50</v>
      </c>
      <c r="C2138" s="0" t="s">
        <v>84</v>
      </c>
      <c r="D2138" s="0" t="s">
        <v>219</v>
      </c>
      <c r="E2138" s="0" t="n">
        <v>2039</v>
      </c>
      <c r="F2138" s="5" t="n">
        <v>0.698877300302283</v>
      </c>
      <c r="G2138" s="11" t="n">
        <v>0</v>
      </c>
      <c r="H2138" s="5" t="n">
        <v>0</v>
      </c>
      <c r="I2138" s="5" t="n">
        <v>0.698877300302283</v>
      </c>
    </row>
    <row r="2139" customFormat="false" ht="14.25" hidden="false" customHeight="false" outlineLevel="0" collapsed="false">
      <c r="A2139" s="0" t="s">
        <v>98</v>
      </c>
      <c r="B2139" s="0" t="s">
        <v>50</v>
      </c>
      <c r="C2139" s="0" t="s">
        <v>84</v>
      </c>
      <c r="D2139" s="0" t="s">
        <v>219</v>
      </c>
      <c r="E2139" s="0" t="n">
        <v>2040</v>
      </c>
      <c r="F2139" s="5" t="n">
        <v>0.683642645544841</v>
      </c>
      <c r="G2139" s="11" t="n">
        <v>0</v>
      </c>
      <c r="H2139" s="5" t="n">
        <v>0</v>
      </c>
      <c r="I2139" s="5" t="n">
        <v>0.683642645544841</v>
      </c>
    </row>
    <row r="2140" customFormat="false" ht="14.25" hidden="false" customHeight="false" outlineLevel="0" collapsed="false">
      <c r="A2140" s="0" t="s">
        <v>99</v>
      </c>
      <c r="B2140" s="0" t="s">
        <v>51</v>
      </c>
      <c r="C2140" s="0" t="s">
        <v>65</v>
      </c>
      <c r="D2140" s="0" t="s">
        <v>220</v>
      </c>
      <c r="E2140" s="0" t="n">
        <v>2025</v>
      </c>
      <c r="F2140" s="5" t="n">
        <v>1.1506</v>
      </c>
      <c r="G2140" s="11" t="n">
        <v>0.032947</v>
      </c>
      <c r="H2140" s="5" t="n">
        <v>0.0379088182</v>
      </c>
      <c r="I2140" s="5" t="n">
        <v>1.1126911818</v>
      </c>
    </row>
    <row r="2141" customFormat="false" ht="14.25" hidden="false" customHeight="false" outlineLevel="0" collapsed="false">
      <c r="A2141" s="0" t="s">
        <v>99</v>
      </c>
      <c r="B2141" s="0" t="s">
        <v>51</v>
      </c>
      <c r="C2141" s="0" t="s">
        <v>65</v>
      </c>
      <c r="D2141" s="0" t="s">
        <v>220</v>
      </c>
      <c r="E2141" s="0" t="n">
        <v>2026</v>
      </c>
      <c r="F2141" s="5" t="n">
        <v>2.274</v>
      </c>
      <c r="G2141" s="11" t="n">
        <v>0.0387586</v>
      </c>
      <c r="H2141" s="5" t="n">
        <v>0.0881370564</v>
      </c>
      <c r="I2141" s="5" t="n">
        <v>2.1858629436</v>
      </c>
    </row>
    <row r="2142" customFormat="false" ht="14.25" hidden="false" customHeight="false" outlineLevel="0" collapsed="false">
      <c r="A2142" s="0" t="s">
        <v>99</v>
      </c>
      <c r="B2142" s="0" t="s">
        <v>51</v>
      </c>
      <c r="C2142" s="0" t="s">
        <v>65</v>
      </c>
      <c r="D2142" s="0" t="s">
        <v>220</v>
      </c>
      <c r="E2142" s="0" t="n">
        <v>2027</v>
      </c>
      <c r="F2142" s="5" t="n">
        <v>3.1021</v>
      </c>
      <c r="G2142" s="11" t="n">
        <v>0.0445702</v>
      </c>
      <c r="H2142" s="5" t="n">
        <v>0.13826121742</v>
      </c>
      <c r="I2142" s="5" t="n">
        <v>2.96383878258</v>
      </c>
    </row>
    <row r="2143" customFormat="false" ht="14.25" hidden="false" customHeight="false" outlineLevel="0" collapsed="false">
      <c r="A2143" s="0" t="s">
        <v>99</v>
      </c>
      <c r="B2143" s="0" t="s">
        <v>51</v>
      </c>
      <c r="C2143" s="0" t="s">
        <v>65</v>
      </c>
      <c r="D2143" s="0" t="s">
        <v>220</v>
      </c>
      <c r="E2143" s="0" t="n">
        <v>2028</v>
      </c>
      <c r="F2143" s="5" t="n">
        <v>4.0258</v>
      </c>
      <c r="G2143" s="11" t="n">
        <v>0.0503818</v>
      </c>
      <c r="H2143" s="5" t="n">
        <v>0.20282705044</v>
      </c>
      <c r="I2143" s="5" t="n">
        <v>3.82297294956</v>
      </c>
    </row>
    <row r="2144" customFormat="false" ht="14.25" hidden="false" customHeight="false" outlineLevel="0" collapsed="false">
      <c r="A2144" s="0" t="s">
        <v>99</v>
      </c>
      <c r="B2144" s="0" t="s">
        <v>51</v>
      </c>
      <c r="C2144" s="0" t="s">
        <v>65</v>
      </c>
      <c r="D2144" s="0" t="s">
        <v>220</v>
      </c>
      <c r="E2144" s="0" t="n">
        <v>2029</v>
      </c>
      <c r="F2144" s="5" t="n">
        <v>4.725</v>
      </c>
      <c r="G2144" s="11" t="n">
        <v>0.0561934</v>
      </c>
      <c r="H2144" s="5" t="n">
        <v>0.265513815</v>
      </c>
      <c r="I2144" s="5" t="n">
        <v>4.459486185</v>
      </c>
    </row>
    <row r="2145" customFormat="false" ht="14.25" hidden="false" customHeight="false" outlineLevel="0" collapsed="false">
      <c r="A2145" s="0" t="s">
        <v>99</v>
      </c>
      <c r="B2145" s="0" t="s">
        <v>51</v>
      </c>
      <c r="C2145" s="0" t="s">
        <v>65</v>
      </c>
      <c r="D2145" s="0" t="s">
        <v>220</v>
      </c>
      <c r="E2145" s="0" t="n">
        <v>2030</v>
      </c>
      <c r="F2145" s="5" t="n">
        <v>5.3335</v>
      </c>
      <c r="G2145" s="11" t="n">
        <v>0.062005</v>
      </c>
      <c r="H2145" s="5" t="n">
        <v>0.3307036675</v>
      </c>
      <c r="I2145" s="5" t="n">
        <v>5.0027963325</v>
      </c>
    </row>
    <row r="2146" customFormat="false" ht="14.25" hidden="false" customHeight="false" outlineLevel="0" collapsed="false">
      <c r="A2146" s="0" t="s">
        <v>99</v>
      </c>
      <c r="B2146" s="0" t="s">
        <v>51</v>
      </c>
      <c r="C2146" s="0" t="s">
        <v>65</v>
      </c>
      <c r="D2146" s="0" t="s">
        <v>220</v>
      </c>
      <c r="E2146" s="0" t="n">
        <v>2031</v>
      </c>
      <c r="F2146" s="5" t="n">
        <v>6.0006</v>
      </c>
      <c r="G2146" s="11" t="n">
        <v>0.066864</v>
      </c>
      <c r="H2146" s="5" t="n">
        <v>0.4012241184</v>
      </c>
      <c r="I2146" s="5" t="n">
        <v>5.5993758816</v>
      </c>
    </row>
    <row r="2147" customFormat="false" ht="14.25" hidden="false" customHeight="false" outlineLevel="0" collapsed="false">
      <c r="A2147" s="0" t="s">
        <v>99</v>
      </c>
      <c r="B2147" s="0" t="s">
        <v>51</v>
      </c>
      <c r="C2147" s="0" t="s">
        <v>65</v>
      </c>
      <c r="D2147" s="0" t="s">
        <v>220</v>
      </c>
      <c r="E2147" s="0" t="n">
        <v>2032</v>
      </c>
      <c r="F2147" s="5" t="n">
        <v>6.3378</v>
      </c>
      <c r="G2147" s="11" t="n">
        <v>0.071723</v>
      </c>
      <c r="H2147" s="5" t="n">
        <v>0.4545660294</v>
      </c>
      <c r="I2147" s="5" t="n">
        <v>5.8832339706</v>
      </c>
    </row>
    <row r="2148" customFormat="false" ht="14.25" hidden="false" customHeight="false" outlineLevel="0" collapsed="false">
      <c r="A2148" s="0" t="s">
        <v>99</v>
      </c>
      <c r="B2148" s="0" t="s">
        <v>51</v>
      </c>
      <c r="C2148" s="0" t="s">
        <v>65</v>
      </c>
      <c r="D2148" s="0" t="s">
        <v>220</v>
      </c>
      <c r="E2148" s="0" t="n">
        <v>2033</v>
      </c>
      <c r="F2148" s="5" t="n">
        <v>6.7888</v>
      </c>
      <c r="G2148" s="11" t="n">
        <v>0.076582</v>
      </c>
      <c r="H2148" s="5" t="n">
        <v>0.5198998816</v>
      </c>
      <c r="I2148" s="5" t="n">
        <v>6.2689001184</v>
      </c>
    </row>
    <row r="2149" customFormat="false" ht="14.25" hidden="false" customHeight="false" outlineLevel="0" collapsed="false">
      <c r="A2149" s="0" t="s">
        <v>99</v>
      </c>
      <c r="B2149" s="0" t="s">
        <v>51</v>
      </c>
      <c r="C2149" s="0" t="s">
        <v>65</v>
      </c>
      <c r="D2149" s="0" t="s">
        <v>220</v>
      </c>
      <c r="E2149" s="0" t="n">
        <v>2034</v>
      </c>
      <c r="F2149" s="5" t="n">
        <v>7.7217</v>
      </c>
      <c r="G2149" s="11" t="n">
        <v>0.081441</v>
      </c>
      <c r="H2149" s="5" t="n">
        <v>0.6288629697</v>
      </c>
      <c r="I2149" s="5" t="n">
        <v>7.0928370303</v>
      </c>
    </row>
    <row r="2150" customFormat="false" ht="14.25" hidden="false" customHeight="false" outlineLevel="0" collapsed="false">
      <c r="A2150" s="0" t="s">
        <v>99</v>
      </c>
      <c r="B2150" s="0" t="s">
        <v>51</v>
      </c>
      <c r="C2150" s="0" t="s">
        <v>65</v>
      </c>
      <c r="D2150" s="0" t="s">
        <v>220</v>
      </c>
      <c r="E2150" s="0" t="n">
        <v>2035</v>
      </c>
      <c r="F2150" s="5" t="n">
        <v>8.5581</v>
      </c>
      <c r="G2150" s="11" t="n">
        <v>0.0863</v>
      </c>
      <c r="H2150" s="5" t="n">
        <v>0.73856403</v>
      </c>
      <c r="I2150" s="5" t="n">
        <v>7.81953597</v>
      </c>
    </row>
    <row r="2151" customFormat="false" ht="14.25" hidden="false" customHeight="false" outlineLevel="0" collapsed="false">
      <c r="A2151" s="0" t="s">
        <v>99</v>
      </c>
      <c r="B2151" s="0" t="s">
        <v>51</v>
      </c>
      <c r="C2151" s="0" t="s">
        <v>65</v>
      </c>
      <c r="D2151" s="0" t="s">
        <v>220</v>
      </c>
      <c r="E2151" s="0" t="n">
        <v>2036</v>
      </c>
      <c r="F2151" s="5" t="n">
        <v>9.1824</v>
      </c>
      <c r="G2151" s="11" t="n">
        <v>0.0904988</v>
      </c>
      <c r="H2151" s="5" t="n">
        <v>0.83099618112</v>
      </c>
      <c r="I2151" s="5" t="n">
        <v>8.35140381888</v>
      </c>
    </row>
    <row r="2152" customFormat="false" ht="14.25" hidden="false" customHeight="false" outlineLevel="0" collapsed="false">
      <c r="A2152" s="0" t="s">
        <v>99</v>
      </c>
      <c r="B2152" s="0" t="s">
        <v>51</v>
      </c>
      <c r="C2152" s="0" t="s">
        <v>65</v>
      </c>
      <c r="D2152" s="0" t="s">
        <v>220</v>
      </c>
      <c r="E2152" s="0" t="n">
        <v>2037</v>
      </c>
      <c r="F2152" s="5" t="n">
        <v>9.425</v>
      </c>
      <c r="G2152" s="11" t="n">
        <v>0.0946976</v>
      </c>
      <c r="H2152" s="5" t="n">
        <v>0.89252488</v>
      </c>
      <c r="I2152" s="5" t="n">
        <v>8.53247512</v>
      </c>
    </row>
    <row r="2153" customFormat="false" ht="14.25" hidden="false" customHeight="false" outlineLevel="0" collapsed="false">
      <c r="A2153" s="0" t="s">
        <v>99</v>
      </c>
      <c r="B2153" s="0" t="s">
        <v>51</v>
      </c>
      <c r="C2153" s="0" t="s">
        <v>65</v>
      </c>
      <c r="D2153" s="0" t="s">
        <v>220</v>
      </c>
      <c r="E2153" s="0" t="n">
        <v>2038</v>
      </c>
      <c r="F2153" s="5" t="n">
        <v>9.8153</v>
      </c>
      <c r="G2153" s="11" t="n">
        <v>0.0988964</v>
      </c>
      <c r="H2153" s="5" t="n">
        <v>0.97069783492</v>
      </c>
      <c r="I2153" s="5" t="n">
        <v>8.84460216508</v>
      </c>
    </row>
    <row r="2154" customFormat="false" ht="14.25" hidden="false" customHeight="false" outlineLevel="0" collapsed="false">
      <c r="A2154" s="0" t="s">
        <v>99</v>
      </c>
      <c r="B2154" s="0" t="s">
        <v>51</v>
      </c>
      <c r="C2154" s="0" t="s">
        <v>65</v>
      </c>
      <c r="D2154" s="0" t="s">
        <v>220</v>
      </c>
      <c r="E2154" s="0" t="n">
        <v>2039</v>
      </c>
      <c r="F2154" s="5" t="n">
        <v>10.2414</v>
      </c>
      <c r="G2154" s="11" t="n">
        <v>0.1030952</v>
      </c>
      <c r="H2154" s="5" t="n">
        <v>1.05583918128</v>
      </c>
      <c r="I2154" s="5" t="n">
        <v>9.18556081872</v>
      </c>
    </row>
    <row r="2155" customFormat="false" ht="14.25" hidden="false" customHeight="false" outlineLevel="0" collapsed="false">
      <c r="A2155" s="0" t="s">
        <v>99</v>
      </c>
      <c r="B2155" s="0" t="s">
        <v>51</v>
      </c>
      <c r="C2155" s="0" t="s">
        <v>65</v>
      </c>
      <c r="D2155" s="0" t="s">
        <v>220</v>
      </c>
      <c r="E2155" s="0" t="n">
        <v>2040</v>
      </c>
      <c r="F2155" s="5" t="n">
        <v>10.1103</v>
      </c>
      <c r="G2155" s="11" t="n">
        <v>0.107294</v>
      </c>
      <c r="H2155" s="5" t="n">
        <v>1.0847745282</v>
      </c>
      <c r="I2155" s="5" t="n">
        <v>9.0255254718</v>
      </c>
    </row>
    <row r="2156" customFormat="false" ht="14.25" hidden="false" customHeight="false" outlineLevel="0" collapsed="false">
      <c r="A2156" s="0" t="s">
        <v>99</v>
      </c>
      <c r="B2156" s="0" t="s">
        <v>51</v>
      </c>
      <c r="C2156" s="0" t="s">
        <v>65</v>
      </c>
      <c r="D2156" s="0" t="s">
        <v>204</v>
      </c>
      <c r="E2156" s="0" t="n">
        <v>2024</v>
      </c>
      <c r="F2156" s="5" t="n">
        <v>34.649698476055</v>
      </c>
      <c r="G2156" s="11" t="n">
        <v>0.025</v>
      </c>
      <c r="H2156" s="5" t="n">
        <v>0.866242461901375</v>
      </c>
      <c r="I2156" s="5" t="n">
        <v>33.7834560141536</v>
      </c>
    </row>
    <row r="2157" customFormat="false" ht="14.25" hidden="false" customHeight="false" outlineLevel="0" collapsed="false">
      <c r="A2157" s="0" t="s">
        <v>99</v>
      </c>
      <c r="B2157" s="0" t="s">
        <v>51</v>
      </c>
      <c r="C2157" s="0" t="s">
        <v>65</v>
      </c>
      <c r="D2157" s="0" t="s">
        <v>204</v>
      </c>
      <c r="E2157" s="0" t="n">
        <v>2024</v>
      </c>
      <c r="F2157" s="5" t="n">
        <v>6.12841663052522</v>
      </c>
      <c r="G2157" s="11" t="n">
        <v>0.025</v>
      </c>
      <c r="H2157" s="5" t="n">
        <v>0.153210415763131</v>
      </c>
      <c r="I2157" s="5" t="n">
        <v>5.97520621476209</v>
      </c>
    </row>
    <row r="2158" customFormat="false" ht="14.25" hidden="false" customHeight="false" outlineLevel="0" collapsed="false">
      <c r="A2158" s="0" t="s">
        <v>99</v>
      </c>
      <c r="B2158" s="0" t="s">
        <v>51</v>
      </c>
      <c r="C2158" s="0" t="s">
        <v>65</v>
      </c>
      <c r="D2158" s="0" t="s">
        <v>204</v>
      </c>
      <c r="E2158" s="0" t="n">
        <v>2024</v>
      </c>
      <c r="F2158" s="5" t="n">
        <v>64.1160803590031</v>
      </c>
      <c r="G2158" s="11" t="n">
        <v>0.025</v>
      </c>
      <c r="H2158" s="5" t="n">
        <v>1.60290200897508</v>
      </c>
      <c r="I2158" s="5" t="n">
        <v>62.513178350028</v>
      </c>
    </row>
    <row r="2159" customFormat="false" ht="14.25" hidden="false" customHeight="false" outlineLevel="0" collapsed="false">
      <c r="A2159" s="0" t="s">
        <v>99</v>
      </c>
      <c r="B2159" s="0" t="s">
        <v>51</v>
      </c>
      <c r="C2159" s="0" t="s">
        <v>65</v>
      </c>
      <c r="D2159" s="0" t="s">
        <v>204</v>
      </c>
      <c r="E2159" s="0" t="n">
        <v>2025</v>
      </c>
      <c r="F2159" s="5" t="n">
        <v>37.3573297875756</v>
      </c>
      <c r="G2159" s="11" t="n">
        <v>0.025</v>
      </c>
      <c r="H2159" s="5" t="n">
        <v>0.93393324468939</v>
      </c>
      <c r="I2159" s="5" t="n">
        <v>36.4233965428862</v>
      </c>
    </row>
    <row r="2160" customFormat="false" ht="14.25" hidden="false" customHeight="false" outlineLevel="0" collapsed="false">
      <c r="A2160" s="0" t="s">
        <v>99</v>
      </c>
      <c r="B2160" s="0" t="s">
        <v>51</v>
      </c>
      <c r="C2160" s="0" t="s">
        <v>65</v>
      </c>
      <c r="D2160" s="0" t="s">
        <v>204</v>
      </c>
      <c r="E2160" s="0" t="n">
        <v>2025</v>
      </c>
      <c r="F2160" s="5" t="n">
        <v>6.10530723117984</v>
      </c>
      <c r="G2160" s="11" t="n">
        <v>0.025</v>
      </c>
      <c r="H2160" s="5" t="n">
        <v>0.152632680779496</v>
      </c>
      <c r="I2160" s="5" t="n">
        <v>5.95267455040035</v>
      </c>
    </row>
    <row r="2161" customFormat="false" ht="14.25" hidden="false" customHeight="false" outlineLevel="0" collapsed="false">
      <c r="A2161" s="0" t="s">
        <v>99</v>
      </c>
      <c r="B2161" s="0" t="s">
        <v>51</v>
      </c>
      <c r="C2161" s="0" t="s">
        <v>65</v>
      </c>
      <c r="D2161" s="0" t="s">
        <v>204</v>
      </c>
      <c r="E2161" s="0" t="n">
        <v>2025</v>
      </c>
      <c r="F2161" s="5" t="n">
        <v>64.0048051114705</v>
      </c>
      <c r="G2161" s="11" t="n">
        <v>0.025</v>
      </c>
      <c r="H2161" s="5" t="n">
        <v>1.60012012778676</v>
      </c>
      <c r="I2161" s="5" t="n">
        <v>62.4046849836837</v>
      </c>
    </row>
    <row r="2162" customFormat="false" ht="14.25" hidden="false" customHeight="false" outlineLevel="0" collapsed="false">
      <c r="A2162" s="0" t="s">
        <v>99</v>
      </c>
      <c r="B2162" s="0" t="s">
        <v>51</v>
      </c>
      <c r="C2162" s="0" t="s">
        <v>65</v>
      </c>
      <c r="D2162" s="0" t="s">
        <v>204</v>
      </c>
      <c r="E2162" s="0" t="n">
        <v>2026</v>
      </c>
      <c r="F2162" s="5" t="n">
        <v>39.978217940448</v>
      </c>
      <c r="G2162" s="11" t="n">
        <v>0.029</v>
      </c>
      <c r="H2162" s="5" t="n">
        <v>1.15936832027299</v>
      </c>
      <c r="I2162" s="5" t="n">
        <v>38.818849620175</v>
      </c>
    </row>
    <row r="2163" customFormat="false" ht="14.25" hidden="false" customHeight="false" outlineLevel="0" collapsed="false">
      <c r="A2163" s="0" t="s">
        <v>99</v>
      </c>
      <c r="B2163" s="0" t="s">
        <v>51</v>
      </c>
      <c r="C2163" s="0" t="s">
        <v>65</v>
      </c>
      <c r="D2163" s="0" t="s">
        <v>204</v>
      </c>
      <c r="E2163" s="0" t="n">
        <v>2026</v>
      </c>
      <c r="F2163" s="5" t="n">
        <v>6.06456895806208</v>
      </c>
      <c r="G2163" s="11" t="n">
        <v>0.029</v>
      </c>
      <c r="H2163" s="5" t="n">
        <v>0.1758724997838</v>
      </c>
      <c r="I2163" s="5" t="n">
        <v>5.88869645827828</v>
      </c>
    </row>
    <row r="2164" customFormat="false" ht="14.25" hidden="false" customHeight="false" outlineLevel="0" collapsed="false">
      <c r="A2164" s="0" t="s">
        <v>99</v>
      </c>
      <c r="B2164" s="0" t="s">
        <v>51</v>
      </c>
      <c r="C2164" s="0" t="s">
        <v>65</v>
      </c>
      <c r="D2164" s="0" t="s">
        <v>204</v>
      </c>
      <c r="E2164" s="0" t="n">
        <v>2026</v>
      </c>
      <c r="F2164" s="5" t="n">
        <v>63.850516673676</v>
      </c>
      <c r="G2164" s="11" t="n">
        <v>0.029</v>
      </c>
      <c r="H2164" s="5" t="n">
        <v>1.85166498353661</v>
      </c>
      <c r="I2164" s="5" t="n">
        <v>61.9988516901394</v>
      </c>
    </row>
    <row r="2165" customFormat="false" ht="14.25" hidden="false" customHeight="false" outlineLevel="0" collapsed="false">
      <c r="A2165" s="0" t="s">
        <v>99</v>
      </c>
      <c r="B2165" s="0" t="s">
        <v>51</v>
      </c>
      <c r="C2165" s="0" t="s">
        <v>65</v>
      </c>
      <c r="D2165" s="0" t="s">
        <v>204</v>
      </c>
      <c r="E2165" s="0" t="n">
        <v>2027</v>
      </c>
      <c r="F2165" s="5" t="n">
        <v>42.4079995858394</v>
      </c>
      <c r="G2165" s="11" t="n">
        <v>0.033</v>
      </c>
      <c r="H2165" s="5" t="n">
        <v>1.3994639863327</v>
      </c>
      <c r="I2165" s="5" t="n">
        <v>41.0085355995067</v>
      </c>
    </row>
    <row r="2166" customFormat="false" ht="14.25" hidden="false" customHeight="false" outlineLevel="0" collapsed="false">
      <c r="A2166" s="0" t="s">
        <v>99</v>
      </c>
      <c r="B2166" s="0" t="s">
        <v>51</v>
      </c>
      <c r="C2166" s="0" t="s">
        <v>65</v>
      </c>
      <c r="D2166" s="0" t="s">
        <v>204</v>
      </c>
      <c r="E2166" s="0" t="n">
        <v>2027</v>
      </c>
      <c r="F2166" s="5" t="n">
        <v>6.03518824035968</v>
      </c>
      <c r="G2166" s="11" t="n">
        <v>0.033</v>
      </c>
      <c r="H2166" s="5" t="n">
        <v>0.199161211931869</v>
      </c>
      <c r="I2166" s="5" t="n">
        <v>5.83602702842781</v>
      </c>
    </row>
    <row r="2167" customFormat="false" ht="14.25" hidden="false" customHeight="false" outlineLevel="0" collapsed="false">
      <c r="A2167" s="0" t="s">
        <v>99</v>
      </c>
      <c r="B2167" s="0" t="s">
        <v>51</v>
      </c>
      <c r="C2167" s="0" t="s">
        <v>65</v>
      </c>
      <c r="D2167" s="0" t="s">
        <v>204</v>
      </c>
      <c r="E2167" s="0" t="n">
        <v>2027</v>
      </c>
      <c r="F2167" s="5" t="n">
        <v>63.7971669708871</v>
      </c>
      <c r="G2167" s="11" t="n">
        <v>0.033</v>
      </c>
      <c r="H2167" s="5" t="n">
        <v>2.10530651003927</v>
      </c>
      <c r="I2167" s="5" t="n">
        <v>61.6918604608478</v>
      </c>
    </row>
    <row r="2168" customFormat="false" ht="14.25" hidden="false" customHeight="false" outlineLevel="0" collapsed="false">
      <c r="A2168" s="0" t="s">
        <v>99</v>
      </c>
      <c r="B2168" s="0" t="s">
        <v>51</v>
      </c>
      <c r="C2168" s="0" t="s">
        <v>65</v>
      </c>
      <c r="D2168" s="0" t="s">
        <v>204</v>
      </c>
      <c r="E2168" s="0" t="n">
        <v>2028</v>
      </c>
      <c r="F2168" s="5" t="n">
        <v>46.0167735901208</v>
      </c>
      <c r="G2168" s="11" t="n">
        <v>0.037</v>
      </c>
      <c r="H2168" s="5" t="n">
        <v>1.70262062283447</v>
      </c>
      <c r="I2168" s="5" t="n">
        <v>44.3141529672863</v>
      </c>
    </row>
    <row r="2169" customFormat="false" ht="14.25" hidden="false" customHeight="false" outlineLevel="0" collapsed="false">
      <c r="A2169" s="0" t="s">
        <v>99</v>
      </c>
      <c r="B2169" s="0" t="s">
        <v>51</v>
      </c>
      <c r="C2169" s="0" t="s">
        <v>65</v>
      </c>
      <c r="D2169" s="0" t="s">
        <v>204</v>
      </c>
      <c r="E2169" s="0" t="n">
        <v>2028</v>
      </c>
      <c r="F2169" s="5" t="n">
        <v>5.97772426343063</v>
      </c>
      <c r="G2169" s="11" t="n">
        <v>0.037</v>
      </c>
      <c r="H2169" s="5" t="n">
        <v>0.221175797746933</v>
      </c>
      <c r="I2169" s="5" t="n">
        <v>5.7565484656837</v>
      </c>
    </row>
    <row r="2170" customFormat="false" ht="14.25" hidden="false" customHeight="false" outlineLevel="0" collapsed="false">
      <c r="A2170" s="0" t="s">
        <v>99</v>
      </c>
      <c r="B2170" s="0" t="s">
        <v>51</v>
      </c>
      <c r="C2170" s="0" t="s">
        <v>65</v>
      </c>
      <c r="D2170" s="0" t="s">
        <v>204</v>
      </c>
      <c r="E2170" s="0" t="n">
        <v>2028</v>
      </c>
      <c r="F2170" s="5" t="n">
        <v>63.7797656647124</v>
      </c>
      <c r="G2170" s="11" t="n">
        <v>0.037</v>
      </c>
      <c r="H2170" s="5" t="n">
        <v>2.35985132959436</v>
      </c>
      <c r="I2170" s="5" t="n">
        <v>61.419914335118</v>
      </c>
    </row>
    <row r="2171" customFormat="false" ht="14.25" hidden="false" customHeight="false" outlineLevel="0" collapsed="false">
      <c r="A2171" s="0" t="s">
        <v>99</v>
      </c>
      <c r="B2171" s="0" t="s">
        <v>51</v>
      </c>
      <c r="C2171" s="0" t="s">
        <v>65</v>
      </c>
      <c r="D2171" s="0" t="s">
        <v>204</v>
      </c>
      <c r="E2171" s="0" t="n">
        <v>2029</v>
      </c>
      <c r="F2171" s="5" t="n">
        <v>49.8680695789084</v>
      </c>
      <c r="G2171" s="11" t="n">
        <v>0.041</v>
      </c>
      <c r="H2171" s="5" t="n">
        <v>2.04459085273525</v>
      </c>
      <c r="I2171" s="5" t="n">
        <v>47.8234787261732</v>
      </c>
    </row>
    <row r="2172" customFormat="false" ht="14.25" hidden="false" customHeight="false" outlineLevel="0" collapsed="false">
      <c r="A2172" s="0" t="s">
        <v>99</v>
      </c>
      <c r="B2172" s="0" t="s">
        <v>51</v>
      </c>
      <c r="C2172" s="0" t="s">
        <v>65</v>
      </c>
      <c r="D2172" s="0" t="s">
        <v>204</v>
      </c>
      <c r="E2172" s="0" t="n">
        <v>2029</v>
      </c>
      <c r="F2172" s="5" t="n">
        <v>5.92204979257052</v>
      </c>
      <c r="G2172" s="11" t="n">
        <v>0.041</v>
      </c>
      <c r="H2172" s="5" t="n">
        <v>0.242804041495391</v>
      </c>
      <c r="I2172" s="5" t="n">
        <v>5.67924575107513</v>
      </c>
    </row>
    <row r="2173" customFormat="false" ht="14.25" hidden="false" customHeight="false" outlineLevel="0" collapsed="false">
      <c r="A2173" s="0" t="s">
        <v>99</v>
      </c>
      <c r="B2173" s="0" t="s">
        <v>51</v>
      </c>
      <c r="C2173" s="0" t="s">
        <v>65</v>
      </c>
      <c r="D2173" s="0" t="s">
        <v>204</v>
      </c>
      <c r="E2173" s="0" t="n">
        <v>2029</v>
      </c>
      <c r="F2173" s="5" t="n">
        <v>63.9318783259141</v>
      </c>
      <c r="G2173" s="11" t="n">
        <v>0.041</v>
      </c>
      <c r="H2173" s="5" t="n">
        <v>2.62120701136248</v>
      </c>
      <c r="I2173" s="5" t="n">
        <v>61.3106713145516</v>
      </c>
    </row>
    <row r="2174" customFormat="false" ht="14.25" hidden="false" customHeight="false" outlineLevel="0" collapsed="false">
      <c r="A2174" s="0" t="s">
        <v>99</v>
      </c>
      <c r="B2174" s="0" t="s">
        <v>51</v>
      </c>
      <c r="C2174" s="0" t="s">
        <v>65</v>
      </c>
      <c r="D2174" s="0" t="s">
        <v>204</v>
      </c>
      <c r="E2174" s="0" t="n">
        <v>2030</v>
      </c>
      <c r="F2174" s="5" t="n">
        <v>53.9272106431133</v>
      </c>
      <c r="G2174" s="11" t="n">
        <v>0.045</v>
      </c>
      <c r="H2174" s="5" t="n">
        <v>2.4267244789401</v>
      </c>
      <c r="I2174" s="5" t="n">
        <v>51.5004861641732</v>
      </c>
    </row>
    <row r="2175" customFormat="false" ht="14.25" hidden="false" customHeight="false" outlineLevel="0" collapsed="false">
      <c r="A2175" s="0" t="s">
        <v>99</v>
      </c>
      <c r="B2175" s="0" t="s">
        <v>51</v>
      </c>
      <c r="C2175" s="0" t="s">
        <v>65</v>
      </c>
      <c r="D2175" s="0" t="s">
        <v>204</v>
      </c>
      <c r="E2175" s="0" t="n">
        <v>2030</v>
      </c>
      <c r="F2175" s="5" t="n">
        <v>5.87246628815574</v>
      </c>
      <c r="G2175" s="11" t="n">
        <v>0.045</v>
      </c>
      <c r="H2175" s="5" t="n">
        <v>0.264260982967008</v>
      </c>
      <c r="I2175" s="5" t="n">
        <v>5.60820530518873</v>
      </c>
    </row>
    <row r="2176" customFormat="false" ht="14.25" hidden="false" customHeight="false" outlineLevel="0" collapsed="false">
      <c r="A2176" s="0" t="s">
        <v>99</v>
      </c>
      <c r="B2176" s="0" t="s">
        <v>51</v>
      </c>
      <c r="C2176" s="0" t="s">
        <v>65</v>
      </c>
      <c r="D2176" s="0" t="s">
        <v>204</v>
      </c>
      <c r="E2176" s="0" t="n">
        <v>2030</v>
      </c>
      <c r="F2176" s="5" t="n">
        <v>64.1761061367534</v>
      </c>
      <c r="G2176" s="11" t="n">
        <v>0.045</v>
      </c>
      <c r="H2176" s="5" t="n">
        <v>2.8879247761539</v>
      </c>
      <c r="I2176" s="5" t="n">
        <v>61.2881813605995</v>
      </c>
    </row>
    <row r="2177" customFormat="false" ht="14.25" hidden="false" customHeight="false" outlineLevel="0" collapsed="false">
      <c r="A2177" s="0" t="s">
        <v>99</v>
      </c>
      <c r="B2177" s="0" t="s">
        <v>51</v>
      </c>
      <c r="C2177" s="0" t="s">
        <v>65</v>
      </c>
      <c r="D2177" s="0" t="s">
        <v>204</v>
      </c>
      <c r="E2177" s="0" t="n">
        <v>2031</v>
      </c>
      <c r="F2177" s="5" t="n">
        <v>50.7334517836729</v>
      </c>
      <c r="G2177" s="11" t="n">
        <v>0.048</v>
      </c>
      <c r="H2177" s="5" t="n">
        <v>2.4352056856163</v>
      </c>
      <c r="I2177" s="5" t="n">
        <v>48.2982460980566</v>
      </c>
    </row>
    <row r="2178" customFormat="false" ht="14.25" hidden="false" customHeight="false" outlineLevel="0" collapsed="false">
      <c r="A2178" s="0" t="s">
        <v>99</v>
      </c>
      <c r="B2178" s="0" t="s">
        <v>51</v>
      </c>
      <c r="C2178" s="0" t="s">
        <v>65</v>
      </c>
      <c r="D2178" s="0" t="s">
        <v>204</v>
      </c>
      <c r="E2178" s="0" t="n">
        <v>2031</v>
      </c>
      <c r="F2178" s="5" t="n">
        <v>5.76042438639868</v>
      </c>
      <c r="G2178" s="11" t="n">
        <v>0.048</v>
      </c>
      <c r="H2178" s="5" t="n">
        <v>0.276500370547137</v>
      </c>
      <c r="I2178" s="5" t="n">
        <v>5.48392401585154</v>
      </c>
    </row>
    <row r="2179" customFormat="false" ht="14.25" hidden="false" customHeight="false" outlineLevel="0" collapsed="false">
      <c r="A2179" s="0" t="s">
        <v>99</v>
      </c>
      <c r="B2179" s="0" t="s">
        <v>51</v>
      </c>
      <c r="C2179" s="0" t="s">
        <v>65</v>
      </c>
      <c r="D2179" s="0" t="s">
        <v>204</v>
      </c>
      <c r="E2179" s="0" t="n">
        <v>2031</v>
      </c>
      <c r="F2179" s="5" t="n">
        <v>64.4264051730132</v>
      </c>
      <c r="G2179" s="11" t="n">
        <v>0.048</v>
      </c>
      <c r="H2179" s="5" t="n">
        <v>3.09246744830463</v>
      </c>
      <c r="I2179" s="5" t="n">
        <v>61.3339377247086</v>
      </c>
    </row>
    <row r="2180" customFormat="false" ht="14.25" hidden="false" customHeight="false" outlineLevel="0" collapsed="false">
      <c r="A2180" s="0" t="s">
        <v>99</v>
      </c>
      <c r="B2180" s="0" t="s">
        <v>51</v>
      </c>
      <c r="C2180" s="0" t="s">
        <v>65</v>
      </c>
      <c r="D2180" s="0" t="s">
        <v>204</v>
      </c>
      <c r="E2180" s="0" t="n">
        <v>2032</v>
      </c>
      <c r="F2180" s="5" t="n">
        <v>49.1068924341027</v>
      </c>
      <c r="G2180" s="11" t="n">
        <v>0.051</v>
      </c>
      <c r="H2180" s="5" t="n">
        <v>2.50445151413924</v>
      </c>
      <c r="I2180" s="5" t="n">
        <v>46.6024409199634</v>
      </c>
    </row>
    <row r="2181" customFormat="false" ht="14.25" hidden="false" customHeight="false" outlineLevel="0" collapsed="false">
      <c r="A2181" s="0" t="s">
        <v>99</v>
      </c>
      <c r="B2181" s="0" t="s">
        <v>51</v>
      </c>
      <c r="C2181" s="0" t="s">
        <v>65</v>
      </c>
      <c r="D2181" s="0" t="s">
        <v>204</v>
      </c>
      <c r="E2181" s="0" t="n">
        <v>2032</v>
      </c>
      <c r="F2181" s="5" t="n">
        <v>5.62817073727988</v>
      </c>
      <c r="G2181" s="11" t="n">
        <v>0.051</v>
      </c>
      <c r="H2181" s="5" t="n">
        <v>0.287036707601274</v>
      </c>
      <c r="I2181" s="5" t="n">
        <v>5.3411340296786</v>
      </c>
    </row>
    <row r="2182" customFormat="false" ht="14.25" hidden="false" customHeight="false" outlineLevel="0" collapsed="false">
      <c r="A2182" s="0" t="s">
        <v>99</v>
      </c>
      <c r="B2182" s="0" t="s">
        <v>51</v>
      </c>
      <c r="C2182" s="0" t="s">
        <v>65</v>
      </c>
      <c r="D2182" s="0" t="s">
        <v>204</v>
      </c>
      <c r="E2182" s="0" t="n">
        <v>2032</v>
      </c>
      <c r="F2182" s="5" t="n">
        <v>64.8561649424985</v>
      </c>
      <c r="G2182" s="11" t="n">
        <v>0.051</v>
      </c>
      <c r="H2182" s="5" t="n">
        <v>3.30766441206742</v>
      </c>
      <c r="I2182" s="5" t="n">
        <v>61.5485005304311</v>
      </c>
    </row>
    <row r="2183" customFormat="false" ht="14.25" hidden="false" customHeight="false" outlineLevel="0" collapsed="false">
      <c r="A2183" s="0" t="s">
        <v>99</v>
      </c>
      <c r="B2183" s="0" t="s">
        <v>51</v>
      </c>
      <c r="C2183" s="0" t="s">
        <v>65</v>
      </c>
      <c r="D2183" s="0" t="s">
        <v>204</v>
      </c>
      <c r="E2183" s="0" t="n">
        <v>2033</v>
      </c>
      <c r="F2183" s="5" t="n">
        <v>47.9718729827686</v>
      </c>
      <c r="G2183" s="11" t="n">
        <v>0.054</v>
      </c>
      <c r="H2183" s="5" t="n">
        <v>2.59048114106951</v>
      </c>
      <c r="I2183" s="5" t="n">
        <v>45.3813918416991</v>
      </c>
    </row>
    <row r="2184" customFormat="false" ht="14.25" hidden="false" customHeight="false" outlineLevel="0" collapsed="false">
      <c r="A2184" s="0" t="s">
        <v>99</v>
      </c>
      <c r="B2184" s="0" t="s">
        <v>51</v>
      </c>
      <c r="C2184" s="0" t="s">
        <v>65</v>
      </c>
      <c r="D2184" s="0" t="s">
        <v>204</v>
      </c>
      <c r="E2184" s="0" t="n">
        <v>2033</v>
      </c>
      <c r="F2184" s="5" t="n">
        <v>5.48388696963219</v>
      </c>
      <c r="G2184" s="11" t="n">
        <v>0.054</v>
      </c>
      <c r="H2184" s="5" t="n">
        <v>0.296129896360138</v>
      </c>
      <c r="I2184" s="5" t="n">
        <v>5.18775707327206</v>
      </c>
    </row>
    <row r="2185" customFormat="false" ht="14.25" hidden="false" customHeight="false" outlineLevel="0" collapsed="false">
      <c r="A2185" s="0" t="s">
        <v>99</v>
      </c>
      <c r="B2185" s="0" t="s">
        <v>51</v>
      </c>
      <c r="C2185" s="0" t="s">
        <v>65</v>
      </c>
      <c r="D2185" s="0" t="s">
        <v>204</v>
      </c>
      <c r="E2185" s="0" t="n">
        <v>2033</v>
      </c>
      <c r="F2185" s="5" t="n">
        <v>65.2389363839255</v>
      </c>
      <c r="G2185" s="11" t="n">
        <v>0.054</v>
      </c>
      <c r="H2185" s="5" t="n">
        <v>3.52290256473198</v>
      </c>
      <c r="I2185" s="5" t="n">
        <v>61.7160338191936</v>
      </c>
    </row>
    <row r="2186" customFormat="false" ht="14.25" hidden="false" customHeight="false" outlineLevel="0" collapsed="false">
      <c r="A2186" s="0" t="s">
        <v>99</v>
      </c>
      <c r="B2186" s="0" t="s">
        <v>51</v>
      </c>
      <c r="C2186" s="0" t="s">
        <v>65</v>
      </c>
      <c r="D2186" s="0" t="s">
        <v>204</v>
      </c>
      <c r="E2186" s="0" t="n">
        <v>2034</v>
      </c>
      <c r="F2186" s="5" t="n">
        <v>47.6019988073079</v>
      </c>
      <c r="G2186" s="11" t="n">
        <v>0.057</v>
      </c>
      <c r="H2186" s="5" t="n">
        <v>2.71331393201655</v>
      </c>
      <c r="I2186" s="5" t="n">
        <v>44.8886848752913</v>
      </c>
    </row>
    <row r="2187" customFormat="false" ht="14.25" hidden="false" customHeight="false" outlineLevel="0" collapsed="false">
      <c r="A2187" s="0" t="s">
        <v>99</v>
      </c>
      <c r="B2187" s="0" t="s">
        <v>51</v>
      </c>
      <c r="C2187" s="0" t="s">
        <v>65</v>
      </c>
      <c r="D2187" s="0" t="s">
        <v>204</v>
      </c>
      <c r="E2187" s="0" t="n">
        <v>2034</v>
      </c>
      <c r="F2187" s="5" t="n">
        <v>5.34368667303279</v>
      </c>
      <c r="G2187" s="11" t="n">
        <v>0.057</v>
      </c>
      <c r="H2187" s="5" t="n">
        <v>0.304590140362869</v>
      </c>
      <c r="I2187" s="5" t="n">
        <v>5.03909653266992</v>
      </c>
    </row>
    <row r="2188" customFormat="false" ht="14.25" hidden="false" customHeight="false" outlineLevel="0" collapsed="false">
      <c r="A2188" s="0" t="s">
        <v>99</v>
      </c>
      <c r="B2188" s="0" t="s">
        <v>51</v>
      </c>
      <c r="C2188" s="0" t="s">
        <v>65</v>
      </c>
      <c r="D2188" s="0" t="s">
        <v>204</v>
      </c>
      <c r="E2188" s="0" t="n">
        <v>2034</v>
      </c>
      <c r="F2188" s="5" t="n">
        <v>65.3822096304967</v>
      </c>
      <c r="G2188" s="11" t="n">
        <v>0.057</v>
      </c>
      <c r="H2188" s="5" t="n">
        <v>3.72678594893831</v>
      </c>
      <c r="I2188" s="5" t="n">
        <v>61.6554236815583</v>
      </c>
    </row>
    <row r="2189" customFormat="false" ht="14.25" hidden="false" customHeight="false" outlineLevel="0" collapsed="false">
      <c r="A2189" s="0" t="s">
        <v>99</v>
      </c>
      <c r="B2189" s="0" t="s">
        <v>51</v>
      </c>
      <c r="C2189" s="0" t="s">
        <v>65</v>
      </c>
      <c r="D2189" s="0" t="s">
        <v>204</v>
      </c>
      <c r="E2189" s="0" t="n">
        <v>2035</v>
      </c>
      <c r="F2189" s="5" t="n">
        <v>47.1529628851496</v>
      </c>
      <c r="G2189" s="11" t="n">
        <v>0.06</v>
      </c>
      <c r="H2189" s="5" t="n">
        <v>2.82917777310898</v>
      </c>
      <c r="I2189" s="5" t="n">
        <v>44.3237851120406</v>
      </c>
    </row>
    <row r="2190" customFormat="false" ht="14.25" hidden="false" customHeight="false" outlineLevel="0" collapsed="false">
      <c r="A2190" s="0" t="s">
        <v>99</v>
      </c>
      <c r="B2190" s="0" t="s">
        <v>51</v>
      </c>
      <c r="C2190" s="0" t="s">
        <v>65</v>
      </c>
      <c r="D2190" s="0" t="s">
        <v>204</v>
      </c>
      <c r="E2190" s="0" t="n">
        <v>2035</v>
      </c>
      <c r="F2190" s="5" t="n">
        <v>5.2007246470019</v>
      </c>
      <c r="G2190" s="11" t="n">
        <v>0.06</v>
      </c>
      <c r="H2190" s="5" t="n">
        <v>0.312043478820114</v>
      </c>
      <c r="I2190" s="5" t="n">
        <v>4.88868116818179</v>
      </c>
    </row>
    <row r="2191" customFormat="false" ht="14.25" hidden="false" customHeight="false" outlineLevel="0" collapsed="false">
      <c r="A2191" s="0" t="s">
        <v>99</v>
      </c>
      <c r="B2191" s="0" t="s">
        <v>51</v>
      </c>
      <c r="C2191" s="0" t="s">
        <v>65</v>
      </c>
      <c r="D2191" s="0" t="s">
        <v>204</v>
      </c>
      <c r="E2191" s="0" t="n">
        <v>2035</v>
      </c>
      <c r="F2191" s="5" t="n">
        <v>65.5792879132875</v>
      </c>
      <c r="G2191" s="11" t="n">
        <v>0.06</v>
      </c>
      <c r="H2191" s="5" t="n">
        <v>3.93475727479725</v>
      </c>
      <c r="I2191" s="5" t="n">
        <v>61.6445306384903</v>
      </c>
    </row>
    <row r="2192" customFormat="false" ht="14.25" hidden="false" customHeight="false" outlineLevel="0" collapsed="false">
      <c r="A2192" s="0" t="s">
        <v>99</v>
      </c>
      <c r="B2192" s="0" t="s">
        <v>51</v>
      </c>
      <c r="C2192" s="0" t="s">
        <v>65</v>
      </c>
      <c r="D2192" s="0" t="s">
        <v>204</v>
      </c>
      <c r="E2192" s="0" t="n">
        <v>2036</v>
      </c>
      <c r="F2192" s="5" t="n">
        <v>46.3338303678106</v>
      </c>
      <c r="G2192" s="11" t="n">
        <v>0.064</v>
      </c>
      <c r="H2192" s="5" t="n">
        <v>2.96536514353988</v>
      </c>
      <c r="I2192" s="5" t="n">
        <v>43.3684652242707</v>
      </c>
    </row>
    <row r="2193" customFormat="false" ht="14.25" hidden="false" customHeight="false" outlineLevel="0" collapsed="false">
      <c r="A2193" s="0" t="s">
        <v>99</v>
      </c>
      <c r="B2193" s="0" t="s">
        <v>51</v>
      </c>
      <c r="C2193" s="0" t="s">
        <v>65</v>
      </c>
      <c r="D2193" s="0" t="s">
        <v>204</v>
      </c>
      <c r="E2193" s="0" t="n">
        <v>2036</v>
      </c>
      <c r="F2193" s="5" t="n">
        <v>5.04841315081684</v>
      </c>
      <c r="G2193" s="11" t="n">
        <v>0.064</v>
      </c>
      <c r="H2193" s="5" t="n">
        <v>0.323098441652278</v>
      </c>
      <c r="I2193" s="5" t="n">
        <v>4.72531470916457</v>
      </c>
    </row>
    <row r="2194" customFormat="false" ht="14.25" hidden="false" customHeight="false" outlineLevel="0" collapsed="false">
      <c r="A2194" s="0" t="s">
        <v>99</v>
      </c>
      <c r="B2194" s="0" t="s">
        <v>51</v>
      </c>
      <c r="C2194" s="0" t="s">
        <v>65</v>
      </c>
      <c r="D2194" s="0" t="s">
        <v>204</v>
      </c>
      <c r="E2194" s="0" t="n">
        <v>2036</v>
      </c>
      <c r="F2194" s="5" t="n">
        <v>65.8914143870822</v>
      </c>
      <c r="G2194" s="11" t="n">
        <v>0.064</v>
      </c>
      <c r="H2194" s="5" t="n">
        <v>4.21705052077326</v>
      </c>
      <c r="I2194" s="5" t="n">
        <v>61.674363866309</v>
      </c>
    </row>
    <row r="2195" customFormat="false" ht="14.25" hidden="false" customHeight="false" outlineLevel="0" collapsed="false">
      <c r="A2195" s="0" t="s">
        <v>99</v>
      </c>
      <c r="B2195" s="0" t="s">
        <v>51</v>
      </c>
      <c r="C2195" s="0" t="s">
        <v>65</v>
      </c>
      <c r="D2195" s="0" t="s">
        <v>204</v>
      </c>
      <c r="E2195" s="0" t="n">
        <v>2037</v>
      </c>
      <c r="F2195" s="5" t="n">
        <v>43.2474715062885</v>
      </c>
      <c r="G2195" s="11" t="n">
        <v>0.068</v>
      </c>
      <c r="H2195" s="5" t="n">
        <v>2.94082806242762</v>
      </c>
      <c r="I2195" s="5" t="n">
        <v>40.3066434438609</v>
      </c>
    </row>
    <row r="2196" customFormat="false" ht="14.25" hidden="false" customHeight="false" outlineLevel="0" collapsed="false">
      <c r="A2196" s="0" t="s">
        <v>99</v>
      </c>
      <c r="B2196" s="0" t="s">
        <v>51</v>
      </c>
      <c r="C2196" s="0" t="s">
        <v>65</v>
      </c>
      <c r="D2196" s="0" t="s">
        <v>204</v>
      </c>
      <c r="E2196" s="0" t="n">
        <v>2037</v>
      </c>
      <c r="F2196" s="5" t="n">
        <v>4.86245844803475</v>
      </c>
      <c r="G2196" s="11" t="n">
        <v>0.068</v>
      </c>
      <c r="H2196" s="5" t="n">
        <v>0.330647174466363</v>
      </c>
      <c r="I2196" s="5" t="n">
        <v>4.53181127356839</v>
      </c>
    </row>
    <row r="2197" customFormat="false" ht="14.25" hidden="false" customHeight="false" outlineLevel="0" collapsed="false">
      <c r="A2197" s="0" t="s">
        <v>99</v>
      </c>
      <c r="B2197" s="0" t="s">
        <v>51</v>
      </c>
      <c r="C2197" s="0" t="s">
        <v>65</v>
      </c>
      <c r="D2197" s="0" t="s">
        <v>204</v>
      </c>
      <c r="E2197" s="0" t="n">
        <v>2037</v>
      </c>
      <c r="F2197" s="5" t="n">
        <v>66.4159296433819</v>
      </c>
      <c r="G2197" s="11" t="n">
        <v>0.068</v>
      </c>
      <c r="H2197" s="5" t="n">
        <v>4.51628321574997</v>
      </c>
      <c r="I2197" s="5" t="n">
        <v>61.8996464276319</v>
      </c>
    </row>
    <row r="2198" customFormat="false" ht="14.25" hidden="false" customHeight="false" outlineLevel="0" collapsed="false">
      <c r="A2198" s="0" t="s">
        <v>99</v>
      </c>
      <c r="B2198" s="0" t="s">
        <v>51</v>
      </c>
      <c r="C2198" s="0" t="s">
        <v>65</v>
      </c>
      <c r="D2198" s="0" t="s">
        <v>204</v>
      </c>
      <c r="E2198" s="0" t="n">
        <v>2038</v>
      </c>
      <c r="F2198" s="5" t="n">
        <v>41.0296717028221</v>
      </c>
      <c r="G2198" s="11" t="n">
        <v>0.072</v>
      </c>
      <c r="H2198" s="5" t="n">
        <v>2.95413636260319</v>
      </c>
      <c r="I2198" s="5" t="n">
        <v>38.075535340219</v>
      </c>
    </row>
    <row r="2199" customFormat="false" ht="14.25" hidden="false" customHeight="false" outlineLevel="0" collapsed="false">
      <c r="A2199" s="0" t="s">
        <v>99</v>
      </c>
      <c r="B2199" s="0" t="s">
        <v>51</v>
      </c>
      <c r="C2199" s="0" t="s">
        <v>65</v>
      </c>
      <c r="D2199" s="0" t="s">
        <v>204</v>
      </c>
      <c r="E2199" s="0" t="n">
        <v>2038</v>
      </c>
      <c r="F2199" s="5" t="n">
        <v>4.68289755713007</v>
      </c>
      <c r="G2199" s="11" t="n">
        <v>0.072</v>
      </c>
      <c r="H2199" s="5" t="n">
        <v>0.337168624113365</v>
      </c>
      <c r="I2199" s="5" t="n">
        <v>4.3457289330167</v>
      </c>
    </row>
    <row r="2200" customFormat="false" ht="14.25" hidden="false" customHeight="false" outlineLevel="0" collapsed="false">
      <c r="A2200" s="0" t="s">
        <v>99</v>
      </c>
      <c r="B2200" s="0" t="s">
        <v>51</v>
      </c>
      <c r="C2200" s="0" t="s">
        <v>65</v>
      </c>
      <c r="D2200" s="0" t="s">
        <v>204</v>
      </c>
      <c r="E2200" s="0" t="n">
        <v>2038</v>
      </c>
      <c r="F2200" s="5" t="n">
        <v>66.8673612893721</v>
      </c>
      <c r="G2200" s="11" t="n">
        <v>0.072</v>
      </c>
      <c r="H2200" s="5" t="n">
        <v>4.81445001283479</v>
      </c>
      <c r="I2200" s="5" t="n">
        <v>62.0529112765373</v>
      </c>
    </row>
    <row r="2201" customFormat="false" ht="14.25" hidden="false" customHeight="false" outlineLevel="0" collapsed="false">
      <c r="A2201" s="0" t="s">
        <v>99</v>
      </c>
      <c r="B2201" s="0" t="s">
        <v>51</v>
      </c>
      <c r="C2201" s="0" t="s">
        <v>65</v>
      </c>
      <c r="D2201" s="0" t="s">
        <v>204</v>
      </c>
      <c r="E2201" s="0" t="n">
        <v>2039</v>
      </c>
      <c r="F2201" s="5" t="n">
        <v>39.7390645292042</v>
      </c>
      <c r="G2201" s="11" t="n">
        <v>0.076</v>
      </c>
      <c r="H2201" s="5" t="n">
        <v>3.02016890421952</v>
      </c>
      <c r="I2201" s="5" t="n">
        <v>36.7188956249847</v>
      </c>
    </row>
    <row r="2202" customFormat="false" ht="14.25" hidden="false" customHeight="false" outlineLevel="0" collapsed="false">
      <c r="A2202" s="0" t="s">
        <v>99</v>
      </c>
      <c r="B2202" s="0" t="s">
        <v>51</v>
      </c>
      <c r="C2202" s="0" t="s">
        <v>65</v>
      </c>
      <c r="D2202" s="0" t="s">
        <v>204</v>
      </c>
      <c r="E2202" s="0" t="n">
        <v>2039</v>
      </c>
      <c r="F2202" s="5" t="n">
        <v>4.59596843427869</v>
      </c>
      <c r="G2202" s="11" t="n">
        <v>0.076</v>
      </c>
      <c r="H2202" s="5" t="n">
        <v>0.349293601005181</v>
      </c>
      <c r="I2202" s="5" t="n">
        <v>4.24667483327351</v>
      </c>
    </row>
    <row r="2203" customFormat="false" ht="14.25" hidden="false" customHeight="false" outlineLevel="0" collapsed="false">
      <c r="A2203" s="0" t="s">
        <v>99</v>
      </c>
      <c r="B2203" s="0" t="s">
        <v>51</v>
      </c>
      <c r="C2203" s="0" t="s">
        <v>65</v>
      </c>
      <c r="D2203" s="0" t="s">
        <v>204</v>
      </c>
      <c r="E2203" s="0" t="n">
        <v>2039</v>
      </c>
      <c r="F2203" s="5" t="n">
        <v>67.2582790593949</v>
      </c>
      <c r="G2203" s="11" t="n">
        <v>0.076</v>
      </c>
      <c r="H2203" s="5" t="n">
        <v>5.11162920851402</v>
      </c>
      <c r="I2203" s="5" t="n">
        <v>62.1466498508809</v>
      </c>
    </row>
    <row r="2204" customFormat="false" ht="14.25" hidden="false" customHeight="false" outlineLevel="0" collapsed="false">
      <c r="A2204" s="0" t="s">
        <v>99</v>
      </c>
      <c r="B2204" s="0" t="s">
        <v>51</v>
      </c>
      <c r="C2204" s="0" t="s">
        <v>65</v>
      </c>
      <c r="D2204" s="0" t="s">
        <v>204</v>
      </c>
      <c r="E2204" s="0" t="n">
        <v>2040</v>
      </c>
      <c r="F2204" s="5" t="n">
        <v>38.6891465729939</v>
      </c>
      <c r="G2204" s="11" t="n">
        <v>0.08</v>
      </c>
      <c r="H2204" s="5" t="n">
        <v>3.09513172583951</v>
      </c>
      <c r="I2204" s="5" t="n">
        <v>35.5940148471543</v>
      </c>
    </row>
    <row r="2205" customFormat="false" ht="14.25" hidden="false" customHeight="false" outlineLevel="0" collapsed="false">
      <c r="A2205" s="0" t="s">
        <v>99</v>
      </c>
      <c r="B2205" s="0" t="s">
        <v>51</v>
      </c>
      <c r="C2205" s="0" t="s">
        <v>65</v>
      </c>
      <c r="D2205" s="0" t="s">
        <v>204</v>
      </c>
      <c r="E2205" s="0" t="n">
        <v>2040</v>
      </c>
      <c r="F2205" s="5" t="n">
        <v>4.77746767211063</v>
      </c>
      <c r="G2205" s="11" t="n">
        <v>0.08</v>
      </c>
      <c r="H2205" s="5" t="n">
        <v>0.38219741376885</v>
      </c>
      <c r="I2205" s="5" t="n">
        <v>4.39527025834178</v>
      </c>
    </row>
    <row r="2206" customFormat="false" ht="14.25" hidden="false" customHeight="false" outlineLevel="0" collapsed="false">
      <c r="A2206" s="0" t="s">
        <v>99</v>
      </c>
      <c r="B2206" s="0" t="s">
        <v>51</v>
      </c>
      <c r="C2206" s="0" t="s">
        <v>65</v>
      </c>
      <c r="D2206" s="0" t="s">
        <v>204</v>
      </c>
      <c r="E2206" s="0" t="n">
        <v>2040</v>
      </c>
      <c r="F2206" s="5" t="n">
        <v>67.7973750785959</v>
      </c>
      <c r="G2206" s="11" t="n">
        <v>0.08</v>
      </c>
      <c r="H2206" s="5" t="n">
        <v>5.42379000628767</v>
      </c>
      <c r="I2206" s="5" t="n">
        <v>62.3735850723082</v>
      </c>
    </row>
    <row r="2207" customFormat="false" ht="14.25" hidden="false" customHeight="false" outlineLevel="0" collapsed="false">
      <c r="A2207" s="0" t="s">
        <v>99</v>
      </c>
      <c r="B2207" s="0" t="s">
        <v>51</v>
      </c>
      <c r="C2207" s="0" t="s">
        <v>65</v>
      </c>
      <c r="D2207" s="0" t="s">
        <v>206</v>
      </c>
      <c r="E2207" s="0" t="n">
        <v>2024</v>
      </c>
      <c r="F2207" s="5" t="n">
        <v>2.0671946235681</v>
      </c>
      <c r="G2207" s="11" t="n">
        <v>0.091947</v>
      </c>
      <c r="H2207" s="5" t="n">
        <v>0.190072344053216</v>
      </c>
      <c r="I2207" s="5" t="n">
        <v>1.87712227951488</v>
      </c>
    </row>
    <row r="2208" customFormat="false" ht="14.25" hidden="false" customHeight="false" outlineLevel="0" collapsed="false">
      <c r="A2208" s="0" t="s">
        <v>99</v>
      </c>
      <c r="B2208" s="0" t="s">
        <v>51</v>
      </c>
      <c r="C2208" s="0" t="s">
        <v>65</v>
      </c>
      <c r="D2208" s="0" t="s">
        <v>206</v>
      </c>
      <c r="E2208" s="0" t="n">
        <v>2025</v>
      </c>
      <c r="F2208" s="5" t="n">
        <v>2.45199851518003</v>
      </c>
      <c r="G2208" s="11" t="n">
        <v>0.091947</v>
      </c>
      <c r="H2208" s="5" t="n">
        <v>0.225453907475258</v>
      </c>
      <c r="I2208" s="5" t="n">
        <v>2.22654460770477</v>
      </c>
    </row>
    <row r="2209" customFormat="false" ht="14.25" hidden="false" customHeight="false" outlineLevel="0" collapsed="false">
      <c r="A2209" s="0" t="s">
        <v>99</v>
      </c>
      <c r="B2209" s="0" t="s">
        <v>51</v>
      </c>
      <c r="C2209" s="0" t="s">
        <v>65</v>
      </c>
      <c r="D2209" s="0" t="s">
        <v>206</v>
      </c>
      <c r="E2209" s="0" t="n">
        <v>2026</v>
      </c>
      <c r="F2209" s="5" t="n">
        <v>2.89233369901782</v>
      </c>
      <c r="G2209" s="11" t="n">
        <v>0.1051474</v>
      </c>
      <c r="H2209" s="5" t="n">
        <v>0.304121368384106</v>
      </c>
      <c r="I2209" s="5" t="n">
        <v>2.58821233063371</v>
      </c>
    </row>
    <row r="2210" customFormat="false" ht="14.25" hidden="false" customHeight="false" outlineLevel="0" collapsed="false">
      <c r="A2210" s="0" t="s">
        <v>99</v>
      </c>
      <c r="B2210" s="0" t="s">
        <v>51</v>
      </c>
      <c r="C2210" s="0" t="s">
        <v>65</v>
      </c>
      <c r="D2210" s="0" t="s">
        <v>206</v>
      </c>
      <c r="E2210" s="0" t="n">
        <v>2027</v>
      </c>
      <c r="F2210" s="5" t="n">
        <v>3.46241844639984</v>
      </c>
      <c r="G2210" s="11" t="n">
        <v>0.1183478</v>
      </c>
      <c r="H2210" s="5" t="n">
        <v>0.409769605810838</v>
      </c>
      <c r="I2210" s="5" t="n">
        <v>3.052648840589</v>
      </c>
    </row>
    <row r="2211" customFormat="false" ht="14.25" hidden="false" customHeight="false" outlineLevel="0" collapsed="false">
      <c r="A2211" s="0" t="s">
        <v>99</v>
      </c>
      <c r="B2211" s="0" t="s">
        <v>51</v>
      </c>
      <c r="C2211" s="0" t="s">
        <v>65</v>
      </c>
      <c r="D2211" s="0" t="s">
        <v>206</v>
      </c>
      <c r="E2211" s="0" t="n">
        <v>2028</v>
      </c>
      <c r="F2211" s="5" t="n">
        <v>4.14377378020852</v>
      </c>
      <c r="G2211" s="11" t="n">
        <v>0.1315482</v>
      </c>
      <c r="H2211" s="5" t="n">
        <v>0.545105981993627</v>
      </c>
      <c r="I2211" s="5" t="n">
        <v>3.5986677982149</v>
      </c>
    </row>
    <row r="2212" customFormat="false" ht="14.25" hidden="false" customHeight="false" outlineLevel="0" collapsed="false">
      <c r="A2212" s="0" t="s">
        <v>99</v>
      </c>
      <c r="B2212" s="0" t="s">
        <v>51</v>
      </c>
      <c r="C2212" s="0" t="s">
        <v>65</v>
      </c>
      <c r="D2212" s="0" t="s">
        <v>206</v>
      </c>
      <c r="E2212" s="0" t="n">
        <v>2029</v>
      </c>
      <c r="F2212" s="5" t="n">
        <v>4.95933182716301</v>
      </c>
      <c r="G2212" s="11" t="n">
        <v>0.1447486</v>
      </c>
      <c r="H2212" s="5" t="n">
        <v>0.717856338917288</v>
      </c>
      <c r="I2212" s="5" t="n">
        <v>4.24147548824572</v>
      </c>
    </row>
    <row r="2213" customFormat="false" ht="14.25" hidden="false" customHeight="false" outlineLevel="0" collapsed="false">
      <c r="A2213" s="0" t="s">
        <v>99</v>
      </c>
      <c r="B2213" s="0" t="s">
        <v>51</v>
      </c>
      <c r="C2213" s="0" t="s">
        <v>65</v>
      </c>
      <c r="D2213" s="0" t="s">
        <v>206</v>
      </c>
      <c r="E2213" s="0" t="n">
        <v>2030</v>
      </c>
      <c r="F2213" s="5" t="n">
        <v>5.93949253840247</v>
      </c>
      <c r="G2213" s="11" t="n">
        <v>0.157949</v>
      </c>
      <c r="H2213" s="5" t="n">
        <v>0.938136906948131</v>
      </c>
      <c r="I2213" s="5" t="n">
        <v>5.00135563145434</v>
      </c>
    </row>
    <row r="2214" customFormat="false" ht="14.25" hidden="false" customHeight="false" outlineLevel="0" collapsed="false">
      <c r="A2214" s="0" t="s">
        <v>99</v>
      </c>
      <c r="B2214" s="0" t="s">
        <v>51</v>
      </c>
      <c r="C2214" s="0" t="s">
        <v>65</v>
      </c>
      <c r="D2214" s="0" t="s">
        <v>206</v>
      </c>
      <c r="E2214" s="0" t="n">
        <v>2031</v>
      </c>
      <c r="F2214" s="5" t="n">
        <v>7.41216081963562</v>
      </c>
      <c r="G2214" s="11" t="n">
        <v>0.1636232</v>
      </c>
      <c r="H2214" s="5" t="n">
        <v>1.2128014722234</v>
      </c>
      <c r="I2214" s="5" t="n">
        <v>6.19935934741221</v>
      </c>
    </row>
    <row r="2215" customFormat="false" ht="14.25" hidden="false" customHeight="false" outlineLevel="0" collapsed="false">
      <c r="A2215" s="0" t="s">
        <v>99</v>
      </c>
      <c r="B2215" s="0" t="s">
        <v>51</v>
      </c>
      <c r="C2215" s="0" t="s">
        <v>65</v>
      </c>
      <c r="D2215" s="0" t="s">
        <v>206</v>
      </c>
      <c r="E2215" s="0" t="n">
        <v>2032</v>
      </c>
      <c r="F2215" s="5" t="n">
        <v>8.91572106889817</v>
      </c>
      <c r="G2215" s="11" t="n">
        <v>0.1692974</v>
      </c>
      <c r="H2215" s="5" t="n">
        <v>1.50940839608968</v>
      </c>
      <c r="I2215" s="5" t="n">
        <v>7.40631267280849</v>
      </c>
    </row>
    <row r="2216" customFormat="false" ht="14.25" hidden="false" customHeight="false" outlineLevel="0" collapsed="false">
      <c r="A2216" s="0" t="s">
        <v>99</v>
      </c>
      <c r="B2216" s="0" t="s">
        <v>51</v>
      </c>
      <c r="C2216" s="0" t="s">
        <v>65</v>
      </c>
      <c r="D2216" s="0" t="s">
        <v>206</v>
      </c>
      <c r="E2216" s="0" t="n">
        <v>2033</v>
      </c>
      <c r="F2216" s="5" t="n">
        <v>10.509599516998</v>
      </c>
      <c r="G2216" s="11" t="n">
        <v>0.1749716</v>
      </c>
      <c r="H2216" s="5" t="n">
        <v>1.83888144284836</v>
      </c>
      <c r="I2216" s="5" t="n">
        <v>8.6707180741496</v>
      </c>
    </row>
    <row r="2217" customFormat="false" ht="14.25" hidden="false" customHeight="false" outlineLevel="0" collapsed="false">
      <c r="A2217" s="0" t="s">
        <v>99</v>
      </c>
      <c r="B2217" s="0" t="s">
        <v>51</v>
      </c>
      <c r="C2217" s="0" t="s">
        <v>65</v>
      </c>
      <c r="D2217" s="0" t="s">
        <v>206</v>
      </c>
      <c r="E2217" s="0" t="n">
        <v>2034</v>
      </c>
      <c r="F2217" s="5" t="n">
        <v>12.3217616199356</v>
      </c>
      <c r="G2217" s="11" t="n">
        <v>0.1806458</v>
      </c>
      <c r="H2217" s="5" t="n">
        <v>2.22587448524256</v>
      </c>
      <c r="I2217" s="5" t="n">
        <v>10.095887134693</v>
      </c>
    </row>
    <row r="2218" customFormat="false" ht="14.25" hidden="false" customHeight="false" outlineLevel="0" collapsed="false">
      <c r="A2218" s="0" t="s">
        <v>99</v>
      </c>
      <c r="B2218" s="0" t="s">
        <v>51</v>
      </c>
      <c r="C2218" s="0" t="s">
        <v>65</v>
      </c>
      <c r="D2218" s="0" t="s">
        <v>206</v>
      </c>
      <c r="E2218" s="0" t="n">
        <v>2035</v>
      </c>
      <c r="F2218" s="5" t="n">
        <v>14.0805570360857</v>
      </c>
      <c r="G2218" s="11" t="n">
        <v>0.18632</v>
      </c>
      <c r="H2218" s="5" t="n">
        <v>2.62348938696348</v>
      </c>
      <c r="I2218" s="5" t="n">
        <v>11.4570676491222</v>
      </c>
    </row>
    <row r="2219" customFormat="false" ht="14.25" hidden="false" customHeight="false" outlineLevel="0" collapsed="false">
      <c r="A2219" s="0" t="s">
        <v>99</v>
      </c>
      <c r="B2219" s="0" t="s">
        <v>51</v>
      </c>
      <c r="C2219" s="0" t="s">
        <v>65</v>
      </c>
      <c r="D2219" s="0" t="s">
        <v>206</v>
      </c>
      <c r="E2219" s="0" t="n">
        <v>2036</v>
      </c>
      <c r="F2219" s="5" t="n">
        <v>15.5945013616145</v>
      </c>
      <c r="G2219" s="11" t="n">
        <v>0.186434</v>
      </c>
      <c r="H2219" s="5" t="n">
        <v>2.90734526685124</v>
      </c>
      <c r="I2219" s="5" t="n">
        <v>12.6871560947633</v>
      </c>
    </row>
    <row r="2220" customFormat="false" ht="14.25" hidden="false" customHeight="false" outlineLevel="0" collapsed="false">
      <c r="A2220" s="0" t="s">
        <v>99</v>
      </c>
      <c r="B2220" s="0" t="s">
        <v>51</v>
      </c>
      <c r="C2220" s="0" t="s">
        <v>65</v>
      </c>
      <c r="D2220" s="0" t="s">
        <v>206</v>
      </c>
      <c r="E2220" s="0" t="n">
        <v>2037</v>
      </c>
      <c r="F2220" s="5" t="n">
        <v>16.6906565187854</v>
      </c>
      <c r="G2220" s="11" t="n">
        <v>0.186548</v>
      </c>
      <c r="H2220" s="5" t="n">
        <v>3.11360859226638</v>
      </c>
      <c r="I2220" s="5" t="n">
        <v>13.577047926519</v>
      </c>
    </row>
    <row r="2221" customFormat="false" ht="14.25" hidden="false" customHeight="false" outlineLevel="0" collapsed="false">
      <c r="A2221" s="0" t="s">
        <v>99</v>
      </c>
      <c r="B2221" s="0" t="s">
        <v>51</v>
      </c>
      <c r="C2221" s="0" t="s">
        <v>65</v>
      </c>
      <c r="D2221" s="0" t="s">
        <v>206</v>
      </c>
      <c r="E2221" s="0" t="n">
        <v>2038</v>
      </c>
      <c r="F2221" s="5" t="n">
        <v>18.1004466003724</v>
      </c>
      <c r="G2221" s="11" t="n">
        <v>0.186662</v>
      </c>
      <c r="H2221" s="5" t="n">
        <v>3.37866556331872</v>
      </c>
      <c r="I2221" s="5" t="n">
        <v>14.7217810370537</v>
      </c>
    </row>
    <row r="2222" customFormat="false" ht="14.25" hidden="false" customHeight="false" outlineLevel="0" collapsed="false">
      <c r="A2222" s="0" t="s">
        <v>99</v>
      </c>
      <c r="B2222" s="0" t="s">
        <v>51</v>
      </c>
      <c r="C2222" s="0" t="s">
        <v>65</v>
      </c>
      <c r="D2222" s="0" t="s">
        <v>206</v>
      </c>
      <c r="E2222" s="0" t="n">
        <v>2039</v>
      </c>
      <c r="F2222" s="5" t="n">
        <v>19.655056503485</v>
      </c>
      <c r="G2222" s="11" t="n">
        <v>0.186776</v>
      </c>
      <c r="H2222" s="5" t="n">
        <v>3.67109283349491</v>
      </c>
      <c r="I2222" s="5" t="n">
        <v>15.9839636699901</v>
      </c>
    </row>
    <row r="2223" customFormat="false" ht="14.25" hidden="false" customHeight="false" outlineLevel="0" collapsed="false">
      <c r="A2223" s="0" t="s">
        <v>99</v>
      </c>
      <c r="B2223" s="0" t="s">
        <v>51</v>
      </c>
      <c r="C2223" s="0" t="s">
        <v>65</v>
      </c>
      <c r="D2223" s="0" t="s">
        <v>206</v>
      </c>
      <c r="E2223" s="0" t="n">
        <v>2040</v>
      </c>
      <c r="F2223" s="5" t="n">
        <v>20.8275402035068</v>
      </c>
      <c r="G2223" s="11" t="n">
        <v>0.18689</v>
      </c>
      <c r="H2223" s="5" t="n">
        <v>3.89245898863339</v>
      </c>
      <c r="I2223" s="5" t="n">
        <v>16.9350812148734</v>
      </c>
    </row>
    <row r="2224" customFormat="false" ht="14.25" hidden="false" customHeight="false" outlineLevel="0" collapsed="false">
      <c r="A2224" s="0" t="s">
        <v>99</v>
      </c>
      <c r="B2224" s="0" t="s">
        <v>51</v>
      </c>
      <c r="C2224" s="0" t="s">
        <v>65</v>
      </c>
      <c r="D2224" s="0" t="s">
        <v>207</v>
      </c>
      <c r="E2224" s="0" t="n">
        <v>2024</v>
      </c>
      <c r="F2224" s="5" t="n">
        <v>54.6174017872989</v>
      </c>
      <c r="G2224" s="11" t="n">
        <v>0.032947</v>
      </c>
      <c r="H2224" s="5" t="n">
        <v>1.79947953668614</v>
      </c>
      <c r="I2224" s="5" t="n">
        <v>52.8179222506128</v>
      </c>
    </row>
    <row r="2225" customFormat="false" ht="14.25" hidden="false" customHeight="false" outlineLevel="0" collapsed="false">
      <c r="A2225" s="0" t="s">
        <v>99</v>
      </c>
      <c r="B2225" s="0" t="s">
        <v>51</v>
      </c>
      <c r="C2225" s="0" t="s">
        <v>65</v>
      </c>
      <c r="D2225" s="0" t="s">
        <v>207</v>
      </c>
      <c r="E2225" s="0" t="n">
        <v>2025</v>
      </c>
      <c r="F2225" s="5" t="n">
        <v>54.522611761623</v>
      </c>
      <c r="G2225" s="11" t="n">
        <v>0.032947</v>
      </c>
      <c r="H2225" s="5" t="n">
        <v>1.79635648971019</v>
      </c>
      <c r="I2225" s="5" t="n">
        <v>52.7262552719128</v>
      </c>
    </row>
    <row r="2226" customFormat="false" ht="14.25" hidden="false" customHeight="false" outlineLevel="0" collapsed="false">
      <c r="A2226" s="0" t="s">
        <v>99</v>
      </c>
      <c r="B2226" s="0" t="s">
        <v>51</v>
      </c>
      <c r="C2226" s="0" t="s">
        <v>65</v>
      </c>
      <c r="D2226" s="0" t="s">
        <v>207</v>
      </c>
      <c r="E2226" s="0" t="n">
        <v>2026</v>
      </c>
      <c r="F2226" s="5" t="n">
        <v>54.3911808701685</v>
      </c>
      <c r="G2226" s="11" t="n">
        <v>0.0387586</v>
      </c>
      <c r="H2226" s="5" t="n">
        <v>2.10812602287451</v>
      </c>
      <c r="I2226" s="5" t="n">
        <v>52.283054847294</v>
      </c>
    </row>
    <row r="2227" customFormat="false" ht="14.25" hidden="false" customHeight="false" outlineLevel="0" collapsed="false">
      <c r="A2227" s="0" t="s">
        <v>99</v>
      </c>
      <c r="B2227" s="0" t="s">
        <v>51</v>
      </c>
      <c r="C2227" s="0" t="s">
        <v>65</v>
      </c>
      <c r="D2227" s="0" t="s">
        <v>207</v>
      </c>
      <c r="E2227" s="0" t="n">
        <v>2027</v>
      </c>
      <c r="F2227" s="5" t="n">
        <v>54.345734827052</v>
      </c>
      <c r="G2227" s="11" t="n">
        <v>0.0445702</v>
      </c>
      <c r="H2227" s="5" t="n">
        <v>2.42220027038867</v>
      </c>
      <c r="I2227" s="5" t="n">
        <v>51.9235345566633</v>
      </c>
    </row>
    <row r="2228" customFormat="false" ht="14.25" hidden="false" customHeight="false" outlineLevel="0" collapsed="false">
      <c r="A2228" s="0" t="s">
        <v>99</v>
      </c>
      <c r="B2228" s="0" t="s">
        <v>51</v>
      </c>
      <c r="C2228" s="0" t="s">
        <v>65</v>
      </c>
      <c r="D2228" s="0" t="s">
        <v>207</v>
      </c>
      <c r="E2228" s="0" t="n">
        <v>2028</v>
      </c>
      <c r="F2228" s="5" t="n">
        <v>54.3309114921624</v>
      </c>
      <c r="G2228" s="11" t="n">
        <v>0.0503818</v>
      </c>
      <c r="H2228" s="5" t="n">
        <v>2.73728911661583</v>
      </c>
      <c r="I2228" s="5" t="n">
        <v>51.5936223755466</v>
      </c>
    </row>
    <row r="2229" customFormat="false" ht="14.25" hidden="false" customHeight="false" outlineLevel="0" collapsed="false">
      <c r="A2229" s="0" t="s">
        <v>99</v>
      </c>
      <c r="B2229" s="0" t="s">
        <v>51</v>
      </c>
      <c r="C2229" s="0" t="s">
        <v>65</v>
      </c>
      <c r="D2229" s="0" t="s">
        <v>207</v>
      </c>
      <c r="E2229" s="0" t="n">
        <v>2029</v>
      </c>
      <c r="F2229" s="5" t="n">
        <v>54.4604889442972</v>
      </c>
      <c r="G2229" s="11" t="n">
        <v>0.0561934</v>
      </c>
      <c r="H2229" s="5" t="n">
        <v>3.06032003944247</v>
      </c>
      <c r="I2229" s="5" t="n">
        <v>51.4001689048547</v>
      </c>
    </row>
    <row r="2230" customFormat="false" ht="14.25" hidden="false" customHeight="false" outlineLevel="0" collapsed="false">
      <c r="A2230" s="0" t="s">
        <v>99</v>
      </c>
      <c r="B2230" s="0" t="s">
        <v>51</v>
      </c>
      <c r="C2230" s="0" t="s">
        <v>65</v>
      </c>
      <c r="D2230" s="0" t="s">
        <v>207</v>
      </c>
      <c r="E2230" s="0" t="n">
        <v>2030</v>
      </c>
      <c r="F2230" s="5" t="n">
        <v>54.6685348572344</v>
      </c>
      <c r="G2230" s="11" t="n">
        <v>0.062005</v>
      </c>
      <c r="H2230" s="5" t="n">
        <v>3.38972250382282</v>
      </c>
      <c r="I2230" s="5" t="n">
        <v>51.2788123534116</v>
      </c>
    </row>
    <row r="2231" customFormat="false" ht="14.25" hidden="false" customHeight="false" outlineLevel="0" collapsed="false">
      <c r="A2231" s="0" t="s">
        <v>99</v>
      </c>
      <c r="B2231" s="0" t="s">
        <v>51</v>
      </c>
      <c r="C2231" s="0" t="s">
        <v>65</v>
      </c>
      <c r="D2231" s="0" t="s">
        <v>207</v>
      </c>
      <c r="E2231" s="0" t="n">
        <v>2031</v>
      </c>
      <c r="F2231" s="5" t="n">
        <v>54.881752554789</v>
      </c>
      <c r="G2231" s="11" t="n">
        <v>0.066864</v>
      </c>
      <c r="H2231" s="5" t="n">
        <v>3.66961350282341</v>
      </c>
      <c r="I2231" s="5" t="n">
        <v>51.2121390519656</v>
      </c>
    </row>
    <row r="2232" customFormat="false" ht="14.25" hidden="false" customHeight="false" outlineLevel="0" collapsed="false">
      <c r="A2232" s="0" t="s">
        <v>99</v>
      </c>
      <c r="B2232" s="0" t="s">
        <v>51</v>
      </c>
      <c r="C2232" s="0" t="s">
        <v>65</v>
      </c>
      <c r="D2232" s="0" t="s">
        <v>207</v>
      </c>
      <c r="E2232" s="0" t="n">
        <v>2032</v>
      </c>
      <c r="F2232" s="5" t="n">
        <v>55.2478442102765</v>
      </c>
      <c r="G2232" s="11" t="n">
        <v>0.071723</v>
      </c>
      <c r="H2232" s="5" t="n">
        <v>3.96254113029366</v>
      </c>
      <c r="I2232" s="5" t="n">
        <v>51.2853030799828</v>
      </c>
    </row>
    <row r="2233" customFormat="false" ht="14.25" hidden="false" customHeight="false" outlineLevel="0" collapsed="false">
      <c r="A2233" s="0" t="s">
        <v>99</v>
      </c>
      <c r="B2233" s="0" t="s">
        <v>51</v>
      </c>
      <c r="C2233" s="0" t="s">
        <v>65</v>
      </c>
      <c r="D2233" s="0" t="s">
        <v>207</v>
      </c>
      <c r="E2233" s="0" t="n">
        <v>2033</v>
      </c>
      <c r="F2233" s="5" t="n">
        <v>55.5739087714921</v>
      </c>
      <c r="G2233" s="11" t="n">
        <v>0.076582</v>
      </c>
      <c r="H2233" s="5" t="n">
        <v>4.25596108153841</v>
      </c>
      <c r="I2233" s="5" t="n">
        <v>51.3179476899537</v>
      </c>
    </row>
    <row r="2234" customFormat="false" ht="14.25" hidden="false" customHeight="false" outlineLevel="0" collapsed="false">
      <c r="A2234" s="0" t="s">
        <v>99</v>
      </c>
      <c r="B2234" s="0" t="s">
        <v>51</v>
      </c>
      <c r="C2234" s="0" t="s">
        <v>65</v>
      </c>
      <c r="D2234" s="0" t="s">
        <v>207</v>
      </c>
      <c r="E2234" s="0" t="n">
        <v>2034</v>
      </c>
      <c r="F2234" s="5" t="n">
        <v>55.6959563519046</v>
      </c>
      <c r="G2234" s="11" t="n">
        <v>0.081441</v>
      </c>
      <c r="H2234" s="5" t="n">
        <v>4.53593438125546</v>
      </c>
      <c r="I2234" s="5" t="n">
        <v>51.1600219706491</v>
      </c>
    </row>
    <row r="2235" customFormat="false" ht="14.25" hidden="false" customHeight="false" outlineLevel="0" collapsed="false">
      <c r="A2235" s="0" t="s">
        <v>99</v>
      </c>
      <c r="B2235" s="0" t="s">
        <v>51</v>
      </c>
      <c r="C2235" s="0" t="s">
        <v>65</v>
      </c>
      <c r="D2235" s="0" t="s">
        <v>207</v>
      </c>
      <c r="E2235" s="0" t="n">
        <v>2035</v>
      </c>
      <c r="F2235" s="5" t="n">
        <v>55.8638378520597</v>
      </c>
      <c r="G2235" s="11" t="n">
        <v>0.0863</v>
      </c>
      <c r="H2235" s="5" t="n">
        <v>4.82104920663276</v>
      </c>
      <c r="I2235" s="5" t="n">
        <v>51.042788645427</v>
      </c>
    </row>
    <row r="2236" customFormat="false" ht="14.25" hidden="false" customHeight="false" outlineLevel="0" collapsed="false">
      <c r="A2236" s="0" t="s">
        <v>99</v>
      </c>
      <c r="B2236" s="0" t="s">
        <v>51</v>
      </c>
      <c r="C2236" s="0" t="s">
        <v>65</v>
      </c>
      <c r="D2236" s="0" t="s">
        <v>207</v>
      </c>
      <c r="E2236" s="0" t="n">
        <v>2036</v>
      </c>
      <c r="F2236" s="5" t="n">
        <v>56.1297233667738</v>
      </c>
      <c r="G2236" s="11" t="n">
        <v>0.0904988</v>
      </c>
      <c r="H2236" s="5" t="n">
        <v>5.07967260902499</v>
      </c>
      <c r="I2236" s="5" t="n">
        <v>51.0500507577488</v>
      </c>
    </row>
    <row r="2237" customFormat="false" ht="14.25" hidden="false" customHeight="false" outlineLevel="0" collapsed="false">
      <c r="A2237" s="0" t="s">
        <v>99</v>
      </c>
      <c r="B2237" s="0" t="s">
        <v>51</v>
      </c>
      <c r="C2237" s="0" t="s">
        <v>65</v>
      </c>
      <c r="D2237" s="0" t="s">
        <v>207</v>
      </c>
      <c r="E2237" s="0" t="n">
        <v>2037</v>
      </c>
      <c r="F2237" s="5" t="n">
        <v>56.5765326591772</v>
      </c>
      <c r="G2237" s="11" t="n">
        <v>0.0946976</v>
      </c>
      <c r="H2237" s="5" t="n">
        <v>5.3576618591457</v>
      </c>
      <c r="I2237" s="5" t="n">
        <v>51.2188708000315</v>
      </c>
    </row>
    <row r="2238" customFormat="false" ht="14.25" hidden="false" customHeight="false" outlineLevel="0" collapsed="false">
      <c r="A2238" s="0" t="s">
        <v>99</v>
      </c>
      <c r="B2238" s="0" t="s">
        <v>51</v>
      </c>
      <c r="C2238" s="0" t="s">
        <v>65</v>
      </c>
      <c r="D2238" s="0" t="s">
        <v>207</v>
      </c>
      <c r="E2238" s="0" t="n">
        <v>2038</v>
      </c>
      <c r="F2238" s="5" t="n">
        <v>56.9610855427984</v>
      </c>
      <c r="G2238" s="11" t="n">
        <v>0.0988964</v>
      </c>
      <c r="H2238" s="5" t="n">
        <v>5.63324630027481</v>
      </c>
      <c r="I2238" s="5" t="n">
        <v>51.3278392425236</v>
      </c>
    </row>
    <row r="2239" customFormat="false" ht="14.25" hidden="false" customHeight="false" outlineLevel="0" collapsed="false">
      <c r="A2239" s="0" t="s">
        <v>99</v>
      </c>
      <c r="B2239" s="0" t="s">
        <v>51</v>
      </c>
      <c r="C2239" s="0" t="s">
        <v>65</v>
      </c>
      <c r="D2239" s="0" t="s">
        <v>207</v>
      </c>
      <c r="E2239" s="0" t="n">
        <v>2039</v>
      </c>
      <c r="F2239" s="5" t="n">
        <v>57.2940895691142</v>
      </c>
      <c r="G2239" s="11" t="n">
        <v>0.1030952</v>
      </c>
      <c r="H2239" s="5" t="n">
        <v>5.90674562294574</v>
      </c>
      <c r="I2239" s="5" t="n">
        <v>51.3873439461685</v>
      </c>
    </row>
    <row r="2240" customFormat="false" ht="14.25" hidden="false" customHeight="false" outlineLevel="0" collapsed="false">
      <c r="A2240" s="0" t="s">
        <v>99</v>
      </c>
      <c r="B2240" s="0" t="s">
        <v>51</v>
      </c>
      <c r="C2240" s="0" t="s">
        <v>65</v>
      </c>
      <c r="D2240" s="0" t="s">
        <v>207</v>
      </c>
      <c r="E2240" s="0" t="n">
        <v>2040</v>
      </c>
      <c r="F2240" s="5" t="n">
        <v>57.7533195113965</v>
      </c>
      <c r="G2240" s="11" t="n">
        <v>0.107294</v>
      </c>
      <c r="H2240" s="5" t="n">
        <v>6.19658466365577</v>
      </c>
      <c r="I2240" s="5" t="n">
        <v>51.5567348477407</v>
      </c>
    </row>
    <row r="2241" customFormat="false" ht="14.25" hidden="false" customHeight="false" outlineLevel="0" collapsed="false">
      <c r="A2241" s="0" t="s">
        <v>99</v>
      </c>
      <c r="B2241" s="0" t="s">
        <v>51</v>
      </c>
      <c r="C2241" s="0" t="s">
        <v>75</v>
      </c>
      <c r="D2241" s="0" t="s">
        <v>210</v>
      </c>
      <c r="E2241" s="0" t="n">
        <v>2024</v>
      </c>
      <c r="F2241" s="5" t="n">
        <v>2.199855</v>
      </c>
      <c r="G2241" s="11" t="n">
        <v>0</v>
      </c>
      <c r="H2241" s="5" t="n">
        <v>0</v>
      </c>
      <c r="I2241" s="5" t="n">
        <v>2.199855</v>
      </c>
    </row>
    <row r="2242" customFormat="false" ht="14.25" hidden="false" customHeight="false" outlineLevel="0" collapsed="false">
      <c r="A2242" s="0" t="s">
        <v>99</v>
      </c>
      <c r="B2242" s="0" t="s">
        <v>51</v>
      </c>
      <c r="C2242" s="0" t="s">
        <v>75</v>
      </c>
      <c r="D2242" s="0" t="s">
        <v>210</v>
      </c>
      <c r="E2242" s="0" t="n">
        <v>2025</v>
      </c>
      <c r="F2242" s="5" t="n">
        <v>2.95861870501303</v>
      </c>
      <c r="G2242" s="11" t="n">
        <v>0</v>
      </c>
      <c r="H2242" s="5" t="n">
        <v>0</v>
      </c>
      <c r="I2242" s="5" t="n">
        <v>2.95861870501303</v>
      </c>
    </row>
    <row r="2243" customFormat="false" ht="14.25" hidden="false" customHeight="false" outlineLevel="0" collapsed="false">
      <c r="A2243" s="0" t="s">
        <v>99</v>
      </c>
      <c r="B2243" s="0" t="s">
        <v>51</v>
      </c>
      <c r="C2243" s="0" t="s">
        <v>75</v>
      </c>
      <c r="D2243" s="0" t="s">
        <v>210</v>
      </c>
      <c r="E2243" s="0" t="n">
        <v>2026</v>
      </c>
      <c r="F2243" s="5" t="n">
        <v>4.65819663905597</v>
      </c>
      <c r="G2243" s="11" t="n">
        <v>0.02</v>
      </c>
      <c r="H2243" s="5" t="n">
        <v>0.0931639327811194</v>
      </c>
      <c r="I2243" s="5" t="n">
        <v>4.56503270627485</v>
      </c>
    </row>
    <row r="2244" customFormat="false" ht="14.25" hidden="false" customHeight="false" outlineLevel="0" collapsed="false">
      <c r="A2244" s="0" t="s">
        <v>99</v>
      </c>
      <c r="B2244" s="0" t="s">
        <v>51</v>
      </c>
      <c r="C2244" s="0" t="s">
        <v>75</v>
      </c>
      <c r="D2244" s="0" t="s">
        <v>210</v>
      </c>
      <c r="E2244" s="0" t="n">
        <v>2027</v>
      </c>
      <c r="F2244" s="5" t="n">
        <v>6.44955160429537</v>
      </c>
      <c r="G2244" s="11" t="n">
        <v>0.03</v>
      </c>
      <c r="H2244" s="5" t="n">
        <v>0.193486548128861</v>
      </c>
      <c r="I2244" s="5" t="n">
        <v>6.25606505616651</v>
      </c>
    </row>
    <row r="2245" customFormat="false" ht="14.25" hidden="false" customHeight="false" outlineLevel="0" collapsed="false">
      <c r="A2245" s="0" t="s">
        <v>99</v>
      </c>
      <c r="B2245" s="0" t="s">
        <v>51</v>
      </c>
      <c r="C2245" s="0" t="s">
        <v>75</v>
      </c>
      <c r="D2245" s="0" t="s">
        <v>210</v>
      </c>
      <c r="E2245" s="0" t="n">
        <v>2028</v>
      </c>
      <c r="F2245" s="5" t="n">
        <v>8.77581840766302</v>
      </c>
      <c r="G2245" s="11" t="n">
        <v>0.05</v>
      </c>
      <c r="H2245" s="5" t="n">
        <v>0.438790920383151</v>
      </c>
      <c r="I2245" s="5" t="n">
        <v>8.33702748727987</v>
      </c>
    </row>
    <row r="2246" customFormat="false" ht="14.25" hidden="false" customHeight="false" outlineLevel="0" collapsed="false">
      <c r="A2246" s="0" t="s">
        <v>99</v>
      </c>
      <c r="B2246" s="0" t="s">
        <v>51</v>
      </c>
      <c r="C2246" s="0" t="s">
        <v>75</v>
      </c>
      <c r="D2246" s="0" t="s">
        <v>210</v>
      </c>
      <c r="E2246" s="0" t="n">
        <v>2029</v>
      </c>
      <c r="F2246" s="5" t="n">
        <v>10.7863985234276</v>
      </c>
      <c r="G2246" s="11" t="n">
        <v>0.06</v>
      </c>
      <c r="H2246" s="5" t="n">
        <v>0.647183911405654</v>
      </c>
      <c r="I2246" s="5" t="n">
        <v>10.1392146120219</v>
      </c>
    </row>
    <row r="2247" customFormat="false" ht="14.25" hidden="false" customHeight="false" outlineLevel="0" collapsed="false">
      <c r="A2247" s="0" t="s">
        <v>99</v>
      </c>
      <c r="B2247" s="0" t="s">
        <v>51</v>
      </c>
      <c r="C2247" s="0" t="s">
        <v>75</v>
      </c>
      <c r="D2247" s="0" t="s">
        <v>210</v>
      </c>
      <c r="E2247" s="0" t="n">
        <v>2030</v>
      </c>
      <c r="F2247" s="5" t="n">
        <v>12.357442457422</v>
      </c>
      <c r="G2247" s="11" t="n">
        <v>0.07</v>
      </c>
      <c r="H2247" s="5" t="n">
        <v>0.865020972019537</v>
      </c>
      <c r="I2247" s="5" t="n">
        <v>11.4924214854024</v>
      </c>
    </row>
    <row r="2248" customFormat="false" ht="14.25" hidden="false" customHeight="false" outlineLevel="0" collapsed="false">
      <c r="A2248" s="0" t="s">
        <v>99</v>
      </c>
      <c r="B2248" s="0" t="s">
        <v>51</v>
      </c>
      <c r="C2248" s="0" t="s">
        <v>75</v>
      </c>
      <c r="D2248" s="0" t="s">
        <v>210</v>
      </c>
      <c r="E2248" s="0" t="n">
        <v>2031</v>
      </c>
      <c r="F2248" s="5" t="n">
        <v>13.9145865335827</v>
      </c>
      <c r="G2248" s="11" t="n">
        <v>0.08</v>
      </c>
      <c r="H2248" s="5" t="n">
        <v>1.11316692268662</v>
      </c>
      <c r="I2248" s="5" t="n">
        <v>12.8014196108961</v>
      </c>
    </row>
    <row r="2249" customFormat="false" ht="14.25" hidden="false" customHeight="false" outlineLevel="0" collapsed="false">
      <c r="A2249" s="0" t="s">
        <v>99</v>
      </c>
      <c r="B2249" s="0" t="s">
        <v>51</v>
      </c>
      <c r="C2249" s="0" t="s">
        <v>75</v>
      </c>
      <c r="D2249" s="0" t="s">
        <v>210</v>
      </c>
      <c r="E2249" s="0" t="n">
        <v>2032</v>
      </c>
      <c r="F2249" s="5" t="n">
        <v>15.5631403641265</v>
      </c>
      <c r="G2249" s="11" t="n">
        <v>0.08</v>
      </c>
      <c r="H2249" s="5" t="n">
        <v>1.24505122913012</v>
      </c>
      <c r="I2249" s="5" t="n">
        <v>14.3180891349964</v>
      </c>
    </row>
    <row r="2250" customFormat="false" ht="14.25" hidden="false" customHeight="false" outlineLevel="0" collapsed="false">
      <c r="A2250" s="0" t="s">
        <v>99</v>
      </c>
      <c r="B2250" s="0" t="s">
        <v>51</v>
      </c>
      <c r="C2250" s="0" t="s">
        <v>75</v>
      </c>
      <c r="D2250" s="0" t="s">
        <v>210</v>
      </c>
      <c r="E2250" s="0" t="n">
        <v>2033</v>
      </c>
      <c r="F2250" s="5" t="n">
        <v>17.2055704438873</v>
      </c>
      <c r="G2250" s="11" t="n">
        <v>0.09</v>
      </c>
      <c r="H2250" s="5" t="n">
        <v>1.54850133994986</v>
      </c>
      <c r="I2250" s="5" t="n">
        <v>15.6570691039375</v>
      </c>
    </row>
    <row r="2251" customFormat="false" ht="14.25" hidden="false" customHeight="false" outlineLevel="0" collapsed="false">
      <c r="A2251" s="0" t="s">
        <v>99</v>
      </c>
      <c r="B2251" s="0" t="s">
        <v>51</v>
      </c>
      <c r="C2251" s="0" t="s">
        <v>75</v>
      </c>
      <c r="D2251" s="0" t="s">
        <v>210</v>
      </c>
      <c r="E2251" s="0" t="n">
        <v>2034</v>
      </c>
      <c r="F2251" s="5" t="n">
        <v>18.7986342112868</v>
      </c>
      <c r="G2251" s="11" t="n">
        <v>0.09</v>
      </c>
      <c r="H2251" s="5" t="n">
        <v>1.69187707901581</v>
      </c>
      <c r="I2251" s="5" t="n">
        <v>17.106757132271</v>
      </c>
    </row>
    <row r="2252" customFormat="false" ht="14.25" hidden="false" customHeight="false" outlineLevel="0" collapsed="false">
      <c r="A2252" s="0" t="s">
        <v>99</v>
      </c>
      <c r="B2252" s="0" t="s">
        <v>51</v>
      </c>
      <c r="C2252" s="0" t="s">
        <v>75</v>
      </c>
      <c r="D2252" s="0" t="s">
        <v>210</v>
      </c>
      <c r="E2252" s="0" t="n">
        <v>2035</v>
      </c>
      <c r="F2252" s="5" t="n">
        <v>20.2958827641018</v>
      </c>
      <c r="G2252" s="11" t="n">
        <v>0.1</v>
      </c>
      <c r="H2252" s="5" t="n">
        <v>2.02958827641018</v>
      </c>
      <c r="I2252" s="5" t="n">
        <v>18.2662944876916</v>
      </c>
    </row>
    <row r="2253" customFormat="false" ht="14.25" hidden="false" customHeight="false" outlineLevel="0" collapsed="false">
      <c r="A2253" s="0" t="s">
        <v>99</v>
      </c>
      <c r="B2253" s="0" t="s">
        <v>51</v>
      </c>
      <c r="C2253" s="0" t="s">
        <v>75</v>
      </c>
      <c r="D2253" s="0" t="s">
        <v>210</v>
      </c>
      <c r="E2253" s="0" t="n">
        <v>2036</v>
      </c>
      <c r="F2253" s="5" t="n">
        <v>21.6496857974099</v>
      </c>
      <c r="G2253" s="11" t="n">
        <v>0.1</v>
      </c>
      <c r="H2253" s="5" t="n">
        <v>2.16496857974099</v>
      </c>
      <c r="I2253" s="5" t="n">
        <v>19.4847172176689</v>
      </c>
    </row>
    <row r="2254" customFormat="false" ht="14.25" hidden="false" customHeight="false" outlineLevel="0" collapsed="false">
      <c r="A2254" s="0" t="s">
        <v>99</v>
      </c>
      <c r="B2254" s="0" t="s">
        <v>51</v>
      </c>
      <c r="C2254" s="0" t="s">
        <v>75</v>
      </c>
      <c r="D2254" s="0" t="s">
        <v>210</v>
      </c>
      <c r="E2254" s="0" t="n">
        <v>2037</v>
      </c>
      <c r="F2254" s="5" t="n">
        <v>22.8135729058787</v>
      </c>
      <c r="G2254" s="11" t="n">
        <v>0.1</v>
      </c>
      <c r="H2254" s="5" t="n">
        <v>2.28135729058787</v>
      </c>
      <c r="I2254" s="5" t="n">
        <v>20.5322156152908</v>
      </c>
    </row>
    <row r="2255" customFormat="false" ht="14.25" hidden="false" customHeight="false" outlineLevel="0" collapsed="false">
      <c r="A2255" s="0" t="s">
        <v>99</v>
      </c>
      <c r="B2255" s="0" t="s">
        <v>51</v>
      </c>
      <c r="C2255" s="0" t="s">
        <v>75</v>
      </c>
      <c r="D2255" s="0" t="s">
        <v>210</v>
      </c>
      <c r="E2255" s="0" t="n">
        <v>2038</v>
      </c>
      <c r="F2255" s="5" t="n">
        <v>23.7447469066536</v>
      </c>
      <c r="G2255" s="11" t="n">
        <v>0.1</v>
      </c>
      <c r="H2255" s="5" t="n">
        <v>2.37447469066536</v>
      </c>
      <c r="I2255" s="5" t="n">
        <v>21.3702722159883</v>
      </c>
    </row>
    <row r="2256" customFormat="false" ht="14.25" hidden="false" customHeight="false" outlineLevel="0" collapsed="false">
      <c r="A2256" s="0" t="s">
        <v>99</v>
      </c>
      <c r="B2256" s="0" t="s">
        <v>51</v>
      </c>
      <c r="C2256" s="0" t="s">
        <v>75</v>
      </c>
      <c r="D2256" s="0" t="s">
        <v>210</v>
      </c>
      <c r="E2256" s="0" t="n">
        <v>2039</v>
      </c>
      <c r="F2256" s="5" t="n">
        <v>24.4065921520984</v>
      </c>
      <c r="G2256" s="11" t="n">
        <v>0.1</v>
      </c>
      <c r="H2256" s="5" t="n">
        <v>2.44065921520984</v>
      </c>
      <c r="I2256" s="5" t="n">
        <v>21.9659329368886</v>
      </c>
    </row>
    <row r="2257" customFormat="false" ht="14.25" hidden="false" customHeight="false" outlineLevel="0" collapsed="false">
      <c r="A2257" s="0" t="s">
        <v>99</v>
      </c>
      <c r="B2257" s="0" t="s">
        <v>51</v>
      </c>
      <c r="C2257" s="0" t="s">
        <v>75</v>
      </c>
      <c r="D2257" s="0" t="s">
        <v>210</v>
      </c>
      <c r="E2257" s="0" t="n">
        <v>2040</v>
      </c>
      <c r="F2257" s="5" t="n">
        <v>24.7709825729293</v>
      </c>
      <c r="G2257" s="11" t="n">
        <v>0.1</v>
      </c>
      <c r="H2257" s="5" t="n">
        <v>2.47709825729293</v>
      </c>
      <c r="I2257" s="5" t="n">
        <v>22.2938843156363</v>
      </c>
    </row>
    <row r="2258" customFormat="false" ht="14.25" hidden="false" customHeight="false" outlineLevel="0" collapsed="false">
      <c r="A2258" s="0" t="s">
        <v>99</v>
      </c>
      <c r="B2258" s="0" t="s">
        <v>51</v>
      </c>
      <c r="C2258" s="0" t="s">
        <v>76</v>
      </c>
      <c r="D2258" s="0" t="s">
        <v>210</v>
      </c>
      <c r="E2258" s="0" t="n">
        <v>2024</v>
      </c>
      <c r="F2258" s="5" t="n">
        <v>0.005</v>
      </c>
      <c r="G2258" s="11" t="n">
        <v>0.232517</v>
      </c>
      <c r="H2258" s="5" t="n">
        <v>0.001162585</v>
      </c>
      <c r="I2258" s="5" t="n">
        <v>0.003837415</v>
      </c>
    </row>
    <row r="2259" customFormat="false" ht="14.25" hidden="false" customHeight="false" outlineLevel="0" collapsed="false">
      <c r="A2259" s="0" t="s">
        <v>99</v>
      </c>
      <c r="B2259" s="0" t="s">
        <v>51</v>
      </c>
      <c r="C2259" s="0" t="s">
        <v>76</v>
      </c>
      <c r="D2259" s="0" t="s">
        <v>210</v>
      </c>
      <c r="E2259" s="0" t="n">
        <v>2024</v>
      </c>
      <c r="F2259" s="5" t="n">
        <v>0</v>
      </c>
      <c r="G2259" s="11" t="n">
        <v>0.232517</v>
      </c>
      <c r="H2259" s="5" t="n">
        <v>0</v>
      </c>
      <c r="I2259" s="5" t="n">
        <v>0</v>
      </c>
    </row>
    <row r="2260" customFormat="false" ht="14.25" hidden="false" customHeight="false" outlineLevel="0" collapsed="false">
      <c r="A2260" s="0" t="s">
        <v>99</v>
      </c>
      <c r="B2260" s="0" t="s">
        <v>51</v>
      </c>
      <c r="C2260" s="0" t="s">
        <v>76</v>
      </c>
      <c r="D2260" s="0" t="s">
        <v>210</v>
      </c>
      <c r="E2260" s="0" t="n">
        <v>2025</v>
      </c>
      <c r="F2260" s="5" t="n">
        <v>0.005</v>
      </c>
      <c r="G2260" s="11" t="n">
        <v>0.232517</v>
      </c>
      <c r="H2260" s="5" t="n">
        <v>0.001162585</v>
      </c>
      <c r="I2260" s="5" t="n">
        <v>0.003837415</v>
      </c>
    </row>
    <row r="2261" customFormat="false" ht="14.25" hidden="false" customHeight="false" outlineLevel="0" collapsed="false">
      <c r="A2261" s="0" t="s">
        <v>99</v>
      </c>
      <c r="B2261" s="0" t="s">
        <v>51</v>
      </c>
      <c r="C2261" s="0" t="s">
        <v>76</v>
      </c>
      <c r="D2261" s="0" t="s">
        <v>210</v>
      </c>
      <c r="E2261" s="0" t="n">
        <v>2025</v>
      </c>
      <c r="F2261" s="5" t="n">
        <v>0</v>
      </c>
      <c r="G2261" s="11" t="n">
        <v>0.232517</v>
      </c>
      <c r="H2261" s="5" t="n">
        <v>0</v>
      </c>
      <c r="I2261" s="5" t="n">
        <v>0</v>
      </c>
    </row>
    <row r="2262" customFormat="false" ht="14.25" hidden="false" customHeight="false" outlineLevel="0" collapsed="false">
      <c r="A2262" s="0" t="s">
        <v>99</v>
      </c>
      <c r="B2262" s="0" t="s">
        <v>51</v>
      </c>
      <c r="C2262" s="0" t="s">
        <v>76</v>
      </c>
      <c r="D2262" s="0" t="s">
        <v>210</v>
      </c>
      <c r="E2262" s="0" t="n">
        <v>2026</v>
      </c>
      <c r="F2262" s="5" t="n">
        <v>0.197235</v>
      </c>
      <c r="G2262" s="11" t="n">
        <v>0.309353</v>
      </c>
      <c r="H2262" s="5" t="n">
        <v>0.061015238955</v>
      </c>
      <c r="I2262" s="5" t="n">
        <v>0.136219761045</v>
      </c>
    </row>
    <row r="2263" customFormat="false" ht="14.25" hidden="false" customHeight="false" outlineLevel="0" collapsed="false">
      <c r="A2263" s="0" t="s">
        <v>99</v>
      </c>
      <c r="B2263" s="0" t="s">
        <v>51</v>
      </c>
      <c r="C2263" s="0" t="s">
        <v>76</v>
      </c>
      <c r="D2263" s="0" t="s">
        <v>210</v>
      </c>
      <c r="E2263" s="0" t="n">
        <v>2026</v>
      </c>
      <c r="F2263" s="5" t="n">
        <v>0</v>
      </c>
      <c r="G2263" s="11" t="n">
        <v>0.309353</v>
      </c>
      <c r="H2263" s="5" t="n">
        <v>0</v>
      </c>
      <c r="I2263" s="5" t="n">
        <v>0</v>
      </c>
    </row>
    <row r="2264" customFormat="false" ht="14.25" hidden="false" customHeight="false" outlineLevel="0" collapsed="false">
      <c r="A2264" s="0" t="s">
        <v>99</v>
      </c>
      <c r="B2264" s="0" t="s">
        <v>51</v>
      </c>
      <c r="C2264" s="0" t="s">
        <v>76</v>
      </c>
      <c r="D2264" s="0" t="s">
        <v>210</v>
      </c>
      <c r="E2264" s="0" t="n">
        <v>2027</v>
      </c>
      <c r="F2264" s="5" t="n">
        <v>0.38947</v>
      </c>
      <c r="G2264" s="11" t="n">
        <v>0.386189</v>
      </c>
      <c r="H2264" s="5" t="n">
        <v>0.15040902983</v>
      </c>
      <c r="I2264" s="5" t="n">
        <v>0.23906097017</v>
      </c>
    </row>
    <row r="2265" customFormat="false" ht="14.25" hidden="false" customHeight="false" outlineLevel="0" collapsed="false">
      <c r="A2265" s="0" t="s">
        <v>99</v>
      </c>
      <c r="B2265" s="0" t="s">
        <v>51</v>
      </c>
      <c r="C2265" s="0" t="s">
        <v>76</v>
      </c>
      <c r="D2265" s="0" t="s">
        <v>210</v>
      </c>
      <c r="E2265" s="0" t="n">
        <v>2027</v>
      </c>
      <c r="F2265" s="5" t="n">
        <v>0</v>
      </c>
      <c r="G2265" s="11" t="n">
        <v>0.386189</v>
      </c>
      <c r="H2265" s="5" t="n">
        <v>0</v>
      </c>
      <c r="I2265" s="5" t="n">
        <v>0</v>
      </c>
    </row>
    <row r="2266" customFormat="false" ht="14.25" hidden="false" customHeight="false" outlineLevel="0" collapsed="false">
      <c r="A2266" s="0" t="s">
        <v>99</v>
      </c>
      <c r="B2266" s="0" t="s">
        <v>51</v>
      </c>
      <c r="C2266" s="0" t="s">
        <v>76</v>
      </c>
      <c r="D2266" s="0" t="s">
        <v>210</v>
      </c>
      <c r="E2266" s="0" t="n">
        <v>2028</v>
      </c>
      <c r="F2266" s="5" t="n">
        <v>0.546624</v>
      </c>
      <c r="G2266" s="11" t="n">
        <v>0.463025</v>
      </c>
      <c r="H2266" s="5" t="n">
        <v>0.2531005776</v>
      </c>
      <c r="I2266" s="5" t="n">
        <v>0.2935234224</v>
      </c>
    </row>
    <row r="2267" customFormat="false" ht="14.25" hidden="false" customHeight="false" outlineLevel="0" collapsed="false">
      <c r="A2267" s="0" t="s">
        <v>99</v>
      </c>
      <c r="B2267" s="0" t="s">
        <v>51</v>
      </c>
      <c r="C2267" s="0" t="s">
        <v>76</v>
      </c>
      <c r="D2267" s="0" t="s">
        <v>210</v>
      </c>
      <c r="E2267" s="0" t="n">
        <v>2028</v>
      </c>
      <c r="F2267" s="5" t="n">
        <v>0</v>
      </c>
      <c r="G2267" s="11" t="n">
        <v>0.463025</v>
      </c>
      <c r="H2267" s="5" t="n">
        <v>0</v>
      </c>
      <c r="I2267" s="5" t="n">
        <v>0</v>
      </c>
    </row>
    <row r="2268" customFormat="false" ht="14.25" hidden="false" customHeight="false" outlineLevel="0" collapsed="false">
      <c r="A2268" s="0" t="s">
        <v>99</v>
      </c>
      <c r="B2268" s="0" t="s">
        <v>51</v>
      </c>
      <c r="C2268" s="0" t="s">
        <v>76</v>
      </c>
      <c r="D2268" s="0" t="s">
        <v>210</v>
      </c>
      <c r="E2268" s="0" t="n">
        <v>2029</v>
      </c>
      <c r="F2268" s="5" t="n">
        <v>0.751608</v>
      </c>
      <c r="G2268" s="11" t="n">
        <v>0.539861</v>
      </c>
      <c r="H2268" s="5" t="n">
        <v>0.405763846488</v>
      </c>
      <c r="I2268" s="5" t="n">
        <v>0.345844153512</v>
      </c>
    </row>
    <row r="2269" customFormat="false" ht="14.25" hidden="false" customHeight="false" outlineLevel="0" collapsed="false">
      <c r="A2269" s="0" t="s">
        <v>99</v>
      </c>
      <c r="B2269" s="0" t="s">
        <v>51</v>
      </c>
      <c r="C2269" s="0" t="s">
        <v>76</v>
      </c>
      <c r="D2269" s="0" t="s">
        <v>210</v>
      </c>
      <c r="E2269" s="0" t="n">
        <v>2029</v>
      </c>
      <c r="F2269" s="5" t="n">
        <v>0</v>
      </c>
      <c r="G2269" s="11" t="n">
        <v>0.539861</v>
      </c>
      <c r="H2269" s="5" t="n">
        <v>0</v>
      </c>
      <c r="I2269" s="5" t="n">
        <v>0</v>
      </c>
    </row>
    <row r="2270" customFormat="false" ht="14.25" hidden="false" customHeight="false" outlineLevel="0" collapsed="false">
      <c r="A2270" s="0" t="s">
        <v>99</v>
      </c>
      <c r="B2270" s="0" t="s">
        <v>51</v>
      </c>
      <c r="C2270" s="0" t="s">
        <v>76</v>
      </c>
      <c r="D2270" s="0" t="s">
        <v>210</v>
      </c>
      <c r="E2270" s="0" t="n">
        <v>2030</v>
      </c>
      <c r="F2270" s="5" t="n">
        <v>0.76212</v>
      </c>
      <c r="G2270" s="11" t="n">
        <v>0.616697</v>
      </c>
      <c r="H2270" s="5" t="n">
        <v>0.46999711764</v>
      </c>
      <c r="I2270" s="5" t="n">
        <v>0.29212288236</v>
      </c>
    </row>
    <row r="2271" customFormat="false" ht="14.25" hidden="false" customHeight="false" outlineLevel="0" collapsed="false">
      <c r="A2271" s="0" t="s">
        <v>99</v>
      </c>
      <c r="B2271" s="0" t="s">
        <v>51</v>
      </c>
      <c r="C2271" s="0" t="s">
        <v>76</v>
      </c>
      <c r="D2271" s="0" t="s">
        <v>210</v>
      </c>
      <c r="E2271" s="0" t="n">
        <v>2030</v>
      </c>
      <c r="F2271" s="5" t="n">
        <v>0</v>
      </c>
      <c r="G2271" s="11" t="n">
        <v>0.616697</v>
      </c>
      <c r="H2271" s="5" t="n">
        <v>0</v>
      </c>
      <c r="I2271" s="5" t="n">
        <v>0</v>
      </c>
    </row>
    <row r="2272" customFormat="false" ht="14.25" hidden="false" customHeight="false" outlineLevel="0" collapsed="false">
      <c r="A2272" s="0" t="s">
        <v>99</v>
      </c>
      <c r="B2272" s="0" t="s">
        <v>51</v>
      </c>
      <c r="C2272" s="0" t="s">
        <v>76</v>
      </c>
      <c r="D2272" s="0" t="s">
        <v>210</v>
      </c>
      <c r="E2272" s="0" t="n">
        <v>2031</v>
      </c>
      <c r="F2272" s="5" t="n">
        <v>1.168409</v>
      </c>
      <c r="G2272" s="11" t="n">
        <v>0.6745368</v>
      </c>
      <c r="H2272" s="5" t="n">
        <v>0.7881348679512</v>
      </c>
      <c r="I2272" s="5" t="n">
        <v>0.3802741320488</v>
      </c>
    </row>
    <row r="2273" customFormat="false" ht="14.25" hidden="false" customHeight="false" outlineLevel="0" collapsed="false">
      <c r="A2273" s="0" t="s">
        <v>99</v>
      </c>
      <c r="B2273" s="0" t="s">
        <v>51</v>
      </c>
      <c r="C2273" s="0" t="s">
        <v>76</v>
      </c>
      <c r="D2273" s="0" t="s">
        <v>210</v>
      </c>
      <c r="E2273" s="0" t="n">
        <v>2031</v>
      </c>
      <c r="F2273" s="5" t="n">
        <v>0</v>
      </c>
      <c r="G2273" s="11" t="n">
        <v>0.6745368</v>
      </c>
      <c r="H2273" s="5" t="n">
        <v>0</v>
      </c>
      <c r="I2273" s="5" t="n">
        <v>0</v>
      </c>
    </row>
    <row r="2274" customFormat="false" ht="14.25" hidden="false" customHeight="false" outlineLevel="0" collapsed="false">
      <c r="A2274" s="0" t="s">
        <v>99</v>
      </c>
      <c r="B2274" s="0" t="s">
        <v>51</v>
      </c>
      <c r="C2274" s="0" t="s">
        <v>76</v>
      </c>
      <c r="D2274" s="0" t="s">
        <v>210</v>
      </c>
      <c r="E2274" s="0" t="n">
        <v>2032</v>
      </c>
      <c r="F2274" s="5" t="n">
        <v>1.677715</v>
      </c>
      <c r="G2274" s="11" t="n">
        <v>0.7323766</v>
      </c>
      <c r="H2274" s="5" t="n">
        <v>1.228719207469</v>
      </c>
      <c r="I2274" s="5" t="n">
        <v>0.448995792531</v>
      </c>
    </row>
    <row r="2275" customFormat="false" ht="14.25" hidden="false" customHeight="false" outlineLevel="0" collapsed="false">
      <c r="A2275" s="0" t="s">
        <v>99</v>
      </c>
      <c r="B2275" s="0" t="s">
        <v>51</v>
      </c>
      <c r="C2275" s="0" t="s">
        <v>76</v>
      </c>
      <c r="D2275" s="0" t="s">
        <v>210</v>
      </c>
      <c r="E2275" s="0" t="n">
        <v>2032</v>
      </c>
      <c r="F2275" s="5" t="n">
        <v>0</v>
      </c>
      <c r="G2275" s="11" t="n">
        <v>0.7323766</v>
      </c>
      <c r="H2275" s="5" t="n">
        <v>0</v>
      </c>
      <c r="I2275" s="5" t="n">
        <v>0</v>
      </c>
    </row>
    <row r="2276" customFormat="false" ht="14.25" hidden="false" customHeight="false" outlineLevel="0" collapsed="false">
      <c r="A2276" s="0" t="s">
        <v>99</v>
      </c>
      <c r="B2276" s="0" t="s">
        <v>51</v>
      </c>
      <c r="C2276" s="0" t="s">
        <v>76</v>
      </c>
      <c r="D2276" s="0" t="s">
        <v>210</v>
      </c>
      <c r="E2276" s="0" t="n">
        <v>2033</v>
      </c>
      <c r="F2276" s="5" t="n">
        <v>2.316845</v>
      </c>
      <c r="G2276" s="11" t="n">
        <v>0.7902164</v>
      </c>
      <c r="H2276" s="5" t="n">
        <v>1.830808915258</v>
      </c>
      <c r="I2276" s="5" t="n">
        <v>0.486036084742</v>
      </c>
    </row>
    <row r="2277" customFormat="false" ht="14.25" hidden="false" customHeight="false" outlineLevel="0" collapsed="false">
      <c r="A2277" s="0" t="s">
        <v>99</v>
      </c>
      <c r="B2277" s="0" t="s">
        <v>51</v>
      </c>
      <c r="C2277" s="0" t="s">
        <v>76</v>
      </c>
      <c r="D2277" s="0" t="s">
        <v>210</v>
      </c>
      <c r="E2277" s="0" t="n">
        <v>2033</v>
      </c>
      <c r="F2277" s="5" t="n">
        <v>0</v>
      </c>
      <c r="G2277" s="11" t="n">
        <v>0.7902164</v>
      </c>
      <c r="H2277" s="5" t="n">
        <v>0</v>
      </c>
      <c r="I2277" s="5" t="n">
        <v>0</v>
      </c>
    </row>
    <row r="2278" customFormat="false" ht="14.25" hidden="false" customHeight="false" outlineLevel="0" collapsed="false">
      <c r="A2278" s="0" t="s">
        <v>99</v>
      </c>
      <c r="B2278" s="0" t="s">
        <v>51</v>
      </c>
      <c r="C2278" s="0" t="s">
        <v>76</v>
      </c>
      <c r="D2278" s="0" t="s">
        <v>210</v>
      </c>
      <c r="E2278" s="0" t="n">
        <v>2034</v>
      </c>
      <c r="F2278" s="5" t="n">
        <v>3.07003</v>
      </c>
      <c r="G2278" s="11" t="n">
        <v>0.8480562</v>
      </c>
      <c r="H2278" s="5" t="n">
        <v>2.603557975686</v>
      </c>
      <c r="I2278" s="5" t="n">
        <v>0.466472024314</v>
      </c>
    </row>
    <row r="2279" customFormat="false" ht="14.25" hidden="false" customHeight="false" outlineLevel="0" collapsed="false">
      <c r="A2279" s="0" t="s">
        <v>99</v>
      </c>
      <c r="B2279" s="0" t="s">
        <v>51</v>
      </c>
      <c r="C2279" s="0" t="s">
        <v>76</v>
      </c>
      <c r="D2279" s="0" t="s">
        <v>210</v>
      </c>
      <c r="E2279" s="0" t="n">
        <v>2034</v>
      </c>
      <c r="F2279" s="5" t="n">
        <v>0</v>
      </c>
      <c r="G2279" s="11" t="n">
        <v>0.8480562</v>
      </c>
      <c r="H2279" s="5" t="n">
        <v>0</v>
      </c>
      <c r="I2279" s="5" t="n">
        <v>0</v>
      </c>
    </row>
    <row r="2280" customFormat="false" ht="14.25" hidden="false" customHeight="false" outlineLevel="0" collapsed="false">
      <c r="A2280" s="0" t="s">
        <v>99</v>
      </c>
      <c r="B2280" s="0" t="s">
        <v>51</v>
      </c>
      <c r="C2280" s="0" t="s">
        <v>76</v>
      </c>
      <c r="D2280" s="0" t="s">
        <v>210</v>
      </c>
      <c r="E2280" s="0" t="n">
        <v>2035</v>
      </c>
      <c r="F2280" s="5" t="n">
        <v>3.942</v>
      </c>
      <c r="G2280" s="11" t="n">
        <v>0.905896</v>
      </c>
      <c r="H2280" s="5" t="n">
        <v>3.571042032</v>
      </c>
      <c r="I2280" s="5" t="n">
        <v>0.370957968</v>
      </c>
    </row>
    <row r="2281" customFormat="false" ht="14.25" hidden="false" customHeight="false" outlineLevel="0" collapsed="false">
      <c r="A2281" s="0" t="s">
        <v>99</v>
      </c>
      <c r="B2281" s="0" t="s">
        <v>51</v>
      </c>
      <c r="C2281" s="0" t="s">
        <v>76</v>
      </c>
      <c r="D2281" s="0" t="s">
        <v>210</v>
      </c>
      <c r="E2281" s="0" t="n">
        <v>2035</v>
      </c>
      <c r="F2281" s="5" t="n">
        <v>0</v>
      </c>
      <c r="G2281" s="11" t="n">
        <v>0.905896</v>
      </c>
      <c r="H2281" s="5" t="n">
        <v>0</v>
      </c>
      <c r="I2281" s="5" t="n">
        <v>0</v>
      </c>
    </row>
    <row r="2282" customFormat="false" ht="14.25" hidden="false" customHeight="false" outlineLevel="0" collapsed="false">
      <c r="A2282" s="0" t="s">
        <v>99</v>
      </c>
      <c r="B2282" s="0" t="s">
        <v>51</v>
      </c>
      <c r="C2282" s="0" t="s">
        <v>76</v>
      </c>
      <c r="D2282" s="0" t="s">
        <v>210</v>
      </c>
      <c r="E2282" s="0" t="n">
        <v>2036</v>
      </c>
      <c r="F2282" s="5" t="n">
        <v>4.937486</v>
      </c>
      <c r="G2282" s="11" t="n">
        <v>0.9123976</v>
      </c>
      <c r="H2282" s="5" t="n">
        <v>4.5049503764336</v>
      </c>
      <c r="I2282" s="5" t="n">
        <v>0.4325356235664</v>
      </c>
    </row>
    <row r="2283" customFormat="false" ht="14.25" hidden="false" customHeight="false" outlineLevel="0" collapsed="false">
      <c r="A2283" s="0" t="s">
        <v>99</v>
      </c>
      <c r="B2283" s="0" t="s">
        <v>51</v>
      </c>
      <c r="C2283" s="0" t="s">
        <v>76</v>
      </c>
      <c r="D2283" s="0" t="s">
        <v>210</v>
      </c>
      <c r="E2283" s="0" t="n">
        <v>2036</v>
      </c>
      <c r="F2283" s="5" t="n">
        <v>0</v>
      </c>
      <c r="G2283" s="11" t="n">
        <v>0.9123976</v>
      </c>
      <c r="H2283" s="5" t="n">
        <v>0</v>
      </c>
      <c r="I2283" s="5" t="n">
        <v>0</v>
      </c>
    </row>
    <row r="2284" customFormat="false" ht="14.25" hidden="false" customHeight="false" outlineLevel="0" collapsed="false">
      <c r="A2284" s="0" t="s">
        <v>99</v>
      </c>
      <c r="B2284" s="0" t="s">
        <v>51</v>
      </c>
      <c r="C2284" s="0" t="s">
        <v>76</v>
      </c>
      <c r="D2284" s="0" t="s">
        <v>210</v>
      </c>
      <c r="E2284" s="0" t="n">
        <v>2037</v>
      </c>
      <c r="F2284" s="5" t="n">
        <v>5.892852</v>
      </c>
      <c r="G2284" s="11" t="n">
        <v>0.9188992</v>
      </c>
      <c r="H2284" s="5" t="n">
        <v>5.4149369885184</v>
      </c>
      <c r="I2284" s="5" t="n">
        <v>0.4779150114816</v>
      </c>
    </row>
    <row r="2285" customFormat="false" ht="14.25" hidden="false" customHeight="false" outlineLevel="0" collapsed="false">
      <c r="A2285" s="0" t="s">
        <v>99</v>
      </c>
      <c r="B2285" s="0" t="s">
        <v>51</v>
      </c>
      <c r="C2285" s="0" t="s">
        <v>76</v>
      </c>
      <c r="D2285" s="0" t="s">
        <v>210</v>
      </c>
      <c r="E2285" s="0" t="n">
        <v>2037</v>
      </c>
      <c r="F2285" s="5" t="n">
        <v>0</v>
      </c>
      <c r="G2285" s="11" t="n">
        <v>0.9188992</v>
      </c>
      <c r="H2285" s="5" t="n">
        <v>0</v>
      </c>
      <c r="I2285" s="5" t="n">
        <v>0</v>
      </c>
    </row>
    <row r="2286" customFormat="false" ht="14.25" hidden="false" customHeight="false" outlineLevel="0" collapsed="false">
      <c r="A2286" s="0" t="s">
        <v>99</v>
      </c>
      <c r="B2286" s="0" t="s">
        <v>51</v>
      </c>
      <c r="C2286" s="0" t="s">
        <v>76</v>
      </c>
      <c r="D2286" s="0" t="s">
        <v>210</v>
      </c>
      <c r="E2286" s="0" t="n">
        <v>2038</v>
      </c>
      <c r="F2286" s="5" t="n">
        <v>6.94265</v>
      </c>
      <c r="G2286" s="11" t="n">
        <v>0.9254008</v>
      </c>
      <c r="H2286" s="5" t="n">
        <v>6.42473386412</v>
      </c>
      <c r="I2286" s="5" t="n">
        <v>0.51791613588</v>
      </c>
    </row>
    <row r="2287" customFormat="false" ht="14.25" hidden="false" customHeight="false" outlineLevel="0" collapsed="false">
      <c r="A2287" s="0" t="s">
        <v>99</v>
      </c>
      <c r="B2287" s="0" t="s">
        <v>51</v>
      </c>
      <c r="C2287" s="0" t="s">
        <v>76</v>
      </c>
      <c r="D2287" s="0" t="s">
        <v>210</v>
      </c>
      <c r="E2287" s="0" t="n">
        <v>2038</v>
      </c>
      <c r="F2287" s="5" t="n">
        <v>0</v>
      </c>
      <c r="G2287" s="11" t="n">
        <v>0.9254008</v>
      </c>
      <c r="H2287" s="5" t="n">
        <v>0</v>
      </c>
      <c r="I2287" s="5" t="n">
        <v>0</v>
      </c>
    </row>
    <row r="2288" customFormat="false" ht="14.25" hidden="false" customHeight="false" outlineLevel="0" collapsed="false">
      <c r="A2288" s="0" t="s">
        <v>99</v>
      </c>
      <c r="B2288" s="0" t="s">
        <v>51</v>
      </c>
      <c r="C2288" s="0" t="s">
        <v>76</v>
      </c>
      <c r="D2288" s="0" t="s">
        <v>210</v>
      </c>
      <c r="E2288" s="0" t="n">
        <v>2039</v>
      </c>
      <c r="F2288" s="5" t="n">
        <v>8.090035</v>
      </c>
      <c r="G2288" s="11" t="n">
        <v>0.9319024</v>
      </c>
      <c r="H2288" s="5" t="n">
        <v>7.539123032584</v>
      </c>
      <c r="I2288" s="5" t="n">
        <v>0.550911967416</v>
      </c>
    </row>
    <row r="2289" customFormat="false" ht="14.25" hidden="false" customHeight="false" outlineLevel="0" collapsed="false">
      <c r="A2289" s="0" t="s">
        <v>99</v>
      </c>
      <c r="B2289" s="0" t="s">
        <v>51</v>
      </c>
      <c r="C2289" s="0" t="s">
        <v>76</v>
      </c>
      <c r="D2289" s="0" t="s">
        <v>210</v>
      </c>
      <c r="E2289" s="0" t="n">
        <v>2039</v>
      </c>
      <c r="F2289" s="5" t="n">
        <v>0</v>
      </c>
      <c r="G2289" s="11" t="n">
        <v>0.9319024</v>
      </c>
      <c r="H2289" s="5" t="n">
        <v>0</v>
      </c>
      <c r="I2289" s="5" t="n">
        <v>0</v>
      </c>
    </row>
    <row r="2290" customFormat="false" ht="14.25" hidden="false" customHeight="false" outlineLevel="0" collapsed="false">
      <c r="A2290" s="0" t="s">
        <v>99</v>
      </c>
      <c r="B2290" s="0" t="s">
        <v>51</v>
      </c>
      <c r="C2290" s="0" t="s">
        <v>76</v>
      </c>
      <c r="D2290" s="0" t="s">
        <v>210</v>
      </c>
      <c r="E2290" s="0" t="n">
        <v>2040</v>
      </c>
      <c r="F2290" s="5" t="n">
        <v>9.1104</v>
      </c>
      <c r="G2290" s="11" t="n">
        <v>0.938404</v>
      </c>
      <c r="H2290" s="5" t="n">
        <v>8.5492358016</v>
      </c>
      <c r="I2290" s="5" t="n">
        <v>0.5611641984</v>
      </c>
    </row>
    <row r="2291" customFormat="false" ht="14.25" hidden="false" customHeight="false" outlineLevel="0" collapsed="false">
      <c r="A2291" s="0" t="s">
        <v>99</v>
      </c>
      <c r="B2291" s="0" t="s">
        <v>51</v>
      </c>
      <c r="C2291" s="0" t="s">
        <v>76</v>
      </c>
      <c r="D2291" s="0" t="s">
        <v>210</v>
      </c>
      <c r="E2291" s="0" t="n">
        <v>2040</v>
      </c>
      <c r="F2291" s="5" t="n">
        <v>0</v>
      </c>
      <c r="G2291" s="11" t="n">
        <v>0.938404</v>
      </c>
      <c r="H2291" s="5" t="n">
        <v>0</v>
      </c>
      <c r="I2291" s="5" t="n">
        <v>0</v>
      </c>
    </row>
    <row r="2292" customFormat="false" ht="14.25" hidden="false" customHeight="false" outlineLevel="0" collapsed="false">
      <c r="A2292" s="0" t="s">
        <v>99</v>
      </c>
      <c r="B2292" s="0" t="s">
        <v>51</v>
      </c>
      <c r="C2292" s="0" t="s">
        <v>79</v>
      </c>
      <c r="D2292" s="0" t="s">
        <v>210</v>
      </c>
      <c r="E2292" s="0" t="n">
        <v>2024</v>
      </c>
      <c r="F2292" s="5" t="n">
        <v>16.3337604660567</v>
      </c>
      <c r="G2292" s="11" t="n">
        <v>0.2402</v>
      </c>
      <c r="H2292" s="5" t="n">
        <v>3.92336926394682</v>
      </c>
      <c r="I2292" s="5" t="n">
        <v>12.4103912021099</v>
      </c>
    </row>
    <row r="2293" customFormat="false" ht="14.25" hidden="false" customHeight="false" outlineLevel="0" collapsed="false">
      <c r="A2293" s="0" t="s">
        <v>99</v>
      </c>
      <c r="B2293" s="0" t="s">
        <v>51</v>
      </c>
      <c r="C2293" s="0" t="s">
        <v>79</v>
      </c>
      <c r="D2293" s="0" t="s">
        <v>210</v>
      </c>
      <c r="E2293" s="0" t="n">
        <v>2024</v>
      </c>
      <c r="F2293" s="5" t="n">
        <v>18.562554215352</v>
      </c>
      <c r="G2293" s="11" t="n">
        <v>0.2402</v>
      </c>
      <c r="H2293" s="5" t="n">
        <v>4.45872552252754</v>
      </c>
      <c r="I2293" s="5" t="n">
        <v>14.1038286928244</v>
      </c>
    </row>
    <row r="2294" customFormat="false" ht="14.25" hidden="false" customHeight="false" outlineLevel="0" collapsed="false">
      <c r="A2294" s="0" t="s">
        <v>99</v>
      </c>
      <c r="B2294" s="0" t="s">
        <v>51</v>
      </c>
      <c r="C2294" s="0" t="s">
        <v>79</v>
      </c>
      <c r="D2294" s="0" t="s">
        <v>210</v>
      </c>
      <c r="E2294" s="0" t="n">
        <v>2024</v>
      </c>
      <c r="F2294" s="5" t="n">
        <v>91.5183095861616</v>
      </c>
      <c r="G2294" s="11" t="n">
        <v>0.2402</v>
      </c>
      <c r="H2294" s="5" t="n">
        <v>21.982697962596</v>
      </c>
      <c r="I2294" s="5" t="n">
        <v>69.5356116235656</v>
      </c>
    </row>
    <row r="2295" customFormat="false" ht="14.25" hidden="false" customHeight="false" outlineLevel="0" collapsed="false">
      <c r="A2295" s="0" t="s">
        <v>99</v>
      </c>
      <c r="B2295" s="0" t="s">
        <v>51</v>
      </c>
      <c r="C2295" s="0" t="s">
        <v>79</v>
      </c>
      <c r="D2295" s="0" t="s">
        <v>210</v>
      </c>
      <c r="E2295" s="0" t="n">
        <v>2025</v>
      </c>
      <c r="F2295" s="5" t="n">
        <v>16.2957482594777</v>
      </c>
      <c r="G2295" s="11" t="n">
        <v>0.2377</v>
      </c>
      <c r="H2295" s="5" t="n">
        <v>3.87349936127786</v>
      </c>
      <c r="I2295" s="5" t="n">
        <v>12.4222488981999</v>
      </c>
    </row>
    <row r="2296" customFormat="false" ht="14.25" hidden="false" customHeight="false" outlineLevel="0" collapsed="false">
      <c r="A2296" s="0" t="s">
        <v>99</v>
      </c>
      <c r="B2296" s="0" t="s">
        <v>51</v>
      </c>
      <c r="C2296" s="0" t="s">
        <v>79</v>
      </c>
      <c r="D2296" s="0" t="s">
        <v>210</v>
      </c>
      <c r="E2296" s="0" t="n">
        <v>2025</v>
      </c>
      <c r="F2296" s="5" t="n">
        <v>18.4472326319683</v>
      </c>
      <c r="G2296" s="11" t="n">
        <v>0.2377</v>
      </c>
      <c r="H2296" s="5" t="n">
        <v>4.38490719661887</v>
      </c>
      <c r="I2296" s="5" t="n">
        <v>14.0623254353495</v>
      </c>
    </row>
    <row r="2297" customFormat="false" ht="14.25" hidden="false" customHeight="false" outlineLevel="0" collapsed="false">
      <c r="A2297" s="0" t="s">
        <v>99</v>
      </c>
      <c r="B2297" s="0" t="s">
        <v>51</v>
      </c>
      <c r="C2297" s="0" t="s">
        <v>79</v>
      </c>
      <c r="D2297" s="0" t="s">
        <v>210</v>
      </c>
      <c r="E2297" s="0" t="n">
        <v>2025</v>
      </c>
      <c r="F2297" s="5" t="n">
        <v>90.9506493749324</v>
      </c>
      <c r="G2297" s="11" t="n">
        <v>0.2377</v>
      </c>
      <c r="H2297" s="5" t="n">
        <v>21.6189693564214</v>
      </c>
      <c r="I2297" s="5" t="n">
        <v>69.331680018511</v>
      </c>
    </row>
    <row r="2298" customFormat="false" ht="14.25" hidden="false" customHeight="false" outlineLevel="0" collapsed="false">
      <c r="A2298" s="0" t="s">
        <v>99</v>
      </c>
      <c r="B2298" s="0" t="s">
        <v>51</v>
      </c>
      <c r="C2298" s="0" t="s">
        <v>79</v>
      </c>
      <c r="D2298" s="0" t="s">
        <v>210</v>
      </c>
      <c r="E2298" s="0" t="n">
        <v>2026</v>
      </c>
      <c r="F2298" s="5" t="n">
        <v>16.5315225407903</v>
      </c>
      <c r="G2298" s="11" t="n">
        <v>0.23622</v>
      </c>
      <c r="H2298" s="5" t="n">
        <v>3.90507625458549</v>
      </c>
      <c r="I2298" s="5" t="n">
        <v>12.6264462862048</v>
      </c>
    </row>
    <row r="2299" customFormat="false" ht="14.25" hidden="false" customHeight="false" outlineLevel="0" collapsed="false">
      <c r="A2299" s="0" t="s">
        <v>99</v>
      </c>
      <c r="B2299" s="0" t="s">
        <v>51</v>
      </c>
      <c r="C2299" s="0" t="s">
        <v>79</v>
      </c>
      <c r="D2299" s="0" t="s">
        <v>210</v>
      </c>
      <c r="E2299" s="0" t="n">
        <v>2026</v>
      </c>
      <c r="F2299" s="5" t="n">
        <v>18.3166154699372</v>
      </c>
      <c r="G2299" s="11" t="n">
        <v>0.23622</v>
      </c>
      <c r="H2299" s="5" t="n">
        <v>4.32675090630856</v>
      </c>
      <c r="I2299" s="5" t="n">
        <v>13.9898645636286</v>
      </c>
    </row>
    <row r="2300" customFormat="false" ht="14.25" hidden="false" customHeight="false" outlineLevel="0" collapsed="false">
      <c r="A2300" s="0" t="s">
        <v>99</v>
      </c>
      <c r="B2300" s="0" t="s">
        <v>51</v>
      </c>
      <c r="C2300" s="0" t="s">
        <v>79</v>
      </c>
      <c r="D2300" s="0" t="s">
        <v>210</v>
      </c>
      <c r="E2300" s="0" t="n">
        <v>2026</v>
      </c>
      <c r="F2300" s="5" t="n">
        <v>90.305247928786</v>
      </c>
      <c r="G2300" s="11" t="n">
        <v>0.23622</v>
      </c>
      <c r="H2300" s="5" t="n">
        <v>21.3319056657378</v>
      </c>
      <c r="I2300" s="5" t="n">
        <v>68.9733422630482</v>
      </c>
    </row>
    <row r="2301" customFormat="false" ht="14.25" hidden="false" customHeight="false" outlineLevel="0" collapsed="false">
      <c r="A2301" s="0" t="s">
        <v>99</v>
      </c>
      <c r="B2301" s="0" t="s">
        <v>51</v>
      </c>
      <c r="C2301" s="0" t="s">
        <v>79</v>
      </c>
      <c r="D2301" s="0" t="s">
        <v>210</v>
      </c>
      <c r="E2301" s="0" t="n">
        <v>2027</v>
      </c>
      <c r="F2301" s="5" t="n">
        <v>16.4487099060661</v>
      </c>
      <c r="G2301" s="11" t="n">
        <v>0.23474</v>
      </c>
      <c r="H2301" s="5" t="n">
        <v>3.86117016334995</v>
      </c>
      <c r="I2301" s="5" t="n">
        <v>12.5875397427161</v>
      </c>
    </row>
    <row r="2302" customFormat="false" ht="14.25" hidden="false" customHeight="false" outlineLevel="0" collapsed="false">
      <c r="A2302" s="0" t="s">
        <v>99</v>
      </c>
      <c r="B2302" s="0" t="s">
        <v>51</v>
      </c>
      <c r="C2302" s="0" t="s">
        <v>79</v>
      </c>
      <c r="D2302" s="0" t="s">
        <v>210</v>
      </c>
      <c r="E2302" s="0" t="n">
        <v>2027</v>
      </c>
      <c r="F2302" s="5" t="n">
        <v>18.1366673505337</v>
      </c>
      <c r="G2302" s="11" t="n">
        <v>0.23474</v>
      </c>
      <c r="H2302" s="5" t="n">
        <v>4.25740129386427</v>
      </c>
      <c r="I2302" s="5" t="n">
        <v>13.8792660566694</v>
      </c>
    </row>
    <row r="2303" customFormat="false" ht="14.25" hidden="false" customHeight="false" outlineLevel="0" collapsed="false">
      <c r="A2303" s="0" t="s">
        <v>99</v>
      </c>
      <c r="B2303" s="0" t="s">
        <v>51</v>
      </c>
      <c r="C2303" s="0" t="s">
        <v>79</v>
      </c>
      <c r="D2303" s="0" t="s">
        <v>210</v>
      </c>
      <c r="E2303" s="0" t="n">
        <v>2027</v>
      </c>
      <c r="F2303" s="5" t="n">
        <v>89.4306613892934</v>
      </c>
      <c r="G2303" s="11" t="n">
        <v>0.23474</v>
      </c>
      <c r="H2303" s="5" t="n">
        <v>20.9929534545227</v>
      </c>
      <c r="I2303" s="5" t="n">
        <v>68.4377079347707</v>
      </c>
    </row>
    <row r="2304" customFormat="false" ht="14.25" hidden="false" customHeight="false" outlineLevel="0" collapsed="false">
      <c r="A2304" s="0" t="s">
        <v>99</v>
      </c>
      <c r="B2304" s="0" t="s">
        <v>51</v>
      </c>
      <c r="C2304" s="0" t="s">
        <v>79</v>
      </c>
      <c r="D2304" s="0" t="s">
        <v>210</v>
      </c>
      <c r="E2304" s="0" t="n">
        <v>2028</v>
      </c>
      <c r="F2304" s="5" t="n">
        <v>16.6137528737535</v>
      </c>
      <c r="G2304" s="11" t="n">
        <v>0.23326</v>
      </c>
      <c r="H2304" s="5" t="n">
        <v>3.87532399533175</v>
      </c>
      <c r="I2304" s="5" t="n">
        <v>12.7384288784218</v>
      </c>
    </row>
    <row r="2305" customFormat="false" ht="14.25" hidden="false" customHeight="false" outlineLevel="0" collapsed="false">
      <c r="A2305" s="0" t="s">
        <v>99</v>
      </c>
      <c r="B2305" s="0" t="s">
        <v>51</v>
      </c>
      <c r="C2305" s="0" t="s">
        <v>79</v>
      </c>
      <c r="D2305" s="0" t="s">
        <v>210</v>
      </c>
      <c r="E2305" s="0" t="n">
        <v>2028</v>
      </c>
      <c r="F2305" s="5" t="n">
        <v>18.0111169105401</v>
      </c>
      <c r="G2305" s="11" t="n">
        <v>0.23326</v>
      </c>
      <c r="H2305" s="5" t="n">
        <v>4.20127313055259</v>
      </c>
      <c r="I2305" s="5" t="n">
        <v>13.8098437799875</v>
      </c>
    </row>
    <row r="2306" customFormat="false" ht="14.25" hidden="false" customHeight="false" outlineLevel="0" collapsed="false">
      <c r="A2306" s="0" t="s">
        <v>99</v>
      </c>
      <c r="B2306" s="0" t="s">
        <v>51</v>
      </c>
      <c r="C2306" s="0" t="s">
        <v>79</v>
      </c>
      <c r="D2306" s="0" t="s">
        <v>210</v>
      </c>
      <c r="E2306" s="0" t="n">
        <v>2028</v>
      </c>
      <c r="F2306" s="5" t="n">
        <v>88.7249750998836</v>
      </c>
      <c r="G2306" s="11" t="n">
        <v>0.23326</v>
      </c>
      <c r="H2306" s="5" t="n">
        <v>20.6959876917989</v>
      </c>
      <c r="I2306" s="5" t="n">
        <v>68.0289874080848</v>
      </c>
    </row>
    <row r="2307" customFormat="false" ht="14.25" hidden="false" customHeight="false" outlineLevel="0" collapsed="false">
      <c r="A2307" s="0" t="s">
        <v>99</v>
      </c>
      <c r="B2307" s="0" t="s">
        <v>51</v>
      </c>
      <c r="C2307" s="0" t="s">
        <v>79</v>
      </c>
      <c r="D2307" s="0" t="s">
        <v>210</v>
      </c>
      <c r="E2307" s="0" t="n">
        <v>2029</v>
      </c>
      <c r="F2307" s="5" t="n">
        <v>15.7279172980108</v>
      </c>
      <c r="G2307" s="11" t="n">
        <v>0.23178</v>
      </c>
      <c r="H2307" s="5" t="n">
        <v>3.64541667133295</v>
      </c>
      <c r="I2307" s="5" t="n">
        <v>12.0825006266779</v>
      </c>
    </row>
    <row r="2308" customFormat="false" ht="14.25" hidden="false" customHeight="false" outlineLevel="0" collapsed="false">
      <c r="A2308" s="0" t="s">
        <v>99</v>
      </c>
      <c r="B2308" s="0" t="s">
        <v>51</v>
      </c>
      <c r="C2308" s="0" t="s">
        <v>79</v>
      </c>
      <c r="D2308" s="0" t="s">
        <v>210</v>
      </c>
      <c r="E2308" s="0" t="n">
        <v>2029</v>
      </c>
      <c r="F2308" s="5" t="n">
        <v>17.9363644564349</v>
      </c>
      <c r="G2308" s="11" t="n">
        <v>0.23178</v>
      </c>
      <c r="H2308" s="5" t="n">
        <v>4.15729055371249</v>
      </c>
      <c r="I2308" s="5" t="n">
        <v>13.7790739027224</v>
      </c>
    </row>
    <row r="2309" customFormat="false" ht="14.25" hidden="false" customHeight="false" outlineLevel="0" collapsed="false">
      <c r="A2309" s="0" t="s">
        <v>99</v>
      </c>
      <c r="B2309" s="0" t="s">
        <v>51</v>
      </c>
      <c r="C2309" s="0" t="s">
        <v>79</v>
      </c>
      <c r="D2309" s="0" t="s">
        <v>210</v>
      </c>
      <c r="E2309" s="0" t="n">
        <v>2029</v>
      </c>
      <c r="F2309" s="5" t="n">
        <v>88.213834895802</v>
      </c>
      <c r="G2309" s="11" t="n">
        <v>0.23178</v>
      </c>
      <c r="H2309" s="5" t="n">
        <v>20.446202652149</v>
      </c>
      <c r="I2309" s="5" t="n">
        <v>67.767632243653</v>
      </c>
    </row>
    <row r="2310" customFormat="false" ht="14.25" hidden="false" customHeight="false" outlineLevel="0" collapsed="false">
      <c r="A2310" s="0" t="s">
        <v>99</v>
      </c>
      <c r="B2310" s="0" t="s">
        <v>51</v>
      </c>
      <c r="C2310" s="0" t="s">
        <v>79</v>
      </c>
      <c r="D2310" s="0" t="s">
        <v>210</v>
      </c>
      <c r="E2310" s="0" t="n">
        <v>2030</v>
      </c>
      <c r="F2310" s="5" t="n">
        <v>14.781385726779</v>
      </c>
      <c r="G2310" s="11" t="n">
        <v>0.2303</v>
      </c>
      <c r="H2310" s="5" t="n">
        <v>3.4041531328772</v>
      </c>
      <c r="I2310" s="5" t="n">
        <v>11.3772325939018</v>
      </c>
    </row>
    <row r="2311" customFormat="false" ht="14.25" hidden="false" customHeight="false" outlineLevel="0" collapsed="false">
      <c r="A2311" s="0" t="s">
        <v>99</v>
      </c>
      <c r="B2311" s="0" t="s">
        <v>51</v>
      </c>
      <c r="C2311" s="0" t="s">
        <v>79</v>
      </c>
      <c r="D2311" s="0" t="s">
        <v>210</v>
      </c>
      <c r="E2311" s="0" t="n">
        <v>2030</v>
      </c>
      <c r="F2311" s="5" t="n">
        <v>17.9078937853745</v>
      </c>
      <c r="G2311" s="11" t="n">
        <v>0.2303</v>
      </c>
      <c r="H2311" s="5" t="n">
        <v>4.12418793877175</v>
      </c>
      <c r="I2311" s="5" t="n">
        <v>13.7837058466028</v>
      </c>
    </row>
    <row r="2312" customFormat="false" ht="14.25" hidden="false" customHeight="false" outlineLevel="0" collapsed="false">
      <c r="A2312" s="0" t="s">
        <v>99</v>
      </c>
      <c r="B2312" s="0" t="s">
        <v>51</v>
      </c>
      <c r="C2312" s="0" t="s">
        <v>79</v>
      </c>
      <c r="D2312" s="0" t="s">
        <v>210</v>
      </c>
      <c r="E2312" s="0" t="n">
        <v>2030</v>
      </c>
      <c r="F2312" s="5" t="n">
        <v>87.8736569575417</v>
      </c>
      <c r="G2312" s="11" t="n">
        <v>0.2303</v>
      </c>
      <c r="H2312" s="5" t="n">
        <v>20.2373031973219</v>
      </c>
      <c r="I2312" s="5" t="n">
        <v>67.6363537602198</v>
      </c>
    </row>
    <row r="2313" customFormat="false" ht="14.25" hidden="false" customHeight="false" outlineLevel="0" collapsed="false">
      <c r="A2313" s="0" t="s">
        <v>99</v>
      </c>
      <c r="B2313" s="0" t="s">
        <v>51</v>
      </c>
      <c r="C2313" s="0" t="s">
        <v>79</v>
      </c>
      <c r="D2313" s="0" t="s">
        <v>210</v>
      </c>
      <c r="E2313" s="0" t="n">
        <v>2031</v>
      </c>
      <c r="F2313" s="5" t="n">
        <v>13.4869239492201</v>
      </c>
      <c r="G2313" s="11" t="n">
        <v>0.23094</v>
      </c>
      <c r="H2313" s="5" t="n">
        <v>3.1146702168329</v>
      </c>
      <c r="I2313" s="5" t="n">
        <v>10.3722537323872</v>
      </c>
    </row>
    <row r="2314" customFormat="false" ht="14.25" hidden="false" customHeight="false" outlineLevel="0" collapsed="false">
      <c r="A2314" s="0" t="s">
        <v>99</v>
      </c>
      <c r="B2314" s="0" t="s">
        <v>51</v>
      </c>
      <c r="C2314" s="0" t="s">
        <v>79</v>
      </c>
      <c r="D2314" s="0" t="s">
        <v>210</v>
      </c>
      <c r="E2314" s="0" t="n">
        <v>2031</v>
      </c>
      <c r="F2314" s="5" t="n">
        <v>18.0617157465315</v>
      </c>
      <c r="G2314" s="11" t="n">
        <v>0.23094</v>
      </c>
      <c r="H2314" s="5" t="n">
        <v>4.17117263450398</v>
      </c>
      <c r="I2314" s="5" t="n">
        <v>13.8905431120275</v>
      </c>
    </row>
    <row r="2315" customFormat="false" ht="14.25" hidden="false" customHeight="false" outlineLevel="0" collapsed="false">
      <c r="A2315" s="0" t="s">
        <v>99</v>
      </c>
      <c r="B2315" s="0" t="s">
        <v>51</v>
      </c>
      <c r="C2315" s="0" t="s">
        <v>79</v>
      </c>
      <c r="D2315" s="0" t="s">
        <v>210</v>
      </c>
      <c r="E2315" s="0" t="n">
        <v>2031</v>
      </c>
      <c r="F2315" s="5" t="n">
        <v>87.8605574299545</v>
      </c>
      <c r="G2315" s="11" t="n">
        <v>0.23094</v>
      </c>
      <c r="H2315" s="5" t="n">
        <v>20.2905171328737</v>
      </c>
      <c r="I2315" s="5" t="n">
        <v>67.5700402970808</v>
      </c>
    </row>
    <row r="2316" customFormat="false" ht="14.25" hidden="false" customHeight="false" outlineLevel="0" collapsed="false">
      <c r="A2316" s="0" t="s">
        <v>99</v>
      </c>
      <c r="B2316" s="0" t="s">
        <v>51</v>
      </c>
      <c r="C2316" s="0" t="s">
        <v>79</v>
      </c>
      <c r="D2316" s="0" t="s">
        <v>210</v>
      </c>
      <c r="E2316" s="0" t="n">
        <v>2032</v>
      </c>
      <c r="F2316" s="5" t="n">
        <v>13.1333347427125</v>
      </c>
      <c r="G2316" s="11" t="n">
        <v>0.23158</v>
      </c>
      <c r="H2316" s="5" t="n">
        <v>3.04141765971737</v>
      </c>
      <c r="I2316" s="5" t="n">
        <v>10.0919170829952</v>
      </c>
    </row>
    <row r="2317" customFormat="false" ht="14.25" hidden="false" customHeight="false" outlineLevel="0" collapsed="false">
      <c r="A2317" s="0" t="s">
        <v>99</v>
      </c>
      <c r="B2317" s="0" t="s">
        <v>51</v>
      </c>
      <c r="C2317" s="0" t="s">
        <v>79</v>
      </c>
      <c r="D2317" s="0" t="s">
        <v>210</v>
      </c>
      <c r="E2317" s="0" t="n">
        <v>2032</v>
      </c>
      <c r="F2317" s="5" t="n">
        <v>18.2812412250615</v>
      </c>
      <c r="G2317" s="11" t="n">
        <v>0.23158</v>
      </c>
      <c r="H2317" s="5" t="n">
        <v>4.23356984289973</v>
      </c>
      <c r="I2317" s="5" t="n">
        <v>14.0476713821617</v>
      </c>
    </row>
    <row r="2318" customFormat="false" ht="14.25" hidden="false" customHeight="false" outlineLevel="0" collapsed="false">
      <c r="A2318" s="0" t="s">
        <v>99</v>
      </c>
      <c r="B2318" s="0" t="s">
        <v>51</v>
      </c>
      <c r="C2318" s="0" t="s">
        <v>79</v>
      </c>
      <c r="D2318" s="0" t="s">
        <v>210</v>
      </c>
      <c r="E2318" s="0" t="n">
        <v>2032</v>
      </c>
      <c r="F2318" s="5" t="n">
        <v>88.0857124912293</v>
      </c>
      <c r="G2318" s="11" t="n">
        <v>0.23158</v>
      </c>
      <c r="H2318" s="5" t="n">
        <v>20.3988892987189</v>
      </c>
      <c r="I2318" s="5" t="n">
        <v>67.6868231925104</v>
      </c>
    </row>
    <row r="2319" customFormat="false" ht="14.25" hidden="false" customHeight="false" outlineLevel="0" collapsed="false">
      <c r="A2319" s="0" t="s">
        <v>99</v>
      </c>
      <c r="B2319" s="0" t="s">
        <v>51</v>
      </c>
      <c r="C2319" s="0" t="s">
        <v>79</v>
      </c>
      <c r="D2319" s="0" t="s">
        <v>210</v>
      </c>
      <c r="E2319" s="0" t="n">
        <v>2033</v>
      </c>
      <c r="F2319" s="5" t="n">
        <v>13.0814455875998</v>
      </c>
      <c r="G2319" s="11" t="n">
        <v>0.23222</v>
      </c>
      <c r="H2319" s="5" t="n">
        <v>3.03777329435242</v>
      </c>
      <c r="I2319" s="5" t="n">
        <v>10.0436722932474</v>
      </c>
    </row>
    <row r="2320" customFormat="false" ht="14.25" hidden="false" customHeight="false" outlineLevel="0" collapsed="false">
      <c r="A2320" s="0" t="s">
        <v>99</v>
      </c>
      <c r="B2320" s="0" t="s">
        <v>51</v>
      </c>
      <c r="C2320" s="0" t="s">
        <v>79</v>
      </c>
      <c r="D2320" s="0" t="s">
        <v>210</v>
      </c>
      <c r="E2320" s="0" t="n">
        <v>2033</v>
      </c>
      <c r="F2320" s="5" t="n">
        <v>18.5342300446332</v>
      </c>
      <c r="G2320" s="11" t="n">
        <v>0.23222</v>
      </c>
      <c r="H2320" s="5" t="n">
        <v>4.30401890096471</v>
      </c>
      <c r="I2320" s="5" t="n">
        <v>14.2302111436684</v>
      </c>
    </row>
    <row r="2321" customFormat="false" ht="14.25" hidden="false" customHeight="false" outlineLevel="0" collapsed="false">
      <c r="A2321" s="0" t="s">
        <v>99</v>
      </c>
      <c r="B2321" s="0" t="s">
        <v>51</v>
      </c>
      <c r="C2321" s="0" t="s">
        <v>79</v>
      </c>
      <c r="D2321" s="0" t="s">
        <v>210</v>
      </c>
      <c r="E2321" s="0" t="n">
        <v>2033</v>
      </c>
      <c r="F2321" s="5" t="n">
        <v>88.4360323615008</v>
      </c>
      <c r="G2321" s="11" t="n">
        <v>0.23222</v>
      </c>
      <c r="H2321" s="5" t="n">
        <v>20.5366154349877</v>
      </c>
      <c r="I2321" s="5" t="n">
        <v>67.8994169265131</v>
      </c>
    </row>
    <row r="2322" customFormat="false" ht="14.25" hidden="false" customHeight="false" outlineLevel="0" collapsed="false">
      <c r="A2322" s="0" t="s">
        <v>99</v>
      </c>
      <c r="B2322" s="0" t="s">
        <v>51</v>
      </c>
      <c r="C2322" s="0" t="s">
        <v>79</v>
      </c>
      <c r="D2322" s="0" t="s">
        <v>210</v>
      </c>
      <c r="E2322" s="0" t="n">
        <v>2034</v>
      </c>
      <c r="F2322" s="5" t="n">
        <v>13.2038081604547</v>
      </c>
      <c r="G2322" s="11" t="n">
        <v>0.23286</v>
      </c>
      <c r="H2322" s="5" t="n">
        <v>3.07463876824348</v>
      </c>
      <c r="I2322" s="5" t="n">
        <v>10.1291693922112</v>
      </c>
    </row>
    <row r="2323" customFormat="false" ht="14.25" hidden="false" customHeight="false" outlineLevel="0" collapsed="false">
      <c r="A2323" s="0" t="s">
        <v>99</v>
      </c>
      <c r="B2323" s="0" t="s">
        <v>51</v>
      </c>
      <c r="C2323" s="0" t="s">
        <v>79</v>
      </c>
      <c r="D2323" s="0" t="s">
        <v>210</v>
      </c>
      <c r="E2323" s="0" t="n">
        <v>2034</v>
      </c>
      <c r="F2323" s="5" t="n">
        <v>18.7224905560778</v>
      </c>
      <c r="G2323" s="11" t="n">
        <v>0.23286</v>
      </c>
      <c r="H2323" s="5" t="n">
        <v>4.35971915088827</v>
      </c>
      <c r="I2323" s="5" t="n">
        <v>14.3627714051895</v>
      </c>
    </row>
    <row r="2324" customFormat="false" ht="14.25" hidden="false" customHeight="false" outlineLevel="0" collapsed="false">
      <c r="A2324" s="0" t="s">
        <v>99</v>
      </c>
      <c r="B2324" s="0" t="s">
        <v>51</v>
      </c>
      <c r="C2324" s="0" t="s">
        <v>79</v>
      </c>
      <c r="D2324" s="0" t="s">
        <v>210</v>
      </c>
      <c r="E2324" s="0" t="n">
        <v>2034</v>
      </c>
      <c r="F2324" s="5" t="n">
        <v>89.1980497063163</v>
      </c>
      <c r="G2324" s="11" t="n">
        <v>0.23286</v>
      </c>
      <c r="H2324" s="5" t="n">
        <v>20.7706578546128</v>
      </c>
      <c r="I2324" s="5" t="n">
        <v>68.4273918517035</v>
      </c>
    </row>
    <row r="2325" customFormat="false" ht="14.25" hidden="false" customHeight="false" outlineLevel="0" collapsed="false">
      <c r="A2325" s="0" t="s">
        <v>99</v>
      </c>
      <c r="B2325" s="0" t="s">
        <v>51</v>
      </c>
      <c r="C2325" s="0" t="s">
        <v>79</v>
      </c>
      <c r="D2325" s="0" t="s">
        <v>210</v>
      </c>
      <c r="E2325" s="0" t="n">
        <v>2035</v>
      </c>
      <c r="F2325" s="5" t="n">
        <v>13.4075040385751</v>
      </c>
      <c r="G2325" s="11" t="n">
        <v>0.2335</v>
      </c>
      <c r="H2325" s="5" t="n">
        <v>3.13065219300728</v>
      </c>
      <c r="I2325" s="5" t="n">
        <v>10.2768518455678</v>
      </c>
    </row>
    <row r="2326" customFormat="false" ht="14.25" hidden="false" customHeight="false" outlineLevel="0" collapsed="false">
      <c r="A2326" s="0" t="s">
        <v>99</v>
      </c>
      <c r="B2326" s="0" t="s">
        <v>51</v>
      </c>
      <c r="C2326" s="0" t="s">
        <v>79</v>
      </c>
      <c r="D2326" s="0" t="s">
        <v>210</v>
      </c>
      <c r="E2326" s="0" t="n">
        <v>2035</v>
      </c>
      <c r="F2326" s="5" t="n">
        <v>18.9107421720442</v>
      </c>
      <c r="G2326" s="11" t="n">
        <v>0.2335</v>
      </c>
      <c r="H2326" s="5" t="n">
        <v>4.41565829717231</v>
      </c>
      <c r="I2326" s="5" t="n">
        <v>14.4950838748718</v>
      </c>
    </row>
    <row r="2327" customFormat="false" ht="14.25" hidden="false" customHeight="false" outlineLevel="0" collapsed="false">
      <c r="A2327" s="0" t="s">
        <v>99</v>
      </c>
      <c r="B2327" s="0" t="s">
        <v>51</v>
      </c>
      <c r="C2327" s="0" t="s">
        <v>79</v>
      </c>
      <c r="D2327" s="0" t="s">
        <v>210</v>
      </c>
      <c r="E2327" s="0" t="n">
        <v>2035</v>
      </c>
      <c r="F2327" s="5" t="n">
        <v>89.9472689742959</v>
      </c>
      <c r="G2327" s="11" t="n">
        <v>0.2335</v>
      </c>
      <c r="H2327" s="5" t="n">
        <v>21.0026873054981</v>
      </c>
      <c r="I2327" s="5" t="n">
        <v>68.9445816687978</v>
      </c>
    </row>
    <row r="2328" customFormat="false" ht="14.25" hidden="false" customHeight="false" outlineLevel="0" collapsed="false">
      <c r="A2328" s="0" t="s">
        <v>99</v>
      </c>
      <c r="B2328" s="0" t="s">
        <v>51</v>
      </c>
      <c r="C2328" s="0" t="s">
        <v>79</v>
      </c>
      <c r="D2328" s="0" t="s">
        <v>210</v>
      </c>
      <c r="E2328" s="0" t="n">
        <v>2036</v>
      </c>
      <c r="F2328" s="5" t="n">
        <v>13.502730590632</v>
      </c>
      <c r="G2328" s="11" t="n">
        <v>0.23446</v>
      </c>
      <c r="H2328" s="5" t="n">
        <v>3.16585021427959</v>
      </c>
      <c r="I2328" s="5" t="n">
        <v>10.3368803763524</v>
      </c>
    </row>
    <row r="2329" customFormat="false" ht="14.25" hidden="false" customHeight="false" outlineLevel="0" collapsed="false">
      <c r="A2329" s="0" t="s">
        <v>99</v>
      </c>
      <c r="B2329" s="0" t="s">
        <v>51</v>
      </c>
      <c r="C2329" s="0" t="s">
        <v>79</v>
      </c>
      <c r="D2329" s="0" t="s">
        <v>210</v>
      </c>
      <c r="E2329" s="0" t="n">
        <v>2036</v>
      </c>
      <c r="F2329" s="5" t="n">
        <v>19.078499642978</v>
      </c>
      <c r="G2329" s="11" t="n">
        <v>0.23446</v>
      </c>
      <c r="H2329" s="5" t="n">
        <v>4.47314502629263</v>
      </c>
      <c r="I2329" s="5" t="n">
        <v>14.6053546166854</v>
      </c>
    </row>
    <row r="2330" customFormat="false" ht="14.25" hidden="false" customHeight="false" outlineLevel="0" collapsed="false">
      <c r="A2330" s="0" t="s">
        <v>99</v>
      </c>
      <c r="B2330" s="0" t="s">
        <v>51</v>
      </c>
      <c r="C2330" s="0" t="s">
        <v>79</v>
      </c>
      <c r="D2330" s="0" t="s">
        <v>210</v>
      </c>
      <c r="E2330" s="0" t="n">
        <v>2036</v>
      </c>
      <c r="F2330" s="5" t="n">
        <v>90.7340059544375</v>
      </c>
      <c r="G2330" s="11" t="n">
        <v>0.23446</v>
      </c>
      <c r="H2330" s="5" t="n">
        <v>21.2734950360774</v>
      </c>
      <c r="I2330" s="5" t="n">
        <v>69.4605109183601</v>
      </c>
    </row>
    <row r="2331" customFormat="false" ht="14.25" hidden="false" customHeight="false" outlineLevel="0" collapsed="false">
      <c r="A2331" s="0" t="s">
        <v>99</v>
      </c>
      <c r="B2331" s="0" t="s">
        <v>51</v>
      </c>
      <c r="C2331" s="0" t="s">
        <v>79</v>
      </c>
      <c r="D2331" s="0" t="s">
        <v>210</v>
      </c>
      <c r="E2331" s="0" t="n">
        <v>2037</v>
      </c>
      <c r="F2331" s="5" t="n">
        <v>13.5957063597854</v>
      </c>
      <c r="G2331" s="11" t="n">
        <v>0.23542</v>
      </c>
      <c r="H2331" s="5" t="n">
        <v>3.20070119122067</v>
      </c>
      <c r="I2331" s="5" t="n">
        <v>10.3950051685647</v>
      </c>
    </row>
    <row r="2332" customFormat="false" ht="14.25" hidden="false" customHeight="false" outlineLevel="0" collapsed="false">
      <c r="A2332" s="0" t="s">
        <v>99</v>
      </c>
      <c r="B2332" s="0" t="s">
        <v>51</v>
      </c>
      <c r="C2332" s="0" t="s">
        <v>79</v>
      </c>
      <c r="D2332" s="0" t="s">
        <v>210</v>
      </c>
      <c r="E2332" s="0" t="n">
        <v>2037</v>
      </c>
      <c r="F2332" s="5" t="n">
        <v>19.2466256343966</v>
      </c>
      <c r="G2332" s="11" t="n">
        <v>0.23542</v>
      </c>
      <c r="H2332" s="5" t="n">
        <v>4.53104060684964</v>
      </c>
      <c r="I2332" s="5" t="n">
        <v>14.7155850275469</v>
      </c>
    </row>
    <row r="2333" customFormat="false" ht="14.25" hidden="false" customHeight="false" outlineLevel="0" collapsed="false">
      <c r="A2333" s="0" t="s">
        <v>99</v>
      </c>
      <c r="B2333" s="0" t="s">
        <v>51</v>
      </c>
      <c r="C2333" s="0" t="s">
        <v>79</v>
      </c>
      <c r="D2333" s="0" t="s">
        <v>210</v>
      </c>
      <c r="E2333" s="0" t="n">
        <v>2037</v>
      </c>
      <c r="F2333" s="5" t="n">
        <v>91.3689106788242</v>
      </c>
      <c r="G2333" s="11" t="n">
        <v>0.23542</v>
      </c>
      <c r="H2333" s="5" t="n">
        <v>21.5100689520088</v>
      </c>
      <c r="I2333" s="5" t="n">
        <v>69.8588417268154</v>
      </c>
    </row>
    <row r="2334" customFormat="false" ht="14.25" hidden="false" customHeight="false" outlineLevel="0" collapsed="false">
      <c r="A2334" s="0" t="s">
        <v>99</v>
      </c>
      <c r="B2334" s="0" t="s">
        <v>51</v>
      </c>
      <c r="C2334" s="0" t="s">
        <v>79</v>
      </c>
      <c r="D2334" s="0" t="s">
        <v>210</v>
      </c>
      <c r="E2334" s="0" t="n">
        <v>2038</v>
      </c>
      <c r="F2334" s="5" t="n">
        <v>13.6879891908914</v>
      </c>
      <c r="G2334" s="11" t="n">
        <v>0.23638</v>
      </c>
      <c r="H2334" s="5" t="n">
        <v>3.23556688494292</v>
      </c>
      <c r="I2334" s="5" t="n">
        <v>10.4524223059485</v>
      </c>
    </row>
    <row r="2335" customFormat="false" ht="14.25" hidden="false" customHeight="false" outlineLevel="0" collapsed="false">
      <c r="A2335" s="0" t="s">
        <v>99</v>
      </c>
      <c r="B2335" s="0" t="s">
        <v>51</v>
      </c>
      <c r="C2335" s="0" t="s">
        <v>79</v>
      </c>
      <c r="D2335" s="0" t="s">
        <v>210</v>
      </c>
      <c r="E2335" s="0" t="n">
        <v>2038</v>
      </c>
      <c r="F2335" s="5" t="n">
        <v>19.4144331771068</v>
      </c>
      <c r="G2335" s="11" t="n">
        <v>0.23638</v>
      </c>
      <c r="H2335" s="5" t="n">
        <v>4.58918371440449</v>
      </c>
      <c r="I2335" s="5" t="n">
        <v>14.8252494627023</v>
      </c>
    </row>
    <row r="2336" customFormat="false" ht="14.25" hidden="false" customHeight="false" outlineLevel="0" collapsed="false">
      <c r="A2336" s="0" t="s">
        <v>99</v>
      </c>
      <c r="B2336" s="0" t="s">
        <v>51</v>
      </c>
      <c r="C2336" s="0" t="s">
        <v>79</v>
      </c>
      <c r="D2336" s="0" t="s">
        <v>210</v>
      </c>
      <c r="E2336" s="0" t="n">
        <v>2038</v>
      </c>
      <c r="F2336" s="5" t="n">
        <v>92.1753474614557</v>
      </c>
      <c r="G2336" s="11" t="n">
        <v>0.23638</v>
      </c>
      <c r="H2336" s="5" t="n">
        <v>21.7884086329389</v>
      </c>
      <c r="I2336" s="5" t="n">
        <v>70.3869388285168</v>
      </c>
    </row>
    <row r="2337" customFormat="false" ht="14.25" hidden="false" customHeight="false" outlineLevel="0" collapsed="false">
      <c r="A2337" s="0" t="s">
        <v>99</v>
      </c>
      <c r="B2337" s="0" t="s">
        <v>51</v>
      </c>
      <c r="C2337" s="0" t="s">
        <v>79</v>
      </c>
      <c r="D2337" s="0" t="s">
        <v>210</v>
      </c>
      <c r="E2337" s="0" t="n">
        <v>2039</v>
      </c>
      <c r="F2337" s="5" t="n">
        <v>13.776870030935</v>
      </c>
      <c r="G2337" s="11" t="n">
        <v>0.23734</v>
      </c>
      <c r="H2337" s="5" t="n">
        <v>3.26980233314211</v>
      </c>
      <c r="I2337" s="5" t="n">
        <v>10.5070676977929</v>
      </c>
    </row>
    <row r="2338" customFormat="false" ht="14.25" hidden="false" customHeight="false" outlineLevel="0" collapsed="false">
      <c r="A2338" s="0" t="s">
        <v>99</v>
      </c>
      <c r="B2338" s="0" t="s">
        <v>51</v>
      </c>
      <c r="C2338" s="0" t="s">
        <v>79</v>
      </c>
      <c r="D2338" s="0" t="s">
        <v>210</v>
      </c>
      <c r="E2338" s="0" t="n">
        <v>2039</v>
      </c>
      <c r="F2338" s="5" t="n">
        <v>19.5774617748076</v>
      </c>
      <c r="G2338" s="11" t="n">
        <v>0.23734</v>
      </c>
      <c r="H2338" s="5" t="n">
        <v>4.64651477763284</v>
      </c>
      <c r="I2338" s="5" t="n">
        <v>14.9309469971748</v>
      </c>
    </row>
    <row r="2339" customFormat="false" ht="14.25" hidden="false" customHeight="false" outlineLevel="0" collapsed="false">
      <c r="A2339" s="0" t="s">
        <v>99</v>
      </c>
      <c r="B2339" s="0" t="s">
        <v>51</v>
      </c>
      <c r="C2339" s="0" t="s">
        <v>79</v>
      </c>
      <c r="D2339" s="0" t="s">
        <v>210</v>
      </c>
      <c r="E2339" s="0" t="n">
        <v>2039</v>
      </c>
      <c r="F2339" s="5" t="n">
        <v>93.0790432403333</v>
      </c>
      <c r="G2339" s="11" t="n">
        <v>0.23734</v>
      </c>
      <c r="H2339" s="5" t="n">
        <v>22.0913801226607</v>
      </c>
      <c r="I2339" s="5" t="n">
        <v>70.9876631176726</v>
      </c>
    </row>
    <row r="2340" customFormat="false" ht="14.25" hidden="false" customHeight="false" outlineLevel="0" collapsed="false">
      <c r="A2340" s="0" t="s">
        <v>99</v>
      </c>
      <c r="B2340" s="0" t="s">
        <v>51</v>
      </c>
      <c r="C2340" s="0" t="s">
        <v>79</v>
      </c>
      <c r="D2340" s="0" t="s">
        <v>210</v>
      </c>
      <c r="E2340" s="0" t="n">
        <v>2040</v>
      </c>
      <c r="F2340" s="5" t="n">
        <v>13.8618701705556</v>
      </c>
      <c r="G2340" s="11" t="n">
        <v>0.2383</v>
      </c>
      <c r="H2340" s="5" t="n">
        <v>3.30328366164341</v>
      </c>
      <c r="I2340" s="5" t="n">
        <v>10.5585865089122</v>
      </c>
    </row>
    <row r="2341" customFormat="false" ht="14.25" hidden="false" customHeight="false" outlineLevel="0" collapsed="false">
      <c r="A2341" s="0" t="s">
        <v>99</v>
      </c>
      <c r="B2341" s="0" t="s">
        <v>51</v>
      </c>
      <c r="C2341" s="0" t="s">
        <v>79</v>
      </c>
      <c r="D2341" s="0" t="s">
        <v>210</v>
      </c>
      <c r="E2341" s="0" t="n">
        <v>2040</v>
      </c>
      <c r="F2341" s="5" t="n">
        <v>19.7425380748344</v>
      </c>
      <c r="G2341" s="11" t="n">
        <v>0.2383</v>
      </c>
      <c r="H2341" s="5" t="n">
        <v>4.70464682323303</v>
      </c>
      <c r="I2341" s="5" t="n">
        <v>15.0378912516014</v>
      </c>
    </row>
    <row r="2342" customFormat="false" ht="14.25" hidden="false" customHeight="false" outlineLevel="0" collapsed="false">
      <c r="A2342" s="0" t="s">
        <v>99</v>
      </c>
      <c r="B2342" s="0" t="s">
        <v>51</v>
      </c>
      <c r="C2342" s="0" t="s">
        <v>79</v>
      </c>
      <c r="D2342" s="0" t="s">
        <v>210</v>
      </c>
      <c r="E2342" s="0" t="n">
        <v>2040</v>
      </c>
      <c r="F2342" s="5" t="n">
        <v>94.011204461144</v>
      </c>
      <c r="G2342" s="11" t="n">
        <v>0.2383</v>
      </c>
      <c r="H2342" s="5" t="n">
        <v>22.4028700230906</v>
      </c>
      <c r="I2342" s="5" t="n">
        <v>71.6083344380534</v>
      </c>
    </row>
    <row r="2343" customFormat="false" ht="14.25" hidden="false" customHeight="false" outlineLevel="0" collapsed="false">
      <c r="A2343" s="0" t="s">
        <v>99</v>
      </c>
      <c r="B2343" s="0" t="s">
        <v>51</v>
      </c>
      <c r="C2343" s="0" t="s">
        <v>84</v>
      </c>
      <c r="D2343" s="0" t="s">
        <v>212</v>
      </c>
      <c r="E2343" s="0" t="n">
        <v>2024</v>
      </c>
      <c r="F2343" s="5" t="n">
        <v>0.0374079806991076</v>
      </c>
      <c r="G2343" s="11" t="n">
        <v>0.195052</v>
      </c>
      <c r="H2343" s="5" t="n">
        <v>0.00729650145132233</v>
      </c>
      <c r="I2343" s="5" t="n">
        <v>0.0301114792477853</v>
      </c>
    </row>
    <row r="2344" customFormat="false" ht="14.25" hidden="false" customHeight="false" outlineLevel="0" collapsed="false">
      <c r="A2344" s="0" t="s">
        <v>99</v>
      </c>
      <c r="B2344" s="0" t="s">
        <v>51</v>
      </c>
      <c r="C2344" s="0" t="s">
        <v>84</v>
      </c>
      <c r="D2344" s="0" t="s">
        <v>212</v>
      </c>
      <c r="E2344" s="0" t="n">
        <v>2025</v>
      </c>
      <c r="F2344" s="5" t="n">
        <v>0.0408199264838774</v>
      </c>
      <c r="G2344" s="11" t="n">
        <v>0.195052</v>
      </c>
      <c r="H2344" s="5" t="n">
        <v>0.00796200830053325</v>
      </c>
      <c r="I2344" s="5" t="n">
        <v>0.0328579181833441</v>
      </c>
    </row>
    <row r="2345" customFormat="false" ht="14.25" hidden="false" customHeight="false" outlineLevel="0" collapsed="false">
      <c r="A2345" s="0" t="s">
        <v>99</v>
      </c>
      <c r="B2345" s="0" t="s">
        <v>51</v>
      </c>
      <c r="C2345" s="0" t="s">
        <v>84</v>
      </c>
      <c r="D2345" s="0" t="s">
        <v>212</v>
      </c>
      <c r="E2345" s="0" t="n">
        <v>2026</v>
      </c>
      <c r="F2345" s="5" t="n">
        <v>0.0469761202260688</v>
      </c>
      <c r="G2345" s="11" t="n">
        <v>0.2148626</v>
      </c>
      <c r="H2345" s="5" t="n">
        <v>0.0100934113296857</v>
      </c>
      <c r="I2345" s="5" t="n">
        <v>0.036882708896383</v>
      </c>
    </row>
    <row r="2346" customFormat="false" ht="14.25" hidden="false" customHeight="false" outlineLevel="0" collapsed="false">
      <c r="A2346" s="0" t="s">
        <v>99</v>
      </c>
      <c r="B2346" s="0" t="s">
        <v>51</v>
      </c>
      <c r="C2346" s="0" t="s">
        <v>84</v>
      </c>
      <c r="D2346" s="0" t="s">
        <v>212</v>
      </c>
      <c r="E2346" s="0" t="n">
        <v>2027</v>
      </c>
      <c r="F2346" s="5" t="n">
        <v>0.0562273291321213</v>
      </c>
      <c r="G2346" s="11" t="n">
        <v>0.2346732</v>
      </c>
      <c r="H2346" s="5" t="n">
        <v>0.0131950472548881</v>
      </c>
      <c r="I2346" s="5" t="n">
        <v>0.0430322818772332</v>
      </c>
    </row>
    <row r="2347" customFormat="false" ht="14.25" hidden="false" customHeight="false" outlineLevel="0" collapsed="false">
      <c r="A2347" s="0" t="s">
        <v>99</v>
      </c>
      <c r="B2347" s="0" t="s">
        <v>51</v>
      </c>
      <c r="C2347" s="0" t="s">
        <v>84</v>
      </c>
      <c r="D2347" s="0" t="s">
        <v>212</v>
      </c>
      <c r="E2347" s="0" t="n">
        <v>2028</v>
      </c>
      <c r="F2347" s="5" t="n">
        <v>0.0680612495370222</v>
      </c>
      <c r="G2347" s="11" t="n">
        <v>0.2544838</v>
      </c>
      <c r="H2347" s="5" t="n">
        <v>0.0173204854149296</v>
      </c>
      <c r="I2347" s="5" t="n">
        <v>0.0507407641220925</v>
      </c>
    </row>
    <row r="2348" customFormat="false" ht="14.25" hidden="false" customHeight="false" outlineLevel="0" collapsed="false">
      <c r="A2348" s="0" t="s">
        <v>99</v>
      </c>
      <c r="B2348" s="0" t="s">
        <v>51</v>
      </c>
      <c r="C2348" s="0" t="s">
        <v>84</v>
      </c>
      <c r="D2348" s="0" t="s">
        <v>212</v>
      </c>
      <c r="E2348" s="0" t="n">
        <v>2029</v>
      </c>
      <c r="F2348" s="5" t="n">
        <v>0.0822156179912255</v>
      </c>
      <c r="G2348" s="11" t="n">
        <v>0.2742944</v>
      </c>
      <c r="H2348" s="5" t="n">
        <v>0.0225512836075324</v>
      </c>
      <c r="I2348" s="5" t="n">
        <v>0.0596643343836931</v>
      </c>
    </row>
    <row r="2349" customFormat="false" ht="14.25" hidden="false" customHeight="false" outlineLevel="0" collapsed="false">
      <c r="A2349" s="0" t="s">
        <v>99</v>
      </c>
      <c r="B2349" s="0" t="s">
        <v>51</v>
      </c>
      <c r="C2349" s="0" t="s">
        <v>84</v>
      </c>
      <c r="D2349" s="0" t="s">
        <v>212</v>
      </c>
      <c r="E2349" s="0" t="n">
        <v>2030</v>
      </c>
      <c r="F2349" s="5" t="n">
        <v>0.0980832039795694</v>
      </c>
      <c r="G2349" s="11" t="n">
        <v>0.294105</v>
      </c>
      <c r="H2349" s="5" t="n">
        <v>0.0288467607064113</v>
      </c>
      <c r="I2349" s="5" t="n">
        <v>0.0692364432731582</v>
      </c>
    </row>
    <row r="2350" customFormat="false" ht="14.25" hidden="false" customHeight="false" outlineLevel="0" collapsed="false">
      <c r="A2350" s="0" t="s">
        <v>99</v>
      </c>
      <c r="B2350" s="0" t="s">
        <v>51</v>
      </c>
      <c r="C2350" s="0" t="s">
        <v>84</v>
      </c>
      <c r="D2350" s="0" t="s">
        <v>212</v>
      </c>
      <c r="E2350" s="0" t="n">
        <v>2031</v>
      </c>
      <c r="F2350" s="5" t="n">
        <v>0.117155044064379</v>
      </c>
      <c r="G2350" s="11" t="n">
        <v>0.300725</v>
      </c>
      <c r="H2350" s="5" t="n">
        <v>0.0352314506262604</v>
      </c>
      <c r="I2350" s="5" t="n">
        <v>0.0819235934381185</v>
      </c>
    </row>
    <row r="2351" customFormat="false" ht="14.25" hidden="false" customHeight="false" outlineLevel="0" collapsed="false">
      <c r="A2351" s="0" t="s">
        <v>99</v>
      </c>
      <c r="B2351" s="0" t="s">
        <v>51</v>
      </c>
      <c r="C2351" s="0" t="s">
        <v>84</v>
      </c>
      <c r="D2351" s="0" t="s">
        <v>212</v>
      </c>
      <c r="E2351" s="0" t="n">
        <v>2032</v>
      </c>
      <c r="F2351" s="5" t="n">
        <v>0.139569342891273</v>
      </c>
      <c r="G2351" s="11" t="n">
        <v>0.307345</v>
      </c>
      <c r="H2351" s="5" t="n">
        <v>0.0428959396909184</v>
      </c>
      <c r="I2351" s="5" t="n">
        <v>0.0966734032003549</v>
      </c>
    </row>
    <row r="2352" customFormat="false" ht="14.25" hidden="false" customHeight="false" outlineLevel="0" collapsed="false">
      <c r="A2352" s="0" t="s">
        <v>99</v>
      </c>
      <c r="B2352" s="0" t="s">
        <v>51</v>
      </c>
      <c r="C2352" s="0" t="s">
        <v>84</v>
      </c>
      <c r="D2352" s="0" t="s">
        <v>212</v>
      </c>
      <c r="E2352" s="0" t="n">
        <v>2033</v>
      </c>
      <c r="F2352" s="5" t="n">
        <v>0.164953724254656</v>
      </c>
      <c r="G2352" s="11" t="n">
        <v>0.313965</v>
      </c>
      <c r="H2352" s="5" t="n">
        <v>0.051789696035613</v>
      </c>
      <c r="I2352" s="5" t="n">
        <v>0.113164028219043</v>
      </c>
    </row>
    <row r="2353" customFormat="false" ht="14.25" hidden="false" customHeight="false" outlineLevel="0" collapsed="false">
      <c r="A2353" s="0" t="s">
        <v>99</v>
      </c>
      <c r="B2353" s="0" t="s">
        <v>51</v>
      </c>
      <c r="C2353" s="0" t="s">
        <v>84</v>
      </c>
      <c r="D2353" s="0" t="s">
        <v>212</v>
      </c>
      <c r="E2353" s="0" t="n">
        <v>2034</v>
      </c>
      <c r="F2353" s="5" t="n">
        <v>0.191780946379359</v>
      </c>
      <c r="G2353" s="11" t="n">
        <v>0.320585</v>
      </c>
      <c r="H2353" s="5" t="n">
        <v>0.0614820946950266</v>
      </c>
      <c r="I2353" s="5" t="n">
        <v>0.130298851684332</v>
      </c>
    </row>
    <row r="2354" customFormat="false" ht="14.25" hidden="false" customHeight="false" outlineLevel="0" collapsed="false">
      <c r="A2354" s="0" t="s">
        <v>99</v>
      </c>
      <c r="B2354" s="0" t="s">
        <v>51</v>
      </c>
      <c r="C2354" s="0" t="s">
        <v>84</v>
      </c>
      <c r="D2354" s="0" t="s">
        <v>212</v>
      </c>
      <c r="E2354" s="0" t="n">
        <v>2035</v>
      </c>
      <c r="F2354" s="5" t="n">
        <v>0.219271691431153</v>
      </c>
      <c r="G2354" s="11" t="n">
        <v>0.327205</v>
      </c>
      <c r="H2354" s="5" t="n">
        <v>0.0717467937947305</v>
      </c>
      <c r="I2354" s="5" t="n">
        <v>0.147524897636423</v>
      </c>
    </row>
    <row r="2355" customFormat="false" ht="14.25" hidden="false" customHeight="false" outlineLevel="0" collapsed="false">
      <c r="A2355" s="0" t="s">
        <v>99</v>
      </c>
      <c r="B2355" s="0" t="s">
        <v>51</v>
      </c>
      <c r="C2355" s="0" t="s">
        <v>84</v>
      </c>
      <c r="D2355" s="0" t="s">
        <v>212</v>
      </c>
      <c r="E2355" s="0" t="n">
        <v>2036</v>
      </c>
      <c r="F2355" s="5" t="n">
        <v>0.247884511173168</v>
      </c>
      <c r="G2355" s="11" t="n">
        <v>0.3254362</v>
      </c>
      <c r="H2355" s="5" t="n">
        <v>0.0806705933550532</v>
      </c>
      <c r="I2355" s="5" t="n">
        <v>0.167213917818114</v>
      </c>
    </row>
    <row r="2356" customFormat="false" ht="14.25" hidden="false" customHeight="false" outlineLevel="0" collapsed="false">
      <c r="A2356" s="0" t="s">
        <v>99</v>
      </c>
      <c r="B2356" s="0" t="s">
        <v>51</v>
      </c>
      <c r="C2356" s="0" t="s">
        <v>84</v>
      </c>
      <c r="D2356" s="0" t="s">
        <v>212</v>
      </c>
      <c r="E2356" s="0" t="n">
        <v>2037</v>
      </c>
      <c r="F2356" s="5" t="n">
        <v>0.277059217393199</v>
      </c>
      <c r="G2356" s="11" t="n">
        <v>0.3236674</v>
      </c>
      <c r="H2356" s="5" t="n">
        <v>0.0896750365396916</v>
      </c>
      <c r="I2356" s="5" t="n">
        <v>0.187384180853508</v>
      </c>
    </row>
    <row r="2357" customFormat="false" ht="14.25" hidden="false" customHeight="false" outlineLevel="0" collapsed="false">
      <c r="A2357" s="0" t="s">
        <v>99</v>
      </c>
      <c r="B2357" s="0" t="s">
        <v>51</v>
      </c>
      <c r="C2357" s="0" t="s">
        <v>84</v>
      </c>
      <c r="D2357" s="0" t="s">
        <v>212</v>
      </c>
      <c r="E2357" s="0" t="n">
        <v>2038</v>
      </c>
      <c r="F2357" s="5" t="n">
        <v>0.306111423259696</v>
      </c>
      <c r="G2357" s="11" t="n">
        <v>0.3218986</v>
      </c>
      <c r="H2357" s="5" t="n">
        <v>0.0985368385913035</v>
      </c>
      <c r="I2357" s="5" t="n">
        <v>0.207574584668392</v>
      </c>
    </row>
    <row r="2358" customFormat="false" ht="14.25" hidden="false" customHeight="false" outlineLevel="0" collapsed="false">
      <c r="A2358" s="0" t="s">
        <v>99</v>
      </c>
      <c r="B2358" s="0" t="s">
        <v>51</v>
      </c>
      <c r="C2358" s="0" t="s">
        <v>84</v>
      </c>
      <c r="D2358" s="0" t="s">
        <v>212</v>
      </c>
      <c r="E2358" s="0" t="n">
        <v>2039</v>
      </c>
      <c r="F2358" s="5" t="n">
        <v>0.334294876111062</v>
      </c>
      <c r="G2358" s="11" t="n">
        <v>0.3201298</v>
      </c>
      <c r="H2358" s="5" t="n">
        <v>0.107017751830459</v>
      </c>
      <c r="I2358" s="5" t="n">
        <v>0.227277124280603</v>
      </c>
    </row>
    <row r="2359" customFormat="false" ht="14.25" hidden="false" customHeight="false" outlineLevel="0" collapsed="false">
      <c r="A2359" s="0" t="s">
        <v>99</v>
      </c>
      <c r="B2359" s="0" t="s">
        <v>51</v>
      </c>
      <c r="C2359" s="0" t="s">
        <v>84</v>
      </c>
      <c r="D2359" s="0" t="s">
        <v>212</v>
      </c>
      <c r="E2359" s="0" t="n">
        <v>2040</v>
      </c>
      <c r="F2359" s="5" t="n">
        <v>0.362144778545468</v>
      </c>
      <c r="G2359" s="11" t="n">
        <v>0.318361</v>
      </c>
      <c r="H2359" s="5" t="n">
        <v>0.115292773842514</v>
      </c>
      <c r="I2359" s="5" t="n">
        <v>0.246852004702955</v>
      </c>
    </row>
    <row r="2360" customFormat="false" ht="14.25" hidden="false" customHeight="false" outlineLevel="0" collapsed="false">
      <c r="A2360" s="0" t="s">
        <v>99</v>
      </c>
      <c r="B2360" s="0" t="s">
        <v>51</v>
      </c>
      <c r="C2360" s="0" t="s">
        <v>84</v>
      </c>
      <c r="D2360" s="0" t="s">
        <v>213</v>
      </c>
      <c r="E2360" s="0" t="n">
        <v>2024</v>
      </c>
      <c r="F2360" s="5" t="n">
        <v>0.20278804301515</v>
      </c>
      <c r="G2360" s="11" t="n">
        <v>0</v>
      </c>
      <c r="H2360" s="5" t="n">
        <v>0</v>
      </c>
      <c r="I2360" s="5" t="n">
        <v>0.20278804301515</v>
      </c>
    </row>
    <row r="2361" customFormat="false" ht="14.25" hidden="false" customHeight="false" outlineLevel="0" collapsed="false">
      <c r="A2361" s="0" t="s">
        <v>99</v>
      </c>
      <c r="B2361" s="0" t="s">
        <v>51</v>
      </c>
      <c r="C2361" s="0" t="s">
        <v>84</v>
      </c>
      <c r="D2361" s="0" t="s">
        <v>213</v>
      </c>
      <c r="E2361" s="0" t="n">
        <v>2025</v>
      </c>
      <c r="F2361" s="5" t="n">
        <v>0.301772019802241</v>
      </c>
      <c r="G2361" s="11" t="n">
        <v>0</v>
      </c>
      <c r="H2361" s="5" t="n">
        <v>0</v>
      </c>
      <c r="I2361" s="5" t="n">
        <v>0.301772019802241</v>
      </c>
    </row>
    <row r="2362" customFormat="false" ht="14.25" hidden="false" customHeight="false" outlineLevel="0" collapsed="false">
      <c r="A2362" s="0" t="s">
        <v>99</v>
      </c>
      <c r="B2362" s="0" t="s">
        <v>51</v>
      </c>
      <c r="C2362" s="0" t="s">
        <v>84</v>
      </c>
      <c r="D2362" s="0" t="s">
        <v>213</v>
      </c>
      <c r="E2362" s="0" t="n">
        <v>2026</v>
      </c>
      <c r="F2362" s="5" t="n">
        <v>0.43037366813773</v>
      </c>
      <c r="G2362" s="11" t="n">
        <v>0</v>
      </c>
      <c r="H2362" s="5" t="n">
        <v>0</v>
      </c>
      <c r="I2362" s="5" t="n">
        <v>0.43037366813773</v>
      </c>
    </row>
    <row r="2363" customFormat="false" ht="14.25" hidden="false" customHeight="false" outlineLevel="0" collapsed="false">
      <c r="A2363" s="0" t="s">
        <v>99</v>
      </c>
      <c r="B2363" s="0" t="s">
        <v>51</v>
      </c>
      <c r="C2363" s="0" t="s">
        <v>84</v>
      </c>
      <c r="D2363" s="0" t="s">
        <v>213</v>
      </c>
      <c r="E2363" s="0" t="n">
        <v>2027</v>
      </c>
      <c r="F2363" s="5" t="n">
        <v>0.588677648551916</v>
      </c>
      <c r="G2363" s="11" t="n">
        <v>0</v>
      </c>
      <c r="H2363" s="5" t="n">
        <v>0</v>
      </c>
      <c r="I2363" s="5" t="n">
        <v>0.588677648551916</v>
      </c>
    </row>
    <row r="2364" customFormat="false" ht="14.25" hidden="false" customHeight="false" outlineLevel="0" collapsed="false">
      <c r="A2364" s="0" t="s">
        <v>99</v>
      </c>
      <c r="B2364" s="0" t="s">
        <v>51</v>
      </c>
      <c r="C2364" s="0" t="s">
        <v>84</v>
      </c>
      <c r="D2364" s="0" t="s">
        <v>213</v>
      </c>
      <c r="E2364" s="0" t="n">
        <v>2028</v>
      </c>
      <c r="F2364" s="5" t="n">
        <v>0.78045101612027</v>
      </c>
      <c r="G2364" s="11" t="n">
        <v>0</v>
      </c>
      <c r="H2364" s="5" t="n">
        <v>0</v>
      </c>
      <c r="I2364" s="5" t="n">
        <v>0.78045101612027</v>
      </c>
    </row>
    <row r="2365" customFormat="false" ht="14.25" hidden="false" customHeight="false" outlineLevel="0" collapsed="false">
      <c r="A2365" s="0" t="s">
        <v>99</v>
      </c>
      <c r="B2365" s="0" t="s">
        <v>51</v>
      </c>
      <c r="C2365" s="0" t="s">
        <v>84</v>
      </c>
      <c r="D2365" s="0" t="s">
        <v>213</v>
      </c>
      <c r="E2365" s="0" t="n">
        <v>2029</v>
      </c>
      <c r="F2365" s="5" t="n">
        <v>1.00667548485906</v>
      </c>
      <c r="G2365" s="11" t="n">
        <v>0</v>
      </c>
      <c r="H2365" s="5" t="n">
        <v>0</v>
      </c>
      <c r="I2365" s="5" t="n">
        <v>1.00667548485906</v>
      </c>
    </row>
    <row r="2366" customFormat="false" ht="14.25" hidden="false" customHeight="false" outlineLevel="0" collapsed="false">
      <c r="A2366" s="0" t="s">
        <v>99</v>
      </c>
      <c r="B2366" s="0" t="s">
        <v>51</v>
      </c>
      <c r="C2366" s="0" t="s">
        <v>84</v>
      </c>
      <c r="D2366" s="0" t="s">
        <v>213</v>
      </c>
      <c r="E2366" s="0" t="n">
        <v>2030</v>
      </c>
      <c r="F2366" s="5" t="n">
        <v>1.25651052594412</v>
      </c>
      <c r="G2366" s="11" t="n">
        <v>0</v>
      </c>
      <c r="H2366" s="5" t="n">
        <v>0</v>
      </c>
      <c r="I2366" s="5" t="n">
        <v>1.25651052594412</v>
      </c>
    </row>
    <row r="2367" customFormat="false" ht="14.25" hidden="false" customHeight="false" outlineLevel="0" collapsed="false">
      <c r="A2367" s="0" t="s">
        <v>99</v>
      </c>
      <c r="B2367" s="0" t="s">
        <v>51</v>
      </c>
      <c r="C2367" s="0" t="s">
        <v>84</v>
      </c>
      <c r="D2367" s="0" t="s">
        <v>213</v>
      </c>
      <c r="E2367" s="0" t="n">
        <v>2031</v>
      </c>
      <c r="F2367" s="5" t="n">
        <v>1.53143517098051</v>
      </c>
      <c r="G2367" s="11" t="n">
        <v>0</v>
      </c>
      <c r="H2367" s="5" t="n">
        <v>0</v>
      </c>
      <c r="I2367" s="5" t="n">
        <v>1.53143517098051</v>
      </c>
    </row>
    <row r="2368" customFormat="false" ht="14.25" hidden="false" customHeight="false" outlineLevel="0" collapsed="false">
      <c r="A2368" s="0" t="s">
        <v>99</v>
      </c>
      <c r="B2368" s="0" t="s">
        <v>51</v>
      </c>
      <c r="C2368" s="0" t="s">
        <v>84</v>
      </c>
      <c r="D2368" s="0" t="s">
        <v>213</v>
      </c>
      <c r="E2368" s="0" t="n">
        <v>2032</v>
      </c>
      <c r="F2368" s="5" t="n">
        <v>1.80979294424034</v>
      </c>
      <c r="G2368" s="11" t="n">
        <v>0</v>
      </c>
      <c r="H2368" s="5" t="n">
        <v>0</v>
      </c>
      <c r="I2368" s="5" t="n">
        <v>1.80979294424034</v>
      </c>
    </row>
    <row r="2369" customFormat="false" ht="14.25" hidden="false" customHeight="false" outlineLevel="0" collapsed="false">
      <c r="A2369" s="0" t="s">
        <v>99</v>
      </c>
      <c r="B2369" s="0" t="s">
        <v>51</v>
      </c>
      <c r="C2369" s="0" t="s">
        <v>84</v>
      </c>
      <c r="D2369" s="0" t="s">
        <v>213</v>
      </c>
      <c r="E2369" s="0" t="n">
        <v>2033</v>
      </c>
      <c r="F2369" s="5" t="n">
        <v>2.08503447454404</v>
      </c>
      <c r="G2369" s="11" t="n">
        <v>0</v>
      </c>
      <c r="H2369" s="5" t="n">
        <v>0</v>
      </c>
      <c r="I2369" s="5" t="n">
        <v>2.08503447454404</v>
      </c>
    </row>
    <row r="2370" customFormat="false" ht="14.25" hidden="false" customHeight="false" outlineLevel="0" collapsed="false">
      <c r="A2370" s="0" t="s">
        <v>99</v>
      </c>
      <c r="B2370" s="0" t="s">
        <v>51</v>
      </c>
      <c r="C2370" s="0" t="s">
        <v>84</v>
      </c>
      <c r="D2370" s="0" t="s">
        <v>213</v>
      </c>
      <c r="E2370" s="0" t="n">
        <v>2034</v>
      </c>
      <c r="F2370" s="5" t="n">
        <v>2.34103269235454</v>
      </c>
      <c r="G2370" s="11" t="n">
        <v>0</v>
      </c>
      <c r="H2370" s="5" t="n">
        <v>0</v>
      </c>
      <c r="I2370" s="5" t="n">
        <v>2.34103269235454</v>
      </c>
    </row>
    <row r="2371" customFormat="false" ht="14.25" hidden="false" customHeight="false" outlineLevel="0" collapsed="false">
      <c r="A2371" s="0" t="s">
        <v>99</v>
      </c>
      <c r="B2371" s="0" t="s">
        <v>51</v>
      </c>
      <c r="C2371" s="0" t="s">
        <v>84</v>
      </c>
      <c r="D2371" s="0" t="s">
        <v>213</v>
      </c>
      <c r="E2371" s="0" t="n">
        <v>2035</v>
      </c>
      <c r="F2371" s="5" t="n">
        <v>2.57999863708314</v>
      </c>
      <c r="G2371" s="11" t="n">
        <v>0</v>
      </c>
      <c r="H2371" s="5" t="n">
        <v>0</v>
      </c>
      <c r="I2371" s="5" t="n">
        <v>2.57999863708314</v>
      </c>
    </row>
    <row r="2372" customFormat="false" ht="14.25" hidden="false" customHeight="false" outlineLevel="0" collapsed="false">
      <c r="A2372" s="0" t="s">
        <v>99</v>
      </c>
      <c r="B2372" s="0" t="s">
        <v>51</v>
      </c>
      <c r="C2372" s="0" t="s">
        <v>84</v>
      </c>
      <c r="D2372" s="0" t="s">
        <v>213</v>
      </c>
      <c r="E2372" s="0" t="n">
        <v>2036</v>
      </c>
      <c r="F2372" s="5" t="n">
        <v>2.79376806558304</v>
      </c>
      <c r="G2372" s="11" t="n">
        <v>0</v>
      </c>
      <c r="H2372" s="5" t="n">
        <v>0</v>
      </c>
      <c r="I2372" s="5" t="n">
        <v>2.79376806558304</v>
      </c>
    </row>
    <row r="2373" customFormat="false" ht="14.25" hidden="false" customHeight="false" outlineLevel="0" collapsed="false">
      <c r="A2373" s="0" t="s">
        <v>99</v>
      </c>
      <c r="B2373" s="0" t="s">
        <v>51</v>
      </c>
      <c r="C2373" s="0" t="s">
        <v>84</v>
      </c>
      <c r="D2373" s="0" t="s">
        <v>213</v>
      </c>
      <c r="E2373" s="0" t="n">
        <v>2037</v>
      </c>
      <c r="F2373" s="5" t="n">
        <v>2.9756826321845</v>
      </c>
      <c r="G2373" s="11" t="n">
        <v>0</v>
      </c>
      <c r="H2373" s="5" t="n">
        <v>0</v>
      </c>
      <c r="I2373" s="5" t="n">
        <v>2.9756826321845</v>
      </c>
    </row>
    <row r="2374" customFormat="false" ht="14.25" hidden="false" customHeight="false" outlineLevel="0" collapsed="false">
      <c r="A2374" s="0" t="s">
        <v>99</v>
      </c>
      <c r="B2374" s="0" t="s">
        <v>51</v>
      </c>
      <c r="C2374" s="0" t="s">
        <v>84</v>
      </c>
      <c r="D2374" s="0" t="s">
        <v>213</v>
      </c>
      <c r="E2374" s="0" t="n">
        <v>2038</v>
      </c>
      <c r="F2374" s="5" t="n">
        <v>3.11790360635279</v>
      </c>
      <c r="G2374" s="11" t="n">
        <v>0</v>
      </c>
      <c r="H2374" s="5" t="n">
        <v>0</v>
      </c>
      <c r="I2374" s="5" t="n">
        <v>3.11790360635279</v>
      </c>
    </row>
    <row r="2375" customFormat="false" ht="14.25" hidden="false" customHeight="false" outlineLevel="0" collapsed="false">
      <c r="A2375" s="0" t="s">
        <v>99</v>
      </c>
      <c r="B2375" s="0" t="s">
        <v>51</v>
      </c>
      <c r="C2375" s="0" t="s">
        <v>84</v>
      </c>
      <c r="D2375" s="0" t="s">
        <v>213</v>
      </c>
      <c r="E2375" s="0" t="n">
        <v>2039</v>
      </c>
      <c r="F2375" s="5" t="n">
        <v>3.22036519397029</v>
      </c>
      <c r="G2375" s="11" t="n">
        <v>0</v>
      </c>
      <c r="H2375" s="5" t="n">
        <v>0</v>
      </c>
      <c r="I2375" s="5" t="n">
        <v>3.22036519397029</v>
      </c>
    </row>
    <row r="2376" customFormat="false" ht="14.25" hidden="false" customHeight="false" outlineLevel="0" collapsed="false">
      <c r="A2376" s="0" t="s">
        <v>99</v>
      </c>
      <c r="B2376" s="0" t="s">
        <v>51</v>
      </c>
      <c r="C2376" s="0" t="s">
        <v>84</v>
      </c>
      <c r="D2376" s="0" t="s">
        <v>213</v>
      </c>
      <c r="E2376" s="0" t="n">
        <v>2040</v>
      </c>
      <c r="F2376" s="5" t="n">
        <v>3.22292915868007</v>
      </c>
      <c r="G2376" s="11" t="n">
        <v>0</v>
      </c>
      <c r="H2376" s="5" t="n">
        <v>0</v>
      </c>
      <c r="I2376" s="5" t="n">
        <v>3.22292915868007</v>
      </c>
    </row>
    <row r="2377" customFormat="false" ht="14.25" hidden="false" customHeight="false" outlineLevel="0" collapsed="false">
      <c r="A2377" s="0" t="s">
        <v>99</v>
      </c>
      <c r="B2377" s="0" t="s">
        <v>51</v>
      </c>
      <c r="C2377" s="0" t="s">
        <v>84</v>
      </c>
      <c r="D2377" s="0" t="s">
        <v>214</v>
      </c>
      <c r="E2377" s="0" t="n">
        <v>2024</v>
      </c>
      <c r="F2377" s="5" t="n">
        <v>0.265662287371487</v>
      </c>
      <c r="G2377" s="11" t="n">
        <v>0.195052</v>
      </c>
      <c r="H2377" s="5" t="n">
        <v>0.0518179604763832</v>
      </c>
      <c r="I2377" s="5" t="n">
        <v>0.213844326895104</v>
      </c>
    </row>
    <row r="2378" customFormat="false" ht="14.25" hidden="false" customHeight="false" outlineLevel="0" collapsed="false">
      <c r="A2378" s="0" t="s">
        <v>99</v>
      </c>
      <c r="B2378" s="0" t="s">
        <v>51</v>
      </c>
      <c r="C2378" s="0" t="s">
        <v>84</v>
      </c>
      <c r="D2378" s="0" t="s">
        <v>214</v>
      </c>
      <c r="E2378" s="0" t="n">
        <v>2025</v>
      </c>
      <c r="F2378" s="5" t="n">
        <v>0.28945459387873</v>
      </c>
      <c r="G2378" s="11" t="n">
        <v>0.195052</v>
      </c>
      <c r="H2378" s="5" t="n">
        <v>0.0564586974452339</v>
      </c>
      <c r="I2378" s="5" t="n">
        <v>0.232995896433496</v>
      </c>
    </row>
    <row r="2379" customFormat="false" ht="14.25" hidden="false" customHeight="false" outlineLevel="0" collapsed="false">
      <c r="A2379" s="0" t="s">
        <v>99</v>
      </c>
      <c r="B2379" s="0" t="s">
        <v>51</v>
      </c>
      <c r="C2379" s="0" t="s">
        <v>84</v>
      </c>
      <c r="D2379" s="0" t="s">
        <v>214</v>
      </c>
      <c r="E2379" s="0" t="n">
        <v>2026</v>
      </c>
      <c r="F2379" s="5" t="n">
        <v>0.385439686357116</v>
      </c>
      <c r="G2379" s="11" t="n">
        <v>0.2148626</v>
      </c>
      <c r="H2379" s="5" t="n">
        <v>0.0828165731538745</v>
      </c>
      <c r="I2379" s="5" t="n">
        <v>0.302623113203242</v>
      </c>
    </row>
    <row r="2380" customFormat="false" ht="14.25" hidden="false" customHeight="false" outlineLevel="0" collapsed="false">
      <c r="A2380" s="0" t="s">
        <v>99</v>
      </c>
      <c r="B2380" s="0" t="s">
        <v>51</v>
      </c>
      <c r="C2380" s="0" t="s">
        <v>84</v>
      </c>
      <c r="D2380" s="0" t="s">
        <v>214</v>
      </c>
      <c r="E2380" s="0" t="n">
        <v>2027</v>
      </c>
      <c r="F2380" s="5" t="n">
        <v>0.5169908027801</v>
      </c>
      <c r="G2380" s="11" t="n">
        <v>0.2346732</v>
      </c>
      <c r="H2380" s="5" t="n">
        <v>0.121323886058975</v>
      </c>
      <c r="I2380" s="5" t="n">
        <v>0.395666916721125</v>
      </c>
    </row>
    <row r="2381" customFormat="false" ht="14.25" hidden="false" customHeight="false" outlineLevel="0" collapsed="false">
      <c r="A2381" s="0" t="s">
        <v>99</v>
      </c>
      <c r="B2381" s="0" t="s">
        <v>51</v>
      </c>
      <c r="C2381" s="0" t="s">
        <v>84</v>
      </c>
      <c r="D2381" s="0" t="s">
        <v>214</v>
      </c>
      <c r="E2381" s="0" t="n">
        <v>2028</v>
      </c>
      <c r="F2381" s="5" t="n">
        <v>0.694683389199067</v>
      </c>
      <c r="G2381" s="11" t="n">
        <v>0.2544838</v>
      </c>
      <c r="H2381" s="5" t="n">
        <v>0.176785668680257</v>
      </c>
      <c r="I2381" s="5" t="n">
        <v>0.517897720518809</v>
      </c>
    </row>
    <row r="2382" customFormat="false" ht="14.25" hidden="false" customHeight="false" outlineLevel="0" collapsed="false">
      <c r="A2382" s="0" t="s">
        <v>99</v>
      </c>
      <c r="B2382" s="0" t="s">
        <v>51</v>
      </c>
      <c r="C2382" s="0" t="s">
        <v>84</v>
      </c>
      <c r="D2382" s="0" t="s">
        <v>214</v>
      </c>
      <c r="E2382" s="0" t="n">
        <v>2029</v>
      </c>
      <c r="F2382" s="5" t="n">
        <v>0.914075485237032</v>
      </c>
      <c r="G2382" s="11" t="n">
        <v>0.2742944</v>
      </c>
      <c r="H2382" s="5" t="n">
        <v>0.250725786777801</v>
      </c>
      <c r="I2382" s="5" t="n">
        <v>0.663349698459231</v>
      </c>
    </row>
    <row r="2383" customFormat="false" ht="14.25" hidden="false" customHeight="false" outlineLevel="0" collapsed="false">
      <c r="A2383" s="0" t="s">
        <v>99</v>
      </c>
      <c r="B2383" s="0" t="s">
        <v>51</v>
      </c>
      <c r="C2383" s="0" t="s">
        <v>84</v>
      </c>
      <c r="D2383" s="0" t="s">
        <v>214</v>
      </c>
      <c r="E2383" s="0" t="n">
        <v>2030</v>
      </c>
      <c r="F2383" s="5" t="n">
        <v>1.1587418976823</v>
      </c>
      <c r="G2383" s="11" t="n">
        <v>0.294105</v>
      </c>
      <c r="H2383" s="5" t="n">
        <v>0.340791785817852</v>
      </c>
      <c r="I2383" s="5" t="n">
        <v>0.817950111864446</v>
      </c>
    </row>
    <row r="2384" customFormat="false" ht="14.25" hidden="false" customHeight="false" outlineLevel="0" collapsed="false">
      <c r="A2384" s="0" t="s">
        <v>99</v>
      </c>
      <c r="B2384" s="0" t="s">
        <v>51</v>
      </c>
      <c r="C2384" s="0" t="s">
        <v>84</v>
      </c>
      <c r="D2384" s="0" t="s">
        <v>214</v>
      </c>
      <c r="E2384" s="0" t="n">
        <v>2031</v>
      </c>
      <c r="F2384" s="5" t="n">
        <v>1.46309025787872</v>
      </c>
      <c r="G2384" s="11" t="n">
        <v>0.300725</v>
      </c>
      <c r="H2384" s="5" t="n">
        <v>0.439987817800577</v>
      </c>
      <c r="I2384" s="5" t="n">
        <v>1.02310244007814</v>
      </c>
    </row>
    <row r="2385" customFormat="false" ht="14.25" hidden="false" customHeight="false" outlineLevel="0" collapsed="false">
      <c r="A2385" s="0" t="s">
        <v>99</v>
      </c>
      <c r="B2385" s="0" t="s">
        <v>51</v>
      </c>
      <c r="C2385" s="0" t="s">
        <v>84</v>
      </c>
      <c r="D2385" s="0" t="s">
        <v>214</v>
      </c>
      <c r="E2385" s="0" t="n">
        <v>2032</v>
      </c>
      <c r="F2385" s="5" t="n">
        <v>1.8320336811612</v>
      </c>
      <c r="G2385" s="11" t="n">
        <v>0.307345</v>
      </c>
      <c r="H2385" s="5" t="n">
        <v>0.56306639173649</v>
      </c>
      <c r="I2385" s="5" t="n">
        <v>1.26896728942471</v>
      </c>
    </row>
    <row r="2386" customFormat="false" ht="14.25" hidden="false" customHeight="false" outlineLevel="0" collapsed="false">
      <c r="A2386" s="0" t="s">
        <v>99</v>
      </c>
      <c r="B2386" s="0" t="s">
        <v>51</v>
      </c>
      <c r="C2386" s="0" t="s">
        <v>84</v>
      </c>
      <c r="D2386" s="0" t="s">
        <v>214</v>
      </c>
      <c r="E2386" s="0" t="n">
        <v>2033</v>
      </c>
      <c r="F2386" s="5" t="n">
        <v>2.26872243692519</v>
      </c>
      <c r="G2386" s="11" t="n">
        <v>0.313965</v>
      </c>
      <c r="H2386" s="5" t="n">
        <v>0.712299439909218</v>
      </c>
      <c r="I2386" s="5" t="n">
        <v>1.55642299701597</v>
      </c>
    </row>
    <row r="2387" customFormat="false" ht="14.25" hidden="false" customHeight="false" outlineLevel="0" collapsed="false">
      <c r="A2387" s="0" t="s">
        <v>99</v>
      </c>
      <c r="B2387" s="0" t="s">
        <v>51</v>
      </c>
      <c r="C2387" s="0" t="s">
        <v>84</v>
      </c>
      <c r="D2387" s="0" t="s">
        <v>214</v>
      </c>
      <c r="E2387" s="0" t="n">
        <v>2034</v>
      </c>
      <c r="F2387" s="5" t="n">
        <v>2.75710351502506</v>
      </c>
      <c r="G2387" s="11" t="n">
        <v>0.320585</v>
      </c>
      <c r="H2387" s="5" t="n">
        <v>0.883886030364309</v>
      </c>
      <c r="I2387" s="5" t="n">
        <v>1.87321748466075</v>
      </c>
    </row>
    <row r="2388" customFormat="false" ht="14.25" hidden="false" customHeight="false" outlineLevel="0" collapsed="false">
      <c r="A2388" s="0" t="s">
        <v>99</v>
      </c>
      <c r="B2388" s="0" t="s">
        <v>51</v>
      </c>
      <c r="C2388" s="0" t="s">
        <v>84</v>
      </c>
      <c r="D2388" s="0" t="s">
        <v>214</v>
      </c>
      <c r="E2388" s="0" t="n">
        <v>2035</v>
      </c>
      <c r="F2388" s="5" t="n">
        <v>3.29758905688143</v>
      </c>
      <c r="G2388" s="11" t="n">
        <v>0.327205</v>
      </c>
      <c r="H2388" s="5" t="n">
        <v>1.07898762735689</v>
      </c>
      <c r="I2388" s="5" t="n">
        <v>2.21860142952454</v>
      </c>
    </row>
    <row r="2389" customFormat="false" ht="14.25" hidden="false" customHeight="false" outlineLevel="0" collapsed="false">
      <c r="A2389" s="0" t="s">
        <v>99</v>
      </c>
      <c r="B2389" s="0" t="s">
        <v>51</v>
      </c>
      <c r="C2389" s="0" t="s">
        <v>84</v>
      </c>
      <c r="D2389" s="0" t="s">
        <v>214</v>
      </c>
      <c r="E2389" s="0" t="n">
        <v>2036</v>
      </c>
      <c r="F2389" s="5" t="n">
        <v>3.8262575447061</v>
      </c>
      <c r="G2389" s="11" t="n">
        <v>0.3254362</v>
      </c>
      <c r="H2389" s="5" t="n">
        <v>1.24520271557048</v>
      </c>
      <c r="I2389" s="5" t="n">
        <v>2.58105482913562</v>
      </c>
    </row>
    <row r="2390" customFormat="false" ht="14.25" hidden="false" customHeight="false" outlineLevel="0" collapsed="false">
      <c r="A2390" s="0" t="s">
        <v>99</v>
      </c>
      <c r="B2390" s="0" t="s">
        <v>51</v>
      </c>
      <c r="C2390" s="0" t="s">
        <v>84</v>
      </c>
      <c r="D2390" s="0" t="s">
        <v>214</v>
      </c>
      <c r="E2390" s="0" t="n">
        <v>2037</v>
      </c>
      <c r="F2390" s="5" t="n">
        <v>4.33486109083105</v>
      </c>
      <c r="G2390" s="11" t="n">
        <v>0.3236674</v>
      </c>
      <c r="H2390" s="5" t="n">
        <v>1.40305321863045</v>
      </c>
      <c r="I2390" s="5" t="n">
        <v>2.9318078722006</v>
      </c>
    </row>
    <row r="2391" customFormat="false" ht="14.25" hidden="false" customHeight="false" outlineLevel="0" collapsed="false">
      <c r="A2391" s="0" t="s">
        <v>99</v>
      </c>
      <c r="B2391" s="0" t="s">
        <v>51</v>
      </c>
      <c r="C2391" s="0" t="s">
        <v>84</v>
      </c>
      <c r="D2391" s="0" t="s">
        <v>214</v>
      </c>
      <c r="E2391" s="0" t="n">
        <v>2038</v>
      </c>
      <c r="F2391" s="5" t="n">
        <v>4.83106540462898</v>
      </c>
      <c r="G2391" s="11" t="n">
        <v>0.3218986</v>
      </c>
      <c r="H2391" s="5" t="n">
        <v>1.5551131902585</v>
      </c>
      <c r="I2391" s="5" t="n">
        <v>3.27595221437048</v>
      </c>
    </row>
    <row r="2392" customFormat="false" ht="14.25" hidden="false" customHeight="false" outlineLevel="0" collapsed="false">
      <c r="A2392" s="0" t="s">
        <v>99</v>
      </c>
      <c r="B2392" s="0" t="s">
        <v>51</v>
      </c>
      <c r="C2392" s="0" t="s">
        <v>84</v>
      </c>
      <c r="D2392" s="0" t="s">
        <v>214</v>
      </c>
      <c r="E2392" s="0" t="n">
        <v>2039</v>
      </c>
      <c r="F2392" s="5" t="n">
        <v>5.32523706716869</v>
      </c>
      <c r="G2392" s="11" t="n">
        <v>0.3201298</v>
      </c>
      <c r="H2392" s="5" t="n">
        <v>1.7047670772653</v>
      </c>
      <c r="I2392" s="5" t="n">
        <v>3.62046998990339</v>
      </c>
    </row>
    <row r="2393" customFormat="false" ht="14.25" hidden="false" customHeight="false" outlineLevel="0" collapsed="false">
      <c r="A2393" s="0" t="s">
        <v>99</v>
      </c>
      <c r="B2393" s="0" t="s">
        <v>51</v>
      </c>
      <c r="C2393" s="0" t="s">
        <v>84</v>
      </c>
      <c r="D2393" s="0" t="s">
        <v>214</v>
      </c>
      <c r="E2393" s="0" t="n">
        <v>2040</v>
      </c>
      <c r="F2393" s="5" t="n">
        <v>5.82905999031223</v>
      </c>
      <c r="G2393" s="11" t="n">
        <v>0.318361</v>
      </c>
      <c r="H2393" s="5" t="n">
        <v>1.85574536757579</v>
      </c>
      <c r="I2393" s="5" t="n">
        <v>3.97331462273644</v>
      </c>
    </row>
    <row r="2394" customFormat="false" ht="14.25" hidden="false" customHeight="false" outlineLevel="0" collapsed="false">
      <c r="A2394" s="0" t="s">
        <v>99</v>
      </c>
      <c r="B2394" s="0" t="s">
        <v>51</v>
      </c>
      <c r="C2394" s="0" t="s">
        <v>84</v>
      </c>
      <c r="D2394" s="0" t="s">
        <v>215</v>
      </c>
      <c r="E2394" s="0" t="n">
        <v>2024</v>
      </c>
      <c r="F2394" s="5" t="n">
        <v>0.0757001018083046</v>
      </c>
      <c r="G2394" s="11" t="n">
        <v>0</v>
      </c>
      <c r="H2394" s="5" t="n">
        <v>0</v>
      </c>
      <c r="I2394" s="5" t="n">
        <v>0.0757001018083046</v>
      </c>
    </row>
    <row r="2395" customFormat="false" ht="14.25" hidden="false" customHeight="false" outlineLevel="0" collapsed="false">
      <c r="A2395" s="0" t="s">
        <v>99</v>
      </c>
      <c r="B2395" s="0" t="s">
        <v>51</v>
      </c>
      <c r="C2395" s="0" t="s">
        <v>84</v>
      </c>
      <c r="D2395" s="0" t="s">
        <v>215</v>
      </c>
      <c r="E2395" s="0" t="n">
        <v>2025</v>
      </c>
      <c r="F2395" s="5" t="n">
        <v>0.101671766013827</v>
      </c>
      <c r="G2395" s="11" t="n">
        <v>0</v>
      </c>
      <c r="H2395" s="5" t="n">
        <v>0</v>
      </c>
      <c r="I2395" s="5" t="n">
        <v>0.101671766013827</v>
      </c>
    </row>
    <row r="2396" customFormat="false" ht="14.25" hidden="false" customHeight="false" outlineLevel="0" collapsed="false">
      <c r="A2396" s="0" t="s">
        <v>99</v>
      </c>
      <c r="B2396" s="0" t="s">
        <v>51</v>
      </c>
      <c r="C2396" s="0" t="s">
        <v>84</v>
      </c>
      <c r="D2396" s="0" t="s">
        <v>215</v>
      </c>
      <c r="E2396" s="0" t="n">
        <v>2026</v>
      </c>
      <c r="F2396" s="5" t="n">
        <v>0.297536752230014</v>
      </c>
      <c r="G2396" s="11" t="n">
        <v>0</v>
      </c>
      <c r="H2396" s="5" t="n">
        <v>0</v>
      </c>
      <c r="I2396" s="5" t="n">
        <v>0.297536752230014</v>
      </c>
    </row>
    <row r="2397" customFormat="false" ht="14.25" hidden="false" customHeight="false" outlineLevel="0" collapsed="false">
      <c r="A2397" s="0" t="s">
        <v>99</v>
      </c>
      <c r="B2397" s="0" t="s">
        <v>51</v>
      </c>
      <c r="C2397" s="0" t="s">
        <v>84</v>
      </c>
      <c r="D2397" s="0" t="s">
        <v>215</v>
      </c>
      <c r="E2397" s="0" t="n">
        <v>2027</v>
      </c>
      <c r="F2397" s="5" t="n">
        <v>0.627307009722834</v>
      </c>
      <c r="G2397" s="11" t="n">
        <v>0</v>
      </c>
      <c r="H2397" s="5" t="n">
        <v>0</v>
      </c>
      <c r="I2397" s="5" t="n">
        <v>0.627307009722834</v>
      </c>
    </row>
    <row r="2398" customFormat="false" ht="14.25" hidden="false" customHeight="false" outlineLevel="0" collapsed="false">
      <c r="A2398" s="0" t="s">
        <v>99</v>
      </c>
      <c r="B2398" s="0" t="s">
        <v>51</v>
      </c>
      <c r="C2398" s="0" t="s">
        <v>84</v>
      </c>
      <c r="D2398" s="0" t="s">
        <v>215</v>
      </c>
      <c r="E2398" s="0" t="n">
        <v>2028</v>
      </c>
      <c r="F2398" s="5" t="n">
        <v>1.05990032223244</v>
      </c>
      <c r="G2398" s="11" t="n">
        <v>0</v>
      </c>
      <c r="H2398" s="5" t="n">
        <v>0</v>
      </c>
      <c r="I2398" s="5" t="n">
        <v>1.05990032223244</v>
      </c>
    </row>
    <row r="2399" customFormat="false" ht="14.25" hidden="false" customHeight="false" outlineLevel="0" collapsed="false">
      <c r="A2399" s="0" t="s">
        <v>99</v>
      </c>
      <c r="B2399" s="0" t="s">
        <v>51</v>
      </c>
      <c r="C2399" s="0" t="s">
        <v>84</v>
      </c>
      <c r="D2399" s="0" t="s">
        <v>215</v>
      </c>
      <c r="E2399" s="0" t="n">
        <v>2029</v>
      </c>
      <c r="F2399" s="5" t="n">
        <v>1.57232995347122</v>
      </c>
      <c r="G2399" s="11" t="n">
        <v>0</v>
      </c>
      <c r="H2399" s="5" t="n">
        <v>0</v>
      </c>
      <c r="I2399" s="5" t="n">
        <v>1.57232995347122</v>
      </c>
    </row>
    <row r="2400" customFormat="false" ht="14.25" hidden="false" customHeight="false" outlineLevel="0" collapsed="false">
      <c r="A2400" s="0" t="s">
        <v>99</v>
      </c>
      <c r="B2400" s="0" t="s">
        <v>51</v>
      </c>
      <c r="C2400" s="0" t="s">
        <v>84</v>
      </c>
      <c r="D2400" s="0" t="s">
        <v>215</v>
      </c>
      <c r="E2400" s="0" t="n">
        <v>2030</v>
      </c>
      <c r="F2400" s="5" t="n">
        <v>2.20421586090636</v>
      </c>
      <c r="G2400" s="11" t="n">
        <v>0</v>
      </c>
      <c r="H2400" s="5" t="n">
        <v>0</v>
      </c>
      <c r="I2400" s="5" t="n">
        <v>2.20421586090636</v>
      </c>
    </row>
    <row r="2401" customFormat="false" ht="14.25" hidden="false" customHeight="false" outlineLevel="0" collapsed="false">
      <c r="A2401" s="0" t="s">
        <v>99</v>
      </c>
      <c r="B2401" s="0" t="s">
        <v>51</v>
      </c>
      <c r="C2401" s="0" t="s">
        <v>84</v>
      </c>
      <c r="D2401" s="0" t="s">
        <v>215</v>
      </c>
      <c r="E2401" s="0" t="n">
        <v>2031</v>
      </c>
      <c r="F2401" s="5" t="n">
        <v>2.73967902555051</v>
      </c>
      <c r="G2401" s="11" t="n">
        <v>0</v>
      </c>
      <c r="H2401" s="5" t="n">
        <v>0</v>
      </c>
      <c r="I2401" s="5" t="n">
        <v>2.73967902555051</v>
      </c>
    </row>
    <row r="2402" customFormat="false" ht="14.25" hidden="false" customHeight="false" outlineLevel="0" collapsed="false">
      <c r="A2402" s="0" t="s">
        <v>99</v>
      </c>
      <c r="B2402" s="0" t="s">
        <v>51</v>
      </c>
      <c r="C2402" s="0" t="s">
        <v>84</v>
      </c>
      <c r="D2402" s="0" t="s">
        <v>215</v>
      </c>
      <c r="E2402" s="0" t="n">
        <v>2032</v>
      </c>
      <c r="F2402" s="5" t="n">
        <v>3.33684762445441</v>
      </c>
      <c r="G2402" s="11" t="n">
        <v>0</v>
      </c>
      <c r="H2402" s="5" t="n">
        <v>0</v>
      </c>
      <c r="I2402" s="5" t="n">
        <v>3.33684762445441</v>
      </c>
    </row>
    <row r="2403" customFormat="false" ht="14.25" hidden="false" customHeight="false" outlineLevel="0" collapsed="false">
      <c r="A2403" s="0" t="s">
        <v>99</v>
      </c>
      <c r="B2403" s="0" t="s">
        <v>51</v>
      </c>
      <c r="C2403" s="0" t="s">
        <v>84</v>
      </c>
      <c r="D2403" s="0" t="s">
        <v>215</v>
      </c>
      <c r="E2403" s="0" t="n">
        <v>2033</v>
      </c>
      <c r="F2403" s="5" t="n">
        <v>4.0221083143493</v>
      </c>
      <c r="G2403" s="11" t="n">
        <v>0</v>
      </c>
      <c r="H2403" s="5" t="n">
        <v>0</v>
      </c>
      <c r="I2403" s="5" t="n">
        <v>4.0221083143493</v>
      </c>
    </row>
    <row r="2404" customFormat="false" ht="14.25" hidden="false" customHeight="false" outlineLevel="0" collapsed="false">
      <c r="A2404" s="0" t="s">
        <v>99</v>
      </c>
      <c r="B2404" s="0" t="s">
        <v>51</v>
      </c>
      <c r="C2404" s="0" t="s">
        <v>84</v>
      </c>
      <c r="D2404" s="0" t="s">
        <v>215</v>
      </c>
      <c r="E2404" s="0" t="n">
        <v>2034</v>
      </c>
      <c r="F2404" s="5" t="n">
        <v>4.79190577060893</v>
      </c>
      <c r="G2404" s="11" t="n">
        <v>0</v>
      </c>
      <c r="H2404" s="5" t="n">
        <v>0</v>
      </c>
      <c r="I2404" s="5" t="n">
        <v>4.79190577060893</v>
      </c>
    </row>
    <row r="2405" customFormat="false" ht="14.25" hidden="false" customHeight="false" outlineLevel="0" collapsed="false">
      <c r="A2405" s="0" t="s">
        <v>99</v>
      </c>
      <c r="B2405" s="0" t="s">
        <v>51</v>
      </c>
      <c r="C2405" s="0" t="s">
        <v>84</v>
      </c>
      <c r="D2405" s="0" t="s">
        <v>215</v>
      </c>
      <c r="E2405" s="0" t="n">
        <v>2035</v>
      </c>
      <c r="F2405" s="5" t="n">
        <v>5.64193389172379</v>
      </c>
      <c r="G2405" s="11" t="n">
        <v>0</v>
      </c>
      <c r="H2405" s="5" t="n">
        <v>0</v>
      </c>
      <c r="I2405" s="5" t="n">
        <v>5.64193389172379</v>
      </c>
    </row>
    <row r="2406" customFormat="false" ht="14.25" hidden="false" customHeight="false" outlineLevel="0" collapsed="false">
      <c r="A2406" s="0" t="s">
        <v>99</v>
      </c>
      <c r="B2406" s="0" t="s">
        <v>51</v>
      </c>
      <c r="C2406" s="0" t="s">
        <v>84</v>
      </c>
      <c r="D2406" s="0" t="s">
        <v>215</v>
      </c>
      <c r="E2406" s="0" t="n">
        <v>2036</v>
      </c>
      <c r="F2406" s="5" t="n">
        <v>6.62244221693228</v>
      </c>
      <c r="G2406" s="11" t="n">
        <v>0</v>
      </c>
      <c r="H2406" s="5" t="n">
        <v>0</v>
      </c>
      <c r="I2406" s="5" t="n">
        <v>6.62244221693228</v>
      </c>
    </row>
    <row r="2407" customFormat="false" ht="14.25" hidden="false" customHeight="false" outlineLevel="0" collapsed="false">
      <c r="A2407" s="0" t="s">
        <v>99</v>
      </c>
      <c r="B2407" s="0" t="s">
        <v>51</v>
      </c>
      <c r="C2407" s="0" t="s">
        <v>84</v>
      </c>
      <c r="D2407" s="0" t="s">
        <v>215</v>
      </c>
      <c r="E2407" s="0" t="n">
        <v>2037</v>
      </c>
      <c r="F2407" s="5" t="n">
        <v>7.7132079065317</v>
      </c>
      <c r="G2407" s="11" t="n">
        <v>0</v>
      </c>
      <c r="H2407" s="5" t="n">
        <v>0</v>
      </c>
      <c r="I2407" s="5" t="n">
        <v>7.7132079065317</v>
      </c>
    </row>
    <row r="2408" customFormat="false" ht="14.25" hidden="false" customHeight="false" outlineLevel="0" collapsed="false">
      <c r="A2408" s="0" t="s">
        <v>99</v>
      </c>
      <c r="B2408" s="0" t="s">
        <v>51</v>
      </c>
      <c r="C2408" s="0" t="s">
        <v>84</v>
      </c>
      <c r="D2408" s="0" t="s">
        <v>215</v>
      </c>
      <c r="E2408" s="0" t="n">
        <v>2038</v>
      </c>
      <c r="F2408" s="5" t="n">
        <v>8.93031326382352</v>
      </c>
      <c r="G2408" s="11" t="n">
        <v>0</v>
      </c>
      <c r="H2408" s="5" t="n">
        <v>0</v>
      </c>
      <c r="I2408" s="5" t="n">
        <v>8.93031326382352</v>
      </c>
    </row>
    <row r="2409" customFormat="false" ht="14.25" hidden="false" customHeight="false" outlineLevel="0" collapsed="false">
      <c r="A2409" s="0" t="s">
        <v>99</v>
      </c>
      <c r="B2409" s="0" t="s">
        <v>51</v>
      </c>
      <c r="C2409" s="0" t="s">
        <v>84</v>
      </c>
      <c r="D2409" s="0" t="s">
        <v>215</v>
      </c>
      <c r="E2409" s="0" t="n">
        <v>2039</v>
      </c>
      <c r="F2409" s="5" t="n">
        <v>10.272689977383</v>
      </c>
      <c r="G2409" s="11" t="n">
        <v>0</v>
      </c>
      <c r="H2409" s="5" t="n">
        <v>0</v>
      </c>
      <c r="I2409" s="5" t="n">
        <v>10.272689977383</v>
      </c>
    </row>
    <row r="2410" customFormat="false" ht="14.25" hidden="false" customHeight="false" outlineLevel="0" collapsed="false">
      <c r="A2410" s="0" t="s">
        <v>99</v>
      </c>
      <c r="B2410" s="0" t="s">
        <v>51</v>
      </c>
      <c r="C2410" s="0" t="s">
        <v>84</v>
      </c>
      <c r="D2410" s="0" t="s">
        <v>215</v>
      </c>
      <c r="E2410" s="0" t="n">
        <v>2040</v>
      </c>
      <c r="F2410" s="5" t="n">
        <v>11.8020221235516</v>
      </c>
      <c r="G2410" s="11" t="n">
        <v>0</v>
      </c>
      <c r="H2410" s="5" t="n">
        <v>0</v>
      </c>
      <c r="I2410" s="5" t="n">
        <v>11.8020221235516</v>
      </c>
    </row>
    <row r="2411" customFormat="false" ht="14.25" hidden="false" customHeight="false" outlineLevel="0" collapsed="false">
      <c r="A2411" s="0" t="s">
        <v>99</v>
      </c>
      <c r="B2411" s="0" t="s">
        <v>51</v>
      </c>
      <c r="C2411" s="0" t="s">
        <v>84</v>
      </c>
      <c r="D2411" s="0" t="s">
        <v>216</v>
      </c>
      <c r="E2411" s="0" t="n">
        <v>2024</v>
      </c>
      <c r="F2411" s="5" t="n">
        <v>0.64482496</v>
      </c>
      <c r="G2411" s="11" t="n">
        <v>0.195052</v>
      </c>
      <c r="H2411" s="5" t="n">
        <v>0.12577439809792</v>
      </c>
      <c r="I2411" s="5" t="n">
        <v>0.51905056190208</v>
      </c>
    </row>
    <row r="2412" customFormat="false" ht="14.25" hidden="false" customHeight="false" outlineLevel="0" collapsed="false">
      <c r="A2412" s="0" t="s">
        <v>99</v>
      </c>
      <c r="B2412" s="0" t="s">
        <v>51</v>
      </c>
      <c r="C2412" s="0" t="s">
        <v>84</v>
      </c>
      <c r="D2412" s="0" t="s">
        <v>216</v>
      </c>
      <c r="E2412" s="0" t="n">
        <v>2025</v>
      </c>
      <c r="F2412" s="5" t="n">
        <v>0.859589319153767</v>
      </c>
      <c r="G2412" s="11" t="n">
        <v>0.195052</v>
      </c>
      <c r="H2412" s="5" t="n">
        <v>0.167664615879581</v>
      </c>
      <c r="I2412" s="5" t="n">
        <v>0.691924703274186</v>
      </c>
    </row>
    <row r="2413" customFormat="false" ht="14.25" hidden="false" customHeight="false" outlineLevel="0" collapsed="false">
      <c r="A2413" s="0" t="s">
        <v>99</v>
      </c>
      <c r="B2413" s="0" t="s">
        <v>51</v>
      </c>
      <c r="C2413" s="0" t="s">
        <v>84</v>
      </c>
      <c r="D2413" s="0" t="s">
        <v>216</v>
      </c>
      <c r="E2413" s="0" t="n">
        <v>2026</v>
      </c>
      <c r="F2413" s="5" t="n">
        <v>1.25287046695818</v>
      </c>
      <c r="G2413" s="11" t="n">
        <v>0.2148626</v>
      </c>
      <c r="H2413" s="5" t="n">
        <v>0.269195005993848</v>
      </c>
      <c r="I2413" s="5" t="n">
        <v>0.983675460964328</v>
      </c>
    </row>
    <row r="2414" customFormat="false" ht="14.25" hidden="false" customHeight="false" outlineLevel="0" collapsed="false">
      <c r="A2414" s="0" t="s">
        <v>99</v>
      </c>
      <c r="B2414" s="0" t="s">
        <v>51</v>
      </c>
      <c r="C2414" s="0" t="s">
        <v>84</v>
      </c>
      <c r="D2414" s="0" t="s">
        <v>216</v>
      </c>
      <c r="E2414" s="0" t="n">
        <v>2027</v>
      </c>
      <c r="F2414" s="5" t="n">
        <v>1.84864466496732</v>
      </c>
      <c r="G2414" s="11" t="n">
        <v>0.2346732</v>
      </c>
      <c r="H2414" s="5" t="n">
        <v>0.433827359190809</v>
      </c>
      <c r="I2414" s="5" t="n">
        <v>1.41481730577651</v>
      </c>
    </row>
    <row r="2415" customFormat="false" ht="14.25" hidden="false" customHeight="false" outlineLevel="0" collapsed="false">
      <c r="A2415" s="0" t="s">
        <v>99</v>
      </c>
      <c r="B2415" s="0" t="s">
        <v>51</v>
      </c>
      <c r="C2415" s="0" t="s">
        <v>84</v>
      </c>
      <c r="D2415" s="0" t="s">
        <v>216</v>
      </c>
      <c r="E2415" s="0" t="n">
        <v>2028</v>
      </c>
      <c r="F2415" s="5" t="n">
        <v>2.60211882451814</v>
      </c>
      <c r="G2415" s="11" t="n">
        <v>0.2544838</v>
      </c>
      <c r="H2415" s="5" t="n">
        <v>0.662197086514909</v>
      </c>
      <c r="I2415" s="5" t="n">
        <v>1.93992173800323</v>
      </c>
    </row>
    <row r="2416" customFormat="false" ht="14.25" hidden="false" customHeight="false" outlineLevel="0" collapsed="false">
      <c r="A2416" s="0" t="s">
        <v>99</v>
      </c>
      <c r="B2416" s="0" t="s">
        <v>51</v>
      </c>
      <c r="C2416" s="0" t="s">
        <v>84</v>
      </c>
      <c r="D2416" s="0" t="s">
        <v>216</v>
      </c>
      <c r="E2416" s="0" t="n">
        <v>2029</v>
      </c>
      <c r="F2416" s="5" t="n">
        <v>3.4995974677317</v>
      </c>
      <c r="G2416" s="11" t="n">
        <v>0.2742944</v>
      </c>
      <c r="H2416" s="5" t="n">
        <v>0.959919987652985</v>
      </c>
      <c r="I2416" s="5" t="n">
        <v>2.53967748007871</v>
      </c>
    </row>
    <row r="2417" customFormat="false" ht="14.25" hidden="false" customHeight="false" outlineLevel="0" collapsed="false">
      <c r="A2417" s="0" t="s">
        <v>99</v>
      </c>
      <c r="B2417" s="0" t="s">
        <v>51</v>
      </c>
      <c r="C2417" s="0" t="s">
        <v>84</v>
      </c>
      <c r="D2417" s="0" t="s">
        <v>216</v>
      </c>
      <c r="E2417" s="0" t="n">
        <v>2030</v>
      </c>
      <c r="F2417" s="5" t="n">
        <v>4.73834153719431</v>
      </c>
      <c r="G2417" s="11" t="n">
        <v>0.294105</v>
      </c>
      <c r="H2417" s="5" t="n">
        <v>1.39356993779653</v>
      </c>
      <c r="I2417" s="5" t="n">
        <v>3.34477159939778</v>
      </c>
    </row>
    <row r="2418" customFormat="false" ht="14.25" hidden="false" customHeight="false" outlineLevel="0" collapsed="false">
      <c r="A2418" s="0" t="s">
        <v>99</v>
      </c>
      <c r="B2418" s="0" t="s">
        <v>51</v>
      </c>
      <c r="C2418" s="0" t="s">
        <v>84</v>
      </c>
      <c r="D2418" s="0" t="s">
        <v>216</v>
      </c>
      <c r="E2418" s="0" t="n">
        <v>2031</v>
      </c>
      <c r="F2418" s="5" t="n">
        <v>6.17016176483904</v>
      </c>
      <c r="G2418" s="11" t="n">
        <v>0.300725</v>
      </c>
      <c r="H2418" s="5" t="n">
        <v>1.85552189673122</v>
      </c>
      <c r="I2418" s="5" t="n">
        <v>4.31463986810782</v>
      </c>
    </row>
    <row r="2419" customFormat="false" ht="14.25" hidden="false" customHeight="false" outlineLevel="0" collapsed="false">
      <c r="A2419" s="0" t="s">
        <v>99</v>
      </c>
      <c r="B2419" s="0" t="s">
        <v>51</v>
      </c>
      <c r="C2419" s="0" t="s">
        <v>84</v>
      </c>
      <c r="D2419" s="0" t="s">
        <v>216</v>
      </c>
      <c r="E2419" s="0" t="n">
        <v>2032</v>
      </c>
      <c r="F2419" s="5" t="n">
        <v>7.83259004230151</v>
      </c>
      <c r="G2419" s="11" t="n">
        <v>0.307345</v>
      </c>
      <c r="H2419" s="5" t="n">
        <v>2.40730738655116</v>
      </c>
      <c r="I2419" s="5" t="n">
        <v>5.42528265575035</v>
      </c>
    </row>
    <row r="2420" customFormat="false" ht="14.25" hidden="false" customHeight="false" outlineLevel="0" collapsed="false">
      <c r="A2420" s="0" t="s">
        <v>99</v>
      </c>
      <c r="B2420" s="0" t="s">
        <v>51</v>
      </c>
      <c r="C2420" s="0" t="s">
        <v>84</v>
      </c>
      <c r="D2420" s="0" t="s">
        <v>216</v>
      </c>
      <c r="E2420" s="0" t="n">
        <v>2033</v>
      </c>
      <c r="F2420" s="5" t="n">
        <v>9.68704453285234</v>
      </c>
      <c r="G2420" s="11" t="n">
        <v>0.313965</v>
      </c>
      <c r="H2420" s="5" t="n">
        <v>3.04139293675699</v>
      </c>
      <c r="I2420" s="5" t="n">
        <v>6.64565159609536</v>
      </c>
    </row>
    <row r="2421" customFormat="false" ht="14.25" hidden="false" customHeight="false" outlineLevel="0" collapsed="false">
      <c r="A2421" s="0" t="s">
        <v>99</v>
      </c>
      <c r="B2421" s="0" t="s">
        <v>51</v>
      </c>
      <c r="C2421" s="0" t="s">
        <v>84</v>
      </c>
      <c r="D2421" s="0" t="s">
        <v>216</v>
      </c>
      <c r="E2421" s="0" t="n">
        <v>2034</v>
      </c>
      <c r="F2421" s="5" t="n">
        <v>11.6783985636825</v>
      </c>
      <c r="G2421" s="11" t="n">
        <v>0.320585</v>
      </c>
      <c r="H2421" s="5" t="n">
        <v>3.74391940353814</v>
      </c>
      <c r="I2421" s="5" t="n">
        <v>7.93447916014431</v>
      </c>
    </row>
    <row r="2422" customFormat="false" ht="14.25" hidden="false" customHeight="false" outlineLevel="0" collapsed="false">
      <c r="A2422" s="0" t="s">
        <v>99</v>
      </c>
      <c r="B2422" s="0" t="s">
        <v>51</v>
      </c>
      <c r="C2422" s="0" t="s">
        <v>84</v>
      </c>
      <c r="D2422" s="0" t="s">
        <v>216</v>
      </c>
      <c r="E2422" s="0" t="n">
        <v>2035</v>
      </c>
      <c r="F2422" s="5" t="n">
        <v>13.6532761627088</v>
      </c>
      <c r="G2422" s="11" t="n">
        <v>0.327205</v>
      </c>
      <c r="H2422" s="5" t="n">
        <v>4.46742022681913</v>
      </c>
      <c r="I2422" s="5" t="n">
        <v>9.18585593588966</v>
      </c>
    </row>
    <row r="2423" customFormat="false" ht="14.25" hidden="false" customHeight="false" outlineLevel="0" collapsed="false">
      <c r="A2423" s="0" t="s">
        <v>99</v>
      </c>
      <c r="B2423" s="0" t="s">
        <v>51</v>
      </c>
      <c r="C2423" s="0" t="s">
        <v>84</v>
      </c>
      <c r="D2423" s="0" t="s">
        <v>216</v>
      </c>
      <c r="E2423" s="0" t="n">
        <v>2036</v>
      </c>
      <c r="F2423" s="5" t="n">
        <v>15.461059494568</v>
      </c>
      <c r="G2423" s="11" t="n">
        <v>0.3254362</v>
      </c>
      <c r="H2423" s="5" t="n">
        <v>5.03158844988613</v>
      </c>
      <c r="I2423" s="5" t="n">
        <v>10.4294710446819</v>
      </c>
    </row>
    <row r="2424" customFormat="false" ht="14.25" hidden="false" customHeight="false" outlineLevel="0" collapsed="false">
      <c r="A2424" s="0" t="s">
        <v>99</v>
      </c>
      <c r="B2424" s="0" t="s">
        <v>51</v>
      </c>
      <c r="C2424" s="0" t="s">
        <v>84</v>
      </c>
      <c r="D2424" s="0" t="s">
        <v>216</v>
      </c>
      <c r="E2424" s="0" t="n">
        <v>2037</v>
      </c>
      <c r="F2424" s="5" t="n">
        <v>17.1026781325247</v>
      </c>
      <c r="G2424" s="11" t="n">
        <v>0.3236674</v>
      </c>
      <c r="H2424" s="5" t="n">
        <v>5.53557936419112</v>
      </c>
      <c r="I2424" s="5" t="n">
        <v>11.5670987683336</v>
      </c>
    </row>
    <row r="2425" customFormat="false" ht="14.25" hidden="false" customHeight="false" outlineLevel="0" collapsed="false">
      <c r="A2425" s="0" t="s">
        <v>99</v>
      </c>
      <c r="B2425" s="0" t="s">
        <v>51</v>
      </c>
      <c r="C2425" s="0" t="s">
        <v>84</v>
      </c>
      <c r="D2425" s="0" t="s">
        <v>216</v>
      </c>
      <c r="E2425" s="0" t="n">
        <v>2038</v>
      </c>
      <c r="F2425" s="5" t="n">
        <v>18.6946621085905</v>
      </c>
      <c r="G2425" s="11" t="n">
        <v>0.3218986</v>
      </c>
      <c r="H2425" s="5" t="n">
        <v>6.01778556022831</v>
      </c>
      <c r="I2425" s="5" t="n">
        <v>12.6768765483621</v>
      </c>
    </row>
    <row r="2426" customFormat="false" ht="14.25" hidden="false" customHeight="false" outlineLevel="0" collapsed="false">
      <c r="A2426" s="0" t="s">
        <v>99</v>
      </c>
      <c r="B2426" s="0" t="s">
        <v>51</v>
      </c>
      <c r="C2426" s="0" t="s">
        <v>84</v>
      </c>
      <c r="D2426" s="0" t="s">
        <v>216</v>
      </c>
      <c r="E2426" s="0" t="n">
        <v>2039</v>
      </c>
      <c r="F2426" s="5" t="n">
        <v>20.2393394962842</v>
      </c>
      <c r="G2426" s="11" t="n">
        <v>0.3201298</v>
      </c>
      <c r="H2426" s="5" t="n">
        <v>6.47921570507755</v>
      </c>
      <c r="I2426" s="5" t="n">
        <v>13.7601237912066</v>
      </c>
    </row>
    <row r="2427" customFormat="false" ht="14.25" hidden="false" customHeight="false" outlineLevel="0" collapsed="false">
      <c r="A2427" s="0" t="s">
        <v>99</v>
      </c>
      <c r="B2427" s="0" t="s">
        <v>51</v>
      </c>
      <c r="C2427" s="0" t="s">
        <v>84</v>
      </c>
      <c r="D2427" s="0" t="s">
        <v>216</v>
      </c>
      <c r="E2427" s="0" t="n">
        <v>2040</v>
      </c>
      <c r="F2427" s="5" t="n">
        <v>21.7279796613421</v>
      </c>
      <c r="G2427" s="11" t="n">
        <v>0.318361</v>
      </c>
      <c r="H2427" s="5" t="n">
        <v>6.91734133296452</v>
      </c>
      <c r="I2427" s="5" t="n">
        <v>14.8106383283776</v>
      </c>
    </row>
    <row r="2428" customFormat="false" ht="14.25" hidden="false" customHeight="false" outlineLevel="0" collapsed="false">
      <c r="A2428" s="0" t="s">
        <v>99</v>
      </c>
      <c r="B2428" s="0" t="s">
        <v>51</v>
      </c>
      <c r="C2428" s="0" t="s">
        <v>84</v>
      </c>
      <c r="D2428" s="0" t="s">
        <v>217</v>
      </c>
      <c r="E2428" s="0" t="n">
        <v>2024</v>
      </c>
      <c r="F2428" s="5" t="n">
        <v>0.000222</v>
      </c>
      <c r="G2428" s="11" t="n">
        <v>0</v>
      </c>
      <c r="H2428" s="5" t="n">
        <v>0</v>
      </c>
      <c r="I2428" s="5" t="n">
        <v>0.000222</v>
      </c>
    </row>
    <row r="2429" customFormat="false" ht="14.25" hidden="false" customHeight="false" outlineLevel="0" collapsed="false">
      <c r="A2429" s="0" t="s">
        <v>99</v>
      </c>
      <c r="B2429" s="0" t="s">
        <v>51</v>
      </c>
      <c r="C2429" s="0" t="s">
        <v>84</v>
      </c>
      <c r="D2429" s="0" t="s">
        <v>217</v>
      </c>
      <c r="E2429" s="0" t="n">
        <v>2025</v>
      </c>
      <c r="F2429" s="5" t="n">
        <v>0.000434568023833168</v>
      </c>
      <c r="G2429" s="11" t="n">
        <v>0</v>
      </c>
      <c r="H2429" s="5" t="n">
        <v>0</v>
      </c>
      <c r="I2429" s="5" t="n">
        <v>0.000434568023833168</v>
      </c>
    </row>
    <row r="2430" customFormat="false" ht="14.25" hidden="false" customHeight="false" outlineLevel="0" collapsed="false">
      <c r="A2430" s="0" t="s">
        <v>99</v>
      </c>
      <c r="B2430" s="0" t="s">
        <v>51</v>
      </c>
      <c r="C2430" s="0" t="s">
        <v>84</v>
      </c>
      <c r="D2430" s="0" t="s">
        <v>217</v>
      </c>
      <c r="E2430" s="0" t="n">
        <v>2026</v>
      </c>
      <c r="F2430" s="5" t="n">
        <v>0.00583271450638395</v>
      </c>
      <c r="G2430" s="11" t="n">
        <v>0</v>
      </c>
      <c r="H2430" s="5" t="n">
        <v>0</v>
      </c>
      <c r="I2430" s="5" t="n">
        <v>0.00583271450638395</v>
      </c>
    </row>
    <row r="2431" customFormat="false" ht="14.25" hidden="false" customHeight="false" outlineLevel="0" collapsed="false">
      <c r="A2431" s="0" t="s">
        <v>99</v>
      </c>
      <c r="B2431" s="0" t="s">
        <v>51</v>
      </c>
      <c r="C2431" s="0" t="s">
        <v>84</v>
      </c>
      <c r="D2431" s="0" t="s">
        <v>217</v>
      </c>
      <c r="E2431" s="0" t="n">
        <v>2027</v>
      </c>
      <c r="F2431" s="5" t="n">
        <v>0.0133441427384914</v>
      </c>
      <c r="G2431" s="11" t="n">
        <v>0</v>
      </c>
      <c r="H2431" s="5" t="n">
        <v>0</v>
      </c>
      <c r="I2431" s="5" t="n">
        <v>0.0133441427384914</v>
      </c>
    </row>
    <row r="2432" customFormat="false" ht="14.25" hidden="false" customHeight="false" outlineLevel="0" collapsed="false">
      <c r="A2432" s="0" t="s">
        <v>99</v>
      </c>
      <c r="B2432" s="0" t="s">
        <v>51</v>
      </c>
      <c r="C2432" s="0" t="s">
        <v>84</v>
      </c>
      <c r="D2432" s="0" t="s">
        <v>217</v>
      </c>
      <c r="E2432" s="0" t="n">
        <v>2028</v>
      </c>
      <c r="F2432" s="5" t="n">
        <v>0.0226128896767482</v>
      </c>
      <c r="G2432" s="11" t="n">
        <v>0</v>
      </c>
      <c r="H2432" s="5" t="n">
        <v>0</v>
      </c>
      <c r="I2432" s="5" t="n">
        <v>0.0226128896767482</v>
      </c>
    </row>
    <row r="2433" customFormat="false" ht="14.25" hidden="false" customHeight="false" outlineLevel="0" collapsed="false">
      <c r="A2433" s="0" t="s">
        <v>99</v>
      </c>
      <c r="B2433" s="0" t="s">
        <v>51</v>
      </c>
      <c r="C2433" s="0" t="s">
        <v>84</v>
      </c>
      <c r="D2433" s="0" t="s">
        <v>217</v>
      </c>
      <c r="E2433" s="0" t="n">
        <v>2029</v>
      </c>
      <c r="F2433" s="5" t="n">
        <v>0.0337411252051919</v>
      </c>
      <c r="G2433" s="11" t="n">
        <v>0</v>
      </c>
      <c r="H2433" s="5" t="n">
        <v>0</v>
      </c>
      <c r="I2433" s="5" t="n">
        <v>0.0337411252051919</v>
      </c>
    </row>
    <row r="2434" customFormat="false" ht="14.25" hidden="false" customHeight="false" outlineLevel="0" collapsed="false">
      <c r="A2434" s="0" t="s">
        <v>99</v>
      </c>
      <c r="B2434" s="0" t="s">
        <v>51</v>
      </c>
      <c r="C2434" s="0" t="s">
        <v>84</v>
      </c>
      <c r="D2434" s="0" t="s">
        <v>217</v>
      </c>
      <c r="E2434" s="0" t="n">
        <v>2030</v>
      </c>
      <c r="F2434" s="5" t="n">
        <v>0.046533551714024</v>
      </c>
      <c r="G2434" s="11" t="n">
        <v>0</v>
      </c>
      <c r="H2434" s="5" t="n">
        <v>0</v>
      </c>
      <c r="I2434" s="5" t="n">
        <v>0.046533551714024</v>
      </c>
    </row>
    <row r="2435" customFormat="false" ht="14.25" hidden="false" customHeight="false" outlineLevel="0" collapsed="false">
      <c r="A2435" s="0" t="s">
        <v>99</v>
      </c>
      <c r="B2435" s="0" t="s">
        <v>51</v>
      </c>
      <c r="C2435" s="0" t="s">
        <v>84</v>
      </c>
      <c r="D2435" s="0" t="s">
        <v>217</v>
      </c>
      <c r="E2435" s="0" t="n">
        <v>2031</v>
      </c>
      <c r="F2435" s="5" t="n">
        <v>0.0716088036031332</v>
      </c>
      <c r="G2435" s="11" t="n">
        <v>0</v>
      </c>
      <c r="H2435" s="5" t="n">
        <v>0</v>
      </c>
      <c r="I2435" s="5" t="n">
        <v>0.0716088036031332</v>
      </c>
    </row>
    <row r="2436" customFormat="false" ht="14.25" hidden="false" customHeight="false" outlineLevel="0" collapsed="false">
      <c r="A2436" s="0" t="s">
        <v>99</v>
      </c>
      <c r="B2436" s="0" t="s">
        <v>51</v>
      </c>
      <c r="C2436" s="0" t="s">
        <v>84</v>
      </c>
      <c r="D2436" s="0" t="s">
        <v>217</v>
      </c>
      <c r="E2436" s="0" t="n">
        <v>2032</v>
      </c>
      <c r="F2436" s="5" t="n">
        <v>0.10385266703446</v>
      </c>
      <c r="G2436" s="11" t="n">
        <v>0</v>
      </c>
      <c r="H2436" s="5" t="n">
        <v>0</v>
      </c>
      <c r="I2436" s="5" t="n">
        <v>0.10385266703446</v>
      </c>
    </row>
    <row r="2437" customFormat="false" ht="14.25" hidden="false" customHeight="false" outlineLevel="0" collapsed="false">
      <c r="A2437" s="0" t="s">
        <v>99</v>
      </c>
      <c r="B2437" s="0" t="s">
        <v>51</v>
      </c>
      <c r="C2437" s="0" t="s">
        <v>84</v>
      </c>
      <c r="D2437" s="0" t="s">
        <v>217</v>
      </c>
      <c r="E2437" s="0" t="n">
        <v>2033</v>
      </c>
      <c r="F2437" s="5" t="n">
        <v>0.141320734798341</v>
      </c>
      <c r="G2437" s="11" t="n">
        <v>0</v>
      </c>
      <c r="H2437" s="5" t="n">
        <v>0</v>
      </c>
      <c r="I2437" s="5" t="n">
        <v>0.141320734798341</v>
      </c>
    </row>
    <row r="2438" customFormat="false" ht="14.25" hidden="false" customHeight="false" outlineLevel="0" collapsed="false">
      <c r="A2438" s="0" t="s">
        <v>99</v>
      </c>
      <c r="B2438" s="0" t="s">
        <v>51</v>
      </c>
      <c r="C2438" s="0" t="s">
        <v>84</v>
      </c>
      <c r="D2438" s="0" t="s">
        <v>217</v>
      </c>
      <c r="E2438" s="0" t="n">
        <v>2034</v>
      </c>
      <c r="F2438" s="5" t="n">
        <v>0.181173329274233</v>
      </c>
      <c r="G2438" s="11" t="n">
        <v>0</v>
      </c>
      <c r="H2438" s="5" t="n">
        <v>0</v>
      </c>
      <c r="I2438" s="5" t="n">
        <v>0.181173329274233</v>
      </c>
    </row>
    <row r="2439" customFormat="false" ht="14.25" hidden="false" customHeight="false" outlineLevel="0" collapsed="false">
      <c r="A2439" s="0" t="s">
        <v>99</v>
      </c>
      <c r="B2439" s="0" t="s">
        <v>51</v>
      </c>
      <c r="C2439" s="0" t="s">
        <v>84</v>
      </c>
      <c r="D2439" s="0" t="s">
        <v>217</v>
      </c>
      <c r="E2439" s="0" t="n">
        <v>2035</v>
      </c>
      <c r="F2439" s="5" t="n">
        <v>0.241581068332757</v>
      </c>
      <c r="G2439" s="11" t="n">
        <v>0</v>
      </c>
      <c r="H2439" s="5" t="n">
        <v>0</v>
      </c>
      <c r="I2439" s="5" t="n">
        <v>0.241581068332757</v>
      </c>
    </row>
    <row r="2440" customFormat="false" ht="14.25" hidden="false" customHeight="false" outlineLevel="0" collapsed="false">
      <c r="A2440" s="0" t="s">
        <v>99</v>
      </c>
      <c r="B2440" s="0" t="s">
        <v>51</v>
      </c>
      <c r="C2440" s="0" t="s">
        <v>84</v>
      </c>
      <c r="D2440" s="0" t="s">
        <v>217</v>
      </c>
      <c r="E2440" s="0" t="n">
        <v>2036</v>
      </c>
      <c r="F2440" s="5" t="n">
        <v>0.306852146292861</v>
      </c>
      <c r="G2440" s="11" t="n">
        <v>0</v>
      </c>
      <c r="H2440" s="5" t="n">
        <v>0</v>
      </c>
      <c r="I2440" s="5" t="n">
        <v>0.306852146292861</v>
      </c>
    </row>
    <row r="2441" customFormat="false" ht="14.25" hidden="false" customHeight="false" outlineLevel="0" collapsed="false">
      <c r="A2441" s="0" t="s">
        <v>99</v>
      </c>
      <c r="B2441" s="0" t="s">
        <v>51</v>
      </c>
      <c r="C2441" s="0" t="s">
        <v>84</v>
      </c>
      <c r="D2441" s="0" t="s">
        <v>217</v>
      </c>
      <c r="E2441" s="0" t="n">
        <v>2037</v>
      </c>
      <c r="F2441" s="5" t="n">
        <v>0.37519734691244</v>
      </c>
      <c r="G2441" s="11" t="n">
        <v>0</v>
      </c>
      <c r="H2441" s="5" t="n">
        <v>0</v>
      </c>
      <c r="I2441" s="5" t="n">
        <v>0.37519734691244</v>
      </c>
    </row>
    <row r="2442" customFormat="false" ht="14.25" hidden="false" customHeight="false" outlineLevel="0" collapsed="false">
      <c r="A2442" s="0" t="s">
        <v>99</v>
      </c>
      <c r="B2442" s="0" t="s">
        <v>51</v>
      </c>
      <c r="C2442" s="0" t="s">
        <v>84</v>
      </c>
      <c r="D2442" s="0" t="s">
        <v>217</v>
      </c>
      <c r="E2442" s="0" t="n">
        <v>2038</v>
      </c>
      <c r="F2442" s="5" t="n">
        <v>0.443041983693791</v>
      </c>
      <c r="G2442" s="11" t="n">
        <v>0</v>
      </c>
      <c r="H2442" s="5" t="n">
        <v>0</v>
      </c>
      <c r="I2442" s="5" t="n">
        <v>0.443041983693791</v>
      </c>
    </row>
    <row r="2443" customFormat="false" ht="14.25" hidden="false" customHeight="false" outlineLevel="0" collapsed="false">
      <c r="A2443" s="0" t="s">
        <v>99</v>
      </c>
      <c r="B2443" s="0" t="s">
        <v>51</v>
      </c>
      <c r="C2443" s="0" t="s">
        <v>84</v>
      </c>
      <c r="D2443" s="0" t="s">
        <v>217</v>
      </c>
      <c r="E2443" s="0" t="n">
        <v>2039</v>
      </c>
      <c r="F2443" s="5" t="n">
        <v>0.509856669768139</v>
      </c>
      <c r="G2443" s="11" t="n">
        <v>0</v>
      </c>
      <c r="H2443" s="5" t="n">
        <v>0</v>
      </c>
      <c r="I2443" s="5" t="n">
        <v>0.509856669768139</v>
      </c>
    </row>
    <row r="2444" customFormat="false" ht="14.25" hidden="false" customHeight="false" outlineLevel="0" collapsed="false">
      <c r="A2444" s="0" t="s">
        <v>99</v>
      </c>
      <c r="B2444" s="0" t="s">
        <v>51</v>
      </c>
      <c r="C2444" s="0" t="s">
        <v>84</v>
      </c>
      <c r="D2444" s="0" t="s">
        <v>217</v>
      </c>
      <c r="E2444" s="0" t="n">
        <v>2040</v>
      </c>
      <c r="F2444" s="5" t="n">
        <v>0.575877019749646</v>
      </c>
      <c r="G2444" s="11" t="n">
        <v>0</v>
      </c>
      <c r="H2444" s="5" t="n">
        <v>0</v>
      </c>
      <c r="I2444" s="5" t="n">
        <v>0.575877019749646</v>
      </c>
    </row>
    <row r="2445" customFormat="false" ht="14.25" hidden="false" customHeight="false" outlineLevel="0" collapsed="false">
      <c r="A2445" s="0" t="s">
        <v>99</v>
      </c>
      <c r="B2445" s="0" t="s">
        <v>51</v>
      </c>
      <c r="C2445" s="0" t="s">
        <v>84</v>
      </c>
      <c r="D2445" s="0" t="s">
        <v>218</v>
      </c>
      <c r="E2445" s="0" t="n">
        <v>2024</v>
      </c>
      <c r="F2445" s="5" t="n">
        <v>5.64284</v>
      </c>
      <c r="G2445" s="11" t="n">
        <v>0</v>
      </c>
      <c r="H2445" s="5" t="n">
        <v>0</v>
      </c>
      <c r="I2445" s="5" t="n">
        <v>5.64284</v>
      </c>
    </row>
    <row r="2446" customFormat="false" ht="14.25" hidden="false" customHeight="false" outlineLevel="0" collapsed="false">
      <c r="A2446" s="0" t="s">
        <v>99</v>
      </c>
      <c r="B2446" s="0" t="s">
        <v>51</v>
      </c>
      <c r="C2446" s="0" t="s">
        <v>84</v>
      </c>
      <c r="D2446" s="0" t="s">
        <v>218</v>
      </c>
      <c r="E2446" s="0" t="n">
        <v>2025</v>
      </c>
      <c r="F2446" s="5" t="n">
        <v>5.72572742204568</v>
      </c>
      <c r="G2446" s="11" t="n">
        <v>0</v>
      </c>
      <c r="H2446" s="5" t="n">
        <v>0</v>
      </c>
      <c r="I2446" s="5" t="n">
        <v>5.72572742204568</v>
      </c>
    </row>
    <row r="2447" customFormat="false" ht="14.25" hidden="false" customHeight="false" outlineLevel="0" collapsed="false">
      <c r="A2447" s="0" t="s">
        <v>99</v>
      </c>
      <c r="B2447" s="0" t="s">
        <v>51</v>
      </c>
      <c r="C2447" s="0" t="s">
        <v>84</v>
      </c>
      <c r="D2447" s="0" t="s">
        <v>218</v>
      </c>
      <c r="E2447" s="0" t="n">
        <v>2026</v>
      </c>
      <c r="F2447" s="5" t="n">
        <v>5.81344851124438</v>
      </c>
      <c r="G2447" s="11" t="n">
        <v>0</v>
      </c>
      <c r="H2447" s="5" t="n">
        <v>0</v>
      </c>
      <c r="I2447" s="5" t="n">
        <v>5.81344851124438</v>
      </c>
    </row>
    <row r="2448" customFormat="false" ht="14.25" hidden="false" customHeight="false" outlineLevel="0" collapsed="false">
      <c r="A2448" s="0" t="s">
        <v>99</v>
      </c>
      <c r="B2448" s="0" t="s">
        <v>51</v>
      </c>
      <c r="C2448" s="0" t="s">
        <v>84</v>
      </c>
      <c r="D2448" s="0" t="s">
        <v>218</v>
      </c>
      <c r="E2448" s="0" t="n">
        <v>2027</v>
      </c>
      <c r="F2448" s="5" t="n">
        <v>5.89435323999105</v>
      </c>
      <c r="G2448" s="11" t="n">
        <v>0</v>
      </c>
      <c r="H2448" s="5" t="n">
        <v>0</v>
      </c>
      <c r="I2448" s="5" t="n">
        <v>5.89435323999105</v>
      </c>
    </row>
    <row r="2449" customFormat="false" ht="14.25" hidden="false" customHeight="false" outlineLevel="0" collapsed="false">
      <c r="A2449" s="0" t="s">
        <v>99</v>
      </c>
      <c r="B2449" s="0" t="s">
        <v>51</v>
      </c>
      <c r="C2449" s="0" t="s">
        <v>84</v>
      </c>
      <c r="D2449" s="0" t="s">
        <v>218</v>
      </c>
      <c r="E2449" s="0" t="n">
        <v>2028</v>
      </c>
      <c r="F2449" s="5" t="n">
        <v>5.9975296053661</v>
      </c>
      <c r="G2449" s="11" t="n">
        <v>0</v>
      </c>
      <c r="H2449" s="5" t="n">
        <v>0</v>
      </c>
      <c r="I2449" s="5" t="n">
        <v>5.9975296053661</v>
      </c>
    </row>
    <row r="2450" customFormat="false" ht="14.25" hidden="false" customHeight="false" outlineLevel="0" collapsed="false">
      <c r="A2450" s="0" t="s">
        <v>99</v>
      </c>
      <c r="B2450" s="0" t="s">
        <v>51</v>
      </c>
      <c r="C2450" s="0" t="s">
        <v>84</v>
      </c>
      <c r="D2450" s="0" t="s">
        <v>218</v>
      </c>
      <c r="E2450" s="0" t="n">
        <v>2029</v>
      </c>
      <c r="F2450" s="5" t="n">
        <v>6.11547992617022</v>
      </c>
      <c r="G2450" s="11" t="n">
        <v>0</v>
      </c>
      <c r="H2450" s="5" t="n">
        <v>0</v>
      </c>
      <c r="I2450" s="5" t="n">
        <v>6.11547992617022</v>
      </c>
    </row>
    <row r="2451" customFormat="false" ht="14.25" hidden="false" customHeight="false" outlineLevel="0" collapsed="false">
      <c r="A2451" s="0" t="s">
        <v>99</v>
      </c>
      <c r="B2451" s="0" t="s">
        <v>51</v>
      </c>
      <c r="C2451" s="0" t="s">
        <v>84</v>
      </c>
      <c r="D2451" s="0" t="s">
        <v>218</v>
      </c>
      <c r="E2451" s="0" t="n">
        <v>2030</v>
      </c>
      <c r="F2451" s="5" t="n">
        <v>6.2537445366675</v>
      </c>
      <c r="G2451" s="11" t="n">
        <v>0</v>
      </c>
      <c r="H2451" s="5" t="n">
        <v>0</v>
      </c>
      <c r="I2451" s="5" t="n">
        <v>6.2537445366675</v>
      </c>
    </row>
    <row r="2452" customFormat="false" ht="14.25" hidden="false" customHeight="false" outlineLevel="0" collapsed="false">
      <c r="A2452" s="0" t="s">
        <v>99</v>
      </c>
      <c r="B2452" s="0" t="s">
        <v>51</v>
      </c>
      <c r="C2452" s="0" t="s">
        <v>84</v>
      </c>
      <c r="D2452" s="0" t="s">
        <v>218</v>
      </c>
      <c r="E2452" s="0" t="n">
        <v>2031</v>
      </c>
      <c r="F2452" s="5" t="n">
        <v>6.39132885439413</v>
      </c>
      <c r="G2452" s="11" t="n">
        <v>0</v>
      </c>
      <c r="H2452" s="5" t="n">
        <v>0</v>
      </c>
      <c r="I2452" s="5" t="n">
        <v>6.39132885439413</v>
      </c>
    </row>
    <row r="2453" customFormat="false" ht="14.25" hidden="false" customHeight="false" outlineLevel="0" collapsed="false">
      <c r="A2453" s="0" t="s">
        <v>99</v>
      </c>
      <c r="B2453" s="0" t="s">
        <v>51</v>
      </c>
      <c r="C2453" s="0" t="s">
        <v>84</v>
      </c>
      <c r="D2453" s="0" t="s">
        <v>218</v>
      </c>
      <c r="E2453" s="0" t="n">
        <v>2032</v>
      </c>
      <c r="F2453" s="5" t="n">
        <v>6.52374396836737</v>
      </c>
      <c r="G2453" s="11" t="n">
        <v>0</v>
      </c>
      <c r="H2453" s="5" t="n">
        <v>0</v>
      </c>
      <c r="I2453" s="5" t="n">
        <v>6.52374396836737</v>
      </c>
    </row>
    <row r="2454" customFormat="false" ht="14.25" hidden="false" customHeight="false" outlineLevel="0" collapsed="false">
      <c r="A2454" s="0" t="s">
        <v>99</v>
      </c>
      <c r="B2454" s="0" t="s">
        <v>51</v>
      </c>
      <c r="C2454" s="0" t="s">
        <v>84</v>
      </c>
      <c r="D2454" s="0" t="s">
        <v>218</v>
      </c>
      <c r="E2454" s="0" t="n">
        <v>2033</v>
      </c>
      <c r="F2454" s="5" t="n">
        <v>6.65704262708675</v>
      </c>
      <c r="G2454" s="11" t="n">
        <v>0</v>
      </c>
      <c r="H2454" s="5" t="n">
        <v>0</v>
      </c>
      <c r="I2454" s="5" t="n">
        <v>6.65704262708675</v>
      </c>
    </row>
    <row r="2455" customFormat="false" ht="14.25" hidden="false" customHeight="false" outlineLevel="0" collapsed="false">
      <c r="A2455" s="0" t="s">
        <v>99</v>
      </c>
      <c r="B2455" s="0" t="s">
        <v>51</v>
      </c>
      <c r="C2455" s="0" t="s">
        <v>84</v>
      </c>
      <c r="D2455" s="0" t="s">
        <v>218</v>
      </c>
      <c r="E2455" s="0" t="n">
        <v>2034</v>
      </c>
      <c r="F2455" s="5" t="n">
        <v>6.7062424375915</v>
      </c>
      <c r="G2455" s="11" t="n">
        <v>0</v>
      </c>
      <c r="H2455" s="5" t="n">
        <v>0</v>
      </c>
      <c r="I2455" s="5" t="n">
        <v>6.7062424375915</v>
      </c>
    </row>
    <row r="2456" customFormat="false" ht="14.25" hidden="false" customHeight="false" outlineLevel="0" collapsed="false">
      <c r="A2456" s="0" t="s">
        <v>99</v>
      </c>
      <c r="B2456" s="0" t="s">
        <v>51</v>
      </c>
      <c r="C2456" s="0" t="s">
        <v>84</v>
      </c>
      <c r="D2456" s="0" t="s">
        <v>218</v>
      </c>
      <c r="E2456" s="0" t="n">
        <v>2035</v>
      </c>
      <c r="F2456" s="5" t="n">
        <v>6.75376720703446</v>
      </c>
      <c r="G2456" s="11" t="n">
        <v>0</v>
      </c>
      <c r="H2456" s="5" t="n">
        <v>0</v>
      </c>
      <c r="I2456" s="5" t="n">
        <v>6.75376720703446</v>
      </c>
    </row>
    <row r="2457" customFormat="false" ht="14.25" hidden="false" customHeight="false" outlineLevel="0" collapsed="false">
      <c r="A2457" s="0" t="s">
        <v>99</v>
      </c>
      <c r="B2457" s="0" t="s">
        <v>51</v>
      </c>
      <c r="C2457" s="0" t="s">
        <v>84</v>
      </c>
      <c r="D2457" s="0" t="s">
        <v>218</v>
      </c>
      <c r="E2457" s="0" t="n">
        <v>2036</v>
      </c>
      <c r="F2457" s="5" t="n">
        <v>6.79812726262699</v>
      </c>
      <c r="G2457" s="11" t="n">
        <v>0</v>
      </c>
      <c r="H2457" s="5" t="n">
        <v>0</v>
      </c>
      <c r="I2457" s="5" t="n">
        <v>6.79812726262699</v>
      </c>
    </row>
    <row r="2458" customFormat="false" ht="14.25" hidden="false" customHeight="false" outlineLevel="0" collapsed="false">
      <c r="A2458" s="0" t="s">
        <v>99</v>
      </c>
      <c r="B2458" s="0" t="s">
        <v>51</v>
      </c>
      <c r="C2458" s="0" t="s">
        <v>84</v>
      </c>
      <c r="D2458" s="0" t="s">
        <v>218</v>
      </c>
      <c r="E2458" s="0" t="n">
        <v>2037</v>
      </c>
      <c r="F2458" s="5" t="n">
        <v>6.84116184259572</v>
      </c>
      <c r="G2458" s="11" t="n">
        <v>0</v>
      </c>
      <c r="H2458" s="5" t="n">
        <v>0</v>
      </c>
      <c r="I2458" s="5" t="n">
        <v>6.84116184259572</v>
      </c>
    </row>
    <row r="2459" customFormat="false" ht="14.25" hidden="false" customHeight="false" outlineLevel="0" collapsed="false">
      <c r="A2459" s="0" t="s">
        <v>99</v>
      </c>
      <c r="B2459" s="0" t="s">
        <v>51</v>
      </c>
      <c r="C2459" s="0" t="s">
        <v>84</v>
      </c>
      <c r="D2459" s="0" t="s">
        <v>218</v>
      </c>
      <c r="E2459" s="0" t="n">
        <v>2038</v>
      </c>
      <c r="F2459" s="5" t="n">
        <v>6.88182605524285</v>
      </c>
      <c r="G2459" s="11" t="n">
        <v>0</v>
      </c>
      <c r="H2459" s="5" t="n">
        <v>0</v>
      </c>
      <c r="I2459" s="5" t="n">
        <v>6.88182605524285</v>
      </c>
    </row>
    <row r="2460" customFormat="false" ht="14.25" hidden="false" customHeight="false" outlineLevel="0" collapsed="false">
      <c r="A2460" s="0" t="s">
        <v>99</v>
      </c>
      <c r="B2460" s="0" t="s">
        <v>51</v>
      </c>
      <c r="C2460" s="0" t="s">
        <v>84</v>
      </c>
      <c r="D2460" s="0" t="s">
        <v>218</v>
      </c>
      <c r="E2460" s="0" t="n">
        <v>2039</v>
      </c>
      <c r="F2460" s="5" t="n">
        <v>6.91856321140134</v>
      </c>
      <c r="G2460" s="11" t="n">
        <v>0</v>
      </c>
      <c r="H2460" s="5" t="n">
        <v>0</v>
      </c>
      <c r="I2460" s="5" t="n">
        <v>6.91856321140134</v>
      </c>
    </row>
    <row r="2461" customFormat="false" ht="14.25" hidden="false" customHeight="false" outlineLevel="0" collapsed="false">
      <c r="A2461" s="0" t="s">
        <v>99</v>
      </c>
      <c r="B2461" s="0" t="s">
        <v>51</v>
      </c>
      <c r="C2461" s="0" t="s">
        <v>84</v>
      </c>
      <c r="D2461" s="0" t="s">
        <v>218</v>
      </c>
      <c r="E2461" s="0" t="n">
        <v>2040</v>
      </c>
      <c r="F2461" s="5" t="n">
        <v>6.95507728161873</v>
      </c>
      <c r="G2461" s="11" t="n">
        <v>0</v>
      </c>
      <c r="H2461" s="5" t="n">
        <v>0</v>
      </c>
      <c r="I2461" s="5" t="n">
        <v>6.95507728161873</v>
      </c>
    </row>
    <row r="2462" customFormat="false" ht="14.25" hidden="false" customHeight="false" outlineLevel="0" collapsed="false">
      <c r="A2462" s="0" t="s">
        <v>99</v>
      </c>
      <c r="B2462" s="0" t="s">
        <v>51</v>
      </c>
      <c r="C2462" s="0" t="s">
        <v>84</v>
      </c>
      <c r="D2462" s="0" t="s">
        <v>219</v>
      </c>
      <c r="E2462" s="0" t="n">
        <v>2024</v>
      </c>
      <c r="F2462" s="5" t="n">
        <v>0.12241</v>
      </c>
      <c r="G2462" s="11" t="n">
        <v>0</v>
      </c>
      <c r="H2462" s="5" t="n">
        <v>0</v>
      </c>
      <c r="I2462" s="5" t="n">
        <v>0.12241</v>
      </c>
    </row>
    <row r="2463" customFormat="false" ht="14.25" hidden="false" customHeight="false" outlineLevel="0" collapsed="false">
      <c r="A2463" s="0" t="s">
        <v>99</v>
      </c>
      <c r="B2463" s="0" t="s">
        <v>51</v>
      </c>
      <c r="C2463" s="0" t="s">
        <v>84</v>
      </c>
      <c r="D2463" s="0" t="s">
        <v>219</v>
      </c>
      <c r="E2463" s="0" t="n">
        <v>2025</v>
      </c>
      <c r="F2463" s="5" t="n">
        <v>0.437199408142999</v>
      </c>
      <c r="G2463" s="11" t="n">
        <v>0</v>
      </c>
      <c r="H2463" s="5" t="n">
        <v>0</v>
      </c>
      <c r="I2463" s="5" t="n">
        <v>0.437199408142999</v>
      </c>
    </row>
    <row r="2464" customFormat="false" ht="14.25" hidden="false" customHeight="false" outlineLevel="0" collapsed="false">
      <c r="A2464" s="0" t="s">
        <v>99</v>
      </c>
      <c r="B2464" s="0" t="s">
        <v>51</v>
      </c>
      <c r="C2464" s="0" t="s">
        <v>84</v>
      </c>
      <c r="D2464" s="0" t="s">
        <v>219</v>
      </c>
      <c r="E2464" s="0" t="n">
        <v>2026</v>
      </c>
      <c r="F2464" s="5" t="n">
        <v>0.484772020048954</v>
      </c>
      <c r="G2464" s="11" t="n">
        <v>0</v>
      </c>
      <c r="H2464" s="5" t="n">
        <v>0</v>
      </c>
      <c r="I2464" s="5" t="n">
        <v>0.484772020048954</v>
      </c>
    </row>
    <row r="2465" customFormat="false" ht="14.25" hidden="false" customHeight="false" outlineLevel="0" collapsed="false">
      <c r="A2465" s="0" t="s">
        <v>99</v>
      </c>
      <c r="B2465" s="0" t="s">
        <v>51</v>
      </c>
      <c r="C2465" s="0" t="s">
        <v>84</v>
      </c>
      <c r="D2465" s="0" t="s">
        <v>219</v>
      </c>
      <c r="E2465" s="0" t="n">
        <v>2027</v>
      </c>
      <c r="F2465" s="5" t="n">
        <v>0.524383000557498</v>
      </c>
      <c r="G2465" s="11" t="n">
        <v>0</v>
      </c>
      <c r="H2465" s="5" t="n">
        <v>0</v>
      </c>
      <c r="I2465" s="5" t="n">
        <v>0.524383000557498</v>
      </c>
    </row>
    <row r="2466" customFormat="false" ht="14.25" hidden="false" customHeight="false" outlineLevel="0" collapsed="false">
      <c r="A2466" s="0" t="s">
        <v>99</v>
      </c>
      <c r="B2466" s="0" t="s">
        <v>51</v>
      </c>
      <c r="C2466" s="0" t="s">
        <v>84</v>
      </c>
      <c r="D2466" s="0" t="s">
        <v>219</v>
      </c>
      <c r="E2466" s="0" t="n">
        <v>2028</v>
      </c>
      <c r="F2466" s="5" t="n">
        <v>0.559495832732151</v>
      </c>
      <c r="G2466" s="11" t="n">
        <v>0</v>
      </c>
      <c r="H2466" s="5" t="n">
        <v>0</v>
      </c>
      <c r="I2466" s="5" t="n">
        <v>0.559495832732151</v>
      </c>
    </row>
    <row r="2467" customFormat="false" ht="14.25" hidden="false" customHeight="false" outlineLevel="0" collapsed="false">
      <c r="A2467" s="0" t="s">
        <v>99</v>
      </c>
      <c r="B2467" s="0" t="s">
        <v>51</v>
      </c>
      <c r="C2467" s="0" t="s">
        <v>84</v>
      </c>
      <c r="D2467" s="0" t="s">
        <v>219</v>
      </c>
      <c r="E2467" s="0" t="n">
        <v>2029</v>
      </c>
      <c r="F2467" s="5" t="n">
        <v>0.590928141054763</v>
      </c>
      <c r="G2467" s="11" t="n">
        <v>0</v>
      </c>
      <c r="H2467" s="5" t="n">
        <v>0</v>
      </c>
      <c r="I2467" s="5" t="n">
        <v>0.590928141054763</v>
      </c>
    </row>
    <row r="2468" customFormat="false" ht="14.25" hidden="false" customHeight="false" outlineLevel="0" collapsed="false">
      <c r="A2468" s="0" t="s">
        <v>99</v>
      </c>
      <c r="B2468" s="0" t="s">
        <v>51</v>
      </c>
      <c r="C2468" s="0" t="s">
        <v>84</v>
      </c>
      <c r="D2468" s="0" t="s">
        <v>219</v>
      </c>
      <c r="E2468" s="0" t="n">
        <v>2030</v>
      </c>
      <c r="F2468" s="5" t="n">
        <v>0.616838169644591</v>
      </c>
      <c r="G2468" s="11" t="n">
        <v>0</v>
      </c>
      <c r="H2468" s="5" t="n">
        <v>0</v>
      </c>
      <c r="I2468" s="5" t="n">
        <v>0.616838169644591</v>
      </c>
    </row>
    <row r="2469" customFormat="false" ht="14.25" hidden="false" customHeight="false" outlineLevel="0" collapsed="false">
      <c r="A2469" s="0" t="s">
        <v>99</v>
      </c>
      <c r="B2469" s="0" t="s">
        <v>51</v>
      </c>
      <c r="C2469" s="0" t="s">
        <v>84</v>
      </c>
      <c r="D2469" s="0" t="s">
        <v>219</v>
      </c>
      <c r="E2469" s="0" t="n">
        <v>2031</v>
      </c>
      <c r="F2469" s="5" t="n">
        <v>0.634498407562871</v>
      </c>
      <c r="G2469" s="11" t="n">
        <v>0</v>
      </c>
      <c r="H2469" s="5" t="n">
        <v>0</v>
      </c>
      <c r="I2469" s="5" t="n">
        <v>0.634498407562871</v>
      </c>
    </row>
    <row r="2470" customFormat="false" ht="14.25" hidden="false" customHeight="false" outlineLevel="0" collapsed="false">
      <c r="A2470" s="0" t="s">
        <v>99</v>
      </c>
      <c r="B2470" s="0" t="s">
        <v>51</v>
      </c>
      <c r="C2470" s="0" t="s">
        <v>84</v>
      </c>
      <c r="D2470" s="0" t="s">
        <v>219</v>
      </c>
      <c r="E2470" s="0" t="n">
        <v>2032</v>
      </c>
      <c r="F2470" s="5" t="n">
        <v>0.643212237106042</v>
      </c>
      <c r="G2470" s="11" t="n">
        <v>0</v>
      </c>
      <c r="H2470" s="5" t="n">
        <v>0</v>
      </c>
      <c r="I2470" s="5" t="n">
        <v>0.643212237106042</v>
      </c>
    </row>
    <row r="2471" customFormat="false" ht="14.25" hidden="false" customHeight="false" outlineLevel="0" collapsed="false">
      <c r="A2471" s="0" t="s">
        <v>99</v>
      </c>
      <c r="B2471" s="0" t="s">
        <v>51</v>
      </c>
      <c r="C2471" s="0" t="s">
        <v>84</v>
      </c>
      <c r="D2471" s="0" t="s">
        <v>219</v>
      </c>
      <c r="E2471" s="0" t="n">
        <v>2033</v>
      </c>
      <c r="F2471" s="5" t="n">
        <v>0.643562561460895</v>
      </c>
      <c r="G2471" s="11" t="n">
        <v>0</v>
      </c>
      <c r="H2471" s="5" t="n">
        <v>0</v>
      </c>
      <c r="I2471" s="5" t="n">
        <v>0.643562561460895</v>
      </c>
    </row>
    <row r="2472" customFormat="false" ht="14.25" hidden="false" customHeight="false" outlineLevel="0" collapsed="false">
      <c r="A2472" s="0" t="s">
        <v>99</v>
      </c>
      <c r="B2472" s="0" t="s">
        <v>51</v>
      </c>
      <c r="C2472" s="0" t="s">
        <v>84</v>
      </c>
      <c r="D2472" s="0" t="s">
        <v>219</v>
      </c>
      <c r="E2472" s="0" t="n">
        <v>2034</v>
      </c>
      <c r="F2472" s="5" t="n">
        <v>0.64145617582347</v>
      </c>
      <c r="G2472" s="11" t="n">
        <v>0</v>
      </c>
      <c r="H2472" s="5" t="n">
        <v>0</v>
      </c>
      <c r="I2472" s="5" t="n">
        <v>0.64145617582347</v>
      </c>
    </row>
    <row r="2473" customFormat="false" ht="14.25" hidden="false" customHeight="false" outlineLevel="0" collapsed="false">
      <c r="A2473" s="0" t="s">
        <v>99</v>
      </c>
      <c r="B2473" s="0" t="s">
        <v>51</v>
      </c>
      <c r="C2473" s="0" t="s">
        <v>84</v>
      </c>
      <c r="D2473" s="0" t="s">
        <v>219</v>
      </c>
      <c r="E2473" s="0" t="n">
        <v>2035</v>
      </c>
      <c r="F2473" s="5" t="n">
        <v>0.639331563517168</v>
      </c>
      <c r="G2473" s="11" t="n">
        <v>0</v>
      </c>
      <c r="H2473" s="5" t="n">
        <v>0</v>
      </c>
      <c r="I2473" s="5" t="n">
        <v>0.639331563517168</v>
      </c>
    </row>
    <row r="2474" customFormat="false" ht="14.25" hidden="false" customHeight="false" outlineLevel="0" collapsed="false">
      <c r="A2474" s="0" t="s">
        <v>99</v>
      </c>
      <c r="B2474" s="0" t="s">
        <v>51</v>
      </c>
      <c r="C2474" s="0" t="s">
        <v>84</v>
      </c>
      <c r="D2474" s="0" t="s">
        <v>219</v>
      </c>
      <c r="E2474" s="0" t="n">
        <v>2036</v>
      </c>
      <c r="F2474" s="5" t="n">
        <v>0.637674221461283</v>
      </c>
      <c r="G2474" s="11" t="n">
        <v>0</v>
      </c>
      <c r="H2474" s="5" t="n">
        <v>0</v>
      </c>
      <c r="I2474" s="5" t="n">
        <v>0.637674221461283</v>
      </c>
    </row>
    <row r="2475" customFormat="false" ht="14.25" hidden="false" customHeight="false" outlineLevel="0" collapsed="false">
      <c r="A2475" s="0" t="s">
        <v>99</v>
      </c>
      <c r="B2475" s="0" t="s">
        <v>51</v>
      </c>
      <c r="C2475" s="0" t="s">
        <v>84</v>
      </c>
      <c r="D2475" s="0" t="s">
        <v>219</v>
      </c>
      <c r="E2475" s="0" t="n">
        <v>2037</v>
      </c>
      <c r="F2475" s="5" t="n">
        <v>0.634809637569033</v>
      </c>
      <c r="G2475" s="11" t="n">
        <v>0</v>
      </c>
      <c r="H2475" s="5" t="n">
        <v>0</v>
      </c>
      <c r="I2475" s="5" t="n">
        <v>0.634809637569033</v>
      </c>
    </row>
    <row r="2476" customFormat="false" ht="14.25" hidden="false" customHeight="false" outlineLevel="0" collapsed="false">
      <c r="A2476" s="0" t="s">
        <v>99</v>
      </c>
      <c r="B2476" s="0" t="s">
        <v>51</v>
      </c>
      <c r="C2476" s="0" t="s">
        <v>84</v>
      </c>
      <c r="D2476" s="0" t="s">
        <v>219</v>
      </c>
      <c r="E2476" s="0" t="n">
        <v>2038</v>
      </c>
      <c r="F2476" s="5" t="n">
        <v>0.627457244414526</v>
      </c>
      <c r="G2476" s="11" t="n">
        <v>0</v>
      </c>
      <c r="H2476" s="5" t="n">
        <v>0</v>
      </c>
      <c r="I2476" s="5" t="n">
        <v>0.627457244414526</v>
      </c>
    </row>
    <row r="2477" customFormat="false" ht="14.25" hidden="false" customHeight="false" outlineLevel="0" collapsed="false">
      <c r="A2477" s="0" t="s">
        <v>99</v>
      </c>
      <c r="B2477" s="0" t="s">
        <v>51</v>
      </c>
      <c r="C2477" s="0" t="s">
        <v>84</v>
      </c>
      <c r="D2477" s="0" t="s">
        <v>219</v>
      </c>
      <c r="E2477" s="0" t="n">
        <v>2039</v>
      </c>
      <c r="F2477" s="5" t="n">
        <v>0.616447314902274</v>
      </c>
      <c r="G2477" s="11" t="n">
        <v>0</v>
      </c>
      <c r="H2477" s="5" t="n">
        <v>0</v>
      </c>
      <c r="I2477" s="5" t="n">
        <v>0.616447314902274</v>
      </c>
    </row>
    <row r="2478" customFormat="false" ht="14.25" hidden="false" customHeight="false" outlineLevel="0" collapsed="false">
      <c r="A2478" s="0" t="s">
        <v>99</v>
      </c>
      <c r="B2478" s="0" t="s">
        <v>51</v>
      </c>
      <c r="C2478" s="0" t="s">
        <v>84</v>
      </c>
      <c r="D2478" s="0" t="s">
        <v>219</v>
      </c>
      <c r="E2478" s="0" t="n">
        <v>2040</v>
      </c>
      <c r="F2478" s="5" t="n">
        <v>0.600927390097296</v>
      </c>
      <c r="G2478" s="11" t="n">
        <v>0</v>
      </c>
      <c r="H2478" s="5" t="n">
        <v>0</v>
      </c>
      <c r="I2478" s="5" t="n">
        <v>0.600927390097296</v>
      </c>
    </row>
    <row r="2479" customFormat="false" ht="14.25" hidden="false" customHeight="false" outlineLevel="0" collapsed="false">
      <c r="A2479" s="0" t="s">
        <v>100</v>
      </c>
      <c r="B2479" s="0" t="s">
        <v>54</v>
      </c>
      <c r="C2479" s="0" t="s">
        <v>65</v>
      </c>
      <c r="D2479" s="0" t="s">
        <v>204</v>
      </c>
      <c r="E2479" s="0" t="n">
        <v>2024</v>
      </c>
      <c r="F2479" s="5" t="n">
        <v>0.6273314286305</v>
      </c>
      <c r="G2479" s="11" t="n">
        <v>0.01</v>
      </c>
      <c r="H2479" s="5" t="n">
        <v>0.006273314286305</v>
      </c>
      <c r="I2479" s="5" t="n">
        <v>0.621058114344195</v>
      </c>
    </row>
    <row r="2480" customFormat="false" ht="14.25" hidden="false" customHeight="false" outlineLevel="0" collapsed="false">
      <c r="A2480" s="0" t="s">
        <v>100</v>
      </c>
      <c r="B2480" s="0" t="s">
        <v>54</v>
      </c>
      <c r="C2480" s="0" t="s">
        <v>65</v>
      </c>
      <c r="D2480" s="0" t="s">
        <v>204</v>
      </c>
      <c r="E2480" s="0" t="n">
        <v>2024</v>
      </c>
      <c r="F2480" s="5" t="n">
        <v>0</v>
      </c>
      <c r="G2480" s="11" t="n">
        <v>0.01</v>
      </c>
      <c r="H2480" s="5" t="n">
        <v>0</v>
      </c>
      <c r="I2480" s="5" t="n">
        <v>0</v>
      </c>
    </row>
    <row r="2481" customFormat="false" ht="14.25" hidden="false" customHeight="false" outlineLevel="0" collapsed="false">
      <c r="A2481" s="0" t="s">
        <v>100</v>
      </c>
      <c r="B2481" s="0" t="s">
        <v>54</v>
      </c>
      <c r="C2481" s="0" t="s">
        <v>65</v>
      </c>
      <c r="D2481" s="0" t="s">
        <v>204</v>
      </c>
      <c r="E2481" s="0" t="n">
        <v>2024</v>
      </c>
      <c r="F2481" s="5" t="n">
        <v>36.194171031122</v>
      </c>
      <c r="G2481" s="11" t="n">
        <v>0.01</v>
      </c>
      <c r="H2481" s="5" t="n">
        <v>0.36194171031122</v>
      </c>
      <c r="I2481" s="5" t="n">
        <v>35.8322293208108</v>
      </c>
    </row>
    <row r="2482" customFormat="false" ht="14.25" hidden="false" customHeight="false" outlineLevel="0" collapsed="false">
      <c r="A2482" s="0" t="s">
        <v>100</v>
      </c>
      <c r="B2482" s="0" t="s">
        <v>54</v>
      </c>
      <c r="C2482" s="0" t="s">
        <v>65</v>
      </c>
      <c r="D2482" s="0" t="s">
        <v>204</v>
      </c>
      <c r="E2482" s="0" t="n">
        <v>2025</v>
      </c>
      <c r="F2482" s="5" t="n">
        <v>0.588875379170925</v>
      </c>
      <c r="G2482" s="11" t="n">
        <v>0.01</v>
      </c>
      <c r="H2482" s="5" t="n">
        <v>0.00588875379170925</v>
      </c>
      <c r="I2482" s="5" t="n">
        <v>0.582986625379216</v>
      </c>
    </row>
    <row r="2483" customFormat="false" ht="14.25" hidden="false" customHeight="false" outlineLevel="0" collapsed="false">
      <c r="A2483" s="0" t="s">
        <v>100</v>
      </c>
      <c r="B2483" s="0" t="s">
        <v>54</v>
      </c>
      <c r="C2483" s="0" t="s">
        <v>65</v>
      </c>
      <c r="D2483" s="0" t="s">
        <v>204</v>
      </c>
      <c r="E2483" s="0" t="n">
        <v>2025</v>
      </c>
      <c r="F2483" s="5" t="n">
        <v>0</v>
      </c>
      <c r="G2483" s="11" t="n">
        <v>0.01</v>
      </c>
      <c r="H2483" s="5" t="n">
        <v>0</v>
      </c>
      <c r="I2483" s="5" t="n">
        <v>0</v>
      </c>
    </row>
    <row r="2484" customFormat="false" ht="14.25" hidden="false" customHeight="false" outlineLevel="0" collapsed="false">
      <c r="A2484" s="0" t="s">
        <v>100</v>
      </c>
      <c r="B2484" s="0" t="s">
        <v>54</v>
      </c>
      <c r="C2484" s="0" t="s">
        <v>65</v>
      </c>
      <c r="D2484" s="0" t="s">
        <v>204</v>
      </c>
      <c r="E2484" s="0" t="n">
        <v>2025</v>
      </c>
      <c r="F2484" s="5" t="n">
        <v>36.541369808451</v>
      </c>
      <c r="G2484" s="11" t="n">
        <v>0.01</v>
      </c>
      <c r="H2484" s="5" t="n">
        <v>0.36541369808451</v>
      </c>
      <c r="I2484" s="5" t="n">
        <v>36.1759561103665</v>
      </c>
    </row>
    <row r="2485" customFormat="false" ht="14.25" hidden="false" customHeight="false" outlineLevel="0" collapsed="false">
      <c r="A2485" s="0" t="s">
        <v>100</v>
      </c>
      <c r="B2485" s="0" t="s">
        <v>54</v>
      </c>
      <c r="C2485" s="0" t="s">
        <v>65</v>
      </c>
      <c r="D2485" s="0" t="s">
        <v>204</v>
      </c>
      <c r="E2485" s="0" t="n">
        <v>2026</v>
      </c>
      <c r="F2485" s="5" t="n">
        <v>0.55662018794613</v>
      </c>
      <c r="G2485" s="11" t="n">
        <v>0.013</v>
      </c>
      <c r="H2485" s="5" t="n">
        <v>0.00723606244329969</v>
      </c>
      <c r="I2485" s="5" t="n">
        <v>0.549384125502831</v>
      </c>
    </row>
    <row r="2486" customFormat="false" ht="14.25" hidden="false" customHeight="false" outlineLevel="0" collapsed="false">
      <c r="A2486" s="0" t="s">
        <v>100</v>
      </c>
      <c r="B2486" s="0" t="s">
        <v>54</v>
      </c>
      <c r="C2486" s="0" t="s">
        <v>65</v>
      </c>
      <c r="D2486" s="0" t="s">
        <v>204</v>
      </c>
      <c r="E2486" s="0" t="n">
        <v>2026</v>
      </c>
      <c r="F2486" s="5" t="n">
        <v>0</v>
      </c>
      <c r="G2486" s="11" t="n">
        <v>0.013</v>
      </c>
      <c r="H2486" s="5" t="n">
        <v>0</v>
      </c>
      <c r="I2486" s="5" t="n">
        <v>0</v>
      </c>
    </row>
    <row r="2487" customFormat="false" ht="14.25" hidden="false" customHeight="false" outlineLevel="0" collapsed="false">
      <c r="A2487" s="0" t="s">
        <v>100</v>
      </c>
      <c r="B2487" s="0" t="s">
        <v>54</v>
      </c>
      <c r="C2487" s="0" t="s">
        <v>65</v>
      </c>
      <c r="D2487" s="0" t="s">
        <v>204</v>
      </c>
      <c r="E2487" s="0" t="n">
        <v>2026</v>
      </c>
      <c r="F2487" s="5" t="n">
        <v>37.1330338882099</v>
      </c>
      <c r="G2487" s="11" t="n">
        <v>0.013</v>
      </c>
      <c r="H2487" s="5" t="n">
        <v>0.482729440546729</v>
      </c>
      <c r="I2487" s="5" t="n">
        <v>36.6503044476632</v>
      </c>
    </row>
    <row r="2488" customFormat="false" ht="14.25" hidden="false" customHeight="false" outlineLevel="0" collapsed="false">
      <c r="A2488" s="0" t="s">
        <v>100</v>
      </c>
      <c r="B2488" s="0" t="s">
        <v>54</v>
      </c>
      <c r="C2488" s="0" t="s">
        <v>65</v>
      </c>
      <c r="D2488" s="0" t="s">
        <v>204</v>
      </c>
      <c r="E2488" s="0" t="n">
        <v>2027</v>
      </c>
      <c r="F2488" s="5" t="n">
        <v>0.539751543102127</v>
      </c>
      <c r="G2488" s="11" t="n">
        <v>0.016</v>
      </c>
      <c r="H2488" s="5" t="n">
        <v>0.00863602468963404</v>
      </c>
      <c r="I2488" s="5" t="n">
        <v>0.531115518412493</v>
      </c>
    </row>
    <row r="2489" customFormat="false" ht="14.25" hidden="false" customHeight="false" outlineLevel="0" collapsed="false">
      <c r="A2489" s="0" t="s">
        <v>100</v>
      </c>
      <c r="B2489" s="0" t="s">
        <v>54</v>
      </c>
      <c r="C2489" s="0" t="s">
        <v>65</v>
      </c>
      <c r="D2489" s="0" t="s">
        <v>204</v>
      </c>
      <c r="E2489" s="0" t="n">
        <v>2027</v>
      </c>
      <c r="F2489" s="5" t="n">
        <v>0</v>
      </c>
      <c r="G2489" s="11" t="n">
        <v>0.016</v>
      </c>
      <c r="H2489" s="5" t="n">
        <v>0</v>
      </c>
      <c r="I2489" s="5" t="n">
        <v>0</v>
      </c>
    </row>
    <row r="2490" customFormat="false" ht="14.25" hidden="false" customHeight="false" outlineLevel="0" collapsed="false">
      <c r="A2490" s="0" t="s">
        <v>100</v>
      </c>
      <c r="B2490" s="0" t="s">
        <v>54</v>
      </c>
      <c r="C2490" s="0" t="s">
        <v>65</v>
      </c>
      <c r="D2490" s="0" t="s">
        <v>204</v>
      </c>
      <c r="E2490" s="0" t="n">
        <v>2027</v>
      </c>
      <c r="F2490" s="5" t="n">
        <v>37.8948956876877</v>
      </c>
      <c r="G2490" s="11" t="n">
        <v>0.016</v>
      </c>
      <c r="H2490" s="5" t="n">
        <v>0.606318331003003</v>
      </c>
      <c r="I2490" s="5" t="n">
        <v>37.2885773566847</v>
      </c>
    </row>
    <row r="2491" customFormat="false" ht="14.25" hidden="false" customHeight="false" outlineLevel="0" collapsed="false">
      <c r="A2491" s="0" t="s">
        <v>100</v>
      </c>
      <c r="B2491" s="0" t="s">
        <v>54</v>
      </c>
      <c r="C2491" s="0" t="s">
        <v>65</v>
      </c>
      <c r="D2491" s="0" t="s">
        <v>204</v>
      </c>
      <c r="E2491" s="0" t="n">
        <v>2028</v>
      </c>
      <c r="F2491" s="5" t="n">
        <v>0.540768224111883</v>
      </c>
      <c r="G2491" s="11" t="n">
        <v>0.019</v>
      </c>
      <c r="H2491" s="5" t="n">
        <v>0.0102745962581258</v>
      </c>
      <c r="I2491" s="5" t="n">
        <v>0.530493627853757</v>
      </c>
    </row>
    <row r="2492" customFormat="false" ht="14.25" hidden="false" customHeight="false" outlineLevel="0" collapsed="false">
      <c r="A2492" s="0" t="s">
        <v>100</v>
      </c>
      <c r="B2492" s="0" t="s">
        <v>54</v>
      </c>
      <c r="C2492" s="0" t="s">
        <v>65</v>
      </c>
      <c r="D2492" s="0" t="s">
        <v>204</v>
      </c>
      <c r="E2492" s="0" t="n">
        <v>2028</v>
      </c>
      <c r="F2492" s="5" t="n">
        <v>0</v>
      </c>
      <c r="G2492" s="11" t="n">
        <v>0.019</v>
      </c>
      <c r="H2492" s="5" t="n">
        <v>0</v>
      </c>
      <c r="I2492" s="5" t="n">
        <v>0</v>
      </c>
    </row>
    <row r="2493" customFormat="false" ht="14.25" hidden="false" customHeight="false" outlineLevel="0" collapsed="false">
      <c r="A2493" s="0" t="s">
        <v>100</v>
      </c>
      <c r="B2493" s="0" t="s">
        <v>54</v>
      </c>
      <c r="C2493" s="0" t="s">
        <v>65</v>
      </c>
      <c r="D2493" s="0" t="s">
        <v>204</v>
      </c>
      <c r="E2493" s="0" t="n">
        <v>2028</v>
      </c>
      <c r="F2493" s="5" t="n">
        <v>39.4172403410422</v>
      </c>
      <c r="G2493" s="11" t="n">
        <v>0.019</v>
      </c>
      <c r="H2493" s="5" t="n">
        <v>0.748927566479801</v>
      </c>
      <c r="I2493" s="5" t="n">
        <v>38.6683127745624</v>
      </c>
    </row>
    <row r="2494" customFormat="false" ht="14.25" hidden="false" customHeight="false" outlineLevel="0" collapsed="false">
      <c r="A2494" s="0" t="s">
        <v>100</v>
      </c>
      <c r="B2494" s="0" t="s">
        <v>54</v>
      </c>
      <c r="C2494" s="0" t="s">
        <v>65</v>
      </c>
      <c r="D2494" s="0" t="s">
        <v>204</v>
      </c>
      <c r="E2494" s="0" t="n">
        <v>2029</v>
      </c>
      <c r="F2494" s="5" t="n">
        <v>0.544060417601894</v>
      </c>
      <c r="G2494" s="11" t="n">
        <v>0.022</v>
      </c>
      <c r="H2494" s="5" t="n">
        <v>0.0119693291872417</v>
      </c>
      <c r="I2494" s="5" t="n">
        <v>0.532091088414652</v>
      </c>
    </row>
    <row r="2495" customFormat="false" ht="14.25" hidden="false" customHeight="false" outlineLevel="0" collapsed="false">
      <c r="A2495" s="0" t="s">
        <v>100</v>
      </c>
      <c r="B2495" s="0" t="s">
        <v>54</v>
      </c>
      <c r="C2495" s="0" t="s">
        <v>65</v>
      </c>
      <c r="D2495" s="0" t="s">
        <v>204</v>
      </c>
      <c r="E2495" s="0" t="n">
        <v>2029</v>
      </c>
      <c r="F2495" s="5" t="n">
        <v>0</v>
      </c>
      <c r="G2495" s="11" t="n">
        <v>0.022</v>
      </c>
      <c r="H2495" s="5" t="n">
        <v>0</v>
      </c>
      <c r="I2495" s="5" t="n">
        <v>0</v>
      </c>
    </row>
    <row r="2496" customFormat="false" ht="14.25" hidden="false" customHeight="false" outlineLevel="0" collapsed="false">
      <c r="A2496" s="0" t="s">
        <v>100</v>
      </c>
      <c r="B2496" s="0" t="s">
        <v>54</v>
      </c>
      <c r="C2496" s="0" t="s">
        <v>65</v>
      </c>
      <c r="D2496" s="0" t="s">
        <v>204</v>
      </c>
      <c r="E2496" s="0" t="n">
        <v>2029</v>
      </c>
      <c r="F2496" s="5" t="n">
        <v>40.9677853405571</v>
      </c>
      <c r="G2496" s="11" t="n">
        <v>0.022</v>
      </c>
      <c r="H2496" s="5" t="n">
        <v>0.901291277492256</v>
      </c>
      <c r="I2496" s="5" t="n">
        <v>40.0664940630648</v>
      </c>
    </row>
    <row r="2497" customFormat="false" ht="14.25" hidden="false" customHeight="false" outlineLevel="0" collapsed="false">
      <c r="A2497" s="0" t="s">
        <v>100</v>
      </c>
      <c r="B2497" s="0" t="s">
        <v>54</v>
      </c>
      <c r="C2497" s="0" t="s">
        <v>65</v>
      </c>
      <c r="D2497" s="0" t="s">
        <v>204</v>
      </c>
      <c r="E2497" s="0" t="n">
        <v>2030</v>
      </c>
      <c r="F2497" s="5" t="n">
        <v>1.30475036533654</v>
      </c>
      <c r="G2497" s="11" t="n">
        <v>0.025</v>
      </c>
      <c r="H2497" s="5" t="n">
        <v>0.0326187591334136</v>
      </c>
      <c r="I2497" s="5" t="n">
        <v>1.27213160620313</v>
      </c>
    </row>
    <row r="2498" customFormat="false" ht="14.25" hidden="false" customHeight="false" outlineLevel="0" collapsed="false">
      <c r="A2498" s="0" t="s">
        <v>100</v>
      </c>
      <c r="B2498" s="0" t="s">
        <v>54</v>
      </c>
      <c r="C2498" s="0" t="s">
        <v>65</v>
      </c>
      <c r="D2498" s="0" t="s">
        <v>204</v>
      </c>
      <c r="E2498" s="0" t="n">
        <v>2030</v>
      </c>
      <c r="F2498" s="5" t="n">
        <v>0</v>
      </c>
      <c r="G2498" s="11" t="n">
        <v>0.025</v>
      </c>
      <c r="H2498" s="5" t="n">
        <v>0</v>
      </c>
      <c r="I2498" s="5" t="n">
        <v>0</v>
      </c>
    </row>
    <row r="2499" customFormat="false" ht="14.25" hidden="false" customHeight="false" outlineLevel="0" collapsed="false">
      <c r="A2499" s="0" t="s">
        <v>100</v>
      </c>
      <c r="B2499" s="0" t="s">
        <v>54</v>
      </c>
      <c r="C2499" s="0" t="s">
        <v>65</v>
      </c>
      <c r="D2499" s="0" t="s">
        <v>204</v>
      </c>
      <c r="E2499" s="0" t="n">
        <v>2030</v>
      </c>
      <c r="F2499" s="5" t="n">
        <v>42.1072078627552</v>
      </c>
      <c r="G2499" s="11" t="n">
        <v>0.025</v>
      </c>
      <c r="H2499" s="5" t="n">
        <v>1.05268019656888</v>
      </c>
      <c r="I2499" s="5" t="n">
        <v>41.0545276661863</v>
      </c>
    </row>
    <row r="2500" customFormat="false" ht="14.25" hidden="false" customHeight="false" outlineLevel="0" collapsed="false">
      <c r="A2500" s="0" t="s">
        <v>100</v>
      </c>
      <c r="B2500" s="0" t="s">
        <v>54</v>
      </c>
      <c r="C2500" s="0" t="s">
        <v>65</v>
      </c>
      <c r="D2500" s="0" t="s">
        <v>204</v>
      </c>
      <c r="E2500" s="0" t="n">
        <v>2031</v>
      </c>
      <c r="F2500" s="5" t="n">
        <v>1.30335722225823</v>
      </c>
      <c r="G2500" s="11" t="n">
        <v>0.028</v>
      </c>
      <c r="H2500" s="5" t="n">
        <v>0.0364940022232303</v>
      </c>
      <c r="I2500" s="5" t="n">
        <v>1.266863220035</v>
      </c>
    </row>
    <row r="2501" customFormat="false" ht="14.25" hidden="false" customHeight="false" outlineLevel="0" collapsed="false">
      <c r="A2501" s="0" t="s">
        <v>100</v>
      </c>
      <c r="B2501" s="0" t="s">
        <v>54</v>
      </c>
      <c r="C2501" s="0" t="s">
        <v>65</v>
      </c>
      <c r="D2501" s="0" t="s">
        <v>204</v>
      </c>
      <c r="E2501" s="0" t="n">
        <v>2031</v>
      </c>
      <c r="F2501" s="5" t="n">
        <v>0</v>
      </c>
      <c r="G2501" s="11" t="n">
        <v>0.028</v>
      </c>
      <c r="H2501" s="5" t="n">
        <v>0</v>
      </c>
      <c r="I2501" s="5" t="n">
        <v>0</v>
      </c>
    </row>
    <row r="2502" customFormat="false" ht="14.25" hidden="false" customHeight="false" outlineLevel="0" collapsed="false">
      <c r="A2502" s="0" t="s">
        <v>100</v>
      </c>
      <c r="B2502" s="0" t="s">
        <v>54</v>
      </c>
      <c r="C2502" s="0" t="s">
        <v>65</v>
      </c>
      <c r="D2502" s="0" t="s">
        <v>204</v>
      </c>
      <c r="E2502" s="0" t="n">
        <v>2031</v>
      </c>
      <c r="F2502" s="5" t="n">
        <v>43.5754428956317</v>
      </c>
      <c r="G2502" s="11" t="n">
        <v>0.028</v>
      </c>
      <c r="H2502" s="5" t="n">
        <v>1.22011240107769</v>
      </c>
      <c r="I2502" s="5" t="n">
        <v>42.355330494554</v>
      </c>
    </row>
    <row r="2503" customFormat="false" ht="14.25" hidden="false" customHeight="false" outlineLevel="0" collapsed="false">
      <c r="A2503" s="0" t="s">
        <v>100</v>
      </c>
      <c r="B2503" s="0" t="s">
        <v>54</v>
      </c>
      <c r="C2503" s="0" t="s">
        <v>65</v>
      </c>
      <c r="D2503" s="0" t="s">
        <v>204</v>
      </c>
      <c r="E2503" s="0" t="n">
        <v>2032</v>
      </c>
      <c r="F2503" s="5" t="n">
        <v>1.15581476490996</v>
      </c>
      <c r="G2503" s="11" t="n">
        <v>0.031</v>
      </c>
      <c r="H2503" s="5" t="n">
        <v>0.0358302577122087</v>
      </c>
      <c r="I2503" s="5" t="n">
        <v>1.11998450719775</v>
      </c>
    </row>
    <row r="2504" customFormat="false" ht="14.25" hidden="false" customHeight="false" outlineLevel="0" collapsed="false">
      <c r="A2504" s="0" t="s">
        <v>100</v>
      </c>
      <c r="B2504" s="0" t="s">
        <v>54</v>
      </c>
      <c r="C2504" s="0" t="s">
        <v>65</v>
      </c>
      <c r="D2504" s="0" t="s">
        <v>204</v>
      </c>
      <c r="E2504" s="0" t="n">
        <v>2032</v>
      </c>
      <c r="F2504" s="5" t="n">
        <v>0</v>
      </c>
      <c r="G2504" s="11" t="n">
        <v>0.031</v>
      </c>
      <c r="H2504" s="5" t="n">
        <v>0</v>
      </c>
      <c r="I2504" s="5" t="n">
        <v>0</v>
      </c>
    </row>
    <row r="2505" customFormat="false" ht="14.25" hidden="false" customHeight="false" outlineLevel="0" collapsed="false">
      <c r="A2505" s="0" t="s">
        <v>100</v>
      </c>
      <c r="B2505" s="0" t="s">
        <v>54</v>
      </c>
      <c r="C2505" s="0" t="s">
        <v>65</v>
      </c>
      <c r="D2505" s="0" t="s">
        <v>204</v>
      </c>
      <c r="E2505" s="0" t="n">
        <v>2032</v>
      </c>
      <c r="F2505" s="5" t="n">
        <v>45.1126638237452</v>
      </c>
      <c r="G2505" s="11" t="n">
        <v>0.031</v>
      </c>
      <c r="H2505" s="5" t="n">
        <v>1.3984925785361</v>
      </c>
      <c r="I2505" s="5" t="n">
        <v>43.7141712452091</v>
      </c>
    </row>
    <row r="2506" customFormat="false" ht="14.25" hidden="false" customHeight="false" outlineLevel="0" collapsed="false">
      <c r="A2506" s="0" t="s">
        <v>100</v>
      </c>
      <c r="B2506" s="0" t="s">
        <v>54</v>
      </c>
      <c r="C2506" s="0" t="s">
        <v>65</v>
      </c>
      <c r="D2506" s="0" t="s">
        <v>204</v>
      </c>
      <c r="E2506" s="0" t="n">
        <v>2033</v>
      </c>
      <c r="F2506" s="5" t="n">
        <v>1.14265447749639</v>
      </c>
      <c r="G2506" s="11" t="n">
        <v>0.034</v>
      </c>
      <c r="H2506" s="5" t="n">
        <v>0.0388502522348774</v>
      </c>
      <c r="I2506" s="5" t="n">
        <v>1.10380422526152</v>
      </c>
    </row>
    <row r="2507" customFormat="false" ht="14.25" hidden="false" customHeight="false" outlineLevel="0" collapsed="false">
      <c r="A2507" s="0" t="s">
        <v>100</v>
      </c>
      <c r="B2507" s="0" t="s">
        <v>54</v>
      </c>
      <c r="C2507" s="0" t="s">
        <v>65</v>
      </c>
      <c r="D2507" s="0" t="s">
        <v>204</v>
      </c>
      <c r="E2507" s="0" t="n">
        <v>2033</v>
      </c>
      <c r="F2507" s="5" t="n">
        <v>0</v>
      </c>
      <c r="G2507" s="11" t="n">
        <v>0.034</v>
      </c>
      <c r="H2507" s="5" t="n">
        <v>0</v>
      </c>
      <c r="I2507" s="5" t="n">
        <v>0</v>
      </c>
    </row>
    <row r="2508" customFormat="false" ht="14.25" hidden="false" customHeight="false" outlineLevel="0" collapsed="false">
      <c r="A2508" s="0" t="s">
        <v>100</v>
      </c>
      <c r="B2508" s="0" t="s">
        <v>54</v>
      </c>
      <c r="C2508" s="0" t="s">
        <v>65</v>
      </c>
      <c r="D2508" s="0" t="s">
        <v>204</v>
      </c>
      <c r="E2508" s="0" t="n">
        <v>2033</v>
      </c>
      <c r="F2508" s="5" t="n">
        <v>46.5947341682081</v>
      </c>
      <c r="G2508" s="11" t="n">
        <v>0.034</v>
      </c>
      <c r="H2508" s="5" t="n">
        <v>1.58422096171908</v>
      </c>
      <c r="I2508" s="5" t="n">
        <v>45.010513206489</v>
      </c>
    </row>
    <row r="2509" customFormat="false" ht="14.25" hidden="false" customHeight="false" outlineLevel="0" collapsed="false">
      <c r="A2509" s="0" t="s">
        <v>100</v>
      </c>
      <c r="B2509" s="0" t="s">
        <v>54</v>
      </c>
      <c r="C2509" s="0" t="s">
        <v>65</v>
      </c>
      <c r="D2509" s="0" t="s">
        <v>204</v>
      </c>
      <c r="E2509" s="0" t="n">
        <v>2034</v>
      </c>
      <c r="F2509" s="5" t="n">
        <v>1.1559037396189</v>
      </c>
      <c r="G2509" s="11" t="n">
        <v>0.037</v>
      </c>
      <c r="H2509" s="5" t="n">
        <v>0.0427684383658993</v>
      </c>
      <c r="I2509" s="5" t="n">
        <v>1.113135301253</v>
      </c>
    </row>
    <row r="2510" customFormat="false" ht="14.25" hidden="false" customHeight="false" outlineLevel="0" collapsed="false">
      <c r="A2510" s="0" t="s">
        <v>100</v>
      </c>
      <c r="B2510" s="0" t="s">
        <v>54</v>
      </c>
      <c r="C2510" s="0" t="s">
        <v>65</v>
      </c>
      <c r="D2510" s="0" t="s">
        <v>204</v>
      </c>
      <c r="E2510" s="0" t="n">
        <v>2034</v>
      </c>
      <c r="F2510" s="5" t="n">
        <v>0</v>
      </c>
      <c r="G2510" s="11" t="n">
        <v>0.037</v>
      </c>
      <c r="H2510" s="5" t="n">
        <v>0</v>
      </c>
      <c r="I2510" s="5" t="n">
        <v>0</v>
      </c>
    </row>
    <row r="2511" customFormat="false" ht="14.25" hidden="false" customHeight="false" outlineLevel="0" collapsed="false">
      <c r="A2511" s="0" t="s">
        <v>100</v>
      </c>
      <c r="B2511" s="0" t="s">
        <v>54</v>
      </c>
      <c r="C2511" s="0" t="s">
        <v>65</v>
      </c>
      <c r="D2511" s="0" t="s">
        <v>204</v>
      </c>
      <c r="E2511" s="0" t="n">
        <v>2034</v>
      </c>
      <c r="F2511" s="5" t="n">
        <v>48.0527473651137</v>
      </c>
      <c r="G2511" s="11" t="n">
        <v>0.037</v>
      </c>
      <c r="H2511" s="5" t="n">
        <v>1.77795165250921</v>
      </c>
      <c r="I2511" s="5" t="n">
        <v>46.2747957126045</v>
      </c>
    </row>
    <row r="2512" customFormat="false" ht="14.25" hidden="false" customHeight="false" outlineLevel="0" collapsed="false">
      <c r="A2512" s="0" t="s">
        <v>100</v>
      </c>
      <c r="B2512" s="0" t="s">
        <v>54</v>
      </c>
      <c r="C2512" s="0" t="s">
        <v>65</v>
      </c>
      <c r="D2512" s="0" t="s">
        <v>204</v>
      </c>
      <c r="E2512" s="0" t="n">
        <v>2035</v>
      </c>
      <c r="F2512" s="5" t="n">
        <v>1.25458770041553</v>
      </c>
      <c r="G2512" s="11" t="n">
        <v>0.04</v>
      </c>
      <c r="H2512" s="5" t="n">
        <v>0.0501835080166213</v>
      </c>
      <c r="I2512" s="5" t="n">
        <v>1.20440419239891</v>
      </c>
    </row>
    <row r="2513" customFormat="false" ht="14.25" hidden="false" customHeight="false" outlineLevel="0" collapsed="false">
      <c r="A2513" s="0" t="s">
        <v>100</v>
      </c>
      <c r="B2513" s="0" t="s">
        <v>54</v>
      </c>
      <c r="C2513" s="0" t="s">
        <v>65</v>
      </c>
      <c r="D2513" s="0" t="s">
        <v>204</v>
      </c>
      <c r="E2513" s="0" t="n">
        <v>2035</v>
      </c>
      <c r="F2513" s="5" t="n">
        <v>0</v>
      </c>
      <c r="G2513" s="11" t="n">
        <v>0.04</v>
      </c>
      <c r="H2513" s="5" t="n">
        <v>0</v>
      </c>
      <c r="I2513" s="5" t="n">
        <v>0</v>
      </c>
    </row>
    <row r="2514" customFormat="false" ht="14.25" hidden="false" customHeight="false" outlineLevel="0" collapsed="false">
      <c r="A2514" s="0" t="s">
        <v>100</v>
      </c>
      <c r="B2514" s="0" t="s">
        <v>54</v>
      </c>
      <c r="C2514" s="0" t="s">
        <v>65</v>
      </c>
      <c r="D2514" s="0" t="s">
        <v>204</v>
      </c>
      <c r="E2514" s="0" t="n">
        <v>2035</v>
      </c>
      <c r="F2514" s="5" t="n">
        <v>49.4910027781428</v>
      </c>
      <c r="G2514" s="11" t="n">
        <v>0.04</v>
      </c>
      <c r="H2514" s="5" t="n">
        <v>1.97964011112571</v>
      </c>
      <c r="I2514" s="5" t="n">
        <v>47.5113626670171</v>
      </c>
    </row>
    <row r="2515" customFormat="false" ht="14.25" hidden="false" customHeight="false" outlineLevel="0" collapsed="false">
      <c r="A2515" s="0" t="s">
        <v>100</v>
      </c>
      <c r="B2515" s="0" t="s">
        <v>54</v>
      </c>
      <c r="C2515" s="0" t="s">
        <v>65</v>
      </c>
      <c r="D2515" s="0" t="s">
        <v>204</v>
      </c>
      <c r="E2515" s="0" t="n">
        <v>2036</v>
      </c>
      <c r="F2515" s="5" t="n">
        <v>1.25207802694984</v>
      </c>
      <c r="G2515" s="11" t="n">
        <v>0.044</v>
      </c>
      <c r="H2515" s="5" t="n">
        <v>0.0550914331857928</v>
      </c>
      <c r="I2515" s="5" t="n">
        <v>1.19698659376404</v>
      </c>
    </row>
    <row r="2516" customFormat="false" ht="14.25" hidden="false" customHeight="false" outlineLevel="0" collapsed="false">
      <c r="A2516" s="0" t="s">
        <v>100</v>
      </c>
      <c r="B2516" s="0" t="s">
        <v>54</v>
      </c>
      <c r="C2516" s="0" t="s">
        <v>65</v>
      </c>
      <c r="D2516" s="0" t="s">
        <v>204</v>
      </c>
      <c r="E2516" s="0" t="n">
        <v>2036</v>
      </c>
      <c r="F2516" s="5" t="n">
        <v>0</v>
      </c>
      <c r="G2516" s="11" t="n">
        <v>0.044</v>
      </c>
      <c r="H2516" s="5" t="n">
        <v>0</v>
      </c>
      <c r="I2516" s="5" t="n">
        <v>0</v>
      </c>
    </row>
    <row r="2517" customFormat="false" ht="14.25" hidden="false" customHeight="false" outlineLevel="0" collapsed="false">
      <c r="A2517" s="0" t="s">
        <v>100</v>
      </c>
      <c r="B2517" s="0" t="s">
        <v>54</v>
      </c>
      <c r="C2517" s="0" t="s">
        <v>65</v>
      </c>
      <c r="D2517" s="0" t="s">
        <v>204</v>
      </c>
      <c r="E2517" s="0" t="n">
        <v>2036</v>
      </c>
      <c r="F2517" s="5" t="n">
        <v>50.6704457284775</v>
      </c>
      <c r="G2517" s="11" t="n">
        <v>0.044</v>
      </c>
      <c r="H2517" s="5" t="n">
        <v>2.22949961205301</v>
      </c>
      <c r="I2517" s="5" t="n">
        <v>48.4409461164245</v>
      </c>
    </row>
    <row r="2518" customFormat="false" ht="14.25" hidden="false" customHeight="false" outlineLevel="0" collapsed="false">
      <c r="A2518" s="0" t="s">
        <v>100</v>
      </c>
      <c r="B2518" s="0" t="s">
        <v>54</v>
      </c>
      <c r="C2518" s="0" t="s">
        <v>65</v>
      </c>
      <c r="D2518" s="0" t="s">
        <v>204</v>
      </c>
      <c r="E2518" s="0" t="n">
        <v>2037</v>
      </c>
      <c r="F2518" s="5" t="n">
        <v>1.3160697699454</v>
      </c>
      <c r="G2518" s="11" t="n">
        <v>0.048</v>
      </c>
      <c r="H2518" s="5" t="n">
        <v>0.0631713489573791</v>
      </c>
      <c r="I2518" s="5" t="n">
        <v>1.25289842098802</v>
      </c>
    </row>
    <row r="2519" customFormat="false" ht="14.25" hidden="false" customHeight="false" outlineLevel="0" collapsed="false">
      <c r="A2519" s="0" t="s">
        <v>100</v>
      </c>
      <c r="B2519" s="0" t="s">
        <v>54</v>
      </c>
      <c r="C2519" s="0" t="s">
        <v>65</v>
      </c>
      <c r="D2519" s="0" t="s">
        <v>204</v>
      </c>
      <c r="E2519" s="0" t="n">
        <v>2037</v>
      </c>
      <c r="F2519" s="5" t="n">
        <v>0</v>
      </c>
      <c r="G2519" s="11" t="n">
        <v>0.048</v>
      </c>
      <c r="H2519" s="5" t="n">
        <v>0</v>
      </c>
      <c r="I2519" s="5" t="n">
        <v>0</v>
      </c>
    </row>
    <row r="2520" customFormat="false" ht="14.25" hidden="false" customHeight="false" outlineLevel="0" collapsed="false">
      <c r="A2520" s="0" t="s">
        <v>100</v>
      </c>
      <c r="B2520" s="0" t="s">
        <v>54</v>
      </c>
      <c r="C2520" s="0" t="s">
        <v>65</v>
      </c>
      <c r="D2520" s="0" t="s">
        <v>204</v>
      </c>
      <c r="E2520" s="0" t="n">
        <v>2037</v>
      </c>
      <c r="F2520" s="5" t="n">
        <v>51.8156432929879</v>
      </c>
      <c r="G2520" s="11" t="n">
        <v>0.048</v>
      </c>
      <c r="H2520" s="5" t="n">
        <v>2.48715087806342</v>
      </c>
      <c r="I2520" s="5" t="n">
        <v>49.3284924149245</v>
      </c>
    </row>
    <row r="2521" customFormat="false" ht="14.25" hidden="false" customHeight="false" outlineLevel="0" collapsed="false">
      <c r="A2521" s="0" t="s">
        <v>100</v>
      </c>
      <c r="B2521" s="0" t="s">
        <v>54</v>
      </c>
      <c r="C2521" s="0" t="s">
        <v>65</v>
      </c>
      <c r="D2521" s="0" t="s">
        <v>204</v>
      </c>
      <c r="E2521" s="0" t="n">
        <v>2038</v>
      </c>
      <c r="F2521" s="5" t="n">
        <v>1.36305811378043</v>
      </c>
      <c r="G2521" s="11" t="n">
        <v>0.052</v>
      </c>
      <c r="H2521" s="5" t="n">
        <v>0.0708790219165823</v>
      </c>
      <c r="I2521" s="5" t="n">
        <v>1.29217909186385</v>
      </c>
    </row>
    <row r="2522" customFormat="false" ht="14.25" hidden="false" customHeight="false" outlineLevel="0" collapsed="false">
      <c r="A2522" s="0" t="s">
        <v>100</v>
      </c>
      <c r="B2522" s="0" t="s">
        <v>54</v>
      </c>
      <c r="C2522" s="0" t="s">
        <v>65</v>
      </c>
      <c r="D2522" s="0" t="s">
        <v>204</v>
      </c>
      <c r="E2522" s="0" t="n">
        <v>2038</v>
      </c>
      <c r="F2522" s="5" t="n">
        <v>0</v>
      </c>
      <c r="G2522" s="11" t="n">
        <v>0.052</v>
      </c>
      <c r="H2522" s="5" t="n">
        <v>0</v>
      </c>
      <c r="I2522" s="5" t="n">
        <v>0</v>
      </c>
    </row>
    <row r="2523" customFormat="false" ht="14.25" hidden="false" customHeight="false" outlineLevel="0" collapsed="false">
      <c r="A2523" s="0" t="s">
        <v>100</v>
      </c>
      <c r="B2523" s="0" t="s">
        <v>54</v>
      </c>
      <c r="C2523" s="0" t="s">
        <v>65</v>
      </c>
      <c r="D2523" s="0" t="s">
        <v>204</v>
      </c>
      <c r="E2523" s="0" t="n">
        <v>2038</v>
      </c>
      <c r="F2523" s="5" t="n">
        <v>52.9435224076497</v>
      </c>
      <c r="G2523" s="11" t="n">
        <v>0.052</v>
      </c>
      <c r="H2523" s="5" t="n">
        <v>2.75306316519778</v>
      </c>
      <c r="I2523" s="5" t="n">
        <v>50.1904592424519</v>
      </c>
    </row>
    <row r="2524" customFormat="false" ht="14.25" hidden="false" customHeight="false" outlineLevel="0" collapsed="false">
      <c r="A2524" s="0" t="s">
        <v>100</v>
      </c>
      <c r="B2524" s="0" t="s">
        <v>54</v>
      </c>
      <c r="C2524" s="0" t="s">
        <v>65</v>
      </c>
      <c r="D2524" s="0" t="s">
        <v>204</v>
      </c>
      <c r="E2524" s="0" t="n">
        <v>2039</v>
      </c>
      <c r="F2524" s="5" t="n">
        <v>1.38108875773602</v>
      </c>
      <c r="G2524" s="11" t="n">
        <v>0.056</v>
      </c>
      <c r="H2524" s="5" t="n">
        <v>0.0773409704332172</v>
      </c>
      <c r="I2524" s="5" t="n">
        <v>1.30374778730281</v>
      </c>
    </row>
    <row r="2525" customFormat="false" ht="14.25" hidden="false" customHeight="false" outlineLevel="0" collapsed="false">
      <c r="A2525" s="0" t="s">
        <v>100</v>
      </c>
      <c r="B2525" s="0" t="s">
        <v>54</v>
      </c>
      <c r="C2525" s="0" t="s">
        <v>65</v>
      </c>
      <c r="D2525" s="0" t="s">
        <v>204</v>
      </c>
      <c r="E2525" s="0" t="n">
        <v>2039</v>
      </c>
      <c r="F2525" s="5" t="n">
        <v>0</v>
      </c>
      <c r="G2525" s="11" t="n">
        <v>0.056</v>
      </c>
      <c r="H2525" s="5" t="n">
        <v>0</v>
      </c>
      <c r="I2525" s="5" t="n">
        <v>0</v>
      </c>
    </row>
    <row r="2526" customFormat="false" ht="14.25" hidden="false" customHeight="false" outlineLevel="0" collapsed="false">
      <c r="A2526" s="0" t="s">
        <v>100</v>
      </c>
      <c r="B2526" s="0" t="s">
        <v>54</v>
      </c>
      <c r="C2526" s="0" t="s">
        <v>65</v>
      </c>
      <c r="D2526" s="0" t="s">
        <v>204</v>
      </c>
      <c r="E2526" s="0" t="n">
        <v>2039</v>
      </c>
      <c r="F2526" s="5" t="n">
        <v>54.1469759085536</v>
      </c>
      <c r="G2526" s="11" t="n">
        <v>0.056</v>
      </c>
      <c r="H2526" s="5" t="n">
        <v>3.032230650879</v>
      </c>
      <c r="I2526" s="5" t="n">
        <v>51.1147452576746</v>
      </c>
    </row>
    <row r="2527" customFormat="false" ht="14.25" hidden="false" customHeight="false" outlineLevel="0" collapsed="false">
      <c r="A2527" s="0" t="s">
        <v>100</v>
      </c>
      <c r="B2527" s="0" t="s">
        <v>54</v>
      </c>
      <c r="C2527" s="0" t="s">
        <v>65</v>
      </c>
      <c r="D2527" s="0" t="s">
        <v>204</v>
      </c>
      <c r="E2527" s="0" t="n">
        <v>2040</v>
      </c>
      <c r="F2527" s="5" t="n">
        <v>1.41116913800555</v>
      </c>
      <c r="G2527" s="11" t="n">
        <v>0.06</v>
      </c>
      <c r="H2527" s="5" t="n">
        <v>0.0846701482803331</v>
      </c>
      <c r="I2527" s="5" t="n">
        <v>1.32649898972522</v>
      </c>
    </row>
    <row r="2528" customFormat="false" ht="14.25" hidden="false" customHeight="false" outlineLevel="0" collapsed="false">
      <c r="A2528" s="0" t="s">
        <v>100</v>
      </c>
      <c r="B2528" s="0" t="s">
        <v>54</v>
      </c>
      <c r="C2528" s="0" t="s">
        <v>65</v>
      </c>
      <c r="D2528" s="0" t="s">
        <v>204</v>
      </c>
      <c r="E2528" s="0" t="n">
        <v>2040</v>
      </c>
      <c r="F2528" s="5" t="n">
        <v>0</v>
      </c>
      <c r="G2528" s="11" t="n">
        <v>0.06</v>
      </c>
      <c r="H2528" s="5" t="n">
        <v>0</v>
      </c>
      <c r="I2528" s="5" t="n">
        <v>0</v>
      </c>
    </row>
    <row r="2529" customFormat="false" ht="14.25" hidden="false" customHeight="false" outlineLevel="0" collapsed="false">
      <c r="A2529" s="0" t="s">
        <v>100</v>
      </c>
      <c r="B2529" s="0" t="s">
        <v>54</v>
      </c>
      <c r="C2529" s="0" t="s">
        <v>65</v>
      </c>
      <c r="D2529" s="0" t="s">
        <v>204</v>
      </c>
      <c r="E2529" s="0" t="n">
        <v>2040</v>
      </c>
      <c r="F2529" s="5" t="n">
        <v>54.9863709935101</v>
      </c>
      <c r="G2529" s="11" t="n">
        <v>0.06</v>
      </c>
      <c r="H2529" s="5" t="n">
        <v>3.29918225961061</v>
      </c>
      <c r="I2529" s="5" t="n">
        <v>51.6871887338995</v>
      </c>
    </row>
    <row r="2530" customFormat="false" ht="14.25" hidden="false" customHeight="false" outlineLevel="0" collapsed="false">
      <c r="A2530" s="0" t="s">
        <v>100</v>
      </c>
      <c r="B2530" s="0" t="s">
        <v>54</v>
      </c>
      <c r="C2530" s="0" t="s">
        <v>65</v>
      </c>
      <c r="D2530" s="0" t="s">
        <v>206</v>
      </c>
      <c r="E2530" s="0" t="n">
        <v>2024</v>
      </c>
      <c r="F2530" s="5" t="n">
        <v>0.8197580878915</v>
      </c>
      <c r="G2530" s="11" t="n">
        <v>0.132395</v>
      </c>
      <c r="H2530" s="5" t="n">
        <v>0.108531872046395</v>
      </c>
      <c r="I2530" s="5" t="n">
        <v>0.711226215845105</v>
      </c>
    </row>
    <row r="2531" customFormat="false" ht="14.25" hidden="false" customHeight="false" outlineLevel="0" collapsed="false">
      <c r="A2531" s="0" t="s">
        <v>100</v>
      </c>
      <c r="B2531" s="0" t="s">
        <v>54</v>
      </c>
      <c r="C2531" s="0" t="s">
        <v>65</v>
      </c>
      <c r="D2531" s="0" t="s">
        <v>206</v>
      </c>
      <c r="E2531" s="0" t="n">
        <v>2025</v>
      </c>
      <c r="F2531" s="5" t="n">
        <v>0.885588426514575</v>
      </c>
      <c r="G2531" s="11" t="n">
        <v>0.132395</v>
      </c>
      <c r="H2531" s="5" t="n">
        <v>0.117247479728397</v>
      </c>
      <c r="I2531" s="5" t="n">
        <v>0.768340946786178</v>
      </c>
    </row>
    <row r="2532" customFormat="false" ht="14.25" hidden="false" customHeight="false" outlineLevel="0" collapsed="false">
      <c r="A2532" s="0" t="s">
        <v>100</v>
      </c>
      <c r="B2532" s="0" t="s">
        <v>54</v>
      </c>
      <c r="C2532" s="0" t="s">
        <v>65</v>
      </c>
      <c r="D2532" s="0" t="s">
        <v>206</v>
      </c>
      <c r="E2532" s="0" t="n">
        <v>2026</v>
      </c>
      <c r="F2532" s="5" t="n">
        <v>1.04506578037071</v>
      </c>
      <c r="G2532" s="11" t="n">
        <v>0.1438956</v>
      </c>
      <c r="H2532" s="5" t="n">
        <v>0.150380367505912</v>
      </c>
      <c r="I2532" s="5" t="n">
        <v>0.894685412864798</v>
      </c>
    </row>
    <row r="2533" customFormat="false" ht="14.25" hidden="false" customHeight="false" outlineLevel="0" collapsed="false">
      <c r="A2533" s="0" t="s">
        <v>100</v>
      </c>
      <c r="B2533" s="0" t="s">
        <v>54</v>
      </c>
      <c r="C2533" s="0" t="s">
        <v>65</v>
      </c>
      <c r="D2533" s="0" t="s">
        <v>206</v>
      </c>
      <c r="E2533" s="0" t="n">
        <v>2027</v>
      </c>
      <c r="F2533" s="5" t="n">
        <v>1.10171354893431</v>
      </c>
      <c r="G2533" s="11" t="n">
        <v>0.1553962</v>
      </c>
      <c r="H2533" s="5" t="n">
        <v>0.171202098992905</v>
      </c>
      <c r="I2533" s="5" t="n">
        <v>0.9305114499414</v>
      </c>
    </row>
    <row r="2534" customFormat="false" ht="14.25" hidden="false" customHeight="false" outlineLevel="0" collapsed="false">
      <c r="A2534" s="0" t="s">
        <v>100</v>
      </c>
      <c r="B2534" s="0" t="s">
        <v>54</v>
      </c>
      <c r="C2534" s="0" t="s">
        <v>65</v>
      </c>
      <c r="D2534" s="0" t="s">
        <v>206</v>
      </c>
      <c r="E2534" s="0" t="n">
        <v>2028</v>
      </c>
      <c r="F2534" s="5" t="n">
        <v>1.15882403529483</v>
      </c>
      <c r="G2534" s="11" t="n">
        <v>0.1668968</v>
      </c>
      <c r="H2534" s="5" t="n">
        <v>0.193404023253794</v>
      </c>
      <c r="I2534" s="5" t="n">
        <v>0.965420012041035</v>
      </c>
    </row>
    <row r="2535" customFormat="false" ht="14.25" hidden="false" customHeight="false" outlineLevel="0" collapsed="false">
      <c r="A2535" s="0" t="s">
        <v>100</v>
      </c>
      <c r="B2535" s="0" t="s">
        <v>54</v>
      </c>
      <c r="C2535" s="0" t="s">
        <v>65</v>
      </c>
      <c r="D2535" s="0" t="s">
        <v>206</v>
      </c>
      <c r="E2535" s="0" t="n">
        <v>2029</v>
      </c>
      <c r="F2535" s="5" t="n">
        <v>1.19355564898137</v>
      </c>
      <c r="G2535" s="11" t="n">
        <v>0.1783974</v>
      </c>
      <c r="H2535" s="5" t="n">
        <v>0.212927224533589</v>
      </c>
      <c r="I2535" s="5" t="n">
        <v>0.980628424447781</v>
      </c>
    </row>
    <row r="2536" customFormat="false" ht="14.25" hidden="false" customHeight="false" outlineLevel="0" collapsed="false">
      <c r="A2536" s="0" t="s">
        <v>100</v>
      </c>
      <c r="B2536" s="0" t="s">
        <v>54</v>
      </c>
      <c r="C2536" s="0" t="s">
        <v>65</v>
      </c>
      <c r="D2536" s="0" t="s">
        <v>206</v>
      </c>
      <c r="E2536" s="0" t="n">
        <v>2030</v>
      </c>
      <c r="F2536" s="5" t="n">
        <v>1.46239744570598</v>
      </c>
      <c r="G2536" s="11" t="n">
        <v>0.189898</v>
      </c>
      <c r="H2536" s="5" t="n">
        <v>0.277706350144675</v>
      </c>
      <c r="I2536" s="5" t="n">
        <v>1.18469109556131</v>
      </c>
    </row>
    <row r="2537" customFormat="false" ht="14.25" hidden="false" customHeight="false" outlineLevel="0" collapsed="false">
      <c r="A2537" s="0" t="s">
        <v>100</v>
      </c>
      <c r="B2537" s="0" t="s">
        <v>54</v>
      </c>
      <c r="C2537" s="0" t="s">
        <v>65</v>
      </c>
      <c r="D2537" s="0" t="s">
        <v>206</v>
      </c>
      <c r="E2537" s="0" t="n">
        <v>2031</v>
      </c>
      <c r="F2537" s="5" t="n">
        <v>1.72074454554978</v>
      </c>
      <c r="G2537" s="11" t="n">
        <v>0.1961092</v>
      </c>
      <c r="H2537" s="5" t="n">
        <v>0.33745383623213</v>
      </c>
      <c r="I2537" s="5" t="n">
        <v>1.38329070931765</v>
      </c>
    </row>
    <row r="2538" customFormat="false" ht="14.25" hidden="false" customHeight="false" outlineLevel="0" collapsed="false">
      <c r="A2538" s="0" t="s">
        <v>100</v>
      </c>
      <c r="B2538" s="0" t="s">
        <v>54</v>
      </c>
      <c r="C2538" s="0" t="s">
        <v>65</v>
      </c>
      <c r="D2538" s="0" t="s">
        <v>206</v>
      </c>
      <c r="E2538" s="0" t="n">
        <v>2032</v>
      </c>
      <c r="F2538" s="5" t="n">
        <v>1.96225191983956</v>
      </c>
      <c r="G2538" s="11" t="n">
        <v>0.2023204</v>
      </c>
      <c r="H2538" s="5" t="n">
        <v>0.397003593322708</v>
      </c>
      <c r="I2538" s="5" t="n">
        <v>1.56524832651685</v>
      </c>
    </row>
    <row r="2539" customFormat="false" ht="14.25" hidden="false" customHeight="false" outlineLevel="0" collapsed="false">
      <c r="A2539" s="0" t="s">
        <v>100</v>
      </c>
      <c r="B2539" s="0" t="s">
        <v>54</v>
      </c>
      <c r="C2539" s="0" t="s">
        <v>65</v>
      </c>
      <c r="D2539" s="0" t="s">
        <v>206</v>
      </c>
      <c r="E2539" s="0" t="n">
        <v>2033</v>
      </c>
      <c r="F2539" s="5" t="n">
        <v>2.19776792089992</v>
      </c>
      <c r="G2539" s="11" t="n">
        <v>0.2085316</v>
      </c>
      <c r="H2539" s="5" t="n">
        <v>0.458304060973934</v>
      </c>
      <c r="I2539" s="5" t="n">
        <v>1.73946385992599</v>
      </c>
    </row>
    <row r="2540" customFormat="false" ht="14.25" hidden="false" customHeight="false" outlineLevel="0" collapsed="false">
      <c r="A2540" s="0" t="s">
        <v>100</v>
      </c>
      <c r="B2540" s="0" t="s">
        <v>54</v>
      </c>
      <c r="C2540" s="0" t="s">
        <v>65</v>
      </c>
      <c r="D2540" s="0" t="s">
        <v>206</v>
      </c>
      <c r="E2540" s="0" t="n">
        <v>2034</v>
      </c>
      <c r="F2540" s="5" t="n">
        <v>2.46230967778561</v>
      </c>
      <c r="G2540" s="11" t="n">
        <v>0.2147428</v>
      </c>
      <c r="H2540" s="5" t="n">
        <v>0.528763274674779</v>
      </c>
      <c r="I2540" s="5" t="n">
        <v>1.93354640311083</v>
      </c>
    </row>
    <row r="2541" customFormat="false" ht="14.25" hidden="false" customHeight="false" outlineLevel="0" collapsed="false">
      <c r="A2541" s="0" t="s">
        <v>100</v>
      </c>
      <c r="B2541" s="0" t="s">
        <v>54</v>
      </c>
      <c r="C2541" s="0" t="s">
        <v>65</v>
      </c>
      <c r="D2541" s="0" t="s">
        <v>206</v>
      </c>
      <c r="E2541" s="0" t="n">
        <v>2035</v>
      </c>
      <c r="F2541" s="5" t="n">
        <v>2.68678267461089</v>
      </c>
      <c r="G2541" s="11" t="n">
        <v>0.220954</v>
      </c>
      <c r="H2541" s="5" t="n">
        <v>0.593655379085974</v>
      </c>
      <c r="I2541" s="5" t="n">
        <v>2.09312729552491</v>
      </c>
    </row>
    <row r="2542" customFormat="false" ht="14.25" hidden="false" customHeight="false" outlineLevel="0" collapsed="false">
      <c r="A2542" s="0" t="s">
        <v>100</v>
      </c>
      <c r="B2542" s="0" t="s">
        <v>54</v>
      </c>
      <c r="C2542" s="0" t="s">
        <v>65</v>
      </c>
      <c r="D2542" s="0" t="s">
        <v>206</v>
      </c>
      <c r="E2542" s="0" t="n">
        <v>2036</v>
      </c>
      <c r="F2542" s="5" t="n">
        <v>2.8929850271489</v>
      </c>
      <c r="G2542" s="11" t="n">
        <v>0.2239774</v>
      </c>
      <c r="H2542" s="5" t="n">
        <v>0.64796326461974</v>
      </c>
      <c r="I2542" s="5" t="n">
        <v>2.24502176252916</v>
      </c>
    </row>
    <row r="2543" customFormat="false" ht="14.25" hidden="false" customHeight="false" outlineLevel="0" collapsed="false">
      <c r="A2543" s="0" t="s">
        <v>100</v>
      </c>
      <c r="B2543" s="0" t="s">
        <v>54</v>
      </c>
      <c r="C2543" s="0" t="s">
        <v>65</v>
      </c>
      <c r="D2543" s="0" t="s">
        <v>206</v>
      </c>
      <c r="E2543" s="0" t="n">
        <v>2037</v>
      </c>
      <c r="F2543" s="5" t="n">
        <v>2.9860813209778</v>
      </c>
      <c r="G2543" s="11" t="n">
        <v>0.2270008</v>
      </c>
      <c r="H2543" s="5" t="n">
        <v>0.677842848727018</v>
      </c>
      <c r="I2543" s="5" t="n">
        <v>2.30823847225079</v>
      </c>
    </row>
    <row r="2544" customFormat="false" ht="14.25" hidden="false" customHeight="false" outlineLevel="0" collapsed="false">
      <c r="A2544" s="0" t="s">
        <v>100</v>
      </c>
      <c r="B2544" s="0" t="s">
        <v>54</v>
      </c>
      <c r="C2544" s="0" t="s">
        <v>65</v>
      </c>
      <c r="D2544" s="0" t="s">
        <v>206</v>
      </c>
      <c r="E2544" s="0" t="n">
        <v>2038</v>
      </c>
      <c r="F2544" s="5" t="n">
        <v>3.09850613464924</v>
      </c>
      <c r="G2544" s="11" t="n">
        <v>0.2300242</v>
      </c>
      <c r="H2544" s="5" t="n">
        <v>0.712731394817784</v>
      </c>
      <c r="I2544" s="5" t="n">
        <v>2.38577473983146</v>
      </c>
    </row>
    <row r="2545" customFormat="false" ht="14.25" hidden="false" customHeight="false" outlineLevel="0" collapsed="false">
      <c r="A2545" s="0" t="s">
        <v>100</v>
      </c>
      <c r="B2545" s="0" t="s">
        <v>54</v>
      </c>
      <c r="C2545" s="0" t="s">
        <v>65</v>
      </c>
      <c r="D2545" s="0" t="s">
        <v>206</v>
      </c>
      <c r="E2545" s="0" t="n">
        <v>2039</v>
      </c>
      <c r="F2545" s="5" t="n">
        <v>3.05246763256048</v>
      </c>
      <c r="G2545" s="11" t="n">
        <v>0.2330476</v>
      </c>
      <c r="H2545" s="5" t="n">
        <v>0.711370255845902</v>
      </c>
      <c r="I2545" s="5" t="n">
        <v>2.34109737671458</v>
      </c>
    </row>
    <row r="2546" customFormat="false" ht="14.25" hidden="false" customHeight="false" outlineLevel="0" collapsed="false">
      <c r="A2546" s="0" t="s">
        <v>100</v>
      </c>
      <c r="B2546" s="0" t="s">
        <v>54</v>
      </c>
      <c r="C2546" s="0" t="s">
        <v>65</v>
      </c>
      <c r="D2546" s="0" t="s">
        <v>206</v>
      </c>
      <c r="E2546" s="0" t="n">
        <v>2040</v>
      </c>
      <c r="F2546" s="5" t="n">
        <v>3.00540256506874</v>
      </c>
      <c r="G2546" s="11" t="n">
        <v>0.236071</v>
      </c>
      <c r="H2546" s="5" t="n">
        <v>0.709488388938342</v>
      </c>
      <c r="I2546" s="5" t="n">
        <v>2.2959141761304</v>
      </c>
    </row>
    <row r="2547" customFormat="false" ht="14.25" hidden="false" customHeight="false" outlineLevel="0" collapsed="false">
      <c r="A2547" s="0" t="s">
        <v>100</v>
      </c>
      <c r="B2547" s="0" t="s">
        <v>54</v>
      </c>
      <c r="C2547" s="0" t="s">
        <v>65</v>
      </c>
      <c r="D2547" s="0" t="s">
        <v>207</v>
      </c>
      <c r="E2547" s="0" t="n">
        <v>2024</v>
      </c>
      <c r="F2547" s="5" t="n">
        <v>44.2373201491491</v>
      </c>
      <c r="G2547" s="11" t="n">
        <v>0.051449</v>
      </c>
      <c r="H2547" s="5" t="n">
        <v>2.27596588435357</v>
      </c>
      <c r="I2547" s="5" t="n">
        <v>41.9613542647955</v>
      </c>
    </row>
    <row r="2548" customFormat="false" ht="14.25" hidden="false" customHeight="false" outlineLevel="0" collapsed="false">
      <c r="A2548" s="0" t="s">
        <v>100</v>
      </c>
      <c r="B2548" s="0" t="s">
        <v>54</v>
      </c>
      <c r="C2548" s="0" t="s">
        <v>65</v>
      </c>
      <c r="D2548" s="0" t="s">
        <v>207</v>
      </c>
      <c r="E2548" s="0" t="n">
        <v>2025</v>
      </c>
      <c r="F2548" s="5" t="n">
        <v>44.661674210329</v>
      </c>
      <c r="G2548" s="11" t="n">
        <v>0.051449</v>
      </c>
      <c r="H2548" s="5" t="n">
        <v>2.29779847644722</v>
      </c>
      <c r="I2548" s="5" t="n">
        <v>42.3638757338818</v>
      </c>
    </row>
    <row r="2549" customFormat="false" ht="14.25" hidden="false" customHeight="false" outlineLevel="0" collapsed="false">
      <c r="A2549" s="0" t="s">
        <v>100</v>
      </c>
      <c r="B2549" s="0" t="s">
        <v>54</v>
      </c>
      <c r="C2549" s="0" t="s">
        <v>65</v>
      </c>
      <c r="D2549" s="0" t="s">
        <v>207</v>
      </c>
      <c r="E2549" s="0" t="n">
        <v>2026</v>
      </c>
      <c r="F2549" s="5" t="n">
        <v>45.384819196701</v>
      </c>
      <c r="G2549" s="11" t="n">
        <v>0.0569494</v>
      </c>
      <c r="H2549" s="5" t="n">
        <v>2.5846382223606</v>
      </c>
      <c r="I2549" s="5" t="n">
        <v>42.8001809743404</v>
      </c>
    </row>
    <row r="2550" customFormat="false" ht="14.25" hidden="false" customHeight="false" outlineLevel="0" collapsed="false">
      <c r="A2550" s="0" t="s">
        <v>100</v>
      </c>
      <c r="B2550" s="0" t="s">
        <v>54</v>
      </c>
      <c r="C2550" s="0" t="s">
        <v>65</v>
      </c>
      <c r="D2550" s="0" t="s">
        <v>207</v>
      </c>
      <c r="E2550" s="0" t="n">
        <v>2027</v>
      </c>
      <c r="F2550" s="5" t="n">
        <v>46.315983618285</v>
      </c>
      <c r="G2550" s="11" t="n">
        <v>0.0624498</v>
      </c>
      <c r="H2550" s="5" t="n">
        <v>2.89242391376517</v>
      </c>
      <c r="I2550" s="5" t="n">
        <v>43.4235597045198</v>
      </c>
    </row>
    <row r="2551" customFormat="false" ht="14.25" hidden="false" customHeight="false" outlineLevel="0" collapsed="false">
      <c r="A2551" s="0" t="s">
        <v>100</v>
      </c>
      <c r="B2551" s="0" t="s">
        <v>54</v>
      </c>
      <c r="C2551" s="0" t="s">
        <v>65</v>
      </c>
      <c r="D2551" s="0" t="s">
        <v>207</v>
      </c>
      <c r="E2551" s="0" t="n">
        <v>2028</v>
      </c>
      <c r="F2551" s="5" t="n">
        <v>48.176627083496</v>
      </c>
      <c r="G2551" s="11" t="n">
        <v>0.0679502</v>
      </c>
      <c r="H2551" s="5" t="n">
        <v>3.27361144564897</v>
      </c>
      <c r="I2551" s="5" t="n">
        <v>44.903015637847</v>
      </c>
    </row>
    <row r="2552" customFormat="false" ht="14.25" hidden="false" customHeight="false" outlineLevel="0" collapsed="false">
      <c r="A2552" s="0" t="s">
        <v>100</v>
      </c>
      <c r="B2552" s="0" t="s">
        <v>54</v>
      </c>
      <c r="C2552" s="0" t="s">
        <v>65</v>
      </c>
      <c r="D2552" s="0" t="s">
        <v>207</v>
      </c>
      <c r="E2552" s="0" t="n">
        <v>2029</v>
      </c>
      <c r="F2552" s="5" t="n">
        <v>50.0717376384587</v>
      </c>
      <c r="G2552" s="11" t="n">
        <v>0.0734506</v>
      </c>
      <c r="H2552" s="5" t="n">
        <v>3.67779917258737</v>
      </c>
      <c r="I2552" s="5" t="n">
        <v>46.3939384658713</v>
      </c>
    </row>
    <row r="2553" customFormat="false" ht="14.25" hidden="false" customHeight="false" outlineLevel="0" collapsed="false">
      <c r="A2553" s="0" t="s">
        <v>100</v>
      </c>
      <c r="B2553" s="0" t="s">
        <v>54</v>
      </c>
      <c r="C2553" s="0" t="s">
        <v>65</v>
      </c>
      <c r="D2553" s="0" t="s">
        <v>207</v>
      </c>
      <c r="E2553" s="0" t="n">
        <v>2030</v>
      </c>
      <c r="F2553" s="5" t="n">
        <v>51.4643651655897</v>
      </c>
      <c r="G2553" s="11" t="n">
        <v>0.078951</v>
      </c>
      <c r="H2553" s="5" t="n">
        <v>4.06316309418847</v>
      </c>
      <c r="I2553" s="5" t="n">
        <v>47.4012020714012</v>
      </c>
    </row>
    <row r="2554" customFormat="false" ht="14.25" hidden="false" customHeight="false" outlineLevel="0" collapsed="false">
      <c r="A2554" s="0" t="s">
        <v>100</v>
      </c>
      <c r="B2554" s="0" t="s">
        <v>54</v>
      </c>
      <c r="C2554" s="0" t="s">
        <v>65</v>
      </c>
      <c r="D2554" s="0" t="s">
        <v>207</v>
      </c>
      <c r="E2554" s="0" t="n">
        <v>2031</v>
      </c>
      <c r="F2554" s="5" t="n">
        <v>53.2588746502165</v>
      </c>
      <c r="G2554" s="11" t="n">
        <v>0.0835032</v>
      </c>
      <c r="H2554" s="5" t="n">
        <v>4.44728646169196</v>
      </c>
      <c r="I2554" s="5" t="n">
        <v>48.8115881885246</v>
      </c>
    </row>
    <row r="2555" customFormat="false" ht="14.25" hidden="false" customHeight="false" outlineLevel="0" collapsed="false">
      <c r="A2555" s="0" t="s">
        <v>100</v>
      </c>
      <c r="B2555" s="0" t="s">
        <v>54</v>
      </c>
      <c r="C2555" s="0" t="s">
        <v>65</v>
      </c>
      <c r="D2555" s="0" t="s">
        <v>207</v>
      </c>
      <c r="E2555" s="0" t="n">
        <v>2032</v>
      </c>
      <c r="F2555" s="5" t="n">
        <v>55.137700229022</v>
      </c>
      <c r="G2555" s="11" t="n">
        <v>0.0880554</v>
      </c>
      <c r="H2555" s="5" t="n">
        <v>4.85517224874662</v>
      </c>
      <c r="I2555" s="5" t="n">
        <v>50.2825279802753</v>
      </c>
    </row>
    <row r="2556" customFormat="false" ht="14.25" hidden="false" customHeight="false" outlineLevel="0" collapsed="false">
      <c r="A2556" s="0" t="s">
        <v>100</v>
      </c>
      <c r="B2556" s="0" t="s">
        <v>54</v>
      </c>
      <c r="C2556" s="0" t="s">
        <v>65</v>
      </c>
      <c r="D2556" s="0" t="s">
        <v>207</v>
      </c>
      <c r="E2556" s="0" t="n">
        <v>2033</v>
      </c>
      <c r="F2556" s="5" t="n">
        <v>56.949119538921</v>
      </c>
      <c r="G2556" s="11" t="n">
        <v>0.0926076</v>
      </c>
      <c r="H2556" s="5" t="n">
        <v>5.27392128261258</v>
      </c>
      <c r="I2556" s="5" t="n">
        <v>51.6751982563084</v>
      </c>
    </row>
    <row r="2557" customFormat="false" ht="14.25" hidden="false" customHeight="false" outlineLevel="0" collapsed="false">
      <c r="A2557" s="0" t="s">
        <v>100</v>
      </c>
      <c r="B2557" s="0" t="s">
        <v>54</v>
      </c>
      <c r="C2557" s="0" t="s">
        <v>65</v>
      </c>
      <c r="D2557" s="0" t="s">
        <v>207</v>
      </c>
      <c r="E2557" s="0" t="n">
        <v>2034</v>
      </c>
      <c r="F2557" s="5" t="n">
        <v>58.7311356684723</v>
      </c>
      <c r="G2557" s="11" t="n">
        <v>0.0971598</v>
      </c>
      <c r="H2557" s="5" t="n">
        <v>5.70630539532163</v>
      </c>
      <c r="I2557" s="5" t="n">
        <v>53.0248302731506</v>
      </c>
    </row>
    <row r="2558" customFormat="false" ht="14.25" hidden="false" customHeight="false" outlineLevel="0" collapsed="false">
      <c r="A2558" s="0" t="s">
        <v>100</v>
      </c>
      <c r="B2558" s="0" t="s">
        <v>54</v>
      </c>
      <c r="C2558" s="0" t="s">
        <v>65</v>
      </c>
      <c r="D2558" s="0" t="s">
        <v>207</v>
      </c>
      <c r="E2558" s="0" t="n">
        <v>2035</v>
      </c>
      <c r="F2558" s="5" t="n">
        <v>60.4890033955079</v>
      </c>
      <c r="G2558" s="11" t="n">
        <v>0.101712</v>
      </c>
      <c r="H2558" s="5" t="n">
        <v>6.1524575133639</v>
      </c>
      <c r="I2558" s="5" t="n">
        <v>54.336545882144</v>
      </c>
    </row>
    <row r="2559" customFormat="false" ht="14.25" hidden="false" customHeight="false" outlineLevel="0" collapsed="false">
      <c r="A2559" s="0" t="s">
        <v>100</v>
      </c>
      <c r="B2559" s="0" t="s">
        <v>54</v>
      </c>
      <c r="C2559" s="0" t="s">
        <v>65</v>
      </c>
      <c r="D2559" s="0" t="s">
        <v>207</v>
      </c>
      <c r="E2559" s="0" t="n">
        <v>2036</v>
      </c>
      <c r="F2559" s="5" t="n">
        <v>61.9305447792503</v>
      </c>
      <c r="G2559" s="11" t="n">
        <v>0.1068886</v>
      </c>
      <c r="H2559" s="5" t="n">
        <v>6.61966922869138</v>
      </c>
      <c r="I2559" s="5" t="n">
        <v>55.3108755505589</v>
      </c>
    </row>
    <row r="2560" customFormat="false" ht="14.25" hidden="false" customHeight="false" outlineLevel="0" collapsed="false">
      <c r="A2560" s="0" t="s">
        <v>100</v>
      </c>
      <c r="B2560" s="0" t="s">
        <v>54</v>
      </c>
      <c r="C2560" s="0" t="s">
        <v>65</v>
      </c>
      <c r="D2560" s="0" t="s">
        <v>207</v>
      </c>
      <c r="E2560" s="0" t="n">
        <v>2037</v>
      </c>
      <c r="F2560" s="5" t="n">
        <v>63.3302306914296</v>
      </c>
      <c r="G2560" s="11" t="n">
        <v>0.1120652</v>
      </c>
      <c r="H2560" s="5" t="n">
        <v>7.0971149684812</v>
      </c>
      <c r="I2560" s="5" t="n">
        <v>56.2331157229484</v>
      </c>
    </row>
    <row r="2561" customFormat="false" ht="14.25" hidden="false" customHeight="false" outlineLevel="0" collapsed="false">
      <c r="A2561" s="0" t="s">
        <v>100</v>
      </c>
      <c r="B2561" s="0" t="s">
        <v>54</v>
      </c>
      <c r="C2561" s="0" t="s">
        <v>65</v>
      </c>
      <c r="D2561" s="0" t="s">
        <v>207</v>
      </c>
      <c r="E2561" s="0" t="n">
        <v>2038</v>
      </c>
      <c r="F2561" s="5" t="n">
        <v>64.7087496093496</v>
      </c>
      <c r="G2561" s="11" t="n">
        <v>0.1172418</v>
      </c>
      <c r="H2561" s="5" t="n">
        <v>7.58657027994945</v>
      </c>
      <c r="I2561" s="5" t="n">
        <v>57.1221793294002</v>
      </c>
    </row>
    <row r="2562" customFormat="false" ht="14.25" hidden="false" customHeight="false" outlineLevel="0" collapsed="false">
      <c r="A2562" s="0" t="s">
        <v>100</v>
      </c>
      <c r="B2562" s="0" t="s">
        <v>54</v>
      </c>
      <c r="C2562" s="0" t="s">
        <v>65</v>
      </c>
      <c r="D2562" s="0" t="s">
        <v>207</v>
      </c>
      <c r="E2562" s="0" t="n">
        <v>2039</v>
      </c>
      <c r="F2562" s="5" t="n">
        <v>66.1796372215656</v>
      </c>
      <c r="G2562" s="11" t="n">
        <v>0.1224184</v>
      </c>
      <c r="H2562" s="5" t="n">
        <v>8.1016053012445</v>
      </c>
      <c r="I2562" s="5" t="n">
        <v>58.0780319203211</v>
      </c>
    </row>
    <row r="2563" customFormat="false" ht="14.25" hidden="false" customHeight="false" outlineLevel="0" collapsed="false">
      <c r="A2563" s="0" t="s">
        <v>100</v>
      </c>
      <c r="B2563" s="0" t="s">
        <v>54</v>
      </c>
      <c r="C2563" s="0" t="s">
        <v>65</v>
      </c>
      <c r="D2563" s="0" t="s">
        <v>207</v>
      </c>
      <c r="E2563" s="0" t="n">
        <v>2040</v>
      </c>
      <c r="F2563" s="5" t="n">
        <v>67.2055645476235</v>
      </c>
      <c r="G2563" s="11" t="n">
        <v>0.127595</v>
      </c>
      <c r="H2563" s="5" t="n">
        <v>8.57509400845402</v>
      </c>
      <c r="I2563" s="5" t="n">
        <v>58.6304705391695</v>
      </c>
    </row>
    <row r="2564" customFormat="false" ht="14.25" hidden="false" customHeight="false" outlineLevel="0" collapsed="false">
      <c r="A2564" s="0" t="s">
        <v>100</v>
      </c>
      <c r="B2564" s="0" t="s">
        <v>54</v>
      </c>
      <c r="C2564" s="0" t="s">
        <v>75</v>
      </c>
      <c r="D2564" s="0" t="s">
        <v>210</v>
      </c>
      <c r="E2564" s="0" t="n">
        <v>2024</v>
      </c>
      <c r="F2564" s="5" t="n">
        <v>1.62498</v>
      </c>
      <c r="G2564" s="11" t="n">
        <v>0</v>
      </c>
      <c r="H2564" s="5" t="n">
        <v>0</v>
      </c>
      <c r="I2564" s="5" t="n">
        <v>1.62498</v>
      </c>
    </row>
    <row r="2565" customFormat="false" ht="14.25" hidden="false" customHeight="false" outlineLevel="0" collapsed="false">
      <c r="A2565" s="0" t="s">
        <v>100</v>
      </c>
      <c r="B2565" s="0" t="s">
        <v>54</v>
      </c>
      <c r="C2565" s="0" t="s">
        <v>75</v>
      </c>
      <c r="D2565" s="0" t="s">
        <v>210</v>
      </c>
      <c r="E2565" s="0" t="n">
        <v>2025</v>
      </c>
      <c r="F2565" s="5" t="n">
        <v>1.83040043965879</v>
      </c>
      <c r="G2565" s="11" t="n">
        <v>0</v>
      </c>
      <c r="H2565" s="5" t="n">
        <v>0</v>
      </c>
      <c r="I2565" s="5" t="n">
        <v>1.83040043965879</v>
      </c>
    </row>
    <row r="2566" customFormat="false" ht="14.25" hidden="false" customHeight="false" outlineLevel="0" collapsed="false">
      <c r="A2566" s="0" t="s">
        <v>100</v>
      </c>
      <c r="B2566" s="0" t="s">
        <v>54</v>
      </c>
      <c r="C2566" s="0" t="s">
        <v>75</v>
      </c>
      <c r="D2566" s="0" t="s">
        <v>210</v>
      </c>
      <c r="E2566" s="0" t="n">
        <v>2026</v>
      </c>
      <c r="F2566" s="5" t="n">
        <v>2.24857621638292</v>
      </c>
      <c r="G2566" s="11" t="n">
        <v>0.02</v>
      </c>
      <c r="H2566" s="5" t="n">
        <v>0.0449715243276583</v>
      </c>
      <c r="I2566" s="5" t="n">
        <v>2.20360469205526</v>
      </c>
    </row>
    <row r="2567" customFormat="false" ht="14.25" hidden="false" customHeight="false" outlineLevel="0" collapsed="false">
      <c r="A2567" s="0" t="s">
        <v>100</v>
      </c>
      <c r="B2567" s="0" t="s">
        <v>54</v>
      </c>
      <c r="C2567" s="0" t="s">
        <v>75</v>
      </c>
      <c r="D2567" s="0" t="s">
        <v>210</v>
      </c>
      <c r="E2567" s="0" t="n">
        <v>2027</v>
      </c>
      <c r="F2567" s="5" t="n">
        <v>2.76858629501414</v>
      </c>
      <c r="G2567" s="11" t="n">
        <v>0.03</v>
      </c>
      <c r="H2567" s="5" t="n">
        <v>0.0830575888504241</v>
      </c>
      <c r="I2567" s="5" t="n">
        <v>2.68552870616371</v>
      </c>
    </row>
    <row r="2568" customFormat="false" ht="14.25" hidden="false" customHeight="false" outlineLevel="0" collapsed="false">
      <c r="A2568" s="0" t="s">
        <v>100</v>
      </c>
      <c r="B2568" s="0" t="s">
        <v>54</v>
      </c>
      <c r="C2568" s="0" t="s">
        <v>75</v>
      </c>
      <c r="D2568" s="0" t="s">
        <v>210</v>
      </c>
      <c r="E2568" s="0" t="n">
        <v>2028</v>
      </c>
      <c r="F2568" s="5" t="n">
        <v>2.87823378868993</v>
      </c>
      <c r="G2568" s="11" t="n">
        <v>0.05</v>
      </c>
      <c r="H2568" s="5" t="n">
        <v>0.143911689434497</v>
      </c>
      <c r="I2568" s="5" t="n">
        <v>2.73432209925543</v>
      </c>
    </row>
    <row r="2569" customFormat="false" ht="14.25" hidden="false" customHeight="false" outlineLevel="0" collapsed="false">
      <c r="A2569" s="0" t="s">
        <v>100</v>
      </c>
      <c r="B2569" s="0" t="s">
        <v>54</v>
      </c>
      <c r="C2569" s="0" t="s">
        <v>75</v>
      </c>
      <c r="D2569" s="0" t="s">
        <v>210</v>
      </c>
      <c r="E2569" s="0" t="n">
        <v>2029</v>
      </c>
      <c r="F2569" s="5" t="n">
        <v>3.29161423689875</v>
      </c>
      <c r="G2569" s="11" t="n">
        <v>0.06</v>
      </c>
      <c r="H2569" s="5" t="n">
        <v>0.197496854213925</v>
      </c>
      <c r="I2569" s="5" t="n">
        <v>3.09411738268483</v>
      </c>
    </row>
    <row r="2570" customFormat="false" ht="14.25" hidden="false" customHeight="false" outlineLevel="0" collapsed="false">
      <c r="A2570" s="0" t="s">
        <v>100</v>
      </c>
      <c r="B2570" s="0" t="s">
        <v>54</v>
      </c>
      <c r="C2570" s="0" t="s">
        <v>75</v>
      </c>
      <c r="D2570" s="0" t="s">
        <v>210</v>
      </c>
      <c r="E2570" s="0" t="n">
        <v>2030</v>
      </c>
      <c r="F2570" s="5" t="n">
        <v>3.50944576662858</v>
      </c>
      <c r="G2570" s="11" t="n">
        <v>0.07</v>
      </c>
      <c r="H2570" s="5" t="n">
        <v>0.245661203664</v>
      </c>
      <c r="I2570" s="5" t="n">
        <v>3.26378456296458</v>
      </c>
    </row>
    <row r="2571" customFormat="false" ht="14.25" hidden="false" customHeight="false" outlineLevel="0" collapsed="false">
      <c r="A2571" s="0" t="s">
        <v>100</v>
      </c>
      <c r="B2571" s="0" t="s">
        <v>54</v>
      </c>
      <c r="C2571" s="0" t="s">
        <v>75</v>
      </c>
      <c r="D2571" s="0" t="s">
        <v>210</v>
      </c>
      <c r="E2571" s="0" t="n">
        <v>2031</v>
      </c>
      <c r="F2571" s="5" t="n">
        <v>3.783004065792</v>
      </c>
      <c r="G2571" s="11" t="n">
        <v>0.08</v>
      </c>
      <c r="H2571" s="5" t="n">
        <v>0.30264032526336</v>
      </c>
      <c r="I2571" s="5" t="n">
        <v>3.48036374052864</v>
      </c>
    </row>
    <row r="2572" customFormat="false" ht="14.25" hidden="false" customHeight="false" outlineLevel="0" collapsed="false">
      <c r="A2572" s="0" t="s">
        <v>100</v>
      </c>
      <c r="B2572" s="0" t="s">
        <v>54</v>
      </c>
      <c r="C2572" s="0" t="s">
        <v>75</v>
      </c>
      <c r="D2572" s="0" t="s">
        <v>210</v>
      </c>
      <c r="E2572" s="0" t="n">
        <v>2032</v>
      </c>
      <c r="F2572" s="5" t="n">
        <v>4.23120177749348</v>
      </c>
      <c r="G2572" s="11" t="n">
        <v>0.08</v>
      </c>
      <c r="H2572" s="5" t="n">
        <v>0.338496142199479</v>
      </c>
      <c r="I2572" s="5" t="n">
        <v>3.892705635294</v>
      </c>
    </row>
    <row r="2573" customFormat="false" ht="14.25" hidden="false" customHeight="false" outlineLevel="0" collapsed="false">
      <c r="A2573" s="0" t="s">
        <v>100</v>
      </c>
      <c r="B2573" s="0" t="s">
        <v>54</v>
      </c>
      <c r="C2573" s="0" t="s">
        <v>75</v>
      </c>
      <c r="D2573" s="0" t="s">
        <v>210</v>
      </c>
      <c r="E2573" s="0" t="n">
        <v>2033</v>
      </c>
      <c r="F2573" s="5" t="n">
        <v>4.6777346050783</v>
      </c>
      <c r="G2573" s="11" t="n">
        <v>0.09</v>
      </c>
      <c r="H2573" s="5" t="n">
        <v>0.420996114457047</v>
      </c>
      <c r="I2573" s="5" t="n">
        <v>4.25673849062125</v>
      </c>
    </row>
    <row r="2574" customFormat="false" ht="14.25" hidden="false" customHeight="false" outlineLevel="0" collapsed="false">
      <c r="A2574" s="0" t="s">
        <v>100</v>
      </c>
      <c r="B2574" s="0" t="s">
        <v>54</v>
      </c>
      <c r="C2574" s="0" t="s">
        <v>75</v>
      </c>
      <c r="D2574" s="0" t="s">
        <v>210</v>
      </c>
      <c r="E2574" s="0" t="n">
        <v>2034</v>
      </c>
      <c r="F2574" s="5" t="n">
        <v>5.11084605216249</v>
      </c>
      <c r="G2574" s="11" t="n">
        <v>0.09</v>
      </c>
      <c r="H2574" s="5" t="n">
        <v>0.459976144694624</v>
      </c>
      <c r="I2574" s="5" t="n">
        <v>4.65086990746787</v>
      </c>
    </row>
    <row r="2575" customFormat="false" ht="14.25" hidden="false" customHeight="false" outlineLevel="0" collapsed="false">
      <c r="A2575" s="0" t="s">
        <v>100</v>
      </c>
      <c r="B2575" s="0" t="s">
        <v>54</v>
      </c>
      <c r="C2575" s="0" t="s">
        <v>75</v>
      </c>
      <c r="D2575" s="0" t="s">
        <v>210</v>
      </c>
      <c r="E2575" s="0" t="n">
        <v>2035</v>
      </c>
      <c r="F2575" s="5" t="n">
        <v>5.51790790406373</v>
      </c>
      <c r="G2575" s="11" t="n">
        <v>0.1</v>
      </c>
      <c r="H2575" s="5" t="n">
        <v>0.551790790406373</v>
      </c>
      <c r="I2575" s="5" t="n">
        <v>4.96611711365736</v>
      </c>
    </row>
    <row r="2576" customFormat="false" ht="14.25" hidden="false" customHeight="false" outlineLevel="0" collapsed="false">
      <c r="A2576" s="0" t="s">
        <v>100</v>
      </c>
      <c r="B2576" s="0" t="s">
        <v>54</v>
      </c>
      <c r="C2576" s="0" t="s">
        <v>75</v>
      </c>
      <c r="D2576" s="0" t="s">
        <v>210</v>
      </c>
      <c r="E2576" s="0" t="n">
        <v>2036</v>
      </c>
      <c r="F2576" s="5" t="n">
        <v>5.88597075429113</v>
      </c>
      <c r="G2576" s="11" t="n">
        <v>0.1</v>
      </c>
      <c r="H2576" s="5" t="n">
        <v>0.588597075429113</v>
      </c>
      <c r="I2576" s="5" t="n">
        <v>5.29737367886202</v>
      </c>
    </row>
    <row r="2577" customFormat="false" ht="14.25" hidden="false" customHeight="false" outlineLevel="0" collapsed="false">
      <c r="A2577" s="0" t="s">
        <v>100</v>
      </c>
      <c r="B2577" s="0" t="s">
        <v>54</v>
      </c>
      <c r="C2577" s="0" t="s">
        <v>75</v>
      </c>
      <c r="D2577" s="0" t="s">
        <v>210</v>
      </c>
      <c r="E2577" s="0" t="n">
        <v>2037</v>
      </c>
      <c r="F2577" s="5" t="n">
        <v>6.20240054204182</v>
      </c>
      <c r="G2577" s="11" t="n">
        <v>0.1</v>
      </c>
      <c r="H2577" s="5" t="n">
        <v>0.620240054204182</v>
      </c>
      <c r="I2577" s="5" t="n">
        <v>5.58216048783764</v>
      </c>
    </row>
    <row r="2578" customFormat="false" ht="14.25" hidden="false" customHeight="false" outlineLevel="0" collapsed="false">
      <c r="A2578" s="0" t="s">
        <v>100</v>
      </c>
      <c r="B2578" s="0" t="s">
        <v>54</v>
      </c>
      <c r="C2578" s="0" t="s">
        <v>75</v>
      </c>
      <c r="D2578" s="0" t="s">
        <v>210</v>
      </c>
      <c r="E2578" s="0" t="n">
        <v>2038</v>
      </c>
      <c r="F2578" s="5" t="n">
        <v>6.45556185749949</v>
      </c>
      <c r="G2578" s="11" t="n">
        <v>0.1</v>
      </c>
      <c r="H2578" s="5" t="n">
        <v>0.645556185749949</v>
      </c>
      <c r="I2578" s="5" t="n">
        <v>5.81000567174954</v>
      </c>
    </row>
    <row r="2579" customFormat="false" ht="14.25" hidden="false" customHeight="false" outlineLevel="0" collapsed="false">
      <c r="A2579" s="0" t="s">
        <v>100</v>
      </c>
      <c r="B2579" s="0" t="s">
        <v>54</v>
      </c>
      <c r="C2579" s="0" t="s">
        <v>75</v>
      </c>
      <c r="D2579" s="0" t="s">
        <v>210</v>
      </c>
      <c r="E2579" s="0" t="n">
        <v>2039</v>
      </c>
      <c r="F2579" s="5" t="n">
        <v>6.63549988500753</v>
      </c>
      <c r="G2579" s="11" t="n">
        <v>0.1</v>
      </c>
      <c r="H2579" s="5" t="n">
        <v>0.663549988500753</v>
      </c>
      <c r="I2579" s="5" t="n">
        <v>5.97194989650678</v>
      </c>
    </row>
    <row r="2580" customFormat="false" ht="14.25" hidden="false" customHeight="false" outlineLevel="0" collapsed="false">
      <c r="A2580" s="0" t="s">
        <v>100</v>
      </c>
      <c r="B2580" s="0" t="s">
        <v>54</v>
      </c>
      <c r="C2580" s="0" t="s">
        <v>75</v>
      </c>
      <c r="D2580" s="0" t="s">
        <v>210</v>
      </c>
      <c r="E2580" s="0" t="n">
        <v>2040</v>
      </c>
      <c r="F2580" s="5" t="n">
        <v>6.73456789829069</v>
      </c>
      <c r="G2580" s="11" t="n">
        <v>0.1</v>
      </c>
      <c r="H2580" s="5" t="n">
        <v>0.673456789829069</v>
      </c>
      <c r="I2580" s="5" t="n">
        <v>6.06111110846162</v>
      </c>
    </row>
    <row r="2581" customFormat="false" ht="14.25" hidden="false" customHeight="false" outlineLevel="0" collapsed="false">
      <c r="A2581" s="0" t="s">
        <v>100</v>
      </c>
      <c r="B2581" s="0" t="s">
        <v>54</v>
      </c>
      <c r="C2581" s="0" t="s">
        <v>76</v>
      </c>
      <c r="D2581" s="0" t="s">
        <v>210</v>
      </c>
      <c r="E2581" s="0" t="n">
        <v>2024</v>
      </c>
      <c r="F2581" s="5" t="n">
        <v>0.02</v>
      </c>
      <c r="G2581" s="11" t="n">
        <v>1</v>
      </c>
      <c r="H2581" s="5" t="n">
        <v>0.02</v>
      </c>
      <c r="I2581" s="5" t="n">
        <v>0</v>
      </c>
    </row>
    <row r="2582" customFormat="false" ht="14.25" hidden="false" customHeight="false" outlineLevel="0" collapsed="false">
      <c r="A2582" s="0" t="s">
        <v>100</v>
      </c>
      <c r="B2582" s="0" t="s">
        <v>54</v>
      </c>
      <c r="C2582" s="0" t="s">
        <v>76</v>
      </c>
      <c r="D2582" s="0" t="s">
        <v>210</v>
      </c>
      <c r="E2582" s="0" t="n">
        <v>2024</v>
      </c>
      <c r="F2582" s="5" t="n">
        <v>0</v>
      </c>
      <c r="G2582" s="11" t="n">
        <v>1</v>
      </c>
      <c r="H2582" s="5" t="n">
        <v>0</v>
      </c>
      <c r="I2582" s="5" t="n">
        <v>0</v>
      </c>
    </row>
    <row r="2583" customFormat="false" ht="14.25" hidden="false" customHeight="false" outlineLevel="0" collapsed="false">
      <c r="A2583" s="0" t="s">
        <v>100</v>
      </c>
      <c r="B2583" s="0" t="s">
        <v>54</v>
      </c>
      <c r="C2583" s="0" t="s">
        <v>76</v>
      </c>
      <c r="D2583" s="0" t="s">
        <v>210</v>
      </c>
      <c r="E2583" s="0" t="n">
        <v>2025</v>
      </c>
      <c r="F2583" s="5" t="n">
        <v>0.025</v>
      </c>
      <c r="G2583" s="11" t="n">
        <v>1</v>
      </c>
      <c r="H2583" s="5" t="n">
        <v>0.025</v>
      </c>
      <c r="I2583" s="5" t="n">
        <v>0</v>
      </c>
    </row>
    <row r="2584" customFormat="false" ht="14.25" hidden="false" customHeight="false" outlineLevel="0" collapsed="false">
      <c r="A2584" s="0" t="s">
        <v>100</v>
      </c>
      <c r="B2584" s="0" t="s">
        <v>54</v>
      </c>
      <c r="C2584" s="0" t="s">
        <v>76</v>
      </c>
      <c r="D2584" s="0" t="s">
        <v>210</v>
      </c>
      <c r="E2584" s="0" t="n">
        <v>2025</v>
      </c>
      <c r="F2584" s="5" t="n">
        <v>0</v>
      </c>
      <c r="G2584" s="11" t="n">
        <v>1</v>
      </c>
      <c r="H2584" s="5" t="n">
        <v>0</v>
      </c>
      <c r="I2584" s="5" t="n">
        <v>0</v>
      </c>
    </row>
    <row r="2585" customFormat="false" ht="14.25" hidden="false" customHeight="false" outlineLevel="0" collapsed="false">
      <c r="A2585" s="0" t="s">
        <v>100</v>
      </c>
      <c r="B2585" s="0" t="s">
        <v>54</v>
      </c>
      <c r="C2585" s="0" t="s">
        <v>76</v>
      </c>
      <c r="D2585" s="0" t="s">
        <v>210</v>
      </c>
      <c r="E2585" s="0" t="n">
        <v>2026</v>
      </c>
      <c r="F2585" s="5" t="n">
        <v>0.077412</v>
      </c>
      <c r="G2585" s="11" t="n">
        <v>1</v>
      </c>
      <c r="H2585" s="5" t="n">
        <v>0.077412</v>
      </c>
      <c r="I2585" s="5" t="n">
        <v>0</v>
      </c>
    </row>
    <row r="2586" customFormat="false" ht="14.25" hidden="false" customHeight="false" outlineLevel="0" collapsed="false">
      <c r="A2586" s="0" t="s">
        <v>100</v>
      </c>
      <c r="B2586" s="0" t="s">
        <v>54</v>
      </c>
      <c r="C2586" s="0" t="s">
        <v>76</v>
      </c>
      <c r="D2586" s="0" t="s">
        <v>210</v>
      </c>
      <c r="E2586" s="0" t="n">
        <v>2026</v>
      </c>
      <c r="F2586" s="5" t="n">
        <v>0</v>
      </c>
      <c r="G2586" s="11" t="n">
        <v>1</v>
      </c>
      <c r="H2586" s="5" t="n">
        <v>0</v>
      </c>
      <c r="I2586" s="5" t="n">
        <v>0</v>
      </c>
    </row>
    <row r="2587" customFormat="false" ht="14.25" hidden="false" customHeight="false" outlineLevel="0" collapsed="false">
      <c r="A2587" s="0" t="s">
        <v>100</v>
      </c>
      <c r="B2587" s="0" t="s">
        <v>54</v>
      </c>
      <c r="C2587" s="0" t="s">
        <v>76</v>
      </c>
      <c r="D2587" s="0" t="s">
        <v>210</v>
      </c>
      <c r="E2587" s="0" t="n">
        <v>2027</v>
      </c>
      <c r="F2587" s="5" t="n">
        <v>0.129823</v>
      </c>
      <c r="G2587" s="11" t="n">
        <v>1</v>
      </c>
      <c r="H2587" s="5" t="n">
        <v>0.129823</v>
      </c>
      <c r="I2587" s="5" t="n">
        <v>0</v>
      </c>
    </row>
    <row r="2588" customFormat="false" ht="14.25" hidden="false" customHeight="false" outlineLevel="0" collapsed="false">
      <c r="A2588" s="0" t="s">
        <v>100</v>
      </c>
      <c r="B2588" s="0" t="s">
        <v>54</v>
      </c>
      <c r="C2588" s="0" t="s">
        <v>76</v>
      </c>
      <c r="D2588" s="0" t="s">
        <v>210</v>
      </c>
      <c r="E2588" s="0" t="n">
        <v>2027</v>
      </c>
      <c r="F2588" s="5" t="n">
        <v>0</v>
      </c>
      <c r="G2588" s="11" t="n">
        <v>1</v>
      </c>
      <c r="H2588" s="5" t="n">
        <v>0</v>
      </c>
      <c r="I2588" s="5" t="n">
        <v>0</v>
      </c>
    </row>
    <row r="2589" customFormat="false" ht="14.25" hidden="false" customHeight="false" outlineLevel="0" collapsed="false">
      <c r="A2589" s="0" t="s">
        <v>100</v>
      </c>
      <c r="B2589" s="0" t="s">
        <v>54</v>
      </c>
      <c r="C2589" s="0" t="s">
        <v>76</v>
      </c>
      <c r="D2589" s="0" t="s">
        <v>210</v>
      </c>
      <c r="E2589" s="0" t="n">
        <v>2028</v>
      </c>
      <c r="F2589" s="5" t="n">
        <v>0.21865</v>
      </c>
      <c r="G2589" s="11" t="n">
        <v>1</v>
      </c>
      <c r="H2589" s="5" t="n">
        <v>0.21865</v>
      </c>
      <c r="I2589" s="5" t="n">
        <v>0</v>
      </c>
    </row>
    <row r="2590" customFormat="false" ht="14.25" hidden="false" customHeight="false" outlineLevel="0" collapsed="false">
      <c r="A2590" s="0" t="s">
        <v>100</v>
      </c>
      <c r="B2590" s="0" t="s">
        <v>54</v>
      </c>
      <c r="C2590" s="0" t="s">
        <v>76</v>
      </c>
      <c r="D2590" s="0" t="s">
        <v>210</v>
      </c>
      <c r="E2590" s="0" t="n">
        <v>2028</v>
      </c>
      <c r="F2590" s="5" t="n">
        <v>0</v>
      </c>
      <c r="G2590" s="11" t="n">
        <v>1</v>
      </c>
      <c r="H2590" s="5" t="n">
        <v>0</v>
      </c>
      <c r="I2590" s="5" t="n">
        <v>0</v>
      </c>
    </row>
    <row r="2591" customFormat="false" ht="14.25" hidden="false" customHeight="false" outlineLevel="0" collapsed="false">
      <c r="A2591" s="0" t="s">
        <v>100</v>
      </c>
      <c r="B2591" s="0" t="s">
        <v>54</v>
      </c>
      <c r="C2591" s="0" t="s">
        <v>76</v>
      </c>
      <c r="D2591" s="0" t="s">
        <v>210</v>
      </c>
      <c r="E2591" s="0" t="n">
        <v>2029</v>
      </c>
      <c r="F2591" s="5" t="n">
        <v>0.34164</v>
      </c>
      <c r="G2591" s="11" t="n">
        <v>1</v>
      </c>
      <c r="H2591" s="5" t="n">
        <v>0.34164</v>
      </c>
      <c r="I2591" s="5" t="n">
        <v>0</v>
      </c>
    </row>
    <row r="2592" customFormat="false" ht="14.25" hidden="false" customHeight="false" outlineLevel="0" collapsed="false">
      <c r="A2592" s="0" t="s">
        <v>100</v>
      </c>
      <c r="B2592" s="0" t="s">
        <v>54</v>
      </c>
      <c r="C2592" s="0" t="s">
        <v>76</v>
      </c>
      <c r="D2592" s="0" t="s">
        <v>210</v>
      </c>
      <c r="E2592" s="0" t="n">
        <v>2029</v>
      </c>
      <c r="F2592" s="5" t="n">
        <v>0</v>
      </c>
      <c r="G2592" s="11" t="n">
        <v>1</v>
      </c>
      <c r="H2592" s="5" t="n">
        <v>0</v>
      </c>
      <c r="I2592" s="5" t="n">
        <v>0</v>
      </c>
    </row>
    <row r="2593" customFormat="false" ht="14.25" hidden="false" customHeight="false" outlineLevel="0" collapsed="false">
      <c r="A2593" s="0" t="s">
        <v>100</v>
      </c>
      <c r="B2593" s="0" t="s">
        <v>54</v>
      </c>
      <c r="C2593" s="0" t="s">
        <v>76</v>
      </c>
      <c r="D2593" s="0" t="s">
        <v>210</v>
      </c>
      <c r="E2593" s="0" t="n">
        <v>2030</v>
      </c>
      <c r="F2593" s="5" t="n">
        <v>0.38106</v>
      </c>
      <c r="G2593" s="11" t="n">
        <v>1</v>
      </c>
      <c r="H2593" s="5" t="n">
        <v>0.38106</v>
      </c>
      <c r="I2593" s="5" t="n">
        <v>0</v>
      </c>
    </row>
    <row r="2594" customFormat="false" ht="14.25" hidden="false" customHeight="false" outlineLevel="0" collapsed="false">
      <c r="A2594" s="0" t="s">
        <v>100</v>
      </c>
      <c r="B2594" s="0" t="s">
        <v>54</v>
      </c>
      <c r="C2594" s="0" t="s">
        <v>76</v>
      </c>
      <c r="D2594" s="0" t="s">
        <v>210</v>
      </c>
      <c r="E2594" s="0" t="n">
        <v>2030</v>
      </c>
      <c r="F2594" s="5" t="n">
        <v>0</v>
      </c>
      <c r="G2594" s="11" t="n">
        <v>1</v>
      </c>
      <c r="H2594" s="5" t="n">
        <v>0</v>
      </c>
      <c r="I2594" s="5" t="n">
        <v>0</v>
      </c>
    </row>
    <row r="2595" customFormat="false" ht="14.25" hidden="false" customHeight="false" outlineLevel="0" collapsed="false">
      <c r="A2595" s="0" t="s">
        <v>100</v>
      </c>
      <c r="B2595" s="0" t="s">
        <v>54</v>
      </c>
      <c r="C2595" s="0" t="s">
        <v>76</v>
      </c>
      <c r="D2595" s="0" t="s">
        <v>210</v>
      </c>
      <c r="E2595" s="0" t="n">
        <v>2031</v>
      </c>
      <c r="F2595" s="5" t="n">
        <v>0.494327</v>
      </c>
      <c r="G2595" s="11" t="n">
        <v>1</v>
      </c>
      <c r="H2595" s="5" t="n">
        <v>0.494327</v>
      </c>
      <c r="I2595" s="5" t="n">
        <v>0</v>
      </c>
    </row>
    <row r="2596" customFormat="false" ht="14.25" hidden="false" customHeight="false" outlineLevel="0" collapsed="false">
      <c r="A2596" s="0" t="s">
        <v>100</v>
      </c>
      <c r="B2596" s="0" t="s">
        <v>54</v>
      </c>
      <c r="C2596" s="0" t="s">
        <v>76</v>
      </c>
      <c r="D2596" s="0" t="s">
        <v>210</v>
      </c>
      <c r="E2596" s="0" t="n">
        <v>2031</v>
      </c>
      <c r="F2596" s="5" t="n">
        <v>0</v>
      </c>
      <c r="G2596" s="11" t="n">
        <v>1</v>
      </c>
      <c r="H2596" s="5" t="n">
        <v>0</v>
      </c>
      <c r="I2596" s="5" t="n">
        <v>0</v>
      </c>
    </row>
    <row r="2597" customFormat="false" ht="14.25" hidden="false" customHeight="false" outlineLevel="0" collapsed="false">
      <c r="A2597" s="0" t="s">
        <v>100</v>
      </c>
      <c r="B2597" s="0" t="s">
        <v>54</v>
      </c>
      <c r="C2597" s="0" t="s">
        <v>76</v>
      </c>
      <c r="D2597" s="0" t="s">
        <v>210</v>
      </c>
      <c r="E2597" s="0" t="n">
        <v>2032</v>
      </c>
      <c r="F2597" s="5" t="n">
        <v>0.629143</v>
      </c>
      <c r="G2597" s="11" t="n">
        <v>1</v>
      </c>
      <c r="H2597" s="5" t="n">
        <v>0.629143</v>
      </c>
      <c r="I2597" s="5" t="n">
        <v>0</v>
      </c>
    </row>
    <row r="2598" customFormat="false" ht="14.25" hidden="false" customHeight="false" outlineLevel="0" collapsed="false">
      <c r="A2598" s="0" t="s">
        <v>100</v>
      </c>
      <c r="B2598" s="0" t="s">
        <v>54</v>
      </c>
      <c r="C2598" s="0" t="s">
        <v>76</v>
      </c>
      <c r="D2598" s="0" t="s">
        <v>210</v>
      </c>
      <c r="E2598" s="0" t="n">
        <v>2032</v>
      </c>
      <c r="F2598" s="5" t="n">
        <v>0</v>
      </c>
      <c r="G2598" s="11" t="n">
        <v>1</v>
      </c>
      <c r="H2598" s="5" t="n">
        <v>0</v>
      </c>
      <c r="I2598" s="5" t="n">
        <v>0</v>
      </c>
    </row>
    <row r="2599" customFormat="false" ht="14.25" hidden="false" customHeight="false" outlineLevel="0" collapsed="false">
      <c r="A2599" s="0" t="s">
        <v>100</v>
      </c>
      <c r="B2599" s="0" t="s">
        <v>54</v>
      </c>
      <c r="C2599" s="0" t="s">
        <v>76</v>
      </c>
      <c r="D2599" s="0" t="s">
        <v>210</v>
      </c>
      <c r="E2599" s="0" t="n">
        <v>2033</v>
      </c>
      <c r="F2599" s="5" t="n">
        <v>0.792605</v>
      </c>
      <c r="G2599" s="11" t="n">
        <v>1</v>
      </c>
      <c r="H2599" s="5" t="n">
        <v>0.792605</v>
      </c>
      <c r="I2599" s="5" t="n">
        <v>0</v>
      </c>
    </row>
    <row r="2600" customFormat="false" ht="14.25" hidden="false" customHeight="false" outlineLevel="0" collapsed="false">
      <c r="A2600" s="0" t="s">
        <v>100</v>
      </c>
      <c r="B2600" s="0" t="s">
        <v>54</v>
      </c>
      <c r="C2600" s="0" t="s">
        <v>76</v>
      </c>
      <c r="D2600" s="0" t="s">
        <v>210</v>
      </c>
      <c r="E2600" s="0" t="n">
        <v>2033</v>
      </c>
      <c r="F2600" s="5" t="n">
        <v>0</v>
      </c>
      <c r="G2600" s="11" t="n">
        <v>1</v>
      </c>
      <c r="H2600" s="5" t="n">
        <v>0</v>
      </c>
      <c r="I2600" s="5" t="n">
        <v>0</v>
      </c>
    </row>
    <row r="2601" customFormat="false" ht="14.25" hidden="false" customHeight="false" outlineLevel="0" collapsed="false">
      <c r="A2601" s="0" t="s">
        <v>100</v>
      </c>
      <c r="B2601" s="0" t="s">
        <v>54</v>
      </c>
      <c r="C2601" s="0" t="s">
        <v>76</v>
      </c>
      <c r="D2601" s="0" t="s">
        <v>210</v>
      </c>
      <c r="E2601" s="0" t="n">
        <v>2034</v>
      </c>
      <c r="F2601" s="5" t="n">
        <v>0.976828</v>
      </c>
      <c r="G2601" s="11" t="n">
        <v>1</v>
      </c>
      <c r="H2601" s="5" t="n">
        <v>0.976828</v>
      </c>
      <c r="I2601" s="5" t="n">
        <v>0</v>
      </c>
    </row>
    <row r="2602" customFormat="false" ht="14.25" hidden="false" customHeight="false" outlineLevel="0" collapsed="false">
      <c r="A2602" s="0" t="s">
        <v>100</v>
      </c>
      <c r="B2602" s="0" t="s">
        <v>54</v>
      </c>
      <c r="C2602" s="0" t="s">
        <v>76</v>
      </c>
      <c r="D2602" s="0" t="s">
        <v>210</v>
      </c>
      <c r="E2602" s="0" t="n">
        <v>2034</v>
      </c>
      <c r="F2602" s="5" t="n">
        <v>0</v>
      </c>
      <c r="G2602" s="11" t="n">
        <v>1</v>
      </c>
      <c r="H2602" s="5" t="n">
        <v>0</v>
      </c>
      <c r="I2602" s="5" t="n">
        <v>0</v>
      </c>
    </row>
    <row r="2603" customFormat="false" ht="14.25" hidden="false" customHeight="false" outlineLevel="0" collapsed="false">
      <c r="A2603" s="0" t="s">
        <v>100</v>
      </c>
      <c r="B2603" s="0" t="s">
        <v>54</v>
      </c>
      <c r="C2603" s="0" t="s">
        <v>76</v>
      </c>
      <c r="D2603" s="0" t="s">
        <v>210</v>
      </c>
      <c r="E2603" s="0" t="n">
        <v>2035</v>
      </c>
      <c r="F2603" s="5" t="n">
        <v>1.1826</v>
      </c>
      <c r="G2603" s="11" t="n">
        <v>1</v>
      </c>
      <c r="H2603" s="5" t="n">
        <v>1.1826</v>
      </c>
      <c r="I2603" s="5" t="n">
        <v>0</v>
      </c>
    </row>
    <row r="2604" customFormat="false" ht="14.25" hidden="false" customHeight="false" outlineLevel="0" collapsed="false">
      <c r="A2604" s="0" t="s">
        <v>100</v>
      </c>
      <c r="B2604" s="0" t="s">
        <v>54</v>
      </c>
      <c r="C2604" s="0" t="s">
        <v>76</v>
      </c>
      <c r="D2604" s="0" t="s">
        <v>210</v>
      </c>
      <c r="E2604" s="0" t="n">
        <v>2035</v>
      </c>
      <c r="F2604" s="5" t="n">
        <v>0</v>
      </c>
      <c r="G2604" s="11" t="n">
        <v>1</v>
      </c>
      <c r="H2604" s="5" t="n">
        <v>0</v>
      </c>
      <c r="I2604" s="5" t="n">
        <v>0</v>
      </c>
    </row>
    <row r="2605" customFormat="false" ht="14.25" hidden="false" customHeight="false" outlineLevel="0" collapsed="false">
      <c r="A2605" s="0" t="s">
        <v>100</v>
      </c>
      <c r="B2605" s="0" t="s">
        <v>54</v>
      </c>
      <c r="C2605" s="0" t="s">
        <v>76</v>
      </c>
      <c r="D2605" s="0" t="s">
        <v>210</v>
      </c>
      <c r="E2605" s="0" t="n">
        <v>2036</v>
      </c>
      <c r="F2605" s="5" t="n">
        <v>1.41071</v>
      </c>
      <c r="G2605" s="11" t="n">
        <v>1</v>
      </c>
      <c r="H2605" s="5" t="n">
        <v>1.41071</v>
      </c>
      <c r="I2605" s="5" t="n">
        <v>0</v>
      </c>
    </row>
    <row r="2606" customFormat="false" ht="14.25" hidden="false" customHeight="false" outlineLevel="0" collapsed="false">
      <c r="A2606" s="0" t="s">
        <v>100</v>
      </c>
      <c r="B2606" s="0" t="s">
        <v>54</v>
      </c>
      <c r="C2606" s="0" t="s">
        <v>76</v>
      </c>
      <c r="D2606" s="0" t="s">
        <v>210</v>
      </c>
      <c r="E2606" s="0" t="n">
        <v>2036</v>
      </c>
      <c r="F2606" s="5" t="n">
        <v>0</v>
      </c>
      <c r="G2606" s="11" t="n">
        <v>1</v>
      </c>
      <c r="H2606" s="5" t="n">
        <v>0</v>
      </c>
      <c r="I2606" s="5" t="n">
        <v>0</v>
      </c>
    </row>
    <row r="2607" customFormat="false" ht="14.25" hidden="false" customHeight="false" outlineLevel="0" collapsed="false">
      <c r="A2607" s="0" t="s">
        <v>100</v>
      </c>
      <c r="B2607" s="0" t="s">
        <v>54</v>
      </c>
      <c r="C2607" s="0" t="s">
        <v>76</v>
      </c>
      <c r="D2607" s="0" t="s">
        <v>210</v>
      </c>
      <c r="E2607" s="0" t="n">
        <v>2037</v>
      </c>
      <c r="F2607" s="5" t="n">
        <v>1.615782</v>
      </c>
      <c r="G2607" s="11" t="n">
        <v>1</v>
      </c>
      <c r="H2607" s="5" t="n">
        <v>1.615782</v>
      </c>
      <c r="I2607" s="5" t="n">
        <v>0</v>
      </c>
    </row>
    <row r="2608" customFormat="false" ht="14.25" hidden="false" customHeight="false" outlineLevel="0" collapsed="false">
      <c r="A2608" s="0" t="s">
        <v>100</v>
      </c>
      <c r="B2608" s="0" t="s">
        <v>54</v>
      </c>
      <c r="C2608" s="0" t="s">
        <v>76</v>
      </c>
      <c r="D2608" s="0" t="s">
        <v>210</v>
      </c>
      <c r="E2608" s="0" t="n">
        <v>2037</v>
      </c>
      <c r="F2608" s="5" t="n">
        <v>0</v>
      </c>
      <c r="G2608" s="11" t="n">
        <v>1</v>
      </c>
      <c r="H2608" s="5" t="n">
        <v>0</v>
      </c>
      <c r="I2608" s="5" t="n">
        <v>0</v>
      </c>
    </row>
    <row r="2609" customFormat="false" ht="14.25" hidden="false" customHeight="false" outlineLevel="0" collapsed="false">
      <c r="A2609" s="0" t="s">
        <v>100</v>
      </c>
      <c r="B2609" s="0" t="s">
        <v>54</v>
      </c>
      <c r="C2609" s="0" t="s">
        <v>76</v>
      </c>
      <c r="D2609" s="0" t="s">
        <v>210</v>
      </c>
      <c r="E2609" s="0" t="n">
        <v>2038</v>
      </c>
      <c r="F2609" s="5" t="n">
        <v>1.83776</v>
      </c>
      <c r="G2609" s="11" t="n">
        <v>1</v>
      </c>
      <c r="H2609" s="5" t="n">
        <v>1.83776</v>
      </c>
      <c r="I2609" s="5" t="n">
        <v>0</v>
      </c>
    </row>
    <row r="2610" customFormat="false" ht="14.25" hidden="false" customHeight="false" outlineLevel="0" collapsed="false">
      <c r="A2610" s="0" t="s">
        <v>100</v>
      </c>
      <c r="B2610" s="0" t="s">
        <v>54</v>
      </c>
      <c r="C2610" s="0" t="s">
        <v>76</v>
      </c>
      <c r="D2610" s="0" t="s">
        <v>210</v>
      </c>
      <c r="E2610" s="0" t="n">
        <v>2038</v>
      </c>
      <c r="F2610" s="5" t="n">
        <v>0</v>
      </c>
      <c r="G2610" s="11" t="n">
        <v>1</v>
      </c>
      <c r="H2610" s="5" t="n">
        <v>0</v>
      </c>
      <c r="I2610" s="5" t="n">
        <v>0</v>
      </c>
    </row>
    <row r="2611" customFormat="false" ht="14.25" hidden="false" customHeight="false" outlineLevel="0" collapsed="false">
      <c r="A2611" s="0" t="s">
        <v>100</v>
      </c>
      <c r="B2611" s="0" t="s">
        <v>54</v>
      </c>
      <c r="C2611" s="0" t="s">
        <v>76</v>
      </c>
      <c r="D2611" s="0" t="s">
        <v>210</v>
      </c>
      <c r="E2611" s="0" t="n">
        <v>2039</v>
      </c>
      <c r="F2611" s="5" t="n">
        <v>2.077171</v>
      </c>
      <c r="G2611" s="11" t="n">
        <v>1</v>
      </c>
      <c r="H2611" s="5" t="n">
        <v>2.077171</v>
      </c>
      <c r="I2611" s="5" t="n">
        <v>0</v>
      </c>
    </row>
    <row r="2612" customFormat="false" ht="14.25" hidden="false" customHeight="false" outlineLevel="0" collapsed="false">
      <c r="A2612" s="0" t="s">
        <v>100</v>
      </c>
      <c r="B2612" s="0" t="s">
        <v>54</v>
      </c>
      <c r="C2612" s="0" t="s">
        <v>76</v>
      </c>
      <c r="D2612" s="0" t="s">
        <v>210</v>
      </c>
      <c r="E2612" s="0" t="n">
        <v>2039</v>
      </c>
      <c r="F2612" s="5" t="n">
        <v>0</v>
      </c>
      <c r="G2612" s="11" t="n">
        <v>1</v>
      </c>
      <c r="H2612" s="5" t="n">
        <v>0</v>
      </c>
      <c r="I2612" s="5" t="n">
        <v>0</v>
      </c>
    </row>
    <row r="2613" customFormat="false" ht="14.25" hidden="false" customHeight="false" outlineLevel="0" collapsed="false">
      <c r="A2613" s="0" t="s">
        <v>100</v>
      </c>
      <c r="B2613" s="0" t="s">
        <v>54</v>
      </c>
      <c r="C2613" s="0" t="s">
        <v>76</v>
      </c>
      <c r="D2613" s="0" t="s">
        <v>210</v>
      </c>
      <c r="E2613" s="0" t="n">
        <v>2040</v>
      </c>
      <c r="F2613" s="5" t="n">
        <v>2.2776</v>
      </c>
      <c r="G2613" s="11" t="n">
        <v>1</v>
      </c>
      <c r="H2613" s="5" t="n">
        <v>2.2776</v>
      </c>
      <c r="I2613" s="5" t="n">
        <v>0</v>
      </c>
    </row>
    <row r="2614" customFormat="false" ht="14.25" hidden="false" customHeight="false" outlineLevel="0" collapsed="false">
      <c r="A2614" s="0" t="s">
        <v>100</v>
      </c>
      <c r="B2614" s="0" t="s">
        <v>54</v>
      </c>
      <c r="C2614" s="0" t="s">
        <v>76</v>
      </c>
      <c r="D2614" s="0" t="s">
        <v>210</v>
      </c>
      <c r="E2614" s="0" t="n">
        <v>2040</v>
      </c>
      <c r="F2614" s="5" t="n">
        <v>0</v>
      </c>
      <c r="G2614" s="11" t="n">
        <v>1</v>
      </c>
      <c r="H2614" s="5" t="n">
        <v>0</v>
      </c>
      <c r="I2614" s="5" t="n">
        <v>0</v>
      </c>
    </row>
    <row r="2615" customFormat="false" ht="14.25" hidden="false" customHeight="false" outlineLevel="0" collapsed="false">
      <c r="A2615" s="0" t="s">
        <v>100</v>
      </c>
      <c r="B2615" s="0" t="s">
        <v>54</v>
      </c>
      <c r="C2615" s="0" t="s">
        <v>79</v>
      </c>
      <c r="D2615" s="0" t="s">
        <v>211</v>
      </c>
      <c r="E2615" s="0" t="n">
        <v>2024</v>
      </c>
      <c r="F2615" s="5" t="n">
        <v>10.3</v>
      </c>
      <c r="G2615" s="11" t="n">
        <v>0.05</v>
      </c>
      <c r="H2615" s="5" t="n">
        <v>0.515</v>
      </c>
      <c r="I2615" s="5" t="n">
        <v>9.785</v>
      </c>
    </row>
    <row r="2616" customFormat="false" ht="14.25" hidden="false" customHeight="false" outlineLevel="0" collapsed="false">
      <c r="A2616" s="0" t="s">
        <v>100</v>
      </c>
      <c r="B2616" s="0" t="s">
        <v>54</v>
      </c>
      <c r="C2616" s="0" t="s">
        <v>79</v>
      </c>
      <c r="D2616" s="0" t="s">
        <v>211</v>
      </c>
      <c r="E2616" s="0" t="n">
        <v>2025</v>
      </c>
      <c r="F2616" s="5" t="n">
        <v>10.3515</v>
      </c>
      <c r="G2616" s="11" t="n">
        <v>0.05</v>
      </c>
      <c r="H2616" s="5" t="n">
        <v>0.517575</v>
      </c>
      <c r="I2616" s="5" t="n">
        <v>9.833925</v>
      </c>
    </row>
    <row r="2617" customFormat="false" ht="14.25" hidden="false" customHeight="false" outlineLevel="0" collapsed="false">
      <c r="A2617" s="0" t="s">
        <v>100</v>
      </c>
      <c r="B2617" s="0" t="s">
        <v>54</v>
      </c>
      <c r="C2617" s="0" t="s">
        <v>79</v>
      </c>
      <c r="D2617" s="0" t="s">
        <v>211</v>
      </c>
      <c r="E2617" s="0" t="n">
        <v>2026</v>
      </c>
      <c r="F2617" s="5" t="n">
        <v>10.4033</v>
      </c>
      <c r="G2617" s="11" t="n">
        <v>0.05</v>
      </c>
      <c r="H2617" s="5" t="n">
        <v>0.520165</v>
      </c>
      <c r="I2617" s="5" t="n">
        <v>9.883135</v>
      </c>
    </row>
    <row r="2618" customFormat="false" ht="14.25" hidden="false" customHeight="false" outlineLevel="0" collapsed="false">
      <c r="A2618" s="0" t="s">
        <v>100</v>
      </c>
      <c r="B2618" s="0" t="s">
        <v>54</v>
      </c>
      <c r="C2618" s="0" t="s">
        <v>79</v>
      </c>
      <c r="D2618" s="0" t="s">
        <v>211</v>
      </c>
      <c r="E2618" s="0" t="n">
        <v>2027</v>
      </c>
      <c r="F2618" s="5" t="n">
        <v>10.4553</v>
      </c>
      <c r="G2618" s="11" t="n">
        <v>0.05</v>
      </c>
      <c r="H2618" s="5" t="n">
        <v>0.522765</v>
      </c>
      <c r="I2618" s="5" t="n">
        <v>9.932535</v>
      </c>
    </row>
    <row r="2619" customFormat="false" ht="14.25" hidden="false" customHeight="false" outlineLevel="0" collapsed="false">
      <c r="A2619" s="0" t="s">
        <v>100</v>
      </c>
      <c r="B2619" s="0" t="s">
        <v>54</v>
      </c>
      <c r="C2619" s="0" t="s">
        <v>79</v>
      </c>
      <c r="D2619" s="0" t="s">
        <v>211</v>
      </c>
      <c r="E2619" s="0" t="n">
        <v>2028</v>
      </c>
      <c r="F2619" s="5" t="n">
        <v>10.5076</v>
      </c>
      <c r="G2619" s="11" t="n">
        <v>0.05</v>
      </c>
      <c r="H2619" s="5" t="n">
        <v>0.52538</v>
      </c>
      <c r="I2619" s="5" t="n">
        <v>9.98222</v>
      </c>
    </row>
    <row r="2620" customFormat="false" ht="14.25" hidden="false" customHeight="false" outlineLevel="0" collapsed="false">
      <c r="A2620" s="0" t="s">
        <v>100</v>
      </c>
      <c r="B2620" s="0" t="s">
        <v>54</v>
      </c>
      <c r="C2620" s="0" t="s">
        <v>79</v>
      </c>
      <c r="D2620" s="0" t="s">
        <v>211</v>
      </c>
      <c r="E2620" s="0" t="n">
        <v>2029</v>
      </c>
      <c r="F2620" s="5" t="n">
        <v>10.5601</v>
      </c>
      <c r="G2620" s="11" t="n">
        <v>0.05</v>
      </c>
      <c r="H2620" s="5" t="n">
        <v>0.528005</v>
      </c>
      <c r="I2620" s="5" t="n">
        <v>10.032095</v>
      </c>
    </row>
    <row r="2621" customFormat="false" ht="14.25" hidden="false" customHeight="false" outlineLevel="0" collapsed="false">
      <c r="A2621" s="0" t="s">
        <v>100</v>
      </c>
      <c r="B2621" s="0" t="s">
        <v>54</v>
      </c>
      <c r="C2621" s="0" t="s">
        <v>79</v>
      </c>
      <c r="D2621" s="0" t="s">
        <v>211</v>
      </c>
      <c r="E2621" s="0" t="n">
        <v>2030</v>
      </c>
      <c r="F2621" s="5" t="n">
        <v>10.6129</v>
      </c>
      <c r="G2621" s="11" t="n">
        <v>0.05</v>
      </c>
      <c r="H2621" s="5" t="n">
        <v>0.530645</v>
      </c>
      <c r="I2621" s="5" t="n">
        <v>10.082255</v>
      </c>
    </row>
    <row r="2622" customFormat="false" ht="14.25" hidden="false" customHeight="false" outlineLevel="0" collapsed="false">
      <c r="A2622" s="0" t="s">
        <v>100</v>
      </c>
      <c r="B2622" s="0" t="s">
        <v>54</v>
      </c>
      <c r="C2622" s="0" t="s">
        <v>79</v>
      </c>
      <c r="D2622" s="0" t="s">
        <v>211</v>
      </c>
      <c r="E2622" s="0" t="n">
        <v>2031</v>
      </c>
      <c r="F2622" s="5" t="n">
        <v>10.666</v>
      </c>
      <c r="G2622" s="11" t="n">
        <v>0.05</v>
      </c>
      <c r="H2622" s="5" t="n">
        <v>0.5333</v>
      </c>
      <c r="I2622" s="5" t="n">
        <v>10.1327</v>
      </c>
    </row>
    <row r="2623" customFormat="false" ht="14.25" hidden="false" customHeight="false" outlineLevel="0" collapsed="false">
      <c r="A2623" s="0" t="s">
        <v>100</v>
      </c>
      <c r="B2623" s="0" t="s">
        <v>54</v>
      </c>
      <c r="C2623" s="0" t="s">
        <v>79</v>
      </c>
      <c r="D2623" s="0" t="s">
        <v>211</v>
      </c>
      <c r="E2623" s="0" t="n">
        <v>2032</v>
      </c>
      <c r="F2623" s="5" t="n">
        <v>10.7193</v>
      </c>
      <c r="G2623" s="11" t="n">
        <v>0.05</v>
      </c>
      <c r="H2623" s="5" t="n">
        <v>0.535965</v>
      </c>
      <c r="I2623" s="5" t="n">
        <v>10.183335</v>
      </c>
    </row>
    <row r="2624" customFormat="false" ht="14.25" hidden="false" customHeight="false" outlineLevel="0" collapsed="false">
      <c r="A2624" s="0" t="s">
        <v>100</v>
      </c>
      <c r="B2624" s="0" t="s">
        <v>54</v>
      </c>
      <c r="C2624" s="0" t="s">
        <v>79</v>
      </c>
      <c r="D2624" s="0" t="s">
        <v>211</v>
      </c>
      <c r="E2624" s="0" t="n">
        <v>2033</v>
      </c>
      <c r="F2624" s="5" t="n">
        <v>10.7729</v>
      </c>
      <c r="G2624" s="11" t="n">
        <v>0.05</v>
      </c>
      <c r="H2624" s="5" t="n">
        <v>0.538645</v>
      </c>
      <c r="I2624" s="5" t="n">
        <v>10.234255</v>
      </c>
    </row>
    <row r="2625" customFormat="false" ht="14.25" hidden="false" customHeight="false" outlineLevel="0" collapsed="false">
      <c r="A2625" s="0" t="s">
        <v>100</v>
      </c>
      <c r="B2625" s="0" t="s">
        <v>54</v>
      </c>
      <c r="C2625" s="0" t="s">
        <v>79</v>
      </c>
      <c r="D2625" s="0" t="s">
        <v>211</v>
      </c>
      <c r="E2625" s="0" t="n">
        <v>2034</v>
      </c>
      <c r="F2625" s="5" t="n">
        <v>10.8267</v>
      </c>
      <c r="G2625" s="11" t="n">
        <v>0.05</v>
      </c>
      <c r="H2625" s="5" t="n">
        <v>0.541335</v>
      </c>
      <c r="I2625" s="5" t="n">
        <v>10.285365</v>
      </c>
    </row>
    <row r="2626" customFormat="false" ht="14.25" hidden="false" customHeight="false" outlineLevel="0" collapsed="false">
      <c r="A2626" s="0" t="s">
        <v>100</v>
      </c>
      <c r="B2626" s="0" t="s">
        <v>54</v>
      </c>
      <c r="C2626" s="0" t="s">
        <v>79</v>
      </c>
      <c r="D2626" s="0" t="s">
        <v>211</v>
      </c>
      <c r="E2626" s="0" t="n">
        <v>2035</v>
      </c>
      <c r="F2626" s="5" t="n">
        <v>10.8809</v>
      </c>
      <c r="G2626" s="11" t="n">
        <v>0.05</v>
      </c>
      <c r="H2626" s="5" t="n">
        <v>0.544045</v>
      </c>
      <c r="I2626" s="5" t="n">
        <v>10.336855</v>
      </c>
    </row>
    <row r="2627" customFormat="false" ht="14.25" hidden="false" customHeight="false" outlineLevel="0" collapsed="false">
      <c r="A2627" s="0" t="s">
        <v>100</v>
      </c>
      <c r="B2627" s="0" t="s">
        <v>54</v>
      </c>
      <c r="C2627" s="0" t="s">
        <v>79</v>
      </c>
      <c r="D2627" s="0" t="s">
        <v>211</v>
      </c>
      <c r="E2627" s="0" t="n">
        <v>2036</v>
      </c>
      <c r="F2627" s="5" t="n">
        <v>10.9353</v>
      </c>
      <c r="G2627" s="11" t="n">
        <v>0.05</v>
      </c>
      <c r="H2627" s="5" t="n">
        <v>0.546765</v>
      </c>
      <c r="I2627" s="5" t="n">
        <v>10.388535</v>
      </c>
    </row>
    <row r="2628" customFormat="false" ht="14.25" hidden="false" customHeight="false" outlineLevel="0" collapsed="false">
      <c r="A2628" s="0" t="s">
        <v>100</v>
      </c>
      <c r="B2628" s="0" t="s">
        <v>54</v>
      </c>
      <c r="C2628" s="0" t="s">
        <v>79</v>
      </c>
      <c r="D2628" s="0" t="s">
        <v>211</v>
      </c>
      <c r="E2628" s="0" t="n">
        <v>2037</v>
      </c>
      <c r="F2628" s="5" t="n">
        <v>10.99</v>
      </c>
      <c r="G2628" s="11" t="n">
        <v>0.05</v>
      </c>
      <c r="H2628" s="5" t="n">
        <v>0.5495</v>
      </c>
      <c r="I2628" s="5" t="n">
        <v>10.4405</v>
      </c>
    </row>
    <row r="2629" customFormat="false" ht="14.25" hidden="false" customHeight="false" outlineLevel="0" collapsed="false">
      <c r="A2629" s="0" t="s">
        <v>100</v>
      </c>
      <c r="B2629" s="0" t="s">
        <v>54</v>
      </c>
      <c r="C2629" s="0" t="s">
        <v>79</v>
      </c>
      <c r="D2629" s="0" t="s">
        <v>211</v>
      </c>
      <c r="E2629" s="0" t="n">
        <v>2038</v>
      </c>
      <c r="F2629" s="5" t="n">
        <v>11.0449</v>
      </c>
      <c r="G2629" s="11" t="n">
        <v>0.05</v>
      </c>
      <c r="H2629" s="5" t="n">
        <v>0.552245</v>
      </c>
      <c r="I2629" s="5" t="n">
        <v>10.492655</v>
      </c>
    </row>
    <row r="2630" customFormat="false" ht="14.25" hidden="false" customHeight="false" outlineLevel="0" collapsed="false">
      <c r="A2630" s="0" t="s">
        <v>100</v>
      </c>
      <c r="B2630" s="0" t="s">
        <v>54</v>
      </c>
      <c r="C2630" s="0" t="s">
        <v>79</v>
      </c>
      <c r="D2630" s="0" t="s">
        <v>211</v>
      </c>
      <c r="E2630" s="0" t="n">
        <v>2039</v>
      </c>
      <c r="F2630" s="5" t="n">
        <v>11.1001</v>
      </c>
      <c r="G2630" s="11" t="n">
        <v>0.05</v>
      </c>
      <c r="H2630" s="5" t="n">
        <v>0.555005</v>
      </c>
      <c r="I2630" s="5" t="n">
        <v>10.545095</v>
      </c>
    </row>
    <row r="2631" customFormat="false" ht="14.25" hidden="false" customHeight="false" outlineLevel="0" collapsed="false">
      <c r="A2631" s="0" t="s">
        <v>100</v>
      </c>
      <c r="B2631" s="0" t="s">
        <v>54</v>
      </c>
      <c r="C2631" s="0" t="s">
        <v>79</v>
      </c>
      <c r="D2631" s="0" t="s">
        <v>211</v>
      </c>
      <c r="E2631" s="0" t="n">
        <v>2040</v>
      </c>
      <c r="F2631" s="5" t="n">
        <v>11.1556</v>
      </c>
      <c r="G2631" s="11" t="n">
        <v>0.05</v>
      </c>
      <c r="H2631" s="5" t="n">
        <v>0.55778</v>
      </c>
      <c r="I2631" s="5" t="n">
        <v>10.59782</v>
      </c>
    </row>
    <row r="2632" customFormat="false" ht="14.25" hidden="false" customHeight="false" outlineLevel="0" collapsed="false">
      <c r="A2632" s="0" t="s">
        <v>100</v>
      </c>
      <c r="B2632" s="0" t="s">
        <v>54</v>
      </c>
      <c r="C2632" s="0" t="s">
        <v>79</v>
      </c>
      <c r="D2632" s="0" t="s">
        <v>210</v>
      </c>
      <c r="E2632" s="0" t="n">
        <v>2024</v>
      </c>
      <c r="F2632" s="5" t="n">
        <v>5.3599</v>
      </c>
      <c r="G2632" s="11" t="n">
        <v>0.1056</v>
      </c>
      <c r="H2632" s="5" t="n">
        <v>0.56600544</v>
      </c>
      <c r="I2632" s="5" t="n">
        <v>4.79389456</v>
      </c>
    </row>
    <row r="2633" customFormat="false" ht="14.25" hidden="false" customHeight="false" outlineLevel="0" collapsed="false">
      <c r="A2633" s="0" t="s">
        <v>100</v>
      </c>
      <c r="B2633" s="0" t="s">
        <v>54</v>
      </c>
      <c r="C2633" s="0" t="s">
        <v>79</v>
      </c>
      <c r="D2633" s="0" t="s">
        <v>210</v>
      </c>
      <c r="E2633" s="0" t="n">
        <v>2024</v>
      </c>
      <c r="F2633" s="5" t="n">
        <v>7.9885</v>
      </c>
      <c r="G2633" s="11" t="n">
        <v>0.1056</v>
      </c>
      <c r="H2633" s="5" t="n">
        <v>0.8435856</v>
      </c>
      <c r="I2633" s="5" t="n">
        <v>7.1449144</v>
      </c>
    </row>
    <row r="2634" customFormat="false" ht="14.25" hidden="false" customHeight="false" outlineLevel="0" collapsed="false">
      <c r="A2634" s="0" t="s">
        <v>100</v>
      </c>
      <c r="B2634" s="0" t="s">
        <v>54</v>
      </c>
      <c r="C2634" s="0" t="s">
        <v>79</v>
      </c>
      <c r="D2634" s="0" t="s">
        <v>210</v>
      </c>
      <c r="E2634" s="0" t="n">
        <v>2024</v>
      </c>
      <c r="F2634" s="5" t="n">
        <v>43.5969</v>
      </c>
      <c r="G2634" s="11" t="n">
        <v>0.1056</v>
      </c>
      <c r="H2634" s="5" t="n">
        <v>4.60383264</v>
      </c>
      <c r="I2634" s="5" t="n">
        <v>38.99306736</v>
      </c>
    </row>
    <row r="2635" customFormat="false" ht="14.25" hidden="false" customHeight="false" outlineLevel="0" collapsed="false">
      <c r="A2635" s="0" t="s">
        <v>100</v>
      </c>
      <c r="B2635" s="0" t="s">
        <v>54</v>
      </c>
      <c r="C2635" s="0" t="s">
        <v>79</v>
      </c>
      <c r="D2635" s="0" t="s">
        <v>210</v>
      </c>
      <c r="E2635" s="0" t="n">
        <v>2025</v>
      </c>
      <c r="F2635" s="5" t="n">
        <v>5.33329275362319</v>
      </c>
      <c r="G2635" s="11" t="n">
        <v>0.1049</v>
      </c>
      <c r="H2635" s="5" t="n">
        <v>0.559462409855072</v>
      </c>
      <c r="I2635" s="5" t="n">
        <v>4.77383034376812</v>
      </c>
    </row>
    <row r="2636" customFormat="false" ht="14.25" hidden="false" customHeight="false" outlineLevel="0" collapsed="false">
      <c r="A2636" s="0" t="s">
        <v>100</v>
      </c>
      <c r="B2636" s="0" t="s">
        <v>54</v>
      </c>
      <c r="C2636" s="0" t="s">
        <v>79</v>
      </c>
      <c r="D2636" s="0" t="s">
        <v>210</v>
      </c>
      <c r="E2636" s="0" t="n">
        <v>2025</v>
      </c>
      <c r="F2636" s="5" t="n">
        <v>8.50610257004831</v>
      </c>
      <c r="G2636" s="11" t="n">
        <v>0.1049</v>
      </c>
      <c r="H2636" s="5" t="n">
        <v>0.892290159598068</v>
      </c>
      <c r="I2636" s="5" t="n">
        <v>7.61381241045024</v>
      </c>
    </row>
    <row r="2637" customFormat="false" ht="14.25" hidden="false" customHeight="false" outlineLevel="0" collapsed="false">
      <c r="A2637" s="0" t="s">
        <v>100</v>
      </c>
      <c r="B2637" s="0" t="s">
        <v>54</v>
      </c>
      <c r="C2637" s="0" t="s">
        <v>79</v>
      </c>
      <c r="D2637" s="0" t="s">
        <v>210</v>
      </c>
      <c r="E2637" s="0" t="n">
        <v>2025</v>
      </c>
      <c r="F2637" s="5" t="n">
        <v>43.8943976038647</v>
      </c>
      <c r="G2637" s="11" t="n">
        <v>0.1049</v>
      </c>
      <c r="H2637" s="5" t="n">
        <v>4.60452230864541</v>
      </c>
      <c r="I2637" s="5" t="n">
        <v>39.2898752952193</v>
      </c>
    </row>
    <row r="2638" customFormat="false" ht="14.25" hidden="false" customHeight="false" outlineLevel="0" collapsed="false">
      <c r="A2638" s="0" t="s">
        <v>100</v>
      </c>
      <c r="B2638" s="0" t="s">
        <v>54</v>
      </c>
      <c r="C2638" s="0" t="s">
        <v>79</v>
      </c>
      <c r="D2638" s="0" t="s">
        <v>210</v>
      </c>
      <c r="E2638" s="0" t="n">
        <v>2026</v>
      </c>
      <c r="F2638" s="5" t="n">
        <v>5.33562839130435</v>
      </c>
      <c r="G2638" s="11" t="n">
        <v>0.1045</v>
      </c>
      <c r="H2638" s="5" t="n">
        <v>0.557573166891304</v>
      </c>
      <c r="I2638" s="5" t="n">
        <v>4.77805522441304</v>
      </c>
    </row>
    <row r="2639" customFormat="false" ht="14.25" hidden="false" customHeight="false" outlineLevel="0" collapsed="false">
      <c r="A2639" s="0" t="s">
        <v>100</v>
      </c>
      <c r="B2639" s="0" t="s">
        <v>54</v>
      </c>
      <c r="C2639" s="0" t="s">
        <v>79</v>
      </c>
      <c r="D2639" s="0" t="s">
        <v>210</v>
      </c>
      <c r="E2639" s="0" t="n">
        <v>2026</v>
      </c>
      <c r="F2639" s="5" t="n">
        <v>8.78881011594203</v>
      </c>
      <c r="G2639" s="11" t="n">
        <v>0.1045</v>
      </c>
      <c r="H2639" s="5" t="n">
        <v>0.918430657115942</v>
      </c>
      <c r="I2639" s="5" t="n">
        <v>7.87037945882609</v>
      </c>
    </row>
    <row r="2640" customFormat="false" ht="14.25" hidden="false" customHeight="false" outlineLevel="0" collapsed="false">
      <c r="A2640" s="0" t="s">
        <v>100</v>
      </c>
      <c r="B2640" s="0" t="s">
        <v>54</v>
      </c>
      <c r="C2640" s="0" t="s">
        <v>79</v>
      </c>
      <c r="D2640" s="0" t="s">
        <v>210</v>
      </c>
      <c r="E2640" s="0" t="n">
        <v>2026</v>
      </c>
      <c r="F2640" s="5" t="n">
        <v>44.1185212463768</v>
      </c>
      <c r="G2640" s="11" t="n">
        <v>0.1045</v>
      </c>
      <c r="H2640" s="5" t="n">
        <v>4.61038547024638</v>
      </c>
      <c r="I2640" s="5" t="n">
        <v>39.5081357761304</v>
      </c>
    </row>
    <row r="2641" customFormat="false" ht="14.25" hidden="false" customHeight="false" outlineLevel="0" collapsed="false">
      <c r="A2641" s="0" t="s">
        <v>100</v>
      </c>
      <c r="B2641" s="0" t="s">
        <v>54</v>
      </c>
      <c r="C2641" s="0" t="s">
        <v>79</v>
      </c>
      <c r="D2641" s="0" t="s">
        <v>210</v>
      </c>
      <c r="E2641" s="0" t="n">
        <v>2027</v>
      </c>
      <c r="F2641" s="5" t="n">
        <v>5.23940149157169</v>
      </c>
      <c r="G2641" s="11" t="n">
        <v>0.1041</v>
      </c>
      <c r="H2641" s="5" t="n">
        <v>0.545421695272613</v>
      </c>
      <c r="I2641" s="5" t="n">
        <v>4.69397979629908</v>
      </c>
    </row>
    <row r="2642" customFormat="false" ht="14.25" hidden="false" customHeight="false" outlineLevel="0" collapsed="false">
      <c r="A2642" s="0" t="s">
        <v>100</v>
      </c>
      <c r="B2642" s="0" t="s">
        <v>54</v>
      </c>
      <c r="C2642" s="0" t="s">
        <v>79</v>
      </c>
      <c r="D2642" s="0" t="s">
        <v>210</v>
      </c>
      <c r="E2642" s="0" t="n">
        <v>2027</v>
      </c>
      <c r="F2642" s="5" t="n">
        <v>8.99047094208527</v>
      </c>
      <c r="G2642" s="11" t="n">
        <v>0.1041</v>
      </c>
      <c r="H2642" s="5" t="n">
        <v>0.935908025071077</v>
      </c>
      <c r="I2642" s="5" t="n">
        <v>8.05456291701419</v>
      </c>
    </row>
    <row r="2643" customFormat="false" ht="14.25" hidden="false" customHeight="false" outlineLevel="0" collapsed="false">
      <c r="A2643" s="0" t="s">
        <v>100</v>
      </c>
      <c r="B2643" s="0" t="s">
        <v>54</v>
      </c>
      <c r="C2643" s="0" t="s">
        <v>79</v>
      </c>
      <c r="D2643" s="0" t="s">
        <v>210</v>
      </c>
      <c r="E2643" s="0" t="n">
        <v>2027</v>
      </c>
      <c r="F2643" s="5" t="n">
        <v>44.3550158682989</v>
      </c>
      <c r="G2643" s="11" t="n">
        <v>0.1041</v>
      </c>
      <c r="H2643" s="5" t="n">
        <v>4.61735715188991</v>
      </c>
      <c r="I2643" s="5" t="n">
        <v>39.737658716409</v>
      </c>
    </row>
    <row r="2644" customFormat="false" ht="14.25" hidden="false" customHeight="false" outlineLevel="0" collapsed="false">
      <c r="A2644" s="0" t="s">
        <v>100</v>
      </c>
      <c r="B2644" s="0" t="s">
        <v>54</v>
      </c>
      <c r="C2644" s="0" t="s">
        <v>79</v>
      </c>
      <c r="D2644" s="0" t="s">
        <v>210</v>
      </c>
      <c r="E2644" s="0" t="n">
        <v>2028</v>
      </c>
      <c r="F2644" s="5" t="n">
        <v>5.21786985568953</v>
      </c>
      <c r="G2644" s="11" t="n">
        <v>0.1037</v>
      </c>
      <c r="H2644" s="5" t="n">
        <v>0.541093104035004</v>
      </c>
      <c r="I2644" s="5" t="n">
        <v>4.67677675165453</v>
      </c>
    </row>
    <row r="2645" customFormat="false" ht="14.25" hidden="false" customHeight="false" outlineLevel="0" collapsed="false">
      <c r="A2645" s="0" t="s">
        <v>100</v>
      </c>
      <c r="B2645" s="0" t="s">
        <v>54</v>
      </c>
      <c r="C2645" s="0" t="s">
        <v>79</v>
      </c>
      <c r="D2645" s="0" t="s">
        <v>210</v>
      </c>
      <c r="E2645" s="0" t="n">
        <v>2028</v>
      </c>
      <c r="F2645" s="5" t="n">
        <v>9.16737735744576</v>
      </c>
      <c r="G2645" s="11" t="n">
        <v>0.1037</v>
      </c>
      <c r="H2645" s="5" t="n">
        <v>0.950657031967125</v>
      </c>
      <c r="I2645" s="5" t="n">
        <v>8.21672032547863</v>
      </c>
    </row>
    <row r="2646" customFormat="false" ht="14.25" hidden="false" customHeight="false" outlineLevel="0" collapsed="false">
      <c r="A2646" s="0" t="s">
        <v>100</v>
      </c>
      <c r="B2646" s="0" t="s">
        <v>54</v>
      </c>
      <c r="C2646" s="0" t="s">
        <v>79</v>
      </c>
      <c r="D2646" s="0" t="s">
        <v>210</v>
      </c>
      <c r="E2646" s="0" t="n">
        <v>2028</v>
      </c>
      <c r="F2646" s="5" t="n">
        <v>44.7333639608503</v>
      </c>
      <c r="G2646" s="11" t="n">
        <v>0.1037</v>
      </c>
      <c r="H2646" s="5" t="n">
        <v>4.63884984274017</v>
      </c>
      <c r="I2646" s="5" t="n">
        <v>40.0945141181101</v>
      </c>
    </row>
    <row r="2647" customFormat="false" ht="14.25" hidden="false" customHeight="false" outlineLevel="0" collapsed="false">
      <c r="A2647" s="0" t="s">
        <v>100</v>
      </c>
      <c r="B2647" s="0" t="s">
        <v>54</v>
      </c>
      <c r="C2647" s="0" t="s">
        <v>79</v>
      </c>
      <c r="D2647" s="0" t="s">
        <v>210</v>
      </c>
      <c r="E2647" s="0" t="n">
        <v>2029</v>
      </c>
      <c r="F2647" s="5" t="n">
        <v>5.58743362746034</v>
      </c>
      <c r="G2647" s="11" t="n">
        <v>0.1033</v>
      </c>
      <c r="H2647" s="5" t="n">
        <v>0.577181893716653</v>
      </c>
      <c r="I2647" s="5" t="n">
        <v>5.01025173374369</v>
      </c>
    </row>
    <row r="2648" customFormat="false" ht="14.25" hidden="false" customHeight="false" outlineLevel="0" collapsed="false">
      <c r="A2648" s="0" t="s">
        <v>100</v>
      </c>
      <c r="B2648" s="0" t="s">
        <v>54</v>
      </c>
      <c r="C2648" s="0" t="s">
        <v>79</v>
      </c>
      <c r="D2648" s="0" t="s">
        <v>210</v>
      </c>
      <c r="E2648" s="0" t="n">
        <v>2029</v>
      </c>
      <c r="F2648" s="5" t="n">
        <v>9.36346003641828</v>
      </c>
      <c r="G2648" s="11" t="n">
        <v>0.1033</v>
      </c>
      <c r="H2648" s="5" t="n">
        <v>0.967245421762009</v>
      </c>
      <c r="I2648" s="5" t="n">
        <v>8.39621461465627</v>
      </c>
    </row>
    <row r="2649" customFormat="false" ht="14.25" hidden="false" customHeight="false" outlineLevel="0" collapsed="false">
      <c r="A2649" s="0" t="s">
        <v>100</v>
      </c>
      <c r="B2649" s="0" t="s">
        <v>54</v>
      </c>
      <c r="C2649" s="0" t="s">
        <v>79</v>
      </c>
      <c r="D2649" s="0" t="s">
        <v>210</v>
      </c>
      <c r="E2649" s="0" t="n">
        <v>2029</v>
      </c>
      <c r="F2649" s="5" t="n">
        <v>45.1976307643009</v>
      </c>
      <c r="G2649" s="11" t="n">
        <v>0.1033</v>
      </c>
      <c r="H2649" s="5" t="n">
        <v>4.66891525795229</v>
      </c>
      <c r="I2649" s="5" t="n">
        <v>40.5287155063486</v>
      </c>
    </row>
    <row r="2650" customFormat="false" ht="14.25" hidden="false" customHeight="false" outlineLevel="0" collapsed="false">
      <c r="A2650" s="0" t="s">
        <v>100</v>
      </c>
      <c r="B2650" s="0" t="s">
        <v>54</v>
      </c>
      <c r="C2650" s="0" t="s">
        <v>79</v>
      </c>
      <c r="D2650" s="0" t="s">
        <v>210</v>
      </c>
      <c r="E2650" s="0" t="n">
        <v>2030</v>
      </c>
      <c r="F2650" s="5" t="n">
        <v>5.90565145669851</v>
      </c>
      <c r="G2650" s="11" t="n">
        <v>0.1029</v>
      </c>
      <c r="H2650" s="5" t="n">
        <v>0.607691534894277</v>
      </c>
      <c r="I2650" s="5" t="n">
        <v>5.29795992180424</v>
      </c>
    </row>
    <row r="2651" customFormat="false" ht="14.25" hidden="false" customHeight="false" outlineLevel="0" collapsed="false">
      <c r="A2651" s="0" t="s">
        <v>100</v>
      </c>
      <c r="B2651" s="0" t="s">
        <v>54</v>
      </c>
      <c r="C2651" s="0" t="s">
        <v>79</v>
      </c>
      <c r="D2651" s="0" t="s">
        <v>210</v>
      </c>
      <c r="E2651" s="0" t="n">
        <v>2030</v>
      </c>
      <c r="F2651" s="5" t="n">
        <v>9.59892371913867</v>
      </c>
      <c r="G2651" s="11" t="n">
        <v>0.1029</v>
      </c>
      <c r="H2651" s="5" t="n">
        <v>0.987729250699369</v>
      </c>
      <c r="I2651" s="5" t="n">
        <v>8.6111944684393</v>
      </c>
    </row>
    <row r="2652" customFormat="false" ht="14.25" hidden="false" customHeight="false" outlineLevel="0" collapsed="false">
      <c r="A2652" s="0" t="s">
        <v>100</v>
      </c>
      <c r="B2652" s="0" t="s">
        <v>54</v>
      </c>
      <c r="C2652" s="0" t="s">
        <v>79</v>
      </c>
      <c r="D2652" s="0" t="s">
        <v>210</v>
      </c>
      <c r="E2652" s="0" t="n">
        <v>2030</v>
      </c>
      <c r="F2652" s="5" t="n">
        <v>45.5973876692497</v>
      </c>
      <c r="G2652" s="11" t="n">
        <v>0.1029</v>
      </c>
      <c r="H2652" s="5" t="n">
        <v>4.6919711911658</v>
      </c>
      <c r="I2652" s="5" t="n">
        <v>40.9054164780839</v>
      </c>
    </row>
    <row r="2653" customFormat="false" ht="14.25" hidden="false" customHeight="false" outlineLevel="0" collapsed="false">
      <c r="A2653" s="0" t="s">
        <v>100</v>
      </c>
      <c r="B2653" s="0" t="s">
        <v>54</v>
      </c>
      <c r="C2653" s="0" t="s">
        <v>79</v>
      </c>
      <c r="D2653" s="0" t="s">
        <v>210</v>
      </c>
      <c r="E2653" s="0" t="n">
        <v>2031</v>
      </c>
      <c r="F2653" s="5" t="n">
        <v>5.85260525588143</v>
      </c>
      <c r="G2653" s="11" t="n">
        <v>0.10322</v>
      </c>
      <c r="H2653" s="5" t="n">
        <v>0.604105914512081</v>
      </c>
      <c r="I2653" s="5" t="n">
        <v>5.24849934136934</v>
      </c>
    </row>
    <row r="2654" customFormat="false" ht="14.25" hidden="false" customHeight="false" outlineLevel="0" collapsed="false">
      <c r="A2654" s="0" t="s">
        <v>100</v>
      </c>
      <c r="B2654" s="0" t="s">
        <v>54</v>
      </c>
      <c r="C2654" s="0" t="s">
        <v>79</v>
      </c>
      <c r="D2654" s="0" t="s">
        <v>210</v>
      </c>
      <c r="E2654" s="0" t="n">
        <v>2031</v>
      </c>
      <c r="F2654" s="5" t="n">
        <v>9.85692039636788</v>
      </c>
      <c r="G2654" s="11" t="n">
        <v>0.10322</v>
      </c>
      <c r="H2654" s="5" t="n">
        <v>1.01743132331309</v>
      </c>
      <c r="I2654" s="5" t="n">
        <v>8.83948907305479</v>
      </c>
    </row>
    <row r="2655" customFormat="false" ht="14.25" hidden="false" customHeight="false" outlineLevel="0" collapsed="false">
      <c r="A2655" s="0" t="s">
        <v>100</v>
      </c>
      <c r="B2655" s="0" t="s">
        <v>54</v>
      </c>
      <c r="C2655" s="0" t="s">
        <v>79</v>
      </c>
      <c r="D2655" s="0" t="s">
        <v>210</v>
      </c>
      <c r="E2655" s="0" t="n">
        <v>2031</v>
      </c>
      <c r="F2655" s="5" t="n">
        <v>46.0713506555358</v>
      </c>
      <c r="G2655" s="11" t="n">
        <v>0.10322</v>
      </c>
      <c r="H2655" s="5" t="n">
        <v>4.75548481466441</v>
      </c>
      <c r="I2655" s="5" t="n">
        <v>41.3158658408714</v>
      </c>
    </row>
    <row r="2656" customFormat="false" ht="14.25" hidden="false" customHeight="false" outlineLevel="0" collapsed="false">
      <c r="A2656" s="0" t="s">
        <v>100</v>
      </c>
      <c r="B2656" s="0" t="s">
        <v>54</v>
      </c>
      <c r="C2656" s="0" t="s">
        <v>79</v>
      </c>
      <c r="D2656" s="0" t="s">
        <v>210</v>
      </c>
      <c r="E2656" s="0" t="n">
        <v>2032</v>
      </c>
      <c r="F2656" s="5" t="n">
        <v>5.81472886431067</v>
      </c>
      <c r="G2656" s="11" t="n">
        <v>0.10354</v>
      </c>
      <c r="H2656" s="5" t="n">
        <v>0.602057026610727</v>
      </c>
      <c r="I2656" s="5" t="n">
        <v>5.21267183769994</v>
      </c>
    </row>
    <row r="2657" customFormat="false" ht="14.25" hidden="false" customHeight="false" outlineLevel="0" collapsed="false">
      <c r="A2657" s="0" t="s">
        <v>100</v>
      </c>
      <c r="B2657" s="0" t="s">
        <v>54</v>
      </c>
      <c r="C2657" s="0" t="s">
        <v>79</v>
      </c>
      <c r="D2657" s="0" t="s">
        <v>210</v>
      </c>
      <c r="E2657" s="0" t="n">
        <v>2032</v>
      </c>
      <c r="F2657" s="5" t="n">
        <v>10.1767155745601</v>
      </c>
      <c r="G2657" s="11" t="n">
        <v>0.10354</v>
      </c>
      <c r="H2657" s="5" t="n">
        <v>1.05369713058996</v>
      </c>
      <c r="I2657" s="5" t="n">
        <v>9.12301844397017</v>
      </c>
    </row>
    <row r="2658" customFormat="false" ht="14.25" hidden="false" customHeight="false" outlineLevel="0" collapsed="false">
      <c r="A2658" s="0" t="s">
        <v>100</v>
      </c>
      <c r="B2658" s="0" t="s">
        <v>54</v>
      </c>
      <c r="C2658" s="0" t="s">
        <v>79</v>
      </c>
      <c r="D2658" s="0" t="s">
        <v>210</v>
      </c>
      <c r="E2658" s="0" t="n">
        <v>2032</v>
      </c>
      <c r="F2658" s="5" t="n">
        <v>46.7615543614885</v>
      </c>
      <c r="G2658" s="11" t="n">
        <v>0.10354</v>
      </c>
      <c r="H2658" s="5" t="n">
        <v>4.84169133858852</v>
      </c>
      <c r="I2658" s="5" t="n">
        <v>41.9198630229</v>
      </c>
    </row>
    <row r="2659" customFormat="false" ht="14.25" hidden="false" customHeight="false" outlineLevel="0" collapsed="false">
      <c r="A2659" s="0" t="s">
        <v>100</v>
      </c>
      <c r="B2659" s="0" t="s">
        <v>54</v>
      </c>
      <c r="C2659" s="0" t="s">
        <v>79</v>
      </c>
      <c r="D2659" s="0" t="s">
        <v>210</v>
      </c>
      <c r="E2659" s="0" t="n">
        <v>2033</v>
      </c>
      <c r="F2659" s="5" t="n">
        <v>5.77954473091057</v>
      </c>
      <c r="G2659" s="11" t="n">
        <v>0.10386</v>
      </c>
      <c r="H2659" s="5" t="n">
        <v>0.600263515752372</v>
      </c>
      <c r="I2659" s="5" t="n">
        <v>5.1792812151582</v>
      </c>
    </row>
    <row r="2660" customFormat="false" ht="14.25" hidden="false" customHeight="false" outlineLevel="0" collapsed="false">
      <c r="A2660" s="0" t="s">
        <v>100</v>
      </c>
      <c r="B2660" s="0" t="s">
        <v>54</v>
      </c>
      <c r="C2660" s="0" t="s">
        <v>79</v>
      </c>
      <c r="D2660" s="0" t="s">
        <v>210</v>
      </c>
      <c r="E2660" s="0" t="n">
        <v>2033</v>
      </c>
      <c r="F2660" s="5" t="n">
        <v>10.5292713996063</v>
      </c>
      <c r="G2660" s="11" t="n">
        <v>0.10386</v>
      </c>
      <c r="H2660" s="5" t="n">
        <v>1.09357012756311</v>
      </c>
      <c r="I2660" s="5" t="n">
        <v>9.43570127204317</v>
      </c>
    </row>
    <row r="2661" customFormat="false" ht="14.25" hidden="false" customHeight="false" outlineLevel="0" collapsed="false">
      <c r="A2661" s="0" t="s">
        <v>100</v>
      </c>
      <c r="B2661" s="0" t="s">
        <v>54</v>
      </c>
      <c r="C2661" s="0" t="s">
        <v>79</v>
      </c>
      <c r="D2661" s="0" t="s">
        <v>210</v>
      </c>
      <c r="E2661" s="0" t="n">
        <v>2033</v>
      </c>
      <c r="F2661" s="5" t="n">
        <v>47.5464328326747</v>
      </c>
      <c r="G2661" s="11" t="n">
        <v>0.10386</v>
      </c>
      <c r="H2661" s="5" t="n">
        <v>4.9381725140016</v>
      </c>
      <c r="I2661" s="5" t="n">
        <v>42.6082603186731</v>
      </c>
    </row>
    <row r="2662" customFormat="false" ht="14.25" hidden="false" customHeight="false" outlineLevel="0" collapsed="false">
      <c r="A2662" s="0" t="s">
        <v>100</v>
      </c>
      <c r="B2662" s="0" t="s">
        <v>54</v>
      </c>
      <c r="C2662" s="0" t="s">
        <v>79</v>
      </c>
      <c r="D2662" s="0" t="s">
        <v>210</v>
      </c>
      <c r="E2662" s="0" t="n">
        <v>2034</v>
      </c>
      <c r="F2662" s="5" t="n">
        <v>5.82053164278865</v>
      </c>
      <c r="G2662" s="11" t="n">
        <v>0.10418</v>
      </c>
      <c r="H2662" s="5" t="n">
        <v>0.606382986545721</v>
      </c>
      <c r="I2662" s="5" t="n">
        <v>5.21414865624293</v>
      </c>
    </row>
    <row r="2663" customFormat="false" ht="14.25" hidden="false" customHeight="false" outlineLevel="0" collapsed="false">
      <c r="A2663" s="0" t="s">
        <v>100</v>
      </c>
      <c r="B2663" s="0" t="s">
        <v>54</v>
      </c>
      <c r="C2663" s="0" t="s">
        <v>79</v>
      </c>
      <c r="D2663" s="0" t="s">
        <v>210</v>
      </c>
      <c r="E2663" s="0" t="n">
        <v>2034</v>
      </c>
      <c r="F2663" s="5" t="n">
        <v>10.8902311206938</v>
      </c>
      <c r="G2663" s="11" t="n">
        <v>0.10418</v>
      </c>
      <c r="H2663" s="5" t="n">
        <v>1.13454427815388</v>
      </c>
      <c r="I2663" s="5" t="n">
        <v>9.75568684253994</v>
      </c>
    </row>
    <row r="2664" customFormat="false" ht="14.25" hidden="false" customHeight="false" outlineLevel="0" collapsed="false">
      <c r="A2664" s="0" t="s">
        <v>100</v>
      </c>
      <c r="B2664" s="0" t="s">
        <v>54</v>
      </c>
      <c r="C2664" s="0" t="s">
        <v>79</v>
      </c>
      <c r="D2664" s="0" t="s">
        <v>210</v>
      </c>
      <c r="E2664" s="0" t="n">
        <v>2034</v>
      </c>
      <c r="F2664" s="5" t="n">
        <v>48.3248319356779</v>
      </c>
      <c r="G2664" s="11" t="n">
        <v>0.10418</v>
      </c>
      <c r="H2664" s="5" t="n">
        <v>5.03448099105892</v>
      </c>
      <c r="I2664" s="5" t="n">
        <v>43.290350944619</v>
      </c>
    </row>
    <row r="2665" customFormat="false" ht="14.25" hidden="false" customHeight="false" outlineLevel="0" collapsed="false">
      <c r="A2665" s="0" t="s">
        <v>100</v>
      </c>
      <c r="B2665" s="0" t="s">
        <v>54</v>
      </c>
      <c r="C2665" s="0" t="s">
        <v>79</v>
      </c>
      <c r="D2665" s="0" t="s">
        <v>210</v>
      </c>
      <c r="E2665" s="0" t="n">
        <v>2035</v>
      </c>
      <c r="F2665" s="5" t="n">
        <v>5.89392440424166</v>
      </c>
      <c r="G2665" s="11" t="n">
        <v>0.1045</v>
      </c>
      <c r="H2665" s="5" t="n">
        <v>0.615915100243254</v>
      </c>
      <c r="I2665" s="5" t="n">
        <v>5.27800930399841</v>
      </c>
    </row>
    <row r="2666" customFormat="false" ht="14.25" hidden="false" customHeight="false" outlineLevel="0" collapsed="false">
      <c r="A2666" s="0" t="s">
        <v>100</v>
      </c>
      <c r="B2666" s="0" t="s">
        <v>54</v>
      </c>
      <c r="C2666" s="0" t="s">
        <v>79</v>
      </c>
      <c r="D2666" s="0" t="s">
        <v>210</v>
      </c>
      <c r="E2666" s="0" t="n">
        <v>2035</v>
      </c>
      <c r="F2666" s="5" t="n">
        <v>11.2562259825627</v>
      </c>
      <c r="G2666" s="11" t="n">
        <v>0.1045</v>
      </c>
      <c r="H2666" s="5" t="n">
        <v>1.1762756151778</v>
      </c>
      <c r="I2666" s="5" t="n">
        <v>10.0799503673849</v>
      </c>
    </row>
    <row r="2667" customFormat="false" ht="14.25" hidden="false" customHeight="false" outlineLevel="0" collapsed="false">
      <c r="A2667" s="0" t="s">
        <v>100</v>
      </c>
      <c r="B2667" s="0" t="s">
        <v>54</v>
      </c>
      <c r="C2667" s="0" t="s">
        <v>79</v>
      </c>
      <c r="D2667" s="0" t="s">
        <v>210</v>
      </c>
      <c r="E2667" s="0" t="n">
        <v>2035</v>
      </c>
      <c r="F2667" s="5" t="n">
        <v>49.0975480524979</v>
      </c>
      <c r="G2667" s="11" t="n">
        <v>0.1045</v>
      </c>
      <c r="H2667" s="5" t="n">
        <v>5.13069377148603</v>
      </c>
      <c r="I2667" s="5" t="n">
        <v>43.9668542810119</v>
      </c>
    </row>
    <row r="2668" customFormat="false" ht="14.25" hidden="false" customHeight="false" outlineLevel="0" collapsed="false">
      <c r="A2668" s="0" t="s">
        <v>100</v>
      </c>
      <c r="B2668" s="0" t="s">
        <v>54</v>
      </c>
      <c r="C2668" s="0" t="s">
        <v>79</v>
      </c>
      <c r="D2668" s="0" t="s">
        <v>210</v>
      </c>
      <c r="E2668" s="0" t="n">
        <v>2036</v>
      </c>
      <c r="F2668" s="5" t="n">
        <v>5.96213559322491</v>
      </c>
      <c r="G2668" s="11" t="n">
        <v>0.1059</v>
      </c>
      <c r="H2668" s="5" t="n">
        <v>0.631390159322518</v>
      </c>
      <c r="I2668" s="5" t="n">
        <v>5.33074543390239</v>
      </c>
    </row>
    <row r="2669" customFormat="false" ht="14.25" hidden="false" customHeight="false" outlineLevel="0" collapsed="false">
      <c r="A2669" s="0" t="s">
        <v>100</v>
      </c>
      <c r="B2669" s="0" t="s">
        <v>54</v>
      </c>
      <c r="C2669" s="0" t="s">
        <v>79</v>
      </c>
      <c r="D2669" s="0" t="s">
        <v>210</v>
      </c>
      <c r="E2669" s="0" t="n">
        <v>2036</v>
      </c>
      <c r="F2669" s="5" t="n">
        <v>11.5999713376207</v>
      </c>
      <c r="G2669" s="11" t="n">
        <v>0.1059</v>
      </c>
      <c r="H2669" s="5" t="n">
        <v>1.22843696465404</v>
      </c>
      <c r="I2669" s="5" t="n">
        <v>10.3715343729667</v>
      </c>
    </row>
    <row r="2670" customFormat="false" ht="14.25" hidden="false" customHeight="false" outlineLevel="0" collapsed="false">
      <c r="A2670" s="0" t="s">
        <v>100</v>
      </c>
      <c r="B2670" s="0" t="s">
        <v>54</v>
      </c>
      <c r="C2670" s="0" t="s">
        <v>79</v>
      </c>
      <c r="D2670" s="0" t="s">
        <v>210</v>
      </c>
      <c r="E2670" s="0" t="n">
        <v>2036</v>
      </c>
      <c r="F2670" s="5" t="n">
        <v>49.6938861923233</v>
      </c>
      <c r="G2670" s="11" t="n">
        <v>0.1059</v>
      </c>
      <c r="H2670" s="5" t="n">
        <v>5.26258254776704</v>
      </c>
      <c r="I2670" s="5" t="n">
        <v>44.4313036445563</v>
      </c>
    </row>
    <row r="2671" customFormat="false" ht="14.25" hidden="false" customHeight="false" outlineLevel="0" collapsed="false">
      <c r="A2671" s="0" t="s">
        <v>100</v>
      </c>
      <c r="B2671" s="0" t="s">
        <v>54</v>
      </c>
      <c r="C2671" s="0" t="s">
        <v>79</v>
      </c>
      <c r="D2671" s="0" t="s">
        <v>210</v>
      </c>
      <c r="E2671" s="0" t="n">
        <v>2037</v>
      </c>
      <c r="F2671" s="5" t="n">
        <v>6.03208656939522</v>
      </c>
      <c r="G2671" s="11" t="n">
        <v>0.1073</v>
      </c>
      <c r="H2671" s="5" t="n">
        <v>0.647242888896107</v>
      </c>
      <c r="I2671" s="5" t="n">
        <v>5.38484368049911</v>
      </c>
    </row>
    <row r="2672" customFormat="false" ht="14.25" hidden="false" customHeight="false" outlineLevel="0" collapsed="false">
      <c r="A2672" s="0" t="s">
        <v>100</v>
      </c>
      <c r="B2672" s="0" t="s">
        <v>54</v>
      </c>
      <c r="C2672" s="0" t="s">
        <v>79</v>
      </c>
      <c r="D2672" s="0" t="s">
        <v>210</v>
      </c>
      <c r="E2672" s="0" t="n">
        <v>2037</v>
      </c>
      <c r="F2672" s="5" t="n">
        <v>11.9471776355033</v>
      </c>
      <c r="G2672" s="11" t="n">
        <v>0.1073</v>
      </c>
      <c r="H2672" s="5" t="n">
        <v>1.2819321602895</v>
      </c>
      <c r="I2672" s="5" t="n">
        <v>10.6652454752138</v>
      </c>
    </row>
    <row r="2673" customFormat="false" ht="14.25" hidden="false" customHeight="false" outlineLevel="0" collapsed="false">
      <c r="A2673" s="0" t="s">
        <v>100</v>
      </c>
      <c r="B2673" s="0" t="s">
        <v>54</v>
      </c>
      <c r="C2673" s="0" t="s">
        <v>79</v>
      </c>
      <c r="D2673" s="0" t="s">
        <v>210</v>
      </c>
      <c r="E2673" s="0" t="n">
        <v>2037</v>
      </c>
      <c r="F2673" s="5" t="n">
        <v>50.2505567995267</v>
      </c>
      <c r="G2673" s="11" t="n">
        <v>0.1073</v>
      </c>
      <c r="H2673" s="5" t="n">
        <v>5.39188474458922</v>
      </c>
      <c r="I2673" s="5" t="n">
        <v>44.8586720549375</v>
      </c>
    </row>
    <row r="2674" customFormat="false" ht="14.25" hidden="false" customHeight="false" outlineLevel="0" collapsed="false">
      <c r="A2674" s="0" t="s">
        <v>100</v>
      </c>
      <c r="B2674" s="0" t="s">
        <v>54</v>
      </c>
      <c r="C2674" s="0" t="s">
        <v>79</v>
      </c>
      <c r="D2674" s="0" t="s">
        <v>210</v>
      </c>
      <c r="E2674" s="0" t="n">
        <v>2038</v>
      </c>
      <c r="F2674" s="5" t="n">
        <v>6.10436856178772</v>
      </c>
      <c r="G2674" s="11" t="n">
        <v>0.1087</v>
      </c>
      <c r="H2674" s="5" t="n">
        <v>0.663544862666326</v>
      </c>
      <c r="I2674" s="5" t="n">
        <v>5.4408236991214</v>
      </c>
    </row>
    <row r="2675" customFormat="false" ht="14.25" hidden="false" customHeight="false" outlineLevel="0" collapsed="false">
      <c r="A2675" s="0" t="s">
        <v>100</v>
      </c>
      <c r="B2675" s="0" t="s">
        <v>54</v>
      </c>
      <c r="C2675" s="0" t="s">
        <v>79</v>
      </c>
      <c r="D2675" s="0" t="s">
        <v>210</v>
      </c>
      <c r="E2675" s="0" t="n">
        <v>2038</v>
      </c>
      <c r="F2675" s="5" t="n">
        <v>12.3222419861429</v>
      </c>
      <c r="G2675" s="11" t="n">
        <v>0.1087</v>
      </c>
      <c r="H2675" s="5" t="n">
        <v>1.33942770389374</v>
      </c>
      <c r="I2675" s="5" t="n">
        <v>10.9828142822492</v>
      </c>
    </row>
    <row r="2676" customFormat="false" ht="14.25" hidden="false" customHeight="false" outlineLevel="0" collapsed="false">
      <c r="A2676" s="0" t="s">
        <v>100</v>
      </c>
      <c r="B2676" s="0" t="s">
        <v>54</v>
      </c>
      <c r="C2676" s="0" t="s">
        <v>79</v>
      </c>
      <c r="D2676" s="0" t="s">
        <v>210</v>
      </c>
      <c r="E2676" s="0" t="n">
        <v>2038</v>
      </c>
      <c r="F2676" s="5" t="n">
        <v>50.7684825891956</v>
      </c>
      <c r="G2676" s="11" t="n">
        <v>0.1087</v>
      </c>
      <c r="H2676" s="5" t="n">
        <v>5.51853405744557</v>
      </c>
      <c r="I2676" s="5" t="n">
        <v>45.2499485317501</v>
      </c>
    </row>
    <row r="2677" customFormat="false" ht="14.25" hidden="false" customHeight="false" outlineLevel="0" collapsed="false">
      <c r="A2677" s="0" t="s">
        <v>100</v>
      </c>
      <c r="B2677" s="0" t="s">
        <v>54</v>
      </c>
      <c r="C2677" s="0" t="s">
        <v>79</v>
      </c>
      <c r="D2677" s="0" t="s">
        <v>210</v>
      </c>
      <c r="E2677" s="0" t="n">
        <v>2039</v>
      </c>
      <c r="F2677" s="5" t="n">
        <v>6.17769573102484</v>
      </c>
      <c r="G2677" s="11" t="n">
        <v>0.1101</v>
      </c>
      <c r="H2677" s="5" t="n">
        <v>0.680164299985835</v>
      </c>
      <c r="I2677" s="5" t="n">
        <v>5.49753143103901</v>
      </c>
    </row>
    <row r="2678" customFormat="false" ht="14.25" hidden="false" customHeight="false" outlineLevel="0" collapsed="false">
      <c r="A2678" s="0" t="s">
        <v>100</v>
      </c>
      <c r="B2678" s="0" t="s">
        <v>54</v>
      </c>
      <c r="C2678" s="0" t="s">
        <v>79</v>
      </c>
      <c r="D2678" s="0" t="s">
        <v>210</v>
      </c>
      <c r="E2678" s="0" t="n">
        <v>2039</v>
      </c>
      <c r="F2678" s="5" t="n">
        <v>12.7351152220937</v>
      </c>
      <c r="G2678" s="11" t="n">
        <v>0.1101</v>
      </c>
      <c r="H2678" s="5" t="n">
        <v>1.40213618595251</v>
      </c>
      <c r="I2678" s="5" t="n">
        <v>11.3329790361411</v>
      </c>
    </row>
    <row r="2679" customFormat="false" ht="14.25" hidden="false" customHeight="false" outlineLevel="0" collapsed="false">
      <c r="A2679" s="0" t="s">
        <v>100</v>
      </c>
      <c r="B2679" s="0" t="s">
        <v>54</v>
      </c>
      <c r="C2679" s="0" t="s">
        <v>79</v>
      </c>
      <c r="D2679" s="0" t="s">
        <v>210</v>
      </c>
      <c r="E2679" s="0" t="n">
        <v>2039</v>
      </c>
      <c r="F2679" s="5" t="n">
        <v>51.2623125747162</v>
      </c>
      <c r="G2679" s="11" t="n">
        <v>0.1101</v>
      </c>
      <c r="H2679" s="5" t="n">
        <v>5.64398061447625</v>
      </c>
      <c r="I2679" s="5" t="n">
        <v>45.6183319602399</v>
      </c>
    </row>
    <row r="2680" customFormat="false" ht="14.25" hidden="false" customHeight="false" outlineLevel="0" collapsed="false">
      <c r="A2680" s="0" t="s">
        <v>100</v>
      </c>
      <c r="B2680" s="0" t="s">
        <v>54</v>
      </c>
      <c r="C2680" s="0" t="s">
        <v>79</v>
      </c>
      <c r="D2680" s="0" t="s">
        <v>210</v>
      </c>
      <c r="E2680" s="0" t="n">
        <v>2040</v>
      </c>
      <c r="F2680" s="5" t="n">
        <v>6.25226464122088</v>
      </c>
      <c r="G2680" s="11" t="n">
        <v>0.1115</v>
      </c>
      <c r="H2680" s="5" t="n">
        <v>0.697127507496128</v>
      </c>
      <c r="I2680" s="5" t="n">
        <v>5.55513713372475</v>
      </c>
    </row>
    <row r="2681" customFormat="false" ht="14.25" hidden="false" customHeight="false" outlineLevel="0" collapsed="false">
      <c r="A2681" s="0" t="s">
        <v>100</v>
      </c>
      <c r="B2681" s="0" t="s">
        <v>54</v>
      </c>
      <c r="C2681" s="0" t="s">
        <v>79</v>
      </c>
      <c r="D2681" s="0" t="s">
        <v>210</v>
      </c>
      <c r="E2681" s="0" t="n">
        <v>2040</v>
      </c>
      <c r="F2681" s="5" t="n">
        <v>13.0637351018849</v>
      </c>
      <c r="G2681" s="11" t="n">
        <v>0.1115</v>
      </c>
      <c r="H2681" s="5" t="n">
        <v>1.45660646386017</v>
      </c>
      <c r="I2681" s="5" t="n">
        <v>11.6071286380247</v>
      </c>
    </row>
    <row r="2682" customFormat="false" ht="14.25" hidden="false" customHeight="false" outlineLevel="0" collapsed="false">
      <c r="A2682" s="0" t="s">
        <v>100</v>
      </c>
      <c r="B2682" s="0" t="s">
        <v>54</v>
      </c>
      <c r="C2682" s="0" t="s">
        <v>79</v>
      </c>
      <c r="D2682" s="0" t="s">
        <v>210</v>
      </c>
      <c r="E2682" s="0" t="n">
        <v>2040</v>
      </c>
      <c r="F2682" s="5" t="n">
        <v>51.8931942701032</v>
      </c>
      <c r="G2682" s="11" t="n">
        <v>0.1115</v>
      </c>
      <c r="H2682" s="5" t="n">
        <v>5.7860911611165</v>
      </c>
      <c r="I2682" s="5" t="n">
        <v>46.1071031089867</v>
      </c>
    </row>
    <row r="2683" customFormat="false" ht="14.25" hidden="false" customHeight="false" outlineLevel="0" collapsed="false">
      <c r="A2683" s="0" t="s">
        <v>100</v>
      </c>
      <c r="B2683" s="0" t="s">
        <v>54</v>
      </c>
      <c r="C2683" s="0" t="s">
        <v>84</v>
      </c>
      <c r="D2683" s="0" t="s">
        <v>212</v>
      </c>
      <c r="E2683" s="0" t="n">
        <v>2024</v>
      </c>
      <c r="F2683" s="5" t="n">
        <v>0.00882650618160816</v>
      </c>
      <c r="G2683" s="11" t="n">
        <v>0.15499</v>
      </c>
      <c r="H2683" s="5" t="n">
        <v>0.00136802019308745</v>
      </c>
      <c r="I2683" s="5" t="n">
        <v>0.00745848598852071</v>
      </c>
    </row>
    <row r="2684" customFormat="false" ht="14.25" hidden="false" customHeight="false" outlineLevel="0" collapsed="false">
      <c r="A2684" s="0" t="s">
        <v>100</v>
      </c>
      <c r="B2684" s="0" t="s">
        <v>54</v>
      </c>
      <c r="C2684" s="0" t="s">
        <v>84</v>
      </c>
      <c r="D2684" s="0" t="s">
        <v>212</v>
      </c>
      <c r="E2684" s="0" t="n">
        <v>2025</v>
      </c>
      <c r="F2684" s="5" t="n">
        <v>0.00977926672217432</v>
      </c>
      <c r="G2684" s="11" t="n">
        <v>0.15499</v>
      </c>
      <c r="H2684" s="5" t="n">
        <v>0.0015156885492698</v>
      </c>
      <c r="I2684" s="5" t="n">
        <v>0.00826357817290452</v>
      </c>
    </row>
    <row r="2685" customFormat="false" ht="14.25" hidden="false" customHeight="false" outlineLevel="0" collapsed="false">
      <c r="A2685" s="0" t="s">
        <v>100</v>
      </c>
      <c r="B2685" s="0" t="s">
        <v>54</v>
      </c>
      <c r="C2685" s="0" t="s">
        <v>84</v>
      </c>
      <c r="D2685" s="0" t="s">
        <v>212</v>
      </c>
      <c r="E2685" s="0" t="n">
        <v>2026</v>
      </c>
      <c r="F2685" s="5" t="n">
        <v>0.0113435065563295</v>
      </c>
      <c r="G2685" s="11" t="n">
        <v>0.163171</v>
      </c>
      <c r="H2685" s="5" t="n">
        <v>0.00185093130830284</v>
      </c>
      <c r="I2685" s="5" t="n">
        <v>0.00949257524802663</v>
      </c>
    </row>
    <row r="2686" customFormat="false" ht="14.25" hidden="false" customHeight="false" outlineLevel="0" collapsed="false">
      <c r="A2686" s="0" t="s">
        <v>100</v>
      </c>
      <c r="B2686" s="0" t="s">
        <v>54</v>
      </c>
      <c r="C2686" s="0" t="s">
        <v>84</v>
      </c>
      <c r="D2686" s="0" t="s">
        <v>212</v>
      </c>
      <c r="E2686" s="0" t="n">
        <v>2027</v>
      </c>
      <c r="F2686" s="5" t="n">
        <v>0.0136859265468849</v>
      </c>
      <c r="G2686" s="11" t="n">
        <v>0.171352</v>
      </c>
      <c r="H2686" s="5" t="n">
        <v>0.00234511088566183</v>
      </c>
      <c r="I2686" s="5" t="n">
        <v>0.0113408156612231</v>
      </c>
    </row>
    <row r="2687" customFormat="false" ht="14.25" hidden="false" customHeight="false" outlineLevel="0" collapsed="false">
      <c r="A2687" s="0" t="s">
        <v>100</v>
      </c>
      <c r="B2687" s="0" t="s">
        <v>54</v>
      </c>
      <c r="C2687" s="0" t="s">
        <v>84</v>
      </c>
      <c r="D2687" s="0" t="s">
        <v>212</v>
      </c>
      <c r="E2687" s="0" t="n">
        <v>2028</v>
      </c>
      <c r="F2687" s="5" t="n">
        <v>0.0167484067702255</v>
      </c>
      <c r="G2687" s="11" t="n">
        <v>0.179533</v>
      </c>
      <c r="H2687" s="5" t="n">
        <v>0.0030068917126789</v>
      </c>
      <c r="I2687" s="5" t="n">
        <v>0.0137415150575466</v>
      </c>
    </row>
    <row r="2688" customFormat="false" ht="14.25" hidden="false" customHeight="false" outlineLevel="0" collapsed="false">
      <c r="A2688" s="0" t="s">
        <v>100</v>
      </c>
      <c r="B2688" s="0" t="s">
        <v>54</v>
      </c>
      <c r="C2688" s="0" t="s">
        <v>84</v>
      </c>
      <c r="D2688" s="0" t="s">
        <v>212</v>
      </c>
      <c r="E2688" s="0" t="n">
        <v>2029</v>
      </c>
      <c r="F2688" s="5" t="n">
        <v>0.0203671278406639</v>
      </c>
      <c r="G2688" s="11" t="n">
        <v>0.187714</v>
      </c>
      <c r="H2688" s="5" t="n">
        <v>0.00382319503548238</v>
      </c>
      <c r="I2688" s="5" t="n">
        <v>0.0165439328051815</v>
      </c>
    </row>
    <row r="2689" customFormat="false" ht="14.25" hidden="false" customHeight="false" outlineLevel="0" collapsed="false">
      <c r="A2689" s="0" t="s">
        <v>100</v>
      </c>
      <c r="B2689" s="0" t="s">
        <v>54</v>
      </c>
      <c r="C2689" s="0" t="s">
        <v>84</v>
      </c>
      <c r="D2689" s="0" t="s">
        <v>212</v>
      </c>
      <c r="E2689" s="0" t="n">
        <v>2030</v>
      </c>
      <c r="F2689" s="5" t="n">
        <v>0.0244644185868337</v>
      </c>
      <c r="G2689" s="11" t="n">
        <v>0.195895</v>
      </c>
      <c r="H2689" s="5" t="n">
        <v>0.00479245727906779</v>
      </c>
      <c r="I2689" s="5" t="n">
        <v>0.0196719613077659</v>
      </c>
    </row>
    <row r="2690" customFormat="false" ht="14.25" hidden="false" customHeight="false" outlineLevel="0" collapsed="false">
      <c r="A2690" s="0" t="s">
        <v>100</v>
      </c>
      <c r="B2690" s="0" t="s">
        <v>54</v>
      </c>
      <c r="C2690" s="0" t="s">
        <v>84</v>
      </c>
      <c r="D2690" s="0" t="s">
        <v>212</v>
      </c>
      <c r="E2690" s="0" t="n">
        <v>2031</v>
      </c>
      <c r="F2690" s="5" t="n">
        <v>0.0295405234788</v>
      </c>
      <c r="G2690" s="11" t="n">
        <v>0.2005618</v>
      </c>
      <c r="H2690" s="5" t="n">
        <v>0.00592470056185038</v>
      </c>
      <c r="I2690" s="5" t="n">
        <v>0.0236158229169496</v>
      </c>
    </row>
    <row r="2691" customFormat="false" ht="14.25" hidden="false" customHeight="false" outlineLevel="0" collapsed="false">
      <c r="A2691" s="0" t="s">
        <v>100</v>
      </c>
      <c r="B2691" s="0" t="s">
        <v>54</v>
      </c>
      <c r="C2691" s="0" t="s">
        <v>84</v>
      </c>
      <c r="D2691" s="0" t="s">
        <v>212</v>
      </c>
      <c r="E2691" s="0" t="n">
        <v>2032</v>
      </c>
      <c r="F2691" s="5" t="n">
        <v>0.0356167191357135</v>
      </c>
      <c r="G2691" s="11" t="n">
        <v>0.2052286</v>
      </c>
      <c r="H2691" s="5" t="n">
        <v>0.00730956940481569</v>
      </c>
      <c r="I2691" s="5" t="n">
        <v>0.0283071497308978</v>
      </c>
    </row>
    <row r="2692" customFormat="false" ht="14.25" hidden="false" customHeight="false" outlineLevel="0" collapsed="false">
      <c r="A2692" s="0" t="s">
        <v>100</v>
      </c>
      <c r="B2692" s="0" t="s">
        <v>54</v>
      </c>
      <c r="C2692" s="0" t="s">
        <v>84</v>
      </c>
      <c r="D2692" s="0" t="s">
        <v>212</v>
      </c>
      <c r="E2692" s="0" t="n">
        <v>2033</v>
      </c>
      <c r="F2692" s="5" t="n">
        <v>0.0423676107065654</v>
      </c>
      <c r="G2692" s="11" t="n">
        <v>0.2098954</v>
      </c>
      <c r="H2692" s="5" t="n">
        <v>0.00889276659629883</v>
      </c>
      <c r="I2692" s="5" t="n">
        <v>0.0334748441102666</v>
      </c>
    </row>
    <row r="2693" customFormat="false" ht="14.25" hidden="false" customHeight="false" outlineLevel="0" collapsed="false">
      <c r="A2693" s="0" t="s">
        <v>100</v>
      </c>
      <c r="B2693" s="0" t="s">
        <v>54</v>
      </c>
      <c r="C2693" s="0" t="s">
        <v>84</v>
      </c>
      <c r="D2693" s="0" t="s">
        <v>212</v>
      </c>
      <c r="E2693" s="0" t="n">
        <v>2034</v>
      </c>
      <c r="F2693" s="5" t="n">
        <v>0.0498643646316632</v>
      </c>
      <c r="G2693" s="11" t="n">
        <v>0.2145622</v>
      </c>
      <c r="H2693" s="5" t="n">
        <v>0.0106990077769718</v>
      </c>
      <c r="I2693" s="5" t="n">
        <v>0.0391653568546913</v>
      </c>
    </row>
    <row r="2694" customFormat="false" ht="14.25" hidden="false" customHeight="false" outlineLevel="0" collapsed="false">
      <c r="A2694" s="0" t="s">
        <v>100</v>
      </c>
      <c r="B2694" s="0" t="s">
        <v>54</v>
      </c>
      <c r="C2694" s="0" t="s">
        <v>84</v>
      </c>
      <c r="D2694" s="0" t="s">
        <v>212</v>
      </c>
      <c r="E2694" s="0" t="n">
        <v>2035</v>
      </c>
      <c r="F2694" s="5" t="n">
        <v>0.0578195461411437</v>
      </c>
      <c r="G2694" s="11" t="n">
        <v>0.219229</v>
      </c>
      <c r="H2694" s="5" t="n">
        <v>0.0126757212809768</v>
      </c>
      <c r="I2694" s="5" t="n">
        <v>0.0451438248601669</v>
      </c>
    </row>
    <row r="2695" customFormat="false" ht="14.25" hidden="false" customHeight="false" outlineLevel="0" collapsed="false">
      <c r="A2695" s="0" t="s">
        <v>100</v>
      </c>
      <c r="B2695" s="0" t="s">
        <v>54</v>
      </c>
      <c r="C2695" s="0" t="s">
        <v>84</v>
      </c>
      <c r="D2695" s="0" t="s">
        <v>212</v>
      </c>
      <c r="E2695" s="0" t="n">
        <v>2036</v>
      </c>
      <c r="F2695" s="5" t="n">
        <v>0.0660639202335787</v>
      </c>
      <c r="G2695" s="11" t="n">
        <v>0.2216036</v>
      </c>
      <c r="H2695" s="5" t="n">
        <v>0.0146400025538739</v>
      </c>
      <c r="I2695" s="5" t="n">
        <v>0.0514239176797048</v>
      </c>
    </row>
    <row r="2696" customFormat="false" ht="14.25" hidden="false" customHeight="false" outlineLevel="0" collapsed="false">
      <c r="A2696" s="0" t="s">
        <v>100</v>
      </c>
      <c r="B2696" s="0" t="s">
        <v>54</v>
      </c>
      <c r="C2696" s="0" t="s">
        <v>84</v>
      </c>
      <c r="D2696" s="0" t="s">
        <v>212</v>
      </c>
      <c r="E2696" s="0" t="n">
        <v>2037</v>
      </c>
      <c r="F2696" s="5" t="n">
        <v>0.0744937264845807</v>
      </c>
      <c r="G2696" s="11" t="n">
        <v>0.2239782</v>
      </c>
      <c r="H2696" s="5" t="n">
        <v>0.0166849707693087</v>
      </c>
      <c r="I2696" s="5" t="n">
        <v>0.0578087557152719</v>
      </c>
    </row>
    <row r="2697" customFormat="false" ht="14.25" hidden="false" customHeight="false" outlineLevel="0" collapsed="false">
      <c r="A2697" s="0" t="s">
        <v>100</v>
      </c>
      <c r="B2697" s="0" t="s">
        <v>54</v>
      </c>
      <c r="C2697" s="0" t="s">
        <v>84</v>
      </c>
      <c r="D2697" s="0" t="s">
        <v>212</v>
      </c>
      <c r="E2697" s="0" t="n">
        <v>2038</v>
      </c>
      <c r="F2697" s="5" t="n">
        <v>0.0827890473280389</v>
      </c>
      <c r="G2697" s="11" t="n">
        <v>0.2263528</v>
      </c>
      <c r="H2697" s="5" t="n">
        <v>0.0187395326720341</v>
      </c>
      <c r="I2697" s="5" t="n">
        <v>0.0640495146560048</v>
      </c>
    </row>
    <row r="2698" customFormat="false" ht="14.25" hidden="false" customHeight="false" outlineLevel="0" collapsed="false">
      <c r="A2698" s="0" t="s">
        <v>100</v>
      </c>
      <c r="B2698" s="0" t="s">
        <v>54</v>
      </c>
      <c r="C2698" s="0" t="s">
        <v>84</v>
      </c>
      <c r="D2698" s="0" t="s">
        <v>212</v>
      </c>
      <c r="E2698" s="0" t="n">
        <v>2039</v>
      </c>
      <c r="F2698" s="5" t="n">
        <v>0.0915859008221434</v>
      </c>
      <c r="G2698" s="11" t="n">
        <v>0.2287274</v>
      </c>
      <c r="H2698" s="5" t="n">
        <v>0.0209482049717067</v>
      </c>
      <c r="I2698" s="5" t="n">
        <v>0.0706376958504367</v>
      </c>
    </row>
    <row r="2699" customFormat="false" ht="14.25" hidden="false" customHeight="false" outlineLevel="0" collapsed="false">
      <c r="A2699" s="0" t="s">
        <v>100</v>
      </c>
      <c r="B2699" s="0" t="s">
        <v>54</v>
      </c>
      <c r="C2699" s="0" t="s">
        <v>84</v>
      </c>
      <c r="D2699" s="0" t="s">
        <v>212</v>
      </c>
      <c r="E2699" s="0" t="n">
        <v>2040</v>
      </c>
      <c r="F2699" s="5" t="n">
        <v>0.0992609957229891</v>
      </c>
      <c r="G2699" s="11" t="n">
        <v>0.231102</v>
      </c>
      <c r="H2699" s="5" t="n">
        <v>0.0229394146335742</v>
      </c>
      <c r="I2699" s="5" t="n">
        <v>0.0763215810894149</v>
      </c>
    </row>
    <row r="2700" customFormat="false" ht="14.25" hidden="false" customHeight="false" outlineLevel="0" collapsed="false">
      <c r="A2700" s="0" t="s">
        <v>100</v>
      </c>
      <c r="B2700" s="0" t="s">
        <v>54</v>
      </c>
      <c r="C2700" s="0" t="s">
        <v>84</v>
      </c>
      <c r="D2700" s="0" t="s">
        <v>213</v>
      </c>
      <c r="E2700" s="0" t="n">
        <v>2024</v>
      </c>
      <c r="F2700" s="5" t="n">
        <v>0.0898925693642363</v>
      </c>
      <c r="G2700" s="11" t="n">
        <v>0</v>
      </c>
      <c r="H2700" s="5" t="n">
        <v>0</v>
      </c>
      <c r="I2700" s="5" t="n">
        <v>0.0898925693642363</v>
      </c>
    </row>
    <row r="2701" customFormat="false" ht="14.25" hidden="false" customHeight="false" outlineLevel="0" collapsed="false">
      <c r="A2701" s="0" t="s">
        <v>100</v>
      </c>
      <c r="B2701" s="0" t="s">
        <v>54</v>
      </c>
      <c r="C2701" s="0" t="s">
        <v>84</v>
      </c>
      <c r="D2701" s="0" t="s">
        <v>213</v>
      </c>
      <c r="E2701" s="0" t="n">
        <v>2025</v>
      </c>
      <c r="F2701" s="5" t="n">
        <v>0.126559212042589</v>
      </c>
      <c r="G2701" s="11" t="n">
        <v>0</v>
      </c>
      <c r="H2701" s="5" t="n">
        <v>0</v>
      </c>
      <c r="I2701" s="5" t="n">
        <v>0.126559212042589</v>
      </c>
    </row>
    <row r="2702" customFormat="false" ht="14.25" hidden="false" customHeight="false" outlineLevel="0" collapsed="false">
      <c r="A2702" s="0" t="s">
        <v>100</v>
      </c>
      <c r="B2702" s="0" t="s">
        <v>54</v>
      </c>
      <c r="C2702" s="0" t="s">
        <v>84</v>
      </c>
      <c r="D2702" s="0" t="s">
        <v>213</v>
      </c>
      <c r="E2702" s="0" t="n">
        <v>2026</v>
      </c>
      <c r="F2702" s="5" t="n">
        <v>0.172036315640035</v>
      </c>
      <c r="G2702" s="11" t="n">
        <v>0</v>
      </c>
      <c r="H2702" s="5" t="n">
        <v>0</v>
      </c>
      <c r="I2702" s="5" t="n">
        <v>0.172036315640035</v>
      </c>
    </row>
    <row r="2703" customFormat="false" ht="14.25" hidden="false" customHeight="false" outlineLevel="0" collapsed="false">
      <c r="A2703" s="0" t="s">
        <v>100</v>
      </c>
      <c r="B2703" s="0" t="s">
        <v>54</v>
      </c>
      <c r="C2703" s="0" t="s">
        <v>84</v>
      </c>
      <c r="D2703" s="0" t="s">
        <v>213</v>
      </c>
      <c r="E2703" s="0" t="n">
        <v>2027</v>
      </c>
      <c r="F2703" s="5" t="n">
        <v>0.226180141019341</v>
      </c>
      <c r="G2703" s="11" t="n">
        <v>0</v>
      </c>
      <c r="H2703" s="5" t="n">
        <v>0</v>
      </c>
      <c r="I2703" s="5" t="n">
        <v>0.226180141019341</v>
      </c>
    </row>
    <row r="2704" customFormat="false" ht="14.25" hidden="false" customHeight="false" outlineLevel="0" collapsed="false">
      <c r="A2704" s="0" t="s">
        <v>100</v>
      </c>
      <c r="B2704" s="0" t="s">
        <v>54</v>
      </c>
      <c r="C2704" s="0" t="s">
        <v>84</v>
      </c>
      <c r="D2704" s="0" t="s">
        <v>213</v>
      </c>
      <c r="E2704" s="0" t="n">
        <v>2028</v>
      </c>
      <c r="F2704" s="5" t="n">
        <v>0.289903352814264</v>
      </c>
      <c r="G2704" s="11" t="n">
        <v>0</v>
      </c>
      <c r="H2704" s="5" t="n">
        <v>0</v>
      </c>
      <c r="I2704" s="5" t="n">
        <v>0.289903352814264</v>
      </c>
    </row>
    <row r="2705" customFormat="false" ht="14.25" hidden="false" customHeight="false" outlineLevel="0" collapsed="false">
      <c r="A2705" s="0" t="s">
        <v>100</v>
      </c>
      <c r="B2705" s="0" t="s">
        <v>54</v>
      </c>
      <c r="C2705" s="0" t="s">
        <v>84</v>
      </c>
      <c r="D2705" s="0" t="s">
        <v>213</v>
      </c>
      <c r="E2705" s="0" t="n">
        <v>2029</v>
      </c>
      <c r="F2705" s="5" t="n">
        <v>0.363745799293352</v>
      </c>
      <c r="G2705" s="11" t="n">
        <v>0</v>
      </c>
      <c r="H2705" s="5" t="n">
        <v>0</v>
      </c>
      <c r="I2705" s="5" t="n">
        <v>0.363745799293352</v>
      </c>
    </row>
    <row r="2706" customFormat="false" ht="14.25" hidden="false" customHeight="false" outlineLevel="0" collapsed="false">
      <c r="A2706" s="0" t="s">
        <v>100</v>
      </c>
      <c r="B2706" s="0" t="s">
        <v>54</v>
      </c>
      <c r="C2706" s="0" t="s">
        <v>84</v>
      </c>
      <c r="D2706" s="0" t="s">
        <v>213</v>
      </c>
      <c r="E2706" s="0" t="n">
        <v>2030</v>
      </c>
      <c r="F2706" s="5" t="n">
        <v>0.441890326421371</v>
      </c>
      <c r="G2706" s="11" t="n">
        <v>0</v>
      </c>
      <c r="H2706" s="5" t="n">
        <v>0</v>
      </c>
      <c r="I2706" s="5" t="n">
        <v>0.441890326421371</v>
      </c>
    </row>
    <row r="2707" customFormat="false" ht="14.25" hidden="false" customHeight="false" outlineLevel="0" collapsed="false">
      <c r="A2707" s="0" t="s">
        <v>100</v>
      </c>
      <c r="B2707" s="0" t="s">
        <v>54</v>
      </c>
      <c r="C2707" s="0" t="s">
        <v>84</v>
      </c>
      <c r="D2707" s="0" t="s">
        <v>213</v>
      </c>
      <c r="E2707" s="0" t="n">
        <v>2031</v>
      </c>
      <c r="F2707" s="5" t="n">
        <v>0.524612524359686</v>
      </c>
      <c r="G2707" s="11" t="n">
        <v>0</v>
      </c>
      <c r="H2707" s="5" t="n">
        <v>0</v>
      </c>
      <c r="I2707" s="5" t="n">
        <v>0.524612524359686</v>
      </c>
    </row>
    <row r="2708" customFormat="false" ht="14.25" hidden="false" customHeight="false" outlineLevel="0" collapsed="false">
      <c r="A2708" s="0" t="s">
        <v>100</v>
      </c>
      <c r="B2708" s="0" t="s">
        <v>54</v>
      </c>
      <c r="C2708" s="0" t="s">
        <v>84</v>
      </c>
      <c r="D2708" s="0" t="s">
        <v>213</v>
      </c>
      <c r="E2708" s="0" t="n">
        <v>2032</v>
      </c>
      <c r="F2708" s="5" t="n">
        <v>0.606456870416499</v>
      </c>
      <c r="G2708" s="11" t="n">
        <v>0</v>
      </c>
      <c r="H2708" s="5" t="n">
        <v>0</v>
      </c>
      <c r="I2708" s="5" t="n">
        <v>0.606456870416499</v>
      </c>
    </row>
    <row r="2709" customFormat="false" ht="14.25" hidden="false" customHeight="false" outlineLevel="0" collapsed="false">
      <c r="A2709" s="0" t="s">
        <v>100</v>
      </c>
      <c r="B2709" s="0" t="s">
        <v>54</v>
      </c>
      <c r="C2709" s="0" t="s">
        <v>84</v>
      </c>
      <c r="D2709" s="0" t="s">
        <v>213</v>
      </c>
      <c r="E2709" s="0" t="n">
        <v>2033</v>
      </c>
      <c r="F2709" s="5" t="n">
        <v>0.685406754395726</v>
      </c>
      <c r="G2709" s="11" t="n">
        <v>0</v>
      </c>
      <c r="H2709" s="5" t="n">
        <v>0</v>
      </c>
      <c r="I2709" s="5" t="n">
        <v>0.685406754395726</v>
      </c>
    </row>
    <row r="2710" customFormat="false" ht="14.25" hidden="false" customHeight="false" outlineLevel="0" collapsed="false">
      <c r="A2710" s="0" t="s">
        <v>100</v>
      </c>
      <c r="B2710" s="0" t="s">
        <v>54</v>
      </c>
      <c r="C2710" s="0" t="s">
        <v>84</v>
      </c>
      <c r="D2710" s="0" t="s">
        <v>213</v>
      </c>
      <c r="E2710" s="0" t="n">
        <v>2034</v>
      </c>
      <c r="F2710" s="5" t="n">
        <v>0.759506433688841</v>
      </c>
      <c r="G2710" s="11" t="n">
        <v>0</v>
      </c>
      <c r="H2710" s="5" t="n">
        <v>0</v>
      </c>
      <c r="I2710" s="5" t="n">
        <v>0.759506433688841</v>
      </c>
    </row>
    <row r="2711" customFormat="false" ht="14.25" hidden="false" customHeight="false" outlineLevel="0" collapsed="false">
      <c r="A2711" s="0" t="s">
        <v>100</v>
      </c>
      <c r="B2711" s="0" t="s">
        <v>54</v>
      </c>
      <c r="C2711" s="0" t="s">
        <v>84</v>
      </c>
      <c r="D2711" s="0" t="s">
        <v>213</v>
      </c>
      <c r="E2711" s="0" t="n">
        <v>2035</v>
      </c>
      <c r="F2711" s="5" t="n">
        <v>0.829960945999177</v>
      </c>
      <c r="G2711" s="11" t="n">
        <v>0</v>
      </c>
      <c r="H2711" s="5" t="n">
        <v>0</v>
      </c>
      <c r="I2711" s="5" t="n">
        <v>0.829960945999177</v>
      </c>
    </row>
    <row r="2712" customFormat="false" ht="14.25" hidden="false" customHeight="false" outlineLevel="0" collapsed="false">
      <c r="A2712" s="0" t="s">
        <v>100</v>
      </c>
      <c r="B2712" s="0" t="s">
        <v>54</v>
      </c>
      <c r="C2712" s="0" t="s">
        <v>84</v>
      </c>
      <c r="D2712" s="0" t="s">
        <v>213</v>
      </c>
      <c r="E2712" s="0" t="n">
        <v>2036</v>
      </c>
      <c r="F2712" s="5" t="n">
        <v>0.889955261571701</v>
      </c>
      <c r="G2712" s="11" t="n">
        <v>0</v>
      </c>
      <c r="H2712" s="5" t="n">
        <v>0</v>
      </c>
      <c r="I2712" s="5" t="n">
        <v>0.889955261571701</v>
      </c>
    </row>
    <row r="2713" customFormat="false" ht="14.25" hidden="false" customHeight="false" outlineLevel="0" collapsed="false">
      <c r="A2713" s="0" t="s">
        <v>100</v>
      </c>
      <c r="B2713" s="0" t="s">
        <v>54</v>
      </c>
      <c r="C2713" s="0" t="s">
        <v>84</v>
      </c>
      <c r="D2713" s="0" t="s">
        <v>213</v>
      </c>
      <c r="E2713" s="0" t="n">
        <v>2037</v>
      </c>
      <c r="F2713" s="5" t="n">
        <v>0.93751254509199</v>
      </c>
      <c r="G2713" s="11" t="n">
        <v>0</v>
      </c>
      <c r="H2713" s="5" t="n">
        <v>0</v>
      </c>
      <c r="I2713" s="5" t="n">
        <v>0.93751254509199</v>
      </c>
    </row>
    <row r="2714" customFormat="false" ht="14.25" hidden="false" customHeight="false" outlineLevel="0" collapsed="false">
      <c r="A2714" s="0" t="s">
        <v>100</v>
      </c>
      <c r="B2714" s="0" t="s">
        <v>54</v>
      </c>
      <c r="C2714" s="0" t="s">
        <v>84</v>
      </c>
      <c r="D2714" s="0" t="s">
        <v>213</v>
      </c>
      <c r="E2714" s="0" t="n">
        <v>2038</v>
      </c>
      <c r="F2714" s="5" t="n">
        <v>0.971988639499359</v>
      </c>
      <c r="G2714" s="11" t="n">
        <v>0</v>
      </c>
      <c r="H2714" s="5" t="n">
        <v>0</v>
      </c>
      <c r="I2714" s="5" t="n">
        <v>0.971988639499359</v>
      </c>
    </row>
    <row r="2715" customFormat="false" ht="14.25" hidden="false" customHeight="false" outlineLevel="0" collapsed="false">
      <c r="A2715" s="0" t="s">
        <v>100</v>
      </c>
      <c r="B2715" s="0" t="s">
        <v>54</v>
      </c>
      <c r="C2715" s="0" t="s">
        <v>84</v>
      </c>
      <c r="D2715" s="0" t="s">
        <v>213</v>
      </c>
      <c r="E2715" s="0" t="n">
        <v>2039</v>
      </c>
      <c r="F2715" s="5" t="n">
        <v>0.99931552085106</v>
      </c>
      <c r="G2715" s="11" t="n">
        <v>0</v>
      </c>
      <c r="H2715" s="5" t="n">
        <v>0</v>
      </c>
      <c r="I2715" s="5" t="n">
        <v>0.99931552085106</v>
      </c>
    </row>
    <row r="2716" customFormat="false" ht="14.25" hidden="false" customHeight="false" outlineLevel="0" collapsed="false">
      <c r="A2716" s="0" t="s">
        <v>100</v>
      </c>
      <c r="B2716" s="0" t="s">
        <v>54</v>
      </c>
      <c r="C2716" s="0" t="s">
        <v>84</v>
      </c>
      <c r="D2716" s="0" t="s">
        <v>213</v>
      </c>
      <c r="E2716" s="0" t="n">
        <v>2040</v>
      </c>
      <c r="F2716" s="5" t="n">
        <v>1.01012845555321</v>
      </c>
      <c r="G2716" s="11" t="n">
        <v>0</v>
      </c>
      <c r="H2716" s="5" t="n">
        <v>0</v>
      </c>
      <c r="I2716" s="5" t="n">
        <v>1.01012845555321</v>
      </c>
    </row>
    <row r="2717" customFormat="false" ht="14.25" hidden="false" customHeight="false" outlineLevel="0" collapsed="false">
      <c r="A2717" s="0" t="s">
        <v>100</v>
      </c>
      <c r="B2717" s="0" t="s">
        <v>54</v>
      </c>
      <c r="C2717" s="0" t="s">
        <v>84</v>
      </c>
      <c r="D2717" s="0" t="s">
        <v>214</v>
      </c>
      <c r="E2717" s="0" t="n">
        <v>2024</v>
      </c>
      <c r="F2717" s="5" t="n">
        <v>0.0626836781318305</v>
      </c>
      <c r="G2717" s="11" t="n">
        <v>0.15499</v>
      </c>
      <c r="H2717" s="5" t="n">
        <v>0.00971534327365242</v>
      </c>
      <c r="I2717" s="5" t="n">
        <v>0.0529683348581781</v>
      </c>
    </row>
    <row r="2718" customFormat="false" ht="14.25" hidden="false" customHeight="false" outlineLevel="0" collapsed="false">
      <c r="A2718" s="0" t="s">
        <v>100</v>
      </c>
      <c r="B2718" s="0" t="s">
        <v>54</v>
      </c>
      <c r="C2718" s="0" t="s">
        <v>84</v>
      </c>
      <c r="D2718" s="0" t="s">
        <v>214</v>
      </c>
      <c r="E2718" s="0" t="n">
        <v>2025</v>
      </c>
      <c r="F2718" s="5" t="n">
        <v>0.0741773141525138</v>
      </c>
      <c r="G2718" s="11" t="n">
        <v>0.15499</v>
      </c>
      <c r="H2718" s="5" t="n">
        <v>0.0114967419204981</v>
      </c>
      <c r="I2718" s="5" t="n">
        <v>0.0626805722320157</v>
      </c>
    </row>
    <row r="2719" customFormat="false" ht="14.25" hidden="false" customHeight="false" outlineLevel="0" collapsed="false">
      <c r="A2719" s="0" t="s">
        <v>100</v>
      </c>
      <c r="B2719" s="0" t="s">
        <v>54</v>
      </c>
      <c r="C2719" s="0" t="s">
        <v>84</v>
      </c>
      <c r="D2719" s="0" t="s">
        <v>214</v>
      </c>
      <c r="E2719" s="0" t="n">
        <v>2026</v>
      </c>
      <c r="F2719" s="5" t="n">
        <v>0.107834894669483</v>
      </c>
      <c r="G2719" s="11" t="n">
        <v>0.163171</v>
      </c>
      <c r="H2719" s="5" t="n">
        <v>0.0175955275981141</v>
      </c>
      <c r="I2719" s="5" t="n">
        <v>0.0902393670713684</v>
      </c>
    </row>
    <row r="2720" customFormat="false" ht="14.25" hidden="false" customHeight="false" outlineLevel="0" collapsed="false">
      <c r="A2720" s="0" t="s">
        <v>100</v>
      </c>
      <c r="B2720" s="0" t="s">
        <v>54</v>
      </c>
      <c r="C2720" s="0" t="s">
        <v>84</v>
      </c>
      <c r="D2720" s="0" t="s">
        <v>214</v>
      </c>
      <c r="E2720" s="0" t="n">
        <v>2027</v>
      </c>
      <c r="F2720" s="5" t="n">
        <v>0.157401940629031</v>
      </c>
      <c r="G2720" s="11" t="n">
        <v>0.171352</v>
      </c>
      <c r="H2720" s="5" t="n">
        <v>0.0269711373306658</v>
      </c>
      <c r="I2720" s="5" t="n">
        <v>0.130430803298366</v>
      </c>
    </row>
    <row r="2721" customFormat="false" ht="14.25" hidden="false" customHeight="false" outlineLevel="0" collapsed="false">
      <c r="A2721" s="0" t="s">
        <v>100</v>
      </c>
      <c r="B2721" s="0" t="s">
        <v>54</v>
      </c>
      <c r="C2721" s="0" t="s">
        <v>84</v>
      </c>
      <c r="D2721" s="0" t="s">
        <v>214</v>
      </c>
      <c r="E2721" s="0" t="n">
        <v>2028</v>
      </c>
      <c r="F2721" s="5" t="n">
        <v>0.225540571738013</v>
      </c>
      <c r="G2721" s="11" t="n">
        <v>0.179533</v>
      </c>
      <c r="H2721" s="5" t="n">
        <v>0.0404919754658406</v>
      </c>
      <c r="I2721" s="5" t="n">
        <v>0.185048596272172</v>
      </c>
    </row>
    <row r="2722" customFormat="false" ht="14.25" hidden="false" customHeight="false" outlineLevel="0" collapsed="false">
      <c r="A2722" s="0" t="s">
        <v>100</v>
      </c>
      <c r="B2722" s="0" t="s">
        <v>54</v>
      </c>
      <c r="C2722" s="0" t="s">
        <v>84</v>
      </c>
      <c r="D2722" s="0" t="s">
        <v>214</v>
      </c>
      <c r="E2722" s="0" t="n">
        <v>2029</v>
      </c>
      <c r="F2722" s="5" t="n">
        <v>0.314357897038639</v>
      </c>
      <c r="G2722" s="11" t="n">
        <v>0.187714</v>
      </c>
      <c r="H2722" s="5" t="n">
        <v>0.0590093782847112</v>
      </c>
      <c r="I2722" s="5" t="n">
        <v>0.255348518753928</v>
      </c>
    </row>
    <row r="2723" customFormat="false" ht="14.25" hidden="false" customHeight="false" outlineLevel="0" collapsed="false">
      <c r="A2723" s="0" t="s">
        <v>100</v>
      </c>
      <c r="B2723" s="0" t="s">
        <v>54</v>
      </c>
      <c r="C2723" s="0" t="s">
        <v>84</v>
      </c>
      <c r="D2723" s="0" t="s">
        <v>214</v>
      </c>
      <c r="E2723" s="0" t="n">
        <v>2030</v>
      </c>
      <c r="F2723" s="5" t="n">
        <v>0.42044813467323</v>
      </c>
      <c r="G2723" s="11" t="n">
        <v>0.195895</v>
      </c>
      <c r="H2723" s="5" t="n">
        <v>0.0823636873418123</v>
      </c>
      <c r="I2723" s="5" t="n">
        <v>0.338084447331417</v>
      </c>
    </row>
    <row r="2724" customFormat="false" ht="14.25" hidden="false" customHeight="false" outlineLevel="0" collapsed="false">
      <c r="A2724" s="0" t="s">
        <v>100</v>
      </c>
      <c r="B2724" s="0" t="s">
        <v>54</v>
      </c>
      <c r="C2724" s="0" t="s">
        <v>84</v>
      </c>
      <c r="D2724" s="0" t="s">
        <v>214</v>
      </c>
      <c r="E2724" s="0" t="n">
        <v>2031</v>
      </c>
      <c r="F2724" s="5" t="n">
        <v>0.554914927435412</v>
      </c>
      <c r="G2724" s="11" t="n">
        <v>0.2005618</v>
      </c>
      <c r="H2724" s="5" t="n">
        <v>0.111294736693316</v>
      </c>
      <c r="I2724" s="5" t="n">
        <v>0.443620190742096</v>
      </c>
    </row>
    <row r="2725" customFormat="false" ht="14.25" hidden="false" customHeight="false" outlineLevel="0" collapsed="false">
      <c r="A2725" s="0" t="s">
        <v>100</v>
      </c>
      <c r="B2725" s="0" t="s">
        <v>54</v>
      </c>
      <c r="C2725" s="0" t="s">
        <v>84</v>
      </c>
      <c r="D2725" s="0" t="s">
        <v>214</v>
      </c>
      <c r="E2725" s="0" t="n">
        <v>2032</v>
      </c>
      <c r="F2725" s="5" t="n">
        <v>0.720750145034546</v>
      </c>
      <c r="G2725" s="11" t="n">
        <v>0.2052286</v>
      </c>
      <c r="H2725" s="5" t="n">
        <v>0.147918543215237</v>
      </c>
      <c r="I2725" s="5" t="n">
        <v>0.572831601819309</v>
      </c>
    </row>
    <row r="2726" customFormat="false" ht="14.25" hidden="false" customHeight="false" outlineLevel="0" collapsed="false">
      <c r="A2726" s="0" t="s">
        <v>100</v>
      </c>
      <c r="B2726" s="0" t="s">
        <v>54</v>
      </c>
      <c r="C2726" s="0" t="s">
        <v>84</v>
      </c>
      <c r="D2726" s="0" t="s">
        <v>214</v>
      </c>
      <c r="E2726" s="0" t="n">
        <v>2033</v>
      </c>
      <c r="F2726" s="5" t="n">
        <v>0.915437163152088</v>
      </c>
      <c r="G2726" s="11" t="n">
        <v>0.2098954</v>
      </c>
      <c r="H2726" s="5" t="n">
        <v>0.192146049534673</v>
      </c>
      <c r="I2726" s="5" t="n">
        <v>0.723291113617415</v>
      </c>
    </row>
    <row r="2727" customFormat="false" ht="14.25" hidden="false" customHeight="false" outlineLevel="0" collapsed="false">
      <c r="A2727" s="0" t="s">
        <v>100</v>
      </c>
      <c r="B2727" s="0" t="s">
        <v>54</v>
      </c>
      <c r="C2727" s="0" t="s">
        <v>84</v>
      </c>
      <c r="D2727" s="0" t="s">
        <v>214</v>
      </c>
      <c r="E2727" s="0" t="n">
        <v>2034</v>
      </c>
      <c r="F2727" s="5" t="n">
        <v>1.14002104993691</v>
      </c>
      <c r="G2727" s="11" t="n">
        <v>0.2145622</v>
      </c>
      <c r="H2727" s="5" t="n">
        <v>0.244605424520773</v>
      </c>
      <c r="I2727" s="5" t="n">
        <v>0.895415625416137</v>
      </c>
    </row>
    <row r="2728" customFormat="false" ht="14.25" hidden="false" customHeight="false" outlineLevel="0" collapsed="false">
      <c r="A2728" s="0" t="s">
        <v>100</v>
      </c>
      <c r="B2728" s="0" t="s">
        <v>54</v>
      </c>
      <c r="C2728" s="0" t="s">
        <v>84</v>
      </c>
      <c r="D2728" s="0" t="s">
        <v>214</v>
      </c>
      <c r="E2728" s="0" t="n">
        <v>2035</v>
      </c>
      <c r="F2728" s="5" t="n">
        <v>1.39350767032336</v>
      </c>
      <c r="G2728" s="11" t="n">
        <v>0.219229</v>
      </c>
      <c r="H2728" s="5" t="n">
        <v>0.305497293057319</v>
      </c>
      <c r="I2728" s="5" t="n">
        <v>1.08801037726604</v>
      </c>
    </row>
    <row r="2729" customFormat="false" ht="14.25" hidden="false" customHeight="false" outlineLevel="0" collapsed="false">
      <c r="A2729" s="0" t="s">
        <v>100</v>
      </c>
      <c r="B2729" s="0" t="s">
        <v>54</v>
      </c>
      <c r="C2729" s="0" t="s">
        <v>84</v>
      </c>
      <c r="D2729" s="0" t="s">
        <v>214</v>
      </c>
      <c r="E2729" s="0" t="n">
        <v>2036</v>
      </c>
      <c r="F2729" s="5" t="n">
        <v>1.64190551245441</v>
      </c>
      <c r="G2729" s="11" t="n">
        <v>0.2216036</v>
      </c>
      <c r="H2729" s="5" t="n">
        <v>0.363852172419741</v>
      </c>
      <c r="I2729" s="5" t="n">
        <v>1.27805334003466</v>
      </c>
    </row>
    <row r="2730" customFormat="false" ht="14.25" hidden="false" customHeight="false" outlineLevel="0" collapsed="false">
      <c r="A2730" s="0" t="s">
        <v>100</v>
      </c>
      <c r="B2730" s="0" t="s">
        <v>54</v>
      </c>
      <c r="C2730" s="0" t="s">
        <v>84</v>
      </c>
      <c r="D2730" s="0" t="s">
        <v>214</v>
      </c>
      <c r="E2730" s="0" t="n">
        <v>2037</v>
      </c>
      <c r="F2730" s="5" t="n">
        <v>1.88266676482217</v>
      </c>
      <c r="G2730" s="11" t="n">
        <v>0.2239782</v>
      </c>
      <c r="H2730" s="5" t="n">
        <v>0.421676313184693</v>
      </c>
      <c r="I2730" s="5" t="n">
        <v>1.46099045163748</v>
      </c>
    </row>
    <row r="2731" customFormat="false" ht="14.25" hidden="false" customHeight="false" outlineLevel="0" collapsed="false">
      <c r="A2731" s="0" t="s">
        <v>100</v>
      </c>
      <c r="B2731" s="0" t="s">
        <v>54</v>
      </c>
      <c r="C2731" s="0" t="s">
        <v>84</v>
      </c>
      <c r="D2731" s="0" t="s">
        <v>214</v>
      </c>
      <c r="E2731" s="0" t="n">
        <v>2038</v>
      </c>
      <c r="F2731" s="5" t="n">
        <v>2.1125009762602</v>
      </c>
      <c r="G2731" s="11" t="n">
        <v>0.2263528</v>
      </c>
      <c r="H2731" s="5" t="n">
        <v>0.478170510979229</v>
      </c>
      <c r="I2731" s="5" t="n">
        <v>1.63433046528097</v>
      </c>
    </row>
    <row r="2732" customFormat="false" ht="14.25" hidden="false" customHeight="false" outlineLevel="0" collapsed="false">
      <c r="A2732" s="0" t="s">
        <v>100</v>
      </c>
      <c r="B2732" s="0" t="s">
        <v>54</v>
      </c>
      <c r="C2732" s="0" t="s">
        <v>84</v>
      </c>
      <c r="D2732" s="0" t="s">
        <v>214</v>
      </c>
      <c r="E2732" s="0" t="n">
        <v>2039</v>
      </c>
      <c r="F2732" s="5" t="n">
        <v>2.35896955590219</v>
      </c>
      <c r="G2732" s="11" t="n">
        <v>0.2287274</v>
      </c>
      <c r="H2732" s="5" t="n">
        <v>0.539560973200663</v>
      </c>
      <c r="I2732" s="5" t="n">
        <v>1.81940858270153</v>
      </c>
    </row>
    <row r="2733" customFormat="false" ht="14.25" hidden="false" customHeight="false" outlineLevel="0" collapsed="false">
      <c r="A2733" s="0" t="s">
        <v>100</v>
      </c>
      <c r="B2733" s="0" t="s">
        <v>54</v>
      </c>
      <c r="C2733" s="0" t="s">
        <v>84</v>
      </c>
      <c r="D2733" s="0" t="s">
        <v>214</v>
      </c>
      <c r="E2733" s="0" t="n">
        <v>2040</v>
      </c>
      <c r="F2733" s="5" t="n">
        <v>2.57983811407558</v>
      </c>
      <c r="G2733" s="11" t="n">
        <v>0.231102</v>
      </c>
      <c r="H2733" s="5" t="n">
        <v>0.596205747839094</v>
      </c>
      <c r="I2733" s="5" t="n">
        <v>1.98363236623648</v>
      </c>
    </row>
    <row r="2734" customFormat="false" ht="14.25" hidden="false" customHeight="false" outlineLevel="0" collapsed="false">
      <c r="A2734" s="0" t="s">
        <v>100</v>
      </c>
      <c r="B2734" s="0" t="s">
        <v>54</v>
      </c>
      <c r="C2734" s="0" t="s">
        <v>84</v>
      </c>
      <c r="D2734" s="0" t="s">
        <v>215</v>
      </c>
      <c r="E2734" s="0" t="n">
        <v>2024</v>
      </c>
      <c r="F2734" s="5" t="n">
        <v>0.017861627494245</v>
      </c>
      <c r="G2734" s="11" t="n">
        <v>0</v>
      </c>
      <c r="H2734" s="5" t="n">
        <v>0</v>
      </c>
      <c r="I2734" s="5" t="n">
        <v>0.017861627494245</v>
      </c>
    </row>
    <row r="2735" customFormat="false" ht="14.25" hidden="false" customHeight="false" outlineLevel="0" collapsed="false">
      <c r="A2735" s="0" t="s">
        <v>100</v>
      </c>
      <c r="B2735" s="0" t="s">
        <v>54</v>
      </c>
      <c r="C2735" s="0" t="s">
        <v>84</v>
      </c>
      <c r="D2735" s="0" t="s">
        <v>215</v>
      </c>
      <c r="E2735" s="0" t="n">
        <v>2025</v>
      </c>
      <c r="F2735" s="5" t="n">
        <v>0.0245724163543278</v>
      </c>
      <c r="G2735" s="11" t="n">
        <v>0</v>
      </c>
      <c r="H2735" s="5" t="n">
        <v>0</v>
      </c>
      <c r="I2735" s="5" t="n">
        <v>0.0245724163543278</v>
      </c>
    </row>
    <row r="2736" customFormat="false" ht="14.25" hidden="false" customHeight="false" outlineLevel="0" collapsed="false">
      <c r="A2736" s="0" t="s">
        <v>100</v>
      </c>
      <c r="B2736" s="0" t="s">
        <v>54</v>
      </c>
      <c r="C2736" s="0" t="s">
        <v>84</v>
      </c>
      <c r="D2736" s="0" t="s">
        <v>215</v>
      </c>
      <c r="E2736" s="0" t="n">
        <v>2026</v>
      </c>
      <c r="F2736" s="5" t="n">
        <v>0.0732814382170069</v>
      </c>
      <c r="G2736" s="11" t="n">
        <v>0</v>
      </c>
      <c r="H2736" s="5" t="n">
        <v>0</v>
      </c>
      <c r="I2736" s="5" t="n">
        <v>0.0732814382170069</v>
      </c>
    </row>
    <row r="2737" customFormat="false" ht="14.25" hidden="false" customHeight="false" outlineLevel="0" collapsed="false">
      <c r="A2737" s="0" t="s">
        <v>100</v>
      </c>
      <c r="B2737" s="0" t="s">
        <v>54</v>
      </c>
      <c r="C2737" s="0" t="s">
        <v>84</v>
      </c>
      <c r="D2737" s="0" t="s">
        <v>215</v>
      </c>
      <c r="E2737" s="0" t="n">
        <v>2027</v>
      </c>
      <c r="F2737" s="5" t="n">
        <v>0.15713539880923</v>
      </c>
      <c r="G2737" s="11" t="n">
        <v>0</v>
      </c>
      <c r="H2737" s="5" t="n">
        <v>0</v>
      </c>
      <c r="I2737" s="5" t="n">
        <v>0.15713539880923</v>
      </c>
    </row>
    <row r="2738" customFormat="false" ht="14.25" hidden="false" customHeight="false" outlineLevel="0" collapsed="false">
      <c r="A2738" s="0" t="s">
        <v>100</v>
      </c>
      <c r="B2738" s="0" t="s">
        <v>54</v>
      </c>
      <c r="C2738" s="0" t="s">
        <v>84</v>
      </c>
      <c r="D2738" s="0" t="s">
        <v>215</v>
      </c>
      <c r="E2738" s="0" t="n">
        <v>2028</v>
      </c>
      <c r="F2738" s="5" t="n">
        <v>0.270093525974619</v>
      </c>
      <c r="G2738" s="11" t="n">
        <v>0</v>
      </c>
      <c r="H2738" s="5" t="n">
        <v>0</v>
      </c>
      <c r="I2738" s="5" t="n">
        <v>0.270093525974619</v>
      </c>
    </row>
    <row r="2739" customFormat="false" ht="14.25" hidden="false" customHeight="false" outlineLevel="0" collapsed="false">
      <c r="A2739" s="0" t="s">
        <v>100</v>
      </c>
      <c r="B2739" s="0" t="s">
        <v>54</v>
      </c>
      <c r="C2739" s="0" t="s">
        <v>84</v>
      </c>
      <c r="D2739" s="0" t="s">
        <v>215</v>
      </c>
      <c r="E2739" s="0" t="n">
        <v>2029</v>
      </c>
      <c r="F2739" s="5" t="n">
        <v>0.405156920634346</v>
      </c>
      <c r="G2739" s="11" t="n">
        <v>0</v>
      </c>
      <c r="H2739" s="5" t="n">
        <v>0</v>
      </c>
      <c r="I2739" s="5" t="n">
        <v>0.405156920634346</v>
      </c>
    </row>
    <row r="2740" customFormat="false" ht="14.25" hidden="false" customHeight="false" outlineLevel="0" collapsed="false">
      <c r="A2740" s="0" t="s">
        <v>100</v>
      </c>
      <c r="B2740" s="0" t="s">
        <v>54</v>
      </c>
      <c r="C2740" s="0" t="s">
        <v>84</v>
      </c>
      <c r="D2740" s="0" t="s">
        <v>215</v>
      </c>
      <c r="E2740" s="0" t="n">
        <v>2030</v>
      </c>
      <c r="F2740" s="5" t="n">
        <v>0.574054045462276</v>
      </c>
      <c r="G2740" s="11" t="n">
        <v>0</v>
      </c>
      <c r="H2740" s="5" t="n">
        <v>0</v>
      </c>
      <c r="I2740" s="5" t="n">
        <v>0.574054045462276</v>
      </c>
    </row>
    <row r="2741" customFormat="false" ht="14.25" hidden="false" customHeight="false" outlineLevel="0" collapsed="false">
      <c r="A2741" s="0" t="s">
        <v>100</v>
      </c>
      <c r="B2741" s="0" t="s">
        <v>54</v>
      </c>
      <c r="C2741" s="0" t="s">
        <v>84</v>
      </c>
      <c r="D2741" s="0" t="s">
        <v>215</v>
      </c>
      <c r="E2741" s="0" t="n">
        <v>2031</v>
      </c>
      <c r="F2741" s="5" t="n">
        <v>0.723435749163329</v>
      </c>
      <c r="G2741" s="11" t="n">
        <v>0</v>
      </c>
      <c r="H2741" s="5" t="n">
        <v>0</v>
      </c>
      <c r="I2741" s="5" t="n">
        <v>0.723435749163329</v>
      </c>
    </row>
    <row r="2742" customFormat="false" ht="14.25" hidden="false" customHeight="false" outlineLevel="0" collapsed="false">
      <c r="A2742" s="0" t="s">
        <v>100</v>
      </c>
      <c r="B2742" s="0" t="s">
        <v>54</v>
      </c>
      <c r="C2742" s="0" t="s">
        <v>84</v>
      </c>
      <c r="D2742" s="0" t="s">
        <v>215</v>
      </c>
      <c r="E2742" s="0" t="n">
        <v>2032</v>
      </c>
      <c r="F2742" s="5" t="n">
        <v>0.893702030006205</v>
      </c>
      <c r="G2742" s="11" t="n">
        <v>0</v>
      </c>
      <c r="H2742" s="5" t="n">
        <v>0</v>
      </c>
      <c r="I2742" s="5" t="n">
        <v>0.893702030006205</v>
      </c>
    </row>
    <row r="2743" customFormat="false" ht="14.25" hidden="false" customHeight="false" outlineLevel="0" collapsed="false">
      <c r="A2743" s="0" t="s">
        <v>100</v>
      </c>
      <c r="B2743" s="0" t="s">
        <v>54</v>
      </c>
      <c r="C2743" s="0" t="s">
        <v>84</v>
      </c>
      <c r="D2743" s="0" t="s">
        <v>215</v>
      </c>
      <c r="E2743" s="0" t="n">
        <v>2033</v>
      </c>
      <c r="F2743" s="5" t="n">
        <v>1.08592943118537</v>
      </c>
      <c r="G2743" s="11" t="n">
        <v>0</v>
      </c>
      <c r="H2743" s="5" t="n">
        <v>0</v>
      </c>
      <c r="I2743" s="5" t="n">
        <v>1.08592943118537</v>
      </c>
    </row>
    <row r="2744" customFormat="false" ht="14.25" hidden="false" customHeight="false" outlineLevel="0" collapsed="false">
      <c r="A2744" s="0" t="s">
        <v>100</v>
      </c>
      <c r="B2744" s="0" t="s">
        <v>54</v>
      </c>
      <c r="C2744" s="0" t="s">
        <v>84</v>
      </c>
      <c r="D2744" s="0" t="s">
        <v>215</v>
      </c>
      <c r="E2744" s="0" t="n">
        <v>2034</v>
      </c>
      <c r="F2744" s="5" t="n">
        <v>1.31084534698001</v>
      </c>
      <c r="G2744" s="11" t="n">
        <v>0</v>
      </c>
      <c r="H2744" s="5" t="n">
        <v>0</v>
      </c>
      <c r="I2744" s="5" t="n">
        <v>1.31084534698001</v>
      </c>
    </row>
    <row r="2745" customFormat="false" ht="14.25" hidden="false" customHeight="false" outlineLevel="0" collapsed="false">
      <c r="A2745" s="0" t="s">
        <v>100</v>
      </c>
      <c r="B2745" s="0" t="s">
        <v>54</v>
      </c>
      <c r="C2745" s="0" t="s">
        <v>84</v>
      </c>
      <c r="D2745" s="0" t="s">
        <v>215</v>
      </c>
      <c r="E2745" s="0" t="n">
        <v>2035</v>
      </c>
      <c r="F2745" s="5" t="n">
        <v>1.5659693834148</v>
      </c>
      <c r="G2745" s="11" t="n">
        <v>0</v>
      </c>
      <c r="H2745" s="5" t="n">
        <v>0</v>
      </c>
      <c r="I2745" s="5" t="n">
        <v>1.5659693834148</v>
      </c>
    </row>
    <row r="2746" customFormat="false" ht="14.25" hidden="false" customHeight="false" outlineLevel="0" collapsed="false">
      <c r="A2746" s="0" t="s">
        <v>100</v>
      </c>
      <c r="B2746" s="0" t="s">
        <v>54</v>
      </c>
      <c r="C2746" s="0" t="s">
        <v>84</v>
      </c>
      <c r="D2746" s="0" t="s">
        <v>215</v>
      </c>
      <c r="E2746" s="0" t="n">
        <v>2036</v>
      </c>
      <c r="F2746" s="5" t="n">
        <v>1.85761883248583</v>
      </c>
      <c r="G2746" s="11" t="n">
        <v>0</v>
      </c>
      <c r="H2746" s="5" t="n">
        <v>0</v>
      </c>
      <c r="I2746" s="5" t="n">
        <v>1.85761883248583</v>
      </c>
    </row>
    <row r="2747" customFormat="false" ht="14.25" hidden="false" customHeight="false" outlineLevel="0" collapsed="false">
      <c r="A2747" s="0" t="s">
        <v>100</v>
      </c>
      <c r="B2747" s="0" t="s">
        <v>54</v>
      </c>
      <c r="C2747" s="0" t="s">
        <v>84</v>
      </c>
      <c r="D2747" s="0" t="s">
        <v>215</v>
      </c>
      <c r="E2747" s="0" t="n">
        <v>2037</v>
      </c>
      <c r="F2747" s="5" t="n">
        <v>2.18234363287087</v>
      </c>
      <c r="G2747" s="11" t="n">
        <v>0</v>
      </c>
      <c r="H2747" s="5" t="n">
        <v>0</v>
      </c>
      <c r="I2747" s="5" t="n">
        <v>2.18234363287087</v>
      </c>
    </row>
    <row r="2748" customFormat="false" ht="14.25" hidden="false" customHeight="false" outlineLevel="0" collapsed="false">
      <c r="A2748" s="0" t="s">
        <v>100</v>
      </c>
      <c r="B2748" s="0" t="s">
        <v>54</v>
      </c>
      <c r="C2748" s="0" t="s">
        <v>84</v>
      </c>
      <c r="D2748" s="0" t="s">
        <v>215</v>
      </c>
      <c r="E2748" s="0" t="n">
        <v>2038</v>
      </c>
      <c r="F2748" s="5" t="n">
        <v>2.54054909386728</v>
      </c>
      <c r="G2748" s="11" t="n">
        <v>0</v>
      </c>
      <c r="H2748" s="5" t="n">
        <v>0</v>
      </c>
      <c r="I2748" s="5" t="n">
        <v>2.54054909386728</v>
      </c>
    </row>
    <row r="2749" customFormat="false" ht="14.25" hidden="false" customHeight="false" outlineLevel="0" collapsed="false">
      <c r="A2749" s="0" t="s">
        <v>100</v>
      </c>
      <c r="B2749" s="0" t="s">
        <v>54</v>
      </c>
      <c r="C2749" s="0" t="s">
        <v>84</v>
      </c>
      <c r="D2749" s="0" t="s">
        <v>215</v>
      </c>
      <c r="E2749" s="0" t="n">
        <v>2039</v>
      </c>
      <c r="F2749" s="5" t="n">
        <v>2.95867922622237</v>
      </c>
      <c r="G2749" s="11" t="n">
        <v>0</v>
      </c>
      <c r="H2749" s="5" t="n">
        <v>0</v>
      </c>
      <c r="I2749" s="5" t="n">
        <v>2.95867922622237</v>
      </c>
    </row>
    <row r="2750" customFormat="false" ht="14.25" hidden="false" customHeight="false" outlineLevel="0" collapsed="false">
      <c r="A2750" s="0" t="s">
        <v>100</v>
      </c>
      <c r="B2750" s="0" t="s">
        <v>54</v>
      </c>
      <c r="C2750" s="0" t="s">
        <v>84</v>
      </c>
      <c r="D2750" s="0" t="s">
        <v>215</v>
      </c>
      <c r="E2750" s="0" t="n">
        <v>2040</v>
      </c>
      <c r="F2750" s="5" t="n">
        <v>3.39720736727814</v>
      </c>
      <c r="G2750" s="11" t="n">
        <v>0</v>
      </c>
      <c r="H2750" s="5" t="n">
        <v>0</v>
      </c>
      <c r="I2750" s="5" t="n">
        <v>3.39720736727814</v>
      </c>
    </row>
    <row r="2751" customFormat="false" ht="14.25" hidden="false" customHeight="false" outlineLevel="0" collapsed="false">
      <c r="A2751" s="0" t="s">
        <v>100</v>
      </c>
      <c r="B2751" s="0" t="s">
        <v>54</v>
      </c>
      <c r="C2751" s="0" t="s">
        <v>84</v>
      </c>
      <c r="D2751" s="0" t="s">
        <v>216</v>
      </c>
      <c r="E2751" s="0" t="n">
        <v>2024</v>
      </c>
      <c r="F2751" s="5" t="n">
        <v>0.09769266</v>
      </c>
      <c r="G2751" s="11" t="n">
        <v>0.15499</v>
      </c>
      <c r="H2751" s="5" t="n">
        <v>0.0151413853734</v>
      </c>
      <c r="I2751" s="5" t="n">
        <v>0.0825512746266</v>
      </c>
    </row>
    <row r="2752" customFormat="false" ht="14.25" hidden="false" customHeight="false" outlineLevel="0" collapsed="false">
      <c r="A2752" s="0" t="s">
        <v>100</v>
      </c>
      <c r="B2752" s="0" t="s">
        <v>54</v>
      </c>
      <c r="C2752" s="0" t="s">
        <v>84</v>
      </c>
      <c r="D2752" s="0" t="s">
        <v>216</v>
      </c>
      <c r="E2752" s="0" t="n">
        <v>2025</v>
      </c>
      <c r="F2752" s="5" t="n">
        <v>0.153668443439062</v>
      </c>
      <c r="G2752" s="11" t="n">
        <v>0.15499</v>
      </c>
      <c r="H2752" s="5" t="n">
        <v>0.0238170720486202</v>
      </c>
      <c r="I2752" s="5" t="n">
        <v>0.129851371390442</v>
      </c>
    </row>
    <row r="2753" customFormat="false" ht="14.25" hidden="false" customHeight="false" outlineLevel="0" collapsed="false">
      <c r="A2753" s="0" t="s">
        <v>100</v>
      </c>
      <c r="B2753" s="0" t="s">
        <v>54</v>
      </c>
      <c r="C2753" s="0" t="s">
        <v>84</v>
      </c>
      <c r="D2753" s="0" t="s">
        <v>216</v>
      </c>
      <c r="E2753" s="0" t="n">
        <v>2026</v>
      </c>
      <c r="F2753" s="5" t="n">
        <v>0.274120605803045</v>
      </c>
      <c r="G2753" s="11" t="n">
        <v>0.163171</v>
      </c>
      <c r="H2753" s="5" t="n">
        <v>0.0447285333694886</v>
      </c>
      <c r="I2753" s="5" t="n">
        <v>0.229392072433556</v>
      </c>
    </row>
    <row r="2754" customFormat="false" ht="14.25" hidden="false" customHeight="false" outlineLevel="0" collapsed="false">
      <c r="A2754" s="0" t="s">
        <v>100</v>
      </c>
      <c r="B2754" s="0" t="s">
        <v>54</v>
      </c>
      <c r="C2754" s="0" t="s">
        <v>84</v>
      </c>
      <c r="D2754" s="0" t="s">
        <v>216</v>
      </c>
      <c r="E2754" s="0" t="n">
        <v>2027</v>
      </c>
      <c r="F2754" s="5" t="n">
        <v>0.43735526416977</v>
      </c>
      <c r="G2754" s="11" t="n">
        <v>0.171352</v>
      </c>
      <c r="H2754" s="5" t="n">
        <v>0.0749416992260183</v>
      </c>
      <c r="I2754" s="5" t="n">
        <v>0.362413564943751</v>
      </c>
    </row>
    <row r="2755" customFormat="false" ht="14.25" hidden="false" customHeight="false" outlineLevel="0" collapsed="false">
      <c r="A2755" s="0" t="s">
        <v>100</v>
      </c>
      <c r="B2755" s="0" t="s">
        <v>54</v>
      </c>
      <c r="C2755" s="0" t="s">
        <v>84</v>
      </c>
      <c r="D2755" s="0" t="s">
        <v>216</v>
      </c>
      <c r="E2755" s="0" t="n">
        <v>2028</v>
      </c>
      <c r="F2755" s="5" t="n">
        <v>0.621722510637149</v>
      </c>
      <c r="G2755" s="11" t="n">
        <v>0.179533</v>
      </c>
      <c r="H2755" s="5" t="n">
        <v>0.111619707502219</v>
      </c>
      <c r="I2755" s="5" t="n">
        <v>0.51010280313493</v>
      </c>
    </row>
    <row r="2756" customFormat="false" ht="14.25" hidden="false" customHeight="false" outlineLevel="0" collapsed="false">
      <c r="A2756" s="0" t="s">
        <v>100</v>
      </c>
      <c r="B2756" s="0" t="s">
        <v>54</v>
      </c>
      <c r="C2756" s="0" t="s">
        <v>84</v>
      </c>
      <c r="D2756" s="0" t="s">
        <v>216</v>
      </c>
      <c r="E2756" s="0" t="n">
        <v>2029</v>
      </c>
      <c r="F2756" s="5" t="n">
        <v>0.797890828565824</v>
      </c>
      <c r="G2756" s="11" t="n">
        <v>0.187714</v>
      </c>
      <c r="H2756" s="5" t="n">
        <v>0.149775278993405</v>
      </c>
      <c r="I2756" s="5" t="n">
        <v>0.648115549572419</v>
      </c>
    </row>
    <row r="2757" customFormat="false" ht="14.25" hidden="false" customHeight="false" outlineLevel="0" collapsed="false">
      <c r="A2757" s="0" t="s">
        <v>100</v>
      </c>
      <c r="B2757" s="0" t="s">
        <v>54</v>
      </c>
      <c r="C2757" s="0" t="s">
        <v>84</v>
      </c>
      <c r="D2757" s="0" t="s">
        <v>216</v>
      </c>
      <c r="E2757" s="0" t="n">
        <v>2030</v>
      </c>
      <c r="F2757" s="5" t="n">
        <v>1.03102789119856</v>
      </c>
      <c r="G2757" s="11" t="n">
        <v>0.195895</v>
      </c>
      <c r="H2757" s="5" t="n">
        <v>0.201973208746343</v>
      </c>
      <c r="I2757" s="5" t="n">
        <v>0.829054682452222</v>
      </c>
    </row>
    <row r="2758" customFormat="false" ht="14.25" hidden="false" customHeight="false" outlineLevel="0" collapsed="false">
      <c r="A2758" s="0" t="s">
        <v>100</v>
      </c>
      <c r="B2758" s="0" t="s">
        <v>54</v>
      </c>
      <c r="C2758" s="0" t="s">
        <v>84</v>
      </c>
      <c r="D2758" s="0" t="s">
        <v>216</v>
      </c>
      <c r="E2758" s="0" t="n">
        <v>2031</v>
      </c>
      <c r="F2758" s="5" t="n">
        <v>1.28677258311271</v>
      </c>
      <c r="G2758" s="11" t="n">
        <v>0.2005618</v>
      </c>
      <c r="H2758" s="5" t="n">
        <v>0.258077425459735</v>
      </c>
      <c r="I2758" s="5" t="n">
        <v>1.02869515765298</v>
      </c>
    </row>
    <row r="2759" customFormat="false" ht="14.25" hidden="false" customHeight="false" outlineLevel="0" collapsed="false">
      <c r="A2759" s="0" t="s">
        <v>100</v>
      </c>
      <c r="B2759" s="0" t="s">
        <v>54</v>
      </c>
      <c r="C2759" s="0" t="s">
        <v>84</v>
      </c>
      <c r="D2759" s="0" t="s">
        <v>216</v>
      </c>
      <c r="E2759" s="0" t="n">
        <v>2032</v>
      </c>
      <c r="F2759" s="5" t="n">
        <v>1.58376972855759</v>
      </c>
      <c r="G2759" s="11" t="n">
        <v>0.2052286</v>
      </c>
      <c r="H2759" s="5" t="n">
        <v>0.325034844114255</v>
      </c>
      <c r="I2759" s="5" t="n">
        <v>1.25873488444334</v>
      </c>
    </row>
    <row r="2760" customFormat="false" ht="14.25" hidden="false" customHeight="false" outlineLevel="0" collapsed="false">
      <c r="A2760" s="0" t="s">
        <v>100</v>
      </c>
      <c r="B2760" s="0" t="s">
        <v>54</v>
      </c>
      <c r="C2760" s="0" t="s">
        <v>84</v>
      </c>
      <c r="D2760" s="0" t="s">
        <v>216</v>
      </c>
      <c r="E2760" s="0" t="n">
        <v>2033</v>
      </c>
      <c r="F2760" s="5" t="n">
        <v>1.88204004288072</v>
      </c>
      <c r="G2760" s="11" t="n">
        <v>0.2098954</v>
      </c>
      <c r="H2760" s="5" t="n">
        <v>0.395031547616465</v>
      </c>
      <c r="I2760" s="5" t="n">
        <v>1.48700849526425</v>
      </c>
    </row>
    <row r="2761" customFormat="false" ht="14.25" hidden="false" customHeight="false" outlineLevel="0" collapsed="false">
      <c r="A2761" s="0" t="s">
        <v>100</v>
      </c>
      <c r="B2761" s="0" t="s">
        <v>54</v>
      </c>
      <c r="C2761" s="0" t="s">
        <v>84</v>
      </c>
      <c r="D2761" s="0" t="s">
        <v>216</v>
      </c>
      <c r="E2761" s="0" t="n">
        <v>2034</v>
      </c>
      <c r="F2761" s="5" t="n">
        <v>2.229097965341</v>
      </c>
      <c r="G2761" s="11" t="n">
        <v>0.2145622</v>
      </c>
      <c r="H2761" s="5" t="n">
        <v>0.478280163459089</v>
      </c>
      <c r="I2761" s="5" t="n">
        <v>1.75081780188191</v>
      </c>
    </row>
    <row r="2762" customFormat="false" ht="14.25" hidden="false" customHeight="false" outlineLevel="0" collapsed="false">
      <c r="A2762" s="0" t="s">
        <v>100</v>
      </c>
      <c r="B2762" s="0" t="s">
        <v>54</v>
      </c>
      <c r="C2762" s="0" t="s">
        <v>84</v>
      </c>
      <c r="D2762" s="0" t="s">
        <v>216</v>
      </c>
      <c r="E2762" s="0" t="n">
        <v>2035</v>
      </c>
      <c r="F2762" s="5" t="n">
        <v>2.60435500494059</v>
      </c>
      <c r="G2762" s="11" t="n">
        <v>0.219229</v>
      </c>
      <c r="H2762" s="5" t="n">
        <v>0.570950143378121</v>
      </c>
      <c r="I2762" s="5" t="n">
        <v>2.03340486156247</v>
      </c>
    </row>
    <row r="2763" customFormat="false" ht="14.25" hidden="false" customHeight="false" outlineLevel="0" collapsed="false">
      <c r="A2763" s="0" t="s">
        <v>100</v>
      </c>
      <c r="B2763" s="0" t="s">
        <v>54</v>
      </c>
      <c r="C2763" s="0" t="s">
        <v>84</v>
      </c>
      <c r="D2763" s="0" t="s">
        <v>216</v>
      </c>
      <c r="E2763" s="0" t="n">
        <v>2036</v>
      </c>
      <c r="F2763" s="5" t="n">
        <v>3.11196740981083</v>
      </c>
      <c r="G2763" s="11" t="n">
        <v>0.2216036</v>
      </c>
      <c r="H2763" s="5" t="n">
        <v>0.689623181096755</v>
      </c>
      <c r="I2763" s="5" t="n">
        <v>2.42234422871407</v>
      </c>
    </row>
    <row r="2764" customFormat="false" ht="14.25" hidden="false" customHeight="false" outlineLevel="0" collapsed="false">
      <c r="A2764" s="0" t="s">
        <v>100</v>
      </c>
      <c r="B2764" s="0" t="s">
        <v>54</v>
      </c>
      <c r="C2764" s="0" t="s">
        <v>84</v>
      </c>
      <c r="D2764" s="0" t="s">
        <v>216</v>
      </c>
      <c r="E2764" s="0" t="n">
        <v>2037</v>
      </c>
      <c r="F2764" s="5" t="n">
        <v>3.65049853508525</v>
      </c>
      <c r="G2764" s="11" t="n">
        <v>0.2239782</v>
      </c>
      <c r="H2764" s="5" t="n">
        <v>0.817632090991031</v>
      </c>
      <c r="I2764" s="5" t="n">
        <v>2.83286644409422</v>
      </c>
    </row>
    <row r="2765" customFormat="false" ht="14.25" hidden="false" customHeight="false" outlineLevel="0" collapsed="false">
      <c r="A2765" s="0" t="s">
        <v>100</v>
      </c>
      <c r="B2765" s="0" t="s">
        <v>54</v>
      </c>
      <c r="C2765" s="0" t="s">
        <v>84</v>
      </c>
      <c r="D2765" s="0" t="s">
        <v>216</v>
      </c>
      <c r="E2765" s="0" t="n">
        <v>2038</v>
      </c>
      <c r="F2765" s="5" t="n">
        <v>4.22106240966203</v>
      </c>
      <c r="G2765" s="11" t="n">
        <v>0.2263528</v>
      </c>
      <c r="H2765" s="5" t="n">
        <v>0.955449295401748</v>
      </c>
      <c r="I2765" s="5" t="n">
        <v>3.26561311426028</v>
      </c>
    </row>
    <row r="2766" customFormat="false" ht="14.25" hidden="false" customHeight="false" outlineLevel="0" collapsed="false">
      <c r="A2766" s="0" t="s">
        <v>100</v>
      </c>
      <c r="B2766" s="0" t="s">
        <v>54</v>
      </c>
      <c r="C2766" s="0" t="s">
        <v>84</v>
      </c>
      <c r="D2766" s="0" t="s">
        <v>216</v>
      </c>
      <c r="E2766" s="0" t="n">
        <v>2039</v>
      </c>
      <c r="F2766" s="5" t="n">
        <v>4.83024595106046</v>
      </c>
      <c r="G2766" s="11" t="n">
        <v>0.2287274</v>
      </c>
      <c r="H2766" s="5" t="n">
        <v>1.10480959774659</v>
      </c>
      <c r="I2766" s="5" t="n">
        <v>3.72543635331387</v>
      </c>
    </row>
    <row r="2767" customFormat="false" ht="14.25" hidden="false" customHeight="false" outlineLevel="0" collapsed="false">
      <c r="A2767" s="0" t="s">
        <v>100</v>
      </c>
      <c r="B2767" s="0" t="s">
        <v>54</v>
      </c>
      <c r="C2767" s="0" t="s">
        <v>84</v>
      </c>
      <c r="D2767" s="0" t="s">
        <v>216</v>
      </c>
      <c r="E2767" s="0" t="n">
        <v>2040</v>
      </c>
      <c r="F2767" s="5" t="n">
        <v>5.4904622937867</v>
      </c>
      <c r="G2767" s="11" t="n">
        <v>0.231102</v>
      </c>
      <c r="H2767" s="5" t="n">
        <v>1.26885681701869</v>
      </c>
      <c r="I2767" s="5" t="n">
        <v>4.221605476768</v>
      </c>
    </row>
    <row r="2768" customFormat="false" ht="14.25" hidden="false" customHeight="false" outlineLevel="0" collapsed="false">
      <c r="A2768" s="0" t="s">
        <v>100</v>
      </c>
      <c r="B2768" s="0" t="s">
        <v>54</v>
      </c>
      <c r="C2768" s="0" t="s">
        <v>84</v>
      </c>
      <c r="D2768" s="0" t="s">
        <v>217</v>
      </c>
      <c r="E2768" s="0" t="n">
        <v>2024</v>
      </c>
      <c r="F2768" s="5" t="n">
        <v>0.000155</v>
      </c>
      <c r="G2768" s="11" t="n">
        <v>0</v>
      </c>
      <c r="H2768" s="5" t="n">
        <v>0</v>
      </c>
      <c r="I2768" s="5" t="n">
        <v>0.000155</v>
      </c>
    </row>
    <row r="2769" customFormat="false" ht="14.25" hidden="false" customHeight="false" outlineLevel="0" collapsed="false">
      <c r="A2769" s="0" t="s">
        <v>100</v>
      </c>
      <c r="B2769" s="0" t="s">
        <v>54</v>
      </c>
      <c r="C2769" s="0" t="s">
        <v>84</v>
      </c>
      <c r="D2769" s="0" t="s">
        <v>217</v>
      </c>
      <c r="E2769" s="0" t="n">
        <v>2025</v>
      </c>
      <c r="F2769" s="5" t="n">
        <v>0.000158846376811594</v>
      </c>
      <c r="G2769" s="11" t="n">
        <v>0</v>
      </c>
      <c r="H2769" s="5" t="n">
        <v>0</v>
      </c>
      <c r="I2769" s="5" t="n">
        <v>0.000158846376811594</v>
      </c>
    </row>
    <row r="2770" customFormat="false" ht="14.25" hidden="false" customHeight="false" outlineLevel="0" collapsed="false">
      <c r="A2770" s="0" t="s">
        <v>100</v>
      </c>
      <c r="B2770" s="0" t="s">
        <v>54</v>
      </c>
      <c r="C2770" s="0" t="s">
        <v>84</v>
      </c>
      <c r="D2770" s="0" t="s">
        <v>217</v>
      </c>
      <c r="E2770" s="0" t="n">
        <v>2026</v>
      </c>
      <c r="F2770" s="5" t="n">
        <v>0.000162763768115942</v>
      </c>
      <c r="G2770" s="11" t="n">
        <v>0</v>
      </c>
      <c r="H2770" s="5" t="n">
        <v>0</v>
      </c>
      <c r="I2770" s="5" t="n">
        <v>0.000162763768115942</v>
      </c>
    </row>
    <row r="2771" customFormat="false" ht="14.25" hidden="false" customHeight="false" outlineLevel="0" collapsed="false">
      <c r="A2771" s="0" t="s">
        <v>100</v>
      </c>
      <c r="B2771" s="0" t="s">
        <v>54</v>
      </c>
      <c r="C2771" s="0" t="s">
        <v>84</v>
      </c>
      <c r="D2771" s="0" t="s">
        <v>217</v>
      </c>
      <c r="E2771" s="0" t="n">
        <v>2027</v>
      </c>
      <c r="F2771" s="5" t="n">
        <v>0.000166111307161953</v>
      </c>
      <c r="G2771" s="11" t="n">
        <v>0</v>
      </c>
      <c r="H2771" s="5" t="n">
        <v>0</v>
      </c>
      <c r="I2771" s="5" t="n">
        <v>0.000166111307161953</v>
      </c>
    </row>
    <row r="2772" customFormat="false" ht="14.25" hidden="false" customHeight="false" outlineLevel="0" collapsed="false">
      <c r="A2772" s="0" t="s">
        <v>100</v>
      </c>
      <c r="B2772" s="0" t="s">
        <v>54</v>
      </c>
      <c r="C2772" s="0" t="s">
        <v>84</v>
      </c>
      <c r="D2772" s="0" t="s">
        <v>217</v>
      </c>
      <c r="E2772" s="0" t="n">
        <v>2028</v>
      </c>
      <c r="F2772" s="5" t="n">
        <v>0.000170838053283796</v>
      </c>
      <c r="G2772" s="11" t="n">
        <v>0</v>
      </c>
      <c r="H2772" s="5" t="n">
        <v>0</v>
      </c>
      <c r="I2772" s="5" t="n">
        <v>0.000170838053283796</v>
      </c>
    </row>
    <row r="2773" customFormat="false" ht="14.25" hidden="false" customHeight="false" outlineLevel="0" collapsed="false">
      <c r="A2773" s="0" t="s">
        <v>100</v>
      </c>
      <c r="B2773" s="0" t="s">
        <v>54</v>
      </c>
      <c r="C2773" s="0" t="s">
        <v>84</v>
      </c>
      <c r="D2773" s="0" t="s">
        <v>217</v>
      </c>
      <c r="E2773" s="0" t="n">
        <v>2029</v>
      </c>
      <c r="F2773" s="5" t="n">
        <v>0.000174697762735594</v>
      </c>
      <c r="G2773" s="11" t="n">
        <v>0</v>
      </c>
      <c r="H2773" s="5" t="n">
        <v>0</v>
      </c>
      <c r="I2773" s="5" t="n">
        <v>0.000174697762735594</v>
      </c>
    </row>
    <row r="2774" customFormat="false" ht="14.25" hidden="false" customHeight="false" outlineLevel="0" collapsed="false">
      <c r="A2774" s="0" t="s">
        <v>100</v>
      </c>
      <c r="B2774" s="0" t="s">
        <v>54</v>
      </c>
      <c r="C2774" s="0" t="s">
        <v>84</v>
      </c>
      <c r="D2774" s="0" t="s">
        <v>217</v>
      </c>
      <c r="E2774" s="0" t="n">
        <v>2030</v>
      </c>
      <c r="F2774" s="5" t="n">
        <v>0.000179621661759045</v>
      </c>
      <c r="G2774" s="11" t="n">
        <v>0</v>
      </c>
      <c r="H2774" s="5" t="n">
        <v>0</v>
      </c>
      <c r="I2774" s="5" t="n">
        <v>0.000179621661759045</v>
      </c>
    </row>
    <row r="2775" customFormat="false" ht="14.25" hidden="false" customHeight="false" outlineLevel="0" collapsed="false">
      <c r="A2775" s="0" t="s">
        <v>100</v>
      </c>
      <c r="B2775" s="0" t="s">
        <v>54</v>
      </c>
      <c r="C2775" s="0" t="s">
        <v>84</v>
      </c>
      <c r="D2775" s="0" t="s">
        <v>217</v>
      </c>
      <c r="E2775" s="0" t="n">
        <v>2031</v>
      </c>
      <c r="F2775" s="5" t="n">
        <v>0.000184543417877505</v>
      </c>
      <c r="G2775" s="11" t="n">
        <v>0</v>
      </c>
      <c r="H2775" s="5" t="n">
        <v>0</v>
      </c>
      <c r="I2775" s="5" t="n">
        <v>0.000184543417877505</v>
      </c>
    </row>
    <row r="2776" customFormat="false" ht="14.25" hidden="false" customHeight="false" outlineLevel="0" collapsed="false">
      <c r="A2776" s="0" t="s">
        <v>100</v>
      </c>
      <c r="B2776" s="0" t="s">
        <v>54</v>
      </c>
      <c r="C2776" s="0" t="s">
        <v>84</v>
      </c>
      <c r="D2776" s="0" t="s">
        <v>217</v>
      </c>
      <c r="E2776" s="0" t="n">
        <v>2032</v>
      </c>
      <c r="F2776" s="5" t="n">
        <v>0.000189463032504436</v>
      </c>
      <c r="G2776" s="11" t="n">
        <v>0</v>
      </c>
      <c r="H2776" s="5" t="n">
        <v>0</v>
      </c>
      <c r="I2776" s="5" t="n">
        <v>0.000189463032504436</v>
      </c>
    </row>
    <row r="2777" customFormat="false" ht="14.25" hidden="false" customHeight="false" outlineLevel="0" collapsed="false">
      <c r="A2777" s="0" t="s">
        <v>100</v>
      </c>
      <c r="B2777" s="0" t="s">
        <v>54</v>
      </c>
      <c r="C2777" s="0" t="s">
        <v>84</v>
      </c>
      <c r="D2777" s="0" t="s">
        <v>217</v>
      </c>
      <c r="E2777" s="0" t="n">
        <v>2033</v>
      </c>
      <c r="F2777" s="5" t="n">
        <v>0.000194380507052474</v>
      </c>
      <c r="G2777" s="11" t="n">
        <v>0</v>
      </c>
      <c r="H2777" s="5" t="n">
        <v>0</v>
      </c>
      <c r="I2777" s="5" t="n">
        <v>0.000194380507052474</v>
      </c>
    </row>
    <row r="2778" customFormat="false" ht="14.25" hidden="false" customHeight="false" outlineLevel="0" collapsed="false">
      <c r="A2778" s="0" t="s">
        <v>100</v>
      </c>
      <c r="B2778" s="0" t="s">
        <v>54</v>
      </c>
      <c r="C2778" s="0" t="s">
        <v>84</v>
      </c>
      <c r="D2778" s="0" t="s">
        <v>217</v>
      </c>
      <c r="E2778" s="0" t="n">
        <v>2034</v>
      </c>
      <c r="F2778" s="5" t="n">
        <v>0.000199295842933428</v>
      </c>
      <c r="G2778" s="11" t="n">
        <v>0</v>
      </c>
      <c r="H2778" s="5" t="n">
        <v>0</v>
      </c>
      <c r="I2778" s="5" t="n">
        <v>0.000199295842933428</v>
      </c>
    </row>
    <row r="2779" customFormat="false" ht="14.25" hidden="false" customHeight="false" outlineLevel="0" collapsed="false">
      <c r="A2779" s="0" t="s">
        <v>100</v>
      </c>
      <c r="B2779" s="0" t="s">
        <v>54</v>
      </c>
      <c r="C2779" s="0" t="s">
        <v>84</v>
      </c>
      <c r="D2779" s="0" t="s">
        <v>217</v>
      </c>
      <c r="E2779" s="0" t="n">
        <v>2035</v>
      </c>
      <c r="F2779" s="5" t="n">
        <v>0.000204209041558279</v>
      </c>
      <c r="G2779" s="11" t="n">
        <v>0</v>
      </c>
      <c r="H2779" s="5" t="n">
        <v>0</v>
      </c>
      <c r="I2779" s="5" t="n">
        <v>0.000204209041558279</v>
      </c>
    </row>
    <row r="2780" customFormat="false" ht="14.25" hidden="false" customHeight="false" outlineLevel="0" collapsed="false">
      <c r="A2780" s="0" t="s">
        <v>100</v>
      </c>
      <c r="B2780" s="0" t="s">
        <v>54</v>
      </c>
      <c r="C2780" s="0" t="s">
        <v>84</v>
      </c>
      <c r="D2780" s="0" t="s">
        <v>217</v>
      </c>
      <c r="E2780" s="0" t="n">
        <v>2036</v>
      </c>
      <c r="F2780" s="5" t="n">
        <v>0.000210111194879066</v>
      </c>
      <c r="G2780" s="11" t="n">
        <v>0</v>
      </c>
      <c r="H2780" s="5" t="n">
        <v>0</v>
      </c>
      <c r="I2780" s="5" t="n">
        <v>0.000210111194879066</v>
      </c>
    </row>
    <row r="2781" customFormat="false" ht="14.25" hidden="false" customHeight="false" outlineLevel="0" collapsed="false">
      <c r="A2781" s="0" t="s">
        <v>100</v>
      </c>
      <c r="B2781" s="0" t="s">
        <v>54</v>
      </c>
      <c r="C2781" s="0" t="s">
        <v>84</v>
      </c>
      <c r="D2781" s="0" t="s">
        <v>217</v>
      </c>
      <c r="E2781" s="0" t="n">
        <v>2037</v>
      </c>
      <c r="F2781" s="5" t="n">
        <v>0.000215019907830763</v>
      </c>
      <c r="G2781" s="11" t="n">
        <v>0</v>
      </c>
      <c r="H2781" s="5" t="n">
        <v>0</v>
      </c>
      <c r="I2781" s="5" t="n">
        <v>0.000215019907830763</v>
      </c>
    </row>
    <row r="2782" customFormat="false" ht="14.25" hidden="false" customHeight="false" outlineLevel="0" collapsed="false">
      <c r="A2782" s="0" t="s">
        <v>100</v>
      </c>
      <c r="B2782" s="0" t="s">
        <v>54</v>
      </c>
      <c r="C2782" s="0" t="s">
        <v>84</v>
      </c>
      <c r="D2782" s="0" t="s">
        <v>217</v>
      </c>
      <c r="E2782" s="0" t="n">
        <v>2038</v>
      </c>
      <c r="F2782" s="5" t="n">
        <v>0.000220917147703992</v>
      </c>
      <c r="G2782" s="11" t="n">
        <v>0</v>
      </c>
      <c r="H2782" s="5" t="n">
        <v>0</v>
      </c>
      <c r="I2782" s="5" t="n">
        <v>0.000220917147703992</v>
      </c>
    </row>
    <row r="2783" customFormat="false" ht="14.25" hidden="false" customHeight="false" outlineLevel="0" collapsed="false">
      <c r="A2783" s="0" t="s">
        <v>100</v>
      </c>
      <c r="B2783" s="0" t="s">
        <v>54</v>
      </c>
      <c r="C2783" s="0" t="s">
        <v>84</v>
      </c>
      <c r="D2783" s="0" t="s">
        <v>217</v>
      </c>
      <c r="E2783" s="0" t="n">
        <v>2039</v>
      </c>
      <c r="F2783" s="5" t="n">
        <v>0.000226811825647833</v>
      </c>
      <c r="G2783" s="11" t="n">
        <v>0</v>
      </c>
      <c r="H2783" s="5" t="n">
        <v>0</v>
      </c>
      <c r="I2783" s="5" t="n">
        <v>0.000226811825647833</v>
      </c>
    </row>
    <row r="2784" customFormat="false" ht="14.25" hidden="false" customHeight="false" outlineLevel="0" collapsed="false">
      <c r="A2784" s="0" t="s">
        <v>100</v>
      </c>
      <c r="B2784" s="0" t="s">
        <v>54</v>
      </c>
      <c r="C2784" s="0" t="s">
        <v>84</v>
      </c>
      <c r="D2784" s="0" t="s">
        <v>217</v>
      </c>
      <c r="E2784" s="0" t="n">
        <v>2040</v>
      </c>
      <c r="F2784" s="5" t="n">
        <v>0.000232703943352259</v>
      </c>
      <c r="G2784" s="11" t="n">
        <v>0</v>
      </c>
      <c r="H2784" s="5" t="n">
        <v>0</v>
      </c>
      <c r="I2784" s="5" t="n">
        <v>0.000232703943352259</v>
      </c>
    </row>
    <row r="2785" customFormat="false" ht="14.25" hidden="false" customHeight="false" outlineLevel="0" collapsed="false">
      <c r="A2785" s="0" t="s">
        <v>100</v>
      </c>
      <c r="B2785" s="0" t="s">
        <v>54</v>
      </c>
      <c r="C2785" s="0" t="s">
        <v>84</v>
      </c>
      <c r="D2785" s="0" t="s">
        <v>218</v>
      </c>
      <c r="E2785" s="0" t="n">
        <v>2024</v>
      </c>
      <c r="F2785" s="5" t="n">
        <v>2.680115</v>
      </c>
      <c r="G2785" s="11" t="n">
        <v>0</v>
      </c>
      <c r="H2785" s="5" t="n">
        <v>0</v>
      </c>
      <c r="I2785" s="5" t="n">
        <v>2.680115</v>
      </c>
    </row>
    <row r="2786" customFormat="false" ht="14.25" hidden="false" customHeight="false" outlineLevel="0" collapsed="false">
      <c r="A2786" s="0" t="s">
        <v>100</v>
      </c>
      <c r="B2786" s="0" t="s">
        <v>54</v>
      </c>
      <c r="C2786" s="0" t="s">
        <v>84</v>
      </c>
      <c r="D2786" s="0" t="s">
        <v>218</v>
      </c>
      <c r="E2786" s="0" t="n">
        <v>2025</v>
      </c>
      <c r="F2786" s="5" t="n">
        <v>2.74821215458937</v>
      </c>
      <c r="G2786" s="11" t="n">
        <v>0</v>
      </c>
      <c r="H2786" s="5" t="n">
        <v>0</v>
      </c>
      <c r="I2786" s="5" t="n">
        <v>2.74821215458937</v>
      </c>
    </row>
    <row r="2787" customFormat="false" ht="14.25" hidden="false" customHeight="false" outlineLevel="0" collapsed="false">
      <c r="A2787" s="0" t="s">
        <v>100</v>
      </c>
      <c r="B2787" s="0" t="s">
        <v>54</v>
      </c>
      <c r="C2787" s="0" t="s">
        <v>84</v>
      </c>
      <c r="D2787" s="0" t="s">
        <v>218</v>
      </c>
      <c r="E2787" s="0" t="n">
        <v>2026</v>
      </c>
      <c r="F2787" s="5" t="n">
        <v>2.81940098115942</v>
      </c>
      <c r="G2787" s="11" t="n">
        <v>0</v>
      </c>
      <c r="H2787" s="5" t="n">
        <v>0</v>
      </c>
      <c r="I2787" s="5" t="n">
        <v>2.81940098115942</v>
      </c>
    </row>
    <row r="2788" customFormat="false" ht="14.25" hidden="false" customHeight="false" outlineLevel="0" collapsed="false">
      <c r="A2788" s="0" t="s">
        <v>100</v>
      </c>
      <c r="B2788" s="0" t="s">
        <v>54</v>
      </c>
      <c r="C2788" s="0" t="s">
        <v>84</v>
      </c>
      <c r="D2788" s="0" t="s">
        <v>218</v>
      </c>
      <c r="E2788" s="0" t="n">
        <v>2027</v>
      </c>
      <c r="F2788" s="5" t="n">
        <v>2.88261107681722</v>
      </c>
      <c r="G2788" s="11" t="n">
        <v>0</v>
      </c>
      <c r="H2788" s="5" t="n">
        <v>0</v>
      </c>
      <c r="I2788" s="5" t="n">
        <v>2.88261107681722</v>
      </c>
    </row>
    <row r="2789" customFormat="false" ht="14.25" hidden="false" customHeight="false" outlineLevel="0" collapsed="false">
      <c r="A2789" s="0" t="s">
        <v>100</v>
      </c>
      <c r="B2789" s="0" t="s">
        <v>54</v>
      </c>
      <c r="C2789" s="0" t="s">
        <v>84</v>
      </c>
      <c r="D2789" s="0" t="s">
        <v>218</v>
      </c>
      <c r="E2789" s="0" t="n">
        <v>2028</v>
      </c>
      <c r="F2789" s="5" t="n">
        <v>2.95444647588858</v>
      </c>
      <c r="G2789" s="11" t="n">
        <v>0</v>
      </c>
      <c r="H2789" s="5" t="n">
        <v>0</v>
      </c>
      <c r="I2789" s="5" t="n">
        <v>2.95444647588858</v>
      </c>
    </row>
    <row r="2790" customFormat="false" ht="14.25" hidden="false" customHeight="false" outlineLevel="0" collapsed="false">
      <c r="A2790" s="0" t="s">
        <v>100</v>
      </c>
      <c r="B2790" s="0" t="s">
        <v>54</v>
      </c>
      <c r="C2790" s="0" t="s">
        <v>84</v>
      </c>
      <c r="D2790" s="0" t="s">
        <v>218</v>
      </c>
      <c r="E2790" s="0" t="n">
        <v>2029</v>
      </c>
      <c r="F2790" s="5" t="n">
        <v>3.03047911237157</v>
      </c>
      <c r="G2790" s="11" t="n">
        <v>0</v>
      </c>
      <c r="H2790" s="5" t="n">
        <v>0</v>
      </c>
      <c r="I2790" s="5" t="n">
        <v>3.03047911237157</v>
      </c>
    </row>
    <row r="2791" customFormat="false" ht="14.25" hidden="false" customHeight="false" outlineLevel="0" collapsed="false">
      <c r="A2791" s="0" t="s">
        <v>100</v>
      </c>
      <c r="B2791" s="0" t="s">
        <v>54</v>
      </c>
      <c r="C2791" s="0" t="s">
        <v>84</v>
      </c>
      <c r="D2791" s="0" t="s">
        <v>218</v>
      </c>
      <c r="E2791" s="0" t="n">
        <v>2030</v>
      </c>
      <c r="F2791" s="5" t="n">
        <v>3.10980670057717</v>
      </c>
      <c r="G2791" s="11" t="n">
        <v>0</v>
      </c>
      <c r="H2791" s="5" t="n">
        <v>0</v>
      </c>
      <c r="I2791" s="5" t="n">
        <v>3.10980670057717</v>
      </c>
    </row>
    <row r="2792" customFormat="false" ht="14.25" hidden="false" customHeight="false" outlineLevel="0" collapsed="false">
      <c r="A2792" s="0" t="s">
        <v>100</v>
      </c>
      <c r="B2792" s="0" t="s">
        <v>54</v>
      </c>
      <c r="C2792" s="0" t="s">
        <v>84</v>
      </c>
      <c r="D2792" s="0" t="s">
        <v>218</v>
      </c>
      <c r="E2792" s="0" t="n">
        <v>2031</v>
      </c>
      <c r="F2792" s="5" t="n">
        <v>3.19121110063328</v>
      </c>
      <c r="G2792" s="11" t="n">
        <v>0</v>
      </c>
      <c r="H2792" s="5" t="n">
        <v>0</v>
      </c>
      <c r="I2792" s="5" t="n">
        <v>3.19121110063328</v>
      </c>
    </row>
    <row r="2793" customFormat="false" ht="14.25" hidden="false" customHeight="false" outlineLevel="0" collapsed="false">
      <c r="A2793" s="0" t="s">
        <v>100</v>
      </c>
      <c r="B2793" s="0" t="s">
        <v>54</v>
      </c>
      <c r="C2793" s="0" t="s">
        <v>84</v>
      </c>
      <c r="D2793" s="0" t="s">
        <v>218</v>
      </c>
      <c r="E2793" s="0" t="n">
        <v>2032</v>
      </c>
      <c r="F2793" s="5" t="n">
        <v>3.27474650661406</v>
      </c>
      <c r="G2793" s="11" t="n">
        <v>0</v>
      </c>
      <c r="H2793" s="5" t="n">
        <v>0</v>
      </c>
      <c r="I2793" s="5" t="n">
        <v>3.27474650661406</v>
      </c>
    </row>
    <row r="2794" customFormat="false" ht="14.25" hidden="false" customHeight="false" outlineLevel="0" collapsed="false">
      <c r="A2794" s="0" t="s">
        <v>100</v>
      </c>
      <c r="B2794" s="0" t="s">
        <v>54</v>
      </c>
      <c r="C2794" s="0" t="s">
        <v>84</v>
      </c>
      <c r="D2794" s="0" t="s">
        <v>218</v>
      </c>
      <c r="E2794" s="0" t="n">
        <v>2033</v>
      </c>
      <c r="F2794" s="5" t="n">
        <v>3.36046904893151</v>
      </c>
      <c r="G2794" s="11" t="n">
        <v>0</v>
      </c>
      <c r="H2794" s="5" t="n">
        <v>0</v>
      </c>
      <c r="I2794" s="5" t="n">
        <v>3.36046904893151</v>
      </c>
    </row>
    <row r="2795" customFormat="false" ht="14.25" hidden="false" customHeight="false" outlineLevel="0" collapsed="false">
      <c r="A2795" s="0" t="s">
        <v>100</v>
      </c>
      <c r="B2795" s="0" t="s">
        <v>54</v>
      </c>
      <c r="C2795" s="0" t="s">
        <v>84</v>
      </c>
      <c r="D2795" s="0" t="s">
        <v>218</v>
      </c>
      <c r="E2795" s="0" t="n">
        <v>2034</v>
      </c>
      <c r="F2795" s="5" t="n">
        <v>3.44843480918763</v>
      </c>
      <c r="G2795" s="11" t="n">
        <v>0</v>
      </c>
      <c r="H2795" s="5" t="n">
        <v>0</v>
      </c>
      <c r="I2795" s="5" t="n">
        <v>3.44843480918763</v>
      </c>
    </row>
    <row r="2796" customFormat="false" ht="14.25" hidden="false" customHeight="false" outlineLevel="0" collapsed="false">
      <c r="A2796" s="0" t="s">
        <v>100</v>
      </c>
      <c r="B2796" s="0" t="s">
        <v>54</v>
      </c>
      <c r="C2796" s="0" t="s">
        <v>84</v>
      </c>
      <c r="D2796" s="0" t="s">
        <v>218</v>
      </c>
      <c r="E2796" s="0" t="n">
        <v>2035</v>
      </c>
      <c r="F2796" s="5" t="n">
        <v>3.53870378545248</v>
      </c>
      <c r="G2796" s="11" t="n">
        <v>0</v>
      </c>
      <c r="H2796" s="5" t="n">
        <v>0</v>
      </c>
      <c r="I2796" s="5" t="n">
        <v>3.53870378545248</v>
      </c>
    </row>
    <row r="2797" customFormat="false" ht="14.25" hidden="false" customHeight="false" outlineLevel="0" collapsed="false">
      <c r="A2797" s="0" t="s">
        <v>100</v>
      </c>
      <c r="B2797" s="0" t="s">
        <v>54</v>
      </c>
      <c r="C2797" s="0" t="s">
        <v>84</v>
      </c>
      <c r="D2797" s="0" t="s">
        <v>218</v>
      </c>
      <c r="E2797" s="0" t="n">
        <v>2036</v>
      </c>
      <c r="F2797" s="5" t="n">
        <v>3.63133691473676</v>
      </c>
      <c r="G2797" s="11" t="n">
        <v>0</v>
      </c>
      <c r="H2797" s="5" t="n">
        <v>0</v>
      </c>
      <c r="I2797" s="5" t="n">
        <v>3.63133691473676</v>
      </c>
    </row>
    <row r="2798" customFormat="false" ht="14.25" hidden="false" customHeight="false" outlineLevel="0" collapsed="false">
      <c r="A2798" s="0" t="s">
        <v>100</v>
      </c>
      <c r="B2798" s="0" t="s">
        <v>54</v>
      </c>
      <c r="C2798" s="0" t="s">
        <v>84</v>
      </c>
      <c r="D2798" s="0" t="s">
        <v>218</v>
      </c>
      <c r="E2798" s="0" t="n">
        <v>2037</v>
      </c>
      <c r="F2798" s="5" t="n">
        <v>3.72639409022226</v>
      </c>
      <c r="G2798" s="11" t="n">
        <v>0</v>
      </c>
      <c r="H2798" s="5" t="n">
        <v>0</v>
      </c>
      <c r="I2798" s="5" t="n">
        <v>3.72639409022226</v>
      </c>
    </row>
    <row r="2799" customFormat="false" ht="14.25" hidden="false" customHeight="false" outlineLevel="0" collapsed="false">
      <c r="A2799" s="0" t="s">
        <v>100</v>
      </c>
      <c r="B2799" s="0" t="s">
        <v>54</v>
      </c>
      <c r="C2799" s="0" t="s">
        <v>84</v>
      </c>
      <c r="D2799" s="0" t="s">
        <v>218</v>
      </c>
      <c r="E2799" s="0" t="n">
        <v>2038</v>
      </c>
      <c r="F2799" s="5" t="n">
        <v>3.82393911569609</v>
      </c>
      <c r="G2799" s="11" t="n">
        <v>0</v>
      </c>
      <c r="H2799" s="5" t="n">
        <v>0</v>
      </c>
      <c r="I2799" s="5" t="n">
        <v>3.82393911569609</v>
      </c>
    </row>
    <row r="2800" customFormat="false" ht="14.25" hidden="false" customHeight="false" outlineLevel="0" collapsed="false">
      <c r="A2800" s="0" t="s">
        <v>100</v>
      </c>
      <c r="B2800" s="0" t="s">
        <v>54</v>
      </c>
      <c r="C2800" s="0" t="s">
        <v>84</v>
      </c>
      <c r="D2800" s="0" t="s">
        <v>218</v>
      </c>
      <c r="E2800" s="0" t="n">
        <v>2039</v>
      </c>
      <c r="F2800" s="5" t="n">
        <v>3.92403871085959</v>
      </c>
      <c r="G2800" s="11" t="n">
        <v>0</v>
      </c>
      <c r="H2800" s="5" t="n">
        <v>0</v>
      </c>
      <c r="I2800" s="5" t="n">
        <v>3.92403871085959</v>
      </c>
    </row>
    <row r="2801" customFormat="false" ht="14.25" hidden="false" customHeight="false" outlineLevel="0" collapsed="false">
      <c r="A2801" s="0" t="s">
        <v>100</v>
      </c>
      <c r="B2801" s="0" t="s">
        <v>54</v>
      </c>
      <c r="C2801" s="0" t="s">
        <v>84</v>
      </c>
      <c r="D2801" s="0" t="s">
        <v>218</v>
      </c>
      <c r="E2801" s="0" t="n">
        <v>2040</v>
      </c>
      <c r="F2801" s="5" t="n">
        <v>4.0267585472448</v>
      </c>
      <c r="G2801" s="11" t="n">
        <v>0</v>
      </c>
      <c r="H2801" s="5" t="n">
        <v>0</v>
      </c>
      <c r="I2801" s="5" t="n">
        <v>4.0267585472448</v>
      </c>
    </row>
    <row r="2802" customFormat="false" ht="14.25" hidden="false" customHeight="false" outlineLevel="0" collapsed="false">
      <c r="A2802" s="0" t="s">
        <v>100</v>
      </c>
      <c r="B2802" s="0" t="s">
        <v>54</v>
      </c>
      <c r="C2802" s="0" t="s">
        <v>84</v>
      </c>
      <c r="D2802" s="0" t="s">
        <v>219</v>
      </c>
      <c r="E2802" s="0" t="n">
        <v>2024</v>
      </c>
      <c r="F2802" s="5" t="n">
        <v>0.13383</v>
      </c>
      <c r="G2802" s="11" t="n">
        <v>0</v>
      </c>
      <c r="H2802" s="5" t="n">
        <v>0</v>
      </c>
      <c r="I2802" s="5" t="n">
        <v>0.13383</v>
      </c>
    </row>
    <row r="2803" customFormat="false" ht="14.25" hidden="false" customHeight="false" outlineLevel="0" collapsed="false">
      <c r="A2803" s="0" t="s">
        <v>100</v>
      </c>
      <c r="B2803" s="0" t="s">
        <v>54</v>
      </c>
      <c r="C2803" s="0" t="s">
        <v>84</v>
      </c>
      <c r="D2803" s="0" t="s">
        <v>219</v>
      </c>
      <c r="E2803" s="0" t="n">
        <v>2025</v>
      </c>
      <c r="F2803" s="5" t="n">
        <v>0.137230282125604</v>
      </c>
      <c r="G2803" s="11" t="n">
        <v>0</v>
      </c>
      <c r="H2803" s="5" t="n">
        <v>0</v>
      </c>
      <c r="I2803" s="5" t="n">
        <v>0.137230282125604</v>
      </c>
    </row>
    <row r="2804" customFormat="false" ht="14.25" hidden="false" customHeight="false" outlineLevel="0" collapsed="false">
      <c r="A2804" s="0" t="s">
        <v>100</v>
      </c>
      <c r="B2804" s="0" t="s">
        <v>54</v>
      </c>
      <c r="C2804" s="0" t="s">
        <v>84</v>
      </c>
      <c r="D2804" s="0" t="s">
        <v>219</v>
      </c>
      <c r="E2804" s="0" t="n">
        <v>2026</v>
      </c>
      <c r="F2804" s="5" t="n">
        <v>0.140785666666667</v>
      </c>
      <c r="G2804" s="11" t="n">
        <v>0</v>
      </c>
      <c r="H2804" s="5" t="n">
        <v>0</v>
      </c>
      <c r="I2804" s="5" t="n">
        <v>0.140785666666667</v>
      </c>
    </row>
    <row r="2805" customFormat="false" ht="14.25" hidden="false" customHeight="false" outlineLevel="0" collapsed="false">
      <c r="A2805" s="0" t="s">
        <v>100</v>
      </c>
      <c r="B2805" s="0" t="s">
        <v>54</v>
      </c>
      <c r="C2805" s="0" t="s">
        <v>84</v>
      </c>
      <c r="D2805" s="0" t="s">
        <v>219</v>
      </c>
      <c r="E2805" s="0" t="n">
        <v>2027</v>
      </c>
      <c r="F2805" s="5" t="n">
        <v>0.143941913065991</v>
      </c>
      <c r="G2805" s="11" t="n">
        <v>0</v>
      </c>
      <c r="H2805" s="5" t="n">
        <v>0</v>
      </c>
      <c r="I2805" s="5" t="n">
        <v>0.143941913065991</v>
      </c>
    </row>
    <row r="2806" customFormat="false" ht="14.25" hidden="false" customHeight="false" outlineLevel="0" collapsed="false">
      <c r="A2806" s="0" t="s">
        <v>100</v>
      </c>
      <c r="B2806" s="0" t="s">
        <v>54</v>
      </c>
      <c r="C2806" s="0" t="s">
        <v>84</v>
      </c>
      <c r="D2806" s="0" t="s">
        <v>219</v>
      </c>
      <c r="E2806" s="0" t="n">
        <v>2028</v>
      </c>
      <c r="F2806" s="5" t="n">
        <v>0.147528591455516</v>
      </c>
      <c r="G2806" s="11" t="n">
        <v>0</v>
      </c>
      <c r="H2806" s="5" t="n">
        <v>0</v>
      </c>
      <c r="I2806" s="5" t="n">
        <v>0.147528591455516</v>
      </c>
    </row>
    <row r="2807" customFormat="false" ht="14.25" hidden="false" customHeight="false" outlineLevel="0" collapsed="false">
      <c r="A2807" s="0" t="s">
        <v>100</v>
      </c>
      <c r="B2807" s="0" t="s">
        <v>54</v>
      </c>
      <c r="C2807" s="0" t="s">
        <v>84</v>
      </c>
      <c r="D2807" s="0" t="s">
        <v>219</v>
      </c>
      <c r="E2807" s="0" t="n">
        <v>2029</v>
      </c>
      <c r="F2807" s="5" t="n">
        <v>0.151324988763236</v>
      </c>
      <c r="G2807" s="11" t="n">
        <v>0</v>
      </c>
      <c r="H2807" s="5" t="n">
        <v>0</v>
      </c>
      <c r="I2807" s="5" t="n">
        <v>0.151324988763236</v>
      </c>
    </row>
    <row r="2808" customFormat="false" ht="14.25" hidden="false" customHeight="false" outlineLevel="0" collapsed="false">
      <c r="A2808" s="0" t="s">
        <v>100</v>
      </c>
      <c r="B2808" s="0" t="s">
        <v>54</v>
      </c>
      <c r="C2808" s="0" t="s">
        <v>84</v>
      </c>
      <c r="D2808" s="0" t="s">
        <v>219</v>
      </c>
      <c r="E2808" s="0" t="n">
        <v>2030</v>
      </c>
      <c r="F2808" s="5" t="n">
        <v>0.155286399937745</v>
      </c>
      <c r="G2808" s="11" t="n">
        <v>0</v>
      </c>
      <c r="H2808" s="5" t="n">
        <v>0</v>
      </c>
      <c r="I2808" s="5" t="n">
        <v>0.155286399937745</v>
      </c>
    </row>
    <row r="2809" customFormat="false" ht="14.25" hidden="false" customHeight="false" outlineLevel="0" collapsed="false">
      <c r="A2809" s="0" t="s">
        <v>100</v>
      </c>
      <c r="B2809" s="0" t="s">
        <v>54</v>
      </c>
      <c r="C2809" s="0" t="s">
        <v>84</v>
      </c>
      <c r="D2809" s="0" t="s">
        <v>219</v>
      </c>
      <c r="E2809" s="0" t="n">
        <v>2031</v>
      </c>
      <c r="F2809" s="5" t="n">
        <v>0.159351256999399</v>
      </c>
      <c r="G2809" s="11" t="n">
        <v>0</v>
      </c>
      <c r="H2809" s="5" t="n">
        <v>0</v>
      </c>
      <c r="I2809" s="5" t="n">
        <v>0.159351256999399</v>
      </c>
    </row>
    <row r="2810" customFormat="false" ht="14.25" hidden="false" customHeight="false" outlineLevel="0" collapsed="false">
      <c r="A2810" s="0" t="s">
        <v>100</v>
      </c>
      <c r="B2810" s="0" t="s">
        <v>54</v>
      </c>
      <c r="C2810" s="0" t="s">
        <v>84</v>
      </c>
      <c r="D2810" s="0" t="s">
        <v>219</v>
      </c>
      <c r="E2810" s="0" t="n">
        <v>2032</v>
      </c>
      <c r="F2810" s="5" t="n">
        <v>0.163522468300125</v>
      </c>
      <c r="G2810" s="11" t="n">
        <v>0</v>
      </c>
      <c r="H2810" s="5" t="n">
        <v>0</v>
      </c>
      <c r="I2810" s="5" t="n">
        <v>0.163522468300125</v>
      </c>
    </row>
    <row r="2811" customFormat="false" ht="14.25" hidden="false" customHeight="false" outlineLevel="0" collapsed="false">
      <c r="A2811" s="0" t="s">
        <v>100</v>
      </c>
      <c r="B2811" s="0" t="s">
        <v>54</v>
      </c>
      <c r="C2811" s="0" t="s">
        <v>84</v>
      </c>
      <c r="D2811" s="0" t="s">
        <v>219</v>
      </c>
      <c r="E2811" s="0" t="n">
        <v>2033</v>
      </c>
      <c r="F2811" s="5" t="n">
        <v>0.167802939662172</v>
      </c>
      <c r="G2811" s="11" t="n">
        <v>0</v>
      </c>
      <c r="H2811" s="5" t="n">
        <v>0</v>
      </c>
      <c r="I2811" s="5" t="n">
        <v>0.167802939662172</v>
      </c>
    </row>
    <row r="2812" customFormat="false" ht="14.25" hidden="false" customHeight="false" outlineLevel="0" collapsed="false">
      <c r="A2812" s="0" t="s">
        <v>100</v>
      </c>
      <c r="B2812" s="0" t="s">
        <v>54</v>
      </c>
      <c r="C2812" s="0" t="s">
        <v>84</v>
      </c>
      <c r="D2812" s="0" t="s">
        <v>219</v>
      </c>
      <c r="E2812" s="0" t="n">
        <v>2034</v>
      </c>
      <c r="F2812" s="5" t="n">
        <v>0.172195574380909</v>
      </c>
      <c r="G2812" s="11" t="n">
        <v>0</v>
      </c>
      <c r="H2812" s="5" t="n">
        <v>0</v>
      </c>
      <c r="I2812" s="5" t="n">
        <v>0.172195574380909</v>
      </c>
    </row>
    <row r="2813" customFormat="false" ht="14.25" hidden="false" customHeight="false" outlineLevel="0" collapsed="false">
      <c r="A2813" s="0" t="s">
        <v>100</v>
      </c>
      <c r="B2813" s="0" t="s">
        <v>54</v>
      </c>
      <c r="C2813" s="0" t="s">
        <v>84</v>
      </c>
      <c r="D2813" s="0" t="s">
        <v>219</v>
      </c>
      <c r="E2813" s="0" t="n">
        <v>2035</v>
      </c>
      <c r="F2813" s="5" t="n">
        <v>0.176703273227612</v>
      </c>
      <c r="G2813" s="11" t="n">
        <v>0</v>
      </c>
      <c r="H2813" s="5" t="n">
        <v>0</v>
      </c>
      <c r="I2813" s="5" t="n">
        <v>0.176703273227612</v>
      </c>
    </row>
    <row r="2814" customFormat="false" ht="14.25" hidden="false" customHeight="false" outlineLevel="0" collapsed="false">
      <c r="A2814" s="0" t="s">
        <v>100</v>
      </c>
      <c r="B2814" s="0" t="s">
        <v>54</v>
      </c>
      <c r="C2814" s="0" t="s">
        <v>84</v>
      </c>
      <c r="D2814" s="0" t="s">
        <v>219</v>
      </c>
      <c r="E2814" s="0" t="n">
        <v>2036</v>
      </c>
      <c r="F2814" s="5" t="n">
        <v>0.181328934452259</v>
      </c>
      <c r="G2814" s="11" t="n">
        <v>0</v>
      </c>
      <c r="H2814" s="5" t="n">
        <v>0</v>
      </c>
      <c r="I2814" s="5" t="n">
        <v>0.181328934452259</v>
      </c>
    </row>
    <row r="2815" customFormat="false" ht="14.25" hidden="false" customHeight="false" outlineLevel="0" collapsed="false">
      <c r="A2815" s="0" t="s">
        <v>100</v>
      </c>
      <c r="B2815" s="0" t="s">
        <v>54</v>
      </c>
      <c r="C2815" s="0" t="s">
        <v>84</v>
      </c>
      <c r="D2815" s="0" t="s">
        <v>219</v>
      </c>
      <c r="E2815" s="0" t="n">
        <v>2037</v>
      </c>
      <c r="F2815" s="5" t="n">
        <v>0.186075453786319</v>
      </c>
      <c r="G2815" s="11" t="n">
        <v>0</v>
      </c>
      <c r="H2815" s="5" t="n">
        <v>0</v>
      </c>
      <c r="I2815" s="5" t="n">
        <v>0.186075453786319</v>
      </c>
    </row>
    <row r="2816" customFormat="false" ht="14.25" hidden="false" customHeight="false" outlineLevel="0" collapsed="false">
      <c r="A2816" s="0" t="s">
        <v>100</v>
      </c>
      <c r="B2816" s="0" t="s">
        <v>54</v>
      </c>
      <c r="C2816" s="0" t="s">
        <v>84</v>
      </c>
      <c r="D2816" s="0" t="s">
        <v>219</v>
      </c>
      <c r="E2816" s="0" t="n">
        <v>2038</v>
      </c>
      <c r="F2816" s="5" t="n">
        <v>0.190946715105387</v>
      </c>
      <c r="G2816" s="11" t="n">
        <v>0</v>
      </c>
      <c r="H2816" s="5" t="n">
        <v>0</v>
      </c>
      <c r="I2816" s="5" t="n">
        <v>0.190946715105387</v>
      </c>
    </row>
    <row r="2817" customFormat="false" ht="14.25" hidden="false" customHeight="false" outlineLevel="0" collapsed="false">
      <c r="A2817" s="0" t="s">
        <v>100</v>
      </c>
      <c r="B2817" s="0" t="s">
        <v>54</v>
      </c>
      <c r="C2817" s="0" t="s">
        <v>84</v>
      </c>
      <c r="D2817" s="0" t="s">
        <v>219</v>
      </c>
      <c r="E2817" s="0" t="n">
        <v>2039</v>
      </c>
      <c r="F2817" s="5" t="n">
        <v>0.195944618022004</v>
      </c>
      <c r="G2817" s="11" t="n">
        <v>0</v>
      </c>
      <c r="H2817" s="5" t="n">
        <v>0</v>
      </c>
      <c r="I2817" s="5" t="n">
        <v>0.195944618022004</v>
      </c>
    </row>
    <row r="2818" customFormat="false" ht="14.25" hidden="false" customHeight="false" outlineLevel="0" collapsed="false">
      <c r="A2818" s="0" t="s">
        <v>100</v>
      </c>
      <c r="B2818" s="0" t="s">
        <v>54</v>
      </c>
      <c r="C2818" s="0" t="s">
        <v>84</v>
      </c>
      <c r="D2818" s="0" t="s">
        <v>219</v>
      </c>
      <c r="E2818" s="0" t="n">
        <v>2040</v>
      </c>
      <c r="F2818" s="5" t="n">
        <v>0.201074031188183</v>
      </c>
      <c r="G2818" s="11" t="n">
        <v>0</v>
      </c>
      <c r="H2818" s="5" t="n">
        <v>0</v>
      </c>
      <c r="I2818" s="5" t="n">
        <v>0.201074031188183</v>
      </c>
    </row>
    <row r="2819" customFormat="false" ht="14.25" hidden="false" customHeight="false" outlineLevel="0" collapsed="false">
      <c r="A2819" s="0" t="s">
        <v>101</v>
      </c>
      <c r="B2819" s="0" t="s">
        <v>53</v>
      </c>
      <c r="C2819" s="0" t="s">
        <v>65</v>
      </c>
      <c r="D2819" s="0" t="s">
        <v>220</v>
      </c>
      <c r="E2819" s="0" t="n">
        <v>2025</v>
      </c>
      <c r="F2819" s="5" t="n">
        <v>1.7215</v>
      </c>
      <c r="G2819" s="11" t="n">
        <v>0.025089</v>
      </c>
      <c r="H2819" s="5" t="n">
        <v>0.0431907135</v>
      </c>
      <c r="I2819" s="5" t="n">
        <v>1.6783092865</v>
      </c>
    </row>
    <row r="2820" customFormat="false" ht="14.25" hidden="false" customHeight="false" outlineLevel="0" collapsed="false">
      <c r="A2820" s="0" t="s">
        <v>101</v>
      </c>
      <c r="B2820" s="0" t="s">
        <v>53</v>
      </c>
      <c r="C2820" s="0" t="s">
        <v>65</v>
      </c>
      <c r="D2820" s="0" t="s">
        <v>220</v>
      </c>
      <c r="E2820" s="0" t="n">
        <v>2026</v>
      </c>
      <c r="F2820" s="5" t="n">
        <v>3.3307</v>
      </c>
      <c r="G2820" s="11" t="n">
        <v>0.0289988</v>
      </c>
      <c r="H2820" s="5" t="n">
        <v>0.09658630316</v>
      </c>
      <c r="I2820" s="5" t="n">
        <v>3.23411369684</v>
      </c>
    </row>
    <row r="2821" customFormat="false" ht="14.25" hidden="false" customHeight="false" outlineLevel="0" collapsed="false">
      <c r="A2821" s="0" t="s">
        <v>101</v>
      </c>
      <c r="B2821" s="0" t="s">
        <v>53</v>
      </c>
      <c r="C2821" s="0" t="s">
        <v>65</v>
      </c>
      <c r="D2821" s="0" t="s">
        <v>220</v>
      </c>
      <c r="E2821" s="0" t="n">
        <v>2027</v>
      </c>
      <c r="F2821" s="5" t="n">
        <v>4.2985</v>
      </c>
      <c r="G2821" s="11" t="n">
        <v>0.0329086</v>
      </c>
      <c r="H2821" s="5" t="n">
        <v>0.1414576171</v>
      </c>
      <c r="I2821" s="5" t="n">
        <v>4.1570423829</v>
      </c>
    </row>
    <row r="2822" customFormat="false" ht="14.25" hidden="false" customHeight="false" outlineLevel="0" collapsed="false">
      <c r="A2822" s="0" t="s">
        <v>101</v>
      </c>
      <c r="B2822" s="0" t="s">
        <v>53</v>
      </c>
      <c r="C2822" s="0" t="s">
        <v>65</v>
      </c>
      <c r="D2822" s="0" t="s">
        <v>220</v>
      </c>
      <c r="E2822" s="0" t="n">
        <v>2028</v>
      </c>
      <c r="F2822" s="5" t="n">
        <v>5.6946</v>
      </c>
      <c r="G2822" s="11" t="n">
        <v>0.0368184</v>
      </c>
      <c r="H2822" s="5" t="n">
        <v>0.20966606064</v>
      </c>
      <c r="I2822" s="5" t="n">
        <v>5.48493393936</v>
      </c>
    </row>
    <row r="2823" customFormat="false" ht="14.25" hidden="false" customHeight="false" outlineLevel="0" collapsed="false">
      <c r="A2823" s="0" t="s">
        <v>101</v>
      </c>
      <c r="B2823" s="0" t="s">
        <v>53</v>
      </c>
      <c r="C2823" s="0" t="s">
        <v>65</v>
      </c>
      <c r="D2823" s="0" t="s">
        <v>220</v>
      </c>
      <c r="E2823" s="0" t="n">
        <v>2029</v>
      </c>
      <c r="F2823" s="5" t="n">
        <v>6.8009</v>
      </c>
      <c r="G2823" s="11" t="n">
        <v>0.0407282</v>
      </c>
      <c r="H2823" s="5" t="n">
        <v>0.27698841538</v>
      </c>
      <c r="I2823" s="5" t="n">
        <v>6.52391158462</v>
      </c>
    </row>
    <row r="2824" customFormat="false" ht="14.25" hidden="false" customHeight="false" outlineLevel="0" collapsed="false">
      <c r="A2824" s="0" t="s">
        <v>101</v>
      </c>
      <c r="B2824" s="0" t="s">
        <v>53</v>
      </c>
      <c r="C2824" s="0" t="s">
        <v>65</v>
      </c>
      <c r="D2824" s="0" t="s">
        <v>220</v>
      </c>
      <c r="E2824" s="0" t="n">
        <v>2030</v>
      </c>
      <c r="F2824" s="5" t="n">
        <v>8.0149</v>
      </c>
      <c r="G2824" s="11" t="n">
        <v>0.044638</v>
      </c>
      <c r="H2824" s="5" t="n">
        <v>0.3577691062</v>
      </c>
      <c r="I2824" s="5" t="n">
        <v>7.6571308938</v>
      </c>
    </row>
    <row r="2825" customFormat="false" ht="14.25" hidden="false" customHeight="false" outlineLevel="0" collapsed="false">
      <c r="A2825" s="0" t="s">
        <v>101</v>
      </c>
      <c r="B2825" s="0" t="s">
        <v>53</v>
      </c>
      <c r="C2825" s="0" t="s">
        <v>65</v>
      </c>
      <c r="D2825" s="0" t="s">
        <v>220</v>
      </c>
      <c r="E2825" s="0" t="n">
        <v>2031</v>
      </c>
      <c r="F2825" s="5" t="n">
        <v>9.1797</v>
      </c>
      <c r="G2825" s="11" t="n">
        <v>0.0495092</v>
      </c>
      <c r="H2825" s="5" t="n">
        <v>0.45447960324</v>
      </c>
      <c r="I2825" s="5" t="n">
        <v>8.72522039676</v>
      </c>
    </row>
    <row r="2826" customFormat="false" ht="14.25" hidden="false" customHeight="false" outlineLevel="0" collapsed="false">
      <c r="A2826" s="0" t="s">
        <v>101</v>
      </c>
      <c r="B2826" s="0" t="s">
        <v>53</v>
      </c>
      <c r="C2826" s="0" t="s">
        <v>65</v>
      </c>
      <c r="D2826" s="0" t="s">
        <v>220</v>
      </c>
      <c r="E2826" s="0" t="n">
        <v>2032</v>
      </c>
      <c r="F2826" s="5" t="n">
        <v>9.7532</v>
      </c>
      <c r="G2826" s="11" t="n">
        <v>0.0543804</v>
      </c>
      <c r="H2826" s="5" t="n">
        <v>0.53038291728</v>
      </c>
      <c r="I2826" s="5" t="n">
        <v>9.22281708272</v>
      </c>
    </row>
    <row r="2827" customFormat="false" ht="14.25" hidden="false" customHeight="false" outlineLevel="0" collapsed="false">
      <c r="A2827" s="0" t="s">
        <v>101</v>
      </c>
      <c r="B2827" s="0" t="s">
        <v>53</v>
      </c>
      <c r="C2827" s="0" t="s">
        <v>65</v>
      </c>
      <c r="D2827" s="0" t="s">
        <v>220</v>
      </c>
      <c r="E2827" s="0" t="n">
        <v>2033</v>
      </c>
      <c r="F2827" s="5" t="n">
        <v>10.4599</v>
      </c>
      <c r="G2827" s="11" t="n">
        <v>0.0592516</v>
      </c>
      <c r="H2827" s="5" t="n">
        <v>0.61976581084</v>
      </c>
      <c r="I2827" s="5" t="n">
        <v>9.84013418916</v>
      </c>
    </row>
    <row r="2828" customFormat="false" ht="14.25" hidden="false" customHeight="false" outlineLevel="0" collapsed="false">
      <c r="A2828" s="0" t="s">
        <v>101</v>
      </c>
      <c r="B2828" s="0" t="s">
        <v>53</v>
      </c>
      <c r="C2828" s="0" t="s">
        <v>65</v>
      </c>
      <c r="D2828" s="0" t="s">
        <v>220</v>
      </c>
      <c r="E2828" s="0" t="n">
        <v>2034</v>
      </c>
      <c r="F2828" s="5" t="n">
        <v>11.3121</v>
      </c>
      <c r="G2828" s="11" t="n">
        <v>0.0641228</v>
      </c>
      <c r="H2828" s="5" t="n">
        <v>0.72536352588</v>
      </c>
      <c r="I2828" s="5" t="n">
        <v>10.58673647412</v>
      </c>
    </row>
    <row r="2829" customFormat="false" ht="14.25" hidden="false" customHeight="false" outlineLevel="0" collapsed="false">
      <c r="A2829" s="0" t="s">
        <v>101</v>
      </c>
      <c r="B2829" s="0" t="s">
        <v>53</v>
      </c>
      <c r="C2829" s="0" t="s">
        <v>65</v>
      </c>
      <c r="D2829" s="0" t="s">
        <v>220</v>
      </c>
      <c r="E2829" s="0" t="n">
        <v>2035</v>
      </c>
      <c r="F2829" s="5" t="n">
        <v>12.1109</v>
      </c>
      <c r="G2829" s="11" t="n">
        <v>0.068994</v>
      </c>
      <c r="H2829" s="5" t="n">
        <v>0.8355794346</v>
      </c>
      <c r="I2829" s="5" t="n">
        <v>11.2753205654</v>
      </c>
    </row>
    <row r="2830" customFormat="false" ht="14.25" hidden="false" customHeight="false" outlineLevel="0" collapsed="false">
      <c r="A2830" s="0" t="s">
        <v>101</v>
      </c>
      <c r="B2830" s="0" t="s">
        <v>53</v>
      </c>
      <c r="C2830" s="0" t="s">
        <v>65</v>
      </c>
      <c r="D2830" s="0" t="s">
        <v>220</v>
      </c>
      <c r="E2830" s="0" t="n">
        <v>2036</v>
      </c>
      <c r="F2830" s="5" t="n">
        <v>12.8411</v>
      </c>
      <c r="G2830" s="11" t="n">
        <v>0.073826</v>
      </c>
      <c r="H2830" s="5" t="n">
        <v>0.9480070486</v>
      </c>
      <c r="I2830" s="5" t="n">
        <v>11.8930929514</v>
      </c>
    </row>
    <row r="2831" customFormat="false" ht="14.25" hidden="false" customHeight="false" outlineLevel="0" collapsed="false">
      <c r="A2831" s="0" t="s">
        <v>101</v>
      </c>
      <c r="B2831" s="0" t="s">
        <v>53</v>
      </c>
      <c r="C2831" s="0" t="s">
        <v>65</v>
      </c>
      <c r="D2831" s="0" t="s">
        <v>220</v>
      </c>
      <c r="E2831" s="0" t="n">
        <v>2037</v>
      </c>
      <c r="F2831" s="5" t="n">
        <v>13.2798</v>
      </c>
      <c r="G2831" s="11" t="n">
        <v>0.078658</v>
      </c>
      <c r="H2831" s="5" t="n">
        <v>1.0445625084</v>
      </c>
      <c r="I2831" s="5" t="n">
        <v>12.2352374916</v>
      </c>
    </row>
    <row r="2832" customFormat="false" ht="14.25" hidden="false" customHeight="false" outlineLevel="0" collapsed="false">
      <c r="A2832" s="0" t="s">
        <v>101</v>
      </c>
      <c r="B2832" s="0" t="s">
        <v>53</v>
      </c>
      <c r="C2832" s="0" t="s">
        <v>65</v>
      </c>
      <c r="D2832" s="0" t="s">
        <v>220</v>
      </c>
      <c r="E2832" s="0" t="n">
        <v>2038</v>
      </c>
      <c r="F2832" s="5" t="n">
        <v>13.7626</v>
      </c>
      <c r="G2832" s="11" t="n">
        <v>0.08349</v>
      </c>
      <c r="H2832" s="5" t="n">
        <v>1.149039474</v>
      </c>
      <c r="I2832" s="5" t="n">
        <v>12.613560526</v>
      </c>
    </row>
    <row r="2833" customFormat="false" ht="14.25" hidden="false" customHeight="false" outlineLevel="0" collapsed="false">
      <c r="A2833" s="0" t="s">
        <v>101</v>
      </c>
      <c r="B2833" s="0" t="s">
        <v>53</v>
      </c>
      <c r="C2833" s="0" t="s">
        <v>65</v>
      </c>
      <c r="D2833" s="0" t="s">
        <v>220</v>
      </c>
      <c r="E2833" s="0" t="n">
        <v>2039</v>
      </c>
      <c r="F2833" s="5" t="n">
        <v>14.2514</v>
      </c>
      <c r="G2833" s="11" t="n">
        <v>0.088322</v>
      </c>
      <c r="H2833" s="5" t="n">
        <v>1.2587121508</v>
      </c>
      <c r="I2833" s="5" t="n">
        <v>12.9926878492</v>
      </c>
    </row>
    <row r="2834" customFormat="false" ht="14.25" hidden="false" customHeight="false" outlineLevel="0" collapsed="false">
      <c r="A2834" s="0" t="s">
        <v>101</v>
      </c>
      <c r="B2834" s="0" t="s">
        <v>53</v>
      </c>
      <c r="C2834" s="0" t="s">
        <v>65</v>
      </c>
      <c r="D2834" s="0" t="s">
        <v>220</v>
      </c>
      <c r="E2834" s="0" t="n">
        <v>2040</v>
      </c>
      <c r="F2834" s="5" t="n">
        <v>13.5936</v>
      </c>
      <c r="G2834" s="11" t="n">
        <v>0.093154</v>
      </c>
      <c r="H2834" s="5" t="n">
        <v>1.2662982144</v>
      </c>
      <c r="I2834" s="5" t="n">
        <v>12.3273017856</v>
      </c>
    </row>
    <row r="2835" customFormat="false" ht="14.25" hidden="false" customHeight="false" outlineLevel="0" collapsed="false">
      <c r="A2835" s="0" t="s">
        <v>101</v>
      </c>
      <c r="B2835" s="0" t="s">
        <v>53</v>
      </c>
      <c r="C2835" s="0" t="s">
        <v>65</v>
      </c>
      <c r="D2835" s="0" t="s">
        <v>204</v>
      </c>
      <c r="E2835" s="0" t="n">
        <v>2024</v>
      </c>
      <c r="F2835" s="5" t="n">
        <v>0.85472608984</v>
      </c>
      <c r="G2835" s="11" t="n">
        <v>0.015</v>
      </c>
      <c r="H2835" s="5" t="n">
        <v>0.0128208913476</v>
      </c>
      <c r="I2835" s="5" t="n">
        <v>0.8419051984924</v>
      </c>
    </row>
    <row r="2836" customFormat="false" ht="14.25" hidden="false" customHeight="false" outlineLevel="0" collapsed="false">
      <c r="A2836" s="0" t="s">
        <v>101</v>
      </c>
      <c r="B2836" s="0" t="s">
        <v>53</v>
      </c>
      <c r="C2836" s="0" t="s">
        <v>65</v>
      </c>
      <c r="D2836" s="0" t="s">
        <v>204</v>
      </c>
      <c r="E2836" s="0" t="n">
        <v>2024</v>
      </c>
      <c r="F2836" s="5" t="n">
        <v>19.2186060145904</v>
      </c>
      <c r="G2836" s="11" t="n">
        <v>0.015</v>
      </c>
      <c r="H2836" s="5" t="n">
        <v>0.288279090218856</v>
      </c>
      <c r="I2836" s="5" t="n">
        <v>18.9303269243715</v>
      </c>
    </row>
    <row r="2837" customFormat="false" ht="14.25" hidden="false" customHeight="false" outlineLevel="0" collapsed="false">
      <c r="A2837" s="0" t="s">
        <v>101</v>
      </c>
      <c r="B2837" s="0" t="s">
        <v>53</v>
      </c>
      <c r="C2837" s="0" t="s">
        <v>65</v>
      </c>
      <c r="D2837" s="0" t="s">
        <v>204</v>
      </c>
      <c r="E2837" s="0" t="n">
        <v>2024</v>
      </c>
      <c r="F2837" s="5" t="n">
        <v>69.239466897058</v>
      </c>
      <c r="G2837" s="11" t="n">
        <v>0.015</v>
      </c>
      <c r="H2837" s="5" t="n">
        <v>1.03859200345587</v>
      </c>
      <c r="I2837" s="5" t="n">
        <v>68.2008748936021</v>
      </c>
    </row>
    <row r="2838" customFormat="false" ht="14.25" hidden="false" customHeight="false" outlineLevel="0" collapsed="false">
      <c r="A2838" s="0" t="s">
        <v>101</v>
      </c>
      <c r="B2838" s="0" t="s">
        <v>53</v>
      </c>
      <c r="C2838" s="0" t="s">
        <v>65</v>
      </c>
      <c r="D2838" s="0" t="s">
        <v>204</v>
      </c>
      <c r="E2838" s="0" t="n">
        <v>2025</v>
      </c>
      <c r="F2838" s="5" t="n">
        <v>0.72116698774575</v>
      </c>
      <c r="G2838" s="11" t="n">
        <v>0.015</v>
      </c>
      <c r="H2838" s="5" t="n">
        <v>0.0108175048161863</v>
      </c>
      <c r="I2838" s="5" t="n">
        <v>0.710349482929564</v>
      </c>
    </row>
    <row r="2839" customFormat="false" ht="14.25" hidden="false" customHeight="false" outlineLevel="0" collapsed="false">
      <c r="A2839" s="0" t="s">
        <v>101</v>
      </c>
      <c r="B2839" s="0" t="s">
        <v>53</v>
      </c>
      <c r="C2839" s="0" t="s">
        <v>65</v>
      </c>
      <c r="D2839" s="0" t="s">
        <v>204</v>
      </c>
      <c r="E2839" s="0" t="n">
        <v>2025</v>
      </c>
      <c r="F2839" s="5" t="n">
        <v>18.9126432010253</v>
      </c>
      <c r="G2839" s="11" t="n">
        <v>0.015</v>
      </c>
      <c r="H2839" s="5" t="n">
        <v>0.28368964801538</v>
      </c>
      <c r="I2839" s="5" t="n">
        <v>18.6289535530099</v>
      </c>
    </row>
    <row r="2840" customFormat="false" ht="14.25" hidden="false" customHeight="false" outlineLevel="0" collapsed="false">
      <c r="A2840" s="0" t="s">
        <v>101</v>
      </c>
      <c r="B2840" s="0" t="s">
        <v>53</v>
      </c>
      <c r="C2840" s="0" t="s">
        <v>65</v>
      </c>
      <c r="D2840" s="0" t="s">
        <v>204</v>
      </c>
      <c r="E2840" s="0" t="n">
        <v>2025</v>
      </c>
      <c r="F2840" s="5" t="n">
        <v>69.0435202839495</v>
      </c>
      <c r="G2840" s="11" t="n">
        <v>0.015</v>
      </c>
      <c r="H2840" s="5" t="n">
        <v>1.03565280425924</v>
      </c>
      <c r="I2840" s="5" t="n">
        <v>68.0078674796903</v>
      </c>
    </row>
    <row r="2841" customFormat="false" ht="14.25" hidden="false" customHeight="false" outlineLevel="0" collapsed="false">
      <c r="A2841" s="0" t="s">
        <v>101</v>
      </c>
      <c r="B2841" s="0" t="s">
        <v>53</v>
      </c>
      <c r="C2841" s="0" t="s">
        <v>65</v>
      </c>
      <c r="D2841" s="0" t="s">
        <v>204</v>
      </c>
      <c r="E2841" s="0" t="n">
        <v>2026</v>
      </c>
      <c r="F2841" s="5" t="n">
        <v>0.65754175675734</v>
      </c>
      <c r="G2841" s="11" t="n">
        <v>0.018</v>
      </c>
      <c r="H2841" s="5" t="n">
        <v>0.0118357516216321</v>
      </c>
      <c r="I2841" s="5" t="n">
        <v>0.645706005135708</v>
      </c>
    </row>
    <row r="2842" customFormat="false" ht="14.25" hidden="false" customHeight="false" outlineLevel="0" collapsed="false">
      <c r="A2842" s="0" t="s">
        <v>101</v>
      </c>
      <c r="B2842" s="0" t="s">
        <v>53</v>
      </c>
      <c r="C2842" s="0" t="s">
        <v>65</v>
      </c>
      <c r="D2842" s="0" t="s">
        <v>204</v>
      </c>
      <c r="E2842" s="0" t="n">
        <v>2026</v>
      </c>
      <c r="F2842" s="5" t="n">
        <v>18.5268814219372</v>
      </c>
      <c r="G2842" s="11" t="n">
        <v>0.018</v>
      </c>
      <c r="H2842" s="5" t="n">
        <v>0.33348386559487</v>
      </c>
      <c r="I2842" s="5" t="n">
        <v>18.1933975563424</v>
      </c>
    </row>
    <row r="2843" customFormat="false" ht="14.25" hidden="false" customHeight="false" outlineLevel="0" collapsed="false">
      <c r="A2843" s="0" t="s">
        <v>101</v>
      </c>
      <c r="B2843" s="0" t="s">
        <v>53</v>
      </c>
      <c r="C2843" s="0" t="s">
        <v>65</v>
      </c>
      <c r="D2843" s="0" t="s">
        <v>204</v>
      </c>
      <c r="E2843" s="0" t="n">
        <v>2026</v>
      </c>
      <c r="F2843" s="5" t="n">
        <v>68.8482112803988</v>
      </c>
      <c r="G2843" s="11" t="n">
        <v>0.018</v>
      </c>
      <c r="H2843" s="5" t="n">
        <v>1.23926780304718</v>
      </c>
      <c r="I2843" s="5" t="n">
        <v>67.6089434773516</v>
      </c>
    </row>
    <row r="2844" customFormat="false" ht="14.25" hidden="false" customHeight="false" outlineLevel="0" collapsed="false">
      <c r="A2844" s="0" t="s">
        <v>101</v>
      </c>
      <c r="B2844" s="0" t="s">
        <v>53</v>
      </c>
      <c r="C2844" s="0" t="s">
        <v>65</v>
      </c>
      <c r="D2844" s="0" t="s">
        <v>204</v>
      </c>
      <c r="E2844" s="0" t="n">
        <v>2027</v>
      </c>
      <c r="F2844" s="5" t="n">
        <v>0.643427821044012</v>
      </c>
      <c r="G2844" s="11" t="n">
        <v>0.021</v>
      </c>
      <c r="H2844" s="5" t="n">
        <v>0.0135119842419243</v>
      </c>
      <c r="I2844" s="5" t="n">
        <v>0.629915836802088</v>
      </c>
    </row>
    <row r="2845" customFormat="false" ht="14.25" hidden="false" customHeight="false" outlineLevel="0" collapsed="false">
      <c r="A2845" s="0" t="s">
        <v>101</v>
      </c>
      <c r="B2845" s="0" t="s">
        <v>53</v>
      </c>
      <c r="C2845" s="0" t="s">
        <v>65</v>
      </c>
      <c r="D2845" s="0" t="s">
        <v>204</v>
      </c>
      <c r="E2845" s="0" t="n">
        <v>2027</v>
      </c>
      <c r="F2845" s="5" t="n">
        <v>18.1448177261606</v>
      </c>
      <c r="G2845" s="11" t="n">
        <v>0.021</v>
      </c>
      <c r="H2845" s="5" t="n">
        <v>0.381041172249372</v>
      </c>
      <c r="I2845" s="5" t="n">
        <v>17.7637765539112</v>
      </c>
    </row>
    <row r="2846" customFormat="false" ht="14.25" hidden="false" customHeight="false" outlineLevel="0" collapsed="false">
      <c r="A2846" s="0" t="s">
        <v>101</v>
      </c>
      <c r="B2846" s="0" t="s">
        <v>53</v>
      </c>
      <c r="C2846" s="0" t="s">
        <v>65</v>
      </c>
      <c r="D2846" s="0" t="s">
        <v>204</v>
      </c>
      <c r="E2846" s="0" t="n">
        <v>2027</v>
      </c>
      <c r="F2846" s="5" t="n">
        <v>68.910617945524</v>
      </c>
      <c r="G2846" s="11" t="n">
        <v>0.021</v>
      </c>
      <c r="H2846" s="5" t="n">
        <v>1.447122976856</v>
      </c>
      <c r="I2846" s="5" t="n">
        <v>67.463494968668</v>
      </c>
    </row>
    <row r="2847" customFormat="false" ht="14.25" hidden="false" customHeight="false" outlineLevel="0" collapsed="false">
      <c r="A2847" s="0" t="s">
        <v>101</v>
      </c>
      <c r="B2847" s="0" t="s">
        <v>53</v>
      </c>
      <c r="C2847" s="0" t="s">
        <v>65</v>
      </c>
      <c r="D2847" s="0" t="s">
        <v>204</v>
      </c>
      <c r="E2847" s="0" t="n">
        <v>2028</v>
      </c>
      <c r="F2847" s="5" t="n">
        <v>0.651976597564894</v>
      </c>
      <c r="G2847" s="11" t="n">
        <v>0.024</v>
      </c>
      <c r="H2847" s="5" t="n">
        <v>0.0156474383415574</v>
      </c>
      <c r="I2847" s="5" t="n">
        <v>0.636329159223336</v>
      </c>
    </row>
    <row r="2848" customFormat="false" ht="14.25" hidden="false" customHeight="false" outlineLevel="0" collapsed="false">
      <c r="A2848" s="0" t="s">
        <v>101</v>
      </c>
      <c r="B2848" s="0" t="s">
        <v>53</v>
      </c>
      <c r="C2848" s="0" t="s">
        <v>65</v>
      </c>
      <c r="D2848" s="0" t="s">
        <v>204</v>
      </c>
      <c r="E2848" s="0" t="n">
        <v>2028</v>
      </c>
      <c r="F2848" s="5" t="n">
        <v>17.7219931706227</v>
      </c>
      <c r="G2848" s="11" t="n">
        <v>0.024</v>
      </c>
      <c r="H2848" s="5" t="n">
        <v>0.425327836094944</v>
      </c>
      <c r="I2848" s="5" t="n">
        <v>17.2966653345277</v>
      </c>
    </row>
    <row r="2849" customFormat="false" ht="14.25" hidden="false" customHeight="false" outlineLevel="0" collapsed="false">
      <c r="A2849" s="0" t="s">
        <v>101</v>
      </c>
      <c r="B2849" s="0" t="s">
        <v>53</v>
      </c>
      <c r="C2849" s="0" t="s">
        <v>65</v>
      </c>
      <c r="D2849" s="0" t="s">
        <v>204</v>
      </c>
      <c r="E2849" s="0" t="n">
        <v>2028</v>
      </c>
      <c r="F2849" s="5" t="n">
        <v>68.883961214244</v>
      </c>
      <c r="G2849" s="11" t="n">
        <v>0.024</v>
      </c>
      <c r="H2849" s="5" t="n">
        <v>1.65321506914186</v>
      </c>
      <c r="I2849" s="5" t="n">
        <v>67.2307461451022</v>
      </c>
    </row>
    <row r="2850" customFormat="false" ht="14.25" hidden="false" customHeight="false" outlineLevel="0" collapsed="false">
      <c r="A2850" s="0" t="s">
        <v>101</v>
      </c>
      <c r="B2850" s="0" t="s">
        <v>53</v>
      </c>
      <c r="C2850" s="0" t="s">
        <v>65</v>
      </c>
      <c r="D2850" s="0" t="s">
        <v>204</v>
      </c>
      <c r="E2850" s="0" t="n">
        <v>2029</v>
      </c>
      <c r="F2850" s="5" t="n">
        <v>0.668434138411682</v>
      </c>
      <c r="G2850" s="11" t="n">
        <v>0.027</v>
      </c>
      <c r="H2850" s="5" t="n">
        <v>0.0180477217371154</v>
      </c>
      <c r="I2850" s="5" t="n">
        <v>0.650386416674567</v>
      </c>
    </row>
    <row r="2851" customFormat="false" ht="14.25" hidden="false" customHeight="false" outlineLevel="0" collapsed="false">
      <c r="A2851" s="0" t="s">
        <v>101</v>
      </c>
      <c r="B2851" s="0" t="s">
        <v>53</v>
      </c>
      <c r="C2851" s="0" t="s">
        <v>65</v>
      </c>
      <c r="D2851" s="0" t="s">
        <v>204</v>
      </c>
      <c r="E2851" s="0" t="n">
        <v>2029</v>
      </c>
      <c r="F2851" s="5" t="n">
        <v>17.3032852007045</v>
      </c>
      <c r="G2851" s="11" t="n">
        <v>0.027</v>
      </c>
      <c r="H2851" s="5" t="n">
        <v>0.467188700419021</v>
      </c>
      <c r="I2851" s="5" t="n">
        <v>16.8360965002855</v>
      </c>
    </row>
    <row r="2852" customFormat="false" ht="14.25" hidden="false" customHeight="false" outlineLevel="0" collapsed="false">
      <c r="A2852" s="0" t="s">
        <v>101</v>
      </c>
      <c r="B2852" s="0" t="s">
        <v>53</v>
      </c>
      <c r="C2852" s="0" t="s">
        <v>65</v>
      </c>
      <c r="D2852" s="0" t="s">
        <v>204</v>
      </c>
      <c r="E2852" s="0" t="n">
        <v>2029</v>
      </c>
      <c r="F2852" s="5" t="n">
        <v>69.023804599313</v>
      </c>
      <c r="G2852" s="11" t="n">
        <v>0.027</v>
      </c>
      <c r="H2852" s="5" t="n">
        <v>1.86364272418145</v>
      </c>
      <c r="I2852" s="5" t="n">
        <v>67.1601618751315</v>
      </c>
    </row>
    <row r="2853" customFormat="false" ht="14.25" hidden="false" customHeight="false" outlineLevel="0" collapsed="false">
      <c r="A2853" s="0" t="s">
        <v>101</v>
      </c>
      <c r="B2853" s="0" t="s">
        <v>53</v>
      </c>
      <c r="C2853" s="0" t="s">
        <v>65</v>
      </c>
      <c r="D2853" s="0" t="s">
        <v>204</v>
      </c>
      <c r="E2853" s="0" t="n">
        <v>2030</v>
      </c>
      <c r="F2853" s="5" t="n">
        <v>0.692714844195982</v>
      </c>
      <c r="G2853" s="11" t="n">
        <v>0.03</v>
      </c>
      <c r="H2853" s="5" t="n">
        <v>0.0207814453258795</v>
      </c>
      <c r="I2853" s="5" t="n">
        <v>0.671933398870103</v>
      </c>
    </row>
    <row r="2854" customFormat="false" ht="14.25" hidden="false" customHeight="false" outlineLevel="0" collapsed="false">
      <c r="A2854" s="0" t="s">
        <v>101</v>
      </c>
      <c r="B2854" s="0" t="s">
        <v>53</v>
      </c>
      <c r="C2854" s="0" t="s">
        <v>65</v>
      </c>
      <c r="D2854" s="0" t="s">
        <v>204</v>
      </c>
      <c r="E2854" s="0" t="n">
        <v>2030</v>
      </c>
      <c r="F2854" s="5" t="n">
        <v>16.8732505357614</v>
      </c>
      <c r="G2854" s="11" t="n">
        <v>0.03</v>
      </c>
      <c r="H2854" s="5" t="n">
        <v>0.506197516072843</v>
      </c>
      <c r="I2854" s="5" t="n">
        <v>16.3670530196886</v>
      </c>
    </row>
    <row r="2855" customFormat="false" ht="14.25" hidden="false" customHeight="false" outlineLevel="0" collapsed="false">
      <c r="A2855" s="0" t="s">
        <v>101</v>
      </c>
      <c r="B2855" s="0" t="s">
        <v>53</v>
      </c>
      <c r="C2855" s="0" t="s">
        <v>65</v>
      </c>
      <c r="D2855" s="0" t="s">
        <v>204</v>
      </c>
      <c r="E2855" s="0" t="n">
        <v>2030</v>
      </c>
      <c r="F2855" s="5" t="n">
        <v>69.156495012699</v>
      </c>
      <c r="G2855" s="11" t="n">
        <v>0.03</v>
      </c>
      <c r="H2855" s="5" t="n">
        <v>2.07469485038097</v>
      </c>
      <c r="I2855" s="5" t="n">
        <v>67.081800162318</v>
      </c>
    </row>
    <row r="2856" customFormat="false" ht="14.25" hidden="false" customHeight="false" outlineLevel="0" collapsed="false">
      <c r="A2856" s="0" t="s">
        <v>101</v>
      </c>
      <c r="B2856" s="0" t="s">
        <v>53</v>
      </c>
      <c r="C2856" s="0" t="s">
        <v>65</v>
      </c>
      <c r="D2856" s="0" t="s">
        <v>204</v>
      </c>
      <c r="E2856" s="0" t="n">
        <v>2031</v>
      </c>
      <c r="F2856" s="5" t="n">
        <v>0.726153984536975</v>
      </c>
      <c r="G2856" s="11" t="n">
        <v>0.032</v>
      </c>
      <c r="H2856" s="5" t="n">
        <v>0.0232369275051832</v>
      </c>
      <c r="I2856" s="5" t="n">
        <v>0.702917057031792</v>
      </c>
    </row>
    <row r="2857" customFormat="false" ht="14.25" hidden="false" customHeight="false" outlineLevel="0" collapsed="false">
      <c r="A2857" s="0" t="s">
        <v>101</v>
      </c>
      <c r="B2857" s="0" t="s">
        <v>53</v>
      </c>
      <c r="C2857" s="0" t="s">
        <v>65</v>
      </c>
      <c r="D2857" s="0" t="s">
        <v>204</v>
      </c>
      <c r="E2857" s="0" t="n">
        <v>2031</v>
      </c>
      <c r="F2857" s="5" t="n">
        <v>16.4708192352094</v>
      </c>
      <c r="G2857" s="11" t="n">
        <v>0.032</v>
      </c>
      <c r="H2857" s="5" t="n">
        <v>0.527066215526702</v>
      </c>
      <c r="I2857" s="5" t="n">
        <v>15.9437530196827</v>
      </c>
    </row>
    <row r="2858" customFormat="false" ht="14.25" hidden="false" customHeight="false" outlineLevel="0" collapsed="false">
      <c r="A2858" s="0" t="s">
        <v>101</v>
      </c>
      <c r="B2858" s="0" t="s">
        <v>53</v>
      </c>
      <c r="C2858" s="0" t="s">
        <v>65</v>
      </c>
      <c r="D2858" s="0" t="s">
        <v>204</v>
      </c>
      <c r="E2858" s="0" t="n">
        <v>2031</v>
      </c>
      <c r="F2858" s="5" t="n">
        <v>69.3001069457389</v>
      </c>
      <c r="G2858" s="11" t="n">
        <v>0.032</v>
      </c>
      <c r="H2858" s="5" t="n">
        <v>2.21760342226365</v>
      </c>
      <c r="I2858" s="5" t="n">
        <v>67.0825035234753</v>
      </c>
    </row>
    <row r="2859" customFormat="false" ht="14.25" hidden="false" customHeight="false" outlineLevel="0" collapsed="false">
      <c r="A2859" s="0" t="s">
        <v>101</v>
      </c>
      <c r="B2859" s="0" t="s">
        <v>53</v>
      </c>
      <c r="C2859" s="0" t="s">
        <v>65</v>
      </c>
      <c r="D2859" s="0" t="s">
        <v>204</v>
      </c>
      <c r="E2859" s="0" t="n">
        <v>2032</v>
      </c>
      <c r="F2859" s="5" t="n">
        <v>0.765492485086031</v>
      </c>
      <c r="G2859" s="11" t="n">
        <v>0.034</v>
      </c>
      <c r="H2859" s="5" t="n">
        <v>0.0260267444929251</v>
      </c>
      <c r="I2859" s="5" t="n">
        <v>0.739465740593106</v>
      </c>
    </row>
    <row r="2860" customFormat="false" ht="14.25" hidden="false" customHeight="false" outlineLevel="0" collapsed="false">
      <c r="A2860" s="0" t="s">
        <v>101</v>
      </c>
      <c r="B2860" s="0" t="s">
        <v>53</v>
      </c>
      <c r="C2860" s="0" t="s">
        <v>65</v>
      </c>
      <c r="D2860" s="0" t="s">
        <v>204</v>
      </c>
      <c r="E2860" s="0" t="n">
        <v>2032</v>
      </c>
      <c r="F2860" s="5" t="n">
        <v>16.0592247142531</v>
      </c>
      <c r="G2860" s="11" t="n">
        <v>0.034</v>
      </c>
      <c r="H2860" s="5" t="n">
        <v>0.546013640284605</v>
      </c>
      <c r="I2860" s="5" t="n">
        <v>15.5132110739685</v>
      </c>
    </row>
    <row r="2861" customFormat="false" ht="14.25" hidden="false" customHeight="false" outlineLevel="0" collapsed="false">
      <c r="A2861" s="0" t="s">
        <v>101</v>
      </c>
      <c r="B2861" s="0" t="s">
        <v>53</v>
      </c>
      <c r="C2861" s="0" t="s">
        <v>65</v>
      </c>
      <c r="D2861" s="0" t="s">
        <v>204</v>
      </c>
      <c r="E2861" s="0" t="n">
        <v>2032</v>
      </c>
      <c r="F2861" s="5" t="n">
        <v>69.6851279942235</v>
      </c>
      <c r="G2861" s="11" t="n">
        <v>0.034</v>
      </c>
      <c r="H2861" s="5" t="n">
        <v>2.3692943518036</v>
      </c>
      <c r="I2861" s="5" t="n">
        <v>67.3158336424199</v>
      </c>
    </row>
    <row r="2862" customFormat="false" ht="14.25" hidden="false" customHeight="false" outlineLevel="0" collapsed="false">
      <c r="A2862" s="0" t="s">
        <v>101</v>
      </c>
      <c r="B2862" s="0" t="s">
        <v>53</v>
      </c>
      <c r="C2862" s="0" t="s">
        <v>65</v>
      </c>
      <c r="D2862" s="0" t="s">
        <v>204</v>
      </c>
      <c r="E2862" s="0" t="n">
        <v>2033</v>
      </c>
      <c r="F2862" s="5" t="n">
        <v>0.818695923555889</v>
      </c>
      <c r="G2862" s="11" t="n">
        <v>0.036</v>
      </c>
      <c r="H2862" s="5" t="n">
        <v>0.029473053248012</v>
      </c>
      <c r="I2862" s="5" t="n">
        <v>0.789222870307877</v>
      </c>
    </row>
    <row r="2863" customFormat="false" ht="14.25" hidden="false" customHeight="false" outlineLevel="0" collapsed="false">
      <c r="A2863" s="0" t="s">
        <v>101</v>
      </c>
      <c r="B2863" s="0" t="s">
        <v>53</v>
      </c>
      <c r="C2863" s="0" t="s">
        <v>65</v>
      </c>
      <c r="D2863" s="0" t="s">
        <v>204</v>
      </c>
      <c r="E2863" s="0" t="n">
        <v>2033</v>
      </c>
      <c r="F2863" s="5" t="n">
        <v>15.6232400660668</v>
      </c>
      <c r="G2863" s="11" t="n">
        <v>0.036</v>
      </c>
      <c r="H2863" s="5" t="n">
        <v>0.562436642378405</v>
      </c>
      <c r="I2863" s="5" t="n">
        <v>15.0608034236884</v>
      </c>
    </row>
    <row r="2864" customFormat="false" ht="14.25" hidden="false" customHeight="false" outlineLevel="0" collapsed="false">
      <c r="A2864" s="0" t="s">
        <v>101</v>
      </c>
      <c r="B2864" s="0" t="s">
        <v>53</v>
      </c>
      <c r="C2864" s="0" t="s">
        <v>65</v>
      </c>
      <c r="D2864" s="0" t="s">
        <v>204</v>
      </c>
      <c r="E2864" s="0" t="n">
        <v>2033</v>
      </c>
      <c r="F2864" s="5" t="n">
        <v>70.0293811027448</v>
      </c>
      <c r="G2864" s="11" t="n">
        <v>0.036</v>
      </c>
      <c r="H2864" s="5" t="n">
        <v>2.52105771969881</v>
      </c>
      <c r="I2864" s="5" t="n">
        <v>67.508323383046</v>
      </c>
    </row>
    <row r="2865" customFormat="false" ht="14.25" hidden="false" customHeight="false" outlineLevel="0" collapsed="false">
      <c r="A2865" s="0" t="s">
        <v>101</v>
      </c>
      <c r="B2865" s="0" t="s">
        <v>53</v>
      </c>
      <c r="C2865" s="0" t="s">
        <v>65</v>
      </c>
      <c r="D2865" s="0" t="s">
        <v>204</v>
      </c>
      <c r="E2865" s="0" t="n">
        <v>2034</v>
      </c>
      <c r="F2865" s="5" t="n">
        <v>0.893165422616575</v>
      </c>
      <c r="G2865" s="11" t="n">
        <v>0.038</v>
      </c>
      <c r="H2865" s="5" t="n">
        <v>0.0339402860594299</v>
      </c>
      <c r="I2865" s="5" t="n">
        <v>0.859225136557145</v>
      </c>
    </row>
    <row r="2866" customFormat="false" ht="14.25" hidden="false" customHeight="false" outlineLevel="0" collapsed="false">
      <c r="A2866" s="0" t="s">
        <v>101</v>
      </c>
      <c r="B2866" s="0" t="s">
        <v>53</v>
      </c>
      <c r="C2866" s="0" t="s">
        <v>65</v>
      </c>
      <c r="D2866" s="0" t="s">
        <v>204</v>
      </c>
      <c r="E2866" s="0" t="n">
        <v>2034</v>
      </c>
      <c r="F2866" s="5" t="n">
        <v>15.1588638881898</v>
      </c>
      <c r="G2866" s="11" t="n">
        <v>0.038</v>
      </c>
      <c r="H2866" s="5" t="n">
        <v>0.576036827751213</v>
      </c>
      <c r="I2866" s="5" t="n">
        <v>14.5828270604386</v>
      </c>
    </row>
    <row r="2867" customFormat="false" ht="14.25" hidden="false" customHeight="false" outlineLevel="0" collapsed="false">
      <c r="A2867" s="0" t="s">
        <v>101</v>
      </c>
      <c r="B2867" s="0" t="s">
        <v>53</v>
      </c>
      <c r="C2867" s="0" t="s">
        <v>65</v>
      </c>
      <c r="D2867" s="0" t="s">
        <v>204</v>
      </c>
      <c r="E2867" s="0" t="n">
        <v>2034</v>
      </c>
      <c r="F2867" s="5" t="n">
        <v>70.3295084377992</v>
      </c>
      <c r="G2867" s="11" t="n">
        <v>0.038</v>
      </c>
      <c r="H2867" s="5" t="n">
        <v>2.67252132063637</v>
      </c>
      <c r="I2867" s="5" t="n">
        <v>67.6569871171628</v>
      </c>
    </row>
    <row r="2868" customFormat="false" ht="14.25" hidden="false" customHeight="false" outlineLevel="0" collapsed="false">
      <c r="A2868" s="0" t="s">
        <v>101</v>
      </c>
      <c r="B2868" s="0" t="s">
        <v>53</v>
      </c>
      <c r="C2868" s="0" t="s">
        <v>65</v>
      </c>
      <c r="D2868" s="0" t="s">
        <v>204</v>
      </c>
      <c r="E2868" s="0" t="n">
        <v>2035</v>
      </c>
      <c r="F2868" s="5" t="n">
        <v>0.9489813431147</v>
      </c>
      <c r="G2868" s="11" t="n">
        <v>0.04</v>
      </c>
      <c r="H2868" s="5" t="n">
        <v>0.037959253724588</v>
      </c>
      <c r="I2868" s="5" t="n">
        <v>0.911022089390112</v>
      </c>
    </row>
    <row r="2869" customFormat="false" ht="14.25" hidden="false" customHeight="false" outlineLevel="0" collapsed="false">
      <c r="A2869" s="0" t="s">
        <v>101</v>
      </c>
      <c r="B2869" s="0" t="s">
        <v>53</v>
      </c>
      <c r="C2869" s="0" t="s">
        <v>65</v>
      </c>
      <c r="D2869" s="0" t="s">
        <v>204</v>
      </c>
      <c r="E2869" s="0" t="n">
        <v>2035</v>
      </c>
      <c r="F2869" s="5" t="n">
        <v>14.6881369422117</v>
      </c>
      <c r="G2869" s="11" t="n">
        <v>0.04</v>
      </c>
      <c r="H2869" s="5" t="n">
        <v>0.587525477688466</v>
      </c>
      <c r="I2869" s="5" t="n">
        <v>14.1006114645232</v>
      </c>
    </row>
    <row r="2870" customFormat="false" ht="14.25" hidden="false" customHeight="false" outlineLevel="0" collapsed="false">
      <c r="A2870" s="0" t="s">
        <v>101</v>
      </c>
      <c r="B2870" s="0" t="s">
        <v>53</v>
      </c>
      <c r="C2870" s="0" t="s">
        <v>65</v>
      </c>
      <c r="D2870" s="0" t="s">
        <v>204</v>
      </c>
      <c r="E2870" s="0" t="n">
        <v>2035</v>
      </c>
      <c r="F2870" s="5" t="n">
        <v>70.655945999568</v>
      </c>
      <c r="G2870" s="11" t="n">
        <v>0.04</v>
      </c>
      <c r="H2870" s="5" t="n">
        <v>2.82623783998272</v>
      </c>
      <c r="I2870" s="5" t="n">
        <v>67.8297081595853</v>
      </c>
    </row>
    <row r="2871" customFormat="false" ht="14.25" hidden="false" customHeight="false" outlineLevel="0" collapsed="false">
      <c r="A2871" s="0" t="s">
        <v>101</v>
      </c>
      <c r="B2871" s="0" t="s">
        <v>53</v>
      </c>
      <c r="C2871" s="0" t="s">
        <v>65</v>
      </c>
      <c r="D2871" s="0" t="s">
        <v>204</v>
      </c>
      <c r="E2871" s="0" t="n">
        <v>2036</v>
      </c>
      <c r="F2871" s="5" t="n">
        <v>1.00835111139727</v>
      </c>
      <c r="G2871" s="11" t="n">
        <v>0.044</v>
      </c>
      <c r="H2871" s="5" t="n">
        <v>0.0443674489014797</v>
      </c>
      <c r="I2871" s="5" t="n">
        <v>0.963983662495787</v>
      </c>
    </row>
    <row r="2872" customFormat="false" ht="14.25" hidden="false" customHeight="false" outlineLevel="0" collapsed="false">
      <c r="A2872" s="0" t="s">
        <v>101</v>
      </c>
      <c r="B2872" s="0" t="s">
        <v>53</v>
      </c>
      <c r="C2872" s="0" t="s">
        <v>65</v>
      </c>
      <c r="D2872" s="0" t="s">
        <v>204</v>
      </c>
      <c r="E2872" s="0" t="n">
        <v>2036</v>
      </c>
      <c r="F2872" s="5" t="n">
        <v>14.2319211643601</v>
      </c>
      <c r="G2872" s="11" t="n">
        <v>0.044</v>
      </c>
      <c r="H2872" s="5" t="n">
        <v>0.626204531231842</v>
      </c>
      <c r="I2872" s="5" t="n">
        <v>13.6057166331282</v>
      </c>
    </row>
    <row r="2873" customFormat="false" ht="14.25" hidden="false" customHeight="false" outlineLevel="0" collapsed="false">
      <c r="A2873" s="0" t="s">
        <v>101</v>
      </c>
      <c r="B2873" s="0" t="s">
        <v>53</v>
      </c>
      <c r="C2873" s="0" t="s">
        <v>65</v>
      </c>
      <c r="D2873" s="0" t="s">
        <v>204</v>
      </c>
      <c r="E2873" s="0" t="n">
        <v>2036</v>
      </c>
      <c r="F2873" s="5" t="n">
        <v>71.0063381661672</v>
      </c>
      <c r="G2873" s="11" t="n">
        <v>0.044</v>
      </c>
      <c r="H2873" s="5" t="n">
        <v>3.12427887931136</v>
      </c>
      <c r="I2873" s="5" t="n">
        <v>67.8820592868558</v>
      </c>
    </row>
    <row r="2874" customFormat="false" ht="14.25" hidden="false" customHeight="false" outlineLevel="0" collapsed="false">
      <c r="A2874" s="0" t="s">
        <v>101</v>
      </c>
      <c r="B2874" s="0" t="s">
        <v>53</v>
      </c>
      <c r="C2874" s="0" t="s">
        <v>65</v>
      </c>
      <c r="D2874" s="0" t="s">
        <v>204</v>
      </c>
      <c r="E2874" s="0" t="n">
        <v>2037</v>
      </c>
      <c r="F2874" s="5" t="n">
        <v>0.880257682917475</v>
      </c>
      <c r="G2874" s="11" t="n">
        <v>0.048</v>
      </c>
      <c r="H2874" s="5" t="n">
        <v>0.0422523687800388</v>
      </c>
      <c r="I2874" s="5" t="n">
        <v>0.838005314137436</v>
      </c>
    </row>
    <row r="2875" customFormat="false" ht="14.25" hidden="false" customHeight="false" outlineLevel="0" collapsed="false">
      <c r="A2875" s="0" t="s">
        <v>101</v>
      </c>
      <c r="B2875" s="0" t="s">
        <v>53</v>
      </c>
      <c r="C2875" s="0" t="s">
        <v>65</v>
      </c>
      <c r="D2875" s="0" t="s">
        <v>204</v>
      </c>
      <c r="E2875" s="0" t="n">
        <v>2037</v>
      </c>
      <c r="F2875" s="5" t="n">
        <v>13.7036213201394</v>
      </c>
      <c r="G2875" s="11" t="n">
        <v>0.048</v>
      </c>
      <c r="H2875" s="5" t="n">
        <v>0.657773823366689</v>
      </c>
      <c r="I2875" s="5" t="n">
        <v>13.0458474967727</v>
      </c>
    </row>
    <row r="2876" customFormat="false" ht="14.25" hidden="false" customHeight="false" outlineLevel="0" collapsed="false">
      <c r="A2876" s="0" t="s">
        <v>101</v>
      </c>
      <c r="B2876" s="0" t="s">
        <v>53</v>
      </c>
      <c r="C2876" s="0" t="s">
        <v>65</v>
      </c>
      <c r="D2876" s="0" t="s">
        <v>204</v>
      </c>
      <c r="E2876" s="0" t="n">
        <v>2037</v>
      </c>
      <c r="F2876" s="5" t="n">
        <v>71.504251474531</v>
      </c>
      <c r="G2876" s="11" t="n">
        <v>0.048</v>
      </c>
      <c r="H2876" s="5" t="n">
        <v>3.43220407077749</v>
      </c>
      <c r="I2876" s="5" t="n">
        <v>68.0720474037535</v>
      </c>
    </row>
    <row r="2877" customFormat="false" ht="14.25" hidden="false" customHeight="false" outlineLevel="0" collapsed="false">
      <c r="A2877" s="0" t="s">
        <v>101</v>
      </c>
      <c r="B2877" s="0" t="s">
        <v>53</v>
      </c>
      <c r="C2877" s="0" t="s">
        <v>65</v>
      </c>
      <c r="D2877" s="0" t="s">
        <v>204</v>
      </c>
      <c r="E2877" s="0" t="n">
        <v>2038</v>
      </c>
      <c r="F2877" s="5" t="n">
        <v>0.845154841286567</v>
      </c>
      <c r="G2877" s="11" t="n">
        <v>0.052</v>
      </c>
      <c r="H2877" s="5" t="n">
        <v>0.0439480517469015</v>
      </c>
      <c r="I2877" s="5" t="n">
        <v>0.801206789539666</v>
      </c>
    </row>
    <row r="2878" customFormat="false" ht="14.25" hidden="false" customHeight="false" outlineLevel="0" collapsed="false">
      <c r="A2878" s="0" t="s">
        <v>101</v>
      </c>
      <c r="B2878" s="0" t="s">
        <v>53</v>
      </c>
      <c r="C2878" s="0" t="s">
        <v>65</v>
      </c>
      <c r="D2878" s="0" t="s">
        <v>204</v>
      </c>
      <c r="E2878" s="0" t="n">
        <v>2038</v>
      </c>
      <c r="F2878" s="5" t="n">
        <v>13.2236440105746</v>
      </c>
      <c r="G2878" s="11" t="n">
        <v>0.052</v>
      </c>
      <c r="H2878" s="5" t="n">
        <v>0.687629488549877</v>
      </c>
      <c r="I2878" s="5" t="n">
        <v>12.5360145220247</v>
      </c>
    </row>
    <row r="2879" customFormat="false" ht="14.25" hidden="false" customHeight="false" outlineLevel="0" collapsed="false">
      <c r="A2879" s="0" t="s">
        <v>101</v>
      </c>
      <c r="B2879" s="0" t="s">
        <v>53</v>
      </c>
      <c r="C2879" s="0" t="s">
        <v>65</v>
      </c>
      <c r="D2879" s="0" t="s">
        <v>204</v>
      </c>
      <c r="E2879" s="0" t="n">
        <v>2038</v>
      </c>
      <c r="F2879" s="5" t="n">
        <v>71.9677943094</v>
      </c>
      <c r="G2879" s="11" t="n">
        <v>0.052</v>
      </c>
      <c r="H2879" s="5" t="n">
        <v>3.7423253040888</v>
      </c>
      <c r="I2879" s="5" t="n">
        <v>68.2254690053112</v>
      </c>
    </row>
    <row r="2880" customFormat="false" ht="14.25" hidden="false" customHeight="false" outlineLevel="0" collapsed="false">
      <c r="A2880" s="0" t="s">
        <v>101</v>
      </c>
      <c r="B2880" s="0" t="s">
        <v>53</v>
      </c>
      <c r="C2880" s="0" t="s">
        <v>65</v>
      </c>
      <c r="D2880" s="0" t="s">
        <v>204</v>
      </c>
      <c r="E2880" s="0" t="n">
        <v>2039</v>
      </c>
      <c r="F2880" s="5" t="n">
        <v>0.835608148813583</v>
      </c>
      <c r="G2880" s="11" t="n">
        <v>0.056</v>
      </c>
      <c r="H2880" s="5" t="n">
        <v>0.0467940563335607</v>
      </c>
      <c r="I2880" s="5" t="n">
        <v>0.788814092480022</v>
      </c>
    </row>
    <row r="2881" customFormat="false" ht="14.25" hidden="false" customHeight="false" outlineLevel="0" collapsed="false">
      <c r="A2881" s="0" t="s">
        <v>101</v>
      </c>
      <c r="B2881" s="0" t="s">
        <v>53</v>
      </c>
      <c r="C2881" s="0" t="s">
        <v>65</v>
      </c>
      <c r="D2881" s="0" t="s">
        <v>204</v>
      </c>
      <c r="E2881" s="0" t="n">
        <v>2039</v>
      </c>
      <c r="F2881" s="5" t="n">
        <v>12.7915304768712</v>
      </c>
      <c r="G2881" s="11" t="n">
        <v>0.056</v>
      </c>
      <c r="H2881" s="5" t="n">
        <v>0.71632570670479</v>
      </c>
      <c r="I2881" s="5" t="n">
        <v>12.0752047701665</v>
      </c>
    </row>
    <row r="2882" customFormat="false" ht="14.25" hidden="false" customHeight="false" outlineLevel="0" collapsed="false">
      <c r="A2882" s="0" t="s">
        <v>101</v>
      </c>
      <c r="B2882" s="0" t="s">
        <v>53</v>
      </c>
      <c r="C2882" s="0" t="s">
        <v>65</v>
      </c>
      <c r="D2882" s="0" t="s">
        <v>204</v>
      </c>
      <c r="E2882" s="0" t="n">
        <v>2039</v>
      </c>
      <c r="F2882" s="5" t="n">
        <v>72.4124006455771</v>
      </c>
      <c r="G2882" s="11" t="n">
        <v>0.056</v>
      </c>
      <c r="H2882" s="5" t="n">
        <v>4.05509443615232</v>
      </c>
      <c r="I2882" s="5" t="n">
        <v>68.3573062094248</v>
      </c>
    </row>
    <row r="2883" customFormat="false" ht="14.25" hidden="false" customHeight="false" outlineLevel="0" collapsed="false">
      <c r="A2883" s="0" t="s">
        <v>101</v>
      </c>
      <c r="B2883" s="0" t="s">
        <v>53</v>
      </c>
      <c r="C2883" s="0" t="s">
        <v>65</v>
      </c>
      <c r="D2883" s="0" t="s">
        <v>204</v>
      </c>
      <c r="E2883" s="0" t="n">
        <v>2040</v>
      </c>
      <c r="F2883" s="5" t="n">
        <v>0.805070624529744</v>
      </c>
      <c r="G2883" s="11" t="n">
        <v>0.06</v>
      </c>
      <c r="H2883" s="5" t="n">
        <v>0.0483042374717846</v>
      </c>
      <c r="I2883" s="5" t="n">
        <v>0.756766387057959</v>
      </c>
    </row>
    <row r="2884" customFormat="false" ht="14.25" hidden="false" customHeight="false" outlineLevel="0" collapsed="false">
      <c r="A2884" s="0" t="s">
        <v>101</v>
      </c>
      <c r="B2884" s="0" t="s">
        <v>53</v>
      </c>
      <c r="C2884" s="0" t="s">
        <v>65</v>
      </c>
      <c r="D2884" s="0" t="s">
        <v>204</v>
      </c>
      <c r="E2884" s="0" t="n">
        <v>2040</v>
      </c>
      <c r="F2884" s="5" t="n">
        <v>13.2612141687156</v>
      </c>
      <c r="G2884" s="11" t="n">
        <v>0.06</v>
      </c>
      <c r="H2884" s="5" t="n">
        <v>0.795672850122934</v>
      </c>
      <c r="I2884" s="5" t="n">
        <v>12.4655413185926</v>
      </c>
    </row>
    <row r="2885" customFormat="false" ht="14.25" hidden="false" customHeight="false" outlineLevel="0" collapsed="false">
      <c r="A2885" s="0" t="s">
        <v>101</v>
      </c>
      <c r="B2885" s="0" t="s">
        <v>53</v>
      </c>
      <c r="C2885" s="0" t="s">
        <v>65</v>
      </c>
      <c r="D2885" s="0" t="s">
        <v>204</v>
      </c>
      <c r="E2885" s="0" t="n">
        <v>2040</v>
      </c>
      <c r="F2885" s="5" t="n">
        <v>72.9558237593</v>
      </c>
      <c r="G2885" s="11" t="n">
        <v>0.06</v>
      </c>
      <c r="H2885" s="5" t="n">
        <v>4.377349425558</v>
      </c>
      <c r="I2885" s="5" t="n">
        <v>68.578474333742</v>
      </c>
    </row>
    <row r="2886" customFormat="false" ht="14.25" hidden="false" customHeight="false" outlineLevel="0" collapsed="false">
      <c r="A2886" s="0" t="s">
        <v>101</v>
      </c>
      <c r="B2886" s="0" t="s">
        <v>53</v>
      </c>
      <c r="C2886" s="0" t="s">
        <v>65</v>
      </c>
      <c r="D2886" s="0" t="s">
        <v>206</v>
      </c>
      <c r="E2886" s="0" t="n">
        <v>2024</v>
      </c>
      <c r="F2886" s="5" t="n">
        <v>0.532564143566</v>
      </c>
      <c r="G2886" s="11" t="n">
        <v>0.062597</v>
      </c>
      <c r="H2886" s="5" t="n">
        <v>0.0333369176948009</v>
      </c>
      <c r="I2886" s="5" t="n">
        <v>0.499227225871199</v>
      </c>
    </row>
    <row r="2887" customFormat="false" ht="14.25" hidden="false" customHeight="false" outlineLevel="0" collapsed="false">
      <c r="A2887" s="0" t="s">
        <v>101</v>
      </c>
      <c r="B2887" s="0" t="s">
        <v>53</v>
      </c>
      <c r="C2887" s="0" t="s">
        <v>65</v>
      </c>
      <c r="D2887" s="0" t="s">
        <v>206</v>
      </c>
      <c r="E2887" s="0" t="n">
        <v>2025</v>
      </c>
      <c r="F2887" s="5" t="n">
        <v>0.5840422103985</v>
      </c>
      <c r="G2887" s="11" t="n">
        <v>0.062597</v>
      </c>
      <c r="H2887" s="5" t="n">
        <v>0.0365592902443149</v>
      </c>
      <c r="I2887" s="5" t="n">
        <v>0.547482920154185</v>
      </c>
    </row>
    <row r="2888" customFormat="false" ht="14.25" hidden="false" customHeight="false" outlineLevel="0" collapsed="false">
      <c r="A2888" s="0" t="s">
        <v>101</v>
      </c>
      <c r="B2888" s="0" t="s">
        <v>53</v>
      </c>
      <c r="C2888" s="0" t="s">
        <v>65</v>
      </c>
      <c r="D2888" s="0" t="s">
        <v>206</v>
      </c>
      <c r="E2888" s="0" t="n">
        <v>2026</v>
      </c>
      <c r="F2888" s="5" t="n">
        <v>0.64611177534414</v>
      </c>
      <c r="G2888" s="11" t="n">
        <v>0.0717342</v>
      </c>
      <c r="H2888" s="5" t="n">
        <v>0.0463483113148916</v>
      </c>
      <c r="I2888" s="5" t="n">
        <v>0.599763464029248</v>
      </c>
    </row>
    <row r="2889" customFormat="false" ht="14.25" hidden="false" customHeight="false" outlineLevel="0" collapsed="false">
      <c r="A2889" s="0" t="s">
        <v>101</v>
      </c>
      <c r="B2889" s="0" t="s">
        <v>53</v>
      </c>
      <c r="C2889" s="0" t="s">
        <v>65</v>
      </c>
      <c r="D2889" s="0" t="s">
        <v>206</v>
      </c>
      <c r="E2889" s="0" t="n">
        <v>2027</v>
      </c>
      <c r="F2889" s="5" t="n">
        <v>0.708123702339301</v>
      </c>
      <c r="G2889" s="11" t="n">
        <v>0.0808714</v>
      </c>
      <c r="H2889" s="5" t="n">
        <v>0.0572669551813626</v>
      </c>
      <c r="I2889" s="5" t="n">
        <v>0.650856747157939</v>
      </c>
    </row>
    <row r="2890" customFormat="false" ht="14.25" hidden="false" customHeight="false" outlineLevel="0" collapsed="false">
      <c r="A2890" s="0" t="s">
        <v>101</v>
      </c>
      <c r="B2890" s="0" t="s">
        <v>53</v>
      </c>
      <c r="C2890" s="0" t="s">
        <v>65</v>
      </c>
      <c r="D2890" s="0" t="s">
        <v>206</v>
      </c>
      <c r="E2890" s="0" t="n">
        <v>2028</v>
      </c>
      <c r="F2890" s="5" t="n">
        <v>0.778818782637169</v>
      </c>
      <c r="G2890" s="11" t="n">
        <v>0.0900086</v>
      </c>
      <c r="H2890" s="5" t="n">
        <v>0.0701003882788759</v>
      </c>
      <c r="I2890" s="5" t="n">
        <v>0.708718394358293</v>
      </c>
    </row>
    <row r="2891" customFormat="false" ht="14.25" hidden="false" customHeight="false" outlineLevel="0" collapsed="false">
      <c r="A2891" s="0" t="s">
        <v>101</v>
      </c>
      <c r="B2891" s="0" t="s">
        <v>53</v>
      </c>
      <c r="C2891" s="0" t="s">
        <v>65</v>
      </c>
      <c r="D2891" s="0" t="s">
        <v>206</v>
      </c>
      <c r="E2891" s="0" t="n">
        <v>2029</v>
      </c>
      <c r="F2891" s="5" t="n">
        <v>0.853167909597756</v>
      </c>
      <c r="G2891" s="11" t="n">
        <v>0.0991458</v>
      </c>
      <c r="H2891" s="5" t="n">
        <v>0.0845880149313972</v>
      </c>
      <c r="I2891" s="5" t="n">
        <v>0.768579894666359</v>
      </c>
    </row>
    <row r="2892" customFormat="false" ht="14.25" hidden="false" customHeight="false" outlineLevel="0" collapsed="false">
      <c r="A2892" s="0" t="s">
        <v>101</v>
      </c>
      <c r="B2892" s="0" t="s">
        <v>53</v>
      </c>
      <c r="C2892" s="0" t="s">
        <v>65</v>
      </c>
      <c r="D2892" s="0" t="s">
        <v>206</v>
      </c>
      <c r="E2892" s="0" t="n">
        <v>2030</v>
      </c>
      <c r="F2892" s="5" t="n">
        <v>0.932519162855035</v>
      </c>
      <c r="G2892" s="11" t="n">
        <v>0.108283</v>
      </c>
      <c r="H2892" s="5" t="n">
        <v>0.100975972511432</v>
      </c>
      <c r="I2892" s="5" t="n">
        <v>0.831543190343604</v>
      </c>
    </row>
    <row r="2893" customFormat="false" ht="14.25" hidden="false" customHeight="false" outlineLevel="0" collapsed="false">
      <c r="A2893" s="0" t="s">
        <v>101</v>
      </c>
      <c r="B2893" s="0" t="s">
        <v>53</v>
      </c>
      <c r="C2893" s="0" t="s">
        <v>65</v>
      </c>
      <c r="D2893" s="0" t="s">
        <v>206</v>
      </c>
      <c r="E2893" s="0" t="n">
        <v>2031</v>
      </c>
      <c r="F2893" s="5" t="n">
        <v>1.00653062531013</v>
      </c>
      <c r="G2893" s="11" t="n">
        <v>0.1151284</v>
      </c>
      <c r="H2893" s="5" t="n">
        <v>0.115880260442954</v>
      </c>
      <c r="I2893" s="5" t="n">
        <v>0.890650364867171</v>
      </c>
    </row>
    <row r="2894" customFormat="false" ht="14.25" hidden="false" customHeight="false" outlineLevel="0" collapsed="false">
      <c r="A2894" s="0" t="s">
        <v>101</v>
      </c>
      <c r="B2894" s="0" t="s">
        <v>53</v>
      </c>
      <c r="C2894" s="0" t="s">
        <v>65</v>
      </c>
      <c r="D2894" s="0" t="s">
        <v>206</v>
      </c>
      <c r="E2894" s="0" t="n">
        <v>2032</v>
      </c>
      <c r="F2894" s="5" t="n">
        <v>1.08587712708433</v>
      </c>
      <c r="G2894" s="11" t="n">
        <v>0.1219738</v>
      </c>
      <c r="H2894" s="5" t="n">
        <v>0.132448559523559</v>
      </c>
      <c r="I2894" s="5" t="n">
        <v>0.953428567560774</v>
      </c>
    </row>
    <row r="2895" customFormat="false" ht="14.25" hidden="false" customHeight="false" outlineLevel="0" collapsed="false">
      <c r="A2895" s="0" t="s">
        <v>101</v>
      </c>
      <c r="B2895" s="0" t="s">
        <v>53</v>
      </c>
      <c r="C2895" s="0" t="s">
        <v>65</v>
      </c>
      <c r="D2895" s="0" t="s">
        <v>206</v>
      </c>
      <c r="E2895" s="0" t="n">
        <v>2033</v>
      </c>
      <c r="F2895" s="5" t="n">
        <v>1.16547865847382</v>
      </c>
      <c r="G2895" s="11" t="n">
        <v>0.1288192</v>
      </c>
      <c r="H2895" s="5" t="n">
        <v>0.15013602840167</v>
      </c>
      <c r="I2895" s="5" t="n">
        <v>1.01534263007215</v>
      </c>
    </row>
    <row r="2896" customFormat="false" ht="14.25" hidden="false" customHeight="false" outlineLevel="0" collapsed="false">
      <c r="A2896" s="0" t="s">
        <v>101</v>
      </c>
      <c r="B2896" s="0" t="s">
        <v>53</v>
      </c>
      <c r="C2896" s="0" t="s">
        <v>65</v>
      </c>
      <c r="D2896" s="0" t="s">
        <v>206</v>
      </c>
      <c r="E2896" s="0" t="n">
        <v>2034</v>
      </c>
      <c r="F2896" s="5" t="n">
        <v>1.27483516837639</v>
      </c>
      <c r="G2896" s="11" t="n">
        <v>0.1356646</v>
      </c>
      <c r="H2896" s="5" t="n">
        <v>0.172950003183716</v>
      </c>
      <c r="I2896" s="5" t="n">
        <v>1.10188516519268</v>
      </c>
    </row>
    <row r="2897" customFormat="false" ht="14.25" hidden="false" customHeight="false" outlineLevel="0" collapsed="false">
      <c r="A2897" s="0" t="s">
        <v>101</v>
      </c>
      <c r="B2897" s="0" t="s">
        <v>53</v>
      </c>
      <c r="C2897" s="0" t="s">
        <v>65</v>
      </c>
      <c r="D2897" s="0" t="s">
        <v>206</v>
      </c>
      <c r="E2897" s="0" t="n">
        <v>2035</v>
      </c>
      <c r="F2897" s="5" t="n">
        <v>1.35947420358433</v>
      </c>
      <c r="G2897" s="11" t="n">
        <v>0.14251</v>
      </c>
      <c r="H2897" s="5" t="n">
        <v>0.193738668752802</v>
      </c>
      <c r="I2897" s="5" t="n">
        <v>1.16573553483152</v>
      </c>
    </row>
    <row r="2898" customFormat="false" ht="14.25" hidden="false" customHeight="false" outlineLevel="0" collapsed="false">
      <c r="A2898" s="0" t="s">
        <v>101</v>
      </c>
      <c r="B2898" s="0" t="s">
        <v>53</v>
      </c>
      <c r="C2898" s="0" t="s">
        <v>65</v>
      </c>
      <c r="D2898" s="0" t="s">
        <v>206</v>
      </c>
      <c r="E2898" s="0" t="n">
        <v>2036</v>
      </c>
      <c r="F2898" s="5" t="n">
        <v>1.44584584788872</v>
      </c>
      <c r="G2898" s="11" t="n">
        <v>0.1464672</v>
      </c>
      <c r="H2898" s="5" t="n">
        <v>0.211768992971886</v>
      </c>
      <c r="I2898" s="5" t="n">
        <v>1.23407685491683</v>
      </c>
    </row>
    <row r="2899" customFormat="false" ht="14.25" hidden="false" customHeight="false" outlineLevel="0" collapsed="false">
      <c r="A2899" s="0" t="s">
        <v>101</v>
      </c>
      <c r="B2899" s="0" t="s">
        <v>53</v>
      </c>
      <c r="C2899" s="0" t="s">
        <v>65</v>
      </c>
      <c r="D2899" s="0" t="s">
        <v>206</v>
      </c>
      <c r="E2899" s="0" t="n">
        <v>2037</v>
      </c>
      <c r="F2899" s="5" t="n">
        <v>1.49826259077508</v>
      </c>
      <c r="G2899" s="11" t="n">
        <v>0.1504244</v>
      </c>
      <c r="H2899" s="5" t="n">
        <v>0.225375251259786</v>
      </c>
      <c r="I2899" s="5" t="n">
        <v>1.27288733951529</v>
      </c>
    </row>
    <row r="2900" customFormat="false" ht="14.25" hidden="false" customHeight="false" outlineLevel="0" collapsed="false">
      <c r="A2900" s="0" t="s">
        <v>101</v>
      </c>
      <c r="B2900" s="0" t="s">
        <v>53</v>
      </c>
      <c r="C2900" s="0" t="s">
        <v>65</v>
      </c>
      <c r="D2900" s="0" t="s">
        <v>206</v>
      </c>
      <c r="E2900" s="0" t="n">
        <v>2038</v>
      </c>
      <c r="F2900" s="5" t="n">
        <v>1.52720291961161</v>
      </c>
      <c r="G2900" s="11" t="n">
        <v>0.1543816</v>
      </c>
      <c r="H2900" s="5" t="n">
        <v>0.235772030254311</v>
      </c>
      <c r="I2900" s="5" t="n">
        <v>1.2914308893573</v>
      </c>
    </row>
    <row r="2901" customFormat="false" ht="14.25" hidden="false" customHeight="false" outlineLevel="0" collapsed="false">
      <c r="A2901" s="0" t="s">
        <v>101</v>
      </c>
      <c r="B2901" s="0" t="s">
        <v>53</v>
      </c>
      <c r="C2901" s="0" t="s">
        <v>65</v>
      </c>
      <c r="D2901" s="0" t="s">
        <v>206</v>
      </c>
      <c r="E2901" s="0" t="n">
        <v>2039</v>
      </c>
      <c r="F2901" s="5" t="n">
        <v>1.56091535780944</v>
      </c>
      <c r="G2901" s="11" t="n">
        <v>0.1583388</v>
      </c>
      <c r="H2901" s="5" t="n">
        <v>0.247153464657118</v>
      </c>
      <c r="I2901" s="5" t="n">
        <v>1.31376189315233</v>
      </c>
    </row>
    <row r="2902" customFormat="false" ht="14.25" hidden="false" customHeight="false" outlineLevel="0" collapsed="false">
      <c r="A2902" s="0" t="s">
        <v>101</v>
      </c>
      <c r="B2902" s="0" t="s">
        <v>53</v>
      </c>
      <c r="C2902" s="0" t="s">
        <v>65</v>
      </c>
      <c r="D2902" s="0" t="s">
        <v>206</v>
      </c>
      <c r="E2902" s="0" t="n">
        <v>2040</v>
      </c>
      <c r="F2902" s="5" t="n">
        <v>1.60697881174251</v>
      </c>
      <c r="G2902" s="11" t="n">
        <v>0.162296</v>
      </c>
      <c r="H2902" s="5" t="n">
        <v>0.260806233230562</v>
      </c>
      <c r="I2902" s="5" t="n">
        <v>1.34617257851194</v>
      </c>
    </row>
    <row r="2903" customFormat="false" ht="14.25" hidden="false" customHeight="false" outlineLevel="0" collapsed="false">
      <c r="A2903" s="0" t="s">
        <v>101</v>
      </c>
      <c r="B2903" s="0" t="s">
        <v>53</v>
      </c>
      <c r="C2903" s="0" t="s">
        <v>65</v>
      </c>
      <c r="D2903" s="0" t="s">
        <v>207</v>
      </c>
      <c r="E2903" s="0" t="n">
        <v>2024</v>
      </c>
      <c r="F2903" s="5" t="n">
        <v>103.859200345587</v>
      </c>
      <c r="G2903" s="11" t="n">
        <v>0.025089</v>
      </c>
      <c r="H2903" s="5" t="n">
        <v>2.60572347747043</v>
      </c>
      <c r="I2903" s="5" t="n">
        <v>101.253476868117</v>
      </c>
    </row>
    <row r="2904" customFormat="false" ht="14.25" hidden="false" customHeight="false" outlineLevel="0" collapsed="false">
      <c r="A2904" s="0" t="s">
        <v>101</v>
      </c>
      <c r="B2904" s="0" t="s">
        <v>53</v>
      </c>
      <c r="C2904" s="0" t="s">
        <v>65</v>
      </c>
      <c r="D2904" s="0" t="s">
        <v>207</v>
      </c>
      <c r="E2904" s="0" t="n">
        <v>2025</v>
      </c>
      <c r="F2904" s="5" t="n">
        <v>103.565280425924</v>
      </c>
      <c r="G2904" s="11" t="n">
        <v>0.025089</v>
      </c>
      <c r="H2904" s="5" t="n">
        <v>2.59834932060601</v>
      </c>
      <c r="I2904" s="5" t="n">
        <v>100.966931105318</v>
      </c>
    </row>
    <row r="2905" customFormat="false" ht="14.25" hidden="false" customHeight="false" outlineLevel="0" collapsed="false">
      <c r="A2905" s="0" t="s">
        <v>101</v>
      </c>
      <c r="B2905" s="0" t="s">
        <v>53</v>
      </c>
      <c r="C2905" s="0" t="s">
        <v>65</v>
      </c>
      <c r="D2905" s="0" t="s">
        <v>207</v>
      </c>
      <c r="E2905" s="0" t="n">
        <v>2026</v>
      </c>
      <c r="F2905" s="5" t="n">
        <v>103.272316920598</v>
      </c>
      <c r="G2905" s="11" t="n">
        <v>0.0289988</v>
      </c>
      <c r="H2905" s="5" t="n">
        <v>2.99477326391704</v>
      </c>
      <c r="I2905" s="5" t="n">
        <v>100.277543656681</v>
      </c>
    </row>
    <row r="2906" customFormat="false" ht="14.25" hidden="false" customHeight="false" outlineLevel="0" collapsed="false">
      <c r="A2906" s="0" t="s">
        <v>101</v>
      </c>
      <c r="B2906" s="0" t="s">
        <v>53</v>
      </c>
      <c r="C2906" s="0" t="s">
        <v>65</v>
      </c>
      <c r="D2906" s="0" t="s">
        <v>207</v>
      </c>
      <c r="E2906" s="0" t="n">
        <v>2027</v>
      </c>
      <c r="F2906" s="5" t="n">
        <v>103.365926918286</v>
      </c>
      <c r="G2906" s="11" t="n">
        <v>0.0329086</v>
      </c>
      <c r="H2906" s="5" t="n">
        <v>3.40162794258311</v>
      </c>
      <c r="I2906" s="5" t="n">
        <v>99.9642989757029</v>
      </c>
    </row>
    <row r="2907" customFormat="false" ht="14.25" hidden="false" customHeight="false" outlineLevel="0" collapsed="false">
      <c r="A2907" s="0" t="s">
        <v>101</v>
      </c>
      <c r="B2907" s="0" t="s">
        <v>53</v>
      </c>
      <c r="C2907" s="0" t="s">
        <v>65</v>
      </c>
      <c r="D2907" s="0" t="s">
        <v>207</v>
      </c>
      <c r="E2907" s="0" t="n">
        <v>2028</v>
      </c>
      <c r="F2907" s="5" t="n">
        <v>103.325941821366</v>
      </c>
      <c r="G2907" s="11" t="n">
        <v>0.0368184</v>
      </c>
      <c r="H2907" s="5" t="n">
        <v>3.80429585635578</v>
      </c>
      <c r="I2907" s="5" t="n">
        <v>99.5216459650102</v>
      </c>
    </row>
    <row r="2908" customFormat="false" ht="14.25" hidden="false" customHeight="false" outlineLevel="0" collapsed="false">
      <c r="A2908" s="0" t="s">
        <v>101</v>
      </c>
      <c r="B2908" s="0" t="s">
        <v>53</v>
      </c>
      <c r="C2908" s="0" t="s">
        <v>65</v>
      </c>
      <c r="D2908" s="0" t="s">
        <v>207</v>
      </c>
      <c r="E2908" s="0" t="n">
        <v>2029</v>
      </c>
      <c r="F2908" s="5" t="n">
        <v>103.535706898969</v>
      </c>
      <c r="G2908" s="11" t="n">
        <v>0.0407282</v>
      </c>
      <c r="H2908" s="5" t="n">
        <v>4.21682297772261</v>
      </c>
      <c r="I2908" s="5" t="n">
        <v>99.3188839212468</v>
      </c>
    </row>
    <row r="2909" customFormat="false" ht="14.25" hidden="false" customHeight="false" outlineLevel="0" collapsed="false">
      <c r="A2909" s="0" t="s">
        <v>101</v>
      </c>
      <c r="B2909" s="0" t="s">
        <v>53</v>
      </c>
      <c r="C2909" s="0" t="s">
        <v>65</v>
      </c>
      <c r="D2909" s="0" t="s">
        <v>207</v>
      </c>
      <c r="E2909" s="0" t="n">
        <v>2030</v>
      </c>
      <c r="F2909" s="5" t="n">
        <v>103.734742519049</v>
      </c>
      <c r="G2909" s="11" t="n">
        <v>0.044638</v>
      </c>
      <c r="H2909" s="5" t="n">
        <v>4.63051143656529</v>
      </c>
      <c r="I2909" s="5" t="n">
        <v>99.1042310824832</v>
      </c>
    </row>
    <row r="2910" customFormat="false" ht="14.25" hidden="false" customHeight="false" outlineLevel="0" collapsed="false">
      <c r="A2910" s="0" t="s">
        <v>101</v>
      </c>
      <c r="B2910" s="0" t="s">
        <v>53</v>
      </c>
      <c r="C2910" s="0" t="s">
        <v>65</v>
      </c>
      <c r="D2910" s="0" t="s">
        <v>207</v>
      </c>
      <c r="E2910" s="0" t="n">
        <v>2031</v>
      </c>
      <c r="F2910" s="5" t="n">
        <v>103.950160418608</v>
      </c>
      <c r="G2910" s="11" t="n">
        <v>0.0495092</v>
      </c>
      <c r="H2910" s="5" t="n">
        <v>5.14648928219697</v>
      </c>
      <c r="I2910" s="5" t="n">
        <v>98.8036711364114</v>
      </c>
    </row>
    <row r="2911" customFormat="false" ht="14.25" hidden="false" customHeight="false" outlineLevel="0" collapsed="false">
      <c r="A2911" s="0" t="s">
        <v>101</v>
      </c>
      <c r="B2911" s="0" t="s">
        <v>53</v>
      </c>
      <c r="C2911" s="0" t="s">
        <v>65</v>
      </c>
      <c r="D2911" s="0" t="s">
        <v>207</v>
      </c>
      <c r="E2911" s="0" t="n">
        <v>2032</v>
      </c>
      <c r="F2911" s="5" t="n">
        <v>104.527691991335</v>
      </c>
      <c r="G2911" s="11" t="n">
        <v>0.0543804</v>
      </c>
      <c r="H2911" s="5" t="n">
        <v>5.68425770156561</v>
      </c>
      <c r="I2911" s="5" t="n">
        <v>98.8434342897697</v>
      </c>
    </row>
    <row r="2912" customFormat="false" ht="14.25" hidden="false" customHeight="false" outlineLevel="0" collapsed="false">
      <c r="A2912" s="0" t="s">
        <v>101</v>
      </c>
      <c r="B2912" s="0" t="s">
        <v>53</v>
      </c>
      <c r="C2912" s="0" t="s">
        <v>65</v>
      </c>
      <c r="D2912" s="0" t="s">
        <v>207</v>
      </c>
      <c r="E2912" s="0" t="n">
        <v>2033</v>
      </c>
      <c r="F2912" s="5" t="n">
        <v>105.044071654117</v>
      </c>
      <c r="G2912" s="11" t="n">
        <v>0.0592516</v>
      </c>
      <c r="H2912" s="5" t="n">
        <v>6.22402931602109</v>
      </c>
      <c r="I2912" s="5" t="n">
        <v>98.8200423380962</v>
      </c>
    </row>
    <row r="2913" customFormat="false" ht="14.25" hidden="false" customHeight="false" outlineLevel="0" collapsed="false">
      <c r="A2913" s="0" t="s">
        <v>101</v>
      </c>
      <c r="B2913" s="0" t="s">
        <v>53</v>
      </c>
      <c r="C2913" s="0" t="s">
        <v>65</v>
      </c>
      <c r="D2913" s="0" t="s">
        <v>207</v>
      </c>
      <c r="E2913" s="0" t="n">
        <v>2034</v>
      </c>
      <c r="F2913" s="5" t="n">
        <v>105.494262656699</v>
      </c>
      <c r="G2913" s="11" t="n">
        <v>0.0641228</v>
      </c>
      <c r="H2913" s="5" t="n">
        <v>6.76458750548297</v>
      </c>
      <c r="I2913" s="5" t="n">
        <v>98.7296751512158</v>
      </c>
    </row>
    <row r="2914" customFormat="false" ht="14.25" hidden="false" customHeight="false" outlineLevel="0" collapsed="false">
      <c r="A2914" s="0" t="s">
        <v>101</v>
      </c>
      <c r="B2914" s="0" t="s">
        <v>53</v>
      </c>
      <c r="C2914" s="0" t="s">
        <v>65</v>
      </c>
      <c r="D2914" s="0" t="s">
        <v>207</v>
      </c>
      <c r="E2914" s="0" t="n">
        <v>2035</v>
      </c>
      <c r="F2914" s="5" t="n">
        <v>105.983918999352</v>
      </c>
      <c r="G2914" s="11" t="n">
        <v>0.068994</v>
      </c>
      <c r="H2914" s="5" t="n">
        <v>7.31225450744129</v>
      </c>
      <c r="I2914" s="5" t="n">
        <v>98.6716644919107</v>
      </c>
    </row>
    <row r="2915" customFormat="false" ht="14.25" hidden="false" customHeight="false" outlineLevel="0" collapsed="false">
      <c r="A2915" s="0" t="s">
        <v>101</v>
      </c>
      <c r="B2915" s="0" t="s">
        <v>53</v>
      </c>
      <c r="C2915" s="0" t="s">
        <v>65</v>
      </c>
      <c r="D2915" s="0" t="s">
        <v>207</v>
      </c>
      <c r="E2915" s="0" t="n">
        <v>2036</v>
      </c>
      <c r="F2915" s="5" t="n">
        <v>106.509507249251</v>
      </c>
      <c r="G2915" s="11" t="n">
        <v>0.073826</v>
      </c>
      <c r="H2915" s="5" t="n">
        <v>7.86317088218319</v>
      </c>
      <c r="I2915" s="5" t="n">
        <v>98.6463363670676</v>
      </c>
    </row>
    <row r="2916" customFormat="false" ht="14.25" hidden="false" customHeight="false" outlineLevel="0" collapsed="false">
      <c r="A2916" s="0" t="s">
        <v>101</v>
      </c>
      <c r="B2916" s="0" t="s">
        <v>53</v>
      </c>
      <c r="C2916" s="0" t="s">
        <v>65</v>
      </c>
      <c r="D2916" s="0" t="s">
        <v>207</v>
      </c>
      <c r="E2916" s="0" t="n">
        <v>2037</v>
      </c>
      <c r="F2916" s="5" t="n">
        <v>107.256377211797</v>
      </c>
      <c r="G2916" s="11" t="n">
        <v>0.078658</v>
      </c>
      <c r="H2916" s="5" t="n">
        <v>8.43657211872549</v>
      </c>
      <c r="I2916" s="5" t="n">
        <v>98.819805093071</v>
      </c>
    </row>
    <row r="2917" customFormat="false" ht="14.25" hidden="false" customHeight="false" outlineLevel="0" collapsed="false">
      <c r="A2917" s="0" t="s">
        <v>101</v>
      </c>
      <c r="B2917" s="0" t="s">
        <v>53</v>
      </c>
      <c r="C2917" s="0" t="s">
        <v>65</v>
      </c>
      <c r="D2917" s="0" t="s">
        <v>207</v>
      </c>
      <c r="E2917" s="0" t="n">
        <v>2038</v>
      </c>
      <c r="F2917" s="5" t="n">
        <v>107.9516914641</v>
      </c>
      <c r="G2917" s="11" t="n">
        <v>0.08349</v>
      </c>
      <c r="H2917" s="5" t="n">
        <v>9.01288672033771</v>
      </c>
      <c r="I2917" s="5" t="n">
        <v>98.9388047437623</v>
      </c>
    </row>
    <row r="2918" customFormat="false" ht="14.25" hidden="false" customHeight="false" outlineLevel="0" collapsed="false">
      <c r="A2918" s="0" t="s">
        <v>101</v>
      </c>
      <c r="B2918" s="0" t="s">
        <v>53</v>
      </c>
      <c r="C2918" s="0" t="s">
        <v>65</v>
      </c>
      <c r="D2918" s="0" t="s">
        <v>207</v>
      </c>
      <c r="E2918" s="0" t="n">
        <v>2039</v>
      </c>
      <c r="F2918" s="5" t="n">
        <v>108.618600968366</v>
      </c>
      <c r="G2918" s="11" t="n">
        <v>0.088322</v>
      </c>
      <c r="H2918" s="5" t="n">
        <v>9.59341207472799</v>
      </c>
      <c r="I2918" s="5" t="n">
        <v>99.0251888936376</v>
      </c>
    </row>
    <row r="2919" customFormat="false" ht="14.25" hidden="false" customHeight="false" outlineLevel="0" collapsed="false">
      <c r="A2919" s="0" t="s">
        <v>101</v>
      </c>
      <c r="B2919" s="0" t="s">
        <v>53</v>
      </c>
      <c r="C2919" s="0" t="s">
        <v>65</v>
      </c>
      <c r="D2919" s="0" t="s">
        <v>207</v>
      </c>
      <c r="E2919" s="0" t="n">
        <v>2040</v>
      </c>
      <c r="F2919" s="5" t="n">
        <v>109.43373563895</v>
      </c>
      <c r="G2919" s="11" t="n">
        <v>0.093154</v>
      </c>
      <c r="H2919" s="5" t="n">
        <v>10.1941902097107</v>
      </c>
      <c r="I2919" s="5" t="n">
        <v>99.2395454292392</v>
      </c>
    </row>
    <row r="2920" customFormat="false" ht="14.25" hidden="false" customHeight="false" outlineLevel="0" collapsed="false">
      <c r="A2920" s="0" t="s">
        <v>101</v>
      </c>
      <c r="B2920" s="0" t="s">
        <v>53</v>
      </c>
      <c r="C2920" s="0" t="s">
        <v>75</v>
      </c>
      <c r="D2920" s="0" t="s">
        <v>210</v>
      </c>
      <c r="E2920" s="0" t="n">
        <v>2024</v>
      </c>
      <c r="F2920" s="5" t="n">
        <v>12.95385</v>
      </c>
      <c r="G2920" s="11" t="n">
        <v>0</v>
      </c>
      <c r="H2920" s="5" t="n">
        <v>0</v>
      </c>
      <c r="I2920" s="5" t="n">
        <v>12.95385</v>
      </c>
    </row>
    <row r="2921" customFormat="false" ht="14.25" hidden="false" customHeight="false" outlineLevel="0" collapsed="false">
      <c r="A2921" s="0" t="s">
        <v>101</v>
      </c>
      <c r="B2921" s="0" t="s">
        <v>53</v>
      </c>
      <c r="C2921" s="0" t="s">
        <v>75</v>
      </c>
      <c r="D2921" s="0" t="s">
        <v>210</v>
      </c>
      <c r="E2921" s="0" t="n">
        <v>2025</v>
      </c>
      <c r="F2921" s="5" t="n">
        <v>14.0465082475666</v>
      </c>
      <c r="G2921" s="11" t="n">
        <v>0</v>
      </c>
      <c r="H2921" s="5" t="n">
        <v>0</v>
      </c>
      <c r="I2921" s="5" t="n">
        <v>14.0465082475666</v>
      </c>
    </row>
    <row r="2922" customFormat="false" ht="14.25" hidden="false" customHeight="false" outlineLevel="0" collapsed="false">
      <c r="A2922" s="0" t="s">
        <v>101</v>
      </c>
      <c r="B2922" s="0" t="s">
        <v>53</v>
      </c>
      <c r="C2922" s="0" t="s">
        <v>75</v>
      </c>
      <c r="D2922" s="0" t="s">
        <v>210</v>
      </c>
      <c r="E2922" s="0" t="n">
        <v>2026</v>
      </c>
      <c r="F2922" s="5" t="n">
        <v>15.6110816994599</v>
      </c>
      <c r="G2922" s="11" t="n">
        <v>0.02</v>
      </c>
      <c r="H2922" s="5" t="n">
        <v>0.312221633989198</v>
      </c>
      <c r="I2922" s="5" t="n">
        <v>15.2988600654707</v>
      </c>
    </row>
    <row r="2923" customFormat="false" ht="14.25" hidden="false" customHeight="false" outlineLevel="0" collapsed="false">
      <c r="A2923" s="0" t="s">
        <v>101</v>
      </c>
      <c r="B2923" s="0" t="s">
        <v>53</v>
      </c>
      <c r="C2923" s="0" t="s">
        <v>75</v>
      </c>
      <c r="D2923" s="0" t="s">
        <v>210</v>
      </c>
      <c r="E2923" s="0" t="n">
        <v>2027</v>
      </c>
      <c r="F2923" s="5" t="n">
        <v>17.3877852471568</v>
      </c>
      <c r="G2923" s="11" t="n">
        <v>0.03</v>
      </c>
      <c r="H2923" s="5" t="n">
        <v>0.521633557414704</v>
      </c>
      <c r="I2923" s="5" t="n">
        <v>16.8661516897421</v>
      </c>
    </row>
    <row r="2924" customFormat="false" ht="14.25" hidden="false" customHeight="false" outlineLevel="0" collapsed="false">
      <c r="A2924" s="0" t="s">
        <v>101</v>
      </c>
      <c r="B2924" s="0" t="s">
        <v>53</v>
      </c>
      <c r="C2924" s="0" t="s">
        <v>75</v>
      </c>
      <c r="D2924" s="0" t="s">
        <v>210</v>
      </c>
      <c r="E2924" s="0" t="n">
        <v>2028</v>
      </c>
      <c r="F2924" s="5" t="n">
        <v>19.0354907610844</v>
      </c>
      <c r="G2924" s="11" t="n">
        <v>0.05</v>
      </c>
      <c r="H2924" s="5" t="n">
        <v>0.95177453805422</v>
      </c>
      <c r="I2924" s="5" t="n">
        <v>18.0837162230302</v>
      </c>
    </row>
    <row r="2925" customFormat="false" ht="14.25" hidden="false" customHeight="false" outlineLevel="0" collapsed="false">
      <c r="A2925" s="0" t="s">
        <v>101</v>
      </c>
      <c r="B2925" s="0" t="s">
        <v>53</v>
      </c>
      <c r="C2925" s="0" t="s">
        <v>75</v>
      </c>
      <c r="D2925" s="0" t="s">
        <v>210</v>
      </c>
      <c r="E2925" s="0" t="n">
        <v>2029</v>
      </c>
      <c r="F2925" s="5" t="n">
        <v>20.9430515714221</v>
      </c>
      <c r="G2925" s="11" t="n">
        <v>0.06</v>
      </c>
      <c r="H2925" s="5" t="n">
        <v>1.25658309428533</v>
      </c>
      <c r="I2925" s="5" t="n">
        <v>19.6864684771368</v>
      </c>
    </row>
    <row r="2926" customFormat="false" ht="14.25" hidden="false" customHeight="false" outlineLevel="0" collapsed="false">
      <c r="A2926" s="0" t="s">
        <v>101</v>
      </c>
      <c r="B2926" s="0" t="s">
        <v>53</v>
      </c>
      <c r="C2926" s="0" t="s">
        <v>75</v>
      </c>
      <c r="D2926" s="0" t="s">
        <v>210</v>
      </c>
      <c r="E2926" s="0" t="n">
        <v>2030</v>
      </c>
      <c r="F2926" s="5" t="n">
        <v>23.036860616542</v>
      </c>
      <c r="G2926" s="11" t="n">
        <v>0.07</v>
      </c>
      <c r="H2926" s="5" t="n">
        <v>1.61258024315794</v>
      </c>
      <c r="I2926" s="5" t="n">
        <v>21.424280373384</v>
      </c>
    </row>
    <row r="2927" customFormat="false" ht="14.25" hidden="false" customHeight="false" outlineLevel="0" collapsed="false">
      <c r="A2927" s="0" t="s">
        <v>101</v>
      </c>
      <c r="B2927" s="0" t="s">
        <v>53</v>
      </c>
      <c r="C2927" s="0" t="s">
        <v>75</v>
      </c>
      <c r="D2927" s="0" t="s">
        <v>210</v>
      </c>
      <c r="E2927" s="0" t="n">
        <v>2031</v>
      </c>
      <c r="F2927" s="5" t="n">
        <v>25.1318474998099</v>
      </c>
      <c r="G2927" s="11" t="n">
        <v>0.08</v>
      </c>
      <c r="H2927" s="5" t="n">
        <v>2.01054779998479</v>
      </c>
      <c r="I2927" s="5" t="n">
        <v>23.1212996998251</v>
      </c>
    </row>
    <row r="2928" customFormat="false" ht="14.25" hidden="false" customHeight="false" outlineLevel="0" collapsed="false">
      <c r="A2928" s="0" t="s">
        <v>101</v>
      </c>
      <c r="B2928" s="0" t="s">
        <v>53</v>
      </c>
      <c r="C2928" s="0" t="s">
        <v>75</v>
      </c>
      <c r="D2928" s="0" t="s">
        <v>210</v>
      </c>
      <c r="E2928" s="0" t="n">
        <v>2032</v>
      </c>
      <c r="F2928" s="5" t="n">
        <v>28.1093850187624</v>
      </c>
      <c r="G2928" s="11" t="n">
        <v>0.08</v>
      </c>
      <c r="H2928" s="5" t="n">
        <v>2.24875080150099</v>
      </c>
      <c r="I2928" s="5" t="n">
        <v>25.8606342172614</v>
      </c>
    </row>
    <row r="2929" customFormat="false" ht="14.25" hidden="false" customHeight="false" outlineLevel="0" collapsed="false">
      <c r="A2929" s="0" t="s">
        <v>101</v>
      </c>
      <c r="B2929" s="0" t="s">
        <v>53</v>
      </c>
      <c r="C2929" s="0" t="s">
        <v>75</v>
      </c>
      <c r="D2929" s="0" t="s">
        <v>210</v>
      </c>
      <c r="E2929" s="0" t="n">
        <v>2033</v>
      </c>
      <c r="F2929" s="5" t="n">
        <v>31.0758621177425</v>
      </c>
      <c r="G2929" s="11" t="n">
        <v>0.09</v>
      </c>
      <c r="H2929" s="5" t="n">
        <v>2.79682759059682</v>
      </c>
      <c r="I2929" s="5" t="n">
        <v>28.2790345271456</v>
      </c>
    </row>
    <row r="2930" customFormat="false" ht="14.25" hidden="false" customHeight="false" outlineLevel="0" collapsed="false">
      <c r="A2930" s="0" t="s">
        <v>101</v>
      </c>
      <c r="B2930" s="0" t="s">
        <v>53</v>
      </c>
      <c r="C2930" s="0" t="s">
        <v>75</v>
      </c>
      <c r="D2930" s="0" t="s">
        <v>210</v>
      </c>
      <c r="E2930" s="0" t="n">
        <v>2034</v>
      </c>
      <c r="F2930" s="5" t="n">
        <v>33.9531761912242</v>
      </c>
      <c r="G2930" s="11" t="n">
        <v>0.09</v>
      </c>
      <c r="H2930" s="5" t="n">
        <v>3.05578585721018</v>
      </c>
      <c r="I2930" s="5" t="n">
        <v>30.8973903340141</v>
      </c>
    </row>
    <row r="2931" customFormat="false" ht="14.25" hidden="false" customHeight="false" outlineLevel="0" collapsed="false">
      <c r="A2931" s="0" t="s">
        <v>101</v>
      </c>
      <c r="B2931" s="0" t="s">
        <v>53</v>
      </c>
      <c r="C2931" s="0" t="s">
        <v>75</v>
      </c>
      <c r="D2931" s="0" t="s">
        <v>210</v>
      </c>
      <c r="E2931" s="0" t="n">
        <v>2035</v>
      </c>
      <c r="F2931" s="5" t="n">
        <v>36.6574334976013</v>
      </c>
      <c r="G2931" s="11" t="n">
        <v>0.1</v>
      </c>
      <c r="H2931" s="5" t="n">
        <v>3.66574334976013</v>
      </c>
      <c r="I2931" s="5" t="n">
        <v>32.9916901478412</v>
      </c>
    </row>
    <row r="2932" customFormat="false" ht="14.25" hidden="false" customHeight="false" outlineLevel="0" collapsed="false">
      <c r="A2932" s="0" t="s">
        <v>101</v>
      </c>
      <c r="B2932" s="0" t="s">
        <v>53</v>
      </c>
      <c r="C2932" s="0" t="s">
        <v>75</v>
      </c>
      <c r="D2932" s="0" t="s">
        <v>210</v>
      </c>
      <c r="E2932" s="0" t="n">
        <v>2036</v>
      </c>
      <c r="F2932" s="5" t="n">
        <v>39.1026065033363</v>
      </c>
      <c r="G2932" s="11" t="n">
        <v>0.1</v>
      </c>
      <c r="H2932" s="5" t="n">
        <v>3.91026065033363</v>
      </c>
      <c r="I2932" s="5" t="n">
        <v>35.1923458530026</v>
      </c>
    </row>
    <row r="2933" customFormat="false" ht="14.25" hidden="false" customHeight="false" outlineLevel="0" collapsed="false">
      <c r="A2933" s="0" t="s">
        <v>101</v>
      </c>
      <c r="B2933" s="0" t="s">
        <v>53</v>
      </c>
      <c r="C2933" s="0" t="s">
        <v>75</v>
      </c>
      <c r="D2933" s="0" t="s">
        <v>210</v>
      </c>
      <c r="E2933" s="0" t="n">
        <v>2037</v>
      </c>
      <c r="F2933" s="5" t="n">
        <v>41.2047626289556</v>
      </c>
      <c r="G2933" s="11" t="n">
        <v>0.1</v>
      </c>
      <c r="H2933" s="5" t="n">
        <v>4.12047626289556</v>
      </c>
      <c r="I2933" s="5" t="n">
        <v>37.0842863660601</v>
      </c>
    </row>
    <row r="2934" customFormat="false" ht="14.25" hidden="false" customHeight="false" outlineLevel="0" collapsed="false">
      <c r="A2934" s="0" t="s">
        <v>101</v>
      </c>
      <c r="B2934" s="0" t="s">
        <v>53</v>
      </c>
      <c r="C2934" s="0" t="s">
        <v>75</v>
      </c>
      <c r="D2934" s="0" t="s">
        <v>210</v>
      </c>
      <c r="E2934" s="0" t="n">
        <v>2038</v>
      </c>
      <c r="F2934" s="5" t="n">
        <v>42.8866036902608</v>
      </c>
      <c r="G2934" s="11" t="n">
        <v>0.1</v>
      </c>
      <c r="H2934" s="5" t="n">
        <v>4.28866036902608</v>
      </c>
      <c r="I2934" s="5" t="n">
        <v>38.5979433212348</v>
      </c>
    </row>
    <row r="2935" customFormat="false" ht="14.25" hidden="false" customHeight="false" outlineLevel="0" collapsed="false">
      <c r="A2935" s="0" t="s">
        <v>101</v>
      </c>
      <c r="B2935" s="0" t="s">
        <v>53</v>
      </c>
      <c r="C2935" s="0" t="s">
        <v>75</v>
      </c>
      <c r="D2935" s="0" t="s">
        <v>210</v>
      </c>
      <c r="E2935" s="0" t="n">
        <v>2039</v>
      </c>
      <c r="F2935" s="5" t="n">
        <v>44.081996290454</v>
      </c>
      <c r="G2935" s="11" t="n">
        <v>0.1</v>
      </c>
      <c r="H2935" s="5" t="n">
        <v>4.40819962904541</v>
      </c>
      <c r="I2935" s="5" t="n">
        <v>39.6737966614086</v>
      </c>
    </row>
    <row r="2936" customFormat="false" ht="14.25" hidden="false" customHeight="false" outlineLevel="0" collapsed="false">
      <c r="A2936" s="0" t="s">
        <v>101</v>
      </c>
      <c r="B2936" s="0" t="s">
        <v>53</v>
      </c>
      <c r="C2936" s="0" t="s">
        <v>75</v>
      </c>
      <c r="D2936" s="0" t="s">
        <v>210</v>
      </c>
      <c r="E2936" s="0" t="n">
        <v>2040</v>
      </c>
      <c r="F2936" s="5" t="n">
        <v>44.7401404950705</v>
      </c>
      <c r="G2936" s="11" t="n">
        <v>0.1</v>
      </c>
      <c r="H2936" s="5" t="n">
        <v>4.47401404950705</v>
      </c>
      <c r="I2936" s="5" t="n">
        <v>40.2661264455635</v>
      </c>
    </row>
    <row r="2937" customFormat="false" ht="14.25" hidden="false" customHeight="false" outlineLevel="0" collapsed="false">
      <c r="A2937" s="0" t="s">
        <v>101</v>
      </c>
      <c r="B2937" s="0" t="s">
        <v>53</v>
      </c>
      <c r="C2937" s="0" t="s">
        <v>76</v>
      </c>
      <c r="D2937" s="0" t="s">
        <v>210</v>
      </c>
      <c r="E2937" s="0" t="n">
        <v>2024</v>
      </c>
      <c r="F2937" s="5" t="n">
        <v>0.055</v>
      </c>
      <c r="G2937" s="11" t="n">
        <v>0.436943</v>
      </c>
      <c r="H2937" s="5" t="n">
        <v>0.024031865</v>
      </c>
      <c r="I2937" s="5" t="n">
        <v>0.030968135</v>
      </c>
    </row>
    <row r="2938" customFormat="false" ht="14.25" hidden="false" customHeight="false" outlineLevel="0" collapsed="false">
      <c r="A2938" s="0" t="s">
        <v>101</v>
      </c>
      <c r="B2938" s="0" t="s">
        <v>53</v>
      </c>
      <c r="C2938" s="0" t="s">
        <v>76</v>
      </c>
      <c r="D2938" s="0" t="s">
        <v>210</v>
      </c>
      <c r="E2938" s="0" t="n">
        <v>2024</v>
      </c>
      <c r="F2938" s="5" t="n">
        <v>0</v>
      </c>
      <c r="G2938" s="11" t="n">
        <v>0.436943</v>
      </c>
      <c r="H2938" s="5" t="n">
        <v>0</v>
      </c>
      <c r="I2938" s="5" t="n">
        <v>0</v>
      </c>
    </row>
    <row r="2939" customFormat="false" ht="14.25" hidden="false" customHeight="false" outlineLevel="0" collapsed="false">
      <c r="A2939" s="0" t="s">
        <v>101</v>
      </c>
      <c r="B2939" s="0" t="s">
        <v>53</v>
      </c>
      <c r="C2939" s="0" t="s">
        <v>76</v>
      </c>
      <c r="D2939" s="0" t="s">
        <v>210</v>
      </c>
      <c r="E2939" s="0" t="n">
        <v>2025</v>
      </c>
      <c r="F2939" s="5" t="n">
        <v>0.07</v>
      </c>
      <c r="G2939" s="11" t="n">
        <v>0.436943</v>
      </c>
      <c r="H2939" s="5" t="n">
        <v>0.03058601</v>
      </c>
      <c r="I2939" s="5" t="n">
        <v>0.03941399</v>
      </c>
    </row>
    <row r="2940" customFormat="false" ht="14.25" hidden="false" customHeight="false" outlineLevel="0" collapsed="false">
      <c r="A2940" s="0" t="s">
        <v>101</v>
      </c>
      <c r="B2940" s="0" t="s">
        <v>53</v>
      </c>
      <c r="C2940" s="0" t="s">
        <v>76</v>
      </c>
      <c r="D2940" s="0" t="s">
        <v>210</v>
      </c>
      <c r="E2940" s="0" t="n">
        <v>2025</v>
      </c>
      <c r="F2940" s="5" t="n">
        <v>0</v>
      </c>
      <c r="G2940" s="11" t="n">
        <v>0.436943</v>
      </c>
      <c r="H2940" s="5" t="n">
        <v>0</v>
      </c>
      <c r="I2940" s="5" t="n">
        <v>0</v>
      </c>
    </row>
    <row r="2941" customFormat="false" ht="14.25" hidden="false" customHeight="false" outlineLevel="0" collapsed="false">
      <c r="A2941" s="0" t="s">
        <v>101</v>
      </c>
      <c r="B2941" s="0" t="s">
        <v>53</v>
      </c>
      <c r="C2941" s="0" t="s">
        <v>76</v>
      </c>
      <c r="D2941" s="0" t="s">
        <v>210</v>
      </c>
      <c r="E2941" s="0" t="n">
        <v>2026</v>
      </c>
      <c r="F2941" s="5" t="n">
        <v>0.619204</v>
      </c>
      <c r="G2941" s="11" t="n">
        <v>0.531735</v>
      </c>
      <c r="H2941" s="5" t="n">
        <v>0.32925243894</v>
      </c>
      <c r="I2941" s="5" t="n">
        <v>0.28995156106</v>
      </c>
    </row>
    <row r="2942" customFormat="false" ht="14.25" hidden="false" customHeight="false" outlineLevel="0" collapsed="false">
      <c r="A2942" s="0" t="s">
        <v>101</v>
      </c>
      <c r="B2942" s="0" t="s">
        <v>53</v>
      </c>
      <c r="C2942" s="0" t="s">
        <v>76</v>
      </c>
      <c r="D2942" s="0" t="s">
        <v>210</v>
      </c>
      <c r="E2942" s="0" t="n">
        <v>2026</v>
      </c>
      <c r="F2942" s="5" t="n">
        <v>0</v>
      </c>
      <c r="G2942" s="11" t="n">
        <v>0.531735</v>
      </c>
      <c r="H2942" s="5" t="n">
        <v>0</v>
      </c>
      <c r="I2942" s="5" t="n">
        <v>0</v>
      </c>
    </row>
    <row r="2943" customFormat="false" ht="14.25" hidden="false" customHeight="false" outlineLevel="0" collapsed="false">
      <c r="A2943" s="0" t="s">
        <v>101</v>
      </c>
      <c r="B2943" s="0" t="s">
        <v>53</v>
      </c>
      <c r="C2943" s="0" t="s">
        <v>76</v>
      </c>
      <c r="D2943" s="0" t="s">
        <v>210</v>
      </c>
      <c r="E2943" s="0" t="n">
        <v>2027</v>
      </c>
      <c r="F2943" s="5" t="n">
        <v>1.168409</v>
      </c>
      <c r="G2943" s="11" t="n">
        <v>0.626527</v>
      </c>
      <c r="H2943" s="5" t="n">
        <v>0.732039785543</v>
      </c>
      <c r="I2943" s="5" t="n">
        <v>0.436369214457</v>
      </c>
    </row>
    <row r="2944" customFormat="false" ht="14.25" hidden="false" customHeight="false" outlineLevel="0" collapsed="false">
      <c r="A2944" s="0" t="s">
        <v>101</v>
      </c>
      <c r="B2944" s="0" t="s">
        <v>53</v>
      </c>
      <c r="C2944" s="0" t="s">
        <v>76</v>
      </c>
      <c r="D2944" s="0" t="s">
        <v>210</v>
      </c>
      <c r="E2944" s="0" t="n">
        <v>2027</v>
      </c>
      <c r="F2944" s="5" t="n">
        <v>0</v>
      </c>
      <c r="G2944" s="11" t="n">
        <v>0.626527</v>
      </c>
      <c r="H2944" s="5" t="n">
        <v>0</v>
      </c>
      <c r="I2944" s="5" t="n">
        <v>0</v>
      </c>
    </row>
    <row r="2945" customFormat="false" ht="14.25" hidden="false" customHeight="false" outlineLevel="0" collapsed="false">
      <c r="A2945" s="0" t="s">
        <v>101</v>
      </c>
      <c r="B2945" s="0" t="s">
        <v>53</v>
      </c>
      <c r="C2945" s="0" t="s">
        <v>76</v>
      </c>
      <c r="D2945" s="0" t="s">
        <v>210</v>
      </c>
      <c r="E2945" s="0" t="n">
        <v>2028</v>
      </c>
      <c r="F2945" s="5" t="n">
        <v>1.749197</v>
      </c>
      <c r="G2945" s="11" t="n">
        <v>0.721319</v>
      </c>
      <c r="H2945" s="5" t="n">
        <v>1.261729030843</v>
      </c>
      <c r="I2945" s="5" t="n">
        <v>0.487467969157</v>
      </c>
    </row>
    <row r="2946" customFormat="false" ht="14.25" hidden="false" customHeight="false" outlineLevel="0" collapsed="false">
      <c r="A2946" s="0" t="s">
        <v>101</v>
      </c>
      <c r="B2946" s="0" t="s">
        <v>53</v>
      </c>
      <c r="C2946" s="0" t="s">
        <v>76</v>
      </c>
      <c r="D2946" s="0" t="s">
        <v>210</v>
      </c>
      <c r="E2946" s="0" t="n">
        <v>2028</v>
      </c>
      <c r="F2946" s="5" t="n">
        <v>0</v>
      </c>
      <c r="G2946" s="11" t="n">
        <v>0.721319</v>
      </c>
      <c r="H2946" s="5" t="n">
        <v>0</v>
      </c>
      <c r="I2946" s="5" t="n">
        <v>0</v>
      </c>
    </row>
    <row r="2947" customFormat="false" ht="14.25" hidden="false" customHeight="false" outlineLevel="0" collapsed="false">
      <c r="A2947" s="0" t="s">
        <v>101</v>
      </c>
      <c r="B2947" s="0" t="s">
        <v>53</v>
      </c>
      <c r="C2947" s="0" t="s">
        <v>76</v>
      </c>
      <c r="D2947" s="0" t="s">
        <v>210</v>
      </c>
      <c r="E2947" s="0" t="n">
        <v>2029</v>
      </c>
      <c r="F2947" s="5" t="n">
        <v>2.528136</v>
      </c>
      <c r="G2947" s="11" t="n">
        <v>0.816111</v>
      </c>
      <c r="H2947" s="5" t="n">
        <v>2.063239599096</v>
      </c>
      <c r="I2947" s="5" t="n">
        <v>0.464896400904</v>
      </c>
    </row>
    <row r="2948" customFormat="false" ht="14.25" hidden="false" customHeight="false" outlineLevel="0" collapsed="false">
      <c r="A2948" s="0" t="s">
        <v>101</v>
      </c>
      <c r="B2948" s="0" t="s">
        <v>53</v>
      </c>
      <c r="C2948" s="0" t="s">
        <v>76</v>
      </c>
      <c r="D2948" s="0" t="s">
        <v>210</v>
      </c>
      <c r="E2948" s="0" t="n">
        <v>2029</v>
      </c>
      <c r="F2948" s="5" t="n">
        <v>0</v>
      </c>
      <c r="G2948" s="11" t="n">
        <v>0.816111</v>
      </c>
      <c r="H2948" s="5" t="n">
        <v>0</v>
      </c>
      <c r="I2948" s="5" t="n">
        <v>0</v>
      </c>
    </row>
    <row r="2949" customFormat="false" ht="14.25" hidden="false" customHeight="false" outlineLevel="0" collapsed="false">
      <c r="A2949" s="0" t="s">
        <v>101</v>
      </c>
      <c r="B2949" s="0" t="s">
        <v>53</v>
      </c>
      <c r="C2949" s="0" t="s">
        <v>76</v>
      </c>
      <c r="D2949" s="0" t="s">
        <v>210</v>
      </c>
      <c r="E2949" s="0" t="n">
        <v>2030</v>
      </c>
      <c r="F2949" s="5" t="n">
        <v>2.66742</v>
      </c>
      <c r="G2949" s="11" t="n">
        <v>0.910903</v>
      </c>
      <c r="H2949" s="5" t="n">
        <v>2.42976088026</v>
      </c>
      <c r="I2949" s="5" t="n">
        <v>0.23765911974</v>
      </c>
    </row>
    <row r="2950" customFormat="false" ht="14.25" hidden="false" customHeight="false" outlineLevel="0" collapsed="false">
      <c r="A2950" s="0" t="s">
        <v>101</v>
      </c>
      <c r="B2950" s="0" t="s">
        <v>53</v>
      </c>
      <c r="C2950" s="0" t="s">
        <v>76</v>
      </c>
      <c r="D2950" s="0" t="s">
        <v>210</v>
      </c>
      <c r="E2950" s="0" t="n">
        <v>2030</v>
      </c>
      <c r="F2950" s="5" t="n">
        <v>0</v>
      </c>
      <c r="G2950" s="11" t="n">
        <v>0.910903</v>
      </c>
      <c r="H2950" s="5" t="n">
        <v>0</v>
      </c>
      <c r="I2950" s="5" t="n">
        <v>0</v>
      </c>
    </row>
    <row r="2951" customFormat="false" ht="14.25" hidden="false" customHeight="false" outlineLevel="0" collapsed="false">
      <c r="A2951" s="0" t="s">
        <v>101</v>
      </c>
      <c r="B2951" s="0" t="s">
        <v>53</v>
      </c>
      <c r="C2951" s="0" t="s">
        <v>76</v>
      </c>
      <c r="D2951" s="0" t="s">
        <v>210</v>
      </c>
      <c r="E2951" s="0" t="n">
        <v>2031</v>
      </c>
      <c r="F2951" s="5" t="n">
        <v>3.145716</v>
      </c>
      <c r="G2951" s="11" t="n">
        <v>0.9154354</v>
      </c>
      <c r="H2951" s="5" t="n">
        <v>2.8796997847464</v>
      </c>
      <c r="I2951" s="5" t="n">
        <v>0.2660162152536</v>
      </c>
    </row>
    <row r="2952" customFormat="false" ht="14.25" hidden="false" customHeight="false" outlineLevel="0" collapsed="false">
      <c r="A2952" s="0" t="s">
        <v>101</v>
      </c>
      <c r="B2952" s="0" t="s">
        <v>53</v>
      </c>
      <c r="C2952" s="0" t="s">
        <v>76</v>
      </c>
      <c r="D2952" s="0" t="s">
        <v>210</v>
      </c>
      <c r="E2952" s="0" t="n">
        <v>2031</v>
      </c>
      <c r="F2952" s="5" t="n">
        <v>0</v>
      </c>
      <c r="G2952" s="11" t="n">
        <v>0.9154354</v>
      </c>
      <c r="H2952" s="5" t="n">
        <v>0</v>
      </c>
      <c r="I2952" s="5" t="n">
        <v>0</v>
      </c>
    </row>
    <row r="2953" customFormat="false" ht="14.25" hidden="false" customHeight="false" outlineLevel="0" collapsed="false">
      <c r="A2953" s="0" t="s">
        <v>101</v>
      </c>
      <c r="B2953" s="0" t="s">
        <v>53</v>
      </c>
      <c r="C2953" s="0" t="s">
        <v>76</v>
      </c>
      <c r="D2953" s="0" t="s">
        <v>210</v>
      </c>
      <c r="E2953" s="0" t="n">
        <v>2032</v>
      </c>
      <c r="F2953" s="5" t="n">
        <v>3.670002</v>
      </c>
      <c r="G2953" s="11" t="n">
        <v>0.9199678</v>
      </c>
      <c r="H2953" s="5" t="n">
        <v>3.3762836659356</v>
      </c>
      <c r="I2953" s="5" t="n">
        <v>0.2937183340644</v>
      </c>
    </row>
    <row r="2954" customFormat="false" ht="14.25" hidden="false" customHeight="false" outlineLevel="0" collapsed="false">
      <c r="A2954" s="0" t="s">
        <v>101</v>
      </c>
      <c r="B2954" s="0" t="s">
        <v>53</v>
      </c>
      <c r="C2954" s="0" t="s">
        <v>76</v>
      </c>
      <c r="D2954" s="0" t="s">
        <v>210</v>
      </c>
      <c r="E2954" s="0" t="n">
        <v>2032</v>
      </c>
      <c r="F2954" s="5" t="n">
        <v>0</v>
      </c>
      <c r="G2954" s="11" t="n">
        <v>0.9199678</v>
      </c>
      <c r="H2954" s="5" t="n">
        <v>0</v>
      </c>
      <c r="I2954" s="5" t="n">
        <v>0</v>
      </c>
    </row>
    <row r="2955" customFormat="false" ht="14.25" hidden="false" customHeight="false" outlineLevel="0" collapsed="false">
      <c r="A2955" s="0" t="s">
        <v>101</v>
      </c>
      <c r="B2955" s="0" t="s">
        <v>53</v>
      </c>
      <c r="C2955" s="0" t="s">
        <v>76</v>
      </c>
      <c r="D2955" s="0" t="s">
        <v>210</v>
      </c>
      <c r="E2955" s="0" t="n">
        <v>2033</v>
      </c>
      <c r="F2955" s="5" t="n">
        <v>4.267872</v>
      </c>
      <c r="G2955" s="11" t="n">
        <v>0.9245002</v>
      </c>
      <c r="H2955" s="5" t="n">
        <v>3.9456485175744</v>
      </c>
      <c r="I2955" s="5" t="n">
        <v>0.3222234824256</v>
      </c>
    </row>
    <row r="2956" customFormat="false" ht="14.25" hidden="false" customHeight="false" outlineLevel="0" collapsed="false">
      <c r="A2956" s="0" t="s">
        <v>101</v>
      </c>
      <c r="B2956" s="0" t="s">
        <v>53</v>
      </c>
      <c r="C2956" s="0" t="s">
        <v>76</v>
      </c>
      <c r="D2956" s="0" t="s">
        <v>210</v>
      </c>
      <c r="E2956" s="0" t="n">
        <v>2033</v>
      </c>
      <c r="F2956" s="5" t="n">
        <v>0</v>
      </c>
      <c r="G2956" s="11" t="n">
        <v>0.9245002</v>
      </c>
      <c r="H2956" s="5" t="n">
        <v>0</v>
      </c>
      <c r="I2956" s="5" t="n">
        <v>0</v>
      </c>
    </row>
    <row r="2957" customFormat="false" ht="14.25" hidden="false" customHeight="false" outlineLevel="0" collapsed="false">
      <c r="A2957" s="0" t="s">
        <v>101</v>
      </c>
      <c r="B2957" s="0" t="s">
        <v>53</v>
      </c>
      <c r="C2957" s="0" t="s">
        <v>76</v>
      </c>
      <c r="D2957" s="0" t="s">
        <v>210</v>
      </c>
      <c r="E2957" s="0" t="n">
        <v>2034</v>
      </c>
      <c r="F2957" s="5" t="n">
        <v>4.884138</v>
      </c>
      <c r="G2957" s="11" t="n">
        <v>0.9290326</v>
      </c>
      <c r="H2957" s="5" t="n">
        <v>4.5375234248988</v>
      </c>
      <c r="I2957" s="5" t="n">
        <v>0.3466145751012</v>
      </c>
    </row>
    <row r="2958" customFormat="false" ht="14.25" hidden="false" customHeight="false" outlineLevel="0" collapsed="false">
      <c r="A2958" s="0" t="s">
        <v>101</v>
      </c>
      <c r="B2958" s="0" t="s">
        <v>53</v>
      </c>
      <c r="C2958" s="0" t="s">
        <v>76</v>
      </c>
      <c r="D2958" s="0" t="s">
        <v>210</v>
      </c>
      <c r="E2958" s="0" t="n">
        <v>2034</v>
      </c>
      <c r="F2958" s="5" t="n">
        <v>0</v>
      </c>
      <c r="G2958" s="11" t="n">
        <v>0.9290326</v>
      </c>
      <c r="H2958" s="5" t="n">
        <v>0</v>
      </c>
      <c r="I2958" s="5" t="n">
        <v>0</v>
      </c>
    </row>
    <row r="2959" customFormat="false" ht="14.25" hidden="false" customHeight="false" outlineLevel="0" collapsed="false">
      <c r="A2959" s="0" t="s">
        <v>101</v>
      </c>
      <c r="B2959" s="0" t="s">
        <v>53</v>
      </c>
      <c r="C2959" s="0" t="s">
        <v>76</v>
      </c>
      <c r="D2959" s="0" t="s">
        <v>210</v>
      </c>
      <c r="E2959" s="0" t="n">
        <v>2035</v>
      </c>
      <c r="F2959" s="5" t="n">
        <v>5.5188</v>
      </c>
      <c r="G2959" s="11" t="n">
        <v>0.933565</v>
      </c>
      <c r="H2959" s="5" t="n">
        <v>5.152158522</v>
      </c>
      <c r="I2959" s="5" t="n">
        <v>0.366641478</v>
      </c>
    </row>
    <row r="2960" customFormat="false" ht="14.25" hidden="false" customHeight="false" outlineLevel="0" collapsed="false">
      <c r="A2960" s="0" t="s">
        <v>101</v>
      </c>
      <c r="B2960" s="0" t="s">
        <v>53</v>
      </c>
      <c r="C2960" s="0" t="s">
        <v>76</v>
      </c>
      <c r="D2960" s="0" t="s">
        <v>210</v>
      </c>
      <c r="E2960" s="0" t="n">
        <v>2035</v>
      </c>
      <c r="F2960" s="5" t="n">
        <v>0</v>
      </c>
      <c r="G2960" s="11" t="n">
        <v>0.933565</v>
      </c>
      <c r="H2960" s="5" t="n">
        <v>0</v>
      </c>
      <c r="I2960" s="5" t="n">
        <v>0</v>
      </c>
    </row>
    <row r="2961" customFormat="false" ht="14.25" hidden="false" customHeight="false" outlineLevel="0" collapsed="false">
      <c r="A2961" s="0" t="s">
        <v>101</v>
      </c>
      <c r="B2961" s="0" t="s">
        <v>53</v>
      </c>
      <c r="C2961" s="0" t="s">
        <v>76</v>
      </c>
      <c r="D2961" s="0" t="s">
        <v>210</v>
      </c>
      <c r="E2961" s="0" t="n">
        <v>2036</v>
      </c>
      <c r="F2961" s="5" t="n">
        <v>6.171858</v>
      </c>
      <c r="G2961" s="11" t="n">
        <v>0.9312392</v>
      </c>
      <c r="H2961" s="5" t="n">
        <v>5.7474761064336</v>
      </c>
      <c r="I2961" s="5" t="n">
        <v>0.424381893566401</v>
      </c>
    </row>
    <row r="2962" customFormat="false" ht="14.25" hidden="false" customHeight="false" outlineLevel="0" collapsed="false">
      <c r="A2962" s="0" t="s">
        <v>101</v>
      </c>
      <c r="B2962" s="0" t="s">
        <v>53</v>
      </c>
      <c r="C2962" s="0" t="s">
        <v>76</v>
      </c>
      <c r="D2962" s="0" t="s">
        <v>210</v>
      </c>
      <c r="E2962" s="0" t="n">
        <v>2036</v>
      </c>
      <c r="F2962" s="5" t="n">
        <v>0</v>
      </c>
      <c r="G2962" s="11" t="n">
        <v>0.9312392</v>
      </c>
      <c r="H2962" s="5" t="n">
        <v>0</v>
      </c>
      <c r="I2962" s="5" t="n">
        <v>0</v>
      </c>
    </row>
    <row r="2963" customFormat="false" ht="14.25" hidden="false" customHeight="false" outlineLevel="0" collapsed="false">
      <c r="A2963" s="0" t="s">
        <v>101</v>
      </c>
      <c r="B2963" s="0" t="s">
        <v>53</v>
      </c>
      <c r="C2963" s="0" t="s">
        <v>76</v>
      </c>
      <c r="D2963" s="0" t="s">
        <v>210</v>
      </c>
      <c r="E2963" s="0" t="n">
        <v>2037</v>
      </c>
      <c r="F2963" s="5" t="n">
        <v>6.65322</v>
      </c>
      <c r="G2963" s="11" t="n">
        <v>0.9289134</v>
      </c>
      <c r="H2963" s="5" t="n">
        <v>6.180265211148</v>
      </c>
      <c r="I2963" s="5" t="n">
        <v>0.472954788852</v>
      </c>
    </row>
    <row r="2964" customFormat="false" ht="14.25" hidden="false" customHeight="false" outlineLevel="0" collapsed="false">
      <c r="A2964" s="0" t="s">
        <v>101</v>
      </c>
      <c r="B2964" s="0" t="s">
        <v>53</v>
      </c>
      <c r="C2964" s="0" t="s">
        <v>76</v>
      </c>
      <c r="D2964" s="0" t="s">
        <v>210</v>
      </c>
      <c r="E2964" s="0" t="n">
        <v>2037</v>
      </c>
      <c r="F2964" s="5" t="n">
        <v>0</v>
      </c>
      <c r="G2964" s="11" t="n">
        <v>0.9289134</v>
      </c>
      <c r="H2964" s="5" t="n">
        <v>0</v>
      </c>
      <c r="I2964" s="5" t="n">
        <v>0</v>
      </c>
    </row>
    <row r="2965" customFormat="false" ht="14.25" hidden="false" customHeight="false" outlineLevel="0" collapsed="false">
      <c r="A2965" s="0" t="s">
        <v>101</v>
      </c>
      <c r="B2965" s="0" t="s">
        <v>53</v>
      </c>
      <c r="C2965" s="0" t="s">
        <v>76</v>
      </c>
      <c r="D2965" s="0" t="s">
        <v>210</v>
      </c>
      <c r="E2965" s="0" t="n">
        <v>2038</v>
      </c>
      <c r="F2965" s="5" t="n">
        <v>7.146846</v>
      </c>
      <c r="G2965" s="11" t="n">
        <v>0.9265876</v>
      </c>
      <c r="H2965" s="5" t="n">
        <v>6.6221788827096</v>
      </c>
      <c r="I2965" s="5" t="n">
        <v>0.524667117290401</v>
      </c>
    </row>
    <row r="2966" customFormat="false" ht="14.25" hidden="false" customHeight="false" outlineLevel="0" collapsed="false">
      <c r="A2966" s="0" t="s">
        <v>101</v>
      </c>
      <c r="B2966" s="0" t="s">
        <v>53</v>
      </c>
      <c r="C2966" s="0" t="s">
        <v>76</v>
      </c>
      <c r="D2966" s="0" t="s">
        <v>210</v>
      </c>
      <c r="E2966" s="0" t="n">
        <v>2038</v>
      </c>
      <c r="F2966" s="5" t="n">
        <v>0</v>
      </c>
      <c r="G2966" s="11" t="n">
        <v>0.9265876</v>
      </c>
      <c r="H2966" s="5" t="n">
        <v>0</v>
      </c>
      <c r="I2966" s="5" t="n">
        <v>0</v>
      </c>
    </row>
    <row r="2967" customFormat="false" ht="14.25" hidden="false" customHeight="false" outlineLevel="0" collapsed="false">
      <c r="A2967" s="0" t="s">
        <v>101</v>
      </c>
      <c r="B2967" s="0" t="s">
        <v>53</v>
      </c>
      <c r="C2967" s="0" t="s">
        <v>76</v>
      </c>
      <c r="D2967" s="0" t="s">
        <v>210</v>
      </c>
      <c r="E2967" s="0" t="n">
        <v>2039</v>
      </c>
      <c r="F2967" s="5" t="n">
        <v>7.652736</v>
      </c>
      <c r="G2967" s="11" t="n">
        <v>0.9242618</v>
      </c>
      <c r="H2967" s="5" t="n">
        <v>7.0731315502848</v>
      </c>
      <c r="I2967" s="5" t="n">
        <v>0.5796044497152</v>
      </c>
    </row>
    <row r="2968" customFormat="false" ht="14.25" hidden="false" customHeight="false" outlineLevel="0" collapsed="false">
      <c r="A2968" s="0" t="s">
        <v>101</v>
      </c>
      <c r="B2968" s="0" t="s">
        <v>53</v>
      </c>
      <c r="C2968" s="0" t="s">
        <v>76</v>
      </c>
      <c r="D2968" s="0" t="s">
        <v>210</v>
      </c>
      <c r="E2968" s="0" t="n">
        <v>2039</v>
      </c>
      <c r="F2968" s="5" t="n">
        <v>0</v>
      </c>
      <c r="G2968" s="11" t="n">
        <v>0.9242618</v>
      </c>
      <c r="H2968" s="5" t="n">
        <v>0</v>
      </c>
      <c r="I2968" s="5" t="n">
        <v>0</v>
      </c>
    </row>
    <row r="2969" customFormat="false" ht="14.25" hidden="false" customHeight="false" outlineLevel="0" collapsed="false">
      <c r="A2969" s="0" t="s">
        <v>101</v>
      </c>
      <c r="B2969" s="0" t="s">
        <v>53</v>
      </c>
      <c r="C2969" s="0" t="s">
        <v>76</v>
      </c>
      <c r="D2969" s="0" t="s">
        <v>210</v>
      </c>
      <c r="E2969" s="0" t="n">
        <v>2040</v>
      </c>
      <c r="F2969" s="5" t="n">
        <v>7.9716</v>
      </c>
      <c r="G2969" s="11" t="n">
        <v>0.921936</v>
      </c>
      <c r="H2969" s="5" t="n">
        <v>7.3493050176</v>
      </c>
      <c r="I2969" s="5" t="n">
        <v>0.622294982400001</v>
      </c>
    </row>
    <row r="2970" customFormat="false" ht="14.25" hidden="false" customHeight="false" outlineLevel="0" collapsed="false">
      <c r="A2970" s="0" t="s">
        <v>101</v>
      </c>
      <c r="B2970" s="0" t="s">
        <v>53</v>
      </c>
      <c r="C2970" s="0" t="s">
        <v>76</v>
      </c>
      <c r="D2970" s="0" t="s">
        <v>210</v>
      </c>
      <c r="E2970" s="0" t="n">
        <v>2040</v>
      </c>
      <c r="F2970" s="5" t="n">
        <v>0</v>
      </c>
      <c r="G2970" s="11" t="n">
        <v>0.921936</v>
      </c>
      <c r="H2970" s="5" t="n">
        <v>0</v>
      </c>
      <c r="I2970" s="5" t="n">
        <v>0</v>
      </c>
    </row>
    <row r="2971" customFormat="false" ht="14.25" hidden="false" customHeight="false" outlineLevel="0" collapsed="false">
      <c r="A2971" s="0" t="s">
        <v>101</v>
      </c>
      <c r="B2971" s="0" t="s">
        <v>53</v>
      </c>
      <c r="C2971" s="0" t="s">
        <v>79</v>
      </c>
      <c r="D2971" s="0" t="s">
        <v>210</v>
      </c>
      <c r="E2971" s="0" t="n">
        <v>2024</v>
      </c>
      <c r="F2971" s="5" t="n">
        <v>2.0972561115605</v>
      </c>
      <c r="G2971" s="11" t="n">
        <v>0.165</v>
      </c>
      <c r="H2971" s="5" t="n">
        <v>0.346047258407483</v>
      </c>
      <c r="I2971" s="5" t="n">
        <v>1.75120885315302</v>
      </c>
    </row>
    <row r="2972" customFormat="false" ht="14.25" hidden="false" customHeight="false" outlineLevel="0" collapsed="false">
      <c r="A2972" s="0" t="s">
        <v>101</v>
      </c>
      <c r="B2972" s="0" t="s">
        <v>53</v>
      </c>
      <c r="C2972" s="0" t="s">
        <v>79</v>
      </c>
      <c r="D2972" s="0" t="s">
        <v>210</v>
      </c>
      <c r="E2972" s="0" t="n">
        <v>2024</v>
      </c>
      <c r="F2972" s="5" t="n">
        <v>15.6677681348388</v>
      </c>
      <c r="G2972" s="11" t="n">
        <v>0.165</v>
      </c>
      <c r="H2972" s="5" t="n">
        <v>2.5851817422484</v>
      </c>
      <c r="I2972" s="5" t="n">
        <v>13.0825863925904</v>
      </c>
    </row>
    <row r="2973" customFormat="false" ht="14.25" hidden="false" customHeight="false" outlineLevel="0" collapsed="false">
      <c r="A2973" s="0" t="s">
        <v>101</v>
      </c>
      <c r="B2973" s="0" t="s">
        <v>53</v>
      </c>
      <c r="C2973" s="0" t="s">
        <v>79</v>
      </c>
      <c r="D2973" s="0" t="s">
        <v>210</v>
      </c>
      <c r="E2973" s="0" t="n">
        <v>2024</v>
      </c>
      <c r="F2973" s="5" t="n">
        <v>53.2660385661822</v>
      </c>
      <c r="G2973" s="11" t="n">
        <v>0.165</v>
      </c>
      <c r="H2973" s="5" t="n">
        <v>8.78889636342007</v>
      </c>
      <c r="I2973" s="5" t="n">
        <v>44.4771422027622</v>
      </c>
    </row>
    <row r="2974" customFormat="false" ht="14.25" hidden="false" customHeight="false" outlineLevel="0" collapsed="false">
      <c r="A2974" s="0" t="s">
        <v>101</v>
      </c>
      <c r="B2974" s="0" t="s">
        <v>53</v>
      </c>
      <c r="C2974" s="0" t="s">
        <v>79</v>
      </c>
      <c r="D2974" s="0" t="s">
        <v>210</v>
      </c>
      <c r="E2974" s="0" t="n">
        <v>2025</v>
      </c>
      <c r="F2974" s="5" t="n">
        <v>2.05396658677119</v>
      </c>
      <c r="G2974" s="11" t="n">
        <v>0.1613</v>
      </c>
      <c r="H2974" s="5" t="n">
        <v>0.331304810446193</v>
      </c>
      <c r="I2974" s="5" t="n">
        <v>1.722661776325</v>
      </c>
    </row>
    <row r="2975" customFormat="false" ht="14.25" hidden="false" customHeight="false" outlineLevel="0" collapsed="false">
      <c r="A2975" s="0" t="s">
        <v>101</v>
      </c>
      <c r="B2975" s="0" t="s">
        <v>53</v>
      </c>
      <c r="C2975" s="0" t="s">
        <v>79</v>
      </c>
      <c r="D2975" s="0" t="s">
        <v>210</v>
      </c>
      <c r="E2975" s="0" t="n">
        <v>2025</v>
      </c>
      <c r="F2975" s="5" t="n">
        <v>15.6895077115362</v>
      </c>
      <c r="G2975" s="11" t="n">
        <v>0.1613</v>
      </c>
      <c r="H2975" s="5" t="n">
        <v>2.53071759387079</v>
      </c>
      <c r="I2975" s="5" t="n">
        <v>13.1587901176654</v>
      </c>
    </row>
    <row r="2976" customFormat="false" ht="14.25" hidden="false" customHeight="false" outlineLevel="0" collapsed="false">
      <c r="A2976" s="0" t="s">
        <v>101</v>
      </c>
      <c r="B2976" s="0" t="s">
        <v>53</v>
      </c>
      <c r="C2976" s="0" t="s">
        <v>79</v>
      </c>
      <c r="D2976" s="0" t="s">
        <v>210</v>
      </c>
      <c r="E2976" s="0" t="n">
        <v>2025</v>
      </c>
      <c r="F2976" s="5" t="n">
        <v>54.03503836838</v>
      </c>
      <c r="G2976" s="11" t="n">
        <v>0.1613</v>
      </c>
      <c r="H2976" s="5" t="n">
        <v>8.71585168881969</v>
      </c>
      <c r="I2976" s="5" t="n">
        <v>45.3191866795603</v>
      </c>
    </row>
    <row r="2977" customFormat="false" ht="14.25" hidden="false" customHeight="false" outlineLevel="0" collapsed="false">
      <c r="A2977" s="0" t="s">
        <v>101</v>
      </c>
      <c r="B2977" s="0" t="s">
        <v>53</v>
      </c>
      <c r="C2977" s="0" t="s">
        <v>79</v>
      </c>
      <c r="D2977" s="0" t="s">
        <v>210</v>
      </c>
      <c r="E2977" s="0" t="n">
        <v>2026</v>
      </c>
      <c r="F2977" s="5" t="n">
        <v>1.95067722906661</v>
      </c>
      <c r="G2977" s="11" t="n">
        <v>0.15822</v>
      </c>
      <c r="H2977" s="5" t="n">
        <v>0.308636151182919</v>
      </c>
      <c r="I2977" s="5" t="n">
        <v>1.64204107788369</v>
      </c>
    </row>
    <row r="2978" customFormat="false" ht="14.25" hidden="false" customHeight="false" outlineLevel="0" collapsed="false">
      <c r="A2978" s="0" t="s">
        <v>101</v>
      </c>
      <c r="B2978" s="0" t="s">
        <v>53</v>
      </c>
      <c r="C2978" s="0" t="s">
        <v>79</v>
      </c>
      <c r="D2978" s="0" t="s">
        <v>210</v>
      </c>
      <c r="E2978" s="0" t="n">
        <v>2026</v>
      </c>
      <c r="F2978" s="5" t="n">
        <v>15.6478222260971</v>
      </c>
      <c r="G2978" s="11" t="n">
        <v>0.15822</v>
      </c>
      <c r="H2978" s="5" t="n">
        <v>2.47579843261309</v>
      </c>
      <c r="I2978" s="5" t="n">
        <v>13.1720237934841</v>
      </c>
    </row>
    <row r="2979" customFormat="false" ht="14.25" hidden="false" customHeight="false" outlineLevel="0" collapsed="false">
      <c r="A2979" s="0" t="s">
        <v>101</v>
      </c>
      <c r="B2979" s="0" t="s">
        <v>53</v>
      </c>
      <c r="C2979" s="0" t="s">
        <v>79</v>
      </c>
      <c r="D2979" s="0" t="s">
        <v>210</v>
      </c>
      <c r="E2979" s="0" t="n">
        <v>2026</v>
      </c>
      <c r="F2979" s="5" t="n">
        <v>54.4065452075204</v>
      </c>
      <c r="G2979" s="11" t="n">
        <v>0.15822</v>
      </c>
      <c r="H2979" s="5" t="n">
        <v>8.60820358273388</v>
      </c>
      <c r="I2979" s="5" t="n">
        <v>45.7983416247865</v>
      </c>
    </row>
    <row r="2980" customFormat="false" ht="14.25" hidden="false" customHeight="false" outlineLevel="0" collapsed="false">
      <c r="A2980" s="0" t="s">
        <v>101</v>
      </c>
      <c r="B2980" s="0" t="s">
        <v>53</v>
      </c>
      <c r="C2980" s="0" t="s">
        <v>79</v>
      </c>
      <c r="D2980" s="0" t="s">
        <v>210</v>
      </c>
      <c r="E2980" s="0" t="n">
        <v>2027</v>
      </c>
      <c r="F2980" s="5" t="n">
        <v>1.71774169445417</v>
      </c>
      <c r="G2980" s="11" t="n">
        <v>0.15514</v>
      </c>
      <c r="H2980" s="5" t="n">
        <v>0.26649044647762</v>
      </c>
      <c r="I2980" s="5" t="n">
        <v>1.45125124797655</v>
      </c>
    </row>
    <row r="2981" customFormat="false" ht="14.25" hidden="false" customHeight="false" outlineLevel="0" collapsed="false">
      <c r="A2981" s="0" t="s">
        <v>101</v>
      </c>
      <c r="B2981" s="0" t="s">
        <v>53</v>
      </c>
      <c r="C2981" s="0" t="s">
        <v>79</v>
      </c>
      <c r="D2981" s="0" t="s">
        <v>210</v>
      </c>
      <c r="E2981" s="0" t="n">
        <v>2027</v>
      </c>
      <c r="F2981" s="5" t="n">
        <v>15.6053521706207</v>
      </c>
      <c r="G2981" s="11" t="n">
        <v>0.15514</v>
      </c>
      <c r="H2981" s="5" t="n">
        <v>2.4210143357501</v>
      </c>
      <c r="I2981" s="5" t="n">
        <v>13.1843378348706</v>
      </c>
    </row>
    <row r="2982" customFormat="false" ht="14.25" hidden="false" customHeight="false" outlineLevel="0" collapsed="false">
      <c r="A2982" s="0" t="s">
        <v>101</v>
      </c>
      <c r="B2982" s="0" t="s">
        <v>53</v>
      </c>
      <c r="C2982" s="0" t="s">
        <v>79</v>
      </c>
      <c r="D2982" s="0" t="s">
        <v>210</v>
      </c>
      <c r="E2982" s="0" t="n">
        <v>2027</v>
      </c>
      <c r="F2982" s="5" t="n">
        <v>55.2128545274694</v>
      </c>
      <c r="G2982" s="11" t="n">
        <v>0.15514</v>
      </c>
      <c r="H2982" s="5" t="n">
        <v>8.5657222513916</v>
      </c>
      <c r="I2982" s="5" t="n">
        <v>46.6471322760778</v>
      </c>
    </row>
    <row r="2983" customFormat="false" ht="14.25" hidden="false" customHeight="false" outlineLevel="0" collapsed="false">
      <c r="A2983" s="0" t="s">
        <v>101</v>
      </c>
      <c r="B2983" s="0" t="s">
        <v>53</v>
      </c>
      <c r="C2983" s="0" t="s">
        <v>79</v>
      </c>
      <c r="D2983" s="0" t="s">
        <v>210</v>
      </c>
      <c r="E2983" s="0" t="n">
        <v>2028</v>
      </c>
      <c r="F2983" s="5" t="n">
        <v>1.57803047483041</v>
      </c>
      <c r="G2983" s="11" t="n">
        <v>0.15206</v>
      </c>
      <c r="H2983" s="5" t="n">
        <v>0.239955314002712</v>
      </c>
      <c r="I2983" s="5" t="n">
        <v>1.3380751608277</v>
      </c>
    </row>
    <row r="2984" customFormat="false" ht="14.25" hidden="false" customHeight="false" outlineLevel="0" collapsed="false">
      <c r="A2984" s="0" t="s">
        <v>101</v>
      </c>
      <c r="B2984" s="0" t="s">
        <v>53</v>
      </c>
      <c r="C2984" s="0" t="s">
        <v>79</v>
      </c>
      <c r="D2984" s="0" t="s">
        <v>210</v>
      </c>
      <c r="E2984" s="0" t="n">
        <v>2028</v>
      </c>
      <c r="F2984" s="5" t="n">
        <v>15.5838607364644</v>
      </c>
      <c r="G2984" s="11" t="n">
        <v>0.15206</v>
      </c>
      <c r="H2984" s="5" t="n">
        <v>2.36968186358677</v>
      </c>
      <c r="I2984" s="5" t="n">
        <v>13.2141788728776</v>
      </c>
    </row>
    <row r="2985" customFormat="false" ht="14.25" hidden="false" customHeight="false" outlineLevel="0" collapsed="false">
      <c r="A2985" s="0" t="s">
        <v>101</v>
      </c>
      <c r="B2985" s="0" t="s">
        <v>53</v>
      </c>
      <c r="C2985" s="0" t="s">
        <v>79</v>
      </c>
      <c r="D2985" s="0" t="s">
        <v>210</v>
      </c>
      <c r="E2985" s="0" t="n">
        <v>2028</v>
      </c>
      <c r="F2985" s="5" t="n">
        <v>56.0073329902122</v>
      </c>
      <c r="G2985" s="11" t="n">
        <v>0.15206</v>
      </c>
      <c r="H2985" s="5" t="n">
        <v>8.51647505449167</v>
      </c>
      <c r="I2985" s="5" t="n">
        <v>47.4908579357206</v>
      </c>
    </row>
    <row r="2986" customFormat="false" ht="14.25" hidden="false" customHeight="false" outlineLevel="0" collapsed="false">
      <c r="A2986" s="0" t="s">
        <v>101</v>
      </c>
      <c r="B2986" s="0" t="s">
        <v>53</v>
      </c>
      <c r="C2986" s="0" t="s">
        <v>79</v>
      </c>
      <c r="D2986" s="0" t="s">
        <v>210</v>
      </c>
      <c r="E2986" s="0" t="n">
        <v>2029</v>
      </c>
      <c r="F2986" s="5" t="n">
        <v>2.51101663652536</v>
      </c>
      <c r="G2986" s="11" t="n">
        <v>0.14898</v>
      </c>
      <c r="H2986" s="5" t="n">
        <v>0.374091258509548</v>
      </c>
      <c r="I2986" s="5" t="n">
        <v>2.13692537801581</v>
      </c>
    </row>
    <row r="2987" customFormat="false" ht="14.25" hidden="false" customHeight="false" outlineLevel="0" collapsed="false">
      <c r="A2987" s="0" t="s">
        <v>101</v>
      </c>
      <c r="B2987" s="0" t="s">
        <v>53</v>
      </c>
      <c r="C2987" s="0" t="s">
        <v>79</v>
      </c>
      <c r="D2987" s="0" t="s">
        <v>210</v>
      </c>
      <c r="E2987" s="0" t="n">
        <v>2029</v>
      </c>
      <c r="F2987" s="5" t="n">
        <v>15.6199029214122</v>
      </c>
      <c r="G2987" s="11" t="n">
        <v>0.14898</v>
      </c>
      <c r="H2987" s="5" t="n">
        <v>2.32705313723199</v>
      </c>
      <c r="I2987" s="5" t="n">
        <v>13.2928497841802</v>
      </c>
    </row>
    <row r="2988" customFormat="false" ht="14.25" hidden="false" customHeight="false" outlineLevel="0" collapsed="false">
      <c r="A2988" s="0" t="s">
        <v>101</v>
      </c>
      <c r="B2988" s="0" t="s">
        <v>53</v>
      </c>
      <c r="C2988" s="0" t="s">
        <v>79</v>
      </c>
      <c r="D2988" s="0" t="s">
        <v>210</v>
      </c>
      <c r="E2988" s="0" t="n">
        <v>2029</v>
      </c>
      <c r="F2988" s="5" t="n">
        <v>57.0862026990491</v>
      </c>
      <c r="G2988" s="11" t="n">
        <v>0.14898</v>
      </c>
      <c r="H2988" s="5" t="n">
        <v>8.50470247810434</v>
      </c>
      <c r="I2988" s="5" t="n">
        <v>48.5815002209448</v>
      </c>
    </row>
    <row r="2989" customFormat="false" ht="14.25" hidden="false" customHeight="false" outlineLevel="0" collapsed="false">
      <c r="A2989" s="0" t="s">
        <v>101</v>
      </c>
      <c r="B2989" s="0" t="s">
        <v>53</v>
      </c>
      <c r="C2989" s="0" t="s">
        <v>79</v>
      </c>
      <c r="D2989" s="0" t="s">
        <v>210</v>
      </c>
      <c r="E2989" s="0" t="n">
        <v>2030</v>
      </c>
      <c r="F2989" s="5" t="n">
        <v>2.88562756432705</v>
      </c>
      <c r="G2989" s="11" t="n">
        <v>0.1459</v>
      </c>
      <c r="H2989" s="5" t="n">
        <v>0.421013061635317</v>
      </c>
      <c r="I2989" s="5" t="n">
        <v>2.46461450269174</v>
      </c>
    </row>
    <row r="2990" customFormat="false" ht="14.25" hidden="false" customHeight="false" outlineLevel="0" collapsed="false">
      <c r="A2990" s="0" t="s">
        <v>101</v>
      </c>
      <c r="B2990" s="0" t="s">
        <v>53</v>
      </c>
      <c r="C2990" s="0" t="s">
        <v>79</v>
      </c>
      <c r="D2990" s="0" t="s">
        <v>210</v>
      </c>
      <c r="E2990" s="0" t="n">
        <v>2030</v>
      </c>
      <c r="F2990" s="5" t="n">
        <v>15.6745461407307</v>
      </c>
      <c r="G2990" s="11" t="n">
        <v>0.1459</v>
      </c>
      <c r="H2990" s="5" t="n">
        <v>2.28691628193261</v>
      </c>
      <c r="I2990" s="5" t="n">
        <v>13.3876298587981</v>
      </c>
    </row>
    <row r="2991" customFormat="false" ht="14.25" hidden="false" customHeight="false" outlineLevel="0" collapsed="false">
      <c r="A2991" s="0" t="s">
        <v>101</v>
      </c>
      <c r="B2991" s="0" t="s">
        <v>53</v>
      </c>
      <c r="C2991" s="0" t="s">
        <v>79</v>
      </c>
      <c r="D2991" s="0" t="s">
        <v>210</v>
      </c>
      <c r="E2991" s="0" t="n">
        <v>2030</v>
      </c>
      <c r="F2991" s="5" t="n">
        <v>57.6305326696088</v>
      </c>
      <c r="G2991" s="11" t="n">
        <v>0.1459</v>
      </c>
      <c r="H2991" s="5" t="n">
        <v>8.40829471649593</v>
      </c>
      <c r="I2991" s="5" t="n">
        <v>49.2222379531129</v>
      </c>
    </row>
    <row r="2992" customFormat="false" ht="14.25" hidden="false" customHeight="false" outlineLevel="0" collapsed="false">
      <c r="A2992" s="0" t="s">
        <v>101</v>
      </c>
      <c r="B2992" s="0" t="s">
        <v>53</v>
      </c>
      <c r="C2992" s="0" t="s">
        <v>79</v>
      </c>
      <c r="D2992" s="0" t="s">
        <v>210</v>
      </c>
      <c r="E2992" s="0" t="n">
        <v>2031</v>
      </c>
      <c r="F2992" s="5" t="n">
        <v>3.06097166450864</v>
      </c>
      <c r="G2992" s="11" t="n">
        <v>0.14396</v>
      </c>
      <c r="H2992" s="5" t="n">
        <v>0.440657480822664</v>
      </c>
      <c r="I2992" s="5" t="n">
        <v>2.62031418368598</v>
      </c>
    </row>
    <row r="2993" customFormat="false" ht="14.25" hidden="false" customHeight="false" outlineLevel="0" collapsed="false">
      <c r="A2993" s="0" t="s">
        <v>101</v>
      </c>
      <c r="B2993" s="0" t="s">
        <v>53</v>
      </c>
      <c r="C2993" s="0" t="s">
        <v>79</v>
      </c>
      <c r="D2993" s="0" t="s">
        <v>210</v>
      </c>
      <c r="E2993" s="0" t="n">
        <v>2031</v>
      </c>
      <c r="F2993" s="5" t="n">
        <v>15.8969502980972</v>
      </c>
      <c r="G2993" s="11" t="n">
        <v>0.14396</v>
      </c>
      <c r="H2993" s="5" t="n">
        <v>2.28852496491407</v>
      </c>
      <c r="I2993" s="5" t="n">
        <v>13.6084253331831</v>
      </c>
    </row>
    <row r="2994" customFormat="false" ht="14.25" hidden="false" customHeight="false" outlineLevel="0" collapsed="false">
      <c r="A2994" s="0" t="s">
        <v>101</v>
      </c>
      <c r="B2994" s="0" t="s">
        <v>53</v>
      </c>
      <c r="C2994" s="0" t="s">
        <v>79</v>
      </c>
      <c r="D2994" s="0" t="s">
        <v>210</v>
      </c>
      <c r="E2994" s="0" t="n">
        <v>2031</v>
      </c>
      <c r="F2994" s="5" t="n">
        <v>58.5964415075886</v>
      </c>
      <c r="G2994" s="11" t="n">
        <v>0.14396</v>
      </c>
      <c r="H2994" s="5" t="n">
        <v>8.43554371943246</v>
      </c>
      <c r="I2994" s="5" t="n">
        <v>50.1608977881562</v>
      </c>
    </row>
    <row r="2995" customFormat="false" ht="14.25" hidden="false" customHeight="false" outlineLevel="0" collapsed="false">
      <c r="A2995" s="0" t="s">
        <v>101</v>
      </c>
      <c r="B2995" s="0" t="s">
        <v>53</v>
      </c>
      <c r="C2995" s="0" t="s">
        <v>79</v>
      </c>
      <c r="D2995" s="0" t="s">
        <v>210</v>
      </c>
      <c r="E2995" s="0" t="n">
        <v>2032</v>
      </c>
      <c r="F2995" s="5" t="n">
        <v>2.94962611131685</v>
      </c>
      <c r="G2995" s="11" t="n">
        <v>0.14202</v>
      </c>
      <c r="H2995" s="5" t="n">
        <v>0.418905900329218</v>
      </c>
      <c r="I2995" s="5" t="n">
        <v>2.53072021098763</v>
      </c>
    </row>
    <row r="2996" customFormat="false" ht="14.25" hidden="false" customHeight="false" outlineLevel="0" collapsed="false">
      <c r="A2996" s="0" t="s">
        <v>101</v>
      </c>
      <c r="B2996" s="0" t="s">
        <v>53</v>
      </c>
      <c r="C2996" s="0" t="s">
        <v>79</v>
      </c>
      <c r="D2996" s="0" t="s">
        <v>210</v>
      </c>
      <c r="E2996" s="0" t="n">
        <v>2032</v>
      </c>
      <c r="F2996" s="5" t="n">
        <v>16.2965317033555</v>
      </c>
      <c r="G2996" s="11" t="n">
        <v>0.14202</v>
      </c>
      <c r="H2996" s="5" t="n">
        <v>2.31443343251055</v>
      </c>
      <c r="I2996" s="5" t="n">
        <v>13.982098270845</v>
      </c>
    </row>
    <row r="2997" customFormat="false" ht="14.25" hidden="false" customHeight="false" outlineLevel="0" collapsed="false">
      <c r="A2997" s="0" t="s">
        <v>101</v>
      </c>
      <c r="B2997" s="0" t="s">
        <v>53</v>
      </c>
      <c r="C2997" s="0" t="s">
        <v>79</v>
      </c>
      <c r="D2997" s="0" t="s">
        <v>210</v>
      </c>
      <c r="E2997" s="0" t="n">
        <v>2032</v>
      </c>
      <c r="F2997" s="5" t="n">
        <v>59.8312614316299</v>
      </c>
      <c r="G2997" s="11" t="n">
        <v>0.14202</v>
      </c>
      <c r="H2997" s="5" t="n">
        <v>8.49723574852007</v>
      </c>
      <c r="I2997" s="5" t="n">
        <v>51.3340256831098</v>
      </c>
    </row>
    <row r="2998" customFormat="false" ht="14.25" hidden="false" customHeight="false" outlineLevel="0" collapsed="false">
      <c r="A2998" s="0" t="s">
        <v>101</v>
      </c>
      <c r="B2998" s="0" t="s">
        <v>53</v>
      </c>
      <c r="C2998" s="0" t="s">
        <v>79</v>
      </c>
      <c r="D2998" s="0" t="s">
        <v>210</v>
      </c>
      <c r="E2998" s="0" t="n">
        <v>2033</v>
      </c>
      <c r="F2998" s="5" t="n">
        <v>2.89248433798033</v>
      </c>
      <c r="G2998" s="11" t="n">
        <v>0.14008</v>
      </c>
      <c r="H2998" s="5" t="n">
        <v>0.405179206064285</v>
      </c>
      <c r="I2998" s="5" t="n">
        <v>2.48730513191605</v>
      </c>
    </row>
    <row r="2999" customFormat="false" ht="14.25" hidden="false" customHeight="false" outlineLevel="0" collapsed="false">
      <c r="A2999" s="0" t="s">
        <v>101</v>
      </c>
      <c r="B2999" s="0" t="s">
        <v>53</v>
      </c>
      <c r="C2999" s="0" t="s">
        <v>79</v>
      </c>
      <c r="D2999" s="0" t="s">
        <v>210</v>
      </c>
      <c r="E2999" s="0" t="n">
        <v>2033</v>
      </c>
      <c r="F2999" s="5" t="n">
        <v>16.7947644311045</v>
      </c>
      <c r="G2999" s="11" t="n">
        <v>0.14008</v>
      </c>
      <c r="H2999" s="5" t="n">
        <v>2.35261060150912</v>
      </c>
      <c r="I2999" s="5" t="n">
        <v>14.4421538295954</v>
      </c>
    </row>
    <row r="3000" customFormat="false" ht="14.25" hidden="false" customHeight="false" outlineLevel="0" collapsed="false">
      <c r="A3000" s="0" t="s">
        <v>101</v>
      </c>
      <c r="B3000" s="0" t="s">
        <v>53</v>
      </c>
      <c r="C3000" s="0" t="s">
        <v>79</v>
      </c>
      <c r="D3000" s="0" t="s">
        <v>210</v>
      </c>
      <c r="E3000" s="0" t="n">
        <v>2033</v>
      </c>
      <c r="F3000" s="5" t="n">
        <v>61.1627078210525</v>
      </c>
      <c r="G3000" s="11" t="n">
        <v>0.14008</v>
      </c>
      <c r="H3000" s="5" t="n">
        <v>8.56767211157303</v>
      </c>
      <c r="I3000" s="5" t="n">
        <v>52.5950357094795</v>
      </c>
    </row>
    <row r="3001" customFormat="false" ht="14.25" hidden="false" customHeight="false" outlineLevel="0" collapsed="false">
      <c r="A3001" s="0" t="s">
        <v>101</v>
      </c>
      <c r="B3001" s="0" t="s">
        <v>53</v>
      </c>
      <c r="C3001" s="0" t="s">
        <v>79</v>
      </c>
      <c r="D3001" s="0" t="s">
        <v>210</v>
      </c>
      <c r="E3001" s="0" t="n">
        <v>2034</v>
      </c>
      <c r="F3001" s="5" t="n">
        <v>2.91980254563864</v>
      </c>
      <c r="G3001" s="11" t="n">
        <v>0.13814</v>
      </c>
      <c r="H3001" s="5" t="n">
        <v>0.403341523654521</v>
      </c>
      <c r="I3001" s="5" t="n">
        <v>2.51646102198412</v>
      </c>
    </row>
    <row r="3002" customFormat="false" ht="14.25" hidden="false" customHeight="false" outlineLevel="0" collapsed="false">
      <c r="A3002" s="0" t="s">
        <v>101</v>
      </c>
      <c r="B3002" s="0" t="s">
        <v>53</v>
      </c>
      <c r="C3002" s="0" t="s">
        <v>79</v>
      </c>
      <c r="D3002" s="0" t="s">
        <v>210</v>
      </c>
      <c r="E3002" s="0" t="n">
        <v>2034</v>
      </c>
      <c r="F3002" s="5" t="n">
        <v>17.2938530566077</v>
      </c>
      <c r="G3002" s="11" t="n">
        <v>0.13814</v>
      </c>
      <c r="H3002" s="5" t="n">
        <v>2.38897286123979</v>
      </c>
      <c r="I3002" s="5" t="n">
        <v>14.9048801953679</v>
      </c>
    </row>
    <row r="3003" customFormat="false" ht="14.25" hidden="false" customHeight="false" outlineLevel="0" collapsed="false">
      <c r="A3003" s="0" t="s">
        <v>101</v>
      </c>
      <c r="B3003" s="0" t="s">
        <v>53</v>
      </c>
      <c r="C3003" s="0" t="s">
        <v>79</v>
      </c>
      <c r="D3003" s="0" t="s">
        <v>210</v>
      </c>
      <c r="E3003" s="0" t="n">
        <v>2034</v>
      </c>
      <c r="F3003" s="5" t="n">
        <v>62.3291632034745</v>
      </c>
      <c r="G3003" s="11" t="n">
        <v>0.13814</v>
      </c>
      <c r="H3003" s="5" t="n">
        <v>8.61015060492797</v>
      </c>
      <c r="I3003" s="5" t="n">
        <v>53.7190125985466</v>
      </c>
    </row>
    <row r="3004" customFormat="false" ht="14.25" hidden="false" customHeight="false" outlineLevel="0" collapsed="false">
      <c r="A3004" s="0" t="s">
        <v>101</v>
      </c>
      <c r="B3004" s="0" t="s">
        <v>53</v>
      </c>
      <c r="C3004" s="0" t="s">
        <v>79</v>
      </c>
      <c r="D3004" s="0" t="s">
        <v>210</v>
      </c>
      <c r="E3004" s="0" t="n">
        <v>2035</v>
      </c>
      <c r="F3004" s="5" t="n">
        <v>2.9646424382127</v>
      </c>
      <c r="G3004" s="11" t="n">
        <v>0.1362</v>
      </c>
      <c r="H3004" s="5" t="n">
        <v>0.40378430008457</v>
      </c>
      <c r="I3004" s="5" t="n">
        <v>2.56085813812813</v>
      </c>
    </row>
    <row r="3005" customFormat="false" ht="14.25" hidden="false" customHeight="false" outlineLevel="0" collapsed="false">
      <c r="A3005" s="0" t="s">
        <v>101</v>
      </c>
      <c r="B3005" s="0" t="s">
        <v>53</v>
      </c>
      <c r="C3005" s="0" t="s">
        <v>79</v>
      </c>
      <c r="D3005" s="0" t="s">
        <v>210</v>
      </c>
      <c r="E3005" s="0" t="n">
        <v>2035</v>
      </c>
      <c r="F3005" s="5" t="n">
        <v>17.8072141094856</v>
      </c>
      <c r="G3005" s="11" t="n">
        <v>0.1362</v>
      </c>
      <c r="H3005" s="5" t="n">
        <v>2.42534256171194</v>
      </c>
      <c r="I3005" s="5" t="n">
        <v>15.3818715477737</v>
      </c>
    </row>
    <row r="3006" customFormat="false" ht="14.25" hidden="false" customHeight="false" outlineLevel="0" collapsed="false">
      <c r="A3006" s="0" t="s">
        <v>101</v>
      </c>
      <c r="B3006" s="0" t="s">
        <v>53</v>
      </c>
      <c r="C3006" s="0" t="s">
        <v>79</v>
      </c>
      <c r="D3006" s="0" t="s">
        <v>210</v>
      </c>
      <c r="E3006" s="0" t="n">
        <v>2035</v>
      </c>
      <c r="F3006" s="5" t="n">
        <v>63.4813338918006</v>
      </c>
      <c r="G3006" s="11" t="n">
        <v>0.1362</v>
      </c>
      <c r="H3006" s="5" t="n">
        <v>8.64615767606324</v>
      </c>
      <c r="I3006" s="5" t="n">
        <v>54.8351762157373</v>
      </c>
    </row>
    <row r="3007" customFormat="false" ht="14.25" hidden="false" customHeight="false" outlineLevel="0" collapsed="false">
      <c r="A3007" s="0" t="s">
        <v>101</v>
      </c>
      <c r="B3007" s="0" t="s">
        <v>53</v>
      </c>
      <c r="C3007" s="0" t="s">
        <v>79</v>
      </c>
      <c r="D3007" s="0" t="s">
        <v>210</v>
      </c>
      <c r="E3007" s="0" t="n">
        <v>2036</v>
      </c>
      <c r="F3007" s="5" t="n">
        <v>3.06769446833311</v>
      </c>
      <c r="G3007" s="11" t="n">
        <v>0.13556</v>
      </c>
      <c r="H3007" s="5" t="n">
        <v>0.415856662127237</v>
      </c>
      <c r="I3007" s="5" t="n">
        <v>2.65183780620588</v>
      </c>
    </row>
    <row r="3008" customFormat="false" ht="14.25" hidden="false" customHeight="false" outlineLevel="0" collapsed="false">
      <c r="A3008" s="0" t="s">
        <v>101</v>
      </c>
      <c r="B3008" s="0" t="s">
        <v>53</v>
      </c>
      <c r="C3008" s="0" t="s">
        <v>79</v>
      </c>
      <c r="D3008" s="0" t="s">
        <v>210</v>
      </c>
      <c r="E3008" s="0" t="n">
        <v>2036</v>
      </c>
      <c r="F3008" s="5" t="n">
        <v>18.3035866742656</v>
      </c>
      <c r="G3008" s="11" t="n">
        <v>0.13556</v>
      </c>
      <c r="H3008" s="5" t="n">
        <v>2.48123420956344</v>
      </c>
      <c r="I3008" s="5" t="n">
        <v>15.8223524647021</v>
      </c>
    </row>
    <row r="3009" customFormat="false" ht="14.25" hidden="false" customHeight="false" outlineLevel="0" collapsed="false">
      <c r="A3009" s="0" t="s">
        <v>101</v>
      </c>
      <c r="B3009" s="0" t="s">
        <v>53</v>
      </c>
      <c r="C3009" s="0" t="s">
        <v>79</v>
      </c>
      <c r="D3009" s="0" t="s">
        <v>210</v>
      </c>
      <c r="E3009" s="0" t="n">
        <v>2036</v>
      </c>
      <c r="F3009" s="5" t="n">
        <v>64.8033933657579</v>
      </c>
      <c r="G3009" s="11" t="n">
        <v>0.13556</v>
      </c>
      <c r="H3009" s="5" t="n">
        <v>8.78474800466214</v>
      </c>
      <c r="I3009" s="5" t="n">
        <v>56.0186453610957</v>
      </c>
    </row>
    <row r="3010" customFormat="false" ht="14.25" hidden="false" customHeight="false" outlineLevel="0" collapsed="false">
      <c r="A3010" s="0" t="s">
        <v>101</v>
      </c>
      <c r="B3010" s="0" t="s">
        <v>53</v>
      </c>
      <c r="C3010" s="0" t="s">
        <v>79</v>
      </c>
      <c r="D3010" s="0" t="s">
        <v>210</v>
      </c>
      <c r="E3010" s="0" t="n">
        <v>2037</v>
      </c>
      <c r="F3010" s="5" t="n">
        <v>3.17536766852019</v>
      </c>
      <c r="G3010" s="11" t="n">
        <v>0.13492</v>
      </c>
      <c r="H3010" s="5" t="n">
        <v>0.428420605836744</v>
      </c>
      <c r="I3010" s="5" t="n">
        <v>2.74694706268344</v>
      </c>
    </row>
    <row r="3011" customFormat="false" ht="14.25" hidden="false" customHeight="false" outlineLevel="0" collapsed="false">
      <c r="A3011" s="0" t="s">
        <v>101</v>
      </c>
      <c r="B3011" s="0" t="s">
        <v>53</v>
      </c>
      <c r="C3011" s="0" t="s">
        <v>79</v>
      </c>
      <c r="D3011" s="0" t="s">
        <v>210</v>
      </c>
      <c r="E3011" s="0" t="n">
        <v>2037</v>
      </c>
      <c r="F3011" s="5" t="n">
        <v>18.8119381095304</v>
      </c>
      <c r="G3011" s="11" t="n">
        <v>0.13492</v>
      </c>
      <c r="H3011" s="5" t="n">
        <v>2.53810668973784</v>
      </c>
      <c r="I3011" s="5" t="n">
        <v>16.2738314197925</v>
      </c>
    </row>
    <row r="3012" customFormat="false" ht="14.25" hidden="false" customHeight="false" outlineLevel="0" collapsed="false">
      <c r="A3012" s="0" t="s">
        <v>101</v>
      </c>
      <c r="B3012" s="0" t="s">
        <v>53</v>
      </c>
      <c r="C3012" s="0" t="s">
        <v>79</v>
      </c>
      <c r="D3012" s="0" t="s">
        <v>210</v>
      </c>
      <c r="E3012" s="0" t="n">
        <v>2037</v>
      </c>
      <c r="F3012" s="5" t="n">
        <v>65.9083443404195</v>
      </c>
      <c r="G3012" s="11" t="n">
        <v>0.13492</v>
      </c>
      <c r="H3012" s="5" t="n">
        <v>8.89235381840939</v>
      </c>
      <c r="I3012" s="5" t="n">
        <v>57.0159905220101</v>
      </c>
    </row>
    <row r="3013" customFormat="false" ht="14.25" hidden="false" customHeight="false" outlineLevel="0" collapsed="false">
      <c r="A3013" s="0" t="s">
        <v>101</v>
      </c>
      <c r="B3013" s="0" t="s">
        <v>53</v>
      </c>
      <c r="C3013" s="0" t="s">
        <v>79</v>
      </c>
      <c r="D3013" s="0" t="s">
        <v>210</v>
      </c>
      <c r="E3013" s="0" t="n">
        <v>2038</v>
      </c>
      <c r="F3013" s="5" t="n">
        <v>3.28679187124258</v>
      </c>
      <c r="G3013" s="11" t="n">
        <v>0.13428</v>
      </c>
      <c r="H3013" s="5" t="n">
        <v>0.441350412470454</v>
      </c>
      <c r="I3013" s="5" t="n">
        <v>2.84544145877213</v>
      </c>
    </row>
    <row r="3014" customFormat="false" ht="14.25" hidden="false" customHeight="false" outlineLevel="0" collapsed="false">
      <c r="A3014" s="0" t="s">
        <v>101</v>
      </c>
      <c r="B3014" s="0" t="s">
        <v>53</v>
      </c>
      <c r="C3014" s="0" t="s">
        <v>79</v>
      </c>
      <c r="D3014" s="0" t="s">
        <v>210</v>
      </c>
      <c r="E3014" s="0" t="n">
        <v>2038</v>
      </c>
      <c r="F3014" s="5" t="n">
        <v>19.3309935864207</v>
      </c>
      <c r="G3014" s="11" t="n">
        <v>0.13428</v>
      </c>
      <c r="H3014" s="5" t="n">
        <v>2.59576581878457</v>
      </c>
      <c r="I3014" s="5" t="n">
        <v>16.7352277676361</v>
      </c>
    </row>
    <row r="3015" customFormat="false" ht="14.25" hidden="false" customHeight="false" outlineLevel="0" collapsed="false">
      <c r="A3015" s="0" t="s">
        <v>101</v>
      </c>
      <c r="B3015" s="0" t="s">
        <v>53</v>
      </c>
      <c r="C3015" s="0" t="s">
        <v>79</v>
      </c>
      <c r="D3015" s="0" t="s">
        <v>210</v>
      </c>
      <c r="E3015" s="0" t="n">
        <v>2038</v>
      </c>
      <c r="F3015" s="5" t="n">
        <v>66.949145884718</v>
      </c>
      <c r="G3015" s="11" t="n">
        <v>0.13428</v>
      </c>
      <c r="H3015" s="5" t="n">
        <v>8.98993130939993</v>
      </c>
      <c r="I3015" s="5" t="n">
        <v>57.9592145753181</v>
      </c>
    </row>
    <row r="3016" customFormat="false" ht="14.25" hidden="false" customHeight="false" outlineLevel="0" collapsed="false">
      <c r="A3016" s="0" t="s">
        <v>101</v>
      </c>
      <c r="B3016" s="0" t="s">
        <v>53</v>
      </c>
      <c r="C3016" s="0" t="s">
        <v>79</v>
      </c>
      <c r="D3016" s="0" t="s">
        <v>210</v>
      </c>
      <c r="E3016" s="0" t="n">
        <v>2039</v>
      </c>
      <c r="F3016" s="5" t="n">
        <v>3.40197347504203</v>
      </c>
      <c r="G3016" s="11" t="n">
        <v>0.13364</v>
      </c>
      <c r="H3016" s="5" t="n">
        <v>0.454639735204617</v>
      </c>
      <c r="I3016" s="5" t="n">
        <v>2.94733373983741</v>
      </c>
    </row>
    <row r="3017" customFormat="false" ht="14.25" hidden="false" customHeight="false" outlineLevel="0" collapsed="false">
      <c r="A3017" s="0" t="s">
        <v>101</v>
      </c>
      <c r="B3017" s="0" t="s">
        <v>53</v>
      </c>
      <c r="C3017" s="0" t="s">
        <v>79</v>
      </c>
      <c r="D3017" s="0" t="s">
        <v>210</v>
      </c>
      <c r="E3017" s="0" t="n">
        <v>2039</v>
      </c>
      <c r="F3017" s="5" t="n">
        <v>19.8604530511522</v>
      </c>
      <c r="G3017" s="11" t="n">
        <v>0.13364</v>
      </c>
      <c r="H3017" s="5" t="n">
        <v>2.65415094575598</v>
      </c>
      <c r="I3017" s="5" t="n">
        <v>17.2063021053962</v>
      </c>
    </row>
    <row r="3018" customFormat="false" ht="14.25" hidden="false" customHeight="false" outlineLevel="0" collapsed="false">
      <c r="A3018" s="0" t="s">
        <v>101</v>
      </c>
      <c r="B3018" s="0" t="s">
        <v>53</v>
      </c>
      <c r="C3018" s="0" t="s">
        <v>79</v>
      </c>
      <c r="D3018" s="0" t="s">
        <v>210</v>
      </c>
      <c r="E3018" s="0" t="n">
        <v>2039</v>
      </c>
      <c r="F3018" s="5" t="n">
        <v>67.8128141048103</v>
      </c>
      <c r="G3018" s="11" t="n">
        <v>0.13364</v>
      </c>
      <c r="H3018" s="5" t="n">
        <v>9.06250447696685</v>
      </c>
      <c r="I3018" s="5" t="n">
        <v>58.7503096278434</v>
      </c>
    </row>
    <row r="3019" customFormat="false" ht="14.25" hidden="false" customHeight="false" outlineLevel="0" collapsed="false">
      <c r="A3019" s="0" t="s">
        <v>101</v>
      </c>
      <c r="B3019" s="0" t="s">
        <v>53</v>
      </c>
      <c r="C3019" s="0" t="s">
        <v>79</v>
      </c>
      <c r="D3019" s="0" t="s">
        <v>210</v>
      </c>
      <c r="E3019" s="0" t="n">
        <v>2040</v>
      </c>
      <c r="F3019" s="5" t="n">
        <v>3.52107938756155</v>
      </c>
      <c r="G3019" s="11" t="n">
        <v>0.133</v>
      </c>
      <c r="H3019" s="5" t="n">
        <v>0.468303558545686</v>
      </c>
      <c r="I3019" s="5" t="n">
        <v>3.05277582901586</v>
      </c>
    </row>
    <row r="3020" customFormat="false" ht="14.25" hidden="false" customHeight="false" outlineLevel="0" collapsed="false">
      <c r="A3020" s="0" t="s">
        <v>101</v>
      </c>
      <c r="B3020" s="0" t="s">
        <v>53</v>
      </c>
      <c r="C3020" s="0" t="s">
        <v>79</v>
      </c>
      <c r="D3020" s="0" t="s">
        <v>210</v>
      </c>
      <c r="E3020" s="0" t="n">
        <v>2040</v>
      </c>
      <c r="F3020" s="5" t="n">
        <v>20.4113207182442</v>
      </c>
      <c r="G3020" s="11" t="n">
        <v>0.133</v>
      </c>
      <c r="H3020" s="5" t="n">
        <v>2.71470565552648</v>
      </c>
      <c r="I3020" s="5" t="n">
        <v>17.6966150627178</v>
      </c>
    </row>
    <row r="3021" customFormat="false" ht="14.25" hidden="false" customHeight="false" outlineLevel="0" collapsed="false">
      <c r="A3021" s="0" t="s">
        <v>101</v>
      </c>
      <c r="B3021" s="0" t="s">
        <v>53</v>
      </c>
      <c r="C3021" s="0" t="s">
        <v>79</v>
      </c>
      <c r="D3021" s="0" t="s">
        <v>210</v>
      </c>
      <c r="E3021" s="0" t="n">
        <v>2040</v>
      </c>
      <c r="F3021" s="5" t="n">
        <v>69.3898093255489</v>
      </c>
      <c r="G3021" s="11" t="n">
        <v>0.133</v>
      </c>
      <c r="H3021" s="5" t="n">
        <v>9.22884464029801</v>
      </c>
      <c r="I3021" s="5" t="n">
        <v>60.1609646852509</v>
      </c>
    </row>
    <row r="3022" customFormat="false" ht="14.25" hidden="false" customHeight="false" outlineLevel="0" collapsed="false">
      <c r="A3022" s="0" t="s">
        <v>101</v>
      </c>
      <c r="B3022" s="0" t="s">
        <v>53</v>
      </c>
      <c r="C3022" s="0" t="s">
        <v>84</v>
      </c>
      <c r="D3022" s="0" t="s">
        <v>212</v>
      </c>
      <c r="E3022" s="0" t="n">
        <v>2024</v>
      </c>
      <c r="F3022" s="5" t="n">
        <v>0.0345531551329427</v>
      </c>
      <c r="G3022" s="11" t="n">
        <v>0.074428</v>
      </c>
      <c r="H3022" s="5" t="n">
        <v>0.00257172223023466</v>
      </c>
      <c r="I3022" s="5" t="n">
        <v>0.031981432902708</v>
      </c>
    </row>
    <row r="3023" customFormat="false" ht="14.25" hidden="false" customHeight="false" outlineLevel="0" collapsed="false">
      <c r="A3023" s="0" t="s">
        <v>101</v>
      </c>
      <c r="B3023" s="0" t="s">
        <v>53</v>
      </c>
      <c r="C3023" s="0" t="s">
        <v>84</v>
      </c>
      <c r="D3023" s="0" t="s">
        <v>212</v>
      </c>
      <c r="E3023" s="0" t="n">
        <v>2025</v>
      </c>
      <c r="F3023" s="5" t="n">
        <v>0.037461850634877</v>
      </c>
      <c r="G3023" s="11" t="n">
        <v>0.074428</v>
      </c>
      <c r="H3023" s="5" t="n">
        <v>0.00278821061905263</v>
      </c>
      <c r="I3023" s="5" t="n">
        <v>0.0346736400158244</v>
      </c>
    </row>
    <row r="3024" customFormat="false" ht="14.25" hidden="false" customHeight="false" outlineLevel="0" collapsed="false">
      <c r="A3024" s="0" t="s">
        <v>101</v>
      </c>
      <c r="B3024" s="0" t="s">
        <v>53</v>
      </c>
      <c r="C3024" s="0" t="s">
        <v>84</v>
      </c>
      <c r="D3024" s="0" t="s">
        <v>212</v>
      </c>
      <c r="E3024" s="0" t="n">
        <v>2026</v>
      </c>
      <c r="F3024" s="5" t="n">
        <v>0.0433449695099852</v>
      </c>
      <c r="G3024" s="11" t="n">
        <v>0.081588</v>
      </c>
      <c r="H3024" s="5" t="n">
        <v>0.00353642937238068</v>
      </c>
      <c r="I3024" s="5" t="n">
        <v>0.0398085401376046</v>
      </c>
    </row>
    <row r="3025" customFormat="false" ht="14.25" hidden="false" customHeight="false" outlineLevel="0" collapsed="false">
      <c r="A3025" s="0" t="s">
        <v>101</v>
      </c>
      <c r="B3025" s="0" t="s">
        <v>53</v>
      </c>
      <c r="C3025" s="0" t="s">
        <v>84</v>
      </c>
      <c r="D3025" s="0" t="s">
        <v>212</v>
      </c>
      <c r="E3025" s="0" t="n">
        <v>2027</v>
      </c>
      <c r="F3025" s="5" t="n">
        <v>0.0524524853797356</v>
      </c>
      <c r="G3025" s="11" t="n">
        <v>0.088748</v>
      </c>
      <c r="H3025" s="5" t="n">
        <v>0.00465505317248077</v>
      </c>
      <c r="I3025" s="5" t="n">
        <v>0.0477974322072548</v>
      </c>
    </row>
    <row r="3026" customFormat="false" ht="14.25" hidden="false" customHeight="false" outlineLevel="0" collapsed="false">
      <c r="A3026" s="0" t="s">
        <v>101</v>
      </c>
      <c r="B3026" s="0" t="s">
        <v>53</v>
      </c>
      <c r="C3026" s="0" t="s">
        <v>84</v>
      </c>
      <c r="D3026" s="0" t="s">
        <v>212</v>
      </c>
      <c r="E3026" s="0" t="n">
        <v>2028</v>
      </c>
      <c r="F3026" s="5" t="n">
        <v>0.0644308783976855</v>
      </c>
      <c r="G3026" s="11" t="n">
        <v>0.095908</v>
      </c>
      <c r="H3026" s="5" t="n">
        <v>0.00617943668536522</v>
      </c>
      <c r="I3026" s="5" t="n">
        <v>0.0582514417123203</v>
      </c>
    </row>
    <row r="3027" customFormat="false" ht="14.25" hidden="false" customHeight="false" outlineLevel="0" collapsed="false">
      <c r="A3027" s="0" t="s">
        <v>101</v>
      </c>
      <c r="B3027" s="0" t="s">
        <v>53</v>
      </c>
      <c r="C3027" s="0" t="s">
        <v>84</v>
      </c>
      <c r="D3027" s="0" t="s">
        <v>212</v>
      </c>
      <c r="E3027" s="0" t="n">
        <v>2029</v>
      </c>
      <c r="F3027" s="5" t="n">
        <v>0.0784774971980671</v>
      </c>
      <c r="G3027" s="11" t="n">
        <v>0.103068</v>
      </c>
      <c r="H3027" s="5" t="n">
        <v>0.00808851868121038</v>
      </c>
      <c r="I3027" s="5" t="n">
        <v>0.0703889785168567</v>
      </c>
    </row>
    <row r="3028" customFormat="false" ht="14.25" hidden="false" customHeight="false" outlineLevel="0" collapsed="false">
      <c r="A3028" s="0" t="s">
        <v>101</v>
      </c>
      <c r="B3028" s="0" t="s">
        <v>53</v>
      </c>
      <c r="C3028" s="0" t="s">
        <v>84</v>
      </c>
      <c r="D3028" s="0" t="s">
        <v>212</v>
      </c>
      <c r="E3028" s="0" t="n">
        <v>2030</v>
      </c>
      <c r="F3028" s="5" t="n">
        <v>0.0945065894022848</v>
      </c>
      <c r="G3028" s="11" t="n">
        <v>0.110228</v>
      </c>
      <c r="H3028" s="5" t="n">
        <v>0.010417272336635</v>
      </c>
      <c r="I3028" s="5" t="n">
        <v>0.0840893170656497</v>
      </c>
    </row>
    <row r="3029" customFormat="false" ht="14.25" hidden="false" customHeight="false" outlineLevel="0" collapsed="false">
      <c r="A3029" s="0" t="s">
        <v>101</v>
      </c>
      <c r="B3029" s="0" t="s">
        <v>53</v>
      </c>
      <c r="C3029" s="0" t="s">
        <v>84</v>
      </c>
      <c r="D3029" s="0" t="s">
        <v>212</v>
      </c>
      <c r="E3029" s="0" t="n">
        <v>2031</v>
      </c>
      <c r="F3029" s="5" t="n">
        <v>0.113070511748858</v>
      </c>
      <c r="G3029" s="11" t="n">
        <v>0.1157308</v>
      </c>
      <c r="H3029" s="5" t="n">
        <v>0.0130857407811048</v>
      </c>
      <c r="I3029" s="5" t="n">
        <v>0.0999847709677535</v>
      </c>
    </row>
    <row r="3030" customFormat="false" ht="14.25" hidden="false" customHeight="false" outlineLevel="0" collapsed="false">
      <c r="A3030" s="0" t="s">
        <v>101</v>
      </c>
      <c r="B3030" s="0" t="s">
        <v>53</v>
      </c>
      <c r="C3030" s="0" t="s">
        <v>84</v>
      </c>
      <c r="D3030" s="0" t="s">
        <v>212</v>
      </c>
      <c r="E3030" s="0" t="n">
        <v>2032</v>
      </c>
      <c r="F3030" s="5" t="n">
        <v>0.134447423813363</v>
      </c>
      <c r="G3030" s="11" t="n">
        <v>0.1212336</v>
      </c>
      <c r="H3030" s="5" t="n">
        <v>0.0162995451996197</v>
      </c>
      <c r="I3030" s="5" t="n">
        <v>0.118147878613743</v>
      </c>
    </row>
    <row r="3031" customFormat="false" ht="14.25" hidden="false" customHeight="false" outlineLevel="0" collapsed="false">
      <c r="A3031" s="0" t="s">
        <v>101</v>
      </c>
      <c r="B3031" s="0" t="s">
        <v>53</v>
      </c>
      <c r="C3031" s="0" t="s">
        <v>84</v>
      </c>
      <c r="D3031" s="0" t="s">
        <v>212</v>
      </c>
      <c r="E3031" s="0" t="n">
        <v>2033</v>
      </c>
      <c r="F3031" s="5" t="n">
        <v>0.157556640372861</v>
      </c>
      <c r="G3031" s="11" t="n">
        <v>0.1267364</v>
      </c>
      <c r="H3031" s="5" t="n">
        <v>0.019968161396951</v>
      </c>
      <c r="I3031" s="5" t="n">
        <v>0.13758847897591</v>
      </c>
    </row>
    <row r="3032" customFormat="false" ht="14.25" hidden="false" customHeight="false" outlineLevel="0" collapsed="false">
      <c r="A3032" s="0" t="s">
        <v>101</v>
      </c>
      <c r="B3032" s="0" t="s">
        <v>53</v>
      </c>
      <c r="C3032" s="0" t="s">
        <v>84</v>
      </c>
      <c r="D3032" s="0" t="s">
        <v>212</v>
      </c>
      <c r="E3032" s="0" t="n">
        <v>2034</v>
      </c>
      <c r="F3032" s="5" t="n">
        <v>0.180288914196277</v>
      </c>
      <c r="G3032" s="11" t="n">
        <v>0.1322392</v>
      </c>
      <c r="H3032" s="5" t="n">
        <v>0.0238412617821843</v>
      </c>
      <c r="I3032" s="5" t="n">
        <v>0.156447652414092</v>
      </c>
    </row>
    <row r="3033" customFormat="false" ht="14.25" hidden="false" customHeight="false" outlineLevel="0" collapsed="false">
      <c r="A3033" s="0" t="s">
        <v>101</v>
      </c>
      <c r="B3033" s="0" t="s">
        <v>53</v>
      </c>
      <c r="C3033" s="0" t="s">
        <v>84</v>
      </c>
      <c r="D3033" s="0" t="s">
        <v>212</v>
      </c>
      <c r="E3033" s="0" t="n">
        <v>2035</v>
      </c>
      <c r="F3033" s="5" t="n">
        <v>0.205042372094842</v>
      </c>
      <c r="G3033" s="11" t="n">
        <v>0.137742</v>
      </c>
      <c r="H3033" s="5" t="n">
        <v>0.0282429464170877</v>
      </c>
      <c r="I3033" s="5" t="n">
        <v>0.176799425677754</v>
      </c>
    </row>
    <row r="3034" customFormat="false" ht="14.25" hidden="false" customHeight="false" outlineLevel="0" collapsed="false">
      <c r="A3034" s="0" t="s">
        <v>101</v>
      </c>
      <c r="B3034" s="0" t="s">
        <v>53</v>
      </c>
      <c r="C3034" s="0" t="s">
        <v>84</v>
      </c>
      <c r="D3034" s="0" t="s">
        <v>212</v>
      </c>
      <c r="E3034" s="0" t="n">
        <v>2036</v>
      </c>
      <c r="F3034" s="5" t="n">
        <v>0.23003121033802</v>
      </c>
      <c r="G3034" s="11" t="n">
        <v>0.1397768</v>
      </c>
      <c r="H3034" s="5" t="n">
        <v>0.0321530264811754</v>
      </c>
      <c r="I3034" s="5" t="n">
        <v>0.197878183856845</v>
      </c>
    </row>
    <row r="3035" customFormat="false" ht="14.25" hidden="false" customHeight="false" outlineLevel="0" collapsed="false">
      <c r="A3035" s="0" t="s">
        <v>101</v>
      </c>
      <c r="B3035" s="0" t="s">
        <v>53</v>
      </c>
      <c r="C3035" s="0" t="s">
        <v>84</v>
      </c>
      <c r="D3035" s="0" t="s">
        <v>212</v>
      </c>
      <c r="E3035" s="0" t="n">
        <v>2037</v>
      </c>
      <c r="F3035" s="5" t="n">
        <v>0.25337972255384</v>
      </c>
      <c r="G3035" s="11" t="n">
        <v>0.1418116</v>
      </c>
      <c r="H3035" s="5" t="n">
        <v>0.0359321838629161</v>
      </c>
      <c r="I3035" s="5" t="n">
        <v>0.217447538690924</v>
      </c>
    </row>
    <row r="3036" customFormat="false" ht="14.25" hidden="false" customHeight="false" outlineLevel="0" collapsed="false">
      <c r="A3036" s="0" t="s">
        <v>101</v>
      </c>
      <c r="B3036" s="0" t="s">
        <v>53</v>
      </c>
      <c r="C3036" s="0" t="s">
        <v>84</v>
      </c>
      <c r="D3036" s="0" t="s">
        <v>212</v>
      </c>
      <c r="E3036" s="0" t="n">
        <v>2038</v>
      </c>
      <c r="F3036" s="5" t="n">
        <v>0.276420105262385</v>
      </c>
      <c r="G3036" s="11" t="n">
        <v>0.1438464</v>
      </c>
      <c r="H3036" s="5" t="n">
        <v>0.0397620370296152</v>
      </c>
      <c r="I3036" s="5" t="n">
        <v>0.23665806823277</v>
      </c>
    </row>
    <row r="3037" customFormat="false" ht="14.25" hidden="false" customHeight="false" outlineLevel="0" collapsed="false">
      <c r="A3037" s="0" t="s">
        <v>101</v>
      </c>
      <c r="B3037" s="0" t="s">
        <v>53</v>
      </c>
      <c r="C3037" s="0" t="s">
        <v>84</v>
      </c>
      <c r="D3037" s="0" t="s">
        <v>212</v>
      </c>
      <c r="E3037" s="0" t="n">
        <v>2039</v>
      </c>
      <c r="F3037" s="5" t="n">
        <v>0.296714595643363</v>
      </c>
      <c r="G3037" s="11" t="n">
        <v>0.1458812</v>
      </c>
      <c r="H3037" s="5" t="n">
        <v>0.0432850812699685</v>
      </c>
      <c r="I3037" s="5" t="n">
        <v>0.253429514373394</v>
      </c>
    </row>
    <row r="3038" customFormat="false" ht="14.25" hidden="false" customHeight="false" outlineLevel="0" collapsed="false">
      <c r="A3038" s="0" t="s">
        <v>101</v>
      </c>
      <c r="B3038" s="0" t="s">
        <v>53</v>
      </c>
      <c r="C3038" s="0" t="s">
        <v>84</v>
      </c>
      <c r="D3038" s="0" t="s">
        <v>212</v>
      </c>
      <c r="E3038" s="0" t="n">
        <v>2040</v>
      </c>
      <c r="F3038" s="5" t="n">
        <v>0.316591749617895</v>
      </c>
      <c r="G3038" s="11" t="n">
        <v>0.147916</v>
      </c>
      <c r="H3038" s="5" t="n">
        <v>0.0468289852364806</v>
      </c>
      <c r="I3038" s="5" t="n">
        <v>0.269762764381415</v>
      </c>
    </row>
    <row r="3039" customFormat="false" ht="14.25" hidden="false" customHeight="false" outlineLevel="0" collapsed="false">
      <c r="A3039" s="0" t="s">
        <v>101</v>
      </c>
      <c r="B3039" s="0" t="s">
        <v>53</v>
      </c>
      <c r="C3039" s="0" t="s">
        <v>84</v>
      </c>
      <c r="D3039" s="0" t="s">
        <v>213</v>
      </c>
      <c r="E3039" s="0" t="n">
        <v>2024</v>
      </c>
      <c r="F3039" s="5" t="n">
        <v>0.199060450495951</v>
      </c>
      <c r="G3039" s="11" t="n">
        <v>0</v>
      </c>
      <c r="H3039" s="5" t="n">
        <v>0</v>
      </c>
      <c r="I3039" s="5" t="n">
        <v>0.199060450495951</v>
      </c>
    </row>
    <row r="3040" customFormat="false" ht="14.25" hidden="false" customHeight="false" outlineLevel="0" collapsed="false">
      <c r="A3040" s="0" t="s">
        <v>101</v>
      </c>
      <c r="B3040" s="0" t="s">
        <v>53</v>
      </c>
      <c r="C3040" s="0" t="s">
        <v>84</v>
      </c>
      <c r="D3040" s="0" t="s">
        <v>213</v>
      </c>
      <c r="E3040" s="0" t="n">
        <v>2025</v>
      </c>
      <c r="F3040" s="5" t="n">
        <v>0.28197097239834</v>
      </c>
      <c r="G3040" s="11" t="n">
        <v>0</v>
      </c>
      <c r="H3040" s="5" t="n">
        <v>0</v>
      </c>
      <c r="I3040" s="5" t="n">
        <v>0.28197097239834</v>
      </c>
    </row>
    <row r="3041" customFormat="false" ht="14.25" hidden="false" customHeight="false" outlineLevel="0" collapsed="false">
      <c r="A3041" s="0" t="s">
        <v>101</v>
      </c>
      <c r="B3041" s="0" t="s">
        <v>53</v>
      </c>
      <c r="C3041" s="0" t="s">
        <v>84</v>
      </c>
      <c r="D3041" s="0" t="s">
        <v>213</v>
      </c>
      <c r="E3041" s="0" t="n">
        <v>2026</v>
      </c>
      <c r="F3041" s="5" t="n">
        <v>0.368579631053676</v>
      </c>
      <c r="G3041" s="11" t="n">
        <v>0</v>
      </c>
      <c r="H3041" s="5" t="n">
        <v>0</v>
      </c>
      <c r="I3041" s="5" t="n">
        <v>0.368579631053676</v>
      </c>
    </row>
    <row r="3042" customFormat="false" ht="14.25" hidden="false" customHeight="false" outlineLevel="0" collapsed="false">
      <c r="A3042" s="0" t="s">
        <v>101</v>
      </c>
      <c r="B3042" s="0" t="s">
        <v>53</v>
      </c>
      <c r="C3042" s="0" t="s">
        <v>84</v>
      </c>
      <c r="D3042" s="0" t="s">
        <v>213</v>
      </c>
      <c r="E3042" s="0" t="n">
        <v>2027</v>
      </c>
      <c r="F3042" s="5" t="n">
        <v>0.460284921270916</v>
      </c>
      <c r="G3042" s="11" t="n">
        <v>0</v>
      </c>
      <c r="H3042" s="5" t="n">
        <v>0</v>
      </c>
      <c r="I3042" s="5" t="n">
        <v>0.460284921270916</v>
      </c>
    </row>
    <row r="3043" customFormat="false" ht="14.25" hidden="false" customHeight="false" outlineLevel="0" collapsed="false">
      <c r="A3043" s="0" t="s">
        <v>101</v>
      </c>
      <c r="B3043" s="0" t="s">
        <v>53</v>
      </c>
      <c r="C3043" s="0" t="s">
        <v>84</v>
      </c>
      <c r="D3043" s="0" t="s">
        <v>213</v>
      </c>
      <c r="E3043" s="0" t="n">
        <v>2028</v>
      </c>
      <c r="F3043" s="5" t="n">
        <v>0.562278118001609</v>
      </c>
      <c r="G3043" s="11" t="n">
        <v>0</v>
      </c>
      <c r="H3043" s="5" t="n">
        <v>0</v>
      </c>
      <c r="I3043" s="5" t="n">
        <v>0.562278118001609</v>
      </c>
    </row>
    <row r="3044" customFormat="false" ht="14.25" hidden="false" customHeight="false" outlineLevel="0" collapsed="false">
      <c r="A3044" s="0" t="s">
        <v>101</v>
      </c>
      <c r="B3044" s="0" t="s">
        <v>53</v>
      </c>
      <c r="C3044" s="0" t="s">
        <v>84</v>
      </c>
      <c r="D3044" s="0" t="s">
        <v>213</v>
      </c>
      <c r="E3044" s="0" t="n">
        <v>2029</v>
      </c>
      <c r="F3044" s="5" t="n">
        <v>0.667676877096848</v>
      </c>
      <c r="G3044" s="11" t="n">
        <v>0</v>
      </c>
      <c r="H3044" s="5" t="n">
        <v>0</v>
      </c>
      <c r="I3044" s="5" t="n">
        <v>0.667676877096848</v>
      </c>
    </row>
    <row r="3045" customFormat="false" ht="14.25" hidden="false" customHeight="false" outlineLevel="0" collapsed="false">
      <c r="A3045" s="0" t="s">
        <v>101</v>
      </c>
      <c r="B3045" s="0" t="s">
        <v>53</v>
      </c>
      <c r="C3045" s="0" t="s">
        <v>84</v>
      </c>
      <c r="D3045" s="0" t="s">
        <v>213</v>
      </c>
      <c r="E3045" s="0" t="n">
        <v>2030</v>
      </c>
      <c r="F3045" s="5" t="n">
        <v>0.779878038634295</v>
      </c>
      <c r="G3045" s="11" t="n">
        <v>0</v>
      </c>
      <c r="H3045" s="5" t="n">
        <v>0</v>
      </c>
      <c r="I3045" s="5" t="n">
        <v>0.779878038634295</v>
      </c>
    </row>
    <row r="3046" customFormat="false" ht="14.25" hidden="false" customHeight="false" outlineLevel="0" collapsed="false">
      <c r="A3046" s="0" t="s">
        <v>101</v>
      </c>
      <c r="B3046" s="0" t="s">
        <v>53</v>
      </c>
      <c r="C3046" s="0" t="s">
        <v>84</v>
      </c>
      <c r="D3046" s="0" t="s">
        <v>213</v>
      </c>
      <c r="E3046" s="0" t="n">
        <v>2031</v>
      </c>
      <c r="F3046" s="5" t="n">
        <v>0.877955872012482</v>
      </c>
      <c r="G3046" s="11" t="n">
        <v>0</v>
      </c>
      <c r="H3046" s="5" t="n">
        <v>0</v>
      </c>
      <c r="I3046" s="5" t="n">
        <v>0.877955872012482</v>
      </c>
    </row>
    <row r="3047" customFormat="false" ht="14.25" hidden="false" customHeight="false" outlineLevel="0" collapsed="false">
      <c r="A3047" s="0" t="s">
        <v>101</v>
      </c>
      <c r="B3047" s="0" t="s">
        <v>53</v>
      </c>
      <c r="C3047" s="0" t="s">
        <v>84</v>
      </c>
      <c r="D3047" s="0" t="s">
        <v>213</v>
      </c>
      <c r="E3047" s="0" t="n">
        <v>2032</v>
      </c>
      <c r="F3047" s="5" t="n">
        <v>0.958751928692913</v>
      </c>
      <c r="G3047" s="11" t="n">
        <v>0</v>
      </c>
      <c r="H3047" s="5" t="n">
        <v>0</v>
      </c>
      <c r="I3047" s="5" t="n">
        <v>0.958751928692913</v>
      </c>
    </row>
    <row r="3048" customFormat="false" ht="14.25" hidden="false" customHeight="false" outlineLevel="0" collapsed="false">
      <c r="A3048" s="0" t="s">
        <v>101</v>
      </c>
      <c r="B3048" s="0" t="s">
        <v>53</v>
      </c>
      <c r="C3048" s="0" t="s">
        <v>84</v>
      </c>
      <c r="D3048" s="0" t="s">
        <v>213</v>
      </c>
      <c r="E3048" s="0" t="n">
        <v>2033</v>
      </c>
      <c r="F3048" s="5" t="n">
        <v>1.0208951987031</v>
      </c>
      <c r="G3048" s="11" t="n">
        <v>0</v>
      </c>
      <c r="H3048" s="5" t="n">
        <v>0</v>
      </c>
      <c r="I3048" s="5" t="n">
        <v>1.0208951987031</v>
      </c>
    </row>
    <row r="3049" customFormat="false" ht="14.25" hidden="false" customHeight="false" outlineLevel="0" collapsed="false">
      <c r="A3049" s="0" t="s">
        <v>101</v>
      </c>
      <c r="B3049" s="0" t="s">
        <v>53</v>
      </c>
      <c r="C3049" s="0" t="s">
        <v>84</v>
      </c>
      <c r="D3049" s="0" t="s">
        <v>213</v>
      </c>
      <c r="E3049" s="0" t="n">
        <v>2034</v>
      </c>
      <c r="F3049" s="5" t="n">
        <v>1.06501188953402</v>
      </c>
      <c r="G3049" s="11" t="n">
        <v>0</v>
      </c>
      <c r="H3049" s="5" t="n">
        <v>0</v>
      </c>
      <c r="I3049" s="5" t="n">
        <v>1.06501188953402</v>
      </c>
    </row>
    <row r="3050" customFormat="false" ht="14.25" hidden="false" customHeight="false" outlineLevel="0" collapsed="false">
      <c r="A3050" s="0" t="s">
        <v>101</v>
      </c>
      <c r="B3050" s="0" t="s">
        <v>53</v>
      </c>
      <c r="C3050" s="0" t="s">
        <v>84</v>
      </c>
      <c r="D3050" s="0" t="s">
        <v>213</v>
      </c>
      <c r="E3050" s="0" t="n">
        <v>2035</v>
      </c>
      <c r="F3050" s="5" t="n">
        <v>1.09720401763247</v>
      </c>
      <c r="G3050" s="11" t="n">
        <v>0</v>
      </c>
      <c r="H3050" s="5" t="n">
        <v>0</v>
      </c>
      <c r="I3050" s="5" t="n">
        <v>1.09720401763247</v>
      </c>
    </row>
    <row r="3051" customFormat="false" ht="14.25" hidden="false" customHeight="false" outlineLevel="0" collapsed="false">
      <c r="A3051" s="0" t="s">
        <v>101</v>
      </c>
      <c r="B3051" s="0" t="s">
        <v>53</v>
      </c>
      <c r="C3051" s="0" t="s">
        <v>84</v>
      </c>
      <c r="D3051" s="0" t="s">
        <v>213</v>
      </c>
      <c r="E3051" s="0" t="n">
        <v>2036</v>
      </c>
      <c r="F3051" s="5" t="n">
        <v>1.11668888040729</v>
      </c>
      <c r="G3051" s="11" t="n">
        <v>0</v>
      </c>
      <c r="H3051" s="5" t="n">
        <v>0</v>
      </c>
      <c r="I3051" s="5" t="n">
        <v>1.11668888040729</v>
      </c>
    </row>
    <row r="3052" customFormat="false" ht="14.25" hidden="false" customHeight="false" outlineLevel="0" collapsed="false">
      <c r="A3052" s="0" t="s">
        <v>101</v>
      </c>
      <c r="B3052" s="0" t="s">
        <v>53</v>
      </c>
      <c r="C3052" s="0" t="s">
        <v>84</v>
      </c>
      <c r="D3052" s="0" t="s">
        <v>213</v>
      </c>
      <c r="E3052" s="0" t="n">
        <v>2037</v>
      </c>
      <c r="F3052" s="5" t="n">
        <v>1.13132084873399</v>
      </c>
      <c r="G3052" s="11" t="n">
        <v>0</v>
      </c>
      <c r="H3052" s="5" t="n">
        <v>0</v>
      </c>
      <c r="I3052" s="5" t="n">
        <v>1.13132084873399</v>
      </c>
    </row>
    <row r="3053" customFormat="false" ht="14.25" hidden="false" customHeight="false" outlineLevel="0" collapsed="false">
      <c r="A3053" s="0" t="s">
        <v>101</v>
      </c>
      <c r="B3053" s="0" t="s">
        <v>53</v>
      </c>
      <c r="C3053" s="0" t="s">
        <v>84</v>
      </c>
      <c r="D3053" s="0" t="s">
        <v>213</v>
      </c>
      <c r="E3053" s="0" t="n">
        <v>2038</v>
      </c>
      <c r="F3053" s="5" t="n">
        <v>1.1526268650485</v>
      </c>
      <c r="G3053" s="11" t="n">
        <v>0</v>
      </c>
      <c r="H3053" s="5" t="n">
        <v>0</v>
      </c>
      <c r="I3053" s="5" t="n">
        <v>1.1526268650485</v>
      </c>
    </row>
    <row r="3054" customFormat="false" ht="14.25" hidden="false" customHeight="false" outlineLevel="0" collapsed="false">
      <c r="A3054" s="0" t="s">
        <v>101</v>
      </c>
      <c r="B3054" s="0" t="s">
        <v>53</v>
      </c>
      <c r="C3054" s="0" t="s">
        <v>84</v>
      </c>
      <c r="D3054" s="0" t="s">
        <v>213</v>
      </c>
      <c r="E3054" s="0" t="n">
        <v>2039</v>
      </c>
      <c r="F3054" s="5" t="n">
        <v>1.17052708502748</v>
      </c>
      <c r="G3054" s="11" t="n">
        <v>0</v>
      </c>
      <c r="H3054" s="5" t="n">
        <v>0</v>
      </c>
      <c r="I3054" s="5" t="n">
        <v>1.17052708502748</v>
      </c>
    </row>
    <row r="3055" customFormat="false" ht="14.25" hidden="false" customHeight="false" outlineLevel="0" collapsed="false">
      <c r="A3055" s="0" t="s">
        <v>101</v>
      </c>
      <c r="B3055" s="0" t="s">
        <v>53</v>
      </c>
      <c r="C3055" s="0" t="s">
        <v>84</v>
      </c>
      <c r="D3055" s="0" t="s">
        <v>213</v>
      </c>
      <c r="E3055" s="0" t="n">
        <v>2040</v>
      </c>
      <c r="F3055" s="5" t="n">
        <v>1.18810571994579</v>
      </c>
      <c r="G3055" s="11" t="n">
        <v>0</v>
      </c>
      <c r="H3055" s="5" t="n">
        <v>0</v>
      </c>
      <c r="I3055" s="5" t="n">
        <v>1.18810571994579</v>
      </c>
    </row>
    <row r="3056" customFormat="false" ht="14.25" hidden="false" customHeight="false" outlineLevel="0" collapsed="false">
      <c r="A3056" s="0" t="s">
        <v>101</v>
      </c>
      <c r="B3056" s="0" t="s">
        <v>53</v>
      </c>
      <c r="C3056" s="0" t="s">
        <v>84</v>
      </c>
      <c r="D3056" s="0" t="s">
        <v>214</v>
      </c>
      <c r="E3056" s="0" t="n">
        <v>2024</v>
      </c>
      <c r="F3056" s="5" t="n">
        <v>0.321804342693612</v>
      </c>
      <c r="G3056" s="11" t="n">
        <v>0.074428</v>
      </c>
      <c r="H3056" s="5" t="n">
        <v>0.0239512536180001</v>
      </c>
      <c r="I3056" s="5" t="n">
        <v>0.297853089075611</v>
      </c>
    </row>
    <row r="3057" customFormat="false" ht="14.25" hidden="false" customHeight="false" outlineLevel="0" collapsed="false">
      <c r="A3057" s="0" t="s">
        <v>101</v>
      </c>
      <c r="B3057" s="0" t="s">
        <v>53</v>
      </c>
      <c r="C3057" s="0" t="s">
        <v>84</v>
      </c>
      <c r="D3057" s="0" t="s">
        <v>214</v>
      </c>
      <c r="E3057" s="0" t="n">
        <v>2025</v>
      </c>
      <c r="F3057" s="5" t="n">
        <v>0.466718345799365</v>
      </c>
      <c r="G3057" s="11" t="n">
        <v>0.074428</v>
      </c>
      <c r="H3057" s="5" t="n">
        <v>0.0347369130411552</v>
      </c>
      <c r="I3057" s="5" t="n">
        <v>0.43198143275821</v>
      </c>
    </row>
    <row r="3058" customFormat="false" ht="14.25" hidden="false" customHeight="false" outlineLevel="0" collapsed="false">
      <c r="A3058" s="0" t="s">
        <v>101</v>
      </c>
      <c r="B3058" s="0" t="s">
        <v>53</v>
      </c>
      <c r="C3058" s="0" t="s">
        <v>84</v>
      </c>
      <c r="D3058" s="0" t="s">
        <v>214</v>
      </c>
      <c r="E3058" s="0" t="n">
        <v>2026</v>
      </c>
      <c r="F3058" s="5" t="n">
        <v>0.7264404190487</v>
      </c>
      <c r="G3058" s="11" t="n">
        <v>0.081588</v>
      </c>
      <c r="H3058" s="5" t="n">
        <v>0.0592688209093453</v>
      </c>
      <c r="I3058" s="5" t="n">
        <v>0.667171598139354</v>
      </c>
    </row>
    <row r="3059" customFormat="false" ht="14.25" hidden="false" customHeight="false" outlineLevel="0" collapsed="false">
      <c r="A3059" s="0" t="s">
        <v>101</v>
      </c>
      <c r="B3059" s="0" t="s">
        <v>53</v>
      </c>
      <c r="C3059" s="0" t="s">
        <v>84</v>
      </c>
      <c r="D3059" s="0" t="s">
        <v>214</v>
      </c>
      <c r="E3059" s="0" t="n">
        <v>2027</v>
      </c>
      <c r="F3059" s="5" t="n">
        <v>1.13022656962978</v>
      </c>
      <c r="G3059" s="11" t="n">
        <v>0.088748</v>
      </c>
      <c r="H3059" s="5" t="n">
        <v>0.100305347601504</v>
      </c>
      <c r="I3059" s="5" t="n">
        <v>1.02992122202828</v>
      </c>
    </row>
    <row r="3060" customFormat="false" ht="14.25" hidden="false" customHeight="false" outlineLevel="0" collapsed="false">
      <c r="A3060" s="0" t="s">
        <v>101</v>
      </c>
      <c r="B3060" s="0" t="s">
        <v>53</v>
      </c>
      <c r="C3060" s="0" t="s">
        <v>84</v>
      </c>
      <c r="D3060" s="0" t="s">
        <v>214</v>
      </c>
      <c r="E3060" s="0" t="n">
        <v>2028</v>
      </c>
      <c r="F3060" s="5" t="n">
        <v>1.73256246986238</v>
      </c>
      <c r="G3060" s="11" t="n">
        <v>0.095908</v>
      </c>
      <c r="H3060" s="5" t="n">
        <v>0.166166601359561</v>
      </c>
      <c r="I3060" s="5" t="n">
        <v>1.56639586850282</v>
      </c>
    </row>
    <row r="3061" customFormat="false" ht="14.25" hidden="false" customHeight="false" outlineLevel="0" collapsed="false">
      <c r="A3061" s="0" t="s">
        <v>101</v>
      </c>
      <c r="B3061" s="0" t="s">
        <v>53</v>
      </c>
      <c r="C3061" s="0" t="s">
        <v>84</v>
      </c>
      <c r="D3061" s="0" t="s">
        <v>214</v>
      </c>
      <c r="E3061" s="0" t="n">
        <v>2029</v>
      </c>
      <c r="F3061" s="5" t="n">
        <v>2.54676740561628</v>
      </c>
      <c r="G3061" s="11" t="n">
        <v>0.103068</v>
      </c>
      <c r="H3061" s="5" t="n">
        <v>0.262490222962058</v>
      </c>
      <c r="I3061" s="5" t="n">
        <v>2.28427718265422</v>
      </c>
    </row>
    <row r="3062" customFormat="false" ht="14.25" hidden="false" customHeight="false" outlineLevel="0" collapsed="false">
      <c r="A3062" s="0" t="s">
        <v>101</v>
      </c>
      <c r="B3062" s="0" t="s">
        <v>53</v>
      </c>
      <c r="C3062" s="0" t="s">
        <v>84</v>
      </c>
      <c r="D3062" s="0" t="s">
        <v>214</v>
      </c>
      <c r="E3062" s="0" t="n">
        <v>2030</v>
      </c>
      <c r="F3062" s="5" t="n">
        <v>3.6089994814971</v>
      </c>
      <c r="G3062" s="11" t="n">
        <v>0.110228</v>
      </c>
      <c r="H3062" s="5" t="n">
        <v>0.397812794846462</v>
      </c>
      <c r="I3062" s="5" t="n">
        <v>3.21118668665063</v>
      </c>
    </row>
    <row r="3063" customFormat="false" ht="14.25" hidden="false" customHeight="false" outlineLevel="0" collapsed="false">
      <c r="A3063" s="0" t="s">
        <v>101</v>
      </c>
      <c r="B3063" s="0" t="s">
        <v>53</v>
      </c>
      <c r="C3063" s="0" t="s">
        <v>84</v>
      </c>
      <c r="D3063" s="0" t="s">
        <v>214</v>
      </c>
      <c r="E3063" s="0" t="n">
        <v>2031</v>
      </c>
      <c r="F3063" s="5" t="n">
        <v>4.90752834857101</v>
      </c>
      <c r="G3063" s="11" t="n">
        <v>0.1157308</v>
      </c>
      <c r="H3063" s="5" t="n">
        <v>0.567952181802801</v>
      </c>
      <c r="I3063" s="5" t="n">
        <v>4.3395761667682</v>
      </c>
    </row>
    <row r="3064" customFormat="false" ht="14.25" hidden="false" customHeight="false" outlineLevel="0" collapsed="false">
      <c r="A3064" s="0" t="s">
        <v>101</v>
      </c>
      <c r="B3064" s="0" t="s">
        <v>53</v>
      </c>
      <c r="C3064" s="0" t="s">
        <v>84</v>
      </c>
      <c r="D3064" s="0" t="s">
        <v>214</v>
      </c>
      <c r="E3064" s="0" t="n">
        <v>2032</v>
      </c>
      <c r="F3064" s="5" t="n">
        <v>6.552402193277</v>
      </c>
      <c r="G3064" s="11" t="n">
        <v>0.1212336</v>
      </c>
      <c r="H3064" s="5" t="n">
        <v>0.794371306538867</v>
      </c>
      <c r="I3064" s="5" t="n">
        <v>5.75803088673813</v>
      </c>
    </row>
    <row r="3065" customFormat="false" ht="14.25" hidden="false" customHeight="false" outlineLevel="0" collapsed="false">
      <c r="A3065" s="0" t="s">
        <v>101</v>
      </c>
      <c r="B3065" s="0" t="s">
        <v>53</v>
      </c>
      <c r="C3065" s="0" t="s">
        <v>84</v>
      </c>
      <c r="D3065" s="0" t="s">
        <v>214</v>
      </c>
      <c r="E3065" s="0" t="n">
        <v>2033</v>
      </c>
      <c r="F3065" s="5" t="n">
        <v>8.58543612305834</v>
      </c>
      <c r="G3065" s="11" t="n">
        <v>0.1267364</v>
      </c>
      <c r="H3065" s="5" t="n">
        <v>1.08808726666637</v>
      </c>
      <c r="I3065" s="5" t="n">
        <v>7.49734885639197</v>
      </c>
    </row>
    <row r="3066" customFormat="false" ht="14.25" hidden="false" customHeight="false" outlineLevel="0" collapsed="false">
      <c r="A3066" s="0" t="s">
        <v>101</v>
      </c>
      <c r="B3066" s="0" t="s">
        <v>53</v>
      </c>
      <c r="C3066" s="0" t="s">
        <v>84</v>
      </c>
      <c r="D3066" s="0" t="s">
        <v>214</v>
      </c>
      <c r="E3066" s="0" t="n">
        <v>2034</v>
      </c>
      <c r="F3066" s="5" t="n">
        <v>10.9292752235238</v>
      </c>
      <c r="G3066" s="11" t="n">
        <v>0.1322392</v>
      </c>
      <c r="H3066" s="5" t="n">
        <v>1.44527861213861</v>
      </c>
      <c r="I3066" s="5" t="n">
        <v>9.48399661138523</v>
      </c>
    </row>
    <row r="3067" customFormat="false" ht="14.25" hidden="false" customHeight="false" outlineLevel="0" collapsed="false">
      <c r="A3067" s="0" t="s">
        <v>101</v>
      </c>
      <c r="B3067" s="0" t="s">
        <v>53</v>
      </c>
      <c r="C3067" s="0" t="s">
        <v>84</v>
      </c>
      <c r="D3067" s="0" t="s">
        <v>214</v>
      </c>
      <c r="E3067" s="0" t="n">
        <v>2035</v>
      </c>
      <c r="F3067" s="5" t="n">
        <v>13.5753131904159</v>
      </c>
      <c r="G3067" s="11" t="n">
        <v>0.137742</v>
      </c>
      <c r="H3067" s="5" t="n">
        <v>1.86989078947427</v>
      </c>
      <c r="I3067" s="5" t="n">
        <v>11.7054224009417</v>
      </c>
    </row>
    <row r="3068" customFormat="false" ht="14.25" hidden="false" customHeight="false" outlineLevel="0" collapsed="false">
      <c r="A3068" s="0" t="s">
        <v>101</v>
      </c>
      <c r="B3068" s="0" t="s">
        <v>53</v>
      </c>
      <c r="C3068" s="0" t="s">
        <v>84</v>
      </c>
      <c r="D3068" s="0" t="s">
        <v>214</v>
      </c>
      <c r="E3068" s="0" t="n">
        <v>2036</v>
      </c>
      <c r="F3068" s="5" t="n">
        <v>16.3828883280082</v>
      </c>
      <c r="G3068" s="11" t="n">
        <v>0.1397768</v>
      </c>
      <c r="H3068" s="5" t="n">
        <v>2.28994770524633</v>
      </c>
      <c r="I3068" s="5" t="n">
        <v>14.0929406227618</v>
      </c>
    </row>
    <row r="3069" customFormat="false" ht="14.25" hidden="false" customHeight="false" outlineLevel="0" collapsed="false">
      <c r="A3069" s="0" t="s">
        <v>101</v>
      </c>
      <c r="B3069" s="0" t="s">
        <v>53</v>
      </c>
      <c r="C3069" s="0" t="s">
        <v>84</v>
      </c>
      <c r="D3069" s="0" t="s">
        <v>214</v>
      </c>
      <c r="E3069" s="0" t="n">
        <v>2037</v>
      </c>
      <c r="F3069" s="5" t="n">
        <v>19.4222796865507</v>
      </c>
      <c r="G3069" s="11" t="n">
        <v>0.1418116</v>
      </c>
      <c r="H3069" s="5" t="n">
        <v>2.75430455799725</v>
      </c>
      <c r="I3069" s="5" t="n">
        <v>16.6679751285534</v>
      </c>
    </row>
    <row r="3070" customFormat="false" ht="14.25" hidden="false" customHeight="false" outlineLevel="0" collapsed="false">
      <c r="A3070" s="0" t="s">
        <v>101</v>
      </c>
      <c r="B3070" s="0" t="s">
        <v>53</v>
      </c>
      <c r="C3070" s="0" t="s">
        <v>84</v>
      </c>
      <c r="D3070" s="0" t="s">
        <v>214</v>
      </c>
      <c r="E3070" s="0" t="n">
        <v>2038</v>
      </c>
      <c r="F3070" s="5" t="n">
        <v>22.7637039371026</v>
      </c>
      <c r="G3070" s="11" t="n">
        <v>0.1438464</v>
      </c>
      <c r="H3070" s="5" t="n">
        <v>3.27447686201803</v>
      </c>
      <c r="I3070" s="5" t="n">
        <v>19.4892270750846</v>
      </c>
    </row>
    <row r="3071" customFormat="false" ht="14.25" hidden="false" customHeight="false" outlineLevel="0" collapsed="false">
      <c r="A3071" s="0" t="s">
        <v>101</v>
      </c>
      <c r="B3071" s="0" t="s">
        <v>53</v>
      </c>
      <c r="C3071" s="0" t="s">
        <v>84</v>
      </c>
      <c r="D3071" s="0" t="s">
        <v>214</v>
      </c>
      <c r="E3071" s="0" t="n">
        <v>2039</v>
      </c>
      <c r="F3071" s="5" t="n">
        <v>26.4536154132475</v>
      </c>
      <c r="G3071" s="11" t="n">
        <v>0.1458812</v>
      </c>
      <c r="H3071" s="5" t="n">
        <v>3.85908516082304</v>
      </c>
      <c r="I3071" s="5" t="n">
        <v>22.5945302524244</v>
      </c>
    </row>
    <row r="3072" customFormat="false" ht="14.25" hidden="false" customHeight="false" outlineLevel="0" collapsed="false">
      <c r="A3072" s="0" t="s">
        <v>101</v>
      </c>
      <c r="B3072" s="0" t="s">
        <v>53</v>
      </c>
      <c r="C3072" s="0" t="s">
        <v>84</v>
      </c>
      <c r="D3072" s="0" t="s">
        <v>214</v>
      </c>
      <c r="E3072" s="0" t="n">
        <v>2040</v>
      </c>
      <c r="F3072" s="5" t="n">
        <v>30.6167245755125</v>
      </c>
      <c r="G3072" s="11" t="n">
        <v>0.147916</v>
      </c>
      <c r="H3072" s="5" t="n">
        <v>4.5287034323115</v>
      </c>
      <c r="I3072" s="5" t="n">
        <v>26.088021143201</v>
      </c>
    </row>
    <row r="3073" customFormat="false" ht="14.25" hidden="false" customHeight="false" outlineLevel="0" collapsed="false">
      <c r="A3073" s="0" t="s">
        <v>101</v>
      </c>
      <c r="B3073" s="0" t="s">
        <v>53</v>
      </c>
      <c r="C3073" s="0" t="s">
        <v>84</v>
      </c>
      <c r="D3073" s="0" t="s">
        <v>215</v>
      </c>
      <c r="E3073" s="0" t="n">
        <v>2024</v>
      </c>
      <c r="F3073" s="5" t="n">
        <v>0.15852108697411</v>
      </c>
      <c r="G3073" s="11" t="n">
        <v>0</v>
      </c>
      <c r="H3073" s="5" t="n">
        <v>0</v>
      </c>
      <c r="I3073" s="5" t="n">
        <v>0.15852108697411</v>
      </c>
    </row>
    <row r="3074" customFormat="false" ht="14.25" hidden="false" customHeight="false" outlineLevel="0" collapsed="false">
      <c r="A3074" s="0" t="s">
        <v>101</v>
      </c>
      <c r="B3074" s="0" t="s">
        <v>53</v>
      </c>
      <c r="C3074" s="0" t="s">
        <v>84</v>
      </c>
      <c r="D3074" s="0" t="s">
        <v>215</v>
      </c>
      <c r="E3074" s="0" t="n">
        <v>2025</v>
      </c>
      <c r="F3074" s="5" t="n">
        <v>0.277471188670364</v>
      </c>
      <c r="G3074" s="11" t="n">
        <v>0</v>
      </c>
      <c r="H3074" s="5" t="n">
        <v>0</v>
      </c>
      <c r="I3074" s="5" t="n">
        <v>0.277471188670364</v>
      </c>
    </row>
    <row r="3075" customFormat="false" ht="14.25" hidden="false" customHeight="false" outlineLevel="0" collapsed="false">
      <c r="A3075" s="0" t="s">
        <v>101</v>
      </c>
      <c r="B3075" s="0" t="s">
        <v>53</v>
      </c>
      <c r="C3075" s="0" t="s">
        <v>84</v>
      </c>
      <c r="D3075" s="0" t="s">
        <v>215</v>
      </c>
      <c r="E3075" s="0" t="n">
        <v>2026</v>
      </c>
      <c r="F3075" s="5" t="n">
        <v>0.550759123921639</v>
      </c>
      <c r="G3075" s="11" t="n">
        <v>0</v>
      </c>
      <c r="H3075" s="5" t="n">
        <v>0</v>
      </c>
      <c r="I3075" s="5" t="n">
        <v>0.550759123921639</v>
      </c>
    </row>
    <row r="3076" customFormat="false" ht="14.25" hidden="false" customHeight="false" outlineLevel="0" collapsed="false">
      <c r="A3076" s="0" t="s">
        <v>101</v>
      </c>
      <c r="B3076" s="0" t="s">
        <v>53</v>
      </c>
      <c r="C3076" s="0" t="s">
        <v>84</v>
      </c>
      <c r="D3076" s="0" t="s">
        <v>215</v>
      </c>
      <c r="E3076" s="0" t="n">
        <v>2027</v>
      </c>
      <c r="F3076" s="5" t="n">
        <v>0.993571424030515</v>
      </c>
      <c r="G3076" s="11" t="n">
        <v>0</v>
      </c>
      <c r="H3076" s="5" t="n">
        <v>0</v>
      </c>
      <c r="I3076" s="5" t="n">
        <v>0.993571424030515</v>
      </c>
    </row>
    <row r="3077" customFormat="false" ht="14.25" hidden="false" customHeight="false" outlineLevel="0" collapsed="false">
      <c r="A3077" s="0" t="s">
        <v>101</v>
      </c>
      <c r="B3077" s="0" t="s">
        <v>53</v>
      </c>
      <c r="C3077" s="0" t="s">
        <v>84</v>
      </c>
      <c r="D3077" s="0" t="s">
        <v>215</v>
      </c>
      <c r="E3077" s="0" t="n">
        <v>2028</v>
      </c>
      <c r="F3077" s="5" t="n">
        <v>1.58930632838672</v>
      </c>
      <c r="G3077" s="11" t="n">
        <v>0</v>
      </c>
      <c r="H3077" s="5" t="n">
        <v>0</v>
      </c>
      <c r="I3077" s="5" t="n">
        <v>1.58930632838672</v>
      </c>
    </row>
    <row r="3078" customFormat="false" ht="14.25" hidden="false" customHeight="false" outlineLevel="0" collapsed="false">
      <c r="A3078" s="0" t="s">
        <v>101</v>
      </c>
      <c r="B3078" s="0" t="s">
        <v>53</v>
      </c>
      <c r="C3078" s="0" t="s">
        <v>84</v>
      </c>
      <c r="D3078" s="0" t="s">
        <v>215</v>
      </c>
      <c r="E3078" s="0" t="n">
        <v>2029</v>
      </c>
      <c r="F3078" s="5" t="n">
        <v>2.29180565315768</v>
      </c>
      <c r="G3078" s="11" t="n">
        <v>0</v>
      </c>
      <c r="H3078" s="5" t="n">
        <v>0</v>
      </c>
      <c r="I3078" s="5" t="n">
        <v>2.29180565315768</v>
      </c>
    </row>
    <row r="3079" customFormat="false" ht="14.25" hidden="false" customHeight="false" outlineLevel="0" collapsed="false">
      <c r="A3079" s="0" t="s">
        <v>101</v>
      </c>
      <c r="B3079" s="0" t="s">
        <v>53</v>
      </c>
      <c r="C3079" s="0" t="s">
        <v>84</v>
      </c>
      <c r="D3079" s="0" t="s">
        <v>215</v>
      </c>
      <c r="E3079" s="0" t="n">
        <v>2030</v>
      </c>
      <c r="F3079" s="5" t="n">
        <v>3.13772735635424</v>
      </c>
      <c r="G3079" s="11" t="n">
        <v>0</v>
      </c>
      <c r="H3079" s="5" t="n">
        <v>0</v>
      </c>
      <c r="I3079" s="5" t="n">
        <v>3.13772735635424</v>
      </c>
    </row>
    <row r="3080" customFormat="false" ht="14.25" hidden="false" customHeight="false" outlineLevel="0" collapsed="false">
      <c r="A3080" s="0" t="s">
        <v>101</v>
      </c>
      <c r="B3080" s="0" t="s">
        <v>53</v>
      </c>
      <c r="C3080" s="0" t="s">
        <v>84</v>
      </c>
      <c r="D3080" s="0" t="s">
        <v>215</v>
      </c>
      <c r="E3080" s="0" t="n">
        <v>2031</v>
      </c>
      <c r="F3080" s="5" t="n">
        <v>3.873324250649</v>
      </c>
      <c r="G3080" s="11" t="n">
        <v>0</v>
      </c>
      <c r="H3080" s="5" t="n">
        <v>0</v>
      </c>
      <c r="I3080" s="5" t="n">
        <v>3.873324250649</v>
      </c>
    </row>
    <row r="3081" customFormat="false" ht="14.25" hidden="false" customHeight="false" outlineLevel="0" collapsed="false">
      <c r="A3081" s="0" t="s">
        <v>101</v>
      </c>
      <c r="B3081" s="0" t="s">
        <v>53</v>
      </c>
      <c r="C3081" s="0" t="s">
        <v>84</v>
      </c>
      <c r="D3081" s="0" t="s">
        <v>215</v>
      </c>
      <c r="E3081" s="0" t="n">
        <v>2032</v>
      </c>
      <c r="F3081" s="5" t="n">
        <v>4.73566862306557</v>
      </c>
      <c r="G3081" s="11" t="n">
        <v>0</v>
      </c>
      <c r="H3081" s="5" t="n">
        <v>0</v>
      </c>
      <c r="I3081" s="5" t="n">
        <v>4.73566862306557</v>
      </c>
    </row>
    <row r="3082" customFormat="false" ht="14.25" hidden="false" customHeight="false" outlineLevel="0" collapsed="false">
      <c r="A3082" s="0" t="s">
        <v>101</v>
      </c>
      <c r="B3082" s="0" t="s">
        <v>53</v>
      </c>
      <c r="C3082" s="0" t="s">
        <v>84</v>
      </c>
      <c r="D3082" s="0" t="s">
        <v>215</v>
      </c>
      <c r="E3082" s="0" t="n">
        <v>2033</v>
      </c>
      <c r="F3082" s="5" t="n">
        <v>5.77085414820555</v>
      </c>
      <c r="G3082" s="11" t="n">
        <v>0</v>
      </c>
      <c r="H3082" s="5" t="n">
        <v>0</v>
      </c>
      <c r="I3082" s="5" t="n">
        <v>5.77085414820555</v>
      </c>
    </row>
    <row r="3083" customFormat="false" ht="14.25" hidden="false" customHeight="false" outlineLevel="0" collapsed="false">
      <c r="A3083" s="0" t="s">
        <v>101</v>
      </c>
      <c r="B3083" s="0" t="s">
        <v>53</v>
      </c>
      <c r="C3083" s="0" t="s">
        <v>84</v>
      </c>
      <c r="D3083" s="0" t="s">
        <v>215</v>
      </c>
      <c r="E3083" s="0" t="n">
        <v>2034</v>
      </c>
      <c r="F3083" s="5" t="n">
        <v>6.99032307054622</v>
      </c>
      <c r="G3083" s="11" t="n">
        <v>0</v>
      </c>
      <c r="H3083" s="5" t="n">
        <v>0</v>
      </c>
      <c r="I3083" s="5" t="n">
        <v>6.99032307054622</v>
      </c>
    </row>
    <row r="3084" customFormat="false" ht="14.25" hidden="false" customHeight="false" outlineLevel="0" collapsed="false">
      <c r="A3084" s="0" t="s">
        <v>101</v>
      </c>
      <c r="B3084" s="0" t="s">
        <v>53</v>
      </c>
      <c r="C3084" s="0" t="s">
        <v>84</v>
      </c>
      <c r="D3084" s="0" t="s">
        <v>215</v>
      </c>
      <c r="E3084" s="0" t="n">
        <v>2035</v>
      </c>
      <c r="F3084" s="5" t="n">
        <v>8.3886236245089</v>
      </c>
      <c r="G3084" s="11" t="n">
        <v>0</v>
      </c>
      <c r="H3084" s="5" t="n">
        <v>0</v>
      </c>
      <c r="I3084" s="5" t="n">
        <v>8.3886236245089</v>
      </c>
    </row>
    <row r="3085" customFormat="false" ht="14.25" hidden="false" customHeight="false" outlineLevel="0" collapsed="false">
      <c r="A3085" s="0" t="s">
        <v>101</v>
      </c>
      <c r="B3085" s="0" t="s">
        <v>53</v>
      </c>
      <c r="C3085" s="0" t="s">
        <v>84</v>
      </c>
      <c r="D3085" s="0" t="s">
        <v>215</v>
      </c>
      <c r="E3085" s="0" t="n">
        <v>2036</v>
      </c>
      <c r="F3085" s="5" t="n">
        <v>9.96854942423352</v>
      </c>
      <c r="G3085" s="11" t="n">
        <v>0</v>
      </c>
      <c r="H3085" s="5" t="n">
        <v>0</v>
      </c>
      <c r="I3085" s="5" t="n">
        <v>9.96854942423352</v>
      </c>
    </row>
    <row r="3086" customFormat="false" ht="14.25" hidden="false" customHeight="false" outlineLevel="0" collapsed="false">
      <c r="A3086" s="0" t="s">
        <v>101</v>
      </c>
      <c r="B3086" s="0" t="s">
        <v>53</v>
      </c>
      <c r="C3086" s="0" t="s">
        <v>84</v>
      </c>
      <c r="D3086" s="0" t="s">
        <v>215</v>
      </c>
      <c r="E3086" s="0" t="n">
        <v>2037</v>
      </c>
      <c r="F3086" s="5" t="n">
        <v>11.6677979649501</v>
      </c>
      <c r="G3086" s="11" t="n">
        <v>0</v>
      </c>
      <c r="H3086" s="5" t="n">
        <v>0</v>
      </c>
      <c r="I3086" s="5" t="n">
        <v>11.6677979649501</v>
      </c>
    </row>
    <row r="3087" customFormat="false" ht="14.25" hidden="false" customHeight="false" outlineLevel="0" collapsed="false">
      <c r="A3087" s="0" t="s">
        <v>101</v>
      </c>
      <c r="B3087" s="0" t="s">
        <v>53</v>
      </c>
      <c r="C3087" s="0" t="s">
        <v>84</v>
      </c>
      <c r="D3087" s="0" t="s">
        <v>215</v>
      </c>
      <c r="E3087" s="0" t="n">
        <v>2038</v>
      </c>
      <c r="F3087" s="5" t="n">
        <v>13.4243411748803</v>
      </c>
      <c r="G3087" s="11" t="n">
        <v>0</v>
      </c>
      <c r="H3087" s="5" t="n">
        <v>0</v>
      </c>
      <c r="I3087" s="5" t="n">
        <v>13.4243411748803</v>
      </c>
    </row>
    <row r="3088" customFormat="false" ht="14.25" hidden="false" customHeight="false" outlineLevel="0" collapsed="false">
      <c r="A3088" s="0" t="s">
        <v>101</v>
      </c>
      <c r="B3088" s="0" t="s">
        <v>53</v>
      </c>
      <c r="C3088" s="0" t="s">
        <v>84</v>
      </c>
      <c r="D3088" s="0" t="s">
        <v>215</v>
      </c>
      <c r="E3088" s="0" t="n">
        <v>2039</v>
      </c>
      <c r="F3088" s="5" t="n">
        <v>15.0682679409376</v>
      </c>
      <c r="G3088" s="11" t="n">
        <v>0</v>
      </c>
      <c r="H3088" s="5" t="n">
        <v>0</v>
      </c>
      <c r="I3088" s="5" t="n">
        <v>15.0682679409376</v>
      </c>
    </row>
    <row r="3089" customFormat="false" ht="14.25" hidden="false" customHeight="false" outlineLevel="0" collapsed="false">
      <c r="A3089" s="0" t="s">
        <v>101</v>
      </c>
      <c r="B3089" s="0" t="s">
        <v>53</v>
      </c>
      <c r="C3089" s="0" t="s">
        <v>84</v>
      </c>
      <c r="D3089" s="0" t="s">
        <v>215</v>
      </c>
      <c r="E3089" s="0" t="n">
        <v>2040</v>
      </c>
      <c r="F3089" s="5" t="n">
        <v>16.6526536673937</v>
      </c>
      <c r="G3089" s="11" t="n">
        <v>0</v>
      </c>
      <c r="H3089" s="5" t="n">
        <v>0</v>
      </c>
      <c r="I3089" s="5" t="n">
        <v>16.6526536673937</v>
      </c>
    </row>
    <row r="3090" customFormat="false" ht="14.25" hidden="false" customHeight="false" outlineLevel="0" collapsed="false">
      <c r="A3090" s="0" t="s">
        <v>101</v>
      </c>
      <c r="B3090" s="0" t="s">
        <v>53</v>
      </c>
      <c r="C3090" s="0" t="s">
        <v>84</v>
      </c>
      <c r="D3090" s="0" t="s">
        <v>216</v>
      </c>
      <c r="E3090" s="0" t="n">
        <v>2024</v>
      </c>
      <c r="F3090" s="5" t="n">
        <v>3.35879166</v>
      </c>
      <c r="G3090" s="11" t="n">
        <v>0.074428</v>
      </c>
      <c r="H3090" s="5" t="n">
        <v>0.24998814567048</v>
      </c>
      <c r="I3090" s="5" t="n">
        <v>3.10880351432952</v>
      </c>
    </row>
    <row r="3091" customFormat="false" ht="14.25" hidden="false" customHeight="false" outlineLevel="0" collapsed="false">
      <c r="A3091" s="0" t="s">
        <v>101</v>
      </c>
      <c r="B3091" s="0" t="s">
        <v>53</v>
      </c>
      <c r="C3091" s="0" t="s">
        <v>84</v>
      </c>
      <c r="D3091" s="0" t="s">
        <v>216</v>
      </c>
      <c r="E3091" s="0" t="n">
        <v>2025</v>
      </c>
      <c r="F3091" s="5" t="n">
        <v>4.69249731013108</v>
      </c>
      <c r="G3091" s="11" t="n">
        <v>0.074428</v>
      </c>
      <c r="H3091" s="5" t="n">
        <v>0.349253189798436</v>
      </c>
      <c r="I3091" s="5" t="n">
        <v>4.34324412033265</v>
      </c>
    </row>
    <row r="3092" customFormat="false" ht="14.25" hidden="false" customHeight="false" outlineLevel="0" collapsed="false">
      <c r="A3092" s="0" t="s">
        <v>101</v>
      </c>
      <c r="B3092" s="0" t="s">
        <v>53</v>
      </c>
      <c r="C3092" s="0" t="s">
        <v>84</v>
      </c>
      <c r="D3092" s="0" t="s">
        <v>216</v>
      </c>
      <c r="E3092" s="0" t="n">
        <v>2026</v>
      </c>
      <c r="F3092" s="5" t="n">
        <v>6.23339934635567</v>
      </c>
      <c r="G3092" s="11" t="n">
        <v>0.081588</v>
      </c>
      <c r="H3092" s="5" t="n">
        <v>0.508570585870466</v>
      </c>
      <c r="I3092" s="5" t="n">
        <v>5.7248287604852</v>
      </c>
    </row>
    <row r="3093" customFormat="false" ht="14.25" hidden="false" customHeight="false" outlineLevel="0" collapsed="false">
      <c r="A3093" s="0" t="s">
        <v>101</v>
      </c>
      <c r="B3093" s="0" t="s">
        <v>53</v>
      </c>
      <c r="C3093" s="0" t="s">
        <v>84</v>
      </c>
      <c r="D3093" s="0" t="s">
        <v>216</v>
      </c>
      <c r="E3093" s="0" t="n">
        <v>2027</v>
      </c>
      <c r="F3093" s="5" t="n">
        <v>8.12734471418257</v>
      </c>
      <c r="G3093" s="11" t="n">
        <v>0.088748</v>
      </c>
      <c r="H3093" s="5" t="n">
        <v>0.721285588694275</v>
      </c>
      <c r="I3093" s="5" t="n">
        <v>7.4060591254883</v>
      </c>
    </row>
    <row r="3094" customFormat="false" ht="14.25" hidden="false" customHeight="false" outlineLevel="0" collapsed="false">
      <c r="A3094" s="0" t="s">
        <v>101</v>
      </c>
      <c r="B3094" s="0" t="s">
        <v>53</v>
      </c>
      <c r="C3094" s="0" t="s">
        <v>84</v>
      </c>
      <c r="D3094" s="0" t="s">
        <v>216</v>
      </c>
      <c r="E3094" s="0" t="n">
        <v>2028</v>
      </c>
      <c r="F3094" s="5" t="n">
        <v>10.7205702947151</v>
      </c>
      <c r="G3094" s="11" t="n">
        <v>0.095908</v>
      </c>
      <c r="H3094" s="5" t="n">
        <v>1.02818845582554</v>
      </c>
      <c r="I3094" s="5" t="n">
        <v>9.6923818388896</v>
      </c>
    </row>
    <row r="3095" customFormat="false" ht="14.25" hidden="false" customHeight="false" outlineLevel="0" collapsed="false">
      <c r="A3095" s="0" t="s">
        <v>101</v>
      </c>
      <c r="B3095" s="0" t="s">
        <v>53</v>
      </c>
      <c r="C3095" s="0" t="s">
        <v>84</v>
      </c>
      <c r="D3095" s="0" t="s">
        <v>216</v>
      </c>
      <c r="E3095" s="0" t="n">
        <v>2029</v>
      </c>
      <c r="F3095" s="5" t="n">
        <v>13.7248972905493</v>
      </c>
      <c r="G3095" s="11" t="n">
        <v>0.103068</v>
      </c>
      <c r="H3095" s="5" t="n">
        <v>1.41459771394233</v>
      </c>
      <c r="I3095" s="5" t="n">
        <v>12.310299576607</v>
      </c>
    </row>
    <row r="3096" customFormat="false" ht="14.25" hidden="false" customHeight="false" outlineLevel="0" collapsed="false">
      <c r="A3096" s="0" t="s">
        <v>101</v>
      </c>
      <c r="B3096" s="0" t="s">
        <v>53</v>
      </c>
      <c r="C3096" s="0" t="s">
        <v>84</v>
      </c>
      <c r="D3096" s="0" t="s">
        <v>216</v>
      </c>
      <c r="E3096" s="0" t="n">
        <v>2030</v>
      </c>
      <c r="F3096" s="5" t="n">
        <v>16.9890780647067</v>
      </c>
      <c r="G3096" s="11" t="n">
        <v>0.110228</v>
      </c>
      <c r="H3096" s="5" t="n">
        <v>1.87267209691649</v>
      </c>
      <c r="I3096" s="5" t="n">
        <v>15.1164059677902</v>
      </c>
    </row>
    <row r="3097" customFormat="false" ht="14.25" hidden="false" customHeight="false" outlineLevel="0" collapsed="false">
      <c r="A3097" s="0" t="s">
        <v>101</v>
      </c>
      <c r="B3097" s="0" t="s">
        <v>53</v>
      </c>
      <c r="C3097" s="0" t="s">
        <v>84</v>
      </c>
      <c r="D3097" s="0" t="s">
        <v>216</v>
      </c>
      <c r="E3097" s="0" t="n">
        <v>2031</v>
      </c>
      <c r="F3097" s="5" t="n">
        <v>20.7077941623469</v>
      </c>
      <c r="G3097" s="11" t="n">
        <v>0.1157308</v>
      </c>
      <c r="H3097" s="5" t="n">
        <v>2.39652958464374</v>
      </c>
      <c r="I3097" s="5" t="n">
        <v>18.3112645777032</v>
      </c>
    </row>
    <row r="3098" customFormat="false" ht="14.25" hidden="false" customHeight="false" outlineLevel="0" collapsed="false">
      <c r="A3098" s="0" t="s">
        <v>101</v>
      </c>
      <c r="B3098" s="0" t="s">
        <v>53</v>
      </c>
      <c r="C3098" s="0" t="s">
        <v>84</v>
      </c>
      <c r="D3098" s="0" t="s">
        <v>216</v>
      </c>
      <c r="E3098" s="0" t="n">
        <v>2032</v>
      </c>
      <c r="F3098" s="5" t="n">
        <v>24.4420427194804</v>
      </c>
      <c r="G3098" s="11" t="n">
        <v>0.1212336</v>
      </c>
      <c r="H3098" s="5" t="n">
        <v>2.9631968302364</v>
      </c>
      <c r="I3098" s="5" t="n">
        <v>21.478845889244</v>
      </c>
    </row>
    <row r="3099" customFormat="false" ht="14.25" hidden="false" customHeight="false" outlineLevel="0" collapsed="false">
      <c r="A3099" s="0" t="s">
        <v>101</v>
      </c>
      <c r="B3099" s="0" t="s">
        <v>53</v>
      </c>
      <c r="C3099" s="0" t="s">
        <v>84</v>
      </c>
      <c r="D3099" s="0" t="s">
        <v>216</v>
      </c>
      <c r="E3099" s="0" t="n">
        <v>2033</v>
      </c>
      <c r="F3099" s="5" t="n">
        <v>28.4047780496494</v>
      </c>
      <c r="G3099" s="11" t="n">
        <v>0.1267364</v>
      </c>
      <c r="H3099" s="5" t="n">
        <v>3.59991931281159</v>
      </c>
      <c r="I3099" s="5" t="n">
        <v>24.8048587368378</v>
      </c>
    </row>
    <row r="3100" customFormat="false" ht="14.25" hidden="false" customHeight="false" outlineLevel="0" collapsed="false">
      <c r="A3100" s="0" t="s">
        <v>101</v>
      </c>
      <c r="B3100" s="0" t="s">
        <v>53</v>
      </c>
      <c r="C3100" s="0" t="s">
        <v>84</v>
      </c>
      <c r="D3100" s="0" t="s">
        <v>216</v>
      </c>
      <c r="E3100" s="0" t="n">
        <v>2034</v>
      </c>
      <c r="F3100" s="5" t="n">
        <v>32.941273749822</v>
      </c>
      <c r="G3100" s="11" t="n">
        <v>0.1322392</v>
      </c>
      <c r="H3100" s="5" t="n">
        <v>4.35612768765746</v>
      </c>
      <c r="I3100" s="5" t="n">
        <v>28.5851460621645</v>
      </c>
    </row>
    <row r="3101" customFormat="false" ht="14.25" hidden="false" customHeight="false" outlineLevel="0" collapsed="false">
      <c r="A3101" s="0" t="s">
        <v>101</v>
      </c>
      <c r="B3101" s="0" t="s">
        <v>53</v>
      </c>
      <c r="C3101" s="0" t="s">
        <v>84</v>
      </c>
      <c r="D3101" s="0" t="s">
        <v>216</v>
      </c>
      <c r="E3101" s="0" t="n">
        <v>2035</v>
      </c>
      <c r="F3101" s="5" t="n">
        <v>37.4347335831345</v>
      </c>
      <c r="G3101" s="11" t="n">
        <v>0.137742</v>
      </c>
      <c r="H3101" s="5" t="n">
        <v>5.15633507320811</v>
      </c>
      <c r="I3101" s="5" t="n">
        <v>32.2783985099264</v>
      </c>
    </row>
    <row r="3102" customFormat="false" ht="14.25" hidden="false" customHeight="false" outlineLevel="0" collapsed="false">
      <c r="A3102" s="0" t="s">
        <v>101</v>
      </c>
      <c r="B3102" s="0" t="s">
        <v>53</v>
      </c>
      <c r="C3102" s="0" t="s">
        <v>84</v>
      </c>
      <c r="D3102" s="0" t="s">
        <v>216</v>
      </c>
      <c r="E3102" s="0" t="n">
        <v>2036</v>
      </c>
      <c r="F3102" s="5" t="n">
        <v>41.875506116264</v>
      </c>
      <c r="G3102" s="11" t="n">
        <v>0.1397768</v>
      </c>
      <c r="H3102" s="5" t="n">
        <v>5.85322424331181</v>
      </c>
      <c r="I3102" s="5" t="n">
        <v>36.0222818729522</v>
      </c>
    </row>
    <row r="3103" customFormat="false" ht="14.25" hidden="false" customHeight="false" outlineLevel="0" collapsed="false">
      <c r="A3103" s="0" t="s">
        <v>101</v>
      </c>
      <c r="B3103" s="0" t="s">
        <v>53</v>
      </c>
      <c r="C3103" s="0" t="s">
        <v>84</v>
      </c>
      <c r="D3103" s="0" t="s">
        <v>216</v>
      </c>
      <c r="E3103" s="0" t="n">
        <v>2037</v>
      </c>
      <c r="F3103" s="5" t="n">
        <v>46.1098303614396</v>
      </c>
      <c r="G3103" s="11" t="n">
        <v>0.1418116</v>
      </c>
      <c r="H3103" s="5" t="n">
        <v>6.53890881928433</v>
      </c>
      <c r="I3103" s="5" t="n">
        <v>39.5709215421553</v>
      </c>
    </row>
    <row r="3104" customFormat="false" ht="14.25" hidden="false" customHeight="false" outlineLevel="0" collapsed="false">
      <c r="A3104" s="0" t="s">
        <v>101</v>
      </c>
      <c r="B3104" s="0" t="s">
        <v>53</v>
      </c>
      <c r="C3104" s="0" t="s">
        <v>84</v>
      </c>
      <c r="D3104" s="0" t="s">
        <v>216</v>
      </c>
      <c r="E3104" s="0" t="n">
        <v>2038</v>
      </c>
      <c r="F3104" s="5" t="n">
        <v>49.6040376226234</v>
      </c>
      <c r="G3104" s="11" t="n">
        <v>0.1438464</v>
      </c>
      <c r="H3104" s="5" t="n">
        <v>7.13536223747893</v>
      </c>
      <c r="I3104" s="5" t="n">
        <v>42.4686753851445</v>
      </c>
    </row>
    <row r="3105" customFormat="false" ht="14.25" hidden="false" customHeight="false" outlineLevel="0" collapsed="false">
      <c r="A3105" s="0" t="s">
        <v>101</v>
      </c>
      <c r="B3105" s="0" t="s">
        <v>53</v>
      </c>
      <c r="C3105" s="0" t="s">
        <v>84</v>
      </c>
      <c r="D3105" s="0" t="s">
        <v>216</v>
      </c>
      <c r="E3105" s="0" t="n">
        <v>2039</v>
      </c>
      <c r="F3105" s="5" t="n">
        <v>52.893591075643</v>
      </c>
      <c r="G3105" s="11" t="n">
        <v>0.1458812</v>
      </c>
      <c r="H3105" s="5" t="n">
        <v>7.71618053842408</v>
      </c>
      <c r="I3105" s="5" t="n">
        <v>45.1774105372189</v>
      </c>
    </row>
    <row r="3106" customFormat="false" ht="14.25" hidden="false" customHeight="false" outlineLevel="0" collapsed="false">
      <c r="A3106" s="0" t="s">
        <v>101</v>
      </c>
      <c r="B3106" s="0" t="s">
        <v>53</v>
      </c>
      <c r="C3106" s="0" t="s">
        <v>84</v>
      </c>
      <c r="D3106" s="0" t="s">
        <v>216</v>
      </c>
      <c r="E3106" s="0" t="n">
        <v>2040</v>
      </c>
      <c r="F3106" s="5" t="n">
        <v>55.8814597218851</v>
      </c>
      <c r="G3106" s="11" t="n">
        <v>0.147916</v>
      </c>
      <c r="H3106" s="5" t="n">
        <v>8.26576199622235</v>
      </c>
      <c r="I3106" s="5" t="n">
        <v>47.6156977256627</v>
      </c>
    </row>
    <row r="3107" customFormat="false" ht="14.25" hidden="false" customHeight="false" outlineLevel="0" collapsed="false">
      <c r="A3107" s="0" t="s">
        <v>101</v>
      </c>
      <c r="B3107" s="0" t="s">
        <v>53</v>
      </c>
      <c r="C3107" s="0" t="s">
        <v>84</v>
      </c>
      <c r="D3107" s="0" t="s">
        <v>217</v>
      </c>
      <c r="E3107" s="0" t="n">
        <v>2024</v>
      </c>
      <c r="F3107" s="5" t="n">
        <v>0.000504</v>
      </c>
      <c r="G3107" s="11" t="n">
        <v>0</v>
      </c>
      <c r="H3107" s="5" t="n">
        <v>0</v>
      </c>
      <c r="I3107" s="5" t="n">
        <v>0.000504</v>
      </c>
    </row>
    <row r="3108" customFormat="false" ht="14.25" hidden="false" customHeight="false" outlineLevel="0" collapsed="false">
      <c r="A3108" s="0" t="s">
        <v>101</v>
      </c>
      <c r="B3108" s="0" t="s">
        <v>53</v>
      </c>
      <c r="C3108" s="0" t="s">
        <v>84</v>
      </c>
      <c r="D3108" s="0" t="s">
        <v>217</v>
      </c>
      <c r="E3108" s="0" t="n">
        <v>2025</v>
      </c>
      <c r="F3108" s="5" t="n">
        <v>0.00098802657480315</v>
      </c>
      <c r="G3108" s="11" t="n">
        <v>0</v>
      </c>
      <c r="H3108" s="5" t="n">
        <v>0</v>
      </c>
      <c r="I3108" s="5" t="n">
        <v>0.00098802657480315</v>
      </c>
    </row>
    <row r="3109" customFormat="false" ht="14.25" hidden="false" customHeight="false" outlineLevel="0" collapsed="false">
      <c r="A3109" s="0" t="s">
        <v>101</v>
      </c>
      <c r="B3109" s="0" t="s">
        <v>53</v>
      </c>
      <c r="C3109" s="0" t="s">
        <v>84</v>
      </c>
      <c r="D3109" s="0" t="s">
        <v>217</v>
      </c>
      <c r="E3109" s="0" t="n">
        <v>2026</v>
      </c>
      <c r="F3109" s="5" t="n">
        <v>0.00883647572824949</v>
      </c>
      <c r="G3109" s="11" t="n">
        <v>0</v>
      </c>
      <c r="H3109" s="5" t="n">
        <v>0</v>
      </c>
      <c r="I3109" s="5" t="n">
        <v>0.00883647572824949</v>
      </c>
    </row>
    <row r="3110" customFormat="false" ht="14.25" hidden="false" customHeight="false" outlineLevel="0" collapsed="false">
      <c r="A3110" s="0" t="s">
        <v>101</v>
      </c>
      <c r="B3110" s="0" t="s">
        <v>53</v>
      </c>
      <c r="C3110" s="0" t="s">
        <v>84</v>
      </c>
      <c r="D3110" s="0" t="s">
        <v>217</v>
      </c>
      <c r="E3110" s="0" t="n">
        <v>2027</v>
      </c>
      <c r="F3110" s="5" t="n">
        <v>0.0217869464529096</v>
      </c>
      <c r="G3110" s="11" t="n">
        <v>0</v>
      </c>
      <c r="H3110" s="5" t="n">
        <v>0</v>
      </c>
      <c r="I3110" s="5" t="n">
        <v>0.0217869464529096</v>
      </c>
    </row>
    <row r="3111" customFormat="false" ht="14.25" hidden="false" customHeight="false" outlineLevel="0" collapsed="false">
      <c r="A3111" s="0" t="s">
        <v>101</v>
      </c>
      <c r="B3111" s="0" t="s">
        <v>53</v>
      </c>
      <c r="C3111" s="0" t="s">
        <v>84</v>
      </c>
      <c r="D3111" s="0" t="s">
        <v>217</v>
      </c>
      <c r="E3111" s="0" t="n">
        <v>2028</v>
      </c>
      <c r="F3111" s="5" t="n">
        <v>0.039050367964851</v>
      </c>
      <c r="G3111" s="11" t="n">
        <v>0</v>
      </c>
      <c r="H3111" s="5" t="n">
        <v>0</v>
      </c>
      <c r="I3111" s="5" t="n">
        <v>0.039050367964851</v>
      </c>
    </row>
    <row r="3112" customFormat="false" ht="14.25" hidden="false" customHeight="false" outlineLevel="0" collapsed="false">
      <c r="A3112" s="0" t="s">
        <v>101</v>
      </c>
      <c r="B3112" s="0" t="s">
        <v>53</v>
      </c>
      <c r="C3112" s="0" t="s">
        <v>84</v>
      </c>
      <c r="D3112" s="0" t="s">
        <v>217</v>
      </c>
      <c r="E3112" s="0" t="n">
        <v>2029</v>
      </c>
      <c r="F3112" s="5" t="n">
        <v>0.0611792544748781</v>
      </c>
      <c r="G3112" s="11" t="n">
        <v>0</v>
      </c>
      <c r="H3112" s="5" t="n">
        <v>0</v>
      </c>
      <c r="I3112" s="5" t="n">
        <v>0.0611792544748781</v>
      </c>
    </row>
    <row r="3113" customFormat="false" ht="14.25" hidden="false" customHeight="false" outlineLevel="0" collapsed="false">
      <c r="A3113" s="0" t="s">
        <v>101</v>
      </c>
      <c r="B3113" s="0" t="s">
        <v>53</v>
      </c>
      <c r="C3113" s="0" t="s">
        <v>84</v>
      </c>
      <c r="D3113" s="0" t="s">
        <v>217</v>
      </c>
      <c r="E3113" s="0" t="n">
        <v>2030</v>
      </c>
      <c r="F3113" s="5" t="n">
        <v>0.0873194728040744</v>
      </c>
      <c r="G3113" s="11" t="n">
        <v>0</v>
      </c>
      <c r="H3113" s="5" t="n">
        <v>0</v>
      </c>
      <c r="I3113" s="5" t="n">
        <v>0.0873194728040744</v>
      </c>
    </row>
    <row r="3114" customFormat="false" ht="14.25" hidden="false" customHeight="false" outlineLevel="0" collapsed="false">
      <c r="A3114" s="0" t="s">
        <v>101</v>
      </c>
      <c r="B3114" s="0" t="s">
        <v>53</v>
      </c>
      <c r="C3114" s="0" t="s">
        <v>84</v>
      </c>
      <c r="D3114" s="0" t="s">
        <v>217</v>
      </c>
      <c r="E3114" s="0" t="n">
        <v>2031</v>
      </c>
      <c r="F3114" s="5" t="n">
        <v>0.137430021429491</v>
      </c>
      <c r="G3114" s="11" t="n">
        <v>0</v>
      </c>
      <c r="H3114" s="5" t="n">
        <v>0</v>
      </c>
      <c r="I3114" s="5" t="n">
        <v>0.137430021429491</v>
      </c>
    </row>
    <row r="3115" customFormat="false" ht="14.25" hidden="false" customHeight="false" outlineLevel="0" collapsed="false">
      <c r="A3115" s="0" t="s">
        <v>101</v>
      </c>
      <c r="B3115" s="0" t="s">
        <v>53</v>
      </c>
      <c r="C3115" s="0" t="s">
        <v>84</v>
      </c>
      <c r="D3115" s="0" t="s">
        <v>217</v>
      </c>
      <c r="E3115" s="0" t="n">
        <v>2032</v>
      </c>
      <c r="F3115" s="5" t="n">
        <v>0.204173853765595</v>
      </c>
      <c r="G3115" s="11" t="n">
        <v>0</v>
      </c>
      <c r="H3115" s="5" t="n">
        <v>0</v>
      </c>
      <c r="I3115" s="5" t="n">
        <v>0.204173853765595</v>
      </c>
    </row>
    <row r="3116" customFormat="false" ht="14.25" hidden="false" customHeight="false" outlineLevel="0" collapsed="false">
      <c r="A3116" s="0" t="s">
        <v>101</v>
      </c>
      <c r="B3116" s="0" t="s">
        <v>53</v>
      </c>
      <c r="C3116" s="0" t="s">
        <v>84</v>
      </c>
      <c r="D3116" s="0" t="s">
        <v>217</v>
      </c>
      <c r="E3116" s="0" t="n">
        <v>2033</v>
      </c>
      <c r="F3116" s="5" t="n">
        <v>0.282496410617645</v>
      </c>
      <c r="G3116" s="11" t="n">
        <v>0</v>
      </c>
      <c r="H3116" s="5" t="n">
        <v>0</v>
      </c>
      <c r="I3116" s="5" t="n">
        <v>0.282496410617645</v>
      </c>
    </row>
    <row r="3117" customFormat="false" ht="14.25" hidden="false" customHeight="false" outlineLevel="0" collapsed="false">
      <c r="A3117" s="0" t="s">
        <v>101</v>
      </c>
      <c r="B3117" s="0" t="s">
        <v>53</v>
      </c>
      <c r="C3117" s="0" t="s">
        <v>84</v>
      </c>
      <c r="D3117" s="0" t="s">
        <v>217</v>
      </c>
      <c r="E3117" s="0" t="n">
        <v>2034</v>
      </c>
      <c r="F3117" s="5" t="n">
        <v>0.366334391287987</v>
      </c>
      <c r="G3117" s="11" t="n">
        <v>0</v>
      </c>
      <c r="H3117" s="5" t="n">
        <v>0</v>
      </c>
      <c r="I3117" s="5" t="n">
        <v>0.366334391287987</v>
      </c>
    </row>
    <row r="3118" customFormat="false" ht="14.25" hidden="false" customHeight="false" outlineLevel="0" collapsed="false">
      <c r="A3118" s="0" t="s">
        <v>101</v>
      </c>
      <c r="B3118" s="0" t="s">
        <v>53</v>
      </c>
      <c r="C3118" s="0" t="s">
        <v>84</v>
      </c>
      <c r="D3118" s="0" t="s">
        <v>217</v>
      </c>
      <c r="E3118" s="0" t="n">
        <v>2035</v>
      </c>
      <c r="F3118" s="5" t="n">
        <v>0.497544628241648</v>
      </c>
      <c r="G3118" s="11" t="n">
        <v>0</v>
      </c>
      <c r="H3118" s="5" t="n">
        <v>0</v>
      </c>
      <c r="I3118" s="5" t="n">
        <v>0.497544628241648</v>
      </c>
    </row>
    <row r="3119" customFormat="false" ht="14.25" hidden="false" customHeight="false" outlineLevel="0" collapsed="false">
      <c r="A3119" s="0" t="s">
        <v>101</v>
      </c>
      <c r="B3119" s="0" t="s">
        <v>53</v>
      </c>
      <c r="C3119" s="0" t="s">
        <v>84</v>
      </c>
      <c r="D3119" s="0" t="s">
        <v>217</v>
      </c>
      <c r="E3119" s="0" t="n">
        <v>2036</v>
      </c>
      <c r="F3119" s="5" t="n">
        <v>0.631680751558061</v>
      </c>
      <c r="G3119" s="11" t="n">
        <v>0</v>
      </c>
      <c r="H3119" s="5" t="n">
        <v>0</v>
      </c>
      <c r="I3119" s="5" t="n">
        <v>0.631680751558061</v>
      </c>
    </row>
    <row r="3120" customFormat="false" ht="14.25" hidden="false" customHeight="false" outlineLevel="0" collapsed="false">
      <c r="A3120" s="0" t="s">
        <v>101</v>
      </c>
      <c r="B3120" s="0" t="s">
        <v>53</v>
      </c>
      <c r="C3120" s="0" t="s">
        <v>84</v>
      </c>
      <c r="D3120" s="0" t="s">
        <v>217</v>
      </c>
      <c r="E3120" s="0" t="n">
        <v>2037</v>
      </c>
      <c r="F3120" s="5" t="n">
        <v>0.771664525121001</v>
      </c>
      <c r="G3120" s="11" t="n">
        <v>0</v>
      </c>
      <c r="H3120" s="5" t="n">
        <v>0</v>
      </c>
      <c r="I3120" s="5" t="n">
        <v>0.771664525121001</v>
      </c>
    </row>
    <row r="3121" customFormat="false" ht="14.25" hidden="false" customHeight="false" outlineLevel="0" collapsed="false">
      <c r="A3121" s="0" t="s">
        <v>101</v>
      </c>
      <c r="B3121" s="0" t="s">
        <v>53</v>
      </c>
      <c r="C3121" s="0" t="s">
        <v>84</v>
      </c>
      <c r="D3121" s="0" t="s">
        <v>217</v>
      </c>
      <c r="E3121" s="0" t="n">
        <v>2038</v>
      </c>
      <c r="F3121" s="5" t="n">
        <v>0.910929699060525</v>
      </c>
      <c r="G3121" s="11" t="n">
        <v>0</v>
      </c>
      <c r="H3121" s="5" t="n">
        <v>0</v>
      </c>
      <c r="I3121" s="5" t="n">
        <v>0.910929699060525</v>
      </c>
    </row>
    <row r="3122" customFormat="false" ht="14.25" hidden="false" customHeight="false" outlineLevel="0" collapsed="false">
      <c r="A3122" s="0" t="s">
        <v>101</v>
      </c>
      <c r="B3122" s="0" t="s">
        <v>53</v>
      </c>
      <c r="C3122" s="0" t="s">
        <v>84</v>
      </c>
      <c r="D3122" s="0" t="s">
        <v>217</v>
      </c>
      <c r="E3122" s="0" t="n">
        <v>2039</v>
      </c>
      <c r="F3122" s="5" t="n">
        <v>1.04944498640548</v>
      </c>
      <c r="G3122" s="11" t="n">
        <v>0</v>
      </c>
      <c r="H3122" s="5" t="n">
        <v>0</v>
      </c>
      <c r="I3122" s="5" t="n">
        <v>1.04944498640548</v>
      </c>
    </row>
    <row r="3123" customFormat="false" ht="14.25" hidden="false" customHeight="false" outlineLevel="0" collapsed="false">
      <c r="A3123" s="0" t="s">
        <v>101</v>
      </c>
      <c r="B3123" s="0" t="s">
        <v>53</v>
      </c>
      <c r="C3123" s="0" t="s">
        <v>84</v>
      </c>
      <c r="D3123" s="0" t="s">
        <v>217</v>
      </c>
      <c r="E3123" s="0" t="n">
        <v>2040</v>
      </c>
      <c r="F3123" s="5" t="n">
        <v>1.18666077704197</v>
      </c>
      <c r="G3123" s="11" t="n">
        <v>0</v>
      </c>
      <c r="H3123" s="5" t="n">
        <v>0</v>
      </c>
      <c r="I3123" s="5" t="n">
        <v>1.18666077704197</v>
      </c>
    </row>
    <row r="3124" customFormat="false" ht="14.25" hidden="false" customHeight="false" outlineLevel="0" collapsed="false">
      <c r="A3124" s="0" t="s">
        <v>101</v>
      </c>
      <c r="B3124" s="0" t="s">
        <v>53</v>
      </c>
      <c r="C3124" s="0" t="s">
        <v>84</v>
      </c>
      <c r="D3124" s="0" t="s">
        <v>218</v>
      </c>
      <c r="E3124" s="0" t="n">
        <v>2024</v>
      </c>
      <c r="F3124" s="5" t="n">
        <v>5.481928</v>
      </c>
      <c r="G3124" s="11" t="n">
        <v>0</v>
      </c>
      <c r="H3124" s="5" t="n">
        <v>0</v>
      </c>
      <c r="I3124" s="5" t="n">
        <v>5.481928</v>
      </c>
    </row>
    <row r="3125" customFormat="false" ht="14.25" hidden="false" customHeight="false" outlineLevel="0" collapsed="false">
      <c r="A3125" s="0" t="s">
        <v>101</v>
      </c>
      <c r="B3125" s="0" t="s">
        <v>53</v>
      </c>
      <c r="C3125" s="0" t="s">
        <v>84</v>
      </c>
      <c r="D3125" s="0" t="s">
        <v>218</v>
      </c>
      <c r="E3125" s="0" t="n">
        <v>2025</v>
      </c>
      <c r="F3125" s="5" t="n">
        <v>5.74681411417323</v>
      </c>
      <c r="G3125" s="11" t="n">
        <v>0</v>
      </c>
      <c r="H3125" s="5" t="n">
        <v>0</v>
      </c>
      <c r="I3125" s="5" t="n">
        <v>5.74681411417323</v>
      </c>
    </row>
    <row r="3126" customFormat="false" ht="14.25" hidden="false" customHeight="false" outlineLevel="0" collapsed="false">
      <c r="A3126" s="0" t="s">
        <v>101</v>
      </c>
      <c r="B3126" s="0" t="s">
        <v>53</v>
      </c>
      <c r="C3126" s="0" t="s">
        <v>84</v>
      </c>
      <c r="D3126" s="0" t="s">
        <v>218</v>
      </c>
      <c r="E3126" s="0" t="n">
        <v>2026</v>
      </c>
      <c r="F3126" s="5" t="n">
        <v>6.01844020664443</v>
      </c>
      <c r="G3126" s="11" t="n">
        <v>0</v>
      </c>
      <c r="H3126" s="5" t="n">
        <v>0</v>
      </c>
      <c r="I3126" s="5" t="n">
        <v>6.01844020664443</v>
      </c>
    </row>
    <row r="3127" customFormat="false" ht="14.25" hidden="false" customHeight="false" outlineLevel="0" collapsed="false">
      <c r="A3127" s="0" t="s">
        <v>101</v>
      </c>
      <c r="B3127" s="0" t="s">
        <v>53</v>
      </c>
      <c r="C3127" s="0" t="s">
        <v>84</v>
      </c>
      <c r="D3127" s="0" t="s">
        <v>218</v>
      </c>
      <c r="E3127" s="0" t="n">
        <v>2027</v>
      </c>
      <c r="F3127" s="5" t="n">
        <v>6.30583877795119</v>
      </c>
      <c r="G3127" s="11" t="n">
        <v>0</v>
      </c>
      <c r="H3127" s="5" t="n">
        <v>0</v>
      </c>
      <c r="I3127" s="5" t="n">
        <v>6.30583877795119</v>
      </c>
    </row>
    <row r="3128" customFormat="false" ht="14.25" hidden="false" customHeight="false" outlineLevel="0" collapsed="false">
      <c r="A3128" s="0" t="s">
        <v>101</v>
      </c>
      <c r="B3128" s="0" t="s">
        <v>53</v>
      </c>
      <c r="C3128" s="0" t="s">
        <v>84</v>
      </c>
      <c r="D3128" s="0" t="s">
        <v>218</v>
      </c>
      <c r="E3128" s="0" t="n">
        <v>2028</v>
      </c>
      <c r="F3128" s="5" t="n">
        <v>6.59857593829741</v>
      </c>
      <c r="G3128" s="11" t="n">
        <v>0</v>
      </c>
      <c r="H3128" s="5" t="n">
        <v>0</v>
      </c>
      <c r="I3128" s="5" t="n">
        <v>6.59857593829741</v>
      </c>
    </row>
    <row r="3129" customFormat="false" ht="14.25" hidden="false" customHeight="false" outlineLevel="0" collapsed="false">
      <c r="A3129" s="0" t="s">
        <v>101</v>
      </c>
      <c r="B3129" s="0" t="s">
        <v>53</v>
      </c>
      <c r="C3129" s="0" t="s">
        <v>84</v>
      </c>
      <c r="D3129" s="0" t="s">
        <v>218</v>
      </c>
      <c r="E3129" s="0" t="n">
        <v>2029</v>
      </c>
      <c r="F3129" s="5" t="n">
        <v>6.9047449899838</v>
      </c>
      <c r="G3129" s="11" t="n">
        <v>0</v>
      </c>
      <c r="H3129" s="5" t="n">
        <v>0</v>
      </c>
      <c r="I3129" s="5" t="n">
        <v>6.9047449899838</v>
      </c>
    </row>
    <row r="3130" customFormat="false" ht="14.25" hidden="false" customHeight="false" outlineLevel="0" collapsed="false">
      <c r="A3130" s="0" t="s">
        <v>101</v>
      </c>
      <c r="B3130" s="0" t="s">
        <v>53</v>
      </c>
      <c r="C3130" s="0" t="s">
        <v>84</v>
      </c>
      <c r="D3130" s="0" t="s">
        <v>218</v>
      </c>
      <c r="E3130" s="0" t="n">
        <v>2030</v>
      </c>
      <c r="F3130" s="5" t="n">
        <v>7.22039717318313</v>
      </c>
      <c r="G3130" s="11" t="n">
        <v>0</v>
      </c>
      <c r="H3130" s="5" t="n">
        <v>0</v>
      </c>
      <c r="I3130" s="5" t="n">
        <v>7.22039717318313</v>
      </c>
    </row>
    <row r="3131" customFormat="false" ht="14.25" hidden="false" customHeight="false" outlineLevel="0" collapsed="false">
      <c r="A3131" s="0" t="s">
        <v>101</v>
      </c>
      <c r="B3131" s="0" t="s">
        <v>53</v>
      </c>
      <c r="C3131" s="0" t="s">
        <v>84</v>
      </c>
      <c r="D3131" s="0" t="s">
        <v>218</v>
      </c>
      <c r="E3131" s="0" t="n">
        <v>2031</v>
      </c>
      <c r="F3131" s="5" t="n">
        <v>7.54213582523865</v>
      </c>
      <c r="G3131" s="11" t="n">
        <v>0</v>
      </c>
      <c r="H3131" s="5" t="n">
        <v>0</v>
      </c>
      <c r="I3131" s="5" t="n">
        <v>7.54213582523865</v>
      </c>
    </row>
    <row r="3132" customFormat="false" ht="14.25" hidden="false" customHeight="false" outlineLevel="0" collapsed="false">
      <c r="A3132" s="0" t="s">
        <v>101</v>
      </c>
      <c r="B3132" s="0" t="s">
        <v>53</v>
      </c>
      <c r="C3132" s="0" t="s">
        <v>84</v>
      </c>
      <c r="D3132" s="0" t="s">
        <v>218</v>
      </c>
      <c r="E3132" s="0" t="n">
        <v>2032</v>
      </c>
      <c r="F3132" s="5" t="n">
        <v>7.8710622058352</v>
      </c>
      <c r="G3132" s="11" t="n">
        <v>0</v>
      </c>
      <c r="H3132" s="5" t="n">
        <v>0</v>
      </c>
      <c r="I3132" s="5" t="n">
        <v>7.8710622058352</v>
      </c>
    </row>
    <row r="3133" customFormat="false" ht="14.25" hidden="false" customHeight="false" outlineLevel="0" collapsed="false">
      <c r="A3133" s="0" t="s">
        <v>101</v>
      </c>
      <c r="B3133" s="0" t="s">
        <v>53</v>
      </c>
      <c r="C3133" s="0" t="s">
        <v>84</v>
      </c>
      <c r="D3133" s="0" t="s">
        <v>218</v>
      </c>
      <c r="E3133" s="0" t="n">
        <v>2033</v>
      </c>
      <c r="F3133" s="5" t="n">
        <v>8.2079884454482</v>
      </c>
      <c r="G3133" s="11" t="n">
        <v>0</v>
      </c>
      <c r="H3133" s="5" t="n">
        <v>0</v>
      </c>
      <c r="I3133" s="5" t="n">
        <v>8.2079884454482</v>
      </c>
    </row>
    <row r="3134" customFormat="false" ht="14.25" hidden="false" customHeight="false" outlineLevel="0" collapsed="false">
      <c r="A3134" s="0" t="s">
        <v>101</v>
      </c>
      <c r="B3134" s="0" t="s">
        <v>53</v>
      </c>
      <c r="C3134" s="0" t="s">
        <v>84</v>
      </c>
      <c r="D3134" s="0" t="s">
        <v>218</v>
      </c>
      <c r="E3134" s="0" t="n">
        <v>2034</v>
      </c>
      <c r="F3134" s="5" t="n">
        <v>8.53886974806024</v>
      </c>
      <c r="G3134" s="11" t="n">
        <v>0</v>
      </c>
      <c r="H3134" s="5" t="n">
        <v>0</v>
      </c>
      <c r="I3134" s="5" t="n">
        <v>8.53886974806024</v>
      </c>
    </row>
    <row r="3135" customFormat="false" ht="14.25" hidden="false" customHeight="false" outlineLevel="0" collapsed="false">
      <c r="A3135" s="0" t="s">
        <v>101</v>
      </c>
      <c r="B3135" s="0" t="s">
        <v>53</v>
      </c>
      <c r="C3135" s="0" t="s">
        <v>84</v>
      </c>
      <c r="D3135" s="0" t="s">
        <v>218</v>
      </c>
      <c r="E3135" s="0" t="n">
        <v>2035</v>
      </c>
      <c r="F3135" s="5" t="n">
        <v>8.87319869863237</v>
      </c>
      <c r="G3135" s="11" t="n">
        <v>0</v>
      </c>
      <c r="H3135" s="5" t="n">
        <v>0</v>
      </c>
      <c r="I3135" s="5" t="n">
        <v>8.87319869863237</v>
      </c>
    </row>
    <row r="3136" customFormat="false" ht="14.25" hidden="false" customHeight="false" outlineLevel="0" collapsed="false">
      <c r="A3136" s="0" t="s">
        <v>101</v>
      </c>
      <c r="B3136" s="0" t="s">
        <v>53</v>
      </c>
      <c r="C3136" s="0" t="s">
        <v>84</v>
      </c>
      <c r="D3136" s="0" t="s">
        <v>218</v>
      </c>
      <c r="E3136" s="0" t="n">
        <v>2036</v>
      </c>
      <c r="F3136" s="5" t="n">
        <v>9.21516210300703</v>
      </c>
      <c r="G3136" s="11" t="n">
        <v>0</v>
      </c>
      <c r="H3136" s="5" t="n">
        <v>0</v>
      </c>
      <c r="I3136" s="5" t="n">
        <v>9.21516210300703</v>
      </c>
    </row>
    <row r="3137" customFormat="false" ht="14.25" hidden="false" customHeight="false" outlineLevel="0" collapsed="false">
      <c r="A3137" s="0" t="s">
        <v>101</v>
      </c>
      <c r="B3137" s="0" t="s">
        <v>53</v>
      </c>
      <c r="C3137" s="0" t="s">
        <v>84</v>
      </c>
      <c r="D3137" s="0" t="s">
        <v>218</v>
      </c>
      <c r="E3137" s="0" t="n">
        <v>2037</v>
      </c>
      <c r="F3137" s="5" t="n">
        <v>9.56457191696204</v>
      </c>
      <c r="G3137" s="11" t="n">
        <v>0</v>
      </c>
      <c r="H3137" s="5" t="n">
        <v>0</v>
      </c>
      <c r="I3137" s="5" t="n">
        <v>9.56457191696204</v>
      </c>
    </row>
    <row r="3138" customFormat="false" ht="14.25" hidden="false" customHeight="false" outlineLevel="0" collapsed="false">
      <c r="A3138" s="0" t="s">
        <v>101</v>
      </c>
      <c r="B3138" s="0" t="s">
        <v>53</v>
      </c>
      <c r="C3138" s="0" t="s">
        <v>84</v>
      </c>
      <c r="D3138" s="0" t="s">
        <v>218</v>
      </c>
      <c r="E3138" s="0" t="n">
        <v>2038</v>
      </c>
      <c r="F3138" s="5" t="n">
        <v>9.92225322317299</v>
      </c>
      <c r="G3138" s="11" t="n">
        <v>0</v>
      </c>
      <c r="H3138" s="5" t="n">
        <v>0</v>
      </c>
      <c r="I3138" s="5" t="n">
        <v>9.92225322317299</v>
      </c>
    </row>
    <row r="3139" customFormat="false" ht="14.25" hidden="false" customHeight="false" outlineLevel="0" collapsed="false">
      <c r="A3139" s="0" t="s">
        <v>101</v>
      </c>
      <c r="B3139" s="0" t="s">
        <v>53</v>
      </c>
      <c r="C3139" s="0" t="s">
        <v>84</v>
      </c>
      <c r="D3139" s="0" t="s">
        <v>218</v>
      </c>
      <c r="E3139" s="0" t="n">
        <v>2039</v>
      </c>
      <c r="F3139" s="5" t="n">
        <v>10.2880491337033</v>
      </c>
      <c r="G3139" s="11" t="n">
        <v>0</v>
      </c>
      <c r="H3139" s="5" t="n">
        <v>0</v>
      </c>
      <c r="I3139" s="5" t="n">
        <v>10.2880491337033</v>
      </c>
    </row>
    <row r="3140" customFormat="false" ht="14.25" hidden="false" customHeight="false" outlineLevel="0" collapsed="false">
      <c r="A3140" s="0" t="s">
        <v>101</v>
      </c>
      <c r="B3140" s="0" t="s">
        <v>53</v>
      </c>
      <c r="C3140" s="0" t="s">
        <v>84</v>
      </c>
      <c r="D3140" s="0" t="s">
        <v>218</v>
      </c>
      <c r="E3140" s="0" t="n">
        <v>2040</v>
      </c>
      <c r="F3140" s="5" t="n">
        <v>10.6613430254091</v>
      </c>
      <c r="G3140" s="11" t="n">
        <v>0</v>
      </c>
      <c r="H3140" s="5" t="n">
        <v>0</v>
      </c>
      <c r="I3140" s="5" t="n">
        <v>10.6613430254091</v>
      </c>
    </row>
    <row r="3141" customFormat="false" ht="14.25" hidden="false" customHeight="false" outlineLevel="0" collapsed="false">
      <c r="A3141" s="0" t="s">
        <v>101</v>
      </c>
      <c r="B3141" s="0" t="s">
        <v>53</v>
      </c>
      <c r="C3141" s="0" t="s">
        <v>84</v>
      </c>
      <c r="D3141" s="0" t="s">
        <v>219</v>
      </c>
      <c r="E3141" s="0" t="n">
        <v>2024</v>
      </c>
      <c r="F3141" s="5" t="n">
        <v>0.351212</v>
      </c>
      <c r="G3141" s="11" t="n">
        <v>0</v>
      </c>
      <c r="H3141" s="5" t="n">
        <v>0</v>
      </c>
      <c r="I3141" s="5" t="n">
        <v>0.351212</v>
      </c>
    </row>
    <row r="3142" customFormat="false" ht="14.25" hidden="false" customHeight="false" outlineLevel="0" collapsed="false">
      <c r="A3142" s="0" t="s">
        <v>101</v>
      </c>
      <c r="B3142" s="0" t="s">
        <v>53</v>
      </c>
      <c r="C3142" s="0" t="s">
        <v>84</v>
      </c>
      <c r="D3142" s="0" t="s">
        <v>219</v>
      </c>
      <c r="E3142" s="0" t="n">
        <v>2025</v>
      </c>
      <c r="F3142" s="5" t="n">
        <v>0.510627918307087</v>
      </c>
      <c r="G3142" s="11" t="n">
        <v>0</v>
      </c>
      <c r="H3142" s="5" t="n">
        <v>0</v>
      </c>
      <c r="I3142" s="5" t="n">
        <v>0.510627918307087</v>
      </c>
    </row>
    <row r="3143" customFormat="false" ht="14.25" hidden="false" customHeight="false" outlineLevel="0" collapsed="false">
      <c r="A3143" s="0" t="s">
        <v>101</v>
      </c>
      <c r="B3143" s="0" t="s">
        <v>53</v>
      </c>
      <c r="C3143" s="0" t="s">
        <v>84</v>
      </c>
      <c r="D3143" s="0" t="s">
        <v>219</v>
      </c>
      <c r="E3143" s="0" t="n">
        <v>2026</v>
      </c>
      <c r="F3143" s="5" t="n">
        <v>0.581251155608782</v>
      </c>
      <c r="G3143" s="11" t="n">
        <v>0</v>
      </c>
      <c r="H3143" s="5" t="n">
        <v>0</v>
      </c>
      <c r="I3143" s="5" t="n">
        <v>0.581251155608782</v>
      </c>
    </row>
    <row r="3144" customFormat="false" ht="14.25" hidden="false" customHeight="false" outlineLevel="0" collapsed="false">
      <c r="A3144" s="0" t="s">
        <v>101</v>
      </c>
      <c r="B3144" s="0" t="s">
        <v>53</v>
      </c>
      <c r="C3144" s="0" t="s">
        <v>84</v>
      </c>
      <c r="D3144" s="0" t="s">
        <v>219</v>
      </c>
      <c r="E3144" s="0" t="n">
        <v>2027</v>
      </c>
      <c r="F3144" s="5" t="n">
        <v>0.646095893389048</v>
      </c>
      <c r="G3144" s="11" t="n">
        <v>0</v>
      </c>
      <c r="H3144" s="5" t="n">
        <v>0</v>
      </c>
      <c r="I3144" s="5" t="n">
        <v>0.646095893389048</v>
      </c>
    </row>
    <row r="3145" customFormat="false" ht="14.25" hidden="false" customHeight="false" outlineLevel="0" collapsed="false">
      <c r="A3145" s="0" t="s">
        <v>101</v>
      </c>
      <c r="B3145" s="0" t="s">
        <v>53</v>
      </c>
      <c r="C3145" s="0" t="s">
        <v>84</v>
      </c>
      <c r="D3145" s="0" t="s">
        <v>219</v>
      </c>
      <c r="E3145" s="0" t="n">
        <v>2028</v>
      </c>
      <c r="F3145" s="5" t="n">
        <v>0.708310649423269</v>
      </c>
      <c r="G3145" s="11" t="n">
        <v>0</v>
      </c>
      <c r="H3145" s="5" t="n">
        <v>0</v>
      </c>
      <c r="I3145" s="5" t="n">
        <v>0.708310649423269</v>
      </c>
    </row>
    <row r="3146" customFormat="false" ht="14.25" hidden="false" customHeight="false" outlineLevel="0" collapsed="false">
      <c r="A3146" s="0" t="s">
        <v>101</v>
      </c>
      <c r="B3146" s="0" t="s">
        <v>53</v>
      </c>
      <c r="C3146" s="0" t="s">
        <v>84</v>
      </c>
      <c r="D3146" s="0" t="s">
        <v>219</v>
      </c>
      <c r="E3146" s="0" t="n">
        <v>2029</v>
      </c>
      <c r="F3146" s="5" t="n">
        <v>0.764803705264899</v>
      </c>
      <c r="G3146" s="11" t="n">
        <v>0</v>
      </c>
      <c r="H3146" s="5" t="n">
        <v>0</v>
      </c>
      <c r="I3146" s="5" t="n">
        <v>0.764803705264899</v>
      </c>
    </row>
    <row r="3147" customFormat="false" ht="14.25" hidden="false" customHeight="false" outlineLevel="0" collapsed="false">
      <c r="A3147" s="0" t="s">
        <v>101</v>
      </c>
      <c r="B3147" s="0" t="s">
        <v>53</v>
      </c>
      <c r="C3147" s="0" t="s">
        <v>84</v>
      </c>
      <c r="D3147" s="0" t="s">
        <v>219</v>
      </c>
      <c r="E3147" s="0" t="n">
        <v>2030</v>
      </c>
      <c r="F3147" s="5" t="n">
        <v>0.809612134661615</v>
      </c>
      <c r="G3147" s="11" t="n">
        <v>0</v>
      </c>
      <c r="H3147" s="5" t="n">
        <v>0</v>
      </c>
      <c r="I3147" s="5" t="n">
        <v>0.809612134661615</v>
      </c>
    </row>
    <row r="3148" customFormat="false" ht="14.25" hidden="false" customHeight="false" outlineLevel="0" collapsed="false">
      <c r="A3148" s="0" t="s">
        <v>101</v>
      </c>
      <c r="B3148" s="0" t="s">
        <v>53</v>
      </c>
      <c r="C3148" s="0" t="s">
        <v>84</v>
      </c>
      <c r="D3148" s="0" t="s">
        <v>219</v>
      </c>
      <c r="E3148" s="0" t="n">
        <v>2031</v>
      </c>
      <c r="F3148" s="5" t="n">
        <v>0.832714185867659</v>
      </c>
      <c r="G3148" s="11" t="n">
        <v>0</v>
      </c>
      <c r="H3148" s="5" t="n">
        <v>0</v>
      </c>
      <c r="I3148" s="5" t="n">
        <v>0.832714185867659</v>
      </c>
    </row>
    <row r="3149" customFormat="false" ht="14.25" hidden="false" customHeight="false" outlineLevel="0" collapsed="false">
      <c r="A3149" s="0" t="s">
        <v>101</v>
      </c>
      <c r="B3149" s="0" t="s">
        <v>53</v>
      </c>
      <c r="C3149" s="0" t="s">
        <v>84</v>
      </c>
      <c r="D3149" s="0" t="s">
        <v>219</v>
      </c>
      <c r="E3149" s="0" t="n">
        <v>2032</v>
      </c>
      <c r="F3149" s="5" t="n">
        <v>0.83435138593693</v>
      </c>
      <c r="G3149" s="11" t="n">
        <v>0</v>
      </c>
      <c r="H3149" s="5" t="n">
        <v>0</v>
      </c>
      <c r="I3149" s="5" t="n">
        <v>0.83435138593693</v>
      </c>
    </row>
    <row r="3150" customFormat="false" ht="14.25" hidden="false" customHeight="false" outlineLevel="0" collapsed="false">
      <c r="A3150" s="0" t="s">
        <v>101</v>
      </c>
      <c r="B3150" s="0" t="s">
        <v>53</v>
      </c>
      <c r="C3150" s="0" t="s">
        <v>84</v>
      </c>
      <c r="D3150" s="0" t="s">
        <v>219</v>
      </c>
      <c r="E3150" s="0" t="n">
        <v>2033</v>
      </c>
      <c r="F3150" s="5" t="n">
        <v>0.82004112092675</v>
      </c>
      <c r="G3150" s="11" t="n">
        <v>0</v>
      </c>
      <c r="H3150" s="5" t="n">
        <v>0</v>
      </c>
      <c r="I3150" s="5" t="n">
        <v>0.82004112092675</v>
      </c>
    </row>
    <row r="3151" customFormat="false" ht="14.25" hidden="false" customHeight="false" outlineLevel="0" collapsed="false">
      <c r="A3151" s="0" t="s">
        <v>101</v>
      </c>
      <c r="B3151" s="0" t="s">
        <v>53</v>
      </c>
      <c r="C3151" s="0" t="s">
        <v>84</v>
      </c>
      <c r="D3151" s="0" t="s">
        <v>219</v>
      </c>
      <c r="E3151" s="0" t="n">
        <v>2034</v>
      </c>
      <c r="F3151" s="5" t="n">
        <v>0.792116115674075</v>
      </c>
      <c r="G3151" s="11" t="n">
        <v>0</v>
      </c>
      <c r="H3151" s="5" t="n">
        <v>0</v>
      </c>
      <c r="I3151" s="5" t="n">
        <v>0.792116115674075</v>
      </c>
    </row>
    <row r="3152" customFormat="false" ht="14.25" hidden="false" customHeight="false" outlineLevel="0" collapsed="false">
      <c r="A3152" s="0" t="s">
        <v>101</v>
      </c>
      <c r="B3152" s="0" t="s">
        <v>53</v>
      </c>
      <c r="C3152" s="0" t="s">
        <v>84</v>
      </c>
      <c r="D3152" s="0" t="s">
        <v>219</v>
      </c>
      <c r="E3152" s="0" t="n">
        <v>2035</v>
      </c>
      <c r="F3152" s="5" t="n">
        <v>0.757572805504599</v>
      </c>
      <c r="G3152" s="11" t="n">
        <v>0</v>
      </c>
      <c r="H3152" s="5" t="n">
        <v>0</v>
      </c>
      <c r="I3152" s="5" t="n">
        <v>0.757572805504599</v>
      </c>
    </row>
    <row r="3153" customFormat="false" ht="14.25" hidden="false" customHeight="false" outlineLevel="0" collapsed="false">
      <c r="A3153" s="0" t="s">
        <v>101</v>
      </c>
      <c r="B3153" s="0" t="s">
        <v>53</v>
      </c>
      <c r="C3153" s="0" t="s">
        <v>84</v>
      </c>
      <c r="D3153" s="0" t="s">
        <v>219</v>
      </c>
      <c r="E3153" s="0" t="n">
        <v>2036</v>
      </c>
      <c r="F3153" s="5" t="n">
        <v>0.72005488768006</v>
      </c>
      <c r="G3153" s="11" t="n">
        <v>0</v>
      </c>
      <c r="H3153" s="5" t="n">
        <v>0</v>
      </c>
      <c r="I3153" s="5" t="n">
        <v>0.72005488768006</v>
      </c>
    </row>
    <row r="3154" customFormat="false" ht="14.25" hidden="false" customHeight="false" outlineLevel="0" collapsed="false">
      <c r="A3154" s="0" t="s">
        <v>101</v>
      </c>
      <c r="B3154" s="0" t="s">
        <v>53</v>
      </c>
      <c r="C3154" s="0" t="s">
        <v>84</v>
      </c>
      <c r="D3154" s="0" t="s">
        <v>219</v>
      </c>
      <c r="E3154" s="0" t="n">
        <v>2037</v>
      </c>
      <c r="F3154" s="5" t="n">
        <v>0.672140897931737</v>
      </c>
      <c r="G3154" s="11" t="n">
        <v>0</v>
      </c>
      <c r="H3154" s="5" t="n">
        <v>0</v>
      </c>
      <c r="I3154" s="5" t="n">
        <v>0.672140897931737</v>
      </c>
    </row>
    <row r="3155" customFormat="false" ht="14.25" hidden="false" customHeight="false" outlineLevel="0" collapsed="false">
      <c r="A3155" s="0" t="s">
        <v>101</v>
      </c>
      <c r="B3155" s="0" t="s">
        <v>53</v>
      </c>
      <c r="C3155" s="0" t="s">
        <v>84</v>
      </c>
      <c r="D3155" s="0" t="s">
        <v>219</v>
      </c>
      <c r="E3155" s="0" t="n">
        <v>2038</v>
      </c>
      <c r="F3155" s="5" t="n">
        <v>0.619920879367137</v>
      </c>
      <c r="G3155" s="11" t="n">
        <v>0</v>
      </c>
      <c r="H3155" s="5" t="n">
        <v>0</v>
      </c>
      <c r="I3155" s="5" t="n">
        <v>0.619920879367137</v>
      </c>
    </row>
    <row r="3156" customFormat="false" ht="14.25" hidden="false" customHeight="false" outlineLevel="0" collapsed="false">
      <c r="A3156" s="0" t="s">
        <v>101</v>
      </c>
      <c r="B3156" s="0" t="s">
        <v>53</v>
      </c>
      <c r="C3156" s="0" t="s">
        <v>84</v>
      </c>
      <c r="D3156" s="0" t="s">
        <v>219</v>
      </c>
      <c r="E3156" s="0" t="n">
        <v>2039</v>
      </c>
      <c r="F3156" s="5" t="n">
        <v>0.566817516410191</v>
      </c>
      <c r="G3156" s="11" t="n">
        <v>0</v>
      </c>
      <c r="H3156" s="5" t="n">
        <v>0</v>
      </c>
      <c r="I3156" s="5" t="n">
        <v>0.566817516410191</v>
      </c>
    </row>
    <row r="3157" customFormat="false" ht="14.25" hidden="false" customHeight="false" outlineLevel="0" collapsed="false">
      <c r="A3157" s="0" t="s">
        <v>101</v>
      </c>
      <c r="B3157" s="0" t="s">
        <v>53</v>
      </c>
      <c r="C3157" s="0" t="s">
        <v>84</v>
      </c>
      <c r="D3157" s="0" t="s">
        <v>219</v>
      </c>
      <c r="E3157" s="0" t="n">
        <v>2040</v>
      </c>
      <c r="F3157" s="5" t="n">
        <v>0.512541754825569</v>
      </c>
      <c r="G3157" s="11" t="n">
        <v>0</v>
      </c>
      <c r="H3157" s="5" t="n">
        <v>0</v>
      </c>
      <c r="I3157" s="5" t="n">
        <v>0.512541754825569</v>
      </c>
    </row>
    <row r="3158" customFormat="false" ht="14.25" hidden="false" customHeight="false" outlineLevel="0" collapsed="false">
      <c r="A3158" s="0" t="s">
        <v>102</v>
      </c>
      <c r="B3158" s="0" t="s">
        <v>40</v>
      </c>
      <c r="C3158" s="0" t="s">
        <v>65</v>
      </c>
      <c r="D3158" s="0" t="s">
        <v>220</v>
      </c>
      <c r="E3158" s="0" t="n">
        <v>2025</v>
      </c>
      <c r="F3158" s="5" t="n">
        <v>35.6456880741856</v>
      </c>
      <c r="G3158" s="11" t="n">
        <v>0.016418</v>
      </c>
      <c r="H3158" s="5" t="n">
        <v>0.585230906801979</v>
      </c>
      <c r="I3158" s="5" t="n">
        <v>35.0604571673836</v>
      </c>
    </row>
    <row r="3159" customFormat="false" ht="14.25" hidden="false" customHeight="false" outlineLevel="0" collapsed="false">
      <c r="A3159" s="0" t="s">
        <v>102</v>
      </c>
      <c r="B3159" s="0" t="s">
        <v>40</v>
      </c>
      <c r="C3159" s="0" t="s">
        <v>65</v>
      </c>
      <c r="D3159" s="0" t="s">
        <v>220</v>
      </c>
      <c r="E3159" s="0" t="n">
        <v>2026</v>
      </c>
      <c r="F3159" s="5" t="n">
        <v>77.7516203236423</v>
      </c>
      <c r="G3159" s="11" t="n">
        <v>0.0194014</v>
      </c>
      <c r="H3159" s="5" t="n">
        <v>1.50849028654711</v>
      </c>
      <c r="I3159" s="5" t="n">
        <v>76.2431300370952</v>
      </c>
    </row>
    <row r="3160" customFormat="false" ht="14.25" hidden="false" customHeight="false" outlineLevel="0" collapsed="false">
      <c r="A3160" s="0" t="s">
        <v>102</v>
      </c>
      <c r="B3160" s="0" t="s">
        <v>40</v>
      </c>
      <c r="C3160" s="0" t="s">
        <v>65</v>
      </c>
      <c r="D3160" s="0" t="s">
        <v>220</v>
      </c>
      <c r="E3160" s="0" t="n">
        <v>2027</v>
      </c>
      <c r="F3160" s="5" t="n">
        <v>120.683588312152</v>
      </c>
      <c r="G3160" s="11" t="n">
        <v>0.0223848</v>
      </c>
      <c r="H3160" s="5" t="n">
        <v>2.70147798764986</v>
      </c>
      <c r="I3160" s="5" t="n">
        <v>117.982110324502</v>
      </c>
    </row>
    <row r="3161" customFormat="false" ht="14.25" hidden="false" customHeight="false" outlineLevel="0" collapsed="false">
      <c r="A3161" s="0" t="s">
        <v>102</v>
      </c>
      <c r="B3161" s="0" t="s">
        <v>40</v>
      </c>
      <c r="C3161" s="0" t="s">
        <v>65</v>
      </c>
      <c r="D3161" s="0" t="s">
        <v>220</v>
      </c>
      <c r="E3161" s="0" t="n">
        <v>2028</v>
      </c>
      <c r="F3161" s="5" t="n">
        <v>167.338840157261</v>
      </c>
      <c r="G3161" s="11" t="n">
        <v>0.0253682</v>
      </c>
      <c r="H3161" s="5" t="n">
        <v>4.24508516487742</v>
      </c>
      <c r="I3161" s="5" t="n">
        <v>163.093754992383</v>
      </c>
    </row>
    <row r="3162" customFormat="false" ht="14.25" hidden="false" customHeight="false" outlineLevel="0" collapsed="false">
      <c r="A3162" s="0" t="s">
        <v>102</v>
      </c>
      <c r="B3162" s="0" t="s">
        <v>40</v>
      </c>
      <c r="C3162" s="0" t="s">
        <v>65</v>
      </c>
      <c r="D3162" s="0" t="s">
        <v>220</v>
      </c>
      <c r="E3162" s="0" t="n">
        <v>2029</v>
      </c>
      <c r="F3162" s="5" t="n">
        <v>193.975605361776</v>
      </c>
      <c r="G3162" s="11" t="n">
        <v>0.0283516</v>
      </c>
      <c r="H3162" s="5" t="n">
        <v>5.49951877297492</v>
      </c>
      <c r="I3162" s="5" t="n">
        <v>188.476086588801</v>
      </c>
    </row>
    <row r="3163" customFormat="false" ht="14.25" hidden="false" customHeight="false" outlineLevel="0" collapsed="false">
      <c r="A3163" s="0" t="s">
        <v>102</v>
      </c>
      <c r="B3163" s="0" t="s">
        <v>40</v>
      </c>
      <c r="C3163" s="0" t="s">
        <v>65</v>
      </c>
      <c r="D3163" s="0" t="s">
        <v>220</v>
      </c>
      <c r="E3163" s="0" t="n">
        <v>2030</v>
      </c>
      <c r="F3163" s="5" t="n">
        <v>221.401714779054</v>
      </c>
      <c r="G3163" s="11" t="n">
        <v>0.031335</v>
      </c>
      <c r="H3163" s="5" t="n">
        <v>6.93762273260166</v>
      </c>
      <c r="I3163" s="5" t="n">
        <v>214.464092046453</v>
      </c>
    </row>
    <row r="3164" customFormat="false" ht="14.25" hidden="false" customHeight="false" outlineLevel="0" collapsed="false">
      <c r="A3164" s="0" t="s">
        <v>102</v>
      </c>
      <c r="B3164" s="0" t="s">
        <v>40</v>
      </c>
      <c r="C3164" s="0" t="s">
        <v>65</v>
      </c>
      <c r="D3164" s="0" t="s">
        <v>220</v>
      </c>
      <c r="E3164" s="0" t="n">
        <v>2031</v>
      </c>
      <c r="F3164" s="5" t="n">
        <v>251.219838315381</v>
      </c>
      <c r="G3164" s="11" t="n">
        <v>0.0341494</v>
      </c>
      <c r="H3164" s="5" t="n">
        <v>8.57900674656728</v>
      </c>
      <c r="I3164" s="5" t="n">
        <v>242.640831568814</v>
      </c>
    </row>
    <row r="3165" customFormat="false" ht="14.25" hidden="false" customHeight="false" outlineLevel="0" collapsed="false">
      <c r="A3165" s="0" t="s">
        <v>102</v>
      </c>
      <c r="B3165" s="0" t="s">
        <v>40</v>
      </c>
      <c r="C3165" s="0" t="s">
        <v>65</v>
      </c>
      <c r="D3165" s="0" t="s">
        <v>220</v>
      </c>
      <c r="E3165" s="0" t="n">
        <v>2032</v>
      </c>
      <c r="F3165" s="5" t="n">
        <v>276.037394263102</v>
      </c>
      <c r="G3165" s="11" t="n">
        <v>0.0369638</v>
      </c>
      <c r="H3165" s="5" t="n">
        <v>10.2033910340625</v>
      </c>
      <c r="I3165" s="5" t="n">
        <v>265.83400322904</v>
      </c>
    </row>
    <row r="3166" customFormat="false" ht="14.25" hidden="false" customHeight="false" outlineLevel="0" collapsed="false">
      <c r="A3166" s="0" t="s">
        <v>102</v>
      </c>
      <c r="B3166" s="0" t="s">
        <v>40</v>
      </c>
      <c r="C3166" s="0" t="s">
        <v>65</v>
      </c>
      <c r="D3166" s="0" t="s">
        <v>220</v>
      </c>
      <c r="E3166" s="0" t="n">
        <v>2033</v>
      </c>
      <c r="F3166" s="5" t="n">
        <v>302.602323337556</v>
      </c>
      <c r="G3166" s="11" t="n">
        <v>0.0397782</v>
      </c>
      <c r="H3166" s="5" t="n">
        <v>12.036975738186</v>
      </c>
      <c r="I3166" s="5" t="n">
        <v>290.56534759937</v>
      </c>
    </row>
    <row r="3167" customFormat="false" ht="14.25" hidden="false" customHeight="false" outlineLevel="0" collapsed="false">
      <c r="A3167" s="0" t="s">
        <v>102</v>
      </c>
      <c r="B3167" s="0" t="s">
        <v>40</v>
      </c>
      <c r="C3167" s="0" t="s">
        <v>65</v>
      </c>
      <c r="D3167" s="0" t="s">
        <v>220</v>
      </c>
      <c r="E3167" s="0" t="n">
        <v>2034</v>
      </c>
      <c r="F3167" s="5" t="n">
        <v>330.904755090413</v>
      </c>
      <c r="G3167" s="11" t="n">
        <v>0.0425926</v>
      </c>
      <c r="H3167" s="5" t="n">
        <v>14.0940938716639</v>
      </c>
      <c r="I3167" s="5" t="n">
        <v>316.810661218749</v>
      </c>
    </row>
    <row r="3168" customFormat="false" ht="14.25" hidden="false" customHeight="false" outlineLevel="0" collapsed="false">
      <c r="A3168" s="0" t="s">
        <v>102</v>
      </c>
      <c r="B3168" s="0" t="s">
        <v>40</v>
      </c>
      <c r="C3168" s="0" t="s">
        <v>65</v>
      </c>
      <c r="D3168" s="0" t="s">
        <v>220</v>
      </c>
      <c r="E3168" s="0" t="n">
        <v>2035</v>
      </c>
      <c r="F3168" s="5" t="n">
        <v>358.277810261169</v>
      </c>
      <c r="G3168" s="11" t="n">
        <v>0.045407</v>
      </c>
      <c r="H3168" s="5" t="n">
        <v>16.2683205305289</v>
      </c>
      <c r="I3168" s="5" t="n">
        <v>342.00948973064</v>
      </c>
    </row>
    <row r="3169" customFormat="false" ht="14.25" hidden="false" customHeight="false" outlineLevel="0" collapsed="false">
      <c r="A3169" s="0" t="s">
        <v>102</v>
      </c>
      <c r="B3169" s="0" t="s">
        <v>40</v>
      </c>
      <c r="C3169" s="0" t="s">
        <v>65</v>
      </c>
      <c r="D3169" s="0" t="s">
        <v>220</v>
      </c>
      <c r="E3169" s="0" t="n">
        <v>2036</v>
      </c>
      <c r="F3169" s="5" t="n">
        <v>386.704871114895</v>
      </c>
      <c r="G3169" s="11" t="n">
        <v>0.0478248</v>
      </c>
      <c r="H3169" s="5" t="n">
        <v>18.4940831200956</v>
      </c>
      <c r="I3169" s="5" t="n">
        <v>368.210787994799</v>
      </c>
    </row>
    <row r="3170" customFormat="false" ht="14.25" hidden="false" customHeight="false" outlineLevel="0" collapsed="false">
      <c r="A3170" s="0" t="s">
        <v>102</v>
      </c>
      <c r="B3170" s="0" t="s">
        <v>40</v>
      </c>
      <c r="C3170" s="0" t="s">
        <v>65</v>
      </c>
      <c r="D3170" s="0" t="s">
        <v>220</v>
      </c>
      <c r="E3170" s="0" t="n">
        <v>2037</v>
      </c>
      <c r="F3170" s="5" t="n">
        <v>412.310499910499</v>
      </c>
      <c r="G3170" s="11" t="n">
        <v>0.0502426</v>
      </c>
      <c r="H3170" s="5" t="n">
        <v>20.7155515228033</v>
      </c>
      <c r="I3170" s="5" t="n">
        <v>391.594948387696</v>
      </c>
    </row>
    <row r="3171" customFormat="false" ht="14.25" hidden="false" customHeight="false" outlineLevel="0" collapsed="false">
      <c r="A3171" s="0" t="s">
        <v>102</v>
      </c>
      <c r="B3171" s="0" t="s">
        <v>40</v>
      </c>
      <c r="C3171" s="0" t="s">
        <v>65</v>
      </c>
      <c r="D3171" s="0" t="s">
        <v>220</v>
      </c>
      <c r="E3171" s="0" t="n">
        <v>2038</v>
      </c>
      <c r="F3171" s="5" t="n">
        <v>439.06568603746</v>
      </c>
      <c r="G3171" s="11" t="n">
        <v>0.0526604</v>
      </c>
      <c r="H3171" s="5" t="n">
        <v>23.121374653007</v>
      </c>
      <c r="I3171" s="5" t="n">
        <v>415.944311384453</v>
      </c>
    </row>
    <row r="3172" customFormat="false" ht="14.25" hidden="false" customHeight="false" outlineLevel="0" collapsed="false">
      <c r="A3172" s="0" t="s">
        <v>102</v>
      </c>
      <c r="B3172" s="0" t="s">
        <v>40</v>
      </c>
      <c r="C3172" s="0" t="s">
        <v>65</v>
      </c>
      <c r="D3172" s="0" t="s">
        <v>220</v>
      </c>
      <c r="E3172" s="0" t="n">
        <v>2039</v>
      </c>
      <c r="F3172" s="5" t="n">
        <v>460.286796215831</v>
      </c>
      <c r="G3172" s="11" t="n">
        <v>0.0550782</v>
      </c>
      <c r="H3172" s="5" t="n">
        <v>25.3517682193348</v>
      </c>
      <c r="I3172" s="5" t="n">
        <v>434.935027996497</v>
      </c>
    </row>
    <row r="3173" customFormat="false" ht="14.25" hidden="false" customHeight="false" outlineLevel="0" collapsed="false">
      <c r="A3173" s="0" t="s">
        <v>102</v>
      </c>
      <c r="B3173" s="0" t="s">
        <v>40</v>
      </c>
      <c r="C3173" s="0" t="s">
        <v>65</v>
      </c>
      <c r="D3173" s="0" t="s">
        <v>220</v>
      </c>
      <c r="E3173" s="0" t="n">
        <v>2040</v>
      </c>
      <c r="F3173" s="5" t="n">
        <v>488.00796487579</v>
      </c>
      <c r="G3173" s="11" t="n">
        <v>0.057496</v>
      </c>
      <c r="H3173" s="5" t="n">
        <v>28.0585059484984</v>
      </c>
      <c r="I3173" s="5" t="n">
        <v>459.949458927292</v>
      </c>
    </row>
    <row r="3174" customFormat="false" ht="14.25" hidden="false" customHeight="false" outlineLevel="0" collapsed="false">
      <c r="A3174" s="0" t="s">
        <v>102</v>
      </c>
      <c r="B3174" s="0" t="s">
        <v>40</v>
      </c>
      <c r="C3174" s="0" t="s">
        <v>65</v>
      </c>
      <c r="D3174" s="0" t="s">
        <v>204</v>
      </c>
      <c r="E3174" s="0" t="n">
        <v>2024</v>
      </c>
      <c r="F3174" s="5" t="n">
        <v>20.7598970238892</v>
      </c>
      <c r="G3174" s="11" t="n">
        <v>0.02</v>
      </c>
      <c r="H3174" s="5" t="n">
        <v>0.415197940477783</v>
      </c>
      <c r="I3174" s="5" t="n">
        <v>20.3446990834114</v>
      </c>
    </row>
    <row r="3175" customFormat="false" ht="14.25" hidden="false" customHeight="false" outlineLevel="0" collapsed="false">
      <c r="A3175" s="0" t="s">
        <v>102</v>
      </c>
      <c r="B3175" s="0" t="s">
        <v>40</v>
      </c>
      <c r="C3175" s="0" t="s">
        <v>65</v>
      </c>
      <c r="D3175" s="0" t="s">
        <v>204</v>
      </c>
      <c r="E3175" s="0" t="n">
        <v>2024</v>
      </c>
      <c r="F3175" s="5" t="n">
        <v>527.726543344769</v>
      </c>
      <c r="G3175" s="11" t="n">
        <v>0.02</v>
      </c>
      <c r="H3175" s="5" t="n">
        <v>10.5545308668954</v>
      </c>
      <c r="I3175" s="5" t="n">
        <v>517.172012477873</v>
      </c>
    </row>
    <row r="3176" customFormat="false" ht="14.25" hidden="false" customHeight="false" outlineLevel="0" collapsed="false">
      <c r="A3176" s="0" t="s">
        <v>102</v>
      </c>
      <c r="B3176" s="0" t="s">
        <v>40</v>
      </c>
      <c r="C3176" s="0" t="s">
        <v>65</v>
      </c>
      <c r="D3176" s="0" t="s">
        <v>204</v>
      </c>
      <c r="E3176" s="0" t="n">
        <v>2024</v>
      </c>
      <c r="F3176" s="5" t="n">
        <v>987.00123697961</v>
      </c>
      <c r="G3176" s="11" t="n">
        <v>0.02</v>
      </c>
      <c r="H3176" s="5" t="n">
        <v>19.7400247395922</v>
      </c>
      <c r="I3176" s="5" t="n">
        <v>967.261212240018</v>
      </c>
    </row>
    <row r="3177" customFormat="false" ht="14.25" hidden="false" customHeight="false" outlineLevel="0" collapsed="false">
      <c r="A3177" s="0" t="s">
        <v>102</v>
      </c>
      <c r="B3177" s="0" t="s">
        <v>40</v>
      </c>
      <c r="C3177" s="0" t="s">
        <v>65</v>
      </c>
      <c r="D3177" s="0" t="s">
        <v>204</v>
      </c>
      <c r="E3177" s="0" t="n">
        <v>2025</v>
      </c>
      <c r="F3177" s="5" t="n">
        <v>21.5541648564432</v>
      </c>
      <c r="G3177" s="11" t="n">
        <v>0.02</v>
      </c>
      <c r="H3177" s="5" t="n">
        <v>0.431083297128864</v>
      </c>
      <c r="I3177" s="5" t="n">
        <v>21.1230815593143</v>
      </c>
    </row>
    <row r="3178" customFormat="false" ht="14.25" hidden="false" customHeight="false" outlineLevel="0" collapsed="false">
      <c r="A3178" s="0" t="s">
        <v>102</v>
      </c>
      <c r="B3178" s="0" t="s">
        <v>40</v>
      </c>
      <c r="C3178" s="0" t="s">
        <v>65</v>
      </c>
      <c r="D3178" s="0" t="s">
        <v>204</v>
      </c>
      <c r="E3178" s="0" t="n">
        <v>2025</v>
      </c>
      <c r="F3178" s="5" t="n">
        <v>520.034102999164</v>
      </c>
      <c r="G3178" s="11" t="n">
        <v>0.02</v>
      </c>
      <c r="H3178" s="5" t="n">
        <v>10.4006820599833</v>
      </c>
      <c r="I3178" s="5" t="n">
        <v>509.633420939181</v>
      </c>
    </row>
    <row r="3179" customFormat="false" ht="14.25" hidden="false" customHeight="false" outlineLevel="0" collapsed="false">
      <c r="A3179" s="0" t="s">
        <v>102</v>
      </c>
      <c r="B3179" s="0" t="s">
        <v>40</v>
      </c>
      <c r="C3179" s="0" t="s">
        <v>65</v>
      </c>
      <c r="D3179" s="0" t="s">
        <v>204</v>
      </c>
      <c r="E3179" s="0" t="n">
        <v>2025</v>
      </c>
      <c r="F3179" s="5" t="n">
        <v>979.844475064268</v>
      </c>
      <c r="G3179" s="11" t="n">
        <v>0.02</v>
      </c>
      <c r="H3179" s="5" t="n">
        <v>19.5968895012854</v>
      </c>
      <c r="I3179" s="5" t="n">
        <v>960.247585562983</v>
      </c>
    </row>
    <row r="3180" customFormat="false" ht="14.25" hidden="false" customHeight="false" outlineLevel="0" collapsed="false">
      <c r="A3180" s="0" t="s">
        <v>102</v>
      </c>
      <c r="B3180" s="0" t="s">
        <v>40</v>
      </c>
      <c r="C3180" s="0" t="s">
        <v>65</v>
      </c>
      <c r="D3180" s="0" t="s">
        <v>204</v>
      </c>
      <c r="E3180" s="0" t="n">
        <v>2026</v>
      </c>
      <c r="F3180" s="5" t="n">
        <v>23.4660544086304</v>
      </c>
      <c r="G3180" s="11" t="n">
        <v>0.023</v>
      </c>
      <c r="H3180" s="5" t="n">
        <v>0.5397192513985</v>
      </c>
      <c r="I3180" s="5" t="n">
        <v>22.9263351572319</v>
      </c>
    </row>
    <row r="3181" customFormat="false" ht="14.25" hidden="false" customHeight="false" outlineLevel="0" collapsed="false">
      <c r="A3181" s="0" t="s">
        <v>102</v>
      </c>
      <c r="B3181" s="0" t="s">
        <v>40</v>
      </c>
      <c r="C3181" s="0" t="s">
        <v>65</v>
      </c>
      <c r="D3181" s="0" t="s">
        <v>204</v>
      </c>
      <c r="E3181" s="0" t="n">
        <v>2026</v>
      </c>
      <c r="F3181" s="5" t="n">
        <v>512.570719178257</v>
      </c>
      <c r="G3181" s="11" t="n">
        <v>0.023</v>
      </c>
      <c r="H3181" s="5" t="n">
        <v>11.7891265410999</v>
      </c>
      <c r="I3181" s="5" t="n">
        <v>500.781592637157</v>
      </c>
    </row>
    <row r="3182" customFormat="false" ht="14.25" hidden="false" customHeight="false" outlineLevel="0" collapsed="false">
      <c r="A3182" s="0" t="s">
        <v>102</v>
      </c>
      <c r="B3182" s="0" t="s">
        <v>40</v>
      </c>
      <c r="C3182" s="0" t="s">
        <v>65</v>
      </c>
      <c r="D3182" s="0" t="s">
        <v>204</v>
      </c>
      <c r="E3182" s="0" t="n">
        <v>2026</v>
      </c>
      <c r="F3182" s="5" t="n">
        <v>964.909651388521</v>
      </c>
      <c r="G3182" s="11" t="n">
        <v>0.023</v>
      </c>
      <c r="H3182" s="5" t="n">
        <v>22.192921981936</v>
      </c>
      <c r="I3182" s="5" t="n">
        <v>942.716729406585</v>
      </c>
    </row>
    <row r="3183" customFormat="false" ht="14.25" hidden="false" customHeight="false" outlineLevel="0" collapsed="false">
      <c r="A3183" s="0" t="s">
        <v>102</v>
      </c>
      <c r="B3183" s="0" t="s">
        <v>40</v>
      </c>
      <c r="C3183" s="0" t="s">
        <v>65</v>
      </c>
      <c r="D3183" s="0" t="s">
        <v>204</v>
      </c>
      <c r="E3183" s="0" t="n">
        <v>2027</v>
      </c>
      <c r="F3183" s="5" t="n">
        <v>25.7104188035887</v>
      </c>
      <c r="G3183" s="11" t="n">
        <v>0.026</v>
      </c>
      <c r="H3183" s="5" t="n">
        <v>0.668470888893307</v>
      </c>
      <c r="I3183" s="5" t="n">
        <v>25.0419479146954</v>
      </c>
    </row>
    <row r="3184" customFormat="false" ht="14.25" hidden="false" customHeight="false" outlineLevel="0" collapsed="false">
      <c r="A3184" s="0" t="s">
        <v>102</v>
      </c>
      <c r="B3184" s="0" t="s">
        <v>40</v>
      </c>
      <c r="C3184" s="0" t="s">
        <v>65</v>
      </c>
      <c r="D3184" s="0" t="s">
        <v>204</v>
      </c>
      <c r="E3184" s="0" t="n">
        <v>2027</v>
      </c>
      <c r="F3184" s="5" t="n">
        <v>503.347352466672</v>
      </c>
      <c r="G3184" s="11" t="n">
        <v>0.026</v>
      </c>
      <c r="H3184" s="5" t="n">
        <v>13.0870311641335</v>
      </c>
      <c r="I3184" s="5" t="n">
        <v>490.260321302539</v>
      </c>
    </row>
    <row r="3185" customFormat="false" ht="14.25" hidden="false" customHeight="false" outlineLevel="0" collapsed="false">
      <c r="A3185" s="0" t="s">
        <v>102</v>
      </c>
      <c r="B3185" s="0" t="s">
        <v>40</v>
      </c>
      <c r="C3185" s="0" t="s">
        <v>65</v>
      </c>
      <c r="D3185" s="0" t="s">
        <v>204</v>
      </c>
      <c r="E3185" s="0" t="n">
        <v>2027</v>
      </c>
      <c r="F3185" s="5" t="n">
        <v>948.045351904654</v>
      </c>
      <c r="G3185" s="11" t="n">
        <v>0.026</v>
      </c>
      <c r="H3185" s="5" t="n">
        <v>24.649179149521</v>
      </c>
      <c r="I3185" s="5" t="n">
        <v>923.396172755133</v>
      </c>
    </row>
    <row r="3186" customFormat="false" ht="14.25" hidden="false" customHeight="false" outlineLevel="0" collapsed="false">
      <c r="A3186" s="0" t="s">
        <v>102</v>
      </c>
      <c r="B3186" s="0" t="s">
        <v>40</v>
      </c>
      <c r="C3186" s="0" t="s">
        <v>65</v>
      </c>
      <c r="D3186" s="0" t="s">
        <v>204</v>
      </c>
      <c r="E3186" s="0" t="n">
        <v>2028</v>
      </c>
      <c r="F3186" s="5" t="n">
        <v>28.1279236315164</v>
      </c>
      <c r="G3186" s="11" t="n">
        <v>0.029</v>
      </c>
      <c r="H3186" s="5" t="n">
        <v>0.815709785313976</v>
      </c>
      <c r="I3186" s="5" t="n">
        <v>27.3122138462025</v>
      </c>
    </row>
    <row r="3187" customFormat="false" ht="14.25" hidden="false" customHeight="false" outlineLevel="0" collapsed="false">
      <c r="A3187" s="0" t="s">
        <v>102</v>
      </c>
      <c r="B3187" s="0" t="s">
        <v>40</v>
      </c>
      <c r="C3187" s="0" t="s">
        <v>65</v>
      </c>
      <c r="D3187" s="0" t="s">
        <v>204</v>
      </c>
      <c r="E3187" s="0" t="n">
        <v>2028</v>
      </c>
      <c r="F3187" s="5" t="n">
        <v>492.37758440046</v>
      </c>
      <c r="G3187" s="11" t="n">
        <v>0.029</v>
      </c>
      <c r="H3187" s="5" t="n">
        <v>14.2789499476133</v>
      </c>
      <c r="I3187" s="5" t="n">
        <v>478.098634452847</v>
      </c>
    </row>
    <row r="3188" customFormat="false" ht="14.25" hidden="false" customHeight="false" outlineLevel="0" collapsed="false">
      <c r="A3188" s="0" t="s">
        <v>102</v>
      </c>
      <c r="B3188" s="0" t="s">
        <v>40</v>
      </c>
      <c r="C3188" s="0" t="s">
        <v>65</v>
      </c>
      <c r="D3188" s="0" t="s">
        <v>204</v>
      </c>
      <c r="E3188" s="0" t="n">
        <v>2028</v>
      </c>
      <c r="F3188" s="5" t="n">
        <v>929.502484343718</v>
      </c>
      <c r="G3188" s="11" t="n">
        <v>0.029</v>
      </c>
      <c r="H3188" s="5" t="n">
        <v>26.9555720459678</v>
      </c>
      <c r="I3188" s="5" t="n">
        <v>902.54691229775</v>
      </c>
    </row>
    <row r="3189" customFormat="false" ht="14.25" hidden="false" customHeight="false" outlineLevel="0" collapsed="false">
      <c r="A3189" s="0" t="s">
        <v>102</v>
      </c>
      <c r="B3189" s="0" t="s">
        <v>40</v>
      </c>
      <c r="C3189" s="0" t="s">
        <v>65</v>
      </c>
      <c r="D3189" s="0" t="s">
        <v>204</v>
      </c>
      <c r="E3189" s="0" t="n">
        <v>2029</v>
      </c>
      <c r="F3189" s="5" t="n">
        <v>30.7151790844324</v>
      </c>
      <c r="G3189" s="11" t="n">
        <v>0.032</v>
      </c>
      <c r="H3189" s="5" t="n">
        <v>0.982885730701836</v>
      </c>
      <c r="I3189" s="5" t="n">
        <v>29.7322933537305</v>
      </c>
    </row>
    <row r="3190" customFormat="false" ht="14.25" hidden="false" customHeight="false" outlineLevel="0" collapsed="false">
      <c r="A3190" s="0" t="s">
        <v>102</v>
      </c>
      <c r="B3190" s="0" t="s">
        <v>40</v>
      </c>
      <c r="C3190" s="0" t="s">
        <v>65</v>
      </c>
      <c r="D3190" s="0" t="s">
        <v>204</v>
      </c>
      <c r="E3190" s="0" t="n">
        <v>2029</v>
      </c>
      <c r="F3190" s="5" t="n">
        <v>480.499320511177</v>
      </c>
      <c r="G3190" s="11" t="n">
        <v>0.032</v>
      </c>
      <c r="H3190" s="5" t="n">
        <v>15.3759782563577</v>
      </c>
      <c r="I3190" s="5" t="n">
        <v>465.123342254819</v>
      </c>
    </row>
    <row r="3191" customFormat="false" ht="14.25" hidden="false" customHeight="false" outlineLevel="0" collapsed="false">
      <c r="A3191" s="0" t="s">
        <v>102</v>
      </c>
      <c r="B3191" s="0" t="s">
        <v>40</v>
      </c>
      <c r="C3191" s="0" t="s">
        <v>65</v>
      </c>
      <c r="D3191" s="0" t="s">
        <v>204</v>
      </c>
      <c r="E3191" s="0" t="n">
        <v>2029</v>
      </c>
      <c r="F3191" s="5" t="n">
        <v>920.901947192158</v>
      </c>
      <c r="G3191" s="11" t="n">
        <v>0.032</v>
      </c>
      <c r="H3191" s="5" t="n">
        <v>29.4688623101491</v>
      </c>
      <c r="I3191" s="5" t="n">
        <v>891.433084882009</v>
      </c>
    </row>
    <row r="3192" customFormat="false" ht="14.25" hidden="false" customHeight="false" outlineLevel="0" collapsed="false">
      <c r="A3192" s="0" t="s">
        <v>102</v>
      </c>
      <c r="B3192" s="0" t="s">
        <v>40</v>
      </c>
      <c r="C3192" s="0" t="s">
        <v>65</v>
      </c>
      <c r="D3192" s="0" t="s">
        <v>204</v>
      </c>
      <c r="E3192" s="0" t="n">
        <v>2030</v>
      </c>
      <c r="F3192" s="5" t="n">
        <v>33.1288671581031</v>
      </c>
      <c r="G3192" s="11" t="n">
        <v>0.035</v>
      </c>
      <c r="H3192" s="5" t="n">
        <v>1.15951035053361</v>
      </c>
      <c r="I3192" s="5" t="n">
        <v>31.9693568075695</v>
      </c>
    </row>
    <row r="3193" customFormat="false" ht="14.25" hidden="false" customHeight="false" outlineLevel="0" collapsed="false">
      <c r="A3193" s="0" t="s">
        <v>102</v>
      </c>
      <c r="B3193" s="0" t="s">
        <v>40</v>
      </c>
      <c r="C3193" s="0" t="s">
        <v>65</v>
      </c>
      <c r="D3193" s="0" t="s">
        <v>204</v>
      </c>
      <c r="E3193" s="0" t="n">
        <v>2030</v>
      </c>
      <c r="F3193" s="5" t="n">
        <v>467.876404083397</v>
      </c>
      <c r="G3193" s="11" t="n">
        <v>0.035</v>
      </c>
      <c r="H3193" s="5" t="n">
        <v>16.3756741429189</v>
      </c>
      <c r="I3193" s="5" t="n">
        <v>451.500729940478</v>
      </c>
    </row>
    <row r="3194" customFormat="false" ht="14.25" hidden="false" customHeight="false" outlineLevel="0" collapsed="false">
      <c r="A3194" s="0" t="s">
        <v>102</v>
      </c>
      <c r="B3194" s="0" t="s">
        <v>40</v>
      </c>
      <c r="C3194" s="0" t="s">
        <v>65</v>
      </c>
      <c r="D3194" s="0" t="s">
        <v>204</v>
      </c>
      <c r="E3194" s="0" t="n">
        <v>2030</v>
      </c>
      <c r="F3194" s="5" t="n">
        <v>911.553437829854</v>
      </c>
      <c r="G3194" s="11" t="n">
        <v>0.035</v>
      </c>
      <c r="H3194" s="5" t="n">
        <v>31.9043703240449</v>
      </c>
      <c r="I3194" s="5" t="n">
        <v>879.649067505809</v>
      </c>
    </row>
    <row r="3195" customFormat="false" ht="14.25" hidden="false" customHeight="false" outlineLevel="0" collapsed="false">
      <c r="A3195" s="0" t="s">
        <v>102</v>
      </c>
      <c r="B3195" s="0" t="s">
        <v>40</v>
      </c>
      <c r="C3195" s="0" t="s">
        <v>65</v>
      </c>
      <c r="D3195" s="0" t="s">
        <v>204</v>
      </c>
      <c r="E3195" s="0" t="n">
        <v>2031</v>
      </c>
      <c r="F3195" s="5" t="n">
        <v>35.9881219584086</v>
      </c>
      <c r="G3195" s="11" t="n">
        <v>0.038</v>
      </c>
      <c r="H3195" s="5" t="n">
        <v>1.36754863441953</v>
      </c>
      <c r="I3195" s="5" t="n">
        <v>34.6205733239891</v>
      </c>
    </row>
    <row r="3196" customFormat="false" ht="14.25" hidden="false" customHeight="false" outlineLevel="0" collapsed="false">
      <c r="A3196" s="0" t="s">
        <v>102</v>
      </c>
      <c r="B3196" s="0" t="s">
        <v>40</v>
      </c>
      <c r="C3196" s="0" t="s">
        <v>65</v>
      </c>
      <c r="D3196" s="0" t="s">
        <v>204</v>
      </c>
      <c r="E3196" s="0" t="n">
        <v>2031</v>
      </c>
      <c r="F3196" s="5" t="n">
        <v>456.883172420664</v>
      </c>
      <c r="G3196" s="11" t="n">
        <v>0.038</v>
      </c>
      <c r="H3196" s="5" t="n">
        <v>17.3615605519852</v>
      </c>
      <c r="I3196" s="5" t="n">
        <v>439.521611868678</v>
      </c>
    </row>
    <row r="3197" customFormat="false" ht="14.25" hidden="false" customHeight="false" outlineLevel="0" collapsed="false">
      <c r="A3197" s="0" t="s">
        <v>102</v>
      </c>
      <c r="B3197" s="0" t="s">
        <v>40</v>
      </c>
      <c r="C3197" s="0" t="s">
        <v>65</v>
      </c>
      <c r="D3197" s="0" t="s">
        <v>204</v>
      </c>
      <c r="E3197" s="0" t="n">
        <v>2031</v>
      </c>
      <c r="F3197" s="5" t="n">
        <v>917.437810632207</v>
      </c>
      <c r="G3197" s="11" t="n">
        <v>0.038</v>
      </c>
      <c r="H3197" s="5" t="n">
        <v>34.8626368040239</v>
      </c>
      <c r="I3197" s="5" t="n">
        <v>882.575173828183</v>
      </c>
    </row>
    <row r="3198" customFormat="false" ht="14.25" hidden="false" customHeight="false" outlineLevel="0" collapsed="false">
      <c r="A3198" s="0" t="s">
        <v>102</v>
      </c>
      <c r="B3198" s="0" t="s">
        <v>40</v>
      </c>
      <c r="C3198" s="0" t="s">
        <v>65</v>
      </c>
      <c r="D3198" s="0" t="s">
        <v>204</v>
      </c>
      <c r="E3198" s="0" t="n">
        <v>2032</v>
      </c>
      <c r="F3198" s="5" t="n">
        <v>38.8706238895433</v>
      </c>
      <c r="G3198" s="11" t="n">
        <v>0.041</v>
      </c>
      <c r="H3198" s="5" t="n">
        <v>1.59369557947128</v>
      </c>
      <c r="I3198" s="5" t="n">
        <v>37.276928310072</v>
      </c>
    </row>
    <row r="3199" customFormat="false" ht="14.25" hidden="false" customHeight="false" outlineLevel="0" collapsed="false">
      <c r="A3199" s="0" t="s">
        <v>102</v>
      </c>
      <c r="B3199" s="0" t="s">
        <v>40</v>
      </c>
      <c r="C3199" s="0" t="s">
        <v>65</v>
      </c>
      <c r="D3199" s="0" t="s">
        <v>204</v>
      </c>
      <c r="E3199" s="0" t="n">
        <v>2032</v>
      </c>
      <c r="F3199" s="5" t="n">
        <v>445.934411820478</v>
      </c>
      <c r="G3199" s="11" t="n">
        <v>0.041</v>
      </c>
      <c r="H3199" s="5" t="n">
        <v>18.2833108846396</v>
      </c>
      <c r="I3199" s="5" t="n">
        <v>427.651100935838</v>
      </c>
    </row>
    <row r="3200" customFormat="false" ht="14.25" hidden="false" customHeight="false" outlineLevel="0" collapsed="false">
      <c r="A3200" s="0" t="s">
        <v>102</v>
      </c>
      <c r="B3200" s="0" t="s">
        <v>40</v>
      </c>
      <c r="C3200" s="0" t="s">
        <v>65</v>
      </c>
      <c r="D3200" s="0" t="s">
        <v>204</v>
      </c>
      <c r="E3200" s="0" t="n">
        <v>2032</v>
      </c>
      <c r="F3200" s="5" t="n">
        <v>925.665908576961</v>
      </c>
      <c r="G3200" s="11" t="n">
        <v>0.041</v>
      </c>
      <c r="H3200" s="5" t="n">
        <v>37.9523022516554</v>
      </c>
      <c r="I3200" s="5" t="n">
        <v>887.713606325306</v>
      </c>
    </row>
    <row r="3201" customFormat="false" ht="14.25" hidden="false" customHeight="false" outlineLevel="0" collapsed="false">
      <c r="A3201" s="0" t="s">
        <v>102</v>
      </c>
      <c r="B3201" s="0" t="s">
        <v>40</v>
      </c>
      <c r="C3201" s="0" t="s">
        <v>65</v>
      </c>
      <c r="D3201" s="0" t="s">
        <v>204</v>
      </c>
      <c r="E3201" s="0" t="n">
        <v>2033</v>
      </c>
      <c r="F3201" s="5" t="n">
        <v>41.9351187350987</v>
      </c>
      <c r="G3201" s="11" t="n">
        <v>0.044</v>
      </c>
      <c r="H3201" s="5" t="n">
        <v>1.84514522434434</v>
      </c>
      <c r="I3201" s="5" t="n">
        <v>40.0899735107544</v>
      </c>
    </row>
    <row r="3202" customFormat="false" ht="14.25" hidden="false" customHeight="false" outlineLevel="0" collapsed="false">
      <c r="A3202" s="0" t="s">
        <v>102</v>
      </c>
      <c r="B3202" s="0" t="s">
        <v>40</v>
      </c>
      <c r="C3202" s="0" t="s">
        <v>65</v>
      </c>
      <c r="D3202" s="0" t="s">
        <v>204</v>
      </c>
      <c r="E3202" s="0" t="n">
        <v>2033</v>
      </c>
      <c r="F3202" s="5" t="n">
        <v>435.409757287735</v>
      </c>
      <c r="G3202" s="11" t="n">
        <v>0.044</v>
      </c>
      <c r="H3202" s="5" t="n">
        <v>19.1580293206603</v>
      </c>
      <c r="I3202" s="5" t="n">
        <v>416.251727967074</v>
      </c>
    </row>
    <row r="3203" customFormat="false" ht="14.25" hidden="false" customHeight="false" outlineLevel="0" collapsed="false">
      <c r="A3203" s="0" t="s">
        <v>102</v>
      </c>
      <c r="B3203" s="0" t="s">
        <v>40</v>
      </c>
      <c r="C3203" s="0" t="s">
        <v>65</v>
      </c>
      <c r="D3203" s="0" t="s">
        <v>204</v>
      </c>
      <c r="E3203" s="0" t="n">
        <v>2033</v>
      </c>
      <c r="F3203" s="5" t="n">
        <v>933.122589199205</v>
      </c>
      <c r="G3203" s="11" t="n">
        <v>0.044</v>
      </c>
      <c r="H3203" s="5" t="n">
        <v>41.057393924765</v>
      </c>
      <c r="I3203" s="5" t="n">
        <v>892.06519527444</v>
      </c>
    </row>
    <row r="3204" customFormat="false" ht="14.25" hidden="false" customHeight="false" outlineLevel="0" collapsed="false">
      <c r="A3204" s="0" t="s">
        <v>102</v>
      </c>
      <c r="B3204" s="0" t="s">
        <v>40</v>
      </c>
      <c r="C3204" s="0" t="s">
        <v>65</v>
      </c>
      <c r="D3204" s="0" t="s">
        <v>204</v>
      </c>
      <c r="E3204" s="0" t="n">
        <v>2034</v>
      </c>
      <c r="F3204" s="5" t="n">
        <v>45.0123029836194</v>
      </c>
      <c r="G3204" s="11" t="n">
        <v>0.047</v>
      </c>
      <c r="H3204" s="5" t="n">
        <v>2.11557824023011</v>
      </c>
      <c r="I3204" s="5" t="n">
        <v>42.8967247433893</v>
      </c>
    </row>
    <row r="3205" customFormat="false" ht="14.25" hidden="false" customHeight="false" outlineLevel="0" collapsed="false">
      <c r="A3205" s="0" t="s">
        <v>102</v>
      </c>
      <c r="B3205" s="0" t="s">
        <v>40</v>
      </c>
      <c r="C3205" s="0" t="s">
        <v>65</v>
      </c>
      <c r="D3205" s="0" t="s">
        <v>204</v>
      </c>
      <c r="E3205" s="0" t="n">
        <v>2034</v>
      </c>
      <c r="F3205" s="5" t="n">
        <v>425.186106773738</v>
      </c>
      <c r="G3205" s="11" t="n">
        <v>0.047</v>
      </c>
      <c r="H3205" s="5" t="n">
        <v>19.9837470183657</v>
      </c>
      <c r="I3205" s="5" t="n">
        <v>405.202359755372</v>
      </c>
    </row>
    <row r="3206" customFormat="false" ht="14.25" hidden="false" customHeight="false" outlineLevel="0" collapsed="false">
      <c r="A3206" s="0" t="s">
        <v>102</v>
      </c>
      <c r="B3206" s="0" t="s">
        <v>40</v>
      </c>
      <c r="C3206" s="0" t="s">
        <v>65</v>
      </c>
      <c r="D3206" s="0" t="s">
        <v>204</v>
      </c>
      <c r="E3206" s="0" t="n">
        <v>2034</v>
      </c>
      <c r="F3206" s="5" t="n">
        <v>939.869440511087</v>
      </c>
      <c r="G3206" s="11" t="n">
        <v>0.047</v>
      </c>
      <c r="H3206" s="5" t="n">
        <v>44.1738637040211</v>
      </c>
      <c r="I3206" s="5" t="n">
        <v>895.695576807066</v>
      </c>
    </row>
    <row r="3207" customFormat="false" ht="14.25" hidden="false" customHeight="false" outlineLevel="0" collapsed="false">
      <c r="A3207" s="0" t="s">
        <v>102</v>
      </c>
      <c r="B3207" s="0" t="s">
        <v>40</v>
      </c>
      <c r="C3207" s="0" t="s">
        <v>65</v>
      </c>
      <c r="D3207" s="0" t="s">
        <v>204</v>
      </c>
      <c r="E3207" s="0" t="n">
        <v>2035</v>
      </c>
      <c r="F3207" s="5" t="n">
        <v>48.5409539735861</v>
      </c>
      <c r="G3207" s="11" t="n">
        <v>0.05</v>
      </c>
      <c r="H3207" s="5" t="n">
        <v>2.4270476986793</v>
      </c>
      <c r="I3207" s="5" t="n">
        <v>46.1139062749068</v>
      </c>
    </row>
    <row r="3208" customFormat="false" ht="14.25" hidden="false" customHeight="false" outlineLevel="0" collapsed="false">
      <c r="A3208" s="0" t="s">
        <v>102</v>
      </c>
      <c r="B3208" s="0" t="s">
        <v>40</v>
      </c>
      <c r="C3208" s="0" t="s">
        <v>65</v>
      </c>
      <c r="D3208" s="0" t="s">
        <v>204</v>
      </c>
      <c r="E3208" s="0" t="n">
        <v>2035</v>
      </c>
      <c r="F3208" s="5" t="n">
        <v>415.233578722791</v>
      </c>
      <c r="G3208" s="11" t="n">
        <v>0.05</v>
      </c>
      <c r="H3208" s="5" t="n">
        <v>20.7616789361395</v>
      </c>
      <c r="I3208" s="5" t="n">
        <v>394.471899786651</v>
      </c>
    </row>
    <row r="3209" customFormat="false" ht="14.25" hidden="false" customHeight="false" outlineLevel="0" collapsed="false">
      <c r="A3209" s="0" t="s">
        <v>102</v>
      </c>
      <c r="B3209" s="0" t="s">
        <v>40</v>
      </c>
      <c r="C3209" s="0" t="s">
        <v>65</v>
      </c>
      <c r="D3209" s="0" t="s">
        <v>204</v>
      </c>
      <c r="E3209" s="0" t="n">
        <v>2035</v>
      </c>
      <c r="F3209" s="5" t="n">
        <v>947.158117455931</v>
      </c>
      <c r="G3209" s="11" t="n">
        <v>0.05</v>
      </c>
      <c r="H3209" s="5" t="n">
        <v>47.3579058727966</v>
      </c>
      <c r="I3209" s="5" t="n">
        <v>899.800211583135</v>
      </c>
    </row>
    <row r="3210" customFormat="false" ht="14.25" hidden="false" customHeight="false" outlineLevel="0" collapsed="false">
      <c r="A3210" s="0" t="s">
        <v>102</v>
      </c>
      <c r="B3210" s="0" t="s">
        <v>40</v>
      </c>
      <c r="C3210" s="0" t="s">
        <v>65</v>
      </c>
      <c r="D3210" s="0" t="s">
        <v>204</v>
      </c>
      <c r="E3210" s="0" t="n">
        <v>2036</v>
      </c>
      <c r="F3210" s="5" t="n">
        <v>51.9095994490872</v>
      </c>
      <c r="G3210" s="11" t="n">
        <v>0.054</v>
      </c>
      <c r="H3210" s="5" t="n">
        <v>2.80311837025071</v>
      </c>
      <c r="I3210" s="5" t="n">
        <v>49.1064810788365</v>
      </c>
    </row>
    <row r="3211" customFormat="false" ht="14.25" hidden="false" customHeight="false" outlineLevel="0" collapsed="false">
      <c r="A3211" s="0" t="s">
        <v>102</v>
      </c>
      <c r="B3211" s="0" t="s">
        <v>40</v>
      </c>
      <c r="C3211" s="0" t="s">
        <v>65</v>
      </c>
      <c r="D3211" s="0" t="s">
        <v>204</v>
      </c>
      <c r="E3211" s="0" t="n">
        <v>2036</v>
      </c>
      <c r="F3211" s="5" t="n">
        <v>405.520781176434</v>
      </c>
      <c r="G3211" s="11" t="n">
        <v>0.054</v>
      </c>
      <c r="H3211" s="5" t="n">
        <v>21.8981221835274</v>
      </c>
      <c r="I3211" s="5" t="n">
        <v>383.622658992906</v>
      </c>
    </row>
    <row r="3212" customFormat="false" ht="14.25" hidden="false" customHeight="false" outlineLevel="0" collapsed="false">
      <c r="A3212" s="0" t="s">
        <v>102</v>
      </c>
      <c r="B3212" s="0" t="s">
        <v>40</v>
      </c>
      <c r="C3212" s="0" t="s">
        <v>65</v>
      </c>
      <c r="D3212" s="0" t="s">
        <v>204</v>
      </c>
      <c r="E3212" s="0" t="n">
        <v>2036</v>
      </c>
      <c r="F3212" s="5" t="n">
        <v>954.28361847455</v>
      </c>
      <c r="G3212" s="11" t="n">
        <v>0.054</v>
      </c>
      <c r="H3212" s="5" t="n">
        <v>51.5313153976257</v>
      </c>
      <c r="I3212" s="5" t="n">
        <v>902.752303076925</v>
      </c>
    </row>
    <row r="3213" customFormat="false" ht="14.25" hidden="false" customHeight="false" outlineLevel="0" collapsed="false">
      <c r="A3213" s="0" t="s">
        <v>102</v>
      </c>
      <c r="B3213" s="0" t="s">
        <v>40</v>
      </c>
      <c r="C3213" s="0" t="s">
        <v>65</v>
      </c>
      <c r="D3213" s="0" t="s">
        <v>204</v>
      </c>
      <c r="E3213" s="0" t="n">
        <v>2037</v>
      </c>
      <c r="F3213" s="5" t="n">
        <v>55.4992252189832</v>
      </c>
      <c r="G3213" s="11" t="n">
        <v>0.058</v>
      </c>
      <c r="H3213" s="5" t="n">
        <v>3.21895506270102</v>
      </c>
      <c r="I3213" s="5" t="n">
        <v>52.2802701562821</v>
      </c>
    </row>
    <row r="3214" customFormat="false" ht="14.25" hidden="false" customHeight="false" outlineLevel="0" collapsed="false">
      <c r="A3214" s="0" t="s">
        <v>102</v>
      </c>
      <c r="B3214" s="0" t="s">
        <v>40</v>
      </c>
      <c r="C3214" s="0" t="s">
        <v>65</v>
      </c>
      <c r="D3214" s="0" t="s">
        <v>204</v>
      </c>
      <c r="E3214" s="0" t="n">
        <v>2037</v>
      </c>
      <c r="F3214" s="5" t="n">
        <v>397.052919514137</v>
      </c>
      <c r="G3214" s="11" t="n">
        <v>0.058</v>
      </c>
      <c r="H3214" s="5" t="n">
        <v>23.0290693318199</v>
      </c>
      <c r="I3214" s="5" t="n">
        <v>374.023850182317</v>
      </c>
    </row>
    <row r="3215" customFormat="false" ht="14.25" hidden="false" customHeight="false" outlineLevel="0" collapsed="false">
      <c r="A3215" s="0" t="s">
        <v>102</v>
      </c>
      <c r="B3215" s="0" t="s">
        <v>40</v>
      </c>
      <c r="C3215" s="0" t="s">
        <v>65</v>
      </c>
      <c r="D3215" s="0" t="s">
        <v>204</v>
      </c>
      <c r="E3215" s="0" t="n">
        <v>2037</v>
      </c>
      <c r="F3215" s="5" t="n">
        <v>962.514693522658</v>
      </c>
      <c r="G3215" s="11" t="n">
        <v>0.058</v>
      </c>
      <c r="H3215" s="5" t="n">
        <v>55.8258522243141</v>
      </c>
      <c r="I3215" s="5" t="n">
        <v>906.688841298343</v>
      </c>
    </row>
    <row r="3216" customFormat="false" ht="14.25" hidden="false" customHeight="false" outlineLevel="0" collapsed="false">
      <c r="A3216" s="0" t="s">
        <v>102</v>
      </c>
      <c r="B3216" s="0" t="s">
        <v>40</v>
      </c>
      <c r="C3216" s="0" t="s">
        <v>65</v>
      </c>
      <c r="D3216" s="0" t="s">
        <v>204</v>
      </c>
      <c r="E3216" s="0" t="n">
        <v>2038</v>
      </c>
      <c r="F3216" s="5" t="n">
        <v>58.8836744392478</v>
      </c>
      <c r="G3216" s="11" t="n">
        <v>0.062</v>
      </c>
      <c r="H3216" s="5" t="n">
        <v>3.65078781523336</v>
      </c>
      <c r="I3216" s="5" t="n">
        <v>55.2328866240144</v>
      </c>
    </row>
    <row r="3217" customFormat="false" ht="14.25" hidden="false" customHeight="false" outlineLevel="0" collapsed="false">
      <c r="A3217" s="0" t="s">
        <v>102</v>
      </c>
      <c r="B3217" s="0" t="s">
        <v>40</v>
      </c>
      <c r="C3217" s="0" t="s">
        <v>65</v>
      </c>
      <c r="D3217" s="0" t="s">
        <v>204</v>
      </c>
      <c r="E3217" s="0" t="n">
        <v>2038</v>
      </c>
      <c r="F3217" s="5" t="n">
        <v>389.36834543947</v>
      </c>
      <c r="G3217" s="11" t="n">
        <v>0.062</v>
      </c>
      <c r="H3217" s="5" t="n">
        <v>24.1408374172471</v>
      </c>
      <c r="I3217" s="5" t="n">
        <v>365.227508022223</v>
      </c>
    </row>
    <row r="3218" customFormat="false" ht="14.25" hidden="false" customHeight="false" outlineLevel="0" collapsed="false">
      <c r="A3218" s="0" t="s">
        <v>102</v>
      </c>
      <c r="B3218" s="0" t="s">
        <v>40</v>
      </c>
      <c r="C3218" s="0" t="s">
        <v>65</v>
      </c>
      <c r="D3218" s="0" t="s">
        <v>204</v>
      </c>
      <c r="E3218" s="0" t="n">
        <v>2038</v>
      </c>
      <c r="F3218" s="5" t="n">
        <v>970.117542944977</v>
      </c>
      <c r="G3218" s="11" t="n">
        <v>0.062</v>
      </c>
      <c r="H3218" s="5" t="n">
        <v>60.1472876625886</v>
      </c>
      <c r="I3218" s="5" t="n">
        <v>909.970255282389</v>
      </c>
    </row>
    <row r="3219" customFormat="false" ht="14.25" hidden="false" customHeight="false" outlineLevel="0" collapsed="false">
      <c r="A3219" s="0" t="s">
        <v>102</v>
      </c>
      <c r="B3219" s="0" t="s">
        <v>40</v>
      </c>
      <c r="C3219" s="0" t="s">
        <v>65</v>
      </c>
      <c r="D3219" s="0" t="s">
        <v>204</v>
      </c>
      <c r="E3219" s="0" t="n">
        <v>2039</v>
      </c>
      <c r="F3219" s="5" t="n">
        <v>62.6922015009715</v>
      </c>
      <c r="G3219" s="11" t="n">
        <v>0.066</v>
      </c>
      <c r="H3219" s="5" t="n">
        <v>4.13768529906412</v>
      </c>
      <c r="I3219" s="5" t="n">
        <v>58.5545162019074</v>
      </c>
    </row>
    <row r="3220" customFormat="false" ht="14.25" hidden="false" customHeight="false" outlineLevel="0" collapsed="false">
      <c r="A3220" s="0" t="s">
        <v>102</v>
      </c>
      <c r="B3220" s="0" t="s">
        <v>40</v>
      </c>
      <c r="C3220" s="0" t="s">
        <v>65</v>
      </c>
      <c r="D3220" s="0" t="s">
        <v>204</v>
      </c>
      <c r="E3220" s="0" t="n">
        <v>2039</v>
      </c>
      <c r="F3220" s="5" t="n">
        <v>388.460687956579</v>
      </c>
      <c r="G3220" s="11" t="n">
        <v>0.066</v>
      </c>
      <c r="H3220" s="5" t="n">
        <v>25.6384054051342</v>
      </c>
      <c r="I3220" s="5" t="n">
        <v>362.822282551445</v>
      </c>
    </row>
    <row r="3221" customFormat="false" ht="14.25" hidden="false" customHeight="false" outlineLevel="0" collapsed="false">
      <c r="A3221" s="0" t="s">
        <v>102</v>
      </c>
      <c r="B3221" s="0" t="s">
        <v>40</v>
      </c>
      <c r="C3221" s="0" t="s">
        <v>65</v>
      </c>
      <c r="D3221" s="0" t="s">
        <v>204</v>
      </c>
      <c r="E3221" s="0" t="n">
        <v>2039</v>
      </c>
      <c r="F3221" s="5" t="n">
        <v>977.495378250818</v>
      </c>
      <c r="G3221" s="11" t="n">
        <v>0.066</v>
      </c>
      <c r="H3221" s="5" t="n">
        <v>64.514694964554</v>
      </c>
      <c r="I3221" s="5" t="n">
        <v>912.980683286264</v>
      </c>
    </row>
    <row r="3222" customFormat="false" ht="14.25" hidden="false" customHeight="false" outlineLevel="0" collapsed="false">
      <c r="A3222" s="0" t="s">
        <v>102</v>
      </c>
      <c r="B3222" s="0" t="s">
        <v>40</v>
      </c>
      <c r="C3222" s="0" t="s">
        <v>65</v>
      </c>
      <c r="D3222" s="0" t="s">
        <v>204</v>
      </c>
      <c r="E3222" s="0" t="n">
        <v>2040</v>
      </c>
      <c r="F3222" s="5" t="n">
        <v>67.1924384827075</v>
      </c>
      <c r="G3222" s="11" t="n">
        <v>0.07</v>
      </c>
      <c r="H3222" s="5" t="n">
        <v>4.70347069378953</v>
      </c>
      <c r="I3222" s="5" t="n">
        <v>62.488967788918</v>
      </c>
    </row>
    <row r="3223" customFormat="false" ht="14.25" hidden="false" customHeight="false" outlineLevel="0" collapsed="false">
      <c r="A3223" s="0" t="s">
        <v>102</v>
      </c>
      <c r="B3223" s="0" t="s">
        <v>40</v>
      </c>
      <c r="C3223" s="0" t="s">
        <v>65</v>
      </c>
      <c r="D3223" s="0" t="s">
        <v>204</v>
      </c>
      <c r="E3223" s="0" t="n">
        <v>2040</v>
      </c>
      <c r="F3223" s="5" t="n">
        <v>379.816671540888</v>
      </c>
      <c r="G3223" s="11" t="n">
        <v>0.07</v>
      </c>
      <c r="H3223" s="5" t="n">
        <v>26.5871670078621</v>
      </c>
      <c r="I3223" s="5" t="n">
        <v>353.229504533025</v>
      </c>
    </row>
    <row r="3224" customFormat="false" ht="14.25" hidden="false" customHeight="false" outlineLevel="0" collapsed="false">
      <c r="A3224" s="0" t="s">
        <v>102</v>
      </c>
      <c r="B3224" s="0" t="s">
        <v>40</v>
      </c>
      <c r="C3224" s="0" t="s">
        <v>65</v>
      </c>
      <c r="D3224" s="0" t="s">
        <v>204</v>
      </c>
      <c r="E3224" s="0" t="n">
        <v>2040</v>
      </c>
      <c r="F3224" s="5" t="n">
        <v>985.430689833918</v>
      </c>
      <c r="G3224" s="11" t="n">
        <v>0.07</v>
      </c>
      <c r="H3224" s="5" t="n">
        <v>68.9801482883742</v>
      </c>
      <c r="I3224" s="5" t="n">
        <v>916.450541545543</v>
      </c>
    </row>
    <row r="3225" customFormat="false" ht="14.25" hidden="false" customHeight="false" outlineLevel="0" collapsed="false">
      <c r="A3225" s="0" t="s">
        <v>102</v>
      </c>
      <c r="B3225" s="0" t="s">
        <v>40</v>
      </c>
      <c r="C3225" s="0" t="s">
        <v>65</v>
      </c>
      <c r="D3225" s="0" t="s">
        <v>205</v>
      </c>
      <c r="E3225" s="0" t="n">
        <v>2024</v>
      </c>
      <c r="F3225" s="5" t="n">
        <v>0</v>
      </c>
      <c r="G3225" s="11" t="n">
        <v>0.016418</v>
      </c>
      <c r="H3225" s="5" t="n">
        <v>0</v>
      </c>
      <c r="I3225" s="5" t="n">
        <v>0</v>
      </c>
    </row>
    <row r="3226" customFormat="false" ht="14.25" hidden="false" customHeight="false" outlineLevel="0" collapsed="false">
      <c r="A3226" s="0" t="s">
        <v>102</v>
      </c>
      <c r="B3226" s="0" t="s">
        <v>40</v>
      </c>
      <c r="C3226" s="0" t="s">
        <v>65</v>
      </c>
      <c r="D3226" s="0" t="s">
        <v>205</v>
      </c>
      <c r="E3226" s="0" t="n">
        <v>2025</v>
      </c>
      <c r="F3226" s="5" t="n">
        <v>-1.13694753898906</v>
      </c>
      <c r="G3226" s="11" t="n">
        <v>0.016418</v>
      </c>
      <c r="H3226" s="5" t="n">
        <v>-0.0186664046951223</v>
      </c>
      <c r="I3226" s="5" t="n">
        <v>-1.11828113429393</v>
      </c>
    </row>
    <row r="3227" customFormat="false" ht="14.25" hidden="false" customHeight="false" outlineLevel="0" collapsed="false">
      <c r="A3227" s="0" t="s">
        <v>102</v>
      </c>
      <c r="B3227" s="0" t="s">
        <v>40</v>
      </c>
      <c r="C3227" s="0" t="s">
        <v>65</v>
      </c>
      <c r="D3227" s="0" t="s">
        <v>205</v>
      </c>
      <c r="E3227" s="0" t="n">
        <v>2026</v>
      </c>
      <c r="F3227" s="5" t="n">
        <v>-5.44011638340545</v>
      </c>
      <c r="G3227" s="11" t="n">
        <v>0.0194014</v>
      </c>
      <c r="H3227" s="5" t="n">
        <v>-0.105545874001003</v>
      </c>
      <c r="I3227" s="5" t="n">
        <v>-5.33457050940445</v>
      </c>
    </row>
    <row r="3228" customFormat="false" ht="14.25" hidden="false" customHeight="false" outlineLevel="0" collapsed="false">
      <c r="A3228" s="0" t="s">
        <v>102</v>
      </c>
      <c r="B3228" s="0" t="s">
        <v>40</v>
      </c>
      <c r="C3228" s="0" t="s">
        <v>65</v>
      </c>
      <c r="D3228" s="0" t="s">
        <v>205</v>
      </c>
      <c r="E3228" s="0" t="n">
        <v>2027</v>
      </c>
      <c r="F3228" s="5" t="n">
        <v>-6.90324511144508</v>
      </c>
      <c r="G3228" s="11" t="n">
        <v>0.0223848</v>
      </c>
      <c r="H3228" s="5" t="n">
        <v>-0.154527761170676</v>
      </c>
      <c r="I3228" s="5" t="n">
        <v>-6.74871735027441</v>
      </c>
    </row>
    <row r="3229" customFormat="false" ht="14.25" hidden="false" customHeight="false" outlineLevel="0" collapsed="false">
      <c r="A3229" s="0" t="s">
        <v>102</v>
      </c>
      <c r="B3229" s="0" t="s">
        <v>40</v>
      </c>
      <c r="C3229" s="0" t="s">
        <v>65</v>
      </c>
      <c r="D3229" s="0" t="s">
        <v>205</v>
      </c>
      <c r="E3229" s="0" t="n">
        <v>2028</v>
      </c>
      <c r="F3229" s="5" t="n">
        <v>-8.68633484297532</v>
      </c>
      <c r="G3229" s="11" t="n">
        <v>0.0253682</v>
      </c>
      <c r="H3229" s="5" t="n">
        <v>-0.220356679563567</v>
      </c>
      <c r="I3229" s="5" t="n">
        <v>-8.46597816341175</v>
      </c>
    </row>
    <row r="3230" customFormat="false" ht="14.25" hidden="false" customHeight="false" outlineLevel="0" collapsed="false">
      <c r="A3230" s="0" t="s">
        <v>102</v>
      </c>
      <c r="B3230" s="0" t="s">
        <v>40</v>
      </c>
      <c r="C3230" s="0" t="s">
        <v>65</v>
      </c>
      <c r="D3230" s="0" t="s">
        <v>205</v>
      </c>
      <c r="E3230" s="0" t="n">
        <v>2029</v>
      </c>
      <c r="F3230" s="5" t="n">
        <v>-9.58392670538133</v>
      </c>
      <c r="G3230" s="11" t="n">
        <v>0.0283516</v>
      </c>
      <c r="H3230" s="5" t="n">
        <v>-0.271719656380289</v>
      </c>
      <c r="I3230" s="5" t="n">
        <v>-9.31220704900104</v>
      </c>
    </row>
    <row r="3231" customFormat="false" ht="14.25" hidden="false" customHeight="false" outlineLevel="0" collapsed="false">
      <c r="A3231" s="0" t="s">
        <v>102</v>
      </c>
      <c r="B3231" s="0" t="s">
        <v>40</v>
      </c>
      <c r="C3231" s="0" t="s">
        <v>65</v>
      </c>
      <c r="D3231" s="0" t="s">
        <v>205</v>
      </c>
      <c r="E3231" s="0" t="n">
        <v>2030</v>
      </c>
      <c r="F3231" s="5" t="n">
        <v>-12.0039553802808</v>
      </c>
      <c r="G3231" s="11" t="n">
        <v>0.031335</v>
      </c>
      <c r="H3231" s="5" t="n">
        <v>-0.376143941841097</v>
      </c>
      <c r="I3231" s="5" t="n">
        <v>-11.6278114384397</v>
      </c>
    </row>
    <row r="3232" customFormat="false" ht="14.25" hidden="false" customHeight="false" outlineLevel="0" collapsed="false">
      <c r="A3232" s="0" t="s">
        <v>102</v>
      </c>
      <c r="B3232" s="0" t="s">
        <v>40</v>
      </c>
      <c r="C3232" s="0" t="s">
        <v>65</v>
      </c>
      <c r="D3232" s="0" t="s">
        <v>205</v>
      </c>
      <c r="E3232" s="0" t="n">
        <v>2031</v>
      </c>
      <c r="F3232" s="5" t="n">
        <v>-12.6497117159902</v>
      </c>
      <c r="G3232" s="11" t="n">
        <v>0.0341494</v>
      </c>
      <c r="H3232" s="5" t="n">
        <v>-0.431980065274037</v>
      </c>
      <c r="I3232" s="5" t="n">
        <v>-12.2177316507162</v>
      </c>
    </row>
    <row r="3233" customFormat="false" ht="14.25" hidden="false" customHeight="false" outlineLevel="0" collapsed="false">
      <c r="A3233" s="0" t="s">
        <v>102</v>
      </c>
      <c r="B3233" s="0" t="s">
        <v>40</v>
      </c>
      <c r="C3233" s="0" t="s">
        <v>65</v>
      </c>
      <c r="D3233" s="0" t="s">
        <v>205</v>
      </c>
      <c r="E3233" s="0" t="n">
        <v>2032</v>
      </c>
      <c r="F3233" s="5" t="n">
        <v>-12.2193705199868</v>
      </c>
      <c r="G3233" s="11" t="n">
        <v>0.0369638</v>
      </c>
      <c r="H3233" s="5" t="n">
        <v>-0.451674368026689</v>
      </c>
      <c r="I3233" s="5" t="n">
        <v>-11.7676961519601</v>
      </c>
    </row>
    <row r="3234" customFormat="false" ht="14.25" hidden="false" customHeight="false" outlineLevel="0" collapsed="false">
      <c r="A3234" s="0" t="s">
        <v>102</v>
      </c>
      <c r="B3234" s="0" t="s">
        <v>40</v>
      </c>
      <c r="C3234" s="0" t="s">
        <v>65</v>
      </c>
      <c r="D3234" s="0" t="s">
        <v>205</v>
      </c>
      <c r="E3234" s="0" t="n">
        <v>2033</v>
      </c>
      <c r="F3234" s="5" t="n">
        <v>-11.7517827482685</v>
      </c>
      <c r="G3234" s="11" t="n">
        <v>0.0397782</v>
      </c>
      <c r="H3234" s="5" t="n">
        <v>-0.467464764517175</v>
      </c>
      <c r="I3234" s="5" t="n">
        <v>-11.2843179837514</v>
      </c>
    </row>
    <row r="3235" customFormat="false" ht="14.25" hidden="false" customHeight="false" outlineLevel="0" collapsed="false">
      <c r="A3235" s="0" t="s">
        <v>102</v>
      </c>
      <c r="B3235" s="0" t="s">
        <v>40</v>
      </c>
      <c r="C3235" s="0" t="s">
        <v>65</v>
      </c>
      <c r="D3235" s="0" t="s">
        <v>205</v>
      </c>
      <c r="E3235" s="0" t="n">
        <v>2034</v>
      </c>
      <c r="F3235" s="5" t="n">
        <v>-14.4642987356528</v>
      </c>
      <c r="G3235" s="11" t="n">
        <v>0.0425926</v>
      </c>
      <c r="H3235" s="5" t="n">
        <v>-0.616072090328166</v>
      </c>
      <c r="I3235" s="5" t="n">
        <v>-13.8482266453246</v>
      </c>
    </row>
    <row r="3236" customFormat="false" ht="14.25" hidden="false" customHeight="false" outlineLevel="0" collapsed="false">
      <c r="A3236" s="0" t="s">
        <v>102</v>
      </c>
      <c r="B3236" s="0" t="s">
        <v>40</v>
      </c>
      <c r="C3236" s="0" t="s">
        <v>65</v>
      </c>
      <c r="D3236" s="0" t="s">
        <v>205</v>
      </c>
      <c r="E3236" s="0" t="n">
        <v>2035</v>
      </c>
      <c r="F3236" s="5" t="n">
        <v>-17.0403782120434</v>
      </c>
      <c r="G3236" s="11" t="n">
        <v>0.045407</v>
      </c>
      <c r="H3236" s="5" t="n">
        <v>-0.773752453474254</v>
      </c>
      <c r="I3236" s="5" t="n">
        <v>-16.2666257585691</v>
      </c>
    </row>
    <row r="3237" customFormat="false" ht="14.25" hidden="false" customHeight="false" outlineLevel="0" collapsed="false">
      <c r="A3237" s="0" t="s">
        <v>102</v>
      </c>
      <c r="B3237" s="0" t="s">
        <v>40</v>
      </c>
      <c r="C3237" s="0" t="s">
        <v>65</v>
      </c>
      <c r="D3237" s="0" t="s">
        <v>205</v>
      </c>
      <c r="E3237" s="0" t="n">
        <v>2036</v>
      </c>
      <c r="F3237" s="5" t="n">
        <v>-18.5437794993225</v>
      </c>
      <c r="G3237" s="11" t="n">
        <v>0.0478248</v>
      </c>
      <c r="H3237" s="5" t="n">
        <v>-0.886852545799199</v>
      </c>
      <c r="I3237" s="5" t="n">
        <v>-17.6569269535233</v>
      </c>
    </row>
    <row r="3238" customFormat="false" ht="14.25" hidden="false" customHeight="false" outlineLevel="0" collapsed="false">
      <c r="A3238" s="0" t="s">
        <v>102</v>
      </c>
      <c r="B3238" s="0" t="s">
        <v>40</v>
      </c>
      <c r="C3238" s="0" t="s">
        <v>65</v>
      </c>
      <c r="D3238" s="0" t="s">
        <v>205</v>
      </c>
      <c r="E3238" s="0" t="n">
        <v>2037</v>
      </c>
      <c r="F3238" s="5" t="n">
        <v>-20.9918286532425</v>
      </c>
      <c r="G3238" s="11" t="n">
        <v>0.0502426</v>
      </c>
      <c r="H3238" s="5" t="n">
        <v>-1.0546840502934</v>
      </c>
      <c r="I3238" s="5" t="n">
        <v>-19.9371446029491</v>
      </c>
    </row>
    <row r="3239" customFormat="false" ht="14.25" hidden="false" customHeight="false" outlineLevel="0" collapsed="false">
      <c r="A3239" s="0" t="s">
        <v>102</v>
      </c>
      <c r="B3239" s="0" t="s">
        <v>40</v>
      </c>
      <c r="C3239" s="0" t="s">
        <v>65</v>
      </c>
      <c r="D3239" s="0" t="s">
        <v>205</v>
      </c>
      <c r="E3239" s="0" t="n">
        <v>2038</v>
      </c>
      <c r="F3239" s="5" t="n">
        <v>-23.641444857237</v>
      </c>
      <c r="G3239" s="11" t="n">
        <v>0.0526604</v>
      </c>
      <c r="H3239" s="5" t="n">
        <v>-1.24496794276005</v>
      </c>
      <c r="I3239" s="5" t="n">
        <v>-22.396476914477</v>
      </c>
    </row>
    <row r="3240" customFormat="false" ht="14.25" hidden="false" customHeight="false" outlineLevel="0" collapsed="false">
      <c r="A3240" s="0" t="s">
        <v>102</v>
      </c>
      <c r="B3240" s="0" t="s">
        <v>40</v>
      </c>
      <c r="C3240" s="0" t="s">
        <v>65</v>
      </c>
      <c r="D3240" s="0" t="s">
        <v>205</v>
      </c>
      <c r="E3240" s="0" t="n">
        <v>2039</v>
      </c>
      <c r="F3240" s="5" t="n">
        <v>-26.2048395479858</v>
      </c>
      <c r="G3240" s="11" t="n">
        <v>0.0550782</v>
      </c>
      <c r="H3240" s="5" t="n">
        <v>-1.44331539359187</v>
      </c>
      <c r="I3240" s="5" t="n">
        <v>-24.7615241543939</v>
      </c>
    </row>
    <row r="3241" customFormat="false" ht="14.25" hidden="false" customHeight="false" outlineLevel="0" collapsed="false">
      <c r="A3241" s="0" t="s">
        <v>102</v>
      </c>
      <c r="B3241" s="0" t="s">
        <v>40</v>
      </c>
      <c r="C3241" s="0" t="s">
        <v>65</v>
      </c>
      <c r="D3241" s="0" t="s">
        <v>205</v>
      </c>
      <c r="E3241" s="0" t="n">
        <v>2040</v>
      </c>
      <c r="F3241" s="5" t="n">
        <v>-27.400312314433</v>
      </c>
      <c r="G3241" s="11" t="n">
        <v>0.057496</v>
      </c>
      <c r="H3241" s="5" t="n">
        <v>-1.57540835683064</v>
      </c>
      <c r="I3241" s="5" t="n">
        <v>-25.8249039576023</v>
      </c>
    </row>
    <row r="3242" customFormat="false" ht="14.25" hidden="false" customHeight="false" outlineLevel="0" collapsed="false">
      <c r="A3242" s="0" t="s">
        <v>102</v>
      </c>
      <c r="B3242" s="0" t="s">
        <v>40</v>
      </c>
      <c r="C3242" s="0" t="s">
        <v>65</v>
      </c>
      <c r="D3242" s="0" t="s">
        <v>206</v>
      </c>
      <c r="E3242" s="0" t="n">
        <v>2024</v>
      </c>
      <c r="F3242" s="5" t="n">
        <v>126</v>
      </c>
      <c r="G3242" s="11" t="n">
        <v>0.034836</v>
      </c>
      <c r="H3242" s="5" t="n">
        <v>4.389336</v>
      </c>
      <c r="I3242" s="5" t="n">
        <v>121.610664</v>
      </c>
    </row>
    <row r="3243" customFormat="false" ht="14.25" hidden="false" customHeight="false" outlineLevel="0" collapsed="false">
      <c r="A3243" s="0" t="s">
        <v>102</v>
      </c>
      <c r="B3243" s="0" t="s">
        <v>40</v>
      </c>
      <c r="C3243" s="0" t="s">
        <v>65</v>
      </c>
      <c r="D3243" s="0" t="s">
        <v>206</v>
      </c>
      <c r="E3243" s="0" t="n">
        <v>2025</v>
      </c>
      <c r="F3243" s="5" t="n">
        <v>125.906768660744</v>
      </c>
      <c r="G3243" s="11" t="n">
        <v>0.034836</v>
      </c>
      <c r="H3243" s="5" t="n">
        <v>4.38608819306566</v>
      </c>
      <c r="I3243" s="5" t="n">
        <v>121.520680467678</v>
      </c>
    </row>
    <row r="3244" customFormat="false" ht="14.25" hidden="false" customHeight="false" outlineLevel="0" collapsed="false">
      <c r="A3244" s="0" t="s">
        <v>102</v>
      </c>
      <c r="B3244" s="0" t="s">
        <v>40</v>
      </c>
      <c r="C3244" s="0" t="s">
        <v>65</v>
      </c>
      <c r="D3244" s="0" t="s">
        <v>206</v>
      </c>
      <c r="E3244" s="0" t="n">
        <v>2026</v>
      </c>
      <c r="F3244" s="5" t="n">
        <v>127.362768660744</v>
      </c>
      <c r="G3244" s="11" t="n">
        <v>0.0406254</v>
      </c>
      <c r="H3244" s="5" t="n">
        <v>5.17416342195017</v>
      </c>
      <c r="I3244" s="5" t="n">
        <v>122.188605238793</v>
      </c>
    </row>
    <row r="3245" customFormat="false" ht="14.25" hidden="false" customHeight="false" outlineLevel="0" collapsed="false">
      <c r="A3245" s="0" t="s">
        <v>102</v>
      </c>
      <c r="B3245" s="0" t="s">
        <v>40</v>
      </c>
      <c r="C3245" s="0" t="s">
        <v>65</v>
      </c>
      <c r="D3245" s="0" t="s">
        <v>206</v>
      </c>
      <c r="E3245" s="0" t="n">
        <v>2027</v>
      </c>
      <c r="F3245" s="5" t="n">
        <v>129.505768660744</v>
      </c>
      <c r="G3245" s="11" t="n">
        <v>0.0464148</v>
      </c>
      <c r="H3245" s="5" t="n">
        <v>6.01098435123468</v>
      </c>
      <c r="I3245" s="5" t="n">
        <v>123.494784309509</v>
      </c>
    </row>
    <row r="3246" customFormat="false" ht="14.25" hidden="false" customHeight="false" outlineLevel="0" collapsed="false">
      <c r="A3246" s="0" t="s">
        <v>102</v>
      </c>
      <c r="B3246" s="0" t="s">
        <v>40</v>
      </c>
      <c r="C3246" s="0" t="s">
        <v>65</v>
      </c>
      <c r="D3246" s="0" t="s">
        <v>206</v>
      </c>
      <c r="E3246" s="0" t="n">
        <v>2028</v>
      </c>
      <c r="F3246" s="5" t="n">
        <v>131.466768660744</v>
      </c>
      <c r="G3246" s="11" t="n">
        <v>0.0522042</v>
      </c>
      <c r="H3246" s="5" t="n">
        <v>6.86311748451919</v>
      </c>
      <c r="I3246" s="5" t="n">
        <v>124.603651176224</v>
      </c>
    </row>
    <row r="3247" customFormat="false" ht="14.25" hidden="false" customHeight="false" outlineLevel="0" collapsed="false">
      <c r="A3247" s="0" t="s">
        <v>102</v>
      </c>
      <c r="B3247" s="0" t="s">
        <v>40</v>
      </c>
      <c r="C3247" s="0" t="s">
        <v>65</v>
      </c>
      <c r="D3247" s="0" t="s">
        <v>206</v>
      </c>
      <c r="E3247" s="0" t="n">
        <v>2029</v>
      </c>
      <c r="F3247" s="5" t="n">
        <v>133.878768660744</v>
      </c>
      <c r="G3247" s="11" t="n">
        <v>0.0579936</v>
      </c>
      <c r="H3247" s="5" t="n">
        <v>7.7641117582037</v>
      </c>
      <c r="I3247" s="5" t="n">
        <v>126.11465690254</v>
      </c>
    </row>
    <row r="3248" customFormat="false" ht="14.25" hidden="false" customHeight="false" outlineLevel="0" collapsed="false">
      <c r="A3248" s="0" t="s">
        <v>102</v>
      </c>
      <c r="B3248" s="0" t="s">
        <v>40</v>
      </c>
      <c r="C3248" s="0" t="s">
        <v>65</v>
      </c>
      <c r="D3248" s="0" t="s">
        <v>206</v>
      </c>
      <c r="E3248" s="0" t="n">
        <v>2030</v>
      </c>
      <c r="F3248" s="5" t="n">
        <v>136.082768660744</v>
      </c>
      <c r="G3248" s="11" t="n">
        <v>0.063783</v>
      </c>
      <c r="H3248" s="5" t="n">
        <v>8.67976723348821</v>
      </c>
      <c r="I3248" s="5" t="n">
        <v>127.403001427255</v>
      </c>
    </row>
    <row r="3249" customFormat="false" ht="14.25" hidden="false" customHeight="false" outlineLevel="0" collapsed="false">
      <c r="A3249" s="0" t="s">
        <v>102</v>
      </c>
      <c r="B3249" s="0" t="s">
        <v>40</v>
      </c>
      <c r="C3249" s="0" t="s">
        <v>65</v>
      </c>
      <c r="D3249" s="0" t="s">
        <v>206</v>
      </c>
      <c r="E3249" s="0" t="n">
        <v>2031</v>
      </c>
      <c r="F3249" s="5" t="n">
        <v>138.914768660744</v>
      </c>
      <c r="G3249" s="11" t="n">
        <v>0.0669454</v>
      </c>
      <c r="H3249" s="5" t="n">
        <v>9.29970475390094</v>
      </c>
      <c r="I3249" s="5" t="n">
        <v>129.615063906843</v>
      </c>
    </row>
    <row r="3250" customFormat="false" ht="14.25" hidden="false" customHeight="false" outlineLevel="0" collapsed="false">
      <c r="A3250" s="0" t="s">
        <v>102</v>
      </c>
      <c r="B3250" s="0" t="s">
        <v>40</v>
      </c>
      <c r="C3250" s="0" t="s">
        <v>65</v>
      </c>
      <c r="D3250" s="0" t="s">
        <v>206</v>
      </c>
      <c r="E3250" s="0" t="n">
        <v>2032</v>
      </c>
      <c r="F3250" s="5" t="n">
        <v>141.530768660744</v>
      </c>
      <c r="G3250" s="11" t="n">
        <v>0.0701078</v>
      </c>
      <c r="H3250" s="5" t="n">
        <v>9.92241082311368</v>
      </c>
      <c r="I3250" s="5" t="n">
        <v>131.60835783763</v>
      </c>
    </row>
    <row r="3251" customFormat="false" ht="14.25" hidden="false" customHeight="false" outlineLevel="0" collapsed="false">
      <c r="A3251" s="0" t="s">
        <v>102</v>
      </c>
      <c r="B3251" s="0" t="s">
        <v>40</v>
      </c>
      <c r="C3251" s="0" t="s">
        <v>65</v>
      </c>
      <c r="D3251" s="0" t="s">
        <v>206</v>
      </c>
      <c r="E3251" s="0" t="n">
        <v>2033</v>
      </c>
      <c r="F3251" s="5" t="n">
        <v>144.514768660744</v>
      </c>
      <c r="G3251" s="11" t="n">
        <v>0.0732702</v>
      </c>
      <c r="H3251" s="5" t="n">
        <v>10.5886260027264</v>
      </c>
      <c r="I3251" s="5" t="n">
        <v>133.926142658017</v>
      </c>
    </row>
    <row r="3252" customFormat="false" ht="14.25" hidden="false" customHeight="false" outlineLevel="0" collapsed="false">
      <c r="A3252" s="0" t="s">
        <v>102</v>
      </c>
      <c r="B3252" s="0" t="s">
        <v>40</v>
      </c>
      <c r="C3252" s="0" t="s">
        <v>65</v>
      </c>
      <c r="D3252" s="0" t="s">
        <v>206</v>
      </c>
      <c r="E3252" s="0" t="n">
        <v>2034</v>
      </c>
      <c r="F3252" s="5" t="n">
        <v>147.258768660744</v>
      </c>
      <c r="G3252" s="11" t="n">
        <v>0.0764326</v>
      </c>
      <c r="H3252" s="5" t="n">
        <v>11.2553705615392</v>
      </c>
      <c r="I3252" s="5" t="n">
        <v>136.003398099204</v>
      </c>
    </row>
    <row r="3253" customFormat="false" ht="14.25" hidden="false" customHeight="false" outlineLevel="0" collapsed="false">
      <c r="A3253" s="0" t="s">
        <v>102</v>
      </c>
      <c r="B3253" s="0" t="s">
        <v>40</v>
      </c>
      <c r="C3253" s="0" t="s">
        <v>65</v>
      </c>
      <c r="D3253" s="0" t="s">
        <v>206</v>
      </c>
      <c r="E3253" s="0" t="n">
        <v>2035</v>
      </c>
      <c r="F3253" s="5" t="n">
        <v>151.152768660744</v>
      </c>
      <c r="G3253" s="11" t="n">
        <v>0.079595</v>
      </c>
      <c r="H3253" s="5" t="n">
        <v>12.0310046215519</v>
      </c>
      <c r="I3253" s="5" t="n">
        <v>139.121764039192</v>
      </c>
    </row>
    <row r="3254" customFormat="false" ht="14.25" hidden="false" customHeight="false" outlineLevel="0" collapsed="false">
      <c r="A3254" s="0" t="s">
        <v>102</v>
      </c>
      <c r="B3254" s="0" t="s">
        <v>40</v>
      </c>
      <c r="C3254" s="0" t="s">
        <v>65</v>
      </c>
      <c r="D3254" s="0" t="s">
        <v>206</v>
      </c>
      <c r="E3254" s="0" t="n">
        <v>2036</v>
      </c>
      <c r="F3254" s="5" t="n">
        <v>154.232768660744</v>
      </c>
      <c r="G3254" s="11" t="n">
        <v>0.0807522</v>
      </c>
      <c r="H3254" s="5" t="n">
        <v>12.4546353814461</v>
      </c>
      <c r="I3254" s="5" t="n">
        <v>141.778133279298</v>
      </c>
    </row>
    <row r="3255" customFormat="false" ht="14.25" hidden="false" customHeight="false" outlineLevel="0" collapsed="false">
      <c r="A3255" s="0" t="s">
        <v>102</v>
      </c>
      <c r="B3255" s="0" t="s">
        <v>40</v>
      </c>
      <c r="C3255" s="0" t="s">
        <v>65</v>
      </c>
      <c r="D3255" s="0" t="s">
        <v>206</v>
      </c>
      <c r="E3255" s="0" t="n">
        <v>2037</v>
      </c>
      <c r="F3255" s="5" t="n">
        <v>157.070768660744</v>
      </c>
      <c r="G3255" s="11" t="n">
        <v>0.0819094</v>
      </c>
      <c r="H3255" s="5" t="n">
        <v>12.8655724185403</v>
      </c>
      <c r="I3255" s="5" t="n">
        <v>144.205196242203</v>
      </c>
    </row>
    <row r="3256" customFormat="false" ht="14.25" hidden="false" customHeight="false" outlineLevel="0" collapsed="false">
      <c r="A3256" s="0" t="s">
        <v>102</v>
      </c>
      <c r="B3256" s="0" t="s">
        <v>40</v>
      </c>
      <c r="C3256" s="0" t="s">
        <v>65</v>
      </c>
      <c r="D3256" s="0" t="s">
        <v>206</v>
      </c>
      <c r="E3256" s="0" t="n">
        <v>2038</v>
      </c>
      <c r="F3256" s="5" t="n">
        <v>159.666768660744</v>
      </c>
      <c r="G3256" s="11" t="n">
        <v>0.0830666</v>
      </c>
      <c r="H3256" s="5" t="n">
        <v>13.2629756056345</v>
      </c>
      <c r="I3256" s="5" t="n">
        <v>146.403793055109</v>
      </c>
    </row>
    <row r="3257" customFormat="false" ht="14.25" hidden="false" customHeight="false" outlineLevel="0" collapsed="false">
      <c r="A3257" s="0" t="s">
        <v>102</v>
      </c>
      <c r="B3257" s="0" t="s">
        <v>40</v>
      </c>
      <c r="C3257" s="0" t="s">
        <v>65</v>
      </c>
      <c r="D3257" s="0" t="s">
        <v>206</v>
      </c>
      <c r="E3257" s="0" t="n">
        <v>2039</v>
      </c>
      <c r="F3257" s="5" t="n">
        <v>162.537768660744</v>
      </c>
      <c r="G3257" s="11" t="n">
        <v>0.0842238</v>
      </c>
      <c r="H3257" s="5" t="n">
        <v>13.6895485201287</v>
      </c>
      <c r="I3257" s="5" t="n">
        <v>148.848220140615</v>
      </c>
    </row>
    <row r="3258" customFormat="false" ht="14.25" hidden="false" customHeight="false" outlineLevel="0" collapsed="false">
      <c r="A3258" s="0" t="s">
        <v>102</v>
      </c>
      <c r="B3258" s="0" t="s">
        <v>40</v>
      </c>
      <c r="C3258" s="0" t="s">
        <v>65</v>
      </c>
      <c r="D3258" s="0" t="s">
        <v>206</v>
      </c>
      <c r="E3258" s="0" t="n">
        <v>2040</v>
      </c>
      <c r="F3258" s="5" t="n">
        <v>166.992768660744</v>
      </c>
      <c r="G3258" s="11" t="n">
        <v>0.085381</v>
      </c>
      <c r="H3258" s="5" t="n">
        <v>14.258009581023</v>
      </c>
      <c r="I3258" s="5" t="n">
        <v>152.734759079721</v>
      </c>
    </row>
    <row r="3259" customFormat="false" ht="14.25" hidden="false" customHeight="false" outlineLevel="0" collapsed="false">
      <c r="A3259" s="0" t="s">
        <v>102</v>
      </c>
      <c r="B3259" s="0" t="s">
        <v>40</v>
      </c>
      <c r="C3259" s="0" t="s">
        <v>65</v>
      </c>
      <c r="D3259" s="0" t="s">
        <v>207</v>
      </c>
      <c r="E3259" s="0" t="n">
        <v>2024</v>
      </c>
      <c r="F3259" s="5" t="n">
        <v>737.226608202152</v>
      </c>
      <c r="G3259" s="11" t="n">
        <v>0.016418</v>
      </c>
      <c r="H3259" s="5" t="n">
        <v>12.1037864534629</v>
      </c>
      <c r="I3259" s="5" t="n">
        <v>725.122821748689</v>
      </c>
    </row>
    <row r="3260" customFormat="false" ht="14.25" hidden="false" customHeight="false" outlineLevel="0" collapsed="false">
      <c r="A3260" s="0" t="s">
        <v>102</v>
      </c>
      <c r="B3260" s="0" t="s">
        <v>40</v>
      </c>
      <c r="C3260" s="0" t="s">
        <v>65</v>
      </c>
      <c r="D3260" s="0" t="s">
        <v>207</v>
      </c>
      <c r="E3260" s="0" t="n">
        <v>2025</v>
      </c>
      <c r="F3260" s="5" t="n">
        <v>729.592933724922</v>
      </c>
      <c r="G3260" s="11" t="n">
        <v>0.016418</v>
      </c>
      <c r="H3260" s="5" t="n">
        <v>11.9784567858958</v>
      </c>
      <c r="I3260" s="5" t="n">
        <v>717.614476939026</v>
      </c>
    </row>
    <row r="3261" customFormat="false" ht="14.25" hidden="false" customHeight="false" outlineLevel="0" collapsed="false">
      <c r="A3261" s="0" t="s">
        <v>102</v>
      </c>
      <c r="B3261" s="0" t="s">
        <v>40</v>
      </c>
      <c r="C3261" s="0" t="s">
        <v>65</v>
      </c>
      <c r="D3261" s="0" t="s">
        <v>207</v>
      </c>
      <c r="E3261" s="0" t="n">
        <v>2026</v>
      </c>
      <c r="F3261" s="5" t="n">
        <v>714.507478419037</v>
      </c>
      <c r="G3261" s="11" t="n">
        <v>0.0194014</v>
      </c>
      <c r="H3261" s="5" t="n">
        <v>13.8624453917991</v>
      </c>
      <c r="I3261" s="5" t="n">
        <v>700.645033027238</v>
      </c>
    </row>
    <row r="3262" customFormat="false" ht="14.25" hidden="false" customHeight="false" outlineLevel="0" collapsed="false">
      <c r="A3262" s="0" t="s">
        <v>102</v>
      </c>
      <c r="B3262" s="0" t="s">
        <v>40</v>
      </c>
      <c r="C3262" s="0" t="s">
        <v>65</v>
      </c>
      <c r="D3262" s="0" t="s">
        <v>207</v>
      </c>
      <c r="E3262" s="0" t="n">
        <v>2027</v>
      </c>
      <c r="F3262" s="5" t="n">
        <v>697.789627565864</v>
      </c>
      <c r="G3262" s="11" t="n">
        <v>0.0223848</v>
      </c>
      <c r="H3262" s="5" t="n">
        <v>15.6198812551363</v>
      </c>
      <c r="I3262" s="5" t="n">
        <v>682.169746310727</v>
      </c>
    </row>
    <row r="3263" customFormat="false" ht="14.25" hidden="false" customHeight="false" outlineLevel="0" collapsed="false">
      <c r="A3263" s="0" t="s">
        <v>102</v>
      </c>
      <c r="B3263" s="0" t="s">
        <v>40</v>
      </c>
      <c r="C3263" s="0" t="s">
        <v>65</v>
      </c>
      <c r="D3263" s="0" t="s">
        <v>207</v>
      </c>
      <c r="E3263" s="0" t="n">
        <v>2028</v>
      </c>
      <c r="F3263" s="5" t="n">
        <v>679.574121793136</v>
      </c>
      <c r="G3263" s="11" t="n">
        <v>0.0253682</v>
      </c>
      <c r="H3263" s="5" t="n">
        <v>17.2395722364726</v>
      </c>
      <c r="I3263" s="5" t="n">
        <v>662.334549556663</v>
      </c>
    </row>
    <row r="3264" customFormat="false" ht="14.25" hidden="false" customHeight="false" outlineLevel="0" collapsed="false">
      <c r="A3264" s="0" t="s">
        <v>102</v>
      </c>
      <c r="B3264" s="0" t="s">
        <v>40</v>
      </c>
      <c r="C3264" s="0" t="s">
        <v>65</v>
      </c>
      <c r="D3264" s="0" t="s">
        <v>207</v>
      </c>
      <c r="E3264" s="0" t="n">
        <v>2029</v>
      </c>
      <c r="F3264" s="5" t="n">
        <v>670.664054948266</v>
      </c>
      <c r="G3264" s="11" t="n">
        <v>0.0283516</v>
      </c>
      <c r="H3264" s="5" t="n">
        <v>19.0143990202713</v>
      </c>
      <c r="I3264" s="5" t="n">
        <v>651.649655927995</v>
      </c>
    </row>
    <row r="3265" customFormat="false" ht="14.25" hidden="false" customHeight="false" outlineLevel="0" collapsed="false">
      <c r="A3265" s="0" t="s">
        <v>102</v>
      </c>
      <c r="B3265" s="0" t="s">
        <v>40</v>
      </c>
      <c r="C3265" s="0" t="s">
        <v>65</v>
      </c>
      <c r="D3265" s="0" t="s">
        <v>207</v>
      </c>
      <c r="E3265" s="0" t="n">
        <v>2030</v>
      </c>
      <c r="F3265" s="5" t="n">
        <v>661.230601252953</v>
      </c>
      <c r="G3265" s="11" t="n">
        <v>0.031335</v>
      </c>
      <c r="H3265" s="5" t="n">
        <v>20.7196608902613</v>
      </c>
      <c r="I3265" s="5" t="n">
        <v>640.510940362692</v>
      </c>
    </row>
    <row r="3266" customFormat="false" ht="14.25" hidden="false" customHeight="false" outlineLevel="0" collapsed="false">
      <c r="A3266" s="0" t="s">
        <v>102</v>
      </c>
      <c r="B3266" s="0" t="s">
        <v>40</v>
      </c>
      <c r="C3266" s="0" t="s">
        <v>65</v>
      </c>
      <c r="D3266" s="0" t="s">
        <v>207</v>
      </c>
      <c r="E3266" s="0" t="n">
        <v>2031</v>
      </c>
      <c r="F3266" s="5" t="n">
        <v>665.782023376202</v>
      </c>
      <c r="G3266" s="11" t="n">
        <v>0.0341494</v>
      </c>
      <c r="H3266" s="5" t="n">
        <v>22.7360566290833</v>
      </c>
      <c r="I3266" s="5" t="n">
        <v>643.045966747118</v>
      </c>
    </row>
    <row r="3267" customFormat="false" ht="14.25" hidden="false" customHeight="false" outlineLevel="0" collapsed="false">
      <c r="A3267" s="0" t="s">
        <v>102</v>
      </c>
      <c r="B3267" s="0" t="s">
        <v>40</v>
      </c>
      <c r="C3267" s="0" t="s">
        <v>65</v>
      </c>
      <c r="D3267" s="0" t="s">
        <v>207</v>
      </c>
      <c r="E3267" s="0" t="n">
        <v>2032</v>
      </c>
      <c r="F3267" s="5" t="n">
        <v>672.283153423416</v>
      </c>
      <c r="G3267" s="11" t="n">
        <v>0.0369638</v>
      </c>
      <c r="H3267" s="5" t="n">
        <v>24.8501400265125</v>
      </c>
      <c r="I3267" s="5" t="n">
        <v>647.433013396903</v>
      </c>
    </row>
    <row r="3268" customFormat="false" ht="14.25" hidden="false" customHeight="false" outlineLevel="0" collapsed="false">
      <c r="A3268" s="0" t="s">
        <v>102</v>
      </c>
      <c r="B3268" s="0" t="s">
        <v>40</v>
      </c>
      <c r="C3268" s="0" t="s">
        <v>65</v>
      </c>
      <c r="D3268" s="0" t="s">
        <v>207</v>
      </c>
      <c r="E3268" s="0" t="n">
        <v>2033</v>
      </c>
      <c r="F3268" s="5" t="n">
        <v>678.066816887029</v>
      </c>
      <c r="G3268" s="11" t="n">
        <v>0.0397782</v>
      </c>
      <c r="H3268" s="5" t="n">
        <v>26.9722774554956</v>
      </c>
      <c r="I3268" s="5" t="n">
        <v>651.094539431534</v>
      </c>
    </row>
    <row r="3269" customFormat="false" ht="14.25" hidden="false" customHeight="false" outlineLevel="0" collapsed="false">
      <c r="A3269" s="0" t="s">
        <v>102</v>
      </c>
      <c r="B3269" s="0" t="s">
        <v>40</v>
      </c>
      <c r="C3269" s="0" t="s">
        <v>65</v>
      </c>
      <c r="D3269" s="0" t="s">
        <v>207</v>
      </c>
      <c r="E3269" s="0" t="n">
        <v>2034</v>
      </c>
      <c r="F3269" s="5" t="n">
        <v>683.226503065361</v>
      </c>
      <c r="G3269" s="11" t="n">
        <v>0.0425926</v>
      </c>
      <c r="H3269" s="5" t="n">
        <v>29.1003931544617</v>
      </c>
      <c r="I3269" s="5" t="n">
        <v>654.126109910899</v>
      </c>
    </row>
    <row r="3270" customFormat="false" ht="14.25" hidden="false" customHeight="false" outlineLevel="0" collapsed="false">
      <c r="A3270" s="0" t="s">
        <v>102</v>
      </c>
      <c r="B3270" s="0" t="s">
        <v>40</v>
      </c>
      <c r="C3270" s="0" t="s">
        <v>65</v>
      </c>
      <c r="D3270" s="0" t="s">
        <v>207</v>
      </c>
      <c r="E3270" s="0" t="n">
        <v>2035</v>
      </c>
      <c r="F3270" s="5" t="n">
        <v>688.82763499596</v>
      </c>
      <c r="G3270" s="11" t="n">
        <v>0.045407</v>
      </c>
      <c r="H3270" s="5" t="n">
        <v>31.2775964222615</v>
      </c>
      <c r="I3270" s="5" t="n">
        <v>657.550038573698</v>
      </c>
    </row>
    <row r="3271" customFormat="false" ht="14.25" hidden="false" customHeight="false" outlineLevel="0" collapsed="false">
      <c r="A3271" s="0" t="s">
        <v>102</v>
      </c>
      <c r="B3271" s="0" t="s">
        <v>40</v>
      </c>
      <c r="C3271" s="0" t="s">
        <v>65</v>
      </c>
      <c r="D3271" s="0" t="s">
        <v>207</v>
      </c>
      <c r="E3271" s="0" t="n">
        <v>2036</v>
      </c>
      <c r="F3271" s="5" t="n">
        <v>694.277130690805</v>
      </c>
      <c r="G3271" s="11" t="n">
        <v>0.0478248</v>
      </c>
      <c r="H3271" s="5" t="n">
        <v>33.2036649198616</v>
      </c>
      <c r="I3271" s="5" t="n">
        <v>661.073465770943</v>
      </c>
    </row>
    <row r="3272" customFormat="false" ht="14.25" hidden="false" customHeight="false" outlineLevel="0" collapsed="false">
      <c r="A3272" s="0" t="s">
        <v>102</v>
      </c>
      <c r="B3272" s="0" t="s">
        <v>40</v>
      </c>
      <c r="C3272" s="0" t="s">
        <v>65</v>
      </c>
      <c r="D3272" s="0" t="s">
        <v>207</v>
      </c>
      <c r="E3272" s="0" t="n">
        <v>2037</v>
      </c>
      <c r="F3272" s="5" t="n">
        <v>700.594854647308</v>
      </c>
      <c r="G3272" s="11" t="n">
        <v>0.0502426</v>
      </c>
      <c r="H3272" s="5" t="n">
        <v>35.1997070441029</v>
      </c>
      <c r="I3272" s="5" t="n">
        <v>665.395147603205</v>
      </c>
    </row>
    <row r="3273" customFormat="false" ht="14.25" hidden="false" customHeight="false" outlineLevel="0" collapsed="false">
      <c r="A3273" s="0" t="s">
        <v>102</v>
      </c>
      <c r="B3273" s="0" t="s">
        <v>40</v>
      </c>
      <c r="C3273" s="0" t="s">
        <v>65</v>
      </c>
      <c r="D3273" s="0" t="s">
        <v>207</v>
      </c>
      <c r="E3273" s="0" t="n">
        <v>2038</v>
      </c>
      <c r="F3273" s="5" t="n">
        <v>706.413767752901</v>
      </c>
      <c r="G3273" s="11" t="n">
        <v>0.0526604</v>
      </c>
      <c r="H3273" s="5" t="n">
        <v>37.2000315753749</v>
      </c>
      <c r="I3273" s="5" t="n">
        <v>669.213736177527</v>
      </c>
    </row>
    <row r="3274" customFormat="false" ht="14.25" hidden="false" customHeight="false" outlineLevel="0" collapsed="false">
      <c r="A3274" s="0" t="s">
        <v>102</v>
      </c>
      <c r="B3274" s="0" t="s">
        <v>40</v>
      </c>
      <c r="C3274" s="0" t="s">
        <v>65</v>
      </c>
      <c r="D3274" s="0" t="s">
        <v>207</v>
      </c>
      <c r="E3274" s="0" t="n">
        <v>2039</v>
      </c>
      <c r="F3274" s="5" t="n">
        <v>711.242357664029</v>
      </c>
      <c r="G3274" s="11" t="n">
        <v>0.0550782</v>
      </c>
      <c r="H3274" s="5" t="n">
        <v>39.1739488238909</v>
      </c>
      <c r="I3274" s="5" t="n">
        <v>672.068408840138</v>
      </c>
    </row>
    <row r="3275" customFormat="false" ht="14.25" hidden="false" customHeight="false" outlineLevel="0" collapsed="false">
      <c r="A3275" s="0" t="s">
        <v>102</v>
      </c>
      <c r="B3275" s="0" t="s">
        <v>40</v>
      </c>
      <c r="C3275" s="0" t="s">
        <v>65</v>
      </c>
      <c r="D3275" s="0" t="s">
        <v>207</v>
      </c>
      <c r="E3275" s="0" t="n">
        <v>2040</v>
      </c>
      <c r="F3275" s="5" t="n">
        <v>717.155936363513</v>
      </c>
      <c r="G3275" s="11" t="n">
        <v>0.057496</v>
      </c>
      <c r="H3275" s="5" t="n">
        <v>41.2335977171565</v>
      </c>
      <c r="I3275" s="5" t="n">
        <v>675.922338646356</v>
      </c>
    </row>
    <row r="3276" customFormat="false" ht="14.25" hidden="false" customHeight="false" outlineLevel="0" collapsed="false">
      <c r="A3276" s="0" t="s">
        <v>102</v>
      </c>
      <c r="B3276" s="0" t="s">
        <v>40</v>
      </c>
      <c r="C3276" s="0" t="s">
        <v>72</v>
      </c>
      <c r="D3276" s="0" t="s">
        <v>208</v>
      </c>
      <c r="E3276" s="0" t="n">
        <v>2024</v>
      </c>
      <c r="F3276" s="5" t="n">
        <v>234.929759556696</v>
      </c>
      <c r="G3276" s="11" t="n">
        <v>0.016418</v>
      </c>
      <c r="H3276" s="5" t="n">
        <v>3.85707679240184</v>
      </c>
      <c r="I3276" s="5" t="n">
        <v>231.072682764295</v>
      </c>
    </row>
    <row r="3277" customFormat="false" ht="14.25" hidden="false" customHeight="false" outlineLevel="0" collapsed="false">
      <c r="A3277" s="0" t="s">
        <v>102</v>
      </c>
      <c r="B3277" s="0" t="s">
        <v>40</v>
      </c>
      <c r="C3277" s="0" t="s">
        <v>72</v>
      </c>
      <c r="D3277" s="0" t="s">
        <v>208</v>
      </c>
      <c r="E3277" s="0" t="n">
        <v>2025</v>
      </c>
      <c r="F3277" s="5" t="n">
        <v>238.067277847228</v>
      </c>
      <c r="G3277" s="11" t="n">
        <v>0.016418</v>
      </c>
      <c r="H3277" s="5" t="n">
        <v>3.90858856769579</v>
      </c>
      <c r="I3277" s="5" t="n">
        <v>234.158689279532</v>
      </c>
    </row>
    <row r="3278" customFormat="false" ht="14.25" hidden="false" customHeight="false" outlineLevel="0" collapsed="false">
      <c r="A3278" s="0" t="s">
        <v>102</v>
      </c>
      <c r="B3278" s="0" t="s">
        <v>40</v>
      </c>
      <c r="C3278" s="0" t="s">
        <v>72</v>
      </c>
      <c r="D3278" s="0" t="s">
        <v>208</v>
      </c>
      <c r="E3278" s="0" t="n">
        <v>2026</v>
      </c>
      <c r="F3278" s="5" t="n">
        <v>244.273201408932</v>
      </c>
      <c r="G3278" s="11" t="n">
        <v>0.0194014</v>
      </c>
      <c r="H3278" s="5" t="n">
        <v>4.73924208981525</v>
      </c>
      <c r="I3278" s="5" t="n">
        <v>239.533959319116</v>
      </c>
    </row>
    <row r="3279" customFormat="false" ht="14.25" hidden="false" customHeight="false" outlineLevel="0" collapsed="false">
      <c r="A3279" s="0" t="s">
        <v>102</v>
      </c>
      <c r="B3279" s="0" t="s">
        <v>40</v>
      </c>
      <c r="C3279" s="0" t="s">
        <v>72</v>
      </c>
      <c r="D3279" s="0" t="s">
        <v>208</v>
      </c>
      <c r="E3279" s="0" t="n">
        <v>2027</v>
      </c>
      <c r="F3279" s="5" t="n">
        <v>246.800451874798</v>
      </c>
      <c r="G3279" s="11" t="n">
        <v>0.0223848</v>
      </c>
      <c r="H3279" s="5" t="n">
        <v>5.52457875512698</v>
      </c>
      <c r="I3279" s="5" t="n">
        <v>241.275873119671</v>
      </c>
    </row>
    <row r="3280" customFormat="false" ht="14.25" hidden="false" customHeight="false" outlineLevel="0" collapsed="false">
      <c r="A3280" s="0" t="s">
        <v>102</v>
      </c>
      <c r="B3280" s="0" t="s">
        <v>40</v>
      </c>
      <c r="C3280" s="0" t="s">
        <v>72</v>
      </c>
      <c r="D3280" s="0" t="s">
        <v>208</v>
      </c>
      <c r="E3280" s="0" t="n">
        <v>2028</v>
      </c>
      <c r="F3280" s="5" t="n">
        <v>254.429148095561</v>
      </c>
      <c r="G3280" s="11" t="n">
        <v>0.0253682</v>
      </c>
      <c r="H3280" s="5" t="n">
        <v>6.45440951471781</v>
      </c>
      <c r="I3280" s="5" t="n">
        <v>247.974738580843</v>
      </c>
    </row>
    <row r="3281" customFormat="false" ht="14.25" hidden="false" customHeight="false" outlineLevel="0" collapsed="false">
      <c r="A3281" s="0" t="s">
        <v>102</v>
      </c>
      <c r="B3281" s="0" t="s">
        <v>40</v>
      </c>
      <c r="C3281" s="0" t="s">
        <v>72</v>
      </c>
      <c r="D3281" s="0" t="s">
        <v>208</v>
      </c>
      <c r="E3281" s="0" t="n">
        <v>2029</v>
      </c>
      <c r="F3281" s="5" t="n">
        <v>257.258829057976</v>
      </c>
      <c r="G3281" s="11" t="n">
        <v>0.0283516</v>
      </c>
      <c r="H3281" s="5" t="n">
        <v>7.29369941792011</v>
      </c>
      <c r="I3281" s="5" t="n">
        <v>249.965129640056</v>
      </c>
    </row>
    <row r="3282" customFormat="false" ht="14.25" hidden="false" customHeight="false" outlineLevel="0" collapsed="false">
      <c r="A3282" s="0" t="s">
        <v>102</v>
      </c>
      <c r="B3282" s="0" t="s">
        <v>40</v>
      </c>
      <c r="C3282" s="0" t="s">
        <v>72</v>
      </c>
      <c r="D3282" s="0" t="s">
        <v>208</v>
      </c>
      <c r="E3282" s="0" t="n">
        <v>2030</v>
      </c>
      <c r="F3282" s="5" t="n">
        <v>261.907029928539</v>
      </c>
      <c r="G3282" s="11" t="n">
        <v>0.031335</v>
      </c>
      <c r="H3282" s="5" t="n">
        <v>8.20685678281075</v>
      </c>
      <c r="I3282" s="5" t="n">
        <v>253.700173145728</v>
      </c>
    </row>
    <row r="3283" customFormat="false" ht="14.25" hidden="false" customHeight="false" outlineLevel="0" collapsed="false">
      <c r="A3283" s="0" t="s">
        <v>102</v>
      </c>
      <c r="B3283" s="0" t="s">
        <v>40</v>
      </c>
      <c r="C3283" s="0" t="s">
        <v>72</v>
      </c>
      <c r="D3283" s="0" t="s">
        <v>208</v>
      </c>
      <c r="E3283" s="0" t="n">
        <v>2031</v>
      </c>
      <c r="F3283" s="5" t="n">
        <v>262.442541264961</v>
      </c>
      <c r="G3283" s="11" t="n">
        <v>0.0341494</v>
      </c>
      <c r="H3283" s="5" t="n">
        <v>8.96225531867367</v>
      </c>
      <c r="I3283" s="5" t="n">
        <v>253.480285946288</v>
      </c>
    </row>
    <row r="3284" customFormat="false" ht="14.25" hidden="false" customHeight="false" outlineLevel="0" collapsed="false">
      <c r="A3284" s="0" t="s">
        <v>102</v>
      </c>
      <c r="B3284" s="0" t="s">
        <v>40</v>
      </c>
      <c r="C3284" s="0" t="s">
        <v>72</v>
      </c>
      <c r="D3284" s="0" t="s">
        <v>208</v>
      </c>
      <c r="E3284" s="0" t="n">
        <v>2032</v>
      </c>
      <c r="F3284" s="5" t="n">
        <v>271.679376561029</v>
      </c>
      <c r="G3284" s="11" t="n">
        <v>0.0369638</v>
      </c>
      <c r="H3284" s="5" t="n">
        <v>10.0423021393266</v>
      </c>
      <c r="I3284" s="5" t="n">
        <v>261.637074421702</v>
      </c>
    </row>
    <row r="3285" customFormat="false" ht="14.25" hidden="false" customHeight="false" outlineLevel="0" collapsed="false">
      <c r="A3285" s="0" t="s">
        <v>102</v>
      </c>
      <c r="B3285" s="0" t="s">
        <v>40</v>
      </c>
      <c r="C3285" s="0" t="s">
        <v>72</v>
      </c>
      <c r="D3285" s="0" t="s">
        <v>208</v>
      </c>
      <c r="E3285" s="0" t="n">
        <v>2033</v>
      </c>
      <c r="F3285" s="5" t="n">
        <v>278.109784647896</v>
      </c>
      <c r="G3285" s="11" t="n">
        <v>0.0397782</v>
      </c>
      <c r="H3285" s="5" t="n">
        <v>11.0627066356809</v>
      </c>
      <c r="I3285" s="5" t="n">
        <v>267.047078012215</v>
      </c>
    </row>
    <row r="3286" customFormat="false" ht="14.25" hidden="false" customHeight="false" outlineLevel="0" collapsed="false">
      <c r="A3286" s="0" t="s">
        <v>102</v>
      </c>
      <c r="B3286" s="0" t="s">
        <v>40</v>
      </c>
      <c r="C3286" s="0" t="s">
        <v>72</v>
      </c>
      <c r="D3286" s="0" t="s">
        <v>208</v>
      </c>
      <c r="E3286" s="0" t="n">
        <v>2034</v>
      </c>
      <c r="F3286" s="5" t="n">
        <v>285.382916038016</v>
      </c>
      <c r="G3286" s="11" t="n">
        <v>0.0425926</v>
      </c>
      <c r="H3286" s="5" t="n">
        <v>12.1552003896408</v>
      </c>
      <c r="I3286" s="5" t="n">
        <v>273.227715648375</v>
      </c>
    </row>
    <row r="3287" customFormat="false" ht="14.25" hidden="false" customHeight="false" outlineLevel="0" collapsed="false">
      <c r="A3287" s="0" t="s">
        <v>102</v>
      </c>
      <c r="B3287" s="0" t="s">
        <v>40</v>
      </c>
      <c r="C3287" s="0" t="s">
        <v>72</v>
      </c>
      <c r="D3287" s="0" t="s">
        <v>208</v>
      </c>
      <c r="E3287" s="0" t="n">
        <v>2035</v>
      </c>
      <c r="F3287" s="5" t="n">
        <v>288.907558736781</v>
      </c>
      <c r="G3287" s="11" t="n">
        <v>0.045407</v>
      </c>
      <c r="H3287" s="5" t="n">
        <v>13.118425519561</v>
      </c>
      <c r="I3287" s="5" t="n">
        <v>275.78913321722</v>
      </c>
    </row>
    <row r="3288" customFormat="false" ht="14.25" hidden="false" customHeight="false" outlineLevel="0" collapsed="false">
      <c r="A3288" s="0" t="s">
        <v>102</v>
      </c>
      <c r="B3288" s="0" t="s">
        <v>40</v>
      </c>
      <c r="C3288" s="0" t="s">
        <v>72</v>
      </c>
      <c r="D3288" s="0" t="s">
        <v>208</v>
      </c>
      <c r="E3288" s="0" t="n">
        <v>2036</v>
      </c>
      <c r="F3288" s="5" t="n">
        <v>292.408344286327</v>
      </c>
      <c r="G3288" s="11" t="n">
        <v>0.0478248</v>
      </c>
      <c r="H3288" s="5" t="n">
        <v>13.9843705838247</v>
      </c>
      <c r="I3288" s="5" t="n">
        <v>278.423973702503</v>
      </c>
    </row>
    <row r="3289" customFormat="false" ht="14.25" hidden="false" customHeight="false" outlineLevel="0" collapsed="false">
      <c r="A3289" s="0" t="s">
        <v>102</v>
      </c>
      <c r="B3289" s="0" t="s">
        <v>40</v>
      </c>
      <c r="C3289" s="0" t="s">
        <v>72</v>
      </c>
      <c r="D3289" s="0" t="s">
        <v>208</v>
      </c>
      <c r="E3289" s="0" t="n">
        <v>2037</v>
      </c>
      <c r="F3289" s="5" t="n">
        <v>300.571997250469</v>
      </c>
      <c r="G3289" s="11" t="n">
        <v>0.0502426</v>
      </c>
      <c r="H3289" s="5" t="n">
        <v>15.1015186290564</v>
      </c>
      <c r="I3289" s="5" t="n">
        <v>285.470478621412</v>
      </c>
    </row>
    <row r="3290" customFormat="false" ht="14.25" hidden="false" customHeight="false" outlineLevel="0" collapsed="false">
      <c r="A3290" s="0" t="s">
        <v>102</v>
      </c>
      <c r="B3290" s="0" t="s">
        <v>40</v>
      </c>
      <c r="C3290" s="0" t="s">
        <v>72</v>
      </c>
      <c r="D3290" s="0" t="s">
        <v>208</v>
      </c>
      <c r="E3290" s="0" t="n">
        <v>2038</v>
      </c>
      <c r="F3290" s="5" t="n">
        <v>304.93528936238</v>
      </c>
      <c r="G3290" s="11" t="n">
        <v>0.0526604</v>
      </c>
      <c r="H3290" s="5" t="n">
        <v>16.0580143119387</v>
      </c>
      <c r="I3290" s="5" t="n">
        <v>288.877275050441</v>
      </c>
    </row>
    <row r="3291" customFormat="false" ht="14.25" hidden="false" customHeight="false" outlineLevel="0" collapsed="false">
      <c r="A3291" s="0" t="s">
        <v>102</v>
      </c>
      <c r="B3291" s="0" t="s">
        <v>40</v>
      </c>
      <c r="C3291" s="0" t="s">
        <v>72</v>
      </c>
      <c r="D3291" s="0" t="s">
        <v>208</v>
      </c>
      <c r="E3291" s="0" t="n">
        <v>2039</v>
      </c>
      <c r="F3291" s="5" t="n">
        <v>314.714507359092</v>
      </c>
      <c r="G3291" s="11" t="n">
        <v>0.0550782</v>
      </c>
      <c r="H3291" s="5" t="n">
        <v>17.3339085792255</v>
      </c>
      <c r="I3291" s="5" t="n">
        <v>297.380598779866</v>
      </c>
    </row>
    <row r="3292" customFormat="false" ht="14.25" hidden="false" customHeight="false" outlineLevel="0" collapsed="false">
      <c r="A3292" s="0" t="s">
        <v>102</v>
      </c>
      <c r="B3292" s="0" t="s">
        <v>40</v>
      </c>
      <c r="C3292" s="0" t="s">
        <v>72</v>
      </c>
      <c r="D3292" s="0" t="s">
        <v>208</v>
      </c>
      <c r="E3292" s="0" t="n">
        <v>2040</v>
      </c>
      <c r="F3292" s="5" t="n">
        <v>318.127362978775</v>
      </c>
      <c r="G3292" s="11" t="n">
        <v>0.057496</v>
      </c>
      <c r="H3292" s="5" t="n">
        <v>18.2910508618276</v>
      </c>
      <c r="I3292" s="5" t="n">
        <v>299.836312116947</v>
      </c>
    </row>
    <row r="3293" customFormat="false" ht="14.25" hidden="false" customHeight="false" outlineLevel="0" collapsed="false">
      <c r="A3293" s="0" t="s">
        <v>102</v>
      </c>
      <c r="B3293" s="0" t="s">
        <v>40</v>
      </c>
      <c r="C3293" s="0" t="s">
        <v>72</v>
      </c>
      <c r="D3293" s="0" t="s">
        <v>209</v>
      </c>
      <c r="E3293" s="0" t="n">
        <v>2024</v>
      </c>
      <c r="F3293" s="5" t="n">
        <v>169.977182306588</v>
      </c>
      <c r="G3293" s="11" t="n">
        <v>0.02</v>
      </c>
      <c r="H3293" s="5" t="n">
        <v>3.39954364613175</v>
      </c>
      <c r="I3293" s="5" t="n">
        <v>166.577638660456</v>
      </c>
    </row>
    <row r="3294" customFormat="false" ht="14.25" hidden="false" customHeight="false" outlineLevel="0" collapsed="false">
      <c r="A3294" s="0" t="s">
        <v>102</v>
      </c>
      <c r="B3294" s="0" t="s">
        <v>40</v>
      </c>
      <c r="C3294" s="0" t="s">
        <v>72</v>
      </c>
      <c r="D3294" s="0" t="s">
        <v>209</v>
      </c>
      <c r="E3294" s="0" t="n">
        <v>2025</v>
      </c>
      <c r="F3294" s="5" t="n">
        <v>172.055325404165</v>
      </c>
      <c r="G3294" s="11" t="n">
        <v>0.02</v>
      </c>
      <c r="H3294" s="5" t="n">
        <v>3.4411065080833</v>
      </c>
      <c r="I3294" s="5" t="n">
        <v>168.614218896082</v>
      </c>
    </row>
    <row r="3295" customFormat="false" ht="14.25" hidden="false" customHeight="false" outlineLevel="0" collapsed="false">
      <c r="A3295" s="0" t="s">
        <v>102</v>
      </c>
      <c r="B3295" s="0" t="s">
        <v>40</v>
      </c>
      <c r="C3295" s="0" t="s">
        <v>72</v>
      </c>
      <c r="D3295" s="0" t="s">
        <v>209</v>
      </c>
      <c r="E3295" s="0" t="n">
        <v>2026</v>
      </c>
      <c r="F3295" s="5" t="n">
        <v>176.052807074041</v>
      </c>
      <c r="G3295" s="11" t="n">
        <v>0.023</v>
      </c>
      <c r="H3295" s="5" t="n">
        <v>4.04921456270295</v>
      </c>
      <c r="I3295" s="5" t="n">
        <v>172.003592511338</v>
      </c>
    </row>
    <row r="3296" customFormat="false" ht="14.25" hidden="false" customHeight="false" outlineLevel="0" collapsed="false">
      <c r="A3296" s="0" t="s">
        <v>102</v>
      </c>
      <c r="B3296" s="0" t="s">
        <v>40</v>
      </c>
      <c r="C3296" s="0" t="s">
        <v>72</v>
      </c>
      <c r="D3296" s="0" t="s">
        <v>209</v>
      </c>
      <c r="E3296" s="0" t="n">
        <v>2027</v>
      </c>
      <c r="F3296" s="5" t="n">
        <v>177.771328754912</v>
      </c>
      <c r="G3296" s="11" t="n">
        <v>0.026</v>
      </c>
      <c r="H3296" s="5" t="n">
        <v>4.62205454762771</v>
      </c>
      <c r="I3296" s="5" t="n">
        <v>173.149274207284</v>
      </c>
    </row>
    <row r="3297" customFormat="false" ht="14.25" hidden="false" customHeight="false" outlineLevel="0" collapsed="false">
      <c r="A3297" s="0" t="s">
        <v>102</v>
      </c>
      <c r="B3297" s="0" t="s">
        <v>40</v>
      </c>
      <c r="C3297" s="0" t="s">
        <v>72</v>
      </c>
      <c r="D3297" s="0" t="s">
        <v>209</v>
      </c>
      <c r="E3297" s="0" t="n">
        <v>2028</v>
      </c>
      <c r="F3297" s="5" t="n">
        <v>182.820285445254</v>
      </c>
      <c r="G3297" s="11" t="n">
        <v>0.029</v>
      </c>
      <c r="H3297" s="5" t="n">
        <v>5.30178827791237</v>
      </c>
      <c r="I3297" s="5" t="n">
        <v>177.518497167342</v>
      </c>
    </row>
    <row r="3298" customFormat="false" ht="14.25" hidden="false" customHeight="false" outlineLevel="0" collapsed="false">
      <c r="A3298" s="0" t="s">
        <v>102</v>
      </c>
      <c r="B3298" s="0" t="s">
        <v>40</v>
      </c>
      <c r="C3298" s="0" t="s">
        <v>72</v>
      </c>
      <c r="D3298" s="0" t="s">
        <v>209</v>
      </c>
      <c r="E3298" s="0" t="n">
        <v>2029</v>
      </c>
      <c r="F3298" s="5" t="n">
        <v>184.90795644916</v>
      </c>
      <c r="G3298" s="11" t="n">
        <v>0.032</v>
      </c>
      <c r="H3298" s="5" t="n">
        <v>5.91705460637311</v>
      </c>
      <c r="I3298" s="5" t="n">
        <v>178.990901842787</v>
      </c>
    </row>
    <row r="3299" customFormat="false" ht="14.25" hidden="false" customHeight="false" outlineLevel="0" collapsed="false">
      <c r="A3299" s="0" t="s">
        <v>102</v>
      </c>
      <c r="B3299" s="0" t="s">
        <v>40</v>
      </c>
      <c r="C3299" s="0" t="s">
        <v>72</v>
      </c>
      <c r="D3299" s="0" t="s">
        <v>209</v>
      </c>
      <c r="E3299" s="0" t="n">
        <v>2030</v>
      </c>
      <c r="F3299" s="5" t="n">
        <v>188.108814149858</v>
      </c>
      <c r="G3299" s="11" t="n">
        <v>0.035</v>
      </c>
      <c r="H3299" s="5" t="n">
        <v>6.58380849524501</v>
      </c>
      <c r="I3299" s="5" t="n">
        <v>181.525005654613</v>
      </c>
    </row>
    <row r="3300" customFormat="false" ht="14.25" hidden="false" customHeight="false" outlineLevel="0" collapsed="false">
      <c r="A3300" s="0" t="s">
        <v>102</v>
      </c>
      <c r="B3300" s="0" t="s">
        <v>40</v>
      </c>
      <c r="C3300" s="0" t="s">
        <v>72</v>
      </c>
      <c r="D3300" s="0" t="s">
        <v>209</v>
      </c>
      <c r="E3300" s="0" t="n">
        <v>2031</v>
      </c>
      <c r="F3300" s="5" t="n">
        <v>188.779953737489</v>
      </c>
      <c r="G3300" s="11" t="n">
        <v>0.038</v>
      </c>
      <c r="H3300" s="5" t="n">
        <v>7.17363824202459</v>
      </c>
      <c r="I3300" s="5" t="n">
        <v>181.606315495465</v>
      </c>
    </row>
    <row r="3301" customFormat="false" ht="14.25" hidden="false" customHeight="false" outlineLevel="0" collapsed="false">
      <c r="A3301" s="0" t="s">
        <v>102</v>
      </c>
      <c r="B3301" s="0" t="s">
        <v>40</v>
      </c>
      <c r="C3301" s="0" t="s">
        <v>72</v>
      </c>
      <c r="D3301" s="0" t="s">
        <v>209</v>
      </c>
      <c r="E3301" s="0" t="n">
        <v>2032</v>
      </c>
      <c r="F3301" s="5" t="n">
        <v>194.84225792723</v>
      </c>
      <c r="G3301" s="11" t="n">
        <v>0.041</v>
      </c>
      <c r="H3301" s="5" t="n">
        <v>7.98853257501642</v>
      </c>
      <c r="I3301" s="5" t="n">
        <v>186.853725352213</v>
      </c>
    </row>
    <row r="3302" customFormat="false" ht="14.25" hidden="false" customHeight="false" outlineLevel="0" collapsed="false">
      <c r="A3302" s="0" t="s">
        <v>102</v>
      </c>
      <c r="B3302" s="0" t="s">
        <v>40</v>
      </c>
      <c r="C3302" s="0" t="s">
        <v>72</v>
      </c>
      <c r="D3302" s="0" t="s">
        <v>209</v>
      </c>
      <c r="E3302" s="0" t="n">
        <v>2033</v>
      </c>
      <c r="F3302" s="5" t="n">
        <v>199.171369168139</v>
      </c>
      <c r="G3302" s="11" t="n">
        <v>0.044</v>
      </c>
      <c r="H3302" s="5" t="n">
        <v>8.76354024339812</v>
      </c>
      <c r="I3302" s="5" t="n">
        <v>190.407828924741</v>
      </c>
    </row>
    <row r="3303" customFormat="false" ht="14.25" hidden="false" customHeight="false" outlineLevel="0" collapsed="false">
      <c r="A3303" s="0" t="s">
        <v>102</v>
      </c>
      <c r="B3303" s="0" t="s">
        <v>40</v>
      </c>
      <c r="C3303" s="0" t="s">
        <v>72</v>
      </c>
      <c r="D3303" s="0" t="s">
        <v>209</v>
      </c>
      <c r="E3303" s="0" t="n">
        <v>2034</v>
      </c>
      <c r="F3303" s="5" t="n">
        <v>204.011419033034</v>
      </c>
      <c r="G3303" s="11" t="n">
        <v>0.047</v>
      </c>
      <c r="H3303" s="5" t="n">
        <v>9.58853669455262</v>
      </c>
      <c r="I3303" s="5" t="n">
        <v>194.422882338482</v>
      </c>
    </row>
    <row r="3304" customFormat="false" ht="14.25" hidden="false" customHeight="false" outlineLevel="0" collapsed="false">
      <c r="A3304" s="0" t="s">
        <v>102</v>
      </c>
      <c r="B3304" s="0" t="s">
        <v>40</v>
      </c>
      <c r="C3304" s="0" t="s">
        <v>72</v>
      </c>
      <c r="D3304" s="0" t="s">
        <v>209</v>
      </c>
      <c r="E3304" s="0" t="n">
        <v>2035</v>
      </c>
      <c r="F3304" s="5" t="n">
        <v>206.55650964613</v>
      </c>
      <c r="G3304" s="11" t="n">
        <v>0.05</v>
      </c>
      <c r="H3304" s="5" t="n">
        <v>10.3278254823065</v>
      </c>
      <c r="I3304" s="5" t="n">
        <v>196.228684163823</v>
      </c>
    </row>
    <row r="3305" customFormat="false" ht="14.25" hidden="false" customHeight="false" outlineLevel="0" collapsed="false">
      <c r="A3305" s="0" t="s">
        <v>102</v>
      </c>
      <c r="B3305" s="0" t="s">
        <v>40</v>
      </c>
      <c r="C3305" s="0" t="s">
        <v>72</v>
      </c>
      <c r="D3305" s="0" t="s">
        <v>209</v>
      </c>
      <c r="E3305" s="0" t="n">
        <v>2036</v>
      </c>
      <c r="F3305" s="5" t="n">
        <v>209.084408270301</v>
      </c>
      <c r="G3305" s="11" t="n">
        <v>0.054</v>
      </c>
      <c r="H3305" s="5" t="n">
        <v>11.2905580465963</v>
      </c>
      <c r="I3305" s="5" t="n">
        <v>197.793850223705</v>
      </c>
    </row>
    <row r="3306" customFormat="false" ht="14.25" hidden="false" customHeight="false" outlineLevel="0" collapsed="false">
      <c r="A3306" s="0" t="s">
        <v>102</v>
      </c>
      <c r="B3306" s="0" t="s">
        <v>40</v>
      </c>
      <c r="C3306" s="0" t="s">
        <v>72</v>
      </c>
      <c r="D3306" s="0" t="s">
        <v>209</v>
      </c>
      <c r="E3306" s="0" t="n">
        <v>2037</v>
      </c>
      <c r="F3306" s="5" t="n">
        <v>214.484735521571</v>
      </c>
      <c r="G3306" s="11" t="n">
        <v>0.058</v>
      </c>
      <c r="H3306" s="5" t="n">
        <v>12.4401146602511</v>
      </c>
      <c r="I3306" s="5" t="n">
        <v>202.04462086132</v>
      </c>
    </row>
    <row r="3307" customFormat="false" ht="14.25" hidden="false" customHeight="false" outlineLevel="0" collapsed="false">
      <c r="A3307" s="0" t="s">
        <v>102</v>
      </c>
      <c r="B3307" s="0" t="s">
        <v>40</v>
      </c>
      <c r="C3307" s="0" t="s">
        <v>72</v>
      </c>
      <c r="D3307" s="0" t="s">
        <v>209</v>
      </c>
      <c r="E3307" s="0" t="n">
        <v>2038</v>
      </c>
      <c r="F3307" s="5" t="n">
        <v>217.526313750478</v>
      </c>
      <c r="G3307" s="11" t="n">
        <v>0.062</v>
      </c>
      <c r="H3307" s="5" t="n">
        <v>13.4866314525297</v>
      </c>
      <c r="I3307" s="5" t="n">
        <v>204.039682297949</v>
      </c>
    </row>
    <row r="3308" customFormat="false" ht="14.25" hidden="false" customHeight="false" outlineLevel="0" collapsed="false">
      <c r="A3308" s="0" t="s">
        <v>102</v>
      </c>
      <c r="B3308" s="0" t="s">
        <v>40</v>
      </c>
      <c r="C3308" s="0" t="s">
        <v>72</v>
      </c>
      <c r="D3308" s="0" t="s">
        <v>209</v>
      </c>
      <c r="E3308" s="0" t="n">
        <v>2039</v>
      </c>
      <c r="F3308" s="5" t="n">
        <v>223.927698924743</v>
      </c>
      <c r="G3308" s="11" t="n">
        <v>0.066</v>
      </c>
      <c r="H3308" s="5" t="n">
        <v>14.7792281290331</v>
      </c>
      <c r="I3308" s="5" t="n">
        <v>209.14847079571</v>
      </c>
    </row>
    <row r="3309" customFormat="false" ht="14.25" hidden="false" customHeight="false" outlineLevel="0" collapsed="false">
      <c r="A3309" s="0" t="s">
        <v>102</v>
      </c>
      <c r="B3309" s="0" t="s">
        <v>40</v>
      </c>
      <c r="C3309" s="0" t="s">
        <v>72</v>
      </c>
      <c r="D3309" s="0" t="s">
        <v>209</v>
      </c>
      <c r="E3309" s="0" t="n">
        <v>2040</v>
      </c>
      <c r="F3309" s="5" t="n">
        <v>226.427553779968</v>
      </c>
      <c r="G3309" s="11" t="n">
        <v>0.07</v>
      </c>
      <c r="H3309" s="5" t="n">
        <v>15.8499287645978</v>
      </c>
      <c r="I3309" s="5" t="n">
        <v>210.57762501537</v>
      </c>
    </row>
    <row r="3310" customFormat="false" ht="14.25" hidden="false" customHeight="false" outlineLevel="0" collapsed="false">
      <c r="A3310" s="0" t="s">
        <v>102</v>
      </c>
      <c r="B3310" s="0" t="s">
        <v>40</v>
      </c>
      <c r="C3310" s="0" t="s">
        <v>75</v>
      </c>
      <c r="D3310" s="0" t="s">
        <v>210</v>
      </c>
      <c r="E3310" s="0" t="n">
        <v>2024</v>
      </c>
      <c r="F3310" s="5" t="n">
        <v>126.87240276</v>
      </c>
      <c r="G3310" s="11" t="n">
        <v>0</v>
      </c>
      <c r="H3310" s="5" t="n">
        <v>0</v>
      </c>
      <c r="I3310" s="5" t="n">
        <v>126.87240276</v>
      </c>
    </row>
    <row r="3311" customFormat="false" ht="14.25" hidden="false" customHeight="false" outlineLevel="0" collapsed="false">
      <c r="A3311" s="0" t="s">
        <v>102</v>
      </c>
      <c r="B3311" s="0" t="s">
        <v>40</v>
      </c>
      <c r="C3311" s="0" t="s">
        <v>75</v>
      </c>
      <c r="D3311" s="0" t="s">
        <v>210</v>
      </c>
      <c r="E3311" s="0" t="n">
        <v>2025</v>
      </c>
      <c r="F3311" s="5" t="n">
        <v>128.261157096</v>
      </c>
      <c r="G3311" s="11" t="n">
        <v>0.0108275519061516</v>
      </c>
      <c r="H3311" s="5" t="n">
        <v>1.388754336</v>
      </c>
      <c r="I3311" s="5" t="n">
        <v>126.87240276</v>
      </c>
    </row>
    <row r="3312" customFormat="false" ht="14.25" hidden="false" customHeight="false" outlineLevel="0" collapsed="false">
      <c r="A3312" s="0" t="s">
        <v>102</v>
      </c>
      <c r="B3312" s="0" t="s">
        <v>40</v>
      </c>
      <c r="C3312" s="0" t="s">
        <v>75</v>
      </c>
      <c r="D3312" s="0" t="s">
        <v>210</v>
      </c>
      <c r="E3312" s="0" t="n">
        <v>2026</v>
      </c>
      <c r="F3312" s="5" t="n">
        <v>184.433441432438</v>
      </c>
      <c r="G3312" s="11" t="n">
        <v>0.0718759162341053</v>
      </c>
      <c r="H3312" s="5" t="n">
        <v>13.2563225871657</v>
      </c>
      <c r="I3312" s="5" t="n">
        <v>171.177118845273</v>
      </c>
    </row>
    <row r="3313" customFormat="false" ht="14.25" hidden="false" customHeight="false" outlineLevel="0" collapsed="false">
      <c r="A3313" s="0" t="s">
        <v>102</v>
      </c>
      <c r="B3313" s="0" t="s">
        <v>40</v>
      </c>
      <c r="C3313" s="0" t="s">
        <v>75</v>
      </c>
      <c r="D3313" s="0" t="s">
        <v>210</v>
      </c>
      <c r="E3313" s="0" t="n">
        <v>2027</v>
      </c>
      <c r="F3313" s="5" t="n">
        <v>311.363126235998</v>
      </c>
      <c r="G3313" s="11" t="n">
        <v>0.136212848680956</v>
      </c>
      <c r="H3313" s="5" t="n">
        <v>42.4116583988135</v>
      </c>
      <c r="I3313" s="5" t="n">
        <v>268.951467837184</v>
      </c>
    </row>
    <row r="3314" customFormat="false" ht="14.25" hidden="false" customHeight="false" outlineLevel="0" collapsed="false">
      <c r="A3314" s="0" t="s">
        <v>102</v>
      </c>
      <c r="B3314" s="0" t="s">
        <v>40</v>
      </c>
      <c r="C3314" s="0" t="s">
        <v>75</v>
      </c>
      <c r="D3314" s="0" t="s">
        <v>210</v>
      </c>
      <c r="E3314" s="0" t="n">
        <v>2028</v>
      </c>
      <c r="F3314" s="5" t="n">
        <v>460.821133381073</v>
      </c>
      <c r="G3314" s="11" t="n">
        <v>0.180443060108102</v>
      </c>
      <c r="H3314" s="5" t="n">
        <v>83.1519754697644</v>
      </c>
      <c r="I3314" s="5" t="n">
        <v>377.669157911308</v>
      </c>
    </row>
    <row r="3315" customFormat="false" ht="14.25" hidden="false" customHeight="false" outlineLevel="0" collapsed="false">
      <c r="A3315" s="0" t="s">
        <v>102</v>
      </c>
      <c r="B3315" s="0" t="s">
        <v>40</v>
      </c>
      <c r="C3315" s="0" t="s">
        <v>75</v>
      </c>
      <c r="D3315" s="0" t="s">
        <v>210</v>
      </c>
      <c r="E3315" s="0" t="n">
        <v>2029</v>
      </c>
      <c r="F3315" s="5" t="n">
        <v>624.723910467622</v>
      </c>
      <c r="G3315" s="11" t="n">
        <v>0.17181253108157</v>
      </c>
      <c r="H3315" s="5" t="n">
        <v>107.335396284619</v>
      </c>
      <c r="I3315" s="5" t="n">
        <v>517.388514183003</v>
      </c>
    </row>
    <row r="3316" customFormat="false" ht="14.25" hidden="false" customHeight="false" outlineLevel="0" collapsed="false">
      <c r="A3316" s="0" t="s">
        <v>102</v>
      </c>
      <c r="B3316" s="0" t="s">
        <v>40</v>
      </c>
      <c r="C3316" s="0" t="s">
        <v>75</v>
      </c>
      <c r="D3316" s="0" t="s">
        <v>210</v>
      </c>
      <c r="E3316" s="0" t="n">
        <v>2030</v>
      </c>
      <c r="F3316" s="5" t="n">
        <v>820.870261780082</v>
      </c>
      <c r="G3316" s="11" t="n">
        <v>0.157818192074891</v>
      </c>
      <c r="H3316" s="5" t="n">
        <v>129.548260642175</v>
      </c>
      <c r="I3316" s="5" t="n">
        <v>691.322001137908</v>
      </c>
    </row>
    <row r="3317" customFormat="false" ht="14.25" hidden="false" customHeight="false" outlineLevel="0" collapsed="false">
      <c r="A3317" s="0" t="s">
        <v>102</v>
      </c>
      <c r="B3317" s="0" t="s">
        <v>40</v>
      </c>
      <c r="C3317" s="0" t="s">
        <v>75</v>
      </c>
      <c r="D3317" s="0" t="s">
        <v>210</v>
      </c>
      <c r="E3317" s="0" t="n">
        <v>2031</v>
      </c>
      <c r="F3317" s="5" t="n">
        <v>1003.63033574697</v>
      </c>
      <c r="G3317" s="11" t="n">
        <v>0.18345283645426</v>
      </c>
      <c r="H3317" s="5" t="n">
        <v>184.118831844322</v>
      </c>
      <c r="I3317" s="5" t="n">
        <v>819.511503902645</v>
      </c>
    </row>
    <row r="3318" customFormat="false" ht="14.25" hidden="false" customHeight="false" outlineLevel="0" collapsed="false">
      <c r="A3318" s="0" t="s">
        <v>102</v>
      </c>
      <c r="B3318" s="0" t="s">
        <v>40</v>
      </c>
      <c r="C3318" s="0" t="s">
        <v>75</v>
      </c>
      <c r="D3318" s="0" t="s">
        <v>210</v>
      </c>
      <c r="E3318" s="0" t="n">
        <v>2032</v>
      </c>
      <c r="F3318" s="5" t="n">
        <v>1173.80032398455</v>
      </c>
      <c r="G3318" s="11" t="n">
        <v>0.203515268043915</v>
      </c>
      <c r="H3318" s="5" t="n">
        <v>238.88628756575</v>
      </c>
      <c r="I3318" s="5" t="n">
        <v>934.914036418797</v>
      </c>
    </row>
    <row r="3319" customFormat="false" ht="14.25" hidden="false" customHeight="false" outlineLevel="0" collapsed="false">
      <c r="A3319" s="0" t="s">
        <v>102</v>
      </c>
      <c r="B3319" s="0" t="s">
        <v>40</v>
      </c>
      <c r="C3319" s="0" t="s">
        <v>75</v>
      </c>
      <c r="D3319" s="0" t="s">
        <v>210</v>
      </c>
      <c r="E3319" s="0" t="n">
        <v>2033</v>
      </c>
      <c r="F3319" s="5" t="n">
        <v>1306.55672124056</v>
      </c>
      <c r="G3319" s="11" t="n">
        <v>0.210942947786505</v>
      </c>
      <c r="H3319" s="5" t="n">
        <v>275.608926228754</v>
      </c>
      <c r="I3319" s="5" t="n">
        <v>1030.9477950118</v>
      </c>
    </row>
    <row r="3320" customFormat="false" ht="14.25" hidden="false" customHeight="false" outlineLevel="0" collapsed="false">
      <c r="A3320" s="0" t="s">
        <v>102</v>
      </c>
      <c r="B3320" s="0" t="s">
        <v>40</v>
      </c>
      <c r="C3320" s="0" t="s">
        <v>75</v>
      </c>
      <c r="D3320" s="0" t="s">
        <v>210</v>
      </c>
      <c r="E3320" s="0" t="n">
        <v>2034</v>
      </c>
      <c r="F3320" s="5" t="n">
        <v>1462.59933140867</v>
      </c>
      <c r="G3320" s="11" t="n">
        <v>0.208459396414529</v>
      </c>
      <c r="H3320" s="5" t="n">
        <v>304.892573821744</v>
      </c>
      <c r="I3320" s="5" t="n">
        <v>1157.70675758692</v>
      </c>
    </row>
    <row r="3321" customFormat="false" ht="14.25" hidden="false" customHeight="false" outlineLevel="0" collapsed="false">
      <c r="A3321" s="0" t="s">
        <v>102</v>
      </c>
      <c r="B3321" s="0" t="s">
        <v>40</v>
      </c>
      <c r="C3321" s="0" t="s">
        <v>75</v>
      </c>
      <c r="D3321" s="0" t="s">
        <v>210</v>
      </c>
      <c r="E3321" s="0" t="n">
        <v>2035</v>
      </c>
      <c r="F3321" s="5" t="n">
        <v>1599.30029278247</v>
      </c>
      <c r="G3321" s="11" t="n">
        <v>0.199827198404217</v>
      </c>
      <c r="H3321" s="5" t="n">
        <v>319.583696913765</v>
      </c>
      <c r="I3321" s="5" t="n">
        <v>1279.7165958687</v>
      </c>
    </row>
    <row r="3322" customFormat="false" ht="14.25" hidden="false" customHeight="false" outlineLevel="0" collapsed="false">
      <c r="A3322" s="0" t="s">
        <v>102</v>
      </c>
      <c r="B3322" s="0" t="s">
        <v>40</v>
      </c>
      <c r="C3322" s="0" t="s">
        <v>75</v>
      </c>
      <c r="D3322" s="0" t="s">
        <v>210</v>
      </c>
      <c r="E3322" s="0" t="n">
        <v>2036</v>
      </c>
      <c r="F3322" s="5" t="n">
        <v>1737.18282516736</v>
      </c>
      <c r="G3322" s="11" t="n">
        <v>0.199827198404217</v>
      </c>
      <c r="H3322" s="5" t="n">
        <v>347.136377069116</v>
      </c>
      <c r="I3322" s="5" t="n">
        <v>1390.04644809824</v>
      </c>
    </row>
    <row r="3323" customFormat="false" ht="14.25" hidden="false" customHeight="false" outlineLevel="0" collapsed="false">
      <c r="A3323" s="0" t="s">
        <v>102</v>
      </c>
      <c r="B3323" s="0" t="s">
        <v>40</v>
      </c>
      <c r="C3323" s="0" t="s">
        <v>75</v>
      </c>
      <c r="D3323" s="0" t="s">
        <v>210</v>
      </c>
      <c r="E3323" s="0" t="n">
        <v>2037</v>
      </c>
      <c r="F3323" s="5" t="n">
        <v>1866.23069217979</v>
      </c>
      <c r="G3323" s="11" t="n">
        <v>0.199827198404217</v>
      </c>
      <c r="H3323" s="5" t="n">
        <v>372.92365079425</v>
      </c>
      <c r="I3323" s="5" t="n">
        <v>1493.30704138554</v>
      </c>
    </row>
    <row r="3324" customFormat="false" ht="14.25" hidden="false" customHeight="false" outlineLevel="0" collapsed="false">
      <c r="A3324" s="0" t="s">
        <v>102</v>
      </c>
      <c r="B3324" s="0" t="s">
        <v>40</v>
      </c>
      <c r="C3324" s="0" t="s">
        <v>75</v>
      </c>
      <c r="D3324" s="0" t="s">
        <v>210</v>
      </c>
      <c r="E3324" s="0" t="n">
        <v>2038</v>
      </c>
      <c r="F3324" s="5" t="n">
        <v>1982.60350605643</v>
      </c>
      <c r="G3324" s="11" t="n">
        <v>0.199827198404217</v>
      </c>
      <c r="H3324" s="5" t="n">
        <v>396.178104161635</v>
      </c>
      <c r="I3324" s="5" t="n">
        <v>1586.42540189479</v>
      </c>
    </row>
    <row r="3325" customFormat="false" ht="14.25" hidden="false" customHeight="false" outlineLevel="0" collapsed="false">
      <c r="A3325" s="0" t="s">
        <v>102</v>
      </c>
      <c r="B3325" s="0" t="s">
        <v>40</v>
      </c>
      <c r="C3325" s="0" t="s">
        <v>75</v>
      </c>
      <c r="D3325" s="0" t="s">
        <v>210</v>
      </c>
      <c r="E3325" s="0" t="n">
        <v>2039</v>
      </c>
      <c r="F3325" s="5" t="n">
        <v>2082.58336857613</v>
      </c>
      <c r="G3325" s="11" t="n">
        <v>0.199827198404217</v>
      </c>
      <c r="H3325" s="5" t="n">
        <v>416.156799985786</v>
      </c>
      <c r="I3325" s="5" t="n">
        <v>1666.42656859035</v>
      </c>
    </row>
    <row r="3326" customFormat="false" ht="14.25" hidden="false" customHeight="false" outlineLevel="0" collapsed="false">
      <c r="A3326" s="0" t="s">
        <v>102</v>
      </c>
      <c r="B3326" s="0" t="s">
        <v>40</v>
      </c>
      <c r="C3326" s="0" t="s">
        <v>75</v>
      </c>
      <c r="D3326" s="0" t="s">
        <v>210</v>
      </c>
      <c r="E3326" s="0" t="n">
        <v>2040</v>
      </c>
      <c r="F3326" s="5" t="n">
        <v>2162.76282826631</v>
      </c>
      <c r="G3326" s="11" t="n">
        <v>0.199827198404217</v>
      </c>
      <c r="H3326" s="5" t="n">
        <v>432.178836785238</v>
      </c>
      <c r="I3326" s="5" t="n">
        <v>1730.58399148107</v>
      </c>
    </row>
    <row r="3327" customFormat="false" ht="14.25" hidden="false" customHeight="false" outlineLevel="0" collapsed="false">
      <c r="A3327" s="0" t="s">
        <v>102</v>
      </c>
      <c r="B3327" s="0" t="s">
        <v>40</v>
      </c>
      <c r="C3327" s="0" t="s">
        <v>76</v>
      </c>
      <c r="D3327" s="0" t="s">
        <v>210</v>
      </c>
      <c r="E3327" s="0" t="n">
        <v>2024</v>
      </c>
      <c r="F3327" s="5" t="n">
        <v>1.82</v>
      </c>
      <c r="G3327" s="11" t="n">
        <v>1</v>
      </c>
      <c r="H3327" s="5" t="n">
        <v>1.82</v>
      </c>
      <c r="I3327" s="5" t="n">
        <v>0</v>
      </c>
    </row>
    <row r="3328" customFormat="false" ht="14.25" hidden="false" customHeight="false" outlineLevel="0" collapsed="false">
      <c r="A3328" s="0" t="s">
        <v>102</v>
      </c>
      <c r="B3328" s="0" t="s">
        <v>40</v>
      </c>
      <c r="C3328" s="0" t="s">
        <v>76</v>
      </c>
      <c r="D3328" s="0" t="s">
        <v>210</v>
      </c>
      <c r="E3328" s="0" t="n">
        <v>2024</v>
      </c>
      <c r="F3328" s="5" t="n">
        <v>0</v>
      </c>
      <c r="G3328" s="11" t="n">
        <v>1</v>
      </c>
      <c r="H3328" s="5" t="n">
        <v>0</v>
      </c>
      <c r="I3328" s="5" t="n">
        <v>0</v>
      </c>
    </row>
    <row r="3329" customFormat="false" ht="14.25" hidden="false" customHeight="false" outlineLevel="0" collapsed="false">
      <c r="A3329" s="0" t="s">
        <v>102</v>
      </c>
      <c r="B3329" s="0" t="s">
        <v>40</v>
      </c>
      <c r="C3329" s="0" t="s">
        <v>76</v>
      </c>
      <c r="D3329" s="0" t="s">
        <v>210</v>
      </c>
      <c r="E3329" s="0" t="n">
        <v>2025</v>
      </c>
      <c r="F3329" s="5" t="n">
        <v>1.898</v>
      </c>
      <c r="G3329" s="11" t="n">
        <v>1</v>
      </c>
      <c r="H3329" s="5" t="n">
        <v>1.898</v>
      </c>
      <c r="I3329" s="5" t="n">
        <v>0</v>
      </c>
    </row>
    <row r="3330" customFormat="false" ht="14.25" hidden="false" customHeight="false" outlineLevel="0" collapsed="false">
      <c r="A3330" s="0" t="s">
        <v>102</v>
      </c>
      <c r="B3330" s="0" t="s">
        <v>40</v>
      </c>
      <c r="C3330" s="0" t="s">
        <v>76</v>
      </c>
      <c r="D3330" s="0" t="s">
        <v>210</v>
      </c>
      <c r="E3330" s="0" t="n">
        <v>2025</v>
      </c>
      <c r="F3330" s="5" t="n">
        <v>0</v>
      </c>
      <c r="G3330" s="11" t="n">
        <v>1</v>
      </c>
      <c r="H3330" s="5" t="n">
        <v>0</v>
      </c>
      <c r="I3330" s="5" t="n">
        <v>0</v>
      </c>
    </row>
    <row r="3331" customFormat="false" ht="14.25" hidden="false" customHeight="false" outlineLevel="0" collapsed="false">
      <c r="A3331" s="0" t="s">
        <v>102</v>
      </c>
      <c r="B3331" s="0" t="s">
        <v>40</v>
      </c>
      <c r="C3331" s="0" t="s">
        <v>76</v>
      </c>
      <c r="D3331" s="0" t="s">
        <v>210</v>
      </c>
      <c r="E3331" s="0" t="n">
        <v>2026</v>
      </c>
      <c r="F3331" s="5" t="n">
        <v>4.6968</v>
      </c>
      <c r="G3331" s="11" t="n">
        <v>1</v>
      </c>
      <c r="H3331" s="5" t="n">
        <v>4.6968</v>
      </c>
      <c r="I3331" s="5" t="n">
        <v>0</v>
      </c>
    </row>
    <row r="3332" customFormat="false" ht="14.25" hidden="false" customHeight="false" outlineLevel="0" collapsed="false">
      <c r="A3332" s="0" t="s">
        <v>102</v>
      </c>
      <c r="B3332" s="0" t="s">
        <v>40</v>
      </c>
      <c r="C3332" s="0" t="s">
        <v>76</v>
      </c>
      <c r="D3332" s="0" t="s">
        <v>210</v>
      </c>
      <c r="E3332" s="0" t="n">
        <v>2026</v>
      </c>
      <c r="F3332" s="5" t="n">
        <v>0</v>
      </c>
      <c r="G3332" s="11" t="n">
        <v>1</v>
      </c>
      <c r="H3332" s="5" t="n">
        <v>0</v>
      </c>
      <c r="I3332" s="5" t="n">
        <v>0</v>
      </c>
    </row>
    <row r="3333" customFormat="false" ht="14.25" hidden="false" customHeight="false" outlineLevel="0" collapsed="false">
      <c r="A3333" s="0" t="s">
        <v>102</v>
      </c>
      <c r="B3333" s="0" t="s">
        <v>40</v>
      </c>
      <c r="C3333" s="0" t="s">
        <v>76</v>
      </c>
      <c r="D3333" s="0" t="s">
        <v>210</v>
      </c>
      <c r="E3333" s="0" t="n">
        <v>2027</v>
      </c>
      <c r="F3333" s="5" t="n">
        <v>7.1604</v>
      </c>
      <c r="G3333" s="11" t="n">
        <v>1</v>
      </c>
      <c r="H3333" s="5" t="n">
        <v>7.1604</v>
      </c>
      <c r="I3333" s="5" t="n">
        <v>0</v>
      </c>
    </row>
    <row r="3334" customFormat="false" ht="14.25" hidden="false" customHeight="false" outlineLevel="0" collapsed="false">
      <c r="A3334" s="0" t="s">
        <v>102</v>
      </c>
      <c r="B3334" s="0" t="s">
        <v>40</v>
      </c>
      <c r="C3334" s="0" t="s">
        <v>76</v>
      </c>
      <c r="D3334" s="0" t="s">
        <v>210</v>
      </c>
      <c r="E3334" s="0" t="n">
        <v>2027</v>
      </c>
      <c r="F3334" s="5" t="n">
        <v>0</v>
      </c>
      <c r="G3334" s="11" t="n">
        <v>1</v>
      </c>
      <c r="H3334" s="5" t="n">
        <v>0</v>
      </c>
      <c r="I3334" s="5" t="n">
        <v>0</v>
      </c>
    </row>
    <row r="3335" customFormat="false" ht="14.25" hidden="false" customHeight="false" outlineLevel="0" collapsed="false">
      <c r="A3335" s="0" t="s">
        <v>102</v>
      </c>
      <c r="B3335" s="0" t="s">
        <v>40</v>
      </c>
      <c r="C3335" s="0" t="s">
        <v>76</v>
      </c>
      <c r="D3335" s="0" t="s">
        <v>210</v>
      </c>
      <c r="E3335" s="0" t="n">
        <v>2028</v>
      </c>
      <c r="F3335" s="5" t="n">
        <v>7.878</v>
      </c>
      <c r="G3335" s="11" t="n">
        <v>1</v>
      </c>
      <c r="H3335" s="5" t="n">
        <v>7.878</v>
      </c>
      <c r="I3335" s="5" t="n">
        <v>0</v>
      </c>
    </row>
    <row r="3336" customFormat="false" ht="14.25" hidden="false" customHeight="false" outlineLevel="0" collapsed="false">
      <c r="A3336" s="0" t="s">
        <v>102</v>
      </c>
      <c r="B3336" s="0" t="s">
        <v>40</v>
      </c>
      <c r="C3336" s="0" t="s">
        <v>76</v>
      </c>
      <c r="D3336" s="0" t="s">
        <v>210</v>
      </c>
      <c r="E3336" s="0" t="n">
        <v>2028</v>
      </c>
      <c r="F3336" s="5" t="n">
        <v>0</v>
      </c>
      <c r="G3336" s="11" t="n">
        <v>1</v>
      </c>
      <c r="H3336" s="5" t="n">
        <v>0</v>
      </c>
      <c r="I3336" s="5" t="n">
        <v>0</v>
      </c>
    </row>
    <row r="3337" customFormat="false" ht="14.25" hidden="false" customHeight="false" outlineLevel="0" collapsed="false">
      <c r="A3337" s="0" t="s">
        <v>102</v>
      </c>
      <c r="B3337" s="0" t="s">
        <v>40</v>
      </c>
      <c r="C3337" s="0" t="s">
        <v>76</v>
      </c>
      <c r="D3337" s="0" t="s">
        <v>210</v>
      </c>
      <c r="E3337" s="0" t="n">
        <v>2029</v>
      </c>
      <c r="F3337" s="5" t="n">
        <v>7.8</v>
      </c>
      <c r="G3337" s="11" t="n">
        <v>1</v>
      </c>
      <c r="H3337" s="5" t="n">
        <v>7.8</v>
      </c>
      <c r="I3337" s="5" t="n">
        <v>0</v>
      </c>
    </row>
    <row r="3338" customFormat="false" ht="14.25" hidden="false" customHeight="false" outlineLevel="0" collapsed="false">
      <c r="A3338" s="0" t="s">
        <v>102</v>
      </c>
      <c r="B3338" s="0" t="s">
        <v>40</v>
      </c>
      <c r="C3338" s="0" t="s">
        <v>76</v>
      </c>
      <c r="D3338" s="0" t="s">
        <v>210</v>
      </c>
      <c r="E3338" s="0" t="n">
        <v>2029</v>
      </c>
      <c r="F3338" s="5" t="n">
        <v>0</v>
      </c>
      <c r="G3338" s="11" t="n">
        <v>1</v>
      </c>
      <c r="H3338" s="5" t="n">
        <v>0</v>
      </c>
      <c r="I3338" s="5" t="n">
        <v>0</v>
      </c>
    </row>
    <row r="3339" customFormat="false" ht="14.25" hidden="false" customHeight="false" outlineLevel="0" collapsed="false">
      <c r="A3339" s="0" t="s">
        <v>102</v>
      </c>
      <c r="B3339" s="0" t="s">
        <v>40</v>
      </c>
      <c r="C3339" s="0" t="s">
        <v>76</v>
      </c>
      <c r="D3339" s="0" t="s">
        <v>210</v>
      </c>
      <c r="E3339" s="0" t="n">
        <v>2030</v>
      </c>
      <c r="F3339" s="5" t="n">
        <v>5.742</v>
      </c>
      <c r="G3339" s="11" t="n">
        <v>1</v>
      </c>
      <c r="H3339" s="5" t="n">
        <v>5.742</v>
      </c>
      <c r="I3339" s="5" t="n">
        <v>0</v>
      </c>
    </row>
    <row r="3340" customFormat="false" ht="14.25" hidden="false" customHeight="false" outlineLevel="0" collapsed="false">
      <c r="A3340" s="0" t="s">
        <v>102</v>
      </c>
      <c r="B3340" s="0" t="s">
        <v>40</v>
      </c>
      <c r="C3340" s="0" t="s">
        <v>76</v>
      </c>
      <c r="D3340" s="0" t="s">
        <v>210</v>
      </c>
      <c r="E3340" s="0" t="n">
        <v>2030</v>
      </c>
      <c r="F3340" s="5" t="n">
        <v>0</v>
      </c>
      <c r="G3340" s="11" t="n">
        <v>1</v>
      </c>
      <c r="H3340" s="5" t="n">
        <v>0</v>
      </c>
      <c r="I3340" s="5" t="n">
        <v>0</v>
      </c>
    </row>
    <row r="3341" customFormat="false" ht="14.25" hidden="false" customHeight="false" outlineLevel="0" collapsed="false">
      <c r="A3341" s="0" t="s">
        <v>102</v>
      </c>
      <c r="B3341" s="0" t="s">
        <v>40</v>
      </c>
      <c r="C3341" s="0" t="s">
        <v>76</v>
      </c>
      <c r="D3341" s="0" t="s">
        <v>210</v>
      </c>
      <c r="E3341" s="0" t="n">
        <v>2031</v>
      </c>
      <c r="F3341" s="5" t="n">
        <v>5.586</v>
      </c>
      <c r="G3341" s="11" t="n">
        <v>1</v>
      </c>
      <c r="H3341" s="5" t="n">
        <v>5.586</v>
      </c>
      <c r="I3341" s="5" t="n">
        <v>0</v>
      </c>
    </row>
    <row r="3342" customFormat="false" ht="14.25" hidden="false" customHeight="false" outlineLevel="0" collapsed="false">
      <c r="A3342" s="0" t="s">
        <v>102</v>
      </c>
      <c r="B3342" s="0" t="s">
        <v>40</v>
      </c>
      <c r="C3342" s="0" t="s">
        <v>76</v>
      </c>
      <c r="D3342" s="0" t="s">
        <v>210</v>
      </c>
      <c r="E3342" s="0" t="n">
        <v>2031</v>
      </c>
      <c r="F3342" s="5" t="n">
        <v>0</v>
      </c>
      <c r="G3342" s="11" t="n">
        <v>1</v>
      </c>
      <c r="H3342" s="5" t="n">
        <v>0</v>
      </c>
      <c r="I3342" s="5" t="n">
        <v>0</v>
      </c>
    </row>
    <row r="3343" customFormat="false" ht="14.25" hidden="false" customHeight="false" outlineLevel="0" collapsed="false">
      <c r="A3343" s="0" t="s">
        <v>102</v>
      </c>
      <c r="B3343" s="0" t="s">
        <v>40</v>
      </c>
      <c r="C3343" s="0" t="s">
        <v>76</v>
      </c>
      <c r="D3343" s="0" t="s">
        <v>210</v>
      </c>
      <c r="E3343" s="0" t="n">
        <v>2032</v>
      </c>
      <c r="F3343" s="5" t="n">
        <v>5.529</v>
      </c>
      <c r="G3343" s="11" t="n">
        <v>1</v>
      </c>
      <c r="H3343" s="5" t="n">
        <v>5.529</v>
      </c>
      <c r="I3343" s="5" t="n">
        <v>0</v>
      </c>
    </row>
    <row r="3344" customFormat="false" ht="14.25" hidden="false" customHeight="false" outlineLevel="0" collapsed="false">
      <c r="A3344" s="0" t="s">
        <v>102</v>
      </c>
      <c r="B3344" s="0" t="s">
        <v>40</v>
      </c>
      <c r="C3344" s="0" t="s">
        <v>76</v>
      </c>
      <c r="D3344" s="0" t="s">
        <v>210</v>
      </c>
      <c r="E3344" s="0" t="n">
        <v>2032</v>
      </c>
      <c r="F3344" s="5" t="n">
        <v>0</v>
      </c>
      <c r="G3344" s="11" t="n">
        <v>1</v>
      </c>
      <c r="H3344" s="5" t="n">
        <v>0</v>
      </c>
      <c r="I3344" s="5" t="n">
        <v>0</v>
      </c>
    </row>
    <row r="3345" customFormat="false" ht="14.25" hidden="false" customHeight="false" outlineLevel="0" collapsed="false">
      <c r="A3345" s="0" t="s">
        <v>102</v>
      </c>
      <c r="B3345" s="0" t="s">
        <v>40</v>
      </c>
      <c r="C3345" s="0" t="s">
        <v>76</v>
      </c>
      <c r="D3345" s="0" t="s">
        <v>210</v>
      </c>
      <c r="E3345" s="0" t="n">
        <v>2033</v>
      </c>
      <c r="F3345" s="5" t="n">
        <v>5.568</v>
      </c>
      <c r="G3345" s="11" t="n">
        <v>1</v>
      </c>
      <c r="H3345" s="5" t="n">
        <v>5.568</v>
      </c>
      <c r="I3345" s="5" t="n">
        <v>0</v>
      </c>
    </row>
    <row r="3346" customFormat="false" ht="14.25" hidden="false" customHeight="false" outlineLevel="0" collapsed="false">
      <c r="A3346" s="0" t="s">
        <v>102</v>
      </c>
      <c r="B3346" s="0" t="s">
        <v>40</v>
      </c>
      <c r="C3346" s="0" t="s">
        <v>76</v>
      </c>
      <c r="D3346" s="0" t="s">
        <v>210</v>
      </c>
      <c r="E3346" s="0" t="n">
        <v>2033</v>
      </c>
      <c r="F3346" s="5" t="n">
        <v>0</v>
      </c>
      <c r="G3346" s="11" t="n">
        <v>1</v>
      </c>
      <c r="H3346" s="5" t="n">
        <v>0</v>
      </c>
      <c r="I3346" s="5" t="n">
        <v>0</v>
      </c>
    </row>
    <row r="3347" customFormat="false" ht="14.25" hidden="false" customHeight="false" outlineLevel="0" collapsed="false">
      <c r="A3347" s="0" t="s">
        <v>102</v>
      </c>
      <c r="B3347" s="0" t="s">
        <v>40</v>
      </c>
      <c r="C3347" s="0" t="s">
        <v>76</v>
      </c>
      <c r="D3347" s="0" t="s">
        <v>210</v>
      </c>
      <c r="E3347" s="0" t="n">
        <v>2034</v>
      </c>
      <c r="F3347" s="5" t="n">
        <v>5.6168</v>
      </c>
      <c r="G3347" s="11" t="n">
        <v>1</v>
      </c>
      <c r="H3347" s="5" t="n">
        <v>5.6168</v>
      </c>
      <c r="I3347" s="5" t="n">
        <v>0</v>
      </c>
    </row>
    <row r="3348" customFormat="false" ht="14.25" hidden="false" customHeight="false" outlineLevel="0" collapsed="false">
      <c r="A3348" s="0" t="s">
        <v>102</v>
      </c>
      <c r="B3348" s="0" t="s">
        <v>40</v>
      </c>
      <c r="C3348" s="0" t="s">
        <v>76</v>
      </c>
      <c r="D3348" s="0" t="s">
        <v>210</v>
      </c>
      <c r="E3348" s="0" t="n">
        <v>2034</v>
      </c>
      <c r="F3348" s="5" t="n">
        <v>0</v>
      </c>
      <c r="G3348" s="11" t="n">
        <v>1</v>
      </c>
      <c r="H3348" s="5" t="n">
        <v>0</v>
      </c>
      <c r="I3348" s="5" t="n">
        <v>0</v>
      </c>
    </row>
    <row r="3349" customFormat="false" ht="14.25" hidden="false" customHeight="false" outlineLevel="0" collapsed="false">
      <c r="A3349" s="0" t="s">
        <v>102</v>
      </c>
      <c r="B3349" s="0" t="s">
        <v>40</v>
      </c>
      <c r="C3349" s="0" t="s">
        <v>76</v>
      </c>
      <c r="D3349" s="0" t="s">
        <v>210</v>
      </c>
      <c r="E3349" s="0" t="n">
        <v>2035</v>
      </c>
      <c r="F3349" s="5" t="n">
        <v>5.652</v>
      </c>
      <c r="G3349" s="11" t="n">
        <v>1</v>
      </c>
      <c r="H3349" s="5" t="n">
        <v>5.652</v>
      </c>
      <c r="I3349" s="5" t="n">
        <v>0</v>
      </c>
    </row>
    <row r="3350" customFormat="false" ht="14.25" hidden="false" customHeight="false" outlineLevel="0" collapsed="false">
      <c r="A3350" s="0" t="s">
        <v>102</v>
      </c>
      <c r="B3350" s="0" t="s">
        <v>40</v>
      </c>
      <c r="C3350" s="0" t="s">
        <v>76</v>
      </c>
      <c r="D3350" s="0" t="s">
        <v>210</v>
      </c>
      <c r="E3350" s="0" t="n">
        <v>2035</v>
      </c>
      <c r="F3350" s="5" t="n">
        <v>0</v>
      </c>
      <c r="G3350" s="11" t="n">
        <v>1</v>
      </c>
      <c r="H3350" s="5" t="n">
        <v>0</v>
      </c>
      <c r="I3350" s="5" t="n">
        <v>0</v>
      </c>
    </row>
    <row r="3351" customFormat="false" ht="14.25" hidden="false" customHeight="false" outlineLevel="0" collapsed="false">
      <c r="A3351" s="0" t="s">
        <v>102</v>
      </c>
      <c r="B3351" s="0" t="s">
        <v>40</v>
      </c>
      <c r="C3351" s="0" t="s">
        <v>76</v>
      </c>
      <c r="D3351" s="0" t="s">
        <v>210</v>
      </c>
      <c r="E3351" s="0" t="n">
        <v>2036</v>
      </c>
      <c r="F3351" s="5" t="n">
        <v>5.6852</v>
      </c>
      <c r="G3351" s="11" t="n">
        <v>1</v>
      </c>
      <c r="H3351" s="5" t="n">
        <v>5.6852</v>
      </c>
      <c r="I3351" s="5" t="n">
        <v>0</v>
      </c>
    </row>
    <row r="3352" customFormat="false" ht="14.25" hidden="false" customHeight="false" outlineLevel="0" collapsed="false">
      <c r="A3352" s="0" t="s">
        <v>102</v>
      </c>
      <c r="B3352" s="0" t="s">
        <v>40</v>
      </c>
      <c r="C3352" s="0" t="s">
        <v>76</v>
      </c>
      <c r="D3352" s="0" t="s">
        <v>210</v>
      </c>
      <c r="E3352" s="0" t="n">
        <v>2036</v>
      </c>
      <c r="F3352" s="5" t="n">
        <v>0</v>
      </c>
      <c r="G3352" s="11" t="n">
        <v>1</v>
      </c>
      <c r="H3352" s="5" t="n">
        <v>0</v>
      </c>
      <c r="I3352" s="5" t="n">
        <v>0</v>
      </c>
    </row>
    <row r="3353" customFormat="false" ht="14.25" hidden="false" customHeight="false" outlineLevel="0" collapsed="false">
      <c r="A3353" s="0" t="s">
        <v>102</v>
      </c>
      <c r="B3353" s="0" t="s">
        <v>40</v>
      </c>
      <c r="C3353" s="0" t="s">
        <v>76</v>
      </c>
      <c r="D3353" s="0" t="s">
        <v>210</v>
      </c>
      <c r="E3353" s="0" t="n">
        <v>2037</v>
      </c>
      <c r="F3353" s="5" t="n">
        <v>5.7288</v>
      </c>
      <c r="G3353" s="11" t="n">
        <v>1</v>
      </c>
      <c r="H3353" s="5" t="n">
        <v>5.7288</v>
      </c>
      <c r="I3353" s="5" t="n">
        <v>0</v>
      </c>
    </row>
    <row r="3354" customFormat="false" ht="14.25" hidden="false" customHeight="false" outlineLevel="0" collapsed="false">
      <c r="A3354" s="0" t="s">
        <v>102</v>
      </c>
      <c r="B3354" s="0" t="s">
        <v>40</v>
      </c>
      <c r="C3354" s="0" t="s">
        <v>76</v>
      </c>
      <c r="D3354" s="0" t="s">
        <v>210</v>
      </c>
      <c r="E3354" s="0" t="n">
        <v>2037</v>
      </c>
      <c r="F3354" s="5" t="n">
        <v>0</v>
      </c>
      <c r="G3354" s="11" t="n">
        <v>1</v>
      </c>
      <c r="H3354" s="5" t="n">
        <v>0</v>
      </c>
      <c r="I3354" s="5" t="n">
        <v>0</v>
      </c>
    </row>
    <row r="3355" customFormat="false" ht="14.25" hidden="false" customHeight="false" outlineLevel="0" collapsed="false">
      <c r="A3355" s="0" t="s">
        <v>102</v>
      </c>
      <c r="B3355" s="0" t="s">
        <v>40</v>
      </c>
      <c r="C3355" s="0" t="s">
        <v>76</v>
      </c>
      <c r="D3355" s="0" t="s">
        <v>210</v>
      </c>
      <c r="E3355" s="0" t="n">
        <v>2038</v>
      </c>
      <c r="F3355" s="5" t="n">
        <v>5.7582</v>
      </c>
      <c r="G3355" s="11" t="n">
        <v>1</v>
      </c>
      <c r="H3355" s="5" t="n">
        <v>5.7582</v>
      </c>
      <c r="I3355" s="5" t="n">
        <v>0</v>
      </c>
    </row>
    <row r="3356" customFormat="false" ht="14.25" hidden="false" customHeight="false" outlineLevel="0" collapsed="false">
      <c r="A3356" s="0" t="s">
        <v>102</v>
      </c>
      <c r="B3356" s="0" t="s">
        <v>40</v>
      </c>
      <c r="C3356" s="0" t="s">
        <v>76</v>
      </c>
      <c r="D3356" s="0" t="s">
        <v>210</v>
      </c>
      <c r="E3356" s="0" t="n">
        <v>2038</v>
      </c>
      <c r="F3356" s="5" t="n">
        <v>0</v>
      </c>
      <c r="G3356" s="11" t="n">
        <v>1</v>
      </c>
      <c r="H3356" s="5" t="n">
        <v>0</v>
      </c>
      <c r="I3356" s="5" t="n">
        <v>0</v>
      </c>
    </row>
    <row r="3357" customFormat="false" ht="14.25" hidden="false" customHeight="false" outlineLevel="0" collapsed="false">
      <c r="A3357" s="0" t="s">
        <v>102</v>
      </c>
      <c r="B3357" s="0" t="s">
        <v>40</v>
      </c>
      <c r="C3357" s="0" t="s">
        <v>76</v>
      </c>
      <c r="D3357" s="0" t="s">
        <v>210</v>
      </c>
      <c r="E3357" s="0" t="n">
        <v>2039</v>
      </c>
      <c r="F3357" s="5" t="n">
        <v>5.7984</v>
      </c>
      <c r="G3357" s="11" t="n">
        <v>1</v>
      </c>
      <c r="H3357" s="5" t="n">
        <v>5.7984</v>
      </c>
      <c r="I3357" s="5" t="n">
        <v>0</v>
      </c>
    </row>
    <row r="3358" customFormat="false" ht="14.25" hidden="false" customHeight="false" outlineLevel="0" collapsed="false">
      <c r="A3358" s="0" t="s">
        <v>102</v>
      </c>
      <c r="B3358" s="0" t="s">
        <v>40</v>
      </c>
      <c r="C3358" s="0" t="s">
        <v>76</v>
      </c>
      <c r="D3358" s="0" t="s">
        <v>210</v>
      </c>
      <c r="E3358" s="0" t="n">
        <v>2039</v>
      </c>
      <c r="F3358" s="5" t="n">
        <v>0</v>
      </c>
      <c r="G3358" s="11" t="n">
        <v>1</v>
      </c>
      <c r="H3358" s="5" t="n">
        <v>0</v>
      </c>
      <c r="I3358" s="5" t="n">
        <v>0</v>
      </c>
    </row>
    <row r="3359" customFormat="false" ht="14.25" hidden="false" customHeight="false" outlineLevel="0" collapsed="false">
      <c r="A3359" s="0" t="s">
        <v>102</v>
      </c>
      <c r="B3359" s="0" t="s">
        <v>40</v>
      </c>
      <c r="C3359" s="0" t="s">
        <v>76</v>
      </c>
      <c r="D3359" s="0" t="s">
        <v>210</v>
      </c>
      <c r="E3359" s="0" t="n">
        <v>2040</v>
      </c>
      <c r="F3359" s="5" t="n">
        <v>5.824</v>
      </c>
      <c r="G3359" s="11" t="n">
        <v>1</v>
      </c>
      <c r="H3359" s="5" t="n">
        <v>5.824</v>
      </c>
      <c r="I3359" s="5" t="n">
        <v>0</v>
      </c>
    </row>
    <row r="3360" customFormat="false" ht="14.25" hidden="false" customHeight="false" outlineLevel="0" collapsed="false">
      <c r="A3360" s="0" t="s">
        <v>102</v>
      </c>
      <c r="B3360" s="0" t="s">
        <v>40</v>
      </c>
      <c r="C3360" s="0" t="s">
        <v>76</v>
      </c>
      <c r="D3360" s="0" t="s">
        <v>210</v>
      </c>
      <c r="E3360" s="0" t="n">
        <v>2040</v>
      </c>
      <c r="F3360" s="5" t="n">
        <v>0</v>
      </c>
      <c r="G3360" s="11" t="n">
        <v>1</v>
      </c>
      <c r="H3360" s="5" t="n">
        <v>0</v>
      </c>
      <c r="I3360" s="5" t="n">
        <v>0</v>
      </c>
    </row>
    <row r="3361" customFormat="false" ht="14.25" hidden="false" customHeight="false" outlineLevel="0" collapsed="false">
      <c r="A3361" s="0" t="s">
        <v>102</v>
      </c>
      <c r="B3361" s="0" t="s">
        <v>40</v>
      </c>
      <c r="C3361" s="0" t="s">
        <v>79</v>
      </c>
      <c r="D3361" s="0" t="s">
        <v>211</v>
      </c>
      <c r="E3361" s="0" t="n">
        <v>2024</v>
      </c>
      <c r="F3361" s="5" t="n">
        <v>301.58</v>
      </c>
      <c r="G3361" s="11" t="n">
        <v>0.05</v>
      </c>
      <c r="H3361" s="5" t="n">
        <v>15.079</v>
      </c>
      <c r="I3361" s="5" t="n">
        <v>286.501</v>
      </c>
    </row>
    <row r="3362" customFormat="false" ht="14.25" hidden="false" customHeight="false" outlineLevel="0" collapsed="false">
      <c r="A3362" s="0" t="s">
        <v>102</v>
      </c>
      <c r="B3362" s="0" t="s">
        <v>40</v>
      </c>
      <c r="C3362" s="0" t="s">
        <v>79</v>
      </c>
      <c r="D3362" s="0" t="s">
        <v>211</v>
      </c>
      <c r="E3362" s="0" t="n">
        <v>2025</v>
      </c>
      <c r="F3362" s="5" t="n">
        <v>302.800769644748</v>
      </c>
      <c r="G3362" s="11" t="n">
        <v>0.05</v>
      </c>
      <c r="H3362" s="5" t="n">
        <v>15.1400384822374</v>
      </c>
      <c r="I3362" s="5" t="n">
        <v>287.660731162511</v>
      </c>
    </row>
    <row r="3363" customFormat="false" ht="14.25" hidden="false" customHeight="false" outlineLevel="0" collapsed="false">
      <c r="A3363" s="0" t="s">
        <v>102</v>
      </c>
      <c r="B3363" s="0" t="s">
        <v>40</v>
      </c>
      <c r="C3363" s="0" t="s">
        <v>79</v>
      </c>
      <c r="D3363" s="0" t="s">
        <v>211</v>
      </c>
      <c r="E3363" s="0" t="n">
        <v>2026</v>
      </c>
      <c r="F3363" s="5" t="n">
        <v>303.094343222357</v>
      </c>
      <c r="G3363" s="11" t="n">
        <v>0.05</v>
      </c>
      <c r="H3363" s="5" t="n">
        <v>15.1547171611179</v>
      </c>
      <c r="I3363" s="5" t="n">
        <v>287.939626061239</v>
      </c>
    </row>
    <row r="3364" customFormat="false" ht="14.25" hidden="false" customHeight="false" outlineLevel="0" collapsed="false">
      <c r="A3364" s="0" t="s">
        <v>102</v>
      </c>
      <c r="B3364" s="0" t="s">
        <v>40</v>
      </c>
      <c r="C3364" s="0" t="s">
        <v>79</v>
      </c>
      <c r="D3364" s="0" t="s">
        <v>211</v>
      </c>
      <c r="E3364" s="0" t="n">
        <v>2027</v>
      </c>
      <c r="F3364" s="5" t="n">
        <v>302.427790470661</v>
      </c>
      <c r="G3364" s="11" t="n">
        <v>0.05</v>
      </c>
      <c r="H3364" s="5" t="n">
        <v>15.121389523533</v>
      </c>
      <c r="I3364" s="5" t="n">
        <v>287.306400947127</v>
      </c>
    </row>
    <row r="3365" customFormat="false" ht="14.25" hidden="false" customHeight="false" outlineLevel="0" collapsed="false">
      <c r="A3365" s="0" t="s">
        <v>102</v>
      </c>
      <c r="B3365" s="0" t="s">
        <v>40</v>
      </c>
      <c r="C3365" s="0" t="s">
        <v>79</v>
      </c>
      <c r="D3365" s="0" t="s">
        <v>211</v>
      </c>
      <c r="E3365" s="0" t="n">
        <v>2028</v>
      </c>
      <c r="F3365" s="5" t="n">
        <v>301.667614844641</v>
      </c>
      <c r="G3365" s="11" t="n">
        <v>0.05</v>
      </c>
      <c r="H3365" s="5" t="n">
        <v>15.083380742232</v>
      </c>
      <c r="I3365" s="5" t="n">
        <v>286.584234102409</v>
      </c>
    </row>
    <row r="3366" customFormat="false" ht="14.25" hidden="false" customHeight="false" outlineLevel="0" collapsed="false">
      <c r="A3366" s="0" t="s">
        <v>102</v>
      </c>
      <c r="B3366" s="0" t="s">
        <v>40</v>
      </c>
      <c r="C3366" s="0" t="s">
        <v>79</v>
      </c>
      <c r="D3366" s="0" t="s">
        <v>211</v>
      </c>
      <c r="E3366" s="0" t="n">
        <v>2029</v>
      </c>
      <c r="F3366" s="5" t="n">
        <v>300.520441010421</v>
      </c>
      <c r="G3366" s="11" t="n">
        <v>0.05</v>
      </c>
      <c r="H3366" s="5" t="n">
        <v>15.0260220505211</v>
      </c>
      <c r="I3366" s="5" t="n">
        <v>285.4944189599</v>
      </c>
    </row>
    <row r="3367" customFormat="false" ht="14.25" hidden="false" customHeight="false" outlineLevel="0" collapsed="false">
      <c r="A3367" s="0" t="s">
        <v>102</v>
      </c>
      <c r="B3367" s="0" t="s">
        <v>40</v>
      </c>
      <c r="C3367" s="0" t="s">
        <v>79</v>
      </c>
      <c r="D3367" s="0" t="s">
        <v>211</v>
      </c>
      <c r="E3367" s="0" t="n">
        <v>2030</v>
      </c>
      <c r="F3367" s="5" t="n">
        <v>298.976300074353</v>
      </c>
      <c r="G3367" s="11" t="n">
        <v>0.05</v>
      </c>
      <c r="H3367" s="5" t="n">
        <v>14.9488150037176</v>
      </c>
      <c r="I3367" s="5" t="n">
        <v>284.027485070635</v>
      </c>
    </row>
    <row r="3368" customFormat="false" ht="14.25" hidden="false" customHeight="false" outlineLevel="0" collapsed="false">
      <c r="A3368" s="0" t="s">
        <v>102</v>
      </c>
      <c r="B3368" s="0" t="s">
        <v>40</v>
      </c>
      <c r="C3368" s="0" t="s">
        <v>79</v>
      </c>
      <c r="D3368" s="0" t="s">
        <v>211</v>
      </c>
      <c r="E3368" s="0" t="n">
        <v>2031</v>
      </c>
      <c r="F3368" s="5" t="n">
        <v>303.015011972225</v>
      </c>
      <c r="G3368" s="11" t="n">
        <v>0.05</v>
      </c>
      <c r="H3368" s="5" t="n">
        <v>15.1507505986113</v>
      </c>
      <c r="I3368" s="5" t="n">
        <v>287.864261373614</v>
      </c>
    </row>
    <row r="3369" customFormat="false" ht="14.25" hidden="false" customHeight="false" outlineLevel="0" collapsed="false">
      <c r="A3369" s="0" t="s">
        <v>102</v>
      </c>
      <c r="B3369" s="0" t="s">
        <v>40</v>
      </c>
      <c r="C3369" s="0" t="s">
        <v>79</v>
      </c>
      <c r="D3369" s="0" t="s">
        <v>211</v>
      </c>
      <c r="E3369" s="0" t="n">
        <v>2032</v>
      </c>
      <c r="F3369" s="5" t="n">
        <v>307.013250502268</v>
      </c>
      <c r="G3369" s="11" t="n">
        <v>0.05</v>
      </c>
      <c r="H3369" s="5" t="n">
        <v>15.3506625251134</v>
      </c>
      <c r="I3369" s="5" t="n">
        <v>291.662587977155</v>
      </c>
    </row>
    <row r="3370" customFormat="false" ht="14.25" hidden="false" customHeight="false" outlineLevel="0" collapsed="false">
      <c r="A3370" s="0" t="s">
        <v>102</v>
      </c>
      <c r="B3370" s="0" t="s">
        <v>40</v>
      </c>
      <c r="C3370" s="0" t="s">
        <v>79</v>
      </c>
      <c r="D3370" s="0" t="s">
        <v>211</v>
      </c>
      <c r="E3370" s="0" t="n">
        <v>2033</v>
      </c>
      <c r="F3370" s="5" t="n">
        <v>311.084837451353</v>
      </c>
      <c r="G3370" s="11" t="n">
        <v>0.05</v>
      </c>
      <c r="H3370" s="5" t="n">
        <v>15.5542418725677</v>
      </c>
      <c r="I3370" s="5" t="n">
        <v>295.530595578786</v>
      </c>
    </row>
    <row r="3371" customFormat="false" ht="14.25" hidden="false" customHeight="false" outlineLevel="0" collapsed="false">
      <c r="A3371" s="0" t="s">
        <v>102</v>
      </c>
      <c r="B3371" s="0" t="s">
        <v>40</v>
      </c>
      <c r="C3371" s="0" t="s">
        <v>79</v>
      </c>
      <c r="D3371" s="0" t="s">
        <v>211</v>
      </c>
      <c r="E3371" s="0" t="n">
        <v>2034</v>
      </c>
      <c r="F3371" s="5" t="n">
        <v>315.197686093382</v>
      </c>
      <c r="G3371" s="11" t="n">
        <v>0.05</v>
      </c>
      <c r="H3371" s="5" t="n">
        <v>15.7598843046691</v>
      </c>
      <c r="I3371" s="5" t="n">
        <v>299.437801788713</v>
      </c>
    </row>
    <row r="3372" customFormat="false" ht="14.25" hidden="false" customHeight="false" outlineLevel="0" collapsed="false">
      <c r="A3372" s="0" t="s">
        <v>102</v>
      </c>
      <c r="B3372" s="0" t="s">
        <v>40</v>
      </c>
      <c r="C3372" s="0" t="s">
        <v>79</v>
      </c>
      <c r="D3372" s="0" t="s">
        <v>211</v>
      </c>
      <c r="E3372" s="0" t="n">
        <v>2035</v>
      </c>
      <c r="F3372" s="5" t="n">
        <v>319.389735526154</v>
      </c>
      <c r="G3372" s="11" t="n">
        <v>0.05</v>
      </c>
      <c r="H3372" s="5" t="n">
        <v>15.9694867763077</v>
      </c>
      <c r="I3372" s="5" t="n">
        <v>303.420248749847</v>
      </c>
    </row>
    <row r="3373" customFormat="false" ht="14.25" hidden="false" customHeight="false" outlineLevel="0" collapsed="false">
      <c r="A3373" s="0" t="s">
        <v>102</v>
      </c>
      <c r="B3373" s="0" t="s">
        <v>40</v>
      </c>
      <c r="C3373" s="0" t="s">
        <v>79</v>
      </c>
      <c r="D3373" s="0" t="s">
        <v>211</v>
      </c>
      <c r="E3373" s="0" t="n">
        <v>2036</v>
      </c>
      <c r="F3373" s="5" t="n">
        <v>323.736289566146</v>
      </c>
      <c r="G3373" s="11" t="n">
        <v>0.05</v>
      </c>
      <c r="H3373" s="5" t="n">
        <v>16.1868144783073</v>
      </c>
      <c r="I3373" s="5" t="n">
        <v>307.549475087839</v>
      </c>
    </row>
    <row r="3374" customFormat="false" ht="14.25" hidden="false" customHeight="false" outlineLevel="0" collapsed="false">
      <c r="A3374" s="0" t="s">
        <v>102</v>
      </c>
      <c r="B3374" s="0" t="s">
        <v>40</v>
      </c>
      <c r="C3374" s="0" t="s">
        <v>79</v>
      </c>
      <c r="D3374" s="0" t="s">
        <v>211</v>
      </c>
      <c r="E3374" s="0" t="n">
        <v>2037</v>
      </c>
      <c r="F3374" s="5" t="n">
        <v>328.146647896444</v>
      </c>
      <c r="G3374" s="11" t="n">
        <v>0.05</v>
      </c>
      <c r="H3374" s="5" t="n">
        <v>16.4073323948222</v>
      </c>
      <c r="I3374" s="5" t="n">
        <v>311.739315501622</v>
      </c>
    </row>
    <row r="3375" customFormat="false" ht="14.25" hidden="false" customHeight="false" outlineLevel="0" collapsed="false">
      <c r="A3375" s="0" t="s">
        <v>102</v>
      </c>
      <c r="B3375" s="0" t="s">
        <v>40</v>
      </c>
      <c r="C3375" s="0" t="s">
        <v>79</v>
      </c>
      <c r="D3375" s="0" t="s">
        <v>211</v>
      </c>
      <c r="E3375" s="0" t="n">
        <v>2038</v>
      </c>
      <c r="F3375" s="5" t="n">
        <v>332.616223688489</v>
      </c>
      <c r="G3375" s="11" t="n">
        <v>0.05</v>
      </c>
      <c r="H3375" s="5" t="n">
        <v>16.6308111844245</v>
      </c>
      <c r="I3375" s="5" t="n">
        <v>315.985412504065</v>
      </c>
    </row>
    <row r="3376" customFormat="false" ht="14.25" hidden="false" customHeight="false" outlineLevel="0" collapsed="false">
      <c r="A3376" s="0" t="s">
        <v>102</v>
      </c>
      <c r="B3376" s="0" t="s">
        <v>40</v>
      </c>
      <c r="C3376" s="0" t="s">
        <v>79</v>
      </c>
      <c r="D3376" s="0" t="s">
        <v>211</v>
      </c>
      <c r="E3376" s="0" t="n">
        <v>2039</v>
      </c>
      <c r="F3376" s="5" t="n">
        <v>337.113549358574</v>
      </c>
      <c r="G3376" s="11" t="n">
        <v>0.05</v>
      </c>
      <c r="H3376" s="5" t="n">
        <v>16.8556774679287</v>
      </c>
      <c r="I3376" s="5" t="n">
        <v>320.257871890646</v>
      </c>
    </row>
    <row r="3377" customFormat="false" ht="14.25" hidden="false" customHeight="false" outlineLevel="0" collapsed="false">
      <c r="A3377" s="0" t="s">
        <v>102</v>
      </c>
      <c r="B3377" s="0" t="s">
        <v>40</v>
      </c>
      <c r="C3377" s="0" t="s">
        <v>79</v>
      </c>
      <c r="D3377" s="0" t="s">
        <v>211</v>
      </c>
      <c r="E3377" s="0" t="n">
        <v>2040</v>
      </c>
      <c r="F3377" s="5" t="n">
        <v>341.66308264953</v>
      </c>
      <c r="G3377" s="11" t="n">
        <v>0.05</v>
      </c>
      <c r="H3377" s="5" t="n">
        <v>17.0831541324765</v>
      </c>
      <c r="I3377" s="5" t="n">
        <v>324.579928517054</v>
      </c>
    </row>
    <row r="3378" customFormat="false" ht="14.25" hidden="false" customHeight="false" outlineLevel="0" collapsed="false">
      <c r="A3378" s="0" t="s">
        <v>102</v>
      </c>
      <c r="B3378" s="0" t="s">
        <v>40</v>
      </c>
      <c r="C3378" s="0" t="s">
        <v>79</v>
      </c>
      <c r="D3378" s="0" t="s">
        <v>210</v>
      </c>
      <c r="E3378" s="0" t="n">
        <v>2024</v>
      </c>
      <c r="F3378" s="5" t="n">
        <v>57.1721270832973</v>
      </c>
      <c r="G3378" s="11" t="n">
        <v>0.1665</v>
      </c>
      <c r="H3378" s="5" t="n">
        <v>9.519159159369</v>
      </c>
      <c r="I3378" s="5" t="n">
        <v>47.6529679239283</v>
      </c>
    </row>
    <row r="3379" customFormat="false" ht="14.25" hidden="false" customHeight="false" outlineLevel="0" collapsed="false">
      <c r="A3379" s="0" t="s">
        <v>102</v>
      </c>
      <c r="B3379" s="0" t="s">
        <v>40</v>
      </c>
      <c r="C3379" s="0" t="s">
        <v>79</v>
      </c>
      <c r="D3379" s="0" t="s">
        <v>210</v>
      </c>
      <c r="E3379" s="0" t="n">
        <v>2024</v>
      </c>
      <c r="F3379" s="5" t="n">
        <v>117.489383178839</v>
      </c>
      <c r="G3379" s="11" t="n">
        <v>0.1665</v>
      </c>
      <c r="H3379" s="5" t="n">
        <v>19.5619822992767</v>
      </c>
      <c r="I3379" s="5" t="n">
        <v>97.9274008795621</v>
      </c>
    </row>
    <row r="3380" customFormat="false" ht="14.25" hidden="false" customHeight="false" outlineLevel="0" collapsed="false">
      <c r="A3380" s="0" t="s">
        <v>102</v>
      </c>
      <c r="B3380" s="0" t="s">
        <v>40</v>
      </c>
      <c r="C3380" s="0" t="s">
        <v>79</v>
      </c>
      <c r="D3380" s="0" t="s">
        <v>210</v>
      </c>
      <c r="E3380" s="0" t="n">
        <v>2024</v>
      </c>
      <c r="F3380" s="5" t="n">
        <v>722.945109486186</v>
      </c>
      <c r="G3380" s="11" t="n">
        <v>0.1665</v>
      </c>
      <c r="H3380" s="5" t="n">
        <v>120.37036072945</v>
      </c>
      <c r="I3380" s="5" t="n">
        <v>602.574748756736</v>
      </c>
    </row>
    <row r="3381" customFormat="false" ht="14.25" hidden="false" customHeight="false" outlineLevel="0" collapsed="false">
      <c r="A3381" s="0" t="s">
        <v>102</v>
      </c>
      <c r="B3381" s="0" t="s">
        <v>40</v>
      </c>
      <c r="C3381" s="0" t="s">
        <v>79</v>
      </c>
      <c r="D3381" s="0" t="s">
        <v>210</v>
      </c>
      <c r="E3381" s="0" t="n">
        <v>2025</v>
      </c>
      <c r="F3381" s="5" t="n">
        <v>58.0246346664149</v>
      </c>
      <c r="G3381" s="11" t="n">
        <v>0.1658</v>
      </c>
      <c r="H3381" s="5" t="n">
        <v>9.6204844276916</v>
      </c>
      <c r="I3381" s="5" t="n">
        <v>48.4041502387233</v>
      </c>
    </row>
    <row r="3382" customFormat="false" ht="14.25" hidden="false" customHeight="false" outlineLevel="0" collapsed="false">
      <c r="A3382" s="0" t="s">
        <v>102</v>
      </c>
      <c r="B3382" s="0" t="s">
        <v>40</v>
      </c>
      <c r="C3382" s="0" t="s">
        <v>79</v>
      </c>
      <c r="D3382" s="0" t="s">
        <v>210</v>
      </c>
      <c r="E3382" s="0" t="n">
        <v>2025</v>
      </c>
      <c r="F3382" s="5" t="n">
        <v>123.83760285773</v>
      </c>
      <c r="G3382" s="11" t="n">
        <v>0.1658</v>
      </c>
      <c r="H3382" s="5" t="n">
        <v>20.5322745538117</v>
      </c>
      <c r="I3382" s="5" t="n">
        <v>103.305328303919</v>
      </c>
    </row>
    <row r="3383" customFormat="false" ht="14.25" hidden="false" customHeight="false" outlineLevel="0" collapsed="false">
      <c r="A3383" s="0" t="s">
        <v>102</v>
      </c>
      <c r="B3383" s="0" t="s">
        <v>40</v>
      </c>
      <c r="C3383" s="0" t="s">
        <v>79</v>
      </c>
      <c r="D3383" s="0" t="s">
        <v>210</v>
      </c>
      <c r="E3383" s="0" t="n">
        <v>2025</v>
      </c>
      <c r="F3383" s="5" t="n">
        <v>729.199410376018</v>
      </c>
      <c r="G3383" s="11" t="n">
        <v>0.1658</v>
      </c>
      <c r="H3383" s="5" t="n">
        <v>120.901262240344</v>
      </c>
      <c r="I3383" s="5" t="n">
        <v>608.298148135674</v>
      </c>
    </row>
    <row r="3384" customFormat="false" ht="14.25" hidden="false" customHeight="false" outlineLevel="0" collapsed="false">
      <c r="A3384" s="0" t="s">
        <v>102</v>
      </c>
      <c r="B3384" s="0" t="s">
        <v>40</v>
      </c>
      <c r="C3384" s="0" t="s">
        <v>79</v>
      </c>
      <c r="D3384" s="0" t="s">
        <v>210</v>
      </c>
      <c r="E3384" s="0" t="n">
        <v>2026</v>
      </c>
      <c r="F3384" s="5" t="n">
        <v>58.8033201958705</v>
      </c>
      <c r="G3384" s="11" t="n">
        <v>0.16538</v>
      </c>
      <c r="H3384" s="5" t="n">
        <v>9.72489309399307</v>
      </c>
      <c r="I3384" s="5" t="n">
        <v>49.0784271018774</v>
      </c>
    </row>
    <row r="3385" customFormat="false" ht="14.25" hidden="false" customHeight="false" outlineLevel="0" collapsed="false">
      <c r="A3385" s="0" t="s">
        <v>102</v>
      </c>
      <c r="B3385" s="0" t="s">
        <v>40</v>
      </c>
      <c r="C3385" s="0" t="s">
        <v>79</v>
      </c>
      <c r="D3385" s="0" t="s">
        <v>210</v>
      </c>
      <c r="E3385" s="0" t="n">
        <v>2026</v>
      </c>
      <c r="F3385" s="5" t="n">
        <v>130.784929090961</v>
      </c>
      <c r="G3385" s="11" t="n">
        <v>0.16538</v>
      </c>
      <c r="H3385" s="5" t="n">
        <v>21.6292115730631</v>
      </c>
      <c r="I3385" s="5" t="n">
        <v>109.155717517898</v>
      </c>
    </row>
    <row r="3386" customFormat="false" ht="14.25" hidden="false" customHeight="false" outlineLevel="0" collapsed="false">
      <c r="A3386" s="0" t="s">
        <v>102</v>
      </c>
      <c r="B3386" s="0" t="s">
        <v>40</v>
      </c>
      <c r="C3386" s="0" t="s">
        <v>79</v>
      </c>
      <c r="D3386" s="0" t="s">
        <v>210</v>
      </c>
      <c r="E3386" s="0" t="n">
        <v>2026</v>
      </c>
      <c r="F3386" s="5" t="n">
        <v>730.525607825088</v>
      </c>
      <c r="G3386" s="11" t="n">
        <v>0.16538</v>
      </c>
      <c r="H3386" s="5" t="n">
        <v>120.814325022113</v>
      </c>
      <c r="I3386" s="5" t="n">
        <v>609.711282802975</v>
      </c>
    </row>
    <row r="3387" customFormat="false" ht="14.25" hidden="false" customHeight="false" outlineLevel="0" collapsed="false">
      <c r="A3387" s="0" t="s">
        <v>102</v>
      </c>
      <c r="B3387" s="0" t="s">
        <v>40</v>
      </c>
      <c r="C3387" s="0" t="s">
        <v>79</v>
      </c>
      <c r="D3387" s="0" t="s">
        <v>210</v>
      </c>
      <c r="E3387" s="0" t="n">
        <v>2027</v>
      </c>
      <c r="F3387" s="5" t="n">
        <v>59.8816182863422</v>
      </c>
      <c r="G3387" s="11" t="n">
        <v>0.16496</v>
      </c>
      <c r="H3387" s="5" t="n">
        <v>9.878071752515</v>
      </c>
      <c r="I3387" s="5" t="n">
        <v>50.0035465338272</v>
      </c>
    </row>
    <row r="3388" customFormat="false" ht="14.25" hidden="false" customHeight="false" outlineLevel="0" collapsed="false">
      <c r="A3388" s="0" t="s">
        <v>102</v>
      </c>
      <c r="B3388" s="0" t="s">
        <v>40</v>
      </c>
      <c r="C3388" s="0" t="s">
        <v>79</v>
      </c>
      <c r="D3388" s="0" t="s">
        <v>210</v>
      </c>
      <c r="E3388" s="0" t="n">
        <v>2027</v>
      </c>
      <c r="F3388" s="5" t="n">
        <v>139.251206898013</v>
      </c>
      <c r="G3388" s="11" t="n">
        <v>0.16496</v>
      </c>
      <c r="H3388" s="5" t="n">
        <v>22.9708790898962</v>
      </c>
      <c r="I3388" s="5" t="n">
        <v>116.280327808117</v>
      </c>
    </row>
    <row r="3389" customFormat="false" ht="14.25" hidden="false" customHeight="false" outlineLevel="0" collapsed="false">
      <c r="A3389" s="0" t="s">
        <v>102</v>
      </c>
      <c r="B3389" s="0" t="s">
        <v>40</v>
      </c>
      <c r="C3389" s="0" t="s">
        <v>79</v>
      </c>
      <c r="D3389" s="0" t="s">
        <v>210</v>
      </c>
      <c r="E3389" s="0" t="n">
        <v>2027</v>
      </c>
      <c r="F3389" s="5" t="n">
        <v>740.997849752925</v>
      </c>
      <c r="G3389" s="11" t="n">
        <v>0.16496</v>
      </c>
      <c r="H3389" s="5" t="n">
        <v>122.235005295243</v>
      </c>
      <c r="I3389" s="5" t="n">
        <v>618.762844457682</v>
      </c>
    </row>
    <row r="3390" customFormat="false" ht="14.25" hidden="false" customHeight="false" outlineLevel="0" collapsed="false">
      <c r="A3390" s="0" t="s">
        <v>102</v>
      </c>
      <c r="B3390" s="0" t="s">
        <v>40</v>
      </c>
      <c r="C3390" s="0" t="s">
        <v>79</v>
      </c>
      <c r="D3390" s="0" t="s">
        <v>210</v>
      </c>
      <c r="E3390" s="0" t="n">
        <v>2028</v>
      </c>
      <c r="F3390" s="5" t="n">
        <v>61.5298742178259</v>
      </c>
      <c r="G3390" s="11" t="n">
        <v>0.16454</v>
      </c>
      <c r="H3390" s="5" t="n">
        <v>10.1241255038011</v>
      </c>
      <c r="I3390" s="5" t="n">
        <v>51.4057487140248</v>
      </c>
    </row>
    <row r="3391" customFormat="false" ht="14.25" hidden="false" customHeight="false" outlineLevel="0" collapsed="false">
      <c r="A3391" s="0" t="s">
        <v>102</v>
      </c>
      <c r="B3391" s="0" t="s">
        <v>40</v>
      </c>
      <c r="C3391" s="0" t="s">
        <v>79</v>
      </c>
      <c r="D3391" s="0" t="s">
        <v>210</v>
      </c>
      <c r="E3391" s="0" t="n">
        <v>2028</v>
      </c>
      <c r="F3391" s="5" t="n">
        <v>146.560229341074</v>
      </c>
      <c r="G3391" s="11" t="n">
        <v>0.16454</v>
      </c>
      <c r="H3391" s="5" t="n">
        <v>24.1150201357804</v>
      </c>
      <c r="I3391" s="5" t="n">
        <v>122.445209205294</v>
      </c>
    </row>
    <row r="3392" customFormat="false" ht="14.25" hidden="false" customHeight="false" outlineLevel="0" collapsed="false">
      <c r="A3392" s="0" t="s">
        <v>102</v>
      </c>
      <c r="B3392" s="0" t="s">
        <v>40</v>
      </c>
      <c r="C3392" s="0" t="s">
        <v>79</v>
      </c>
      <c r="D3392" s="0" t="s">
        <v>210</v>
      </c>
      <c r="E3392" s="0" t="n">
        <v>2028</v>
      </c>
      <c r="F3392" s="5" t="n">
        <v>750.041200977471</v>
      </c>
      <c r="G3392" s="11" t="n">
        <v>0.16454</v>
      </c>
      <c r="H3392" s="5" t="n">
        <v>123.411779208833</v>
      </c>
      <c r="I3392" s="5" t="n">
        <v>626.629421768638</v>
      </c>
    </row>
    <row r="3393" customFormat="false" ht="14.25" hidden="false" customHeight="false" outlineLevel="0" collapsed="false">
      <c r="A3393" s="0" t="s">
        <v>102</v>
      </c>
      <c r="B3393" s="0" t="s">
        <v>40</v>
      </c>
      <c r="C3393" s="0" t="s">
        <v>79</v>
      </c>
      <c r="D3393" s="0" t="s">
        <v>210</v>
      </c>
      <c r="E3393" s="0" t="n">
        <v>2029</v>
      </c>
      <c r="F3393" s="5" t="n">
        <v>62.4132903114712</v>
      </c>
      <c r="G3393" s="11" t="n">
        <v>0.16412</v>
      </c>
      <c r="H3393" s="5" t="n">
        <v>10.2432692059187</v>
      </c>
      <c r="I3393" s="5" t="n">
        <v>52.1700211055525</v>
      </c>
    </row>
    <row r="3394" customFormat="false" ht="14.25" hidden="false" customHeight="false" outlineLevel="0" collapsed="false">
      <c r="A3394" s="0" t="s">
        <v>102</v>
      </c>
      <c r="B3394" s="0" t="s">
        <v>40</v>
      </c>
      <c r="C3394" s="0" t="s">
        <v>79</v>
      </c>
      <c r="D3394" s="0" t="s">
        <v>210</v>
      </c>
      <c r="E3394" s="0" t="n">
        <v>2029</v>
      </c>
      <c r="F3394" s="5" t="n">
        <v>155.908138285835</v>
      </c>
      <c r="G3394" s="11" t="n">
        <v>0.16412</v>
      </c>
      <c r="H3394" s="5" t="n">
        <v>25.5876436554712</v>
      </c>
      <c r="I3394" s="5" t="n">
        <v>130.320494630364</v>
      </c>
    </row>
    <row r="3395" customFormat="false" ht="14.25" hidden="false" customHeight="false" outlineLevel="0" collapsed="false">
      <c r="A3395" s="0" t="s">
        <v>102</v>
      </c>
      <c r="B3395" s="0" t="s">
        <v>40</v>
      </c>
      <c r="C3395" s="0" t="s">
        <v>79</v>
      </c>
      <c r="D3395" s="0" t="s">
        <v>210</v>
      </c>
      <c r="E3395" s="0" t="n">
        <v>2029</v>
      </c>
      <c r="F3395" s="5" t="n">
        <v>768.224143229243</v>
      </c>
      <c r="G3395" s="11" t="n">
        <v>0.16412</v>
      </c>
      <c r="H3395" s="5" t="n">
        <v>126.080946386783</v>
      </c>
      <c r="I3395" s="5" t="n">
        <v>642.14319684246</v>
      </c>
    </row>
    <row r="3396" customFormat="false" ht="14.25" hidden="false" customHeight="false" outlineLevel="0" collapsed="false">
      <c r="A3396" s="0" t="s">
        <v>102</v>
      </c>
      <c r="B3396" s="0" t="s">
        <v>40</v>
      </c>
      <c r="C3396" s="0" t="s">
        <v>79</v>
      </c>
      <c r="D3396" s="0" t="s">
        <v>210</v>
      </c>
      <c r="E3396" s="0" t="n">
        <v>2030</v>
      </c>
      <c r="F3396" s="5" t="n">
        <v>63.1951978326894</v>
      </c>
      <c r="G3396" s="11" t="n">
        <v>0.1637</v>
      </c>
      <c r="H3396" s="5" t="n">
        <v>10.3450538852113</v>
      </c>
      <c r="I3396" s="5" t="n">
        <v>52.8501439474781</v>
      </c>
    </row>
    <row r="3397" customFormat="false" ht="14.25" hidden="false" customHeight="false" outlineLevel="0" collapsed="false">
      <c r="A3397" s="0" t="s">
        <v>102</v>
      </c>
      <c r="B3397" s="0" t="s">
        <v>40</v>
      </c>
      <c r="C3397" s="0" t="s">
        <v>79</v>
      </c>
      <c r="D3397" s="0" t="s">
        <v>210</v>
      </c>
      <c r="E3397" s="0" t="n">
        <v>2030</v>
      </c>
      <c r="F3397" s="5" t="n">
        <v>165.304947510209</v>
      </c>
      <c r="G3397" s="11" t="n">
        <v>0.1637</v>
      </c>
      <c r="H3397" s="5" t="n">
        <v>27.0604199074212</v>
      </c>
      <c r="I3397" s="5" t="n">
        <v>138.244527602788</v>
      </c>
    </row>
    <row r="3398" customFormat="false" ht="14.25" hidden="false" customHeight="false" outlineLevel="0" collapsed="false">
      <c r="A3398" s="0" t="s">
        <v>102</v>
      </c>
      <c r="B3398" s="0" t="s">
        <v>40</v>
      </c>
      <c r="C3398" s="0" t="s">
        <v>79</v>
      </c>
      <c r="D3398" s="0" t="s">
        <v>210</v>
      </c>
      <c r="E3398" s="0" t="n">
        <v>2030</v>
      </c>
      <c r="F3398" s="5" t="n">
        <v>776.900742820307</v>
      </c>
      <c r="G3398" s="11" t="n">
        <v>0.1637</v>
      </c>
      <c r="H3398" s="5" t="n">
        <v>127.178651599684</v>
      </c>
      <c r="I3398" s="5" t="n">
        <v>649.722091220623</v>
      </c>
    </row>
    <row r="3399" customFormat="false" ht="14.25" hidden="false" customHeight="false" outlineLevel="0" collapsed="false">
      <c r="A3399" s="0" t="s">
        <v>102</v>
      </c>
      <c r="B3399" s="0" t="s">
        <v>40</v>
      </c>
      <c r="C3399" s="0" t="s">
        <v>79</v>
      </c>
      <c r="D3399" s="0" t="s">
        <v>210</v>
      </c>
      <c r="E3399" s="0" t="n">
        <v>2031</v>
      </c>
      <c r="F3399" s="5" t="n">
        <v>63.2593932384222</v>
      </c>
      <c r="G3399" s="11" t="n">
        <v>0.16386</v>
      </c>
      <c r="H3399" s="5" t="n">
        <v>10.3656841760479</v>
      </c>
      <c r="I3399" s="5" t="n">
        <v>52.8937090623744</v>
      </c>
    </row>
    <row r="3400" customFormat="false" ht="14.25" hidden="false" customHeight="false" outlineLevel="0" collapsed="false">
      <c r="A3400" s="0" t="s">
        <v>102</v>
      </c>
      <c r="B3400" s="0" t="s">
        <v>40</v>
      </c>
      <c r="C3400" s="0" t="s">
        <v>79</v>
      </c>
      <c r="D3400" s="0" t="s">
        <v>210</v>
      </c>
      <c r="E3400" s="0" t="n">
        <v>2031</v>
      </c>
      <c r="F3400" s="5" t="n">
        <v>174.915603479348</v>
      </c>
      <c r="G3400" s="11" t="n">
        <v>0.16386</v>
      </c>
      <c r="H3400" s="5" t="n">
        <v>28.6616707861259</v>
      </c>
      <c r="I3400" s="5" t="n">
        <v>146.253932693222</v>
      </c>
    </row>
    <row r="3401" customFormat="false" ht="14.25" hidden="false" customHeight="false" outlineLevel="0" collapsed="false">
      <c r="A3401" s="0" t="s">
        <v>102</v>
      </c>
      <c r="B3401" s="0" t="s">
        <v>40</v>
      </c>
      <c r="C3401" s="0" t="s">
        <v>79</v>
      </c>
      <c r="D3401" s="0" t="s">
        <v>210</v>
      </c>
      <c r="E3401" s="0" t="n">
        <v>2031</v>
      </c>
      <c r="F3401" s="5" t="n">
        <v>800.316489808849</v>
      </c>
      <c r="G3401" s="11" t="n">
        <v>0.16386</v>
      </c>
      <c r="H3401" s="5" t="n">
        <v>131.139860020078</v>
      </c>
      <c r="I3401" s="5" t="n">
        <v>669.176629788771</v>
      </c>
    </row>
    <row r="3402" customFormat="false" ht="14.25" hidden="false" customHeight="false" outlineLevel="0" collapsed="false">
      <c r="A3402" s="0" t="s">
        <v>102</v>
      </c>
      <c r="B3402" s="0" t="s">
        <v>40</v>
      </c>
      <c r="C3402" s="0" t="s">
        <v>79</v>
      </c>
      <c r="D3402" s="0" t="s">
        <v>210</v>
      </c>
      <c r="E3402" s="0" t="n">
        <v>2032</v>
      </c>
      <c r="F3402" s="5" t="n">
        <v>64.1320237282091</v>
      </c>
      <c r="G3402" s="11" t="n">
        <v>0.16402</v>
      </c>
      <c r="H3402" s="5" t="n">
        <v>10.5189345319009</v>
      </c>
      <c r="I3402" s="5" t="n">
        <v>53.6130891963082</v>
      </c>
    </row>
    <row r="3403" customFormat="false" ht="14.25" hidden="false" customHeight="false" outlineLevel="0" collapsed="false">
      <c r="A3403" s="0" t="s">
        <v>102</v>
      </c>
      <c r="B3403" s="0" t="s">
        <v>40</v>
      </c>
      <c r="C3403" s="0" t="s">
        <v>79</v>
      </c>
      <c r="D3403" s="0" t="s">
        <v>210</v>
      </c>
      <c r="E3403" s="0" t="n">
        <v>2032</v>
      </c>
      <c r="F3403" s="5" t="n">
        <v>185.598248506274</v>
      </c>
      <c r="G3403" s="11" t="n">
        <v>0.16402</v>
      </c>
      <c r="H3403" s="5" t="n">
        <v>30.441824719999</v>
      </c>
      <c r="I3403" s="5" t="n">
        <v>155.156423786275</v>
      </c>
    </row>
    <row r="3404" customFormat="false" ht="14.25" hidden="false" customHeight="false" outlineLevel="0" collapsed="false">
      <c r="A3404" s="0" t="s">
        <v>102</v>
      </c>
      <c r="B3404" s="0" t="s">
        <v>40</v>
      </c>
      <c r="C3404" s="0" t="s">
        <v>79</v>
      </c>
      <c r="D3404" s="0" t="s">
        <v>210</v>
      </c>
      <c r="E3404" s="0" t="n">
        <v>2032</v>
      </c>
      <c r="F3404" s="5" t="n">
        <v>827.947597867432</v>
      </c>
      <c r="G3404" s="11" t="n">
        <v>0.16402</v>
      </c>
      <c r="H3404" s="5" t="n">
        <v>135.799965002216</v>
      </c>
      <c r="I3404" s="5" t="n">
        <v>692.147632865216</v>
      </c>
    </row>
    <row r="3405" customFormat="false" ht="14.25" hidden="false" customHeight="false" outlineLevel="0" collapsed="false">
      <c r="A3405" s="0" t="s">
        <v>102</v>
      </c>
      <c r="B3405" s="0" t="s">
        <v>40</v>
      </c>
      <c r="C3405" s="0" t="s">
        <v>79</v>
      </c>
      <c r="D3405" s="0" t="s">
        <v>210</v>
      </c>
      <c r="E3405" s="0" t="n">
        <v>2033</v>
      </c>
      <c r="F3405" s="5" t="n">
        <v>64.7143578675791</v>
      </c>
      <c r="G3405" s="11" t="n">
        <v>0.16418</v>
      </c>
      <c r="H3405" s="5" t="n">
        <v>10.6248032746992</v>
      </c>
      <c r="I3405" s="5" t="n">
        <v>54.08955459288</v>
      </c>
    </row>
    <row r="3406" customFormat="false" ht="14.25" hidden="false" customHeight="false" outlineLevel="0" collapsed="false">
      <c r="A3406" s="0" t="s">
        <v>102</v>
      </c>
      <c r="B3406" s="0" t="s">
        <v>40</v>
      </c>
      <c r="C3406" s="0" t="s">
        <v>79</v>
      </c>
      <c r="D3406" s="0" t="s">
        <v>210</v>
      </c>
      <c r="E3406" s="0" t="n">
        <v>2033</v>
      </c>
      <c r="F3406" s="5" t="n">
        <v>195.89671284037</v>
      </c>
      <c r="G3406" s="11" t="n">
        <v>0.16418</v>
      </c>
      <c r="H3406" s="5" t="n">
        <v>32.1623223141319</v>
      </c>
      <c r="I3406" s="5" t="n">
        <v>163.734390526238</v>
      </c>
    </row>
    <row r="3407" customFormat="false" ht="14.25" hidden="false" customHeight="false" outlineLevel="0" collapsed="false">
      <c r="A3407" s="0" t="s">
        <v>102</v>
      </c>
      <c r="B3407" s="0" t="s">
        <v>40</v>
      </c>
      <c r="C3407" s="0" t="s">
        <v>79</v>
      </c>
      <c r="D3407" s="0" t="s">
        <v>210</v>
      </c>
      <c r="E3407" s="0" t="n">
        <v>2033</v>
      </c>
      <c r="F3407" s="5" t="n">
        <v>854.745359513222</v>
      </c>
      <c r="G3407" s="11" t="n">
        <v>0.16418</v>
      </c>
      <c r="H3407" s="5" t="n">
        <v>140.332093124881</v>
      </c>
      <c r="I3407" s="5" t="n">
        <v>714.413266388341</v>
      </c>
    </row>
    <row r="3408" customFormat="false" ht="14.25" hidden="false" customHeight="false" outlineLevel="0" collapsed="false">
      <c r="A3408" s="0" t="s">
        <v>102</v>
      </c>
      <c r="B3408" s="0" t="s">
        <v>40</v>
      </c>
      <c r="C3408" s="0" t="s">
        <v>79</v>
      </c>
      <c r="D3408" s="0" t="s">
        <v>210</v>
      </c>
      <c r="E3408" s="0" t="n">
        <v>2034</v>
      </c>
      <c r="F3408" s="5" t="n">
        <v>65.1270050232479</v>
      </c>
      <c r="G3408" s="11" t="n">
        <v>0.16434</v>
      </c>
      <c r="H3408" s="5" t="n">
        <v>10.7029720055206</v>
      </c>
      <c r="I3408" s="5" t="n">
        <v>54.4240330177273</v>
      </c>
    </row>
    <row r="3409" customFormat="false" ht="14.25" hidden="false" customHeight="false" outlineLevel="0" collapsed="false">
      <c r="A3409" s="0" t="s">
        <v>102</v>
      </c>
      <c r="B3409" s="0" t="s">
        <v>40</v>
      </c>
      <c r="C3409" s="0" t="s">
        <v>79</v>
      </c>
      <c r="D3409" s="0" t="s">
        <v>210</v>
      </c>
      <c r="E3409" s="0" t="n">
        <v>2034</v>
      </c>
      <c r="F3409" s="5" t="n">
        <v>205.835852192348</v>
      </c>
      <c r="G3409" s="11" t="n">
        <v>0.16434</v>
      </c>
      <c r="H3409" s="5" t="n">
        <v>33.8270639492904</v>
      </c>
      <c r="I3409" s="5" t="n">
        <v>172.008788243057</v>
      </c>
    </row>
    <row r="3410" customFormat="false" ht="14.25" hidden="false" customHeight="false" outlineLevel="0" collapsed="false">
      <c r="A3410" s="0" t="s">
        <v>102</v>
      </c>
      <c r="B3410" s="0" t="s">
        <v>40</v>
      </c>
      <c r="C3410" s="0" t="s">
        <v>79</v>
      </c>
      <c r="D3410" s="0" t="s">
        <v>210</v>
      </c>
      <c r="E3410" s="0" t="n">
        <v>2034</v>
      </c>
      <c r="F3410" s="5" t="n">
        <v>880.397801207119</v>
      </c>
      <c r="G3410" s="11" t="n">
        <v>0.16434</v>
      </c>
      <c r="H3410" s="5" t="n">
        <v>144.684574650378</v>
      </c>
      <c r="I3410" s="5" t="n">
        <v>735.713226556741</v>
      </c>
    </row>
    <row r="3411" customFormat="false" ht="14.25" hidden="false" customHeight="false" outlineLevel="0" collapsed="false">
      <c r="A3411" s="0" t="s">
        <v>102</v>
      </c>
      <c r="B3411" s="0" t="s">
        <v>40</v>
      </c>
      <c r="C3411" s="0" t="s">
        <v>79</v>
      </c>
      <c r="D3411" s="0" t="s">
        <v>210</v>
      </c>
      <c r="E3411" s="0" t="n">
        <v>2035</v>
      </c>
      <c r="F3411" s="5" t="n">
        <v>65.4037155604839</v>
      </c>
      <c r="G3411" s="11" t="n">
        <v>0.1645</v>
      </c>
      <c r="H3411" s="5" t="n">
        <v>10.7589112096996</v>
      </c>
      <c r="I3411" s="5" t="n">
        <v>54.6448043507843</v>
      </c>
    </row>
    <row r="3412" customFormat="false" ht="14.25" hidden="false" customHeight="false" outlineLevel="0" collapsed="false">
      <c r="A3412" s="0" t="s">
        <v>102</v>
      </c>
      <c r="B3412" s="0" t="s">
        <v>40</v>
      </c>
      <c r="C3412" s="0" t="s">
        <v>79</v>
      </c>
      <c r="D3412" s="0" t="s">
        <v>210</v>
      </c>
      <c r="E3412" s="0" t="n">
        <v>2035</v>
      </c>
      <c r="F3412" s="5" t="n">
        <v>215.755251417623</v>
      </c>
      <c r="G3412" s="11" t="n">
        <v>0.1645</v>
      </c>
      <c r="H3412" s="5" t="n">
        <v>35.4917388581989</v>
      </c>
      <c r="I3412" s="5" t="n">
        <v>180.263512559424</v>
      </c>
    </row>
    <row r="3413" customFormat="false" ht="14.25" hidden="false" customHeight="false" outlineLevel="0" collapsed="false">
      <c r="A3413" s="0" t="s">
        <v>102</v>
      </c>
      <c r="B3413" s="0" t="s">
        <v>40</v>
      </c>
      <c r="C3413" s="0" t="s">
        <v>79</v>
      </c>
      <c r="D3413" s="0" t="s">
        <v>210</v>
      </c>
      <c r="E3413" s="0" t="n">
        <v>2035</v>
      </c>
      <c r="F3413" s="5" t="n">
        <v>909.765336797016</v>
      </c>
      <c r="G3413" s="11" t="n">
        <v>0.1645</v>
      </c>
      <c r="H3413" s="5" t="n">
        <v>149.656397903109</v>
      </c>
      <c r="I3413" s="5" t="n">
        <v>760.108938893907</v>
      </c>
    </row>
    <row r="3414" customFormat="false" ht="14.25" hidden="false" customHeight="false" outlineLevel="0" collapsed="false">
      <c r="A3414" s="0" t="s">
        <v>102</v>
      </c>
      <c r="B3414" s="0" t="s">
        <v>40</v>
      </c>
      <c r="C3414" s="0" t="s">
        <v>79</v>
      </c>
      <c r="D3414" s="0" t="s">
        <v>210</v>
      </c>
      <c r="E3414" s="0" t="n">
        <v>2036</v>
      </c>
      <c r="F3414" s="5" t="n">
        <v>65.6849110658493</v>
      </c>
      <c r="G3414" s="11" t="n">
        <v>0.16548</v>
      </c>
      <c r="H3414" s="5" t="n">
        <v>10.8695390831768</v>
      </c>
      <c r="I3414" s="5" t="n">
        <v>54.8153719826726</v>
      </c>
    </row>
    <row r="3415" customFormat="false" ht="14.25" hidden="false" customHeight="false" outlineLevel="0" collapsed="false">
      <c r="A3415" s="0" t="s">
        <v>102</v>
      </c>
      <c r="B3415" s="0" t="s">
        <v>40</v>
      </c>
      <c r="C3415" s="0" t="s">
        <v>79</v>
      </c>
      <c r="D3415" s="0" t="s">
        <v>210</v>
      </c>
      <c r="E3415" s="0" t="n">
        <v>2036</v>
      </c>
      <c r="F3415" s="5" t="n">
        <v>225.273304251809</v>
      </c>
      <c r="G3415" s="11" t="n">
        <v>0.16548</v>
      </c>
      <c r="H3415" s="5" t="n">
        <v>37.2782263875893</v>
      </c>
      <c r="I3415" s="5" t="n">
        <v>187.995077864219</v>
      </c>
    </row>
    <row r="3416" customFormat="false" ht="14.25" hidden="false" customHeight="false" outlineLevel="0" collapsed="false">
      <c r="A3416" s="0" t="s">
        <v>102</v>
      </c>
      <c r="B3416" s="0" t="s">
        <v>40</v>
      </c>
      <c r="C3416" s="0" t="s">
        <v>79</v>
      </c>
      <c r="D3416" s="0" t="s">
        <v>210</v>
      </c>
      <c r="E3416" s="0" t="n">
        <v>2036</v>
      </c>
      <c r="F3416" s="5" t="n">
        <v>929.439877539858</v>
      </c>
      <c r="G3416" s="11" t="n">
        <v>0.16548</v>
      </c>
      <c r="H3416" s="5" t="n">
        <v>153.803710935296</v>
      </c>
      <c r="I3416" s="5" t="n">
        <v>775.636166604563</v>
      </c>
    </row>
    <row r="3417" customFormat="false" ht="14.25" hidden="false" customHeight="false" outlineLevel="0" collapsed="false">
      <c r="A3417" s="0" t="s">
        <v>102</v>
      </c>
      <c r="B3417" s="0" t="s">
        <v>40</v>
      </c>
      <c r="C3417" s="0" t="s">
        <v>79</v>
      </c>
      <c r="D3417" s="0" t="s">
        <v>210</v>
      </c>
      <c r="E3417" s="0" t="n">
        <v>2037</v>
      </c>
      <c r="F3417" s="5" t="n">
        <v>66.0896862521148</v>
      </c>
      <c r="G3417" s="11" t="n">
        <v>0.16646</v>
      </c>
      <c r="H3417" s="5" t="n">
        <v>11.001289173527</v>
      </c>
      <c r="I3417" s="5" t="n">
        <v>55.0883970785877</v>
      </c>
    </row>
    <row r="3418" customFormat="false" ht="14.25" hidden="false" customHeight="false" outlineLevel="0" collapsed="false">
      <c r="A3418" s="0" t="s">
        <v>102</v>
      </c>
      <c r="B3418" s="0" t="s">
        <v>40</v>
      </c>
      <c r="C3418" s="0" t="s">
        <v>79</v>
      </c>
      <c r="D3418" s="0" t="s">
        <v>210</v>
      </c>
      <c r="E3418" s="0" t="n">
        <v>2037</v>
      </c>
      <c r="F3418" s="5" t="n">
        <v>235.383234931725</v>
      </c>
      <c r="G3418" s="11" t="n">
        <v>0.16646</v>
      </c>
      <c r="H3418" s="5" t="n">
        <v>39.181893286735</v>
      </c>
      <c r="I3418" s="5" t="n">
        <v>196.20134164499</v>
      </c>
    </row>
    <row r="3419" customFormat="false" ht="14.25" hidden="false" customHeight="false" outlineLevel="0" collapsed="false">
      <c r="A3419" s="0" t="s">
        <v>102</v>
      </c>
      <c r="B3419" s="0" t="s">
        <v>40</v>
      </c>
      <c r="C3419" s="0" t="s">
        <v>79</v>
      </c>
      <c r="D3419" s="0" t="s">
        <v>210</v>
      </c>
      <c r="E3419" s="0" t="n">
        <v>2037</v>
      </c>
      <c r="F3419" s="5" t="n">
        <v>954.331071801941</v>
      </c>
      <c r="G3419" s="11" t="n">
        <v>0.16646</v>
      </c>
      <c r="H3419" s="5" t="n">
        <v>158.857950212151</v>
      </c>
      <c r="I3419" s="5" t="n">
        <v>795.47312158979</v>
      </c>
    </row>
    <row r="3420" customFormat="false" ht="14.25" hidden="false" customHeight="false" outlineLevel="0" collapsed="false">
      <c r="A3420" s="0" t="s">
        <v>102</v>
      </c>
      <c r="B3420" s="0" t="s">
        <v>40</v>
      </c>
      <c r="C3420" s="0" t="s">
        <v>79</v>
      </c>
      <c r="D3420" s="0" t="s">
        <v>210</v>
      </c>
      <c r="E3420" s="0" t="n">
        <v>2038</v>
      </c>
      <c r="F3420" s="5" t="n">
        <v>66.5243400113057</v>
      </c>
      <c r="G3420" s="11" t="n">
        <v>0.16744</v>
      </c>
      <c r="H3420" s="5" t="n">
        <v>11.138835491493</v>
      </c>
      <c r="I3420" s="5" t="n">
        <v>55.3855045198127</v>
      </c>
    </row>
    <row r="3421" customFormat="false" ht="14.25" hidden="false" customHeight="false" outlineLevel="0" collapsed="false">
      <c r="A3421" s="0" t="s">
        <v>102</v>
      </c>
      <c r="B3421" s="0" t="s">
        <v>40</v>
      </c>
      <c r="C3421" s="0" t="s">
        <v>79</v>
      </c>
      <c r="D3421" s="0" t="s">
        <v>210</v>
      </c>
      <c r="E3421" s="0" t="n">
        <v>2038</v>
      </c>
      <c r="F3421" s="5" t="n">
        <v>245.938419045288</v>
      </c>
      <c r="G3421" s="11" t="n">
        <v>0.16744</v>
      </c>
      <c r="H3421" s="5" t="n">
        <v>41.179928884943</v>
      </c>
      <c r="I3421" s="5" t="n">
        <v>204.758490160345</v>
      </c>
    </row>
    <row r="3422" customFormat="false" ht="14.25" hidden="false" customHeight="false" outlineLevel="0" collapsed="false">
      <c r="A3422" s="0" t="s">
        <v>102</v>
      </c>
      <c r="B3422" s="0" t="s">
        <v>40</v>
      </c>
      <c r="C3422" s="0" t="s">
        <v>79</v>
      </c>
      <c r="D3422" s="0" t="s">
        <v>210</v>
      </c>
      <c r="E3422" s="0" t="n">
        <v>2038</v>
      </c>
      <c r="F3422" s="5" t="n">
        <v>977.772371068549</v>
      </c>
      <c r="G3422" s="11" t="n">
        <v>0.16744</v>
      </c>
      <c r="H3422" s="5" t="n">
        <v>163.718205811718</v>
      </c>
      <c r="I3422" s="5" t="n">
        <v>814.054165256831</v>
      </c>
    </row>
    <row r="3423" customFormat="false" ht="14.25" hidden="false" customHeight="false" outlineLevel="0" collapsed="false">
      <c r="A3423" s="0" t="s">
        <v>102</v>
      </c>
      <c r="B3423" s="0" t="s">
        <v>40</v>
      </c>
      <c r="C3423" s="0" t="s">
        <v>79</v>
      </c>
      <c r="D3423" s="0" t="s">
        <v>210</v>
      </c>
      <c r="E3423" s="0" t="n">
        <v>2039</v>
      </c>
      <c r="F3423" s="5" t="n">
        <v>66.9136221310663</v>
      </c>
      <c r="G3423" s="11" t="n">
        <v>0.16842</v>
      </c>
      <c r="H3423" s="5" t="n">
        <v>11.2695922393142</v>
      </c>
      <c r="I3423" s="5" t="n">
        <v>55.6440298917521</v>
      </c>
    </row>
    <row r="3424" customFormat="false" ht="14.25" hidden="false" customHeight="false" outlineLevel="0" collapsed="false">
      <c r="A3424" s="0" t="s">
        <v>102</v>
      </c>
      <c r="B3424" s="0" t="s">
        <v>40</v>
      </c>
      <c r="C3424" s="0" t="s">
        <v>79</v>
      </c>
      <c r="D3424" s="0" t="s">
        <v>210</v>
      </c>
      <c r="E3424" s="0" t="n">
        <v>2039</v>
      </c>
      <c r="F3424" s="5" t="n">
        <v>258.035344117263</v>
      </c>
      <c r="G3424" s="11" t="n">
        <v>0.16842</v>
      </c>
      <c r="H3424" s="5" t="n">
        <v>43.4583126562295</v>
      </c>
      <c r="I3424" s="5" t="n">
        <v>214.577031461034</v>
      </c>
    </row>
    <row r="3425" customFormat="false" ht="14.25" hidden="false" customHeight="false" outlineLevel="0" collapsed="false">
      <c r="A3425" s="0" t="s">
        <v>102</v>
      </c>
      <c r="B3425" s="0" t="s">
        <v>40</v>
      </c>
      <c r="C3425" s="0" t="s">
        <v>79</v>
      </c>
      <c r="D3425" s="0" t="s">
        <v>210</v>
      </c>
      <c r="E3425" s="0" t="n">
        <v>2039</v>
      </c>
      <c r="F3425" s="5" t="n">
        <v>1000.10887554954</v>
      </c>
      <c r="G3425" s="11" t="n">
        <v>0.16842</v>
      </c>
      <c r="H3425" s="5" t="n">
        <v>168.438336820054</v>
      </c>
      <c r="I3425" s="5" t="n">
        <v>831.670538729487</v>
      </c>
    </row>
    <row r="3426" customFormat="false" ht="14.25" hidden="false" customHeight="false" outlineLevel="0" collapsed="false">
      <c r="A3426" s="0" t="s">
        <v>102</v>
      </c>
      <c r="B3426" s="0" t="s">
        <v>40</v>
      </c>
      <c r="C3426" s="0" t="s">
        <v>79</v>
      </c>
      <c r="D3426" s="0" t="s">
        <v>210</v>
      </c>
      <c r="E3426" s="0" t="n">
        <v>2040</v>
      </c>
      <c r="F3426" s="5" t="n">
        <v>67.0045935405017</v>
      </c>
      <c r="G3426" s="11" t="n">
        <v>0.1694</v>
      </c>
      <c r="H3426" s="5" t="n">
        <v>11.350578145761</v>
      </c>
      <c r="I3426" s="5" t="n">
        <v>55.6540153947407</v>
      </c>
    </row>
    <row r="3427" customFormat="false" ht="14.25" hidden="false" customHeight="false" outlineLevel="0" collapsed="false">
      <c r="A3427" s="0" t="s">
        <v>102</v>
      </c>
      <c r="B3427" s="0" t="s">
        <v>40</v>
      </c>
      <c r="C3427" s="0" t="s">
        <v>79</v>
      </c>
      <c r="D3427" s="0" t="s">
        <v>210</v>
      </c>
      <c r="E3427" s="0" t="n">
        <v>2040</v>
      </c>
      <c r="F3427" s="5" t="n">
        <v>269.85947744351</v>
      </c>
      <c r="G3427" s="11" t="n">
        <v>0.1694</v>
      </c>
      <c r="H3427" s="5" t="n">
        <v>45.7141954789306</v>
      </c>
      <c r="I3427" s="5" t="n">
        <v>224.14528196458</v>
      </c>
    </row>
    <row r="3428" customFormat="false" ht="14.25" hidden="false" customHeight="false" outlineLevel="0" collapsed="false">
      <c r="A3428" s="0" t="s">
        <v>102</v>
      </c>
      <c r="B3428" s="0" t="s">
        <v>40</v>
      </c>
      <c r="C3428" s="0" t="s">
        <v>79</v>
      </c>
      <c r="D3428" s="0" t="s">
        <v>210</v>
      </c>
      <c r="E3428" s="0" t="n">
        <v>2040</v>
      </c>
      <c r="F3428" s="5" t="n">
        <v>1019.23081330147</v>
      </c>
      <c r="G3428" s="11" t="n">
        <v>0.1694</v>
      </c>
      <c r="H3428" s="5" t="n">
        <v>172.657699773268</v>
      </c>
      <c r="I3428" s="5" t="n">
        <v>846.573113528198</v>
      </c>
    </row>
    <row r="3429" customFormat="false" ht="14.25" hidden="false" customHeight="false" outlineLevel="0" collapsed="false">
      <c r="A3429" s="0" t="s">
        <v>102</v>
      </c>
      <c r="B3429" s="0" t="s">
        <v>40</v>
      </c>
      <c r="C3429" s="0" t="s">
        <v>84</v>
      </c>
      <c r="D3429" s="0" t="s">
        <v>212</v>
      </c>
      <c r="E3429" s="0" t="n">
        <v>2024</v>
      </c>
      <c r="F3429" s="5" t="n">
        <v>0.00108782007755223</v>
      </c>
      <c r="G3429" s="11" t="n">
        <v>0.091111</v>
      </c>
      <c r="H3429" s="5" t="n">
        <v>9.91123750858616E-005</v>
      </c>
      <c r="I3429" s="5" t="n">
        <v>0.000988707702466373</v>
      </c>
    </row>
    <row r="3430" customFormat="false" ht="14.25" hidden="false" customHeight="false" outlineLevel="0" collapsed="false">
      <c r="A3430" s="0" t="s">
        <v>102</v>
      </c>
      <c r="B3430" s="0" t="s">
        <v>40</v>
      </c>
      <c r="C3430" s="0" t="s">
        <v>84</v>
      </c>
      <c r="D3430" s="0" t="s">
        <v>212</v>
      </c>
      <c r="E3430" s="0" t="n">
        <v>2025</v>
      </c>
      <c r="F3430" s="5" t="n">
        <v>0.00803744317530272</v>
      </c>
      <c r="G3430" s="11" t="n">
        <v>0.091111</v>
      </c>
      <c r="H3430" s="5" t="n">
        <v>0.000732299485145006</v>
      </c>
      <c r="I3430" s="5" t="n">
        <v>0.00730514369015771</v>
      </c>
    </row>
    <row r="3431" customFormat="false" ht="14.25" hidden="false" customHeight="false" outlineLevel="0" collapsed="false">
      <c r="A3431" s="0" t="s">
        <v>102</v>
      </c>
      <c r="B3431" s="0" t="s">
        <v>40</v>
      </c>
      <c r="C3431" s="0" t="s">
        <v>84</v>
      </c>
      <c r="D3431" s="0" t="s">
        <v>212</v>
      </c>
      <c r="E3431" s="0" t="n">
        <v>2026</v>
      </c>
      <c r="F3431" s="5" t="n">
        <v>0.00923891961990538</v>
      </c>
      <c r="G3431" s="11" t="n">
        <v>0.1000912</v>
      </c>
      <c r="H3431" s="5" t="n">
        <v>0.000924734551459873</v>
      </c>
      <c r="I3431" s="5" t="n">
        <v>0.0083141850684455</v>
      </c>
    </row>
    <row r="3432" customFormat="false" ht="14.25" hidden="false" customHeight="false" outlineLevel="0" collapsed="false">
      <c r="A3432" s="0" t="s">
        <v>102</v>
      </c>
      <c r="B3432" s="0" t="s">
        <v>40</v>
      </c>
      <c r="C3432" s="0" t="s">
        <v>84</v>
      </c>
      <c r="D3432" s="0" t="s">
        <v>212</v>
      </c>
      <c r="E3432" s="0" t="n">
        <v>2027</v>
      </c>
      <c r="F3432" s="5" t="n">
        <v>0.0108876794251529</v>
      </c>
      <c r="G3432" s="11" t="n">
        <v>0.1090714</v>
      </c>
      <c r="H3432" s="5" t="n">
        <v>0.00118753443765262</v>
      </c>
      <c r="I3432" s="5" t="n">
        <v>0.00970014498750028</v>
      </c>
    </row>
    <row r="3433" customFormat="false" ht="14.25" hidden="false" customHeight="false" outlineLevel="0" collapsed="false">
      <c r="A3433" s="0" t="s">
        <v>102</v>
      </c>
      <c r="B3433" s="0" t="s">
        <v>40</v>
      </c>
      <c r="C3433" s="0" t="s">
        <v>84</v>
      </c>
      <c r="D3433" s="0" t="s">
        <v>212</v>
      </c>
      <c r="E3433" s="0" t="n">
        <v>2028</v>
      </c>
      <c r="F3433" s="5" t="n">
        <v>0.0137767562054179</v>
      </c>
      <c r="G3433" s="11" t="n">
        <v>0.1180516</v>
      </c>
      <c r="H3433" s="5" t="n">
        <v>0.00162636811285952</v>
      </c>
      <c r="I3433" s="5" t="n">
        <v>0.0121503880925584</v>
      </c>
    </row>
    <row r="3434" customFormat="false" ht="14.25" hidden="false" customHeight="false" outlineLevel="0" collapsed="false">
      <c r="A3434" s="0" t="s">
        <v>102</v>
      </c>
      <c r="B3434" s="0" t="s">
        <v>40</v>
      </c>
      <c r="C3434" s="0" t="s">
        <v>84</v>
      </c>
      <c r="D3434" s="0" t="s">
        <v>212</v>
      </c>
      <c r="E3434" s="0" t="n">
        <v>2029</v>
      </c>
      <c r="F3434" s="5" t="n">
        <v>0.0183582987475863</v>
      </c>
      <c r="G3434" s="11" t="n">
        <v>0.1270318</v>
      </c>
      <c r="H3434" s="5" t="n">
        <v>0.00233208773484363</v>
      </c>
      <c r="I3434" s="5" t="n">
        <v>0.0160262110127427</v>
      </c>
    </row>
    <row r="3435" customFormat="false" ht="14.25" hidden="false" customHeight="false" outlineLevel="0" collapsed="false">
      <c r="A3435" s="0" t="s">
        <v>102</v>
      </c>
      <c r="B3435" s="0" t="s">
        <v>40</v>
      </c>
      <c r="C3435" s="0" t="s">
        <v>84</v>
      </c>
      <c r="D3435" s="0" t="s">
        <v>212</v>
      </c>
      <c r="E3435" s="0" t="n">
        <v>2030</v>
      </c>
      <c r="F3435" s="5" t="n">
        <v>0.0252490383034877</v>
      </c>
      <c r="G3435" s="11" t="n">
        <v>0.136012</v>
      </c>
      <c r="H3435" s="5" t="n">
        <v>0.00343417219773397</v>
      </c>
      <c r="I3435" s="5" t="n">
        <v>0.0218148661057537</v>
      </c>
    </row>
    <row r="3436" customFormat="false" ht="14.25" hidden="false" customHeight="false" outlineLevel="0" collapsed="false">
      <c r="A3436" s="0" t="s">
        <v>102</v>
      </c>
      <c r="B3436" s="0" t="s">
        <v>40</v>
      </c>
      <c r="C3436" s="0" t="s">
        <v>84</v>
      </c>
      <c r="D3436" s="0" t="s">
        <v>212</v>
      </c>
      <c r="E3436" s="0" t="n">
        <v>2031</v>
      </c>
      <c r="F3436" s="5" t="n">
        <v>0.0348413241829025</v>
      </c>
      <c r="G3436" s="11" t="n">
        <v>0.1400202</v>
      </c>
      <c r="H3436" s="5" t="n">
        <v>0.00487848918035485</v>
      </c>
      <c r="I3436" s="5" t="n">
        <v>0.0299628350025477</v>
      </c>
    </row>
    <row r="3437" customFormat="false" ht="14.25" hidden="false" customHeight="false" outlineLevel="0" collapsed="false">
      <c r="A3437" s="0" t="s">
        <v>102</v>
      </c>
      <c r="B3437" s="0" t="s">
        <v>40</v>
      </c>
      <c r="C3437" s="0" t="s">
        <v>84</v>
      </c>
      <c r="D3437" s="0" t="s">
        <v>212</v>
      </c>
      <c r="E3437" s="0" t="n">
        <v>2032</v>
      </c>
      <c r="F3437" s="5" t="n">
        <v>0.0482740623622033</v>
      </c>
      <c r="G3437" s="11" t="n">
        <v>0.1440284</v>
      </c>
      <c r="H3437" s="5" t="n">
        <v>0.00695283596352836</v>
      </c>
      <c r="I3437" s="5" t="n">
        <v>0.0413212263986749</v>
      </c>
    </row>
    <row r="3438" customFormat="false" ht="14.25" hidden="false" customHeight="false" outlineLevel="0" collapsed="false">
      <c r="A3438" s="0" t="s">
        <v>102</v>
      </c>
      <c r="B3438" s="0" t="s">
        <v>40</v>
      </c>
      <c r="C3438" s="0" t="s">
        <v>84</v>
      </c>
      <c r="D3438" s="0" t="s">
        <v>212</v>
      </c>
      <c r="E3438" s="0" t="n">
        <v>2033</v>
      </c>
      <c r="F3438" s="5" t="n">
        <v>0.0668837489674698</v>
      </c>
      <c r="G3438" s="11" t="n">
        <v>0.1480366</v>
      </c>
      <c r="H3438" s="5" t="n">
        <v>0.00990124279239773</v>
      </c>
      <c r="I3438" s="5" t="n">
        <v>0.056982506175072</v>
      </c>
    </row>
    <row r="3439" customFormat="false" ht="14.25" hidden="false" customHeight="false" outlineLevel="0" collapsed="false">
      <c r="A3439" s="0" t="s">
        <v>102</v>
      </c>
      <c r="B3439" s="0" t="s">
        <v>40</v>
      </c>
      <c r="C3439" s="0" t="s">
        <v>84</v>
      </c>
      <c r="D3439" s="0" t="s">
        <v>212</v>
      </c>
      <c r="E3439" s="0" t="n">
        <v>2034</v>
      </c>
      <c r="F3439" s="5" t="n">
        <v>0.0917867396643326</v>
      </c>
      <c r="G3439" s="11" t="n">
        <v>0.1520448</v>
      </c>
      <c r="H3439" s="5" t="n">
        <v>0.0139556964749155</v>
      </c>
      <c r="I3439" s="5" t="n">
        <v>0.077831043189417</v>
      </c>
    </row>
    <row r="3440" customFormat="false" ht="14.25" hidden="false" customHeight="false" outlineLevel="0" collapsed="false">
      <c r="A3440" s="0" t="s">
        <v>102</v>
      </c>
      <c r="B3440" s="0" t="s">
        <v>40</v>
      </c>
      <c r="C3440" s="0" t="s">
        <v>84</v>
      </c>
      <c r="D3440" s="0" t="s">
        <v>212</v>
      </c>
      <c r="E3440" s="0" t="n">
        <v>2035</v>
      </c>
      <c r="F3440" s="5" t="n">
        <v>0.124065764694161</v>
      </c>
      <c r="G3440" s="11" t="n">
        <v>0.156053</v>
      </c>
      <c r="H3440" s="5" t="n">
        <v>0.0193608347778178</v>
      </c>
      <c r="I3440" s="5" t="n">
        <v>0.104704929916343</v>
      </c>
    </row>
    <row r="3441" customFormat="false" ht="14.25" hidden="false" customHeight="false" outlineLevel="0" collapsed="false">
      <c r="A3441" s="0" t="s">
        <v>102</v>
      </c>
      <c r="B3441" s="0" t="s">
        <v>40</v>
      </c>
      <c r="C3441" s="0" t="s">
        <v>84</v>
      </c>
      <c r="D3441" s="0" t="s">
        <v>212</v>
      </c>
      <c r="E3441" s="0" t="n">
        <v>2036</v>
      </c>
      <c r="F3441" s="5" t="n">
        <v>0.164505355319872</v>
      </c>
      <c r="G3441" s="11" t="n">
        <v>0.1554448</v>
      </c>
      <c r="H3441" s="5" t="n">
        <v>0.0255715020566265</v>
      </c>
      <c r="I3441" s="5" t="n">
        <v>0.138933853263246</v>
      </c>
    </row>
    <row r="3442" customFormat="false" ht="14.25" hidden="false" customHeight="false" outlineLevel="0" collapsed="false">
      <c r="A3442" s="0" t="s">
        <v>102</v>
      </c>
      <c r="B3442" s="0" t="s">
        <v>40</v>
      </c>
      <c r="C3442" s="0" t="s">
        <v>84</v>
      </c>
      <c r="D3442" s="0" t="s">
        <v>212</v>
      </c>
      <c r="E3442" s="0" t="n">
        <v>2037</v>
      </c>
      <c r="F3442" s="5" t="n">
        <v>0.213114177706275</v>
      </c>
      <c r="G3442" s="11" t="n">
        <v>0.1548366</v>
      </c>
      <c r="H3442" s="5" t="n">
        <v>0.0329978746878354</v>
      </c>
      <c r="I3442" s="5" t="n">
        <v>0.180116303018439</v>
      </c>
    </row>
    <row r="3443" customFormat="false" ht="14.25" hidden="false" customHeight="false" outlineLevel="0" collapsed="false">
      <c r="A3443" s="0" t="s">
        <v>102</v>
      </c>
      <c r="B3443" s="0" t="s">
        <v>40</v>
      </c>
      <c r="C3443" s="0" t="s">
        <v>84</v>
      </c>
      <c r="D3443" s="0" t="s">
        <v>212</v>
      </c>
      <c r="E3443" s="0" t="n">
        <v>2038</v>
      </c>
      <c r="F3443" s="5" t="n">
        <v>0.268636307013506</v>
      </c>
      <c r="G3443" s="11" t="n">
        <v>0.1542284</v>
      </c>
      <c r="H3443" s="5" t="n">
        <v>0.0414313478126019</v>
      </c>
      <c r="I3443" s="5" t="n">
        <v>0.227204959200904</v>
      </c>
    </row>
    <row r="3444" customFormat="false" ht="14.25" hidden="false" customHeight="false" outlineLevel="0" collapsed="false">
      <c r="A3444" s="0" t="s">
        <v>102</v>
      </c>
      <c r="B3444" s="0" t="s">
        <v>40</v>
      </c>
      <c r="C3444" s="0" t="s">
        <v>84</v>
      </c>
      <c r="D3444" s="0" t="s">
        <v>212</v>
      </c>
      <c r="E3444" s="0" t="n">
        <v>2039</v>
      </c>
      <c r="F3444" s="5" t="n">
        <v>0.328549731040616</v>
      </c>
      <c r="G3444" s="11" t="n">
        <v>0.1536202</v>
      </c>
      <c r="H3444" s="5" t="n">
        <v>0.0504718753924056</v>
      </c>
      <c r="I3444" s="5" t="n">
        <v>0.27807785564821</v>
      </c>
    </row>
    <row r="3445" customFormat="false" ht="14.25" hidden="false" customHeight="false" outlineLevel="0" collapsed="false">
      <c r="A3445" s="0" t="s">
        <v>102</v>
      </c>
      <c r="B3445" s="0" t="s">
        <v>40</v>
      </c>
      <c r="C3445" s="0" t="s">
        <v>84</v>
      </c>
      <c r="D3445" s="0" t="s">
        <v>212</v>
      </c>
      <c r="E3445" s="0" t="n">
        <v>2040</v>
      </c>
      <c r="F3445" s="5" t="n">
        <v>0.389561811868965</v>
      </c>
      <c r="G3445" s="11" t="n">
        <v>0.153012</v>
      </c>
      <c r="H3445" s="5" t="n">
        <v>0.0596076319576941</v>
      </c>
      <c r="I3445" s="5" t="n">
        <v>0.329954179911271</v>
      </c>
    </row>
    <row r="3446" customFormat="false" ht="14.25" hidden="false" customHeight="false" outlineLevel="0" collapsed="false">
      <c r="A3446" s="0" t="s">
        <v>102</v>
      </c>
      <c r="B3446" s="0" t="s">
        <v>40</v>
      </c>
      <c r="C3446" s="0" t="s">
        <v>84</v>
      </c>
      <c r="D3446" s="0" t="s">
        <v>213</v>
      </c>
      <c r="E3446" s="0" t="n">
        <v>2024</v>
      </c>
      <c r="F3446" s="5" t="n">
        <v>0</v>
      </c>
      <c r="G3446" s="11" t="n">
        <v>0</v>
      </c>
      <c r="H3446" s="5" t="n">
        <v>0</v>
      </c>
      <c r="I3446" s="5" t="n">
        <v>0</v>
      </c>
    </row>
    <row r="3447" customFormat="false" ht="14.25" hidden="false" customHeight="false" outlineLevel="0" collapsed="false">
      <c r="A3447" s="0" t="s">
        <v>102</v>
      </c>
      <c r="B3447" s="0" t="s">
        <v>40</v>
      </c>
      <c r="C3447" s="0" t="s">
        <v>84</v>
      </c>
      <c r="D3447" s="0" t="s">
        <v>213</v>
      </c>
      <c r="E3447" s="0" t="n">
        <v>2025</v>
      </c>
      <c r="F3447" s="5" t="n">
        <v>0.157063025142897</v>
      </c>
      <c r="G3447" s="11" t="n">
        <v>0</v>
      </c>
      <c r="H3447" s="5" t="n">
        <v>0</v>
      </c>
      <c r="I3447" s="5" t="n">
        <v>0.157063025142897</v>
      </c>
    </row>
    <row r="3448" customFormat="false" ht="14.25" hidden="false" customHeight="false" outlineLevel="0" collapsed="false">
      <c r="A3448" s="0" t="s">
        <v>102</v>
      </c>
      <c r="B3448" s="0" t="s">
        <v>40</v>
      </c>
      <c r="C3448" s="0" t="s">
        <v>84</v>
      </c>
      <c r="D3448" s="0" t="s">
        <v>213</v>
      </c>
      <c r="E3448" s="0" t="n">
        <v>2026</v>
      </c>
      <c r="F3448" s="5" t="n">
        <v>0.261954632295026</v>
      </c>
      <c r="G3448" s="11" t="n">
        <v>0</v>
      </c>
      <c r="H3448" s="5" t="n">
        <v>0</v>
      </c>
      <c r="I3448" s="5" t="n">
        <v>0.261954632295026</v>
      </c>
    </row>
    <row r="3449" customFormat="false" ht="14.25" hidden="false" customHeight="false" outlineLevel="0" collapsed="false">
      <c r="A3449" s="0" t="s">
        <v>102</v>
      </c>
      <c r="B3449" s="0" t="s">
        <v>40</v>
      </c>
      <c r="C3449" s="0" t="s">
        <v>84</v>
      </c>
      <c r="D3449" s="0" t="s">
        <v>213</v>
      </c>
      <c r="E3449" s="0" t="n">
        <v>2027</v>
      </c>
      <c r="F3449" s="5" t="n">
        <v>0.464313268279799</v>
      </c>
      <c r="G3449" s="11" t="n">
        <v>0</v>
      </c>
      <c r="H3449" s="5" t="n">
        <v>0</v>
      </c>
      <c r="I3449" s="5" t="n">
        <v>0.464313268279799</v>
      </c>
    </row>
    <row r="3450" customFormat="false" ht="14.25" hidden="false" customHeight="false" outlineLevel="0" collapsed="false">
      <c r="A3450" s="0" t="s">
        <v>102</v>
      </c>
      <c r="B3450" s="0" t="s">
        <v>40</v>
      </c>
      <c r="C3450" s="0" t="s">
        <v>84</v>
      </c>
      <c r="D3450" s="0" t="s">
        <v>213</v>
      </c>
      <c r="E3450" s="0" t="n">
        <v>2028</v>
      </c>
      <c r="F3450" s="5" t="n">
        <v>0.633630500352352</v>
      </c>
      <c r="G3450" s="11" t="n">
        <v>0</v>
      </c>
      <c r="H3450" s="5" t="n">
        <v>0</v>
      </c>
      <c r="I3450" s="5" t="n">
        <v>0.633630500352352</v>
      </c>
    </row>
    <row r="3451" customFormat="false" ht="14.25" hidden="false" customHeight="false" outlineLevel="0" collapsed="false">
      <c r="A3451" s="0" t="s">
        <v>102</v>
      </c>
      <c r="B3451" s="0" t="s">
        <v>40</v>
      </c>
      <c r="C3451" s="0" t="s">
        <v>84</v>
      </c>
      <c r="D3451" s="0" t="s">
        <v>213</v>
      </c>
      <c r="E3451" s="0" t="n">
        <v>2029</v>
      </c>
      <c r="F3451" s="5" t="n">
        <v>0.730318989650426</v>
      </c>
      <c r="G3451" s="11" t="n">
        <v>0</v>
      </c>
      <c r="H3451" s="5" t="n">
        <v>0</v>
      </c>
      <c r="I3451" s="5" t="n">
        <v>0.730318989650426</v>
      </c>
    </row>
    <row r="3452" customFormat="false" ht="14.25" hidden="false" customHeight="false" outlineLevel="0" collapsed="false">
      <c r="A3452" s="0" t="s">
        <v>102</v>
      </c>
      <c r="B3452" s="0" t="s">
        <v>40</v>
      </c>
      <c r="C3452" s="0" t="s">
        <v>84</v>
      </c>
      <c r="D3452" s="0" t="s">
        <v>213</v>
      </c>
      <c r="E3452" s="0" t="n">
        <v>2030</v>
      </c>
      <c r="F3452" s="5" t="n">
        <v>0.794446705792398</v>
      </c>
      <c r="G3452" s="11" t="n">
        <v>0</v>
      </c>
      <c r="H3452" s="5" t="n">
        <v>0</v>
      </c>
      <c r="I3452" s="5" t="n">
        <v>0.794446705792398</v>
      </c>
    </row>
    <row r="3453" customFormat="false" ht="14.25" hidden="false" customHeight="false" outlineLevel="0" collapsed="false">
      <c r="A3453" s="0" t="s">
        <v>102</v>
      </c>
      <c r="B3453" s="0" t="s">
        <v>40</v>
      </c>
      <c r="C3453" s="0" t="s">
        <v>84</v>
      </c>
      <c r="D3453" s="0" t="s">
        <v>213</v>
      </c>
      <c r="E3453" s="0" t="n">
        <v>2031</v>
      </c>
      <c r="F3453" s="5" t="n">
        <v>0.864181493371818</v>
      </c>
      <c r="G3453" s="11" t="n">
        <v>0</v>
      </c>
      <c r="H3453" s="5" t="n">
        <v>0</v>
      </c>
      <c r="I3453" s="5" t="n">
        <v>0.864181493371818</v>
      </c>
    </row>
    <row r="3454" customFormat="false" ht="14.25" hidden="false" customHeight="false" outlineLevel="0" collapsed="false">
      <c r="A3454" s="0" t="s">
        <v>102</v>
      </c>
      <c r="B3454" s="0" t="s">
        <v>40</v>
      </c>
      <c r="C3454" s="0" t="s">
        <v>84</v>
      </c>
      <c r="D3454" s="0" t="s">
        <v>213</v>
      </c>
      <c r="E3454" s="0" t="n">
        <v>2032</v>
      </c>
      <c r="F3454" s="5" t="n">
        <v>0.942113420695752</v>
      </c>
      <c r="G3454" s="11" t="n">
        <v>0</v>
      </c>
      <c r="H3454" s="5" t="n">
        <v>0</v>
      </c>
      <c r="I3454" s="5" t="n">
        <v>0.942113420695752</v>
      </c>
    </row>
    <row r="3455" customFormat="false" ht="14.25" hidden="false" customHeight="false" outlineLevel="0" collapsed="false">
      <c r="A3455" s="0" t="s">
        <v>102</v>
      </c>
      <c r="B3455" s="0" t="s">
        <v>40</v>
      </c>
      <c r="C3455" s="0" t="s">
        <v>84</v>
      </c>
      <c r="D3455" s="0" t="s">
        <v>213</v>
      </c>
      <c r="E3455" s="0" t="n">
        <v>2033</v>
      </c>
      <c r="F3455" s="5" t="n">
        <v>1.09286535922212</v>
      </c>
      <c r="G3455" s="11" t="n">
        <v>0</v>
      </c>
      <c r="H3455" s="5" t="n">
        <v>0</v>
      </c>
      <c r="I3455" s="5" t="n">
        <v>1.09286535922212</v>
      </c>
    </row>
    <row r="3456" customFormat="false" ht="14.25" hidden="false" customHeight="false" outlineLevel="0" collapsed="false">
      <c r="A3456" s="0" t="s">
        <v>102</v>
      </c>
      <c r="B3456" s="0" t="s">
        <v>40</v>
      </c>
      <c r="C3456" s="0" t="s">
        <v>84</v>
      </c>
      <c r="D3456" s="0" t="s">
        <v>213</v>
      </c>
      <c r="E3456" s="0" t="n">
        <v>2034</v>
      </c>
      <c r="F3456" s="5" t="n">
        <v>1.26009081772511</v>
      </c>
      <c r="G3456" s="11" t="n">
        <v>0</v>
      </c>
      <c r="H3456" s="5" t="n">
        <v>0</v>
      </c>
      <c r="I3456" s="5" t="n">
        <v>1.26009081772511</v>
      </c>
    </row>
    <row r="3457" customFormat="false" ht="14.25" hidden="false" customHeight="false" outlineLevel="0" collapsed="false">
      <c r="A3457" s="0" t="s">
        <v>102</v>
      </c>
      <c r="B3457" s="0" t="s">
        <v>40</v>
      </c>
      <c r="C3457" s="0" t="s">
        <v>84</v>
      </c>
      <c r="D3457" s="0" t="s">
        <v>213</v>
      </c>
      <c r="E3457" s="0" t="n">
        <v>2035</v>
      </c>
      <c r="F3457" s="5" t="n">
        <v>1.50853027053111</v>
      </c>
      <c r="G3457" s="11" t="n">
        <v>0</v>
      </c>
      <c r="H3457" s="5" t="n">
        <v>0</v>
      </c>
      <c r="I3457" s="5" t="n">
        <v>1.50853027053111</v>
      </c>
    </row>
    <row r="3458" customFormat="false" ht="14.25" hidden="false" customHeight="false" outlineLevel="0" collapsed="false">
      <c r="A3458" s="0" t="s">
        <v>102</v>
      </c>
      <c r="B3458" s="0" t="s">
        <v>40</v>
      </c>
      <c r="C3458" s="0" t="s">
        <v>84</v>
      </c>
      <c r="D3458" s="0" t="s">
        <v>213</v>
      </c>
      <c r="E3458" s="0" t="n">
        <v>2036</v>
      </c>
      <c r="F3458" s="5" t="n">
        <v>1.87761820166284</v>
      </c>
      <c r="G3458" s="11" t="n">
        <v>0</v>
      </c>
      <c r="H3458" s="5" t="n">
        <v>0</v>
      </c>
      <c r="I3458" s="5" t="n">
        <v>1.87761820166284</v>
      </c>
    </row>
    <row r="3459" customFormat="false" ht="14.25" hidden="false" customHeight="false" outlineLevel="0" collapsed="false">
      <c r="A3459" s="0" t="s">
        <v>102</v>
      </c>
      <c r="B3459" s="0" t="s">
        <v>40</v>
      </c>
      <c r="C3459" s="0" t="s">
        <v>84</v>
      </c>
      <c r="D3459" s="0" t="s">
        <v>213</v>
      </c>
      <c r="E3459" s="0" t="n">
        <v>2037</v>
      </c>
      <c r="F3459" s="5" t="n">
        <v>2.36286560602116</v>
      </c>
      <c r="G3459" s="11" t="n">
        <v>0</v>
      </c>
      <c r="H3459" s="5" t="n">
        <v>0</v>
      </c>
      <c r="I3459" s="5" t="n">
        <v>2.36286560602116</v>
      </c>
    </row>
    <row r="3460" customFormat="false" ht="14.25" hidden="false" customHeight="false" outlineLevel="0" collapsed="false">
      <c r="A3460" s="0" t="s">
        <v>102</v>
      </c>
      <c r="B3460" s="0" t="s">
        <v>40</v>
      </c>
      <c r="C3460" s="0" t="s">
        <v>84</v>
      </c>
      <c r="D3460" s="0" t="s">
        <v>213</v>
      </c>
      <c r="E3460" s="0" t="n">
        <v>2038</v>
      </c>
      <c r="F3460" s="5" t="n">
        <v>2.9670652369591</v>
      </c>
      <c r="G3460" s="11" t="n">
        <v>0</v>
      </c>
      <c r="H3460" s="5" t="n">
        <v>0</v>
      </c>
      <c r="I3460" s="5" t="n">
        <v>2.9670652369591</v>
      </c>
    </row>
    <row r="3461" customFormat="false" ht="14.25" hidden="false" customHeight="false" outlineLevel="0" collapsed="false">
      <c r="A3461" s="0" t="s">
        <v>102</v>
      </c>
      <c r="B3461" s="0" t="s">
        <v>40</v>
      </c>
      <c r="C3461" s="0" t="s">
        <v>84</v>
      </c>
      <c r="D3461" s="0" t="s">
        <v>213</v>
      </c>
      <c r="E3461" s="0" t="n">
        <v>2039</v>
      </c>
      <c r="F3461" s="5" t="n">
        <v>3.68644821333293</v>
      </c>
      <c r="G3461" s="11" t="n">
        <v>0</v>
      </c>
      <c r="H3461" s="5" t="n">
        <v>0</v>
      </c>
      <c r="I3461" s="5" t="n">
        <v>3.68644821333293</v>
      </c>
    </row>
    <row r="3462" customFormat="false" ht="14.25" hidden="false" customHeight="false" outlineLevel="0" collapsed="false">
      <c r="A3462" s="0" t="s">
        <v>102</v>
      </c>
      <c r="B3462" s="0" t="s">
        <v>40</v>
      </c>
      <c r="C3462" s="0" t="s">
        <v>84</v>
      </c>
      <c r="D3462" s="0" t="s">
        <v>213</v>
      </c>
      <c r="E3462" s="0" t="n">
        <v>2040</v>
      </c>
      <c r="F3462" s="5" t="n">
        <v>4.43046045884455</v>
      </c>
      <c r="G3462" s="11" t="n">
        <v>0</v>
      </c>
      <c r="H3462" s="5" t="n">
        <v>0</v>
      </c>
      <c r="I3462" s="5" t="n">
        <v>4.43046045884455</v>
      </c>
    </row>
    <row r="3463" customFormat="false" ht="14.25" hidden="false" customHeight="false" outlineLevel="0" collapsed="false">
      <c r="A3463" s="0" t="s">
        <v>102</v>
      </c>
      <c r="B3463" s="0" t="s">
        <v>40</v>
      </c>
      <c r="C3463" s="0" t="s">
        <v>84</v>
      </c>
      <c r="D3463" s="0" t="s">
        <v>214</v>
      </c>
      <c r="E3463" s="0" t="n">
        <v>2024</v>
      </c>
      <c r="F3463" s="5" t="n">
        <v>0.0264593218947982</v>
      </c>
      <c r="G3463" s="11" t="n">
        <v>0.091111</v>
      </c>
      <c r="H3463" s="5" t="n">
        <v>0.00241073527715696</v>
      </c>
      <c r="I3463" s="5" t="n">
        <v>0.0240485866176413</v>
      </c>
    </row>
    <row r="3464" customFormat="false" ht="14.25" hidden="false" customHeight="false" outlineLevel="0" collapsed="false">
      <c r="A3464" s="0" t="s">
        <v>102</v>
      </c>
      <c r="B3464" s="0" t="s">
        <v>40</v>
      </c>
      <c r="C3464" s="0" t="s">
        <v>84</v>
      </c>
      <c r="D3464" s="0" t="s">
        <v>214</v>
      </c>
      <c r="E3464" s="0" t="n">
        <v>2025</v>
      </c>
      <c r="F3464" s="5" t="n">
        <v>0.702375366763434</v>
      </c>
      <c r="G3464" s="11" t="n">
        <v>0.091111</v>
      </c>
      <c r="H3464" s="5" t="n">
        <v>0.0639941220411832</v>
      </c>
      <c r="I3464" s="5" t="n">
        <v>0.638381244722251</v>
      </c>
    </row>
    <row r="3465" customFormat="false" ht="14.25" hidden="false" customHeight="false" outlineLevel="0" collapsed="false">
      <c r="A3465" s="0" t="s">
        <v>102</v>
      </c>
      <c r="B3465" s="0" t="s">
        <v>40</v>
      </c>
      <c r="C3465" s="0" t="s">
        <v>84</v>
      </c>
      <c r="D3465" s="0" t="s">
        <v>214</v>
      </c>
      <c r="E3465" s="0" t="n">
        <v>2026</v>
      </c>
      <c r="F3465" s="5" t="n">
        <v>1.30216348248669</v>
      </c>
      <c r="G3465" s="11" t="n">
        <v>0.1000912</v>
      </c>
      <c r="H3465" s="5" t="n">
        <v>0.130335105558272</v>
      </c>
      <c r="I3465" s="5" t="n">
        <v>1.17182837692842</v>
      </c>
    </row>
    <row r="3466" customFormat="false" ht="14.25" hidden="false" customHeight="false" outlineLevel="0" collapsed="false">
      <c r="A3466" s="0" t="s">
        <v>102</v>
      </c>
      <c r="B3466" s="0" t="s">
        <v>40</v>
      </c>
      <c r="C3466" s="0" t="s">
        <v>84</v>
      </c>
      <c r="D3466" s="0" t="s">
        <v>214</v>
      </c>
      <c r="E3466" s="0" t="n">
        <v>2027</v>
      </c>
      <c r="F3466" s="5" t="n">
        <v>2.20046067509448</v>
      </c>
      <c r="G3466" s="11" t="n">
        <v>0.1090714</v>
      </c>
      <c r="H3466" s="5" t="n">
        <v>0.2400073264775</v>
      </c>
      <c r="I3466" s="5" t="n">
        <v>1.96045334861698</v>
      </c>
    </row>
    <row r="3467" customFormat="false" ht="14.25" hidden="false" customHeight="false" outlineLevel="0" collapsed="false">
      <c r="A3467" s="0" t="s">
        <v>102</v>
      </c>
      <c r="B3467" s="0" t="s">
        <v>40</v>
      </c>
      <c r="C3467" s="0" t="s">
        <v>84</v>
      </c>
      <c r="D3467" s="0" t="s">
        <v>214</v>
      </c>
      <c r="E3467" s="0" t="n">
        <v>2028</v>
      </c>
      <c r="F3467" s="5" t="n">
        <v>3.49178963697263</v>
      </c>
      <c r="G3467" s="11" t="n">
        <v>0.1180516</v>
      </c>
      <c r="H3467" s="5" t="n">
        <v>0.412211353508038</v>
      </c>
      <c r="I3467" s="5" t="n">
        <v>3.07957828346459</v>
      </c>
    </row>
    <row r="3468" customFormat="false" ht="14.25" hidden="false" customHeight="false" outlineLevel="0" collapsed="false">
      <c r="A3468" s="0" t="s">
        <v>102</v>
      </c>
      <c r="B3468" s="0" t="s">
        <v>40</v>
      </c>
      <c r="C3468" s="0" t="s">
        <v>84</v>
      </c>
      <c r="D3468" s="0" t="s">
        <v>214</v>
      </c>
      <c r="E3468" s="0" t="n">
        <v>2029</v>
      </c>
      <c r="F3468" s="5" t="n">
        <v>5.29846209798</v>
      </c>
      <c r="G3468" s="11" t="n">
        <v>0.1270318</v>
      </c>
      <c r="H3468" s="5" t="n">
        <v>0.673073177538175</v>
      </c>
      <c r="I3468" s="5" t="n">
        <v>4.62538892044182</v>
      </c>
    </row>
    <row r="3469" customFormat="false" ht="14.25" hidden="false" customHeight="false" outlineLevel="0" collapsed="false">
      <c r="A3469" s="0" t="s">
        <v>102</v>
      </c>
      <c r="B3469" s="0" t="s">
        <v>40</v>
      </c>
      <c r="C3469" s="0" t="s">
        <v>84</v>
      </c>
      <c r="D3469" s="0" t="s">
        <v>214</v>
      </c>
      <c r="E3469" s="0" t="n">
        <v>2030</v>
      </c>
      <c r="F3469" s="5" t="n">
        <v>7.87605414823743</v>
      </c>
      <c r="G3469" s="11" t="n">
        <v>0.136012</v>
      </c>
      <c r="H3469" s="5" t="n">
        <v>1.07123787681007</v>
      </c>
      <c r="I3469" s="5" t="n">
        <v>6.80481627142736</v>
      </c>
    </row>
    <row r="3470" customFormat="false" ht="14.25" hidden="false" customHeight="false" outlineLevel="0" collapsed="false">
      <c r="A3470" s="0" t="s">
        <v>102</v>
      </c>
      <c r="B3470" s="0" t="s">
        <v>40</v>
      </c>
      <c r="C3470" s="0" t="s">
        <v>84</v>
      </c>
      <c r="D3470" s="0" t="s">
        <v>214</v>
      </c>
      <c r="E3470" s="0" t="n">
        <v>2031</v>
      </c>
      <c r="F3470" s="5" t="n">
        <v>11.0211250440235</v>
      </c>
      <c r="G3470" s="11" t="n">
        <v>0.1400202</v>
      </c>
      <c r="H3470" s="5" t="n">
        <v>1.54318013288918</v>
      </c>
      <c r="I3470" s="5" t="n">
        <v>9.47794491113435</v>
      </c>
    </row>
    <row r="3471" customFormat="false" ht="14.25" hidden="false" customHeight="false" outlineLevel="0" collapsed="false">
      <c r="A3471" s="0" t="s">
        <v>102</v>
      </c>
      <c r="B3471" s="0" t="s">
        <v>40</v>
      </c>
      <c r="C3471" s="0" t="s">
        <v>84</v>
      </c>
      <c r="D3471" s="0" t="s">
        <v>214</v>
      </c>
      <c r="E3471" s="0" t="n">
        <v>2032</v>
      </c>
      <c r="F3471" s="5" t="n">
        <v>14.7271443245923</v>
      </c>
      <c r="G3471" s="11" t="n">
        <v>0.1440284</v>
      </c>
      <c r="H3471" s="5" t="n">
        <v>2.1211270336401</v>
      </c>
      <c r="I3471" s="5" t="n">
        <v>12.6060172909522</v>
      </c>
    </row>
    <row r="3472" customFormat="false" ht="14.25" hidden="false" customHeight="false" outlineLevel="0" collapsed="false">
      <c r="A3472" s="0" t="s">
        <v>102</v>
      </c>
      <c r="B3472" s="0" t="s">
        <v>40</v>
      </c>
      <c r="C3472" s="0" t="s">
        <v>84</v>
      </c>
      <c r="D3472" s="0" t="s">
        <v>214</v>
      </c>
      <c r="E3472" s="0" t="n">
        <v>2033</v>
      </c>
      <c r="F3472" s="5" t="n">
        <v>18.7861052341813</v>
      </c>
      <c r="G3472" s="11" t="n">
        <v>0.1480366</v>
      </c>
      <c r="H3472" s="5" t="n">
        <v>2.78103114611041</v>
      </c>
      <c r="I3472" s="5" t="n">
        <v>16.0050740880709</v>
      </c>
    </row>
    <row r="3473" customFormat="false" ht="14.25" hidden="false" customHeight="false" outlineLevel="0" collapsed="false">
      <c r="A3473" s="0" t="s">
        <v>102</v>
      </c>
      <c r="B3473" s="0" t="s">
        <v>40</v>
      </c>
      <c r="C3473" s="0" t="s">
        <v>84</v>
      </c>
      <c r="D3473" s="0" t="s">
        <v>214</v>
      </c>
      <c r="E3473" s="0" t="n">
        <v>2034</v>
      </c>
      <c r="F3473" s="5" t="n">
        <v>23.3832731110011</v>
      </c>
      <c r="G3473" s="11" t="n">
        <v>0.1520448</v>
      </c>
      <c r="H3473" s="5" t="n">
        <v>3.55530508350754</v>
      </c>
      <c r="I3473" s="5" t="n">
        <v>19.8279680274935</v>
      </c>
    </row>
    <row r="3474" customFormat="false" ht="14.25" hidden="false" customHeight="false" outlineLevel="0" collapsed="false">
      <c r="A3474" s="0" t="s">
        <v>102</v>
      </c>
      <c r="B3474" s="0" t="s">
        <v>40</v>
      </c>
      <c r="C3474" s="0" t="s">
        <v>84</v>
      </c>
      <c r="D3474" s="0" t="s">
        <v>214</v>
      </c>
      <c r="E3474" s="0" t="n">
        <v>2035</v>
      </c>
      <c r="F3474" s="5" t="n">
        <v>28.406666102913</v>
      </c>
      <c r="G3474" s="11" t="n">
        <v>0.156053</v>
      </c>
      <c r="H3474" s="5" t="n">
        <v>4.43294546535789</v>
      </c>
      <c r="I3474" s="5" t="n">
        <v>23.9737206375551</v>
      </c>
    </row>
    <row r="3475" customFormat="false" ht="14.25" hidden="false" customHeight="false" outlineLevel="0" collapsed="false">
      <c r="A3475" s="0" t="s">
        <v>102</v>
      </c>
      <c r="B3475" s="0" t="s">
        <v>40</v>
      </c>
      <c r="C3475" s="0" t="s">
        <v>84</v>
      </c>
      <c r="D3475" s="0" t="s">
        <v>214</v>
      </c>
      <c r="E3475" s="0" t="n">
        <v>2036</v>
      </c>
      <c r="F3475" s="5" t="n">
        <v>33.8812939654385</v>
      </c>
      <c r="G3475" s="11" t="n">
        <v>0.1554448</v>
      </c>
      <c r="H3475" s="5" t="n">
        <v>5.26667096419879</v>
      </c>
      <c r="I3475" s="5" t="n">
        <v>28.6146230012397</v>
      </c>
    </row>
    <row r="3476" customFormat="false" ht="14.25" hidden="false" customHeight="false" outlineLevel="0" collapsed="false">
      <c r="A3476" s="0" t="s">
        <v>102</v>
      </c>
      <c r="B3476" s="0" t="s">
        <v>40</v>
      </c>
      <c r="C3476" s="0" t="s">
        <v>84</v>
      </c>
      <c r="D3476" s="0" t="s">
        <v>214</v>
      </c>
      <c r="E3476" s="0" t="n">
        <v>2037</v>
      </c>
      <c r="F3476" s="5" t="n">
        <v>39.7490071864016</v>
      </c>
      <c r="G3476" s="11" t="n">
        <v>0.1548366</v>
      </c>
      <c r="H3476" s="5" t="n">
        <v>6.15460112611798</v>
      </c>
      <c r="I3476" s="5" t="n">
        <v>33.5944060602836</v>
      </c>
    </row>
    <row r="3477" customFormat="false" ht="14.25" hidden="false" customHeight="false" outlineLevel="0" collapsed="false">
      <c r="A3477" s="0" t="s">
        <v>102</v>
      </c>
      <c r="B3477" s="0" t="s">
        <v>40</v>
      </c>
      <c r="C3477" s="0" t="s">
        <v>84</v>
      </c>
      <c r="D3477" s="0" t="s">
        <v>214</v>
      </c>
      <c r="E3477" s="0" t="n">
        <v>2038</v>
      </c>
      <c r="F3477" s="5" t="n">
        <v>46.2606743068726</v>
      </c>
      <c r="G3477" s="11" t="n">
        <v>0.1542284</v>
      </c>
      <c r="H3477" s="5" t="n">
        <v>7.13470978127007</v>
      </c>
      <c r="I3477" s="5" t="n">
        <v>39.1259645256025</v>
      </c>
    </row>
    <row r="3478" customFormat="false" ht="14.25" hidden="false" customHeight="false" outlineLevel="0" collapsed="false">
      <c r="A3478" s="0" t="s">
        <v>102</v>
      </c>
      <c r="B3478" s="0" t="s">
        <v>40</v>
      </c>
      <c r="C3478" s="0" t="s">
        <v>84</v>
      </c>
      <c r="D3478" s="0" t="s">
        <v>214</v>
      </c>
      <c r="E3478" s="0" t="n">
        <v>2039</v>
      </c>
      <c r="F3478" s="5" t="n">
        <v>53.3113730159043</v>
      </c>
      <c r="G3478" s="11" t="n">
        <v>0.1536202</v>
      </c>
      <c r="H3478" s="5" t="n">
        <v>8.18970378497783</v>
      </c>
      <c r="I3478" s="5" t="n">
        <v>45.1216692309265</v>
      </c>
    </row>
    <row r="3479" customFormat="false" ht="14.25" hidden="false" customHeight="false" outlineLevel="0" collapsed="false">
      <c r="A3479" s="0" t="s">
        <v>102</v>
      </c>
      <c r="B3479" s="0" t="s">
        <v>40</v>
      </c>
      <c r="C3479" s="0" t="s">
        <v>84</v>
      </c>
      <c r="D3479" s="0" t="s">
        <v>214</v>
      </c>
      <c r="E3479" s="0" t="n">
        <v>2040</v>
      </c>
      <c r="F3479" s="5" t="n">
        <v>60.4384655260284</v>
      </c>
      <c r="G3479" s="11" t="n">
        <v>0.153012</v>
      </c>
      <c r="H3479" s="5" t="n">
        <v>9.24781048706865</v>
      </c>
      <c r="I3479" s="5" t="n">
        <v>51.1906550389597</v>
      </c>
    </row>
    <row r="3480" customFormat="false" ht="14.25" hidden="false" customHeight="false" outlineLevel="0" collapsed="false">
      <c r="A3480" s="0" t="s">
        <v>102</v>
      </c>
      <c r="B3480" s="0" t="s">
        <v>40</v>
      </c>
      <c r="C3480" s="0" t="s">
        <v>84</v>
      </c>
      <c r="D3480" s="0" t="s">
        <v>215</v>
      </c>
      <c r="E3480" s="0" t="n">
        <v>2024</v>
      </c>
      <c r="F3480" s="5" t="n">
        <v>0.138608423580413</v>
      </c>
      <c r="G3480" s="11" t="n">
        <v>0</v>
      </c>
      <c r="H3480" s="5" t="n">
        <v>0</v>
      </c>
      <c r="I3480" s="5" t="n">
        <v>0.138608423580413</v>
      </c>
    </row>
    <row r="3481" customFormat="false" ht="14.25" hidden="false" customHeight="false" outlineLevel="0" collapsed="false">
      <c r="A3481" s="0" t="s">
        <v>102</v>
      </c>
      <c r="B3481" s="0" t="s">
        <v>40</v>
      </c>
      <c r="C3481" s="0" t="s">
        <v>84</v>
      </c>
      <c r="D3481" s="0" t="s">
        <v>215</v>
      </c>
      <c r="E3481" s="0" t="n">
        <v>2025</v>
      </c>
      <c r="F3481" s="5" t="n">
        <v>0.475369611322439</v>
      </c>
      <c r="G3481" s="11" t="n">
        <v>0</v>
      </c>
      <c r="H3481" s="5" t="n">
        <v>0</v>
      </c>
      <c r="I3481" s="5" t="n">
        <v>0.475369611322439</v>
      </c>
    </row>
    <row r="3482" customFormat="false" ht="14.25" hidden="false" customHeight="false" outlineLevel="0" collapsed="false">
      <c r="A3482" s="0" t="s">
        <v>102</v>
      </c>
      <c r="B3482" s="0" t="s">
        <v>40</v>
      </c>
      <c r="C3482" s="0" t="s">
        <v>84</v>
      </c>
      <c r="D3482" s="0" t="s">
        <v>215</v>
      </c>
      <c r="E3482" s="0" t="n">
        <v>2026</v>
      </c>
      <c r="F3482" s="5" t="n">
        <v>0.5653521869995</v>
      </c>
      <c r="G3482" s="11" t="n">
        <v>0</v>
      </c>
      <c r="H3482" s="5" t="n">
        <v>0</v>
      </c>
      <c r="I3482" s="5" t="n">
        <v>0.5653521869995</v>
      </c>
    </row>
    <row r="3483" customFormat="false" ht="14.25" hidden="false" customHeight="false" outlineLevel="0" collapsed="false">
      <c r="A3483" s="0" t="s">
        <v>102</v>
      </c>
      <c r="B3483" s="0" t="s">
        <v>40</v>
      </c>
      <c r="C3483" s="0" t="s">
        <v>84</v>
      </c>
      <c r="D3483" s="0" t="s">
        <v>215</v>
      </c>
      <c r="E3483" s="0" t="n">
        <v>2027</v>
      </c>
      <c r="F3483" s="5" t="n">
        <v>0.797458046074853</v>
      </c>
      <c r="G3483" s="11" t="n">
        <v>0</v>
      </c>
      <c r="H3483" s="5" t="n">
        <v>0</v>
      </c>
      <c r="I3483" s="5" t="n">
        <v>0.797458046074853</v>
      </c>
    </row>
    <row r="3484" customFormat="false" ht="14.25" hidden="false" customHeight="false" outlineLevel="0" collapsed="false">
      <c r="A3484" s="0" t="s">
        <v>102</v>
      </c>
      <c r="B3484" s="0" t="s">
        <v>40</v>
      </c>
      <c r="C3484" s="0" t="s">
        <v>84</v>
      </c>
      <c r="D3484" s="0" t="s">
        <v>215</v>
      </c>
      <c r="E3484" s="0" t="n">
        <v>2028</v>
      </c>
      <c r="F3484" s="5" t="n">
        <v>1.30616403687105</v>
      </c>
      <c r="G3484" s="11" t="n">
        <v>0</v>
      </c>
      <c r="H3484" s="5" t="n">
        <v>0</v>
      </c>
      <c r="I3484" s="5" t="n">
        <v>1.30616403687105</v>
      </c>
    </row>
    <row r="3485" customFormat="false" ht="14.25" hidden="false" customHeight="false" outlineLevel="0" collapsed="false">
      <c r="A3485" s="0" t="s">
        <v>102</v>
      </c>
      <c r="B3485" s="0" t="s">
        <v>40</v>
      </c>
      <c r="C3485" s="0" t="s">
        <v>84</v>
      </c>
      <c r="D3485" s="0" t="s">
        <v>215</v>
      </c>
      <c r="E3485" s="0" t="n">
        <v>2029</v>
      </c>
      <c r="F3485" s="5" t="n">
        <v>2.21954515504964</v>
      </c>
      <c r="G3485" s="11" t="n">
        <v>0</v>
      </c>
      <c r="H3485" s="5" t="n">
        <v>0</v>
      </c>
      <c r="I3485" s="5" t="n">
        <v>2.21954515504964</v>
      </c>
    </row>
    <row r="3486" customFormat="false" ht="14.25" hidden="false" customHeight="false" outlineLevel="0" collapsed="false">
      <c r="A3486" s="0" t="s">
        <v>102</v>
      </c>
      <c r="B3486" s="0" t="s">
        <v>40</v>
      </c>
      <c r="C3486" s="0" t="s">
        <v>84</v>
      </c>
      <c r="D3486" s="0" t="s">
        <v>215</v>
      </c>
      <c r="E3486" s="0" t="n">
        <v>2030</v>
      </c>
      <c r="F3486" s="5" t="n">
        <v>3.75603425112486</v>
      </c>
      <c r="G3486" s="11" t="n">
        <v>0</v>
      </c>
      <c r="H3486" s="5" t="n">
        <v>0</v>
      </c>
      <c r="I3486" s="5" t="n">
        <v>3.75603425112486</v>
      </c>
    </row>
    <row r="3487" customFormat="false" ht="14.25" hidden="false" customHeight="false" outlineLevel="0" collapsed="false">
      <c r="A3487" s="0" t="s">
        <v>102</v>
      </c>
      <c r="B3487" s="0" t="s">
        <v>40</v>
      </c>
      <c r="C3487" s="0" t="s">
        <v>84</v>
      </c>
      <c r="D3487" s="0" t="s">
        <v>215</v>
      </c>
      <c r="E3487" s="0" t="n">
        <v>2031</v>
      </c>
      <c r="F3487" s="5" t="n">
        <v>5.792210441529</v>
      </c>
      <c r="G3487" s="11" t="n">
        <v>0</v>
      </c>
      <c r="H3487" s="5" t="n">
        <v>0</v>
      </c>
      <c r="I3487" s="5" t="n">
        <v>5.792210441529</v>
      </c>
    </row>
    <row r="3488" customFormat="false" ht="14.25" hidden="false" customHeight="false" outlineLevel="0" collapsed="false">
      <c r="A3488" s="0" t="s">
        <v>102</v>
      </c>
      <c r="B3488" s="0" t="s">
        <v>40</v>
      </c>
      <c r="C3488" s="0" t="s">
        <v>84</v>
      </c>
      <c r="D3488" s="0" t="s">
        <v>215</v>
      </c>
      <c r="E3488" s="0" t="n">
        <v>2032</v>
      </c>
      <c r="F3488" s="5" t="n">
        <v>8.28771270258712</v>
      </c>
      <c r="G3488" s="11" t="n">
        <v>0</v>
      </c>
      <c r="H3488" s="5" t="n">
        <v>0</v>
      </c>
      <c r="I3488" s="5" t="n">
        <v>8.28771270258712</v>
      </c>
    </row>
    <row r="3489" customFormat="false" ht="14.25" hidden="false" customHeight="false" outlineLevel="0" collapsed="false">
      <c r="A3489" s="0" t="s">
        <v>102</v>
      </c>
      <c r="B3489" s="0" t="s">
        <v>40</v>
      </c>
      <c r="C3489" s="0" t="s">
        <v>84</v>
      </c>
      <c r="D3489" s="0" t="s">
        <v>215</v>
      </c>
      <c r="E3489" s="0" t="n">
        <v>2033</v>
      </c>
      <c r="F3489" s="5" t="n">
        <v>11.1179699453151</v>
      </c>
      <c r="G3489" s="11" t="n">
        <v>0</v>
      </c>
      <c r="H3489" s="5" t="n">
        <v>0</v>
      </c>
      <c r="I3489" s="5" t="n">
        <v>11.1179699453151</v>
      </c>
    </row>
    <row r="3490" customFormat="false" ht="14.25" hidden="false" customHeight="false" outlineLevel="0" collapsed="false">
      <c r="A3490" s="0" t="s">
        <v>102</v>
      </c>
      <c r="B3490" s="0" t="s">
        <v>40</v>
      </c>
      <c r="C3490" s="0" t="s">
        <v>84</v>
      </c>
      <c r="D3490" s="0" t="s">
        <v>215</v>
      </c>
      <c r="E3490" s="0" t="n">
        <v>2034</v>
      </c>
      <c r="F3490" s="5" t="n">
        <v>14.4128287006099</v>
      </c>
      <c r="G3490" s="11" t="n">
        <v>0</v>
      </c>
      <c r="H3490" s="5" t="n">
        <v>0</v>
      </c>
      <c r="I3490" s="5" t="n">
        <v>14.4128287006099</v>
      </c>
    </row>
    <row r="3491" customFormat="false" ht="14.25" hidden="false" customHeight="false" outlineLevel="0" collapsed="false">
      <c r="A3491" s="0" t="s">
        <v>102</v>
      </c>
      <c r="B3491" s="0" t="s">
        <v>40</v>
      </c>
      <c r="C3491" s="0" t="s">
        <v>84</v>
      </c>
      <c r="D3491" s="0" t="s">
        <v>215</v>
      </c>
      <c r="E3491" s="0" t="n">
        <v>2035</v>
      </c>
      <c r="F3491" s="5" t="n">
        <v>18.0563899667712</v>
      </c>
      <c r="G3491" s="11" t="n">
        <v>0</v>
      </c>
      <c r="H3491" s="5" t="n">
        <v>0</v>
      </c>
      <c r="I3491" s="5" t="n">
        <v>18.0563899667712</v>
      </c>
    </row>
    <row r="3492" customFormat="false" ht="14.25" hidden="false" customHeight="false" outlineLevel="0" collapsed="false">
      <c r="A3492" s="0" t="s">
        <v>102</v>
      </c>
      <c r="B3492" s="0" t="s">
        <v>40</v>
      </c>
      <c r="C3492" s="0" t="s">
        <v>84</v>
      </c>
      <c r="D3492" s="0" t="s">
        <v>215</v>
      </c>
      <c r="E3492" s="0" t="n">
        <v>2036</v>
      </c>
      <c r="F3492" s="5" t="n">
        <v>22.0066044136017</v>
      </c>
      <c r="G3492" s="11" t="n">
        <v>0</v>
      </c>
      <c r="H3492" s="5" t="n">
        <v>0</v>
      </c>
      <c r="I3492" s="5" t="n">
        <v>22.0066044136017</v>
      </c>
    </row>
    <row r="3493" customFormat="false" ht="14.25" hidden="false" customHeight="false" outlineLevel="0" collapsed="false">
      <c r="A3493" s="0" t="s">
        <v>102</v>
      </c>
      <c r="B3493" s="0" t="s">
        <v>40</v>
      </c>
      <c r="C3493" s="0" t="s">
        <v>84</v>
      </c>
      <c r="D3493" s="0" t="s">
        <v>215</v>
      </c>
      <c r="E3493" s="0" t="n">
        <v>2037</v>
      </c>
      <c r="F3493" s="5" t="n">
        <v>26.1595054441715</v>
      </c>
      <c r="G3493" s="11" t="n">
        <v>0</v>
      </c>
      <c r="H3493" s="5" t="n">
        <v>0</v>
      </c>
      <c r="I3493" s="5" t="n">
        <v>26.1595054441715</v>
      </c>
    </row>
    <row r="3494" customFormat="false" ht="14.25" hidden="false" customHeight="false" outlineLevel="0" collapsed="false">
      <c r="A3494" s="0" t="s">
        <v>102</v>
      </c>
      <c r="B3494" s="0" t="s">
        <v>40</v>
      </c>
      <c r="C3494" s="0" t="s">
        <v>84</v>
      </c>
      <c r="D3494" s="0" t="s">
        <v>215</v>
      </c>
      <c r="E3494" s="0" t="n">
        <v>2038</v>
      </c>
      <c r="F3494" s="5" t="n">
        <v>30.5270067608532</v>
      </c>
      <c r="G3494" s="11" t="n">
        <v>0</v>
      </c>
      <c r="H3494" s="5" t="n">
        <v>0</v>
      </c>
      <c r="I3494" s="5" t="n">
        <v>30.5270067608532</v>
      </c>
    </row>
    <row r="3495" customFormat="false" ht="14.25" hidden="false" customHeight="false" outlineLevel="0" collapsed="false">
      <c r="A3495" s="0" t="s">
        <v>102</v>
      </c>
      <c r="B3495" s="0" t="s">
        <v>40</v>
      </c>
      <c r="C3495" s="0" t="s">
        <v>84</v>
      </c>
      <c r="D3495" s="0" t="s">
        <v>215</v>
      </c>
      <c r="E3495" s="0" t="n">
        <v>2039</v>
      </c>
      <c r="F3495" s="5" t="n">
        <v>34.8756308712122</v>
      </c>
      <c r="G3495" s="11" t="n">
        <v>0</v>
      </c>
      <c r="H3495" s="5" t="n">
        <v>0</v>
      </c>
      <c r="I3495" s="5" t="n">
        <v>34.8756308712122</v>
      </c>
    </row>
    <row r="3496" customFormat="false" ht="14.25" hidden="false" customHeight="false" outlineLevel="0" collapsed="false">
      <c r="A3496" s="0" t="s">
        <v>102</v>
      </c>
      <c r="B3496" s="0" t="s">
        <v>40</v>
      </c>
      <c r="C3496" s="0" t="s">
        <v>84</v>
      </c>
      <c r="D3496" s="0" t="s">
        <v>215</v>
      </c>
      <c r="E3496" s="0" t="n">
        <v>2040</v>
      </c>
      <c r="F3496" s="5" t="n">
        <v>39.1116160882207</v>
      </c>
      <c r="G3496" s="11" t="n">
        <v>0</v>
      </c>
      <c r="H3496" s="5" t="n">
        <v>0</v>
      </c>
      <c r="I3496" s="5" t="n">
        <v>39.1116160882207</v>
      </c>
    </row>
    <row r="3497" customFormat="false" ht="14.25" hidden="false" customHeight="false" outlineLevel="0" collapsed="false">
      <c r="A3497" s="0" t="s">
        <v>102</v>
      </c>
      <c r="B3497" s="0" t="s">
        <v>40</v>
      </c>
      <c r="C3497" s="0" t="s">
        <v>84</v>
      </c>
      <c r="D3497" s="0" t="s">
        <v>216</v>
      </c>
      <c r="E3497" s="0" t="n">
        <v>2024</v>
      </c>
      <c r="F3497" s="5" t="n">
        <v>6.08270592</v>
      </c>
      <c r="G3497" s="11" t="n">
        <v>0.091111</v>
      </c>
      <c r="H3497" s="5" t="n">
        <v>0.55420141907712</v>
      </c>
      <c r="I3497" s="5" t="n">
        <v>5.52850450092288</v>
      </c>
    </row>
    <row r="3498" customFormat="false" ht="14.25" hidden="false" customHeight="false" outlineLevel="0" collapsed="false">
      <c r="A3498" s="0" t="s">
        <v>102</v>
      </c>
      <c r="B3498" s="0" t="s">
        <v>40</v>
      </c>
      <c r="C3498" s="0" t="s">
        <v>84</v>
      </c>
      <c r="D3498" s="0" t="s">
        <v>216</v>
      </c>
      <c r="E3498" s="0" t="n">
        <v>2025</v>
      </c>
      <c r="F3498" s="5" t="n">
        <v>22.7860392932164</v>
      </c>
      <c r="G3498" s="11" t="n">
        <v>0.091111</v>
      </c>
      <c r="H3498" s="5" t="n">
        <v>2.07605882604424</v>
      </c>
      <c r="I3498" s="5" t="n">
        <v>20.7099804671722</v>
      </c>
    </row>
    <row r="3499" customFormat="false" ht="14.25" hidden="false" customHeight="false" outlineLevel="0" collapsed="false">
      <c r="A3499" s="0" t="s">
        <v>102</v>
      </c>
      <c r="B3499" s="0" t="s">
        <v>40</v>
      </c>
      <c r="C3499" s="0" t="s">
        <v>84</v>
      </c>
      <c r="D3499" s="0" t="s">
        <v>216</v>
      </c>
      <c r="E3499" s="0" t="n">
        <v>2026</v>
      </c>
      <c r="F3499" s="5" t="n">
        <v>26.3302952385701</v>
      </c>
      <c r="G3499" s="11" t="n">
        <v>0.1000912</v>
      </c>
      <c r="H3499" s="5" t="n">
        <v>2.63543084678276</v>
      </c>
      <c r="I3499" s="5" t="n">
        <v>23.6948643917873</v>
      </c>
    </row>
    <row r="3500" customFormat="false" ht="14.25" hidden="false" customHeight="false" outlineLevel="0" collapsed="false">
      <c r="A3500" s="0" t="s">
        <v>102</v>
      </c>
      <c r="B3500" s="0" t="s">
        <v>40</v>
      </c>
      <c r="C3500" s="0" t="s">
        <v>84</v>
      </c>
      <c r="D3500" s="0" t="s">
        <v>216</v>
      </c>
      <c r="E3500" s="0" t="n">
        <v>2027</v>
      </c>
      <c r="F3500" s="5" t="n">
        <v>31.4525689549334</v>
      </c>
      <c r="G3500" s="11" t="n">
        <v>0.1090714</v>
      </c>
      <c r="H3500" s="5" t="n">
        <v>3.43057572951112</v>
      </c>
      <c r="I3500" s="5" t="n">
        <v>28.0219932254223</v>
      </c>
    </row>
    <row r="3501" customFormat="false" ht="14.25" hidden="false" customHeight="false" outlineLevel="0" collapsed="false">
      <c r="A3501" s="0" t="s">
        <v>102</v>
      </c>
      <c r="B3501" s="0" t="s">
        <v>40</v>
      </c>
      <c r="C3501" s="0" t="s">
        <v>84</v>
      </c>
      <c r="D3501" s="0" t="s">
        <v>216</v>
      </c>
      <c r="E3501" s="0" t="n">
        <v>2028</v>
      </c>
      <c r="F3501" s="5" t="n">
        <v>37.7886587079832</v>
      </c>
      <c r="G3501" s="11" t="n">
        <v>0.1180516</v>
      </c>
      <c r="H3501" s="5" t="n">
        <v>4.46101162233135</v>
      </c>
      <c r="I3501" s="5" t="n">
        <v>33.3276470856518</v>
      </c>
    </row>
    <row r="3502" customFormat="false" ht="14.25" hidden="false" customHeight="false" outlineLevel="0" collapsed="false">
      <c r="A3502" s="0" t="s">
        <v>102</v>
      </c>
      <c r="B3502" s="0" t="s">
        <v>40</v>
      </c>
      <c r="C3502" s="0" t="s">
        <v>84</v>
      </c>
      <c r="D3502" s="0" t="s">
        <v>216</v>
      </c>
      <c r="E3502" s="0" t="n">
        <v>2029</v>
      </c>
      <c r="F3502" s="5" t="n">
        <v>45.8260666464393</v>
      </c>
      <c r="G3502" s="11" t="n">
        <v>0.1270318</v>
      </c>
      <c r="H3502" s="5" t="n">
        <v>5.82136773301715</v>
      </c>
      <c r="I3502" s="5" t="n">
        <v>40.0046989134222</v>
      </c>
    </row>
    <row r="3503" customFormat="false" ht="14.25" hidden="false" customHeight="false" outlineLevel="0" collapsed="false">
      <c r="A3503" s="0" t="s">
        <v>102</v>
      </c>
      <c r="B3503" s="0" t="s">
        <v>40</v>
      </c>
      <c r="C3503" s="0" t="s">
        <v>84</v>
      </c>
      <c r="D3503" s="0" t="s">
        <v>216</v>
      </c>
      <c r="E3503" s="0" t="n">
        <v>2030</v>
      </c>
      <c r="F3503" s="5" t="n">
        <v>55.8974450695668</v>
      </c>
      <c r="G3503" s="11" t="n">
        <v>0.136012</v>
      </c>
      <c r="H3503" s="5" t="n">
        <v>7.60272329880192</v>
      </c>
      <c r="I3503" s="5" t="n">
        <v>48.2947217707649</v>
      </c>
    </row>
    <row r="3504" customFormat="false" ht="14.25" hidden="false" customHeight="false" outlineLevel="0" collapsed="false">
      <c r="A3504" s="0" t="s">
        <v>102</v>
      </c>
      <c r="B3504" s="0" t="s">
        <v>40</v>
      </c>
      <c r="C3504" s="0" t="s">
        <v>84</v>
      </c>
      <c r="D3504" s="0" t="s">
        <v>216</v>
      </c>
      <c r="E3504" s="0" t="n">
        <v>2031</v>
      </c>
      <c r="F3504" s="5" t="n">
        <v>69.6282452744269</v>
      </c>
      <c r="G3504" s="11" t="n">
        <v>0.1400202</v>
      </c>
      <c r="H3504" s="5" t="n">
        <v>9.74936082897431</v>
      </c>
      <c r="I3504" s="5" t="n">
        <v>59.8788844454526</v>
      </c>
    </row>
    <row r="3505" customFormat="false" ht="14.25" hidden="false" customHeight="false" outlineLevel="0" collapsed="false">
      <c r="A3505" s="0" t="s">
        <v>102</v>
      </c>
      <c r="B3505" s="0" t="s">
        <v>40</v>
      </c>
      <c r="C3505" s="0" t="s">
        <v>84</v>
      </c>
      <c r="D3505" s="0" t="s">
        <v>216</v>
      </c>
      <c r="E3505" s="0" t="n">
        <v>2032</v>
      </c>
      <c r="F3505" s="5" t="n">
        <v>85.7093022081702</v>
      </c>
      <c r="G3505" s="11" t="n">
        <v>0.1440284</v>
      </c>
      <c r="H3505" s="5" t="n">
        <v>12.3445736621592</v>
      </c>
      <c r="I3505" s="5" t="n">
        <v>73.364728546011</v>
      </c>
    </row>
    <row r="3506" customFormat="false" ht="14.25" hidden="false" customHeight="false" outlineLevel="0" collapsed="false">
      <c r="A3506" s="0" t="s">
        <v>102</v>
      </c>
      <c r="B3506" s="0" t="s">
        <v>40</v>
      </c>
      <c r="C3506" s="0" t="s">
        <v>84</v>
      </c>
      <c r="D3506" s="0" t="s">
        <v>216</v>
      </c>
      <c r="E3506" s="0" t="n">
        <v>2033</v>
      </c>
      <c r="F3506" s="5" t="n">
        <v>107.836870068064</v>
      </c>
      <c r="G3506" s="11" t="n">
        <v>0.1480366</v>
      </c>
      <c r="H3506" s="5" t="n">
        <v>15.9638035995179</v>
      </c>
      <c r="I3506" s="5" t="n">
        <v>91.8730664685456</v>
      </c>
    </row>
    <row r="3507" customFormat="false" ht="14.25" hidden="false" customHeight="false" outlineLevel="0" collapsed="false">
      <c r="A3507" s="0" t="s">
        <v>102</v>
      </c>
      <c r="B3507" s="0" t="s">
        <v>40</v>
      </c>
      <c r="C3507" s="0" t="s">
        <v>84</v>
      </c>
      <c r="D3507" s="0" t="s">
        <v>216</v>
      </c>
      <c r="E3507" s="0" t="n">
        <v>2034</v>
      </c>
      <c r="F3507" s="5" t="n">
        <v>130.411005906702</v>
      </c>
      <c r="G3507" s="11" t="n">
        <v>0.1520448</v>
      </c>
      <c r="H3507" s="5" t="n">
        <v>19.8283153108833</v>
      </c>
      <c r="I3507" s="5" t="n">
        <v>110.582690595819</v>
      </c>
    </row>
    <row r="3508" customFormat="false" ht="14.25" hidden="false" customHeight="false" outlineLevel="0" collapsed="false">
      <c r="A3508" s="0" t="s">
        <v>102</v>
      </c>
      <c r="B3508" s="0" t="s">
        <v>40</v>
      </c>
      <c r="C3508" s="0" t="s">
        <v>84</v>
      </c>
      <c r="D3508" s="0" t="s">
        <v>216</v>
      </c>
      <c r="E3508" s="0" t="n">
        <v>2035</v>
      </c>
      <c r="F3508" s="5" t="n">
        <v>156.156265468513</v>
      </c>
      <c r="G3508" s="11" t="n">
        <v>0.156053</v>
      </c>
      <c r="H3508" s="5" t="n">
        <v>24.3686536951578</v>
      </c>
      <c r="I3508" s="5" t="n">
        <v>131.787611773355</v>
      </c>
    </row>
    <row r="3509" customFormat="false" ht="14.25" hidden="false" customHeight="false" outlineLevel="0" collapsed="false">
      <c r="A3509" s="0" t="s">
        <v>102</v>
      </c>
      <c r="B3509" s="0" t="s">
        <v>40</v>
      </c>
      <c r="C3509" s="0" t="s">
        <v>84</v>
      </c>
      <c r="D3509" s="0" t="s">
        <v>216</v>
      </c>
      <c r="E3509" s="0" t="n">
        <v>2036</v>
      </c>
      <c r="F3509" s="5" t="n">
        <v>185.384190999942</v>
      </c>
      <c r="G3509" s="11" t="n">
        <v>0.1554448</v>
      </c>
      <c r="H3509" s="5" t="n">
        <v>28.8170084931478</v>
      </c>
      <c r="I3509" s="5" t="n">
        <v>156.567182506794</v>
      </c>
    </row>
    <row r="3510" customFormat="false" ht="14.25" hidden="false" customHeight="false" outlineLevel="0" collapsed="false">
      <c r="A3510" s="0" t="s">
        <v>102</v>
      </c>
      <c r="B3510" s="0" t="s">
        <v>40</v>
      </c>
      <c r="C3510" s="0" t="s">
        <v>84</v>
      </c>
      <c r="D3510" s="0" t="s">
        <v>216</v>
      </c>
      <c r="E3510" s="0" t="n">
        <v>2037</v>
      </c>
      <c r="F3510" s="5" t="n">
        <v>214.531913602298</v>
      </c>
      <c r="G3510" s="11" t="n">
        <v>0.1548366</v>
      </c>
      <c r="H3510" s="5" t="n">
        <v>33.2173920936736</v>
      </c>
      <c r="I3510" s="5" t="n">
        <v>181.314521508625</v>
      </c>
    </row>
    <row r="3511" customFormat="false" ht="14.25" hidden="false" customHeight="false" outlineLevel="0" collapsed="false">
      <c r="A3511" s="0" t="s">
        <v>102</v>
      </c>
      <c r="B3511" s="0" t="s">
        <v>40</v>
      </c>
      <c r="C3511" s="0" t="s">
        <v>84</v>
      </c>
      <c r="D3511" s="0" t="s">
        <v>216</v>
      </c>
      <c r="E3511" s="0" t="n">
        <v>2038</v>
      </c>
      <c r="F3511" s="5" t="n">
        <v>245.985179007511</v>
      </c>
      <c r="G3511" s="11" t="n">
        <v>0.1542284</v>
      </c>
      <c r="H3511" s="5" t="n">
        <v>37.937900582042</v>
      </c>
      <c r="I3511" s="5" t="n">
        <v>208.047278425469</v>
      </c>
    </row>
    <row r="3512" customFormat="false" ht="14.25" hidden="false" customHeight="false" outlineLevel="0" collapsed="false">
      <c r="A3512" s="0" t="s">
        <v>102</v>
      </c>
      <c r="B3512" s="0" t="s">
        <v>40</v>
      </c>
      <c r="C3512" s="0" t="s">
        <v>84</v>
      </c>
      <c r="D3512" s="0" t="s">
        <v>216</v>
      </c>
      <c r="E3512" s="0" t="n">
        <v>2039</v>
      </c>
      <c r="F3512" s="5" t="n">
        <v>280.421123669045</v>
      </c>
      <c r="G3512" s="11" t="n">
        <v>0.1536202</v>
      </c>
      <c r="H3512" s="5" t="n">
        <v>43.0783491022634</v>
      </c>
      <c r="I3512" s="5" t="n">
        <v>237.342774566781</v>
      </c>
    </row>
    <row r="3513" customFormat="false" ht="14.25" hidden="false" customHeight="false" outlineLevel="0" collapsed="false">
      <c r="A3513" s="0" t="s">
        <v>102</v>
      </c>
      <c r="B3513" s="0" t="s">
        <v>40</v>
      </c>
      <c r="C3513" s="0" t="s">
        <v>84</v>
      </c>
      <c r="D3513" s="0" t="s">
        <v>216</v>
      </c>
      <c r="E3513" s="0" t="n">
        <v>2040</v>
      </c>
      <c r="F3513" s="5" t="n">
        <v>319.112635481578</v>
      </c>
      <c r="G3513" s="11" t="n">
        <v>0.153012</v>
      </c>
      <c r="H3513" s="5" t="n">
        <v>48.8280625803072</v>
      </c>
      <c r="I3513" s="5" t="n">
        <v>270.284572901271</v>
      </c>
    </row>
    <row r="3514" customFormat="false" ht="14.25" hidden="false" customHeight="false" outlineLevel="0" collapsed="false">
      <c r="A3514" s="0" t="s">
        <v>102</v>
      </c>
      <c r="B3514" s="0" t="s">
        <v>40</v>
      </c>
      <c r="C3514" s="0" t="s">
        <v>84</v>
      </c>
      <c r="D3514" s="0" t="s">
        <v>217</v>
      </c>
      <c r="E3514" s="0" t="n">
        <v>2024</v>
      </c>
      <c r="F3514" s="5" t="n">
        <v>0.019048</v>
      </c>
      <c r="G3514" s="11" t="n">
        <v>0</v>
      </c>
      <c r="H3514" s="5" t="n">
        <v>0</v>
      </c>
      <c r="I3514" s="5" t="n">
        <v>0.019048</v>
      </c>
    </row>
    <row r="3515" customFormat="false" ht="14.25" hidden="false" customHeight="false" outlineLevel="0" collapsed="false">
      <c r="A3515" s="0" t="s">
        <v>102</v>
      </c>
      <c r="B3515" s="0" t="s">
        <v>40</v>
      </c>
      <c r="C3515" s="0" t="s">
        <v>84</v>
      </c>
      <c r="D3515" s="0" t="s">
        <v>217</v>
      </c>
      <c r="E3515" s="0" t="n">
        <v>2025</v>
      </c>
      <c r="F3515" s="5" t="n">
        <v>0.0371920389483934</v>
      </c>
      <c r="G3515" s="11" t="n">
        <v>0</v>
      </c>
      <c r="H3515" s="5" t="n">
        <v>0</v>
      </c>
      <c r="I3515" s="5" t="n">
        <v>0.0371920389483934</v>
      </c>
    </row>
    <row r="3516" customFormat="false" ht="14.25" hidden="false" customHeight="false" outlineLevel="0" collapsed="false">
      <c r="A3516" s="0" t="s">
        <v>102</v>
      </c>
      <c r="B3516" s="0" t="s">
        <v>40</v>
      </c>
      <c r="C3516" s="0" t="s">
        <v>84</v>
      </c>
      <c r="D3516" s="0" t="s">
        <v>217</v>
      </c>
      <c r="E3516" s="0" t="n">
        <v>2026</v>
      </c>
      <c r="F3516" s="5" t="n">
        <v>0.254327994157741</v>
      </c>
      <c r="G3516" s="11" t="n">
        <v>0</v>
      </c>
      <c r="H3516" s="5" t="n">
        <v>0</v>
      </c>
      <c r="I3516" s="5" t="n">
        <v>0.254327994157741</v>
      </c>
    </row>
    <row r="3517" customFormat="false" ht="14.25" hidden="false" customHeight="false" outlineLevel="0" collapsed="false">
      <c r="A3517" s="0" t="s">
        <v>102</v>
      </c>
      <c r="B3517" s="0" t="s">
        <v>40</v>
      </c>
      <c r="C3517" s="0" t="s">
        <v>84</v>
      </c>
      <c r="D3517" s="0" t="s">
        <v>217</v>
      </c>
      <c r="E3517" s="0" t="n">
        <v>2027</v>
      </c>
      <c r="F3517" s="5" t="n">
        <v>0.84378479503408</v>
      </c>
      <c r="G3517" s="11" t="n">
        <v>0</v>
      </c>
      <c r="H3517" s="5" t="n">
        <v>0</v>
      </c>
      <c r="I3517" s="5" t="n">
        <v>0.84378479503408</v>
      </c>
    </row>
    <row r="3518" customFormat="false" ht="14.25" hidden="false" customHeight="false" outlineLevel="0" collapsed="false">
      <c r="A3518" s="0" t="s">
        <v>102</v>
      </c>
      <c r="B3518" s="0" t="s">
        <v>40</v>
      </c>
      <c r="C3518" s="0" t="s">
        <v>84</v>
      </c>
      <c r="D3518" s="0" t="s">
        <v>217</v>
      </c>
      <c r="E3518" s="0" t="n">
        <v>2028</v>
      </c>
      <c r="F3518" s="5" t="n">
        <v>1.95739285220826</v>
      </c>
      <c r="G3518" s="11" t="n">
        <v>0</v>
      </c>
      <c r="H3518" s="5" t="n">
        <v>0</v>
      </c>
      <c r="I3518" s="5" t="n">
        <v>1.95739285220826</v>
      </c>
    </row>
    <row r="3519" customFormat="false" ht="14.25" hidden="false" customHeight="false" outlineLevel="0" collapsed="false">
      <c r="A3519" s="0" t="s">
        <v>102</v>
      </c>
      <c r="B3519" s="0" t="s">
        <v>40</v>
      </c>
      <c r="C3519" s="0" t="s">
        <v>84</v>
      </c>
      <c r="D3519" s="0" t="s">
        <v>217</v>
      </c>
      <c r="E3519" s="0" t="n">
        <v>2029</v>
      </c>
      <c r="F3519" s="5" t="n">
        <v>3.45508249566769</v>
      </c>
      <c r="G3519" s="11" t="n">
        <v>0</v>
      </c>
      <c r="H3519" s="5" t="n">
        <v>0</v>
      </c>
      <c r="I3519" s="5" t="n">
        <v>3.45508249566769</v>
      </c>
    </row>
    <row r="3520" customFormat="false" ht="14.25" hidden="false" customHeight="false" outlineLevel="0" collapsed="false">
      <c r="A3520" s="0" t="s">
        <v>102</v>
      </c>
      <c r="B3520" s="0" t="s">
        <v>40</v>
      </c>
      <c r="C3520" s="0" t="s">
        <v>84</v>
      </c>
      <c r="D3520" s="0" t="s">
        <v>217</v>
      </c>
      <c r="E3520" s="0" t="n">
        <v>2030</v>
      </c>
      <c r="F3520" s="5" t="n">
        <v>5.27661459135438</v>
      </c>
      <c r="G3520" s="11" t="n">
        <v>0</v>
      </c>
      <c r="H3520" s="5" t="n">
        <v>0</v>
      </c>
      <c r="I3520" s="5" t="n">
        <v>5.27661459135438</v>
      </c>
    </row>
    <row r="3521" customFormat="false" ht="14.25" hidden="false" customHeight="false" outlineLevel="0" collapsed="false">
      <c r="A3521" s="0" t="s">
        <v>102</v>
      </c>
      <c r="B3521" s="0" t="s">
        <v>40</v>
      </c>
      <c r="C3521" s="0" t="s">
        <v>84</v>
      </c>
      <c r="D3521" s="0" t="s">
        <v>217</v>
      </c>
      <c r="E3521" s="0" t="n">
        <v>2031</v>
      </c>
      <c r="F3521" s="5" t="n">
        <v>7.2086549625741</v>
      </c>
      <c r="G3521" s="11" t="n">
        <v>0</v>
      </c>
      <c r="H3521" s="5" t="n">
        <v>0</v>
      </c>
      <c r="I3521" s="5" t="n">
        <v>7.2086549625741</v>
      </c>
    </row>
    <row r="3522" customFormat="false" ht="14.25" hidden="false" customHeight="false" outlineLevel="0" collapsed="false">
      <c r="A3522" s="0" t="s">
        <v>102</v>
      </c>
      <c r="B3522" s="0" t="s">
        <v>40</v>
      </c>
      <c r="C3522" s="0" t="s">
        <v>84</v>
      </c>
      <c r="D3522" s="0" t="s">
        <v>217</v>
      </c>
      <c r="E3522" s="0" t="n">
        <v>2032</v>
      </c>
      <c r="F3522" s="5" t="n">
        <v>9.21878320383891</v>
      </c>
      <c r="G3522" s="11" t="n">
        <v>0</v>
      </c>
      <c r="H3522" s="5" t="n">
        <v>0</v>
      </c>
      <c r="I3522" s="5" t="n">
        <v>9.21878320383891</v>
      </c>
    </row>
    <row r="3523" customFormat="false" ht="14.25" hidden="false" customHeight="false" outlineLevel="0" collapsed="false">
      <c r="A3523" s="0" t="s">
        <v>102</v>
      </c>
      <c r="B3523" s="0" t="s">
        <v>40</v>
      </c>
      <c r="C3523" s="0" t="s">
        <v>84</v>
      </c>
      <c r="D3523" s="0" t="s">
        <v>217</v>
      </c>
      <c r="E3523" s="0" t="n">
        <v>2033</v>
      </c>
      <c r="F3523" s="5" t="n">
        <v>11.266886197207</v>
      </c>
      <c r="G3523" s="11" t="n">
        <v>0</v>
      </c>
      <c r="H3523" s="5" t="n">
        <v>0</v>
      </c>
      <c r="I3523" s="5" t="n">
        <v>11.266886197207</v>
      </c>
    </row>
    <row r="3524" customFormat="false" ht="14.25" hidden="false" customHeight="false" outlineLevel="0" collapsed="false">
      <c r="A3524" s="0" t="s">
        <v>102</v>
      </c>
      <c r="B3524" s="0" t="s">
        <v>40</v>
      </c>
      <c r="C3524" s="0" t="s">
        <v>84</v>
      </c>
      <c r="D3524" s="0" t="s">
        <v>217</v>
      </c>
      <c r="E3524" s="0" t="n">
        <v>2034</v>
      </c>
      <c r="F3524" s="5" t="n">
        <v>13.2976144005446</v>
      </c>
      <c r="G3524" s="11" t="n">
        <v>0</v>
      </c>
      <c r="H3524" s="5" t="n">
        <v>0</v>
      </c>
      <c r="I3524" s="5" t="n">
        <v>13.2976144005446</v>
      </c>
    </row>
    <row r="3525" customFormat="false" ht="14.25" hidden="false" customHeight="false" outlineLevel="0" collapsed="false">
      <c r="A3525" s="0" t="s">
        <v>102</v>
      </c>
      <c r="B3525" s="0" t="s">
        <v>40</v>
      </c>
      <c r="C3525" s="0" t="s">
        <v>84</v>
      </c>
      <c r="D3525" s="0" t="s">
        <v>217</v>
      </c>
      <c r="E3525" s="0" t="n">
        <v>2035</v>
      </c>
      <c r="F3525" s="5" t="n">
        <v>15.7905935746839</v>
      </c>
      <c r="G3525" s="11" t="n">
        <v>0</v>
      </c>
      <c r="H3525" s="5" t="n">
        <v>0</v>
      </c>
      <c r="I3525" s="5" t="n">
        <v>15.7905935746839</v>
      </c>
    </row>
    <row r="3526" customFormat="false" ht="14.25" hidden="false" customHeight="false" outlineLevel="0" collapsed="false">
      <c r="A3526" s="0" t="s">
        <v>102</v>
      </c>
      <c r="B3526" s="0" t="s">
        <v>40</v>
      </c>
      <c r="C3526" s="0" t="s">
        <v>84</v>
      </c>
      <c r="D3526" s="0" t="s">
        <v>217</v>
      </c>
      <c r="E3526" s="0" t="n">
        <v>2036</v>
      </c>
      <c r="F3526" s="5" t="n">
        <v>18.3213565199056</v>
      </c>
      <c r="G3526" s="11" t="n">
        <v>0</v>
      </c>
      <c r="H3526" s="5" t="n">
        <v>0</v>
      </c>
      <c r="I3526" s="5" t="n">
        <v>18.3213565199056</v>
      </c>
    </row>
    <row r="3527" customFormat="false" ht="14.25" hidden="false" customHeight="false" outlineLevel="0" collapsed="false">
      <c r="A3527" s="0" t="s">
        <v>102</v>
      </c>
      <c r="B3527" s="0" t="s">
        <v>40</v>
      </c>
      <c r="C3527" s="0" t="s">
        <v>84</v>
      </c>
      <c r="D3527" s="0" t="s">
        <v>217</v>
      </c>
      <c r="E3527" s="0" t="n">
        <v>2037</v>
      </c>
      <c r="F3527" s="5" t="n">
        <v>20.8708703241165</v>
      </c>
      <c r="G3527" s="11" t="n">
        <v>0</v>
      </c>
      <c r="H3527" s="5" t="n">
        <v>0</v>
      </c>
      <c r="I3527" s="5" t="n">
        <v>20.8708703241165</v>
      </c>
    </row>
    <row r="3528" customFormat="false" ht="14.25" hidden="false" customHeight="false" outlineLevel="0" collapsed="false">
      <c r="A3528" s="0" t="s">
        <v>102</v>
      </c>
      <c r="B3528" s="0" t="s">
        <v>40</v>
      </c>
      <c r="C3528" s="0" t="s">
        <v>84</v>
      </c>
      <c r="D3528" s="0" t="s">
        <v>217</v>
      </c>
      <c r="E3528" s="0" t="n">
        <v>2038</v>
      </c>
      <c r="F3528" s="5" t="n">
        <v>23.4259198400784</v>
      </c>
      <c r="G3528" s="11" t="n">
        <v>0</v>
      </c>
      <c r="H3528" s="5" t="n">
        <v>0</v>
      </c>
      <c r="I3528" s="5" t="n">
        <v>23.4259198400784</v>
      </c>
    </row>
    <row r="3529" customFormat="false" ht="14.25" hidden="false" customHeight="false" outlineLevel="0" collapsed="false">
      <c r="A3529" s="0" t="s">
        <v>102</v>
      </c>
      <c r="B3529" s="0" t="s">
        <v>40</v>
      </c>
      <c r="C3529" s="0" t="s">
        <v>84</v>
      </c>
      <c r="D3529" s="0" t="s">
        <v>217</v>
      </c>
      <c r="E3529" s="0" t="n">
        <v>2039</v>
      </c>
      <c r="F3529" s="5" t="n">
        <v>25.9796174484045</v>
      </c>
      <c r="G3529" s="11" t="n">
        <v>0</v>
      </c>
      <c r="H3529" s="5" t="n">
        <v>0</v>
      </c>
      <c r="I3529" s="5" t="n">
        <v>25.9796174484045</v>
      </c>
    </row>
    <row r="3530" customFormat="false" ht="14.25" hidden="false" customHeight="false" outlineLevel="0" collapsed="false">
      <c r="A3530" s="0" t="s">
        <v>102</v>
      </c>
      <c r="B3530" s="0" t="s">
        <v>40</v>
      </c>
      <c r="C3530" s="0" t="s">
        <v>84</v>
      </c>
      <c r="D3530" s="0" t="s">
        <v>217</v>
      </c>
      <c r="E3530" s="0" t="n">
        <v>2040</v>
      </c>
      <c r="F3530" s="5" t="n">
        <v>28.5762765653712</v>
      </c>
      <c r="G3530" s="11" t="n">
        <v>0</v>
      </c>
      <c r="H3530" s="5" t="n">
        <v>0</v>
      </c>
      <c r="I3530" s="5" t="n">
        <v>28.5762765653712</v>
      </c>
    </row>
    <row r="3531" customFormat="false" ht="14.25" hidden="false" customHeight="false" outlineLevel="0" collapsed="false">
      <c r="A3531" s="0" t="s">
        <v>102</v>
      </c>
      <c r="B3531" s="0" t="s">
        <v>40</v>
      </c>
      <c r="C3531" s="0" t="s">
        <v>84</v>
      </c>
      <c r="D3531" s="0" t="s">
        <v>218</v>
      </c>
      <c r="E3531" s="0" t="n">
        <v>2024</v>
      </c>
      <c r="F3531" s="5" t="n">
        <v>13.665924</v>
      </c>
      <c r="G3531" s="11" t="n">
        <v>0</v>
      </c>
      <c r="H3531" s="5" t="n">
        <v>0</v>
      </c>
      <c r="I3531" s="5" t="n">
        <v>13.665924</v>
      </c>
    </row>
    <row r="3532" customFormat="false" ht="14.25" hidden="false" customHeight="false" outlineLevel="0" collapsed="false">
      <c r="A3532" s="0" t="s">
        <v>102</v>
      </c>
      <c r="B3532" s="0" t="s">
        <v>40</v>
      </c>
      <c r="C3532" s="0" t="s">
        <v>84</v>
      </c>
      <c r="D3532" s="0" t="s">
        <v>218</v>
      </c>
      <c r="E3532" s="0" t="n">
        <v>2025</v>
      </c>
      <c r="F3532" s="5" t="n">
        <v>15.7961432366115</v>
      </c>
      <c r="G3532" s="11" t="n">
        <v>0</v>
      </c>
      <c r="H3532" s="5" t="n">
        <v>0</v>
      </c>
      <c r="I3532" s="5" t="n">
        <v>15.7961432366115</v>
      </c>
    </row>
    <row r="3533" customFormat="false" ht="14.25" hidden="false" customHeight="false" outlineLevel="0" collapsed="false">
      <c r="A3533" s="0" t="s">
        <v>102</v>
      </c>
      <c r="B3533" s="0" t="s">
        <v>40</v>
      </c>
      <c r="C3533" s="0" t="s">
        <v>84</v>
      </c>
      <c r="D3533" s="0" t="s">
        <v>218</v>
      </c>
      <c r="E3533" s="0" t="n">
        <v>2026</v>
      </c>
      <c r="F3533" s="5" t="n">
        <v>17.9926012020448</v>
      </c>
      <c r="G3533" s="11" t="n">
        <v>0</v>
      </c>
      <c r="H3533" s="5" t="n">
        <v>0</v>
      </c>
      <c r="I3533" s="5" t="n">
        <v>17.9926012020448</v>
      </c>
    </row>
    <row r="3534" customFormat="false" ht="14.25" hidden="false" customHeight="false" outlineLevel="0" collapsed="false">
      <c r="A3534" s="0" t="s">
        <v>102</v>
      </c>
      <c r="B3534" s="0" t="s">
        <v>40</v>
      </c>
      <c r="C3534" s="0" t="s">
        <v>84</v>
      </c>
      <c r="D3534" s="0" t="s">
        <v>218</v>
      </c>
      <c r="E3534" s="0" t="n">
        <v>2027</v>
      </c>
      <c r="F3534" s="5" t="n">
        <v>20.1659202857838</v>
      </c>
      <c r="G3534" s="11" t="n">
        <v>0</v>
      </c>
      <c r="H3534" s="5" t="n">
        <v>0</v>
      </c>
      <c r="I3534" s="5" t="n">
        <v>20.1659202857838</v>
      </c>
    </row>
    <row r="3535" customFormat="false" ht="14.25" hidden="false" customHeight="false" outlineLevel="0" collapsed="false">
      <c r="A3535" s="0" t="s">
        <v>102</v>
      </c>
      <c r="B3535" s="0" t="s">
        <v>40</v>
      </c>
      <c r="C3535" s="0" t="s">
        <v>84</v>
      </c>
      <c r="D3535" s="0" t="s">
        <v>218</v>
      </c>
      <c r="E3535" s="0" t="n">
        <v>2028</v>
      </c>
      <c r="F3535" s="5" t="n">
        <v>22.3494075392923</v>
      </c>
      <c r="G3535" s="11" t="n">
        <v>0</v>
      </c>
      <c r="H3535" s="5" t="n">
        <v>0</v>
      </c>
      <c r="I3535" s="5" t="n">
        <v>22.3494075392923</v>
      </c>
    </row>
    <row r="3536" customFormat="false" ht="14.25" hidden="false" customHeight="false" outlineLevel="0" collapsed="false">
      <c r="A3536" s="0" t="s">
        <v>102</v>
      </c>
      <c r="B3536" s="0" t="s">
        <v>40</v>
      </c>
      <c r="C3536" s="0" t="s">
        <v>84</v>
      </c>
      <c r="D3536" s="0" t="s">
        <v>218</v>
      </c>
      <c r="E3536" s="0" t="n">
        <v>2029</v>
      </c>
      <c r="F3536" s="5" t="n">
        <v>24.5214319409494</v>
      </c>
      <c r="G3536" s="11" t="n">
        <v>0</v>
      </c>
      <c r="H3536" s="5" t="n">
        <v>0</v>
      </c>
      <c r="I3536" s="5" t="n">
        <v>24.5214319409494</v>
      </c>
    </row>
    <row r="3537" customFormat="false" ht="14.25" hidden="false" customHeight="false" outlineLevel="0" collapsed="false">
      <c r="A3537" s="0" t="s">
        <v>102</v>
      </c>
      <c r="B3537" s="0" t="s">
        <v>40</v>
      </c>
      <c r="C3537" s="0" t="s">
        <v>84</v>
      </c>
      <c r="D3537" s="0" t="s">
        <v>218</v>
      </c>
      <c r="E3537" s="0" t="n">
        <v>2030</v>
      </c>
      <c r="F3537" s="5" t="n">
        <v>26.6763026690705</v>
      </c>
      <c r="G3537" s="11" t="n">
        <v>0</v>
      </c>
      <c r="H3537" s="5" t="n">
        <v>0</v>
      </c>
      <c r="I3537" s="5" t="n">
        <v>26.6763026690705</v>
      </c>
    </row>
    <row r="3538" customFormat="false" ht="14.25" hidden="false" customHeight="false" outlineLevel="0" collapsed="false">
      <c r="A3538" s="0" t="s">
        <v>102</v>
      </c>
      <c r="B3538" s="0" t="s">
        <v>40</v>
      </c>
      <c r="C3538" s="0" t="s">
        <v>84</v>
      </c>
      <c r="D3538" s="0" t="s">
        <v>218</v>
      </c>
      <c r="E3538" s="0" t="n">
        <v>2031</v>
      </c>
      <c r="F3538" s="5" t="n">
        <v>28.8280715085685</v>
      </c>
      <c r="G3538" s="11" t="n">
        <v>0</v>
      </c>
      <c r="H3538" s="5" t="n">
        <v>0</v>
      </c>
      <c r="I3538" s="5" t="n">
        <v>28.8280715085685</v>
      </c>
    </row>
    <row r="3539" customFormat="false" ht="14.25" hidden="false" customHeight="false" outlineLevel="0" collapsed="false">
      <c r="A3539" s="0" t="s">
        <v>102</v>
      </c>
      <c r="B3539" s="0" t="s">
        <v>40</v>
      </c>
      <c r="C3539" s="0" t="s">
        <v>84</v>
      </c>
      <c r="D3539" s="0" t="s">
        <v>218</v>
      </c>
      <c r="E3539" s="0" t="n">
        <v>2032</v>
      </c>
      <c r="F3539" s="5" t="n">
        <v>30.9767441932216</v>
      </c>
      <c r="G3539" s="11" t="n">
        <v>0</v>
      </c>
      <c r="H3539" s="5" t="n">
        <v>0</v>
      </c>
      <c r="I3539" s="5" t="n">
        <v>30.9767441932216</v>
      </c>
    </row>
    <row r="3540" customFormat="false" ht="14.25" hidden="false" customHeight="false" outlineLevel="0" collapsed="false">
      <c r="A3540" s="0" t="s">
        <v>102</v>
      </c>
      <c r="B3540" s="0" t="s">
        <v>40</v>
      </c>
      <c r="C3540" s="0" t="s">
        <v>84</v>
      </c>
      <c r="D3540" s="0" t="s">
        <v>218</v>
      </c>
      <c r="E3540" s="0" t="n">
        <v>2033</v>
      </c>
      <c r="F3540" s="5" t="n">
        <v>33.1223264467131</v>
      </c>
      <c r="G3540" s="11" t="n">
        <v>0</v>
      </c>
      <c r="H3540" s="5" t="n">
        <v>0</v>
      </c>
      <c r="I3540" s="5" t="n">
        <v>33.1223264467131</v>
      </c>
    </row>
    <row r="3541" customFormat="false" ht="14.25" hidden="false" customHeight="false" outlineLevel="0" collapsed="false">
      <c r="A3541" s="0" t="s">
        <v>102</v>
      </c>
      <c r="B3541" s="0" t="s">
        <v>40</v>
      </c>
      <c r="C3541" s="0" t="s">
        <v>84</v>
      </c>
      <c r="D3541" s="0" t="s">
        <v>218</v>
      </c>
      <c r="E3541" s="0" t="n">
        <v>2034</v>
      </c>
      <c r="F3541" s="5" t="n">
        <v>35.2648269685825</v>
      </c>
      <c r="G3541" s="11" t="n">
        <v>0</v>
      </c>
      <c r="H3541" s="5" t="n">
        <v>0</v>
      </c>
      <c r="I3541" s="5" t="n">
        <v>35.2648269685825</v>
      </c>
    </row>
    <row r="3542" customFormat="false" ht="14.25" hidden="false" customHeight="false" outlineLevel="0" collapsed="false">
      <c r="A3542" s="0" t="s">
        <v>102</v>
      </c>
      <c r="B3542" s="0" t="s">
        <v>40</v>
      </c>
      <c r="C3542" s="0" t="s">
        <v>84</v>
      </c>
      <c r="D3542" s="0" t="s">
        <v>218</v>
      </c>
      <c r="E3542" s="0" t="n">
        <v>2035</v>
      </c>
      <c r="F3542" s="5" t="n">
        <v>37.4042504613331</v>
      </c>
      <c r="G3542" s="11" t="n">
        <v>0</v>
      </c>
      <c r="H3542" s="5" t="n">
        <v>0</v>
      </c>
      <c r="I3542" s="5" t="n">
        <v>37.4042504613331</v>
      </c>
    </row>
    <row r="3543" customFormat="false" ht="14.25" hidden="false" customHeight="false" outlineLevel="0" collapsed="false">
      <c r="A3543" s="0" t="s">
        <v>102</v>
      </c>
      <c r="B3543" s="0" t="s">
        <v>40</v>
      </c>
      <c r="C3543" s="0" t="s">
        <v>84</v>
      </c>
      <c r="D3543" s="0" t="s">
        <v>218</v>
      </c>
      <c r="E3543" s="0" t="n">
        <v>2036</v>
      </c>
      <c r="F3543" s="5" t="n">
        <v>39.5406055958235</v>
      </c>
      <c r="G3543" s="11" t="n">
        <v>0</v>
      </c>
      <c r="H3543" s="5" t="n">
        <v>0</v>
      </c>
      <c r="I3543" s="5" t="n">
        <v>39.5406055958235</v>
      </c>
    </row>
    <row r="3544" customFormat="false" ht="14.25" hidden="false" customHeight="false" outlineLevel="0" collapsed="false">
      <c r="A3544" s="0" t="s">
        <v>102</v>
      </c>
      <c r="B3544" s="0" t="s">
        <v>40</v>
      </c>
      <c r="C3544" s="0" t="s">
        <v>84</v>
      </c>
      <c r="D3544" s="0" t="s">
        <v>218</v>
      </c>
      <c r="E3544" s="0" t="n">
        <v>2037</v>
      </c>
      <c r="F3544" s="5" t="n">
        <v>41.6738970516433</v>
      </c>
      <c r="G3544" s="11" t="n">
        <v>0</v>
      </c>
      <c r="H3544" s="5" t="n">
        <v>0</v>
      </c>
      <c r="I3544" s="5" t="n">
        <v>41.6738970516433</v>
      </c>
    </row>
    <row r="3545" customFormat="false" ht="14.25" hidden="false" customHeight="false" outlineLevel="0" collapsed="false">
      <c r="A3545" s="0" t="s">
        <v>102</v>
      </c>
      <c r="B3545" s="0" t="s">
        <v>40</v>
      </c>
      <c r="C3545" s="0" t="s">
        <v>84</v>
      </c>
      <c r="D3545" s="0" t="s">
        <v>218</v>
      </c>
      <c r="E3545" s="0" t="n">
        <v>2038</v>
      </c>
      <c r="F3545" s="5" t="n">
        <v>43.8041334710717</v>
      </c>
      <c r="G3545" s="11" t="n">
        <v>0</v>
      </c>
      <c r="H3545" s="5" t="n">
        <v>0</v>
      </c>
      <c r="I3545" s="5" t="n">
        <v>43.8041334710717</v>
      </c>
    </row>
    <row r="3546" customFormat="false" ht="14.25" hidden="false" customHeight="false" outlineLevel="0" collapsed="false">
      <c r="A3546" s="0" t="s">
        <v>102</v>
      </c>
      <c r="B3546" s="0" t="s">
        <v>40</v>
      </c>
      <c r="C3546" s="0" t="s">
        <v>84</v>
      </c>
      <c r="D3546" s="0" t="s">
        <v>218</v>
      </c>
      <c r="E3546" s="0" t="n">
        <v>2039</v>
      </c>
      <c r="F3546" s="5" t="n">
        <v>45.9313205026197</v>
      </c>
      <c r="G3546" s="11" t="n">
        <v>0</v>
      </c>
      <c r="H3546" s="5" t="n">
        <v>0</v>
      </c>
      <c r="I3546" s="5" t="n">
        <v>45.9313205026197</v>
      </c>
    </row>
    <row r="3547" customFormat="false" ht="14.25" hidden="false" customHeight="false" outlineLevel="0" collapsed="false">
      <c r="A3547" s="0" t="s">
        <v>102</v>
      </c>
      <c r="B3547" s="0" t="s">
        <v>40</v>
      </c>
      <c r="C3547" s="0" t="s">
        <v>84</v>
      </c>
      <c r="D3547" s="0" t="s">
        <v>218</v>
      </c>
      <c r="E3547" s="0" t="n">
        <v>2040</v>
      </c>
      <c r="F3547" s="5" t="n">
        <v>48.055463784837</v>
      </c>
      <c r="G3547" s="11" t="n">
        <v>0</v>
      </c>
      <c r="H3547" s="5" t="n">
        <v>0</v>
      </c>
      <c r="I3547" s="5" t="n">
        <v>48.055463784837</v>
      </c>
    </row>
    <row r="3548" customFormat="false" ht="14.25" hidden="false" customHeight="false" outlineLevel="0" collapsed="false">
      <c r="A3548" s="0" t="s">
        <v>102</v>
      </c>
      <c r="B3548" s="0" t="s">
        <v>40</v>
      </c>
      <c r="C3548" s="0" t="s">
        <v>84</v>
      </c>
      <c r="D3548" s="0" t="s">
        <v>219</v>
      </c>
      <c r="E3548" s="0" t="n">
        <v>2024</v>
      </c>
      <c r="F3548" s="5" t="n">
        <v>3.601064</v>
      </c>
      <c r="G3548" s="11" t="n">
        <v>0</v>
      </c>
      <c r="H3548" s="5" t="n">
        <v>0</v>
      </c>
      <c r="I3548" s="5" t="n">
        <v>3.601064</v>
      </c>
    </row>
    <row r="3549" customFormat="false" ht="14.25" hidden="false" customHeight="false" outlineLevel="0" collapsed="false">
      <c r="A3549" s="0" t="s">
        <v>102</v>
      </c>
      <c r="B3549" s="0" t="s">
        <v>40</v>
      </c>
      <c r="C3549" s="0" t="s">
        <v>84</v>
      </c>
      <c r="D3549" s="0" t="s">
        <v>219</v>
      </c>
      <c r="E3549" s="0" t="n">
        <v>2025</v>
      </c>
      <c r="F3549" s="5" t="n">
        <v>4.38655975073028</v>
      </c>
      <c r="G3549" s="11" t="n">
        <v>0</v>
      </c>
      <c r="H3549" s="5" t="n">
        <v>0</v>
      </c>
      <c r="I3549" s="5" t="n">
        <v>4.38655975073028</v>
      </c>
    </row>
    <row r="3550" customFormat="false" ht="14.25" hidden="false" customHeight="false" outlineLevel="0" collapsed="false">
      <c r="A3550" s="0" t="s">
        <v>102</v>
      </c>
      <c r="B3550" s="0" t="s">
        <v>40</v>
      </c>
      <c r="C3550" s="0" t="s">
        <v>84</v>
      </c>
      <c r="D3550" s="0" t="s">
        <v>219</v>
      </c>
      <c r="E3550" s="0" t="n">
        <v>2026</v>
      </c>
      <c r="F3550" s="5" t="n">
        <v>5.6077285691334</v>
      </c>
      <c r="G3550" s="11" t="n">
        <v>0</v>
      </c>
      <c r="H3550" s="5" t="n">
        <v>0</v>
      </c>
      <c r="I3550" s="5" t="n">
        <v>5.6077285691334</v>
      </c>
    </row>
    <row r="3551" customFormat="false" ht="14.25" hidden="false" customHeight="false" outlineLevel="0" collapsed="false">
      <c r="A3551" s="0" t="s">
        <v>102</v>
      </c>
      <c r="B3551" s="0" t="s">
        <v>40</v>
      </c>
      <c r="C3551" s="0" t="s">
        <v>84</v>
      </c>
      <c r="D3551" s="0" t="s">
        <v>219</v>
      </c>
      <c r="E3551" s="0" t="n">
        <v>2027</v>
      </c>
      <c r="F3551" s="5" t="n">
        <v>6.79924773271665</v>
      </c>
      <c r="G3551" s="11" t="n">
        <v>0</v>
      </c>
      <c r="H3551" s="5" t="n">
        <v>0</v>
      </c>
      <c r="I3551" s="5" t="n">
        <v>6.79924773271665</v>
      </c>
    </row>
    <row r="3552" customFormat="false" ht="14.25" hidden="false" customHeight="false" outlineLevel="0" collapsed="false">
      <c r="A3552" s="0" t="s">
        <v>102</v>
      </c>
      <c r="B3552" s="0" t="s">
        <v>40</v>
      </c>
      <c r="C3552" s="0" t="s">
        <v>84</v>
      </c>
      <c r="D3552" s="0" t="s">
        <v>219</v>
      </c>
      <c r="E3552" s="0" t="n">
        <v>2028</v>
      </c>
      <c r="F3552" s="5" t="n">
        <v>8.36239783813987</v>
      </c>
      <c r="G3552" s="11" t="n">
        <v>0</v>
      </c>
      <c r="H3552" s="5" t="n">
        <v>0</v>
      </c>
      <c r="I3552" s="5" t="n">
        <v>8.36239783813987</v>
      </c>
    </row>
    <row r="3553" customFormat="false" ht="14.25" hidden="false" customHeight="false" outlineLevel="0" collapsed="false">
      <c r="A3553" s="0" t="s">
        <v>102</v>
      </c>
      <c r="B3553" s="0" t="s">
        <v>40</v>
      </c>
      <c r="C3553" s="0" t="s">
        <v>84</v>
      </c>
      <c r="D3553" s="0" t="s">
        <v>219</v>
      </c>
      <c r="E3553" s="0" t="n">
        <v>2029</v>
      </c>
      <c r="F3553" s="5" t="n">
        <v>9.92224590588003</v>
      </c>
      <c r="G3553" s="11" t="n">
        <v>0</v>
      </c>
      <c r="H3553" s="5" t="n">
        <v>0</v>
      </c>
      <c r="I3553" s="5" t="n">
        <v>9.92224590588003</v>
      </c>
    </row>
    <row r="3554" customFormat="false" ht="14.25" hidden="false" customHeight="false" outlineLevel="0" collapsed="false">
      <c r="A3554" s="0" t="s">
        <v>102</v>
      </c>
      <c r="B3554" s="0" t="s">
        <v>40</v>
      </c>
      <c r="C3554" s="0" t="s">
        <v>84</v>
      </c>
      <c r="D3554" s="0" t="s">
        <v>219</v>
      </c>
      <c r="E3554" s="0" t="n">
        <v>2030</v>
      </c>
      <c r="F3554" s="5" t="n">
        <v>11.8283587958166</v>
      </c>
      <c r="G3554" s="11" t="n">
        <v>0</v>
      </c>
      <c r="H3554" s="5" t="n">
        <v>0</v>
      </c>
      <c r="I3554" s="5" t="n">
        <v>11.8283587958166</v>
      </c>
    </row>
    <row r="3555" customFormat="false" ht="14.25" hidden="false" customHeight="false" outlineLevel="0" collapsed="false">
      <c r="A3555" s="0" t="s">
        <v>102</v>
      </c>
      <c r="B3555" s="0" t="s">
        <v>40</v>
      </c>
      <c r="C3555" s="0" t="s">
        <v>84</v>
      </c>
      <c r="D3555" s="0" t="s">
        <v>219</v>
      </c>
      <c r="E3555" s="0" t="n">
        <v>2031</v>
      </c>
      <c r="F3555" s="5" t="n">
        <v>13.6472339151077</v>
      </c>
      <c r="G3555" s="11" t="n">
        <v>0</v>
      </c>
      <c r="H3555" s="5" t="n">
        <v>0</v>
      </c>
      <c r="I3555" s="5" t="n">
        <v>13.6472339151077</v>
      </c>
    </row>
    <row r="3556" customFormat="false" ht="14.25" hidden="false" customHeight="false" outlineLevel="0" collapsed="false">
      <c r="A3556" s="0" t="s">
        <v>102</v>
      </c>
      <c r="B3556" s="0" t="s">
        <v>40</v>
      </c>
      <c r="C3556" s="0" t="s">
        <v>84</v>
      </c>
      <c r="D3556" s="0" t="s">
        <v>219</v>
      </c>
      <c r="E3556" s="0" t="n">
        <v>2032</v>
      </c>
      <c r="F3556" s="5" t="n">
        <v>15.7678658533688</v>
      </c>
      <c r="G3556" s="11" t="n">
        <v>0</v>
      </c>
      <c r="H3556" s="5" t="n">
        <v>0</v>
      </c>
      <c r="I3556" s="5" t="n">
        <v>15.7678658533688</v>
      </c>
    </row>
    <row r="3557" customFormat="false" ht="14.25" hidden="false" customHeight="false" outlineLevel="0" collapsed="false">
      <c r="A3557" s="0" t="s">
        <v>102</v>
      </c>
      <c r="B3557" s="0" t="s">
        <v>40</v>
      </c>
      <c r="C3557" s="0" t="s">
        <v>84</v>
      </c>
      <c r="D3557" s="0" t="s">
        <v>219</v>
      </c>
      <c r="E3557" s="0" t="n">
        <v>2033</v>
      </c>
      <c r="F3557" s="5" t="n">
        <v>18.1872711046016</v>
      </c>
      <c r="G3557" s="11" t="n">
        <v>0</v>
      </c>
      <c r="H3557" s="5" t="n">
        <v>0</v>
      </c>
      <c r="I3557" s="5" t="n">
        <v>18.1872711046016</v>
      </c>
    </row>
    <row r="3558" customFormat="false" ht="14.25" hidden="false" customHeight="false" outlineLevel="0" collapsed="false">
      <c r="A3558" s="0" t="s">
        <v>102</v>
      </c>
      <c r="B3558" s="0" t="s">
        <v>40</v>
      </c>
      <c r="C3558" s="0" t="s">
        <v>84</v>
      </c>
      <c r="D3558" s="0" t="s">
        <v>219</v>
      </c>
      <c r="E3558" s="0" t="n">
        <v>2034</v>
      </c>
      <c r="F3558" s="5" t="n">
        <v>20.5384520454347</v>
      </c>
      <c r="G3558" s="11" t="n">
        <v>0</v>
      </c>
      <c r="H3558" s="5" t="n">
        <v>0</v>
      </c>
      <c r="I3558" s="5" t="n">
        <v>20.5384520454347</v>
      </c>
    </row>
    <row r="3559" customFormat="false" ht="14.25" hidden="false" customHeight="false" outlineLevel="0" collapsed="false">
      <c r="A3559" s="0" t="s">
        <v>102</v>
      </c>
      <c r="B3559" s="0" t="s">
        <v>40</v>
      </c>
      <c r="C3559" s="0" t="s">
        <v>84</v>
      </c>
      <c r="D3559" s="0" t="s">
        <v>219</v>
      </c>
      <c r="E3559" s="0" t="n">
        <v>2035</v>
      </c>
      <c r="F3559" s="5" t="n">
        <v>22.8404649590289</v>
      </c>
      <c r="G3559" s="11" t="n">
        <v>0</v>
      </c>
      <c r="H3559" s="5" t="n">
        <v>0</v>
      </c>
      <c r="I3559" s="5" t="n">
        <v>22.8404649590289</v>
      </c>
    </row>
    <row r="3560" customFormat="false" ht="14.25" hidden="false" customHeight="false" outlineLevel="0" collapsed="false">
      <c r="A3560" s="0" t="s">
        <v>102</v>
      </c>
      <c r="B3560" s="0" t="s">
        <v>40</v>
      </c>
      <c r="C3560" s="0" t="s">
        <v>84</v>
      </c>
      <c r="D3560" s="0" t="s">
        <v>219</v>
      </c>
      <c r="E3560" s="0" t="n">
        <v>2036</v>
      </c>
      <c r="F3560" s="5" t="n">
        <v>25.1018080774584</v>
      </c>
      <c r="G3560" s="11" t="n">
        <v>0</v>
      </c>
      <c r="H3560" s="5" t="n">
        <v>0</v>
      </c>
      <c r="I3560" s="5" t="n">
        <v>25.1018080774584</v>
      </c>
    </row>
    <row r="3561" customFormat="false" ht="14.25" hidden="false" customHeight="false" outlineLevel="0" collapsed="false">
      <c r="A3561" s="0" t="s">
        <v>102</v>
      </c>
      <c r="B3561" s="0" t="s">
        <v>40</v>
      </c>
      <c r="C3561" s="0" t="s">
        <v>84</v>
      </c>
      <c r="D3561" s="0" t="s">
        <v>219</v>
      </c>
      <c r="E3561" s="0" t="n">
        <v>2037</v>
      </c>
      <c r="F3561" s="5" t="n">
        <v>26.9428036900179</v>
      </c>
      <c r="G3561" s="11" t="n">
        <v>0</v>
      </c>
      <c r="H3561" s="5" t="n">
        <v>0</v>
      </c>
      <c r="I3561" s="5" t="n">
        <v>26.9428036900179</v>
      </c>
    </row>
    <row r="3562" customFormat="false" ht="14.25" hidden="false" customHeight="false" outlineLevel="0" collapsed="false">
      <c r="A3562" s="0" t="s">
        <v>102</v>
      </c>
      <c r="B3562" s="0" t="s">
        <v>40</v>
      </c>
      <c r="C3562" s="0" t="s">
        <v>84</v>
      </c>
      <c r="D3562" s="0" t="s">
        <v>219</v>
      </c>
      <c r="E3562" s="0" t="n">
        <v>2038</v>
      </c>
      <c r="F3562" s="5" t="n">
        <v>28.7108113512504</v>
      </c>
      <c r="G3562" s="11" t="n">
        <v>0</v>
      </c>
      <c r="H3562" s="5" t="n">
        <v>0</v>
      </c>
      <c r="I3562" s="5" t="n">
        <v>28.7108113512504</v>
      </c>
    </row>
    <row r="3563" customFormat="false" ht="14.25" hidden="false" customHeight="false" outlineLevel="0" collapsed="false">
      <c r="A3563" s="0" t="s">
        <v>102</v>
      </c>
      <c r="B3563" s="0" t="s">
        <v>40</v>
      </c>
      <c r="C3563" s="0" t="s">
        <v>84</v>
      </c>
      <c r="D3563" s="0" t="s">
        <v>219</v>
      </c>
      <c r="E3563" s="0" t="n">
        <v>2039</v>
      </c>
      <c r="F3563" s="5" t="n">
        <v>30.0194581062461</v>
      </c>
      <c r="G3563" s="11" t="n">
        <v>0</v>
      </c>
      <c r="H3563" s="5" t="n">
        <v>0</v>
      </c>
      <c r="I3563" s="5" t="n">
        <v>30.0194581062461</v>
      </c>
    </row>
    <row r="3564" customFormat="false" ht="14.25" hidden="false" customHeight="false" outlineLevel="0" collapsed="false">
      <c r="A3564" s="0" t="s">
        <v>102</v>
      </c>
      <c r="B3564" s="0" t="s">
        <v>40</v>
      </c>
      <c r="C3564" s="0" t="s">
        <v>84</v>
      </c>
      <c r="D3564" s="0" t="s">
        <v>219</v>
      </c>
      <c r="E3564" s="0" t="n">
        <v>2040</v>
      </c>
      <c r="F3564" s="5" t="n">
        <v>31.216828981282</v>
      </c>
      <c r="G3564" s="11" t="n">
        <v>0</v>
      </c>
      <c r="H3564" s="5" t="n">
        <v>0</v>
      </c>
      <c r="I3564" s="5" t="n">
        <v>31.216828981282</v>
      </c>
    </row>
    <row r="3565" customFormat="false" ht="14.25" hidden="false" customHeight="false" outlineLevel="0" collapsed="false">
      <c r="A3565" s="0" t="s">
        <v>103</v>
      </c>
      <c r="B3565" s="0" t="s">
        <v>104</v>
      </c>
      <c r="C3565" s="0" t="s">
        <v>65</v>
      </c>
      <c r="D3565" s="0" t="s">
        <v>220</v>
      </c>
      <c r="E3565" s="0" t="n">
        <v>2025</v>
      </c>
      <c r="F3565" s="5" t="n">
        <v>2.49241272118886</v>
      </c>
      <c r="G3565" s="11" t="n">
        <v>0.024627</v>
      </c>
      <c r="H3565" s="5" t="n">
        <v>0.0613806480847181</v>
      </c>
      <c r="I3565" s="5" t="n">
        <v>2.43103207310415</v>
      </c>
    </row>
    <row r="3566" customFormat="false" ht="14.25" hidden="false" customHeight="false" outlineLevel="0" collapsed="false">
      <c r="A3566" s="0" t="s">
        <v>103</v>
      </c>
      <c r="B3566" s="0" t="s">
        <v>104</v>
      </c>
      <c r="C3566" s="0" t="s">
        <v>65</v>
      </c>
      <c r="D3566" s="0" t="s">
        <v>220</v>
      </c>
      <c r="E3566" s="0" t="n">
        <v>2026</v>
      </c>
      <c r="F3566" s="5" t="n">
        <v>5.32478556018886</v>
      </c>
      <c r="G3566" s="11" t="n">
        <v>0.0291022</v>
      </c>
      <c r="H3566" s="5" t="n">
        <v>0.154962974329728</v>
      </c>
      <c r="I3566" s="5" t="n">
        <v>5.16982258585913</v>
      </c>
    </row>
    <row r="3567" customFormat="false" ht="14.25" hidden="false" customHeight="false" outlineLevel="0" collapsed="false">
      <c r="A3567" s="0" t="s">
        <v>103</v>
      </c>
      <c r="B3567" s="0" t="s">
        <v>104</v>
      </c>
      <c r="C3567" s="0" t="s">
        <v>65</v>
      </c>
      <c r="D3567" s="0" t="s">
        <v>220</v>
      </c>
      <c r="E3567" s="0" t="n">
        <v>2027</v>
      </c>
      <c r="F3567" s="5" t="n">
        <v>8.19199944518886</v>
      </c>
      <c r="G3567" s="11" t="n">
        <v>0.0335774</v>
      </c>
      <c r="H3567" s="5" t="n">
        <v>0.275066042170885</v>
      </c>
      <c r="I3567" s="5" t="n">
        <v>7.91693340301798</v>
      </c>
    </row>
    <row r="3568" customFormat="false" ht="14.25" hidden="false" customHeight="false" outlineLevel="0" collapsed="false">
      <c r="A3568" s="0" t="s">
        <v>103</v>
      </c>
      <c r="B3568" s="0" t="s">
        <v>104</v>
      </c>
      <c r="C3568" s="0" t="s">
        <v>65</v>
      </c>
      <c r="D3568" s="0" t="s">
        <v>220</v>
      </c>
      <c r="E3568" s="0" t="n">
        <v>2028</v>
      </c>
      <c r="F3568" s="5" t="n">
        <v>11.4125029896889</v>
      </c>
      <c r="G3568" s="11" t="n">
        <v>0.0380526</v>
      </c>
      <c r="H3568" s="5" t="n">
        <v>0.434275411265434</v>
      </c>
      <c r="I3568" s="5" t="n">
        <v>10.9782275784234</v>
      </c>
    </row>
    <row r="3569" customFormat="false" ht="14.25" hidden="false" customHeight="false" outlineLevel="0" collapsed="false">
      <c r="A3569" s="0" t="s">
        <v>103</v>
      </c>
      <c r="B3569" s="0" t="s">
        <v>104</v>
      </c>
      <c r="C3569" s="0" t="s">
        <v>65</v>
      </c>
      <c r="D3569" s="0" t="s">
        <v>220</v>
      </c>
      <c r="E3569" s="0" t="n">
        <v>2029</v>
      </c>
      <c r="F3569" s="5" t="n">
        <v>13.3830788796889</v>
      </c>
      <c r="G3569" s="11" t="n">
        <v>0.0425278</v>
      </c>
      <c r="H3569" s="5" t="n">
        <v>0.569152901979632</v>
      </c>
      <c r="I3569" s="5" t="n">
        <v>12.8139259777092</v>
      </c>
    </row>
    <row r="3570" customFormat="false" ht="14.25" hidden="false" customHeight="false" outlineLevel="0" collapsed="false">
      <c r="A3570" s="0" t="s">
        <v>103</v>
      </c>
      <c r="B3570" s="0" t="s">
        <v>104</v>
      </c>
      <c r="C3570" s="0" t="s">
        <v>65</v>
      </c>
      <c r="D3570" s="0" t="s">
        <v>220</v>
      </c>
      <c r="E3570" s="0" t="n">
        <v>2030</v>
      </c>
      <c r="F3570" s="5" t="n">
        <v>15.4511753994889</v>
      </c>
      <c r="G3570" s="11" t="n">
        <v>0.047003</v>
      </c>
      <c r="H3570" s="5" t="n">
        <v>0.726251597302175</v>
      </c>
      <c r="I3570" s="5" t="n">
        <v>14.7249238021867</v>
      </c>
    </row>
    <row r="3571" customFormat="false" ht="14.25" hidden="false" customHeight="false" outlineLevel="0" collapsed="false">
      <c r="A3571" s="0" t="s">
        <v>103</v>
      </c>
      <c r="B3571" s="0" t="s">
        <v>104</v>
      </c>
      <c r="C3571" s="0" t="s">
        <v>65</v>
      </c>
      <c r="D3571" s="0" t="s">
        <v>220</v>
      </c>
      <c r="E3571" s="0" t="n">
        <v>2031</v>
      </c>
      <c r="F3571" s="5" t="n">
        <v>17.4987841076889</v>
      </c>
      <c r="G3571" s="11" t="n">
        <v>0.0512246</v>
      </c>
      <c r="H3571" s="5" t="n">
        <v>0.896368216402719</v>
      </c>
      <c r="I3571" s="5" t="n">
        <v>16.6024158912862</v>
      </c>
    </row>
    <row r="3572" customFormat="false" ht="14.25" hidden="false" customHeight="false" outlineLevel="0" collapsed="false">
      <c r="A3572" s="0" t="s">
        <v>103</v>
      </c>
      <c r="B3572" s="0" t="s">
        <v>104</v>
      </c>
      <c r="C3572" s="0" t="s">
        <v>65</v>
      </c>
      <c r="D3572" s="0" t="s">
        <v>220</v>
      </c>
      <c r="E3572" s="0" t="n">
        <v>2032</v>
      </c>
      <c r="F3572" s="5" t="n">
        <v>19.2898484475889</v>
      </c>
      <c r="G3572" s="11" t="n">
        <v>0.0554462</v>
      </c>
      <c r="H3572" s="5" t="n">
        <v>1.0695487949947</v>
      </c>
      <c r="I3572" s="5" t="n">
        <v>18.2202996525942</v>
      </c>
    </row>
    <row r="3573" customFormat="false" ht="14.25" hidden="false" customHeight="false" outlineLevel="0" collapsed="false">
      <c r="A3573" s="0" t="s">
        <v>103</v>
      </c>
      <c r="B3573" s="0" t="s">
        <v>104</v>
      </c>
      <c r="C3573" s="0" t="s">
        <v>65</v>
      </c>
      <c r="D3573" s="0" t="s">
        <v>220</v>
      </c>
      <c r="E3573" s="0" t="n">
        <v>2033</v>
      </c>
      <c r="F3573" s="5" t="n">
        <v>21.3230043916889</v>
      </c>
      <c r="G3573" s="11" t="n">
        <v>0.0596678</v>
      </c>
      <c r="H3573" s="5" t="n">
        <v>1.27229676144241</v>
      </c>
      <c r="I3573" s="5" t="n">
        <v>20.0507076302465</v>
      </c>
    </row>
    <row r="3574" customFormat="false" ht="14.25" hidden="false" customHeight="false" outlineLevel="0" collapsed="false">
      <c r="A3574" s="0" t="s">
        <v>103</v>
      </c>
      <c r="B3574" s="0" t="s">
        <v>104</v>
      </c>
      <c r="C3574" s="0" t="s">
        <v>65</v>
      </c>
      <c r="D3574" s="0" t="s">
        <v>220</v>
      </c>
      <c r="E3574" s="0" t="n">
        <v>2034</v>
      </c>
      <c r="F3574" s="5" t="n">
        <v>23.5002282427889</v>
      </c>
      <c r="G3574" s="11" t="n">
        <v>0.0638894</v>
      </c>
      <c r="H3574" s="5" t="n">
        <v>1.50141548229484</v>
      </c>
      <c r="I3574" s="5" t="n">
        <v>21.998812760494</v>
      </c>
    </row>
    <row r="3575" customFormat="false" ht="14.25" hidden="false" customHeight="false" outlineLevel="0" collapsed="false">
      <c r="A3575" s="0" t="s">
        <v>103</v>
      </c>
      <c r="B3575" s="0" t="s">
        <v>104</v>
      </c>
      <c r="C3575" s="0" t="s">
        <v>65</v>
      </c>
      <c r="D3575" s="0" t="s">
        <v>220</v>
      </c>
      <c r="E3575" s="0" t="n">
        <v>2035</v>
      </c>
      <c r="F3575" s="5" t="n">
        <v>25.6707748689889</v>
      </c>
      <c r="G3575" s="11" t="n">
        <v>0.068111</v>
      </c>
      <c r="H3575" s="5" t="n">
        <v>1.7484621471017</v>
      </c>
      <c r="I3575" s="5" t="n">
        <v>23.9223127218872</v>
      </c>
    </row>
    <row r="3576" customFormat="false" ht="14.25" hidden="false" customHeight="false" outlineLevel="0" collapsed="false">
      <c r="A3576" s="0" t="s">
        <v>103</v>
      </c>
      <c r="B3576" s="0" t="s">
        <v>104</v>
      </c>
      <c r="C3576" s="0" t="s">
        <v>65</v>
      </c>
      <c r="D3576" s="0" t="s">
        <v>220</v>
      </c>
      <c r="E3576" s="0" t="n">
        <v>2036</v>
      </c>
      <c r="F3576" s="5" t="n">
        <v>27.6358501941889</v>
      </c>
      <c r="G3576" s="11" t="n">
        <v>0.0717376</v>
      </c>
      <c r="H3576" s="5" t="n">
        <v>1.98252956689064</v>
      </c>
      <c r="I3576" s="5" t="n">
        <v>25.6533206272982</v>
      </c>
    </row>
    <row r="3577" customFormat="false" ht="14.25" hidden="false" customHeight="false" outlineLevel="0" collapsed="false">
      <c r="A3577" s="0" t="s">
        <v>103</v>
      </c>
      <c r="B3577" s="0" t="s">
        <v>104</v>
      </c>
      <c r="C3577" s="0" t="s">
        <v>65</v>
      </c>
      <c r="D3577" s="0" t="s">
        <v>220</v>
      </c>
      <c r="E3577" s="0" t="n">
        <v>2037</v>
      </c>
      <c r="F3577" s="5" t="n">
        <v>29.3904601089889</v>
      </c>
      <c r="G3577" s="11" t="n">
        <v>0.0753642</v>
      </c>
      <c r="H3577" s="5" t="n">
        <v>2.21498851374586</v>
      </c>
      <c r="I3577" s="5" t="n">
        <v>27.175471595243</v>
      </c>
    </row>
    <row r="3578" customFormat="false" ht="14.25" hidden="false" customHeight="false" outlineLevel="0" collapsed="false">
      <c r="A3578" s="0" t="s">
        <v>103</v>
      </c>
      <c r="B3578" s="0" t="s">
        <v>104</v>
      </c>
      <c r="C3578" s="0" t="s">
        <v>65</v>
      </c>
      <c r="D3578" s="0" t="s">
        <v>220</v>
      </c>
      <c r="E3578" s="0" t="n">
        <v>2038</v>
      </c>
      <c r="F3578" s="5" t="n">
        <v>31.2193338369889</v>
      </c>
      <c r="G3578" s="11" t="n">
        <v>0.0789908</v>
      </c>
      <c r="H3578" s="5" t="n">
        <v>2.46604015525082</v>
      </c>
      <c r="I3578" s="5" t="n">
        <v>28.753293681738</v>
      </c>
    </row>
    <row r="3579" customFormat="false" ht="14.25" hidden="false" customHeight="false" outlineLevel="0" collapsed="false">
      <c r="A3579" s="0" t="s">
        <v>103</v>
      </c>
      <c r="B3579" s="0" t="s">
        <v>104</v>
      </c>
      <c r="C3579" s="0" t="s">
        <v>65</v>
      </c>
      <c r="D3579" s="0" t="s">
        <v>220</v>
      </c>
      <c r="E3579" s="0" t="n">
        <v>2039</v>
      </c>
      <c r="F3579" s="5" t="n">
        <v>32.6496659541889</v>
      </c>
      <c r="G3579" s="11" t="n">
        <v>0.0826174</v>
      </c>
      <c r="H3579" s="5" t="n">
        <v>2.6974305120036</v>
      </c>
      <c r="I3579" s="5" t="n">
        <v>29.9522354421853</v>
      </c>
    </row>
    <row r="3580" customFormat="false" ht="14.25" hidden="false" customHeight="false" outlineLevel="0" collapsed="false">
      <c r="A3580" s="0" t="s">
        <v>103</v>
      </c>
      <c r="B3580" s="0" t="s">
        <v>104</v>
      </c>
      <c r="C3580" s="0" t="s">
        <v>65</v>
      </c>
      <c r="D3580" s="0" t="s">
        <v>220</v>
      </c>
      <c r="E3580" s="0" t="n">
        <v>2040</v>
      </c>
      <c r="F3580" s="5" t="n">
        <v>34.5315217821889</v>
      </c>
      <c r="G3580" s="11" t="n">
        <v>0.086244</v>
      </c>
      <c r="H3580" s="5" t="n">
        <v>2.9781365645831</v>
      </c>
      <c r="I3580" s="5" t="n">
        <v>31.5533852176058</v>
      </c>
    </row>
    <row r="3581" customFormat="false" ht="14.25" hidden="false" customHeight="false" outlineLevel="0" collapsed="false">
      <c r="A3581" s="0" t="s">
        <v>103</v>
      </c>
      <c r="B3581" s="0" t="s">
        <v>104</v>
      </c>
      <c r="C3581" s="0" t="s">
        <v>65</v>
      </c>
      <c r="D3581" s="0" t="s">
        <v>204</v>
      </c>
      <c r="E3581" s="0" t="n">
        <v>2024</v>
      </c>
      <c r="F3581" s="5" t="n">
        <v>0</v>
      </c>
      <c r="G3581" s="11" t="n">
        <v>0.03</v>
      </c>
      <c r="H3581" s="5" t="n">
        <v>0</v>
      </c>
      <c r="I3581" s="5" t="n">
        <v>0</v>
      </c>
    </row>
    <row r="3582" customFormat="false" ht="14.25" hidden="false" customHeight="false" outlineLevel="0" collapsed="false">
      <c r="A3582" s="0" t="s">
        <v>103</v>
      </c>
      <c r="B3582" s="0" t="s">
        <v>104</v>
      </c>
      <c r="C3582" s="0" t="s">
        <v>65</v>
      </c>
      <c r="D3582" s="0" t="s">
        <v>204</v>
      </c>
      <c r="E3582" s="0" t="n">
        <v>2024</v>
      </c>
      <c r="F3582" s="5" t="n">
        <v>0</v>
      </c>
      <c r="G3582" s="11" t="n">
        <v>0.03</v>
      </c>
      <c r="H3582" s="5" t="n">
        <v>0</v>
      </c>
      <c r="I3582" s="5" t="n">
        <v>0</v>
      </c>
    </row>
    <row r="3583" customFormat="false" ht="14.25" hidden="false" customHeight="false" outlineLevel="0" collapsed="false">
      <c r="A3583" s="0" t="s">
        <v>103</v>
      </c>
      <c r="B3583" s="0" t="s">
        <v>104</v>
      </c>
      <c r="C3583" s="0" t="s">
        <v>65</v>
      </c>
      <c r="D3583" s="0" t="s">
        <v>204</v>
      </c>
      <c r="E3583" s="0" t="n">
        <v>2024</v>
      </c>
      <c r="F3583" s="5" t="n">
        <v>0</v>
      </c>
      <c r="G3583" s="11" t="n">
        <v>0.03</v>
      </c>
      <c r="H3583" s="5" t="n">
        <v>0</v>
      </c>
      <c r="I3583" s="5" t="n">
        <v>0</v>
      </c>
    </row>
    <row r="3584" customFormat="false" ht="14.25" hidden="false" customHeight="false" outlineLevel="0" collapsed="false">
      <c r="A3584" s="0" t="s">
        <v>103</v>
      </c>
      <c r="B3584" s="0" t="s">
        <v>104</v>
      </c>
      <c r="C3584" s="0" t="s">
        <v>65</v>
      </c>
      <c r="D3584" s="0" t="s">
        <v>204</v>
      </c>
      <c r="E3584" s="0" t="n">
        <v>2025</v>
      </c>
      <c r="F3584" s="5" t="n">
        <v>1.55506288110734</v>
      </c>
      <c r="G3584" s="11" t="n">
        <v>0.03</v>
      </c>
      <c r="H3584" s="5" t="n">
        <v>0.0466518864332202</v>
      </c>
      <c r="I3584" s="5" t="n">
        <v>1.50841099467412</v>
      </c>
    </row>
    <row r="3585" customFormat="false" ht="14.25" hidden="false" customHeight="false" outlineLevel="0" collapsed="false">
      <c r="A3585" s="0" t="s">
        <v>103</v>
      </c>
      <c r="B3585" s="0" t="s">
        <v>104</v>
      </c>
      <c r="C3585" s="0" t="s">
        <v>65</v>
      </c>
      <c r="D3585" s="0" t="s">
        <v>204</v>
      </c>
      <c r="E3585" s="0" t="n">
        <v>2025</v>
      </c>
      <c r="F3585" s="5" t="n">
        <v>37.5187689186766</v>
      </c>
      <c r="G3585" s="11" t="n">
        <v>0.03</v>
      </c>
      <c r="H3585" s="5" t="n">
        <v>1.1255630675603</v>
      </c>
      <c r="I3585" s="5" t="n">
        <v>36.3932058511163</v>
      </c>
    </row>
    <row r="3586" customFormat="false" ht="14.25" hidden="false" customHeight="false" outlineLevel="0" collapsed="false">
      <c r="A3586" s="0" t="s">
        <v>103</v>
      </c>
      <c r="B3586" s="0" t="s">
        <v>104</v>
      </c>
      <c r="C3586" s="0" t="s">
        <v>65</v>
      </c>
      <c r="D3586" s="0" t="s">
        <v>204</v>
      </c>
      <c r="E3586" s="0" t="n">
        <v>2025</v>
      </c>
      <c r="F3586" s="5" t="n">
        <v>66.6911241052025</v>
      </c>
      <c r="G3586" s="11" t="n">
        <v>0.03</v>
      </c>
      <c r="H3586" s="5" t="n">
        <v>2.00073372315607</v>
      </c>
      <c r="I3586" s="5" t="n">
        <v>64.6903903820464</v>
      </c>
    </row>
    <row r="3587" customFormat="false" ht="14.25" hidden="false" customHeight="false" outlineLevel="0" collapsed="false">
      <c r="A3587" s="0" t="s">
        <v>103</v>
      </c>
      <c r="B3587" s="0" t="s">
        <v>104</v>
      </c>
      <c r="C3587" s="0" t="s">
        <v>65</v>
      </c>
      <c r="D3587" s="0" t="s">
        <v>204</v>
      </c>
      <c r="E3587" s="0" t="n">
        <v>2026</v>
      </c>
      <c r="F3587" s="5" t="n">
        <v>1.64087323161032</v>
      </c>
      <c r="G3587" s="11" t="n">
        <v>0.0345</v>
      </c>
      <c r="H3587" s="5" t="n">
        <v>0.0566101264905561</v>
      </c>
      <c r="I3587" s="5" t="n">
        <v>1.58426310511977</v>
      </c>
    </row>
    <row r="3588" customFormat="false" ht="14.25" hidden="false" customHeight="false" outlineLevel="0" collapsed="false">
      <c r="A3588" s="0" t="s">
        <v>103</v>
      </c>
      <c r="B3588" s="0" t="s">
        <v>104</v>
      </c>
      <c r="C3588" s="0" t="s">
        <v>65</v>
      </c>
      <c r="D3588" s="0" t="s">
        <v>204</v>
      </c>
      <c r="E3588" s="0" t="n">
        <v>2026</v>
      </c>
      <c r="F3588" s="5" t="n">
        <v>35.8326855498342</v>
      </c>
      <c r="G3588" s="11" t="n">
        <v>0.0345</v>
      </c>
      <c r="H3588" s="5" t="n">
        <v>1.23622765146928</v>
      </c>
      <c r="I3588" s="5" t="n">
        <v>34.596457898365</v>
      </c>
    </row>
    <row r="3589" customFormat="false" ht="14.25" hidden="false" customHeight="false" outlineLevel="0" collapsed="false">
      <c r="A3589" s="0" t="s">
        <v>103</v>
      </c>
      <c r="B3589" s="0" t="s">
        <v>104</v>
      </c>
      <c r="C3589" s="0" t="s">
        <v>65</v>
      </c>
      <c r="D3589" s="0" t="s">
        <v>204</v>
      </c>
      <c r="E3589" s="0" t="n">
        <v>2026</v>
      </c>
      <c r="F3589" s="5" t="n">
        <v>64.3425039044017</v>
      </c>
      <c r="G3589" s="11" t="n">
        <v>0.0345</v>
      </c>
      <c r="H3589" s="5" t="n">
        <v>2.21981638470186</v>
      </c>
      <c r="I3589" s="5" t="n">
        <v>62.1226875196998</v>
      </c>
    </row>
    <row r="3590" customFormat="false" ht="14.25" hidden="false" customHeight="false" outlineLevel="0" collapsed="false">
      <c r="A3590" s="0" t="s">
        <v>103</v>
      </c>
      <c r="B3590" s="0" t="s">
        <v>104</v>
      </c>
      <c r="C3590" s="0" t="s">
        <v>65</v>
      </c>
      <c r="D3590" s="0" t="s">
        <v>204</v>
      </c>
      <c r="E3590" s="0" t="n">
        <v>2027</v>
      </c>
      <c r="F3590" s="5" t="n">
        <v>1.76442756898394</v>
      </c>
      <c r="G3590" s="11" t="n">
        <v>0.039</v>
      </c>
      <c r="H3590" s="5" t="n">
        <v>0.0688126751903735</v>
      </c>
      <c r="I3590" s="5" t="n">
        <v>1.69561489379356</v>
      </c>
    </row>
    <row r="3591" customFormat="false" ht="14.25" hidden="false" customHeight="false" outlineLevel="0" collapsed="false">
      <c r="A3591" s="0" t="s">
        <v>103</v>
      </c>
      <c r="B3591" s="0" t="s">
        <v>104</v>
      </c>
      <c r="C3591" s="0" t="s">
        <v>65</v>
      </c>
      <c r="D3591" s="0" t="s">
        <v>204</v>
      </c>
      <c r="E3591" s="0" t="n">
        <v>2027</v>
      </c>
      <c r="F3591" s="5" t="n">
        <v>34.5248629405519</v>
      </c>
      <c r="G3591" s="11" t="n">
        <v>0.039</v>
      </c>
      <c r="H3591" s="5" t="n">
        <v>1.34646965468152</v>
      </c>
      <c r="I3591" s="5" t="n">
        <v>33.1783932858704</v>
      </c>
    </row>
    <row r="3592" customFormat="false" ht="14.25" hidden="false" customHeight="false" outlineLevel="0" collapsed="false">
      <c r="A3592" s="0" t="s">
        <v>103</v>
      </c>
      <c r="B3592" s="0" t="s">
        <v>104</v>
      </c>
      <c r="C3592" s="0" t="s">
        <v>65</v>
      </c>
      <c r="D3592" s="0" t="s">
        <v>204</v>
      </c>
      <c r="E3592" s="0" t="n">
        <v>2027</v>
      </c>
      <c r="F3592" s="5" t="n">
        <v>62.7683226628977</v>
      </c>
      <c r="G3592" s="11" t="n">
        <v>0.039</v>
      </c>
      <c r="H3592" s="5" t="n">
        <v>2.44796458385301</v>
      </c>
      <c r="I3592" s="5" t="n">
        <v>60.3203580790447</v>
      </c>
    </row>
    <row r="3593" customFormat="false" ht="14.25" hidden="false" customHeight="false" outlineLevel="0" collapsed="false">
      <c r="A3593" s="0" t="s">
        <v>103</v>
      </c>
      <c r="B3593" s="0" t="s">
        <v>104</v>
      </c>
      <c r="C3593" s="0" t="s">
        <v>65</v>
      </c>
      <c r="D3593" s="0" t="s">
        <v>204</v>
      </c>
      <c r="E3593" s="0" t="n">
        <v>2028</v>
      </c>
      <c r="F3593" s="5" t="n">
        <v>1.91971316773025</v>
      </c>
      <c r="G3593" s="11" t="n">
        <v>0.0435</v>
      </c>
      <c r="H3593" s="5" t="n">
        <v>0.0835075227962658</v>
      </c>
      <c r="I3593" s="5" t="n">
        <v>1.83620564493398</v>
      </c>
    </row>
    <row r="3594" customFormat="false" ht="14.25" hidden="false" customHeight="false" outlineLevel="0" collapsed="false">
      <c r="A3594" s="0" t="s">
        <v>103</v>
      </c>
      <c r="B3594" s="0" t="s">
        <v>104</v>
      </c>
      <c r="C3594" s="0" t="s">
        <v>65</v>
      </c>
      <c r="D3594" s="0" t="s">
        <v>204</v>
      </c>
      <c r="E3594" s="0" t="n">
        <v>2028</v>
      </c>
      <c r="F3594" s="5" t="n">
        <v>33.5776221428425</v>
      </c>
      <c r="G3594" s="11" t="n">
        <v>0.0435</v>
      </c>
      <c r="H3594" s="5" t="n">
        <v>1.46062656321365</v>
      </c>
      <c r="I3594" s="5" t="n">
        <v>32.1169955796289</v>
      </c>
    </row>
    <row r="3595" customFormat="false" ht="14.25" hidden="false" customHeight="false" outlineLevel="0" collapsed="false">
      <c r="A3595" s="0" t="s">
        <v>103</v>
      </c>
      <c r="B3595" s="0" t="s">
        <v>104</v>
      </c>
      <c r="C3595" s="0" t="s">
        <v>65</v>
      </c>
      <c r="D3595" s="0" t="s">
        <v>204</v>
      </c>
      <c r="E3595" s="0" t="n">
        <v>2028</v>
      </c>
      <c r="F3595" s="5" t="n">
        <v>61.9512059057741</v>
      </c>
      <c r="G3595" s="11" t="n">
        <v>0.0435</v>
      </c>
      <c r="H3595" s="5" t="n">
        <v>2.69487745690117</v>
      </c>
      <c r="I3595" s="5" t="n">
        <v>59.2563284488729</v>
      </c>
    </row>
    <row r="3596" customFormat="false" ht="14.25" hidden="false" customHeight="false" outlineLevel="0" collapsed="false">
      <c r="A3596" s="0" t="s">
        <v>103</v>
      </c>
      <c r="B3596" s="0" t="s">
        <v>104</v>
      </c>
      <c r="C3596" s="0" t="s">
        <v>65</v>
      </c>
      <c r="D3596" s="0" t="s">
        <v>204</v>
      </c>
      <c r="E3596" s="0" t="n">
        <v>2029</v>
      </c>
      <c r="F3596" s="5" t="n">
        <v>2.09828677585514</v>
      </c>
      <c r="G3596" s="11" t="n">
        <v>0.048</v>
      </c>
      <c r="H3596" s="5" t="n">
        <v>0.100717765241047</v>
      </c>
      <c r="I3596" s="5" t="n">
        <v>1.99756901061409</v>
      </c>
    </row>
    <row r="3597" customFormat="false" ht="14.25" hidden="false" customHeight="false" outlineLevel="0" collapsed="false">
      <c r="A3597" s="0" t="s">
        <v>103</v>
      </c>
      <c r="B3597" s="0" t="s">
        <v>104</v>
      </c>
      <c r="C3597" s="0" t="s">
        <v>65</v>
      </c>
      <c r="D3597" s="0" t="s">
        <v>204</v>
      </c>
      <c r="E3597" s="0" t="n">
        <v>2029</v>
      </c>
      <c r="F3597" s="5" t="n">
        <v>32.7906022571769</v>
      </c>
      <c r="G3597" s="11" t="n">
        <v>0.048</v>
      </c>
      <c r="H3597" s="5" t="n">
        <v>1.57394890834449</v>
      </c>
      <c r="I3597" s="5" t="n">
        <v>31.2166533488324</v>
      </c>
    </row>
    <row r="3598" customFormat="false" ht="14.25" hidden="false" customHeight="false" outlineLevel="0" collapsed="false">
      <c r="A3598" s="0" t="s">
        <v>103</v>
      </c>
      <c r="B3598" s="0" t="s">
        <v>104</v>
      </c>
      <c r="C3598" s="0" t="s">
        <v>65</v>
      </c>
      <c r="D3598" s="0" t="s">
        <v>204</v>
      </c>
      <c r="E3598" s="0" t="n">
        <v>2029</v>
      </c>
      <c r="F3598" s="5" t="n">
        <v>62.2051236024968</v>
      </c>
      <c r="G3598" s="11" t="n">
        <v>0.048</v>
      </c>
      <c r="H3598" s="5" t="n">
        <v>2.98584593291985</v>
      </c>
      <c r="I3598" s="5" t="n">
        <v>59.219277669577</v>
      </c>
    </row>
    <row r="3599" customFormat="false" ht="14.25" hidden="false" customHeight="false" outlineLevel="0" collapsed="false">
      <c r="A3599" s="0" t="s">
        <v>103</v>
      </c>
      <c r="B3599" s="0" t="s">
        <v>104</v>
      </c>
      <c r="C3599" s="0" t="s">
        <v>65</v>
      </c>
      <c r="D3599" s="0" t="s">
        <v>204</v>
      </c>
      <c r="E3599" s="0" t="n">
        <v>2030</v>
      </c>
      <c r="F3599" s="5" t="n">
        <v>2.26507540054852</v>
      </c>
      <c r="G3599" s="11" t="n">
        <v>0.0525</v>
      </c>
      <c r="H3599" s="5" t="n">
        <v>0.118916458528797</v>
      </c>
      <c r="I3599" s="5" t="n">
        <v>2.14615894201972</v>
      </c>
    </row>
    <row r="3600" customFormat="false" ht="14.25" hidden="false" customHeight="false" outlineLevel="0" collapsed="false">
      <c r="A3600" s="0" t="s">
        <v>103</v>
      </c>
      <c r="B3600" s="0" t="s">
        <v>104</v>
      </c>
      <c r="C3600" s="0" t="s">
        <v>65</v>
      </c>
      <c r="D3600" s="0" t="s">
        <v>204</v>
      </c>
      <c r="E3600" s="0" t="n">
        <v>2030</v>
      </c>
      <c r="F3600" s="5" t="n">
        <v>31.948932765276</v>
      </c>
      <c r="G3600" s="11" t="n">
        <v>0.0525</v>
      </c>
      <c r="H3600" s="5" t="n">
        <v>1.67731897017699</v>
      </c>
      <c r="I3600" s="5" t="n">
        <v>30.271613795099</v>
      </c>
    </row>
    <row r="3601" customFormat="false" ht="14.25" hidden="false" customHeight="false" outlineLevel="0" collapsed="false">
      <c r="A3601" s="0" t="s">
        <v>103</v>
      </c>
      <c r="B3601" s="0" t="s">
        <v>104</v>
      </c>
      <c r="C3601" s="0" t="s">
        <v>65</v>
      </c>
      <c r="D3601" s="0" t="s">
        <v>204</v>
      </c>
      <c r="E3601" s="0" t="n">
        <v>2030</v>
      </c>
      <c r="F3601" s="5" t="n">
        <v>62.3980935700488</v>
      </c>
      <c r="G3601" s="11" t="n">
        <v>0.0525</v>
      </c>
      <c r="H3601" s="5" t="n">
        <v>3.27589991242756</v>
      </c>
      <c r="I3601" s="5" t="n">
        <v>59.1221936576212</v>
      </c>
    </row>
    <row r="3602" customFormat="false" ht="14.25" hidden="false" customHeight="false" outlineLevel="0" collapsed="false">
      <c r="A3602" s="0" t="s">
        <v>103</v>
      </c>
      <c r="B3602" s="0" t="s">
        <v>104</v>
      </c>
      <c r="C3602" s="0" t="s">
        <v>65</v>
      </c>
      <c r="D3602" s="0" t="s">
        <v>204</v>
      </c>
      <c r="E3602" s="0" t="n">
        <v>2031</v>
      </c>
      <c r="F3602" s="5" t="n">
        <v>2.46355824196207</v>
      </c>
      <c r="G3602" s="11" t="n">
        <v>0.057</v>
      </c>
      <c r="H3602" s="5" t="n">
        <v>0.140422819791838</v>
      </c>
      <c r="I3602" s="5" t="n">
        <v>2.32313542217023</v>
      </c>
    </row>
    <row r="3603" customFormat="false" ht="14.25" hidden="false" customHeight="false" outlineLevel="0" collapsed="false">
      <c r="A3603" s="0" t="s">
        <v>103</v>
      </c>
      <c r="B3603" s="0" t="s">
        <v>104</v>
      </c>
      <c r="C3603" s="0" t="s">
        <v>65</v>
      </c>
      <c r="D3603" s="0" t="s">
        <v>204</v>
      </c>
      <c r="E3603" s="0" t="n">
        <v>2031</v>
      </c>
      <c r="F3603" s="5" t="n">
        <v>31.2295766920073</v>
      </c>
      <c r="G3603" s="11" t="n">
        <v>0.057</v>
      </c>
      <c r="H3603" s="5" t="n">
        <v>1.78008587144441</v>
      </c>
      <c r="I3603" s="5" t="n">
        <v>29.4494908205628</v>
      </c>
    </row>
    <row r="3604" customFormat="false" ht="14.25" hidden="false" customHeight="false" outlineLevel="0" collapsed="false">
      <c r="A3604" s="0" t="s">
        <v>103</v>
      </c>
      <c r="B3604" s="0" t="s">
        <v>104</v>
      </c>
      <c r="C3604" s="0" t="s">
        <v>65</v>
      </c>
      <c r="D3604" s="0" t="s">
        <v>204</v>
      </c>
      <c r="E3604" s="0" t="n">
        <v>2031</v>
      </c>
      <c r="F3604" s="5" t="n">
        <v>62.6992908950187</v>
      </c>
      <c r="G3604" s="11" t="n">
        <v>0.057</v>
      </c>
      <c r="H3604" s="5" t="n">
        <v>3.57385958101607</v>
      </c>
      <c r="I3604" s="5" t="n">
        <v>59.1254313140026</v>
      </c>
    </row>
    <row r="3605" customFormat="false" ht="14.25" hidden="false" customHeight="false" outlineLevel="0" collapsed="false">
      <c r="A3605" s="0" t="s">
        <v>103</v>
      </c>
      <c r="B3605" s="0" t="s">
        <v>104</v>
      </c>
      <c r="C3605" s="0" t="s">
        <v>65</v>
      </c>
      <c r="D3605" s="0" t="s">
        <v>204</v>
      </c>
      <c r="E3605" s="0" t="n">
        <v>2032</v>
      </c>
      <c r="F3605" s="5" t="n">
        <v>2.67727365392929</v>
      </c>
      <c r="G3605" s="11" t="n">
        <v>0.0615</v>
      </c>
      <c r="H3605" s="5" t="n">
        <v>0.164652329716651</v>
      </c>
      <c r="I3605" s="5" t="n">
        <v>2.51262132421264</v>
      </c>
    </row>
    <row r="3606" customFormat="false" ht="14.25" hidden="false" customHeight="false" outlineLevel="0" collapsed="false">
      <c r="A3606" s="0" t="s">
        <v>103</v>
      </c>
      <c r="B3606" s="0" t="s">
        <v>104</v>
      </c>
      <c r="C3606" s="0" t="s">
        <v>65</v>
      </c>
      <c r="D3606" s="0" t="s">
        <v>204</v>
      </c>
      <c r="E3606" s="0" t="n">
        <v>2032</v>
      </c>
      <c r="F3606" s="5" t="n">
        <v>30.6635368451318</v>
      </c>
      <c r="G3606" s="11" t="n">
        <v>0.0615</v>
      </c>
      <c r="H3606" s="5" t="n">
        <v>1.88580751597561</v>
      </c>
      <c r="I3606" s="5" t="n">
        <v>28.7777293291562</v>
      </c>
    </row>
    <row r="3607" customFormat="false" ht="14.25" hidden="false" customHeight="false" outlineLevel="0" collapsed="false">
      <c r="A3607" s="0" t="s">
        <v>103</v>
      </c>
      <c r="B3607" s="0" t="s">
        <v>104</v>
      </c>
      <c r="C3607" s="0" t="s">
        <v>65</v>
      </c>
      <c r="D3607" s="0" t="s">
        <v>204</v>
      </c>
      <c r="E3607" s="0" t="n">
        <v>2032</v>
      </c>
      <c r="F3607" s="5" t="n">
        <v>63.4883152354112</v>
      </c>
      <c r="G3607" s="11" t="n">
        <v>0.0615</v>
      </c>
      <c r="H3607" s="5" t="n">
        <v>3.90453138697779</v>
      </c>
      <c r="I3607" s="5" t="n">
        <v>59.5837838484334</v>
      </c>
    </row>
    <row r="3608" customFormat="false" ht="14.25" hidden="false" customHeight="false" outlineLevel="0" collapsed="false">
      <c r="A3608" s="0" t="s">
        <v>103</v>
      </c>
      <c r="B3608" s="0" t="s">
        <v>104</v>
      </c>
      <c r="C3608" s="0" t="s">
        <v>65</v>
      </c>
      <c r="D3608" s="0" t="s">
        <v>204</v>
      </c>
      <c r="E3608" s="0" t="n">
        <v>2033</v>
      </c>
      <c r="F3608" s="5" t="n">
        <v>2.92071088869179</v>
      </c>
      <c r="G3608" s="11" t="n">
        <v>0.066</v>
      </c>
      <c r="H3608" s="5" t="n">
        <v>0.192766918653658</v>
      </c>
      <c r="I3608" s="5" t="n">
        <v>2.72794397003813</v>
      </c>
    </row>
    <row r="3609" customFormat="false" ht="14.25" hidden="false" customHeight="false" outlineLevel="0" collapsed="false">
      <c r="A3609" s="0" t="s">
        <v>103</v>
      </c>
      <c r="B3609" s="0" t="s">
        <v>104</v>
      </c>
      <c r="C3609" s="0" t="s">
        <v>65</v>
      </c>
      <c r="D3609" s="0" t="s">
        <v>204</v>
      </c>
      <c r="E3609" s="0" t="n">
        <v>2033</v>
      </c>
      <c r="F3609" s="5" t="n">
        <v>30.2709192894914</v>
      </c>
      <c r="G3609" s="11" t="n">
        <v>0.066</v>
      </c>
      <c r="H3609" s="5" t="n">
        <v>1.99788067310643</v>
      </c>
      <c r="I3609" s="5" t="n">
        <v>28.273038616385</v>
      </c>
    </row>
    <row r="3610" customFormat="false" ht="14.25" hidden="false" customHeight="false" outlineLevel="0" collapsed="false">
      <c r="A3610" s="0" t="s">
        <v>103</v>
      </c>
      <c r="B3610" s="0" t="s">
        <v>104</v>
      </c>
      <c r="C3610" s="0" t="s">
        <v>65</v>
      </c>
      <c r="D3610" s="0" t="s">
        <v>204</v>
      </c>
      <c r="E3610" s="0" t="n">
        <v>2033</v>
      </c>
      <c r="F3610" s="5" t="n">
        <v>64.5521283791131</v>
      </c>
      <c r="G3610" s="11" t="n">
        <v>0.066</v>
      </c>
      <c r="H3610" s="5" t="n">
        <v>4.26044047302147</v>
      </c>
      <c r="I3610" s="5" t="n">
        <v>60.2916879060917</v>
      </c>
    </row>
    <row r="3611" customFormat="false" ht="14.25" hidden="false" customHeight="false" outlineLevel="0" collapsed="false">
      <c r="A3611" s="0" t="s">
        <v>103</v>
      </c>
      <c r="B3611" s="0" t="s">
        <v>104</v>
      </c>
      <c r="C3611" s="0" t="s">
        <v>65</v>
      </c>
      <c r="D3611" s="0" t="s">
        <v>204</v>
      </c>
      <c r="E3611" s="0" t="n">
        <v>2034</v>
      </c>
      <c r="F3611" s="5" t="n">
        <v>3.16854666944008</v>
      </c>
      <c r="G3611" s="11" t="n">
        <v>0.0705</v>
      </c>
      <c r="H3611" s="5" t="n">
        <v>0.223382540195526</v>
      </c>
      <c r="I3611" s="5" t="n">
        <v>2.94516412924456</v>
      </c>
    </row>
    <row r="3612" customFormat="false" ht="14.25" hidden="false" customHeight="false" outlineLevel="0" collapsed="false">
      <c r="A3612" s="0" t="s">
        <v>103</v>
      </c>
      <c r="B3612" s="0" t="s">
        <v>104</v>
      </c>
      <c r="C3612" s="0" t="s">
        <v>65</v>
      </c>
      <c r="D3612" s="0" t="s">
        <v>204</v>
      </c>
      <c r="E3612" s="0" t="n">
        <v>2034</v>
      </c>
      <c r="F3612" s="5" t="n">
        <v>29.872351031679</v>
      </c>
      <c r="G3612" s="11" t="n">
        <v>0.0705</v>
      </c>
      <c r="H3612" s="5" t="n">
        <v>2.10600074773337</v>
      </c>
      <c r="I3612" s="5" t="n">
        <v>27.7663502839457</v>
      </c>
    </row>
    <row r="3613" customFormat="false" ht="14.25" hidden="false" customHeight="false" outlineLevel="0" collapsed="false">
      <c r="A3613" s="0" t="s">
        <v>103</v>
      </c>
      <c r="B3613" s="0" t="s">
        <v>104</v>
      </c>
      <c r="C3613" s="0" t="s">
        <v>65</v>
      </c>
      <c r="D3613" s="0" t="s">
        <v>204</v>
      </c>
      <c r="E3613" s="0" t="n">
        <v>2034</v>
      </c>
      <c r="F3613" s="5" t="n">
        <v>65.547081393252</v>
      </c>
      <c r="G3613" s="11" t="n">
        <v>0.0705</v>
      </c>
      <c r="H3613" s="5" t="n">
        <v>4.62106923822426</v>
      </c>
      <c r="I3613" s="5" t="n">
        <v>60.9260121550277</v>
      </c>
    </row>
    <row r="3614" customFormat="false" ht="14.25" hidden="false" customHeight="false" outlineLevel="0" collapsed="false">
      <c r="A3614" s="0" t="s">
        <v>103</v>
      </c>
      <c r="B3614" s="0" t="s">
        <v>104</v>
      </c>
      <c r="C3614" s="0" t="s">
        <v>65</v>
      </c>
      <c r="D3614" s="0" t="s">
        <v>204</v>
      </c>
      <c r="E3614" s="0" t="n">
        <v>2035</v>
      </c>
      <c r="F3614" s="5" t="n">
        <v>3.45654074259318</v>
      </c>
      <c r="G3614" s="11" t="n">
        <v>0.075</v>
      </c>
      <c r="H3614" s="5" t="n">
        <v>0.259240555694489</v>
      </c>
      <c r="I3614" s="5" t="n">
        <v>3.19730018689869</v>
      </c>
    </row>
    <row r="3615" customFormat="false" ht="14.25" hidden="false" customHeight="false" outlineLevel="0" collapsed="false">
      <c r="A3615" s="0" t="s">
        <v>103</v>
      </c>
      <c r="B3615" s="0" t="s">
        <v>104</v>
      </c>
      <c r="C3615" s="0" t="s">
        <v>65</v>
      </c>
      <c r="D3615" s="0" t="s">
        <v>204</v>
      </c>
      <c r="E3615" s="0" t="n">
        <v>2035</v>
      </c>
      <c r="F3615" s="5" t="n">
        <v>29.5077578281118</v>
      </c>
      <c r="G3615" s="11" t="n">
        <v>0.075</v>
      </c>
      <c r="H3615" s="5" t="n">
        <v>2.21308183710838</v>
      </c>
      <c r="I3615" s="5" t="n">
        <v>27.2946759910034</v>
      </c>
    </row>
    <row r="3616" customFormat="false" ht="14.25" hidden="false" customHeight="false" outlineLevel="0" collapsed="false">
      <c r="A3616" s="0" t="s">
        <v>103</v>
      </c>
      <c r="B3616" s="0" t="s">
        <v>104</v>
      </c>
      <c r="C3616" s="0" t="s">
        <v>65</v>
      </c>
      <c r="D3616" s="0" t="s">
        <v>204</v>
      </c>
      <c r="E3616" s="0" t="n">
        <v>2035</v>
      </c>
      <c r="F3616" s="5" t="n">
        <v>66.6580188395845</v>
      </c>
      <c r="G3616" s="11" t="n">
        <v>0.075</v>
      </c>
      <c r="H3616" s="5" t="n">
        <v>4.99935141296884</v>
      </c>
      <c r="I3616" s="5" t="n">
        <v>61.6586674266157</v>
      </c>
    </row>
    <row r="3617" customFormat="false" ht="14.25" hidden="false" customHeight="false" outlineLevel="0" collapsed="false">
      <c r="A3617" s="0" t="s">
        <v>103</v>
      </c>
      <c r="B3617" s="0" t="s">
        <v>104</v>
      </c>
      <c r="C3617" s="0" t="s">
        <v>65</v>
      </c>
      <c r="D3617" s="0" t="s">
        <v>204</v>
      </c>
      <c r="E3617" s="0" t="n">
        <v>2036</v>
      </c>
      <c r="F3617" s="5" t="n">
        <v>3.69774759709786</v>
      </c>
      <c r="G3617" s="11" t="n">
        <v>0.081</v>
      </c>
      <c r="H3617" s="5" t="n">
        <v>0.299517555364927</v>
      </c>
      <c r="I3617" s="5" t="n">
        <v>3.39823004173294</v>
      </c>
    </row>
    <row r="3618" customFormat="false" ht="14.25" hidden="false" customHeight="false" outlineLevel="0" collapsed="false">
      <c r="A3618" s="0" t="s">
        <v>103</v>
      </c>
      <c r="B3618" s="0" t="s">
        <v>104</v>
      </c>
      <c r="C3618" s="0" t="s">
        <v>65</v>
      </c>
      <c r="D3618" s="0" t="s">
        <v>204</v>
      </c>
      <c r="E3618" s="0" t="n">
        <v>2036</v>
      </c>
      <c r="F3618" s="5" t="n">
        <v>28.8236911141515</v>
      </c>
      <c r="G3618" s="11" t="n">
        <v>0.081</v>
      </c>
      <c r="H3618" s="5" t="n">
        <v>2.33471898024627</v>
      </c>
      <c r="I3618" s="5" t="n">
        <v>26.4889721339052</v>
      </c>
    </row>
    <row r="3619" customFormat="false" ht="14.25" hidden="false" customHeight="false" outlineLevel="0" collapsed="false">
      <c r="A3619" s="0" t="s">
        <v>103</v>
      </c>
      <c r="B3619" s="0" t="s">
        <v>104</v>
      </c>
      <c r="C3619" s="0" t="s">
        <v>65</v>
      </c>
      <c r="D3619" s="0" t="s">
        <v>204</v>
      </c>
      <c r="E3619" s="0" t="n">
        <v>2036</v>
      </c>
      <c r="F3619" s="5" t="n">
        <v>67.0065553679671</v>
      </c>
      <c r="G3619" s="11" t="n">
        <v>0.081</v>
      </c>
      <c r="H3619" s="5" t="n">
        <v>5.42753098480533</v>
      </c>
      <c r="I3619" s="5" t="n">
        <v>61.5790243831617</v>
      </c>
    </row>
    <row r="3620" customFormat="false" ht="14.25" hidden="false" customHeight="false" outlineLevel="0" collapsed="false">
      <c r="A3620" s="0" t="s">
        <v>103</v>
      </c>
      <c r="B3620" s="0" t="s">
        <v>104</v>
      </c>
      <c r="C3620" s="0" t="s">
        <v>65</v>
      </c>
      <c r="D3620" s="0" t="s">
        <v>204</v>
      </c>
      <c r="E3620" s="0" t="n">
        <v>2037</v>
      </c>
      <c r="F3620" s="5" t="n">
        <v>3.95460576943666</v>
      </c>
      <c r="G3620" s="11" t="n">
        <v>0.087</v>
      </c>
      <c r="H3620" s="5" t="n">
        <v>0.344050701940989</v>
      </c>
      <c r="I3620" s="5" t="n">
        <v>3.61055506749567</v>
      </c>
    </row>
    <row r="3621" customFormat="false" ht="14.25" hidden="false" customHeight="false" outlineLevel="0" collapsed="false">
      <c r="A3621" s="0" t="s">
        <v>103</v>
      </c>
      <c r="B3621" s="0" t="s">
        <v>104</v>
      </c>
      <c r="C3621" s="0" t="s">
        <v>65</v>
      </c>
      <c r="D3621" s="0" t="s">
        <v>204</v>
      </c>
      <c r="E3621" s="0" t="n">
        <v>2037</v>
      </c>
      <c r="F3621" s="5" t="n">
        <v>28.2262460373919</v>
      </c>
      <c r="G3621" s="11" t="n">
        <v>0.087</v>
      </c>
      <c r="H3621" s="5" t="n">
        <v>2.4556834052531</v>
      </c>
      <c r="I3621" s="5" t="n">
        <v>25.7705626321388</v>
      </c>
    </row>
    <row r="3622" customFormat="false" ht="14.25" hidden="false" customHeight="false" outlineLevel="0" collapsed="false">
      <c r="A3622" s="0" t="s">
        <v>103</v>
      </c>
      <c r="B3622" s="0" t="s">
        <v>104</v>
      </c>
      <c r="C3622" s="0" t="s">
        <v>65</v>
      </c>
      <c r="D3622" s="0" t="s">
        <v>204</v>
      </c>
      <c r="E3622" s="0" t="n">
        <v>2037</v>
      </c>
      <c r="F3622" s="5" t="n">
        <v>67.4289581514602</v>
      </c>
      <c r="G3622" s="11" t="n">
        <v>0.087</v>
      </c>
      <c r="H3622" s="5" t="n">
        <v>5.86631935917704</v>
      </c>
      <c r="I3622" s="5" t="n">
        <v>61.5626387922832</v>
      </c>
    </row>
    <row r="3623" customFormat="false" ht="14.25" hidden="false" customHeight="false" outlineLevel="0" collapsed="false">
      <c r="A3623" s="0" t="s">
        <v>103</v>
      </c>
      <c r="B3623" s="0" t="s">
        <v>104</v>
      </c>
      <c r="C3623" s="0" t="s">
        <v>65</v>
      </c>
      <c r="D3623" s="0" t="s">
        <v>204</v>
      </c>
      <c r="E3623" s="0" t="n">
        <v>2038</v>
      </c>
      <c r="F3623" s="5" t="n">
        <v>4.19680335010299</v>
      </c>
      <c r="G3623" s="11" t="n">
        <v>0.093</v>
      </c>
      <c r="H3623" s="5" t="n">
        <v>0.390302711559578</v>
      </c>
      <c r="I3623" s="5" t="n">
        <v>3.80650063854341</v>
      </c>
    </row>
    <row r="3624" customFormat="false" ht="14.25" hidden="false" customHeight="false" outlineLevel="0" collapsed="false">
      <c r="A3624" s="0" t="s">
        <v>103</v>
      </c>
      <c r="B3624" s="0" t="s">
        <v>104</v>
      </c>
      <c r="C3624" s="0" t="s">
        <v>65</v>
      </c>
      <c r="D3624" s="0" t="s">
        <v>204</v>
      </c>
      <c r="E3624" s="0" t="n">
        <v>2038</v>
      </c>
      <c r="F3624" s="5" t="n">
        <v>27.6835010260032</v>
      </c>
      <c r="G3624" s="11" t="n">
        <v>0.093</v>
      </c>
      <c r="H3624" s="5" t="n">
        <v>2.5745655954183</v>
      </c>
      <c r="I3624" s="5" t="n">
        <v>25.1089354305849</v>
      </c>
    </row>
    <row r="3625" customFormat="false" ht="14.25" hidden="false" customHeight="false" outlineLevel="0" collapsed="false">
      <c r="A3625" s="0" t="s">
        <v>103</v>
      </c>
      <c r="B3625" s="0" t="s">
        <v>104</v>
      </c>
      <c r="C3625" s="0" t="s">
        <v>65</v>
      </c>
      <c r="D3625" s="0" t="s">
        <v>204</v>
      </c>
      <c r="E3625" s="0" t="n">
        <v>2038</v>
      </c>
      <c r="F3625" s="5" t="n">
        <v>67.8065090816683</v>
      </c>
      <c r="G3625" s="11" t="n">
        <v>0.093</v>
      </c>
      <c r="H3625" s="5" t="n">
        <v>6.30600534459516</v>
      </c>
      <c r="I3625" s="5" t="n">
        <v>61.5005037370732</v>
      </c>
    </row>
    <row r="3626" customFormat="false" ht="14.25" hidden="false" customHeight="false" outlineLevel="0" collapsed="false">
      <c r="A3626" s="0" t="s">
        <v>103</v>
      </c>
      <c r="B3626" s="0" t="s">
        <v>104</v>
      </c>
      <c r="C3626" s="0" t="s">
        <v>65</v>
      </c>
      <c r="D3626" s="0" t="s">
        <v>204</v>
      </c>
      <c r="E3626" s="0" t="n">
        <v>2039</v>
      </c>
      <c r="F3626" s="5" t="n">
        <v>4.46868187097965</v>
      </c>
      <c r="G3626" s="11" t="n">
        <v>0.099</v>
      </c>
      <c r="H3626" s="5" t="n">
        <v>0.442399505226985</v>
      </c>
      <c r="I3626" s="5" t="n">
        <v>4.02628236575266</v>
      </c>
    </row>
    <row r="3627" customFormat="false" ht="14.25" hidden="false" customHeight="false" outlineLevel="0" collapsed="false">
      <c r="A3627" s="0" t="s">
        <v>103</v>
      </c>
      <c r="B3627" s="0" t="s">
        <v>104</v>
      </c>
      <c r="C3627" s="0" t="s">
        <v>65</v>
      </c>
      <c r="D3627" s="0" t="s">
        <v>204</v>
      </c>
      <c r="E3627" s="0" t="n">
        <v>2039</v>
      </c>
      <c r="F3627" s="5" t="n">
        <v>27.6199230236102</v>
      </c>
      <c r="G3627" s="11" t="n">
        <v>0.099</v>
      </c>
      <c r="H3627" s="5" t="n">
        <v>2.73437237933741</v>
      </c>
      <c r="I3627" s="5" t="n">
        <v>24.8855506442728</v>
      </c>
    </row>
    <row r="3628" customFormat="false" ht="14.25" hidden="false" customHeight="false" outlineLevel="0" collapsed="false">
      <c r="A3628" s="0" t="s">
        <v>103</v>
      </c>
      <c r="B3628" s="0" t="s">
        <v>104</v>
      </c>
      <c r="C3628" s="0" t="s">
        <v>65</v>
      </c>
      <c r="D3628" s="0" t="s">
        <v>204</v>
      </c>
      <c r="E3628" s="0" t="n">
        <v>2039</v>
      </c>
      <c r="F3628" s="5" t="n">
        <v>68.1632107374983</v>
      </c>
      <c r="G3628" s="11" t="n">
        <v>0.099</v>
      </c>
      <c r="H3628" s="5" t="n">
        <v>6.74815786301233</v>
      </c>
      <c r="I3628" s="5" t="n">
        <v>61.4150528744859</v>
      </c>
    </row>
    <row r="3629" customFormat="false" ht="14.25" hidden="false" customHeight="false" outlineLevel="0" collapsed="false">
      <c r="A3629" s="0" t="s">
        <v>103</v>
      </c>
      <c r="B3629" s="0" t="s">
        <v>104</v>
      </c>
      <c r="C3629" s="0" t="s">
        <v>65</v>
      </c>
      <c r="D3629" s="0" t="s">
        <v>204</v>
      </c>
      <c r="E3629" s="0" t="n">
        <v>2040</v>
      </c>
      <c r="F3629" s="5" t="n">
        <v>4.79081147475343</v>
      </c>
      <c r="G3629" s="11" t="n">
        <v>0.105</v>
      </c>
      <c r="H3629" s="5" t="n">
        <v>0.503035204849111</v>
      </c>
      <c r="I3629" s="5" t="n">
        <v>4.28777626990432</v>
      </c>
    </row>
    <row r="3630" customFormat="false" ht="14.25" hidden="false" customHeight="false" outlineLevel="0" collapsed="false">
      <c r="A3630" s="0" t="s">
        <v>103</v>
      </c>
      <c r="B3630" s="0" t="s">
        <v>104</v>
      </c>
      <c r="C3630" s="0" t="s">
        <v>65</v>
      </c>
      <c r="D3630" s="0" t="s">
        <v>204</v>
      </c>
      <c r="E3630" s="0" t="n">
        <v>2040</v>
      </c>
      <c r="F3630" s="5" t="n">
        <v>27.009393575258</v>
      </c>
      <c r="G3630" s="11" t="n">
        <v>0.105</v>
      </c>
      <c r="H3630" s="5" t="n">
        <v>2.83598632540209</v>
      </c>
      <c r="I3630" s="5" t="n">
        <v>24.1734072498559</v>
      </c>
    </row>
    <row r="3631" customFormat="false" ht="14.25" hidden="false" customHeight="false" outlineLevel="0" collapsed="false">
      <c r="A3631" s="0" t="s">
        <v>103</v>
      </c>
      <c r="B3631" s="0" t="s">
        <v>104</v>
      </c>
      <c r="C3631" s="0" t="s">
        <v>65</v>
      </c>
      <c r="D3631" s="0" t="s">
        <v>204</v>
      </c>
      <c r="E3631" s="0" t="n">
        <v>2040</v>
      </c>
      <c r="F3631" s="5" t="n">
        <v>68.5663501751703</v>
      </c>
      <c r="G3631" s="11" t="n">
        <v>0.105</v>
      </c>
      <c r="H3631" s="5" t="n">
        <v>7.19946676839289</v>
      </c>
      <c r="I3631" s="5" t="n">
        <v>61.3668834067775</v>
      </c>
    </row>
    <row r="3632" customFormat="false" ht="14.25" hidden="false" customHeight="false" outlineLevel="0" collapsed="false">
      <c r="A3632" s="0" t="s">
        <v>103</v>
      </c>
      <c r="B3632" s="0" t="s">
        <v>104</v>
      </c>
      <c r="C3632" s="0" t="s">
        <v>65</v>
      </c>
      <c r="D3632" s="0" t="s">
        <v>205</v>
      </c>
      <c r="E3632" s="0" t="n">
        <v>2025</v>
      </c>
      <c r="F3632" s="5" t="n">
        <v>-0.0877122717913966</v>
      </c>
      <c r="G3632" s="11" t="n">
        <v>0.024627</v>
      </c>
      <c r="H3632" s="5" t="n">
        <v>-0.00216009011740672</v>
      </c>
      <c r="I3632" s="5" t="n">
        <v>-0.0855521816739899</v>
      </c>
    </row>
    <row r="3633" customFormat="false" ht="14.25" hidden="false" customHeight="false" outlineLevel="0" collapsed="false">
      <c r="A3633" s="0" t="s">
        <v>103</v>
      </c>
      <c r="B3633" s="0" t="s">
        <v>104</v>
      </c>
      <c r="C3633" s="0" t="s">
        <v>65</v>
      </c>
      <c r="D3633" s="0" t="s">
        <v>205</v>
      </c>
      <c r="E3633" s="0" t="n">
        <v>2026</v>
      </c>
      <c r="F3633" s="5" t="n">
        <v>-0.403594919215452</v>
      </c>
      <c r="G3633" s="11" t="n">
        <v>0.0291022</v>
      </c>
      <c r="H3633" s="5" t="n">
        <v>-0.0117455000579919</v>
      </c>
      <c r="I3633" s="5" t="n">
        <v>-0.39184941915746</v>
      </c>
    </row>
    <row r="3634" customFormat="false" ht="14.25" hidden="false" customHeight="false" outlineLevel="0" collapsed="false">
      <c r="A3634" s="0" t="s">
        <v>103</v>
      </c>
      <c r="B3634" s="0" t="s">
        <v>104</v>
      </c>
      <c r="C3634" s="0" t="s">
        <v>65</v>
      </c>
      <c r="D3634" s="0" t="s">
        <v>205</v>
      </c>
      <c r="E3634" s="0" t="n">
        <v>2027</v>
      </c>
      <c r="F3634" s="5" t="n">
        <v>-0.497366518561077</v>
      </c>
      <c r="G3634" s="11" t="n">
        <v>0.0335774</v>
      </c>
      <c r="H3634" s="5" t="n">
        <v>-0.0167002745403327</v>
      </c>
      <c r="I3634" s="5" t="n">
        <v>-0.480666244020744</v>
      </c>
    </row>
    <row r="3635" customFormat="false" ht="14.25" hidden="false" customHeight="false" outlineLevel="0" collapsed="false">
      <c r="A3635" s="0" t="s">
        <v>103</v>
      </c>
      <c r="B3635" s="0" t="s">
        <v>104</v>
      </c>
      <c r="C3635" s="0" t="s">
        <v>65</v>
      </c>
      <c r="D3635" s="0" t="s">
        <v>205</v>
      </c>
      <c r="E3635" s="0" t="n">
        <v>2028</v>
      </c>
      <c r="F3635" s="5" t="n">
        <v>-0.618495919043484</v>
      </c>
      <c r="G3635" s="11" t="n">
        <v>0.0380526</v>
      </c>
      <c r="H3635" s="5" t="n">
        <v>-0.0235353778089941</v>
      </c>
      <c r="I3635" s="5" t="n">
        <v>-0.59496054123449</v>
      </c>
    </row>
    <row r="3636" customFormat="false" ht="14.25" hidden="false" customHeight="false" outlineLevel="0" collapsed="false">
      <c r="A3636" s="0" t="s">
        <v>103</v>
      </c>
      <c r="B3636" s="0" t="s">
        <v>104</v>
      </c>
      <c r="C3636" s="0" t="s">
        <v>65</v>
      </c>
      <c r="D3636" s="0" t="s">
        <v>205</v>
      </c>
      <c r="E3636" s="0" t="n">
        <v>2029</v>
      </c>
      <c r="F3636" s="5" t="n">
        <v>-0.676869759932326</v>
      </c>
      <c r="G3636" s="11" t="n">
        <v>0.0425278</v>
      </c>
      <c r="H3636" s="5" t="n">
        <v>-0.02878578177645</v>
      </c>
      <c r="I3636" s="5" t="n">
        <v>-0.648083978155876</v>
      </c>
    </row>
    <row r="3637" customFormat="false" ht="14.25" hidden="false" customHeight="false" outlineLevel="0" collapsed="false">
      <c r="A3637" s="0" t="s">
        <v>103</v>
      </c>
      <c r="B3637" s="0" t="s">
        <v>104</v>
      </c>
      <c r="C3637" s="0" t="s">
        <v>65</v>
      </c>
      <c r="D3637" s="0" t="s">
        <v>205</v>
      </c>
      <c r="E3637" s="0" t="n">
        <v>2030</v>
      </c>
      <c r="F3637" s="5" t="n">
        <v>-0.847846254136769</v>
      </c>
      <c r="G3637" s="11" t="n">
        <v>0.047003</v>
      </c>
      <c r="H3637" s="5" t="n">
        <v>-0.0398513174831905</v>
      </c>
      <c r="I3637" s="5" t="n">
        <v>-0.807994936653578</v>
      </c>
    </row>
    <row r="3638" customFormat="false" ht="14.25" hidden="false" customHeight="false" outlineLevel="0" collapsed="false">
      <c r="A3638" s="0" t="s">
        <v>103</v>
      </c>
      <c r="B3638" s="0" t="s">
        <v>104</v>
      </c>
      <c r="C3638" s="0" t="s">
        <v>65</v>
      </c>
      <c r="D3638" s="0" t="s">
        <v>205</v>
      </c>
      <c r="E3638" s="0" t="n">
        <v>2031</v>
      </c>
      <c r="F3638" s="5" t="n">
        <v>-0.888474651227704</v>
      </c>
      <c r="G3638" s="11" t="n">
        <v>0.0512246</v>
      </c>
      <c r="H3638" s="5" t="n">
        <v>-0.0455117586192787</v>
      </c>
      <c r="I3638" s="5" t="n">
        <v>-0.842962892608425</v>
      </c>
    </row>
    <row r="3639" customFormat="false" ht="14.25" hidden="false" customHeight="false" outlineLevel="0" collapsed="false">
      <c r="A3639" s="0" t="s">
        <v>103</v>
      </c>
      <c r="B3639" s="0" t="s">
        <v>104</v>
      </c>
      <c r="C3639" s="0" t="s">
        <v>65</v>
      </c>
      <c r="D3639" s="0" t="s">
        <v>205</v>
      </c>
      <c r="E3639" s="0" t="n">
        <v>2032</v>
      </c>
      <c r="F3639" s="5" t="n">
        <v>-0.853237104655896</v>
      </c>
      <c r="G3639" s="11" t="n">
        <v>0.0554462</v>
      </c>
      <c r="H3639" s="5" t="n">
        <v>-0.0473087551521717</v>
      </c>
      <c r="I3639" s="5" t="n">
        <v>-0.805928349503724</v>
      </c>
    </row>
    <row r="3640" customFormat="false" ht="14.25" hidden="false" customHeight="false" outlineLevel="0" collapsed="false">
      <c r="A3640" s="0" t="s">
        <v>103</v>
      </c>
      <c r="B3640" s="0" t="s">
        <v>104</v>
      </c>
      <c r="C3640" s="0" t="s">
        <v>65</v>
      </c>
      <c r="D3640" s="0" t="s">
        <v>205</v>
      </c>
      <c r="E3640" s="0" t="n">
        <v>2033</v>
      </c>
      <c r="F3640" s="5" t="n">
        <v>-0.818991011401092</v>
      </c>
      <c r="G3640" s="11" t="n">
        <v>0.0596678</v>
      </c>
      <c r="H3640" s="5" t="n">
        <v>-0.0488673918700781</v>
      </c>
      <c r="I3640" s="5" t="n">
        <v>-0.770123619531014</v>
      </c>
    </row>
    <row r="3641" customFormat="false" ht="14.25" hidden="false" customHeight="false" outlineLevel="0" collapsed="false">
      <c r="A3641" s="0" t="s">
        <v>103</v>
      </c>
      <c r="B3641" s="0" t="s">
        <v>104</v>
      </c>
      <c r="C3641" s="0" t="s">
        <v>65</v>
      </c>
      <c r="D3641" s="0" t="s">
        <v>205</v>
      </c>
      <c r="E3641" s="0" t="n">
        <v>2034</v>
      </c>
      <c r="F3641" s="5" t="n">
        <v>-1.02492815938181</v>
      </c>
      <c r="G3641" s="11" t="n">
        <v>0.0638894</v>
      </c>
      <c r="H3641" s="5" t="n">
        <v>-0.0654820451460081</v>
      </c>
      <c r="I3641" s="5" t="n">
        <v>-0.9594461142358</v>
      </c>
    </row>
    <row r="3642" customFormat="false" ht="14.25" hidden="false" customHeight="false" outlineLevel="0" collapsed="false">
      <c r="A3642" s="0" t="s">
        <v>103</v>
      </c>
      <c r="B3642" s="0" t="s">
        <v>104</v>
      </c>
      <c r="C3642" s="0" t="s">
        <v>65</v>
      </c>
      <c r="D3642" s="0" t="s">
        <v>205</v>
      </c>
      <c r="E3642" s="0" t="n">
        <v>2035</v>
      </c>
      <c r="F3642" s="5" t="n">
        <v>-1.22519974421272</v>
      </c>
      <c r="G3642" s="11" t="n">
        <v>0.068111</v>
      </c>
      <c r="H3642" s="5" t="n">
        <v>-0.0834495797780726</v>
      </c>
      <c r="I3642" s="5" t="n">
        <v>-1.14175016443465</v>
      </c>
    </row>
    <row r="3643" customFormat="false" ht="14.25" hidden="false" customHeight="false" outlineLevel="0" collapsed="false">
      <c r="A3643" s="0" t="s">
        <v>103</v>
      </c>
      <c r="B3643" s="0" t="s">
        <v>104</v>
      </c>
      <c r="C3643" s="0" t="s">
        <v>65</v>
      </c>
      <c r="D3643" s="0" t="s">
        <v>205</v>
      </c>
      <c r="E3643" s="0" t="n">
        <v>2036</v>
      </c>
      <c r="F3643" s="5" t="n">
        <v>-1.33177309762618</v>
      </c>
      <c r="G3643" s="11" t="n">
        <v>0.0717376</v>
      </c>
      <c r="H3643" s="5" t="n">
        <v>-0.0955382057682681</v>
      </c>
      <c r="I3643" s="5" t="n">
        <v>-1.23623489185792</v>
      </c>
    </row>
    <row r="3644" customFormat="false" ht="14.25" hidden="false" customHeight="false" outlineLevel="0" collapsed="false">
      <c r="A3644" s="0" t="s">
        <v>103</v>
      </c>
      <c r="B3644" s="0" t="s">
        <v>104</v>
      </c>
      <c r="C3644" s="0" t="s">
        <v>65</v>
      </c>
      <c r="D3644" s="0" t="s">
        <v>205</v>
      </c>
      <c r="E3644" s="0" t="n">
        <v>2037</v>
      </c>
      <c r="F3644" s="5" t="n">
        <v>-1.51027409186938</v>
      </c>
      <c r="G3644" s="11" t="n">
        <v>0.0753642</v>
      </c>
      <c r="H3644" s="5" t="n">
        <v>-0.113820598714463</v>
      </c>
      <c r="I3644" s="5" t="n">
        <v>-1.39645349315492</v>
      </c>
    </row>
    <row r="3645" customFormat="false" ht="14.25" hidden="false" customHeight="false" outlineLevel="0" collapsed="false">
      <c r="A3645" s="0" t="s">
        <v>103</v>
      </c>
      <c r="B3645" s="0" t="s">
        <v>104</v>
      </c>
      <c r="C3645" s="0" t="s">
        <v>65</v>
      </c>
      <c r="D3645" s="0" t="s">
        <v>205</v>
      </c>
      <c r="E3645" s="0" t="n">
        <v>2038</v>
      </c>
      <c r="F3645" s="5" t="n">
        <v>-1.70392796839748</v>
      </c>
      <c r="G3645" s="11" t="n">
        <v>0.0789908</v>
      </c>
      <c r="H3645" s="5" t="n">
        <v>-0.134594633366092</v>
      </c>
      <c r="I3645" s="5" t="n">
        <v>-1.56933333503139</v>
      </c>
    </row>
    <row r="3646" customFormat="false" ht="14.25" hidden="false" customHeight="false" outlineLevel="0" collapsed="false">
      <c r="A3646" s="0" t="s">
        <v>103</v>
      </c>
      <c r="B3646" s="0" t="s">
        <v>104</v>
      </c>
      <c r="C3646" s="0" t="s">
        <v>65</v>
      </c>
      <c r="D3646" s="0" t="s">
        <v>205</v>
      </c>
      <c r="E3646" s="0" t="n">
        <v>2039</v>
      </c>
      <c r="F3646" s="5" t="n">
        <v>-1.89049916663737</v>
      </c>
      <c r="G3646" s="11" t="n">
        <v>0.0826174</v>
      </c>
      <c r="H3646" s="5" t="n">
        <v>-0.156188125849746</v>
      </c>
      <c r="I3646" s="5" t="n">
        <v>-1.73431104078763</v>
      </c>
    </row>
    <row r="3647" customFormat="false" ht="14.25" hidden="false" customHeight="false" outlineLevel="0" collapsed="false">
      <c r="A3647" s="0" t="s">
        <v>103</v>
      </c>
      <c r="B3647" s="0" t="s">
        <v>104</v>
      </c>
      <c r="C3647" s="0" t="s">
        <v>65</v>
      </c>
      <c r="D3647" s="0" t="s">
        <v>205</v>
      </c>
      <c r="E3647" s="0" t="n">
        <v>2040</v>
      </c>
      <c r="F3647" s="5" t="n">
        <v>-1.97226592427366</v>
      </c>
      <c r="G3647" s="11" t="n">
        <v>0.086244</v>
      </c>
      <c r="H3647" s="5" t="n">
        <v>-0.170096102373058</v>
      </c>
      <c r="I3647" s="5" t="n">
        <v>-1.8021698219006</v>
      </c>
    </row>
    <row r="3648" customFormat="false" ht="14.25" hidden="false" customHeight="false" outlineLevel="0" collapsed="false">
      <c r="A3648" s="0" t="s">
        <v>103</v>
      </c>
      <c r="B3648" s="0" t="s">
        <v>104</v>
      </c>
      <c r="C3648" s="0" t="s">
        <v>65</v>
      </c>
      <c r="D3648" s="0" t="s">
        <v>206</v>
      </c>
      <c r="E3648" s="0" t="n">
        <v>2024</v>
      </c>
      <c r="F3648" s="5" t="n">
        <v>0</v>
      </c>
      <c r="G3648" s="11" t="n">
        <v>0.052254</v>
      </c>
      <c r="H3648" s="5" t="n">
        <v>0</v>
      </c>
      <c r="I3648" s="5" t="n">
        <v>0</v>
      </c>
    </row>
    <row r="3649" customFormat="false" ht="14.25" hidden="false" customHeight="false" outlineLevel="0" collapsed="false">
      <c r="A3649" s="0" t="s">
        <v>103</v>
      </c>
      <c r="B3649" s="0" t="s">
        <v>104</v>
      </c>
      <c r="C3649" s="0" t="s">
        <v>65</v>
      </c>
      <c r="D3649" s="0" t="s">
        <v>206</v>
      </c>
      <c r="E3649" s="0" t="n">
        <v>2025</v>
      </c>
      <c r="F3649" s="5" t="n">
        <v>8.8036351336722</v>
      </c>
      <c r="G3649" s="11" t="n">
        <v>0.052254</v>
      </c>
      <c r="H3649" s="5" t="n">
        <v>0.460025150274907</v>
      </c>
      <c r="I3649" s="5" t="n">
        <v>8.3436099833973</v>
      </c>
    </row>
    <row r="3650" customFormat="false" ht="14.25" hidden="false" customHeight="false" outlineLevel="0" collapsed="false">
      <c r="A3650" s="0" t="s">
        <v>103</v>
      </c>
      <c r="B3650" s="0" t="s">
        <v>104</v>
      </c>
      <c r="C3650" s="0" t="s">
        <v>65</v>
      </c>
      <c r="D3650" s="0" t="s">
        <v>206</v>
      </c>
      <c r="E3650" s="0" t="n">
        <v>2026</v>
      </c>
      <c r="F3650" s="5" t="n">
        <v>8.6153476776722</v>
      </c>
      <c r="G3650" s="11" t="n">
        <v>0.0609382</v>
      </c>
      <c r="H3650" s="5" t="n">
        <v>0.525003779851524</v>
      </c>
      <c r="I3650" s="5" t="n">
        <v>8.09034389782068</v>
      </c>
    </row>
    <row r="3651" customFormat="false" ht="14.25" hidden="false" customHeight="false" outlineLevel="0" collapsed="false">
      <c r="A3651" s="0" t="s">
        <v>103</v>
      </c>
      <c r="B3651" s="0" t="s">
        <v>104</v>
      </c>
      <c r="C3651" s="0" t="s">
        <v>65</v>
      </c>
      <c r="D3651" s="0" t="s">
        <v>206</v>
      </c>
      <c r="E3651" s="0" t="n">
        <v>2027</v>
      </c>
      <c r="F3651" s="5" t="n">
        <v>8.5776355076722</v>
      </c>
      <c r="G3651" s="11" t="n">
        <v>0.0696224</v>
      </c>
      <c r="H3651" s="5" t="n">
        <v>0.597195570369357</v>
      </c>
      <c r="I3651" s="5" t="n">
        <v>7.98043993730284</v>
      </c>
    </row>
    <row r="3652" customFormat="false" ht="14.25" hidden="false" customHeight="false" outlineLevel="0" collapsed="false">
      <c r="A3652" s="0" t="s">
        <v>103</v>
      </c>
      <c r="B3652" s="0" t="s">
        <v>104</v>
      </c>
      <c r="C3652" s="0" t="s">
        <v>65</v>
      </c>
      <c r="D3652" s="0" t="s">
        <v>206</v>
      </c>
      <c r="E3652" s="0" t="n">
        <v>2028</v>
      </c>
      <c r="F3652" s="5" t="n">
        <v>8.6399967576722</v>
      </c>
      <c r="G3652" s="11" t="n">
        <v>0.0783066</v>
      </c>
      <c r="H3652" s="5" t="n">
        <v>0.676568770104334</v>
      </c>
      <c r="I3652" s="5" t="n">
        <v>7.96342798756787</v>
      </c>
    </row>
    <row r="3653" customFormat="false" ht="14.25" hidden="false" customHeight="false" outlineLevel="0" collapsed="false">
      <c r="A3653" s="0" t="s">
        <v>103</v>
      </c>
      <c r="B3653" s="0" t="s">
        <v>104</v>
      </c>
      <c r="C3653" s="0" t="s">
        <v>65</v>
      </c>
      <c r="D3653" s="0" t="s">
        <v>206</v>
      </c>
      <c r="E3653" s="0" t="n">
        <v>2029</v>
      </c>
      <c r="F3653" s="5" t="n">
        <v>8.7900785616722</v>
      </c>
      <c r="G3653" s="11" t="n">
        <v>0.0869908</v>
      </c>
      <c r="H3653" s="5" t="n">
        <v>0.764655966142714</v>
      </c>
      <c r="I3653" s="5" t="n">
        <v>8.02542259552949</v>
      </c>
    </row>
    <row r="3654" customFormat="false" ht="14.25" hidden="false" customHeight="false" outlineLevel="0" collapsed="false">
      <c r="A3654" s="0" t="s">
        <v>103</v>
      </c>
      <c r="B3654" s="0" t="s">
        <v>104</v>
      </c>
      <c r="C3654" s="0" t="s">
        <v>65</v>
      </c>
      <c r="D3654" s="0" t="s">
        <v>206</v>
      </c>
      <c r="E3654" s="0" t="n">
        <v>2030</v>
      </c>
      <c r="F3654" s="5" t="n">
        <v>8.9253448776722</v>
      </c>
      <c r="G3654" s="11" t="n">
        <v>0.095675</v>
      </c>
      <c r="H3654" s="5" t="n">
        <v>0.853932371171288</v>
      </c>
      <c r="I3654" s="5" t="n">
        <v>8.07141250650092</v>
      </c>
    </row>
    <row r="3655" customFormat="false" ht="14.25" hidden="false" customHeight="false" outlineLevel="0" collapsed="false">
      <c r="A3655" s="0" t="s">
        <v>103</v>
      </c>
      <c r="B3655" s="0" t="s">
        <v>104</v>
      </c>
      <c r="C3655" s="0" t="s">
        <v>65</v>
      </c>
      <c r="D3655" s="0" t="s">
        <v>206</v>
      </c>
      <c r="E3655" s="0" t="n">
        <v>2031</v>
      </c>
      <c r="F3655" s="5" t="n">
        <v>9.1188087656722</v>
      </c>
      <c r="G3655" s="11" t="n">
        <v>0.1004184</v>
      </c>
      <c r="H3655" s="5" t="n">
        <v>0.915696186154778</v>
      </c>
      <c r="I3655" s="5" t="n">
        <v>8.20311257951743</v>
      </c>
    </row>
    <row r="3656" customFormat="false" ht="14.25" hidden="false" customHeight="false" outlineLevel="0" collapsed="false">
      <c r="A3656" s="0" t="s">
        <v>103</v>
      </c>
      <c r="B3656" s="0" t="s">
        <v>104</v>
      </c>
      <c r="C3656" s="0" t="s">
        <v>65</v>
      </c>
      <c r="D3656" s="0" t="s">
        <v>206</v>
      </c>
      <c r="E3656" s="0" t="n">
        <v>2032</v>
      </c>
      <c r="F3656" s="5" t="n">
        <v>9.3444418056722</v>
      </c>
      <c r="G3656" s="11" t="n">
        <v>0.1051618</v>
      </c>
      <c r="H3656" s="5" t="n">
        <v>0.982678320279739</v>
      </c>
      <c r="I3656" s="5" t="n">
        <v>8.36176348539246</v>
      </c>
    </row>
    <row r="3657" customFormat="false" ht="14.25" hidden="false" customHeight="false" outlineLevel="0" collapsed="false">
      <c r="A3657" s="0" t="s">
        <v>103</v>
      </c>
      <c r="B3657" s="0" t="s">
        <v>104</v>
      </c>
      <c r="C3657" s="0" t="s">
        <v>65</v>
      </c>
      <c r="D3657" s="0" t="s">
        <v>206</v>
      </c>
      <c r="E3657" s="0" t="n">
        <v>2033</v>
      </c>
      <c r="F3657" s="5" t="n">
        <v>9.6460750376722</v>
      </c>
      <c r="G3657" s="11" t="n">
        <v>0.1099052</v>
      </c>
      <c r="H3657" s="5" t="n">
        <v>1.06015380623037</v>
      </c>
      <c r="I3657" s="5" t="n">
        <v>8.58592123144183</v>
      </c>
    </row>
    <row r="3658" customFormat="false" ht="14.25" hidden="false" customHeight="false" outlineLevel="0" collapsed="false">
      <c r="A3658" s="0" t="s">
        <v>103</v>
      </c>
      <c r="B3658" s="0" t="s">
        <v>104</v>
      </c>
      <c r="C3658" s="0" t="s">
        <v>65</v>
      </c>
      <c r="D3658" s="0" t="s">
        <v>206</v>
      </c>
      <c r="E3658" s="0" t="n">
        <v>2034</v>
      </c>
      <c r="F3658" s="5" t="n">
        <v>9.9319325256722</v>
      </c>
      <c r="G3658" s="11" t="n">
        <v>0.1146486</v>
      </c>
      <c r="H3658" s="5" t="n">
        <v>1.13868215936278</v>
      </c>
      <c r="I3658" s="5" t="n">
        <v>8.79325036630942</v>
      </c>
    </row>
    <row r="3659" customFormat="false" ht="14.25" hidden="false" customHeight="false" outlineLevel="0" collapsed="false">
      <c r="A3659" s="0" t="s">
        <v>103</v>
      </c>
      <c r="B3659" s="0" t="s">
        <v>104</v>
      </c>
      <c r="C3659" s="0" t="s">
        <v>65</v>
      </c>
      <c r="D3659" s="0" t="s">
        <v>206</v>
      </c>
      <c r="E3659" s="0" t="n">
        <v>2035</v>
      </c>
      <c r="F3659" s="5" t="n">
        <v>10.3111851576722</v>
      </c>
      <c r="G3659" s="11" t="n">
        <v>0.119392</v>
      </c>
      <c r="H3659" s="5" t="n">
        <v>1.2310730183448</v>
      </c>
      <c r="I3659" s="5" t="n">
        <v>9.0801121393274</v>
      </c>
    </row>
    <row r="3660" customFormat="false" ht="14.25" hidden="false" customHeight="false" outlineLevel="0" collapsed="false">
      <c r="A3660" s="0" t="s">
        <v>103</v>
      </c>
      <c r="B3660" s="0" t="s">
        <v>104</v>
      </c>
      <c r="C3660" s="0" t="s">
        <v>65</v>
      </c>
      <c r="D3660" s="0" t="s">
        <v>206</v>
      </c>
      <c r="E3660" s="0" t="n">
        <v>2036</v>
      </c>
      <c r="F3660" s="5" t="n">
        <v>10.5217462776722</v>
      </c>
      <c r="G3660" s="11" t="n">
        <v>0.121128</v>
      </c>
      <c r="H3660" s="5" t="n">
        <v>1.27447808312188</v>
      </c>
      <c r="I3660" s="5" t="n">
        <v>9.24726819455032</v>
      </c>
    </row>
    <row r="3661" customFormat="false" ht="14.25" hidden="false" customHeight="false" outlineLevel="0" collapsed="false">
      <c r="A3661" s="0" t="s">
        <v>103</v>
      </c>
      <c r="B3661" s="0" t="s">
        <v>104</v>
      </c>
      <c r="C3661" s="0" t="s">
        <v>65</v>
      </c>
      <c r="D3661" s="0" t="s">
        <v>206</v>
      </c>
      <c r="E3661" s="0" t="n">
        <v>2037</v>
      </c>
      <c r="F3661" s="5" t="n">
        <v>10.7157633096722</v>
      </c>
      <c r="G3661" s="11" t="n">
        <v>0.122864</v>
      </c>
      <c r="H3661" s="5" t="n">
        <v>1.31658154327957</v>
      </c>
      <c r="I3661" s="5" t="n">
        <v>9.39918176639264</v>
      </c>
    </row>
    <row r="3662" customFormat="false" ht="14.25" hidden="false" customHeight="false" outlineLevel="0" collapsed="false">
      <c r="A3662" s="0" t="s">
        <v>103</v>
      </c>
      <c r="B3662" s="0" t="s">
        <v>104</v>
      </c>
      <c r="C3662" s="0" t="s">
        <v>65</v>
      </c>
      <c r="D3662" s="0" t="s">
        <v>206</v>
      </c>
      <c r="E3662" s="0" t="n">
        <v>2038</v>
      </c>
      <c r="F3662" s="5" t="n">
        <v>10.8932362536722</v>
      </c>
      <c r="G3662" s="11" t="n">
        <v>0.1246</v>
      </c>
      <c r="H3662" s="5" t="n">
        <v>1.35729723720756</v>
      </c>
      <c r="I3662" s="5" t="n">
        <v>9.53593901646464</v>
      </c>
    </row>
    <row r="3663" customFormat="false" ht="14.25" hidden="false" customHeight="false" outlineLevel="0" collapsed="false">
      <c r="A3663" s="0" t="s">
        <v>103</v>
      </c>
      <c r="B3663" s="0" t="s">
        <v>104</v>
      </c>
      <c r="C3663" s="0" t="s">
        <v>65</v>
      </c>
      <c r="D3663" s="0" t="s">
        <v>206</v>
      </c>
      <c r="E3663" s="0" t="n">
        <v>2039</v>
      </c>
      <c r="F3663" s="5" t="n">
        <v>11.0895092976722</v>
      </c>
      <c r="G3663" s="11" t="n">
        <v>0.126336</v>
      </c>
      <c r="H3663" s="5" t="n">
        <v>1.40100424663072</v>
      </c>
      <c r="I3663" s="5" t="n">
        <v>9.68850505104149</v>
      </c>
    </row>
    <row r="3664" customFormat="false" ht="14.25" hidden="false" customHeight="false" outlineLevel="0" collapsed="false">
      <c r="A3664" s="0" t="s">
        <v>103</v>
      </c>
      <c r="B3664" s="0" t="s">
        <v>104</v>
      </c>
      <c r="C3664" s="0" t="s">
        <v>65</v>
      </c>
      <c r="D3664" s="0" t="s">
        <v>206</v>
      </c>
      <c r="E3664" s="0" t="n">
        <v>2040</v>
      </c>
      <c r="F3664" s="5" t="n">
        <v>11.3940709176722</v>
      </c>
      <c r="G3664" s="11" t="n">
        <v>0.128072</v>
      </c>
      <c r="H3664" s="5" t="n">
        <v>1.45926145056811</v>
      </c>
      <c r="I3664" s="5" t="n">
        <v>9.93480946710409</v>
      </c>
    </row>
    <row r="3665" customFormat="false" ht="14.25" hidden="false" customHeight="false" outlineLevel="0" collapsed="false">
      <c r="A3665" s="0" t="s">
        <v>103</v>
      </c>
      <c r="B3665" s="0" t="s">
        <v>104</v>
      </c>
      <c r="C3665" s="0" t="s">
        <v>65</v>
      </c>
      <c r="D3665" s="0" t="s">
        <v>207</v>
      </c>
      <c r="E3665" s="0" t="n">
        <v>2024</v>
      </c>
      <c r="F3665" s="5" t="n">
        <v>0</v>
      </c>
      <c r="G3665" s="11" t="n">
        <v>0.024627</v>
      </c>
      <c r="H3665" s="5" t="n">
        <v>0</v>
      </c>
      <c r="I3665" s="5" t="n">
        <v>0</v>
      </c>
    </row>
    <row r="3666" customFormat="false" ht="14.25" hidden="false" customHeight="false" outlineLevel="0" collapsed="false">
      <c r="A3666" s="0" t="s">
        <v>103</v>
      </c>
      <c r="B3666" s="0" t="s">
        <v>104</v>
      </c>
      <c r="C3666" s="0" t="s">
        <v>65</v>
      </c>
      <c r="D3666" s="0" t="s">
        <v>207</v>
      </c>
      <c r="E3666" s="0" t="n">
        <v>2025</v>
      </c>
      <c r="F3666" s="5" t="n">
        <v>60.4458485609126</v>
      </c>
      <c r="G3666" s="11" t="n">
        <v>0.024627</v>
      </c>
      <c r="H3666" s="5" t="n">
        <v>1.48859991250959</v>
      </c>
      <c r="I3666" s="5" t="n">
        <v>58.957248648403</v>
      </c>
    </row>
    <row r="3667" customFormat="false" ht="14.25" hidden="false" customHeight="false" outlineLevel="0" collapsed="false">
      <c r="A3667" s="0" t="s">
        <v>103</v>
      </c>
      <c r="B3667" s="0" t="s">
        <v>104</v>
      </c>
      <c r="C3667" s="0" t="s">
        <v>65</v>
      </c>
      <c r="D3667" s="0" t="s">
        <v>207</v>
      </c>
      <c r="E3667" s="0" t="n">
        <v>2026</v>
      </c>
      <c r="F3667" s="5" t="n">
        <v>58.2651911154061</v>
      </c>
      <c r="G3667" s="11" t="n">
        <v>0.0291022</v>
      </c>
      <c r="H3667" s="5" t="n">
        <v>1.69564524487877</v>
      </c>
      <c r="I3667" s="5" t="n">
        <v>56.5695458705273</v>
      </c>
    </row>
    <row r="3668" customFormat="false" ht="14.25" hidden="false" customHeight="false" outlineLevel="0" collapsed="false">
      <c r="A3668" s="0" t="s">
        <v>103</v>
      </c>
      <c r="B3668" s="0" t="s">
        <v>104</v>
      </c>
      <c r="C3668" s="0" t="s">
        <v>65</v>
      </c>
      <c r="D3668" s="0" t="s">
        <v>207</v>
      </c>
      <c r="E3668" s="0" t="n">
        <v>2027</v>
      </c>
      <c r="F3668" s="5" t="n">
        <v>56.8135417224628</v>
      </c>
      <c r="G3668" s="11" t="n">
        <v>0.0335774</v>
      </c>
      <c r="H3668" s="5" t="n">
        <v>1.90765101583182</v>
      </c>
      <c r="I3668" s="5" t="n">
        <v>54.905890706631</v>
      </c>
    </row>
    <row r="3669" customFormat="false" ht="14.25" hidden="false" customHeight="false" outlineLevel="0" collapsed="false">
      <c r="A3669" s="0" t="s">
        <v>103</v>
      </c>
      <c r="B3669" s="0" t="s">
        <v>104</v>
      </c>
      <c r="C3669" s="0" t="s">
        <v>65</v>
      </c>
      <c r="D3669" s="0" t="s">
        <v>207</v>
      </c>
      <c r="E3669" s="0" t="n">
        <v>2028</v>
      </c>
      <c r="F3669" s="5" t="n">
        <v>56.0195840675338</v>
      </c>
      <c r="G3669" s="11" t="n">
        <v>0.0380526</v>
      </c>
      <c r="H3669" s="5" t="n">
        <v>2.13169082468824</v>
      </c>
      <c r="I3669" s="5" t="n">
        <v>53.8878932428455</v>
      </c>
    </row>
    <row r="3670" customFormat="false" ht="14.25" hidden="false" customHeight="false" outlineLevel="0" collapsed="false">
      <c r="A3670" s="0" t="s">
        <v>103</v>
      </c>
      <c r="B3670" s="0" t="s">
        <v>104</v>
      </c>
      <c r="C3670" s="0" t="s">
        <v>65</v>
      </c>
      <c r="D3670" s="0" t="s">
        <v>207</v>
      </c>
      <c r="E3670" s="0" t="n">
        <v>2029</v>
      </c>
      <c r="F3670" s="5" t="n">
        <v>56.2701646659929</v>
      </c>
      <c r="G3670" s="11" t="n">
        <v>0.0425278</v>
      </c>
      <c r="H3670" s="5" t="n">
        <v>2.39304630888241</v>
      </c>
      <c r="I3670" s="5" t="n">
        <v>53.8771183571105</v>
      </c>
    </row>
    <row r="3671" customFormat="false" ht="14.25" hidden="false" customHeight="false" outlineLevel="0" collapsed="false">
      <c r="A3671" s="0" t="s">
        <v>103</v>
      </c>
      <c r="B3671" s="0" t="s">
        <v>104</v>
      </c>
      <c r="C3671" s="0" t="s">
        <v>65</v>
      </c>
      <c r="D3671" s="0" t="s">
        <v>207</v>
      </c>
      <c r="E3671" s="0" t="n">
        <v>2030</v>
      </c>
      <c r="F3671" s="5" t="n">
        <v>56.4620677858415</v>
      </c>
      <c r="G3671" s="11" t="n">
        <v>0.047003</v>
      </c>
      <c r="H3671" s="5" t="n">
        <v>2.65388657213791</v>
      </c>
      <c r="I3671" s="5" t="n">
        <v>53.8081812137036</v>
      </c>
    </row>
    <row r="3672" customFormat="false" ht="14.25" hidden="false" customHeight="false" outlineLevel="0" collapsed="false">
      <c r="A3672" s="0" t="s">
        <v>103</v>
      </c>
      <c r="B3672" s="0" t="s">
        <v>104</v>
      </c>
      <c r="C3672" s="0" t="s">
        <v>65</v>
      </c>
      <c r="D3672" s="0" t="s">
        <v>207</v>
      </c>
      <c r="E3672" s="0" t="n">
        <v>2031</v>
      </c>
      <c r="F3672" s="5" t="n">
        <v>56.7302466429259</v>
      </c>
      <c r="G3672" s="11" t="n">
        <v>0.0512246</v>
      </c>
      <c r="H3672" s="5" t="n">
        <v>2.90598419218522</v>
      </c>
      <c r="I3672" s="5" t="n">
        <v>53.8242624507407</v>
      </c>
    </row>
    <row r="3673" customFormat="false" ht="14.25" hidden="false" customHeight="false" outlineLevel="0" collapsed="false">
      <c r="A3673" s="0" t="s">
        <v>103</v>
      </c>
      <c r="B3673" s="0" t="s">
        <v>104</v>
      </c>
      <c r="C3673" s="0" t="s">
        <v>65</v>
      </c>
      <c r="D3673" s="0" t="s">
        <v>207</v>
      </c>
      <c r="E3673" s="0" t="n">
        <v>2032</v>
      </c>
      <c r="F3673" s="5" t="n">
        <v>57.4534278844951</v>
      </c>
      <c r="G3673" s="11" t="n">
        <v>0.0554462</v>
      </c>
      <c r="H3673" s="5" t="n">
        <v>3.18557425316929</v>
      </c>
      <c r="I3673" s="5" t="n">
        <v>54.2678536313258</v>
      </c>
    </row>
    <row r="3674" customFormat="false" ht="14.25" hidden="false" customHeight="false" outlineLevel="0" collapsed="false">
      <c r="A3674" s="0" t="s">
        <v>103</v>
      </c>
      <c r="B3674" s="0" t="s">
        <v>104</v>
      </c>
      <c r="C3674" s="0" t="s">
        <v>65</v>
      </c>
      <c r="D3674" s="0" t="s">
        <v>207</v>
      </c>
      <c r="E3674" s="0" t="n">
        <v>2033</v>
      </c>
      <c r="F3674" s="5" t="n">
        <v>58.4117039392936</v>
      </c>
      <c r="G3674" s="11" t="n">
        <v>0.0596678</v>
      </c>
      <c r="H3674" s="5" t="n">
        <v>3.48529786830898</v>
      </c>
      <c r="I3674" s="5" t="n">
        <v>54.9264060709846</v>
      </c>
    </row>
    <row r="3675" customFormat="false" ht="14.25" hidden="false" customHeight="false" outlineLevel="0" collapsed="false">
      <c r="A3675" s="0" t="s">
        <v>103</v>
      </c>
      <c r="B3675" s="0" t="s">
        <v>104</v>
      </c>
      <c r="C3675" s="0" t="s">
        <v>65</v>
      </c>
      <c r="D3675" s="0" t="s">
        <v>207</v>
      </c>
      <c r="E3675" s="0" t="n">
        <v>2034</v>
      </c>
      <c r="F3675" s="5" t="n">
        <v>59.3037868813264</v>
      </c>
      <c r="G3675" s="11" t="n">
        <v>0.0638894</v>
      </c>
      <c r="H3675" s="5" t="n">
        <v>3.78888336157581</v>
      </c>
      <c r="I3675" s="5" t="n">
        <v>55.5149035197506</v>
      </c>
    </row>
    <row r="3676" customFormat="false" ht="14.25" hidden="false" customHeight="false" outlineLevel="0" collapsed="false">
      <c r="A3676" s="0" t="s">
        <v>103</v>
      </c>
      <c r="B3676" s="0" t="s">
        <v>104</v>
      </c>
      <c r="C3676" s="0" t="s">
        <v>65</v>
      </c>
      <c r="D3676" s="0" t="s">
        <v>207</v>
      </c>
      <c r="E3676" s="0" t="n">
        <v>2035</v>
      </c>
      <c r="F3676" s="5" t="n">
        <v>60.299772212572</v>
      </c>
      <c r="G3676" s="11" t="n">
        <v>0.068111</v>
      </c>
      <c r="H3676" s="5" t="n">
        <v>4.10707778517049</v>
      </c>
      <c r="I3676" s="5" t="n">
        <v>56.1926944274015</v>
      </c>
    </row>
    <row r="3677" customFormat="false" ht="14.25" hidden="false" customHeight="false" outlineLevel="0" collapsed="false">
      <c r="A3677" s="0" t="s">
        <v>103</v>
      </c>
      <c r="B3677" s="0" t="s">
        <v>104</v>
      </c>
      <c r="C3677" s="0" t="s">
        <v>65</v>
      </c>
      <c r="D3677" s="0" t="s">
        <v>207</v>
      </c>
      <c r="E3677" s="0" t="n">
        <v>2036</v>
      </c>
      <c r="F3677" s="5" t="n">
        <v>60.6153347296561</v>
      </c>
      <c r="G3677" s="11" t="n">
        <v>0.0717376</v>
      </c>
      <c r="H3677" s="5" t="n">
        <v>4.34839863670218</v>
      </c>
      <c r="I3677" s="5" t="n">
        <v>56.2669360929539</v>
      </c>
    </row>
    <row r="3678" customFormat="false" ht="14.25" hidden="false" customHeight="false" outlineLevel="0" collapsed="false">
      <c r="A3678" s="0" t="s">
        <v>103</v>
      </c>
      <c r="B3678" s="0" t="s">
        <v>104</v>
      </c>
      <c r="C3678" s="0" t="s">
        <v>65</v>
      </c>
      <c r="D3678" s="0" t="s">
        <v>207</v>
      </c>
      <c r="E3678" s="0" t="n">
        <v>2037</v>
      </c>
      <c r="F3678" s="5" t="n">
        <v>60.9996153994962</v>
      </c>
      <c r="G3678" s="11" t="n">
        <v>0.0753642</v>
      </c>
      <c r="H3678" s="5" t="n">
        <v>4.59718721489071</v>
      </c>
      <c r="I3678" s="5" t="n">
        <v>56.4024281846055</v>
      </c>
    </row>
    <row r="3679" customFormat="false" ht="14.25" hidden="false" customHeight="false" outlineLevel="0" collapsed="false">
      <c r="A3679" s="0" t="s">
        <v>103</v>
      </c>
      <c r="B3679" s="0" t="s">
        <v>104</v>
      </c>
      <c r="C3679" s="0" t="s">
        <v>65</v>
      </c>
      <c r="D3679" s="0" t="s">
        <v>207</v>
      </c>
      <c r="E3679" s="0" t="n">
        <v>2038</v>
      </c>
      <c r="F3679" s="5" t="n">
        <v>61.3409874650057</v>
      </c>
      <c r="G3679" s="11" t="n">
        <v>0.0789908</v>
      </c>
      <c r="H3679" s="5" t="n">
        <v>4.84537367265078</v>
      </c>
      <c r="I3679" s="5" t="n">
        <v>56.495613792355</v>
      </c>
    </row>
    <row r="3680" customFormat="false" ht="14.25" hidden="false" customHeight="false" outlineLevel="0" collapsed="false">
      <c r="A3680" s="0" t="s">
        <v>103</v>
      </c>
      <c r="B3680" s="0" t="s">
        <v>104</v>
      </c>
      <c r="C3680" s="0" t="s">
        <v>65</v>
      </c>
      <c r="D3680" s="0" t="s">
        <v>207</v>
      </c>
      <c r="E3680" s="0" t="n">
        <v>2039</v>
      </c>
      <c r="F3680" s="5" t="n">
        <v>61.621740332705</v>
      </c>
      <c r="G3680" s="11" t="n">
        <v>0.0826174</v>
      </c>
      <c r="H3680" s="5" t="n">
        <v>5.09102796976323</v>
      </c>
      <c r="I3680" s="5" t="n">
        <v>56.5307123629418</v>
      </c>
    </row>
    <row r="3681" customFormat="false" ht="14.25" hidden="false" customHeight="false" outlineLevel="0" collapsed="false">
      <c r="A3681" s="0" t="s">
        <v>103</v>
      </c>
      <c r="B3681" s="0" t="s">
        <v>104</v>
      </c>
      <c r="C3681" s="0" t="s">
        <v>65</v>
      </c>
      <c r="D3681" s="0" t="s">
        <v>207</v>
      </c>
      <c r="E3681" s="0" t="n">
        <v>2040</v>
      </c>
      <c r="F3681" s="5" t="n">
        <v>61.9803691235038</v>
      </c>
      <c r="G3681" s="11" t="n">
        <v>0.086244</v>
      </c>
      <c r="H3681" s="5" t="n">
        <v>5.34543495468746</v>
      </c>
      <c r="I3681" s="5" t="n">
        <v>56.6349341688163</v>
      </c>
    </row>
    <row r="3682" customFormat="false" ht="14.25" hidden="false" customHeight="false" outlineLevel="0" collapsed="false">
      <c r="A3682" s="0" t="s">
        <v>103</v>
      </c>
      <c r="B3682" s="0" t="s">
        <v>104</v>
      </c>
      <c r="C3682" s="0" t="s">
        <v>72</v>
      </c>
      <c r="D3682" s="0" t="s">
        <v>208</v>
      </c>
      <c r="E3682" s="0" t="n">
        <v>2024</v>
      </c>
      <c r="F3682" s="5" t="n">
        <v>0</v>
      </c>
      <c r="G3682" s="11" t="n">
        <v>0</v>
      </c>
      <c r="H3682" s="5" t="n">
        <v>0</v>
      </c>
      <c r="I3682" s="5" t="n">
        <v>0</v>
      </c>
    </row>
    <row r="3683" customFormat="false" ht="14.25" hidden="false" customHeight="false" outlineLevel="0" collapsed="false">
      <c r="A3683" s="0" t="s">
        <v>103</v>
      </c>
      <c r="B3683" s="0" t="s">
        <v>104</v>
      </c>
      <c r="C3683" s="0" t="s">
        <v>72</v>
      </c>
      <c r="D3683" s="0" t="s">
        <v>208</v>
      </c>
      <c r="E3683" s="0" t="n">
        <v>2025</v>
      </c>
      <c r="F3683" s="5" t="n">
        <v>11.5490690031513</v>
      </c>
      <c r="G3683" s="11" t="n">
        <v>0.024627</v>
      </c>
      <c r="H3683" s="5" t="n">
        <v>0.284418922340607</v>
      </c>
      <c r="I3683" s="5" t="n">
        <v>11.2646500808107</v>
      </c>
    </row>
    <row r="3684" customFormat="false" ht="14.25" hidden="false" customHeight="false" outlineLevel="0" collapsed="false">
      <c r="A3684" s="0" t="s">
        <v>103</v>
      </c>
      <c r="B3684" s="0" t="s">
        <v>104</v>
      </c>
      <c r="C3684" s="0" t="s">
        <v>72</v>
      </c>
      <c r="D3684" s="0" t="s">
        <v>208</v>
      </c>
      <c r="E3684" s="0" t="n">
        <v>2026</v>
      </c>
      <c r="F3684" s="5" t="n">
        <v>11.5601868846031</v>
      </c>
      <c r="G3684" s="11" t="n">
        <v>0.0291022</v>
      </c>
      <c r="H3684" s="5" t="n">
        <v>0.336426870753095</v>
      </c>
      <c r="I3684" s="5" t="n">
        <v>11.22376001385</v>
      </c>
    </row>
    <row r="3685" customFormat="false" ht="14.25" hidden="false" customHeight="false" outlineLevel="0" collapsed="false">
      <c r="A3685" s="0" t="s">
        <v>103</v>
      </c>
      <c r="B3685" s="0" t="s">
        <v>104</v>
      </c>
      <c r="C3685" s="0" t="s">
        <v>72</v>
      </c>
      <c r="D3685" s="0" t="s">
        <v>208</v>
      </c>
      <c r="E3685" s="0" t="n">
        <v>2027</v>
      </c>
      <c r="F3685" s="5" t="n">
        <v>11.3190443874979</v>
      </c>
      <c r="G3685" s="11" t="n">
        <v>0.0335774</v>
      </c>
      <c r="H3685" s="5" t="n">
        <v>0.380064081016773</v>
      </c>
      <c r="I3685" s="5" t="n">
        <v>10.9389803064812</v>
      </c>
    </row>
    <row r="3686" customFormat="false" ht="14.25" hidden="false" customHeight="false" outlineLevel="0" collapsed="false">
      <c r="A3686" s="0" t="s">
        <v>103</v>
      </c>
      <c r="B3686" s="0" t="s">
        <v>104</v>
      </c>
      <c r="C3686" s="0" t="s">
        <v>72</v>
      </c>
      <c r="D3686" s="0" t="s">
        <v>208</v>
      </c>
      <c r="E3686" s="0" t="n">
        <v>2028</v>
      </c>
      <c r="F3686" s="5" t="n">
        <v>11.7180555883463</v>
      </c>
      <c r="G3686" s="11" t="n">
        <v>0.0380526</v>
      </c>
      <c r="H3686" s="5" t="n">
        <v>0.445902482081105</v>
      </c>
      <c r="I3686" s="5" t="n">
        <v>11.2721531062652</v>
      </c>
    </row>
    <row r="3687" customFormat="false" ht="14.25" hidden="false" customHeight="false" outlineLevel="0" collapsed="false">
      <c r="A3687" s="0" t="s">
        <v>103</v>
      </c>
      <c r="B3687" s="0" t="s">
        <v>104</v>
      </c>
      <c r="C3687" s="0" t="s">
        <v>72</v>
      </c>
      <c r="D3687" s="0" t="s">
        <v>208</v>
      </c>
      <c r="E3687" s="0" t="n">
        <v>2029</v>
      </c>
      <c r="F3687" s="5" t="n">
        <v>11.7859058246264</v>
      </c>
      <c r="G3687" s="11" t="n">
        <v>0.0425278</v>
      </c>
      <c r="H3687" s="5" t="n">
        <v>0.501228645728548</v>
      </c>
      <c r="I3687" s="5" t="n">
        <v>11.2846771788979</v>
      </c>
    </row>
    <row r="3688" customFormat="false" ht="14.25" hidden="false" customHeight="false" outlineLevel="0" collapsed="false">
      <c r="A3688" s="0" t="s">
        <v>103</v>
      </c>
      <c r="B3688" s="0" t="s">
        <v>104</v>
      </c>
      <c r="C3688" s="0" t="s">
        <v>72</v>
      </c>
      <c r="D3688" s="0" t="s">
        <v>208</v>
      </c>
      <c r="E3688" s="0" t="n">
        <v>2030</v>
      </c>
      <c r="F3688" s="5" t="n">
        <v>12.0304074316057</v>
      </c>
      <c r="G3688" s="11" t="n">
        <v>0.047003</v>
      </c>
      <c r="H3688" s="5" t="n">
        <v>0.565465240507763</v>
      </c>
      <c r="I3688" s="5" t="n">
        <v>11.464942191098</v>
      </c>
    </row>
    <row r="3689" customFormat="false" ht="14.25" hidden="false" customHeight="false" outlineLevel="0" collapsed="false">
      <c r="A3689" s="0" t="s">
        <v>103</v>
      </c>
      <c r="B3689" s="0" t="s">
        <v>104</v>
      </c>
      <c r="C3689" s="0" t="s">
        <v>72</v>
      </c>
      <c r="D3689" s="0" t="s">
        <v>208</v>
      </c>
      <c r="E3689" s="0" t="n">
        <v>2031</v>
      </c>
      <c r="F3689" s="5" t="n">
        <v>11.9640306315045</v>
      </c>
      <c r="G3689" s="11" t="n">
        <v>0.0512246</v>
      </c>
      <c r="H3689" s="5" t="n">
        <v>0.612852683486564</v>
      </c>
      <c r="I3689" s="5" t="n">
        <v>11.3511779480179</v>
      </c>
    </row>
    <row r="3690" customFormat="false" ht="14.25" hidden="false" customHeight="false" outlineLevel="0" collapsed="false">
      <c r="A3690" s="0" t="s">
        <v>103</v>
      </c>
      <c r="B3690" s="0" t="s">
        <v>104</v>
      </c>
      <c r="C3690" s="0" t="s">
        <v>72</v>
      </c>
      <c r="D3690" s="0" t="s">
        <v>208</v>
      </c>
      <c r="E3690" s="0" t="n">
        <v>2032</v>
      </c>
      <c r="F3690" s="5" t="n">
        <v>12.7193293869755</v>
      </c>
      <c r="G3690" s="11" t="n">
        <v>0.0554462</v>
      </c>
      <c r="H3690" s="5" t="n">
        <v>0.705238481056123</v>
      </c>
      <c r="I3690" s="5" t="n">
        <v>12.0140909059194</v>
      </c>
    </row>
    <row r="3691" customFormat="false" ht="14.25" hidden="false" customHeight="false" outlineLevel="0" collapsed="false">
      <c r="A3691" s="0" t="s">
        <v>103</v>
      </c>
      <c r="B3691" s="0" t="s">
        <v>104</v>
      </c>
      <c r="C3691" s="0" t="s">
        <v>72</v>
      </c>
      <c r="D3691" s="0" t="s">
        <v>208</v>
      </c>
      <c r="E3691" s="0" t="n">
        <v>2033</v>
      </c>
      <c r="F3691" s="5" t="n">
        <v>13.3111048854407</v>
      </c>
      <c r="G3691" s="11" t="n">
        <v>0.0596678</v>
      </c>
      <c r="H3691" s="5" t="n">
        <v>0.794244344083496</v>
      </c>
      <c r="I3691" s="5" t="n">
        <v>12.5168605413572</v>
      </c>
    </row>
    <row r="3692" customFormat="false" ht="14.25" hidden="false" customHeight="false" outlineLevel="0" collapsed="false">
      <c r="A3692" s="0" t="s">
        <v>103</v>
      </c>
      <c r="B3692" s="0" t="s">
        <v>104</v>
      </c>
      <c r="C3692" s="0" t="s">
        <v>72</v>
      </c>
      <c r="D3692" s="0" t="s">
        <v>208</v>
      </c>
      <c r="E3692" s="0" t="n">
        <v>2034</v>
      </c>
      <c r="F3692" s="5" t="n">
        <v>13.9866328126123</v>
      </c>
      <c r="G3692" s="11" t="n">
        <v>0.0638894</v>
      </c>
      <c r="H3692" s="5" t="n">
        <v>0.893597578418112</v>
      </c>
      <c r="I3692" s="5" t="n">
        <v>13.0930352341942</v>
      </c>
    </row>
    <row r="3693" customFormat="false" ht="14.25" hidden="false" customHeight="false" outlineLevel="0" collapsed="false">
      <c r="A3693" s="0" t="s">
        <v>103</v>
      </c>
      <c r="B3693" s="0" t="s">
        <v>104</v>
      </c>
      <c r="C3693" s="0" t="s">
        <v>72</v>
      </c>
      <c r="D3693" s="0" t="s">
        <v>208</v>
      </c>
      <c r="E3693" s="0" t="n">
        <v>2035</v>
      </c>
      <c r="F3693" s="5" t="n">
        <v>14.3419209086259</v>
      </c>
      <c r="G3693" s="11" t="n">
        <v>0.068111</v>
      </c>
      <c r="H3693" s="5" t="n">
        <v>0.976842575007421</v>
      </c>
      <c r="I3693" s="5" t="n">
        <v>13.3650783336185</v>
      </c>
    </row>
    <row r="3694" customFormat="false" ht="14.25" hidden="false" customHeight="false" outlineLevel="0" collapsed="false">
      <c r="A3694" s="0" t="s">
        <v>103</v>
      </c>
      <c r="B3694" s="0" t="s">
        <v>104</v>
      </c>
      <c r="C3694" s="0" t="s">
        <v>72</v>
      </c>
      <c r="D3694" s="0" t="s">
        <v>208</v>
      </c>
      <c r="E3694" s="0" t="n">
        <v>2036</v>
      </c>
      <c r="F3694" s="5" t="n">
        <v>14.5111370921915</v>
      </c>
      <c r="G3694" s="11" t="n">
        <v>0.0717376</v>
      </c>
      <c r="H3694" s="5" t="n">
        <v>1.04099414826479</v>
      </c>
      <c r="I3694" s="5" t="n">
        <v>13.4701429439267</v>
      </c>
    </row>
    <row r="3695" customFormat="false" ht="14.25" hidden="false" customHeight="false" outlineLevel="0" collapsed="false">
      <c r="A3695" s="0" t="s">
        <v>103</v>
      </c>
      <c r="B3695" s="0" t="s">
        <v>104</v>
      </c>
      <c r="C3695" s="0" t="s">
        <v>72</v>
      </c>
      <c r="D3695" s="0" t="s">
        <v>208</v>
      </c>
      <c r="E3695" s="0" t="n">
        <v>2037</v>
      </c>
      <c r="F3695" s="5" t="n">
        <v>15.1131605911213</v>
      </c>
      <c r="G3695" s="11" t="n">
        <v>0.0753642</v>
      </c>
      <c r="H3695" s="5" t="n">
        <v>1.13899125742138</v>
      </c>
      <c r="I3695" s="5" t="n">
        <v>13.9741693336999</v>
      </c>
    </row>
    <row r="3696" customFormat="false" ht="14.25" hidden="false" customHeight="false" outlineLevel="0" collapsed="false">
      <c r="A3696" s="0" t="s">
        <v>103</v>
      </c>
      <c r="B3696" s="0" t="s">
        <v>104</v>
      </c>
      <c r="C3696" s="0" t="s">
        <v>72</v>
      </c>
      <c r="D3696" s="0" t="s">
        <v>208</v>
      </c>
      <c r="E3696" s="0" t="n">
        <v>2038</v>
      </c>
      <c r="F3696" s="5" t="n">
        <v>15.3679807269828</v>
      </c>
      <c r="G3696" s="11" t="n">
        <v>0.0789908</v>
      </c>
      <c r="H3696" s="5" t="n">
        <v>1.21392909200895</v>
      </c>
      <c r="I3696" s="5" t="n">
        <v>14.1540516349738</v>
      </c>
    </row>
    <row r="3697" customFormat="false" ht="14.25" hidden="false" customHeight="false" outlineLevel="0" collapsed="false">
      <c r="A3697" s="0" t="s">
        <v>103</v>
      </c>
      <c r="B3697" s="0" t="s">
        <v>104</v>
      </c>
      <c r="C3697" s="0" t="s">
        <v>72</v>
      </c>
      <c r="D3697" s="0" t="s">
        <v>208</v>
      </c>
      <c r="E3697" s="0" t="n">
        <v>2039</v>
      </c>
      <c r="F3697" s="5" t="n">
        <v>16.1182060056435</v>
      </c>
      <c r="G3697" s="11" t="n">
        <v>0.0826174</v>
      </c>
      <c r="H3697" s="5" t="n">
        <v>1.33164427285065</v>
      </c>
      <c r="I3697" s="5" t="n">
        <v>14.7865617327929</v>
      </c>
    </row>
    <row r="3698" customFormat="false" ht="14.25" hidden="false" customHeight="false" outlineLevel="0" collapsed="false">
      <c r="A3698" s="0" t="s">
        <v>103</v>
      </c>
      <c r="B3698" s="0" t="s">
        <v>104</v>
      </c>
      <c r="C3698" s="0" t="s">
        <v>72</v>
      </c>
      <c r="D3698" s="0" t="s">
        <v>208</v>
      </c>
      <c r="E3698" s="0" t="n">
        <v>2040</v>
      </c>
      <c r="F3698" s="5" t="n">
        <v>16.2638409736561</v>
      </c>
      <c r="G3698" s="11" t="n">
        <v>0.086244</v>
      </c>
      <c r="H3698" s="5" t="n">
        <v>1.402658700932</v>
      </c>
      <c r="I3698" s="5" t="n">
        <v>14.8611822727241</v>
      </c>
    </row>
    <row r="3699" customFormat="false" ht="14.25" hidden="false" customHeight="false" outlineLevel="0" collapsed="false">
      <c r="A3699" s="0" t="s">
        <v>103</v>
      </c>
      <c r="B3699" s="0" t="s">
        <v>104</v>
      </c>
      <c r="C3699" s="0" t="s">
        <v>72</v>
      </c>
      <c r="D3699" s="0" t="s">
        <v>209</v>
      </c>
      <c r="E3699" s="0" t="n">
        <v>2024</v>
      </c>
      <c r="F3699" s="5" t="n">
        <v>0</v>
      </c>
      <c r="G3699" s="11" t="n">
        <v>0</v>
      </c>
      <c r="H3699" s="5" t="n">
        <v>0</v>
      </c>
      <c r="I3699" s="5" t="n">
        <v>0</v>
      </c>
    </row>
    <row r="3700" customFormat="false" ht="14.25" hidden="false" customHeight="false" outlineLevel="0" collapsed="false">
      <c r="A3700" s="0" t="s">
        <v>103</v>
      </c>
      <c r="B3700" s="0" t="s">
        <v>104</v>
      </c>
      <c r="C3700" s="0" t="s">
        <v>72</v>
      </c>
      <c r="D3700" s="0" t="s">
        <v>209</v>
      </c>
      <c r="E3700" s="0" t="n">
        <v>2025</v>
      </c>
      <c r="F3700" s="5" t="n">
        <v>8.33153264924662</v>
      </c>
      <c r="G3700" s="11" t="n">
        <v>0.03</v>
      </c>
      <c r="H3700" s="5" t="n">
        <v>0.249945979477399</v>
      </c>
      <c r="I3700" s="5" t="n">
        <v>8.08158666976923</v>
      </c>
    </row>
    <row r="3701" customFormat="false" ht="14.25" hidden="false" customHeight="false" outlineLevel="0" collapsed="false">
      <c r="A3701" s="0" t="s">
        <v>103</v>
      </c>
      <c r="B3701" s="0" t="s">
        <v>104</v>
      </c>
      <c r="C3701" s="0" t="s">
        <v>72</v>
      </c>
      <c r="D3701" s="0" t="s">
        <v>209</v>
      </c>
      <c r="E3701" s="0" t="n">
        <v>2026</v>
      </c>
      <c r="F3701" s="5" t="n">
        <v>8.25115595693581</v>
      </c>
      <c r="G3701" s="11" t="n">
        <v>0.0345</v>
      </c>
      <c r="H3701" s="5" t="n">
        <v>0.284664880514286</v>
      </c>
      <c r="I3701" s="5" t="n">
        <v>7.96649107642153</v>
      </c>
    </row>
    <row r="3702" customFormat="false" ht="14.25" hidden="false" customHeight="false" outlineLevel="0" collapsed="false">
      <c r="A3702" s="0" t="s">
        <v>103</v>
      </c>
      <c r="B3702" s="0" t="s">
        <v>104</v>
      </c>
      <c r="C3702" s="0" t="s">
        <v>72</v>
      </c>
      <c r="D3702" s="0" t="s">
        <v>209</v>
      </c>
      <c r="E3702" s="0" t="n">
        <v>2027</v>
      </c>
      <c r="F3702" s="5" t="n">
        <v>8.0808689112119</v>
      </c>
      <c r="G3702" s="11" t="n">
        <v>0.039</v>
      </c>
      <c r="H3702" s="5" t="n">
        <v>0.315153887537264</v>
      </c>
      <c r="I3702" s="5" t="n">
        <v>7.76571502367464</v>
      </c>
    </row>
    <row r="3703" customFormat="false" ht="14.25" hidden="false" customHeight="false" outlineLevel="0" collapsed="false">
      <c r="A3703" s="0" t="s">
        <v>103</v>
      </c>
      <c r="B3703" s="0" t="s">
        <v>104</v>
      </c>
      <c r="C3703" s="0" t="s">
        <v>72</v>
      </c>
      <c r="D3703" s="0" t="s">
        <v>209</v>
      </c>
      <c r="E3703" s="0" t="n">
        <v>2028</v>
      </c>
      <c r="F3703" s="5" t="n">
        <v>8.25966183595489</v>
      </c>
      <c r="G3703" s="11" t="n">
        <v>0.0435</v>
      </c>
      <c r="H3703" s="5" t="n">
        <v>0.359295289864038</v>
      </c>
      <c r="I3703" s="5" t="n">
        <v>7.90036654609085</v>
      </c>
    </row>
    <row r="3704" customFormat="false" ht="14.25" hidden="false" customHeight="false" outlineLevel="0" collapsed="false">
      <c r="A3704" s="0" t="s">
        <v>103</v>
      </c>
      <c r="B3704" s="0" t="s">
        <v>104</v>
      </c>
      <c r="C3704" s="0" t="s">
        <v>72</v>
      </c>
      <c r="D3704" s="0" t="s">
        <v>209</v>
      </c>
      <c r="E3704" s="0" t="n">
        <v>2029</v>
      </c>
      <c r="F3704" s="5" t="n">
        <v>8.3146400212449</v>
      </c>
      <c r="G3704" s="11" t="n">
        <v>0.048</v>
      </c>
      <c r="H3704" s="5" t="n">
        <v>0.399102721019755</v>
      </c>
      <c r="I3704" s="5" t="n">
        <v>7.91553730022514</v>
      </c>
    </row>
    <row r="3705" customFormat="false" ht="14.25" hidden="false" customHeight="false" outlineLevel="0" collapsed="false">
      <c r="A3705" s="0" t="s">
        <v>103</v>
      </c>
      <c r="B3705" s="0" t="s">
        <v>104</v>
      </c>
      <c r="C3705" s="0" t="s">
        <v>72</v>
      </c>
      <c r="D3705" s="0" t="s">
        <v>209</v>
      </c>
      <c r="E3705" s="0" t="n">
        <v>2030</v>
      </c>
      <c r="F3705" s="5" t="n">
        <v>8.44943198562917</v>
      </c>
      <c r="G3705" s="11" t="n">
        <v>0.0525</v>
      </c>
      <c r="H3705" s="5" t="n">
        <v>0.443595179245531</v>
      </c>
      <c r="I3705" s="5" t="n">
        <v>8.00583680638364</v>
      </c>
    </row>
    <row r="3706" customFormat="false" ht="14.25" hidden="false" customHeight="false" outlineLevel="0" collapsed="false">
      <c r="A3706" s="0" t="s">
        <v>103</v>
      </c>
      <c r="B3706" s="0" t="s">
        <v>104</v>
      </c>
      <c r="C3706" s="0" t="s">
        <v>72</v>
      </c>
      <c r="D3706" s="0" t="s">
        <v>209</v>
      </c>
      <c r="E3706" s="0" t="n">
        <v>2031</v>
      </c>
      <c r="F3706" s="5" t="n">
        <v>8.45940453558707</v>
      </c>
      <c r="G3706" s="11" t="n">
        <v>0.057</v>
      </c>
      <c r="H3706" s="5" t="n">
        <v>0.482186058528463</v>
      </c>
      <c r="I3706" s="5" t="n">
        <v>7.97721847705861</v>
      </c>
    </row>
    <row r="3707" customFormat="false" ht="14.25" hidden="false" customHeight="false" outlineLevel="0" collapsed="false">
      <c r="A3707" s="0" t="s">
        <v>103</v>
      </c>
      <c r="B3707" s="0" t="s">
        <v>104</v>
      </c>
      <c r="C3707" s="0" t="s">
        <v>72</v>
      </c>
      <c r="D3707" s="0" t="s">
        <v>209</v>
      </c>
      <c r="E3707" s="0" t="n">
        <v>2032</v>
      </c>
      <c r="F3707" s="5" t="n">
        <v>8.8569072570959</v>
      </c>
      <c r="G3707" s="11" t="n">
        <v>0.0615</v>
      </c>
      <c r="H3707" s="5" t="n">
        <v>0.544699796311398</v>
      </c>
      <c r="I3707" s="5" t="n">
        <v>8.31220746078451</v>
      </c>
    </row>
    <row r="3708" customFormat="false" ht="14.25" hidden="false" customHeight="false" outlineLevel="0" collapsed="false">
      <c r="A3708" s="0" t="s">
        <v>103</v>
      </c>
      <c r="B3708" s="0" t="s">
        <v>104</v>
      </c>
      <c r="C3708" s="0" t="s">
        <v>72</v>
      </c>
      <c r="D3708" s="0" t="s">
        <v>209</v>
      </c>
      <c r="E3708" s="0" t="n">
        <v>2033</v>
      </c>
      <c r="F3708" s="5" t="n">
        <v>9.20048422142383</v>
      </c>
      <c r="G3708" s="11" t="n">
        <v>0.066</v>
      </c>
      <c r="H3708" s="5" t="n">
        <v>0.607231958613973</v>
      </c>
      <c r="I3708" s="5" t="n">
        <v>8.59325226280986</v>
      </c>
    </row>
    <row r="3709" customFormat="false" ht="14.25" hidden="false" customHeight="false" outlineLevel="0" collapsed="false">
      <c r="A3709" s="0" t="s">
        <v>103</v>
      </c>
      <c r="B3709" s="0" t="s">
        <v>104</v>
      </c>
      <c r="C3709" s="0" t="s">
        <v>72</v>
      </c>
      <c r="D3709" s="0" t="s">
        <v>209</v>
      </c>
      <c r="E3709" s="0" t="n">
        <v>2034</v>
      </c>
      <c r="F3709" s="5" t="n">
        <v>9.57901004723737</v>
      </c>
      <c r="G3709" s="11" t="n">
        <v>0.0705</v>
      </c>
      <c r="H3709" s="5" t="n">
        <v>0.675320208330235</v>
      </c>
      <c r="I3709" s="5" t="n">
        <v>8.90368983890714</v>
      </c>
    </row>
    <row r="3710" customFormat="false" ht="14.25" hidden="false" customHeight="false" outlineLevel="0" collapsed="false">
      <c r="A3710" s="0" t="s">
        <v>103</v>
      </c>
      <c r="B3710" s="0" t="s">
        <v>104</v>
      </c>
      <c r="C3710" s="0" t="s">
        <v>72</v>
      </c>
      <c r="D3710" s="0" t="s">
        <v>209</v>
      </c>
      <c r="E3710" s="0" t="n">
        <v>2035</v>
      </c>
      <c r="F3710" s="5" t="n">
        <v>9.82270655474981</v>
      </c>
      <c r="G3710" s="11" t="n">
        <v>0.075</v>
      </c>
      <c r="H3710" s="5" t="n">
        <v>0.736702991606236</v>
      </c>
      <c r="I3710" s="5" t="n">
        <v>9.08600356314358</v>
      </c>
    </row>
    <row r="3711" customFormat="false" ht="14.25" hidden="false" customHeight="false" outlineLevel="0" collapsed="false">
      <c r="A3711" s="0" t="s">
        <v>103</v>
      </c>
      <c r="B3711" s="0" t="s">
        <v>104</v>
      </c>
      <c r="C3711" s="0" t="s">
        <v>72</v>
      </c>
      <c r="D3711" s="0" t="s">
        <v>209</v>
      </c>
      <c r="E3711" s="0" t="n">
        <v>2036</v>
      </c>
      <c r="F3711" s="5" t="n">
        <v>9.93900394610389</v>
      </c>
      <c r="G3711" s="11" t="n">
        <v>0.081</v>
      </c>
      <c r="H3711" s="5" t="n">
        <v>0.805059319634415</v>
      </c>
      <c r="I3711" s="5" t="n">
        <v>9.13394462646947</v>
      </c>
    </row>
    <row r="3712" customFormat="false" ht="14.25" hidden="false" customHeight="false" outlineLevel="0" collapsed="false">
      <c r="A3712" s="0" t="s">
        <v>103</v>
      </c>
      <c r="B3712" s="0" t="s">
        <v>104</v>
      </c>
      <c r="C3712" s="0" t="s">
        <v>72</v>
      </c>
      <c r="D3712" s="0" t="s">
        <v>209</v>
      </c>
      <c r="E3712" s="0" t="n">
        <v>2037</v>
      </c>
      <c r="F3712" s="5" t="n">
        <v>10.2471515989111</v>
      </c>
      <c r="G3712" s="11" t="n">
        <v>0.087</v>
      </c>
      <c r="H3712" s="5" t="n">
        <v>0.891502189105269</v>
      </c>
      <c r="I3712" s="5" t="n">
        <v>9.35564940980587</v>
      </c>
    </row>
    <row r="3713" customFormat="false" ht="14.25" hidden="false" customHeight="false" outlineLevel="0" collapsed="false">
      <c r="A3713" s="0" t="s">
        <v>103</v>
      </c>
      <c r="B3713" s="0" t="s">
        <v>104</v>
      </c>
      <c r="C3713" s="0" t="s">
        <v>72</v>
      </c>
      <c r="D3713" s="0" t="s">
        <v>209</v>
      </c>
      <c r="E3713" s="0" t="n">
        <v>2038</v>
      </c>
      <c r="F3713" s="5" t="n">
        <v>10.3991488835876</v>
      </c>
      <c r="G3713" s="11" t="n">
        <v>0.093</v>
      </c>
      <c r="H3713" s="5" t="n">
        <v>0.967120846173646</v>
      </c>
      <c r="I3713" s="5" t="n">
        <v>9.43202803741394</v>
      </c>
    </row>
    <row r="3714" customFormat="false" ht="14.25" hidden="false" customHeight="false" outlineLevel="0" collapsed="false">
      <c r="A3714" s="0" t="s">
        <v>103</v>
      </c>
      <c r="B3714" s="0" t="s">
        <v>104</v>
      </c>
      <c r="C3714" s="0" t="s">
        <v>72</v>
      </c>
      <c r="D3714" s="0" t="s">
        <v>209</v>
      </c>
      <c r="E3714" s="0" t="n">
        <v>2039</v>
      </c>
      <c r="F3714" s="5" t="n">
        <v>10.7724412845863</v>
      </c>
      <c r="G3714" s="11" t="n">
        <v>0.099</v>
      </c>
      <c r="H3714" s="5" t="n">
        <v>1.06647168717404</v>
      </c>
      <c r="I3714" s="5" t="n">
        <v>9.70596959741221</v>
      </c>
    </row>
    <row r="3715" customFormat="false" ht="14.25" hidden="false" customHeight="false" outlineLevel="0" collapsed="false">
      <c r="A3715" s="0" t="s">
        <v>103</v>
      </c>
      <c r="B3715" s="0" t="s">
        <v>104</v>
      </c>
      <c r="C3715" s="0" t="s">
        <v>72</v>
      </c>
      <c r="D3715" s="0" t="s">
        <v>209</v>
      </c>
      <c r="E3715" s="0" t="n">
        <v>2040</v>
      </c>
      <c r="F3715" s="5" t="n">
        <v>10.8815840247543</v>
      </c>
      <c r="G3715" s="11" t="n">
        <v>0.105</v>
      </c>
      <c r="H3715" s="5" t="n">
        <v>1.1425663225992</v>
      </c>
      <c r="I3715" s="5" t="n">
        <v>9.7390177021551</v>
      </c>
    </row>
    <row r="3716" customFormat="false" ht="14.25" hidden="false" customHeight="false" outlineLevel="0" collapsed="false">
      <c r="A3716" s="0" t="s">
        <v>103</v>
      </c>
      <c r="B3716" s="0" t="s">
        <v>104</v>
      </c>
      <c r="C3716" s="0" t="s">
        <v>75</v>
      </c>
      <c r="D3716" s="0" t="s">
        <v>210</v>
      </c>
      <c r="E3716" s="0" t="n">
        <v>2024</v>
      </c>
      <c r="F3716" s="5" t="n">
        <v>4.4431596</v>
      </c>
      <c r="G3716" s="11" t="n">
        <v>0</v>
      </c>
      <c r="H3716" s="5" t="n">
        <v>0</v>
      </c>
      <c r="I3716" s="5" t="n">
        <v>4.4431596</v>
      </c>
    </row>
    <row r="3717" customFormat="false" ht="14.25" hidden="false" customHeight="false" outlineLevel="0" collapsed="false">
      <c r="A3717" s="0" t="s">
        <v>103</v>
      </c>
      <c r="B3717" s="0" t="s">
        <v>104</v>
      </c>
      <c r="C3717" s="0" t="s">
        <v>75</v>
      </c>
      <c r="D3717" s="0" t="s">
        <v>210</v>
      </c>
      <c r="E3717" s="0" t="n">
        <v>2025</v>
      </c>
      <c r="F3717" s="5" t="n">
        <v>4.474359216</v>
      </c>
      <c r="G3717" s="11" t="n">
        <v>0.00697297970364836</v>
      </c>
      <c r="H3717" s="5" t="n">
        <v>0.031199616</v>
      </c>
      <c r="I3717" s="5" t="n">
        <v>4.4431596</v>
      </c>
    </row>
    <row r="3718" customFormat="false" ht="14.25" hidden="false" customHeight="false" outlineLevel="0" collapsed="false">
      <c r="A3718" s="0" t="s">
        <v>103</v>
      </c>
      <c r="B3718" s="0" t="s">
        <v>104</v>
      </c>
      <c r="C3718" s="0" t="s">
        <v>75</v>
      </c>
      <c r="D3718" s="0" t="s">
        <v>210</v>
      </c>
      <c r="E3718" s="0" t="n">
        <v>2026</v>
      </c>
      <c r="F3718" s="5" t="n">
        <v>5.17395533134123</v>
      </c>
      <c r="G3718" s="11" t="n">
        <v>0.0566866815183365</v>
      </c>
      <c r="H3718" s="5" t="n">
        <v>0.293294358057839</v>
      </c>
      <c r="I3718" s="5" t="n">
        <v>4.88066097328339</v>
      </c>
    </row>
    <row r="3719" customFormat="false" ht="14.25" hidden="false" customHeight="false" outlineLevel="0" collapsed="false">
      <c r="A3719" s="0" t="s">
        <v>103</v>
      </c>
      <c r="B3719" s="0" t="s">
        <v>104</v>
      </c>
      <c r="C3719" s="0" t="s">
        <v>75</v>
      </c>
      <c r="D3719" s="0" t="s">
        <v>210</v>
      </c>
      <c r="E3719" s="0" t="n">
        <v>2027</v>
      </c>
      <c r="F3719" s="5" t="n">
        <v>6.41128136753477</v>
      </c>
      <c r="G3719" s="11" t="n">
        <v>0.144989493592211</v>
      </c>
      <c r="H3719" s="5" t="n">
        <v>0.929568438756042</v>
      </c>
      <c r="I3719" s="5" t="n">
        <v>5.48171292877873</v>
      </c>
    </row>
    <row r="3720" customFormat="false" ht="14.25" hidden="false" customHeight="false" outlineLevel="0" collapsed="false">
      <c r="A3720" s="0" t="s">
        <v>103</v>
      </c>
      <c r="B3720" s="0" t="s">
        <v>104</v>
      </c>
      <c r="C3720" s="0" t="s">
        <v>75</v>
      </c>
      <c r="D3720" s="0" t="s">
        <v>210</v>
      </c>
      <c r="E3720" s="0" t="n">
        <v>2028</v>
      </c>
      <c r="F3720" s="5" t="n">
        <v>9.23078721927287</v>
      </c>
      <c r="G3720" s="11" t="n">
        <v>0.197966820046896</v>
      </c>
      <c r="H3720" s="5" t="n">
        <v>1.82738959232897</v>
      </c>
      <c r="I3720" s="5" t="n">
        <v>7.40339762694389</v>
      </c>
    </row>
    <row r="3721" customFormat="false" ht="14.25" hidden="false" customHeight="false" outlineLevel="0" collapsed="false">
      <c r="A3721" s="0" t="s">
        <v>103</v>
      </c>
      <c r="B3721" s="0" t="s">
        <v>104</v>
      </c>
      <c r="C3721" s="0" t="s">
        <v>75</v>
      </c>
      <c r="D3721" s="0" t="s">
        <v>210</v>
      </c>
      <c r="E3721" s="0" t="n">
        <v>2029</v>
      </c>
      <c r="F3721" s="5" t="n">
        <v>10.9594332054898</v>
      </c>
      <c r="G3721" s="11" t="n">
        <v>0.215429055039217</v>
      </c>
      <c r="H3721" s="5" t="n">
        <v>2.36098033922408</v>
      </c>
      <c r="I3721" s="5" t="n">
        <v>8.59845286626571</v>
      </c>
    </row>
    <row r="3722" customFormat="false" ht="14.25" hidden="false" customHeight="false" outlineLevel="0" collapsed="false">
      <c r="A3722" s="0" t="s">
        <v>103</v>
      </c>
      <c r="B3722" s="0" t="s">
        <v>104</v>
      </c>
      <c r="C3722" s="0" t="s">
        <v>75</v>
      </c>
      <c r="D3722" s="0" t="s">
        <v>210</v>
      </c>
      <c r="E3722" s="0" t="n">
        <v>2030</v>
      </c>
      <c r="F3722" s="5" t="n">
        <v>11.6551739798745</v>
      </c>
      <c r="G3722" s="11" t="n">
        <v>0.244199502404725</v>
      </c>
      <c r="H3722" s="5" t="n">
        <v>2.84618768632586</v>
      </c>
      <c r="I3722" s="5" t="n">
        <v>8.80898629354868</v>
      </c>
    </row>
    <row r="3723" customFormat="false" ht="14.25" hidden="false" customHeight="false" outlineLevel="0" collapsed="false">
      <c r="A3723" s="0" t="s">
        <v>103</v>
      </c>
      <c r="B3723" s="0" t="s">
        <v>104</v>
      </c>
      <c r="C3723" s="0" t="s">
        <v>75</v>
      </c>
      <c r="D3723" s="0" t="s">
        <v>210</v>
      </c>
      <c r="E3723" s="0" t="n">
        <v>2031</v>
      </c>
      <c r="F3723" s="5" t="n">
        <v>15.2934723685699</v>
      </c>
      <c r="G3723" s="11" t="n">
        <v>0.264641483392959</v>
      </c>
      <c r="H3723" s="5" t="n">
        <v>4.04728721384757</v>
      </c>
      <c r="I3723" s="5" t="n">
        <v>11.2461851547223</v>
      </c>
    </row>
    <row r="3724" customFormat="false" ht="14.25" hidden="false" customHeight="false" outlineLevel="0" collapsed="false">
      <c r="A3724" s="0" t="s">
        <v>103</v>
      </c>
      <c r="B3724" s="0" t="s">
        <v>104</v>
      </c>
      <c r="C3724" s="0" t="s">
        <v>75</v>
      </c>
      <c r="D3724" s="0" t="s">
        <v>210</v>
      </c>
      <c r="E3724" s="0" t="n">
        <v>2032</v>
      </c>
      <c r="F3724" s="5" t="n">
        <v>18.3527528295844</v>
      </c>
      <c r="G3724" s="11" t="n">
        <v>0.28600627360848</v>
      </c>
      <c r="H3724" s="5" t="n">
        <v>5.24900244724691</v>
      </c>
      <c r="I3724" s="5" t="n">
        <v>13.1037503823375</v>
      </c>
    </row>
    <row r="3725" customFormat="false" ht="14.25" hidden="false" customHeight="false" outlineLevel="0" collapsed="false">
      <c r="A3725" s="0" t="s">
        <v>103</v>
      </c>
      <c r="B3725" s="0" t="s">
        <v>104</v>
      </c>
      <c r="C3725" s="0" t="s">
        <v>75</v>
      </c>
      <c r="D3725" s="0" t="s">
        <v>210</v>
      </c>
      <c r="E3725" s="0" t="n">
        <v>2033</v>
      </c>
      <c r="F3725" s="5" t="n">
        <v>20.9553909950266</v>
      </c>
      <c r="G3725" s="11" t="n">
        <v>0.288917097583533</v>
      </c>
      <c r="H3725" s="5" t="n">
        <v>6.05437074501118</v>
      </c>
      <c r="I3725" s="5" t="n">
        <v>14.9010202500154</v>
      </c>
    </row>
    <row r="3726" customFormat="false" ht="14.25" hidden="false" customHeight="false" outlineLevel="0" collapsed="false">
      <c r="A3726" s="0" t="s">
        <v>103</v>
      </c>
      <c r="B3726" s="0" t="s">
        <v>104</v>
      </c>
      <c r="C3726" s="0" t="s">
        <v>75</v>
      </c>
      <c r="D3726" s="0" t="s">
        <v>210</v>
      </c>
      <c r="E3726" s="0" t="n">
        <v>2034</v>
      </c>
      <c r="F3726" s="5" t="n">
        <v>23.7303833582623</v>
      </c>
      <c r="G3726" s="11" t="n">
        <v>0.282291202466881</v>
      </c>
      <c r="H3726" s="5" t="n">
        <v>6.69887845320391</v>
      </c>
      <c r="I3726" s="5" t="n">
        <v>17.0315049050583</v>
      </c>
    </row>
    <row r="3727" customFormat="false" ht="14.25" hidden="false" customHeight="false" outlineLevel="0" collapsed="false">
      <c r="A3727" s="0" t="s">
        <v>103</v>
      </c>
      <c r="B3727" s="0" t="s">
        <v>104</v>
      </c>
      <c r="C3727" s="0" t="s">
        <v>75</v>
      </c>
      <c r="D3727" s="0" t="s">
        <v>210</v>
      </c>
      <c r="E3727" s="0" t="n">
        <v>2035</v>
      </c>
      <c r="F3727" s="5" t="n">
        <v>25.8987955501991</v>
      </c>
      <c r="G3727" s="11" t="n">
        <v>0.27120036454191</v>
      </c>
      <c r="H3727" s="5" t="n">
        <v>7.0237627944104</v>
      </c>
      <c r="I3727" s="5" t="n">
        <v>18.8750327557887</v>
      </c>
    </row>
    <row r="3728" customFormat="false" ht="14.25" hidden="false" customHeight="false" outlineLevel="0" collapsed="false">
      <c r="A3728" s="0" t="s">
        <v>103</v>
      </c>
      <c r="B3728" s="0" t="s">
        <v>104</v>
      </c>
      <c r="C3728" s="0" t="s">
        <v>75</v>
      </c>
      <c r="D3728" s="0" t="s">
        <v>210</v>
      </c>
      <c r="E3728" s="0" t="n">
        <v>2036</v>
      </c>
      <c r="F3728" s="5" t="n">
        <v>28.1316417094198</v>
      </c>
      <c r="G3728" s="11" t="n">
        <v>0.27120036454191</v>
      </c>
      <c r="H3728" s="5" t="n">
        <v>7.62931148675707</v>
      </c>
      <c r="I3728" s="5" t="n">
        <v>20.5023302226628</v>
      </c>
    </row>
    <row r="3729" customFormat="false" ht="14.25" hidden="false" customHeight="false" outlineLevel="0" collapsed="false">
      <c r="A3729" s="0" t="s">
        <v>103</v>
      </c>
      <c r="B3729" s="0" t="s">
        <v>104</v>
      </c>
      <c r="C3729" s="0" t="s">
        <v>75</v>
      </c>
      <c r="D3729" s="0" t="s">
        <v>210</v>
      </c>
      <c r="E3729" s="0" t="n">
        <v>2037</v>
      </c>
      <c r="F3729" s="5" t="n">
        <v>30.2214208078339</v>
      </c>
      <c r="G3729" s="11" t="n">
        <v>0.27120036454191</v>
      </c>
      <c r="H3729" s="5" t="n">
        <v>8.19606034005902</v>
      </c>
      <c r="I3729" s="5" t="n">
        <v>22.0253604677749</v>
      </c>
    </row>
    <row r="3730" customFormat="false" ht="14.25" hidden="false" customHeight="false" outlineLevel="0" collapsed="false">
      <c r="A3730" s="0" t="s">
        <v>103</v>
      </c>
      <c r="B3730" s="0" t="s">
        <v>104</v>
      </c>
      <c r="C3730" s="0" t="s">
        <v>75</v>
      </c>
      <c r="D3730" s="0" t="s">
        <v>210</v>
      </c>
      <c r="E3730" s="0" t="n">
        <v>2038</v>
      </c>
      <c r="F3730" s="5" t="n">
        <v>32.1059422624938</v>
      </c>
      <c r="G3730" s="11" t="n">
        <v>0.27120036454191</v>
      </c>
      <c r="H3730" s="5" t="n">
        <v>8.70714324554985</v>
      </c>
      <c r="I3730" s="5" t="n">
        <v>23.398799016944</v>
      </c>
    </row>
    <row r="3731" customFormat="false" ht="14.25" hidden="false" customHeight="false" outlineLevel="0" collapsed="false">
      <c r="A3731" s="0" t="s">
        <v>103</v>
      </c>
      <c r="B3731" s="0" t="s">
        <v>104</v>
      </c>
      <c r="C3731" s="0" t="s">
        <v>75</v>
      </c>
      <c r="D3731" s="0" t="s">
        <v>210</v>
      </c>
      <c r="E3731" s="0" t="n">
        <v>2039</v>
      </c>
      <c r="F3731" s="5" t="n">
        <v>33.7249990651596</v>
      </c>
      <c r="G3731" s="11" t="n">
        <v>0.27120036454191</v>
      </c>
      <c r="H3731" s="5" t="n">
        <v>9.14623204064685</v>
      </c>
      <c r="I3731" s="5" t="n">
        <v>24.5787670245127</v>
      </c>
    </row>
    <row r="3732" customFormat="false" ht="14.25" hidden="false" customHeight="false" outlineLevel="0" collapsed="false">
      <c r="A3732" s="0" t="s">
        <v>103</v>
      </c>
      <c r="B3732" s="0" t="s">
        <v>104</v>
      </c>
      <c r="C3732" s="0" t="s">
        <v>75</v>
      </c>
      <c r="D3732" s="0" t="s">
        <v>210</v>
      </c>
      <c r="E3732" s="0" t="n">
        <v>2040</v>
      </c>
      <c r="F3732" s="5" t="n">
        <v>35.0234115291682</v>
      </c>
      <c r="G3732" s="11" t="n">
        <v>0.27120036454191</v>
      </c>
      <c r="H3732" s="5" t="n">
        <v>9.49836197421176</v>
      </c>
      <c r="I3732" s="5" t="n">
        <v>25.5250495549564</v>
      </c>
    </row>
    <row r="3733" customFormat="false" ht="14.25" hidden="false" customHeight="false" outlineLevel="0" collapsed="false">
      <c r="A3733" s="0" t="s">
        <v>103</v>
      </c>
      <c r="B3733" s="0" t="s">
        <v>104</v>
      </c>
      <c r="C3733" s="0" t="s">
        <v>76</v>
      </c>
      <c r="D3733" s="0" t="s">
        <v>210</v>
      </c>
      <c r="E3733" s="0" t="n">
        <v>2024</v>
      </c>
      <c r="F3733" s="5" t="n">
        <v>0.07877142</v>
      </c>
      <c r="G3733" s="11" t="n">
        <v>1</v>
      </c>
      <c r="H3733" s="5" t="n">
        <v>0.07877142</v>
      </c>
      <c r="I3733" s="5" t="n">
        <v>0</v>
      </c>
    </row>
    <row r="3734" customFormat="false" ht="14.25" hidden="false" customHeight="false" outlineLevel="0" collapsed="false">
      <c r="A3734" s="0" t="s">
        <v>103</v>
      </c>
      <c r="B3734" s="0" t="s">
        <v>104</v>
      </c>
      <c r="C3734" s="0" t="s">
        <v>76</v>
      </c>
      <c r="D3734" s="0" t="s">
        <v>210</v>
      </c>
      <c r="E3734" s="0" t="n">
        <v>2024</v>
      </c>
      <c r="F3734" s="5" t="n">
        <v>0</v>
      </c>
      <c r="G3734" s="11" t="n">
        <v>1</v>
      </c>
      <c r="H3734" s="5" t="n">
        <v>0</v>
      </c>
      <c r="I3734" s="5" t="n">
        <v>0</v>
      </c>
    </row>
    <row r="3735" customFormat="false" ht="14.25" hidden="false" customHeight="false" outlineLevel="0" collapsed="false">
      <c r="A3735" s="0" t="s">
        <v>103</v>
      </c>
      <c r="B3735" s="0" t="s">
        <v>104</v>
      </c>
      <c r="C3735" s="0" t="s">
        <v>76</v>
      </c>
      <c r="D3735" s="0" t="s">
        <v>210</v>
      </c>
      <c r="E3735" s="0" t="n">
        <v>2025</v>
      </c>
      <c r="F3735" s="5" t="n">
        <v>0.082147338</v>
      </c>
      <c r="G3735" s="11" t="n">
        <v>1</v>
      </c>
      <c r="H3735" s="5" t="n">
        <v>0.082147338</v>
      </c>
      <c r="I3735" s="5" t="n">
        <v>0</v>
      </c>
    </row>
    <row r="3736" customFormat="false" ht="14.25" hidden="false" customHeight="false" outlineLevel="0" collapsed="false">
      <c r="A3736" s="0" t="s">
        <v>103</v>
      </c>
      <c r="B3736" s="0" t="s">
        <v>104</v>
      </c>
      <c r="C3736" s="0" t="s">
        <v>76</v>
      </c>
      <c r="D3736" s="0" t="s">
        <v>210</v>
      </c>
      <c r="E3736" s="0" t="n">
        <v>2025</v>
      </c>
      <c r="F3736" s="5" t="n">
        <v>0</v>
      </c>
      <c r="G3736" s="11" t="n">
        <v>1</v>
      </c>
      <c r="H3736" s="5" t="n">
        <v>0</v>
      </c>
      <c r="I3736" s="5" t="n">
        <v>0</v>
      </c>
    </row>
    <row r="3737" customFormat="false" ht="14.25" hidden="false" customHeight="false" outlineLevel="0" collapsed="false">
      <c r="A3737" s="0" t="s">
        <v>103</v>
      </c>
      <c r="B3737" s="0" t="s">
        <v>104</v>
      </c>
      <c r="C3737" s="0" t="s">
        <v>76</v>
      </c>
      <c r="D3737" s="0" t="s">
        <v>210</v>
      </c>
      <c r="E3737" s="0" t="n">
        <v>2026</v>
      </c>
      <c r="F3737" s="5" t="n">
        <v>0.1946494824</v>
      </c>
      <c r="G3737" s="11" t="n">
        <v>1</v>
      </c>
      <c r="H3737" s="5" t="n">
        <v>0.1946494824</v>
      </c>
      <c r="I3737" s="5" t="n">
        <v>0</v>
      </c>
    </row>
    <row r="3738" customFormat="false" ht="14.25" hidden="false" customHeight="false" outlineLevel="0" collapsed="false">
      <c r="A3738" s="0" t="s">
        <v>103</v>
      </c>
      <c r="B3738" s="0" t="s">
        <v>104</v>
      </c>
      <c r="C3738" s="0" t="s">
        <v>76</v>
      </c>
      <c r="D3738" s="0" t="s">
        <v>210</v>
      </c>
      <c r="E3738" s="0" t="n">
        <v>2026</v>
      </c>
      <c r="F3738" s="5" t="n">
        <v>0</v>
      </c>
      <c r="G3738" s="11" t="n">
        <v>1</v>
      </c>
      <c r="H3738" s="5" t="n">
        <v>0</v>
      </c>
      <c r="I3738" s="5" t="n">
        <v>0</v>
      </c>
    </row>
    <row r="3739" customFormat="false" ht="14.25" hidden="false" customHeight="false" outlineLevel="0" collapsed="false">
      <c r="A3739" s="0" t="s">
        <v>103</v>
      </c>
      <c r="B3739" s="0" t="s">
        <v>104</v>
      </c>
      <c r="C3739" s="0" t="s">
        <v>76</v>
      </c>
      <c r="D3739" s="0" t="s">
        <v>210</v>
      </c>
      <c r="E3739" s="0" t="n">
        <v>2027</v>
      </c>
      <c r="F3739" s="5" t="n">
        <v>0.2891584332</v>
      </c>
      <c r="G3739" s="11" t="n">
        <v>1</v>
      </c>
      <c r="H3739" s="5" t="n">
        <v>0.2891584332</v>
      </c>
      <c r="I3739" s="5" t="n">
        <v>0</v>
      </c>
    </row>
    <row r="3740" customFormat="false" ht="14.25" hidden="false" customHeight="false" outlineLevel="0" collapsed="false">
      <c r="A3740" s="0" t="s">
        <v>103</v>
      </c>
      <c r="B3740" s="0" t="s">
        <v>104</v>
      </c>
      <c r="C3740" s="0" t="s">
        <v>76</v>
      </c>
      <c r="D3740" s="0" t="s">
        <v>210</v>
      </c>
      <c r="E3740" s="0" t="n">
        <v>2027</v>
      </c>
      <c r="F3740" s="5" t="n">
        <v>0</v>
      </c>
      <c r="G3740" s="11" t="n">
        <v>1</v>
      </c>
      <c r="H3740" s="5" t="n">
        <v>0</v>
      </c>
      <c r="I3740" s="5" t="n">
        <v>0</v>
      </c>
    </row>
    <row r="3741" customFormat="false" ht="14.25" hidden="false" customHeight="false" outlineLevel="0" collapsed="false">
      <c r="A3741" s="0" t="s">
        <v>103</v>
      </c>
      <c r="B3741" s="0" t="s">
        <v>104</v>
      </c>
      <c r="C3741" s="0" t="s">
        <v>76</v>
      </c>
      <c r="D3741" s="0" t="s">
        <v>210</v>
      </c>
      <c r="E3741" s="0" t="n">
        <v>2028</v>
      </c>
      <c r="F3741" s="5" t="n">
        <v>0.314505516</v>
      </c>
      <c r="G3741" s="11" t="n">
        <v>1</v>
      </c>
      <c r="H3741" s="5" t="n">
        <v>0.314505516</v>
      </c>
      <c r="I3741" s="5" t="n">
        <v>0</v>
      </c>
    </row>
    <row r="3742" customFormat="false" ht="14.25" hidden="false" customHeight="false" outlineLevel="0" collapsed="false">
      <c r="A3742" s="0" t="s">
        <v>103</v>
      </c>
      <c r="B3742" s="0" t="s">
        <v>104</v>
      </c>
      <c r="C3742" s="0" t="s">
        <v>76</v>
      </c>
      <c r="D3742" s="0" t="s">
        <v>210</v>
      </c>
      <c r="E3742" s="0" t="n">
        <v>2028</v>
      </c>
      <c r="F3742" s="5" t="n">
        <v>0</v>
      </c>
      <c r="G3742" s="11" t="n">
        <v>1</v>
      </c>
      <c r="H3742" s="5" t="n">
        <v>0</v>
      </c>
      <c r="I3742" s="5" t="n">
        <v>0</v>
      </c>
    </row>
    <row r="3743" customFormat="false" ht="14.25" hidden="false" customHeight="false" outlineLevel="0" collapsed="false">
      <c r="A3743" s="0" t="s">
        <v>103</v>
      </c>
      <c r="B3743" s="0" t="s">
        <v>104</v>
      </c>
      <c r="C3743" s="0" t="s">
        <v>76</v>
      </c>
      <c r="D3743" s="0" t="s">
        <v>210</v>
      </c>
      <c r="E3743" s="0" t="n">
        <v>2029</v>
      </c>
      <c r="F3743" s="5" t="n">
        <v>0.3101982</v>
      </c>
      <c r="G3743" s="11" t="n">
        <v>1</v>
      </c>
      <c r="H3743" s="5" t="n">
        <v>0.3101982</v>
      </c>
      <c r="I3743" s="5" t="n">
        <v>0</v>
      </c>
    </row>
    <row r="3744" customFormat="false" ht="14.25" hidden="false" customHeight="false" outlineLevel="0" collapsed="false">
      <c r="A3744" s="0" t="s">
        <v>103</v>
      </c>
      <c r="B3744" s="0" t="s">
        <v>104</v>
      </c>
      <c r="C3744" s="0" t="s">
        <v>76</v>
      </c>
      <c r="D3744" s="0" t="s">
        <v>210</v>
      </c>
      <c r="E3744" s="0" t="n">
        <v>2029</v>
      </c>
      <c r="F3744" s="5" t="n">
        <v>0</v>
      </c>
      <c r="G3744" s="11" t="n">
        <v>1</v>
      </c>
      <c r="H3744" s="5" t="n">
        <v>0</v>
      </c>
      <c r="I3744" s="5" t="n">
        <v>0</v>
      </c>
    </row>
    <row r="3745" customFormat="false" ht="14.25" hidden="false" customHeight="false" outlineLevel="0" collapsed="false">
      <c r="A3745" s="0" t="s">
        <v>103</v>
      </c>
      <c r="B3745" s="0" t="s">
        <v>104</v>
      </c>
      <c r="C3745" s="0" t="s">
        <v>76</v>
      </c>
      <c r="D3745" s="0" t="s">
        <v>210</v>
      </c>
      <c r="E3745" s="0" t="n">
        <v>2030</v>
      </c>
      <c r="F3745" s="5" t="n">
        <v>0.227739204</v>
      </c>
      <c r="G3745" s="11" t="n">
        <v>1</v>
      </c>
      <c r="H3745" s="5" t="n">
        <v>0.227739204</v>
      </c>
      <c r="I3745" s="5" t="n">
        <v>0</v>
      </c>
    </row>
    <row r="3746" customFormat="false" ht="14.25" hidden="false" customHeight="false" outlineLevel="0" collapsed="false">
      <c r="A3746" s="0" t="s">
        <v>103</v>
      </c>
      <c r="B3746" s="0" t="s">
        <v>104</v>
      </c>
      <c r="C3746" s="0" t="s">
        <v>76</v>
      </c>
      <c r="D3746" s="0" t="s">
        <v>210</v>
      </c>
      <c r="E3746" s="0" t="n">
        <v>2030</v>
      </c>
      <c r="F3746" s="5" t="n">
        <v>0</v>
      </c>
      <c r="G3746" s="11" t="n">
        <v>1</v>
      </c>
      <c r="H3746" s="5" t="n">
        <v>0</v>
      </c>
      <c r="I3746" s="5" t="n">
        <v>0</v>
      </c>
    </row>
    <row r="3747" customFormat="false" ht="14.25" hidden="false" customHeight="false" outlineLevel="0" collapsed="false">
      <c r="A3747" s="0" t="s">
        <v>103</v>
      </c>
      <c r="B3747" s="0" t="s">
        <v>104</v>
      </c>
      <c r="C3747" s="0" t="s">
        <v>76</v>
      </c>
      <c r="D3747" s="0" t="s">
        <v>210</v>
      </c>
      <c r="E3747" s="0" t="n">
        <v>2031</v>
      </c>
      <c r="F3747" s="5" t="n">
        <v>0.221613378</v>
      </c>
      <c r="G3747" s="11" t="n">
        <v>1</v>
      </c>
      <c r="H3747" s="5" t="n">
        <v>0.221613378</v>
      </c>
      <c r="I3747" s="5" t="n">
        <v>0</v>
      </c>
    </row>
    <row r="3748" customFormat="false" ht="14.25" hidden="false" customHeight="false" outlineLevel="0" collapsed="false">
      <c r="A3748" s="0" t="s">
        <v>103</v>
      </c>
      <c r="B3748" s="0" t="s">
        <v>104</v>
      </c>
      <c r="C3748" s="0" t="s">
        <v>76</v>
      </c>
      <c r="D3748" s="0" t="s">
        <v>210</v>
      </c>
      <c r="E3748" s="0" t="n">
        <v>2031</v>
      </c>
      <c r="F3748" s="5" t="n">
        <v>0</v>
      </c>
      <c r="G3748" s="11" t="n">
        <v>1</v>
      </c>
      <c r="H3748" s="5" t="n">
        <v>0</v>
      </c>
      <c r="I3748" s="5" t="n">
        <v>0</v>
      </c>
    </row>
    <row r="3749" customFormat="false" ht="14.25" hidden="false" customHeight="false" outlineLevel="0" collapsed="false">
      <c r="A3749" s="0" t="s">
        <v>103</v>
      </c>
      <c r="B3749" s="0" t="s">
        <v>104</v>
      </c>
      <c r="C3749" s="0" t="s">
        <v>76</v>
      </c>
      <c r="D3749" s="0" t="s">
        <v>210</v>
      </c>
      <c r="E3749" s="0" t="n">
        <v>2032</v>
      </c>
      <c r="F3749" s="5" t="n">
        <v>0.220424643</v>
      </c>
      <c r="G3749" s="11" t="n">
        <v>1</v>
      </c>
      <c r="H3749" s="5" t="n">
        <v>0.220424643</v>
      </c>
      <c r="I3749" s="5" t="n">
        <v>0</v>
      </c>
    </row>
    <row r="3750" customFormat="false" ht="14.25" hidden="false" customHeight="false" outlineLevel="0" collapsed="false">
      <c r="A3750" s="0" t="s">
        <v>103</v>
      </c>
      <c r="B3750" s="0" t="s">
        <v>104</v>
      </c>
      <c r="C3750" s="0" t="s">
        <v>76</v>
      </c>
      <c r="D3750" s="0" t="s">
        <v>210</v>
      </c>
      <c r="E3750" s="0" t="n">
        <v>2032</v>
      </c>
      <c r="F3750" s="5" t="n">
        <v>0</v>
      </c>
      <c r="G3750" s="11" t="n">
        <v>1</v>
      </c>
      <c r="H3750" s="5" t="n">
        <v>0</v>
      </c>
      <c r="I3750" s="5" t="n">
        <v>0</v>
      </c>
    </row>
    <row r="3751" customFormat="false" ht="14.25" hidden="false" customHeight="false" outlineLevel="0" collapsed="false">
      <c r="A3751" s="0" t="s">
        <v>103</v>
      </c>
      <c r="B3751" s="0" t="s">
        <v>104</v>
      </c>
      <c r="C3751" s="0" t="s">
        <v>76</v>
      </c>
      <c r="D3751" s="0" t="s">
        <v>210</v>
      </c>
      <c r="E3751" s="0" t="n">
        <v>2033</v>
      </c>
      <c r="F3751" s="5" t="n">
        <v>0.22416768</v>
      </c>
      <c r="G3751" s="11" t="n">
        <v>1</v>
      </c>
      <c r="H3751" s="5" t="n">
        <v>0.22416768</v>
      </c>
      <c r="I3751" s="5" t="n">
        <v>0</v>
      </c>
    </row>
    <row r="3752" customFormat="false" ht="14.25" hidden="false" customHeight="false" outlineLevel="0" collapsed="false">
      <c r="A3752" s="0" t="s">
        <v>103</v>
      </c>
      <c r="B3752" s="0" t="s">
        <v>104</v>
      </c>
      <c r="C3752" s="0" t="s">
        <v>76</v>
      </c>
      <c r="D3752" s="0" t="s">
        <v>210</v>
      </c>
      <c r="E3752" s="0" t="n">
        <v>2033</v>
      </c>
      <c r="F3752" s="5" t="n">
        <v>0</v>
      </c>
      <c r="G3752" s="11" t="n">
        <v>1</v>
      </c>
      <c r="H3752" s="5" t="n">
        <v>0</v>
      </c>
      <c r="I3752" s="5" t="n">
        <v>0</v>
      </c>
    </row>
    <row r="3753" customFormat="false" ht="14.25" hidden="false" customHeight="false" outlineLevel="0" collapsed="false">
      <c r="A3753" s="0" t="s">
        <v>103</v>
      </c>
      <c r="B3753" s="0" t="s">
        <v>104</v>
      </c>
      <c r="C3753" s="0" t="s">
        <v>76</v>
      </c>
      <c r="D3753" s="0" t="s">
        <v>210</v>
      </c>
      <c r="E3753" s="0" t="n">
        <v>2034</v>
      </c>
      <c r="F3753" s="5" t="n">
        <v>0.2283622376</v>
      </c>
      <c r="G3753" s="11" t="n">
        <v>1</v>
      </c>
      <c r="H3753" s="5" t="n">
        <v>0.2283622376</v>
      </c>
      <c r="I3753" s="5" t="n">
        <v>0</v>
      </c>
    </row>
    <row r="3754" customFormat="false" ht="14.25" hidden="false" customHeight="false" outlineLevel="0" collapsed="false">
      <c r="A3754" s="0" t="s">
        <v>103</v>
      </c>
      <c r="B3754" s="0" t="s">
        <v>104</v>
      </c>
      <c r="C3754" s="0" t="s">
        <v>76</v>
      </c>
      <c r="D3754" s="0" t="s">
        <v>210</v>
      </c>
      <c r="E3754" s="0" t="n">
        <v>2034</v>
      </c>
      <c r="F3754" s="5" t="n">
        <v>0</v>
      </c>
      <c r="G3754" s="11" t="n">
        <v>1</v>
      </c>
      <c r="H3754" s="5" t="n">
        <v>0</v>
      </c>
      <c r="I3754" s="5" t="n">
        <v>0</v>
      </c>
    </row>
    <row r="3755" customFormat="false" ht="14.25" hidden="false" customHeight="false" outlineLevel="0" collapsed="false">
      <c r="A3755" s="0" t="s">
        <v>103</v>
      </c>
      <c r="B3755" s="0" t="s">
        <v>104</v>
      </c>
      <c r="C3755" s="0" t="s">
        <v>76</v>
      </c>
      <c r="D3755" s="0" t="s">
        <v>210</v>
      </c>
      <c r="E3755" s="0" t="n">
        <v>2035</v>
      </c>
      <c r="F3755" s="5" t="n">
        <v>0.232172856</v>
      </c>
      <c r="G3755" s="11" t="n">
        <v>1</v>
      </c>
      <c r="H3755" s="5" t="n">
        <v>0.232172856</v>
      </c>
      <c r="I3755" s="5" t="n">
        <v>0</v>
      </c>
    </row>
    <row r="3756" customFormat="false" ht="14.25" hidden="false" customHeight="false" outlineLevel="0" collapsed="false">
      <c r="A3756" s="0" t="s">
        <v>103</v>
      </c>
      <c r="B3756" s="0" t="s">
        <v>104</v>
      </c>
      <c r="C3756" s="0" t="s">
        <v>76</v>
      </c>
      <c r="D3756" s="0" t="s">
        <v>210</v>
      </c>
      <c r="E3756" s="0" t="n">
        <v>2035</v>
      </c>
      <c r="F3756" s="5" t="n">
        <v>0</v>
      </c>
      <c r="G3756" s="11" t="n">
        <v>1</v>
      </c>
      <c r="H3756" s="5" t="n">
        <v>0</v>
      </c>
      <c r="I3756" s="5" t="n">
        <v>0</v>
      </c>
    </row>
    <row r="3757" customFormat="false" ht="14.25" hidden="false" customHeight="false" outlineLevel="0" collapsed="false">
      <c r="A3757" s="0" t="s">
        <v>103</v>
      </c>
      <c r="B3757" s="0" t="s">
        <v>104</v>
      </c>
      <c r="C3757" s="0" t="s">
        <v>76</v>
      </c>
      <c r="D3757" s="0" t="s">
        <v>210</v>
      </c>
      <c r="E3757" s="0" t="n">
        <v>2036</v>
      </c>
      <c r="F3757" s="5" t="n">
        <v>0.2335366456</v>
      </c>
      <c r="G3757" s="11" t="n">
        <v>1</v>
      </c>
      <c r="H3757" s="5" t="n">
        <v>0.2335366456</v>
      </c>
      <c r="I3757" s="5" t="n">
        <v>0</v>
      </c>
    </row>
    <row r="3758" customFormat="false" ht="14.25" hidden="false" customHeight="false" outlineLevel="0" collapsed="false">
      <c r="A3758" s="0" t="s">
        <v>103</v>
      </c>
      <c r="B3758" s="0" t="s">
        <v>104</v>
      </c>
      <c r="C3758" s="0" t="s">
        <v>76</v>
      </c>
      <c r="D3758" s="0" t="s">
        <v>210</v>
      </c>
      <c r="E3758" s="0" t="n">
        <v>2036</v>
      </c>
      <c r="F3758" s="5" t="n">
        <v>0</v>
      </c>
      <c r="G3758" s="11" t="n">
        <v>1</v>
      </c>
      <c r="H3758" s="5" t="n">
        <v>0</v>
      </c>
      <c r="I3758" s="5" t="n">
        <v>0</v>
      </c>
    </row>
    <row r="3759" customFormat="false" ht="14.25" hidden="false" customHeight="false" outlineLevel="0" collapsed="false">
      <c r="A3759" s="0" t="s">
        <v>103</v>
      </c>
      <c r="B3759" s="0" t="s">
        <v>104</v>
      </c>
      <c r="C3759" s="0" t="s">
        <v>76</v>
      </c>
      <c r="D3759" s="0" t="s">
        <v>210</v>
      </c>
      <c r="E3759" s="0" t="n">
        <v>2037</v>
      </c>
      <c r="F3759" s="5" t="n">
        <v>0.2353276464</v>
      </c>
      <c r="G3759" s="11" t="n">
        <v>1</v>
      </c>
      <c r="H3759" s="5" t="n">
        <v>0.2353276464</v>
      </c>
      <c r="I3759" s="5" t="n">
        <v>0</v>
      </c>
    </row>
    <row r="3760" customFormat="false" ht="14.25" hidden="false" customHeight="false" outlineLevel="0" collapsed="false">
      <c r="A3760" s="0" t="s">
        <v>103</v>
      </c>
      <c r="B3760" s="0" t="s">
        <v>104</v>
      </c>
      <c r="C3760" s="0" t="s">
        <v>76</v>
      </c>
      <c r="D3760" s="0" t="s">
        <v>210</v>
      </c>
      <c r="E3760" s="0" t="n">
        <v>2037</v>
      </c>
      <c r="F3760" s="5" t="n">
        <v>0</v>
      </c>
      <c r="G3760" s="11" t="n">
        <v>1</v>
      </c>
      <c r="H3760" s="5" t="n">
        <v>0</v>
      </c>
      <c r="I3760" s="5" t="n">
        <v>0</v>
      </c>
    </row>
    <row r="3761" customFormat="false" ht="14.25" hidden="false" customHeight="false" outlineLevel="0" collapsed="false">
      <c r="A3761" s="0" t="s">
        <v>103</v>
      </c>
      <c r="B3761" s="0" t="s">
        <v>104</v>
      </c>
      <c r="C3761" s="0" t="s">
        <v>76</v>
      </c>
      <c r="D3761" s="0" t="s">
        <v>210</v>
      </c>
      <c r="E3761" s="0" t="n">
        <v>2038</v>
      </c>
      <c r="F3761" s="5" t="n">
        <v>0.2365353396</v>
      </c>
      <c r="G3761" s="11" t="n">
        <v>1</v>
      </c>
      <c r="H3761" s="5" t="n">
        <v>0.2365353396</v>
      </c>
      <c r="I3761" s="5" t="n">
        <v>0</v>
      </c>
    </row>
    <row r="3762" customFormat="false" ht="14.25" hidden="false" customHeight="false" outlineLevel="0" collapsed="false">
      <c r="A3762" s="0" t="s">
        <v>103</v>
      </c>
      <c r="B3762" s="0" t="s">
        <v>104</v>
      </c>
      <c r="C3762" s="0" t="s">
        <v>76</v>
      </c>
      <c r="D3762" s="0" t="s">
        <v>210</v>
      </c>
      <c r="E3762" s="0" t="n">
        <v>2038</v>
      </c>
      <c r="F3762" s="5" t="n">
        <v>0</v>
      </c>
      <c r="G3762" s="11" t="n">
        <v>1</v>
      </c>
      <c r="H3762" s="5" t="n">
        <v>0</v>
      </c>
      <c r="I3762" s="5" t="n">
        <v>0</v>
      </c>
    </row>
    <row r="3763" customFormat="false" ht="14.25" hidden="false" customHeight="false" outlineLevel="0" collapsed="false">
      <c r="A3763" s="0" t="s">
        <v>103</v>
      </c>
      <c r="B3763" s="0" t="s">
        <v>104</v>
      </c>
      <c r="C3763" s="0" t="s">
        <v>76</v>
      </c>
      <c r="D3763" s="0" t="s">
        <v>210</v>
      </c>
      <c r="E3763" s="0" t="n">
        <v>2039</v>
      </c>
      <c r="F3763" s="5" t="n">
        <v>0.2381866752</v>
      </c>
      <c r="G3763" s="11" t="n">
        <v>1</v>
      </c>
      <c r="H3763" s="5" t="n">
        <v>0.2381866752</v>
      </c>
      <c r="I3763" s="5" t="n">
        <v>0</v>
      </c>
    </row>
    <row r="3764" customFormat="false" ht="14.25" hidden="false" customHeight="false" outlineLevel="0" collapsed="false">
      <c r="A3764" s="0" t="s">
        <v>103</v>
      </c>
      <c r="B3764" s="0" t="s">
        <v>104</v>
      </c>
      <c r="C3764" s="0" t="s">
        <v>76</v>
      </c>
      <c r="D3764" s="0" t="s">
        <v>210</v>
      </c>
      <c r="E3764" s="0" t="n">
        <v>2039</v>
      </c>
      <c r="F3764" s="5" t="n">
        <v>0</v>
      </c>
      <c r="G3764" s="11" t="n">
        <v>1</v>
      </c>
      <c r="H3764" s="5" t="n">
        <v>0</v>
      </c>
      <c r="I3764" s="5" t="n">
        <v>0</v>
      </c>
    </row>
    <row r="3765" customFormat="false" ht="14.25" hidden="false" customHeight="false" outlineLevel="0" collapsed="false">
      <c r="A3765" s="0" t="s">
        <v>103</v>
      </c>
      <c r="B3765" s="0" t="s">
        <v>104</v>
      </c>
      <c r="C3765" s="0" t="s">
        <v>76</v>
      </c>
      <c r="D3765" s="0" t="s">
        <v>210</v>
      </c>
      <c r="E3765" s="0" t="n">
        <v>2040</v>
      </c>
      <c r="F3765" s="5" t="n">
        <v>0.239238272</v>
      </c>
      <c r="G3765" s="11" t="n">
        <v>1</v>
      </c>
      <c r="H3765" s="5" t="n">
        <v>0.239238272</v>
      </c>
      <c r="I3765" s="5" t="n">
        <v>0</v>
      </c>
    </row>
    <row r="3766" customFormat="false" ht="14.25" hidden="false" customHeight="false" outlineLevel="0" collapsed="false">
      <c r="A3766" s="0" t="s">
        <v>103</v>
      </c>
      <c r="B3766" s="0" t="s">
        <v>104</v>
      </c>
      <c r="C3766" s="0" t="s">
        <v>76</v>
      </c>
      <c r="D3766" s="0" t="s">
        <v>210</v>
      </c>
      <c r="E3766" s="0" t="n">
        <v>2040</v>
      </c>
      <c r="F3766" s="5" t="n">
        <v>0</v>
      </c>
      <c r="G3766" s="11" t="n">
        <v>1</v>
      </c>
      <c r="H3766" s="5" t="n">
        <v>0</v>
      </c>
      <c r="I3766" s="5" t="n">
        <v>0</v>
      </c>
    </row>
    <row r="3767" customFormat="false" ht="14.25" hidden="false" customHeight="false" outlineLevel="0" collapsed="false">
      <c r="A3767" s="0" t="s">
        <v>103</v>
      </c>
      <c r="B3767" s="0" t="s">
        <v>104</v>
      </c>
      <c r="C3767" s="0" t="s">
        <v>79</v>
      </c>
      <c r="D3767" s="0" t="s">
        <v>211</v>
      </c>
      <c r="E3767" s="0" t="n">
        <v>2024</v>
      </c>
      <c r="F3767" s="5" t="n">
        <v>0</v>
      </c>
      <c r="G3767" s="11" t="n">
        <v>0.075</v>
      </c>
      <c r="H3767" s="5" t="n">
        <v>0</v>
      </c>
      <c r="I3767" s="5" t="n">
        <v>0</v>
      </c>
    </row>
    <row r="3768" customFormat="false" ht="14.25" hidden="false" customHeight="false" outlineLevel="0" collapsed="false">
      <c r="A3768" s="0" t="s">
        <v>103</v>
      </c>
      <c r="B3768" s="0" t="s">
        <v>104</v>
      </c>
      <c r="C3768" s="0" t="s">
        <v>79</v>
      </c>
      <c r="D3768" s="0" t="s">
        <v>211</v>
      </c>
      <c r="E3768" s="0" t="n">
        <v>2025</v>
      </c>
      <c r="F3768" s="5" t="n">
        <v>13.1197125518195</v>
      </c>
      <c r="G3768" s="11" t="n">
        <v>0.075</v>
      </c>
      <c r="H3768" s="5" t="n">
        <v>0.983978441386462</v>
      </c>
      <c r="I3768" s="5" t="n">
        <v>12.135734110433</v>
      </c>
    </row>
    <row r="3769" customFormat="false" ht="14.25" hidden="false" customHeight="false" outlineLevel="0" collapsed="false">
      <c r="A3769" s="0" t="s">
        <v>103</v>
      </c>
      <c r="B3769" s="0" t="s">
        <v>104</v>
      </c>
      <c r="C3769" s="0" t="s">
        <v>79</v>
      </c>
      <c r="D3769" s="0" t="s">
        <v>211</v>
      </c>
      <c r="E3769" s="0" t="n">
        <v>2026</v>
      </c>
      <c r="F3769" s="5" t="n">
        <v>12.7608889781992</v>
      </c>
      <c r="G3769" s="11" t="n">
        <v>0.075</v>
      </c>
      <c r="H3769" s="5" t="n">
        <v>0.957066673364943</v>
      </c>
      <c r="I3769" s="5" t="n">
        <v>11.8038223048343</v>
      </c>
    </row>
    <row r="3770" customFormat="false" ht="14.25" hidden="false" customHeight="false" outlineLevel="0" collapsed="false">
      <c r="A3770" s="0" t="s">
        <v>103</v>
      </c>
      <c r="B3770" s="0" t="s">
        <v>104</v>
      </c>
      <c r="C3770" s="0" t="s">
        <v>79</v>
      </c>
      <c r="D3770" s="0" t="s">
        <v>211</v>
      </c>
      <c r="E3770" s="0" t="n">
        <v>2027</v>
      </c>
      <c r="F3770" s="5" t="n">
        <v>12.6077577068954</v>
      </c>
      <c r="G3770" s="11" t="n">
        <v>0.075</v>
      </c>
      <c r="H3770" s="5" t="n">
        <v>0.945581828017158</v>
      </c>
      <c r="I3770" s="5" t="n">
        <v>11.6621758788783</v>
      </c>
    </row>
    <row r="3771" customFormat="false" ht="14.25" hidden="false" customHeight="false" outlineLevel="0" collapsed="false">
      <c r="A3771" s="0" t="s">
        <v>103</v>
      </c>
      <c r="B3771" s="0" t="s">
        <v>104</v>
      </c>
      <c r="C3771" s="0" t="s">
        <v>79</v>
      </c>
      <c r="D3771" s="0" t="s">
        <v>211</v>
      </c>
      <c r="E3771" s="0" t="n">
        <v>2028</v>
      </c>
      <c r="F3771" s="5" t="n">
        <v>12.6463284131262</v>
      </c>
      <c r="G3771" s="11" t="n">
        <v>0.075</v>
      </c>
      <c r="H3771" s="5" t="n">
        <v>0.948474630984466</v>
      </c>
      <c r="I3771" s="5" t="n">
        <v>11.6978537821418</v>
      </c>
    </row>
    <row r="3772" customFormat="false" ht="14.25" hidden="false" customHeight="false" outlineLevel="0" collapsed="false">
      <c r="A3772" s="0" t="s">
        <v>103</v>
      </c>
      <c r="B3772" s="0" t="s">
        <v>104</v>
      </c>
      <c r="C3772" s="0" t="s">
        <v>79</v>
      </c>
      <c r="D3772" s="0" t="s">
        <v>211</v>
      </c>
      <c r="E3772" s="0" t="n">
        <v>2029</v>
      </c>
      <c r="F3772" s="5" t="n">
        <v>12.7731939042159</v>
      </c>
      <c r="G3772" s="11" t="n">
        <v>0.075</v>
      </c>
      <c r="H3772" s="5" t="n">
        <v>0.957989542816189</v>
      </c>
      <c r="I3772" s="5" t="n">
        <v>11.8152043613997</v>
      </c>
    </row>
    <row r="3773" customFormat="false" ht="14.25" hidden="false" customHeight="false" outlineLevel="0" collapsed="false">
      <c r="A3773" s="0" t="s">
        <v>103</v>
      </c>
      <c r="B3773" s="0" t="s">
        <v>104</v>
      </c>
      <c r="C3773" s="0" t="s">
        <v>79</v>
      </c>
      <c r="D3773" s="0" t="s">
        <v>211</v>
      </c>
      <c r="E3773" s="0" t="n">
        <v>2030</v>
      </c>
      <c r="F3773" s="5" t="n">
        <v>12.905502804698</v>
      </c>
      <c r="G3773" s="11" t="n">
        <v>0.075</v>
      </c>
      <c r="H3773" s="5" t="n">
        <v>0.967912710352351</v>
      </c>
      <c r="I3773" s="5" t="n">
        <v>11.9375900943457</v>
      </c>
    </row>
    <row r="3774" customFormat="false" ht="14.25" hidden="false" customHeight="false" outlineLevel="0" collapsed="false">
      <c r="A3774" s="0" t="s">
        <v>103</v>
      </c>
      <c r="B3774" s="0" t="s">
        <v>104</v>
      </c>
      <c r="C3774" s="0" t="s">
        <v>79</v>
      </c>
      <c r="D3774" s="0" t="s">
        <v>211</v>
      </c>
      <c r="E3774" s="0" t="n">
        <v>2031</v>
      </c>
      <c r="F3774" s="5" t="n">
        <v>13.0784481596777</v>
      </c>
      <c r="G3774" s="11" t="n">
        <v>0.075</v>
      </c>
      <c r="H3774" s="5" t="n">
        <v>0.980883611975829</v>
      </c>
      <c r="I3774" s="5" t="n">
        <v>12.0975645477019</v>
      </c>
    </row>
    <row r="3775" customFormat="false" ht="14.25" hidden="false" customHeight="false" outlineLevel="0" collapsed="false">
      <c r="A3775" s="0" t="s">
        <v>103</v>
      </c>
      <c r="B3775" s="0" t="s">
        <v>104</v>
      </c>
      <c r="C3775" s="0" t="s">
        <v>79</v>
      </c>
      <c r="D3775" s="0" t="s">
        <v>211</v>
      </c>
      <c r="E3775" s="0" t="n">
        <v>2032</v>
      </c>
      <c r="F3775" s="5" t="n">
        <v>13.3153521848912</v>
      </c>
      <c r="G3775" s="11" t="n">
        <v>0.075</v>
      </c>
      <c r="H3775" s="5" t="n">
        <v>0.998651413866843</v>
      </c>
      <c r="I3775" s="5" t="n">
        <v>12.3167007710244</v>
      </c>
    </row>
    <row r="3776" customFormat="false" ht="14.25" hidden="false" customHeight="false" outlineLevel="0" collapsed="false">
      <c r="A3776" s="0" t="s">
        <v>103</v>
      </c>
      <c r="B3776" s="0" t="s">
        <v>104</v>
      </c>
      <c r="C3776" s="0" t="s">
        <v>79</v>
      </c>
      <c r="D3776" s="0" t="s">
        <v>211</v>
      </c>
      <c r="E3776" s="0" t="n">
        <v>2033</v>
      </c>
      <c r="F3776" s="5" t="n">
        <v>13.6236607178293</v>
      </c>
      <c r="G3776" s="11" t="n">
        <v>0.075</v>
      </c>
      <c r="H3776" s="5" t="n">
        <v>1.02177455383719</v>
      </c>
      <c r="I3776" s="5" t="n">
        <v>12.6018861639921</v>
      </c>
    </row>
    <row r="3777" customFormat="false" ht="14.25" hidden="false" customHeight="false" outlineLevel="0" collapsed="false">
      <c r="A3777" s="0" t="s">
        <v>103</v>
      </c>
      <c r="B3777" s="0" t="s">
        <v>104</v>
      </c>
      <c r="C3777" s="0" t="s">
        <v>79</v>
      </c>
      <c r="D3777" s="0" t="s">
        <v>211</v>
      </c>
      <c r="E3777" s="0" t="n">
        <v>2034</v>
      </c>
      <c r="F3777" s="5" t="n">
        <v>13.9388767467483</v>
      </c>
      <c r="G3777" s="11" t="n">
        <v>0.075</v>
      </c>
      <c r="H3777" s="5" t="n">
        <v>1.04541575600612</v>
      </c>
      <c r="I3777" s="5" t="n">
        <v>12.8934609907422</v>
      </c>
    </row>
    <row r="3778" customFormat="false" ht="14.25" hidden="false" customHeight="false" outlineLevel="0" collapsed="false">
      <c r="A3778" s="0" t="s">
        <v>103</v>
      </c>
      <c r="B3778" s="0" t="s">
        <v>104</v>
      </c>
      <c r="C3778" s="0" t="s">
        <v>79</v>
      </c>
      <c r="D3778" s="0" t="s">
        <v>211</v>
      </c>
      <c r="E3778" s="0" t="n">
        <v>2035</v>
      </c>
      <c r="F3778" s="5" t="n">
        <v>14.2684950033376</v>
      </c>
      <c r="G3778" s="11" t="n">
        <v>0.075</v>
      </c>
      <c r="H3778" s="5" t="n">
        <v>1.07013712525032</v>
      </c>
      <c r="I3778" s="5" t="n">
        <v>13.1983578780872</v>
      </c>
    </row>
    <row r="3779" customFormat="false" ht="14.25" hidden="false" customHeight="false" outlineLevel="0" collapsed="false">
      <c r="A3779" s="0" t="s">
        <v>103</v>
      </c>
      <c r="B3779" s="0" t="s">
        <v>104</v>
      </c>
      <c r="C3779" s="0" t="s">
        <v>79</v>
      </c>
      <c r="D3779" s="0" t="s">
        <v>211</v>
      </c>
      <c r="E3779" s="0" t="n">
        <v>2036</v>
      </c>
      <c r="F3779" s="5" t="n">
        <v>14.455602625962</v>
      </c>
      <c r="G3779" s="11" t="n">
        <v>0.075</v>
      </c>
      <c r="H3779" s="5" t="n">
        <v>1.08417019694715</v>
      </c>
      <c r="I3779" s="5" t="n">
        <v>13.3714324290148</v>
      </c>
    </row>
    <row r="3780" customFormat="false" ht="14.25" hidden="false" customHeight="false" outlineLevel="0" collapsed="false">
      <c r="A3780" s="0" t="s">
        <v>103</v>
      </c>
      <c r="B3780" s="0" t="s">
        <v>104</v>
      </c>
      <c r="C3780" s="0" t="s">
        <v>79</v>
      </c>
      <c r="D3780" s="0" t="s">
        <v>211</v>
      </c>
      <c r="E3780" s="0" t="n">
        <v>2037</v>
      </c>
      <c r="F3780" s="5" t="n">
        <v>14.6452051179664</v>
      </c>
      <c r="G3780" s="11" t="n">
        <v>0.075</v>
      </c>
      <c r="H3780" s="5" t="n">
        <v>1.09839038384748</v>
      </c>
      <c r="I3780" s="5" t="n">
        <v>13.5468147341189</v>
      </c>
    </row>
    <row r="3781" customFormat="false" ht="14.25" hidden="false" customHeight="false" outlineLevel="0" collapsed="false">
      <c r="A3781" s="0" t="s">
        <v>103</v>
      </c>
      <c r="B3781" s="0" t="s">
        <v>104</v>
      </c>
      <c r="C3781" s="0" t="s">
        <v>79</v>
      </c>
      <c r="D3781" s="0" t="s">
        <v>211</v>
      </c>
      <c r="E3781" s="0" t="n">
        <v>2038</v>
      </c>
      <c r="F3781" s="5" t="n">
        <v>14.8372952832477</v>
      </c>
      <c r="G3781" s="11" t="n">
        <v>0.075</v>
      </c>
      <c r="H3781" s="5" t="n">
        <v>1.11279714624358</v>
      </c>
      <c r="I3781" s="5" t="n">
        <v>13.7244981370041</v>
      </c>
    </row>
    <row r="3782" customFormat="false" ht="14.25" hidden="false" customHeight="false" outlineLevel="0" collapsed="false">
      <c r="A3782" s="0" t="s">
        <v>103</v>
      </c>
      <c r="B3782" s="0" t="s">
        <v>104</v>
      </c>
      <c r="C3782" s="0" t="s">
        <v>79</v>
      </c>
      <c r="D3782" s="0" t="s">
        <v>211</v>
      </c>
      <c r="E3782" s="0" t="n">
        <v>2039</v>
      </c>
      <c r="F3782" s="5" t="n">
        <v>15.0318659472036</v>
      </c>
      <c r="G3782" s="11" t="n">
        <v>0.075</v>
      </c>
      <c r="H3782" s="5" t="n">
        <v>1.12738994604027</v>
      </c>
      <c r="I3782" s="5" t="n">
        <v>13.9044760011634</v>
      </c>
    </row>
    <row r="3783" customFormat="false" ht="14.25" hidden="false" customHeight="false" outlineLevel="0" collapsed="false">
      <c r="A3783" s="0" t="s">
        <v>103</v>
      </c>
      <c r="B3783" s="0" t="s">
        <v>104</v>
      </c>
      <c r="C3783" s="0" t="s">
        <v>79</v>
      </c>
      <c r="D3783" s="0" t="s">
        <v>211</v>
      </c>
      <c r="E3783" s="0" t="n">
        <v>2040</v>
      </c>
      <c r="F3783" s="5" t="n">
        <v>15.2289099566804</v>
      </c>
      <c r="G3783" s="11" t="n">
        <v>0.075</v>
      </c>
      <c r="H3783" s="5" t="n">
        <v>1.14216824675103</v>
      </c>
      <c r="I3783" s="5" t="n">
        <v>14.0867417099294</v>
      </c>
    </row>
    <row r="3784" customFormat="false" ht="14.25" hidden="false" customHeight="false" outlineLevel="0" collapsed="false">
      <c r="A3784" s="0" t="s">
        <v>103</v>
      </c>
      <c r="B3784" s="0" t="s">
        <v>104</v>
      </c>
      <c r="C3784" s="0" t="s">
        <v>79</v>
      </c>
      <c r="D3784" s="0" t="s">
        <v>210</v>
      </c>
      <c r="E3784" s="0" t="n">
        <v>2024</v>
      </c>
      <c r="F3784" s="5" t="n">
        <v>0</v>
      </c>
      <c r="G3784" s="11" t="n">
        <v>0.1166</v>
      </c>
      <c r="H3784" s="5" t="n">
        <v>0</v>
      </c>
      <c r="I3784" s="5" t="n">
        <v>0</v>
      </c>
    </row>
    <row r="3785" customFormat="false" ht="14.25" hidden="false" customHeight="false" outlineLevel="0" collapsed="false">
      <c r="A3785" s="0" t="s">
        <v>103</v>
      </c>
      <c r="B3785" s="0" t="s">
        <v>104</v>
      </c>
      <c r="C3785" s="0" t="s">
        <v>79</v>
      </c>
      <c r="D3785" s="0" t="s">
        <v>210</v>
      </c>
      <c r="E3785" s="0" t="n">
        <v>2024</v>
      </c>
      <c r="F3785" s="5" t="n">
        <v>0</v>
      </c>
      <c r="G3785" s="11" t="n">
        <v>0.1166</v>
      </c>
      <c r="H3785" s="5" t="n">
        <v>0</v>
      </c>
      <c r="I3785" s="5" t="n">
        <v>0</v>
      </c>
    </row>
    <row r="3786" customFormat="false" ht="14.25" hidden="false" customHeight="false" outlineLevel="0" collapsed="false">
      <c r="A3786" s="0" t="s">
        <v>103</v>
      </c>
      <c r="B3786" s="0" t="s">
        <v>104</v>
      </c>
      <c r="C3786" s="0" t="s">
        <v>79</v>
      </c>
      <c r="D3786" s="0" t="s">
        <v>210</v>
      </c>
      <c r="E3786" s="0" t="n">
        <v>2024</v>
      </c>
      <c r="F3786" s="5" t="n">
        <v>0</v>
      </c>
      <c r="G3786" s="11" t="n">
        <v>0.1166</v>
      </c>
      <c r="H3786" s="5" t="n">
        <v>0</v>
      </c>
      <c r="I3786" s="5" t="n">
        <v>0</v>
      </c>
    </row>
    <row r="3787" customFormat="false" ht="14.25" hidden="false" customHeight="false" outlineLevel="0" collapsed="false">
      <c r="A3787" s="0" t="s">
        <v>103</v>
      </c>
      <c r="B3787" s="0" t="s">
        <v>104</v>
      </c>
      <c r="C3787" s="0" t="s">
        <v>79</v>
      </c>
      <c r="D3787" s="0" t="s">
        <v>210</v>
      </c>
      <c r="E3787" s="0" t="n">
        <v>2025</v>
      </c>
      <c r="F3787" s="5" t="n">
        <v>2.51408385996125</v>
      </c>
      <c r="G3787" s="11" t="n">
        <v>0.1161</v>
      </c>
      <c r="H3787" s="5" t="n">
        <v>0.291885136141501</v>
      </c>
      <c r="I3787" s="5" t="n">
        <v>2.22219872381975</v>
      </c>
    </row>
    <row r="3788" customFormat="false" ht="14.25" hidden="false" customHeight="false" outlineLevel="0" collapsed="false">
      <c r="A3788" s="0" t="s">
        <v>103</v>
      </c>
      <c r="B3788" s="0" t="s">
        <v>104</v>
      </c>
      <c r="C3788" s="0" t="s">
        <v>79</v>
      </c>
      <c r="D3788" s="0" t="s">
        <v>210</v>
      </c>
      <c r="E3788" s="0" t="n">
        <v>2025</v>
      </c>
      <c r="F3788" s="5" t="n">
        <v>5.36561962674649</v>
      </c>
      <c r="G3788" s="11" t="n">
        <v>0.1161</v>
      </c>
      <c r="H3788" s="5" t="n">
        <v>0.622948438665267</v>
      </c>
      <c r="I3788" s="5" t="n">
        <v>4.74267118808122</v>
      </c>
    </row>
    <row r="3789" customFormat="false" ht="14.25" hidden="false" customHeight="false" outlineLevel="0" collapsed="false">
      <c r="A3789" s="0" t="s">
        <v>103</v>
      </c>
      <c r="B3789" s="0" t="s">
        <v>104</v>
      </c>
      <c r="C3789" s="0" t="s">
        <v>79</v>
      </c>
      <c r="D3789" s="0" t="s">
        <v>210</v>
      </c>
      <c r="E3789" s="0" t="n">
        <v>2025</v>
      </c>
      <c r="F3789" s="5" t="n">
        <v>31.5946576632341</v>
      </c>
      <c r="G3789" s="11" t="n">
        <v>0.1161</v>
      </c>
      <c r="H3789" s="5" t="n">
        <v>3.66813975470148</v>
      </c>
      <c r="I3789" s="5" t="n">
        <v>27.9265179085326</v>
      </c>
    </row>
    <row r="3790" customFormat="false" ht="14.25" hidden="false" customHeight="false" outlineLevel="0" collapsed="false">
      <c r="A3790" s="0" t="s">
        <v>103</v>
      </c>
      <c r="B3790" s="0" t="s">
        <v>104</v>
      </c>
      <c r="C3790" s="0" t="s">
        <v>79</v>
      </c>
      <c r="D3790" s="0" t="s">
        <v>210</v>
      </c>
      <c r="E3790" s="0" t="n">
        <v>2026</v>
      </c>
      <c r="F3790" s="5" t="n">
        <v>2.4390582974496</v>
      </c>
      <c r="G3790" s="11" t="n">
        <v>0.1158</v>
      </c>
      <c r="H3790" s="5" t="n">
        <v>0.282442950844664</v>
      </c>
      <c r="I3790" s="5" t="n">
        <v>2.15661534660494</v>
      </c>
    </row>
    <row r="3791" customFormat="false" ht="14.25" hidden="false" customHeight="false" outlineLevel="0" collapsed="false">
      <c r="A3791" s="0" t="s">
        <v>103</v>
      </c>
      <c r="B3791" s="0" t="s">
        <v>104</v>
      </c>
      <c r="C3791" s="0" t="s">
        <v>79</v>
      </c>
      <c r="D3791" s="0" t="s">
        <v>210</v>
      </c>
      <c r="E3791" s="0" t="n">
        <v>2026</v>
      </c>
      <c r="F3791" s="5" t="n">
        <v>5.42454256691312</v>
      </c>
      <c r="G3791" s="11" t="n">
        <v>0.1158</v>
      </c>
      <c r="H3791" s="5" t="n">
        <v>0.628162029248539</v>
      </c>
      <c r="I3791" s="5" t="n">
        <v>4.79638053766458</v>
      </c>
    </row>
    <row r="3792" customFormat="false" ht="14.25" hidden="false" customHeight="false" outlineLevel="0" collapsed="false">
      <c r="A3792" s="0" t="s">
        <v>103</v>
      </c>
      <c r="B3792" s="0" t="s">
        <v>104</v>
      </c>
      <c r="C3792" s="0" t="s">
        <v>79</v>
      </c>
      <c r="D3792" s="0" t="s">
        <v>210</v>
      </c>
      <c r="E3792" s="0" t="n">
        <v>2026</v>
      </c>
      <c r="F3792" s="5" t="n">
        <v>30.7565872392225</v>
      </c>
      <c r="G3792" s="11" t="n">
        <v>0.1158</v>
      </c>
      <c r="H3792" s="5" t="n">
        <v>3.56161280230196</v>
      </c>
      <c r="I3792" s="5" t="n">
        <v>27.1949744369205</v>
      </c>
    </row>
    <row r="3793" customFormat="false" ht="14.25" hidden="false" customHeight="false" outlineLevel="0" collapsed="false">
      <c r="A3793" s="0" t="s">
        <v>103</v>
      </c>
      <c r="B3793" s="0" t="s">
        <v>104</v>
      </c>
      <c r="C3793" s="0" t="s">
        <v>79</v>
      </c>
      <c r="D3793" s="0" t="s">
        <v>210</v>
      </c>
      <c r="E3793" s="0" t="n">
        <v>2027</v>
      </c>
      <c r="F3793" s="5" t="n">
        <v>2.41989835506588</v>
      </c>
      <c r="G3793" s="11" t="n">
        <v>0.1155</v>
      </c>
      <c r="H3793" s="5" t="n">
        <v>0.279498260010109</v>
      </c>
      <c r="I3793" s="5" t="n">
        <v>2.14040009505577</v>
      </c>
    </row>
    <row r="3794" customFormat="false" ht="14.25" hidden="false" customHeight="false" outlineLevel="0" collapsed="false">
      <c r="A3794" s="0" t="s">
        <v>103</v>
      </c>
      <c r="B3794" s="0" t="s">
        <v>104</v>
      </c>
      <c r="C3794" s="0" t="s">
        <v>79</v>
      </c>
      <c r="D3794" s="0" t="s">
        <v>210</v>
      </c>
      <c r="E3794" s="0" t="n">
        <v>2027</v>
      </c>
      <c r="F3794" s="5" t="n">
        <v>5.62700745852141</v>
      </c>
      <c r="G3794" s="11" t="n">
        <v>0.1155</v>
      </c>
      <c r="H3794" s="5" t="n">
        <v>0.649919361459222</v>
      </c>
      <c r="I3794" s="5" t="n">
        <v>4.97708809706218</v>
      </c>
    </row>
    <row r="3795" customFormat="false" ht="14.25" hidden="false" customHeight="false" outlineLevel="0" collapsed="false">
      <c r="A3795" s="0" t="s">
        <v>103</v>
      </c>
      <c r="B3795" s="0" t="s">
        <v>104</v>
      </c>
      <c r="C3795" s="0" t="s">
        <v>79</v>
      </c>
      <c r="D3795" s="0" t="s">
        <v>210</v>
      </c>
      <c r="E3795" s="0" t="n">
        <v>2027</v>
      </c>
      <c r="F3795" s="5" t="n">
        <v>30.8904536888777</v>
      </c>
      <c r="G3795" s="11" t="n">
        <v>0.1155</v>
      </c>
      <c r="H3795" s="5" t="n">
        <v>3.56784740106537</v>
      </c>
      <c r="I3795" s="5" t="n">
        <v>27.3226062878123</v>
      </c>
    </row>
    <row r="3796" customFormat="false" ht="14.25" hidden="false" customHeight="false" outlineLevel="0" collapsed="false">
      <c r="A3796" s="0" t="s">
        <v>103</v>
      </c>
      <c r="B3796" s="0" t="s">
        <v>104</v>
      </c>
      <c r="C3796" s="0" t="s">
        <v>79</v>
      </c>
      <c r="D3796" s="0" t="s">
        <v>210</v>
      </c>
      <c r="E3796" s="0" t="n">
        <v>2028</v>
      </c>
      <c r="F3796" s="5" t="n">
        <v>2.45793223693065</v>
      </c>
      <c r="G3796" s="11" t="n">
        <v>0.1152</v>
      </c>
      <c r="H3796" s="5" t="n">
        <v>0.283153793694411</v>
      </c>
      <c r="I3796" s="5" t="n">
        <v>2.17477844323624</v>
      </c>
    </row>
    <row r="3797" customFormat="false" ht="14.25" hidden="false" customHeight="false" outlineLevel="0" collapsed="false">
      <c r="A3797" s="0" t="s">
        <v>103</v>
      </c>
      <c r="B3797" s="0" t="s">
        <v>104</v>
      </c>
      <c r="C3797" s="0" t="s">
        <v>79</v>
      </c>
      <c r="D3797" s="0" t="s">
        <v>210</v>
      </c>
      <c r="E3797" s="0" t="n">
        <v>2028</v>
      </c>
      <c r="F3797" s="5" t="n">
        <v>5.85425692187797</v>
      </c>
      <c r="G3797" s="11" t="n">
        <v>0.1152</v>
      </c>
      <c r="H3797" s="5" t="n">
        <v>0.674410397400342</v>
      </c>
      <c r="I3797" s="5" t="n">
        <v>5.17984652447762</v>
      </c>
    </row>
    <row r="3798" customFormat="false" ht="14.25" hidden="false" customHeight="false" outlineLevel="0" collapsed="false">
      <c r="A3798" s="0" t="s">
        <v>103</v>
      </c>
      <c r="B3798" s="0" t="s">
        <v>104</v>
      </c>
      <c r="C3798" s="0" t="s">
        <v>79</v>
      </c>
      <c r="D3798" s="0" t="s">
        <v>210</v>
      </c>
      <c r="E3798" s="0" t="n">
        <v>2028</v>
      </c>
      <c r="F3798" s="5" t="n">
        <v>31.4414259191533</v>
      </c>
      <c r="G3798" s="11" t="n">
        <v>0.1152</v>
      </c>
      <c r="H3798" s="5" t="n">
        <v>3.62205226588646</v>
      </c>
      <c r="I3798" s="5" t="n">
        <v>27.8193736532668</v>
      </c>
    </row>
    <row r="3799" customFormat="false" ht="14.25" hidden="false" customHeight="false" outlineLevel="0" collapsed="false">
      <c r="A3799" s="0" t="s">
        <v>103</v>
      </c>
      <c r="B3799" s="0" t="s">
        <v>104</v>
      </c>
      <c r="C3799" s="0" t="s">
        <v>79</v>
      </c>
      <c r="D3799" s="0" t="s">
        <v>210</v>
      </c>
      <c r="E3799" s="0" t="n">
        <v>2029</v>
      </c>
      <c r="F3799" s="5" t="n">
        <v>2.48359685380461</v>
      </c>
      <c r="G3799" s="11" t="n">
        <v>0.1149</v>
      </c>
      <c r="H3799" s="5" t="n">
        <v>0.285365278502149</v>
      </c>
      <c r="I3799" s="5" t="n">
        <v>2.19823157530246</v>
      </c>
    </row>
    <row r="3800" customFormat="false" ht="14.25" hidden="false" customHeight="false" outlineLevel="0" collapsed="false">
      <c r="A3800" s="0" t="s">
        <v>103</v>
      </c>
      <c r="B3800" s="0" t="s">
        <v>104</v>
      </c>
      <c r="C3800" s="0" t="s">
        <v>79</v>
      </c>
      <c r="D3800" s="0" t="s">
        <v>210</v>
      </c>
      <c r="E3800" s="0" t="n">
        <v>2029</v>
      </c>
      <c r="F3800" s="5" t="n">
        <v>6.20347519065415</v>
      </c>
      <c r="G3800" s="11" t="n">
        <v>0.1149</v>
      </c>
      <c r="H3800" s="5" t="n">
        <v>0.712779299406162</v>
      </c>
      <c r="I3800" s="5" t="n">
        <v>5.49069589124799</v>
      </c>
    </row>
    <row r="3801" customFormat="false" ht="14.25" hidden="false" customHeight="false" outlineLevel="0" collapsed="false">
      <c r="A3801" s="0" t="s">
        <v>103</v>
      </c>
      <c r="B3801" s="0" t="s">
        <v>104</v>
      </c>
      <c r="C3801" s="0" t="s">
        <v>79</v>
      </c>
      <c r="D3801" s="0" t="s">
        <v>210</v>
      </c>
      <c r="E3801" s="0" t="n">
        <v>2029</v>
      </c>
      <c r="F3801" s="5" t="n">
        <v>32.6492595816177</v>
      </c>
      <c r="G3801" s="11" t="n">
        <v>0.1149</v>
      </c>
      <c r="H3801" s="5" t="n">
        <v>3.75139992592788</v>
      </c>
      <c r="I3801" s="5" t="n">
        <v>28.8978596556898</v>
      </c>
    </row>
    <row r="3802" customFormat="false" ht="14.25" hidden="false" customHeight="false" outlineLevel="0" collapsed="false">
      <c r="A3802" s="0" t="s">
        <v>103</v>
      </c>
      <c r="B3802" s="0" t="s">
        <v>104</v>
      </c>
      <c r="C3802" s="0" t="s">
        <v>79</v>
      </c>
      <c r="D3802" s="0" t="s">
        <v>210</v>
      </c>
      <c r="E3802" s="0" t="n">
        <v>2030</v>
      </c>
      <c r="F3802" s="5" t="n">
        <v>2.50789296216887</v>
      </c>
      <c r="G3802" s="11" t="n">
        <v>0.1146</v>
      </c>
      <c r="H3802" s="5" t="n">
        <v>0.287404533464552</v>
      </c>
      <c r="I3802" s="5" t="n">
        <v>2.22048842870432</v>
      </c>
    </row>
    <row r="3803" customFormat="false" ht="14.25" hidden="false" customHeight="false" outlineLevel="0" collapsed="false">
      <c r="A3803" s="0" t="s">
        <v>103</v>
      </c>
      <c r="B3803" s="0" t="s">
        <v>104</v>
      </c>
      <c r="C3803" s="0" t="s">
        <v>79</v>
      </c>
      <c r="D3803" s="0" t="s">
        <v>210</v>
      </c>
      <c r="E3803" s="0" t="n">
        <v>2030</v>
      </c>
      <c r="F3803" s="5" t="n">
        <v>6.55940883761148</v>
      </c>
      <c r="G3803" s="11" t="n">
        <v>0.1146</v>
      </c>
      <c r="H3803" s="5" t="n">
        <v>0.751708252790275</v>
      </c>
      <c r="I3803" s="5" t="n">
        <v>5.8077005848212</v>
      </c>
    </row>
    <row r="3804" customFormat="false" ht="14.25" hidden="false" customHeight="false" outlineLevel="0" collapsed="false">
      <c r="A3804" s="0" t="s">
        <v>103</v>
      </c>
      <c r="B3804" s="0" t="s">
        <v>104</v>
      </c>
      <c r="C3804" s="0" t="s">
        <v>79</v>
      </c>
      <c r="D3804" s="0" t="s">
        <v>210</v>
      </c>
      <c r="E3804" s="0" t="n">
        <v>2030</v>
      </c>
      <c r="F3804" s="5" t="n">
        <v>33.5309132024617</v>
      </c>
      <c r="G3804" s="11" t="n">
        <v>0.1146</v>
      </c>
      <c r="H3804" s="5" t="n">
        <v>3.84264265300211</v>
      </c>
      <c r="I3804" s="5" t="n">
        <v>29.6882705494596</v>
      </c>
    </row>
    <row r="3805" customFormat="false" ht="14.25" hidden="false" customHeight="false" outlineLevel="0" collapsed="false">
      <c r="A3805" s="0" t="s">
        <v>103</v>
      </c>
      <c r="B3805" s="0" t="s">
        <v>104</v>
      </c>
      <c r="C3805" s="0" t="s">
        <v>79</v>
      </c>
      <c r="D3805" s="0" t="s">
        <v>210</v>
      </c>
      <c r="E3805" s="0" t="n">
        <v>2031</v>
      </c>
      <c r="F3805" s="5" t="n">
        <v>2.51113880790535</v>
      </c>
      <c r="G3805" s="11" t="n">
        <v>0.11472</v>
      </c>
      <c r="H3805" s="5" t="n">
        <v>0.288077844042901</v>
      </c>
      <c r="I3805" s="5" t="n">
        <v>2.22306096386245</v>
      </c>
    </row>
    <row r="3806" customFormat="false" ht="14.25" hidden="false" customHeight="false" outlineLevel="0" collapsed="false">
      <c r="A3806" s="0" t="s">
        <v>103</v>
      </c>
      <c r="B3806" s="0" t="s">
        <v>104</v>
      </c>
      <c r="C3806" s="0" t="s">
        <v>79</v>
      </c>
      <c r="D3806" s="0" t="s">
        <v>210</v>
      </c>
      <c r="E3806" s="0" t="n">
        <v>2031</v>
      </c>
      <c r="F3806" s="5" t="n">
        <v>6.94251901477189</v>
      </c>
      <c r="G3806" s="11" t="n">
        <v>0.11472</v>
      </c>
      <c r="H3806" s="5" t="n">
        <v>0.796445781374631</v>
      </c>
      <c r="I3806" s="5" t="n">
        <v>6.14607323339726</v>
      </c>
    </row>
    <row r="3807" customFormat="false" ht="14.25" hidden="false" customHeight="false" outlineLevel="0" collapsed="false">
      <c r="A3807" s="0" t="s">
        <v>103</v>
      </c>
      <c r="B3807" s="0" t="s">
        <v>104</v>
      </c>
      <c r="C3807" s="0" t="s">
        <v>79</v>
      </c>
      <c r="D3807" s="0" t="s">
        <v>210</v>
      </c>
      <c r="E3807" s="0" t="n">
        <v>2031</v>
      </c>
      <c r="F3807" s="5" t="n">
        <v>34.5369882838637</v>
      </c>
      <c r="G3807" s="11" t="n">
        <v>0.11472</v>
      </c>
      <c r="H3807" s="5" t="n">
        <v>3.96208329592484</v>
      </c>
      <c r="I3807" s="5" t="n">
        <v>30.5749049879388</v>
      </c>
    </row>
    <row r="3808" customFormat="false" ht="14.25" hidden="false" customHeight="false" outlineLevel="0" collapsed="false">
      <c r="A3808" s="0" t="s">
        <v>103</v>
      </c>
      <c r="B3808" s="0" t="s">
        <v>104</v>
      </c>
      <c r="C3808" s="0" t="s">
        <v>79</v>
      </c>
      <c r="D3808" s="0" t="s">
        <v>210</v>
      </c>
      <c r="E3808" s="0" t="n">
        <v>2032</v>
      </c>
      <c r="F3808" s="5" t="n">
        <v>2.55826861723573</v>
      </c>
      <c r="G3808" s="11" t="n">
        <v>0.11484</v>
      </c>
      <c r="H3808" s="5" t="n">
        <v>0.293791568003351</v>
      </c>
      <c r="I3808" s="5" t="n">
        <v>2.26447704923238</v>
      </c>
    </row>
    <row r="3809" customFormat="false" ht="14.25" hidden="false" customHeight="false" outlineLevel="0" collapsed="false">
      <c r="A3809" s="0" t="s">
        <v>103</v>
      </c>
      <c r="B3809" s="0" t="s">
        <v>104</v>
      </c>
      <c r="C3809" s="0" t="s">
        <v>79</v>
      </c>
      <c r="D3809" s="0" t="s">
        <v>210</v>
      </c>
      <c r="E3809" s="0" t="n">
        <v>2032</v>
      </c>
      <c r="F3809" s="5" t="n">
        <v>7.40248347695239</v>
      </c>
      <c r="G3809" s="11" t="n">
        <v>0.11484</v>
      </c>
      <c r="H3809" s="5" t="n">
        <v>0.850101202493213</v>
      </c>
      <c r="I3809" s="5" t="n">
        <v>6.55238227445918</v>
      </c>
    </row>
    <row r="3810" customFormat="false" ht="14.25" hidden="false" customHeight="false" outlineLevel="0" collapsed="false">
      <c r="A3810" s="0" t="s">
        <v>103</v>
      </c>
      <c r="B3810" s="0" t="s">
        <v>104</v>
      </c>
      <c r="C3810" s="0" t="s">
        <v>79</v>
      </c>
      <c r="D3810" s="0" t="s">
        <v>210</v>
      </c>
      <c r="E3810" s="0" t="n">
        <v>2032</v>
      </c>
      <c r="F3810" s="5" t="n">
        <v>35.9016217372482</v>
      </c>
      <c r="G3810" s="11" t="n">
        <v>0.11484</v>
      </c>
      <c r="H3810" s="5" t="n">
        <v>4.12294224030558</v>
      </c>
      <c r="I3810" s="5" t="n">
        <v>31.7786794969426</v>
      </c>
    </row>
    <row r="3811" customFormat="false" ht="14.25" hidden="false" customHeight="false" outlineLevel="0" collapsed="false">
      <c r="A3811" s="0" t="s">
        <v>103</v>
      </c>
      <c r="B3811" s="0" t="s">
        <v>104</v>
      </c>
      <c r="C3811" s="0" t="s">
        <v>79</v>
      </c>
      <c r="D3811" s="0" t="s">
        <v>210</v>
      </c>
      <c r="E3811" s="0" t="n">
        <v>2033</v>
      </c>
      <c r="F3811" s="5" t="n">
        <v>2.60705569063657</v>
      </c>
      <c r="G3811" s="11" t="n">
        <v>0.11496</v>
      </c>
      <c r="H3811" s="5" t="n">
        <v>0.299707122195581</v>
      </c>
      <c r="I3811" s="5" t="n">
        <v>2.30734856844099</v>
      </c>
    </row>
    <row r="3812" customFormat="false" ht="14.25" hidden="false" customHeight="false" outlineLevel="0" collapsed="false">
      <c r="A3812" s="0" t="s">
        <v>103</v>
      </c>
      <c r="B3812" s="0" t="s">
        <v>104</v>
      </c>
      <c r="C3812" s="0" t="s">
        <v>79</v>
      </c>
      <c r="D3812" s="0" t="s">
        <v>210</v>
      </c>
      <c r="E3812" s="0" t="n">
        <v>2033</v>
      </c>
      <c r="F3812" s="5" t="n">
        <v>7.89033517273751</v>
      </c>
      <c r="G3812" s="11" t="n">
        <v>0.11496</v>
      </c>
      <c r="H3812" s="5" t="n">
        <v>0.907072931457904</v>
      </c>
      <c r="I3812" s="5" t="n">
        <v>6.9832622412796</v>
      </c>
    </row>
    <row r="3813" customFormat="false" ht="14.25" hidden="false" customHeight="false" outlineLevel="0" collapsed="false">
      <c r="A3813" s="0" t="s">
        <v>103</v>
      </c>
      <c r="B3813" s="0" t="s">
        <v>104</v>
      </c>
      <c r="C3813" s="0" t="s">
        <v>79</v>
      </c>
      <c r="D3813" s="0" t="s">
        <v>210</v>
      </c>
      <c r="E3813" s="0" t="n">
        <v>2033</v>
      </c>
      <c r="F3813" s="5" t="n">
        <v>37.4242437857373</v>
      </c>
      <c r="G3813" s="11" t="n">
        <v>0.11496</v>
      </c>
      <c r="H3813" s="5" t="n">
        <v>4.30229106560836</v>
      </c>
      <c r="I3813" s="5" t="n">
        <v>33.1219527201289</v>
      </c>
    </row>
    <row r="3814" customFormat="false" ht="14.25" hidden="false" customHeight="false" outlineLevel="0" collapsed="false">
      <c r="A3814" s="0" t="s">
        <v>103</v>
      </c>
      <c r="B3814" s="0" t="s">
        <v>104</v>
      </c>
      <c r="C3814" s="0" t="s">
        <v>79</v>
      </c>
      <c r="D3814" s="0" t="s">
        <v>210</v>
      </c>
      <c r="E3814" s="0" t="n">
        <v>2034</v>
      </c>
      <c r="F3814" s="5" t="n">
        <v>2.64966411055308</v>
      </c>
      <c r="G3814" s="11" t="n">
        <v>0.11508</v>
      </c>
      <c r="H3814" s="5" t="n">
        <v>0.304923345842448</v>
      </c>
      <c r="I3814" s="5" t="n">
        <v>2.34474076471063</v>
      </c>
    </row>
    <row r="3815" customFormat="false" ht="14.25" hidden="false" customHeight="false" outlineLevel="0" collapsed="false">
      <c r="A3815" s="0" t="s">
        <v>103</v>
      </c>
      <c r="B3815" s="0" t="s">
        <v>104</v>
      </c>
      <c r="C3815" s="0" t="s">
        <v>79</v>
      </c>
      <c r="D3815" s="0" t="s">
        <v>210</v>
      </c>
      <c r="E3815" s="0" t="n">
        <v>2034</v>
      </c>
      <c r="F3815" s="5" t="n">
        <v>8.37250017311782</v>
      </c>
      <c r="G3815" s="11" t="n">
        <v>0.11508</v>
      </c>
      <c r="H3815" s="5" t="n">
        <v>0.963507319922399</v>
      </c>
      <c r="I3815" s="5" t="n">
        <v>7.40899285319542</v>
      </c>
    </row>
    <row r="3816" customFormat="false" ht="14.25" hidden="false" customHeight="false" outlineLevel="0" collapsed="false">
      <c r="A3816" s="0" t="s">
        <v>103</v>
      </c>
      <c r="B3816" s="0" t="s">
        <v>104</v>
      </c>
      <c r="C3816" s="0" t="s">
        <v>79</v>
      </c>
      <c r="D3816" s="0" t="s">
        <v>210</v>
      </c>
      <c r="E3816" s="0" t="n">
        <v>2034</v>
      </c>
      <c r="F3816" s="5" t="n">
        <v>38.9235301620007</v>
      </c>
      <c r="G3816" s="11" t="n">
        <v>0.11508</v>
      </c>
      <c r="H3816" s="5" t="n">
        <v>4.47931985104305</v>
      </c>
      <c r="I3816" s="5" t="n">
        <v>34.4442103109577</v>
      </c>
    </row>
    <row r="3817" customFormat="false" ht="14.25" hidden="false" customHeight="false" outlineLevel="0" collapsed="false">
      <c r="A3817" s="0" t="s">
        <v>103</v>
      </c>
      <c r="B3817" s="0" t="s">
        <v>104</v>
      </c>
      <c r="C3817" s="0" t="s">
        <v>79</v>
      </c>
      <c r="D3817" s="0" t="s">
        <v>210</v>
      </c>
      <c r="E3817" s="0" t="n">
        <v>2035</v>
      </c>
      <c r="F3817" s="5" t="n">
        <v>2.68859757241407</v>
      </c>
      <c r="G3817" s="11" t="n">
        <v>0.1152</v>
      </c>
      <c r="H3817" s="5" t="n">
        <v>0.309726440342101</v>
      </c>
      <c r="I3817" s="5" t="n">
        <v>2.37887113207197</v>
      </c>
    </row>
    <row r="3818" customFormat="false" ht="14.25" hidden="false" customHeight="false" outlineLevel="0" collapsed="false">
      <c r="A3818" s="0" t="s">
        <v>103</v>
      </c>
      <c r="B3818" s="0" t="s">
        <v>104</v>
      </c>
      <c r="C3818" s="0" t="s">
        <v>79</v>
      </c>
      <c r="D3818" s="0" t="s">
        <v>210</v>
      </c>
      <c r="E3818" s="0" t="n">
        <v>2035</v>
      </c>
      <c r="F3818" s="5" t="n">
        <v>8.86694260532323</v>
      </c>
      <c r="G3818" s="11" t="n">
        <v>0.1152</v>
      </c>
      <c r="H3818" s="5" t="n">
        <v>1.02147178813324</v>
      </c>
      <c r="I3818" s="5" t="n">
        <v>7.84547081719</v>
      </c>
    </row>
    <row r="3819" customFormat="false" ht="14.25" hidden="false" customHeight="false" outlineLevel="0" collapsed="false">
      <c r="A3819" s="0" t="s">
        <v>103</v>
      </c>
      <c r="B3819" s="0" t="s">
        <v>104</v>
      </c>
      <c r="C3819" s="0" t="s">
        <v>79</v>
      </c>
      <c r="D3819" s="0" t="s">
        <v>210</v>
      </c>
      <c r="E3819" s="0" t="n">
        <v>2035</v>
      </c>
      <c r="F3819" s="5" t="n">
        <v>40.6312317298069</v>
      </c>
      <c r="G3819" s="11" t="n">
        <v>0.1152</v>
      </c>
      <c r="H3819" s="5" t="n">
        <v>4.68071789527376</v>
      </c>
      <c r="I3819" s="5" t="n">
        <v>35.9505138345332</v>
      </c>
    </row>
    <row r="3820" customFormat="false" ht="14.25" hidden="false" customHeight="false" outlineLevel="0" collapsed="false">
      <c r="A3820" s="0" t="s">
        <v>103</v>
      </c>
      <c r="B3820" s="0" t="s">
        <v>104</v>
      </c>
      <c r="C3820" s="0" t="s">
        <v>79</v>
      </c>
      <c r="D3820" s="0" t="s">
        <v>210</v>
      </c>
      <c r="E3820" s="0" t="n">
        <v>2036</v>
      </c>
      <c r="F3820" s="5" t="n">
        <v>2.70014852138348</v>
      </c>
      <c r="G3820" s="11" t="n">
        <v>0.11588</v>
      </c>
      <c r="H3820" s="5" t="n">
        <v>0.312893210657917</v>
      </c>
      <c r="I3820" s="5" t="n">
        <v>2.38725531072556</v>
      </c>
    </row>
    <row r="3821" customFormat="false" ht="14.25" hidden="false" customHeight="false" outlineLevel="0" collapsed="false">
      <c r="A3821" s="0" t="s">
        <v>103</v>
      </c>
      <c r="B3821" s="0" t="s">
        <v>104</v>
      </c>
      <c r="C3821" s="0" t="s">
        <v>79</v>
      </c>
      <c r="D3821" s="0" t="s">
        <v>210</v>
      </c>
      <c r="E3821" s="0" t="n">
        <v>2036</v>
      </c>
      <c r="F3821" s="5" t="n">
        <v>9.25792517964593</v>
      </c>
      <c r="G3821" s="11" t="n">
        <v>0.11588</v>
      </c>
      <c r="H3821" s="5" t="n">
        <v>1.07280836981737</v>
      </c>
      <c r="I3821" s="5" t="n">
        <v>8.18511680982856</v>
      </c>
    </row>
    <row r="3822" customFormat="false" ht="14.25" hidden="false" customHeight="false" outlineLevel="0" collapsed="false">
      <c r="A3822" s="0" t="s">
        <v>103</v>
      </c>
      <c r="B3822" s="0" t="s">
        <v>104</v>
      </c>
      <c r="C3822" s="0" t="s">
        <v>79</v>
      </c>
      <c r="D3822" s="0" t="s">
        <v>210</v>
      </c>
      <c r="E3822" s="0" t="n">
        <v>2036</v>
      </c>
      <c r="F3822" s="5" t="n">
        <v>41.489274440708</v>
      </c>
      <c r="G3822" s="11" t="n">
        <v>0.11588</v>
      </c>
      <c r="H3822" s="5" t="n">
        <v>4.80777712218924</v>
      </c>
      <c r="I3822" s="5" t="n">
        <v>36.6814973185187</v>
      </c>
    </row>
    <row r="3823" customFormat="false" ht="14.25" hidden="false" customHeight="false" outlineLevel="0" collapsed="false">
      <c r="A3823" s="0" t="s">
        <v>103</v>
      </c>
      <c r="B3823" s="0" t="s">
        <v>104</v>
      </c>
      <c r="C3823" s="0" t="s">
        <v>79</v>
      </c>
      <c r="D3823" s="0" t="s">
        <v>210</v>
      </c>
      <c r="E3823" s="0" t="n">
        <v>2037</v>
      </c>
      <c r="F3823" s="5" t="n">
        <v>2.71677587648489</v>
      </c>
      <c r="G3823" s="11" t="n">
        <v>0.11656</v>
      </c>
      <c r="H3823" s="5" t="n">
        <v>0.316667396163078</v>
      </c>
      <c r="I3823" s="5" t="n">
        <v>2.40010848032181</v>
      </c>
    </row>
    <row r="3824" customFormat="false" ht="14.25" hidden="false" customHeight="false" outlineLevel="0" collapsed="false">
      <c r="A3824" s="0" t="s">
        <v>103</v>
      </c>
      <c r="B3824" s="0" t="s">
        <v>104</v>
      </c>
      <c r="C3824" s="0" t="s">
        <v>79</v>
      </c>
      <c r="D3824" s="0" t="s">
        <v>210</v>
      </c>
      <c r="E3824" s="0" t="n">
        <v>2037</v>
      </c>
      <c r="F3824" s="5" t="n">
        <v>9.67322091211555</v>
      </c>
      <c r="G3824" s="11" t="n">
        <v>0.11656</v>
      </c>
      <c r="H3824" s="5" t="n">
        <v>1.12751062951619</v>
      </c>
      <c r="I3824" s="5" t="n">
        <v>8.54571028259936</v>
      </c>
    </row>
    <row r="3825" customFormat="false" ht="14.25" hidden="false" customHeight="false" outlineLevel="0" collapsed="false">
      <c r="A3825" s="0" t="s">
        <v>103</v>
      </c>
      <c r="B3825" s="0" t="s">
        <v>104</v>
      </c>
      <c r="C3825" s="0" t="s">
        <v>79</v>
      </c>
      <c r="D3825" s="0" t="s">
        <v>210</v>
      </c>
      <c r="E3825" s="0" t="n">
        <v>2037</v>
      </c>
      <c r="F3825" s="5" t="n">
        <v>42.5784081019638</v>
      </c>
      <c r="G3825" s="11" t="n">
        <v>0.11656</v>
      </c>
      <c r="H3825" s="5" t="n">
        <v>4.9629392483649</v>
      </c>
      <c r="I3825" s="5" t="n">
        <v>37.6154688535989</v>
      </c>
    </row>
    <row r="3826" customFormat="false" ht="14.25" hidden="false" customHeight="false" outlineLevel="0" collapsed="false">
      <c r="A3826" s="0" t="s">
        <v>103</v>
      </c>
      <c r="B3826" s="0" t="s">
        <v>104</v>
      </c>
      <c r="C3826" s="0" t="s">
        <v>79</v>
      </c>
      <c r="D3826" s="0" t="s">
        <v>210</v>
      </c>
      <c r="E3826" s="0" t="n">
        <v>2038</v>
      </c>
      <c r="F3826" s="5" t="n">
        <v>2.73463058360493</v>
      </c>
      <c r="G3826" s="11" t="n">
        <v>0.11724</v>
      </c>
      <c r="H3826" s="5" t="n">
        <v>0.320608089621842</v>
      </c>
      <c r="I3826" s="5" t="n">
        <v>2.41402249398309</v>
      </c>
    </row>
    <row r="3827" customFormat="false" ht="14.25" hidden="false" customHeight="false" outlineLevel="0" collapsed="false">
      <c r="A3827" s="0" t="s">
        <v>103</v>
      </c>
      <c r="B3827" s="0" t="s">
        <v>104</v>
      </c>
      <c r="C3827" s="0" t="s">
        <v>79</v>
      </c>
      <c r="D3827" s="0" t="s">
        <v>210</v>
      </c>
      <c r="E3827" s="0" t="n">
        <v>2038</v>
      </c>
      <c r="F3827" s="5" t="n">
        <v>10.1068067651325</v>
      </c>
      <c r="G3827" s="11" t="n">
        <v>0.11724</v>
      </c>
      <c r="H3827" s="5" t="n">
        <v>1.18492202514413</v>
      </c>
      <c r="I3827" s="5" t="n">
        <v>8.92188473998833</v>
      </c>
    </row>
    <row r="3828" customFormat="false" ht="14.25" hidden="false" customHeight="false" outlineLevel="0" collapsed="false">
      <c r="A3828" s="0" t="s">
        <v>103</v>
      </c>
      <c r="B3828" s="0" t="s">
        <v>104</v>
      </c>
      <c r="C3828" s="0" t="s">
        <v>79</v>
      </c>
      <c r="D3828" s="0" t="s">
        <v>210</v>
      </c>
      <c r="E3828" s="0" t="n">
        <v>2038</v>
      </c>
      <c r="F3828" s="5" t="n">
        <v>43.6020415359779</v>
      </c>
      <c r="G3828" s="11" t="n">
        <v>0.11724</v>
      </c>
      <c r="H3828" s="5" t="n">
        <v>5.11190334967805</v>
      </c>
      <c r="I3828" s="5" t="n">
        <v>38.4901381862998</v>
      </c>
    </row>
    <row r="3829" customFormat="false" ht="14.25" hidden="false" customHeight="false" outlineLevel="0" collapsed="false">
      <c r="A3829" s="0" t="s">
        <v>103</v>
      </c>
      <c r="B3829" s="0" t="s">
        <v>104</v>
      </c>
      <c r="C3829" s="0" t="s">
        <v>79</v>
      </c>
      <c r="D3829" s="0" t="s">
        <v>210</v>
      </c>
      <c r="E3829" s="0" t="n">
        <v>2039</v>
      </c>
      <c r="F3829" s="5" t="n">
        <v>2.75062151452046</v>
      </c>
      <c r="G3829" s="11" t="n">
        <v>0.11792</v>
      </c>
      <c r="H3829" s="5" t="n">
        <v>0.324353288992252</v>
      </c>
      <c r="I3829" s="5" t="n">
        <v>2.4262682255282</v>
      </c>
    </row>
    <row r="3830" customFormat="false" ht="14.25" hidden="false" customHeight="false" outlineLevel="0" collapsed="false">
      <c r="A3830" s="0" t="s">
        <v>103</v>
      </c>
      <c r="B3830" s="0" t="s">
        <v>104</v>
      </c>
      <c r="C3830" s="0" t="s">
        <v>79</v>
      </c>
      <c r="D3830" s="0" t="s">
        <v>210</v>
      </c>
      <c r="E3830" s="0" t="n">
        <v>2039</v>
      </c>
      <c r="F3830" s="5" t="n">
        <v>10.6037242532391</v>
      </c>
      <c r="G3830" s="11" t="n">
        <v>0.11792</v>
      </c>
      <c r="H3830" s="5" t="n">
        <v>1.25039116394195</v>
      </c>
      <c r="I3830" s="5" t="n">
        <v>9.35333308929712</v>
      </c>
    </row>
    <row r="3831" customFormat="false" ht="14.25" hidden="false" customHeight="false" outlineLevel="0" collapsed="false">
      <c r="A3831" s="0" t="s">
        <v>103</v>
      </c>
      <c r="B3831" s="0" t="s">
        <v>104</v>
      </c>
      <c r="C3831" s="0" t="s">
        <v>79</v>
      </c>
      <c r="D3831" s="0" t="s">
        <v>210</v>
      </c>
      <c r="E3831" s="0" t="n">
        <v>2039</v>
      </c>
      <c r="F3831" s="5" t="n">
        <v>44.5797559203073</v>
      </c>
      <c r="G3831" s="11" t="n">
        <v>0.11792</v>
      </c>
      <c r="H3831" s="5" t="n">
        <v>5.25684481812264</v>
      </c>
      <c r="I3831" s="5" t="n">
        <v>39.3229111021847</v>
      </c>
    </row>
    <row r="3832" customFormat="false" ht="14.25" hidden="false" customHeight="false" outlineLevel="0" collapsed="false">
      <c r="A3832" s="0" t="s">
        <v>103</v>
      </c>
      <c r="B3832" s="0" t="s">
        <v>104</v>
      </c>
      <c r="C3832" s="0" t="s">
        <v>79</v>
      </c>
      <c r="D3832" s="0" t="s">
        <v>210</v>
      </c>
      <c r="E3832" s="0" t="n">
        <v>2040</v>
      </c>
      <c r="F3832" s="5" t="n">
        <v>2.75435843807724</v>
      </c>
      <c r="G3832" s="11" t="n">
        <v>0.1186</v>
      </c>
      <c r="H3832" s="5" t="n">
        <v>0.326666910755961</v>
      </c>
      <c r="I3832" s="5" t="n">
        <v>2.42769152732128</v>
      </c>
    </row>
    <row r="3833" customFormat="false" ht="14.25" hidden="false" customHeight="false" outlineLevel="0" collapsed="false">
      <c r="A3833" s="0" t="s">
        <v>103</v>
      </c>
      <c r="B3833" s="0" t="s">
        <v>104</v>
      </c>
      <c r="C3833" s="0" t="s">
        <v>79</v>
      </c>
      <c r="D3833" s="0" t="s">
        <v>210</v>
      </c>
      <c r="E3833" s="0" t="n">
        <v>2040</v>
      </c>
      <c r="F3833" s="5" t="n">
        <v>11.0894360020146</v>
      </c>
      <c r="G3833" s="11" t="n">
        <v>0.1186</v>
      </c>
      <c r="H3833" s="5" t="n">
        <v>1.31520710983894</v>
      </c>
      <c r="I3833" s="5" t="n">
        <v>9.77422889217571</v>
      </c>
    </row>
    <row r="3834" customFormat="false" ht="14.25" hidden="false" customHeight="false" outlineLevel="0" collapsed="false">
      <c r="A3834" s="0" t="s">
        <v>103</v>
      </c>
      <c r="B3834" s="0" t="s">
        <v>104</v>
      </c>
      <c r="C3834" s="0" t="s">
        <v>79</v>
      </c>
      <c r="D3834" s="0" t="s">
        <v>210</v>
      </c>
      <c r="E3834" s="0" t="n">
        <v>2040</v>
      </c>
      <c r="F3834" s="5" t="n">
        <v>45.4146075046236</v>
      </c>
      <c r="G3834" s="11" t="n">
        <v>0.1186</v>
      </c>
      <c r="H3834" s="5" t="n">
        <v>5.38617245004836</v>
      </c>
      <c r="I3834" s="5" t="n">
        <v>40.0284350545752</v>
      </c>
    </row>
    <row r="3835" customFormat="false" ht="14.25" hidden="false" customHeight="false" outlineLevel="0" collapsed="false">
      <c r="A3835" s="0" t="s">
        <v>103</v>
      </c>
      <c r="B3835" s="0" t="s">
        <v>104</v>
      </c>
      <c r="C3835" s="0" t="s">
        <v>84</v>
      </c>
      <c r="D3835" s="0" t="s">
        <v>212</v>
      </c>
      <c r="E3835" s="0" t="n">
        <v>2024</v>
      </c>
      <c r="F3835" s="5" t="n">
        <v>0.00108782007755223</v>
      </c>
      <c r="G3835" s="11" t="n">
        <v>0.136666</v>
      </c>
      <c r="H3835" s="5" t="n">
        <v>0.000148668018718754</v>
      </c>
      <c r="I3835" s="5" t="n">
        <v>0.000939152058833481</v>
      </c>
    </row>
    <row r="3836" customFormat="false" ht="14.25" hidden="false" customHeight="false" outlineLevel="0" collapsed="false">
      <c r="A3836" s="0" t="s">
        <v>103</v>
      </c>
      <c r="B3836" s="0" t="s">
        <v>104</v>
      </c>
      <c r="C3836" s="0" t="s">
        <v>84</v>
      </c>
      <c r="D3836" s="0" t="s">
        <v>212</v>
      </c>
      <c r="E3836" s="0" t="n">
        <v>2025</v>
      </c>
      <c r="F3836" s="5" t="n">
        <v>0.00118724563360465</v>
      </c>
      <c r="G3836" s="11" t="n">
        <v>0.136666</v>
      </c>
      <c r="H3836" s="5" t="n">
        <v>0.000162256111762213</v>
      </c>
      <c r="I3836" s="5" t="n">
        <v>0.00102498952184244</v>
      </c>
    </row>
    <row r="3837" customFormat="false" ht="14.25" hidden="false" customHeight="false" outlineLevel="0" collapsed="false">
      <c r="A3837" s="0" t="s">
        <v>103</v>
      </c>
      <c r="B3837" s="0" t="s">
        <v>104</v>
      </c>
      <c r="C3837" s="0" t="s">
        <v>84</v>
      </c>
      <c r="D3837" s="0" t="s">
        <v>212</v>
      </c>
      <c r="E3837" s="0" t="n">
        <v>2026</v>
      </c>
      <c r="F3837" s="5" t="n">
        <v>0.00134612390807216</v>
      </c>
      <c r="G3837" s="11" t="n">
        <v>0.1501364</v>
      </c>
      <c r="H3837" s="5" t="n">
        <v>0.000202102197511885</v>
      </c>
      <c r="I3837" s="5" t="n">
        <v>0.00114402171056028</v>
      </c>
    </row>
    <row r="3838" customFormat="false" ht="14.25" hidden="false" customHeight="false" outlineLevel="0" collapsed="false">
      <c r="A3838" s="0" t="s">
        <v>103</v>
      </c>
      <c r="B3838" s="0" t="s">
        <v>104</v>
      </c>
      <c r="C3838" s="0" t="s">
        <v>84</v>
      </c>
      <c r="D3838" s="0" t="s">
        <v>212</v>
      </c>
      <c r="E3838" s="0" t="n">
        <v>2027</v>
      </c>
      <c r="F3838" s="5" t="n">
        <v>0.00153288626578316</v>
      </c>
      <c r="G3838" s="11" t="n">
        <v>0.1636068</v>
      </c>
      <c r="H3838" s="5" t="n">
        <v>0.000250790616708733</v>
      </c>
      <c r="I3838" s="5" t="n">
        <v>0.00128209564907443</v>
      </c>
    </row>
    <row r="3839" customFormat="false" ht="14.25" hidden="false" customHeight="false" outlineLevel="0" collapsed="false">
      <c r="A3839" s="0" t="s">
        <v>103</v>
      </c>
      <c r="B3839" s="0" t="s">
        <v>104</v>
      </c>
      <c r="C3839" s="0" t="s">
        <v>84</v>
      </c>
      <c r="D3839" s="0" t="s">
        <v>212</v>
      </c>
      <c r="E3839" s="0" t="n">
        <v>2028</v>
      </c>
      <c r="F3839" s="5" t="n">
        <v>0.0018704579980407</v>
      </c>
      <c r="G3839" s="11" t="n">
        <v>0.1770772</v>
      </c>
      <c r="H3839" s="5" t="n">
        <v>0.000331215465010653</v>
      </c>
      <c r="I3839" s="5" t="n">
        <v>0.00153924253303005</v>
      </c>
    </row>
    <row r="3840" customFormat="false" ht="14.25" hidden="false" customHeight="false" outlineLevel="0" collapsed="false">
      <c r="A3840" s="0" t="s">
        <v>103</v>
      </c>
      <c r="B3840" s="0" t="s">
        <v>104</v>
      </c>
      <c r="C3840" s="0" t="s">
        <v>84</v>
      </c>
      <c r="D3840" s="0" t="s">
        <v>212</v>
      </c>
      <c r="E3840" s="0" t="n">
        <v>2029</v>
      </c>
      <c r="F3840" s="5" t="n">
        <v>0.00240892303004601</v>
      </c>
      <c r="G3840" s="11" t="n">
        <v>0.1905476</v>
      </c>
      <c r="H3840" s="5" t="n">
        <v>0.000459014501959995</v>
      </c>
      <c r="I3840" s="5" t="n">
        <v>0.00194990852808602</v>
      </c>
    </row>
    <row r="3841" customFormat="false" ht="14.25" hidden="false" customHeight="false" outlineLevel="0" collapsed="false">
      <c r="A3841" s="0" t="s">
        <v>103</v>
      </c>
      <c r="B3841" s="0" t="s">
        <v>104</v>
      </c>
      <c r="C3841" s="0" t="s">
        <v>84</v>
      </c>
      <c r="D3841" s="0" t="s">
        <v>212</v>
      </c>
      <c r="E3841" s="0" t="n">
        <v>2030</v>
      </c>
      <c r="F3841" s="5" t="n">
        <v>0.00320708164499772</v>
      </c>
      <c r="G3841" s="11" t="n">
        <v>0.204018</v>
      </c>
      <c r="H3841" s="5" t="n">
        <v>0.000654302383049144</v>
      </c>
      <c r="I3841" s="5" t="n">
        <v>0.00255277926194857</v>
      </c>
    </row>
    <row r="3842" customFormat="false" ht="14.25" hidden="false" customHeight="false" outlineLevel="0" collapsed="false">
      <c r="A3842" s="0" t="s">
        <v>103</v>
      </c>
      <c r="B3842" s="0" t="s">
        <v>104</v>
      </c>
      <c r="C3842" s="0" t="s">
        <v>84</v>
      </c>
      <c r="D3842" s="0" t="s">
        <v>212</v>
      </c>
      <c r="E3842" s="0" t="n">
        <v>2031</v>
      </c>
      <c r="F3842" s="5" t="n">
        <v>0.00430445080690946</v>
      </c>
      <c r="G3842" s="11" t="n">
        <v>0.2100302</v>
      </c>
      <c r="H3842" s="5" t="n">
        <v>0.000904064663865354</v>
      </c>
      <c r="I3842" s="5" t="n">
        <v>0.0034003861430441</v>
      </c>
    </row>
    <row r="3843" customFormat="false" ht="14.25" hidden="false" customHeight="false" outlineLevel="0" collapsed="false">
      <c r="A3843" s="0" t="s">
        <v>103</v>
      </c>
      <c r="B3843" s="0" t="s">
        <v>104</v>
      </c>
      <c r="C3843" s="0" t="s">
        <v>84</v>
      </c>
      <c r="D3843" s="0" t="s">
        <v>212</v>
      </c>
      <c r="E3843" s="0" t="n">
        <v>2032</v>
      </c>
      <c r="F3843" s="5" t="n">
        <v>0.0058238114854045</v>
      </c>
      <c r="G3843" s="11" t="n">
        <v>0.2160424</v>
      </c>
      <c r="H3843" s="5" t="n">
        <v>0.00125819021045435</v>
      </c>
      <c r="I3843" s="5" t="n">
        <v>0.00456562127495015</v>
      </c>
    </row>
    <row r="3844" customFormat="false" ht="14.25" hidden="false" customHeight="false" outlineLevel="0" collapsed="false">
      <c r="A3844" s="0" t="s">
        <v>103</v>
      </c>
      <c r="B3844" s="0" t="s">
        <v>104</v>
      </c>
      <c r="C3844" s="0" t="s">
        <v>84</v>
      </c>
      <c r="D3844" s="0" t="s">
        <v>212</v>
      </c>
      <c r="E3844" s="0" t="n">
        <v>2033</v>
      </c>
      <c r="F3844" s="5" t="n">
        <v>0.00812452545271901</v>
      </c>
      <c r="G3844" s="11" t="n">
        <v>0.2220546</v>
      </c>
      <c r="H3844" s="5" t="n">
        <v>0.00180408824959334</v>
      </c>
      <c r="I3844" s="5" t="n">
        <v>0.00632043720312567</v>
      </c>
    </row>
    <row r="3845" customFormat="false" ht="14.25" hidden="false" customHeight="false" outlineLevel="0" collapsed="false">
      <c r="A3845" s="0" t="s">
        <v>103</v>
      </c>
      <c r="B3845" s="0" t="s">
        <v>104</v>
      </c>
      <c r="C3845" s="0" t="s">
        <v>84</v>
      </c>
      <c r="D3845" s="0" t="s">
        <v>212</v>
      </c>
      <c r="E3845" s="0" t="n">
        <v>2034</v>
      </c>
      <c r="F3845" s="5" t="n">
        <v>0.0112679610179925</v>
      </c>
      <c r="G3845" s="11" t="n">
        <v>0.2280668</v>
      </c>
      <c r="H3845" s="5" t="n">
        <v>0.0025698478118983</v>
      </c>
      <c r="I3845" s="5" t="n">
        <v>0.00869811320609423</v>
      </c>
    </row>
    <row r="3846" customFormat="false" ht="14.25" hidden="false" customHeight="false" outlineLevel="0" collapsed="false">
      <c r="A3846" s="0" t="s">
        <v>103</v>
      </c>
      <c r="B3846" s="0" t="s">
        <v>104</v>
      </c>
      <c r="C3846" s="0" t="s">
        <v>84</v>
      </c>
      <c r="D3846" s="0" t="s">
        <v>212</v>
      </c>
      <c r="E3846" s="0" t="n">
        <v>2035</v>
      </c>
      <c r="F3846" s="5" t="n">
        <v>0.0153368841410931</v>
      </c>
      <c r="G3846" s="11" t="n">
        <v>0.234079</v>
      </c>
      <c r="H3846" s="5" t="n">
        <v>0.00359004250286294</v>
      </c>
      <c r="I3846" s="5" t="n">
        <v>0.0117468416382302</v>
      </c>
    </row>
    <row r="3847" customFormat="false" ht="14.25" hidden="false" customHeight="false" outlineLevel="0" collapsed="false">
      <c r="A3847" s="0" t="s">
        <v>103</v>
      </c>
      <c r="B3847" s="0" t="s">
        <v>104</v>
      </c>
      <c r="C3847" s="0" t="s">
        <v>84</v>
      </c>
      <c r="D3847" s="0" t="s">
        <v>212</v>
      </c>
      <c r="E3847" s="0" t="n">
        <v>2036</v>
      </c>
      <c r="F3847" s="5" t="n">
        <v>0.020440984684268</v>
      </c>
      <c r="G3847" s="11" t="n">
        <v>0.2331668</v>
      </c>
      <c r="H3847" s="5" t="n">
        <v>0.00476615898767977</v>
      </c>
      <c r="I3847" s="5" t="n">
        <v>0.0156748256965882</v>
      </c>
    </row>
    <row r="3848" customFormat="false" ht="14.25" hidden="false" customHeight="false" outlineLevel="0" collapsed="false">
      <c r="A3848" s="0" t="s">
        <v>103</v>
      </c>
      <c r="B3848" s="0" t="s">
        <v>104</v>
      </c>
      <c r="C3848" s="0" t="s">
        <v>84</v>
      </c>
      <c r="D3848" s="0" t="s">
        <v>212</v>
      </c>
      <c r="E3848" s="0" t="n">
        <v>2037</v>
      </c>
      <c r="F3848" s="5" t="n">
        <v>0.0265999086466096</v>
      </c>
      <c r="G3848" s="11" t="n">
        <v>0.2322546</v>
      </c>
      <c r="H3848" s="5" t="n">
        <v>0.00617795114275484</v>
      </c>
      <c r="I3848" s="5" t="n">
        <v>0.0204219575038547</v>
      </c>
    </row>
    <row r="3849" customFormat="false" ht="14.25" hidden="false" customHeight="false" outlineLevel="0" collapsed="false">
      <c r="A3849" s="0" t="s">
        <v>103</v>
      </c>
      <c r="B3849" s="0" t="s">
        <v>104</v>
      </c>
      <c r="C3849" s="0" t="s">
        <v>84</v>
      </c>
      <c r="D3849" s="0" t="s">
        <v>212</v>
      </c>
      <c r="E3849" s="0" t="n">
        <v>2038</v>
      </c>
      <c r="F3849" s="5" t="n">
        <v>0.0335879123407907</v>
      </c>
      <c r="G3849" s="11" t="n">
        <v>0.2313424</v>
      </c>
      <c r="H3849" s="5" t="n">
        <v>0.00777030825190813</v>
      </c>
      <c r="I3849" s="5" t="n">
        <v>0.0258176040888825</v>
      </c>
    </row>
    <row r="3850" customFormat="false" ht="14.25" hidden="false" customHeight="false" outlineLevel="0" collapsed="false">
      <c r="A3850" s="0" t="s">
        <v>103</v>
      </c>
      <c r="B3850" s="0" t="s">
        <v>104</v>
      </c>
      <c r="C3850" s="0" t="s">
        <v>84</v>
      </c>
      <c r="D3850" s="0" t="s">
        <v>212</v>
      </c>
      <c r="E3850" s="0" t="n">
        <v>2039</v>
      </c>
      <c r="F3850" s="5" t="n">
        <v>0.0410828213363296</v>
      </c>
      <c r="G3850" s="11" t="n">
        <v>0.2304302</v>
      </c>
      <c r="H3850" s="5" t="n">
        <v>0.00946672273709469</v>
      </c>
      <c r="I3850" s="5" t="n">
        <v>0.0316160985992349</v>
      </c>
    </row>
    <row r="3851" customFormat="false" ht="14.25" hidden="false" customHeight="false" outlineLevel="0" collapsed="false">
      <c r="A3851" s="0" t="s">
        <v>103</v>
      </c>
      <c r="B3851" s="0" t="s">
        <v>104</v>
      </c>
      <c r="C3851" s="0" t="s">
        <v>84</v>
      </c>
      <c r="D3851" s="0" t="s">
        <v>212</v>
      </c>
      <c r="E3851" s="0" t="n">
        <v>2040</v>
      </c>
      <c r="F3851" s="5" t="n">
        <v>0.0486714729585957</v>
      </c>
      <c r="G3851" s="11" t="n">
        <v>0.229518</v>
      </c>
      <c r="H3851" s="5" t="n">
        <v>0.011170979130511</v>
      </c>
      <c r="I3851" s="5" t="n">
        <v>0.0375004938280847</v>
      </c>
    </row>
    <row r="3852" customFormat="false" ht="14.25" hidden="false" customHeight="false" outlineLevel="0" collapsed="false">
      <c r="A3852" s="0" t="s">
        <v>103</v>
      </c>
      <c r="B3852" s="0" t="s">
        <v>104</v>
      </c>
      <c r="C3852" s="0" t="s">
        <v>84</v>
      </c>
      <c r="D3852" s="0" t="s">
        <v>213</v>
      </c>
      <c r="E3852" s="0" t="n">
        <v>2024</v>
      </c>
      <c r="F3852" s="5" t="n">
        <v>0</v>
      </c>
      <c r="G3852" s="11" t="n">
        <v>0</v>
      </c>
      <c r="H3852" s="5" t="n">
        <v>0</v>
      </c>
      <c r="I3852" s="5" t="n">
        <v>0</v>
      </c>
    </row>
    <row r="3853" customFormat="false" ht="14.25" hidden="false" customHeight="false" outlineLevel="0" collapsed="false">
      <c r="A3853" s="0" t="s">
        <v>103</v>
      </c>
      <c r="B3853" s="0" t="s">
        <v>104</v>
      </c>
      <c r="C3853" s="0" t="s">
        <v>84</v>
      </c>
      <c r="D3853" s="0" t="s">
        <v>213</v>
      </c>
      <c r="E3853" s="0" t="n">
        <v>2025</v>
      </c>
      <c r="F3853" s="5" t="n">
        <v>0</v>
      </c>
      <c r="G3853" s="11" t="n">
        <v>0</v>
      </c>
      <c r="H3853" s="5" t="n">
        <v>0</v>
      </c>
      <c r="I3853" s="5" t="n">
        <v>0</v>
      </c>
    </row>
    <row r="3854" customFormat="false" ht="14.25" hidden="false" customHeight="false" outlineLevel="0" collapsed="false">
      <c r="A3854" s="0" t="s">
        <v>103</v>
      </c>
      <c r="B3854" s="0" t="s">
        <v>104</v>
      </c>
      <c r="C3854" s="0" t="s">
        <v>84</v>
      </c>
      <c r="D3854" s="0" t="s">
        <v>213</v>
      </c>
      <c r="E3854" s="0" t="n">
        <v>2026</v>
      </c>
      <c r="F3854" s="5" t="n">
        <v>0</v>
      </c>
      <c r="G3854" s="11" t="n">
        <v>0</v>
      </c>
      <c r="H3854" s="5" t="n">
        <v>0</v>
      </c>
      <c r="I3854" s="5" t="n">
        <v>0</v>
      </c>
    </row>
    <row r="3855" customFormat="false" ht="14.25" hidden="false" customHeight="false" outlineLevel="0" collapsed="false">
      <c r="A3855" s="0" t="s">
        <v>103</v>
      </c>
      <c r="B3855" s="0" t="s">
        <v>104</v>
      </c>
      <c r="C3855" s="0" t="s">
        <v>84</v>
      </c>
      <c r="D3855" s="0" t="s">
        <v>213</v>
      </c>
      <c r="E3855" s="0" t="n">
        <v>2027</v>
      </c>
      <c r="F3855" s="5" t="n">
        <v>0</v>
      </c>
      <c r="G3855" s="11" t="n">
        <v>0</v>
      </c>
      <c r="H3855" s="5" t="n">
        <v>0</v>
      </c>
      <c r="I3855" s="5" t="n">
        <v>0</v>
      </c>
    </row>
    <row r="3856" customFormat="false" ht="14.25" hidden="false" customHeight="false" outlineLevel="0" collapsed="false">
      <c r="A3856" s="0" t="s">
        <v>103</v>
      </c>
      <c r="B3856" s="0" t="s">
        <v>104</v>
      </c>
      <c r="C3856" s="0" t="s">
        <v>84</v>
      </c>
      <c r="D3856" s="0" t="s">
        <v>213</v>
      </c>
      <c r="E3856" s="0" t="n">
        <v>2028</v>
      </c>
      <c r="F3856" s="5" t="n">
        <v>0</v>
      </c>
      <c r="G3856" s="11" t="n">
        <v>0</v>
      </c>
      <c r="H3856" s="5" t="n">
        <v>0</v>
      </c>
      <c r="I3856" s="5" t="n">
        <v>0</v>
      </c>
    </row>
    <row r="3857" customFormat="false" ht="14.25" hidden="false" customHeight="false" outlineLevel="0" collapsed="false">
      <c r="A3857" s="0" t="s">
        <v>103</v>
      </c>
      <c r="B3857" s="0" t="s">
        <v>104</v>
      </c>
      <c r="C3857" s="0" t="s">
        <v>84</v>
      </c>
      <c r="D3857" s="0" t="s">
        <v>213</v>
      </c>
      <c r="E3857" s="0" t="n">
        <v>2029</v>
      </c>
      <c r="F3857" s="5" t="n">
        <v>0</v>
      </c>
      <c r="G3857" s="11" t="n">
        <v>0</v>
      </c>
      <c r="H3857" s="5" t="n">
        <v>0</v>
      </c>
      <c r="I3857" s="5" t="n">
        <v>0</v>
      </c>
    </row>
    <row r="3858" customFormat="false" ht="14.25" hidden="false" customHeight="false" outlineLevel="0" collapsed="false">
      <c r="A3858" s="0" t="s">
        <v>103</v>
      </c>
      <c r="B3858" s="0" t="s">
        <v>104</v>
      </c>
      <c r="C3858" s="0" t="s">
        <v>84</v>
      </c>
      <c r="D3858" s="0" t="s">
        <v>213</v>
      </c>
      <c r="E3858" s="0" t="n">
        <v>2030</v>
      </c>
      <c r="F3858" s="5" t="n">
        <v>0</v>
      </c>
      <c r="G3858" s="11" t="n">
        <v>0</v>
      </c>
      <c r="H3858" s="5" t="n">
        <v>0</v>
      </c>
      <c r="I3858" s="5" t="n">
        <v>0</v>
      </c>
    </row>
    <row r="3859" customFormat="false" ht="14.25" hidden="false" customHeight="false" outlineLevel="0" collapsed="false">
      <c r="A3859" s="0" t="s">
        <v>103</v>
      </c>
      <c r="B3859" s="0" t="s">
        <v>104</v>
      </c>
      <c r="C3859" s="0" t="s">
        <v>84</v>
      </c>
      <c r="D3859" s="0" t="s">
        <v>213</v>
      </c>
      <c r="E3859" s="0" t="n">
        <v>2031</v>
      </c>
      <c r="F3859" s="5" t="n">
        <v>0</v>
      </c>
      <c r="G3859" s="11" t="n">
        <v>0</v>
      </c>
      <c r="H3859" s="5" t="n">
        <v>0</v>
      </c>
      <c r="I3859" s="5" t="n">
        <v>0</v>
      </c>
    </row>
    <row r="3860" customFormat="false" ht="14.25" hidden="false" customHeight="false" outlineLevel="0" collapsed="false">
      <c r="A3860" s="0" t="s">
        <v>103</v>
      </c>
      <c r="B3860" s="0" t="s">
        <v>104</v>
      </c>
      <c r="C3860" s="0" t="s">
        <v>84</v>
      </c>
      <c r="D3860" s="0" t="s">
        <v>213</v>
      </c>
      <c r="E3860" s="0" t="n">
        <v>2032</v>
      </c>
      <c r="F3860" s="5" t="n">
        <v>0</v>
      </c>
      <c r="G3860" s="11" t="n">
        <v>0</v>
      </c>
      <c r="H3860" s="5" t="n">
        <v>0</v>
      </c>
      <c r="I3860" s="5" t="n">
        <v>0</v>
      </c>
    </row>
    <row r="3861" customFormat="false" ht="14.25" hidden="false" customHeight="false" outlineLevel="0" collapsed="false">
      <c r="A3861" s="0" t="s">
        <v>103</v>
      </c>
      <c r="B3861" s="0" t="s">
        <v>104</v>
      </c>
      <c r="C3861" s="0" t="s">
        <v>84</v>
      </c>
      <c r="D3861" s="0" t="s">
        <v>213</v>
      </c>
      <c r="E3861" s="0" t="n">
        <v>2033</v>
      </c>
      <c r="F3861" s="5" t="n">
        <v>0</v>
      </c>
      <c r="G3861" s="11" t="n">
        <v>0</v>
      </c>
      <c r="H3861" s="5" t="n">
        <v>0</v>
      </c>
      <c r="I3861" s="5" t="n">
        <v>0</v>
      </c>
    </row>
    <row r="3862" customFormat="false" ht="14.25" hidden="false" customHeight="false" outlineLevel="0" collapsed="false">
      <c r="A3862" s="0" t="s">
        <v>103</v>
      </c>
      <c r="B3862" s="0" t="s">
        <v>104</v>
      </c>
      <c r="C3862" s="0" t="s">
        <v>84</v>
      </c>
      <c r="D3862" s="0" t="s">
        <v>213</v>
      </c>
      <c r="E3862" s="0" t="n">
        <v>2034</v>
      </c>
      <c r="F3862" s="5" t="n">
        <v>0</v>
      </c>
      <c r="G3862" s="11" t="n">
        <v>0</v>
      </c>
      <c r="H3862" s="5" t="n">
        <v>0</v>
      </c>
      <c r="I3862" s="5" t="n">
        <v>0</v>
      </c>
    </row>
    <row r="3863" customFormat="false" ht="14.25" hidden="false" customHeight="false" outlineLevel="0" collapsed="false">
      <c r="A3863" s="0" t="s">
        <v>103</v>
      </c>
      <c r="B3863" s="0" t="s">
        <v>104</v>
      </c>
      <c r="C3863" s="0" t="s">
        <v>84</v>
      </c>
      <c r="D3863" s="0" t="s">
        <v>213</v>
      </c>
      <c r="E3863" s="0" t="n">
        <v>2035</v>
      </c>
      <c r="F3863" s="5" t="n">
        <v>0</v>
      </c>
      <c r="G3863" s="11" t="n">
        <v>0</v>
      </c>
      <c r="H3863" s="5" t="n">
        <v>0</v>
      </c>
      <c r="I3863" s="5" t="n">
        <v>0</v>
      </c>
    </row>
    <row r="3864" customFormat="false" ht="14.25" hidden="false" customHeight="false" outlineLevel="0" collapsed="false">
      <c r="A3864" s="0" t="s">
        <v>103</v>
      </c>
      <c r="B3864" s="0" t="s">
        <v>104</v>
      </c>
      <c r="C3864" s="0" t="s">
        <v>84</v>
      </c>
      <c r="D3864" s="0" t="s">
        <v>213</v>
      </c>
      <c r="E3864" s="0" t="n">
        <v>2036</v>
      </c>
      <c r="F3864" s="5" t="n">
        <v>0</v>
      </c>
      <c r="G3864" s="11" t="n">
        <v>0</v>
      </c>
      <c r="H3864" s="5" t="n">
        <v>0</v>
      </c>
      <c r="I3864" s="5" t="n">
        <v>0</v>
      </c>
    </row>
    <row r="3865" customFormat="false" ht="14.25" hidden="false" customHeight="false" outlineLevel="0" collapsed="false">
      <c r="A3865" s="0" t="s">
        <v>103</v>
      </c>
      <c r="B3865" s="0" t="s">
        <v>104</v>
      </c>
      <c r="C3865" s="0" t="s">
        <v>84</v>
      </c>
      <c r="D3865" s="0" t="s">
        <v>213</v>
      </c>
      <c r="E3865" s="0" t="n">
        <v>2037</v>
      </c>
      <c r="F3865" s="5" t="n">
        <v>0</v>
      </c>
      <c r="G3865" s="11" t="n">
        <v>0</v>
      </c>
      <c r="H3865" s="5" t="n">
        <v>0</v>
      </c>
      <c r="I3865" s="5" t="n">
        <v>0</v>
      </c>
    </row>
    <row r="3866" customFormat="false" ht="14.25" hidden="false" customHeight="false" outlineLevel="0" collapsed="false">
      <c r="A3866" s="0" t="s">
        <v>103</v>
      </c>
      <c r="B3866" s="0" t="s">
        <v>104</v>
      </c>
      <c r="C3866" s="0" t="s">
        <v>84</v>
      </c>
      <c r="D3866" s="0" t="s">
        <v>213</v>
      </c>
      <c r="E3866" s="0" t="n">
        <v>2038</v>
      </c>
      <c r="F3866" s="5" t="n">
        <v>0</v>
      </c>
      <c r="G3866" s="11" t="n">
        <v>0</v>
      </c>
      <c r="H3866" s="5" t="n">
        <v>0</v>
      </c>
      <c r="I3866" s="5" t="n">
        <v>0</v>
      </c>
    </row>
    <row r="3867" customFormat="false" ht="14.25" hidden="false" customHeight="false" outlineLevel="0" collapsed="false">
      <c r="A3867" s="0" t="s">
        <v>103</v>
      </c>
      <c r="B3867" s="0" t="s">
        <v>104</v>
      </c>
      <c r="C3867" s="0" t="s">
        <v>84</v>
      </c>
      <c r="D3867" s="0" t="s">
        <v>213</v>
      </c>
      <c r="E3867" s="0" t="n">
        <v>2039</v>
      </c>
      <c r="F3867" s="5" t="n">
        <v>0</v>
      </c>
      <c r="G3867" s="11" t="n">
        <v>0</v>
      </c>
      <c r="H3867" s="5" t="n">
        <v>0</v>
      </c>
      <c r="I3867" s="5" t="n">
        <v>0</v>
      </c>
    </row>
    <row r="3868" customFormat="false" ht="14.25" hidden="false" customHeight="false" outlineLevel="0" collapsed="false">
      <c r="A3868" s="0" t="s">
        <v>103</v>
      </c>
      <c r="B3868" s="0" t="s">
        <v>104</v>
      </c>
      <c r="C3868" s="0" t="s">
        <v>84</v>
      </c>
      <c r="D3868" s="0" t="s">
        <v>213</v>
      </c>
      <c r="E3868" s="0" t="n">
        <v>2040</v>
      </c>
      <c r="F3868" s="5" t="n">
        <v>0</v>
      </c>
      <c r="G3868" s="11" t="n">
        <v>0</v>
      </c>
      <c r="H3868" s="5" t="n">
        <v>0</v>
      </c>
      <c r="I3868" s="5" t="n">
        <v>0</v>
      </c>
    </row>
    <row r="3869" customFormat="false" ht="14.25" hidden="false" customHeight="false" outlineLevel="0" collapsed="false">
      <c r="A3869" s="0" t="s">
        <v>103</v>
      </c>
      <c r="B3869" s="0" t="s">
        <v>104</v>
      </c>
      <c r="C3869" s="0" t="s">
        <v>84</v>
      </c>
      <c r="D3869" s="0" t="s">
        <v>214</v>
      </c>
      <c r="E3869" s="0" t="n">
        <v>2024</v>
      </c>
      <c r="F3869" s="5" t="n">
        <v>0.0264593218947982</v>
      </c>
      <c r="G3869" s="11" t="n">
        <v>0.136666</v>
      </c>
      <c r="H3869" s="5" t="n">
        <v>0.00361608968607449</v>
      </c>
      <c r="I3869" s="5" t="n">
        <v>0.0228432322087237</v>
      </c>
    </row>
    <row r="3870" customFormat="false" ht="14.25" hidden="false" customHeight="false" outlineLevel="0" collapsed="false">
      <c r="A3870" s="0" t="s">
        <v>103</v>
      </c>
      <c r="B3870" s="0" t="s">
        <v>104</v>
      </c>
      <c r="C3870" s="0" t="s">
        <v>84</v>
      </c>
      <c r="D3870" s="0" t="s">
        <v>214</v>
      </c>
      <c r="E3870" s="0" t="n">
        <v>2025</v>
      </c>
      <c r="F3870" s="5" t="n">
        <v>0.0453929409275632</v>
      </c>
      <c r="G3870" s="11" t="n">
        <v>0.136666</v>
      </c>
      <c r="H3870" s="5" t="n">
        <v>0.00620367166480636</v>
      </c>
      <c r="I3870" s="5" t="n">
        <v>0.0391892692627569</v>
      </c>
    </row>
    <row r="3871" customFormat="false" ht="14.25" hidden="false" customHeight="false" outlineLevel="0" collapsed="false">
      <c r="A3871" s="0" t="s">
        <v>103</v>
      </c>
      <c r="B3871" s="0" t="s">
        <v>104</v>
      </c>
      <c r="C3871" s="0" t="s">
        <v>84</v>
      </c>
      <c r="D3871" s="0" t="s">
        <v>214</v>
      </c>
      <c r="E3871" s="0" t="n">
        <v>2026</v>
      </c>
      <c r="F3871" s="5" t="n">
        <v>0.0591362960888405</v>
      </c>
      <c r="G3871" s="11" t="n">
        <v>0.1501364</v>
      </c>
      <c r="H3871" s="5" t="n">
        <v>0.0088785106041126</v>
      </c>
      <c r="I3871" s="5" t="n">
        <v>0.0502577854847279</v>
      </c>
    </row>
    <row r="3872" customFormat="false" ht="14.25" hidden="false" customHeight="false" outlineLevel="0" collapsed="false">
      <c r="A3872" s="0" t="s">
        <v>103</v>
      </c>
      <c r="B3872" s="0" t="s">
        <v>104</v>
      </c>
      <c r="C3872" s="0" t="s">
        <v>84</v>
      </c>
      <c r="D3872" s="0" t="s">
        <v>214</v>
      </c>
      <c r="E3872" s="0" t="n">
        <v>2027</v>
      </c>
      <c r="F3872" s="5" t="n">
        <v>0.0824363779508716</v>
      </c>
      <c r="G3872" s="11" t="n">
        <v>0.1636068</v>
      </c>
      <c r="H3872" s="5" t="n">
        <v>0.0134871520001327</v>
      </c>
      <c r="I3872" s="5" t="n">
        <v>0.068949225950739</v>
      </c>
    </row>
    <row r="3873" customFormat="false" ht="14.25" hidden="false" customHeight="false" outlineLevel="0" collapsed="false">
      <c r="A3873" s="0" t="s">
        <v>103</v>
      </c>
      <c r="B3873" s="0" t="s">
        <v>104</v>
      </c>
      <c r="C3873" s="0" t="s">
        <v>84</v>
      </c>
      <c r="D3873" s="0" t="s">
        <v>214</v>
      </c>
      <c r="E3873" s="0" t="n">
        <v>2028</v>
      </c>
      <c r="F3873" s="5" t="n">
        <v>0.118028390449775</v>
      </c>
      <c r="G3873" s="11" t="n">
        <v>0.1770772</v>
      </c>
      <c r="H3873" s="5" t="n">
        <v>0.0209001369013529</v>
      </c>
      <c r="I3873" s="5" t="n">
        <v>0.0971282535484221</v>
      </c>
    </row>
    <row r="3874" customFormat="false" ht="14.25" hidden="false" customHeight="false" outlineLevel="0" collapsed="false">
      <c r="A3874" s="0" t="s">
        <v>103</v>
      </c>
      <c r="B3874" s="0" t="s">
        <v>104</v>
      </c>
      <c r="C3874" s="0" t="s">
        <v>84</v>
      </c>
      <c r="D3874" s="0" t="s">
        <v>214</v>
      </c>
      <c r="E3874" s="0" t="n">
        <v>2029</v>
      </c>
      <c r="F3874" s="5" t="n">
        <v>0.1718992811369</v>
      </c>
      <c r="G3874" s="11" t="n">
        <v>0.1905476</v>
      </c>
      <c r="H3874" s="5" t="n">
        <v>0.0327549954623615</v>
      </c>
      <c r="I3874" s="5" t="n">
        <v>0.139144285674538</v>
      </c>
    </row>
    <row r="3875" customFormat="false" ht="14.25" hidden="false" customHeight="false" outlineLevel="0" collapsed="false">
      <c r="A3875" s="0" t="s">
        <v>103</v>
      </c>
      <c r="B3875" s="0" t="s">
        <v>104</v>
      </c>
      <c r="C3875" s="0" t="s">
        <v>84</v>
      </c>
      <c r="D3875" s="0" t="s">
        <v>214</v>
      </c>
      <c r="E3875" s="0" t="n">
        <v>2030</v>
      </c>
      <c r="F3875" s="5" t="n">
        <v>0.249034651827069</v>
      </c>
      <c r="G3875" s="11" t="n">
        <v>0.204018</v>
      </c>
      <c r="H3875" s="5" t="n">
        <v>0.050807551596455</v>
      </c>
      <c r="I3875" s="5" t="n">
        <v>0.198227100230614</v>
      </c>
    </row>
    <row r="3876" customFormat="false" ht="14.25" hidden="false" customHeight="false" outlineLevel="0" collapsed="false">
      <c r="A3876" s="0" t="s">
        <v>103</v>
      </c>
      <c r="B3876" s="0" t="s">
        <v>104</v>
      </c>
      <c r="C3876" s="0" t="s">
        <v>84</v>
      </c>
      <c r="D3876" s="0" t="s">
        <v>214</v>
      </c>
      <c r="E3876" s="0" t="n">
        <v>2031</v>
      </c>
      <c r="F3876" s="5" t="n">
        <v>0.354588676388402</v>
      </c>
      <c r="G3876" s="11" t="n">
        <v>0.2100302</v>
      </c>
      <c r="H3876" s="5" t="n">
        <v>0.0744743306195914</v>
      </c>
      <c r="I3876" s="5" t="n">
        <v>0.280114345768811</v>
      </c>
    </row>
    <row r="3877" customFormat="false" ht="14.25" hidden="false" customHeight="false" outlineLevel="0" collapsed="false">
      <c r="A3877" s="0" t="s">
        <v>103</v>
      </c>
      <c r="B3877" s="0" t="s">
        <v>104</v>
      </c>
      <c r="C3877" s="0" t="s">
        <v>84</v>
      </c>
      <c r="D3877" s="0" t="s">
        <v>214</v>
      </c>
      <c r="E3877" s="0" t="n">
        <v>2032</v>
      </c>
      <c r="F3877" s="5" t="n">
        <v>0.489703617957124</v>
      </c>
      <c r="G3877" s="11" t="n">
        <v>0.2160424</v>
      </c>
      <c r="H3877" s="5" t="n">
        <v>0.10579674491214</v>
      </c>
      <c r="I3877" s="5" t="n">
        <v>0.383906873044984</v>
      </c>
    </row>
    <row r="3878" customFormat="false" ht="14.25" hidden="false" customHeight="false" outlineLevel="0" collapsed="false">
      <c r="A3878" s="0" t="s">
        <v>103</v>
      </c>
      <c r="B3878" s="0" t="s">
        <v>104</v>
      </c>
      <c r="C3878" s="0" t="s">
        <v>84</v>
      </c>
      <c r="D3878" s="0" t="s">
        <v>214</v>
      </c>
      <c r="E3878" s="0" t="n">
        <v>2033</v>
      </c>
      <c r="F3878" s="5" t="n">
        <v>0.655348093622027</v>
      </c>
      <c r="G3878" s="11" t="n">
        <v>0.2220546</v>
      </c>
      <c r="H3878" s="5" t="n">
        <v>0.145523058790002</v>
      </c>
      <c r="I3878" s="5" t="n">
        <v>0.509825034832025</v>
      </c>
    </row>
    <row r="3879" customFormat="false" ht="14.25" hidden="false" customHeight="false" outlineLevel="0" collapsed="false">
      <c r="A3879" s="0" t="s">
        <v>103</v>
      </c>
      <c r="B3879" s="0" t="s">
        <v>104</v>
      </c>
      <c r="C3879" s="0" t="s">
        <v>84</v>
      </c>
      <c r="D3879" s="0" t="s">
        <v>214</v>
      </c>
      <c r="E3879" s="0" t="n">
        <v>2034</v>
      </c>
      <c r="F3879" s="5" t="n">
        <v>0.852474524857566</v>
      </c>
      <c r="G3879" s="11" t="n">
        <v>0.2280668</v>
      </c>
      <c r="H3879" s="5" t="n">
        <v>0.194421136965786</v>
      </c>
      <c r="I3879" s="5" t="n">
        <v>0.65805338789178</v>
      </c>
    </row>
    <row r="3880" customFormat="false" ht="14.25" hidden="false" customHeight="false" outlineLevel="0" collapsed="false">
      <c r="A3880" s="0" t="s">
        <v>103</v>
      </c>
      <c r="B3880" s="0" t="s">
        <v>104</v>
      </c>
      <c r="C3880" s="0" t="s">
        <v>84</v>
      </c>
      <c r="D3880" s="0" t="s">
        <v>214</v>
      </c>
      <c r="E3880" s="0" t="n">
        <v>2035</v>
      </c>
      <c r="F3880" s="5" t="n">
        <v>1.08510639203774</v>
      </c>
      <c r="G3880" s="11" t="n">
        <v>0.234079</v>
      </c>
      <c r="H3880" s="5" t="n">
        <v>0.254000619141801</v>
      </c>
      <c r="I3880" s="5" t="n">
        <v>0.831105772895934</v>
      </c>
    </row>
    <row r="3881" customFormat="false" ht="14.25" hidden="false" customHeight="false" outlineLevel="0" collapsed="false">
      <c r="A3881" s="0" t="s">
        <v>103</v>
      </c>
      <c r="B3881" s="0" t="s">
        <v>104</v>
      </c>
      <c r="C3881" s="0" t="s">
        <v>84</v>
      </c>
      <c r="D3881" s="0" t="s">
        <v>214</v>
      </c>
      <c r="E3881" s="0" t="n">
        <v>2036</v>
      </c>
      <c r="F3881" s="5" t="n">
        <v>1.35550000214226</v>
      </c>
      <c r="G3881" s="11" t="n">
        <v>0.2331668</v>
      </c>
      <c r="H3881" s="5" t="n">
        <v>0.316057597899505</v>
      </c>
      <c r="I3881" s="5" t="n">
        <v>1.03944240424276</v>
      </c>
    </row>
    <row r="3882" customFormat="false" ht="14.25" hidden="false" customHeight="false" outlineLevel="0" collapsed="false">
      <c r="A3882" s="0" t="s">
        <v>103</v>
      </c>
      <c r="B3882" s="0" t="s">
        <v>104</v>
      </c>
      <c r="C3882" s="0" t="s">
        <v>84</v>
      </c>
      <c r="D3882" s="0" t="s">
        <v>214</v>
      </c>
      <c r="E3882" s="0" t="n">
        <v>2037</v>
      </c>
      <c r="F3882" s="5" t="n">
        <v>1.65776360484865</v>
      </c>
      <c r="G3882" s="11" t="n">
        <v>0.2322546</v>
      </c>
      <c r="H3882" s="5" t="n">
        <v>0.385023222938681</v>
      </c>
      <c r="I3882" s="5" t="n">
        <v>1.27274038190997</v>
      </c>
    </row>
    <row r="3883" customFormat="false" ht="14.25" hidden="false" customHeight="false" outlineLevel="0" collapsed="false">
      <c r="A3883" s="0" t="s">
        <v>103</v>
      </c>
      <c r="B3883" s="0" t="s">
        <v>104</v>
      </c>
      <c r="C3883" s="0" t="s">
        <v>84</v>
      </c>
      <c r="D3883" s="0" t="s">
        <v>214</v>
      </c>
      <c r="E3883" s="0" t="n">
        <v>2038</v>
      </c>
      <c r="F3883" s="5" t="n">
        <v>1.99408321964678</v>
      </c>
      <c r="G3883" s="11" t="n">
        <v>0.2313424</v>
      </c>
      <c r="H3883" s="5" t="n">
        <v>0.461315997832813</v>
      </c>
      <c r="I3883" s="5" t="n">
        <v>1.53276722181397</v>
      </c>
    </row>
    <row r="3884" customFormat="false" ht="14.25" hidden="false" customHeight="false" outlineLevel="0" collapsed="false">
      <c r="A3884" s="0" t="s">
        <v>103</v>
      </c>
      <c r="B3884" s="0" t="s">
        <v>104</v>
      </c>
      <c r="C3884" s="0" t="s">
        <v>84</v>
      </c>
      <c r="D3884" s="0" t="s">
        <v>214</v>
      </c>
      <c r="E3884" s="0" t="n">
        <v>2039</v>
      </c>
      <c r="F3884" s="5" t="n">
        <v>2.36701660994444</v>
      </c>
      <c r="G3884" s="11" t="n">
        <v>0.2304302</v>
      </c>
      <c r="H3884" s="5" t="n">
        <v>0.545432110832819</v>
      </c>
      <c r="I3884" s="5" t="n">
        <v>1.82158449911162</v>
      </c>
    </row>
    <row r="3885" customFormat="false" ht="14.25" hidden="false" customHeight="false" outlineLevel="0" collapsed="false">
      <c r="A3885" s="0" t="s">
        <v>103</v>
      </c>
      <c r="B3885" s="0" t="s">
        <v>104</v>
      </c>
      <c r="C3885" s="0" t="s">
        <v>84</v>
      </c>
      <c r="D3885" s="0" t="s">
        <v>214</v>
      </c>
      <c r="E3885" s="0" t="n">
        <v>2040</v>
      </c>
      <c r="F3885" s="5" t="n">
        <v>2.77428679731201</v>
      </c>
      <c r="G3885" s="11" t="n">
        <v>0.229518</v>
      </c>
      <c r="H3885" s="5" t="n">
        <v>0.636748757145458</v>
      </c>
      <c r="I3885" s="5" t="n">
        <v>2.13753804016655</v>
      </c>
    </row>
    <row r="3886" customFormat="false" ht="14.25" hidden="false" customHeight="false" outlineLevel="0" collapsed="false">
      <c r="A3886" s="0" t="s">
        <v>103</v>
      </c>
      <c r="B3886" s="0" t="s">
        <v>104</v>
      </c>
      <c r="C3886" s="0" t="s">
        <v>84</v>
      </c>
      <c r="D3886" s="0" t="s">
        <v>215</v>
      </c>
      <c r="E3886" s="0" t="n">
        <v>2024</v>
      </c>
      <c r="F3886" s="5" t="n">
        <v>0.138608423580413</v>
      </c>
      <c r="G3886" s="11" t="n">
        <v>0</v>
      </c>
      <c r="H3886" s="5" t="n">
        <v>0</v>
      </c>
      <c r="I3886" s="5" t="n">
        <v>0.138608423580413</v>
      </c>
    </row>
    <row r="3887" customFormat="false" ht="14.25" hidden="false" customHeight="false" outlineLevel="0" collapsed="false">
      <c r="A3887" s="0" t="s">
        <v>103</v>
      </c>
      <c r="B3887" s="0" t="s">
        <v>104</v>
      </c>
      <c r="C3887" s="0" t="s">
        <v>84</v>
      </c>
      <c r="D3887" s="0" t="s">
        <v>215</v>
      </c>
      <c r="E3887" s="0" t="n">
        <v>2025</v>
      </c>
      <c r="F3887" s="5" t="n">
        <v>0.207712873227311</v>
      </c>
      <c r="G3887" s="11" t="n">
        <v>0</v>
      </c>
      <c r="H3887" s="5" t="n">
        <v>0</v>
      </c>
      <c r="I3887" s="5" t="n">
        <v>0.207712873227311</v>
      </c>
    </row>
    <row r="3888" customFormat="false" ht="14.25" hidden="false" customHeight="false" outlineLevel="0" collapsed="false">
      <c r="A3888" s="0" t="s">
        <v>103</v>
      </c>
      <c r="B3888" s="0" t="s">
        <v>104</v>
      </c>
      <c r="C3888" s="0" t="s">
        <v>84</v>
      </c>
      <c r="D3888" s="0" t="s">
        <v>215</v>
      </c>
      <c r="E3888" s="0" t="n">
        <v>2026</v>
      </c>
      <c r="F3888" s="5" t="n">
        <v>0.287610606351995</v>
      </c>
      <c r="G3888" s="11" t="n">
        <v>0</v>
      </c>
      <c r="H3888" s="5" t="n">
        <v>0</v>
      </c>
      <c r="I3888" s="5" t="n">
        <v>0.287610606351995</v>
      </c>
    </row>
    <row r="3889" customFormat="false" ht="14.25" hidden="false" customHeight="false" outlineLevel="0" collapsed="false">
      <c r="A3889" s="0" t="s">
        <v>103</v>
      </c>
      <c r="B3889" s="0" t="s">
        <v>104</v>
      </c>
      <c r="C3889" s="0" t="s">
        <v>84</v>
      </c>
      <c r="D3889" s="0" t="s">
        <v>215</v>
      </c>
      <c r="E3889" s="0" t="n">
        <v>2027</v>
      </c>
      <c r="F3889" s="5" t="n">
        <v>0.456871608932247</v>
      </c>
      <c r="G3889" s="11" t="n">
        <v>0</v>
      </c>
      <c r="H3889" s="5" t="n">
        <v>0</v>
      </c>
      <c r="I3889" s="5" t="n">
        <v>0.456871608932247</v>
      </c>
    </row>
    <row r="3890" customFormat="false" ht="14.25" hidden="false" customHeight="false" outlineLevel="0" collapsed="false">
      <c r="A3890" s="0" t="s">
        <v>103</v>
      </c>
      <c r="B3890" s="0" t="s">
        <v>104</v>
      </c>
      <c r="C3890" s="0" t="s">
        <v>84</v>
      </c>
      <c r="D3890" s="0" t="s">
        <v>215</v>
      </c>
      <c r="E3890" s="0" t="n">
        <v>2028</v>
      </c>
      <c r="F3890" s="5" t="n">
        <v>0.753269854629894</v>
      </c>
      <c r="G3890" s="11" t="n">
        <v>0</v>
      </c>
      <c r="H3890" s="5" t="n">
        <v>0</v>
      </c>
      <c r="I3890" s="5" t="n">
        <v>0.753269854629894</v>
      </c>
    </row>
    <row r="3891" customFormat="false" ht="14.25" hidden="false" customHeight="false" outlineLevel="0" collapsed="false">
      <c r="A3891" s="0" t="s">
        <v>103</v>
      </c>
      <c r="B3891" s="0" t="s">
        <v>104</v>
      </c>
      <c r="C3891" s="0" t="s">
        <v>84</v>
      </c>
      <c r="D3891" s="0" t="s">
        <v>215</v>
      </c>
      <c r="E3891" s="0" t="n">
        <v>2029</v>
      </c>
      <c r="F3891" s="5" t="n">
        <v>1.2514182084967</v>
      </c>
      <c r="G3891" s="11" t="n">
        <v>0</v>
      </c>
      <c r="H3891" s="5" t="n">
        <v>0</v>
      </c>
      <c r="I3891" s="5" t="n">
        <v>1.2514182084967</v>
      </c>
    </row>
    <row r="3892" customFormat="false" ht="14.25" hidden="false" customHeight="false" outlineLevel="0" collapsed="false">
      <c r="A3892" s="0" t="s">
        <v>103</v>
      </c>
      <c r="B3892" s="0" t="s">
        <v>104</v>
      </c>
      <c r="C3892" s="0" t="s">
        <v>84</v>
      </c>
      <c r="D3892" s="0" t="s">
        <v>215</v>
      </c>
      <c r="E3892" s="0" t="n">
        <v>2030</v>
      </c>
      <c r="F3892" s="5" t="n">
        <v>2.01865877566461</v>
      </c>
      <c r="G3892" s="11" t="n">
        <v>0</v>
      </c>
      <c r="H3892" s="5" t="n">
        <v>0</v>
      </c>
      <c r="I3892" s="5" t="n">
        <v>2.01865877566461</v>
      </c>
    </row>
    <row r="3893" customFormat="false" ht="14.25" hidden="false" customHeight="false" outlineLevel="0" collapsed="false">
      <c r="A3893" s="0" t="s">
        <v>103</v>
      </c>
      <c r="B3893" s="0" t="s">
        <v>104</v>
      </c>
      <c r="C3893" s="0" t="s">
        <v>84</v>
      </c>
      <c r="D3893" s="0" t="s">
        <v>215</v>
      </c>
      <c r="E3893" s="0" t="n">
        <v>2031</v>
      </c>
      <c r="F3893" s="5" t="n">
        <v>2.91594293015059</v>
      </c>
      <c r="G3893" s="11" t="n">
        <v>0</v>
      </c>
      <c r="H3893" s="5" t="n">
        <v>0</v>
      </c>
      <c r="I3893" s="5" t="n">
        <v>2.91594293015059</v>
      </c>
    </row>
    <row r="3894" customFormat="false" ht="14.25" hidden="false" customHeight="false" outlineLevel="0" collapsed="false">
      <c r="A3894" s="0" t="s">
        <v>103</v>
      </c>
      <c r="B3894" s="0" t="s">
        <v>104</v>
      </c>
      <c r="C3894" s="0" t="s">
        <v>84</v>
      </c>
      <c r="D3894" s="0" t="s">
        <v>215</v>
      </c>
      <c r="E3894" s="0" t="n">
        <v>2032</v>
      </c>
      <c r="F3894" s="5" t="n">
        <v>3.98928533438886</v>
      </c>
      <c r="G3894" s="11" t="n">
        <v>0</v>
      </c>
      <c r="H3894" s="5" t="n">
        <v>0</v>
      </c>
      <c r="I3894" s="5" t="n">
        <v>3.98928533438886</v>
      </c>
    </row>
    <row r="3895" customFormat="false" ht="14.25" hidden="false" customHeight="false" outlineLevel="0" collapsed="false">
      <c r="A3895" s="0" t="s">
        <v>103</v>
      </c>
      <c r="B3895" s="0" t="s">
        <v>104</v>
      </c>
      <c r="C3895" s="0" t="s">
        <v>84</v>
      </c>
      <c r="D3895" s="0" t="s">
        <v>215</v>
      </c>
      <c r="E3895" s="0" t="n">
        <v>2033</v>
      </c>
      <c r="F3895" s="5" t="n">
        <v>5.19981111712446</v>
      </c>
      <c r="G3895" s="11" t="n">
        <v>0</v>
      </c>
      <c r="H3895" s="5" t="n">
        <v>0</v>
      </c>
      <c r="I3895" s="5" t="n">
        <v>5.19981111712446</v>
      </c>
    </row>
    <row r="3896" customFormat="false" ht="14.25" hidden="false" customHeight="false" outlineLevel="0" collapsed="false">
      <c r="A3896" s="0" t="s">
        <v>103</v>
      </c>
      <c r="B3896" s="0" t="s">
        <v>104</v>
      </c>
      <c r="C3896" s="0" t="s">
        <v>84</v>
      </c>
      <c r="D3896" s="0" t="s">
        <v>215</v>
      </c>
      <c r="E3896" s="0" t="n">
        <v>2034</v>
      </c>
      <c r="F3896" s="5" t="n">
        <v>6.53735009481711</v>
      </c>
      <c r="G3896" s="11" t="n">
        <v>0</v>
      </c>
      <c r="H3896" s="5" t="n">
        <v>0</v>
      </c>
      <c r="I3896" s="5" t="n">
        <v>6.53735009481711</v>
      </c>
    </row>
    <row r="3897" customFormat="false" ht="14.25" hidden="false" customHeight="false" outlineLevel="0" collapsed="false">
      <c r="A3897" s="0" t="s">
        <v>103</v>
      </c>
      <c r="B3897" s="0" t="s">
        <v>104</v>
      </c>
      <c r="C3897" s="0" t="s">
        <v>84</v>
      </c>
      <c r="D3897" s="0" t="s">
        <v>215</v>
      </c>
      <c r="E3897" s="0" t="n">
        <v>2035</v>
      </c>
      <c r="F3897" s="5" t="n">
        <v>7.94182567171637</v>
      </c>
      <c r="G3897" s="11" t="n">
        <v>0</v>
      </c>
      <c r="H3897" s="5" t="n">
        <v>0</v>
      </c>
      <c r="I3897" s="5" t="n">
        <v>7.94182567171637</v>
      </c>
    </row>
    <row r="3898" customFormat="false" ht="14.25" hidden="false" customHeight="false" outlineLevel="0" collapsed="false">
      <c r="A3898" s="0" t="s">
        <v>103</v>
      </c>
      <c r="B3898" s="0" t="s">
        <v>104</v>
      </c>
      <c r="C3898" s="0" t="s">
        <v>84</v>
      </c>
      <c r="D3898" s="0" t="s">
        <v>215</v>
      </c>
      <c r="E3898" s="0" t="n">
        <v>2036</v>
      </c>
      <c r="F3898" s="5" t="n">
        <v>9.40431052388832</v>
      </c>
      <c r="G3898" s="11" t="n">
        <v>0</v>
      </c>
      <c r="H3898" s="5" t="n">
        <v>0</v>
      </c>
      <c r="I3898" s="5" t="n">
        <v>9.40431052388832</v>
      </c>
    </row>
    <row r="3899" customFormat="false" ht="14.25" hidden="false" customHeight="false" outlineLevel="0" collapsed="false">
      <c r="A3899" s="0" t="s">
        <v>103</v>
      </c>
      <c r="B3899" s="0" t="s">
        <v>104</v>
      </c>
      <c r="C3899" s="0" t="s">
        <v>84</v>
      </c>
      <c r="D3899" s="0" t="s">
        <v>215</v>
      </c>
      <c r="E3899" s="0" t="n">
        <v>2037</v>
      </c>
      <c r="F3899" s="5" t="n">
        <v>10.8596674115516</v>
      </c>
      <c r="G3899" s="11" t="n">
        <v>0</v>
      </c>
      <c r="H3899" s="5" t="n">
        <v>0</v>
      </c>
      <c r="I3899" s="5" t="n">
        <v>10.8596674115516</v>
      </c>
    </row>
    <row r="3900" customFormat="false" ht="14.25" hidden="false" customHeight="false" outlineLevel="0" collapsed="false">
      <c r="A3900" s="0" t="s">
        <v>103</v>
      </c>
      <c r="B3900" s="0" t="s">
        <v>104</v>
      </c>
      <c r="C3900" s="0" t="s">
        <v>84</v>
      </c>
      <c r="D3900" s="0" t="s">
        <v>215</v>
      </c>
      <c r="E3900" s="0" t="n">
        <v>2038</v>
      </c>
      <c r="F3900" s="5" t="n">
        <v>12.2789913369163</v>
      </c>
      <c r="G3900" s="11" t="n">
        <v>0</v>
      </c>
      <c r="H3900" s="5" t="n">
        <v>0</v>
      </c>
      <c r="I3900" s="5" t="n">
        <v>12.2789913369163</v>
      </c>
    </row>
    <row r="3901" customFormat="false" ht="14.25" hidden="false" customHeight="false" outlineLevel="0" collapsed="false">
      <c r="A3901" s="0" t="s">
        <v>103</v>
      </c>
      <c r="B3901" s="0" t="s">
        <v>104</v>
      </c>
      <c r="C3901" s="0" t="s">
        <v>84</v>
      </c>
      <c r="D3901" s="0" t="s">
        <v>215</v>
      </c>
      <c r="E3901" s="0" t="n">
        <v>2039</v>
      </c>
      <c r="F3901" s="5" t="n">
        <v>13.5655290499582</v>
      </c>
      <c r="G3901" s="11" t="n">
        <v>0</v>
      </c>
      <c r="H3901" s="5" t="n">
        <v>0</v>
      </c>
      <c r="I3901" s="5" t="n">
        <v>13.5655290499582</v>
      </c>
    </row>
    <row r="3902" customFormat="false" ht="14.25" hidden="false" customHeight="false" outlineLevel="0" collapsed="false">
      <c r="A3902" s="0" t="s">
        <v>103</v>
      </c>
      <c r="B3902" s="0" t="s">
        <v>104</v>
      </c>
      <c r="C3902" s="0" t="s">
        <v>84</v>
      </c>
      <c r="D3902" s="0" t="s">
        <v>215</v>
      </c>
      <c r="E3902" s="0" t="n">
        <v>2040</v>
      </c>
      <c r="F3902" s="5" t="n">
        <v>14.7263200668066</v>
      </c>
      <c r="G3902" s="11" t="n">
        <v>0</v>
      </c>
      <c r="H3902" s="5" t="n">
        <v>0</v>
      </c>
      <c r="I3902" s="5" t="n">
        <v>14.7263200668066</v>
      </c>
    </row>
    <row r="3903" customFormat="false" ht="14.25" hidden="false" customHeight="false" outlineLevel="0" collapsed="false">
      <c r="A3903" s="0" t="s">
        <v>103</v>
      </c>
      <c r="B3903" s="0" t="s">
        <v>104</v>
      </c>
      <c r="C3903" s="0" t="s">
        <v>84</v>
      </c>
      <c r="D3903" s="0" t="s">
        <v>216</v>
      </c>
      <c r="E3903" s="0" t="n">
        <v>2024</v>
      </c>
      <c r="F3903" s="5" t="n">
        <v>6.08270592</v>
      </c>
      <c r="G3903" s="11" t="n">
        <v>0.136666</v>
      </c>
      <c r="H3903" s="5" t="n">
        <v>0.83129908726272</v>
      </c>
      <c r="I3903" s="5" t="n">
        <v>5.25140683273728</v>
      </c>
    </row>
    <row r="3904" customFormat="false" ht="14.25" hidden="false" customHeight="false" outlineLevel="0" collapsed="false">
      <c r="A3904" s="0" t="s">
        <v>103</v>
      </c>
      <c r="B3904" s="0" t="s">
        <v>104</v>
      </c>
      <c r="C3904" s="0" t="s">
        <v>84</v>
      </c>
      <c r="D3904" s="0" t="s">
        <v>216</v>
      </c>
      <c r="E3904" s="0" t="n">
        <v>2025</v>
      </c>
      <c r="F3904" s="5" t="n">
        <v>7.67341527454019</v>
      </c>
      <c r="G3904" s="11" t="n">
        <v>0.136666</v>
      </c>
      <c r="H3904" s="5" t="n">
        <v>1.04869497191031</v>
      </c>
      <c r="I3904" s="5" t="n">
        <v>6.62472030262988</v>
      </c>
    </row>
    <row r="3905" customFormat="false" ht="14.25" hidden="false" customHeight="false" outlineLevel="0" collapsed="false">
      <c r="A3905" s="0" t="s">
        <v>103</v>
      </c>
      <c r="B3905" s="0" t="s">
        <v>104</v>
      </c>
      <c r="C3905" s="0" t="s">
        <v>84</v>
      </c>
      <c r="D3905" s="0" t="s">
        <v>216</v>
      </c>
      <c r="E3905" s="0" t="n">
        <v>2026</v>
      </c>
      <c r="F3905" s="5" t="n">
        <v>8.01981704365954</v>
      </c>
      <c r="G3905" s="11" t="n">
        <v>0.1501364</v>
      </c>
      <c r="H3905" s="5" t="n">
        <v>1.20406645959369</v>
      </c>
      <c r="I3905" s="5" t="n">
        <v>6.81575058406585</v>
      </c>
    </row>
    <row r="3906" customFormat="false" ht="14.25" hidden="false" customHeight="false" outlineLevel="0" collapsed="false">
      <c r="A3906" s="0" t="s">
        <v>103</v>
      </c>
      <c r="B3906" s="0" t="s">
        <v>104</v>
      </c>
      <c r="C3906" s="0" t="s">
        <v>84</v>
      </c>
      <c r="D3906" s="0" t="s">
        <v>216</v>
      </c>
      <c r="E3906" s="0" t="n">
        <v>2027</v>
      </c>
      <c r="F3906" s="5" t="n">
        <v>8.53399171909108</v>
      </c>
      <c r="G3906" s="11" t="n">
        <v>0.1636068</v>
      </c>
      <c r="H3906" s="5" t="n">
        <v>1.39621907638699</v>
      </c>
      <c r="I3906" s="5" t="n">
        <v>7.13777264270409</v>
      </c>
    </row>
    <row r="3907" customFormat="false" ht="14.25" hidden="false" customHeight="false" outlineLevel="0" collapsed="false">
      <c r="A3907" s="0" t="s">
        <v>103</v>
      </c>
      <c r="B3907" s="0" t="s">
        <v>104</v>
      </c>
      <c r="C3907" s="0" t="s">
        <v>84</v>
      </c>
      <c r="D3907" s="0" t="s">
        <v>216</v>
      </c>
      <c r="E3907" s="0" t="n">
        <v>2028</v>
      </c>
      <c r="F3907" s="5" t="n">
        <v>9.16767702006874</v>
      </c>
      <c r="G3907" s="11" t="n">
        <v>0.1770772</v>
      </c>
      <c r="H3907" s="5" t="n">
        <v>1.62338657721812</v>
      </c>
      <c r="I3907" s="5" t="n">
        <v>7.54429044285062</v>
      </c>
    </row>
    <row r="3908" customFormat="false" ht="14.25" hidden="false" customHeight="false" outlineLevel="0" collapsed="false">
      <c r="A3908" s="0" t="s">
        <v>103</v>
      </c>
      <c r="B3908" s="0" t="s">
        <v>104</v>
      </c>
      <c r="C3908" s="0" t="s">
        <v>84</v>
      </c>
      <c r="D3908" s="0" t="s">
        <v>216</v>
      </c>
      <c r="E3908" s="0" t="n">
        <v>2029</v>
      </c>
      <c r="F3908" s="5" t="n">
        <v>9.97739918828187</v>
      </c>
      <c r="G3908" s="11" t="n">
        <v>0.1905476</v>
      </c>
      <c r="H3908" s="5" t="n">
        <v>1.90116946956906</v>
      </c>
      <c r="I3908" s="5" t="n">
        <v>8.07622971871281</v>
      </c>
    </row>
    <row r="3909" customFormat="false" ht="14.25" hidden="false" customHeight="false" outlineLevel="0" collapsed="false">
      <c r="A3909" s="0" t="s">
        <v>103</v>
      </c>
      <c r="B3909" s="0" t="s">
        <v>104</v>
      </c>
      <c r="C3909" s="0" t="s">
        <v>84</v>
      </c>
      <c r="D3909" s="0" t="s">
        <v>216</v>
      </c>
      <c r="E3909" s="0" t="n">
        <v>2030</v>
      </c>
      <c r="F3909" s="5" t="n">
        <v>10.9650604536384</v>
      </c>
      <c r="G3909" s="11" t="n">
        <v>0.204018</v>
      </c>
      <c r="H3909" s="5" t="n">
        <v>2.2370697036304</v>
      </c>
      <c r="I3909" s="5" t="n">
        <v>8.727990750008</v>
      </c>
    </row>
    <row r="3910" customFormat="false" ht="14.25" hidden="false" customHeight="false" outlineLevel="0" collapsed="false">
      <c r="A3910" s="0" t="s">
        <v>103</v>
      </c>
      <c r="B3910" s="0" t="s">
        <v>104</v>
      </c>
      <c r="C3910" s="0" t="s">
        <v>84</v>
      </c>
      <c r="D3910" s="0" t="s">
        <v>216</v>
      </c>
      <c r="E3910" s="0" t="n">
        <v>2031</v>
      </c>
      <c r="F3910" s="5" t="n">
        <v>12.4424900759899</v>
      </c>
      <c r="G3910" s="11" t="n">
        <v>0.2100302</v>
      </c>
      <c r="H3910" s="5" t="n">
        <v>2.61329867915818</v>
      </c>
      <c r="I3910" s="5" t="n">
        <v>9.82919139683174</v>
      </c>
    </row>
    <row r="3911" customFormat="false" ht="14.25" hidden="false" customHeight="false" outlineLevel="0" collapsed="false">
      <c r="A3911" s="0" t="s">
        <v>103</v>
      </c>
      <c r="B3911" s="0" t="s">
        <v>104</v>
      </c>
      <c r="C3911" s="0" t="s">
        <v>84</v>
      </c>
      <c r="D3911" s="0" t="s">
        <v>216</v>
      </c>
      <c r="E3911" s="0" t="n">
        <v>2032</v>
      </c>
      <c r="F3911" s="5" t="n">
        <v>14.0384121986958</v>
      </c>
      <c r="G3911" s="11" t="n">
        <v>0.2160424</v>
      </c>
      <c r="H3911" s="5" t="n">
        <v>3.03289226359551</v>
      </c>
      <c r="I3911" s="5" t="n">
        <v>11.0055199351003</v>
      </c>
    </row>
    <row r="3912" customFormat="false" ht="14.25" hidden="false" customHeight="false" outlineLevel="0" collapsed="false">
      <c r="A3912" s="0" t="s">
        <v>103</v>
      </c>
      <c r="B3912" s="0" t="s">
        <v>104</v>
      </c>
      <c r="C3912" s="0" t="s">
        <v>84</v>
      </c>
      <c r="D3912" s="0" t="s">
        <v>216</v>
      </c>
      <c r="E3912" s="0" t="n">
        <v>2033</v>
      </c>
      <c r="F3912" s="5" t="n">
        <v>16.1169782715526</v>
      </c>
      <c r="G3912" s="11" t="n">
        <v>0.2220546</v>
      </c>
      <c r="H3912" s="5" t="n">
        <v>3.5788491632983</v>
      </c>
      <c r="I3912" s="5" t="n">
        <v>12.5381291082543</v>
      </c>
    </row>
    <row r="3913" customFormat="false" ht="14.25" hidden="false" customHeight="false" outlineLevel="0" collapsed="false">
      <c r="A3913" s="0" t="s">
        <v>103</v>
      </c>
      <c r="B3913" s="0" t="s">
        <v>104</v>
      </c>
      <c r="C3913" s="0" t="s">
        <v>84</v>
      </c>
      <c r="D3913" s="0" t="s">
        <v>216</v>
      </c>
      <c r="E3913" s="0" t="n">
        <v>2034</v>
      </c>
      <c r="F3913" s="5" t="n">
        <v>18.2462514285021</v>
      </c>
      <c r="G3913" s="11" t="n">
        <v>0.2280668</v>
      </c>
      <c r="H3913" s="5" t="n">
        <v>4.16136417529391</v>
      </c>
      <c r="I3913" s="5" t="n">
        <v>14.0848872532082</v>
      </c>
    </row>
    <row r="3914" customFormat="false" ht="14.25" hidden="false" customHeight="false" outlineLevel="0" collapsed="false">
      <c r="A3914" s="0" t="s">
        <v>103</v>
      </c>
      <c r="B3914" s="0" t="s">
        <v>104</v>
      </c>
      <c r="C3914" s="0" t="s">
        <v>84</v>
      </c>
      <c r="D3914" s="0" t="s">
        <v>216</v>
      </c>
      <c r="E3914" s="0" t="n">
        <v>2035</v>
      </c>
      <c r="F3914" s="5" t="n">
        <v>20.7141497373249</v>
      </c>
      <c r="G3914" s="11" t="n">
        <v>0.234079</v>
      </c>
      <c r="H3914" s="5" t="n">
        <v>4.84874745636327</v>
      </c>
      <c r="I3914" s="5" t="n">
        <v>15.8654022809616</v>
      </c>
    </row>
    <row r="3915" customFormat="false" ht="14.25" hidden="false" customHeight="false" outlineLevel="0" collapsed="false">
      <c r="A3915" s="0" t="s">
        <v>103</v>
      </c>
      <c r="B3915" s="0" t="s">
        <v>104</v>
      </c>
      <c r="C3915" s="0" t="s">
        <v>84</v>
      </c>
      <c r="D3915" s="0" t="s">
        <v>216</v>
      </c>
      <c r="E3915" s="0" t="n">
        <v>2036</v>
      </c>
      <c r="F3915" s="5" t="n">
        <v>23.648913720222</v>
      </c>
      <c r="G3915" s="11" t="n">
        <v>0.2331668</v>
      </c>
      <c r="H3915" s="5" t="n">
        <v>5.51414153562026</v>
      </c>
      <c r="I3915" s="5" t="n">
        <v>18.1347721846017</v>
      </c>
    </row>
    <row r="3916" customFormat="false" ht="14.25" hidden="false" customHeight="false" outlineLevel="0" collapsed="false">
      <c r="A3916" s="0" t="s">
        <v>103</v>
      </c>
      <c r="B3916" s="0" t="s">
        <v>104</v>
      </c>
      <c r="C3916" s="0" t="s">
        <v>84</v>
      </c>
      <c r="D3916" s="0" t="s">
        <v>216</v>
      </c>
      <c r="E3916" s="0" t="n">
        <v>2037</v>
      </c>
      <c r="F3916" s="5" t="n">
        <v>26.7137495760999</v>
      </c>
      <c r="G3916" s="11" t="n">
        <v>0.2322546</v>
      </c>
      <c r="H3916" s="5" t="n">
        <v>6.20439122229725</v>
      </c>
      <c r="I3916" s="5" t="n">
        <v>20.5093583538027</v>
      </c>
    </row>
    <row r="3917" customFormat="false" ht="14.25" hidden="false" customHeight="false" outlineLevel="0" collapsed="false">
      <c r="A3917" s="0" t="s">
        <v>103</v>
      </c>
      <c r="B3917" s="0" t="s">
        <v>104</v>
      </c>
      <c r="C3917" s="0" t="s">
        <v>84</v>
      </c>
      <c r="D3917" s="0" t="s">
        <v>216</v>
      </c>
      <c r="E3917" s="0" t="n">
        <v>2038</v>
      </c>
      <c r="F3917" s="5" t="n">
        <v>29.2766585352122</v>
      </c>
      <c r="G3917" s="11" t="n">
        <v>0.2313424</v>
      </c>
      <c r="H3917" s="5" t="n">
        <v>6.77293244951647</v>
      </c>
      <c r="I3917" s="5" t="n">
        <v>22.5037260856957</v>
      </c>
    </row>
    <row r="3918" customFormat="false" ht="14.25" hidden="false" customHeight="false" outlineLevel="0" collapsed="false">
      <c r="A3918" s="0" t="s">
        <v>103</v>
      </c>
      <c r="B3918" s="0" t="s">
        <v>104</v>
      </c>
      <c r="C3918" s="0" t="s">
        <v>84</v>
      </c>
      <c r="D3918" s="0" t="s">
        <v>216</v>
      </c>
      <c r="E3918" s="0" t="n">
        <v>2039</v>
      </c>
      <c r="F3918" s="5" t="n">
        <v>31.6950381788645</v>
      </c>
      <c r="G3918" s="11" t="n">
        <v>0.2304302</v>
      </c>
      <c r="H3918" s="5" t="n">
        <v>7.30349398656338</v>
      </c>
      <c r="I3918" s="5" t="n">
        <v>24.3915441923011</v>
      </c>
    </row>
    <row r="3919" customFormat="false" ht="14.25" hidden="false" customHeight="false" outlineLevel="0" collapsed="false">
      <c r="A3919" s="0" t="s">
        <v>103</v>
      </c>
      <c r="B3919" s="0" t="s">
        <v>104</v>
      </c>
      <c r="C3919" s="0" t="s">
        <v>84</v>
      </c>
      <c r="D3919" s="0" t="s">
        <v>216</v>
      </c>
      <c r="E3919" s="0" t="n">
        <v>2040</v>
      </c>
      <c r="F3919" s="5" t="n">
        <v>34.1504007131098</v>
      </c>
      <c r="G3919" s="11" t="n">
        <v>0.229518</v>
      </c>
      <c r="H3919" s="5" t="n">
        <v>7.83813167087154</v>
      </c>
      <c r="I3919" s="5" t="n">
        <v>26.3122690422383</v>
      </c>
    </row>
    <row r="3920" customFormat="false" ht="14.25" hidden="false" customHeight="false" outlineLevel="0" collapsed="false">
      <c r="A3920" s="0" t="s">
        <v>103</v>
      </c>
      <c r="B3920" s="0" t="s">
        <v>104</v>
      </c>
      <c r="C3920" s="0" t="s">
        <v>84</v>
      </c>
      <c r="D3920" s="0" t="s">
        <v>217</v>
      </c>
      <c r="E3920" s="0" t="n">
        <v>2024</v>
      </c>
      <c r="F3920" s="5" t="n">
        <v>0.00183705031589328</v>
      </c>
      <c r="G3920" s="11" t="n">
        <v>0</v>
      </c>
      <c r="H3920" s="5" t="n">
        <v>0</v>
      </c>
      <c r="I3920" s="5" t="n">
        <v>0.00183705031589328</v>
      </c>
    </row>
    <row r="3921" customFormat="false" ht="14.25" hidden="false" customHeight="false" outlineLevel="0" collapsed="false">
      <c r="A3921" s="0" t="s">
        <v>103</v>
      </c>
      <c r="B3921" s="0" t="s">
        <v>104</v>
      </c>
      <c r="C3921" s="0" t="s">
        <v>84</v>
      </c>
      <c r="D3921" s="0" t="s">
        <v>217</v>
      </c>
      <c r="E3921" s="0" t="n">
        <v>2025</v>
      </c>
      <c r="F3921" s="5" t="n">
        <v>0.00358691972379573</v>
      </c>
      <c r="G3921" s="11" t="n">
        <v>0</v>
      </c>
      <c r="H3921" s="5" t="n">
        <v>0</v>
      </c>
      <c r="I3921" s="5" t="n">
        <v>0.00358691972379573</v>
      </c>
    </row>
    <row r="3922" customFormat="false" ht="14.25" hidden="false" customHeight="false" outlineLevel="0" collapsed="false">
      <c r="A3922" s="0" t="s">
        <v>103</v>
      </c>
      <c r="B3922" s="0" t="s">
        <v>104</v>
      </c>
      <c r="C3922" s="0" t="s">
        <v>84</v>
      </c>
      <c r="D3922" s="0" t="s">
        <v>217</v>
      </c>
      <c r="E3922" s="0" t="n">
        <v>2026</v>
      </c>
      <c r="F3922" s="5" t="n">
        <v>0.0245282088412422</v>
      </c>
      <c r="G3922" s="11" t="n">
        <v>0</v>
      </c>
      <c r="H3922" s="5" t="n">
        <v>0</v>
      </c>
      <c r="I3922" s="5" t="n">
        <v>0.0245282088412422</v>
      </c>
    </row>
    <row r="3923" customFormat="false" ht="14.25" hidden="false" customHeight="false" outlineLevel="0" collapsed="false">
      <c r="A3923" s="0" t="s">
        <v>103</v>
      </c>
      <c r="B3923" s="0" t="s">
        <v>104</v>
      </c>
      <c r="C3923" s="0" t="s">
        <v>84</v>
      </c>
      <c r="D3923" s="0" t="s">
        <v>217</v>
      </c>
      <c r="E3923" s="0" t="n">
        <v>2027</v>
      </c>
      <c r="F3923" s="5" t="n">
        <v>0.0813773164774937</v>
      </c>
      <c r="G3923" s="11" t="n">
        <v>0</v>
      </c>
      <c r="H3923" s="5" t="n">
        <v>0</v>
      </c>
      <c r="I3923" s="5" t="n">
        <v>0.0813773164774937</v>
      </c>
    </row>
    <row r="3924" customFormat="false" ht="14.25" hidden="false" customHeight="false" outlineLevel="0" collapsed="false">
      <c r="A3924" s="0" t="s">
        <v>103</v>
      </c>
      <c r="B3924" s="0" t="s">
        <v>104</v>
      </c>
      <c r="C3924" s="0" t="s">
        <v>84</v>
      </c>
      <c r="D3924" s="0" t="s">
        <v>217</v>
      </c>
      <c r="E3924" s="0" t="n">
        <v>2028</v>
      </c>
      <c r="F3924" s="5" t="n">
        <v>0.188777255222408</v>
      </c>
      <c r="G3924" s="11" t="n">
        <v>0</v>
      </c>
      <c r="H3924" s="5" t="n">
        <v>0</v>
      </c>
      <c r="I3924" s="5" t="n">
        <v>0.188777255222408</v>
      </c>
    </row>
    <row r="3925" customFormat="false" ht="14.25" hidden="false" customHeight="false" outlineLevel="0" collapsed="false">
      <c r="A3925" s="0" t="s">
        <v>103</v>
      </c>
      <c r="B3925" s="0" t="s">
        <v>104</v>
      </c>
      <c r="C3925" s="0" t="s">
        <v>84</v>
      </c>
      <c r="D3925" s="0" t="s">
        <v>217</v>
      </c>
      <c r="E3925" s="0" t="n">
        <v>2029</v>
      </c>
      <c r="F3925" s="5" t="n">
        <v>0.33321925609532</v>
      </c>
      <c r="G3925" s="11" t="n">
        <v>0</v>
      </c>
      <c r="H3925" s="5" t="n">
        <v>0</v>
      </c>
      <c r="I3925" s="5" t="n">
        <v>0.33321925609532</v>
      </c>
    </row>
    <row r="3926" customFormat="false" ht="14.25" hidden="false" customHeight="false" outlineLevel="0" collapsed="false">
      <c r="A3926" s="0" t="s">
        <v>103</v>
      </c>
      <c r="B3926" s="0" t="s">
        <v>104</v>
      </c>
      <c r="C3926" s="0" t="s">
        <v>84</v>
      </c>
      <c r="D3926" s="0" t="s">
        <v>217</v>
      </c>
      <c r="E3926" s="0" t="n">
        <v>2030</v>
      </c>
      <c r="F3926" s="5" t="n">
        <v>0.508893663476199</v>
      </c>
      <c r="G3926" s="11" t="n">
        <v>0</v>
      </c>
      <c r="H3926" s="5" t="n">
        <v>0</v>
      </c>
      <c r="I3926" s="5" t="n">
        <v>0.508893663476199</v>
      </c>
    </row>
    <row r="3927" customFormat="false" ht="14.25" hidden="false" customHeight="false" outlineLevel="0" collapsed="false">
      <c r="A3927" s="0" t="s">
        <v>103</v>
      </c>
      <c r="B3927" s="0" t="s">
        <v>104</v>
      </c>
      <c r="C3927" s="0" t="s">
        <v>84</v>
      </c>
      <c r="D3927" s="0" t="s">
        <v>217</v>
      </c>
      <c r="E3927" s="0" t="n">
        <v>2031</v>
      </c>
      <c r="F3927" s="5" t="n">
        <v>0.695225843981646</v>
      </c>
      <c r="G3927" s="11" t="n">
        <v>0</v>
      </c>
      <c r="H3927" s="5" t="n">
        <v>0</v>
      </c>
      <c r="I3927" s="5" t="n">
        <v>0.695225843981646</v>
      </c>
    </row>
    <row r="3928" customFormat="false" ht="14.25" hidden="false" customHeight="false" outlineLevel="0" collapsed="false">
      <c r="A3928" s="0" t="s">
        <v>103</v>
      </c>
      <c r="B3928" s="0" t="s">
        <v>104</v>
      </c>
      <c r="C3928" s="0" t="s">
        <v>84</v>
      </c>
      <c r="D3928" s="0" t="s">
        <v>217</v>
      </c>
      <c r="E3928" s="0" t="n">
        <v>2032</v>
      </c>
      <c r="F3928" s="5" t="n">
        <v>0.889089069548714</v>
      </c>
      <c r="G3928" s="11" t="n">
        <v>0</v>
      </c>
      <c r="H3928" s="5" t="n">
        <v>0</v>
      </c>
      <c r="I3928" s="5" t="n">
        <v>0.889089069548714</v>
      </c>
    </row>
    <row r="3929" customFormat="false" ht="14.25" hidden="false" customHeight="false" outlineLevel="0" collapsed="false">
      <c r="A3929" s="0" t="s">
        <v>103</v>
      </c>
      <c r="B3929" s="0" t="s">
        <v>104</v>
      </c>
      <c r="C3929" s="0" t="s">
        <v>84</v>
      </c>
      <c r="D3929" s="0" t="s">
        <v>217</v>
      </c>
      <c r="E3929" s="0" t="n">
        <v>2033</v>
      </c>
      <c r="F3929" s="5" t="n">
        <v>1.08661470221088</v>
      </c>
      <c r="G3929" s="11" t="n">
        <v>0</v>
      </c>
      <c r="H3929" s="5" t="n">
        <v>0</v>
      </c>
      <c r="I3929" s="5" t="n">
        <v>1.08661470221088</v>
      </c>
    </row>
    <row r="3930" customFormat="false" ht="14.25" hidden="false" customHeight="false" outlineLevel="0" collapsed="false">
      <c r="A3930" s="0" t="s">
        <v>103</v>
      </c>
      <c r="B3930" s="0" t="s">
        <v>104</v>
      </c>
      <c r="C3930" s="0" t="s">
        <v>84</v>
      </c>
      <c r="D3930" s="0" t="s">
        <v>217</v>
      </c>
      <c r="E3930" s="0" t="n">
        <v>2034</v>
      </c>
      <c r="F3930" s="5" t="n">
        <v>1.28246465430215</v>
      </c>
      <c r="G3930" s="11" t="n">
        <v>0</v>
      </c>
      <c r="H3930" s="5" t="n">
        <v>0</v>
      </c>
      <c r="I3930" s="5" t="n">
        <v>1.28246465430215</v>
      </c>
    </row>
    <row r="3931" customFormat="false" ht="14.25" hidden="false" customHeight="false" outlineLevel="0" collapsed="false">
      <c r="A3931" s="0" t="s">
        <v>103</v>
      </c>
      <c r="B3931" s="0" t="s">
        <v>104</v>
      </c>
      <c r="C3931" s="0" t="s">
        <v>84</v>
      </c>
      <c r="D3931" s="0" t="s">
        <v>217</v>
      </c>
      <c r="E3931" s="0" t="n">
        <v>2035</v>
      </c>
      <c r="F3931" s="5" t="n">
        <v>1.52289557510056</v>
      </c>
      <c r="G3931" s="11" t="n">
        <v>0</v>
      </c>
      <c r="H3931" s="5" t="n">
        <v>0</v>
      </c>
      <c r="I3931" s="5" t="n">
        <v>1.52289557510056</v>
      </c>
    </row>
    <row r="3932" customFormat="false" ht="14.25" hidden="false" customHeight="false" outlineLevel="0" collapsed="false">
      <c r="A3932" s="0" t="s">
        <v>103</v>
      </c>
      <c r="B3932" s="0" t="s">
        <v>104</v>
      </c>
      <c r="C3932" s="0" t="s">
        <v>84</v>
      </c>
      <c r="D3932" s="0" t="s">
        <v>217</v>
      </c>
      <c r="E3932" s="0" t="n">
        <v>2036</v>
      </c>
      <c r="F3932" s="5" t="n">
        <v>1.76697048417083</v>
      </c>
      <c r="G3932" s="11" t="n">
        <v>0</v>
      </c>
      <c r="H3932" s="5" t="n">
        <v>0</v>
      </c>
      <c r="I3932" s="5" t="n">
        <v>1.76697048417083</v>
      </c>
    </row>
    <row r="3933" customFormat="false" ht="14.25" hidden="false" customHeight="false" outlineLevel="0" collapsed="false">
      <c r="A3933" s="0" t="s">
        <v>103</v>
      </c>
      <c r="B3933" s="0" t="s">
        <v>104</v>
      </c>
      <c r="C3933" s="0" t="s">
        <v>84</v>
      </c>
      <c r="D3933" s="0" t="s">
        <v>217</v>
      </c>
      <c r="E3933" s="0" t="n">
        <v>2037</v>
      </c>
      <c r="F3933" s="5" t="n">
        <v>2.01285378632328</v>
      </c>
      <c r="G3933" s="11" t="n">
        <v>0</v>
      </c>
      <c r="H3933" s="5" t="n">
        <v>0</v>
      </c>
      <c r="I3933" s="5" t="n">
        <v>2.01285378632328</v>
      </c>
    </row>
    <row r="3934" customFormat="false" ht="14.25" hidden="false" customHeight="false" outlineLevel="0" collapsed="false">
      <c r="A3934" s="0" t="s">
        <v>103</v>
      </c>
      <c r="B3934" s="0" t="s">
        <v>104</v>
      </c>
      <c r="C3934" s="0" t="s">
        <v>84</v>
      </c>
      <c r="D3934" s="0" t="s">
        <v>217</v>
      </c>
      <c r="E3934" s="0" t="n">
        <v>2038</v>
      </c>
      <c r="F3934" s="5" t="n">
        <v>2.2592709703017</v>
      </c>
      <c r="G3934" s="11" t="n">
        <v>0</v>
      </c>
      <c r="H3934" s="5" t="n">
        <v>0</v>
      </c>
      <c r="I3934" s="5" t="n">
        <v>2.2592709703017</v>
      </c>
    </row>
    <row r="3935" customFormat="false" ht="14.25" hidden="false" customHeight="false" outlineLevel="0" collapsed="false">
      <c r="A3935" s="0" t="s">
        <v>103</v>
      </c>
      <c r="B3935" s="0" t="s">
        <v>104</v>
      </c>
      <c r="C3935" s="0" t="s">
        <v>84</v>
      </c>
      <c r="D3935" s="0" t="s">
        <v>217</v>
      </c>
      <c r="E3935" s="0" t="n">
        <v>2039</v>
      </c>
      <c r="F3935" s="5" t="n">
        <v>2.5055577719644</v>
      </c>
      <c r="G3935" s="11" t="n">
        <v>0</v>
      </c>
      <c r="H3935" s="5" t="n">
        <v>0</v>
      </c>
      <c r="I3935" s="5" t="n">
        <v>2.5055577719644</v>
      </c>
    </row>
    <row r="3936" customFormat="false" ht="14.25" hidden="false" customHeight="false" outlineLevel="0" collapsed="false">
      <c r="A3936" s="0" t="s">
        <v>103</v>
      </c>
      <c r="B3936" s="0" t="s">
        <v>104</v>
      </c>
      <c r="C3936" s="0" t="s">
        <v>84</v>
      </c>
      <c r="D3936" s="0" t="s">
        <v>217</v>
      </c>
      <c r="E3936" s="0" t="n">
        <v>2040</v>
      </c>
      <c r="F3936" s="5" t="n">
        <v>2.75598791954372</v>
      </c>
      <c r="G3936" s="11" t="n">
        <v>0</v>
      </c>
      <c r="H3936" s="5" t="n">
        <v>0</v>
      </c>
      <c r="I3936" s="5" t="n">
        <v>2.75598791954372</v>
      </c>
    </row>
    <row r="3937" customFormat="false" ht="14.25" hidden="false" customHeight="false" outlineLevel="0" collapsed="false">
      <c r="A3937" s="0" t="s">
        <v>103</v>
      </c>
      <c r="B3937" s="0" t="s">
        <v>104</v>
      </c>
      <c r="C3937" s="0" t="s">
        <v>84</v>
      </c>
      <c r="D3937" s="0" t="s">
        <v>218</v>
      </c>
      <c r="E3937" s="0" t="n">
        <v>2024</v>
      </c>
      <c r="F3937" s="5" t="n">
        <v>1.3179856153493</v>
      </c>
      <c r="G3937" s="11" t="n">
        <v>0</v>
      </c>
      <c r="H3937" s="5" t="n">
        <v>0</v>
      </c>
      <c r="I3937" s="5" t="n">
        <v>1.3179856153493</v>
      </c>
    </row>
    <row r="3938" customFormat="false" ht="14.25" hidden="false" customHeight="false" outlineLevel="0" collapsed="false">
      <c r="A3938" s="0" t="s">
        <v>103</v>
      </c>
      <c r="B3938" s="0" t="s">
        <v>104</v>
      </c>
      <c r="C3938" s="0" t="s">
        <v>84</v>
      </c>
      <c r="D3938" s="0" t="s">
        <v>218</v>
      </c>
      <c r="E3938" s="0" t="n">
        <v>2025</v>
      </c>
      <c r="F3938" s="5" t="n">
        <v>1.52343080232637</v>
      </c>
      <c r="G3938" s="11" t="n">
        <v>0</v>
      </c>
      <c r="H3938" s="5" t="n">
        <v>0</v>
      </c>
      <c r="I3938" s="5" t="n">
        <v>1.52343080232637</v>
      </c>
    </row>
    <row r="3939" customFormat="false" ht="14.25" hidden="false" customHeight="false" outlineLevel="0" collapsed="false">
      <c r="A3939" s="0" t="s">
        <v>103</v>
      </c>
      <c r="B3939" s="0" t="s">
        <v>104</v>
      </c>
      <c r="C3939" s="0" t="s">
        <v>84</v>
      </c>
      <c r="D3939" s="0" t="s">
        <v>218</v>
      </c>
      <c r="E3939" s="0" t="n">
        <v>2026</v>
      </c>
      <c r="F3939" s="5" t="n">
        <v>1.7352642651175</v>
      </c>
      <c r="G3939" s="11" t="n">
        <v>0</v>
      </c>
      <c r="H3939" s="5" t="n">
        <v>0</v>
      </c>
      <c r="I3939" s="5" t="n">
        <v>1.7352642651175</v>
      </c>
    </row>
    <row r="3940" customFormat="false" ht="14.25" hidden="false" customHeight="false" outlineLevel="0" collapsed="false">
      <c r="A3940" s="0" t="s">
        <v>103</v>
      </c>
      <c r="B3940" s="0" t="s">
        <v>104</v>
      </c>
      <c r="C3940" s="0" t="s">
        <v>84</v>
      </c>
      <c r="D3940" s="0" t="s">
        <v>218</v>
      </c>
      <c r="E3940" s="0" t="n">
        <v>2027</v>
      </c>
      <c r="F3940" s="5" t="n">
        <v>1.94486613981929</v>
      </c>
      <c r="G3940" s="11" t="n">
        <v>0</v>
      </c>
      <c r="H3940" s="5" t="n">
        <v>0</v>
      </c>
      <c r="I3940" s="5" t="n">
        <v>1.94486613981929</v>
      </c>
    </row>
    <row r="3941" customFormat="false" ht="14.25" hidden="false" customHeight="false" outlineLevel="0" collapsed="false">
      <c r="A3941" s="0" t="s">
        <v>103</v>
      </c>
      <c r="B3941" s="0" t="s">
        <v>104</v>
      </c>
      <c r="C3941" s="0" t="s">
        <v>84</v>
      </c>
      <c r="D3941" s="0" t="s">
        <v>218</v>
      </c>
      <c r="E3941" s="0" t="n">
        <v>2028</v>
      </c>
      <c r="F3941" s="5" t="n">
        <v>2.15544866548113</v>
      </c>
      <c r="G3941" s="11" t="n">
        <v>0</v>
      </c>
      <c r="H3941" s="5" t="n">
        <v>0</v>
      </c>
      <c r="I3941" s="5" t="n">
        <v>2.15544866548113</v>
      </c>
    </row>
    <row r="3942" customFormat="false" ht="14.25" hidden="false" customHeight="false" outlineLevel="0" collapsed="false">
      <c r="A3942" s="0" t="s">
        <v>103</v>
      </c>
      <c r="B3942" s="0" t="s">
        <v>104</v>
      </c>
      <c r="C3942" s="0" t="s">
        <v>84</v>
      </c>
      <c r="D3942" s="0" t="s">
        <v>218</v>
      </c>
      <c r="E3942" s="0" t="n">
        <v>2029</v>
      </c>
      <c r="F3942" s="5" t="n">
        <v>2.36492567688348</v>
      </c>
      <c r="G3942" s="11" t="n">
        <v>0</v>
      </c>
      <c r="H3942" s="5" t="n">
        <v>0</v>
      </c>
      <c r="I3942" s="5" t="n">
        <v>2.36492567688348</v>
      </c>
    </row>
    <row r="3943" customFormat="false" ht="14.25" hidden="false" customHeight="false" outlineLevel="0" collapsed="false">
      <c r="A3943" s="0" t="s">
        <v>103</v>
      </c>
      <c r="B3943" s="0" t="s">
        <v>104</v>
      </c>
      <c r="C3943" s="0" t="s">
        <v>84</v>
      </c>
      <c r="D3943" s="0" t="s">
        <v>218</v>
      </c>
      <c r="E3943" s="0" t="n">
        <v>2030</v>
      </c>
      <c r="F3943" s="5" t="n">
        <v>2.57274833290008</v>
      </c>
      <c r="G3943" s="11" t="n">
        <v>0</v>
      </c>
      <c r="H3943" s="5" t="n">
        <v>0</v>
      </c>
      <c r="I3943" s="5" t="n">
        <v>2.57274833290008</v>
      </c>
    </row>
    <row r="3944" customFormat="false" ht="14.25" hidden="false" customHeight="false" outlineLevel="0" collapsed="false">
      <c r="A3944" s="0" t="s">
        <v>103</v>
      </c>
      <c r="B3944" s="0" t="s">
        <v>104</v>
      </c>
      <c r="C3944" s="0" t="s">
        <v>84</v>
      </c>
      <c r="D3944" s="0" t="s">
        <v>218</v>
      </c>
      <c r="E3944" s="0" t="n">
        <v>2031</v>
      </c>
      <c r="F3944" s="5" t="n">
        <v>2.78027183281236</v>
      </c>
      <c r="G3944" s="11" t="n">
        <v>0</v>
      </c>
      <c r="H3944" s="5" t="n">
        <v>0</v>
      </c>
      <c r="I3944" s="5" t="n">
        <v>2.78027183281236</v>
      </c>
    </row>
    <row r="3945" customFormat="false" ht="14.25" hidden="false" customHeight="false" outlineLevel="0" collapsed="false">
      <c r="A3945" s="0" t="s">
        <v>103</v>
      </c>
      <c r="B3945" s="0" t="s">
        <v>104</v>
      </c>
      <c r="C3945" s="0" t="s">
        <v>84</v>
      </c>
      <c r="D3945" s="0" t="s">
        <v>218</v>
      </c>
      <c r="E3945" s="0" t="n">
        <v>2032</v>
      </c>
      <c r="F3945" s="5" t="n">
        <v>2.98749672960432</v>
      </c>
      <c r="G3945" s="11" t="n">
        <v>0</v>
      </c>
      <c r="H3945" s="5" t="n">
        <v>0</v>
      </c>
      <c r="I3945" s="5" t="n">
        <v>2.98749672960432</v>
      </c>
    </row>
    <row r="3946" customFormat="false" ht="14.25" hidden="false" customHeight="false" outlineLevel="0" collapsed="false">
      <c r="A3946" s="0" t="s">
        <v>103</v>
      </c>
      <c r="B3946" s="0" t="s">
        <v>104</v>
      </c>
      <c r="C3946" s="0" t="s">
        <v>84</v>
      </c>
      <c r="D3946" s="0" t="s">
        <v>218</v>
      </c>
      <c r="E3946" s="0" t="n">
        <v>2033</v>
      </c>
      <c r="F3946" s="5" t="n">
        <v>3.19442357528636</v>
      </c>
      <c r="G3946" s="11" t="n">
        <v>0</v>
      </c>
      <c r="H3946" s="5" t="n">
        <v>0</v>
      </c>
      <c r="I3946" s="5" t="n">
        <v>3.19442357528636</v>
      </c>
    </row>
    <row r="3947" customFormat="false" ht="14.25" hidden="false" customHeight="false" outlineLevel="0" collapsed="false">
      <c r="A3947" s="0" t="s">
        <v>103</v>
      </c>
      <c r="B3947" s="0" t="s">
        <v>104</v>
      </c>
      <c r="C3947" s="0" t="s">
        <v>84</v>
      </c>
      <c r="D3947" s="0" t="s">
        <v>218</v>
      </c>
      <c r="E3947" s="0" t="n">
        <v>2034</v>
      </c>
      <c r="F3947" s="5" t="n">
        <v>3.40105320887003</v>
      </c>
      <c r="G3947" s="11" t="n">
        <v>0</v>
      </c>
      <c r="H3947" s="5" t="n">
        <v>0</v>
      </c>
      <c r="I3947" s="5" t="n">
        <v>3.40105320887003</v>
      </c>
    </row>
    <row r="3948" customFormat="false" ht="14.25" hidden="false" customHeight="false" outlineLevel="0" collapsed="false">
      <c r="A3948" s="0" t="s">
        <v>103</v>
      </c>
      <c r="B3948" s="0" t="s">
        <v>104</v>
      </c>
      <c r="C3948" s="0" t="s">
        <v>84</v>
      </c>
      <c r="D3948" s="0" t="s">
        <v>218</v>
      </c>
      <c r="E3948" s="0" t="n">
        <v>2035</v>
      </c>
      <c r="F3948" s="5" t="n">
        <v>3.60738608387984</v>
      </c>
      <c r="G3948" s="11" t="n">
        <v>0</v>
      </c>
      <c r="H3948" s="5" t="n">
        <v>0</v>
      </c>
      <c r="I3948" s="5" t="n">
        <v>3.60738608387984</v>
      </c>
    </row>
    <row r="3949" customFormat="false" ht="14.25" hidden="false" customHeight="false" outlineLevel="0" collapsed="false">
      <c r="A3949" s="0" t="s">
        <v>103</v>
      </c>
      <c r="B3949" s="0" t="s">
        <v>104</v>
      </c>
      <c r="C3949" s="0" t="s">
        <v>84</v>
      </c>
      <c r="D3949" s="0" t="s">
        <v>218</v>
      </c>
      <c r="E3949" s="0" t="n">
        <v>2036</v>
      </c>
      <c r="F3949" s="5" t="n">
        <v>3.81342303656127</v>
      </c>
      <c r="G3949" s="11" t="n">
        <v>0</v>
      </c>
      <c r="H3949" s="5" t="n">
        <v>0</v>
      </c>
      <c r="I3949" s="5" t="n">
        <v>3.81342303656127</v>
      </c>
    </row>
    <row r="3950" customFormat="false" ht="14.25" hidden="false" customHeight="false" outlineLevel="0" collapsed="false">
      <c r="A3950" s="0" t="s">
        <v>103</v>
      </c>
      <c r="B3950" s="0" t="s">
        <v>104</v>
      </c>
      <c r="C3950" s="0" t="s">
        <v>84</v>
      </c>
      <c r="D3950" s="0" t="s">
        <v>218</v>
      </c>
      <c r="E3950" s="0" t="n">
        <v>2037</v>
      </c>
      <c r="F3950" s="5" t="n">
        <v>4.01916451822896</v>
      </c>
      <c r="G3950" s="11" t="n">
        <v>0</v>
      </c>
      <c r="H3950" s="5" t="n">
        <v>0</v>
      </c>
      <c r="I3950" s="5" t="n">
        <v>4.01916451822896</v>
      </c>
    </row>
    <row r="3951" customFormat="false" ht="14.25" hidden="false" customHeight="false" outlineLevel="0" collapsed="false">
      <c r="A3951" s="0" t="s">
        <v>103</v>
      </c>
      <c r="B3951" s="0" t="s">
        <v>104</v>
      </c>
      <c r="C3951" s="0" t="s">
        <v>84</v>
      </c>
      <c r="D3951" s="0" t="s">
        <v>218</v>
      </c>
      <c r="E3951" s="0" t="n">
        <v>2038</v>
      </c>
      <c r="F3951" s="5" t="n">
        <v>4.22461136237209</v>
      </c>
      <c r="G3951" s="11" t="n">
        <v>0</v>
      </c>
      <c r="H3951" s="5" t="n">
        <v>0</v>
      </c>
      <c r="I3951" s="5" t="n">
        <v>4.22461136237209</v>
      </c>
    </row>
    <row r="3952" customFormat="false" ht="14.25" hidden="false" customHeight="false" outlineLevel="0" collapsed="false">
      <c r="A3952" s="0" t="s">
        <v>103</v>
      </c>
      <c r="B3952" s="0" t="s">
        <v>104</v>
      </c>
      <c r="C3952" s="0" t="s">
        <v>84</v>
      </c>
      <c r="D3952" s="0" t="s">
        <v>218</v>
      </c>
      <c r="E3952" s="0" t="n">
        <v>2039</v>
      </c>
      <c r="F3952" s="5" t="n">
        <v>4.4297641137512</v>
      </c>
      <c r="G3952" s="11" t="n">
        <v>0</v>
      </c>
      <c r="H3952" s="5" t="n">
        <v>0</v>
      </c>
      <c r="I3952" s="5" t="n">
        <v>4.4297641137512</v>
      </c>
    </row>
    <row r="3953" customFormat="false" ht="14.25" hidden="false" customHeight="false" outlineLevel="0" collapsed="false">
      <c r="A3953" s="0" t="s">
        <v>103</v>
      </c>
      <c r="B3953" s="0" t="s">
        <v>104</v>
      </c>
      <c r="C3953" s="0" t="s">
        <v>84</v>
      </c>
      <c r="D3953" s="0" t="s">
        <v>218</v>
      </c>
      <c r="E3953" s="0" t="n">
        <v>2040</v>
      </c>
      <c r="F3953" s="5" t="n">
        <v>4.63462331616615</v>
      </c>
      <c r="G3953" s="11" t="n">
        <v>0</v>
      </c>
      <c r="H3953" s="5" t="n">
        <v>0</v>
      </c>
      <c r="I3953" s="5" t="n">
        <v>4.63462331616615</v>
      </c>
    </row>
    <row r="3954" customFormat="false" ht="14.25" hidden="false" customHeight="false" outlineLevel="0" collapsed="false">
      <c r="A3954" s="0" t="s">
        <v>103</v>
      </c>
      <c r="B3954" s="0" t="s">
        <v>104</v>
      </c>
      <c r="C3954" s="0" t="s">
        <v>84</v>
      </c>
      <c r="D3954" s="0" t="s">
        <v>219</v>
      </c>
      <c r="E3954" s="0" t="n">
        <v>2024</v>
      </c>
      <c r="F3954" s="5" t="n">
        <v>0.347298181370848</v>
      </c>
      <c r="G3954" s="11" t="n">
        <v>0</v>
      </c>
      <c r="H3954" s="5" t="n">
        <v>0</v>
      </c>
      <c r="I3954" s="5" t="n">
        <v>0.347298181370848</v>
      </c>
    </row>
    <row r="3955" customFormat="false" ht="14.25" hidden="false" customHeight="false" outlineLevel="0" collapsed="false">
      <c r="A3955" s="0" t="s">
        <v>103</v>
      </c>
      <c r="B3955" s="0" t="s">
        <v>104</v>
      </c>
      <c r="C3955" s="0" t="s">
        <v>84</v>
      </c>
      <c r="D3955" s="0" t="s">
        <v>219</v>
      </c>
      <c r="E3955" s="0" t="n">
        <v>2025</v>
      </c>
      <c r="F3955" s="5" t="n">
        <v>0.423053915149297</v>
      </c>
      <c r="G3955" s="11" t="n">
        <v>0</v>
      </c>
      <c r="H3955" s="5" t="n">
        <v>0</v>
      </c>
      <c r="I3955" s="5" t="n">
        <v>0.423053915149297</v>
      </c>
    </row>
    <row r="3956" customFormat="false" ht="14.25" hidden="false" customHeight="false" outlineLevel="0" collapsed="false">
      <c r="A3956" s="0" t="s">
        <v>103</v>
      </c>
      <c r="B3956" s="0" t="s">
        <v>104</v>
      </c>
      <c r="C3956" s="0" t="s">
        <v>84</v>
      </c>
      <c r="D3956" s="0" t="s">
        <v>219</v>
      </c>
      <c r="E3956" s="0" t="n">
        <v>2026</v>
      </c>
      <c r="F3956" s="5" t="n">
        <v>0.540827359269754</v>
      </c>
      <c r="G3956" s="11" t="n">
        <v>0</v>
      </c>
      <c r="H3956" s="5" t="n">
        <v>0</v>
      </c>
      <c r="I3956" s="5" t="n">
        <v>0.540827359269754</v>
      </c>
    </row>
    <row r="3957" customFormat="false" ht="14.25" hidden="false" customHeight="false" outlineLevel="0" collapsed="false">
      <c r="A3957" s="0" t="s">
        <v>103</v>
      </c>
      <c r="B3957" s="0" t="s">
        <v>104</v>
      </c>
      <c r="C3957" s="0" t="s">
        <v>84</v>
      </c>
      <c r="D3957" s="0" t="s">
        <v>219</v>
      </c>
      <c r="E3957" s="0" t="n">
        <v>2027</v>
      </c>
      <c r="F3957" s="5" t="n">
        <v>0.65574129542334</v>
      </c>
      <c r="G3957" s="11" t="n">
        <v>0</v>
      </c>
      <c r="H3957" s="5" t="n">
        <v>0</v>
      </c>
      <c r="I3957" s="5" t="n">
        <v>0.65574129542334</v>
      </c>
    </row>
    <row r="3958" customFormat="false" ht="14.25" hidden="false" customHeight="false" outlineLevel="0" collapsed="false">
      <c r="A3958" s="0" t="s">
        <v>103</v>
      </c>
      <c r="B3958" s="0" t="s">
        <v>104</v>
      </c>
      <c r="C3958" s="0" t="s">
        <v>84</v>
      </c>
      <c r="D3958" s="0" t="s">
        <v>219</v>
      </c>
      <c r="E3958" s="0" t="n">
        <v>2028</v>
      </c>
      <c r="F3958" s="5" t="n">
        <v>0.806496513554185</v>
      </c>
      <c r="G3958" s="11" t="n">
        <v>0</v>
      </c>
      <c r="H3958" s="5" t="n">
        <v>0</v>
      </c>
      <c r="I3958" s="5" t="n">
        <v>0.806496513554185</v>
      </c>
    </row>
    <row r="3959" customFormat="false" ht="14.25" hidden="false" customHeight="false" outlineLevel="0" collapsed="false">
      <c r="A3959" s="0" t="s">
        <v>103</v>
      </c>
      <c r="B3959" s="0" t="s">
        <v>104</v>
      </c>
      <c r="C3959" s="0" t="s">
        <v>84</v>
      </c>
      <c r="D3959" s="0" t="s">
        <v>219</v>
      </c>
      <c r="E3959" s="0" t="n">
        <v>2029</v>
      </c>
      <c r="F3959" s="5" t="n">
        <v>0.956933272562353</v>
      </c>
      <c r="G3959" s="11" t="n">
        <v>0</v>
      </c>
      <c r="H3959" s="5" t="n">
        <v>0</v>
      </c>
      <c r="I3959" s="5" t="n">
        <v>0.956933272562353</v>
      </c>
    </row>
    <row r="3960" customFormat="false" ht="14.25" hidden="false" customHeight="false" outlineLevel="0" collapsed="false">
      <c r="A3960" s="0" t="s">
        <v>103</v>
      </c>
      <c r="B3960" s="0" t="s">
        <v>104</v>
      </c>
      <c r="C3960" s="0" t="s">
        <v>84</v>
      </c>
      <c r="D3960" s="0" t="s">
        <v>219</v>
      </c>
      <c r="E3960" s="0" t="n">
        <v>2030</v>
      </c>
      <c r="F3960" s="5" t="n">
        <v>1.14076492347511</v>
      </c>
      <c r="G3960" s="11" t="n">
        <v>0</v>
      </c>
      <c r="H3960" s="5" t="n">
        <v>0</v>
      </c>
      <c r="I3960" s="5" t="n">
        <v>1.14076492347511</v>
      </c>
    </row>
    <row r="3961" customFormat="false" ht="14.25" hidden="false" customHeight="false" outlineLevel="0" collapsed="false">
      <c r="A3961" s="0" t="s">
        <v>103</v>
      </c>
      <c r="B3961" s="0" t="s">
        <v>104</v>
      </c>
      <c r="C3961" s="0" t="s">
        <v>84</v>
      </c>
      <c r="D3961" s="0" t="s">
        <v>219</v>
      </c>
      <c r="E3961" s="0" t="n">
        <v>2031</v>
      </c>
      <c r="F3961" s="5" t="n">
        <v>1.31618308351627</v>
      </c>
      <c r="G3961" s="11" t="n">
        <v>0</v>
      </c>
      <c r="H3961" s="5" t="n">
        <v>0</v>
      </c>
      <c r="I3961" s="5" t="n">
        <v>1.31618308351627</v>
      </c>
    </row>
    <row r="3962" customFormat="false" ht="14.25" hidden="false" customHeight="false" outlineLevel="0" collapsed="false">
      <c r="A3962" s="0" t="s">
        <v>103</v>
      </c>
      <c r="B3962" s="0" t="s">
        <v>104</v>
      </c>
      <c r="C3962" s="0" t="s">
        <v>84</v>
      </c>
      <c r="D3962" s="0" t="s">
        <v>219</v>
      </c>
      <c r="E3962" s="0" t="n">
        <v>2032</v>
      </c>
      <c r="F3962" s="5" t="n">
        <v>1.52070364063912</v>
      </c>
      <c r="G3962" s="11" t="n">
        <v>0</v>
      </c>
      <c r="H3962" s="5" t="n">
        <v>0</v>
      </c>
      <c r="I3962" s="5" t="n">
        <v>1.52070364063912</v>
      </c>
    </row>
    <row r="3963" customFormat="false" ht="14.25" hidden="false" customHeight="false" outlineLevel="0" collapsed="false">
      <c r="A3963" s="0" t="s">
        <v>103</v>
      </c>
      <c r="B3963" s="0" t="s">
        <v>104</v>
      </c>
      <c r="C3963" s="0" t="s">
        <v>84</v>
      </c>
      <c r="D3963" s="0" t="s">
        <v>219</v>
      </c>
      <c r="E3963" s="0" t="n">
        <v>2033</v>
      </c>
      <c r="F3963" s="5" t="n">
        <v>1.75403885594</v>
      </c>
      <c r="G3963" s="11" t="n">
        <v>0</v>
      </c>
      <c r="H3963" s="5" t="n">
        <v>0</v>
      </c>
      <c r="I3963" s="5" t="n">
        <v>1.75403885594</v>
      </c>
    </row>
    <row r="3964" customFormat="false" ht="14.25" hidden="false" customHeight="false" outlineLevel="0" collapsed="false">
      <c r="A3964" s="0" t="s">
        <v>103</v>
      </c>
      <c r="B3964" s="0" t="s">
        <v>104</v>
      </c>
      <c r="C3964" s="0" t="s">
        <v>84</v>
      </c>
      <c r="D3964" s="0" t="s">
        <v>219</v>
      </c>
      <c r="E3964" s="0" t="n">
        <v>2034</v>
      </c>
      <c r="F3964" s="5" t="n">
        <v>1.98079429956031</v>
      </c>
      <c r="G3964" s="11" t="n">
        <v>0</v>
      </c>
      <c r="H3964" s="5" t="n">
        <v>0</v>
      </c>
      <c r="I3964" s="5" t="n">
        <v>1.98079429956031</v>
      </c>
    </row>
    <row r="3965" customFormat="false" ht="14.25" hidden="false" customHeight="false" outlineLevel="0" collapsed="false">
      <c r="A3965" s="0" t="s">
        <v>103</v>
      </c>
      <c r="B3965" s="0" t="s">
        <v>104</v>
      </c>
      <c r="C3965" s="0" t="s">
        <v>84</v>
      </c>
      <c r="D3965" s="0" t="s">
        <v>219</v>
      </c>
      <c r="E3965" s="0" t="n">
        <v>2035</v>
      </c>
      <c r="F3965" s="5" t="n">
        <v>2.20280782067059</v>
      </c>
      <c r="G3965" s="11" t="n">
        <v>0</v>
      </c>
      <c r="H3965" s="5" t="n">
        <v>0</v>
      </c>
      <c r="I3965" s="5" t="n">
        <v>2.20280782067059</v>
      </c>
    </row>
    <row r="3966" customFormat="false" ht="14.25" hidden="false" customHeight="false" outlineLevel="0" collapsed="false">
      <c r="A3966" s="0" t="s">
        <v>103</v>
      </c>
      <c r="B3966" s="0" t="s">
        <v>104</v>
      </c>
      <c r="C3966" s="0" t="s">
        <v>84</v>
      </c>
      <c r="D3966" s="0" t="s">
        <v>219</v>
      </c>
      <c r="E3966" s="0" t="n">
        <v>2036</v>
      </c>
      <c r="F3966" s="5" t="n">
        <v>2.42089901607451</v>
      </c>
      <c r="G3966" s="11" t="n">
        <v>0</v>
      </c>
      <c r="H3966" s="5" t="n">
        <v>0</v>
      </c>
      <c r="I3966" s="5" t="n">
        <v>2.42089901607451</v>
      </c>
    </row>
    <row r="3967" customFormat="false" ht="14.25" hidden="false" customHeight="false" outlineLevel="0" collapsed="false">
      <c r="A3967" s="0" t="s">
        <v>103</v>
      </c>
      <c r="B3967" s="0" t="s">
        <v>104</v>
      </c>
      <c r="C3967" s="0" t="s">
        <v>84</v>
      </c>
      <c r="D3967" s="0" t="s">
        <v>219</v>
      </c>
      <c r="E3967" s="0" t="n">
        <v>2037</v>
      </c>
      <c r="F3967" s="5" t="n">
        <v>2.59845054755344</v>
      </c>
      <c r="G3967" s="11" t="n">
        <v>0</v>
      </c>
      <c r="H3967" s="5" t="n">
        <v>0</v>
      </c>
      <c r="I3967" s="5" t="n">
        <v>2.59845054755344</v>
      </c>
    </row>
    <row r="3968" customFormat="false" ht="14.25" hidden="false" customHeight="false" outlineLevel="0" collapsed="false">
      <c r="A3968" s="0" t="s">
        <v>103</v>
      </c>
      <c r="B3968" s="0" t="s">
        <v>104</v>
      </c>
      <c r="C3968" s="0" t="s">
        <v>84</v>
      </c>
      <c r="D3968" s="0" t="s">
        <v>219</v>
      </c>
      <c r="E3968" s="0" t="n">
        <v>2038</v>
      </c>
      <c r="F3968" s="5" t="n">
        <v>2.76896288651652</v>
      </c>
      <c r="G3968" s="11" t="n">
        <v>0</v>
      </c>
      <c r="H3968" s="5" t="n">
        <v>0</v>
      </c>
      <c r="I3968" s="5" t="n">
        <v>2.76896288651652</v>
      </c>
    </row>
    <row r="3969" customFormat="false" ht="14.25" hidden="false" customHeight="false" outlineLevel="0" collapsed="false">
      <c r="A3969" s="0" t="s">
        <v>103</v>
      </c>
      <c r="B3969" s="0" t="s">
        <v>104</v>
      </c>
      <c r="C3969" s="0" t="s">
        <v>84</v>
      </c>
      <c r="D3969" s="0" t="s">
        <v>219</v>
      </c>
      <c r="E3969" s="0" t="n">
        <v>2039</v>
      </c>
      <c r="F3969" s="5" t="n">
        <v>2.8951729838841</v>
      </c>
      <c r="G3969" s="11" t="n">
        <v>0</v>
      </c>
      <c r="H3969" s="5" t="n">
        <v>0</v>
      </c>
      <c r="I3969" s="5" t="n">
        <v>2.8951729838841</v>
      </c>
    </row>
    <row r="3970" customFormat="false" ht="14.25" hidden="false" customHeight="false" outlineLevel="0" collapsed="false">
      <c r="A3970" s="0" t="s">
        <v>103</v>
      </c>
      <c r="B3970" s="0" t="s">
        <v>104</v>
      </c>
      <c r="C3970" s="0" t="s">
        <v>84</v>
      </c>
      <c r="D3970" s="0" t="s">
        <v>219</v>
      </c>
      <c r="E3970" s="0" t="n">
        <v>2040</v>
      </c>
      <c r="F3970" s="5" t="n">
        <v>3.0106512778901</v>
      </c>
      <c r="G3970" s="11" t="n">
        <v>0</v>
      </c>
      <c r="H3970" s="5" t="n">
        <v>0</v>
      </c>
      <c r="I3970" s="5" t="n">
        <v>3.0106512778901</v>
      </c>
    </row>
    <row r="3971" customFormat="false" ht="14.25" hidden="false" customHeight="false" outlineLevel="0" collapsed="false">
      <c r="A3971" s="0" t="s">
        <v>105</v>
      </c>
      <c r="B3971" s="0" t="s">
        <v>106</v>
      </c>
      <c r="C3971" s="0" t="s">
        <v>65</v>
      </c>
      <c r="D3971" s="0" t="s">
        <v>220</v>
      </c>
      <c r="E3971" s="0" t="n">
        <v>2025</v>
      </c>
      <c r="F3971" s="5" t="n">
        <v>3.83446334153828</v>
      </c>
      <c r="G3971" s="11" t="n">
        <v>0.019702</v>
      </c>
      <c r="H3971" s="5" t="n">
        <v>0.0755465967549872</v>
      </c>
      <c r="I3971" s="5" t="n">
        <v>3.75891674478329</v>
      </c>
    </row>
    <row r="3972" customFormat="false" ht="14.25" hidden="false" customHeight="false" outlineLevel="0" collapsed="false">
      <c r="A3972" s="0" t="s">
        <v>105</v>
      </c>
      <c r="B3972" s="0" t="s">
        <v>106</v>
      </c>
      <c r="C3972" s="0" t="s">
        <v>65</v>
      </c>
      <c r="D3972" s="0" t="s">
        <v>220</v>
      </c>
      <c r="E3972" s="0" t="n">
        <v>2026</v>
      </c>
      <c r="F3972" s="5" t="n">
        <v>8.13261175813416</v>
      </c>
      <c r="G3972" s="11" t="n">
        <v>0.023282</v>
      </c>
      <c r="H3972" s="5" t="n">
        <v>0.18934346695288</v>
      </c>
      <c r="I3972" s="5" t="n">
        <v>7.94326829118128</v>
      </c>
    </row>
    <row r="3973" customFormat="false" ht="14.25" hidden="false" customHeight="false" outlineLevel="0" collapsed="false">
      <c r="A3973" s="0" t="s">
        <v>105</v>
      </c>
      <c r="B3973" s="0" t="s">
        <v>106</v>
      </c>
      <c r="C3973" s="0" t="s">
        <v>65</v>
      </c>
      <c r="D3973" s="0" t="s">
        <v>220</v>
      </c>
      <c r="E3973" s="0" t="n">
        <v>2027</v>
      </c>
      <c r="F3973" s="5" t="n">
        <v>12.9430515474939</v>
      </c>
      <c r="G3973" s="11" t="n">
        <v>0.026862</v>
      </c>
      <c r="H3973" s="5" t="n">
        <v>0.34767625066878</v>
      </c>
      <c r="I3973" s="5" t="n">
        <v>12.5953752968251</v>
      </c>
    </row>
    <row r="3974" customFormat="false" ht="14.25" hidden="false" customHeight="false" outlineLevel="0" collapsed="false">
      <c r="A3974" s="0" t="s">
        <v>105</v>
      </c>
      <c r="B3974" s="0" t="s">
        <v>106</v>
      </c>
      <c r="C3974" s="0" t="s">
        <v>65</v>
      </c>
      <c r="D3974" s="0" t="s">
        <v>220</v>
      </c>
      <c r="E3974" s="0" t="n">
        <v>2028</v>
      </c>
      <c r="F3974" s="5" t="n">
        <v>17.961271859143</v>
      </c>
      <c r="G3974" s="11" t="n">
        <v>0.030442</v>
      </c>
      <c r="H3974" s="5" t="n">
        <v>0.546777037936032</v>
      </c>
      <c r="I3974" s="5" t="n">
        <v>17.414494821207</v>
      </c>
    </row>
    <row r="3975" customFormat="false" ht="14.25" hidden="false" customHeight="false" outlineLevel="0" collapsed="false">
      <c r="A3975" s="0" t="s">
        <v>105</v>
      </c>
      <c r="B3975" s="0" t="s">
        <v>106</v>
      </c>
      <c r="C3975" s="0" t="s">
        <v>65</v>
      </c>
      <c r="D3975" s="0" t="s">
        <v>220</v>
      </c>
      <c r="E3975" s="0" t="n">
        <v>2029</v>
      </c>
      <c r="F3975" s="5" t="n">
        <v>20.2806856568573</v>
      </c>
      <c r="G3975" s="11" t="n">
        <v>0.034022</v>
      </c>
      <c r="H3975" s="5" t="n">
        <v>0.689989487417598</v>
      </c>
      <c r="I3975" s="5" t="n">
        <v>19.5906961694397</v>
      </c>
    </row>
    <row r="3976" customFormat="false" ht="14.25" hidden="false" customHeight="false" outlineLevel="0" collapsed="false">
      <c r="A3976" s="0" t="s">
        <v>105</v>
      </c>
      <c r="B3976" s="0" t="s">
        <v>106</v>
      </c>
      <c r="C3976" s="0" t="s">
        <v>65</v>
      </c>
      <c r="D3976" s="0" t="s">
        <v>220</v>
      </c>
      <c r="E3976" s="0" t="n">
        <v>2030</v>
      </c>
      <c r="F3976" s="5" t="n">
        <v>22.3218427987778</v>
      </c>
      <c r="G3976" s="11" t="n">
        <v>0.037602</v>
      </c>
      <c r="H3976" s="5" t="n">
        <v>0.839345932919641</v>
      </c>
      <c r="I3976" s="5" t="n">
        <v>21.4824968658581</v>
      </c>
    </row>
    <row r="3977" customFormat="false" ht="14.25" hidden="false" customHeight="false" outlineLevel="0" collapsed="false">
      <c r="A3977" s="0" t="s">
        <v>105</v>
      </c>
      <c r="B3977" s="0" t="s">
        <v>106</v>
      </c>
      <c r="C3977" s="0" t="s">
        <v>65</v>
      </c>
      <c r="D3977" s="0" t="s">
        <v>220</v>
      </c>
      <c r="E3977" s="0" t="n">
        <v>2031</v>
      </c>
      <c r="F3977" s="5" t="n">
        <v>25.6345767170011</v>
      </c>
      <c r="G3977" s="11" t="n">
        <v>0.0409792</v>
      </c>
      <c r="H3977" s="5" t="n">
        <v>1.05048444620133</v>
      </c>
      <c r="I3977" s="5" t="n">
        <v>24.5840922707998</v>
      </c>
    </row>
    <row r="3978" customFormat="false" ht="14.25" hidden="false" customHeight="false" outlineLevel="0" collapsed="false">
      <c r="A3978" s="0" t="s">
        <v>105</v>
      </c>
      <c r="B3978" s="0" t="s">
        <v>106</v>
      </c>
      <c r="C3978" s="0" t="s">
        <v>65</v>
      </c>
      <c r="D3978" s="0" t="s">
        <v>220</v>
      </c>
      <c r="E3978" s="0" t="n">
        <v>2032</v>
      </c>
      <c r="F3978" s="5" t="n">
        <v>28.5817911147029</v>
      </c>
      <c r="G3978" s="11" t="n">
        <v>0.0443564</v>
      </c>
      <c r="H3978" s="5" t="n">
        <v>1.26778535940021</v>
      </c>
      <c r="I3978" s="5" t="n">
        <v>27.3140057553027</v>
      </c>
    </row>
    <row r="3979" customFormat="false" ht="14.25" hidden="false" customHeight="false" outlineLevel="0" collapsed="false">
      <c r="A3979" s="0" t="s">
        <v>105</v>
      </c>
      <c r="B3979" s="0" t="s">
        <v>106</v>
      </c>
      <c r="C3979" s="0" t="s">
        <v>65</v>
      </c>
      <c r="D3979" s="0" t="s">
        <v>220</v>
      </c>
      <c r="E3979" s="0" t="n">
        <v>2033</v>
      </c>
      <c r="F3979" s="5" t="n">
        <v>31.6262340435107</v>
      </c>
      <c r="G3979" s="11" t="n">
        <v>0.0477336</v>
      </c>
      <c r="H3979" s="5" t="n">
        <v>1.50963400533932</v>
      </c>
      <c r="I3979" s="5" t="n">
        <v>30.1166000381713</v>
      </c>
    </row>
    <row r="3980" customFormat="false" ht="14.25" hidden="false" customHeight="false" outlineLevel="0" collapsed="false">
      <c r="A3980" s="0" t="s">
        <v>105</v>
      </c>
      <c r="B3980" s="0" t="s">
        <v>106</v>
      </c>
      <c r="C3980" s="0" t="s">
        <v>65</v>
      </c>
      <c r="D3980" s="0" t="s">
        <v>220</v>
      </c>
      <c r="E3980" s="0" t="n">
        <v>2034</v>
      </c>
      <c r="F3980" s="5" t="n">
        <v>34.8677150558666</v>
      </c>
      <c r="G3980" s="11" t="n">
        <v>0.0511108</v>
      </c>
      <c r="H3980" s="5" t="n">
        <v>1.78211681067739</v>
      </c>
      <c r="I3980" s="5" t="n">
        <v>33.0855982451892</v>
      </c>
    </row>
    <row r="3981" customFormat="false" ht="14.25" hidden="false" customHeight="false" outlineLevel="0" collapsed="false">
      <c r="A3981" s="0" t="s">
        <v>105</v>
      </c>
      <c r="B3981" s="0" t="s">
        <v>106</v>
      </c>
      <c r="C3981" s="0" t="s">
        <v>65</v>
      </c>
      <c r="D3981" s="0" t="s">
        <v>220</v>
      </c>
      <c r="E3981" s="0" t="n">
        <v>2035</v>
      </c>
      <c r="F3981" s="5" t="n">
        <v>38.0413422636045</v>
      </c>
      <c r="G3981" s="11" t="n">
        <v>0.054488</v>
      </c>
      <c r="H3981" s="5" t="n">
        <v>2.07279665725928</v>
      </c>
      <c r="I3981" s="5" t="n">
        <v>35.9685456063452</v>
      </c>
    </row>
    <row r="3982" customFormat="false" ht="14.25" hidden="false" customHeight="false" outlineLevel="0" collapsed="false">
      <c r="A3982" s="0" t="s">
        <v>105</v>
      </c>
      <c r="B3982" s="0" t="s">
        <v>106</v>
      </c>
      <c r="C3982" s="0" t="s">
        <v>65</v>
      </c>
      <c r="D3982" s="0" t="s">
        <v>220</v>
      </c>
      <c r="E3982" s="0" t="n">
        <v>2036</v>
      </c>
      <c r="F3982" s="5" t="n">
        <v>41.1389396892046</v>
      </c>
      <c r="G3982" s="11" t="n">
        <v>0.0573894</v>
      </c>
      <c r="H3982" s="5" t="n">
        <v>2.36093906539964</v>
      </c>
      <c r="I3982" s="5" t="n">
        <v>38.7780006238049</v>
      </c>
    </row>
    <row r="3983" customFormat="false" ht="14.25" hidden="false" customHeight="false" outlineLevel="0" collapsed="false">
      <c r="A3983" s="0" t="s">
        <v>105</v>
      </c>
      <c r="B3983" s="0" t="s">
        <v>106</v>
      </c>
      <c r="C3983" s="0" t="s">
        <v>65</v>
      </c>
      <c r="D3983" s="0" t="s">
        <v>220</v>
      </c>
      <c r="E3983" s="0" t="n">
        <v>2037</v>
      </c>
      <c r="F3983" s="5" t="n">
        <v>43.94088569061</v>
      </c>
      <c r="G3983" s="11" t="n">
        <v>0.0602908</v>
      </c>
      <c r="H3983" s="5" t="n">
        <v>2.64923115099543</v>
      </c>
      <c r="I3983" s="5" t="n">
        <v>41.2916545396145</v>
      </c>
    </row>
    <row r="3984" customFormat="false" ht="14.25" hidden="false" customHeight="false" outlineLevel="0" collapsed="false">
      <c r="A3984" s="0" t="s">
        <v>105</v>
      </c>
      <c r="B3984" s="0" t="s">
        <v>106</v>
      </c>
      <c r="C3984" s="0" t="s">
        <v>65</v>
      </c>
      <c r="D3984" s="0" t="s">
        <v>220</v>
      </c>
      <c r="E3984" s="0" t="n">
        <v>2038</v>
      </c>
      <c r="F3984" s="5" t="n">
        <v>46.8727637600177</v>
      </c>
      <c r="G3984" s="11" t="n">
        <v>0.0631922</v>
      </c>
      <c r="H3984" s="5" t="n">
        <v>2.96199306207579</v>
      </c>
      <c r="I3984" s="5" t="n">
        <v>43.9107706979419</v>
      </c>
    </row>
    <row r="3985" customFormat="false" ht="14.25" hidden="false" customHeight="false" outlineLevel="0" collapsed="false">
      <c r="A3985" s="0" t="s">
        <v>105</v>
      </c>
      <c r="B3985" s="0" t="s">
        <v>106</v>
      </c>
      <c r="C3985" s="0" t="s">
        <v>65</v>
      </c>
      <c r="D3985" s="0" t="s">
        <v>220</v>
      </c>
      <c r="E3985" s="0" t="n">
        <v>2039</v>
      </c>
      <c r="F3985" s="5" t="n">
        <v>49.191854673117</v>
      </c>
      <c r="G3985" s="11" t="n">
        <v>0.0660936</v>
      </c>
      <c r="H3985" s="5" t="n">
        <v>3.25126676602312</v>
      </c>
      <c r="I3985" s="5" t="n">
        <v>45.9405879070939</v>
      </c>
    </row>
    <row r="3986" customFormat="false" ht="14.25" hidden="false" customHeight="false" outlineLevel="0" collapsed="false">
      <c r="A3986" s="0" t="s">
        <v>105</v>
      </c>
      <c r="B3986" s="0" t="s">
        <v>106</v>
      </c>
      <c r="C3986" s="0" t="s">
        <v>65</v>
      </c>
      <c r="D3986" s="0" t="s">
        <v>220</v>
      </c>
      <c r="E3986" s="0" t="n">
        <v>2040</v>
      </c>
      <c r="F3986" s="5" t="n">
        <v>52.2354393923657</v>
      </c>
      <c r="G3986" s="11" t="n">
        <v>0.068995</v>
      </c>
      <c r="H3986" s="5" t="n">
        <v>3.60398414087627</v>
      </c>
      <c r="I3986" s="5" t="n">
        <v>48.6314552514894</v>
      </c>
    </row>
    <row r="3987" customFormat="false" ht="14.25" hidden="false" customHeight="false" outlineLevel="0" collapsed="false">
      <c r="A3987" s="0" t="s">
        <v>105</v>
      </c>
      <c r="B3987" s="0" t="s">
        <v>106</v>
      </c>
      <c r="C3987" s="0" t="s">
        <v>65</v>
      </c>
      <c r="D3987" s="0" t="s">
        <v>204</v>
      </c>
      <c r="E3987" s="0" t="n">
        <v>2024</v>
      </c>
      <c r="F3987" s="5" t="n">
        <v>0</v>
      </c>
      <c r="G3987" s="11" t="n">
        <v>0.024</v>
      </c>
      <c r="H3987" s="5" t="n">
        <v>0</v>
      </c>
      <c r="I3987" s="5" t="n">
        <v>0</v>
      </c>
    </row>
    <row r="3988" customFormat="false" ht="14.25" hidden="false" customHeight="false" outlineLevel="0" collapsed="false">
      <c r="A3988" s="0" t="s">
        <v>105</v>
      </c>
      <c r="B3988" s="0" t="s">
        <v>106</v>
      </c>
      <c r="C3988" s="0" t="s">
        <v>65</v>
      </c>
      <c r="D3988" s="0" t="s">
        <v>204</v>
      </c>
      <c r="E3988" s="0" t="n">
        <v>2024</v>
      </c>
      <c r="F3988" s="5" t="n">
        <v>0</v>
      </c>
      <c r="G3988" s="11" t="n">
        <v>0.024</v>
      </c>
      <c r="H3988" s="5" t="n">
        <v>0</v>
      </c>
      <c r="I3988" s="5" t="n">
        <v>0</v>
      </c>
    </row>
    <row r="3989" customFormat="false" ht="14.25" hidden="false" customHeight="false" outlineLevel="0" collapsed="false">
      <c r="A3989" s="0" t="s">
        <v>105</v>
      </c>
      <c r="B3989" s="0" t="s">
        <v>106</v>
      </c>
      <c r="C3989" s="0" t="s">
        <v>65</v>
      </c>
      <c r="D3989" s="0" t="s">
        <v>204</v>
      </c>
      <c r="E3989" s="0" t="n">
        <v>2024</v>
      </c>
      <c r="F3989" s="5" t="n">
        <v>0</v>
      </c>
      <c r="G3989" s="11" t="n">
        <v>0.024</v>
      </c>
      <c r="H3989" s="5" t="n">
        <v>0</v>
      </c>
      <c r="I3989" s="5" t="n">
        <v>0</v>
      </c>
    </row>
    <row r="3990" customFormat="false" ht="14.25" hidden="false" customHeight="false" outlineLevel="0" collapsed="false">
      <c r="A3990" s="0" t="s">
        <v>105</v>
      </c>
      <c r="B3990" s="0" t="s">
        <v>106</v>
      </c>
      <c r="C3990" s="0" t="s">
        <v>65</v>
      </c>
      <c r="D3990" s="0" t="s">
        <v>204</v>
      </c>
      <c r="E3990" s="0" t="n">
        <v>2025</v>
      </c>
      <c r="F3990" s="5" t="n">
        <v>2.10704866148672</v>
      </c>
      <c r="G3990" s="11" t="n">
        <v>0.024</v>
      </c>
      <c r="H3990" s="5" t="n">
        <v>0.0505691678756814</v>
      </c>
      <c r="I3990" s="5" t="n">
        <v>2.05647949361104</v>
      </c>
    </row>
    <row r="3991" customFormat="false" ht="14.25" hidden="false" customHeight="false" outlineLevel="0" collapsed="false">
      <c r="A3991" s="0" t="s">
        <v>105</v>
      </c>
      <c r="B3991" s="0" t="s">
        <v>106</v>
      </c>
      <c r="C3991" s="0" t="s">
        <v>65</v>
      </c>
      <c r="D3991" s="0" t="s">
        <v>204</v>
      </c>
      <c r="E3991" s="0" t="n">
        <v>2025</v>
      </c>
      <c r="F3991" s="5" t="n">
        <v>50.8364470602204</v>
      </c>
      <c r="G3991" s="11" t="n">
        <v>0.024</v>
      </c>
      <c r="H3991" s="5" t="n">
        <v>1.22007472944529</v>
      </c>
      <c r="I3991" s="5" t="n">
        <v>49.6163723307751</v>
      </c>
    </row>
    <row r="3992" customFormat="false" ht="14.25" hidden="false" customHeight="false" outlineLevel="0" collapsed="false">
      <c r="A3992" s="0" t="s">
        <v>105</v>
      </c>
      <c r="B3992" s="0" t="s">
        <v>106</v>
      </c>
      <c r="C3992" s="0" t="s">
        <v>65</v>
      </c>
      <c r="D3992" s="0" t="s">
        <v>204</v>
      </c>
      <c r="E3992" s="0" t="n">
        <v>2025</v>
      </c>
      <c r="F3992" s="5" t="n">
        <v>90.363833826995</v>
      </c>
      <c r="G3992" s="11" t="n">
        <v>0.024</v>
      </c>
      <c r="H3992" s="5" t="n">
        <v>2.16873201184788</v>
      </c>
      <c r="I3992" s="5" t="n">
        <v>88.1951018151472</v>
      </c>
    </row>
    <row r="3993" customFormat="false" ht="14.25" hidden="false" customHeight="false" outlineLevel="0" collapsed="false">
      <c r="A3993" s="0" t="s">
        <v>105</v>
      </c>
      <c r="B3993" s="0" t="s">
        <v>106</v>
      </c>
      <c r="C3993" s="0" t="s">
        <v>65</v>
      </c>
      <c r="D3993" s="0" t="s">
        <v>204</v>
      </c>
      <c r="E3993" s="0" t="n">
        <v>2026</v>
      </c>
      <c r="F3993" s="5" t="n">
        <v>2.35569867717615</v>
      </c>
      <c r="G3993" s="11" t="n">
        <v>0.0276</v>
      </c>
      <c r="H3993" s="5" t="n">
        <v>0.0650172834900618</v>
      </c>
      <c r="I3993" s="5" t="n">
        <v>2.29068139368609</v>
      </c>
    </row>
    <row r="3994" customFormat="false" ht="14.25" hidden="false" customHeight="false" outlineLevel="0" collapsed="false">
      <c r="A3994" s="0" t="s">
        <v>105</v>
      </c>
      <c r="B3994" s="0" t="s">
        <v>106</v>
      </c>
      <c r="C3994" s="0" t="s">
        <v>65</v>
      </c>
      <c r="D3994" s="0" t="s">
        <v>204</v>
      </c>
      <c r="E3994" s="0" t="n">
        <v>2026</v>
      </c>
      <c r="F3994" s="5" t="n">
        <v>51.6450672521315</v>
      </c>
      <c r="G3994" s="11" t="n">
        <v>0.0276</v>
      </c>
      <c r="H3994" s="5" t="n">
        <v>1.42540385615883</v>
      </c>
      <c r="I3994" s="5" t="n">
        <v>50.2196633959727</v>
      </c>
    </row>
    <row r="3995" customFormat="false" ht="14.25" hidden="false" customHeight="false" outlineLevel="0" collapsed="false">
      <c r="A3995" s="0" t="s">
        <v>105</v>
      </c>
      <c r="B3995" s="0" t="s">
        <v>106</v>
      </c>
      <c r="C3995" s="0" t="s">
        <v>65</v>
      </c>
      <c r="D3995" s="0" t="s">
        <v>204</v>
      </c>
      <c r="E3995" s="0" t="n">
        <v>2026</v>
      </c>
      <c r="F3995" s="5" t="n">
        <v>87.7267678809184</v>
      </c>
      <c r="G3995" s="11" t="n">
        <v>0.0276</v>
      </c>
      <c r="H3995" s="5" t="n">
        <v>2.42125879351335</v>
      </c>
      <c r="I3995" s="5" t="n">
        <v>85.3055090874051</v>
      </c>
    </row>
    <row r="3996" customFormat="false" ht="14.25" hidden="false" customHeight="false" outlineLevel="0" collapsed="false">
      <c r="A3996" s="0" t="s">
        <v>105</v>
      </c>
      <c r="B3996" s="0" t="s">
        <v>106</v>
      </c>
      <c r="C3996" s="0" t="s">
        <v>65</v>
      </c>
      <c r="D3996" s="0" t="s">
        <v>204</v>
      </c>
      <c r="E3996" s="0" t="n">
        <v>2027</v>
      </c>
      <c r="F3996" s="5" t="n">
        <v>2.75491283588264</v>
      </c>
      <c r="G3996" s="11" t="n">
        <v>0.0312</v>
      </c>
      <c r="H3996" s="5" t="n">
        <v>0.0859532804795383</v>
      </c>
      <c r="I3996" s="5" t="n">
        <v>2.6689595554031</v>
      </c>
    </row>
    <row r="3997" customFormat="false" ht="14.25" hidden="false" customHeight="false" outlineLevel="0" collapsed="false">
      <c r="A3997" s="0" t="s">
        <v>105</v>
      </c>
      <c r="B3997" s="0" t="s">
        <v>106</v>
      </c>
      <c r="C3997" s="0" t="s">
        <v>65</v>
      </c>
      <c r="D3997" s="0" t="s">
        <v>204</v>
      </c>
      <c r="E3997" s="0" t="n">
        <v>2027</v>
      </c>
      <c r="F3997" s="5" t="n">
        <v>54.3097672583689</v>
      </c>
      <c r="G3997" s="11" t="n">
        <v>0.0312</v>
      </c>
      <c r="H3997" s="5" t="n">
        <v>1.69446473846111</v>
      </c>
      <c r="I3997" s="5" t="n">
        <v>52.6153025199078</v>
      </c>
    </row>
    <row r="3998" customFormat="false" ht="14.25" hidden="false" customHeight="false" outlineLevel="0" collapsed="false">
      <c r="A3998" s="0" t="s">
        <v>105</v>
      </c>
      <c r="B3998" s="0" t="s">
        <v>106</v>
      </c>
      <c r="C3998" s="0" t="s">
        <v>65</v>
      </c>
      <c r="D3998" s="0" t="s">
        <v>204</v>
      </c>
      <c r="E3998" s="0" t="n">
        <v>2027</v>
      </c>
      <c r="F3998" s="5" t="n">
        <v>88.132842980716</v>
      </c>
      <c r="G3998" s="11" t="n">
        <v>0.0312</v>
      </c>
      <c r="H3998" s="5" t="n">
        <v>2.74974470099834</v>
      </c>
      <c r="I3998" s="5" t="n">
        <v>85.3830982797177</v>
      </c>
    </row>
    <row r="3999" customFormat="false" ht="14.25" hidden="false" customHeight="false" outlineLevel="0" collapsed="false">
      <c r="A3999" s="0" t="s">
        <v>105</v>
      </c>
      <c r="B3999" s="0" t="s">
        <v>106</v>
      </c>
      <c r="C3999" s="0" t="s">
        <v>65</v>
      </c>
      <c r="D3999" s="0" t="s">
        <v>204</v>
      </c>
      <c r="E3999" s="0" t="n">
        <v>2028</v>
      </c>
      <c r="F3999" s="5" t="n">
        <v>3.13341768130986</v>
      </c>
      <c r="G3999" s="11" t="n">
        <v>0.0348</v>
      </c>
      <c r="H3999" s="5" t="n">
        <v>0.109042935309583</v>
      </c>
      <c r="I3999" s="5" t="n">
        <v>3.02437474600028</v>
      </c>
    </row>
    <row r="4000" customFormat="false" ht="14.25" hidden="false" customHeight="false" outlineLevel="0" collapsed="false">
      <c r="A4000" s="0" t="s">
        <v>105</v>
      </c>
      <c r="B4000" s="0" t="s">
        <v>106</v>
      </c>
      <c r="C4000" s="0" t="s">
        <v>65</v>
      </c>
      <c r="D4000" s="0" t="s">
        <v>204</v>
      </c>
      <c r="E4000" s="0" t="n">
        <v>2028</v>
      </c>
      <c r="F4000" s="5" t="n">
        <v>55.3916300937853</v>
      </c>
      <c r="G4000" s="11" t="n">
        <v>0.0348</v>
      </c>
      <c r="H4000" s="5" t="n">
        <v>1.92762872726373</v>
      </c>
      <c r="I4000" s="5" t="n">
        <v>53.4640013665216</v>
      </c>
    </row>
    <row r="4001" customFormat="false" ht="14.25" hidden="false" customHeight="false" outlineLevel="0" collapsed="false">
      <c r="A4001" s="0" t="s">
        <v>105</v>
      </c>
      <c r="B4001" s="0" t="s">
        <v>106</v>
      </c>
      <c r="C4001" s="0" t="s">
        <v>65</v>
      </c>
      <c r="D4001" s="0" t="s">
        <v>204</v>
      </c>
      <c r="E4001" s="0" t="n">
        <v>2028</v>
      </c>
      <c r="F4001" s="5" t="n">
        <v>85.8367711278977</v>
      </c>
      <c r="G4001" s="11" t="n">
        <v>0.0348</v>
      </c>
      <c r="H4001" s="5" t="n">
        <v>2.98711963525084</v>
      </c>
      <c r="I4001" s="5" t="n">
        <v>82.8496514926469</v>
      </c>
    </row>
    <row r="4002" customFormat="false" ht="14.25" hidden="false" customHeight="false" outlineLevel="0" collapsed="false">
      <c r="A4002" s="0" t="s">
        <v>105</v>
      </c>
      <c r="B4002" s="0" t="s">
        <v>106</v>
      </c>
      <c r="C4002" s="0" t="s">
        <v>65</v>
      </c>
      <c r="D4002" s="0" t="s">
        <v>204</v>
      </c>
      <c r="E4002" s="0" t="n">
        <v>2029</v>
      </c>
      <c r="F4002" s="5" t="n">
        <v>3.4656254120576</v>
      </c>
      <c r="G4002" s="11" t="n">
        <v>0.0384</v>
      </c>
      <c r="H4002" s="5" t="n">
        <v>0.133080015823012</v>
      </c>
      <c r="I4002" s="5" t="n">
        <v>3.33254539623459</v>
      </c>
    </row>
    <row r="4003" customFormat="false" ht="14.25" hidden="false" customHeight="false" outlineLevel="0" collapsed="false">
      <c r="A4003" s="0" t="s">
        <v>105</v>
      </c>
      <c r="B4003" s="0" t="s">
        <v>106</v>
      </c>
      <c r="C4003" s="0" t="s">
        <v>65</v>
      </c>
      <c r="D4003" s="0" t="s">
        <v>204</v>
      </c>
      <c r="E4003" s="0" t="n">
        <v>2029</v>
      </c>
      <c r="F4003" s="5" t="n">
        <v>54.9012093996249</v>
      </c>
      <c r="G4003" s="11" t="n">
        <v>0.0384</v>
      </c>
      <c r="H4003" s="5" t="n">
        <v>2.1082064409456</v>
      </c>
      <c r="I4003" s="5" t="n">
        <v>52.7930029586793</v>
      </c>
    </row>
    <row r="4004" customFormat="false" ht="14.25" hidden="false" customHeight="false" outlineLevel="0" collapsed="false">
      <c r="A4004" s="0" t="s">
        <v>105</v>
      </c>
      <c r="B4004" s="0" t="s">
        <v>106</v>
      </c>
      <c r="C4004" s="0" t="s">
        <v>65</v>
      </c>
      <c r="D4004" s="0" t="s">
        <v>204</v>
      </c>
      <c r="E4004" s="0" t="n">
        <v>2029</v>
      </c>
      <c r="F4004" s="5" t="n">
        <v>82.0279844436636</v>
      </c>
      <c r="G4004" s="11" t="n">
        <v>0.0384</v>
      </c>
      <c r="H4004" s="5" t="n">
        <v>3.14987460263668</v>
      </c>
      <c r="I4004" s="5" t="n">
        <v>78.8781098410269</v>
      </c>
    </row>
    <row r="4005" customFormat="false" ht="14.25" hidden="false" customHeight="false" outlineLevel="0" collapsed="false">
      <c r="A4005" s="0" t="s">
        <v>105</v>
      </c>
      <c r="B4005" s="0" t="s">
        <v>106</v>
      </c>
      <c r="C4005" s="0" t="s">
        <v>65</v>
      </c>
      <c r="D4005" s="0" t="s">
        <v>204</v>
      </c>
      <c r="E4005" s="0" t="n">
        <v>2030</v>
      </c>
      <c r="F4005" s="5" t="n">
        <v>3.7563604079651</v>
      </c>
      <c r="G4005" s="11" t="n">
        <v>0.042</v>
      </c>
      <c r="H4005" s="5" t="n">
        <v>0.157767137134534</v>
      </c>
      <c r="I4005" s="5" t="n">
        <v>3.59859327083057</v>
      </c>
    </row>
    <row r="4006" customFormat="false" ht="14.25" hidden="false" customHeight="false" outlineLevel="0" collapsed="false">
      <c r="A4006" s="0" t="s">
        <v>105</v>
      </c>
      <c r="B4006" s="0" t="s">
        <v>106</v>
      </c>
      <c r="C4006" s="0" t="s">
        <v>65</v>
      </c>
      <c r="D4006" s="0" t="s">
        <v>204</v>
      </c>
      <c r="E4006" s="0" t="n">
        <v>2030</v>
      </c>
      <c r="F4006" s="5" t="n">
        <v>53.8493005311592</v>
      </c>
      <c r="G4006" s="11" t="n">
        <v>0.042</v>
      </c>
      <c r="H4006" s="5" t="n">
        <v>2.26167062230869</v>
      </c>
      <c r="I4006" s="5" t="n">
        <v>51.5876299088505</v>
      </c>
    </row>
    <row r="4007" customFormat="false" ht="14.25" hidden="false" customHeight="false" outlineLevel="0" collapsed="false">
      <c r="A4007" s="0" t="s">
        <v>105</v>
      </c>
      <c r="B4007" s="0" t="s">
        <v>106</v>
      </c>
      <c r="C4007" s="0" t="s">
        <v>65</v>
      </c>
      <c r="D4007" s="0" t="s">
        <v>204</v>
      </c>
      <c r="E4007" s="0" t="n">
        <v>2030</v>
      </c>
      <c r="F4007" s="5" t="n">
        <v>77.4157505398588</v>
      </c>
      <c r="G4007" s="11" t="n">
        <v>0.042</v>
      </c>
      <c r="H4007" s="5" t="n">
        <v>3.25146152267407</v>
      </c>
      <c r="I4007" s="5" t="n">
        <v>74.1642890171848</v>
      </c>
    </row>
    <row r="4008" customFormat="false" ht="14.25" hidden="false" customHeight="false" outlineLevel="0" collapsed="false">
      <c r="A4008" s="0" t="s">
        <v>105</v>
      </c>
      <c r="B4008" s="0" t="s">
        <v>106</v>
      </c>
      <c r="C4008" s="0" t="s">
        <v>65</v>
      </c>
      <c r="D4008" s="0" t="s">
        <v>204</v>
      </c>
      <c r="E4008" s="0" t="n">
        <v>2031</v>
      </c>
      <c r="F4008" s="5" t="n">
        <v>4.10516133392523</v>
      </c>
      <c r="G4008" s="11" t="n">
        <v>0.0456</v>
      </c>
      <c r="H4008" s="5" t="n">
        <v>0.18719535682699</v>
      </c>
      <c r="I4008" s="5" t="n">
        <v>3.91796597709824</v>
      </c>
    </row>
    <row r="4009" customFormat="false" ht="14.25" hidden="false" customHeight="false" outlineLevel="0" collapsed="false">
      <c r="A4009" s="0" t="s">
        <v>105</v>
      </c>
      <c r="B4009" s="0" t="s">
        <v>106</v>
      </c>
      <c r="C4009" s="0" t="s">
        <v>65</v>
      </c>
      <c r="D4009" s="0" t="s">
        <v>204</v>
      </c>
      <c r="E4009" s="0" t="n">
        <v>2031</v>
      </c>
      <c r="F4009" s="5" t="n">
        <v>53.0266990975034</v>
      </c>
      <c r="G4009" s="11" t="n">
        <v>0.0456</v>
      </c>
      <c r="H4009" s="5" t="n">
        <v>2.41801747884616</v>
      </c>
      <c r="I4009" s="5" t="n">
        <v>50.6086816186573</v>
      </c>
    </row>
    <row r="4010" customFormat="false" ht="14.25" hidden="false" customHeight="false" outlineLevel="0" collapsed="false">
      <c r="A4010" s="0" t="s">
        <v>105</v>
      </c>
      <c r="B4010" s="0" t="s">
        <v>106</v>
      </c>
      <c r="C4010" s="0" t="s">
        <v>65</v>
      </c>
      <c r="D4010" s="0" t="s">
        <v>204</v>
      </c>
      <c r="E4010" s="0" t="n">
        <v>2031</v>
      </c>
      <c r="F4010" s="5" t="n">
        <v>78.7221999006843</v>
      </c>
      <c r="G4010" s="11" t="n">
        <v>0.0456</v>
      </c>
      <c r="H4010" s="5" t="n">
        <v>3.58973231547121</v>
      </c>
      <c r="I4010" s="5" t="n">
        <v>75.1324675852131</v>
      </c>
    </row>
    <row r="4011" customFormat="false" ht="14.25" hidden="false" customHeight="false" outlineLevel="0" collapsed="false">
      <c r="A4011" s="0" t="s">
        <v>105</v>
      </c>
      <c r="B4011" s="0" t="s">
        <v>106</v>
      </c>
      <c r="C4011" s="0" t="s">
        <v>65</v>
      </c>
      <c r="D4011" s="0" t="s">
        <v>204</v>
      </c>
      <c r="E4011" s="0" t="n">
        <v>2032</v>
      </c>
      <c r="F4011" s="5" t="n">
        <v>4.47110803755144</v>
      </c>
      <c r="G4011" s="11" t="n">
        <v>0.0492</v>
      </c>
      <c r="H4011" s="5" t="n">
        <v>0.219978515447531</v>
      </c>
      <c r="I4011" s="5" t="n">
        <v>4.25112952210391</v>
      </c>
    </row>
    <row r="4012" customFormat="false" ht="14.25" hidden="false" customHeight="false" outlineLevel="0" collapsed="false">
      <c r="A4012" s="0" t="s">
        <v>105</v>
      </c>
      <c r="B4012" s="0" t="s">
        <v>106</v>
      </c>
      <c r="C4012" s="0" t="s">
        <v>65</v>
      </c>
      <c r="D4012" s="0" t="s">
        <v>204</v>
      </c>
      <c r="E4012" s="0" t="n">
        <v>2032</v>
      </c>
      <c r="F4012" s="5" t="n">
        <v>52.2986266844143</v>
      </c>
      <c r="G4012" s="11" t="n">
        <v>0.0492</v>
      </c>
      <c r="H4012" s="5" t="n">
        <v>2.57309243287318</v>
      </c>
      <c r="I4012" s="5" t="n">
        <v>49.7255342515411</v>
      </c>
    </row>
    <row r="4013" customFormat="false" ht="14.25" hidden="false" customHeight="false" outlineLevel="0" collapsed="false">
      <c r="A4013" s="0" t="s">
        <v>105</v>
      </c>
      <c r="B4013" s="0" t="s">
        <v>106</v>
      </c>
      <c r="C4013" s="0" t="s">
        <v>65</v>
      </c>
      <c r="D4013" s="0" t="s">
        <v>204</v>
      </c>
      <c r="E4013" s="0" t="n">
        <v>2032</v>
      </c>
      <c r="F4013" s="5" t="n">
        <v>80.4172556751193</v>
      </c>
      <c r="G4013" s="11" t="n">
        <v>0.0492</v>
      </c>
      <c r="H4013" s="5" t="n">
        <v>3.95652897921587</v>
      </c>
      <c r="I4013" s="5" t="n">
        <v>76.4607266959035</v>
      </c>
    </row>
    <row r="4014" customFormat="false" ht="14.25" hidden="false" customHeight="false" outlineLevel="0" collapsed="false">
      <c r="A4014" s="0" t="s">
        <v>105</v>
      </c>
      <c r="B4014" s="0" t="s">
        <v>106</v>
      </c>
      <c r="C4014" s="0" t="s">
        <v>65</v>
      </c>
      <c r="D4014" s="0" t="s">
        <v>204</v>
      </c>
      <c r="E4014" s="0" t="n">
        <v>2033</v>
      </c>
      <c r="F4014" s="5" t="n">
        <v>4.83891675237066</v>
      </c>
      <c r="G4014" s="11" t="n">
        <v>0.0528</v>
      </c>
      <c r="H4014" s="5" t="n">
        <v>0.255494804525171</v>
      </c>
      <c r="I4014" s="5" t="n">
        <v>4.58342194784549</v>
      </c>
    </row>
    <row r="4015" customFormat="false" ht="14.25" hidden="false" customHeight="false" outlineLevel="0" collapsed="false">
      <c r="A4015" s="0" t="s">
        <v>105</v>
      </c>
      <c r="B4015" s="0" t="s">
        <v>106</v>
      </c>
      <c r="C4015" s="0" t="s">
        <v>65</v>
      </c>
      <c r="D4015" s="0" t="s">
        <v>204</v>
      </c>
      <c r="E4015" s="0" t="n">
        <v>2033</v>
      </c>
      <c r="F4015" s="5" t="n">
        <v>51.3301404362616</v>
      </c>
      <c r="G4015" s="11" t="n">
        <v>0.0528</v>
      </c>
      <c r="H4015" s="5" t="n">
        <v>2.71023141503462</v>
      </c>
      <c r="I4015" s="5" t="n">
        <v>48.619909021227</v>
      </c>
    </row>
    <row r="4016" customFormat="false" ht="14.25" hidden="false" customHeight="false" outlineLevel="0" collapsed="false">
      <c r="A4016" s="0" t="s">
        <v>105</v>
      </c>
      <c r="B4016" s="0" t="s">
        <v>106</v>
      </c>
      <c r="C4016" s="0" t="s">
        <v>65</v>
      </c>
      <c r="D4016" s="0" t="s">
        <v>204</v>
      </c>
      <c r="E4016" s="0" t="n">
        <v>2033</v>
      </c>
      <c r="F4016" s="5" t="n">
        <v>81.6406788373854</v>
      </c>
      <c r="G4016" s="11" t="n">
        <v>0.0528</v>
      </c>
      <c r="H4016" s="5" t="n">
        <v>4.31062784261395</v>
      </c>
      <c r="I4016" s="5" t="n">
        <v>77.3300509947714</v>
      </c>
    </row>
    <row r="4017" customFormat="false" ht="14.25" hidden="false" customHeight="false" outlineLevel="0" collapsed="false">
      <c r="A4017" s="0" t="s">
        <v>105</v>
      </c>
      <c r="B4017" s="0" t="s">
        <v>106</v>
      </c>
      <c r="C4017" s="0" t="s">
        <v>65</v>
      </c>
      <c r="D4017" s="0" t="s">
        <v>204</v>
      </c>
      <c r="E4017" s="0" t="n">
        <v>2034</v>
      </c>
      <c r="F4017" s="5" t="n">
        <v>5.20685593173088</v>
      </c>
      <c r="G4017" s="11" t="n">
        <v>0.0564</v>
      </c>
      <c r="H4017" s="5" t="n">
        <v>0.293666674549622</v>
      </c>
      <c r="I4017" s="5" t="n">
        <v>4.91318925718126</v>
      </c>
    </row>
    <row r="4018" customFormat="false" ht="14.25" hidden="false" customHeight="false" outlineLevel="0" collapsed="false">
      <c r="A4018" s="0" t="s">
        <v>105</v>
      </c>
      <c r="B4018" s="0" t="s">
        <v>106</v>
      </c>
      <c r="C4018" s="0" t="s">
        <v>65</v>
      </c>
      <c r="D4018" s="0" t="s">
        <v>204</v>
      </c>
      <c r="E4018" s="0" t="n">
        <v>2034</v>
      </c>
      <c r="F4018" s="5" t="n">
        <v>50.3424035558827</v>
      </c>
      <c r="G4018" s="11" t="n">
        <v>0.0564</v>
      </c>
      <c r="H4018" s="5" t="n">
        <v>2.83931156055179</v>
      </c>
      <c r="I4018" s="5" t="n">
        <v>47.503091995331</v>
      </c>
    </row>
    <row r="4019" customFormat="false" ht="14.25" hidden="false" customHeight="false" outlineLevel="0" collapsed="false">
      <c r="A4019" s="0" t="s">
        <v>105</v>
      </c>
      <c r="B4019" s="0" t="s">
        <v>106</v>
      </c>
      <c r="C4019" s="0" t="s">
        <v>65</v>
      </c>
      <c r="D4019" s="0" t="s">
        <v>204</v>
      </c>
      <c r="E4019" s="0" t="n">
        <v>2034</v>
      </c>
      <c r="F4019" s="5" t="n">
        <v>82.7196578808546</v>
      </c>
      <c r="G4019" s="11" t="n">
        <v>0.0564</v>
      </c>
      <c r="H4019" s="5" t="n">
        <v>4.6653887044802</v>
      </c>
      <c r="I4019" s="5" t="n">
        <v>78.0542691763744</v>
      </c>
    </row>
    <row r="4020" customFormat="false" ht="14.25" hidden="false" customHeight="false" outlineLevel="0" collapsed="false">
      <c r="A4020" s="0" t="s">
        <v>105</v>
      </c>
      <c r="B4020" s="0" t="s">
        <v>106</v>
      </c>
      <c r="C4020" s="0" t="s">
        <v>65</v>
      </c>
      <c r="D4020" s="0" t="s">
        <v>204</v>
      </c>
      <c r="E4020" s="0" t="n">
        <v>2035</v>
      </c>
      <c r="F4020" s="5" t="n">
        <v>5.62730622288768</v>
      </c>
      <c r="G4020" s="11" t="n">
        <v>0.06</v>
      </c>
      <c r="H4020" s="5" t="n">
        <v>0.337638373373261</v>
      </c>
      <c r="I4020" s="5" t="n">
        <v>5.28966784951442</v>
      </c>
    </row>
    <row r="4021" customFormat="false" ht="14.25" hidden="false" customHeight="false" outlineLevel="0" collapsed="false">
      <c r="A4021" s="0" t="s">
        <v>105</v>
      </c>
      <c r="B4021" s="0" t="s">
        <v>106</v>
      </c>
      <c r="C4021" s="0" t="s">
        <v>65</v>
      </c>
      <c r="D4021" s="0" t="s">
        <v>204</v>
      </c>
      <c r="E4021" s="0" t="n">
        <v>2035</v>
      </c>
      <c r="F4021" s="5" t="n">
        <v>49.3627140514203</v>
      </c>
      <c r="G4021" s="11" t="n">
        <v>0.06</v>
      </c>
      <c r="H4021" s="5" t="n">
        <v>2.96176284308522</v>
      </c>
      <c r="I4021" s="5" t="n">
        <v>46.4009512083351</v>
      </c>
    </row>
    <row r="4022" customFormat="false" ht="14.25" hidden="false" customHeight="false" outlineLevel="0" collapsed="false">
      <c r="A4022" s="0" t="s">
        <v>105</v>
      </c>
      <c r="B4022" s="0" t="s">
        <v>106</v>
      </c>
      <c r="C4022" s="0" t="s">
        <v>65</v>
      </c>
      <c r="D4022" s="0" t="s">
        <v>204</v>
      </c>
      <c r="E4022" s="0" t="n">
        <v>2035</v>
      </c>
      <c r="F4022" s="5" t="n">
        <v>83.8125526441493</v>
      </c>
      <c r="G4022" s="11" t="n">
        <v>0.06</v>
      </c>
      <c r="H4022" s="5" t="n">
        <v>5.02875315864896</v>
      </c>
      <c r="I4022" s="5" t="n">
        <v>78.7837994855003</v>
      </c>
    </row>
    <row r="4023" customFormat="false" ht="14.25" hidden="false" customHeight="false" outlineLevel="0" collapsed="false">
      <c r="A4023" s="0" t="s">
        <v>105</v>
      </c>
      <c r="B4023" s="0" t="s">
        <v>106</v>
      </c>
      <c r="C4023" s="0" t="s">
        <v>65</v>
      </c>
      <c r="D4023" s="0" t="s">
        <v>204</v>
      </c>
      <c r="E4023" s="0" t="n">
        <v>2036</v>
      </c>
      <c r="F4023" s="5" t="n">
        <v>6.00183247579069</v>
      </c>
      <c r="G4023" s="11" t="n">
        <v>0.0648</v>
      </c>
      <c r="H4023" s="5" t="n">
        <v>0.388918744431237</v>
      </c>
      <c r="I4023" s="5" t="n">
        <v>5.61291373135945</v>
      </c>
    </row>
    <row r="4024" customFormat="false" ht="14.25" hidden="false" customHeight="false" outlineLevel="0" collapsed="false">
      <c r="A4024" s="0" t="s">
        <v>105</v>
      </c>
      <c r="B4024" s="0" t="s">
        <v>106</v>
      </c>
      <c r="C4024" s="0" t="s">
        <v>65</v>
      </c>
      <c r="D4024" s="0" t="s">
        <v>204</v>
      </c>
      <c r="E4024" s="0" t="n">
        <v>2036</v>
      </c>
      <c r="F4024" s="5" t="n">
        <v>48.1662326567802</v>
      </c>
      <c r="G4024" s="11" t="n">
        <v>0.0648</v>
      </c>
      <c r="H4024" s="5" t="n">
        <v>3.12117187615936</v>
      </c>
      <c r="I4024" s="5" t="n">
        <v>45.0450607806209</v>
      </c>
    </row>
    <row r="4025" customFormat="false" ht="14.25" hidden="false" customHeight="false" outlineLevel="0" collapsed="false">
      <c r="A4025" s="0" t="s">
        <v>105</v>
      </c>
      <c r="B4025" s="0" t="s">
        <v>106</v>
      </c>
      <c r="C4025" s="0" t="s">
        <v>65</v>
      </c>
      <c r="D4025" s="0" t="s">
        <v>204</v>
      </c>
      <c r="E4025" s="0" t="n">
        <v>2036</v>
      </c>
      <c r="F4025" s="5" t="n">
        <v>84.464227348652</v>
      </c>
      <c r="G4025" s="11" t="n">
        <v>0.0648</v>
      </c>
      <c r="H4025" s="5" t="n">
        <v>5.47328193219265</v>
      </c>
      <c r="I4025" s="5" t="n">
        <v>78.9909454164594</v>
      </c>
    </row>
    <row r="4026" customFormat="false" ht="14.25" hidden="false" customHeight="false" outlineLevel="0" collapsed="false">
      <c r="A4026" s="0" t="s">
        <v>105</v>
      </c>
      <c r="B4026" s="0" t="s">
        <v>106</v>
      </c>
      <c r="C4026" s="0" t="s">
        <v>65</v>
      </c>
      <c r="D4026" s="0" t="s">
        <v>204</v>
      </c>
      <c r="E4026" s="0" t="n">
        <v>2037</v>
      </c>
      <c r="F4026" s="5" t="n">
        <v>6.40115322077126</v>
      </c>
      <c r="G4026" s="11" t="n">
        <v>0.0696</v>
      </c>
      <c r="H4026" s="5" t="n">
        <v>0.44552026416568</v>
      </c>
      <c r="I4026" s="5" t="n">
        <v>5.95563295660558</v>
      </c>
    </row>
    <row r="4027" customFormat="false" ht="14.25" hidden="false" customHeight="false" outlineLevel="0" collapsed="false">
      <c r="A4027" s="0" t="s">
        <v>105</v>
      </c>
      <c r="B4027" s="0" t="s">
        <v>106</v>
      </c>
      <c r="C4027" s="0" t="s">
        <v>65</v>
      </c>
      <c r="D4027" s="0" t="s">
        <v>204</v>
      </c>
      <c r="E4027" s="0" t="n">
        <v>2037</v>
      </c>
      <c r="F4027" s="5" t="n">
        <v>47.1227306655754</v>
      </c>
      <c r="G4027" s="11" t="n">
        <v>0.0696</v>
      </c>
      <c r="H4027" s="5" t="n">
        <v>3.27974205432405</v>
      </c>
      <c r="I4027" s="5" t="n">
        <v>43.8429886112514</v>
      </c>
    </row>
    <row r="4028" customFormat="false" ht="14.25" hidden="false" customHeight="false" outlineLevel="0" collapsed="false">
      <c r="A4028" s="0" t="s">
        <v>105</v>
      </c>
      <c r="B4028" s="0" t="s">
        <v>106</v>
      </c>
      <c r="C4028" s="0" t="s">
        <v>65</v>
      </c>
      <c r="D4028" s="0" t="s">
        <v>204</v>
      </c>
      <c r="E4028" s="0" t="n">
        <v>2037</v>
      </c>
      <c r="F4028" s="5" t="n">
        <v>85.2067668242229</v>
      </c>
      <c r="G4028" s="11" t="n">
        <v>0.0696</v>
      </c>
      <c r="H4028" s="5" t="n">
        <v>5.93039097096591</v>
      </c>
      <c r="I4028" s="5" t="n">
        <v>79.276375853257</v>
      </c>
    </row>
    <row r="4029" customFormat="false" ht="14.25" hidden="false" customHeight="false" outlineLevel="0" collapsed="false">
      <c r="A4029" s="0" t="s">
        <v>105</v>
      </c>
      <c r="B4029" s="0" t="s">
        <v>106</v>
      </c>
      <c r="C4029" s="0" t="s">
        <v>65</v>
      </c>
      <c r="D4029" s="0" t="s">
        <v>204</v>
      </c>
      <c r="E4029" s="0" t="n">
        <v>2038</v>
      </c>
      <c r="F4029" s="5" t="n">
        <v>6.77744567749481</v>
      </c>
      <c r="G4029" s="11" t="n">
        <v>0.0744</v>
      </c>
      <c r="H4029" s="5" t="n">
        <v>0.504241958405614</v>
      </c>
      <c r="I4029" s="5" t="n">
        <v>6.27320371908919</v>
      </c>
    </row>
    <row r="4030" customFormat="false" ht="14.25" hidden="false" customHeight="false" outlineLevel="0" collapsed="false">
      <c r="A4030" s="0" t="s">
        <v>105</v>
      </c>
      <c r="B4030" s="0" t="s">
        <v>106</v>
      </c>
      <c r="C4030" s="0" t="s">
        <v>65</v>
      </c>
      <c r="D4030" s="0" t="s">
        <v>204</v>
      </c>
      <c r="E4030" s="0" t="n">
        <v>2038</v>
      </c>
      <c r="F4030" s="5" t="n">
        <v>46.1825356243506</v>
      </c>
      <c r="G4030" s="11" t="n">
        <v>0.0744</v>
      </c>
      <c r="H4030" s="5" t="n">
        <v>3.43598065045168</v>
      </c>
      <c r="I4030" s="5" t="n">
        <v>42.7465549738989</v>
      </c>
    </row>
    <row r="4031" customFormat="false" ht="14.25" hidden="false" customHeight="false" outlineLevel="0" collapsed="false">
      <c r="A4031" s="0" t="s">
        <v>105</v>
      </c>
      <c r="B4031" s="0" t="s">
        <v>106</v>
      </c>
      <c r="C4031" s="0" t="s">
        <v>65</v>
      </c>
      <c r="D4031" s="0" t="s">
        <v>204</v>
      </c>
      <c r="E4031" s="0" t="n">
        <v>2038</v>
      </c>
      <c r="F4031" s="5" t="n">
        <v>85.9101989742641</v>
      </c>
      <c r="G4031" s="11" t="n">
        <v>0.0744</v>
      </c>
      <c r="H4031" s="5" t="n">
        <v>6.39171880368525</v>
      </c>
      <c r="I4031" s="5" t="n">
        <v>79.5184801705788</v>
      </c>
    </row>
    <row r="4032" customFormat="false" ht="14.25" hidden="false" customHeight="false" outlineLevel="0" collapsed="false">
      <c r="A4032" s="0" t="s">
        <v>105</v>
      </c>
      <c r="B4032" s="0" t="s">
        <v>106</v>
      </c>
      <c r="C4032" s="0" t="s">
        <v>65</v>
      </c>
      <c r="D4032" s="0" t="s">
        <v>204</v>
      </c>
      <c r="E4032" s="0" t="n">
        <v>2039</v>
      </c>
      <c r="F4032" s="5" t="n">
        <v>7.20602467812576</v>
      </c>
      <c r="G4032" s="11" t="n">
        <v>0.0792</v>
      </c>
      <c r="H4032" s="5" t="n">
        <v>0.570717154507561</v>
      </c>
      <c r="I4032" s="5" t="n">
        <v>6.6353075236182</v>
      </c>
    </row>
    <row r="4033" customFormat="false" ht="14.25" hidden="false" customHeight="false" outlineLevel="0" collapsed="false">
      <c r="A4033" s="0" t="s">
        <v>105</v>
      </c>
      <c r="B4033" s="0" t="s">
        <v>106</v>
      </c>
      <c r="C4033" s="0" t="s">
        <v>65</v>
      </c>
      <c r="D4033" s="0" t="s">
        <v>204</v>
      </c>
      <c r="E4033" s="0" t="n">
        <v>2039</v>
      </c>
      <c r="F4033" s="5" t="n">
        <v>46.0482712855814</v>
      </c>
      <c r="G4033" s="11" t="n">
        <v>0.0792</v>
      </c>
      <c r="H4033" s="5" t="n">
        <v>3.64702308581805</v>
      </c>
      <c r="I4033" s="5" t="n">
        <v>42.4012481997634</v>
      </c>
    </row>
    <row r="4034" customFormat="false" ht="14.25" hidden="false" customHeight="false" outlineLevel="0" collapsed="false">
      <c r="A4034" s="0" t="s">
        <v>105</v>
      </c>
      <c r="B4034" s="0" t="s">
        <v>106</v>
      </c>
      <c r="C4034" s="0" t="s">
        <v>65</v>
      </c>
      <c r="D4034" s="0" t="s">
        <v>204</v>
      </c>
      <c r="E4034" s="0" t="n">
        <v>2039</v>
      </c>
      <c r="F4034" s="5" t="n">
        <v>86.5988916200752</v>
      </c>
      <c r="G4034" s="11" t="n">
        <v>0.0792</v>
      </c>
      <c r="H4034" s="5" t="n">
        <v>6.85863221630996</v>
      </c>
      <c r="I4034" s="5" t="n">
        <v>79.7402594037653</v>
      </c>
    </row>
    <row r="4035" customFormat="false" ht="14.25" hidden="false" customHeight="false" outlineLevel="0" collapsed="false">
      <c r="A4035" s="0" t="s">
        <v>105</v>
      </c>
      <c r="B4035" s="0" t="s">
        <v>106</v>
      </c>
      <c r="C4035" s="0" t="s">
        <v>65</v>
      </c>
      <c r="D4035" s="0" t="s">
        <v>204</v>
      </c>
      <c r="E4035" s="0" t="n">
        <v>2040</v>
      </c>
      <c r="F4035" s="5" t="n">
        <v>7.70603194950684</v>
      </c>
      <c r="G4035" s="11" t="n">
        <v>0.084</v>
      </c>
      <c r="H4035" s="5" t="n">
        <v>0.647306683758574</v>
      </c>
      <c r="I4035" s="5" t="n">
        <v>7.05872526574826</v>
      </c>
    </row>
    <row r="4036" customFormat="false" ht="14.25" hidden="false" customHeight="false" outlineLevel="0" collapsed="false">
      <c r="A4036" s="0" t="s">
        <v>105</v>
      </c>
      <c r="B4036" s="0" t="s">
        <v>106</v>
      </c>
      <c r="C4036" s="0" t="s">
        <v>65</v>
      </c>
      <c r="D4036" s="0" t="s">
        <v>204</v>
      </c>
      <c r="E4036" s="0" t="n">
        <v>2040</v>
      </c>
      <c r="F4036" s="5" t="n">
        <v>44.9957002615368</v>
      </c>
      <c r="G4036" s="11" t="n">
        <v>0.084</v>
      </c>
      <c r="H4036" s="5" t="n">
        <v>3.77963882196909</v>
      </c>
      <c r="I4036" s="5" t="n">
        <v>41.2160614395677</v>
      </c>
    </row>
    <row r="4037" customFormat="false" ht="14.25" hidden="false" customHeight="false" outlineLevel="0" collapsed="false">
      <c r="A4037" s="0" t="s">
        <v>105</v>
      </c>
      <c r="B4037" s="0" t="s">
        <v>106</v>
      </c>
      <c r="C4037" s="0" t="s">
        <v>65</v>
      </c>
      <c r="D4037" s="0" t="s">
        <v>204</v>
      </c>
      <c r="E4037" s="0" t="n">
        <v>2040</v>
      </c>
      <c r="F4037" s="5" t="n">
        <v>87.3024433154397</v>
      </c>
      <c r="G4037" s="11" t="n">
        <v>0.084</v>
      </c>
      <c r="H4037" s="5" t="n">
        <v>7.33340523849693</v>
      </c>
      <c r="I4037" s="5" t="n">
        <v>79.9690380769427</v>
      </c>
    </row>
    <row r="4038" customFormat="false" ht="14.25" hidden="false" customHeight="false" outlineLevel="0" collapsed="false">
      <c r="A4038" s="0" t="s">
        <v>105</v>
      </c>
      <c r="B4038" s="0" t="s">
        <v>106</v>
      </c>
      <c r="C4038" s="0" t="s">
        <v>65</v>
      </c>
      <c r="D4038" s="0" t="s">
        <v>205</v>
      </c>
      <c r="E4038" s="0" t="n">
        <v>2025</v>
      </c>
      <c r="F4038" s="5" t="n">
        <v>-0.0886596267382024</v>
      </c>
      <c r="G4038" s="11" t="n">
        <v>0.019702</v>
      </c>
      <c r="H4038" s="5" t="n">
        <v>-0.00174677196599606</v>
      </c>
      <c r="I4038" s="5" t="n">
        <v>-0.0869128547722063</v>
      </c>
    </row>
    <row r="4039" customFormat="false" ht="14.25" hidden="false" customHeight="false" outlineLevel="0" collapsed="false">
      <c r="A4039" s="0" t="s">
        <v>105</v>
      </c>
      <c r="B4039" s="0" t="s">
        <v>106</v>
      </c>
      <c r="C4039" s="0" t="s">
        <v>65</v>
      </c>
      <c r="D4039" s="0" t="s">
        <v>205</v>
      </c>
      <c r="E4039" s="0" t="n">
        <v>2026</v>
      </c>
      <c r="F4039" s="5" t="n">
        <v>-0.437426504048454</v>
      </c>
      <c r="G4039" s="11" t="n">
        <v>0.023282</v>
      </c>
      <c r="H4039" s="5" t="n">
        <v>-0.0101841638672561</v>
      </c>
      <c r="I4039" s="5" t="n">
        <v>-0.427242340181198</v>
      </c>
    </row>
    <row r="4040" customFormat="false" ht="14.25" hidden="false" customHeight="false" outlineLevel="0" collapsed="false">
      <c r="A4040" s="0" t="s">
        <v>105</v>
      </c>
      <c r="B4040" s="0" t="s">
        <v>106</v>
      </c>
      <c r="C4040" s="0" t="s">
        <v>65</v>
      </c>
      <c r="D4040" s="0" t="s">
        <v>205</v>
      </c>
      <c r="E4040" s="0" t="n">
        <v>2027</v>
      </c>
      <c r="F4040" s="5" t="n">
        <v>-0.593186064251863</v>
      </c>
      <c r="G4040" s="11" t="n">
        <v>0.026862</v>
      </c>
      <c r="H4040" s="5" t="n">
        <v>-0.0159341640579335</v>
      </c>
      <c r="I4040" s="5" t="n">
        <v>-0.577251900193929</v>
      </c>
    </row>
    <row r="4041" customFormat="false" ht="14.25" hidden="false" customHeight="false" outlineLevel="0" collapsed="false">
      <c r="A4041" s="0" t="s">
        <v>105</v>
      </c>
      <c r="B4041" s="0" t="s">
        <v>106</v>
      </c>
      <c r="C4041" s="0" t="s">
        <v>65</v>
      </c>
      <c r="D4041" s="0" t="s">
        <v>205</v>
      </c>
      <c r="E4041" s="0" t="n">
        <v>2028</v>
      </c>
      <c r="F4041" s="5" t="n">
        <v>-0.781096751522887</v>
      </c>
      <c r="G4041" s="11" t="n">
        <v>0.030442</v>
      </c>
      <c r="H4041" s="5" t="n">
        <v>-0.0237781473098597</v>
      </c>
      <c r="I4041" s="5" t="n">
        <v>-0.757318604213028</v>
      </c>
    </row>
    <row r="4042" customFormat="false" ht="14.25" hidden="false" customHeight="false" outlineLevel="0" collapsed="false">
      <c r="A4042" s="0" t="s">
        <v>105</v>
      </c>
      <c r="B4042" s="0" t="s">
        <v>106</v>
      </c>
      <c r="C4042" s="0" t="s">
        <v>65</v>
      </c>
      <c r="D4042" s="0" t="s">
        <v>205</v>
      </c>
      <c r="E4042" s="0" t="n">
        <v>2029</v>
      </c>
      <c r="F4042" s="5" t="n">
        <v>-0.875414391416278</v>
      </c>
      <c r="G4042" s="11" t="n">
        <v>0.034022</v>
      </c>
      <c r="H4042" s="5" t="n">
        <v>-0.0297833484247646</v>
      </c>
      <c r="I4042" s="5" t="n">
        <v>-0.845631042991513</v>
      </c>
    </row>
    <row r="4043" customFormat="false" ht="14.25" hidden="false" customHeight="false" outlineLevel="0" collapsed="false">
      <c r="A4043" s="0" t="s">
        <v>105</v>
      </c>
      <c r="B4043" s="0" t="s">
        <v>106</v>
      </c>
      <c r="C4043" s="0" t="s">
        <v>65</v>
      </c>
      <c r="D4043" s="0" t="s">
        <v>205</v>
      </c>
      <c r="E4043" s="0" t="n">
        <v>2030</v>
      </c>
      <c r="F4043" s="5" t="n">
        <v>-1.11557255994565</v>
      </c>
      <c r="G4043" s="11" t="n">
        <v>0.037602</v>
      </c>
      <c r="H4043" s="5" t="n">
        <v>-0.0419477593990763</v>
      </c>
      <c r="I4043" s="5" t="n">
        <v>-1.07362480054657</v>
      </c>
    </row>
    <row r="4044" customFormat="false" ht="14.25" hidden="false" customHeight="false" outlineLevel="0" collapsed="false">
      <c r="A4044" s="0" t="s">
        <v>105</v>
      </c>
      <c r="B4044" s="0" t="s">
        <v>106</v>
      </c>
      <c r="C4044" s="0" t="s">
        <v>65</v>
      </c>
      <c r="D4044" s="0" t="s">
        <v>205</v>
      </c>
      <c r="E4044" s="0" t="n">
        <v>2031</v>
      </c>
      <c r="F4044" s="5" t="n">
        <v>-1.17841436345114</v>
      </c>
      <c r="G4044" s="11" t="n">
        <v>0.0409792</v>
      </c>
      <c r="H4044" s="5" t="n">
        <v>-0.0482904778827369</v>
      </c>
      <c r="I4044" s="5" t="n">
        <v>-1.1301238855684</v>
      </c>
    </row>
    <row r="4045" customFormat="false" ht="14.25" hidden="false" customHeight="false" outlineLevel="0" collapsed="false">
      <c r="A4045" s="0" t="s">
        <v>105</v>
      </c>
      <c r="B4045" s="0" t="s">
        <v>106</v>
      </c>
      <c r="C4045" s="0" t="s">
        <v>65</v>
      </c>
      <c r="D4045" s="0" t="s">
        <v>205</v>
      </c>
      <c r="E4045" s="0" t="n">
        <v>2032</v>
      </c>
      <c r="F4045" s="5" t="n">
        <v>-1.13911922955038</v>
      </c>
      <c r="G4045" s="11" t="n">
        <v>0.0443564</v>
      </c>
      <c r="H4045" s="5" t="n">
        <v>-0.0505272281936283</v>
      </c>
      <c r="I4045" s="5" t="n">
        <v>-1.08859200135675</v>
      </c>
    </row>
    <row r="4046" customFormat="false" ht="14.25" hidden="false" customHeight="false" outlineLevel="0" collapsed="false">
      <c r="A4046" s="0" t="s">
        <v>105</v>
      </c>
      <c r="B4046" s="0" t="s">
        <v>106</v>
      </c>
      <c r="C4046" s="0" t="s">
        <v>65</v>
      </c>
      <c r="D4046" s="0" t="s">
        <v>205</v>
      </c>
      <c r="E4046" s="0" t="n">
        <v>2033</v>
      </c>
      <c r="F4046" s="5" t="n">
        <v>-1.0886948055712</v>
      </c>
      <c r="G4046" s="11" t="n">
        <v>0.0477336</v>
      </c>
      <c r="H4046" s="5" t="n">
        <v>-0.0519673223712136</v>
      </c>
      <c r="I4046" s="5" t="n">
        <v>-1.03672748319999</v>
      </c>
    </row>
    <row r="4047" customFormat="false" ht="14.25" hidden="false" customHeight="false" outlineLevel="0" collapsed="false">
      <c r="A4047" s="0" t="s">
        <v>105</v>
      </c>
      <c r="B4047" s="0" t="s">
        <v>106</v>
      </c>
      <c r="C4047" s="0" t="s">
        <v>65</v>
      </c>
      <c r="D4047" s="0" t="s">
        <v>205</v>
      </c>
      <c r="E4047" s="0" t="n">
        <v>2034</v>
      </c>
      <c r="F4047" s="5" t="n">
        <v>-1.35670802975494</v>
      </c>
      <c r="G4047" s="11" t="n">
        <v>0.0511108</v>
      </c>
      <c r="H4047" s="5" t="n">
        <v>-0.0693424327671986</v>
      </c>
      <c r="I4047" s="5" t="n">
        <v>-1.28736559698774</v>
      </c>
    </row>
    <row r="4048" customFormat="false" ht="14.25" hidden="false" customHeight="false" outlineLevel="0" collapsed="false">
      <c r="A4048" s="0" t="s">
        <v>105</v>
      </c>
      <c r="B4048" s="0" t="s">
        <v>106</v>
      </c>
      <c r="C4048" s="0" t="s">
        <v>65</v>
      </c>
      <c r="D4048" s="0" t="s">
        <v>205</v>
      </c>
      <c r="E4048" s="0" t="n">
        <v>2035</v>
      </c>
      <c r="F4048" s="5" t="n">
        <v>-1.61166622023083</v>
      </c>
      <c r="G4048" s="11" t="n">
        <v>0.054488</v>
      </c>
      <c r="H4048" s="5" t="n">
        <v>-0.0878164690079377</v>
      </c>
      <c r="I4048" s="5" t="n">
        <v>-1.5238497512229</v>
      </c>
    </row>
    <row r="4049" customFormat="false" ht="14.25" hidden="false" customHeight="false" outlineLevel="0" collapsed="false">
      <c r="A4049" s="0" t="s">
        <v>105</v>
      </c>
      <c r="B4049" s="0" t="s">
        <v>106</v>
      </c>
      <c r="C4049" s="0" t="s">
        <v>65</v>
      </c>
      <c r="D4049" s="0" t="s">
        <v>205</v>
      </c>
      <c r="E4049" s="0" t="n">
        <v>2036</v>
      </c>
      <c r="F4049" s="5" t="n">
        <v>-1.75150380474671</v>
      </c>
      <c r="G4049" s="11" t="n">
        <v>0.0573894</v>
      </c>
      <c r="H4049" s="5" t="n">
        <v>-0.100517752452131</v>
      </c>
      <c r="I4049" s="5" t="n">
        <v>-1.65098605229458</v>
      </c>
    </row>
    <row r="4050" customFormat="false" ht="14.25" hidden="false" customHeight="false" outlineLevel="0" collapsed="false">
      <c r="A4050" s="0" t="s">
        <v>105</v>
      </c>
      <c r="B4050" s="0" t="s">
        <v>106</v>
      </c>
      <c r="C4050" s="0" t="s">
        <v>65</v>
      </c>
      <c r="D4050" s="0" t="s">
        <v>205</v>
      </c>
      <c r="E4050" s="0" t="n">
        <v>2037</v>
      </c>
      <c r="F4050" s="5" t="n">
        <v>-1.98746935696615</v>
      </c>
      <c r="G4050" s="11" t="n">
        <v>0.0602908</v>
      </c>
      <c r="H4050" s="5" t="n">
        <v>-0.119826117506975</v>
      </c>
      <c r="I4050" s="5" t="n">
        <v>-1.86764323945917</v>
      </c>
    </row>
    <row r="4051" customFormat="false" ht="14.25" hidden="false" customHeight="false" outlineLevel="0" collapsed="false">
      <c r="A4051" s="0" t="s">
        <v>105</v>
      </c>
      <c r="B4051" s="0" t="s">
        <v>106</v>
      </c>
      <c r="C4051" s="0" t="s">
        <v>65</v>
      </c>
      <c r="D4051" s="0" t="s">
        <v>205</v>
      </c>
      <c r="E4051" s="0" t="n">
        <v>2038</v>
      </c>
      <c r="F4051" s="5" t="n">
        <v>-2.24263331479874</v>
      </c>
      <c r="G4051" s="11" t="n">
        <v>0.0631922</v>
      </c>
      <c r="H4051" s="5" t="n">
        <v>-0.141716932955425</v>
      </c>
      <c r="I4051" s="5" t="n">
        <v>-2.10091638184331</v>
      </c>
    </row>
    <row r="4052" customFormat="false" ht="14.25" hidden="false" customHeight="false" outlineLevel="0" collapsed="false">
      <c r="A4052" s="0" t="s">
        <v>105</v>
      </c>
      <c r="B4052" s="0" t="s">
        <v>106</v>
      </c>
      <c r="C4052" s="0" t="s">
        <v>65</v>
      </c>
      <c r="D4052" s="0" t="s">
        <v>205</v>
      </c>
      <c r="E4052" s="0" t="n">
        <v>2039</v>
      </c>
      <c r="F4052" s="5" t="n">
        <v>-2.49016222974781</v>
      </c>
      <c r="G4052" s="11" t="n">
        <v>0.0660936</v>
      </c>
      <c r="H4052" s="5" t="n">
        <v>-0.16458378634806</v>
      </c>
      <c r="I4052" s="5" t="n">
        <v>-2.32557844339975</v>
      </c>
    </row>
    <row r="4053" customFormat="false" ht="14.25" hidden="false" customHeight="false" outlineLevel="0" collapsed="false">
      <c r="A4053" s="0" t="s">
        <v>105</v>
      </c>
      <c r="B4053" s="0" t="s">
        <v>106</v>
      </c>
      <c r="C4053" s="0" t="s">
        <v>65</v>
      </c>
      <c r="D4053" s="0" t="s">
        <v>205</v>
      </c>
      <c r="E4053" s="0" t="n">
        <v>2040</v>
      </c>
      <c r="F4053" s="5" t="n">
        <v>-2.59714340476364</v>
      </c>
      <c r="G4053" s="11" t="n">
        <v>0.068995</v>
      </c>
      <c r="H4053" s="5" t="n">
        <v>-0.179189909211668</v>
      </c>
      <c r="I4053" s="5" t="n">
        <v>-2.41795349555198</v>
      </c>
    </row>
    <row r="4054" customFormat="false" ht="14.25" hidden="false" customHeight="false" outlineLevel="0" collapsed="false">
      <c r="A4054" s="0" t="s">
        <v>105</v>
      </c>
      <c r="B4054" s="0" t="s">
        <v>106</v>
      </c>
      <c r="C4054" s="0" t="s">
        <v>65</v>
      </c>
      <c r="D4054" s="0" t="s">
        <v>206</v>
      </c>
      <c r="E4054" s="0" t="n">
        <v>2024</v>
      </c>
      <c r="F4054" s="5" t="n">
        <v>0</v>
      </c>
      <c r="G4054" s="11" t="n">
        <v>0.041803</v>
      </c>
      <c r="H4054" s="5" t="n">
        <v>0</v>
      </c>
      <c r="I4054" s="5" t="n">
        <v>0</v>
      </c>
    </row>
    <row r="4055" customFormat="false" ht="14.25" hidden="false" customHeight="false" outlineLevel="0" collapsed="false">
      <c r="A4055" s="0" t="s">
        <v>105</v>
      </c>
      <c r="B4055" s="0" t="s">
        <v>106</v>
      </c>
      <c r="C4055" s="0" t="s">
        <v>65</v>
      </c>
      <c r="D4055" s="0" t="s">
        <v>206</v>
      </c>
      <c r="E4055" s="0" t="n">
        <v>2025</v>
      </c>
      <c r="F4055" s="5" t="n">
        <v>13.5439912921976</v>
      </c>
      <c r="G4055" s="11" t="n">
        <v>0.041803</v>
      </c>
      <c r="H4055" s="5" t="n">
        <v>0.566179467987737</v>
      </c>
      <c r="I4055" s="5" t="n">
        <v>12.9778118242099</v>
      </c>
    </row>
    <row r="4056" customFormat="false" ht="14.25" hidden="false" customHeight="false" outlineLevel="0" collapsed="false">
      <c r="A4056" s="0" t="s">
        <v>105</v>
      </c>
      <c r="B4056" s="0" t="s">
        <v>106</v>
      </c>
      <c r="C4056" s="0" t="s">
        <v>65</v>
      </c>
      <c r="D4056" s="0" t="s">
        <v>206</v>
      </c>
      <c r="E4056" s="0" t="n">
        <v>2026</v>
      </c>
      <c r="F4056" s="5" t="n">
        <v>14.2148285081976</v>
      </c>
      <c r="G4056" s="11" t="n">
        <v>0.0487504</v>
      </c>
      <c r="H4056" s="5" t="n">
        <v>0.692978575706037</v>
      </c>
      <c r="I4056" s="5" t="n">
        <v>13.5218499324916</v>
      </c>
    </row>
    <row r="4057" customFormat="false" ht="14.25" hidden="false" customHeight="false" outlineLevel="0" collapsed="false">
      <c r="A4057" s="0" t="s">
        <v>105</v>
      </c>
      <c r="B4057" s="0" t="s">
        <v>106</v>
      </c>
      <c r="C4057" s="0" t="s">
        <v>65</v>
      </c>
      <c r="D4057" s="0" t="s">
        <v>206</v>
      </c>
      <c r="E4057" s="0" t="n">
        <v>2027</v>
      </c>
      <c r="F4057" s="5" t="n">
        <v>15.5786923931976</v>
      </c>
      <c r="G4057" s="11" t="n">
        <v>0.0556978</v>
      </c>
      <c r="H4057" s="5" t="n">
        <v>0.867698893177842</v>
      </c>
      <c r="I4057" s="5" t="n">
        <v>14.7109935000198</v>
      </c>
    </row>
    <row r="4058" customFormat="false" ht="14.25" hidden="false" customHeight="false" outlineLevel="0" collapsed="false">
      <c r="A4058" s="0" t="s">
        <v>105</v>
      </c>
      <c r="B4058" s="0" t="s">
        <v>106</v>
      </c>
      <c r="C4058" s="0" t="s">
        <v>65</v>
      </c>
      <c r="D4058" s="0" t="s">
        <v>206</v>
      </c>
      <c r="E4058" s="0" t="n">
        <v>2028</v>
      </c>
      <c r="F4058" s="5" t="n">
        <v>16.6272764441976</v>
      </c>
      <c r="G4058" s="11" t="n">
        <v>0.0626452</v>
      </c>
      <c r="H4058" s="5" t="n">
        <v>1.04161905830205</v>
      </c>
      <c r="I4058" s="5" t="n">
        <v>15.5856573858956</v>
      </c>
    </row>
    <row r="4059" customFormat="false" ht="14.25" hidden="false" customHeight="false" outlineLevel="0" collapsed="false">
      <c r="A4059" s="0" t="s">
        <v>105</v>
      </c>
      <c r="B4059" s="0" t="s">
        <v>106</v>
      </c>
      <c r="C4059" s="0" t="s">
        <v>65</v>
      </c>
      <c r="D4059" s="0" t="s">
        <v>206</v>
      </c>
      <c r="E4059" s="0" t="n">
        <v>2029</v>
      </c>
      <c r="F4059" s="5" t="n">
        <v>17.3505896081976</v>
      </c>
      <c r="G4059" s="11" t="n">
        <v>0.0695926</v>
      </c>
      <c r="H4059" s="5" t="n">
        <v>1.20747264236745</v>
      </c>
      <c r="I4059" s="5" t="n">
        <v>16.1431169658302</v>
      </c>
    </row>
    <row r="4060" customFormat="false" ht="14.25" hidden="false" customHeight="false" outlineLevel="0" collapsed="false">
      <c r="A4060" s="0" t="s">
        <v>105</v>
      </c>
      <c r="B4060" s="0" t="s">
        <v>106</v>
      </c>
      <c r="C4060" s="0" t="s">
        <v>65</v>
      </c>
      <c r="D4060" s="0" t="s">
        <v>206</v>
      </c>
      <c r="E4060" s="0" t="n">
        <v>2030</v>
      </c>
      <c r="F4060" s="5" t="n">
        <v>17.9493091481976</v>
      </c>
      <c r="G4060" s="11" t="n">
        <v>0.07654</v>
      </c>
      <c r="H4060" s="5" t="n">
        <v>1.37384012220305</v>
      </c>
      <c r="I4060" s="5" t="n">
        <v>16.5754690259946</v>
      </c>
    </row>
    <row r="4061" customFormat="false" ht="14.25" hidden="false" customHeight="false" outlineLevel="0" collapsed="false">
      <c r="A4061" s="0" t="s">
        <v>105</v>
      </c>
      <c r="B4061" s="0" t="s">
        <v>106</v>
      </c>
      <c r="C4061" s="0" t="s">
        <v>65</v>
      </c>
      <c r="D4061" s="0" t="s">
        <v>206</v>
      </c>
      <c r="E4061" s="0" t="n">
        <v>2031</v>
      </c>
      <c r="F4061" s="5" t="n">
        <v>18.4876391001976</v>
      </c>
      <c r="G4061" s="11" t="n">
        <v>0.0803348</v>
      </c>
      <c r="H4061" s="5" t="n">
        <v>1.48520078958656</v>
      </c>
      <c r="I4061" s="5" t="n">
        <v>17.0024383106111</v>
      </c>
    </row>
    <row r="4062" customFormat="false" ht="14.25" hidden="false" customHeight="false" outlineLevel="0" collapsed="false">
      <c r="A4062" s="0" t="s">
        <v>105</v>
      </c>
      <c r="B4062" s="0" t="s">
        <v>106</v>
      </c>
      <c r="C4062" s="0" t="s">
        <v>65</v>
      </c>
      <c r="D4062" s="0" t="s">
        <v>206</v>
      </c>
      <c r="E4062" s="0" t="n">
        <v>2032</v>
      </c>
      <c r="F4062" s="5" t="n">
        <v>19.0487930281976</v>
      </c>
      <c r="G4062" s="11" t="n">
        <v>0.0841296</v>
      </c>
      <c r="H4062" s="5" t="n">
        <v>1.60256733794505</v>
      </c>
      <c r="I4062" s="5" t="n">
        <v>17.4462256902526</v>
      </c>
    </row>
    <row r="4063" customFormat="false" ht="14.25" hidden="false" customHeight="false" outlineLevel="0" collapsed="false">
      <c r="A4063" s="0" t="s">
        <v>105</v>
      </c>
      <c r="B4063" s="0" t="s">
        <v>106</v>
      </c>
      <c r="C4063" s="0" t="s">
        <v>65</v>
      </c>
      <c r="D4063" s="0" t="s">
        <v>206</v>
      </c>
      <c r="E4063" s="0" t="n">
        <v>2033</v>
      </c>
      <c r="F4063" s="5" t="n">
        <v>19.5688205721976</v>
      </c>
      <c r="G4063" s="11" t="n">
        <v>0.0879244</v>
      </c>
      <c r="H4063" s="5" t="n">
        <v>1.72057680751813</v>
      </c>
      <c r="I4063" s="5" t="n">
        <v>17.8482437646795</v>
      </c>
    </row>
    <row r="4064" customFormat="false" ht="14.25" hidden="false" customHeight="false" outlineLevel="0" collapsed="false">
      <c r="A4064" s="0" t="s">
        <v>105</v>
      </c>
      <c r="B4064" s="0" t="s">
        <v>106</v>
      </c>
      <c r="C4064" s="0" t="s">
        <v>65</v>
      </c>
      <c r="D4064" s="0" t="s">
        <v>206</v>
      </c>
      <c r="E4064" s="0" t="n">
        <v>2034</v>
      </c>
      <c r="F4064" s="5" t="n">
        <v>20.0455707881976</v>
      </c>
      <c r="G4064" s="11" t="n">
        <v>0.0917192</v>
      </c>
      <c r="H4064" s="5" t="n">
        <v>1.83856371623685</v>
      </c>
      <c r="I4064" s="5" t="n">
        <v>18.2070070719608</v>
      </c>
    </row>
    <row r="4065" customFormat="false" ht="14.25" hidden="false" customHeight="false" outlineLevel="0" collapsed="false">
      <c r="A4065" s="0" t="s">
        <v>105</v>
      </c>
      <c r="B4065" s="0" t="s">
        <v>106</v>
      </c>
      <c r="C4065" s="0" t="s">
        <v>65</v>
      </c>
      <c r="D4065" s="0" t="s">
        <v>206</v>
      </c>
      <c r="E4065" s="0" t="n">
        <v>2035</v>
      </c>
      <c r="F4065" s="5" t="n">
        <v>20.6726767181976</v>
      </c>
      <c r="G4065" s="11" t="n">
        <v>0.095514</v>
      </c>
      <c r="H4065" s="5" t="n">
        <v>1.97453004406193</v>
      </c>
      <c r="I4065" s="5" t="n">
        <v>18.6981466741357</v>
      </c>
    </row>
    <row r="4066" customFormat="false" ht="14.25" hidden="false" customHeight="false" outlineLevel="0" collapsed="false">
      <c r="A4066" s="0" t="s">
        <v>105</v>
      </c>
      <c r="B4066" s="0" t="s">
        <v>106</v>
      </c>
      <c r="C4066" s="0" t="s">
        <v>65</v>
      </c>
      <c r="D4066" s="0" t="s">
        <v>206</v>
      </c>
      <c r="E4066" s="0" t="n">
        <v>2036</v>
      </c>
      <c r="F4066" s="5" t="n">
        <v>21.0827817981976</v>
      </c>
      <c r="G4066" s="11" t="n">
        <v>0.0969026</v>
      </c>
      <c r="H4066" s="5" t="n">
        <v>2.04297637147802</v>
      </c>
      <c r="I4066" s="5" t="n">
        <v>19.0398054267196</v>
      </c>
    </row>
    <row r="4067" customFormat="false" ht="14.25" hidden="false" customHeight="false" outlineLevel="0" collapsed="false">
      <c r="A4067" s="0" t="s">
        <v>105</v>
      </c>
      <c r="B4067" s="0" t="s">
        <v>106</v>
      </c>
      <c r="C4067" s="0" t="s">
        <v>65</v>
      </c>
      <c r="D4067" s="0" t="s">
        <v>206</v>
      </c>
      <c r="E4067" s="0" t="n">
        <v>2037</v>
      </c>
      <c r="F4067" s="5" t="n">
        <v>21.4606643361976</v>
      </c>
      <c r="G4067" s="11" t="n">
        <v>0.0982912</v>
      </c>
      <c r="H4067" s="5" t="n">
        <v>2.10939445040207</v>
      </c>
      <c r="I4067" s="5" t="n">
        <v>19.3512698857955</v>
      </c>
    </row>
    <row r="4068" customFormat="false" ht="14.25" hidden="false" customHeight="false" outlineLevel="0" collapsed="false">
      <c r="A4068" s="0" t="s">
        <v>105</v>
      </c>
      <c r="B4068" s="0" t="s">
        <v>106</v>
      </c>
      <c r="C4068" s="0" t="s">
        <v>65</v>
      </c>
      <c r="D4068" s="0" t="s">
        <v>206</v>
      </c>
      <c r="E4068" s="0" t="n">
        <v>2038</v>
      </c>
      <c r="F4068" s="5" t="n">
        <v>21.8063243321976</v>
      </c>
      <c r="G4068" s="11" t="n">
        <v>0.0996798</v>
      </c>
      <c r="H4068" s="5" t="n">
        <v>2.17365004816859</v>
      </c>
      <c r="I4068" s="5" t="n">
        <v>19.632674284029</v>
      </c>
    </row>
    <row r="4069" customFormat="false" ht="14.25" hidden="false" customHeight="false" outlineLevel="0" collapsed="false">
      <c r="A4069" s="0" t="s">
        <v>105</v>
      </c>
      <c r="B4069" s="0" t="s">
        <v>106</v>
      </c>
      <c r="C4069" s="0" t="s">
        <v>65</v>
      </c>
      <c r="D4069" s="0" t="s">
        <v>206</v>
      </c>
      <c r="E4069" s="0" t="n">
        <v>2039</v>
      </c>
      <c r="F4069" s="5" t="n">
        <v>22.1886008531976</v>
      </c>
      <c r="G4069" s="11" t="n">
        <v>0.1010684</v>
      </c>
      <c r="H4069" s="5" t="n">
        <v>2.24256638647132</v>
      </c>
      <c r="I4069" s="5" t="n">
        <v>19.9460344667263</v>
      </c>
    </row>
    <row r="4070" customFormat="false" ht="14.25" hidden="false" customHeight="false" outlineLevel="0" collapsed="false">
      <c r="A4070" s="0" t="s">
        <v>105</v>
      </c>
      <c r="B4070" s="0" t="s">
        <v>106</v>
      </c>
      <c r="C4070" s="0" t="s">
        <v>65</v>
      </c>
      <c r="D4070" s="0" t="s">
        <v>206</v>
      </c>
      <c r="E4070" s="0" t="n">
        <v>2040</v>
      </c>
      <c r="F4070" s="5" t="n">
        <v>22.7817885581976</v>
      </c>
      <c r="G4070" s="11" t="n">
        <v>0.102457</v>
      </c>
      <c r="H4070" s="5" t="n">
        <v>2.33415371030725</v>
      </c>
      <c r="I4070" s="5" t="n">
        <v>20.4476348478904</v>
      </c>
    </row>
    <row r="4071" customFormat="false" ht="14.25" hidden="false" customHeight="false" outlineLevel="0" collapsed="false">
      <c r="A4071" s="0" t="s">
        <v>105</v>
      </c>
      <c r="B4071" s="0" t="s">
        <v>106</v>
      </c>
      <c r="C4071" s="0" t="s">
        <v>65</v>
      </c>
      <c r="D4071" s="0" t="s">
        <v>207</v>
      </c>
      <c r="E4071" s="0" t="n">
        <v>2024</v>
      </c>
      <c r="F4071" s="5" t="n">
        <v>0</v>
      </c>
      <c r="G4071" s="11" t="n">
        <v>0.019702</v>
      </c>
      <c r="H4071" s="5" t="n">
        <v>0</v>
      </c>
      <c r="I4071" s="5" t="n">
        <v>0</v>
      </c>
    </row>
    <row r="4072" customFormat="false" ht="14.25" hidden="false" customHeight="false" outlineLevel="0" collapsed="false">
      <c r="A4072" s="0" t="s">
        <v>105</v>
      </c>
      <c r="B4072" s="0" t="s">
        <v>106</v>
      </c>
      <c r="C4072" s="0" t="s">
        <v>65</v>
      </c>
      <c r="D4072" s="0" t="s">
        <v>207</v>
      </c>
      <c r="E4072" s="0" t="n">
        <v>2025</v>
      </c>
      <c r="F4072" s="5" t="n">
        <v>66.1522887800852</v>
      </c>
      <c r="G4072" s="11" t="n">
        <v>0.019702</v>
      </c>
      <c r="H4072" s="5" t="n">
        <v>1.30333239354524</v>
      </c>
      <c r="I4072" s="5" t="n">
        <v>64.84895638654</v>
      </c>
    </row>
    <row r="4073" customFormat="false" ht="14.25" hidden="false" customHeight="false" outlineLevel="0" collapsed="false">
      <c r="A4073" s="0" t="s">
        <v>105</v>
      </c>
      <c r="B4073" s="0" t="s">
        <v>106</v>
      </c>
      <c r="C4073" s="0" t="s">
        <v>65</v>
      </c>
      <c r="D4073" s="0" t="s">
        <v>207</v>
      </c>
      <c r="E4073" s="0" t="n">
        <v>2026</v>
      </c>
      <c r="F4073" s="5" t="n">
        <v>62.0505500631027</v>
      </c>
      <c r="G4073" s="11" t="n">
        <v>0.023282</v>
      </c>
      <c r="H4073" s="5" t="n">
        <v>1.44466090656916</v>
      </c>
      <c r="I4073" s="5" t="n">
        <v>60.6058891565336</v>
      </c>
    </row>
    <row r="4074" customFormat="false" ht="14.25" hidden="false" customHeight="false" outlineLevel="0" collapsed="false">
      <c r="A4074" s="0" t="s">
        <v>105</v>
      </c>
      <c r="B4074" s="0" t="s">
        <v>106</v>
      </c>
      <c r="C4074" s="0" t="s">
        <v>65</v>
      </c>
      <c r="D4074" s="0" t="s">
        <v>207</v>
      </c>
      <c r="E4074" s="0" t="n">
        <v>2027</v>
      </c>
      <c r="F4074" s="5" t="n">
        <v>59.9387398579164</v>
      </c>
      <c r="G4074" s="11" t="n">
        <v>0.026862</v>
      </c>
      <c r="H4074" s="5" t="n">
        <v>1.61007443006335</v>
      </c>
      <c r="I4074" s="5" t="n">
        <v>58.328665427853</v>
      </c>
    </row>
    <row r="4075" customFormat="false" ht="14.25" hidden="false" customHeight="false" outlineLevel="0" collapsed="false">
      <c r="A4075" s="0" t="s">
        <v>105</v>
      </c>
      <c r="B4075" s="0" t="s">
        <v>106</v>
      </c>
      <c r="C4075" s="0" t="s">
        <v>65</v>
      </c>
      <c r="D4075" s="0" t="s">
        <v>207</v>
      </c>
      <c r="E4075" s="0" t="n">
        <v>2028</v>
      </c>
      <c r="F4075" s="5" t="n">
        <v>55.5525608177008</v>
      </c>
      <c r="G4075" s="11" t="n">
        <v>0.030442</v>
      </c>
      <c r="H4075" s="5" t="n">
        <v>1.69113105641245</v>
      </c>
      <c r="I4075" s="5" t="n">
        <v>53.8614297612884</v>
      </c>
    </row>
    <row r="4076" customFormat="false" ht="14.25" hidden="false" customHeight="false" outlineLevel="0" collapsed="false">
      <c r="A4076" s="0" t="s">
        <v>105</v>
      </c>
      <c r="B4076" s="0" t="s">
        <v>106</v>
      </c>
      <c r="C4076" s="0" t="s">
        <v>65</v>
      </c>
      <c r="D4076" s="0" t="s">
        <v>207</v>
      </c>
      <c r="E4076" s="0" t="n">
        <v>2029</v>
      </c>
      <c r="F4076" s="5" t="n">
        <v>50.3772200663206</v>
      </c>
      <c r="G4076" s="11" t="n">
        <v>0.034022</v>
      </c>
      <c r="H4076" s="5" t="n">
        <v>1.71393378109636</v>
      </c>
      <c r="I4076" s="5" t="n">
        <v>48.6632862852242</v>
      </c>
    </row>
    <row r="4077" customFormat="false" ht="14.25" hidden="false" customHeight="false" outlineLevel="0" collapsed="false">
      <c r="A4077" s="0" t="s">
        <v>105</v>
      </c>
      <c r="B4077" s="0" t="s">
        <v>106</v>
      </c>
      <c r="C4077" s="0" t="s">
        <v>65</v>
      </c>
      <c r="D4077" s="0" t="s">
        <v>207</v>
      </c>
      <c r="E4077" s="0" t="n">
        <v>2030</v>
      </c>
      <c r="F4077" s="5" t="n">
        <v>44.5494816340419</v>
      </c>
      <c r="G4077" s="11" t="n">
        <v>0.037602</v>
      </c>
      <c r="H4077" s="5" t="n">
        <v>1.67514960840324</v>
      </c>
      <c r="I4077" s="5" t="n">
        <v>42.8743320256387</v>
      </c>
    </row>
    <row r="4078" customFormat="false" ht="14.25" hidden="false" customHeight="false" outlineLevel="0" collapsed="false">
      <c r="A4078" s="0" t="s">
        <v>105</v>
      </c>
      <c r="B4078" s="0" t="s">
        <v>106</v>
      </c>
      <c r="C4078" s="0" t="s">
        <v>65</v>
      </c>
      <c r="D4078" s="0" t="s">
        <v>207</v>
      </c>
      <c r="E4078" s="0" t="n">
        <v>2031</v>
      </c>
      <c r="F4078" s="5" t="n">
        <v>45.4429494770073</v>
      </c>
      <c r="G4078" s="11" t="n">
        <v>0.0409792</v>
      </c>
      <c r="H4078" s="5" t="n">
        <v>1.86221571520818</v>
      </c>
      <c r="I4078" s="5" t="n">
        <v>43.5807337617992</v>
      </c>
    </row>
    <row r="4079" customFormat="false" ht="14.25" hidden="false" customHeight="false" outlineLevel="0" collapsed="false">
      <c r="A4079" s="0" t="s">
        <v>105</v>
      </c>
      <c r="B4079" s="0" t="s">
        <v>106</v>
      </c>
      <c r="C4079" s="0" t="s">
        <v>65</v>
      </c>
      <c r="D4079" s="0" t="s">
        <v>207</v>
      </c>
      <c r="E4079" s="0" t="n">
        <v>2032</v>
      </c>
      <c r="F4079" s="5" t="n">
        <v>46.6078330265612</v>
      </c>
      <c r="G4079" s="11" t="n">
        <v>0.0443564</v>
      </c>
      <c r="H4079" s="5" t="n">
        <v>2.06735568485936</v>
      </c>
      <c r="I4079" s="5" t="n">
        <v>44.5404773417018</v>
      </c>
    </row>
    <row r="4080" customFormat="false" ht="14.25" hidden="false" customHeight="false" outlineLevel="0" collapsed="false">
      <c r="A4080" s="0" t="s">
        <v>105</v>
      </c>
      <c r="B4080" s="0" t="s">
        <v>106</v>
      </c>
      <c r="C4080" s="0" t="s">
        <v>65</v>
      </c>
      <c r="D4080" s="0" t="s">
        <v>207</v>
      </c>
      <c r="E4080" s="0" t="n">
        <v>2033</v>
      </c>
      <c r="F4080" s="5" t="n">
        <v>47.4397341181005</v>
      </c>
      <c r="G4080" s="11" t="n">
        <v>0.0477336</v>
      </c>
      <c r="H4080" s="5" t="n">
        <v>2.26446929249976</v>
      </c>
      <c r="I4080" s="5" t="n">
        <v>45.1752648256008</v>
      </c>
    </row>
    <row r="4081" customFormat="false" ht="14.25" hidden="false" customHeight="false" outlineLevel="0" collapsed="false">
      <c r="A4081" s="0" t="s">
        <v>105</v>
      </c>
      <c r="B4081" s="0" t="s">
        <v>106</v>
      </c>
      <c r="C4081" s="0" t="s">
        <v>65</v>
      </c>
      <c r="D4081" s="0" t="s">
        <v>207</v>
      </c>
      <c r="E4081" s="0" t="n">
        <v>2034</v>
      </c>
      <c r="F4081" s="5" t="n">
        <v>48.1562087224946</v>
      </c>
      <c r="G4081" s="11" t="n">
        <v>0.0511108</v>
      </c>
      <c r="H4081" s="5" t="n">
        <v>2.46130235277368</v>
      </c>
      <c r="I4081" s="5" t="n">
        <v>45.6949063697209</v>
      </c>
    </row>
    <row r="4082" customFormat="false" ht="14.25" hidden="false" customHeight="false" outlineLevel="0" collapsed="false">
      <c r="A4082" s="0" t="s">
        <v>105</v>
      </c>
      <c r="B4082" s="0" t="s">
        <v>106</v>
      </c>
      <c r="C4082" s="0" t="s">
        <v>65</v>
      </c>
      <c r="D4082" s="0" t="s">
        <v>207</v>
      </c>
      <c r="E4082" s="0" t="n">
        <v>2035</v>
      </c>
      <c r="F4082" s="5" t="n">
        <v>48.8835118202972</v>
      </c>
      <c r="G4082" s="11" t="n">
        <v>0.054488</v>
      </c>
      <c r="H4082" s="5" t="n">
        <v>2.66356479206436</v>
      </c>
      <c r="I4082" s="5" t="n">
        <v>46.2199470282329</v>
      </c>
    </row>
    <row r="4083" customFormat="false" ht="14.25" hidden="false" customHeight="false" outlineLevel="0" collapsed="false">
      <c r="A4083" s="0" t="s">
        <v>105</v>
      </c>
      <c r="B4083" s="0" t="s">
        <v>106</v>
      </c>
      <c r="C4083" s="0" t="s">
        <v>65</v>
      </c>
      <c r="D4083" s="0" t="s">
        <v>207</v>
      </c>
      <c r="E4083" s="0" t="n">
        <v>2036</v>
      </c>
      <c r="F4083" s="5" t="n">
        <v>49.4038472544132</v>
      </c>
      <c r="G4083" s="11" t="n">
        <v>0.0573894</v>
      </c>
      <c r="H4083" s="5" t="n">
        <v>2.83525715162242</v>
      </c>
      <c r="I4083" s="5" t="n">
        <v>46.5685901027907</v>
      </c>
    </row>
    <row r="4084" customFormat="false" ht="14.25" hidden="false" customHeight="false" outlineLevel="0" collapsed="false">
      <c r="A4084" s="0" t="s">
        <v>105</v>
      </c>
      <c r="B4084" s="0" t="s">
        <v>106</v>
      </c>
      <c r="C4084" s="0" t="s">
        <v>65</v>
      </c>
      <c r="D4084" s="0" t="s">
        <v>207</v>
      </c>
      <c r="E4084" s="0" t="n">
        <v>2037</v>
      </c>
      <c r="F4084" s="5" t="n">
        <v>49.9744128873696</v>
      </c>
      <c r="G4084" s="11" t="n">
        <v>0.0602908</v>
      </c>
      <c r="H4084" s="5" t="n">
        <v>3.01299733250982</v>
      </c>
      <c r="I4084" s="5" t="n">
        <v>46.9614155548597</v>
      </c>
    </row>
    <row r="4085" customFormat="false" ht="14.25" hidden="false" customHeight="false" outlineLevel="0" collapsed="false">
      <c r="A4085" s="0" t="s">
        <v>105</v>
      </c>
      <c r="B4085" s="0" t="s">
        <v>106</v>
      </c>
      <c r="C4085" s="0" t="s">
        <v>65</v>
      </c>
      <c r="D4085" s="0" t="s">
        <v>207</v>
      </c>
      <c r="E4085" s="0" t="n">
        <v>2038</v>
      </c>
      <c r="F4085" s="5" t="n">
        <v>50.5236959176171</v>
      </c>
      <c r="G4085" s="11" t="n">
        <v>0.0631922</v>
      </c>
      <c r="H4085" s="5" t="n">
        <v>3.19270349716524</v>
      </c>
      <c r="I4085" s="5" t="n">
        <v>47.3309924204518</v>
      </c>
    </row>
    <row r="4086" customFormat="false" ht="14.25" hidden="false" customHeight="false" outlineLevel="0" collapsed="false">
      <c r="A4086" s="0" t="s">
        <v>105</v>
      </c>
      <c r="B4086" s="0" t="s">
        <v>106</v>
      </c>
      <c r="C4086" s="0" t="s">
        <v>65</v>
      </c>
      <c r="D4086" s="0" t="s">
        <v>207</v>
      </c>
      <c r="E4086" s="0" t="n">
        <v>2039</v>
      </c>
      <c r="F4086" s="5" t="n">
        <v>50.8303878701625</v>
      </c>
      <c r="G4086" s="11" t="n">
        <v>0.0660936</v>
      </c>
      <c r="H4086" s="5" t="n">
        <v>3.35956332373537</v>
      </c>
      <c r="I4086" s="5" t="n">
        <v>47.4708245464271</v>
      </c>
    </row>
    <row r="4087" customFormat="false" ht="14.25" hidden="false" customHeight="false" outlineLevel="0" collapsed="false">
      <c r="A4087" s="0" t="s">
        <v>105</v>
      </c>
      <c r="B4087" s="0" t="s">
        <v>106</v>
      </c>
      <c r="C4087" s="0" t="s">
        <v>65</v>
      </c>
      <c r="D4087" s="0" t="s">
        <v>207</v>
      </c>
      <c r="E4087" s="0" t="n">
        <v>2040</v>
      </c>
      <c r="F4087" s="5" t="n">
        <v>51.3386848715866</v>
      </c>
      <c r="G4087" s="11" t="n">
        <v>0.068995</v>
      </c>
      <c r="H4087" s="5" t="n">
        <v>3.54211256271512</v>
      </c>
      <c r="I4087" s="5" t="n">
        <v>47.7965723088715</v>
      </c>
    </row>
    <row r="4088" customFormat="false" ht="14.25" hidden="false" customHeight="false" outlineLevel="0" collapsed="false">
      <c r="A4088" s="0" t="s">
        <v>105</v>
      </c>
      <c r="B4088" s="0" t="s">
        <v>106</v>
      </c>
      <c r="C4088" s="0" t="s">
        <v>72</v>
      </c>
      <c r="D4088" s="0" t="s">
        <v>208</v>
      </c>
      <c r="E4088" s="0" t="n">
        <v>2024</v>
      </c>
      <c r="F4088" s="5" t="n">
        <v>0</v>
      </c>
      <c r="G4088" s="11" t="n">
        <v>0</v>
      </c>
      <c r="H4088" s="5" t="n">
        <v>0</v>
      </c>
      <c r="I4088" s="5" t="n">
        <v>0</v>
      </c>
    </row>
    <row r="4089" customFormat="false" ht="14.25" hidden="false" customHeight="false" outlineLevel="0" collapsed="false">
      <c r="A4089" s="0" t="s">
        <v>105</v>
      </c>
      <c r="B4089" s="0" t="s">
        <v>106</v>
      </c>
      <c r="C4089" s="0" t="s">
        <v>72</v>
      </c>
      <c r="D4089" s="0" t="s">
        <v>208</v>
      </c>
      <c r="E4089" s="0" t="n">
        <v>2025</v>
      </c>
      <c r="F4089" s="5" t="n">
        <v>44.6348351410055</v>
      </c>
      <c r="G4089" s="11" t="n">
        <v>0.019702</v>
      </c>
      <c r="H4089" s="5" t="n">
        <v>0.879395521948091</v>
      </c>
      <c r="I4089" s="5" t="n">
        <v>43.7554396190574</v>
      </c>
    </row>
    <row r="4090" customFormat="false" ht="14.25" hidden="false" customHeight="false" outlineLevel="0" collapsed="false">
      <c r="A4090" s="0" t="s">
        <v>105</v>
      </c>
      <c r="B4090" s="0" t="s">
        <v>106</v>
      </c>
      <c r="C4090" s="0" t="s">
        <v>72</v>
      </c>
      <c r="D4090" s="0" t="s">
        <v>208</v>
      </c>
      <c r="E4090" s="0" t="n">
        <v>2026</v>
      </c>
      <c r="F4090" s="5" t="n">
        <v>47.2192333616844</v>
      </c>
      <c r="G4090" s="11" t="n">
        <v>0.023282</v>
      </c>
      <c r="H4090" s="5" t="n">
        <v>1.09935819112674</v>
      </c>
      <c r="I4090" s="5" t="n">
        <v>46.1198751705576</v>
      </c>
    </row>
    <row r="4091" customFormat="false" ht="14.25" hidden="false" customHeight="false" outlineLevel="0" collapsed="false">
      <c r="A4091" s="0" t="s">
        <v>105</v>
      </c>
      <c r="B4091" s="0" t="s">
        <v>106</v>
      </c>
      <c r="C4091" s="0" t="s">
        <v>72</v>
      </c>
      <c r="D4091" s="0" t="s">
        <v>208</v>
      </c>
      <c r="E4091" s="0" t="n">
        <v>2027</v>
      </c>
      <c r="F4091" s="5" t="n">
        <v>50.9611514792923</v>
      </c>
      <c r="G4091" s="11" t="n">
        <v>0.026862</v>
      </c>
      <c r="H4091" s="5" t="n">
        <v>1.36891845103675</v>
      </c>
      <c r="I4091" s="5" t="n">
        <v>49.5922330282555</v>
      </c>
    </row>
    <row r="4092" customFormat="false" ht="14.25" hidden="false" customHeight="false" outlineLevel="0" collapsed="false">
      <c r="A4092" s="0" t="s">
        <v>105</v>
      </c>
      <c r="B4092" s="0" t="s">
        <v>106</v>
      </c>
      <c r="C4092" s="0" t="s">
        <v>72</v>
      </c>
      <c r="D4092" s="0" t="s">
        <v>208</v>
      </c>
      <c r="E4092" s="0" t="n">
        <v>2028</v>
      </c>
      <c r="F4092" s="5" t="n">
        <v>54.8584763236732</v>
      </c>
      <c r="G4092" s="11" t="n">
        <v>0.030442</v>
      </c>
      <c r="H4092" s="5" t="n">
        <v>1.67000173624526</v>
      </c>
      <c r="I4092" s="5" t="n">
        <v>53.188474587428</v>
      </c>
    </row>
    <row r="4093" customFormat="false" ht="14.25" hidden="false" customHeight="false" outlineLevel="0" collapsed="false">
      <c r="A4093" s="0" t="s">
        <v>105</v>
      </c>
      <c r="B4093" s="0" t="s">
        <v>106</v>
      </c>
      <c r="C4093" s="0" t="s">
        <v>72</v>
      </c>
      <c r="D4093" s="0" t="s">
        <v>208</v>
      </c>
      <c r="E4093" s="0" t="n">
        <v>2029</v>
      </c>
      <c r="F4093" s="5" t="n">
        <v>56.5584921836553</v>
      </c>
      <c r="G4093" s="11" t="n">
        <v>0.034022</v>
      </c>
      <c r="H4093" s="5" t="n">
        <v>1.92423302107232</v>
      </c>
      <c r="I4093" s="5" t="n">
        <v>54.634259162583</v>
      </c>
    </row>
    <row r="4094" customFormat="false" ht="14.25" hidden="false" customHeight="false" outlineLevel="0" collapsed="false">
      <c r="A4094" s="0" t="s">
        <v>105</v>
      </c>
      <c r="B4094" s="0" t="s">
        <v>106</v>
      </c>
      <c r="C4094" s="0" t="s">
        <v>72</v>
      </c>
      <c r="D4094" s="0" t="s">
        <v>208</v>
      </c>
      <c r="E4094" s="0" t="n">
        <v>2030</v>
      </c>
      <c r="F4094" s="5" t="n">
        <v>58.3357415910264</v>
      </c>
      <c r="G4094" s="11" t="n">
        <v>0.037602</v>
      </c>
      <c r="H4094" s="5" t="n">
        <v>2.19354055530578</v>
      </c>
      <c r="I4094" s="5" t="n">
        <v>56.1422010357207</v>
      </c>
    </row>
    <row r="4095" customFormat="false" ht="14.25" hidden="false" customHeight="false" outlineLevel="0" collapsed="false">
      <c r="A4095" s="0" t="s">
        <v>105</v>
      </c>
      <c r="B4095" s="0" t="s">
        <v>106</v>
      </c>
      <c r="C4095" s="0" t="s">
        <v>72</v>
      </c>
      <c r="D4095" s="0" t="s">
        <v>208</v>
      </c>
      <c r="E4095" s="0" t="n">
        <v>2031</v>
      </c>
      <c r="F4095" s="5" t="n">
        <v>59.0052344626873</v>
      </c>
      <c r="G4095" s="11" t="n">
        <v>0.0409792</v>
      </c>
      <c r="H4095" s="5" t="n">
        <v>2.41798730409336</v>
      </c>
      <c r="I4095" s="5" t="n">
        <v>56.587247158594</v>
      </c>
    </row>
    <row r="4096" customFormat="false" ht="14.25" hidden="false" customHeight="false" outlineLevel="0" collapsed="false">
      <c r="A4096" s="0" t="s">
        <v>105</v>
      </c>
      <c r="B4096" s="0" t="s">
        <v>106</v>
      </c>
      <c r="C4096" s="0" t="s">
        <v>72</v>
      </c>
      <c r="D4096" s="0" t="s">
        <v>208</v>
      </c>
      <c r="E4096" s="0" t="n">
        <v>2032</v>
      </c>
      <c r="F4096" s="5" t="n">
        <v>61.7855499083674</v>
      </c>
      <c r="G4096" s="11" t="n">
        <v>0.0443564</v>
      </c>
      <c r="H4096" s="5" t="n">
        <v>2.74058456595551</v>
      </c>
      <c r="I4096" s="5" t="n">
        <v>59.0449653424119</v>
      </c>
    </row>
    <row r="4097" customFormat="false" ht="14.25" hidden="false" customHeight="false" outlineLevel="0" collapsed="false">
      <c r="A4097" s="0" t="s">
        <v>105</v>
      </c>
      <c r="B4097" s="0" t="s">
        <v>106</v>
      </c>
      <c r="C4097" s="0" t="s">
        <v>72</v>
      </c>
      <c r="D4097" s="0" t="s">
        <v>208</v>
      </c>
      <c r="E4097" s="0" t="n">
        <v>2033</v>
      </c>
      <c r="F4097" s="5" t="n">
        <v>63.6947346299616</v>
      </c>
      <c r="G4097" s="11" t="n">
        <v>0.0477336</v>
      </c>
      <c r="H4097" s="5" t="n">
        <v>3.04037898493274</v>
      </c>
      <c r="I4097" s="5" t="n">
        <v>60.6543556450289</v>
      </c>
    </row>
    <row r="4098" customFormat="false" ht="14.25" hidden="false" customHeight="false" outlineLevel="0" collapsed="false">
      <c r="A4098" s="0" t="s">
        <v>105</v>
      </c>
      <c r="B4098" s="0" t="s">
        <v>106</v>
      </c>
      <c r="C4098" s="0" t="s">
        <v>72</v>
      </c>
      <c r="D4098" s="0" t="s">
        <v>208</v>
      </c>
      <c r="E4098" s="0" t="n">
        <v>2034</v>
      </c>
      <c r="F4098" s="5" t="n">
        <v>65.7486768800334</v>
      </c>
      <c r="G4098" s="11" t="n">
        <v>0.0511108</v>
      </c>
      <c r="H4098" s="5" t="n">
        <v>3.36046747428001</v>
      </c>
      <c r="I4098" s="5" t="n">
        <v>62.3882094057534</v>
      </c>
    </row>
    <row r="4099" customFormat="false" ht="14.25" hidden="false" customHeight="false" outlineLevel="0" collapsed="false">
      <c r="A4099" s="0" t="s">
        <v>105</v>
      </c>
      <c r="B4099" s="0" t="s">
        <v>106</v>
      </c>
      <c r="C4099" s="0" t="s">
        <v>72</v>
      </c>
      <c r="D4099" s="0" t="s">
        <v>208</v>
      </c>
      <c r="E4099" s="0" t="n">
        <v>2035</v>
      </c>
      <c r="F4099" s="5" t="n">
        <v>66.9561635797088</v>
      </c>
      <c r="G4099" s="11" t="n">
        <v>0.054488</v>
      </c>
      <c r="H4099" s="5" t="n">
        <v>3.64830744113118</v>
      </c>
      <c r="I4099" s="5" t="n">
        <v>63.3078561385777</v>
      </c>
    </row>
    <row r="4100" customFormat="false" ht="14.25" hidden="false" customHeight="false" outlineLevel="0" collapsed="false">
      <c r="A4100" s="0" t="s">
        <v>105</v>
      </c>
      <c r="B4100" s="0" t="s">
        <v>106</v>
      </c>
      <c r="C4100" s="0" t="s">
        <v>72</v>
      </c>
      <c r="D4100" s="0" t="s">
        <v>208</v>
      </c>
      <c r="E4100" s="0" t="n">
        <v>2036</v>
      </c>
      <c r="F4100" s="5" t="n">
        <v>67.7116510718213</v>
      </c>
      <c r="G4100" s="11" t="n">
        <v>0.0573894</v>
      </c>
      <c r="H4100" s="5" t="n">
        <v>3.88593102802118</v>
      </c>
      <c r="I4100" s="5" t="n">
        <v>63.8257200438001</v>
      </c>
    </row>
    <row r="4101" customFormat="false" ht="14.25" hidden="false" customHeight="false" outlineLevel="0" collapsed="false">
      <c r="A4101" s="0" t="s">
        <v>105</v>
      </c>
      <c r="B4101" s="0" t="s">
        <v>106</v>
      </c>
      <c r="C4101" s="0" t="s">
        <v>72</v>
      </c>
      <c r="D4101" s="0" t="s">
        <v>208</v>
      </c>
      <c r="E4101" s="0" t="n">
        <v>2037</v>
      </c>
      <c r="F4101" s="5" t="n">
        <v>69.5365940327319</v>
      </c>
      <c r="G4101" s="11" t="n">
        <v>0.0602908</v>
      </c>
      <c r="H4101" s="5" t="n">
        <v>4.19241688350864</v>
      </c>
      <c r="I4101" s="5" t="n">
        <v>65.3441771492233</v>
      </c>
    </row>
    <row r="4102" customFormat="false" ht="14.25" hidden="false" customHeight="false" outlineLevel="0" collapsed="false">
      <c r="A4102" s="0" t="s">
        <v>105</v>
      </c>
      <c r="B4102" s="0" t="s">
        <v>106</v>
      </c>
      <c r="C4102" s="0" t="s">
        <v>72</v>
      </c>
      <c r="D4102" s="0" t="s">
        <v>208</v>
      </c>
      <c r="E4102" s="0" t="n">
        <v>2038</v>
      </c>
      <c r="F4102" s="5" t="n">
        <v>70.4889261080808</v>
      </c>
      <c r="G4102" s="11" t="n">
        <v>0.0631922</v>
      </c>
      <c r="H4102" s="5" t="n">
        <v>4.45435031640706</v>
      </c>
      <c r="I4102" s="5" t="n">
        <v>66.0345757916737</v>
      </c>
    </row>
    <row r="4103" customFormat="false" ht="14.25" hidden="false" customHeight="false" outlineLevel="0" collapsed="false">
      <c r="A4103" s="0" t="s">
        <v>105</v>
      </c>
      <c r="B4103" s="0" t="s">
        <v>106</v>
      </c>
      <c r="C4103" s="0" t="s">
        <v>72</v>
      </c>
      <c r="D4103" s="0" t="s">
        <v>208</v>
      </c>
      <c r="E4103" s="0" t="n">
        <v>2039</v>
      </c>
      <c r="F4103" s="5" t="n">
        <v>72.6772134482268</v>
      </c>
      <c r="G4103" s="11" t="n">
        <v>0.0660936</v>
      </c>
      <c r="H4103" s="5" t="n">
        <v>4.80349867476173</v>
      </c>
      <c r="I4103" s="5" t="n">
        <v>67.8737147734651</v>
      </c>
    </row>
    <row r="4104" customFormat="false" ht="14.25" hidden="false" customHeight="false" outlineLevel="0" collapsed="false">
      <c r="A4104" s="0" t="s">
        <v>105</v>
      </c>
      <c r="B4104" s="0" t="s">
        <v>106</v>
      </c>
      <c r="C4104" s="0" t="s">
        <v>72</v>
      </c>
      <c r="D4104" s="0" t="s">
        <v>208</v>
      </c>
      <c r="E4104" s="0" t="n">
        <v>2040</v>
      </c>
      <c r="F4104" s="5" t="n">
        <v>73.4053660715293</v>
      </c>
      <c r="G4104" s="11" t="n">
        <v>0.068995</v>
      </c>
      <c r="H4104" s="5" t="n">
        <v>5.06460323210516</v>
      </c>
      <c r="I4104" s="5" t="n">
        <v>68.3407628394241</v>
      </c>
    </row>
    <row r="4105" customFormat="false" ht="14.25" hidden="false" customHeight="false" outlineLevel="0" collapsed="false">
      <c r="A4105" s="0" t="s">
        <v>105</v>
      </c>
      <c r="B4105" s="0" t="s">
        <v>106</v>
      </c>
      <c r="C4105" s="0" t="s">
        <v>72</v>
      </c>
      <c r="D4105" s="0" t="s">
        <v>209</v>
      </c>
      <c r="E4105" s="0" t="n">
        <v>2024</v>
      </c>
      <c r="F4105" s="5" t="n">
        <v>0</v>
      </c>
      <c r="G4105" s="11" t="n">
        <v>0</v>
      </c>
      <c r="H4105" s="5" t="n">
        <v>0</v>
      </c>
      <c r="I4105" s="5" t="n">
        <v>0</v>
      </c>
    </row>
    <row r="4106" customFormat="false" ht="14.25" hidden="false" customHeight="false" outlineLevel="0" collapsed="false">
      <c r="A4106" s="0" t="s">
        <v>105</v>
      </c>
      <c r="B4106" s="0" t="s">
        <v>106</v>
      </c>
      <c r="C4106" s="0" t="s">
        <v>72</v>
      </c>
      <c r="D4106" s="0" t="s">
        <v>209</v>
      </c>
      <c r="E4106" s="0" t="n">
        <v>2025</v>
      </c>
      <c r="F4106" s="5" t="n">
        <v>32.2582947317355</v>
      </c>
      <c r="G4106" s="11" t="n">
        <v>0.024</v>
      </c>
      <c r="H4106" s="5" t="n">
        <v>0.774199073561651</v>
      </c>
      <c r="I4106" s="5" t="n">
        <v>31.4840956581738</v>
      </c>
    </row>
    <row r="4107" customFormat="false" ht="14.25" hidden="false" customHeight="false" outlineLevel="0" collapsed="false">
      <c r="A4107" s="0" t="s">
        <v>105</v>
      </c>
      <c r="B4107" s="0" t="s">
        <v>106</v>
      </c>
      <c r="C4107" s="0" t="s">
        <v>72</v>
      </c>
      <c r="D4107" s="0" t="s">
        <v>209</v>
      </c>
      <c r="E4107" s="0" t="n">
        <v>2026</v>
      </c>
      <c r="F4107" s="5" t="n">
        <v>34.0346248098554</v>
      </c>
      <c r="G4107" s="11" t="n">
        <v>0.0276</v>
      </c>
      <c r="H4107" s="5" t="n">
        <v>0.939355644752008</v>
      </c>
      <c r="I4107" s="5" t="n">
        <v>33.0952691651034</v>
      </c>
    </row>
    <row r="4108" customFormat="false" ht="14.25" hidden="false" customHeight="false" outlineLevel="0" collapsed="false">
      <c r="A4108" s="0" t="s">
        <v>105</v>
      </c>
      <c r="B4108" s="0" t="s">
        <v>106</v>
      </c>
      <c r="C4108" s="0" t="s">
        <v>72</v>
      </c>
      <c r="D4108" s="0" t="s">
        <v>209</v>
      </c>
      <c r="E4108" s="0" t="n">
        <v>2027</v>
      </c>
      <c r="F4108" s="5" t="n">
        <v>36.7138327819582</v>
      </c>
      <c r="G4108" s="11" t="n">
        <v>0.0312</v>
      </c>
      <c r="H4108" s="5" t="n">
        <v>1.1454715827971</v>
      </c>
      <c r="I4108" s="5" t="n">
        <v>35.5683611991611</v>
      </c>
    </row>
    <row r="4109" customFormat="false" ht="14.25" hidden="false" customHeight="false" outlineLevel="0" collapsed="false">
      <c r="A4109" s="0" t="s">
        <v>105</v>
      </c>
      <c r="B4109" s="0" t="s">
        <v>106</v>
      </c>
      <c r="C4109" s="0" t="s">
        <v>72</v>
      </c>
      <c r="D4109" s="0" t="s">
        <v>209</v>
      </c>
      <c r="E4109" s="0" t="n">
        <v>2028</v>
      </c>
      <c r="F4109" s="5" t="n">
        <v>39.4291642600843</v>
      </c>
      <c r="G4109" s="11" t="n">
        <v>0.0348</v>
      </c>
      <c r="H4109" s="5" t="n">
        <v>1.37213491625094</v>
      </c>
      <c r="I4109" s="5" t="n">
        <v>38.0570293438334</v>
      </c>
    </row>
    <row r="4110" customFormat="false" ht="14.25" hidden="false" customHeight="false" outlineLevel="0" collapsed="false">
      <c r="A4110" s="0" t="s">
        <v>105</v>
      </c>
      <c r="B4110" s="0" t="s">
        <v>106</v>
      </c>
      <c r="C4110" s="0" t="s">
        <v>72</v>
      </c>
      <c r="D4110" s="0" t="s">
        <v>209</v>
      </c>
      <c r="E4110" s="0" t="n">
        <v>2029</v>
      </c>
      <c r="F4110" s="5" t="n">
        <v>40.6666807465555</v>
      </c>
      <c r="G4110" s="11" t="n">
        <v>0.0384</v>
      </c>
      <c r="H4110" s="5" t="n">
        <v>1.56160054066773</v>
      </c>
      <c r="I4110" s="5" t="n">
        <v>39.1050802058878</v>
      </c>
    </row>
    <row r="4111" customFormat="false" ht="14.25" hidden="false" customHeight="false" outlineLevel="0" collapsed="false">
      <c r="A4111" s="0" t="s">
        <v>105</v>
      </c>
      <c r="B4111" s="0" t="s">
        <v>106</v>
      </c>
      <c r="C4111" s="0" t="s">
        <v>72</v>
      </c>
      <c r="D4111" s="0" t="s">
        <v>209</v>
      </c>
      <c r="E4111" s="0" t="n">
        <v>2030</v>
      </c>
      <c r="F4111" s="5" t="n">
        <v>41.9174638094059</v>
      </c>
      <c r="G4111" s="11" t="n">
        <v>0.042</v>
      </c>
      <c r="H4111" s="5" t="n">
        <v>1.76053347999505</v>
      </c>
      <c r="I4111" s="5" t="n">
        <v>40.1569303294109</v>
      </c>
    </row>
    <row r="4112" customFormat="false" ht="14.25" hidden="false" customHeight="false" outlineLevel="0" collapsed="false">
      <c r="A4112" s="0" t="s">
        <v>105</v>
      </c>
      <c r="B4112" s="0" t="s">
        <v>106</v>
      </c>
      <c r="C4112" s="0" t="s">
        <v>72</v>
      </c>
      <c r="D4112" s="0" t="s">
        <v>209</v>
      </c>
      <c r="E4112" s="0" t="n">
        <v>2031</v>
      </c>
      <c r="F4112" s="5" t="n">
        <v>42.4658643276883</v>
      </c>
      <c r="G4112" s="11" t="n">
        <v>0.0456</v>
      </c>
      <c r="H4112" s="5" t="n">
        <v>1.93644341334259</v>
      </c>
      <c r="I4112" s="5" t="n">
        <v>40.5294209143457</v>
      </c>
    </row>
    <row r="4113" customFormat="false" ht="14.25" hidden="false" customHeight="false" outlineLevel="0" collapsed="false">
      <c r="A4113" s="0" t="s">
        <v>105</v>
      </c>
      <c r="B4113" s="0" t="s">
        <v>106</v>
      </c>
      <c r="C4113" s="0" t="s">
        <v>72</v>
      </c>
      <c r="D4113" s="0" t="s">
        <v>209</v>
      </c>
      <c r="E4113" s="0" t="n">
        <v>2032</v>
      </c>
      <c r="F4113" s="5" t="n">
        <v>44.3397906942853</v>
      </c>
      <c r="G4113" s="11" t="n">
        <v>0.0492</v>
      </c>
      <c r="H4113" s="5" t="n">
        <v>2.18151770215884</v>
      </c>
      <c r="I4113" s="5" t="n">
        <v>42.1582729921265</v>
      </c>
    </row>
    <row r="4114" customFormat="false" ht="14.25" hidden="false" customHeight="false" outlineLevel="0" collapsed="false">
      <c r="A4114" s="0" t="s">
        <v>105</v>
      </c>
      <c r="B4114" s="0" t="s">
        <v>106</v>
      </c>
      <c r="C4114" s="0" t="s">
        <v>72</v>
      </c>
      <c r="D4114" s="0" t="s">
        <v>209</v>
      </c>
      <c r="E4114" s="0" t="n">
        <v>2033</v>
      </c>
      <c r="F4114" s="5" t="n">
        <v>45.6511945571633</v>
      </c>
      <c r="G4114" s="11" t="n">
        <v>0.0528</v>
      </c>
      <c r="H4114" s="5" t="n">
        <v>2.41038307261822</v>
      </c>
      <c r="I4114" s="5" t="n">
        <v>43.2408114845451</v>
      </c>
    </row>
    <row r="4115" customFormat="false" ht="14.25" hidden="false" customHeight="false" outlineLevel="0" collapsed="false">
      <c r="A4115" s="0" t="s">
        <v>105</v>
      </c>
      <c r="B4115" s="0" t="s">
        <v>106</v>
      </c>
      <c r="C4115" s="0" t="s">
        <v>72</v>
      </c>
      <c r="D4115" s="0" t="s">
        <v>209</v>
      </c>
      <c r="E4115" s="0" t="n">
        <v>2034</v>
      </c>
      <c r="F4115" s="5" t="n">
        <v>47.0461509464553</v>
      </c>
      <c r="G4115" s="11" t="n">
        <v>0.0564</v>
      </c>
      <c r="H4115" s="5" t="n">
        <v>2.65340291338008</v>
      </c>
      <c r="I4115" s="5" t="n">
        <v>44.3927480330753</v>
      </c>
    </row>
    <row r="4116" customFormat="false" ht="14.25" hidden="false" customHeight="false" outlineLevel="0" collapsed="false">
      <c r="A4116" s="0" t="s">
        <v>105</v>
      </c>
      <c r="B4116" s="0" t="s">
        <v>106</v>
      </c>
      <c r="C4116" s="0" t="s">
        <v>72</v>
      </c>
      <c r="D4116" s="0" t="s">
        <v>209</v>
      </c>
      <c r="E4116" s="0" t="n">
        <v>2035</v>
      </c>
      <c r="F4116" s="5" t="n">
        <v>47.920784269574</v>
      </c>
      <c r="G4116" s="11" t="n">
        <v>0.06</v>
      </c>
      <c r="H4116" s="5" t="n">
        <v>2.87524705617444</v>
      </c>
      <c r="I4116" s="5" t="n">
        <v>45.0455372133995</v>
      </c>
    </row>
    <row r="4117" customFormat="false" ht="14.25" hidden="false" customHeight="false" outlineLevel="0" collapsed="false">
      <c r="A4117" s="0" t="s">
        <v>105</v>
      </c>
      <c r="B4117" s="0" t="s">
        <v>106</v>
      </c>
      <c r="C4117" s="0" t="s">
        <v>72</v>
      </c>
      <c r="D4117" s="0" t="s">
        <v>209</v>
      </c>
      <c r="E4117" s="0" t="n">
        <v>2036</v>
      </c>
      <c r="F4117" s="5" t="n">
        <v>48.4706312553384</v>
      </c>
      <c r="G4117" s="11" t="n">
        <v>0.0648</v>
      </c>
      <c r="H4117" s="5" t="n">
        <v>3.14089690534593</v>
      </c>
      <c r="I4117" s="5" t="n">
        <v>45.3297343499925</v>
      </c>
    </row>
    <row r="4118" customFormat="false" ht="14.25" hidden="false" customHeight="false" outlineLevel="0" collapsed="false">
      <c r="A4118" s="0" t="s">
        <v>105</v>
      </c>
      <c r="B4118" s="0" t="s">
        <v>106</v>
      </c>
      <c r="C4118" s="0" t="s">
        <v>72</v>
      </c>
      <c r="D4118" s="0" t="s">
        <v>209</v>
      </c>
      <c r="E4118" s="0" t="n">
        <v>2037</v>
      </c>
      <c r="F4118" s="5" t="n">
        <v>49.6846868977277</v>
      </c>
      <c r="G4118" s="11" t="n">
        <v>0.0696</v>
      </c>
      <c r="H4118" s="5" t="n">
        <v>3.45805420808185</v>
      </c>
      <c r="I4118" s="5" t="n">
        <v>46.2266326896459</v>
      </c>
    </row>
    <row r="4119" customFormat="false" ht="14.25" hidden="false" customHeight="false" outlineLevel="0" collapsed="false">
      <c r="A4119" s="0" t="s">
        <v>105</v>
      </c>
      <c r="B4119" s="0" t="s">
        <v>106</v>
      </c>
      <c r="C4119" s="0" t="s">
        <v>72</v>
      </c>
      <c r="D4119" s="0" t="s">
        <v>209</v>
      </c>
      <c r="E4119" s="0" t="n">
        <v>2038</v>
      </c>
      <c r="F4119" s="5" t="n">
        <v>50.3531340775428</v>
      </c>
      <c r="G4119" s="11" t="n">
        <v>0.0744</v>
      </c>
      <c r="H4119" s="5" t="n">
        <v>3.74627317536918</v>
      </c>
      <c r="I4119" s="5" t="n">
        <v>46.6068609021736</v>
      </c>
    </row>
    <row r="4120" customFormat="false" ht="14.25" hidden="false" customHeight="false" outlineLevel="0" collapsed="false">
      <c r="A4120" s="0" t="s">
        <v>105</v>
      </c>
      <c r="B4120" s="0" t="s">
        <v>106</v>
      </c>
      <c r="C4120" s="0" t="s">
        <v>72</v>
      </c>
      <c r="D4120" s="0" t="s">
        <v>209</v>
      </c>
      <c r="E4120" s="0" t="n">
        <v>2039</v>
      </c>
      <c r="F4120" s="5" t="n">
        <v>51.7959333032818</v>
      </c>
      <c r="G4120" s="11" t="n">
        <v>0.0792</v>
      </c>
      <c r="H4120" s="5" t="n">
        <v>4.10223791761992</v>
      </c>
      <c r="I4120" s="5" t="n">
        <v>47.6936953856619</v>
      </c>
    </row>
    <row r="4121" customFormat="false" ht="14.25" hidden="false" customHeight="false" outlineLevel="0" collapsed="false">
      <c r="A4121" s="0" t="s">
        <v>105</v>
      </c>
      <c r="B4121" s="0" t="s">
        <v>106</v>
      </c>
      <c r="C4121" s="0" t="s">
        <v>72</v>
      </c>
      <c r="D4121" s="0" t="s">
        <v>209</v>
      </c>
      <c r="E4121" s="0" t="n">
        <v>2040</v>
      </c>
      <c r="F4121" s="5" t="n">
        <v>52.334010006569</v>
      </c>
      <c r="G4121" s="11" t="n">
        <v>0.084</v>
      </c>
      <c r="H4121" s="5" t="n">
        <v>4.3960568405518</v>
      </c>
      <c r="I4121" s="5" t="n">
        <v>47.9379531660172</v>
      </c>
    </row>
    <row r="4122" customFormat="false" ht="14.25" hidden="false" customHeight="false" outlineLevel="0" collapsed="false">
      <c r="A4122" s="0" t="s">
        <v>105</v>
      </c>
      <c r="B4122" s="0" t="s">
        <v>106</v>
      </c>
      <c r="C4122" s="0" t="s">
        <v>75</v>
      </c>
      <c r="D4122" s="0" t="s">
        <v>210</v>
      </c>
      <c r="E4122" s="0" t="n">
        <v>2024</v>
      </c>
      <c r="F4122" s="5" t="n">
        <v>14.82399612</v>
      </c>
      <c r="G4122" s="11" t="n">
        <v>0</v>
      </c>
      <c r="H4122" s="5" t="n">
        <v>0</v>
      </c>
      <c r="I4122" s="5" t="n">
        <v>14.82399612</v>
      </c>
    </row>
    <row r="4123" customFormat="false" ht="14.25" hidden="false" customHeight="false" outlineLevel="0" collapsed="false">
      <c r="A4123" s="0" t="s">
        <v>105</v>
      </c>
      <c r="B4123" s="0" t="s">
        <v>106</v>
      </c>
      <c r="C4123" s="0" t="s">
        <v>75</v>
      </c>
      <c r="D4123" s="0" t="s">
        <v>210</v>
      </c>
      <c r="E4123" s="0" t="n">
        <v>2025</v>
      </c>
      <c r="F4123" s="5" t="n">
        <v>15.311304408</v>
      </c>
      <c r="G4123" s="11" t="n">
        <v>0.0318266997386184</v>
      </c>
      <c r="H4123" s="5" t="n">
        <v>0.487308288</v>
      </c>
      <c r="I4123" s="5" t="n">
        <v>14.82399612</v>
      </c>
    </row>
    <row r="4124" customFormat="false" ht="14.25" hidden="false" customHeight="false" outlineLevel="0" collapsed="false">
      <c r="A4124" s="0" t="s">
        <v>105</v>
      </c>
      <c r="B4124" s="0" t="s">
        <v>106</v>
      </c>
      <c r="C4124" s="0" t="s">
        <v>75</v>
      </c>
      <c r="D4124" s="0" t="s">
        <v>210</v>
      </c>
      <c r="E4124" s="0" t="n">
        <v>2026</v>
      </c>
      <c r="F4124" s="5" t="n">
        <v>37.3894954268236</v>
      </c>
      <c r="G4124" s="11" t="n">
        <v>0.126462167745391</v>
      </c>
      <c r="H4124" s="5" t="n">
        <v>4.7283566425825</v>
      </c>
      <c r="I4124" s="5" t="n">
        <v>32.6611387842411</v>
      </c>
    </row>
    <row r="4125" customFormat="false" ht="14.25" hidden="false" customHeight="false" outlineLevel="0" collapsed="false">
      <c r="A4125" s="0" t="s">
        <v>105</v>
      </c>
      <c r="B4125" s="0" t="s">
        <v>106</v>
      </c>
      <c r="C4125" s="0" t="s">
        <v>75</v>
      </c>
      <c r="D4125" s="0" t="s">
        <v>210</v>
      </c>
      <c r="E4125" s="0" t="n">
        <v>2027</v>
      </c>
      <c r="F4125" s="5" t="n">
        <v>100.527650783673</v>
      </c>
      <c r="G4125" s="11" t="n">
        <v>0.151191797061747</v>
      </c>
      <c r="H4125" s="5" t="n">
        <v>15.1989561763793</v>
      </c>
      <c r="I4125" s="5" t="n">
        <v>85.328694607294</v>
      </c>
    </row>
    <row r="4126" customFormat="false" ht="14.25" hidden="false" customHeight="false" outlineLevel="0" collapsed="false">
      <c r="A4126" s="0" t="s">
        <v>105</v>
      </c>
      <c r="B4126" s="0" t="s">
        <v>106</v>
      </c>
      <c r="C4126" s="0" t="s">
        <v>75</v>
      </c>
      <c r="D4126" s="0" t="s">
        <v>210</v>
      </c>
      <c r="E4126" s="0" t="n">
        <v>2028</v>
      </c>
      <c r="F4126" s="5" t="n">
        <v>169.255054048701</v>
      </c>
      <c r="G4126" s="11" t="n">
        <v>0.175392099237217</v>
      </c>
      <c r="H4126" s="5" t="n">
        <v>29.6859992361102</v>
      </c>
      <c r="I4126" s="5" t="n">
        <v>139.569054812591</v>
      </c>
    </row>
    <row r="4127" customFormat="false" ht="14.25" hidden="false" customHeight="false" outlineLevel="0" collapsed="false">
      <c r="A4127" s="0" t="s">
        <v>105</v>
      </c>
      <c r="B4127" s="0" t="s">
        <v>106</v>
      </c>
      <c r="C4127" s="0" t="s">
        <v>75</v>
      </c>
      <c r="D4127" s="0" t="s">
        <v>210</v>
      </c>
      <c r="E4127" s="0" t="n">
        <v>2029</v>
      </c>
      <c r="F4127" s="5" t="n">
        <v>236.737995354989</v>
      </c>
      <c r="G4127" s="11" t="n">
        <v>0.161183653926282</v>
      </c>
      <c r="H4127" s="5" t="n">
        <v>38.1582951145004</v>
      </c>
      <c r="I4127" s="5" t="n">
        <v>198.579700240489</v>
      </c>
    </row>
    <row r="4128" customFormat="false" ht="14.25" hidden="false" customHeight="false" outlineLevel="0" collapsed="false">
      <c r="A4128" s="0" t="s">
        <v>105</v>
      </c>
      <c r="B4128" s="0" t="s">
        <v>106</v>
      </c>
      <c r="C4128" s="0" t="s">
        <v>75</v>
      </c>
      <c r="D4128" s="0" t="s">
        <v>210</v>
      </c>
      <c r="E4128" s="0" t="n">
        <v>2030</v>
      </c>
      <c r="F4128" s="5" t="n">
        <v>301.728453925767</v>
      </c>
      <c r="G4128" s="11" t="n">
        <v>0.152091346903629</v>
      </c>
      <c r="H4128" s="5" t="n">
        <v>45.8902869567194</v>
      </c>
      <c r="I4128" s="5" t="n">
        <v>255.838166969048</v>
      </c>
    </row>
    <row r="4129" customFormat="false" ht="14.25" hidden="false" customHeight="false" outlineLevel="0" collapsed="false">
      <c r="A4129" s="0" t="s">
        <v>105</v>
      </c>
      <c r="B4129" s="0" t="s">
        <v>106</v>
      </c>
      <c r="C4129" s="0" t="s">
        <v>75</v>
      </c>
      <c r="D4129" s="0" t="s">
        <v>210</v>
      </c>
      <c r="E4129" s="0" t="n">
        <v>2031</v>
      </c>
      <c r="F4129" s="5" t="n">
        <v>361.839026912942</v>
      </c>
      <c r="G4129" s="11" t="n">
        <v>0.179931985579252</v>
      </c>
      <c r="H4129" s="5" t="n">
        <v>65.1064145725099</v>
      </c>
      <c r="I4129" s="5" t="n">
        <v>296.732612340432</v>
      </c>
    </row>
    <row r="4130" customFormat="false" ht="14.25" hidden="false" customHeight="false" outlineLevel="0" collapsed="false">
      <c r="A4130" s="0" t="s">
        <v>105</v>
      </c>
      <c r="B4130" s="0" t="s">
        <v>106</v>
      </c>
      <c r="C4130" s="0" t="s">
        <v>75</v>
      </c>
      <c r="D4130" s="0" t="s">
        <v>210</v>
      </c>
      <c r="E4130" s="0" t="n">
        <v>2032</v>
      </c>
      <c r="F4130" s="5" t="n">
        <v>417.351836707032</v>
      </c>
      <c r="G4130" s="11" t="n">
        <v>0.202177501154524</v>
      </c>
      <c r="H4130" s="5" t="n">
        <v>84.3791514476786</v>
      </c>
      <c r="I4130" s="5" t="n">
        <v>332.972685259353</v>
      </c>
    </row>
    <row r="4131" customFormat="false" ht="14.25" hidden="false" customHeight="false" outlineLevel="0" collapsed="false">
      <c r="A4131" s="0" t="s">
        <v>105</v>
      </c>
      <c r="B4131" s="0" t="s">
        <v>106</v>
      </c>
      <c r="C4131" s="0" t="s">
        <v>75</v>
      </c>
      <c r="D4131" s="0" t="s">
        <v>210</v>
      </c>
      <c r="E4131" s="0" t="n">
        <v>2033</v>
      </c>
      <c r="F4131" s="5" t="n">
        <v>456.729460515102</v>
      </c>
      <c r="G4131" s="11" t="n">
        <v>0.212980776346913</v>
      </c>
      <c r="H4131" s="5" t="n">
        <v>97.2745950810134</v>
      </c>
      <c r="I4131" s="5" t="n">
        <v>359.454865434089</v>
      </c>
    </row>
    <row r="4132" customFormat="false" ht="14.25" hidden="false" customHeight="false" outlineLevel="0" collapsed="false">
      <c r="A4132" s="0" t="s">
        <v>105</v>
      </c>
      <c r="B4132" s="0" t="s">
        <v>106</v>
      </c>
      <c r="C4132" s="0" t="s">
        <v>75</v>
      </c>
      <c r="D4132" s="0" t="s">
        <v>210</v>
      </c>
      <c r="E4132" s="0" t="n">
        <v>2034</v>
      </c>
      <c r="F4132" s="5" t="n">
        <v>509.919361986211</v>
      </c>
      <c r="G4132" s="11" t="n">
        <v>0.210937125411373</v>
      </c>
      <c r="H4132" s="5" t="n">
        <v>107.560924408973</v>
      </c>
      <c r="I4132" s="5" t="n">
        <v>402.358437577238</v>
      </c>
    </row>
    <row r="4133" customFormat="false" ht="14.25" hidden="false" customHeight="false" outlineLevel="0" collapsed="false">
      <c r="A4133" s="0" t="s">
        <v>105</v>
      </c>
      <c r="B4133" s="0" t="s">
        <v>106</v>
      </c>
      <c r="C4133" s="0" t="s">
        <v>75</v>
      </c>
      <c r="D4133" s="0" t="s">
        <v>210</v>
      </c>
      <c r="E4133" s="0" t="n">
        <v>2035</v>
      </c>
      <c r="F4133" s="5" t="n">
        <v>556.74211564379</v>
      </c>
      <c r="G4133" s="11" t="n">
        <v>0.202449832558453</v>
      </c>
      <c r="H4133" s="5" t="n">
        <v>112.712348090324</v>
      </c>
      <c r="I4133" s="5" t="n">
        <v>444.029767553466</v>
      </c>
    </row>
    <row r="4134" customFormat="false" ht="14.25" hidden="false" customHeight="false" outlineLevel="0" collapsed="false">
      <c r="A4134" s="0" t="s">
        <v>105</v>
      </c>
      <c r="B4134" s="0" t="s">
        <v>106</v>
      </c>
      <c r="C4134" s="0" t="s">
        <v>75</v>
      </c>
      <c r="D4134" s="0" t="s">
        <v>210</v>
      </c>
      <c r="E4134" s="0" t="n">
        <v>2036</v>
      </c>
      <c r="F4134" s="5" t="n">
        <v>604.74123947108</v>
      </c>
      <c r="G4134" s="11" t="n">
        <v>0.202449832558453</v>
      </c>
      <c r="H4134" s="5" t="n">
        <v>122.429762672111</v>
      </c>
      <c r="I4134" s="5" t="n">
        <v>482.311476798969</v>
      </c>
    </row>
    <row r="4135" customFormat="false" ht="14.25" hidden="false" customHeight="false" outlineLevel="0" collapsed="false">
      <c r="A4135" s="0" t="s">
        <v>105</v>
      </c>
      <c r="B4135" s="0" t="s">
        <v>106</v>
      </c>
      <c r="C4135" s="0" t="s">
        <v>75</v>
      </c>
      <c r="D4135" s="0" t="s">
        <v>210</v>
      </c>
      <c r="E4135" s="0" t="n">
        <v>2037</v>
      </c>
      <c r="F4135" s="5" t="n">
        <v>649.664874403218</v>
      </c>
      <c r="G4135" s="11" t="n">
        <v>0.202449832558453</v>
      </c>
      <c r="H4135" s="5" t="n">
        <v>131.52454504204</v>
      </c>
      <c r="I4135" s="5" t="n">
        <v>518.140329361178</v>
      </c>
    </row>
    <row r="4136" customFormat="false" ht="14.25" hidden="false" customHeight="false" outlineLevel="0" collapsed="false">
      <c r="A4136" s="0" t="s">
        <v>105</v>
      </c>
      <c r="B4136" s="0" t="s">
        <v>106</v>
      </c>
      <c r="C4136" s="0" t="s">
        <v>75</v>
      </c>
      <c r="D4136" s="0" t="s">
        <v>210</v>
      </c>
      <c r="E4136" s="0" t="n">
        <v>2038</v>
      </c>
      <c r="F4136" s="5" t="n">
        <v>690.176119785647</v>
      </c>
      <c r="G4136" s="11" t="n">
        <v>0.202449832558453</v>
      </c>
      <c r="H4136" s="5" t="n">
        <v>139.726039886447</v>
      </c>
      <c r="I4136" s="5" t="n">
        <v>550.4500798992</v>
      </c>
    </row>
    <row r="4137" customFormat="false" ht="14.25" hidden="false" customHeight="false" outlineLevel="0" collapsed="false">
      <c r="A4137" s="0" t="s">
        <v>105</v>
      </c>
      <c r="B4137" s="0" t="s">
        <v>106</v>
      </c>
      <c r="C4137" s="0" t="s">
        <v>75</v>
      </c>
      <c r="D4137" s="0" t="s">
        <v>210</v>
      </c>
      <c r="E4137" s="0" t="n">
        <v>2039</v>
      </c>
      <c r="F4137" s="5" t="n">
        <v>724.980715540551</v>
      </c>
      <c r="G4137" s="11" t="n">
        <v>0.202449832558453</v>
      </c>
      <c r="H4137" s="5" t="n">
        <v>146.772224469292</v>
      </c>
      <c r="I4137" s="5" t="n">
        <v>578.20849107126</v>
      </c>
    </row>
    <row r="4138" customFormat="false" ht="14.25" hidden="false" customHeight="false" outlineLevel="0" collapsed="false">
      <c r="A4138" s="0" t="s">
        <v>105</v>
      </c>
      <c r="B4138" s="0" t="s">
        <v>106</v>
      </c>
      <c r="C4138" s="0" t="s">
        <v>75</v>
      </c>
      <c r="D4138" s="0" t="s">
        <v>210</v>
      </c>
      <c r="E4138" s="0" t="n">
        <v>2040</v>
      </c>
      <c r="F4138" s="5" t="n">
        <v>752.892473088863</v>
      </c>
      <c r="G4138" s="11" t="n">
        <v>0.202449832558453</v>
      </c>
      <c r="H4138" s="5" t="n">
        <v>152.42295511136</v>
      </c>
      <c r="I4138" s="5" t="n">
        <v>600.469517977503</v>
      </c>
    </row>
    <row r="4139" customFormat="false" ht="14.25" hidden="false" customHeight="false" outlineLevel="0" collapsed="false">
      <c r="A4139" s="0" t="s">
        <v>105</v>
      </c>
      <c r="B4139" s="0" t="s">
        <v>106</v>
      </c>
      <c r="C4139" s="0" t="s">
        <v>76</v>
      </c>
      <c r="D4139" s="0" t="s">
        <v>210</v>
      </c>
      <c r="E4139" s="0" t="n">
        <v>2024</v>
      </c>
      <c r="F4139" s="5" t="n">
        <v>0.27575548</v>
      </c>
      <c r="G4139" s="11" t="n">
        <v>1</v>
      </c>
      <c r="H4139" s="5" t="n">
        <v>0.27575548</v>
      </c>
      <c r="I4139" s="5" t="n">
        <v>0</v>
      </c>
    </row>
    <row r="4140" customFormat="false" ht="14.25" hidden="false" customHeight="false" outlineLevel="0" collapsed="false">
      <c r="A4140" s="0" t="s">
        <v>105</v>
      </c>
      <c r="B4140" s="0" t="s">
        <v>106</v>
      </c>
      <c r="C4140" s="0" t="s">
        <v>76</v>
      </c>
      <c r="D4140" s="0" t="s">
        <v>210</v>
      </c>
      <c r="E4140" s="0" t="n">
        <v>2024</v>
      </c>
      <c r="F4140" s="5" t="n">
        <v>0</v>
      </c>
      <c r="G4140" s="11" t="n">
        <v>1</v>
      </c>
      <c r="H4140" s="5" t="n">
        <v>0</v>
      </c>
      <c r="I4140" s="5" t="n">
        <v>0</v>
      </c>
    </row>
    <row r="4141" customFormat="false" ht="14.25" hidden="false" customHeight="false" outlineLevel="0" collapsed="false">
      <c r="A4141" s="0" t="s">
        <v>105</v>
      </c>
      <c r="B4141" s="0" t="s">
        <v>106</v>
      </c>
      <c r="C4141" s="0" t="s">
        <v>76</v>
      </c>
      <c r="D4141" s="0" t="s">
        <v>210</v>
      </c>
      <c r="E4141" s="0" t="n">
        <v>2025</v>
      </c>
      <c r="F4141" s="5" t="n">
        <v>0.287573572</v>
      </c>
      <c r="G4141" s="11" t="n">
        <v>1</v>
      </c>
      <c r="H4141" s="5" t="n">
        <v>0.287573572</v>
      </c>
      <c r="I4141" s="5" t="n">
        <v>0</v>
      </c>
    </row>
    <row r="4142" customFormat="false" ht="14.25" hidden="false" customHeight="false" outlineLevel="0" collapsed="false">
      <c r="A4142" s="0" t="s">
        <v>105</v>
      </c>
      <c r="B4142" s="0" t="s">
        <v>106</v>
      </c>
      <c r="C4142" s="0" t="s">
        <v>76</v>
      </c>
      <c r="D4142" s="0" t="s">
        <v>210</v>
      </c>
      <c r="E4142" s="0" t="n">
        <v>2025</v>
      </c>
      <c r="F4142" s="5" t="n">
        <v>0</v>
      </c>
      <c r="G4142" s="11" t="n">
        <v>1</v>
      </c>
      <c r="H4142" s="5" t="n">
        <v>0</v>
      </c>
      <c r="I4142" s="5" t="n">
        <v>0</v>
      </c>
    </row>
    <row r="4143" customFormat="false" ht="14.25" hidden="false" customHeight="false" outlineLevel="0" collapsed="false">
      <c r="A4143" s="0" t="s">
        <v>105</v>
      </c>
      <c r="B4143" s="0" t="s">
        <v>106</v>
      </c>
      <c r="C4143" s="0" t="s">
        <v>76</v>
      </c>
      <c r="D4143" s="0" t="s">
        <v>210</v>
      </c>
      <c r="E4143" s="0" t="n">
        <v>2026</v>
      </c>
      <c r="F4143" s="5" t="n">
        <v>0.7320479448</v>
      </c>
      <c r="G4143" s="11" t="n">
        <v>1</v>
      </c>
      <c r="H4143" s="5" t="n">
        <v>0.7320479448</v>
      </c>
      <c r="I4143" s="5" t="n">
        <v>0</v>
      </c>
    </row>
    <row r="4144" customFormat="false" ht="14.25" hidden="false" customHeight="false" outlineLevel="0" collapsed="false">
      <c r="A4144" s="0" t="s">
        <v>105</v>
      </c>
      <c r="B4144" s="0" t="s">
        <v>106</v>
      </c>
      <c r="C4144" s="0" t="s">
        <v>76</v>
      </c>
      <c r="D4144" s="0" t="s">
        <v>210</v>
      </c>
      <c r="E4144" s="0" t="n">
        <v>2026</v>
      </c>
      <c r="F4144" s="5" t="n">
        <v>0</v>
      </c>
      <c r="G4144" s="11" t="n">
        <v>1</v>
      </c>
      <c r="H4144" s="5" t="n">
        <v>0</v>
      </c>
      <c r="I4144" s="5" t="n">
        <v>0</v>
      </c>
    </row>
    <row r="4145" customFormat="false" ht="14.25" hidden="false" customHeight="false" outlineLevel="0" collapsed="false">
      <c r="A4145" s="0" t="s">
        <v>105</v>
      </c>
      <c r="B4145" s="0" t="s">
        <v>106</v>
      </c>
      <c r="C4145" s="0" t="s">
        <v>76</v>
      </c>
      <c r="D4145" s="0" t="s">
        <v>210</v>
      </c>
      <c r="E4145" s="0" t="n">
        <v>2027</v>
      </c>
      <c r="F4145" s="5" t="n">
        <v>1.2008778444</v>
      </c>
      <c r="G4145" s="11" t="n">
        <v>1</v>
      </c>
      <c r="H4145" s="5" t="n">
        <v>1.2008778444</v>
      </c>
      <c r="I4145" s="5" t="n">
        <v>0</v>
      </c>
    </row>
    <row r="4146" customFormat="false" ht="14.25" hidden="false" customHeight="false" outlineLevel="0" collapsed="false">
      <c r="A4146" s="0" t="s">
        <v>105</v>
      </c>
      <c r="B4146" s="0" t="s">
        <v>106</v>
      </c>
      <c r="C4146" s="0" t="s">
        <v>76</v>
      </c>
      <c r="D4146" s="0" t="s">
        <v>210</v>
      </c>
      <c r="E4146" s="0" t="n">
        <v>2027</v>
      </c>
      <c r="F4146" s="5" t="n">
        <v>0</v>
      </c>
      <c r="G4146" s="11" t="n">
        <v>1</v>
      </c>
      <c r="H4146" s="5" t="n">
        <v>0</v>
      </c>
      <c r="I4146" s="5" t="n">
        <v>0</v>
      </c>
    </row>
    <row r="4147" customFormat="false" ht="14.25" hidden="false" customHeight="false" outlineLevel="0" collapsed="false">
      <c r="A4147" s="0" t="s">
        <v>105</v>
      </c>
      <c r="B4147" s="0" t="s">
        <v>106</v>
      </c>
      <c r="C4147" s="0" t="s">
        <v>76</v>
      </c>
      <c r="D4147" s="0" t="s">
        <v>210</v>
      </c>
      <c r="E4147" s="0" t="n">
        <v>2028</v>
      </c>
      <c r="F4147" s="5" t="n">
        <v>1.386984924</v>
      </c>
      <c r="G4147" s="11" t="n">
        <v>1</v>
      </c>
      <c r="H4147" s="5" t="n">
        <v>1.386984924</v>
      </c>
      <c r="I4147" s="5" t="n">
        <v>0</v>
      </c>
    </row>
    <row r="4148" customFormat="false" ht="14.25" hidden="false" customHeight="false" outlineLevel="0" collapsed="false">
      <c r="A4148" s="0" t="s">
        <v>105</v>
      </c>
      <c r="B4148" s="0" t="s">
        <v>106</v>
      </c>
      <c r="C4148" s="0" t="s">
        <v>76</v>
      </c>
      <c r="D4148" s="0" t="s">
        <v>210</v>
      </c>
      <c r="E4148" s="0" t="n">
        <v>2028</v>
      </c>
      <c r="F4148" s="5" t="n">
        <v>0</v>
      </c>
      <c r="G4148" s="11" t="n">
        <v>1</v>
      </c>
      <c r="H4148" s="5" t="n">
        <v>0</v>
      </c>
      <c r="I4148" s="5" t="n">
        <v>0</v>
      </c>
    </row>
    <row r="4149" customFormat="false" ht="14.25" hidden="false" customHeight="false" outlineLevel="0" collapsed="false">
      <c r="A4149" s="0" t="s">
        <v>105</v>
      </c>
      <c r="B4149" s="0" t="s">
        <v>106</v>
      </c>
      <c r="C4149" s="0" t="s">
        <v>76</v>
      </c>
      <c r="D4149" s="0" t="s">
        <v>210</v>
      </c>
      <c r="E4149" s="0" t="n">
        <v>2029</v>
      </c>
      <c r="F4149" s="5" t="n">
        <v>1.4050686</v>
      </c>
      <c r="G4149" s="11" t="n">
        <v>1</v>
      </c>
      <c r="H4149" s="5" t="n">
        <v>1.4050686</v>
      </c>
      <c r="I4149" s="5" t="n">
        <v>0</v>
      </c>
    </row>
    <row r="4150" customFormat="false" ht="14.25" hidden="false" customHeight="false" outlineLevel="0" collapsed="false">
      <c r="A4150" s="0" t="s">
        <v>105</v>
      </c>
      <c r="B4150" s="0" t="s">
        <v>106</v>
      </c>
      <c r="C4150" s="0" t="s">
        <v>76</v>
      </c>
      <c r="D4150" s="0" t="s">
        <v>210</v>
      </c>
      <c r="E4150" s="0" t="n">
        <v>2029</v>
      </c>
      <c r="F4150" s="5" t="n">
        <v>0</v>
      </c>
      <c r="G4150" s="11" t="n">
        <v>1</v>
      </c>
      <c r="H4150" s="5" t="n">
        <v>0</v>
      </c>
      <c r="I4150" s="5" t="n">
        <v>0</v>
      </c>
    </row>
    <row r="4151" customFormat="false" ht="14.25" hidden="false" customHeight="false" outlineLevel="0" collapsed="false">
      <c r="A4151" s="0" t="s">
        <v>105</v>
      </c>
      <c r="B4151" s="0" t="s">
        <v>106</v>
      </c>
      <c r="C4151" s="0" t="s">
        <v>76</v>
      </c>
      <c r="D4151" s="0" t="s">
        <v>210</v>
      </c>
      <c r="E4151" s="0" t="n">
        <v>2030</v>
      </c>
      <c r="F4151" s="5" t="n">
        <v>1.052118144</v>
      </c>
      <c r="G4151" s="11" t="n">
        <v>1</v>
      </c>
      <c r="H4151" s="5" t="n">
        <v>1.052118144</v>
      </c>
      <c r="I4151" s="5" t="n">
        <v>0</v>
      </c>
    </row>
    <row r="4152" customFormat="false" ht="14.25" hidden="false" customHeight="false" outlineLevel="0" collapsed="false">
      <c r="A4152" s="0" t="s">
        <v>105</v>
      </c>
      <c r="B4152" s="0" t="s">
        <v>106</v>
      </c>
      <c r="C4152" s="0" t="s">
        <v>76</v>
      </c>
      <c r="D4152" s="0" t="s">
        <v>210</v>
      </c>
      <c r="E4152" s="0" t="n">
        <v>2030</v>
      </c>
      <c r="F4152" s="5" t="n">
        <v>0</v>
      </c>
      <c r="G4152" s="11" t="n">
        <v>1</v>
      </c>
      <c r="H4152" s="5" t="n">
        <v>0</v>
      </c>
      <c r="I4152" s="5" t="n">
        <v>0</v>
      </c>
    </row>
    <row r="4153" customFormat="false" ht="14.25" hidden="false" customHeight="false" outlineLevel="0" collapsed="false">
      <c r="A4153" s="0" t="s">
        <v>105</v>
      </c>
      <c r="B4153" s="0" t="s">
        <v>106</v>
      </c>
      <c r="C4153" s="0" t="s">
        <v>76</v>
      </c>
      <c r="D4153" s="0" t="s">
        <v>210</v>
      </c>
      <c r="E4153" s="0" t="n">
        <v>2031</v>
      </c>
      <c r="F4153" s="5" t="n">
        <v>1.033125114</v>
      </c>
      <c r="G4153" s="11" t="n">
        <v>1</v>
      </c>
      <c r="H4153" s="5" t="n">
        <v>1.033125114</v>
      </c>
      <c r="I4153" s="5" t="n">
        <v>0</v>
      </c>
    </row>
    <row r="4154" customFormat="false" ht="14.25" hidden="false" customHeight="false" outlineLevel="0" collapsed="false">
      <c r="A4154" s="0" t="s">
        <v>105</v>
      </c>
      <c r="B4154" s="0" t="s">
        <v>106</v>
      </c>
      <c r="C4154" s="0" t="s">
        <v>76</v>
      </c>
      <c r="D4154" s="0" t="s">
        <v>210</v>
      </c>
      <c r="E4154" s="0" t="n">
        <v>2031</v>
      </c>
      <c r="F4154" s="5" t="n">
        <v>0</v>
      </c>
      <c r="G4154" s="11" t="n">
        <v>1</v>
      </c>
      <c r="H4154" s="5" t="n">
        <v>0</v>
      </c>
      <c r="I4154" s="5" t="n">
        <v>0</v>
      </c>
    </row>
    <row r="4155" customFormat="false" ht="14.25" hidden="false" customHeight="false" outlineLevel="0" collapsed="false">
      <c r="A4155" s="0" t="s">
        <v>105</v>
      </c>
      <c r="B4155" s="0" t="s">
        <v>106</v>
      </c>
      <c r="C4155" s="0" t="s">
        <v>76</v>
      </c>
      <c r="D4155" s="0" t="s">
        <v>210</v>
      </c>
      <c r="E4155" s="0" t="n">
        <v>2032</v>
      </c>
      <c r="F4155" s="5" t="n">
        <v>1.034188392</v>
      </c>
      <c r="G4155" s="11" t="n">
        <v>1</v>
      </c>
      <c r="H4155" s="5" t="n">
        <v>1.034188392</v>
      </c>
      <c r="I4155" s="5" t="n">
        <v>0</v>
      </c>
    </row>
    <row r="4156" customFormat="false" ht="14.25" hidden="false" customHeight="false" outlineLevel="0" collapsed="false">
      <c r="A4156" s="0" t="s">
        <v>105</v>
      </c>
      <c r="B4156" s="0" t="s">
        <v>106</v>
      </c>
      <c r="C4156" s="0" t="s">
        <v>76</v>
      </c>
      <c r="D4156" s="0" t="s">
        <v>210</v>
      </c>
      <c r="E4156" s="0" t="n">
        <v>2032</v>
      </c>
      <c r="F4156" s="5" t="n">
        <v>0</v>
      </c>
      <c r="G4156" s="11" t="n">
        <v>1</v>
      </c>
      <c r="H4156" s="5" t="n">
        <v>0</v>
      </c>
      <c r="I4156" s="5" t="n">
        <v>0</v>
      </c>
    </row>
    <row r="4157" customFormat="false" ht="14.25" hidden="false" customHeight="false" outlineLevel="0" collapsed="false">
      <c r="A4157" s="0" t="s">
        <v>105</v>
      </c>
      <c r="B4157" s="0" t="s">
        <v>106</v>
      </c>
      <c r="C4157" s="0" t="s">
        <v>76</v>
      </c>
      <c r="D4157" s="0" t="s">
        <v>210</v>
      </c>
      <c r="E4157" s="0" t="n">
        <v>2033</v>
      </c>
      <c r="F4157" s="5" t="n">
        <v>1.047574656</v>
      </c>
      <c r="G4157" s="11" t="n">
        <v>1</v>
      </c>
      <c r="H4157" s="5" t="n">
        <v>1.047574656</v>
      </c>
      <c r="I4157" s="5" t="n">
        <v>0</v>
      </c>
    </row>
    <row r="4158" customFormat="false" ht="14.25" hidden="false" customHeight="false" outlineLevel="0" collapsed="false">
      <c r="A4158" s="0" t="s">
        <v>105</v>
      </c>
      <c r="B4158" s="0" t="s">
        <v>106</v>
      </c>
      <c r="C4158" s="0" t="s">
        <v>76</v>
      </c>
      <c r="D4158" s="0" t="s">
        <v>210</v>
      </c>
      <c r="E4158" s="0" t="n">
        <v>2033</v>
      </c>
      <c r="F4158" s="5" t="n">
        <v>0</v>
      </c>
      <c r="G4158" s="11" t="n">
        <v>1</v>
      </c>
      <c r="H4158" s="5" t="n">
        <v>0</v>
      </c>
      <c r="I4158" s="5" t="n">
        <v>0</v>
      </c>
    </row>
    <row r="4159" customFormat="false" ht="14.25" hidden="false" customHeight="false" outlineLevel="0" collapsed="false">
      <c r="A4159" s="0" t="s">
        <v>105</v>
      </c>
      <c r="B4159" s="0" t="s">
        <v>106</v>
      </c>
      <c r="C4159" s="0" t="s">
        <v>76</v>
      </c>
      <c r="D4159" s="0" t="s">
        <v>210</v>
      </c>
      <c r="E4159" s="0" t="n">
        <v>2034</v>
      </c>
      <c r="F4159" s="5" t="n">
        <v>1.0625412896</v>
      </c>
      <c r="G4159" s="11" t="n">
        <v>1</v>
      </c>
      <c r="H4159" s="5" t="n">
        <v>1.0625412896</v>
      </c>
      <c r="I4159" s="5" t="n">
        <v>0</v>
      </c>
    </row>
    <row r="4160" customFormat="false" ht="14.25" hidden="false" customHeight="false" outlineLevel="0" collapsed="false">
      <c r="A4160" s="0" t="s">
        <v>105</v>
      </c>
      <c r="B4160" s="0" t="s">
        <v>106</v>
      </c>
      <c r="C4160" s="0" t="s">
        <v>76</v>
      </c>
      <c r="D4160" s="0" t="s">
        <v>210</v>
      </c>
      <c r="E4160" s="0" t="n">
        <v>2034</v>
      </c>
      <c r="F4160" s="5" t="n">
        <v>0</v>
      </c>
      <c r="G4160" s="11" t="n">
        <v>1</v>
      </c>
      <c r="H4160" s="5" t="n">
        <v>0</v>
      </c>
      <c r="I4160" s="5" t="n">
        <v>0</v>
      </c>
    </row>
    <row r="4161" customFormat="false" ht="14.25" hidden="false" customHeight="false" outlineLevel="0" collapsed="false">
      <c r="A4161" s="0" t="s">
        <v>105</v>
      </c>
      <c r="B4161" s="0" t="s">
        <v>106</v>
      </c>
      <c r="C4161" s="0" t="s">
        <v>76</v>
      </c>
      <c r="D4161" s="0" t="s">
        <v>210</v>
      </c>
      <c r="E4161" s="0" t="n">
        <v>2035</v>
      </c>
      <c r="F4161" s="5" t="n">
        <v>1.074089124</v>
      </c>
      <c r="G4161" s="11" t="n">
        <v>1</v>
      </c>
      <c r="H4161" s="5" t="n">
        <v>1.074089124</v>
      </c>
      <c r="I4161" s="5" t="n">
        <v>0</v>
      </c>
    </row>
    <row r="4162" customFormat="false" ht="14.25" hidden="false" customHeight="false" outlineLevel="0" collapsed="false">
      <c r="A4162" s="0" t="s">
        <v>105</v>
      </c>
      <c r="B4162" s="0" t="s">
        <v>106</v>
      </c>
      <c r="C4162" s="0" t="s">
        <v>76</v>
      </c>
      <c r="D4162" s="0" t="s">
        <v>210</v>
      </c>
      <c r="E4162" s="0" t="n">
        <v>2035</v>
      </c>
      <c r="F4162" s="5" t="n">
        <v>0</v>
      </c>
      <c r="G4162" s="11" t="n">
        <v>1</v>
      </c>
      <c r="H4162" s="5" t="n">
        <v>0</v>
      </c>
      <c r="I4162" s="5" t="n">
        <v>0</v>
      </c>
    </row>
    <row r="4163" customFormat="false" ht="14.25" hidden="false" customHeight="false" outlineLevel="0" collapsed="false">
      <c r="A4163" s="0" t="s">
        <v>105</v>
      </c>
      <c r="B4163" s="0" t="s">
        <v>106</v>
      </c>
      <c r="C4163" s="0" t="s">
        <v>76</v>
      </c>
      <c r="D4163" s="0" t="s">
        <v>210</v>
      </c>
      <c r="E4163" s="0" t="n">
        <v>2036</v>
      </c>
      <c r="F4163" s="5" t="n">
        <v>1.0803983524</v>
      </c>
      <c r="G4163" s="11" t="n">
        <v>1</v>
      </c>
      <c r="H4163" s="5" t="n">
        <v>1.0803983524</v>
      </c>
      <c r="I4163" s="5" t="n">
        <v>0</v>
      </c>
    </row>
    <row r="4164" customFormat="false" ht="14.25" hidden="false" customHeight="false" outlineLevel="0" collapsed="false">
      <c r="A4164" s="0" t="s">
        <v>105</v>
      </c>
      <c r="B4164" s="0" t="s">
        <v>106</v>
      </c>
      <c r="C4164" s="0" t="s">
        <v>76</v>
      </c>
      <c r="D4164" s="0" t="s">
        <v>210</v>
      </c>
      <c r="E4164" s="0" t="n">
        <v>2036</v>
      </c>
      <c r="F4164" s="5" t="n">
        <v>0</v>
      </c>
      <c r="G4164" s="11" t="n">
        <v>1</v>
      </c>
      <c r="H4164" s="5" t="n">
        <v>0</v>
      </c>
      <c r="I4164" s="5" t="n">
        <v>0</v>
      </c>
    </row>
    <row r="4165" customFormat="false" ht="14.25" hidden="false" customHeight="false" outlineLevel="0" collapsed="false">
      <c r="A4165" s="0" t="s">
        <v>105</v>
      </c>
      <c r="B4165" s="0" t="s">
        <v>106</v>
      </c>
      <c r="C4165" s="0" t="s">
        <v>76</v>
      </c>
      <c r="D4165" s="0" t="s">
        <v>210</v>
      </c>
      <c r="E4165" s="0" t="n">
        <v>2037</v>
      </c>
      <c r="F4165" s="5" t="n">
        <v>1.0886839656</v>
      </c>
      <c r="G4165" s="11" t="n">
        <v>1</v>
      </c>
      <c r="H4165" s="5" t="n">
        <v>1.0886839656</v>
      </c>
      <c r="I4165" s="5" t="n">
        <v>0</v>
      </c>
    </row>
    <row r="4166" customFormat="false" ht="14.25" hidden="false" customHeight="false" outlineLevel="0" collapsed="false">
      <c r="A4166" s="0" t="s">
        <v>105</v>
      </c>
      <c r="B4166" s="0" t="s">
        <v>106</v>
      </c>
      <c r="C4166" s="0" t="s">
        <v>76</v>
      </c>
      <c r="D4166" s="0" t="s">
        <v>210</v>
      </c>
      <c r="E4166" s="0" t="n">
        <v>2037</v>
      </c>
      <c r="F4166" s="5" t="n">
        <v>0</v>
      </c>
      <c r="G4166" s="11" t="n">
        <v>1</v>
      </c>
      <c r="H4166" s="5" t="n">
        <v>0</v>
      </c>
      <c r="I4166" s="5" t="n">
        <v>0</v>
      </c>
    </row>
    <row r="4167" customFormat="false" ht="14.25" hidden="false" customHeight="false" outlineLevel="0" collapsed="false">
      <c r="A4167" s="0" t="s">
        <v>105</v>
      </c>
      <c r="B4167" s="0" t="s">
        <v>106</v>
      </c>
      <c r="C4167" s="0" t="s">
        <v>76</v>
      </c>
      <c r="D4167" s="0" t="s">
        <v>210</v>
      </c>
      <c r="E4167" s="0" t="n">
        <v>2038</v>
      </c>
      <c r="F4167" s="5" t="n">
        <v>1.0942710534</v>
      </c>
      <c r="G4167" s="11" t="n">
        <v>1</v>
      </c>
      <c r="H4167" s="5" t="n">
        <v>1.0942710534</v>
      </c>
      <c r="I4167" s="5" t="n">
        <v>0</v>
      </c>
    </row>
    <row r="4168" customFormat="false" ht="14.25" hidden="false" customHeight="false" outlineLevel="0" collapsed="false">
      <c r="A4168" s="0" t="s">
        <v>105</v>
      </c>
      <c r="B4168" s="0" t="s">
        <v>106</v>
      </c>
      <c r="C4168" s="0" t="s">
        <v>76</v>
      </c>
      <c r="D4168" s="0" t="s">
        <v>210</v>
      </c>
      <c r="E4168" s="0" t="n">
        <v>2038</v>
      </c>
      <c r="F4168" s="5" t="n">
        <v>0</v>
      </c>
      <c r="G4168" s="11" t="n">
        <v>1</v>
      </c>
      <c r="H4168" s="5" t="n">
        <v>0</v>
      </c>
      <c r="I4168" s="5" t="n">
        <v>0</v>
      </c>
    </row>
    <row r="4169" customFormat="false" ht="14.25" hidden="false" customHeight="false" outlineLevel="0" collapsed="false">
      <c r="A4169" s="0" t="s">
        <v>105</v>
      </c>
      <c r="B4169" s="0" t="s">
        <v>106</v>
      </c>
      <c r="C4169" s="0" t="s">
        <v>76</v>
      </c>
      <c r="D4169" s="0" t="s">
        <v>210</v>
      </c>
      <c r="E4169" s="0" t="n">
        <v>2039</v>
      </c>
      <c r="F4169" s="5" t="n">
        <v>1.1019105408</v>
      </c>
      <c r="G4169" s="11" t="n">
        <v>1</v>
      </c>
      <c r="H4169" s="5" t="n">
        <v>1.1019105408</v>
      </c>
      <c r="I4169" s="5" t="n">
        <v>0</v>
      </c>
    </row>
    <row r="4170" customFormat="false" ht="14.25" hidden="false" customHeight="false" outlineLevel="0" collapsed="false">
      <c r="A4170" s="0" t="s">
        <v>105</v>
      </c>
      <c r="B4170" s="0" t="s">
        <v>106</v>
      </c>
      <c r="C4170" s="0" t="s">
        <v>76</v>
      </c>
      <c r="D4170" s="0" t="s">
        <v>210</v>
      </c>
      <c r="E4170" s="0" t="n">
        <v>2039</v>
      </c>
      <c r="F4170" s="5" t="n">
        <v>0</v>
      </c>
      <c r="G4170" s="11" t="n">
        <v>1</v>
      </c>
      <c r="H4170" s="5" t="n">
        <v>0</v>
      </c>
      <c r="I4170" s="5" t="n">
        <v>0</v>
      </c>
    </row>
    <row r="4171" customFormat="false" ht="14.25" hidden="false" customHeight="false" outlineLevel="0" collapsed="false">
      <c r="A4171" s="0" t="s">
        <v>105</v>
      </c>
      <c r="B4171" s="0" t="s">
        <v>106</v>
      </c>
      <c r="C4171" s="0" t="s">
        <v>76</v>
      </c>
      <c r="D4171" s="0" t="s">
        <v>210</v>
      </c>
      <c r="E4171" s="0" t="n">
        <v>2040</v>
      </c>
      <c r="F4171" s="5" t="n">
        <v>1.106775488</v>
      </c>
      <c r="G4171" s="11" t="n">
        <v>1</v>
      </c>
      <c r="H4171" s="5" t="n">
        <v>1.106775488</v>
      </c>
      <c r="I4171" s="5" t="n">
        <v>0</v>
      </c>
    </row>
    <row r="4172" customFormat="false" ht="14.25" hidden="false" customHeight="false" outlineLevel="0" collapsed="false">
      <c r="A4172" s="0" t="s">
        <v>105</v>
      </c>
      <c r="B4172" s="0" t="s">
        <v>106</v>
      </c>
      <c r="C4172" s="0" t="s">
        <v>76</v>
      </c>
      <c r="D4172" s="0" t="s">
        <v>210</v>
      </c>
      <c r="E4172" s="0" t="n">
        <v>2040</v>
      </c>
      <c r="F4172" s="5" t="n">
        <v>0</v>
      </c>
      <c r="G4172" s="11" t="n">
        <v>1</v>
      </c>
      <c r="H4172" s="5" t="n">
        <v>0</v>
      </c>
      <c r="I4172" s="5" t="n">
        <v>0</v>
      </c>
    </row>
    <row r="4173" customFormat="false" ht="14.25" hidden="false" customHeight="false" outlineLevel="0" collapsed="false">
      <c r="A4173" s="0" t="s">
        <v>105</v>
      </c>
      <c r="B4173" s="0" t="s">
        <v>106</v>
      </c>
      <c r="C4173" s="0" t="s">
        <v>79</v>
      </c>
      <c r="D4173" s="0" t="s">
        <v>211</v>
      </c>
      <c r="E4173" s="0" t="n">
        <v>2024</v>
      </c>
      <c r="F4173" s="5" t="n">
        <v>0</v>
      </c>
      <c r="G4173" s="11" t="n">
        <v>0.06</v>
      </c>
      <c r="H4173" s="5" t="n">
        <v>0</v>
      </c>
      <c r="I4173" s="5" t="n">
        <v>0</v>
      </c>
    </row>
    <row r="4174" customFormat="false" ht="14.25" hidden="false" customHeight="false" outlineLevel="0" collapsed="false">
      <c r="A4174" s="0" t="s">
        <v>105</v>
      </c>
      <c r="B4174" s="0" t="s">
        <v>106</v>
      </c>
      <c r="C4174" s="0" t="s">
        <v>79</v>
      </c>
      <c r="D4174" s="0" t="s">
        <v>211</v>
      </c>
      <c r="E4174" s="0" t="n">
        <v>2025</v>
      </c>
      <c r="F4174" s="5" t="n">
        <v>47.9421138153947</v>
      </c>
      <c r="G4174" s="11" t="n">
        <v>0.06</v>
      </c>
      <c r="H4174" s="5" t="n">
        <v>2.87652682892368</v>
      </c>
      <c r="I4174" s="5" t="n">
        <v>45.0655869864711</v>
      </c>
    </row>
    <row r="4175" customFormat="false" ht="14.25" hidden="false" customHeight="false" outlineLevel="0" collapsed="false">
      <c r="A4175" s="0" t="s">
        <v>105</v>
      </c>
      <c r="B4175" s="0" t="s">
        <v>106</v>
      </c>
      <c r="C4175" s="0" t="s">
        <v>79</v>
      </c>
      <c r="D4175" s="0" t="s">
        <v>211</v>
      </c>
      <c r="E4175" s="0" t="n">
        <v>2026</v>
      </c>
      <c r="F4175" s="5" t="n">
        <v>47.6605868357439</v>
      </c>
      <c r="G4175" s="11" t="n">
        <v>0.06</v>
      </c>
      <c r="H4175" s="5" t="n">
        <v>2.85963521014463</v>
      </c>
      <c r="I4175" s="5" t="n">
        <v>44.8009516255993</v>
      </c>
    </row>
    <row r="4176" customFormat="false" ht="14.25" hidden="false" customHeight="false" outlineLevel="0" collapsed="false">
      <c r="A4176" s="0" t="s">
        <v>105</v>
      </c>
      <c r="B4176" s="0" t="s">
        <v>106</v>
      </c>
      <c r="C4176" s="0" t="s">
        <v>79</v>
      </c>
      <c r="D4176" s="0" t="s">
        <v>211</v>
      </c>
      <c r="E4176" s="0" t="n">
        <v>2027</v>
      </c>
      <c r="F4176" s="5" t="n">
        <v>49.2594038549509</v>
      </c>
      <c r="G4176" s="11" t="n">
        <v>0.06</v>
      </c>
      <c r="H4176" s="5" t="n">
        <v>2.95556423129706</v>
      </c>
      <c r="I4176" s="5" t="n">
        <v>46.3038396236539</v>
      </c>
    </row>
    <row r="4177" customFormat="false" ht="14.25" hidden="false" customHeight="false" outlineLevel="0" collapsed="false">
      <c r="A4177" s="0" t="s">
        <v>105</v>
      </c>
      <c r="B4177" s="0" t="s">
        <v>106</v>
      </c>
      <c r="C4177" s="0" t="s">
        <v>79</v>
      </c>
      <c r="D4177" s="0" t="s">
        <v>211</v>
      </c>
      <c r="E4177" s="0" t="n">
        <v>2028</v>
      </c>
      <c r="F4177" s="5" t="n">
        <v>49.5972340529395</v>
      </c>
      <c r="G4177" s="11" t="n">
        <v>0.06</v>
      </c>
      <c r="H4177" s="5" t="n">
        <v>2.97583404317637</v>
      </c>
      <c r="I4177" s="5" t="n">
        <v>46.6214000097631</v>
      </c>
    </row>
    <row r="4178" customFormat="false" ht="14.25" hidden="false" customHeight="false" outlineLevel="0" collapsed="false">
      <c r="A4178" s="0" t="s">
        <v>105</v>
      </c>
      <c r="B4178" s="0" t="s">
        <v>106</v>
      </c>
      <c r="C4178" s="0" t="s">
        <v>79</v>
      </c>
      <c r="D4178" s="0" t="s">
        <v>211</v>
      </c>
      <c r="E4178" s="0" t="n">
        <v>2029</v>
      </c>
      <c r="F4178" s="5" t="n">
        <v>48.5189092200989</v>
      </c>
      <c r="G4178" s="11" t="n">
        <v>0.06</v>
      </c>
      <c r="H4178" s="5" t="n">
        <v>2.91113455320593</v>
      </c>
      <c r="I4178" s="5" t="n">
        <v>45.6077746668929</v>
      </c>
    </row>
    <row r="4179" customFormat="false" ht="14.25" hidden="false" customHeight="false" outlineLevel="0" collapsed="false">
      <c r="A4179" s="0" t="s">
        <v>105</v>
      </c>
      <c r="B4179" s="0" t="s">
        <v>106</v>
      </c>
      <c r="C4179" s="0" t="s">
        <v>79</v>
      </c>
      <c r="D4179" s="0" t="s">
        <v>211</v>
      </c>
      <c r="E4179" s="0" t="n">
        <v>2030</v>
      </c>
      <c r="F4179" s="5" t="n">
        <v>46.9643485822563</v>
      </c>
      <c r="G4179" s="11" t="n">
        <v>0.06</v>
      </c>
      <c r="H4179" s="5" t="n">
        <v>2.81786091493538</v>
      </c>
      <c r="I4179" s="5" t="n">
        <v>44.1464876673209</v>
      </c>
    </row>
    <row r="4180" customFormat="false" ht="14.25" hidden="false" customHeight="false" outlineLevel="0" collapsed="false">
      <c r="A4180" s="0" t="s">
        <v>105</v>
      </c>
      <c r="B4180" s="0" t="s">
        <v>106</v>
      </c>
      <c r="C4180" s="0" t="s">
        <v>79</v>
      </c>
      <c r="D4180" s="0" t="s">
        <v>211</v>
      </c>
      <c r="E4180" s="0" t="n">
        <v>2031</v>
      </c>
      <c r="F4180" s="5" t="n">
        <v>47.8691467926346</v>
      </c>
      <c r="G4180" s="11" t="n">
        <v>0.06</v>
      </c>
      <c r="H4180" s="5" t="n">
        <v>2.87214880755808</v>
      </c>
      <c r="I4180" s="5" t="n">
        <v>44.9969979850766</v>
      </c>
    </row>
    <row r="4181" customFormat="false" ht="14.25" hidden="false" customHeight="false" outlineLevel="0" collapsed="false">
      <c r="A4181" s="0" t="s">
        <v>105</v>
      </c>
      <c r="B4181" s="0" t="s">
        <v>106</v>
      </c>
      <c r="C4181" s="0" t="s">
        <v>79</v>
      </c>
      <c r="D4181" s="0" t="s">
        <v>211</v>
      </c>
      <c r="E4181" s="0" t="n">
        <v>2032</v>
      </c>
      <c r="F4181" s="5" t="n">
        <v>48.8700565272002</v>
      </c>
      <c r="G4181" s="11" t="n">
        <v>0.06</v>
      </c>
      <c r="H4181" s="5" t="n">
        <v>2.93220339163201</v>
      </c>
      <c r="I4181" s="5" t="n">
        <v>45.9378531355682</v>
      </c>
    </row>
    <row r="4182" customFormat="false" ht="14.25" hidden="false" customHeight="false" outlineLevel="0" collapsed="false">
      <c r="A4182" s="0" t="s">
        <v>105</v>
      </c>
      <c r="B4182" s="0" t="s">
        <v>106</v>
      </c>
      <c r="C4182" s="0" t="s">
        <v>79</v>
      </c>
      <c r="D4182" s="0" t="s">
        <v>211</v>
      </c>
      <c r="E4182" s="0" t="n">
        <v>2033</v>
      </c>
      <c r="F4182" s="5" t="n">
        <v>49.6424623116549</v>
      </c>
      <c r="G4182" s="11" t="n">
        <v>0.06</v>
      </c>
      <c r="H4182" s="5" t="n">
        <v>2.97854773869929</v>
      </c>
      <c r="I4182" s="5" t="n">
        <v>46.6639145729556</v>
      </c>
    </row>
    <row r="4183" customFormat="false" ht="14.25" hidden="false" customHeight="false" outlineLevel="0" collapsed="false">
      <c r="A4183" s="0" t="s">
        <v>105</v>
      </c>
      <c r="B4183" s="0" t="s">
        <v>106</v>
      </c>
      <c r="C4183" s="0" t="s">
        <v>79</v>
      </c>
      <c r="D4183" s="0" t="s">
        <v>211</v>
      </c>
      <c r="E4183" s="0" t="n">
        <v>2034</v>
      </c>
      <c r="F4183" s="5" t="n">
        <v>50.4046253336012</v>
      </c>
      <c r="G4183" s="11" t="n">
        <v>0.06</v>
      </c>
      <c r="H4183" s="5" t="n">
        <v>3.02427752001607</v>
      </c>
      <c r="I4183" s="5" t="n">
        <v>47.3803478135852</v>
      </c>
    </row>
    <row r="4184" customFormat="false" ht="14.25" hidden="false" customHeight="false" outlineLevel="0" collapsed="false">
      <c r="A4184" s="0" t="s">
        <v>105</v>
      </c>
      <c r="B4184" s="0" t="s">
        <v>106</v>
      </c>
      <c r="C4184" s="0" t="s">
        <v>79</v>
      </c>
      <c r="D4184" s="0" t="s">
        <v>211</v>
      </c>
      <c r="E4184" s="0" t="n">
        <v>2035</v>
      </c>
      <c r="F4184" s="5" t="n">
        <v>51.1541720203541</v>
      </c>
      <c r="G4184" s="11" t="n">
        <v>0.06</v>
      </c>
      <c r="H4184" s="5" t="n">
        <v>3.06925032122125</v>
      </c>
      <c r="I4184" s="5" t="n">
        <v>48.0849216991329</v>
      </c>
    </row>
    <row r="4185" customFormat="false" ht="14.25" hidden="false" customHeight="false" outlineLevel="0" collapsed="false">
      <c r="A4185" s="0" t="s">
        <v>105</v>
      </c>
      <c r="B4185" s="0" t="s">
        <v>106</v>
      </c>
      <c r="C4185" s="0" t="s">
        <v>79</v>
      </c>
      <c r="D4185" s="0" t="s">
        <v>211</v>
      </c>
      <c r="E4185" s="0" t="n">
        <v>2036</v>
      </c>
      <c r="F4185" s="5" t="n">
        <v>51.6671245113222</v>
      </c>
      <c r="G4185" s="11" t="n">
        <v>0.06</v>
      </c>
      <c r="H4185" s="5" t="n">
        <v>3.10002747067933</v>
      </c>
      <c r="I4185" s="5" t="n">
        <v>48.5670970406429</v>
      </c>
    </row>
    <row r="4186" customFormat="false" ht="14.25" hidden="false" customHeight="false" outlineLevel="0" collapsed="false">
      <c r="A4186" s="0" t="s">
        <v>105</v>
      </c>
      <c r="B4186" s="0" t="s">
        <v>106</v>
      </c>
      <c r="C4186" s="0" t="s">
        <v>79</v>
      </c>
      <c r="D4186" s="0" t="s">
        <v>211</v>
      </c>
      <c r="E4186" s="0" t="n">
        <v>2037</v>
      </c>
      <c r="F4186" s="5" t="n">
        <v>52.1831259286474</v>
      </c>
      <c r="G4186" s="11" t="n">
        <v>0.06</v>
      </c>
      <c r="H4186" s="5" t="n">
        <v>3.13098755571885</v>
      </c>
      <c r="I4186" s="5" t="n">
        <v>49.0521383729286</v>
      </c>
    </row>
    <row r="4187" customFormat="false" ht="14.25" hidden="false" customHeight="false" outlineLevel="0" collapsed="false">
      <c r="A4187" s="0" t="s">
        <v>105</v>
      </c>
      <c r="B4187" s="0" t="s">
        <v>106</v>
      </c>
      <c r="C4187" s="0" t="s">
        <v>79</v>
      </c>
      <c r="D4187" s="0" t="s">
        <v>211</v>
      </c>
      <c r="E4187" s="0" t="n">
        <v>2038</v>
      </c>
      <c r="F4187" s="5" t="n">
        <v>52.705824513455</v>
      </c>
      <c r="G4187" s="11" t="n">
        <v>0.06</v>
      </c>
      <c r="H4187" s="5" t="n">
        <v>3.1623494708073</v>
      </c>
      <c r="I4187" s="5" t="n">
        <v>49.5434750426477</v>
      </c>
    </row>
    <row r="4188" customFormat="false" ht="14.25" hidden="false" customHeight="false" outlineLevel="0" collapsed="false">
      <c r="A4188" s="0" t="s">
        <v>105</v>
      </c>
      <c r="B4188" s="0" t="s">
        <v>106</v>
      </c>
      <c r="C4188" s="0" t="s">
        <v>79</v>
      </c>
      <c r="D4188" s="0" t="s">
        <v>211</v>
      </c>
      <c r="E4188" s="0" t="n">
        <v>2039</v>
      </c>
      <c r="F4188" s="5" t="n">
        <v>53.2086289363559</v>
      </c>
      <c r="G4188" s="11" t="n">
        <v>0.06</v>
      </c>
      <c r="H4188" s="5" t="n">
        <v>3.19251773618135</v>
      </c>
      <c r="I4188" s="5" t="n">
        <v>50.0161112001746</v>
      </c>
    </row>
    <row r="4189" customFormat="false" ht="14.25" hidden="false" customHeight="false" outlineLevel="0" collapsed="false">
      <c r="A4189" s="0" t="s">
        <v>105</v>
      </c>
      <c r="B4189" s="0" t="s">
        <v>106</v>
      </c>
      <c r="C4189" s="0" t="s">
        <v>79</v>
      </c>
      <c r="D4189" s="0" t="s">
        <v>211</v>
      </c>
      <c r="E4189" s="0" t="n">
        <v>2040</v>
      </c>
      <c r="F4189" s="5" t="n">
        <v>53.7242073134887</v>
      </c>
      <c r="G4189" s="11" t="n">
        <v>0.06</v>
      </c>
      <c r="H4189" s="5" t="n">
        <v>3.22345243880932</v>
      </c>
      <c r="I4189" s="5" t="n">
        <v>50.5007548746794</v>
      </c>
    </row>
    <row r="4190" customFormat="false" ht="14.25" hidden="false" customHeight="false" outlineLevel="0" collapsed="false">
      <c r="A4190" s="0" t="s">
        <v>105</v>
      </c>
      <c r="B4190" s="0" t="s">
        <v>106</v>
      </c>
      <c r="C4190" s="0" t="s">
        <v>79</v>
      </c>
      <c r="D4190" s="0" t="s">
        <v>210</v>
      </c>
      <c r="E4190" s="0" t="n">
        <v>2024</v>
      </c>
      <c r="F4190" s="5" t="n">
        <v>0</v>
      </c>
      <c r="G4190" s="11" t="n">
        <v>0.1998</v>
      </c>
      <c r="H4190" s="5" t="n">
        <v>0</v>
      </c>
      <c r="I4190" s="5" t="n">
        <v>0</v>
      </c>
    </row>
    <row r="4191" customFormat="false" ht="14.25" hidden="false" customHeight="false" outlineLevel="0" collapsed="false">
      <c r="A4191" s="0" t="s">
        <v>105</v>
      </c>
      <c r="B4191" s="0" t="s">
        <v>106</v>
      </c>
      <c r="C4191" s="0" t="s">
        <v>79</v>
      </c>
      <c r="D4191" s="0" t="s">
        <v>210</v>
      </c>
      <c r="E4191" s="0" t="n">
        <v>2024</v>
      </c>
      <c r="F4191" s="5" t="n">
        <v>0</v>
      </c>
      <c r="G4191" s="11" t="n">
        <v>0.1998</v>
      </c>
      <c r="H4191" s="5" t="n">
        <v>0</v>
      </c>
      <c r="I4191" s="5" t="n">
        <v>0</v>
      </c>
    </row>
    <row r="4192" customFormat="false" ht="14.25" hidden="false" customHeight="false" outlineLevel="0" collapsed="false">
      <c r="A4192" s="0" t="s">
        <v>105</v>
      </c>
      <c r="B4192" s="0" t="s">
        <v>106</v>
      </c>
      <c r="C4192" s="0" t="s">
        <v>79</v>
      </c>
      <c r="D4192" s="0" t="s">
        <v>210</v>
      </c>
      <c r="E4192" s="0" t="n">
        <v>2024</v>
      </c>
      <c r="F4192" s="5" t="n">
        <v>0</v>
      </c>
      <c r="G4192" s="11" t="n">
        <v>0.1998</v>
      </c>
      <c r="H4192" s="5" t="n">
        <v>0</v>
      </c>
      <c r="I4192" s="5" t="n">
        <v>0</v>
      </c>
    </row>
    <row r="4193" customFormat="false" ht="14.25" hidden="false" customHeight="false" outlineLevel="0" collapsed="false">
      <c r="A4193" s="0" t="s">
        <v>105</v>
      </c>
      <c r="B4193" s="0" t="s">
        <v>106</v>
      </c>
      <c r="C4193" s="0" t="s">
        <v>79</v>
      </c>
      <c r="D4193" s="0" t="s">
        <v>210</v>
      </c>
      <c r="E4193" s="0" t="n">
        <v>2025</v>
      </c>
      <c r="F4193" s="5" t="n">
        <v>9.18697677861802</v>
      </c>
      <c r="G4193" s="11" t="n">
        <v>0.199</v>
      </c>
      <c r="H4193" s="5" t="n">
        <v>1.82820837894499</v>
      </c>
      <c r="I4193" s="5" t="n">
        <v>7.35876839967303</v>
      </c>
    </row>
    <row r="4194" customFormat="false" ht="14.25" hidden="false" customHeight="false" outlineLevel="0" collapsed="false">
      <c r="A4194" s="0" t="s">
        <v>105</v>
      </c>
      <c r="B4194" s="0" t="s">
        <v>106</v>
      </c>
      <c r="C4194" s="0" t="s">
        <v>79</v>
      </c>
      <c r="D4194" s="0" t="s">
        <v>210</v>
      </c>
      <c r="E4194" s="0" t="n">
        <v>2025</v>
      </c>
      <c r="F4194" s="5" t="n">
        <v>19.607071863775</v>
      </c>
      <c r="G4194" s="11" t="n">
        <v>0.199</v>
      </c>
      <c r="H4194" s="5" t="n">
        <v>3.90180730089123</v>
      </c>
      <c r="I4194" s="5" t="n">
        <v>15.7052645628838</v>
      </c>
    </row>
    <row r="4195" customFormat="false" ht="14.25" hidden="false" customHeight="false" outlineLevel="0" collapsed="false">
      <c r="A4195" s="0" t="s">
        <v>105</v>
      </c>
      <c r="B4195" s="0" t="s">
        <v>106</v>
      </c>
      <c r="C4195" s="0" t="s">
        <v>79</v>
      </c>
      <c r="D4195" s="0" t="s">
        <v>210</v>
      </c>
      <c r="E4195" s="0" t="n">
        <v>2025</v>
      </c>
      <c r="F4195" s="5" t="n">
        <v>115.453343026112</v>
      </c>
      <c r="G4195" s="11" t="n">
        <v>0.199</v>
      </c>
      <c r="H4195" s="5" t="n">
        <v>22.9752152621963</v>
      </c>
      <c r="I4195" s="5" t="n">
        <v>92.4781277639156</v>
      </c>
    </row>
    <row r="4196" customFormat="false" ht="14.25" hidden="false" customHeight="false" outlineLevel="0" collapsed="false">
      <c r="A4196" s="0" t="s">
        <v>105</v>
      </c>
      <c r="B4196" s="0" t="s">
        <v>106</v>
      </c>
      <c r="C4196" s="0" t="s">
        <v>79</v>
      </c>
      <c r="D4196" s="0" t="s">
        <v>210</v>
      </c>
      <c r="E4196" s="0" t="n">
        <v>2026</v>
      </c>
      <c r="F4196" s="5" t="n">
        <v>9.56210759555283</v>
      </c>
      <c r="G4196" s="11" t="n">
        <v>0.19848</v>
      </c>
      <c r="H4196" s="5" t="n">
        <v>1.89788711556533</v>
      </c>
      <c r="I4196" s="5" t="n">
        <v>7.6642204799875</v>
      </c>
    </row>
    <row r="4197" customFormat="false" ht="14.25" hidden="false" customHeight="false" outlineLevel="0" collapsed="false">
      <c r="A4197" s="0" t="s">
        <v>105</v>
      </c>
      <c r="B4197" s="0" t="s">
        <v>106</v>
      </c>
      <c r="C4197" s="0" t="s">
        <v>79</v>
      </c>
      <c r="D4197" s="0" t="s">
        <v>210</v>
      </c>
      <c r="E4197" s="0" t="n">
        <v>2026</v>
      </c>
      <c r="F4197" s="5" t="n">
        <v>21.2314786880882</v>
      </c>
      <c r="G4197" s="11" t="n">
        <v>0.19848</v>
      </c>
      <c r="H4197" s="5" t="n">
        <v>4.21402389001175</v>
      </c>
      <c r="I4197" s="5" t="n">
        <v>17.0174547980765</v>
      </c>
    </row>
    <row r="4198" customFormat="false" ht="14.25" hidden="false" customHeight="false" outlineLevel="0" collapsed="false">
      <c r="A4198" s="0" t="s">
        <v>105</v>
      </c>
      <c r="B4198" s="0" t="s">
        <v>106</v>
      </c>
      <c r="C4198" s="0" t="s">
        <v>79</v>
      </c>
      <c r="D4198" s="0" t="s">
        <v>210</v>
      </c>
      <c r="E4198" s="0" t="n">
        <v>2026</v>
      </c>
      <c r="F4198" s="5" t="n">
        <v>114.868690458113</v>
      </c>
      <c r="G4198" s="11" t="n">
        <v>0.19848</v>
      </c>
      <c r="H4198" s="5" t="n">
        <v>22.7991376821262</v>
      </c>
      <c r="I4198" s="5" t="n">
        <v>92.0695527759866</v>
      </c>
    </row>
    <row r="4199" customFormat="false" ht="14.25" hidden="false" customHeight="false" outlineLevel="0" collapsed="false">
      <c r="A4199" s="0" t="s">
        <v>105</v>
      </c>
      <c r="B4199" s="0" t="s">
        <v>106</v>
      </c>
      <c r="C4199" s="0" t="s">
        <v>79</v>
      </c>
      <c r="D4199" s="0" t="s">
        <v>210</v>
      </c>
      <c r="E4199" s="0" t="n">
        <v>2027</v>
      </c>
      <c r="F4199" s="5" t="n">
        <v>10.4439429918201</v>
      </c>
      <c r="G4199" s="11" t="n">
        <v>0.19796</v>
      </c>
      <c r="H4199" s="5" t="n">
        <v>2.06748295466071</v>
      </c>
      <c r="I4199" s="5" t="n">
        <v>8.3764600371594</v>
      </c>
    </row>
    <row r="4200" customFormat="false" ht="14.25" hidden="false" customHeight="false" outlineLevel="0" collapsed="false">
      <c r="A4200" s="0" t="s">
        <v>105</v>
      </c>
      <c r="B4200" s="0" t="s">
        <v>106</v>
      </c>
      <c r="C4200" s="0" t="s">
        <v>79</v>
      </c>
      <c r="D4200" s="0" t="s">
        <v>210</v>
      </c>
      <c r="E4200" s="0" t="n">
        <v>2027</v>
      </c>
      <c r="F4200" s="5" t="n">
        <v>24.2100754168262</v>
      </c>
      <c r="G4200" s="11" t="n">
        <v>0.19796</v>
      </c>
      <c r="H4200" s="5" t="n">
        <v>4.79262652951491</v>
      </c>
      <c r="I4200" s="5" t="n">
        <v>19.4174488873113</v>
      </c>
    </row>
    <row r="4201" customFormat="false" ht="14.25" hidden="false" customHeight="false" outlineLevel="0" collapsed="false">
      <c r="A4201" s="0" t="s">
        <v>105</v>
      </c>
      <c r="B4201" s="0" t="s">
        <v>106</v>
      </c>
      <c r="C4201" s="0" t="s">
        <v>79</v>
      </c>
      <c r="D4201" s="0" t="s">
        <v>210</v>
      </c>
      <c r="E4201" s="0" t="n">
        <v>2027</v>
      </c>
      <c r="F4201" s="5" t="n">
        <v>120.613132170574</v>
      </c>
      <c r="G4201" s="11" t="n">
        <v>0.19796</v>
      </c>
      <c r="H4201" s="5" t="n">
        <v>23.8765756444868</v>
      </c>
      <c r="I4201" s="5" t="n">
        <v>96.7365565260868</v>
      </c>
    </row>
    <row r="4202" customFormat="false" ht="14.25" hidden="false" customHeight="false" outlineLevel="0" collapsed="false">
      <c r="A4202" s="0" t="s">
        <v>105</v>
      </c>
      <c r="B4202" s="0" t="s">
        <v>106</v>
      </c>
      <c r="C4202" s="0" t="s">
        <v>79</v>
      </c>
      <c r="D4202" s="0" t="s">
        <v>210</v>
      </c>
      <c r="E4202" s="0" t="n">
        <v>2028</v>
      </c>
      <c r="F4202" s="5" t="n">
        <v>11.2369033376035</v>
      </c>
      <c r="G4202" s="11" t="n">
        <v>0.19744</v>
      </c>
      <c r="H4202" s="5" t="n">
        <v>2.21861419497644</v>
      </c>
      <c r="I4202" s="5" t="n">
        <v>9.01828914262709</v>
      </c>
    </row>
    <row r="4203" customFormat="false" ht="14.25" hidden="false" customHeight="false" outlineLevel="0" collapsed="false">
      <c r="A4203" s="0" t="s">
        <v>105</v>
      </c>
      <c r="B4203" s="0" t="s">
        <v>106</v>
      </c>
      <c r="C4203" s="0" t="s">
        <v>79</v>
      </c>
      <c r="D4203" s="0" t="s">
        <v>210</v>
      </c>
      <c r="E4203" s="0" t="n">
        <v>2028</v>
      </c>
      <c r="F4203" s="5" t="n">
        <v>26.6654913826149</v>
      </c>
      <c r="G4203" s="11" t="n">
        <v>0.19744</v>
      </c>
      <c r="H4203" s="5" t="n">
        <v>5.26483461858349</v>
      </c>
      <c r="I4203" s="5" t="n">
        <v>21.4006567640314</v>
      </c>
    </row>
    <row r="4204" customFormat="false" ht="14.25" hidden="false" customHeight="false" outlineLevel="0" collapsed="false">
      <c r="A4204" s="0" t="s">
        <v>105</v>
      </c>
      <c r="B4204" s="0" t="s">
        <v>106</v>
      </c>
      <c r="C4204" s="0" t="s">
        <v>79</v>
      </c>
      <c r="D4204" s="0" t="s">
        <v>210</v>
      </c>
      <c r="E4204" s="0" t="n">
        <v>2028</v>
      </c>
      <c r="F4204" s="5" t="n">
        <v>123.170419963266</v>
      </c>
      <c r="G4204" s="11" t="n">
        <v>0.19744</v>
      </c>
      <c r="H4204" s="5" t="n">
        <v>24.3187677175472</v>
      </c>
      <c r="I4204" s="5" t="n">
        <v>98.8516522457187</v>
      </c>
    </row>
    <row r="4205" customFormat="false" ht="14.25" hidden="false" customHeight="false" outlineLevel="0" collapsed="false">
      <c r="A4205" s="0" t="s">
        <v>105</v>
      </c>
      <c r="B4205" s="0" t="s">
        <v>106</v>
      </c>
      <c r="C4205" s="0" t="s">
        <v>79</v>
      </c>
      <c r="D4205" s="0" t="s">
        <v>210</v>
      </c>
      <c r="E4205" s="0" t="n">
        <v>2029</v>
      </c>
      <c r="F4205" s="5" t="n">
        <v>11.6484562538337</v>
      </c>
      <c r="G4205" s="11" t="n">
        <v>0.19692</v>
      </c>
      <c r="H4205" s="5" t="n">
        <v>2.29381400550494</v>
      </c>
      <c r="I4205" s="5" t="n">
        <v>9.3546422483288</v>
      </c>
    </row>
    <row r="4206" customFormat="false" ht="14.25" hidden="false" customHeight="false" outlineLevel="0" collapsed="false">
      <c r="A4206" s="0" t="s">
        <v>105</v>
      </c>
      <c r="B4206" s="0" t="s">
        <v>106</v>
      </c>
      <c r="C4206" s="0" t="s">
        <v>79</v>
      </c>
      <c r="D4206" s="0" t="s">
        <v>210</v>
      </c>
      <c r="E4206" s="0" t="n">
        <v>2029</v>
      </c>
      <c r="F4206" s="5" t="n">
        <v>28.9502809322348</v>
      </c>
      <c r="G4206" s="11" t="n">
        <v>0.19692</v>
      </c>
      <c r="H4206" s="5" t="n">
        <v>5.70088932117568</v>
      </c>
      <c r="I4206" s="5" t="n">
        <v>23.2493916110592</v>
      </c>
    </row>
    <row r="4207" customFormat="false" ht="14.25" hidden="false" customHeight="false" outlineLevel="0" collapsed="false">
      <c r="A4207" s="0" t="s">
        <v>105</v>
      </c>
      <c r="B4207" s="0" t="s">
        <v>106</v>
      </c>
      <c r="C4207" s="0" t="s">
        <v>79</v>
      </c>
      <c r="D4207" s="0" t="s">
        <v>210</v>
      </c>
      <c r="E4207" s="0" t="n">
        <v>2029</v>
      </c>
      <c r="F4207" s="5" t="n">
        <v>123.76889298628</v>
      </c>
      <c r="G4207" s="11" t="n">
        <v>0.19692</v>
      </c>
      <c r="H4207" s="5" t="n">
        <v>24.3725704068582</v>
      </c>
      <c r="I4207" s="5" t="n">
        <v>99.3963225794215</v>
      </c>
    </row>
    <row r="4208" customFormat="false" ht="14.25" hidden="false" customHeight="false" outlineLevel="0" collapsed="false">
      <c r="A4208" s="0" t="s">
        <v>105</v>
      </c>
      <c r="B4208" s="0" t="s">
        <v>106</v>
      </c>
      <c r="C4208" s="0" t="s">
        <v>79</v>
      </c>
      <c r="D4208" s="0" t="s">
        <v>210</v>
      </c>
      <c r="E4208" s="0" t="n">
        <v>2030</v>
      </c>
      <c r="F4208" s="5" t="n">
        <v>11.9859859333448</v>
      </c>
      <c r="G4208" s="11" t="n">
        <v>0.1964</v>
      </c>
      <c r="H4208" s="5" t="n">
        <v>2.35404763730892</v>
      </c>
      <c r="I4208" s="5" t="n">
        <v>9.63193829603591</v>
      </c>
    </row>
    <row r="4209" customFormat="false" ht="14.25" hidden="false" customHeight="false" outlineLevel="0" collapsed="false">
      <c r="A4209" s="0" t="s">
        <v>105</v>
      </c>
      <c r="B4209" s="0" t="s">
        <v>106</v>
      </c>
      <c r="C4209" s="0" t="s">
        <v>79</v>
      </c>
      <c r="D4209" s="0" t="s">
        <v>210</v>
      </c>
      <c r="E4209" s="0" t="n">
        <v>2030</v>
      </c>
      <c r="F4209" s="5" t="n">
        <v>31.1569392159876</v>
      </c>
      <c r="G4209" s="11" t="n">
        <v>0.1964</v>
      </c>
      <c r="H4209" s="5" t="n">
        <v>6.11922286201996</v>
      </c>
      <c r="I4209" s="5" t="n">
        <v>25.0377163539676</v>
      </c>
    </row>
    <row r="4210" customFormat="false" ht="14.25" hidden="false" customHeight="false" outlineLevel="0" collapsed="false">
      <c r="A4210" s="0" t="s">
        <v>105</v>
      </c>
      <c r="B4210" s="0" t="s">
        <v>106</v>
      </c>
      <c r="C4210" s="0" t="s">
        <v>79</v>
      </c>
      <c r="D4210" s="0" t="s">
        <v>210</v>
      </c>
      <c r="E4210" s="0" t="n">
        <v>2030</v>
      </c>
      <c r="F4210" s="5" t="n">
        <v>121.720375448004</v>
      </c>
      <c r="G4210" s="11" t="n">
        <v>0.1964</v>
      </c>
      <c r="H4210" s="5" t="n">
        <v>23.9058817379879</v>
      </c>
      <c r="I4210" s="5" t="n">
        <v>97.8144937100157</v>
      </c>
    </row>
    <row r="4211" customFormat="false" ht="14.25" hidden="false" customHeight="false" outlineLevel="0" collapsed="false">
      <c r="A4211" s="0" t="s">
        <v>105</v>
      </c>
      <c r="B4211" s="0" t="s">
        <v>106</v>
      </c>
      <c r="C4211" s="0" t="s">
        <v>79</v>
      </c>
      <c r="D4211" s="0" t="s">
        <v>210</v>
      </c>
      <c r="E4211" s="0" t="n">
        <v>2031</v>
      </c>
      <c r="F4211" s="5" t="n">
        <v>12.106969695995</v>
      </c>
      <c r="G4211" s="11" t="n">
        <v>0.1966</v>
      </c>
      <c r="H4211" s="5" t="n">
        <v>2.38023024223261</v>
      </c>
      <c r="I4211" s="5" t="n">
        <v>9.72673945376237</v>
      </c>
    </row>
    <row r="4212" customFormat="false" ht="14.25" hidden="false" customHeight="false" outlineLevel="0" collapsed="false">
      <c r="A4212" s="0" t="s">
        <v>105</v>
      </c>
      <c r="B4212" s="0" t="s">
        <v>106</v>
      </c>
      <c r="C4212" s="0" t="s">
        <v>79</v>
      </c>
      <c r="D4212" s="0" t="s">
        <v>210</v>
      </c>
      <c r="E4212" s="0" t="n">
        <v>2031</v>
      </c>
      <c r="F4212" s="5" t="n">
        <v>33.2195396553477</v>
      </c>
      <c r="G4212" s="11" t="n">
        <v>0.1966</v>
      </c>
      <c r="H4212" s="5" t="n">
        <v>6.53096149624135</v>
      </c>
      <c r="I4212" s="5" t="n">
        <v>26.6885781591063</v>
      </c>
    </row>
    <row r="4213" customFormat="false" ht="14.25" hidden="false" customHeight="false" outlineLevel="0" collapsed="false">
      <c r="A4213" s="0" t="s">
        <v>105</v>
      </c>
      <c r="B4213" s="0" t="s">
        <v>106</v>
      </c>
      <c r="C4213" s="0" t="s">
        <v>79</v>
      </c>
      <c r="D4213" s="0" t="s">
        <v>210</v>
      </c>
      <c r="E4213" s="0" t="n">
        <v>2031</v>
      </c>
      <c r="F4213" s="5" t="n">
        <v>126.041781956462</v>
      </c>
      <c r="G4213" s="11" t="n">
        <v>0.1966</v>
      </c>
      <c r="H4213" s="5" t="n">
        <v>24.7798143326404</v>
      </c>
      <c r="I4213" s="5" t="n">
        <v>101.261967623821</v>
      </c>
    </row>
    <row r="4214" customFormat="false" ht="14.25" hidden="false" customHeight="false" outlineLevel="0" collapsed="false">
      <c r="A4214" s="0" t="s">
        <v>105</v>
      </c>
      <c r="B4214" s="0" t="s">
        <v>106</v>
      </c>
      <c r="C4214" s="0" t="s">
        <v>79</v>
      </c>
      <c r="D4214" s="0" t="s">
        <v>210</v>
      </c>
      <c r="E4214" s="0" t="n">
        <v>2032</v>
      </c>
      <c r="F4214" s="5" t="n">
        <v>12.4037142235286</v>
      </c>
      <c r="G4214" s="11" t="n">
        <v>0.1968</v>
      </c>
      <c r="H4214" s="5" t="n">
        <v>2.44105095919042</v>
      </c>
      <c r="I4214" s="5" t="n">
        <v>9.96266326433814</v>
      </c>
    </row>
    <row r="4215" customFormat="false" ht="14.25" hidden="false" customHeight="false" outlineLevel="0" collapsed="false">
      <c r="A4215" s="0" t="s">
        <v>105</v>
      </c>
      <c r="B4215" s="0" t="s">
        <v>106</v>
      </c>
      <c r="C4215" s="0" t="s">
        <v>79</v>
      </c>
      <c r="D4215" s="0" t="s">
        <v>210</v>
      </c>
      <c r="E4215" s="0" t="n">
        <v>2032</v>
      </c>
      <c r="F4215" s="5" t="n">
        <v>35.5864326692534</v>
      </c>
      <c r="G4215" s="11" t="n">
        <v>0.1968</v>
      </c>
      <c r="H4215" s="5" t="n">
        <v>7.00340994930907</v>
      </c>
      <c r="I4215" s="5" t="n">
        <v>28.5830227199443</v>
      </c>
    </row>
    <row r="4216" customFormat="false" ht="14.25" hidden="false" customHeight="false" outlineLevel="0" collapsed="false">
      <c r="A4216" s="0" t="s">
        <v>105</v>
      </c>
      <c r="B4216" s="0" t="s">
        <v>106</v>
      </c>
      <c r="C4216" s="0" t="s">
        <v>79</v>
      </c>
      <c r="D4216" s="0" t="s">
        <v>210</v>
      </c>
      <c r="E4216" s="0" t="n">
        <v>2032</v>
      </c>
      <c r="F4216" s="5" t="n">
        <v>131.310171773452</v>
      </c>
      <c r="G4216" s="11" t="n">
        <v>0.1968</v>
      </c>
      <c r="H4216" s="5" t="n">
        <v>25.8418418050154</v>
      </c>
      <c r="I4216" s="5" t="n">
        <v>105.468329968437</v>
      </c>
    </row>
    <row r="4217" customFormat="false" ht="14.25" hidden="false" customHeight="false" outlineLevel="0" collapsed="false">
      <c r="A4217" s="0" t="s">
        <v>105</v>
      </c>
      <c r="B4217" s="0" t="s">
        <v>106</v>
      </c>
      <c r="C4217" s="0" t="s">
        <v>79</v>
      </c>
      <c r="D4217" s="0" t="s">
        <v>210</v>
      </c>
      <c r="E4217" s="0" t="n">
        <v>2033</v>
      </c>
      <c r="F4217" s="5" t="n">
        <v>12.5838214767888</v>
      </c>
      <c r="G4217" s="11" t="n">
        <v>0.197</v>
      </c>
      <c r="H4217" s="5" t="n">
        <v>2.4790128309274</v>
      </c>
      <c r="I4217" s="5" t="n">
        <v>10.1048086458614</v>
      </c>
    </row>
    <row r="4218" customFormat="false" ht="14.25" hidden="false" customHeight="false" outlineLevel="0" collapsed="false">
      <c r="A4218" s="0" t="s">
        <v>105</v>
      </c>
      <c r="B4218" s="0" t="s">
        <v>106</v>
      </c>
      <c r="C4218" s="0" t="s">
        <v>79</v>
      </c>
      <c r="D4218" s="0" t="s">
        <v>210</v>
      </c>
      <c r="E4218" s="0" t="n">
        <v>2033</v>
      </c>
      <c r="F4218" s="5" t="n">
        <v>37.7278731672042</v>
      </c>
      <c r="G4218" s="11" t="n">
        <v>0.197</v>
      </c>
      <c r="H4218" s="5" t="n">
        <v>7.43239101393922</v>
      </c>
      <c r="I4218" s="5" t="n">
        <v>30.295482153265</v>
      </c>
    </row>
    <row r="4219" customFormat="false" ht="14.25" hidden="false" customHeight="false" outlineLevel="0" collapsed="false">
      <c r="A4219" s="0" t="s">
        <v>105</v>
      </c>
      <c r="B4219" s="0" t="s">
        <v>106</v>
      </c>
      <c r="C4219" s="0" t="s">
        <v>79</v>
      </c>
      <c r="D4219" s="0" t="s">
        <v>210</v>
      </c>
      <c r="E4219" s="0" t="n">
        <v>2033</v>
      </c>
      <c r="F4219" s="5" t="n">
        <v>135.833284034834</v>
      </c>
      <c r="G4219" s="11" t="n">
        <v>0.197</v>
      </c>
      <c r="H4219" s="5" t="n">
        <v>26.7591569548623</v>
      </c>
      <c r="I4219" s="5" t="n">
        <v>109.074127079972</v>
      </c>
    </row>
    <row r="4220" customFormat="false" ht="14.25" hidden="false" customHeight="false" outlineLevel="0" collapsed="false">
      <c r="A4220" s="0" t="s">
        <v>105</v>
      </c>
      <c r="B4220" s="0" t="s">
        <v>106</v>
      </c>
      <c r="C4220" s="0" t="s">
        <v>79</v>
      </c>
      <c r="D4220" s="0" t="s">
        <v>210</v>
      </c>
      <c r="E4220" s="0" t="n">
        <v>2034</v>
      </c>
      <c r="F4220" s="5" t="n">
        <v>12.72890132181</v>
      </c>
      <c r="G4220" s="11" t="n">
        <v>0.1972</v>
      </c>
      <c r="H4220" s="5" t="n">
        <v>2.51013934066093</v>
      </c>
      <c r="I4220" s="5" t="n">
        <v>10.2187619811491</v>
      </c>
    </row>
    <row r="4221" customFormat="false" ht="14.25" hidden="false" customHeight="false" outlineLevel="0" collapsed="false">
      <c r="A4221" s="0" t="s">
        <v>105</v>
      </c>
      <c r="B4221" s="0" t="s">
        <v>106</v>
      </c>
      <c r="C4221" s="0" t="s">
        <v>79</v>
      </c>
      <c r="D4221" s="0" t="s">
        <v>210</v>
      </c>
      <c r="E4221" s="0" t="n">
        <v>2034</v>
      </c>
      <c r="F4221" s="5" t="n">
        <v>39.8106278807755</v>
      </c>
      <c r="G4221" s="11" t="n">
        <v>0.1972</v>
      </c>
      <c r="H4221" s="5" t="n">
        <v>7.85065581808894</v>
      </c>
      <c r="I4221" s="5" t="n">
        <v>31.9599720626866</v>
      </c>
    </row>
    <row r="4222" customFormat="false" ht="14.25" hidden="false" customHeight="false" outlineLevel="0" collapsed="false">
      <c r="A4222" s="0" t="s">
        <v>105</v>
      </c>
      <c r="B4222" s="0" t="s">
        <v>106</v>
      </c>
      <c r="C4222" s="0" t="s">
        <v>79</v>
      </c>
      <c r="D4222" s="0" t="s">
        <v>210</v>
      </c>
      <c r="E4222" s="0" t="n">
        <v>2034</v>
      </c>
      <c r="F4222" s="5" t="n">
        <v>140.147643025487</v>
      </c>
      <c r="G4222" s="11" t="n">
        <v>0.1972</v>
      </c>
      <c r="H4222" s="5" t="n">
        <v>27.637115204626</v>
      </c>
      <c r="I4222" s="5" t="n">
        <v>112.510527820861</v>
      </c>
    </row>
    <row r="4223" customFormat="false" ht="14.25" hidden="false" customHeight="false" outlineLevel="0" collapsed="false">
      <c r="A4223" s="0" t="s">
        <v>105</v>
      </c>
      <c r="B4223" s="0" t="s">
        <v>106</v>
      </c>
      <c r="C4223" s="0" t="s">
        <v>79</v>
      </c>
      <c r="D4223" s="0" t="s">
        <v>210</v>
      </c>
      <c r="E4223" s="0" t="n">
        <v>2035</v>
      </c>
      <c r="F4223" s="5" t="n">
        <v>12.8381260767751</v>
      </c>
      <c r="G4223" s="11" t="n">
        <v>0.1974</v>
      </c>
      <c r="H4223" s="5" t="n">
        <v>2.5342460875554</v>
      </c>
      <c r="I4223" s="5" t="n">
        <v>10.3038799892197</v>
      </c>
    </row>
    <row r="4224" customFormat="false" ht="14.25" hidden="false" customHeight="false" outlineLevel="0" collapsed="false">
      <c r="A4224" s="0" t="s">
        <v>105</v>
      </c>
      <c r="B4224" s="0" t="s">
        <v>106</v>
      </c>
      <c r="C4224" s="0" t="s">
        <v>79</v>
      </c>
      <c r="D4224" s="0" t="s">
        <v>210</v>
      </c>
      <c r="E4224" s="0" t="n">
        <v>2035</v>
      </c>
      <c r="F4224" s="5" t="n">
        <v>41.8743789662365</v>
      </c>
      <c r="G4224" s="11" t="n">
        <v>0.1974</v>
      </c>
      <c r="H4224" s="5" t="n">
        <v>8.26600240793508</v>
      </c>
      <c r="I4224" s="5" t="n">
        <v>33.6083765583014</v>
      </c>
    </row>
    <row r="4225" customFormat="false" ht="14.25" hidden="false" customHeight="false" outlineLevel="0" collapsed="false">
      <c r="A4225" s="0" t="s">
        <v>105</v>
      </c>
      <c r="B4225" s="0" t="s">
        <v>106</v>
      </c>
      <c r="C4225" s="0" t="s">
        <v>79</v>
      </c>
      <c r="D4225" s="0" t="s">
        <v>210</v>
      </c>
      <c r="E4225" s="0" t="n">
        <v>2035</v>
      </c>
      <c r="F4225" s="5" t="n">
        <v>144.978503482448</v>
      </c>
      <c r="G4225" s="11" t="n">
        <v>0.1974</v>
      </c>
      <c r="H4225" s="5" t="n">
        <v>28.6187565874352</v>
      </c>
      <c r="I4225" s="5" t="n">
        <v>116.359746895012</v>
      </c>
    </row>
    <row r="4226" customFormat="false" ht="14.25" hidden="false" customHeight="false" outlineLevel="0" collapsed="false">
      <c r="A4226" s="0" t="s">
        <v>105</v>
      </c>
      <c r="B4226" s="0" t="s">
        <v>106</v>
      </c>
      <c r="C4226" s="0" t="s">
        <v>79</v>
      </c>
      <c r="D4226" s="0" t="s">
        <v>210</v>
      </c>
      <c r="E4226" s="0" t="n">
        <v>2036</v>
      </c>
      <c r="F4226" s="5" t="n">
        <v>12.8915636270282</v>
      </c>
      <c r="G4226" s="11" t="n">
        <v>0.19858</v>
      </c>
      <c r="H4226" s="5" t="n">
        <v>2.56000670505526</v>
      </c>
      <c r="I4226" s="5" t="n">
        <v>10.3315569219729</v>
      </c>
    </row>
    <row r="4227" customFormat="false" ht="14.25" hidden="false" customHeight="false" outlineLevel="0" collapsed="false">
      <c r="A4227" s="0" t="s">
        <v>105</v>
      </c>
      <c r="B4227" s="0" t="s">
        <v>106</v>
      </c>
      <c r="C4227" s="0" t="s">
        <v>79</v>
      </c>
      <c r="D4227" s="0" t="s">
        <v>210</v>
      </c>
      <c r="E4227" s="0" t="n">
        <v>2036</v>
      </c>
      <c r="F4227" s="5" t="n">
        <v>43.6831611726867</v>
      </c>
      <c r="G4227" s="11" t="n">
        <v>0.19858</v>
      </c>
      <c r="H4227" s="5" t="n">
        <v>8.67460214567213</v>
      </c>
      <c r="I4227" s="5" t="n">
        <v>35.0085590270146</v>
      </c>
    </row>
    <row r="4228" customFormat="false" ht="14.25" hidden="false" customHeight="false" outlineLevel="0" collapsed="false">
      <c r="A4228" s="0" t="s">
        <v>105</v>
      </c>
      <c r="B4228" s="0" t="s">
        <v>106</v>
      </c>
      <c r="C4228" s="0" t="s">
        <v>79</v>
      </c>
      <c r="D4228" s="0" t="s">
        <v>210</v>
      </c>
      <c r="E4228" s="0" t="n">
        <v>2036</v>
      </c>
      <c r="F4228" s="5" t="n">
        <v>147.568277243253</v>
      </c>
      <c r="G4228" s="11" t="n">
        <v>0.19858</v>
      </c>
      <c r="H4228" s="5" t="n">
        <v>29.3041084949653</v>
      </c>
      <c r="I4228" s="5" t="n">
        <v>118.264168748288</v>
      </c>
    </row>
    <row r="4229" customFormat="false" ht="14.25" hidden="false" customHeight="false" outlineLevel="0" collapsed="false">
      <c r="A4229" s="0" t="s">
        <v>105</v>
      </c>
      <c r="B4229" s="0" t="s">
        <v>106</v>
      </c>
      <c r="C4229" s="0" t="s">
        <v>79</v>
      </c>
      <c r="D4229" s="0" t="s">
        <v>210</v>
      </c>
      <c r="E4229" s="0" t="n">
        <v>2037</v>
      </c>
      <c r="F4229" s="5" t="n">
        <v>12.9684858891005</v>
      </c>
      <c r="G4229" s="11" t="n">
        <v>0.19976</v>
      </c>
      <c r="H4229" s="5" t="n">
        <v>2.59058474120672</v>
      </c>
      <c r="I4229" s="5" t="n">
        <v>10.3779011478938</v>
      </c>
    </row>
    <row r="4230" customFormat="false" ht="14.25" hidden="false" customHeight="false" outlineLevel="0" collapsed="false">
      <c r="A4230" s="0" t="s">
        <v>105</v>
      </c>
      <c r="B4230" s="0" t="s">
        <v>106</v>
      </c>
      <c r="C4230" s="0" t="s">
        <v>79</v>
      </c>
      <c r="D4230" s="0" t="s">
        <v>210</v>
      </c>
      <c r="E4230" s="0" t="n">
        <v>2037</v>
      </c>
      <c r="F4230" s="5" t="n">
        <v>45.604422069306</v>
      </c>
      <c r="G4230" s="11" t="n">
        <v>0.19976</v>
      </c>
      <c r="H4230" s="5" t="n">
        <v>9.10993935256457</v>
      </c>
      <c r="I4230" s="5" t="n">
        <v>36.4944827167414</v>
      </c>
    </row>
    <row r="4231" customFormat="false" ht="14.25" hidden="false" customHeight="false" outlineLevel="0" collapsed="false">
      <c r="A4231" s="0" t="s">
        <v>105</v>
      </c>
      <c r="B4231" s="0" t="s">
        <v>106</v>
      </c>
      <c r="C4231" s="0" t="s">
        <v>79</v>
      </c>
      <c r="D4231" s="0" t="s">
        <v>210</v>
      </c>
      <c r="E4231" s="0" t="n">
        <v>2037</v>
      </c>
      <c r="F4231" s="5" t="n">
        <v>150.93492307325</v>
      </c>
      <c r="G4231" s="11" t="n">
        <v>0.19976</v>
      </c>
      <c r="H4231" s="5" t="n">
        <v>30.1507602331125</v>
      </c>
      <c r="I4231" s="5" t="n">
        <v>120.784162840138</v>
      </c>
    </row>
    <row r="4232" customFormat="false" ht="14.25" hidden="false" customHeight="false" outlineLevel="0" collapsed="false">
      <c r="A4232" s="0" t="s">
        <v>105</v>
      </c>
      <c r="B4232" s="0" t="s">
        <v>106</v>
      </c>
      <c r="C4232" s="0" t="s">
        <v>79</v>
      </c>
      <c r="D4232" s="0" t="s">
        <v>210</v>
      </c>
      <c r="E4232" s="0" t="n">
        <v>2038</v>
      </c>
      <c r="F4232" s="5" t="n">
        <v>13.0510861855359</v>
      </c>
      <c r="G4232" s="11" t="n">
        <v>0.20094</v>
      </c>
      <c r="H4232" s="5" t="n">
        <v>2.62248525812158</v>
      </c>
      <c r="I4232" s="5" t="n">
        <v>10.4286009274143</v>
      </c>
    </row>
    <row r="4233" customFormat="false" ht="14.25" hidden="false" customHeight="false" outlineLevel="0" collapsed="false">
      <c r="A4233" s="0" t="s">
        <v>105</v>
      </c>
      <c r="B4233" s="0" t="s">
        <v>106</v>
      </c>
      <c r="C4233" s="0" t="s">
        <v>79</v>
      </c>
      <c r="D4233" s="0" t="s">
        <v>210</v>
      </c>
      <c r="E4233" s="0" t="n">
        <v>2038</v>
      </c>
      <c r="F4233" s="5" t="n">
        <v>47.6102975926951</v>
      </c>
      <c r="G4233" s="11" t="n">
        <v>0.20094</v>
      </c>
      <c r="H4233" s="5" t="n">
        <v>9.56681319827615</v>
      </c>
      <c r="I4233" s="5" t="n">
        <v>38.0434843944189</v>
      </c>
    </row>
    <row r="4234" customFormat="false" ht="14.25" hidden="false" customHeight="false" outlineLevel="0" collapsed="false">
      <c r="A4234" s="0" t="s">
        <v>105</v>
      </c>
      <c r="B4234" s="0" t="s">
        <v>106</v>
      </c>
      <c r="C4234" s="0" t="s">
        <v>79</v>
      </c>
      <c r="D4234" s="0" t="s">
        <v>210</v>
      </c>
      <c r="E4234" s="0" t="n">
        <v>2038</v>
      </c>
      <c r="F4234" s="5" t="n">
        <v>154.060274695034</v>
      </c>
      <c r="G4234" s="11" t="n">
        <v>0.20094</v>
      </c>
      <c r="H4234" s="5" t="n">
        <v>30.9568715972201</v>
      </c>
      <c r="I4234" s="5" t="n">
        <v>123.103403097814</v>
      </c>
    </row>
    <row r="4235" customFormat="false" ht="14.25" hidden="false" customHeight="false" outlineLevel="0" collapsed="false">
      <c r="A4235" s="0" t="s">
        <v>105</v>
      </c>
      <c r="B4235" s="0" t="s">
        <v>106</v>
      </c>
      <c r="C4235" s="0" t="s">
        <v>79</v>
      </c>
      <c r="D4235" s="0" t="s">
        <v>210</v>
      </c>
      <c r="E4235" s="0" t="n">
        <v>2039</v>
      </c>
      <c r="F4235" s="5" t="n">
        <v>13.1250641917288</v>
      </c>
      <c r="G4235" s="11" t="n">
        <v>0.20212</v>
      </c>
      <c r="H4235" s="5" t="n">
        <v>2.65283797443223</v>
      </c>
      <c r="I4235" s="5" t="n">
        <v>10.4722262172966</v>
      </c>
    </row>
    <row r="4236" customFormat="false" ht="14.25" hidden="false" customHeight="false" outlineLevel="0" collapsed="false">
      <c r="A4236" s="0" t="s">
        <v>105</v>
      </c>
      <c r="B4236" s="0" t="s">
        <v>106</v>
      </c>
      <c r="C4236" s="0" t="s">
        <v>79</v>
      </c>
      <c r="D4236" s="0" t="s">
        <v>210</v>
      </c>
      <c r="E4236" s="0" t="n">
        <v>2039</v>
      </c>
      <c r="F4236" s="5" t="n">
        <v>49.9091609425981</v>
      </c>
      <c r="G4236" s="11" t="n">
        <v>0.20212</v>
      </c>
      <c r="H4236" s="5" t="n">
        <v>10.0876396097179</v>
      </c>
      <c r="I4236" s="5" t="n">
        <v>39.8215213328802</v>
      </c>
    </row>
    <row r="4237" customFormat="false" ht="14.25" hidden="false" customHeight="false" outlineLevel="0" collapsed="false">
      <c r="A4237" s="0" t="s">
        <v>105</v>
      </c>
      <c r="B4237" s="0" t="s">
        <v>106</v>
      </c>
      <c r="C4237" s="0" t="s">
        <v>79</v>
      </c>
      <c r="D4237" s="0" t="s">
        <v>210</v>
      </c>
      <c r="E4237" s="0" t="n">
        <v>2039</v>
      </c>
      <c r="F4237" s="5" t="n">
        <v>156.935469972163</v>
      </c>
      <c r="G4237" s="11" t="n">
        <v>0.20212</v>
      </c>
      <c r="H4237" s="5" t="n">
        <v>31.7197971907736</v>
      </c>
      <c r="I4237" s="5" t="n">
        <v>125.21567278139</v>
      </c>
    </row>
    <row r="4238" customFormat="false" ht="14.25" hidden="false" customHeight="false" outlineLevel="0" collapsed="false">
      <c r="A4238" s="0" t="s">
        <v>105</v>
      </c>
      <c r="B4238" s="0" t="s">
        <v>106</v>
      </c>
      <c r="C4238" s="0" t="s">
        <v>79</v>
      </c>
      <c r="D4238" s="0" t="s">
        <v>210</v>
      </c>
      <c r="E4238" s="0" t="n">
        <v>2040</v>
      </c>
      <c r="F4238" s="5" t="n">
        <v>13.1423521254637</v>
      </c>
      <c r="G4238" s="11" t="n">
        <v>0.2033</v>
      </c>
      <c r="H4238" s="5" t="n">
        <v>2.67184018710677</v>
      </c>
      <c r="I4238" s="5" t="n">
        <v>10.4705119383569</v>
      </c>
    </row>
    <row r="4239" customFormat="false" ht="14.25" hidden="false" customHeight="false" outlineLevel="0" collapsed="false">
      <c r="A4239" s="0" t="s">
        <v>105</v>
      </c>
      <c r="B4239" s="0" t="s">
        <v>106</v>
      </c>
      <c r="C4239" s="0" t="s">
        <v>79</v>
      </c>
      <c r="D4239" s="0" t="s">
        <v>210</v>
      </c>
      <c r="E4239" s="0" t="n">
        <v>2040</v>
      </c>
      <c r="F4239" s="5" t="n">
        <v>52.1561837675181</v>
      </c>
      <c r="G4239" s="11" t="n">
        <v>0.2033</v>
      </c>
      <c r="H4239" s="5" t="n">
        <v>10.6033521599364</v>
      </c>
      <c r="I4239" s="5" t="n">
        <v>41.5528316075816</v>
      </c>
    </row>
    <row r="4240" customFormat="false" ht="14.25" hidden="false" customHeight="false" outlineLevel="0" collapsed="false">
      <c r="A4240" s="0" t="s">
        <v>105</v>
      </c>
      <c r="B4240" s="0" t="s">
        <v>106</v>
      </c>
      <c r="C4240" s="0" t="s">
        <v>79</v>
      </c>
      <c r="D4240" s="0" t="s">
        <v>210</v>
      </c>
      <c r="E4240" s="0" t="n">
        <v>2040</v>
      </c>
      <c r="F4240" s="5" t="n">
        <v>159.325319179504</v>
      </c>
      <c r="G4240" s="11" t="n">
        <v>0.2033</v>
      </c>
      <c r="H4240" s="5" t="n">
        <v>32.3908373891932</v>
      </c>
      <c r="I4240" s="5" t="n">
        <v>126.934481790311</v>
      </c>
    </row>
    <row r="4241" customFormat="false" ht="14.25" hidden="false" customHeight="false" outlineLevel="0" collapsed="false">
      <c r="A4241" s="0" t="s">
        <v>105</v>
      </c>
      <c r="B4241" s="0" t="s">
        <v>106</v>
      </c>
      <c r="C4241" s="0" t="s">
        <v>84</v>
      </c>
      <c r="D4241" s="0" t="s">
        <v>212</v>
      </c>
      <c r="E4241" s="0" t="n">
        <v>2024</v>
      </c>
      <c r="F4241" s="5" t="n">
        <v>0</v>
      </c>
      <c r="G4241" s="11" t="n">
        <v>0.109333</v>
      </c>
      <c r="H4241" s="5" t="n">
        <v>0</v>
      </c>
      <c r="I4241" s="5" t="n">
        <v>0</v>
      </c>
    </row>
    <row r="4242" customFormat="false" ht="14.25" hidden="false" customHeight="false" outlineLevel="0" collapsed="false">
      <c r="A4242" s="0" t="s">
        <v>105</v>
      </c>
      <c r="B4242" s="0" t="s">
        <v>106</v>
      </c>
      <c r="C4242" s="0" t="s">
        <v>84</v>
      </c>
      <c r="D4242" s="0" t="s">
        <v>212</v>
      </c>
      <c r="E4242" s="0" t="n">
        <v>2025</v>
      </c>
      <c r="F4242" s="5" t="n">
        <v>0</v>
      </c>
      <c r="G4242" s="11" t="n">
        <v>0.109333</v>
      </c>
      <c r="H4242" s="5" t="n">
        <v>0</v>
      </c>
      <c r="I4242" s="5" t="n">
        <v>0</v>
      </c>
    </row>
    <row r="4243" customFormat="false" ht="14.25" hidden="false" customHeight="false" outlineLevel="0" collapsed="false">
      <c r="A4243" s="0" t="s">
        <v>105</v>
      </c>
      <c r="B4243" s="0" t="s">
        <v>106</v>
      </c>
      <c r="C4243" s="0" t="s">
        <v>84</v>
      </c>
      <c r="D4243" s="0" t="s">
        <v>212</v>
      </c>
      <c r="E4243" s="0" t="n">
        <v>2026</v>
      </c>
      <c r="F4243" s="5" t="n">
        <v>0.000876977301314802</v>
      </c>
      <c r="G4243" s="11" t="n">
        <v>0.1201092</v>
      </c>
      <c r="H4243" s="5" t="n">
        <v>0.00010533304207908</v>
      </c>
      <c r="I4243" s="5" t="n">
        <v>0.000771644259235722</v>
      </c>
    </row>
    <row r="4244" customFormat="false" ht="14.25" hidden="false" customHeight="false" outlineLevel="0" collapsed="false">
      <c r="A4244" s="0" t="s">
        <v>105</v>
      </c>
      <c r="B4244" s="0" t="s">
        <v>106</v>
      </c>
      <c r="C4244" s="0" t="s">
        <v>84</v>
      </c>
      <c r="D4244" s="0" t="s">
        <v>212</v>
      </c>
      <c r="E4244" s="0" t="n">
        <v>2027</v>
      </c>
      <c r="F4244" s="5" t="n">
        <v>0.000719599473797672</v>
      </c>
      <c r="G4244" s="11" t="n">
        <v>0.1308854</v>
      </c>
      <c r="H4244" s="5" t="n">
        <v>9.41850649677978E-005</v>
      </c>
      <c r="I4244" s="5" t="n">
        <v>0.000625414408829874</v>
      </c>
    </row>
    <row r="4245" customFormat="false" ht="14.25" hidden="false" customHeight="false" outlineLevel="0" collapsed="false">
      <c r="A4245" s="0" t="s">
        <v>105</v>
      </c>
      <c r="B4245" s="0" t="s">
        <v>106</v>
      </c>
      <c r="C4245" s="0" t="s">
        <v>84</v>
      </c>
      <c r="D4245" s="0" t="s">
        <v>212</v>
      </c>
      <c r="E4245" s="0" t="n">
        <v>2028</v>
      </c>
      <c r="F4245" s="5" t="n">
        <v>0.00148828727592215</v>
      </c>
      <c r="G4245" s="11" t="n">
        <v>0.1416616</v>
      </c>
      <c r="H4245" s="5" t="n">
        <v>0.000210833156766774</v>
      </c>
      <c r="I4245" s="5" t="n">
        <v>0.00127745411915538</v>
      </c>
    </row>
    <row r="4246" customFormat="false" ht="14.25" hidden="false" customHeight="false" outlineLevel="0" collapsed="false">
      <c r="A4246" s="0" t="s">
        <v>105</v>
      </c>
      <c r="B4246" s="0" t="s">
        <v>106</v>
      </c>
      <c r="C4246" s="0" t="s">
        <v>84</v>
      </c>
      <c r="D4246" s="0" t="s">
        <v>212</v>
      </c>
      <c r="E4246" s="0" t="n">
        <v>2029</v>
      </c>
      <c r="F4246" s="5" t="n">
        <v>0.00217491849542817</v>
      </c>
      <c r="G4246" s="11" t="n">
        <v>0.1524378</v>
      </c>
      <c r="H4246" s="5" t="n">
        <v>0.00033153979062238</v>
      </c>
      <c r="I4246" s="5" t="n">
        <v>0.00184337870480579</v>
      </c>
    </row>
    <row r="4247" customFormat="false" ht="14.25" hidden="false" customHeight="false" outlineLevel="0" collapsed="false">
      <c r="A4247" s="0" t="s">
        <v>105</v>
      </c>
      <c r="B4247" s="0" t="s">
        <v>106</v>
      </c>
      <c r="C4247" s="0" t="s">
        <v>84</v>
      </c>
      <c r="D4247" s="0" t="s">
        <v>212</v>
      </c>
      <c r="E4247" s="0" t="n">
        <v>2030</v>
      </c>
      <c r="F4247" s="5" t="n">
        <v>0.00228019405221342</v>
      </c>
      <c r="G4247" s="11" t="n">
        <v>0.163214</v>
      </c>
      <c r="H4247" s="5" t="n">
        <v>0.000372159592037961</v>
      </c>
      <c r="I4247" s="5" t="n">
        <v>0.00190803446017546</v>
      </c>
    </row>
    <row r="4248" customFormat="false" ht="14.25" hidden="false" customHeight="false" outlineLevel="0" collapsed="false">
      <c r="A4248" s="0" t="s">
        <v>105</v>
      </c>
      <c r="B4248" s="0" t="s">
        <v>106</v>
      </c>
      <c r="C4248" s="0" t="s">
        <v>84</v>
      </c>
      <c r="D4248" s="0" t="s">
        <v>212</v>
      </c>
      <c r="E4248" s="0" t="n">
        <v>2031</v>
      </c>
      <c r="F4248" s="5" t="n">
        <v>0.00348993711064874</v>
      </c>
      <c r="G4248" s="11" t="n">
        <v>0.168024</v>
      </c>
      <c r="H4248" s="5" t="n">
        <v>0.000586393193079644</v>
      </c>
      <c r="I4248" s="5" t="n">
        <v>0.0029035439175691</v>
      </c>
    </row>
    <row r="4249" customFormat="false" ht="14.25" hidden="false" customHeight="false" outlineLevel="0" collapsed="false">
      <c r="A4249" s="0" t="s">
        <v>105</v>
      </c>
      <c r="B4249" s="0" t="s">
        <v>106</v>
      </c>
      <c r="C4249" s="0" t="s">
        <v>84</v>
      </c>
      <c r="D4249" s="0" t="s">
        <v>212</v>
      </c>
      <c r="E4249" s="0" t="n">
        <v>2032</v>
      </c>
      <c r="F4249" s="5" t="n">
        <v>0.00482387188476402</v>
      </c>
      <c r="G4249" s="11" t="n">
        <v>0.172834</v>
      </c>
      <c r="H4249" s="5" t="n">
        <v>0.000833729073331305</v>
      </c>
      <c r="I4249" s="5" t="n">
        <v>0.00399014281143272</v>
      </c>
    </row>
    <row r="4250" customFormat="false" ht="14.25" hidden="false" customHeight="false" outlineLevel="0" collapsed="false">
      <c r="A4250" s="0" t="s">
        <v>105</v>
      </c>
      <c r="B4250" s="0" t="s">
        <v>106</v>
      </c>
      <c r="C4250" s="0" t="s">
        <v>84</v>
      </c>
      <c r="D4250" s="0" t="s">
        <v>212</v>
      </c>
      <c r="E4250" s="0" t="n">
        <v>2033</v>
      </c>
      <c r="F4250" s="5" t="n">
        <v>0.00665200752365038</v>
      </c>
      <c r="G4250" s="11" t="n">
        <v>0.177644</v>
      </c>
      <c r="H4250" s="5" t="n">
        <v>0.00118168922453135</v>
      </c>
      <c r="I4250" s="5" t="n">
        <v>0.00547031829911903</v>
      </c>
    </row>
    <row r="4251" customFormat="false" ht="14.25" hidden="false" customHeight="false" outlineLevel="0" collapsed="false">
      <c r="A4251" s="0" t="s">
        <v>105</v>
      </c>
      <c r="B4251" s="0" t="s">
        <v>106</v>
      </c>
      <c r="C4251" s="0" t="s">
        <v>84</v>
      </c>
      <c r="D4251" s="0" t="s">
        <v>212</v>
      </c>
      <c r="E4251" s="0" t="n">
        <v>2034</v>
      </c>
      <c r="F4251" s="5" t="n">
        <v>0.0111487911289295</v>
      </c>
      <c r="G4251" s="11" t="n">
        <v>0.182454</v>
      </c>
      <c r="H4251" s="5" t="n">
        <v>0.00203414153663771</v>
      </c>
      <c r="I4251" s="5" t="n">
        <v>0.00911464959229182</v>
      </c>
    </row>
    <row r="4252" customFormat="false" ht="14.25" hidden="false" customHeight="false" outlineLevel="0" collapsed="false">
      <c r="A4252" s="0" t="s">
        <v>105</v>
      </c>
      <c r="B4252" s="0" t="s">
        <v>106</v>
      </c>
      <c r="C4252" s="0" t="s">
        <v>84</v>
      </c>
      <c r="D4252" s="0" t="s">
        <v>212</v>
      </c>
      <c r="E4252" s="0" t="n">
        <v>2035</v>
      </c>
      <c r="F4252" s="5" t="n">
        <v>0.0155326972218668</v>
      </c>
      <c r="G4252" s="11" t="n">
        <v>0.187264</v>
      </c>
      <c r="H4252" s="5" t="n">
        <v>0.00290871501255566</v>
      </c>
      <c r="I4252" s="5" t="n">
        <v>0.0126239822093111</v>
      </c>
    </row>
    <row r="4253" customFormat="false" ht="14.25" hidden="false" customHeight="false" outlineLevel="0" collapsed="false">
      <c r="A4253" s="0" t="s">
        <v>105</v>
      </c>
      <c r="B4253" s="0" t="s">
        <v>106</v>
      </c>
      <c r="C4253" s="0" t="s">
        <v>84</v>
      </c>
      <c r="D4253" s="0" t="s">
        <v>212</v>
      </c>
      <c r="E4253" s="0" t="n">
        <v>2036</v>
      </c>
      <c r="F4253" s="5" t="n">
        <v>0.0205806243765149</v>
      </c>
      <c r="G4253" s="11" t="n">
        <v>0.186534</v>
      </c>
      <c r="H4253" s="5" t="n">
        <v>0.00383898618744884</v>
      </c>
      <c r="I4253" s="5" t="n">
        <v>0.0167416381890661</v>
      </c>
    </row>
    <row r="4254" customFormat="false" ht="14.25" hidden="false" customHeight="false" outlineLevel="0" collapsed="false">
      <c r="A4254" s="0" t="s">
        <v>105</v>
      </c>
      <c r="B4254" s="0" t="s">
        <v>106</v>
      </c>
      <c r="C4254" s="0" t="s">
        <v>84</v>
      </c>
      <c r="D4254" s="0" t="s">
        <v>212</v>
      </c>
      <c r="E4254" s="0" t="n">
        <v>2037</v>
      </c>
      <c r="F4254" s="5" t="n">
        <v>0.0266448955799522</v>
      </c>
      <c r="G4254" s="11" t="n">
        <v>0.185804</v>
      </c>
      <c r="H4254" s="5" t="n">
        <v>0.00495072817833743</v>
      </c>
      <c r="I4254" s="5" t="n">
        <v>0.0216941674016147</v>
      </c>
    </row>
    <row r="4255" customFormat="false" ht="14.25" hidden="false" customHeight="false" outlineLevel="0" collapsed="false">
      <c r="A4255" s="0" t="s">
        <v>105</v>
      </c>
      <c r="B4255" s="0" t="s">
        <v>106</v>
      </c>
      <c r="C4255" s="0" t="s">
        <v>84</v>
      </c>
      <c r="D4255" s="0" t="s">
        <v>212</v>
      </c>
      <c r="E4255" s="0" t="n">
        <v>2038</v>
      </c>
      <c r="F4255" s="5" t="n">
        <v>0.0335783420961022</v>
      </c>
      <c r="G4255" s="11" t="n">
        <v>0.185074</v>
      </c>
      <c r="H4255" s="5" t="n">
        <v>0.00621447808509403</v>
      </c>
      <c r="I4255" s="5" t="n">
        <v>0.0273638640110082</v>
      </c>
    </row>
    <row r="4256" customFormat="false" ht="14.25" hidden="false" customHeight="false" outlineLevel="0" collapsed="false">
      <c r="A4256" s="0" t="s">
        <v>105</v>
      </c>
      <c r="B4256" s="0" t="s">
        <v>106</v>
      </c>
      <c r="C4256" s="0" t="s">
        <v>84</v>
      </c>
      <c r="D4256" s="0" t="s">
        <v>212</v>
      </c>
      <c r="E4256" s="0" t="n">
        <v>2039</v>
      </c>
      <c r="F4256" s="5" t="n">
        <v>0.0410667013863266</v>
      </c>
      <c r="G4256" s="11" t="n">
        <v>0.184344</v>
      </c>
      <c r="H4256" s="5" t="n">
        <v>0.007570400000361</v>
      </c>
      <c r="I4256" s="5" t="n">
        <v>0.0334963013859656</v>
      </c>
    </row>
    <row r="4257" customFormat="false" ht="14.25" hidden="false" customHeight="false" outlineLevel="0" collapsed="false">
      <c r="A4257" s="0" t="s">
        <v>105</v>
      </c>
      <c r="B4257" s="0" t="s">
        <v>106</v>
      </c>
      <c r="C4257" s="0" t="s">
        <v>84</v>
      </c>
      <c r="D4257" s="0" t="s">
        <v>212</v>
      </c>
      <c r="E4257" s="0" t="n">
        <v>2040</v>
      </c>
      <c r="F4257" s="5" t="n">
        <v>0.0486986198443385</v>
      </c>
      <c r="G4257" s="11" t="n">
        <v>0.183614</v>
      </c>
      <c r="H4257" s="5" t="n">
        <v>0.00894174838409838</v>
      </c>
      <c r="I4257" s="5" t="n">
        <v>0.0397568714602402</v>
      </c>
    </row>
    <row r="4258" customFormat="false" ht="14.25" hidden="false" customHeight="false" outlineLevel="0" collapsed="false">
      <c r="A4258" s="0" t="s">
        <v>105</v>
      </c>
      <c r="B4258" s="0" t="s">
        <v>106</v>
      </c>
      <c r="C4258" s="0" t="s">
        <v>84</v>
      </c>
      <c r="D4258" s="0" t="s">
        <v>213</v>
      </c>
      <c r="E4258" s="0" t="n">
        <v>2024</v>
      </c>
      <c r="F4258" s="5" t="n">
        <v>0</v>
      </c>
      <c r="G4258" s="11" t="n">
        <v>0</v>
      </c>
      <c r="H4258" s="5" t="n">
        <v>0</v>
      </c>
      <c r="I4258" s="5" t="n">
        <v>0</v>
      </c>
    </row>
    <row r="4259" customFormat="false" ht="14.25" hidden="false" customHeight="false" outlineLevel="0" collapsed="false">
      <c r="A4259" s="0" t="s">
        <v>105</v>
      </c>
      <c r="B4259" s="0" t="s">
        <v>106</v>
      </c>
      <c r="C4259" s="0" t="s">
        <v>84</v>
      </c>
      <c r="D4259" s="0" t="s">
        <v>213</v>
      </c>
      <c r="E4259" s="0" t="n">
        <v>2025</v>
      </c>
      <c r="F4259" s="5" t="n">
        <v>0</v>
      </c>
      <c r="G4259" s="11" t="n">
        <v>0</v>
      </c>
      <c r="H4259" s="5" t="n">
        <v>0</v>
      </c>
      <c r="I4259" s="5" t="n">
        <v>0</v>
      </c>
    </row>
    <row r="4260" customFormat="false" ht="14.25" hidden="false" customHeight="false" outlineLevel="0" collapsed="false">
      <c r="A4260" s="0" t="s">
        <v>105</v>
      </c>
      <c r="B4260" s="0" t="s">
        <v>106</v>
      </c>
      <c r="C4260" s="0" t="s">
        <v>84</v>
      </c>
      <c r="D4260" s="0" t="s">
        <v>213</v>
      </c>
      <c r="E4260" s="0" t="n">
        <v>2026</v>
      </c>
      <c r="F4260" s="5" t="n">
        <v>0.0291060702550029</v>
      </c>
      <c r="G4260" s="11" t="n">
        <v>0</v>
      </c>
      <c r="H4260" s="5" t="n">
        <v>0</v>
      </c>
      <c r="I4260" s="5" t="n">
        <v>0.0291060702550029</v>
      </c>
    </row>
    <row r="4261" customFormat="false" ht="14.25" hidden="false" customHeight="false" outlineLevel="0" collapsed="false">
      <c r="A4261" s="0" t="s">
        <v>105</v>
      </c>
      <c r="B4261" s="0" t="s">
        <v>106</v>
      </c>
      <c r="C4261" s="0" t="s">
        <v>84</v>
      </c>
      <c r="D4261" s="0" t="s">
        <v>213</v>
      </c>
      <c r="E4261" s="0" t="n">
        <v>2027</v>
      </c>
      <c r="F4261" s="5" t="n">
        <v>0.0357164052522922</v>
      </c>
      <c r="G4261" s="11" t="n">
        <v>0</v>
      </c>
      <c r="H4261" s="5" t="n">
        <v>0</v>
      </c>
      <c r="I4261" s="5" t="n">
        <v>0.0357164052522922</v>
      </c>
    </row>
    <row r="4262" customFormat="false" ht="14.25" hidden="false" customHeight="false" outlineLevel="0" collapsed="false">
      <c r="A4262" s="0" t="s">
        <v>105</v>
      </c>
      <c r="B4262" s="0" t="s">
        <v>106</v>
      </c>
      <c r="C4262" s="0" t="s">
        <v>84</v>
      </c>
      <c r="D4262" s="0" t="s">
        <v>213</v>
      </c>
      <c r="E4262" s="0" t="n">
        <v>2028</v>
      </c>
      <c r="F4262" s="5" t="n">
        <v>0.079203812544044</v>
      </c>
      <c r="G4262" s="11" t="n">
        <v>0</v>
      </c>
      <c r="H4262" s="5" t="n">
        <v>0</v>
      </c>
      <c r="I4262" s="5" t="n">
        <v>0.079203812544044</v>
      </c>
    </row>
    <row r="4263" customFormat="false" ht="14.25" hidden="false" customHeight="false" outlineLevel="0" collapsed="false">
      <c r="A4263" s="0" t="s">
        <v>105</v>
      </c>
      <c r="B4263" s="0" t="s">
        <v>106</v>
      </c>
      <c r="C4263" s="0" t="s">
        <v>84</v>
      </c>
      <c r="D4263" s="0" t="s">
        <v>213</v>
      </c>
      <c r="E4263" s="0" t="n">
        <v>2029</v>
      </c>
      <c r="F4263" s="5" t="n">
        <v>0.0995891191155716</v>
      </c>
      <c r="G4263" s="11" t="n">
        <v>0</v>
      </c>
      <c r="H4263" s="5" t="n">
        <v>0</v>
      </c>
      <c r="I4263" s="5" t="n">
        <v>0.0995891191155716</v>
      </c>
    </row>
    <row r="4264" customFormat="false" ht="14.25" hidden="false" customHeight="false" outlineLevel="0" collapsed="false">
      <c r="A4264" s="0" t="s">
        <v>105</v>
      </c>
      <c r="B4264" s="0" t="s">
        <v>106</v>
      </c>
      <c r="C4264" s="0" t="s">
        <v>84</v>
      </c>
      <c r="D4264" s="0" t="s">
        <v>213</v>
      </c>
      <c r="E4264" s="0" t="n">
        <v>2030</v>
      </c>
      <c r="F4264" s="5" t="n">
        <v>0.0821838406369713</v>
      </c>
      <c r="G4264" s="11" t="n">
        <v>0</v>
      </c>
      <c r="H4264" s="5" t="n">
        <v>0</v>
      </c>
      <c r="I4264" s="5" t="n">
        <v>0.0821838406369713</v>
      </c>
    </row>
    <row r="4265" customFormat="false" ht="14.25" hidden="false" customHeight="false" outlineLevel="0" collapsed="false">
      <c r="A4265" s="0" t="s">
        <v>105</v>
      </c>
      <c r="B4265" s="0" t="s">
        <v>106</v>
      </c>
      <c r="C4265" s="0" t="s">
        <v>84</v>
      </c>
      <c r="D4265" s="0" t="s">
        <v>213</v>
      </c>
      <c r="E4265" s="0" t="n">
        <v>2031</v>
      </c>
      <c r="F4265" s="5" t="n">
        <v>0.0987638461514916</v>
      </c>
      <c r="G4265" s="11" t="n">
        <v>0</v>
      </c>
      <c r="H4265" s="5" t="n">
        <v>0</v>
      </c>
      <c r="I4265" s="5" t="n">
        <v>0.0987638461514916</v>
      </c>
    </row>
    <row r="4266" customFormat="false" ht="14.25" hidden="false" customHeight="false" outlineLevel="0" collapsed="false">
      <c r="A4266" s="0" t="s">
        <v>105</v>
      </c>
      <c r="B4266" s="0" t="s">
        <v>106</v>
      </c>
      <c r="C4266" s="0" t="s">
        <v>84</v>
      </c>
      <c r="D4266" s="0" t="s">
        <v>213</v>
      </c>
      <c r="E4266" s="0" t="n">
        <v>2032</v>
      </c>
      <c r="F4266" s="5" t="n">
        <v>0.107057893616289</v>
      </c>
      <c r="G4266" s="11" t="n">
        <v>0</v>
      </c>
      <c r="H4266" s="5" t="n">
        <v>0</v>
      </c>
      <c r="I4266" s="5" t="n">
        <v>0.107057893616289</v>
      </c>
    </row>
    <row r="4267" customFormat="false" ht="14.25" hidden="false" customHeight="false" outlineLevel="0" collapsed="false">
      <c r="A4267" s="0" t="s">
        <v>105</v>
      </c>
      <c r="B4267" s="0" t="s">
        <v>106</v>
      </c>
      <c r="C4267" s="0" t="s">
        <v>84</v>
      </c>
      <c r="D4267" s="0" t="s">
        <v>213</v>
      </c>
      <c r="E4267" s="0" t="n">
        <v>2033</v>
      </c>
      <c r="F4267" s="5" t="n">
        <v>0.12372097786584</v>
      </c>
      <c r="G4267" s="11" t="n">
        <v>0</v>
      </c>
      <c r="H4267" s="5" t="n">
        <v>0</v>
      </c>
      <c r="I4267" s="5" t="n">
        <v>0.12372097786584</v>
      </c>
    </row>
    <row r="4268" customFormat="false" ht="14.25" hidden="false" customHeight="false" outlineLevel="0" collapsed="false">
      <c r="A4268" s="0" t="s">
        <v>105</v>
      </c>
      <c r="B4268" s="0" t="s">
        <v>106</v>
      </c>
      <c r="C4268" s="0" t="s">
        <v>84</v>
      </c>
      <c r="D4268" s="0" t="s">
        <v>213</v>
      </c>
      <c r="E4268" s="0" t="n">
        <v>2034</v>
      </c>
      <c r="F4268" s="5" t="n">
        <v>0.174474694803855</v>
      </c>
      <c r="G4268" s="11" t="n">
        <v>0</v>
      </c>
      <c r="H4268" s="5" t="n">
        <v>0</v>
      </c>
      <c r="I4268" s="5" t="n">
        <v>0.174474694803855</v>
      </c>
    </row>
    <row r="4269" customFormat="false" ht="14.25" hidden="false" customHeight="false" outlineLevel="0" collapsed="false">
      <c r="A4269" s="0" t="s">
        <v>105</v>
      </c>
      <c r="B4269" s="0" t="s">
        <v>106</v>
      </c>
      <c r="C4269" s="0" t="s">
        <v>84</v>
      </c>
      <c r="D4269" s="0" t="s">
        <v>213</v>
      </c>
      <c r="E4269" s="0" t="n">
        <v>2035</v>
      </c>
      <c r="F4269" s="5" t="n">
        <v>0.215504324361587</v>
      </c>
      <c r="G4269" s="11" t="n">
        <v>0</v>
      </c>
      <c r="H4269" s="5" t="n">
        <v>0</v>
      </c>
      <c r="I4269" s="5" t="n">
        <v>0.215504324361587</v>
      </c>
    </row>
    <row r="4270" customFormat="false" ht="14.25" hidden="false" customHeight="false" outlineLevel="0" collapsed="false">
      <c r="A4270" s="0" t="s">
        <v>105</v>
      </c>
      <c r="B4270" s="0" t="s">
        <v>106</v>
      </c>
      <c r="C4270" s="0" t="s">
        <v>84</v>
      </c>
      <c r="D4270" s="0" t="s">
        <v>213</v>
      </c>
      <c r="E4270" s="0" t="n">
        <v>2036</v>
      </c>
      <c r="F4270" s="5" t="n">
        <v>0.26823117166612</v>
      </c>
      <c r="G4270" s="11" t="n">
        <v>0</v>
      </c>
      <c r="H4270" s="5" t="n">
        <v>0</v>
      </c>
      <c r="I4270" s="5" t="n">
        <v>0.26823117166612</v>
      </c>
    </row>
    <row r="4271" customFormat="false" ht="14.25" hidden="false" customHeight="false" outlineLevel="0" collapsed="false">
      <c r="A4271" s="0" t="s">
        <v>105</v>
      </c>
      <c r="B4271" s="0" t="s">
        <v>106</v>
      </c>
      <c r="C4271" s="0" t="s">
        <v>84</v>
      </c>
      <c r="D4271" s="0" t="s">
        <v>213</v>
      </c>
      <c r="E4271" s="0" t="n">
        <v>2037</v>
      </c>
      <c r="F4271" s="5" t="n">
        <v>0.337552229431594</v>
      </c>
      <c r="G4271" s="11" t="n">
        <v>0</v>
      </c>
      <c r="H4271" s="5" t="n">
        <v>0</v>
      </c>
      <c r="I4271" s="5" t="n">
        <v>0.337552229431594</v>
      </c>
    </row>
    <row r="4272" customFormat="false" ht="14.25" hidden="false" customHeight="false" outlineLevel="0" collapsed="false">
      <c r="A4272" s="0" t="s">
        <v>105</v>
      </c>
      <c r="B4272" s="0" t="s">
        <v>106</v>
      </c>
      <c r="C4272" s="0" t="s">
        <v>84</v>
      </c>
      <c r="D4272" s="0" t="s">
        <v>213</v>
      </c>
      <c r="E4272" s="0" t="n">
        <v>2038</v>
      </c>
      <c r="F4272" s="5" t="n">
        <v>0.423866462422729</v>
      </c>
      <c r="G4272" s="11" t="n">
        <v>0</v>
      </c>
      <c r="H4272" s="5" t="n">
        <v>0</v>
      </c>
      <c r="I4272" s="5" t="n">
        <v>0.423866462422729</v>
      </c>
    </row>
    <row r="4273" customFormat="false" ht="14.25" hidden="false" customHeight="false" outlineLevel="0" collapsed="false">
      <c r="A4273" s="0" t="s">
        <v>105</v>
      </c>
      <c r="B4273" s="0" t="s">
        <v>106</v>
      </c>
      <c r="C4273" s="0" t="s">
        <v>84</v>
      </c>
      <c r="D4273" s="0" t="s">
        <v>213</v>
      </c>
      <c r="E4273" s="0" t="n">
        <v>2039</v>
      </c>
      <c r="F4273" s="5" t="n">
        <v>0.526635459047562</v>
      </c>
      <c r="G4273" s="11" t="n">
        <v>0</v>
      </c>
      <c r="H4273" s="5" t="n">
        <v>0</v>
      </c>
      <c r="I4273" s="5" t="n">
        <v>0.526635459047562</v>
      </c>
    </row>
    <row r="4274" customFormat="false" ht="14.25" hidden="false" customHeight="false" outlineLevel="0" collapsed="false">
      <c r="A4274" s="0" t="s">
        <v>105</v>
      </c>
      <c r="B4274" s="0" t="s">
        <v>106</v>
      </c>
      <c r="C4274" s="0" t="s">
        <v>84</v>
      </c>
      <c r="D4274" s="0" t="s">
        <v>213</v>
      </c>
      <c r="E4274" s="0" t="n">
        <v>2040</v>
      </c>
      <c r="F4274" s="5" t="n">
        <v>0.632922922692079</v>
      </c>
      <c r="G4274" s="11" t="n">
        <v>0</v>
      </c>
      <c r="H4274" s="5" t="n">
        <v>0</v>
      </c>
      <c r="I4274" s="5" t="n">
        <v>0.632922922692079</v>
      </c>
    </row>
    <row r="4275" customFormat="false" ht="14.25" hidden="false" customHeight="false" outlineLevel="0" collapsed="false">
      <c r="A4275" s="0" t="s">
        <v>105</v>
      </c>
      <c r="B4275" s="0" t="s">
        <v>106</v>
      </c>
      <c r="C4275" s="0" t="s">
        <v>84</v>
      </c>
      <c r="D4275" s="0" t="s">
        <v>214</v>
      </c>
      <c r="E4275" s="0" t="n">
        <v>2024</v>
      </c>
      <c r="F4275" s="5" t="n">
        <v>0</v>
      </c>
      <c r="G4275" s="11" t="n">
        <v>0.109333</v>
      </c>
      <c r="H4275" s="5" t="n">
        <v>0</v>
      </c>
      <c r="I4275" s="5" t="n">
        <v>0</v>
      </c>
    </row>
    <row r="4276" customFormat="false" ht="14.25" hidden="false" customHeight="false" outlineLevel="0" collapsed="false">
      <c r="A4276" s="0" t="s">
        <v>105</v>
      </c>
      <c r="B4276" s="0" t="s">
        <v>106</v>
      </c>
      <c r="C4276" s="0" t="s">
        <v>84</v>
      </c>
      <c r="D4276" s="0" t="s">
        <v>214</v>
      </c>
      <c r="E4276" s="0" t="n">
        <v>2025</v>
      </c>
      <c r="F4276" s="5" t="n">
        <v>0</v>
      </c>
      <c r="G4276" s="11" t="n">
        <v>0.109333</v>
      </c>
      <c r="H4276" s="5" t="n">
        <v>0</v>
      </c>
      <c r="I4276" s="5" t="n">
        <v>0</v>
      </c>
    </row>
    <row r="4277" customFormat="false" ht="14.25" hidden="false" customHeight="false" outlineLevel="0" collapsed="false">
      <c r="A4277" s="0" t="s">
        <v>105</v>
      </c>
      <c r="B4277" s="0" t="s">
        <v>106</v>
      </c>
      <c r="C4277" s="0" t="s">
        <v>84</v>
      </c>
      <c r="D4277" s="0" t="s">
        <v>214</v>
      </c>
      <c r="E4277" s="0" t="n">
        <v>2026</v>
      </c>
      <c r="F4277" s="5" t="n">
        <v>0.138114131821984</v>
      </c>
      <c r="G4277" s="11" t="n">
        <v>0.1201092</v>
      </c>
      <c r="H4277" s="5" t="n">
        <v>0.016588777881833</v>
      </c>
      <c r="I4277" s="5" t="n">
        <v>0.121525353940151</v>
      </c>
    </row>
    <row r="4278" customFormat="false" ht="14.25" hidden="false" customHeight="false" outlineLevel="0" collapsed="false">
      <c r="A4278" s="0" t="s">
        <v>105</v>
      </c>
      <c r="B4278" s="0" t="s">
        <v>106</v>
      </c>
      <c r="C4278" s="0" t="s">
        <v>84</v>
      </c>
      <c r="D4278" s="0" t="s">
        <v>214</v>
      </c>
      <c r="E4278" s="0" t="n">
        <v>2027</v>
      </c>
      <c r="F4278" s="5" t="n">
        <v>0.162924945934124</v>
      </c>
      <c r="G4278" s="11" t="n">
        <v>0.1308854</v>
      </c>
      <c r="H4278" s="5" t="n">
        <v>0.0213244967185662</v>
      </c>
      <c r="I4278" s="5" t="n">
        <v>0.141600449215558</v>
      </c>
    </row>
    <row r="4279" customFormat="false" ht="14.25" hidden="false" customHeight="false" outlineLevel="0" collapsed="false">
      <c r="A4279" s="0" t="s">
        <v>105</v>
      </c>
      <c r="B4279" s="0" t="s">
        <v>106</v>
      </c>
      <c r="C4279" s="0" t="s">
        <v>84</v>
      </c>
      <c r="D4279" s="0" t="s">
        <v>214</v>
      </c>
      <c r="E4279" s="0" t="n">
        <v>2028</v>
      </c>
      <c r="F4279" s="5" t="n">
        <v>0.421720155815357</v>
      </c>
      <c r="G4279" s="11" t="n">
        <v>0.1416616</v>
      </c>
      <c r="H4279" s="5" t="n">
        <v>0.0597415520250527</v>
      </c>
      <c r="I4279" s="5" t="n">
        <v>0.361978603790304</v>
      </c>
    </row>
    <row r="4280" customFormat="false" ht="14.25" hidden="false" customHeight="false" outlineLevel="0" collapsed="false">
      <c r="A4280" s="0" t="s">
        <v>105</v>
      </c>
      <c r="B4280" s="0" t="s">
        <v>106</v>
      </c>
      <c r="C4280" s="0" t="s">
        <v>84</v>
      </c>
      <c r="D4280" s="0" t="s">
        <v>214</v>
      </c>
      <c r="E4280" s="0" t="n">
        <v>2029</v>
      </c>
      <c r="F4280" s="5" t="n">
        <v>0.699077912878079</v>
      </c>
      <c r="G4280" s="11" t="n">
        <v>0.1524378</v>
      </c>
      <c r="H4280" s="5" t="n">
        <v>0.106565899067726</v>
      </c>
      <c r="I4280" s="5" t="n">
        <v>0.592512013810353</v>
      </c>
    </row>
    <row r="4281" customFormat="false" ht="14.25" hidden="false" customHeight="false" outlineLevel="0" collapsed="false">
      <c r="A4281" s="0" t="s">
        <v>105</v>
      </c>
      <c r="B4281" s="0" t="s">
        <v>106</v>
      </c>
      <c r="C4281" s="0" t="s">
        <v>84</v>
      </c>
      <c r="D4281" s="0" t="s">
        <v>214</v>
      </c>
      <c r="E4281" s="0" t="n">
        <v>2030</v>
      </c>
      <c r="F4281" s="5" t="n">
        <v>0.788999123865535</v>
      </c>
      <c r="G4281" s="11" t="n">
        <v>0.163214</v>
      </c>
      <c r="H4281" s="5" t="n">
        <v>0.128775703002589</v>
      </c>
      <c r="I4281" s="5" t="n">
        <v>0.660223420862946</v>
      </c>
    </row>
    <row r="4282" customFormat="false" ht="14.25" hidden="false" customHeight="false" outlineLevel="0" collapsed="false">
      <c r="A4282" s="0" t="s">
        <v>105</v>
      </c>
      <c r="B4282" s="0" t="s">
        <v>106</v>
      </c>
      <c r="C4282" s="0" t="s">
        <v>84</v>
      </c>
      <c r="D4282" s="0" t="s">
        <v>214</v>
      </c>
      <c r="E4282" s="0" t="n">
        <v>2031</v>
      </c>
      <c r="F4282" s="5" t="n">
        <v>1.21903577531155</v>
      </c>
      <c r="G4282" s="11" t="n">
        <v>0.168024</v>
      </c>
      <c r="H4282" s="5" t="n">
        <v>0.204827267110948</v>
      </c>
      <c r="I4282" s="5" t="n">
        <v>1.0142085082006</v>
      </c>
    </row>
    <row r="4283" customFormat="false" ht="14.25" hidden="false" customHeight="false" outlineLevel="0" collapsed="false">
      <c r="A4283" s="0" t="s">
        <v>105</v>
      </c>
      <c r="B4283" s="0" t="s">
        <v>106</v>
      </c>
      <c r="C4283" s="0" t="s">
        <v>84</v>
      </c>
      <c r="D4283" s="0" t="s">
        <v>214</v>
      </c>
      <c r="E4283" s="0" t="n">
        <v>2032</v>
      </c>
      <c r="F4283" s="5" t="n">
        <v>1.617884194255</v>
      </c>
      <c r="G4283" s="11" t="n">
        <v>0.172834</v>
      </c>
      <c r="H4283" s="5" t="n">
        <v>0.279625396829868</v>
      </c>
      <c r="I4283" s="5" t="n">
        <v>1.33825879742513</v>
      </c>
    </row>
    <row r="4284" customFormat="false" ht="14.25" hidden="false" customHeight="false" outlineLevel="0" collapsed="false">
      <c r="A4284" s="0" t="s">
        <v>105</v>
      </c>
      <c r="B4284" s="0" t="s">
        <v>106</v>
      </c>
      <c r="C4284" s="0" t="s">
        <v>84</v>
      </c>
      <c r="D4284" s="0" t="s">
        <v>214</v>
      </c>
      <c r="E4284" s="0" t="n">
        <v>2033</v>
      </c>
      <c r="F4284" s="5" t="n">
        <v>2.05254470182374</v>
      </c>
      <c r="G4284" s="11" t="n">
        <v>0.177644</v>
      </c>
      <c r="H4284" s="5" t="n">
        <v>0.364622251010776</v>
      </c>
      <c r="I4284" s="5" t="n">
        <v>1.68792245081296</v>
      </c>
    </row>
    <row r="4285" customFormat="false" ht="14.25" hidden="false" customHeight="false" outlineLevel="0" collapsed="false">
      <c r="A4285" s="0" t="s">
        <v>105</v>
      </c>
      <c r="B4285" s="0" t="s">
        <v>106</v>
      </c>
      <c r="C4285" s="0" t="s">
        <v>84</v>
      </c>
      <c r="D4285" s="0" t="s">
        <v>214</v>
      </c>
      <c r="E4285" s="0" t="n">
        <v>2034</v>
      </c>
      <c r="F4285" s="5" t="n">
        <v>3.1196594338346</v>
      </c>
      <c r="G4285" s="11" t="n">
        <v>0.182454</v>
      </c>
      <c r="H4285" s="5" t="n">
        <v>0.569194342340859</v>
      </c>
      <c r="I4285" s="5" t="n">
        <v>2.55046509149374</v>
      </c>
    </row>
    <row r="4286" customFormat="false" ht="14.25" hidden="false" customHeight="false" outlineLevel="0" collapsed="false">
      <c r="A4286" s="0" t="s">
        <v>105</v>
      </c>
      <c r="B4286" s="0" t="s">
        <v>106</v>
      </c>
      <c r="C4286" s="0" t="s">
        <v>84</v>
      </c>
      <c r="D4286" s="0" t="s">
        <v>214</v>
      </c>
      <c r="E4286" s="0" t="n">
        <v>2035</v>
      </c>
      <c r="F4286" s="5" t="n">
        <v>3.90307995869647</v>
      </c>
      <c r="G4286" s="11" t="n">
        <v>0.187264</v>
      </c>
      <c r="H4286" s="5" t="n">
        <v>0.730906365385336</v>
      </c>
      <c r="I4286" s="5" t="n">
        <v>3.17217359331113</v>
      </c>
    </row>
    <row r="4287" customFormat="false" ht="14.25" hidden="false" customHeight="false" outlineLevel="0" collapsed="false">
      <c r="A4287" s="0" t="s">
        <v>105</v>
      </c>
      <c r="B4287" s="0" t="s">
        <v>106</v>
      </c>
      <c r="C4287" s="0" t="s">
        <v>84</v>
      </c>
      <c r="D4287" s="0" t="s">
        <v>214</v>
      </c>
      <c r="E4287" s="0" t="n">
        <v>2036</v>
      </c>
      <c r="F4287" s="5" t="n">
        <v>4.6465419947566</v>
      </c>
      <c r="G4287" s="11" t="n">
        <v>0.186534</v>
      </c>
      <c r="H4287" s="5" t="n">
        <v>0.866738064449928</v>
      </c>
      <c r="I4287" s="5" t="n">
        <v>3.77980393030667</v>
      </c>
    </row>
    <row r="4288" customFormat="false" ht="14.25" hidden="false" customHeight="false" outlineLevel="0" collapsed="false">
      <c r="A4288" s="0" t="s">
        <v>105</v>
      </c>
      <c r="B4288" s="0" t="s">
        <v>106</v>
      </c>
      <c r="C4288" s="0" t="s">
        <v>84</v>
      </c>
      <c r="D4288" s="0" t="s">
        <v>214</v>
      </c>
      <c r="E4288" s="0" t="n">
        <v>2037</v>
      </c>
      <c r="F4288" s="5" t="n">
        <v>5.44160622593613</v>
      </c>
      <c r="G4288" s="11" t="n">
        <v>0.185804</v>
      </c>
      <c r="H4288" s="5" t="n">
        <v>1.01107220320384</v>
      </c>
      <c r="I4288" s="5" t="n">
        <v>4.43053402273229</v>
      </c>
    </row>
    <row r="4289" customFormat="false" ht="14.25" hidden="false" customHeight="false" outlineLevel="0" collapsed="false">
      <c r="A4289" s="0" t="s">
        <v>105</v>
      </c>
      <c r="B4289" s="0" t="s">
        <v>106</v>
      </c>
      <c r="C4289" s="0" t="s">
        <v>84</v>
      </c>
      <c r="D4289" s="0" t="s">
        <v>214</v>
      </c>
      <c r="E4289" s="0" t="n">
        <v>2038</v>
      </c>
      <c r="F4289" s="5" t="n">
        <v>6.32379872674655</v>
      </c>
      <c r="G4289" s="11" t="n">
        <v>0.185074</v>
      </c>
      <c r="H4289" s="5" t="n">
        <v>1.17037072555389</v>
      </c>
      <c r="I4289" s="5" t="n">
        <v>5.15342800119266</v>
      </c>
    </row>
    <row r="4290" customFormat="false" ht="14.25" hidden="false" customHeight="false" outlineLevel="0" collapsed="false">
      <c r="A4290" s="0" t="s">
        <v>105</v>
      </c>
      <c r="B4290" s="0" t="s">
        <v>106</v>
      </c>
      <c r="C4290" s="0" t="s">
        <v>84</v>
      </c>
      <c r="D4290" s="0" t="s">
        <v>214</v>
      </c>
      <c r="E4290" s="0" t="n">
        <v>2039</v>
      </c>
      <c r="F4290" s="5" t="n">
        <v>7.27776520085141</v>
      </c>
      <c r="G4290" s="11" t="n">
        <v>0.184344</v>
      </c>
      <c r="H4290" s="5" t="n">
        <v>1.34161234818575</v>
      </c>
      <c r="I4290" s="5" t="n">
        <v>5.93615285266566</v>
      </c>
    </row>
    <row r="4291" customFormat="false" ht="14.25" hidden="false" customHeight="false" outlineLevel="0" collapsed="false">
      <c r="A4291" s="0" t="s">
        <v>105</v>
      </c>
      <c r="B4291" s="0" t="s">
        <v>106</v>
      </c>
      <c r="C4291" s="0" t="s">
        <v>84</v>
      </c>
      <c r="D4291" s="0" t="s">
        <v>214</v>
      </c>
      <c r="E4291" s="0" t="n">
        <v>2040</v>
      </c>
      <c r="F4291" s="5" t="n">
        <v>8.23773981838805</v>
      </c>
      <c r="G4291" s="11" t="n">
        <v>0.183614</v>
      </c>
      <c r="H4291" s="5" t="n">
        <v>1.5125643590135</v>
      </c>
      <c r="I4291" s="5" t="n">
        <v>6.72517545937455</v>
      </c>
    </row>
    <row r="4292" customFormat="false" ht="14.25" hidden="false" customHeight="false" outlineLevel="0" collapsed="false">
      <c r="A4292" s="0" t="s">
        <v>105</v>
      </c>
      <c r="B4292" s="0" t="s">
        <v>106</v>
      </c>
      <c r="C4292" s="0" t="s">
        <v>84</v>
      </c>
      <c r="D4292" s="0" t="s">
        <v>215</v>
      </c>
      <c r="E4292" s="0" t="n">
        <v>2024</v>
      </c>
      <c r="F4292" s="5" t="n">
        <v>0</v>
      </c>
      <c r="G4292" s="11" t="n">
        <v>0</v>
      </c>
      <c r="H4292" s="5" t="n">
        <v>0</v>
      </c>
      <c r="I4292" s="5" t="n">
        <v>0</v>
      </c>
    </row>
    <row r="4293" customFormat="false" ht="14.25" hidden="false" customHeight="false" outlineLevel="0" collapsed="false">
      <c r="A4293" s="0" t="s">
        <v>105</v>
      </c>
      <c r="B4293" s="0" t="s">
        <v>106</v>
      </c>
      <c r="C4293" s="0" t="s">
        <v>84</v>
      </c>
      <c r="D4293" s="0" t="s">
        <v>215</v>
      </c>
      <c r="E4293" s="0" t="n">
        <v>2025</v>
      </c>
      <c r="F4293" s="5" t="n">
        <v>0</v>
      </c>
      <c r="G4293" s="11" t="n">
        <v>0</v>
      </c>
      <c r="H4293" s="5" t="n">
        <v>0</v>
      </c>
      <c r="I4293" s="5" t="n">
        <v>0</v>
      </c>
    </row>
    <row r="4294" customFormat="false" ht="14.25" hidden="false" customHeight="false" outlineLevel="0" collapsed="false">
      <c r="A4294" s="0" t="s">
        <v>105</v>
      </c>
      <c r="B4294" s="0" t="s">
        <v>106</v>
      </c>
      <c r="C4294" s="0" t="s">
        <v>84</v>
      </c>
      <c r="D4294" s="0" t="s">
        <v>215</v>
      </c>
      <c r="E4294" s="0" t="n">
        <v>2026</v>
      </c>
      <c r="F4294" s="5" t="n">
        <v>0.0308601756275006</v>
      </c>
      <c r="G4294" s="11" t="n">
        <v>0</v>
      </c>
      <c r="H4294" s="5" t="n">
        <v>0</v>
      </c>
      <c r="I4294" s="5" t="n">
        <v>0.0308601756275006</v>
      </c>
    </row>
    <row r="4295" customFormat="false" ht="14.25" hidden="false" customHeight="false" outlineLevel="0" collapsed="false">
      <c r="A4295" s="0" t="s">
        <v>105</v>
      </c>
      <c r="B4295" s="0" t="s">
        <v>106</v>
      </c>
      <c r="C4295" s="0" t="s">
        <v>84</v>
      </c>
      <c r="D4295" s="0" t="s">
        <v>215</v>
      </c>
      <c r="E4295" s="0" t="n">
        <v>2027</v>
      </c>
      <c r="F4295" s="5" t="n">
        <v>0.0261989567032774</v>
      </c>
      <c r="G4295" s="11" t="n">
        <v>0</v>
      </c>
      <c r="H4295" s="5" t="n">
        <v>0</v>
      </c>
      <c r="I4295" s="5" t="n">
        <v>0.0261989567032774</v>
      </c>
    </row>
    <row r="4296" customFormat="false" ht="14.25" hidden="false" customHeight="false" outlineLevel="0" collapsed="false">
      <c r="A4296" s="0" t="s">
        <v>105</v>
      </c>
      <c r="B4296" s="0" t="s">
        <v>106</v>
      </c>
      <c r="C4296" s="0" t="s">
        <v>84</v>
      </c>
      <c r="D4296" s="0" t="s">
        <v>215</v>
      </c>
      <c r="E4296" s="0" t="n">
        <v>2028</v>
      </c>
      <c r="F4296" s="5" t="n">
        <v>0.0691117727801449</v>
      </c>
      <c r="G4296" s="11" t="n">
        <v>0</v>
      </c>
      <c r="H4296" s="5" t="n">
        <v>0</v>
      </c>
      <c r="I4296" s="5" t="n">
        <v>0.0691117727801449</v>
      </c>
    </row>
    <row r="4297" customFormat="false" ht="14.25" hidden="false" customHeight="false" outlineLevel="0" collapsed="false">
      <c r="A4297" s="0" t="s">
        <v>105</v>
      </c>
      <c r="B4297" s="0" t="s">
        <v>106</v>
      </c>
      <c r="C4297" s="0" t="s">
        <v>84</v>
      </c>
      <c r="D4297" s="0" t="s">
        <v>215</v>
      </c>
      <c r="E4297" s="0" t="n">
        <v>2029</v>
      </c>
      <c r="F4297" s="5" t="n">
        <v>0.132017530922215</v>
      </c>
      <c r="G4297" s="11" t="n">
        <v>0</v>
      </c>
      <c r="H4297" s="5" t="n">
        <v>0</v>
      </c>
      <c r="I4297" s="5" t="n">
        <v>0.132017530922215</v>
      </c>
    </row>
    <row r="4298" customFormat="false" ht="14.25" hidden="false" customHeight="false" outlineLevel="0" collapsed="false">
      <c r="A4298" s="0" t="s">
        <v>105</v>
      </c>
      <c r="B4298" s="0" t="s">
        <v>106</v>
      </c>
      <c r="C4298" s="0" t="s">
        <v>84</v>
      </c>
      <c r="D4298" s="0" t="s">
        <v>215</v>
      </c>
      <c r="E4298" s="0" t="n">
        <v>2030</v>
      </c>
      <c r="F4298" s="5" t="n">
        <v>0.179727838457574</v>
      </c>
      <c r="G4298" s="11" t="n">
        <v>0</v>
      </c>
      <c r="H4298" s="5" t="n">
        <v>0</v>
      </c>
      <c r="I4298" s="5" t="n">
        <v>0.179727838457574</v>
      </c>
    </row>
    <row r="4299" customFormat="false" ht="14.25" hidden="false" customHeight="false" outlineLevel="0" collapsed="false">
      <c r="A4299" s="0" t="s">
        <v>105</v>
      </c>
      <c r="B4299" s="0" t="s">
        <v>106</v>
      </c>
      <c r="C4299" s="0" t="s">
        <v>84</v>
      </c>
      <c r="D4299" s="0" t="s">
        <v>215</v>
      </c>
      <c r="E4299" s="0" t="n">
        <v>2031</v>
      </c>
      <c r="F4299" s="5" t="n">
        <v>0.328717108805393</v>
      </c>
      <c r="G4299" s="11" t="n">
        <v>0</v>
      </c>
      <c r="H4299" s="5" t="n">
        <v>0</v>
      </c>
      <c r="I4299" s="5" t="n">
        <v>0.328717108805393</v>
      </c>
    </row>
    <row r="4300" customFormat="false" ht="14.25" hidden="false" customHeight="false" outlineLevel="0" collapsed="false">
      <c r="A4300" s="0" t="s">
        <v>105</v>
      </c>
      <c r="B4300" s="0" t="s">
        <v>106</v>
      </c>
      <c r="C4300" s="0" t="s">
        <v>84</v>
      </c>
      <c r="D4300" s="0" t="s">
        <v>215</v>
      </c>
      <c r="E4300" s="0" t="n">
        <v>2032</v>
      </c>
      <c r="F4300" s="5" t="n">
        <v>0.488455603956974</v>
      </c>
      <c r="G4300" s="11" t="n">
        <v>0</v>
      </c>
      <c r="H4300" s="5" t="n">
        <v>0</v>
      </c>
      <c r="I4300" s="5" t="n">
        <v>0.488455603956974</v>
      </c>
    </row>
    <row r="4301" customFormat="false" ht="14.25" hidden="false" customHeight="false" outlineLevel="0" collapsed="false">
      <c r="A4301" s="0" t="s">
        <v>105</v>
      </c>
      <c r="B4301" s="0" t="s">
        <v>106</v>
      </c>
      <c r="C4301" s="0" t="s">
        <v>84</v>
      </c>
      <c r="D4301" s="0" t="s">
        <v>215</v>
      </c>
      <c r="E4301" s="0" t="n">
        <v>2033</v>
      </c>
      <c r="F4301" s="5" t="n">
        <v>0.669982254639554</v>
      </c>
      <c r="G4301" s="11" t="n">
        <v>0</v>
      </c>
      <c r="H4301" s="5" t="n">
        <v>0</v>
      </c>
      <c r="I4301" s="5" t="n">
        <v>0.669982254639554</v>
      </c>
    </row>
    <row r="4302" customFormat="false" ht="14.25" hidden="false" customHeight="false" outlineLevel="0" collapsed="false">
      <c r="A4302" s="0" t="s">
        <v>105</v>
      </c>
      <c r="B4302" s="0" t="s">
        <v>106</v>
      </c>
      <c r="C4302" s="0" t="s">
        <v>84</v>
      </c>
      <c r="D4302" s="0" t="s">
        <v>215</v>
      </c>
      <c r="E4302" s="0" t="n">
        <v>2034</v>
      </c>
      <c r="F4302" s="5" t="n">
        <v>1.09045451871528</v>
      </c>
      <c r="G4302" s="11" t="n">
        <v>0</v>
      </c>
      <c r="H4302" s="5" t="n">
        <v>0</v>
      </c>
      <c r="I4302" s="5" t="n">
        <v>1.09045451871528</v>
      </c>
    </row>
    <row r="4303" customFormat="false" ht="14.25" hidden="false" customHeight="false" outlineLevel="0" collapsed="false">
      <c r="A4303" s="0" t="s">
        <v>105</v>
      </c>
      <c r="B4303" s="0" t="s">
        <v>106</v>
      </c>
      <c r="C4303" s="0" t="s">
        <v>84</v>
      </c>
      <c r="D4303" s="0" t="s">
        <v>215</v>
      </c>
      <c r="E4303" s="0" t="n">
        <v>2035</v>
      </c>
      <c r="F4303" s="5" t="n">
        <v>1.4449377564364</v>
      </c>
      <c r="G4303" s="11" t="n">
        <v>0</v>
      </c>
      <c r="H4303" s="5" t="n">
        <v>0</v>
      </c>
      <c r="I4303" s="5" t="n">
        <v>1.4449377564364</v>
      </c>
    </row>
    <row r="4304" customFormat="false" ht="14.25" hidden="false" customHeight="false" outlineLevel="0" collapsed="false">
      <c r="A4304" s="0" t="s">
        <v>105</v>
      </c>
      <c r="B4304" s="0" t="s">
        <v>106</v>
      </c>
      <c r="C4304" s="0" t="s">
        <v>84</v>
      </c>
      <c r="D4304" s="0" t="s">
        <v>215</v>
      </c>
      <c r="E4304" s="0" t="n">
        <v>2036</v>
      </c>
      <c r="F4304" s="5" t="n">
        <v>1.80032769853049</v>
      </c>
      <c r="G4304" s="11" t="n">
        <v>0</v>
      </c>
      <c r="H4304" s="5" t="n">
        <v>0</v>
      </c>
      <c r="I4304" s="5" t="n">
        <v>1.80032769853049</v>
      </c>
    </row>
    <row r="4305" customFormat="false" ht="14.25" hidden="false" customHeight="false" outlineLevel="0" collapsed="false">
      <c r="A4305" s="0" t="s">
        <v>105</v>
      </c>
      <c r="B4305" s="0" t="s">
        <v>106</v>
      </c>
      <c r="C4305" s="0" t="s">
        <v>84</v>
      </c>
      <c r="D4305" s="0" t="s">
        <v>215</v>
      </c>
      <c r="E4305" s="0" t="n">
        <v>2037</v>
      </c>
      <c r="F4305" s="5" t="n">
        <v>2.18569114751713</v>
      </c>
      <c r="G4305" s="11" t="n">
        <v>0</v>
      </c>
      <c r="H4305" s="5" t="n">
        <v>0</v>
      </c>
      <c r="I4305" s="5" t="n">
        <v>2.18569114751713</v>
      </c>
    </row>
    <row r="4306" customFormat="false" ht="14.25" hidden="false" customHeight="false" outlineLevel="0" collapsed="false">
      <c r="A4306" s="0" t="s">
        <v>105</v>
      </c>
      <c r="B4306" s="0" t="s">
        <v>106</v>
      </c>
      <c r="C4306" s="0" t="s">
        <v>84</v>
      </c>
      <c r="D4306" s="0" t="s">
        <v>215</v>
      </c>
      <c r="E4306" s="0" t="n">
        <v>2038</v>
      </c>
      <c r="F4306" s="5" t="n">
        <v>2.6068593462767</v>
      </c>
      <c r="G4306" s="11" t="n">
        <v>0</v>
      </c>
      <c r="H4306" s="5" t="n">
        <v>0</v>
      </c>
      <c r="I4306" s="5" t="n">
        <v>2.6068593462767</v>
      </c>
    </row>
    <row r="4307" customFormat="false" ht="14.25" hidden="false" customHeight="false" outlineLevel="0" collapsed="false">
      <c r="A4307" s="0" t="s">
        <v>105</v>
      </c>
      <c r="B4307" s="0" t="s">
        <v>106</v>
      </c>
      <c r="C4307" s="0" t="s">
        <v>84</v>
      </c>
      <c r="D4307" s="0" t="s">
        <v>215</v>
      </c>
      <c r="E4307" s="0" t="n">
        <v>2039</v>
      </c>
      <c r="F4307" s="5" t="n">
        <v>3.04430026017914</v>
      </c>
      <c r="G4307" s="11" t="n">
        <v>0</v>
      </c>
      <c r="H4307" s="5" t="n">
        <v>0</v>
      </c>
      <c r="I4307" s="5" t="n">
        <v>3.04430026017914</v>
      </c>
    </row>
    <row r="4308" customFormat="false" ht="14.25" hidden="false" customHeight="false" outlineLevel="0" collapsed="false">
      <c r="A4308" s="0" t="s">
        <v>105</v>
      </c>
      <c r="B4308" s="0" t="s">
        <v>106</v>
      </c>
      <c r="C4308" s="0" t="s">
        <v>84</v>
      </c>
      <c r="D4308" s="0" t="s">
        <v>215</v>
      </c>
      <c r="E4308" s="0" t="n">
        <v>2040</v>
      </c>
      <c r="F4308" s="5" t="n">
        <v>3.48361371734488</v>
      </c>
      <c r="G4308" s="11" t="n">
        <v>0</v>
      </c>
      <c r="H4308" s="5" t="n">
        <v>0</v>
      </c>
      <c r="I4308" s="5" t="n">
        <v>3.48361371734488</v>
      </c>
    </row>
    <row r="4309" customFormat="false" ht="14.25" hidden="false" customHeight="false" outlineLevel="0" collapsed="false">
      <c r="A4309" s="0" t="s">
        <v>105</v>
      </c>
      <c r="B4309" s="0" t="s">
        <v>106</v>
      </c>
      <c r="C4309" s="0" t="s">
        <v>84</v>
      </c>
      <c r="D4309" s="0" t="s">
        <v>216</v>
      </c>
      <c r="E4309" s="0" t="n">
        <v>2024</v>
      </c>
      <c r="F4309" s="5" t="n">
        <v>0</v>
      </c>
      <c r="G4309" s="11" t="n">
        <v>0.109333</v>
      </c>
      <c r="H4309" s="5" t="n">
        <v>0</v>
      </c>
      <c r="I4309" s="5" t="n">
        <v>0</v>
      </c>
    </row>
    <row r="4310" customFormat="false" ht="14.25" hidden="false" customHeight="false" outlineLevel="0" collapsed="false">
      <c r="A4310" s="0" t="s">
        <v>105</v>
      </c>
      <c r="B4310" s="0" t="s">
        <v>106</v>
      </c>
      <c r="C4310" s="0" t="s">
        <v>84</v>
      </c>
      <c r="D4310" s="0" t="s">
        <v>216</v>
      </c>
      <c r="E4310" s="0" t="n">
        <v>2025</v>
      </c>
      <c r="F4310" s="5" t="n">
        <v>0</v>
      </c>
      <c r="G4310" s="11" t="n">
        <v>0.109333</v>
      </c>
      <c r="H4310" s="5" t="n">
        <v>0</v>
      </c>
      <c r="I4310" s="5" t="n">
        <v>0</v>
      </c>
    </row>
    <row r="4311" customFormat="false" ht="14.25" hidden="false" customHeight="false" outlineLevel="0" collapsed="false">
      <c r="A4311" s="0" t="s">
        <v>105</v>
      </c>
      <c r="B4311" s="0" t="s">
        <v>106</v>
      </c>
      <c r="C4311" s="0" t="s">
        <v>84</v>
      </c>
      <c r="D4311" s="0" t="s">
        <v>216</v>
      </c>
      <c r="E4311" s="0" t="n">
        <v>2026</v>
      </c>
      <c r="F4311" s="5" t="n">
        <v>2.03449757721228</v>
      </c>
      <c r="G4311" s="11" t="n">
        <v>0.1201092</v>
      </c>
      <c r="H4311" s="5" t="n">
        <v>0.244361876400905</v>
      </c>
      <c r="I4311" s="5" t="n">
        <v>1.79013570081137</v>
      </c>
    </row>
    <row r="4312" customFormat="false" ht="14.25" hidden="false" customHeight="false" outlineLevel="0" collapsed="false">
      <c r="A4312" s="0" t="s">
        <v>105</v>
      </c>
      <c r="B4312" s="0" t="s">
        <v>106</v>
      </c>
      <c r="C4312" s="0" t="s">
        <v>84</v>
      </c>
      <c r="D4312" s="0" t="s">
        <v>216</v>
      </c>
      <c r="E4312" s="0" t="n">
        <v>2027</v>
      </c>
      <c r="F4312" s="5" t="n">
        <v>1.76296747968018</v>
      </c>
      <c r="G4312" s="11" t="n">
        <v>0.1308854</v>
      </c>
      <c r="H4312" s="5" t="n">
        <v>0.230746703764932</v>
      </c>
      <c r="I4312" s="5" t="n">
        <v>1.53222077591525</v>
      </c>
    </row>
    <row r="4313" customFormat="false" ht="14.25" hidden="false" customHeight="false" outlineLevel="0" collapsed="false">
      <c r="A4313" s="0" t="s">
        <v>105</v>
      </c>
      <c r="B4313" s="0" t="s">
        <v>106</v>
      </c>
      <c r="C4313" s="0" t="s">
        <v>84</v>
      </c>
      <c r="D4313" s="0" t="s">
        <v>216</v>
      </c>
      <c r="E4313" s="0" t="n">
        <v>2028</v>
      </c>
      <c r="F4313" s="5" t="n">
        <v>3.57762271098931</v>
      </c>
      <c r="G4313" s="11" t="n">
        <v>0.1416616</v>
      </c>
      <c r="H4313" s="5" t="n">
        <v>0.506811757435083</v>
      </c>
      <c r="I4313" s="5" t="n">
        <v>3.07081095355422</v>
      </c>
    </row>
    <row r="4314" customFormat="false" ht="14.25" hidden="false" customHeight="false" outlineLevel="0" collapsed="false">
      <c r="A4314" s="0" t="s">
        <v>105</v>
      </c>
      <c r="B4314" s="0" t="s">
        <v>106</v>
      </c>
      <c r="C4314" s="0" t="s">
        <v>84</v>
      </c>
      <c r="D4314" s="0" t="s">
        <v>216</v>
      </c>
      <c r="E4314" s="0" t="n">
        <v>2029</v>
      </c>
      <c r="F4314" s="5" t="n">
        <v>4.88846280080138</v>
      </c>
      <c r="G4314" s="11" t="n">
        <v>0.1524378</v>
      </c>
      <c r="H4314" s="5" t="n">
        <v>0.745186514736001</v>
      </c>
      <c r="I4314" s="5" t="n">
        <v>4.14327628606538</v>
      </c>
    </row>
    <row r="4315" customFormat="false" ht="14.25" hidden="false" customHeight="false" outlineLevel="0" collapsed="false">
      <c r="A4315" s="0" t="s">
        <v>105</v>
      </c>
      <c r="B4315" s="0" t="s">
        <v>106</v>
      </c>
      <c r="C4315" s="0" t="s">
        <v>84</v>
      </c>
      <c r="D4315" s="0" t="s">
        <v>216</v>
      </c>
      <c r="E4315" s="0" t="n">
        <v>2030</v>
      </c>
      <c r="F4315" s="5" t="n">
        <v>4.64816067558789</v>
      </c>
      <c r="G4315" s="11" t="n">
        <v>0.163214</v>
      </c>
      <c r="H4315" s="5" t="n">
        <v>0.758644896505401</v>
      </c>
      <c r="I4315" s="5" t="n">
        <v>3.88951577908249</v>
      </c>
    </row>
    <row r="4316" customFormat="false" ht="14.25" hidden="false" customHeight="false" outlineLevel="0" collapsed="false">
      <c r="A4316" s="0" t="s">
        <v>105</v>
      </c>
      <c r="B4316" s="0" t="s">
        <v>106</v>
      </c>
      <c r="C4316" s="0" t="s">
        <v>84</v>
      </c>
      <c r="D4316" s="0" t="s">
        <v>216</v>
      </c>
      <c r="E4316" s="0" t="n">
        <v>2031</v>
      </c>
      <c r="F4316" s="5" t="n">
        <v>6.53553121860858</v>
      </c>
      <c r="G4316" s="11" t="n">
        <v>0.168024</v>
      </c>
      <c r="H4316" s="5" t="n">
        <v>1.09812609747549</v>
      </c>
      <c r="I4316" s="5" t="n">
        <v>5.43740512113309</v>
      </c>
    </row>
    <row r="4317" customFormat="false" ht="14.25" hidden="false" customHeight="false" outlineLevel="0" collapsed="false">
      <c r="A4317" s="0" t="s">
        <v>105</v>
      </c>
      <c r="B4317" s="0" t="s">
        <v>106</v>
      </c>
      <c r="C4317" s="0" t="s">
        <v>84</v>
      </c>
      <c r="D4317" s="0" t="s">
        <v>216</v>
      </c>
      <c r="E4317" s="0" t="n">
        <v>2032</v>
      </c>
      <c r="F4317" s="5" t="n">
        <v>8.14438511273153</v>
      </c>
      <c r="G4317" s="11" t="n">
        <v>0.172834</v>
      </c>
      <c r="H4317" s="5" t="n">
        <v>1.40762665657384</v>
      </c>
      <c r="I4317" s="5" t="n">
        <v>6.73675845615769</v>
      </c>
    </row>
    <row r="4318" customFormat="false" ht="14.25" hidden="false" customHeight="false" outlineLevel="0" collapsed="false">
      <c r="A4318" s="0" t="s">
        <v>105</v>
      </c>
      <c r="B4318" s="0" t="s">
        <v>106</v>
      </c>
      <c r="C4318" s="0" t="s">
        <v>84</v>
      </c>
      <c r="D4318" s="0" t="s">
        <v>216</v>
      </c>
      <c r="E4318" s="0" t="n">
        <v>2033</v>
      </c>
      <c r="F4318" s="5" t="n">
        <v>10.3834151270843</v>
      </c>
      <c r="G4318" s="11" t="n">
        <v>0.177644</v>
      </c>
      <c r="H4318" s="5" t="n">
        <v>1.84455139683576</v>
      </c>
      <c r="I4318" s="5" t="n">
        <v>8.53886373024852</v>
      </c>
    </row>
    <row r="4319" customFormat="false" ht="14.25" hidden="false" customHeight="false" outlineLevel="0" collapsed="false">
      <c r="A4319" s="0" t="s">
        <v>105</v>
      </c>
      <c r="B4319" s="0" t="s">
        <v>106</v>
      </c>
      <c r="C4319" s="0" t="s">
        <v>84</v>
      </c>
      <c r="D4319" s="0" t="s">
        <v>216</v>
      </c>
      <c r="E4319" s="0" t="n">
        <v>2034</v>
      </c>
      <c r="F4319" s="5" t="n">
        <v>15.5305562345605</v>
      </c>
      <c r="G4319" s="11" t="n">
        <v>0.182454</v>
      </c>
      <c r="H4319" s="5" t="n">
        <v>2.8336121072205</v>
      </c>
      <c r="I4319" s="5" t="n">
        <v>12.69694412734</v>
      </c>
    </row>
    <row r="4320" customFormat="false" ht="14.25" hidden="false" customHeight="false" outlineLevel="0" collapsed="false">
      <c r="A4320" s="0" t="s">
        <v>105</v>
      </c>
      <c r="B4320" s="0" t="s">
        <v>106</v>
      </c>
      <c r="C4320" s="0" t="s">
        <v>84</v>
      </c>
      <c r="D4320" s="0" t="s">
        <v>216</v>
      </c>
      <c r="E4320" s="0" t="n">
        <v>2035</v>
      </c>
      <c r="F4320" s="5" t="n">
        <v>19.3488736758839</v>
      </c>
      <c r="G4320" s="11" t="n">
        <v>0.187264</v>
      </c>
      <c r="H4320" s="5" t="n">
        <v>3.62334748004073</v>
      </c>
      <c r="I4320" s="5" t="n">
        <v>15.7255261958432</v>
      </c>
    </row>
    <row r="4321" customFormat="false" ht="14.25" hidden="false" customHeight="false" outlineLevel="0" collapsed="false">
      <c r="A4321" s="0" t="s">
        <v>105</v>
      </c>
      <c r="B4321" s="0" t="s">
        <v>106</v>
      </c>
      <c r="C4321" s="0" t="s">
        <v>84</v>
      </c>
      <c r="D4321" s="0" t="s">
        <v>216</v>
      </c>
      <c r="E4321" s="0" t="n">
        <v>2036</v>
      </c>
      <c r="F4321" s="5" t="n">
        <v>23.1050396113886</v>
      </c>
      <c r="G4321" s="11" t="n">
        <v>0.186534</v>
      </c>
      <c r="H4321" s="5" t="n">
        <v>4.30987545887076</v>
      </c>
      <c r="I4321" s="5" t="n">
        <v>18.7951641525178</v>
      </c>
    </row>
    <row r="4322" customFormat="false" ht="14.25" hidden="false" customHeight="false" outlineLevel="0" collapsed="false">
      <c r="A4322" s="0" t="s">
        <v>105</v>
      </c>
      <c r="B4322" s="0" t="s">
        <v>106</v>
      </c>
      <c r="C4322" s="0" t="s">
        <v>84</v>
      </c>
      <c r="D4322" s="0" t="s">
        <v>216</v>
      </c>
      <c r="E4322" s="0" t="n">
        <v>2037</v>
      </c>
      <c r="F4322" s="5" t="n">
        <v>26.8311662894569</v>
      </c>
      <c r="G4322" s="11" t="n">
        <v>0.185804</v>
      </c>
      <c r="H4322" s="5" t="n">
        <v>4.98533802124626</v>
      </c>
      <c r="I4322" s="5" t="n">
        <v>21.8458282682107</v>
      </c>
    </row>
    <row r="4323" customFormat="false" ht="14.25" hidden="false" customHeight="false" outlineLevel="0" collapsed="false">
      <c r="A4323" s="0" t="s">
        <v>105</v>
      </c>
      <c r="B4323" s="0" t="s">
        <v>106</v>
      </c>
      <c r="C4323" s="0" t="s">
        <v>84</v>
      </c>
      <c r="D4323" s="0" t="s">
        <v>216</v>
      </c>
      <c r="E4323" s="0" t="n">
        <v>2038</v>
      </c>
      <c r="F4323" s="5" t="n">
        <v>30.9583600674713</v>
      </c>
      <c r="G4323" s="11" t="n">
        <v>0.185074</v>
      </c>
      <c r="H4323" s="5" t="n">
        <v>5.72958753112718</v>
      </c>
      <c r="I4323" s="5" t="n">
        <v>25.2287725363441</v>
      </c>
    </row>
    <row r="4324" customFormat="false" ht="14.25" hidden="false" customHeight="false" outlineLevel="0" collapsed="false">
      <c r="A4324" s="0" t="s">
        <v>105</v>
      </c>
      <c r="B4324" s="0" t="s">
        <v>106</v>
      </c>
      <c r="C4324" s="0" t="s">
        <v>84</v>
      </c>
      <c r="D4324" s="0" t="s">
        <v>216</v>
      </c>
      <c r="E4324" s="0" t="n">
        <v>2039</v>
      </c>
      <c r="F4324" s="5" t="n">
        <v>35.5322979271686</v>
      </c>
      <c r="G4324" s="11" t="n">
        <v>0.184344</v>
      </c>
      <c r="H4324" s="5" t="n">
        <v>6.55016592908597</v>
      </c>
      <c r="I4324" s="5" t="n">
        <v>28.9821319980826</v>
      </c>
    </row>
    <row r="4325" customFormat="false" ht="14.25" hidden="false" customHeight="false" outlineLevel="0" collapsed="false">
      <c r="A4325" s="0" t="s">
        <v>105</v>
      </c>
      <c r="B4325" s="0" t="s">
        <v>106</v>
      </c>
      <c r="C4325" s="0" t="s">
        <v>84</v>
      </c>
      <c r="D4325" s="0" t="s">
        <v>216</v>
      </c>
      <c r="E4325" s="0" t="n">
        <v>2040</v>
      </c>
      <c r="F4325" s="5" t="n">
        <v>40.7088906812097</v>
      </c>
      <c r="G4325" s="11" t="n">
        <v>0.183614</v>
      </c>
      <c r="H4325" s="5" t="n">
        <v>7.47472225353965</v>
      </c>
      <c r="I4325" s="5" t="n">
        <v>33.2341684276701</v>
      </c>
    </row>
    <row r="4326" customFormat="false" ht="14.25" hidden="false" customHeight="false" outlineLevel="0" collapsed="false">
      <c r="A4326" s="0" t="s">
        <v>105</v>
      </c>
      <c r="B4326" s="0" t="s">
        <v>106</v>
      </c>
      <c r="C4326" s="0" t="s">
        <v>84</v>
      </c>
      <c r="D4326" s="0" t="s">
        <v>217</v>
      </c>
      <c r="E4326" s="0" t="n">
        <v>2024</v>
      </c>
      <c r="F4326" s="5" t="n">
        <v>2.57945258500415E-005</v>
      </c>
      <c r="G4326" s="11" t="n">
        <v>0</v>
      </c>
      <c r="H4326" s="5" t="n">
        <v>0</v>
      </c>
      <c r="I4326" s="5" t="n">
        <v>2.57945258500415E-005</v>
      </c>
    </row>
    <row r="4327" customFormat="false" ht="14.25" hidden="false" customHeight="false" outlineLevel="0" collapsed="false">
      <c r="A4327" s="0" t="s">
        <v>105</v>
      </c>
      <c r="B4327" s="0" t="s">
        <v>106</v>
      </c>
      <c r="C4327" s="0" t="s">
        <v>84</v>
      </c>
      <c r="D4327" s="0" t="s">
        <v>217</v>
      </c>
      <c r="E4327" s="0" t="n">
        <v>2025</v>
      </c>
      <c r="F4327" s="5" t="n">
        <v>5.03649207302647E-005</v>
      </c>
      <c r="G4327" s="11" t="n">
        <v>0</v>
      </c>
      <c r="H4327" s="5" t="n">
        <v>0</v>
      </c>
      <c r="I4327" s="5" t="n">
        <v>5.03649207302647E-005</v>
      </c>
    </row>
    <row r="4328" customFormat="false" ht="14.25" hidden="false" customHeight="false" outlineLevel="0" collapsed="false">
      <c r="A4328" s="0" t="s">
        <v>105</v>
      </c>
      <c r="B4328" s="0" t="s">
        <v>106</v>
      </c>
      <c r="C4328" s="0" t="s">
        <v>84</v>
      </c>
      <c r="D4328" s="0" t="s">
        <v>217</v>
      </c>
      <c r="E4328" s="0" t="n">
        <v>2026</v>
      </c>
      <c r="F4328" s="5" t="n">
        <v>0.000344407287888022</v>
      </c>
      <c r="G4328" s="11" t="n">
        <v>0</v>
      </c>
      <c r="H4328" s="5" t="n">
        <v>0</v>
      </c>
      <c r="I4328" s="5" t="n">
        <v>0.000344407287888022</v>
      </c>
    </row>
    <row r="4329" customFormat="false" ht="14.25" hidden="false" customHeight="false" outlineLevel="0" collapsed="false">
      <c r="A4329" s="0" t="s">
        <v>105</v>
      </c>
      <c r="B4329" s="0" t="s">
        <v>106</v>
      </c>
      <c r="C4329" s="0" t="s">
        <v>84</v>
      </c>
      <c r="D4329" s="0" t="s">
        <v>217</v>
      </c>
      <c r="E4329" s="0" t="n">
        <v>2027</v>
      </c>
      <c r="F4329" s="5" t="n">
        <v>0.00114264115431429</v>
      </c>
      <c r="G4329" s="11" t="n">
        <v>0</v>
      </c>
      <c r="H4329" s="5" t="n">
        <v>0</v>
      </c>
      <c r="I4329" s="5" t="n">
        <v>0.00114264115431429</v>
      </c>
    </row>
    <row r="4330" customFormat="false" ht="14.25" hidden="false" customHeight="false" outlineLevel="0" collapsed="false">
      <c r="A4330" s="0" t="s">
        <v>105</v>
      </c>
      <c r="B4330" s="0" t="s">
        <v>106</v>
      </c>
      <c r="C4330" s="0" t="s">
        <v>84</v>
      </c>
      <c r="D4330" s="0" t="s">
        <v>217</v>
      </c>
      <c r="E4330" s="0" t="n">
        <v>2028</v>
      </c>
      <c r="F4330" s="5" t="n">
        <v>0.00265067306409977</v>
      </c>
      <c r="G4330" s="11" t="n">
        <v>0</v>
      </c>
      <c r="H4330" s="5" t="n">
        <v>0</v>
      </c>
      <c r="I4330" s="5" t="n">
        <v>0.00265067306409977</v>
      </c>
    </row>
    <row r="4331" customFormat="false" ht="14.25" hidden="false" customHeight="false" outlineLevel="0" collapsed="false">
      <c r="A4331" s="0" t="s">
        <v>105</v>
      </c>
      <c r="B4331" s="0" t="s">
        <v>106</v>
      </c>
      <c r="C4331" s="0" t="s">
        <v>84</v>
      </c>
      <c r="D4331" s="0" t="s">
        <v>217</v>
      </c>
      <c r="E4331" s="0" t="n">
        <v>2029</v>
      </c>
      <c r="F4331" s="5" t="n">
        <v>0.00467882269784366</v>
      </c>
      <c r="G4331" s="11" t="n">
        <v>0</v>
      </c>
      <c r="H4331" s="5" t="n">
        <v>0</v>
      </c>
      <c r="I4331" s="5" t="n">
        <v>0.00467882269784366</v>
      </c>
    </row>
    <row r="4332" customFormat="false" ht="14.25" hidden="false" customHeight="false" outlineLevel="0" collapsed="false">
      <c r="A4332" s="0" t="s">
        <v>105</v>
      </c>
      <c r="B4332" s="0" t="s">
        <v>106</v>
      </c>
      <c r="C4332" s="0" t="s">
        <v>84</v>
      </c>
      <c r="D4332" s="0" t="s">
        <v>217</v>
      </c>
      <c r="E4332" s="0" t="n">
        <v>2030</v>
      </c>
      <c r="F4332" s="5" t="n">
        <v>0.00714551509226147</v>
      </c>
      <c r="G4332" s="11" t="n">
        <v>0</v>
      </c>
      <c r="H4332" s="5" t="n">
        <v>0</v>
      </c>
      <c r="I4332" s="5" t="n">
        <v>0.00714551509226147</v>
      </c>
    </row>
    <row r="4333" customFormat="false" ht="14.25" hidden="false" customHeight="false" outlineLevel="0" collapsed="false">
      <c r="A4333" s="0" t="s">
        <v>105</v>
      </c>
      <c r="B4333" s="0" t="s">
        <v>106</v>
      </c>
      <c r="C4333" s="0" t="s">
        <v>84</v>
      </c>
      <c r="D4333" s="0" t="s">
        <v>217</v>
      </c>
      <c r="E4333" s="0" t="n">
        <v>2031</v>
      </c>
      <c r="F4333" s="5" t="n">
        <v>0.00976185619362386</v>
      </c>
      <c r="G4333" s="11" t="n">
        <v>0</v>
      </c>
      <c r="H4333" s="5" t="n">
        <v>0</v>
      </c>
      <c r="I4333" s="5" t="n">
        <v>0.00976185619362386</v>
      </c>
    </row>
    <row r="4334" customFormat="false" ht="14.25" hidden="false" customHeight="false" outlineLevel="0" collapsed="false">
      <c r="A4334" s="0" t="s">
        <v>105</v>
      </c>
      <c r="B4334" s="0" t="s">
        <v>106</v>
      </c>
      <c r="C4334" s="0" t="s">
        <v>84</v>
      </c>
      <c r="D4334" s="0" t="s">
        <v>217</v>
      </c>
      <c r="E4334" s="0" t="n">
        <v>2032</v>
      </c>
      <c r="F4334" s="5" t="n">
        <v>0.0124839427581558</v>
      </c>
      <c r="G4334" s="11" t="n">
        <v>0</v>
      </c>
      <c r="H4334" s="5" t="n">
        <v>0</v>
      </c>
      <c r="I4334" s="5" t="n">
        <v>0.0124839427581558</v>
      </c>
    </row>
    <row r="4335" customFormat="false" ht="14.25" hidden="false" customHeight="false" outlineLevel="0" collapsed="false">
      <c r="A4335" s="0" t="s">
        <v>105</v>
      </c>
      <c r="B4335" s="0" t="s">
        <v>106</v>
      </c>
      <c r="C4335" s="0" t="s">
        <v>84</v>
      </c>
      <c r="D4335" s="0" t="s">
        <v>217</v>
      </c>
      <c r="E4335" s="0" t="n">
        <v>2033</v>
      </c>
      <c r="F4335" s="5" t="n">
        <v>0.0152574541822413</v>
      </c>
      <c r="G4335" s="11" t="n">
        <v>0</v>
      </c>
      <c r="H4335" s="5" t="n">
        <v>0</v>
      </c>
      <c r="I4335" s="5" t="n">
        <v>0.0152574541822413</v>
      </c>
    </row>
    <row r="4336" customFormat="false" ht="14.25" hidden="false" customHeight="false" outlineLevel="0" collapsed="false">
      <c r="A4336" s="0" t="s">
        <v>105</v>
      </c>
      <c r="B4336" s="0" t="s">
        <v>106</v>
      </c>
      <c r="C4336" s="0" t="s">
        <v>84</v>
      </c>
      <c r="D4336" s="0" t="s">
        <v>217</v>
      </c>
      <c r="E4336" s="0" t="n">
        <v>2034</v>
      </c>
      <c r="F4336" s="5" t="n">
        <v>0.018007436917195</v>
      </c>
      <c r="G4336" s="11" t="n">
        <v>0</v>
      </c>
      <c r="H4336" s="5" t="n">
        <v>0</v>
      </c>
      <c r="I4336" s="5" t="n">
        <v>0.018007436917195</v>
      </c>
    </row>
    <row r="4337" customFormat="false" ht="14.25" hidden="false" customHeight="false" outlineLevel="0" collapsed="false">
      <c r="A4337" s="0" t="s">
        <v>105</v>
      </c>
      <c r="B4337" s="0" t="s">
        <v>106</v>
      </c>
      <c r="C4337" s="0" t="s">
        <v>84</v>
      </c>
      <c r="D4337" s="0" t="s">
        <v>217</v>
      </c>
      <c r="E4337" s="0" t="n">
        <v>2035</v>
      </c>
      <c r="F4337" s="5" t="n">
        <v>0.0213833932249938</v>
      </c>
      <c r="G4337" s="11" t="n">
        <v>0</v>
      </c>
      <c r="H4337" s="5" t="n">
        <v>0</v>
      </c>
      <c r="I4337" s="5" t="n">
        <v>0.0213833932249938</v>
      </c>
    </row>
    <row r="4338" customFormat="false" ht="14.25" hidden="false" customHeight="false" outlineLevel="0" collapsed="false">
      <c r="A4338" s="0" t="s">
        <v>105</v>
      </c>
      <c r="B4338" s="0" t="s">
        <v>106</v>
      </c>
      <c r="C4338" s="0" t="s">
        <v>84</v>
      </c>
      <c r="D4338" s="0" t="s">
        <v>217</v>
      </c>
      <c r="E4338" s="0" t="n">
        <v>2036</v>
      </c>
      <c r="F4338" s="5" t="n">
        <v>0.0248105157686125</v>
      </c>
      <c r="G4338" s="11" t="n">
        <v>0</v>
      </c>
      <c r="H4338" s="5" t="n">
        <v>0</v>
      </c>
      <c r="I4338" s="5" t="n">
        <v>0.0248105157686125</v>
      </c>
    </row>
    <row r="4339" customFormat="false" ht="14.25" hidden="false" customHeight="false" outlineLevel="0" collapsed="false">
      <c r="A4339" s="0" t="s">
        <v>105</v>
      </c>
      <c r="B4339" s="0" t="s">
        <v>106</v>
      </c>
      <c r="C4339" s="0" t="s">
        <v>84</v>
      </c>
      <c r="D4339" s="0" t="s">
        <v>217</v>
      </c>
      <c r="E4339" s="0" t="n">
        <v>2037</v>
      </c>
      <c r="F4339" s="5" t="n">
        <v>0.028263030454026</v>
      </c>
      <c r="G4339" s="11" t="n">
        <v>0</v>
      </c>
      <c r="H4339" s="5" t="n">
        <v>0</v>
      </c>
      <c r="I4339" s="5" t="n">
        <v>0.028263030454026</v>
      </c>
    </row>
    <row r="4340" customFormat="false" ht="14.25" hidden="false" customHeight="false" outlineLevel="0" collapsed="false">
      <c r="A4340" s="0" t="s">
        <v>105</v>
      </c>
      <c r="B4340" s="0" t="s">
        <v>106</v>
      </c>
      <c r="C4340" s="0" t="s">
        <v>84</v>
      </c>
      <c r="D4340" s="0" t="s">
        <v>217</v>
      </c>
      <c r="E4340" s="0" t="n">
        <v>2038</v>
      </c>
      <c r="F4340" s="5" t="n">
        <v>0.0317230415201545</v>
      </c>
      <c r="G4340" s="11" t="n">
        <v>0</v>
      </c>
      <c r="H4340" s="5" t="n">
        <v>0</v>
      </c>
      <c r="I4340" s="5" t="n">
        <v>0.0317230415201545</v>
      </c>
    </row>
    <row r="4341" customFormat="false" ht="14.25" hidden="false" customHeight="false" outlineLevel="0" collapsed="false">
      <c r="A4341" s="0" t="s">
        <v>105</v>
      </c>
      <c r="B4341" s="0" t="s">
        <v>106</v>
      </c>
      <c r="C4341" s="0" t="s">
        <v>84</v>
      </c>
      <c r="D4341" s="0" t="s">
        <v>217</v>
      </c>
      <c r="E4341" s="0" t="n">
        <v>2039</v>
      </c>
      <c r="F4341" s="5" t="n">
        <v>0.0351812218525335</v>
      </c>
      <c r="G4341" s="11" t="n">
        <v>0</v>
      </c>
      <c r="H4341" s="5" t="n">
        <v>0</v>
      </c>
      <c r="I4341" s="5" t="n">
        <v>0.0351812218525335</v>
      </c>
    </row>
    <row r="4342" customFormat="false" ht="14.25" hidden="false" customHeight="false" outlineLevel="0" collapsed="false">
      <c r="A4342" s="0" t="s">
        <v>105</v>
      </c>
      <c r="B4342" s="0" t="s">
        <v>106</v>
      </c>
      <c r="C4342" s="0" t="s">
        <v>84</v>
      </c>
      <c r="D4342" s="0" t="s">
        <v>217</v>
      </c>
      <c r="E4342" s="0" t="n">
        <v>2040</v>
      </c>
      <c r="F4342" s="5" t="n">
        <v>0.0386975800379778</v>
      </c>
      <c r="G4342" s="11" t="n">
        <v>0</v>
      </c>
      <c r="H4342" s="5" t="n">
        <v>0</v>
      </c>
      <c r="I4342" s="5" t="n">
        <v>0.0386975800379778</v>
      </c>
    </row>
    <row r="4343" customFormat="false" ht="14.25" hidden="false" customHeight="false" outlineLevel="0" collapsed="false">
      <c r="A4343" s="0" t="s">
        <v>105</v>
      </c>
      <c r="B4343" s="0" t="s">
        <v>106</v>
      </c>
      <c r="C4343" s="0" t="s">
        <v>84</v>
      </c>
      <c r="D4343" s="0" t="s">
        <v>218</v>
      </c>
      <c r="E4343" s="0" t="n">
        <v>2024</v>
      </c>
      <c r="F4343" s="5" t="n">
        <v>0.018506196444913</v>
      </c>
      <c r="G4343" s="11" t="n">
        <v>0</v>
      </c>
      <c r="H4343" s="5" t="n">
        <v>0</v>
      </c>
      <c r="I4343" s="5" t="n">
        <v>0.018506196444913</v>
      </c>
    </row>
    <row r="4344" customFormat="false" ht="14.25" hidden="false" customHeight="false" outlineLevel="0" collapsed="false">
      <c r="A4344" s="0" t="s">
        <v>105</v>
      </c>
      <c r="B4344" s="0" t="s">
        <v>106</v>
      </c>
      <c r="C4344" s="0" t="s">
        <v>84</v>
      </c>
      <c r="D4344" s="0" t="s">
        <v>218</v>
      </c>
      <c r="E4344" s="0" t="n">
        <v>2025</v>
      </c>
      <c r="F4344" s="5" t="n">
        <v>0.021390908496836</v>
      </c>
      <c r="G4344" s="11" t="n">
        <v>0</v>
      </c>
      <c r="H4344" s="5" t="n">
        <v>0</v>
      </c>
      <c r="I4344" s="5" t="n">
        <v>0.021390908496836</v>
      </c>
    </row>
    <row r="4345" customFormat="false" ht="14.25" hidden="false" customHeight="false" outlineLevel="0" collapsed="false">
      <c r="A4345" s="0" t="s">
        <v>105</v>
      </c>
      <c r="B4345" s="0" t="s">
        <v>106</v>
      </c>
      <c r="C4345" s="0" t="s">
        <v>84</v>
      </c>
      <c r="D4345" s="0" t="s">
        <v>218</v>
      </c>
      <c r="E4345" s="0" t="n">
        <v>2026</v>
      </c>
      <c r="F4345" s="5" t="n">
        <v>0.0243653200764191</v>
      </c>
      <c r="G4345" s="11" t="n">
        <v>0</v>
      </c>
      <c r="H4345" s="5" t="n">
        <v>0</v>
      </c>
      <c r="I4345" s="5" t="n">
        <v>0.0243653200764191</v>
      </c>
    </row>
    <row r="4346" customFormat="false" ht="14.25" hidden="false" customHeight="false" outlineLevel="0" collapsed="false">
      <c r="A4346" s="0" t="s">
        <v>105</v>
      </c>
      <c r="B4346" s="0" t="s">
        <v>106</v>
      </c>
      <c r="C4346" s="0" t="s">
        <v>84</v>
      </c>
      <c r="D4346" s="0" t="s">
        <v>218</v>
      </c>
      <c r="E4346" s="0" t="n">
        <v>2027</v>
      </c>
      <c r="F4346" s="5" t="n">
        <v>0.0273083973173838</v>
      </c>
      <c r="G4346" s="11" t="n">
        <v>0</v>
      </c>
      <c r="H4346" s="5" t="n">
        <v>0</v>
      </c>
      <c r="I4346" s="5" t="n">
        <v>0.0273083973173838</v>
      </c>
    </row>
    <row r="4347" customFormat="false" ht="14.25" hidden="false" customHeight="false" outlineLevel="0" collapsed="false">
      <c r="A4347" s="0" t="s">
        <v>105</v>
      </c>
      <c r="B4347" s="0" t="s">
        <v>106</v>
      </c>
      <c r="C4347" s="0" t="s">
        <v>84</v>
      </c>
      <c r="D4347" s="0" t="s">
        <v>218</v>
      </c>
      <c r="E4347" s="0" t="n">
        <v>2028</v>
      </c>
      <c r="F4347" s="5" t="n">
        <v>0.0302652441466498</v>
      </c>
      <c r="G4347" s="11" t="n">
        <v>0</v>
      </c>
      <c r="H4347" s="5" t="n">
        <v>0</v>
      </c>
      <c r="I4347" s="5" t="n">
        <v>0.0302652441466498</v>
      </c>
    </row>
    <row r="4348" customFormat="false" ht="14.25" hidden="false" customHeight="false" outlineLevel="0" collapsed="false">
      <c r="A4348" s="0" t="s">
        <v>105</v>
      </c>
      <c r="B4348" s="0" t="s">
        <v>106</v>
      </c>
      <c r="C4348" s="0" t="s">
        <v>84</v>
      </c>
      <c r="D4348" s="0" t="s">
        <v>218</v>
      </c>
      <c r="E4348" s="0" t="n">
        <v>2029</v>
      </c>
      <c r="F4348" s="5" t="n">
        <v>0.0332065681478817</v>
      </c>
      <c r="G4348" s="11" t="n">
        <v>0</v>
      </c>
      <c r="H4348" s="5" t="n">
        <v>0</v>
      </c>
      <c r="I4348" s="5" t="n">
        <v>0.0332065681478817</v>
      </c>
    </row>
    <row r="4349" customFormat="false" ht="14.25" hidden="false" customHeight="false" outlineLevel="0" collapsed="false">
      <c r="A4349" s="0" t="s">
        <v>105</v>
      </c>
      <c r="B4349" s="0" t="s">
        <v>106</v>
      </c>
      <c r="C4349" s="0" t="s">
        <v>84</v>
      </c>
      <c r="D4349" s="0" t="s">
        <v>218</v>
      </c>
      <c r="E4349" s="0" t="n">
        <v>2030</v>
      </c>
      <c r="F4349" s="5" t="n">
        <v>0.0361246628927378</v>
      </c>
      <c r="G4349" s="11" t="n">
        <v>0</v>
      </c>
      <c r="H4349" s="5" t="n">
        <v>0</v>
      </c>
      <c r="I4349" s="5" t="n">
        <v>0.0361246628927378</v>
      </c>
    </row>
    <row r="4350" customFormat="false" ht="14.25" hidden="false" customHeight="false" outlineLevel="0" collapsed="false">
      <c r="A4350" s="0" t="s">
        <v>105</v>
      </c>
      <c r="B4350" s="0" t="s">
        <v>106</v>
      </c>
      <c r="C4350" s="0" t="s">
        <v>84</v>
      </c>
      <c r="D4350" s="0" t="s">
        <v>218</v>
      </c>
      <c r="E4350" s="0" t="n">
        <v>2031</v>
      </c>
      <c r="F4350" s="5" t="n">
        <v>0.0390385571049251</v>
      </c>
      <c r="G4350" s="11" t="n">
        <v>0</v>
      </c>
      <c r="H4350" s="5" t="n">
        <v>0</v>
      </c>
      <c r="I4350" s="5" t="n">
        <v>0.0390385571049251</v>
      </c>
    </row>
    <row r="4351" customFormat="false" ht="14.25" hidden="false" customHeight="false" outlineLevel="0" collapsed="false">
      <c r="A4351" s="0" t="s">
        <v>105</v>
      </c>
      <c r="B4351" s="0" t="s">
        <v>106</v>
      </c>
      <c r="C4351" s="0" t="s">
        <v>84</v>
      </c>
      <c r="D4351" s="0" t="s">
        <v>218</v>
      </c>
      <c r="E4351" s="0" t="n">
        <v>2032</v>
      </c>
      <c r="F4351" s="5" t="n">
        <v>0.0419482585490433</v>
      </c>
      <c r="G4351" s="11" t="n">
        <v>0</v>
      </c>
      <c r="H4351" s="5" t="n">
        <v>0</v>
      </c>
      <c r="I4351" s="5" t="n">
        <v>0.0419482585490433</v>
      </c>
    </row>
    <row r="4352" customFormat="false" ht="14.25" hidden="false" customHeight="false" outlineLevel="0" collapsed="false">
      <c r="A4352" s="0" t="s">
        <v>105</v>
      </c>
      <c r="B4352" s="0" t="s">
        <v>106</v>
      </c>
      <c r="C4352" s="0" t="s">
        <v>84</v>
      </c>
      <c r="D4352" s="0" t="s">
        <v>218</v>
      </c>
      <c r="E4352" s="0" t="n">
        <v>2033</v>
      </c>
      <c r="F4352" s="5" t="n">
        <v>0.0448537749760213</v>
      </c>
      <c r="G4352" s="11" t="n">
        <v>0</v>
      </c>
      <c r="H4352" s="5" t="n">
        <v>0</v>
      </c>
      <c r="I4352" s="5" t="n">
        <v>0.0448537749760213</v>
      </c>
    </row>
    <row r="4353" customFormat="false" ht="14.25" hidden="false" customHeight="false" outlineLevel="0" collapsed="false">
      <c r="A4353" s="0" t="s">
        <v>105</v>
      </c>
      <c r="B4353" s="0" t="s">
        <v>106</v>
      </c>
      <c r="C4353" s="0" t="s">
        <v>84</v>
      </c>
      <c r="D4353" s="0" t="s">
        <v>218</v>
      </c>
      <c r="E4353" s="0" t="n">
        <v>2034</v>
      </c>
      <c r="F4353" s="5" t="n">
        <v>0.0477551181666496</v>
      </c>
      <c r="G4353" s="11" t="n">
        <v>0</v>
      </c>
      <c r="H4353" s="5" t="n">
        <v>0</v>
      </c>
      <c r="I4353" s="5" t="n">
        <v>0.0477551181666496</v>
      </c>
    </row>
    <row r="4354" customFormat="false" ht="14.25" hidden="false" customHeight="false" outlineLevel="0" collapsed="false">
      <c r="A4354" s="0" t="s">
        <v>105</v>
      </c>
      <c r="B4354" s="0" t="s">
        <v>106</v>
      </c>
      <c r="C4354" s="0" t="s">
        <v>84</v>
      </c>
      <c r="D4354" s="0" t="s">
        <v>218</v>
      </c>
      <c r="E4354" s="0" t="n">
        <v>2035</v>
      </c>
      <c r="F4354" s="5" t="n">
        <v>0.05065229448899</v>
      </c>
      <c r="G4354" s="11" t="n">
        <v>0</v>
      </c>
      <c r="H4354" s="5" t="n">
        <v>0</v>
      </c>
      <c r="I4354" s="5" t="n">
        <v>0.05065229448899</v>
      </c>
    </row>
    <row r="4355" customFormat="false" ht="14.25" hidden="false" customHeight="false" outlineLevel="0" collapsed="false">
      <c r="A4355" s="0" t="s">
        <v>105</v>
      </c>
      <c r="B4355" s="0" t="s">
        <v>106</v>
      </c>
      <c r="C4355" s="0" t="s">
        <v>84</v>
      </c>
      <c r="D4355" s="0" t="s">
        <v>218</v>
      </c>
      <c r="E4355" s="0" t="n">
        <v>2036</v>
      </c>
      <c r="F4355" s="5" t="n">
        <v>0.0535453156849938</v>
      </c>
      <c r="G4355" s="11" t="n">
        <v>0</v>
      </c>
      <c r="H4355" s="5" t="n">
        <v>0</v>
      </c>
      <c r="I4355" s="5" t="n">
        <v>0.0535453156849938</v>
      </c>
    </row>
    <row r="4356" customFormat="false" ht="14.25" hidden="false" customHeight="false" outlineLevel="0" collapsed="false">
      <c r="A4356" s="0" t="s">
        <v>105</v>
      </c>
      <c r="B4356" s="0" t="s">
        <v>106</v>
      </c>
      <c r="C4356" s="0" t="s">
        <v>84</v>
      </c>
      <c r="D4356" s="0" t="s">
        <v>218</v>
      </c>
      <c r="E4356" s="0" t="n">
        <v>2037</v>
      </c>
      <c r="F4356" s="5" t="n">
        <v>0.0564341880916935</v>
      </c>
      <c r="G4356" s="11" t="n">
        <v>0</v>
      </c>
      <c r="H4356" s="5" t="n">
        <v>0</v>
      </c>
      <c r="I4356" s="5" t="n">
        <v>0.0564341880916935</v>
      </c>
    </row>
    <row r="4357" customFormat="false" ht="14.25" hidden="false" customHeight="false" outlineLevel="0" collapsed="false">
      <c r="A4357" s="0" t="s">
        <v>105</v>
      </c>
      <c r="B4357" s="0" t="s">
        <v>106</v>
      </c>
      <c r="C4357" s="0" t="s">
        <v>84</v>
      </c>
      <c r="D4357" s="0" t="s">
        <v>218</v>
      </c>
      <c r="E4357" s="0" t="n">
        <v>2038</v>
      </c>
      <c r="F4357" s="5" t="n">
        <v>0.0593189234123386</v>
      </c>
      <c r="G4357" s="11" t="n">
        <v>0</v>
      </c>
      <c r="H4357" s="5" t="n">
        <v>0</v>
      </c>
      <c r="I4357" s="5" t="n">
        <v>0.0593189234123386</v>
      </c>
    </row>
    <row r="4358" customFormat="false" ht="14.25" hidden="false" customHeight="false" outlineLevel="0" collapsed="false">
      <c r="A4358" s="0" t="s">
        <v>105</v>
      </c>
      <c r="B4358" s="0" t="s">
        <v>106</v>
      </c>
      <c r="C4358" s="0" t="s">
        <v>84</v>
      </c>
      <c r="D4358" s="0" t="s">
        <v>218</v>
      </c>
      <c r="E4358" s="0" t="n">
        <v>2039</v>
      </c>
      <c r="F4358" s="5" t="n">
        <v>0.0621995292960606</v>
      </c>
      <c r="G4358" s="11" t="n">
        <v>0</v>
      </c>
      <c r="H4358" s="5" t="n">
        <v>0</v>
      </c>
      <c r="I4358" s="5" t="n">
        <v>0.0621995292960606</v>
      </c>
    </row>
    <row r="4359" customFormat="false" ht="14.25" hidden="false" customHeight="false" outlineLevel="0" collapsed="false">
      <c r="A4359" s="0" t="s">
        <v>105</v>
      </c>
      <c r="B4359" s="0" t="s">
        <v>106</v>
      </c>
      <c r="C4359" s="0" t="s">
        <v>84</v>
      </c>
      <c r="D4359" s="0" t="s">
        <v>218</v>
      </c>
      <c r="E4359" s="0" t="n">
        <v>2040</v>
      </c>
      <c r="F4359" s="5" t="n">
        <v>0.0650760133785022</v>
      </c>
      <c r="G4359" s="11" t="n">
        <v>0</v>
      </c>
      <c r="H4359" s="5" t="n">
        <v>0</v>
      </c>
      <c r="I4359" s="5" t="n">
        <v>0.0650760133785022</v>
      </c>
    </row>
    <row r="4360" customFormat="false" ht="14.25" hidden="false" customHeight="false" outlineLevel="0" collapsed="false">
      <c r="A4360" s="0" t="s">
        <v>105</v>
      </c>
      <c r="B4360" s="0" t="s">
        <v>106</v>
      </c>
      <c r="C4360" s="0" t="s">
        <v>84</v>
      </c>
      <c r="D4360" s="0" t="s">
        <v>219</v>
      </c>
      <c r="E4360" s="0" t="n">
        <v>2024</v>
      </c>
      <c r="F4360" s="5" t="n">
        <v>0.00487650873769707</v>
      </c>
      <c r="G4360" s="11" t="n">
        <v>0</v>
      </c>
      <c r="H4360" s="5" t="n">
        <v>0</v>
      </c>
      <c r="I4360" s="5" t="n">
        <v>0.00487650873769707</v>
      </c>
    </row>
    <row r="4361" customFormat="false" ht="14.25" hidden="false" customHeight="false" outlineLevel="0" collapsed="false">
      <c r="A4361" s="0" t="s">
        <v>105</v>
      </c>
      <c r="B4361" s="0" t="s">
        <v>106</v>
      </c>
      <c r="C4361" s="0" t="s">
        <v>84</v>
      </c>
      <c r="D4361" s="0" t="s">
        <v>219</v>
      </c>
      <c r="E4361" s="0" t="n">
        <v>2025</v>
      </c>
      <c r="F4361" s="5" t="n">
        <v>0.00594021571204135</v>
      </c>
      <c r="G4361" s="11" t="n">
        <v>0</v>
      </c>
      <c r="H4361" s="5" t="n">
        <v>0</v>
      </c>
      <c r="I4361" s="5" t="n">
        <v>0.00594021571204135</v>
      </c>
    </row>
    <row r="4362" customFormat="false" ht="14.25" hidden="false" customHeight="false" outlineLevel="0" collapsed="false">
      <c r="A4362" s="0" t="s">
        <v>105</v>
      </c>
      <c r="B4362" s="0" t="s">
        <v>106</v>
      </c>
      <c r="C4362" s="0" t="s">
        <v>84</v>
      </c>
      <c r="D4362" s="0" t="s">
        <v>219</v>
      </c>
      <c r="E4362" s="0" t="n">
        <v>2026</v>
      </c>
      <c r="F4362" s="5" t="n">
        <v>0.00759390484757074</v>
      </c>
      <c r="G4362" s="11" t="n">
        <v>0</v>
      </c>
      <c r="H4362" s="5" t="n">
        <v>0</v>
      </c>
      <c r="I4362" s="5" t="n">
        <v>0.00759390484757074</v>
      </c>
    </row>
    <row r="4363" customFormat="false" ht="14.25" hidden="false" customHeight="false" outlineLevel="0" collapsed="false">
      <c r="A4363" s="0" t="s">
        <v>105</v>
      </c>
      <c r="B4363" s="0" t="s">
        <v>106</v>
      </c>
      <c r="C4363" s="0" t="s">
        <v>84</v>
      </c>
      <c r="D4363" s="0" t="s">
        <v>219</v>
      </c>
      <c r="E4363" s="0" t="n">
        <v>2027</v>
      </c>
      <c r="F4363" s="5" t="n">
        <v>0.00920744284976876</v>
      </c>
      <c r="G4363" s="11" t="n">
        <v>0</v>
      </c>
      <c r="H4363" s="5" t="n">
        <v>0</v>
      </c>
      <c r="I4363" s="5" t="n">
        <v>0.00920744284976876</v>
      </c>
    </row>
    <row r="4364" customFormat="false" ht="14.25" hidden="false" customHeight="false" outlineLevel="0" collapsed="false">
      <c r="A4364" s="0" t="s">
        <v>105</v>
      </c>
      <c r="B4364" s="0" t="s">
        <v>106</v>
      </c>
      <c r="C4364" s="0" t="s">
        <v>84</v>
      </c>
      <c r="D4364" s="0" t="s">
        <v>219</v>
      </c>
      <c r="E4364" s="0" t="n">
        <v>2028</v>
      </c>
      <c r="F4364" s="5" t="n">
        <v>0.0113242380934602</v>
      </c>
      <c r="G4364" s="11" t="n">
        <v>0</v>
      </c>
      <c r="H4364" s="5" t="n">
        <v>0</v>
      </c>
      <c r="I4364" s="5" t="n">
        <v>0.0113242380934602</v>
      </c>
    </row>
    <row r="4365" customFormat="false" ht="14.25" hidden="false" customHeight="false" outlineLevel="0" collapsed="false">
      <c r="A4365" s="0" t="s">
        <v>105</v>
      </c>
      <c r="B4365" s="0" t="s">
        <v>106</v>
      </c>
      <c r="C4365" s="0" t="s">
        <v>84</v>
      </c>
      <c r="D4365" s="0" t="s">
        <v>219</v>
      </c>
      <c r="E4365" s="0" t="n">
        <v>2029</v>
      </c>
      <c r="F4365" s="5" t="n">
        <v>0.0134365617655234</v>
      </c>
      <c r="G4365" s="11" t="n">
        <v>0</v>
      </c>
      <c r="H4365" s="5" t="n">
        <v>0</v>
      </c>
      <c r="I4365" s="5" t="n">
        <v>0.0134365617655234</v>
      </c>
    </row>
    <row r="4366" customFormat="false" ht="14.25" hidden="false" customHeight="false" outlineLevel="0" collapsed="false">
      <c r="A4366" s="0" t="s">
        <v>105</v>
      </c>
      <c r="B4366" s="0" t="s">
        <v>106</v>
      </c>
      <c r="C4366" s="0" t="s">
        <v>84</v>
      </c>
      <c r="D4366" s="0" t="s">
        <v>219</v>
      </c>
      <c r="E4366" s="0" t="n">
        <v>2030</v>
      </c>
      <c r="F4366" s="5" t="n">
        <v>0.0160177922470735</v>
      </c>
      <c r="G4366" s="11" t="n">
        <v>0</v>
      </c>
      <c r="H4366" s="5" t="n">
        <v>0</v>
      </c>
      <c r="I4366" s="5" t="n">
        <v>0.0160177922470735</v>
      </c>
    </row>
    <row r="4367" customFormat="false" ht="14.25" hidden="false" customHeight="false" outlineLevel="0" collapsed="false">
      <c r="A4367" s="0" t="s">
        <v>105</v>
      </c>
      <c r="B4367" s="0" t="s">
        <v>106</v>
      </c>
      <c r="C4367" s="0" t="s">
        <v>84</v>
      </c>
      <c r="D4367" s="0" t="s">
        <v>219</v>
      </c>
      <c r="E4367" s="0" t="n">
        <v>2031</v>
      </c>
      <c r="F4367" s="5" t="n">
        <v>0.0184808866025203</v>
      </c>
      <c r="G4367" s="11" t="n">
        <v>0</v>
      </c>
      <c r="H4367" s="5" t="n">
        <v>0</v>
      </c>
      <c r="I4367" s="5" t="n">
        <v>0.0184808866025203</v>
      </c>
    </row>
    <row r="4368" customFormat="false" ht="14.25" hidden="false" customHeight="false" outlineLevel="0" collapsed="false">
      <c r="A4368" s="0" t="s">
        <v>105</v>
      </c>
      <c r="B4368" s="0" t="s">
        <v>106</v>
      </c>
      <c r="C4368" s="0" t="s">
        <v>84</v>
      </c>
      <c r="D4368" s="0" t="s">
        <v>219</v>
      </c>
      <c r="E4368" s="0" t="n">
        <v>2032</v>
      </c>
      <c r="F4368" s="5" t="n">
        <v>0.0213526156738086</v>
      </c>
      <c r="G4368" s="11" t="n">
        <v>0</v>
      </c>
      <c r="H4368" s="5" t="n">
        <v>0</v>
      </c>
      <c r="I4368" s="5" t="n">
        <v>0.0213526156738086</v>
      </c>
    </row>
    <row r="4369" customFormat="false" ht="14.25" hidden="false" customHeight="false" outlineLevel="0" collapsed="false">
      <c r="A4369" s="0" t="s">
        <v>105</v>
      </c>
      <c r="B4369" s="0" t="s">
        <v>106</v>
      </c>
      <c r="C4369" s="0" t="s">
        <v>84</v>
      </c>
      <c r="D4369" s="0" t="s">
        <v>219</v>
      </c>
      <c r="E4369" s="0" t="n">
        <v>2033</v>
      </c>
      <c r="F4369" s="5" t="n">
        <v>0.0246289392403065</v>
      </c>
      <c r="G4369" s="11" t="n">
        <v>0</v>
      </c>
      <c r="H4369" s="5" t="n">
        <v>0</v>
      </c>
      <c r="I4369" s="5" t="n">
        <v>0.0246289392403065</v>
      </c>
    </row>
    <row r="4370" customFormat="false" ht="14.25" hidden="false" customHeight="false" outlineLevel="0" collapsed="false">
      <c r="A4370" s="0" t="s">
        <v>105</v>
      </c>
      <c r="B4370" s="0" t="s">
        <v>106</v>
      </c>
      <c r="C4370" s="0" t="s">
        <v>84</v>
      </c>
      <c r="D4370" s="0" t="s">
        <v>219</v>
      </c>
      <c r="E4370" s="0" t="n">
        <v>2034</v>
      </c>
      <c r="F4370" s="5" t="n">
        <v>0.027812874433316</v>
      </c>
      <c r="G4370" s="11" t="n">
        <v>0</v>
      </c>
      <c r="H4370" s="5" t="n">
        <v>0</v>
      </c>
      <c r="I4370" s="5" t="n">
        <v>0.027812874433316</v>
      </c>
    </row>
    <row r="4371" customFormat="false" ht="14.25" hidden="false" customHeight="false" outlineLevel="0" collapsed="false">
      <c r="A4371" s="0" t="s">
        <v>105</v>
      </c>
      <c r="B4371" s="0" t="s">
        <v>106</v>
      </c>
      <c r="C4371" s="0" t="s">
        <v>84</v>
      </c>
      <c r="D4371" s="0" t="s">
        <v>219</v>
      </c>
      <c r="E4371" s="0" t="n">
        <v>2035</v>
      </c>
      <c r="F4371" s="5" t="n">
        <v>0.0309302269956236</v>
      </c>
      <c r="G4371" s="11" t="n">
        <v>0</v>
      </c>
      <c r="H4371" s="5" t="n">
        <v>0</v>
      </c>
      <c r="I4371" s="5" t="n">
        <v>0.0309302269956236</v>
      </c>
    </row>
    <row r="4372" customFormat="false" ht="14.25" hidden="false" customHeight="false" outlineLevel="0" collapsed="false">
      <c r="A4372" s="0" t="s">
        <v>105</v>
      </c>
      <c r="B4372" s="0" t="s">
        <v>106</v>
      </c>
      <c r="C4372" s="0" t="s">
        <v>84</v>
      </c>
      <c r="D4372" s="0" t="s">
        <v>219</v>
      </c>
      <c r="E4372" s="0" t="n">
        <v>2036</v>
      </c>
      <c r="F4372" s="5" t="n">
        <v>0.0339925051100787</v>
      </c>
      <c r="G4372" s="11" t="n">
        <v>0</v>
      </c>
      <c r="H4372" s="5" t="n">
        <v>0</v>
      </c>
      <c r="I4372" s="5" t="n">
        <v>0.0339925051100787</v>
      </c>
    </row>
    <row r="4373" customFormat="false" ht="14.25" hidden="false" customHeight="false" outlineLevel="0" collapsed="false">
      <c r="A4373" s="0" t="s">
        <v>105</v>
      </c>
      <c r="B4373" s="0" t="s">
        <v>106</v>
      </c>
      <c r="C4373" s="0" t="s">
        <v>84</v>
      </c>
      <c r="D4373" s="0" t="s">
        <v>219</v>
      </c>
      <c r="E4373" s="0" t="n">
        <v>2037</v>
      </c>
      <c r="F4373" s="5" t="n">
        <v>0.0364855547172805</v>
      </c>
      <c r="G4373" s="11" t="n">
        <v>0</v>
      </c>
      <c r="H4373" s="5" t="n">
        <v>0</v>
      </c>
      <c r="I4373" s="5" t="n">
        <v>0.0364855547172805</v>
      </c>
    </row>
    <row r="4374" customFormat="false" ht="14.25" hidden="false" customHeight="false" outlineLevel="0" collapsed="false">
      <c r="A4374" s="0" t="s">
        <v>105</v>
      </c>
      <c r="B4374" s="0" t="s">
        <v>106</v>
      </c>
      <c r="C4374" s="0" t="s">
        <v>84</v>
      </c>
      <c r="D4374" s="0" t="s">
        <v>219</v>
      </c>
      <c r="E4374" s="0" t="n">
        <v>2038</v>
      </c>
      <c r="F4374" s="5" t="n">
        <v>0.0388797650974113</v>
      </c>
      <c r="G4374" s="11" t="n">
        <v>0</v>
      </c>
      <c r="H4374" s="5" t="n">
        <v>0</v>
      </c>
      <c r="I4374" s="5" t="n">
        <v>0.0388797650974113</v>
      </c>
    </row>
    <row r="4375" customFormat="false" ht="14.25" hidden="false" customHeight="false" outlineLevel="0" collapsed="false">
      <c r="A4375" s="0" t="s">
        <v>105</v>
      </c>
      <c r="B4375" s="0" t="s">
        <v>106</v>
      </c>
      <c r="C4375" s="0" t="s">
        <v>84</v>
      </c>
      <c r="D4375" s="0" t="s">
        <v>219</v>
      </c>
      <c r="E4375" s="0" t="n">
        <v>2039</v>
      </c>
      <c r="F4375" s="5" t="n">
        <v>0.0406519155882928</v>
      </c>
      <c r="G4375" s="11" t="n">
        <v>0</v>
      </c>
      <c r="H4375" s="5" t="n">
        <v>0</v>
      </c>
      <c r="I4375" s="5" t="n">
        <v>0.0406519155882928</v>
      </c>
    </row>
    <row r="4376" customFormat="false" ht="14.25" hidden="false" customHeight="false" outlineLevel="0" collapsed="false">
      <c r="A4376" s="0" t="s">
        <v>105</v>
      </c>
      <c r="B4376" s="0" t="s">
        <v>106</v>
      </c>
      <c r="C4376" s="0" t="s">
        <v>84</v>
      </c>
      <c r="D4376" s="0" t="s">
        <v>219</v>
      </c>
      <c r="E4376" s="0" t="n">
        <v>2040</v>
      </c>
      <c r="F4376" s="5" t="n">
        <v>0.0422733778934272</v>
      </c>
      <c r="G4376" s="11" t="n">
        <v>0</v>
      </c>
      <c r="H4376" s="5" t="n">
        <v>0</v>
      </c>
      <c r="I4376" s="5" t="n">
        <v>0.0422733778934272</v>
      </c>
    </row>
    <row r="4377" customFormat="false" ht="14.25" hidden="false" customHeight="false" outlineLevel="0" collapsed="false">
      <c r="A4377" s="0" t="s">
        <v>107</v>
      </c>
      <c r="B4377" s="0" t="s">
        <v>108</v>
      </c>
      <c r="C4377" s="0" t="s">
        <v>65</v>
      </c>
      <c r="D4377" s="0" t="s">
        <v>220</v>
      </c>
      <c r="E4377" s="0" t="n">
        <v>2025</v>
      </c>
      <c r="F4377" s="5" t="n">
        <v>1.2168505216846</v>
      </c>
      <c r="G4377" s="11" t="n">
        <v>0.016418</v>
      </c>
      <c r="H4377" s="5" t="n">
        <v>0.0199782518650178</v>
      </c>
      <c r="I4377" s="5" t="n">
        <v>1.19687226981959</v>
      </c>
    </row>
    <row r="4378" customFormat="false" ht="14.25" hidden="false" customHeight="false" outlineLevel="0" collapsed="false">
      <c r="A4378" s="0" t="s">
        <v>107</v>
      </c>
      <c r="B4378" s="0" t="s">
        <v>108</v>
      </c>
      <c r="C4378" s="0" t="s">
        <v>65</v>
      </c>
      <c r="D4378" s="0" t="s">
        <v>220</v>
      </c>
      <c r="E4378" s="0" t="n">
        <v>2026</v>
      </c>
      <c r="F4378" s="5" t="n">
        <v>2.56341651161274</v>
      </c>
      <c r="G4378" s="11" t="n">
        <v>0.0194014</v>
      </c>
      <c r="H4378" s="5" t="n">
        <v>0.0497338691084034</v>
      </c>
      <c r="I4378" s="5" t="n">
        <v>2.51368264250434</v>
      </c>
    </row>
    <row r="4379" customFormat="false" ht="14.25" hidden="false" customHeight="false" outlineLevel="0" collapsed="false">
      <c r="A4379" s="0" t="s">
        <v>107</v>
      </c>
      <c r="B4379" s="0" t="s">
        <v>108</v>
      </c>
      <c r="C4379" s="0" t="s">
        <v>65</v>
      </c>
      <c r="D4379" s="0" t="s">
        <v>220</v>
      </c>
      <c r="E4379" s="0" t="n">
        <v>2027</v>
      </c>
      <c r="F4379" s="5" t="n">
        <v>3.92078972357788</v>
      </c>
      <c r="G4379" s="11" t="n">
        <v>0.0223848</v>
      </c>
      <c r="H4379" s="5" t="n">
        <v>0.0877660938043462</v>
      </c>
      <c r="I4379" s="5" t="n">
        <v>3.83302362977354</v>
      </c>
    </row>
    <row r="4380" customFormat="false" ht="14.25" hidden="false" customHeight="false" outlineLevel="0" collapsed="false">
      <c r="A4380" s="0" t="s">
        <v>107</v>
      </c>
      <c r="B4380" s="0" t="s">
        <v>108</v>
      </c>
      <c r="C4380" s="0" t="s">
        <v>65</v>
      </c>
      <c r="D4380" s="0" t="s">
        <v>220</v>
      </c>
      <c r="E4380" s="0" t="n">
        <v>2028</v>
      </c>
      <c r="F4380" s="5" t="n">
        <v>5.37493349846193</v>
      </c>
      <c r="G4380" s="11" t="n">
        <v>0.0253682</v>
      </c>
      <c r="H4380" s="5" t="n">
        <v>0.136352387975682</v>
      </c>
      <c r="I4380" s="5" t="n">
        <v>5.23858111048625</v>
      </c>
    </row>
    <row r="4381" customFormat="false" ht="14.25" hidden="false" customHeight="false" outlineLevel="0" collapsed="false">
      <c r="A4381" s="0" t="s">
        <v>107</v>
      </c>
      <c r="B4381" s="0" t="s">
        <v>108</v>
      </c>
      <c r="C4381" s="0" t="s">
        <v>65</v>
      </c>
      <c r="D4381" s="0" t="s">
        <v>220</v>
      </c>
      <c r="E4381" s="0" t="n">
        <v>2029</v>
      </c>
      <c r="F4381" s="5" t="n">
        <v>6.19950162606359</v>
      </c>
      <c r="G4381" s="11" t="n">
        <v>0.0283516</v>
      </c>
      <c r="H4381" s="5" t="n">
        <v>0.175765790301505</v>
      </c>
      <c r="I4381" s="5" t="n">
        <v>6.02373583576209</v>
      </c>
    </row>
    <row r="4382" customFormat="false" ht="14.25" hidden="false" customHeight="false" outlineLevel="0" collapsed="false">
      <c r="A4382" s="0" t="s">
        <v>107</v>
      </c>
      <c r="B4382" s="0" t="s">
        <v>108</v>
      </c>
      <c r="C4382" s="0" t="s">
        <v>65</v>
      </c>
      <c r="D4382" s="0" t="s">
        <v>220</v>
      </c>
      <c r="E4382" s="0" t="n">
        <v>2030</v>
      </c>
      <c r="F4382" s="5" t="n">
        <v>7.06717873856777</v>
      </c>
      <c r="G4382" s="11" t="n">
        <v>0.031335</v>
      </c>
      <c r="H4382" s="5" t="n">
        <v>0.221450045773021</v>
      </c>
      <c r="I4382" s="5" t="n">
        <v>6.84572869279475</v>
      </c>
    </row>
    <row r="4383" customFormat="false" ht="14.25" hidden="false" customHeight="false" outlineLevel="0" collapsed="false">
      <c r="A4383" s="0" t="s">
        <v>107</v>
      </c>
      <c r="B4383" s="0" t="s">
        <v>108</v>
      </c>
      <c r="C4383" s="0" t="s">
        <v>65</v>
      </c>
      <c r="D4383" s="0" t="s">
        <v>220</v>
      </c>
      <c r="E4383" s="0" t="n">
        <v>2031</v>
      </c>
      <c r="F4383" s="5" t="n">
        <v>7.82143910093593</v>
      </c>
      <c r="G4383" s="11" t="n">
        <v>0.0341494</v>
      </c>
      <c r="H4383" s="5" t="n">
        <v>0.267097452433502</v>
      </c>
      <c r="I4383" s="5" t="n">
        <v>7.55434164850243</v>
      </c>
    </row>
    <row r="4384" customFormat="false" ht="14.25" hidden="false" customHeight="false" outlineLevel="0" collapsed="false">
      <c r="A4384" s="0" t="s">
        <v>107</v>
      </c>
      <c r="B4384" s="0" t="s">
        <v>108</v>
      </c>
      <c r="C4384" s="0" t="s">
        <v>65</v>
      </c>
      <c r="D4384" s="0" t="s">
        <v>220</v>
      </c>
      <c r="E4384" s="0" t="n">
        <v>2032</v>
      </c>
      <c r="F4384" s="5" t="n">
        <v>8.41289480999738</v>
      </c>
      <c r="G4384" s="11" t="n">
        <v>0.0369638</v>
      </c>
      <c r="H4384" s="5" t="n">
        <v>0.310972561177781</v>
      </c>
      <c r="I4384" s="5" t="n">
        <v>8.10192224881959</v>
      </c>
    </row>
    <row r="4385" customFormat="false" ht="14.25" hidden="false" customHeight="false" outlineLevel="0" collapsed="false">
      <c r="A4385" s="0" t="s">
        <v>107</v>
      </c>
      <c r="B4385" s="0" t="s">
        <v>108</v>
      </c>
      <c r="C4385" s="0" t="s">
        <v>65</v>
      </c>
      <c r="D4385" s="0" t="s">
        <v>220</v>
      </c>
      <c r="E4385" s="0" t="n">
        <v>2033</v>
      </c>
      <c r="F4385" s="5" t="n">
        <v>9.11715974233971</v>
      </c>
      <c r="G4385" s="11" t="n">
        <v>0.0397782</v>
      </c>
      <c r="H4385" s="5" t="n">
        <v>0.362664203662738</v>
      </c>
      <c r="I4385" s="5" t="n">
        <v>8.75449553867698</v>
      </c>
    </row>
    <row r="4386" customFormat="false" ht="14.25" hidden="false" customHeight="false" outlineLevel="0" collapsed="false">
      <c r="A4386" s="0" t="s">
        <v>107</v>
      </c>
      <c r="B4386" s="0" t="s">
        <v>108</v>
      </c>
      <c r="C4386" s="0" t="s">
        <v>65</v>
      </c>
      <c r="D4386" s="0" t="s">
        <v>220</v>
      </c>
      <c r="E4386" s="0" t="n">
        <v>2034</v>
      </c>
      <c r="F4386" s="5" t="n">
        <v>9.90540695851152</v>
      </c>
      <c r="G4386" s="11" t="n">
        <v>0.0425926</v>
      </c>
      <c r="H4386" s="5" t="n">
        <v>0.421897036421098</v>
      </c>
      <c r="I4386" s="5" t="n">
        <v>9.48350992209042</v>
      </c>
    </row>
    <row r="4387" customFormat="false" ht="14.25" hidden="false" customHeight="false" outlineLevel="0" collapsed="false">
      <c r="A4387" s="0" t="s">
        <v>107</v>
      </c>
      <c r="B4387" s="0" t="s">
        <v>108</v>
      </c>
      <c r="C4387" s="0" t="s">
        <v>65</v>
      </c>
      <c r="D4387" s="0" t="s">
        <v>220</v>
      </c>
      <c r="E4387" s="0" t="n">
        <v>2035</v>
      </c>
      <c r="F4387" s="5" t="n">
        <v>10.5882985952612</v>
      </c>
      <c r="G4387" s="11" t="n">
        <v>0.045407</v>
      </c>
      <c r="H4387" s="5" t="n">
        <v>0.480782874315025</v>
      </c>
      <c r="I4387" s="5" t="n">
        <v>10.1075157209462</v>
      </c>
    </row>
    <row r="4388" customFormat="false" ht="14.25" hidden="false" customHeight="false" outlineLevel="0" collapsed="false">
      <c r="A4388" s="0" t="s">
        <v>107</v>
      </c>
      <c r="B4388" s="0" t="s">
        <v>108</v>
      </c>
      <c r="C4388" s="0" t="s">
        <v>65</v>
      </c>
      <c r="D4388" s="0" t="s">
        <v>220</v>
      </c>
      <c r="E4388" s="0" t="n">
        <v>2036</v>
      </c>
      <c r="F4388" s="5" t="n">
        <v>11.3502048775735</v>
      </c>
      <c r="G4388" s="11" t="n">
        <v>0.0478248</v>
      </c>
      <c r="H4388" s="5" t="n">
        <v>0.542821278228979</v>
      </c>
      <c r="I4388" s="5" t="n">
        <v>10.8073835993446</v>
      </c>
    </row>
    <row r="4389" customFormat="false" ht="14.25" hidden="false" customHeight="false" outlineLevel="0" collapsed="false">
      <c r="A4389" s="0" t="s">
        <v>107</v>
      </c>
      <c r="B4389" s="0" t="s">
        <v>108</v>
      </c>
      <c r="C4389" s="0" t="s">
        <v>65</v>
      </c>
      <c r="D4389" s="0" t="s">
        <v>220</v>
      </c>
      <c r="E4389" s="0" t="n">
        <v>2037</v>
      </c>
      <c r="F4389" s="5" t="n">
        <v>12.0208373137344</v>
      </c>
      <c r="G4389" s="11" t="n">
        <v>0.0502426</v>
      </c>
      <c r="H4389" s="5" t="n">
        <v>0.60395812081903</v>
      </c>
      <c r="I4389" s="5" t="n">
        <v>11.4168791929153</v>
      </c>
    </row>
    <row r="4390" customFormat="false" ht="14.25" hidden="false" customHeight="false" outlineLevel="0" collapsed="false">
      <c r="A4390" s="0" t="s">
        <v>107</v>
      </c>
      <c r="B4390" s="0" t="s">
        <v>108</v>
      </c>
      <c r="C4390" s="0" t="s">
        <v>65</v>
      </c>
      <c r="D4390" s="0" t="s">
        <v>220</v>
      </c>
      <c r="E4390" s="0" t="n">
        <v>2038</v>
      </c>
      <c r="F4390" s="5" t="n">
        <v>12.7165174964485</v>
      </c>
      <c r="G4390" s="11" t="n">
        <v>0.0526604</v>
      </c>
      <c r="H4390" s="5" t="n">
        <v>0.669656897969978</v>
      </c>
      <c r="I4390" s="5" t="n">
        <v>12.0468605984785</v>
      </c>
    </row>
    <row r="4391" customFormat="false" ht="14.25" hidden="false" customHeight="false" outlineLevel="0" collapsed="false">
      <c r="A4391" s="0" t="s">
        <v>107</v>
      </c>
      <c r="B4391" s="0" t="s">
        <v>108</v>
      </c>
      <c r="C4391" s="0" t="s">
        <v>65</v>
      </c>
      <c r="D4391" s="0" t="s">
        <v>220</v>
      </c>
      <c r="E4391" s="0" t="n">
        <v>2039</v>
      </c>
      <c r="F4391" s="5" t="n">
        <v>13.2462039841163</v>
      </c>
      <c r="G4391" s="11" t="n">
        <v>0.0550782</v>
      </c>
      <c r="H4391" s="5" t="n">
        <v>0.729577072277952</v>
      </c>
      <c r="I4391" s="5" t="n">
        <v>12.5166269118383</v>
      </c>
    </row>
    <row r="4392" customFormat="false" ht="14.25" hidden="false" customHeight="false" outlineLevel="0" collapsed="false">
      <c r="A4392" s="0" t="s">
        <v>107</v>
      </c>
      <c r="B4392" s="0" t="s">
        <v>108</v>
      </c>
      <c r="C4392" s="0" t="s">
        <v>65</v>
      </c>
      <c r="D4392" s="0" t="s">
        <v>220</v>
      </c>
      <c r="E4392" s="0" t="n">
        <v>2040</v>
      </c>
      <c r="F4392" s="5" t="n">
        <v>13.9531954021846</v>
      </c>
      <c r="G4392" s="11" t="n">
        <v>0.057496</v>
      </c>
      <c r="H4392" s="5" t="n">
        <v>0.802252922844006</v>
      </c>
      <c r="I4392" s="5" t="n">
        <v>13.1509424793406</v>
      </c>
    </row>
    <row r="4393" customFormat="false" ht="14.25" hidden="false" customHeight="false" outlineLevel="0" collapsed="false">
      <c r="A4393" s="0" t="s">
        <v>107</v>
      </c>
      <c r="B4393" s="0" t="s">
        <v>108</v>
      </c>
      <c r="C4393" s="0" t="s">
        <v>65</v>
      </c>
      <c r="D4393" s="0" t="s">
        <v>204</v>
      </c>
      <c r="E4393" s="0" t="n">
        <v>2024</v>
      </c>
      <c r="F4393" s="5" t="n">
        <v>0</v>
      </c>
      <c r="G4393" s="11" t="n">
        <v>0.02</v>
      </c>
      <c r="H4393" s="5" t="n">
        <v>0</v>
      </c>
      <c r="I4393" s="5" t="n">
        <v>0</v>
      </c>
    </row>
    <row r="4394" customFormat="false" ht="14.25" hidden="false" customHeight="false" outlineLevel="0" collapsed="false">
      <c r="A4394" s="0" t="s">
        <v>107</v>
      </c>
      <c r="B4394" s="0" t="s">
        <v>108</v>
      </c>
      <c r="C4394" s="0" t="s">
        <v>65</v>
      </c>
      <c r="D4394" s="0" t="s">
        <v>204</v>
      </c>
      <c r="E4394" s="0" t="n">
        <v>2024</v>
      </c>
      <c r="F4394" s="5" t="n">
        <v>0</v>
      </c>
      <c r="G4394" s="11" t="n">
        <v>0.02</v>
      </c>
      <c r="H4394" s="5" t="n">
        <v>0</v>
      </c>
      <c r="I4394" s="5" t="n">
        <v>0</v>
      </c>
    </row>
    <row r="4395" customFormat="false" ht="14.25" hidden="false" customHeight="false" outlineLevel="0" collapsed="false">
      <c r="A4395" s="0" t="s">
        <v>107</v>
      </c>
      <c r="B4395" s="0" t="s">
        <v>108</v>
      </c>
      <c r="C4395" s="0" t="s">
        <v>65</v>
      </c>
      <c r="D4395" s="0" t="s">
        <v>204</v>
      </c>
      <c r="E4395" s="0" t="n">
        <v>2024</v>
      </c>
      <c r="F4395" s="5" t="n">
        <v>0</v>
      </c>
      <c r="G4395" s="11" t="n">
        <v>0.02</v>
      </c>
      <c r="H4395" s="5" t="n">
        <v>0</v>
      </c>
      <c r="I4395" s="5" t="n">
        <v>0</v>
      </c>
    </row>
    <row r="4396" customFormat="false" ht="14.25" hidden="false" customHeight="false" outlineLevel="0" collapsed="false">
      <c r="A4396" s="0" t="s">
        <v>107</v>
      </c>
      <c r="B4396" s="0" t="s">
        <v>108</v>
      </c>
      <c r="C4396" s="0" t="s">
        <v>65</v>
      </c>
      <c r="D4396" s="0" t="s">
        <v>204</v>
      </c>
      <c r="E4396" s="0" t="n">
        <v>2025</v>
      </c>
      <c r="F4396" s="5" t="n">
        <v>0.789393300910015</v>
      </c>
      <c r="G4396" s="11" t="n">
        <v>0.02</v>
      </c>
      <c r="H4396" s="5" t="n">
        <v>0.0157878660182003</v>
      </c>
      <c r="I4396" s="5" t="n">
        <v>0.773605434891814</v>
      </c>
    </row>
    <row r="4397" customFormat="false" ht="14.25" hidden="false" customHeight="false" outlineLevel="0" collapsed="false">
      <c r="A4397" s="0" t="s">
        <v>107</v>
      </c>
      <c r="B4397" s="0" t="s">
        <v>108</v>
      </c>
      <c r="C4397" s="0" t="s">
        <v>65</v>
      </c>
      <c r="D4397" s="0" t="s">
        <v>204</v>
      </c>
      <c r="E4397" s="0" t="n">
        <v>2025</v>
      </c>
      <c r="F4397" s="5" t="n">
        <v>19.0455737852248</v>
      </c>
      <c r="G4397" s="11" t="n">
        <v>0.02</v>
      </c>
      <c r="H4397" s="5" t="n">
        <v>0.380911475704496</v>
      </c>
      <c r="I4397" s="5" t="n">
        <v>18.6646623095203</v>
      </c>
    </row>
    <row r="4398" customFormat="false" ht="14.25" hidden="false" customHeight="false" outlineLevel="0" collapsed="false">
      <c r="A4398" s="0" t="s">
        <v>107</v>
      </c>
      <c r="B4398" s="0" t="s">
        <v>108</v>
      </c>
      <c r="C4398" s="0" t="s">
        <v>65</v>
      </c>
      <c r="D4398" s="0" t="s">
        <v>204</v>
      </c>
      <c r="E4398" s="0" t="n">
        <v>2025</v>
      </c>
      <c r="F4398" s="5" t="n">
        <v>35.8855316223586</v>
      </c>
      <c r="G4398" s="11" t="n">
        <v>0.02</v>
      </c>
      <c r="H4398" s="5" t="n">
        <v>0.717710632447172</v>
      </c>
      <c r="I4398" s="5" t="n">
        <v>35.1678209899114</v>
      </c>
    </row>
    <row r="4399" customFormat="false" ht="14.25" hidden="false" customHeight="false" outlineLevel="0" collapsed="false">
      <c r="A4399" s="0" t="s">
        <v>107</v>
      </c>
      <c r="B4399" s="0" t="s">
        <v>108</v>
      </c>
      <c r="C4399" s="0" t="s">
        <v>65</v>
      </c>
      <c r="D4399" s="0" t="s">
        <v>204</v>
      </c>
      <c r="E4399" s="0" t="n">
        <v>2026</v>
      </c>
      <c r="F4399" s="5" t="n">
        <v>0.83713900222633</v>
      </c>
      <c r="G4399" s="11" t="n">
        <v>0.023</v>
      </c>
      <c r="H4399" s="5" t="n">
        <v>0.0192541970512056</v>
      </c>
      <c r="I4399" s="5" t="n">
        <v>0.817884805175124</v>
      </c>
    </row>
    <row r="4400" customFormat="false" ht="14.25" hidden="false" customHeight="false" outlineLevel="0" collapsed="false">
      <c r="A4400" s="0" t="s">
        <v>107</v>
      </c>
      <c r="B4400" s="0" t="s">
        <v>108</v>
      </c>
      <c r="C4400" s="0" t="s">
        <v>65</v>
      </c>
      <c r="D4400" s="0" t="s">
        <v>204</v>
      </c>
      <c r="E4400" s="0" t="n">
        <v>2026</v>
      </c>
      <c r="F4400" s="5" t="n">
        <v>18.3796954002423</v>
      </c>
      <c r="G4400" s="11" t="n">
        <v>0.023</v>
      </c>
      <c r="H4400" s="5" t="n">
        <v>0.422732994205572</v>
      </c>
      <c r="I4400" s="5" t="n">
        <v>17.9569624060367</v>
      </c>
    </row>
    <row r="4401" customFormat="false" ht="14.25" hidden="false" customHeight="false" outlineLevel="0" collapsed="false">
      <c r="A4401" s="0" t="s">
        <v>107</v>
      </c>
      <c r="B4401" s="0" t="s">
        <v>108</v>
      </c>
      <c r="C4401" s="0" t="s">
        <v>65</v>
      </c>
      <c r="D4401" s="0" t="s">
        <v>204</v>
      </c>
      <c r="E4401" s="0" t="n">
        <v>2026</v>
      </c>
      <c r="F4401" s="5" t="n">
        <v>35.2447622989206</v>
      </c>
      <c r="G4401" s="11" t="n">
        <v>0.023</v>
      </c>
      <c r="H4401" s="5" t="n">
        <v>0.810629532875174</v>
      </c>
      <c r="I4401" s="5" t="n">
        <v>34.4341327660455</v>
      </c>
    </row>
    <row r="4402" customFormat="false" ht="14.25" hidden="false" customHeight="false" outlineLevel="0" collapsed="false">
      <c r="A4402" s="0" t="s">
        <v>107</v>
      </c>
      <c r="B4402" s="0" t="s">
        <v>108</v>
      </c>
      <c r="C4402" s="0" t="s">
        <v>65</v>
      </c>
      <c r="D4402" s="0" t="s">
        <v>204</v>
      </c>
      <c r="E4402" s="0" t="n">
        <v>2027</v>
      </c>
      <c r="F4402" s="5" t="n">
        <v>0.893470657237736</v>
      </c>
      <c r="G4402" s="11" t="n">
        <v>0.026</v>
      </c>
      <c r="H4402" s="5" t="n">
        <v>0.0232302370881811</v>
      </c>
      <c r="I4402" s="5" t="n">
        <v>0.870240420149555</v>
      </c>
    </row>
    <row r="4403" customFormat="false" ht="14.25" hidden="false" customHeight="false" outlineLevel="0" collapsed="false">
      <c r="A4403" s="0" t="s">
        <v>107</v>
      </c>
      <c r="B4403" s="0" t="s">
        <v>108</v>
      </c>
      <c r="C4403" s="0" t="s">
        <v>65</v>
      </c>
      <c r="D4403" s="0" t="s">
        <v>204</v>
      </c>
      <c r="E4403" s="0" t="n">
        <v>2027</v>
      </c>
      <c r="F4403" s="5" t="n">
        <v>17.679020328197</v>
      </c>
      <c r="G4403" s="11" t="n">
        <v>0.026</v>
      </c>
      <c r="H4403" s="5" t="n">
        <v>0.459654528533122</v>
      </c>
      <c r="I4403" s="5" t="n">
        <v>17.2193657996639</v>
      </c>
    </row>
    <row r="4404" customFormat="false" ht="14.25" hidden="false" customHeight="false" outlineLevel="0" collapsed="false">
      <c r="A4404" s="0" t="s">
        <v>107</v>
      </c>
      <c r="B4404" s="0" t="s">
        <v>108</v>
      </c>
      <c r="C4404" s="0" t="s">
        <v>65</v>
      </c>
      <c r="D4404" s="0" t="s">
        <v>204</v>
      </c>
      <c r="E4404" s="0" t="n">
        <v>2027</v>
      </c>
      <c r="F4404" s="5" t="n">
        <v>34.5697461363819</v>
      </c>
      <c r="G4404" s="11" t="n">
        <v>0.026</v>
      </c>
      <c r="H4404" s="5" t="n">
        <v>0.89881339954593</v>
      </c>
      <c r="I4404" s="5" t="n">
        <v>33.670932736836</v>
      </c>
    </row>
    <row r="4405" customFormat="false" ht="14.25" hidden="false" customHeight="false" outlineLevel="0" collapsed="false">
      <c r="A4405" s="0" t="s">
        <v>107</v>
      </c>
      <c r="B4405" s="0" t="s">
        <v>108</v>
      </c>
      <c r="C4405" s="0" t="s">
        <v>65</v>
      </c>
      <c r="D4405" s="0" t="s">
        <v>204</v>
      </c>
      <c r="E4405" s="0" t="n">
        <v>2028</v>
      </c>
      <c r="F4405" s="5" t="n">
        <v>0.951519270317178</v>
      </c>
      <c r="G4405" s="11" t="n">
        <v>0.029</v>
      </c>
      <c r="H4405" s="5" t="n">
        <v>0.0275940588391982</v>
      </c>
      <c r="I4405" s="5" t="n">
        <v>0.92392521147798</v>
      </c>
    </row>
    <row r="4406" customFormat="false" ht="14.25" hidden="false" customHeight="false" outlineLevel="0" collapsed="false">
      <c r="A4406" s="0" t="s">
        <v>107</v>
      </c>
      <c r="B4406" s="0" t="s">
        <v>108</v>
      </c>
      <c r="C4406" s="0" t="s">
        <v>65</v>
      </c>
      <c r="D4406" s="0" t="s">
        <v>204</v>
      </c>
      <c r="E4406" s="0" t="n">
        <v>2028</v>
      </c>
      <c r="F4406" s="5" t="n">
        <v>16.9281579898344</v>
      </c>
      <c r="G4406" s="11" t="n">
        <v>0.029</v>
      </c>
      <c r="H4406" s="5" t="n">
        <v>0.490916581705196</v>
      </c>
      <c r="I4406" s="5" t="n">
        <v>16.4372414081292</v>
      </c>
    </row>
    <row r="4407" customFormat="false" ht="14.25" hidden="false" customHeight="false" outlineLevel="0" collapsed="false">
      <c r="A4407" s="0" t="s">
        <v>107</v>
      </c>
      <c r="B4407" s="0" t="s">
        <v>108</v>
      </c>
      <c r="C4407" s="0" t="s">
        <v>65</v>
      </c>
      <c r="D4407" s="0" t="s">
        <v>204</v>
      </c>
      <c r="E4407" s="0" t="n">
        <v>2028</v>
      </c>
      <c r="F4407" s="5" t="n">
        <v>33.8202143355512</v>
      </c>
      <c r="G4407" s="11" t="n">
        <v>0.029</v>
      </c>
      <c r="H4407" s="5" t="n">
        <v>0.980786215730986</v>
      </c>
      <c r="I4407" s="5" t="n">
        <v>32.8394281198202</v>
      </c>
    </row>
    <row r="4408" customFormat="false" ht="14.25" hidden="false" customHeight="false" outlineLevel="0" collapsed="false">
      <c r="A4408" s="0" t="s">
        <v>107</v>
      </c>
      <c r="B4408" s="0" t="s">
        <v>108</v>
      </c>
      <c r="C4408" s="0" t="s">
        <v>65</v>
      </c>
      <c r="D4408" s="0" t="s">
        <v>204</v>
      </c>
      <c r="E4408" s="0" t="n">
        <v>2029</v>
      </c>
      <c r="F4408" s="5" t="n">
        <v>1.0145469411681</v>
      </c>
      <c r="G4408" s="11" t="n">
        <v>0.032</v>
      </c>
      <c r="H4408" s="5" t="n">
        <v>0.0324655021173793</v>
      </c>
      <c r="I4408" s="5" t="n">
        <v>0.982081439050725</v>
      </c>
    </row>
    <row r="4409" customFormat="false" ht="14.25" hidden="false" customHeight="false" outlineLevel="0" collapsed="false">
      <c r="A4409" s="0" t="s">
        <v>107</v>
      </c>
      <c r="B4409" s="0" t="s">
        <v>108</v>
      </c>
      <c r="C4409" s="0" t="s">
        <v>65</v>
      </c>
      <c r="D4409" s="0" t="s">
        <v>204</v>
      </c>
      <c r="E4409" s="0" t="n">
        <v>2029</v>
      </c>
      <c r="F4409" s="5" t="n">
        <v>16.219158748065</v>
      </c>
      <c r="G4409" s="11" t="n">
        <v>0.032</v>
      </c>
      <c r="H4409" s="5" t="n">
        <v>0.51901307993808</v>
      </c>
      <c r="I4409" s="5" t="n">
        <v>15.7001456681269</v>
      </c>
    </row>
    <row r="4410" customFormat="false" ht="14.25" hidden="false" customHeight="false" outlineLevel="0" collapsed="false">
      <c r="A4410" s="0" t="s">
        <v>107</v>
      </c>
      <c r="B4410" s="0" t="s">
        <v>108</v>
      </c>
      <c r="C4410" s="0" t="s">
        <v>65</v>
      </c>
      <c r="D4410" s="0" t="s">
        <v>204</v>
      </c>
      <c r="E4410" s="0" t="n">
        <v>2029</v>
      </c>
      <c r="F4410" s="5" t="n">
        <v>33.5096740702443</v>
      </c>
      <c r="G4410" s="11" t="n">
        <v>0.032</v>
      </c>
      <c r="H4410" s="5" t="n">
        <v>1.07230957024782</v>
      </c>
      <c r="I4410" s="5" t="n">
        <v>32.4373644999965</v>
      </c>
    </row>
    <row r="4411" customFormat="false" ht="14.25" hidden="false" customHeight="false" outlineLevel="0" collapsed="false">
      <c r="A4411" s="0" t="s">
        <v>107</v>
      </c>
      <c r="B4411" s="0" t="s">
        <v>108</v>
      </c>
      <c r="C4411" s="0" t="s">
        <v>65</v>
      </c>
      <c r="D4411" s="0" t="s">
        <v>204</v>
      </c>
      <c r="E4411" s="0" t="n">
        <v>2030</v>
      </c>
      <c r="F4411" s="5" t="n">
        <v>1.07300485396853</v>
      </c>
      <c r="G4411" s="11" t="n">
        <v>0.035</v>
      </c>
      <c r="H4411" s="5" t="n">
        <v>0.0375551698888984</v>
      </c>
      <c r="I4411" s="5" t="n">
        <v>1.03544968407963</v>
      </c>
    </row>
    <row r="4412" customFormat="false" ht="14.25" hidden="false" customHeight="false" outlineLevel="0" collapsed="false">
      <c r="A4412" s="0" t="s">
        <v>107</v>
      </c>
      <c r="B4412" s="0" t="s">
        <v>108</v>
      </c>
      <c r="C4412" s="0" t="s">
        <v>65</v>
      </c>
      <c r="D4412" s="0" t="s">
        <v>204</v>
      </c>
      <c r="E4412" s="0" t="n">
        <v>2030</v>
      </c>
      <c r="F4412" s="5" t="n">
        <v>15.5637955275478</v>
      </c>
      <c r="G4412" s="11" t="n">
        <v>0.035</v>
      </c>
      <c r="H4412" s="5" t="n">
        <v>0.544732843464174</v>
      </c>
      <c r="I4412" s="5" t="n">
        <v>15.0190626840836</v>
      </c>
    </row>
    <row r="4413" customFormat="false" ht="14.25" hidden="false" customHeight="false" outlineLevel="0" collapsed="false">
      <c r="A4413" s="0" t="s">
        <v>107</v>
      </c>
      <c r="B4413" s="0" t="s">
        <v>108</v>
      </c>
      <c r="C4413" s="0" t="s">
        <v>65</v>
      </c>
      <c r="D4413" s="0" t="s">
        <v>204</v>
      </c>
      <c r="E4413" s="0" t="n">
        <v>2030</v>
      </c>
      <c r="F4413" s="5" t="n">
        <v>33.2851286926862</v>
      </c>
      <c r="G4413" s="11" t="n">
        <v>0.035</v>
      </c>
      <c r="H4413" s="5" t="n">
        <v>1.16497950424402</v>
      </c>
      <c r="I4413" s="5" t="n">
        <v>32.1201491884422</v>
      </c>
    </row>
    <row r="4414" customFormat="false" ht="14.25" hidden="false" customHeight="false" outlineLevel="0" collapsed="false">
      <c r="A4414" s="0" t="s">
        <v>107</v>
      </c>
      <c r="B4414" s="0" t="s">
        <v>108</v>
      </c>
      <c r="C4414" s="0" t="s">
        <v>65</v>
      </c>
      <c r="D4414" s="0" t="s">
        <v>204</v>
      </c>
      <c r="E4414" s="0" t="n">
        <v>2031</v>
      </c>
      <c r="F4414" s="5" t="n">
        <v>1.1436985272805</v>
      </c>
      <c r="G4414" s="11" t="n">
        <v>0.038</v>
      </c>
      <c r="H4414" s="5" t="n">
        <v>0.043460544036659</v>
      </c>
      <c r="I4414" s="5" t="n">
        <v>1.10023798324384</v>
      </c>
    </row>
    <row r="4415" customFormat="false" ht="14.25" hidden="false" customHeight="false" outlineLevel="0" collapsed="false">
      <c r="A4415" s="0" t="s">
        <v>107</v>
      </c>
      <c r="B4415" s="0" t="s">
        <v>108</v>
      </c>
      <c r="C4415" s="0" t="s">
        <v>65</v>
      </c>
      <c r="D4415" s="0" t="s">
        <v>204</v>
      </c>
      <c r="E4415" s="0" t="n">
        <v>2031</v>
      </c>
      <c r="F4415" s="5" t="n">
        <v>14.9873982223885</v>
      </c>
      <c r="G4415" s="11" t="n">
        <v>0.038</v>
      </c>
      <c r="H4415" s="5" t="n">
        <v>0.569521132450762</v>
      </c>
      <c r="I4415" s="5" t="n">
        <v>14.4178770899377</v>
      </c>
    </row>
    <row r="4416" customFormat="false" ht="14.25" hidden="false" customHeight="false" outlineLevel="0" collapsed="false">
      <c r="A4416" s="0" t="s">
        <v>107</v>
      </c>
      <c r="B4416" s="0" t="s">
        <v>108</v>
      </c>
      <c r="C4416" s="0" t="s">
        <v>65</v>
      </c>
      <c r="D4416" s="0" t="s">
        <v>204</v>
      </c>
      <c r="E4416" s="0" t="n">
        <v>2031</v>
      </c>
      <c r="F4416" s="5" t="n">
        <v>32.7549328692684</v>
      </c>
      <c r="G4416" s="11" t="n">
        <v>0.038</v>
      </c>
      <c r="H4416" s="5" t="n">
        <v>1.2446874490322</v>
      </c>
      <c r="I4416" s="5" t="n">
        <v>31.5102454202362</v>
      </c>
    </row>
    <row r="4417" customFormat="false" ht="14.25" hidden="false" customHeight="false" outlineLevel="0" collapsed="false">
      <c r="A4417" s="0" t="s">
        <v>107</v>
      </c>
      <c r="B4417" s="0" t="s">
        <v>108</v>
      </c>
      <c r="C4417" s="0" t="s">
        <v>65</v>
      </c>
      <c r="D4417" s="0" t="s">
        <v>204</v>
      </c>
      <c r="E4417" s="0" t="n">
        <v>2032</v>
      </c>
      <c r="F4417" s="5" t="n">
        <v>1.21620529016725</v>
      </c>
      <c r="G4417" s="11" t="n">
        <v>0.041</v>
      </c>
      <c r="H4417" s="5" t="n">
        <v>0.0498644168968574</v>
      </c>
      <c r="I4417" s="5" t="n">
        <v>1.1663408732704</v>
      </c>
    </row>
    <row r="4418" customFormat="false" ht="14.25" hidden="false" customHeight="false" outlineLevel="0" collapsed="false">
      <c r="A4418" s="0" t="s">
        <v>107</v>
      </c>
      <c r="B4418" s="0" t="s">
        <v>108</v>
      </c>
      <c r="C4418" s="0" t="s">
        <v>65</v>
      </c>
      <c r="D4418" s="0" t="s">
        <v>204</v>
      </c>
      <c r="E4418" s="0" t="n">
        <v>2032</v>
      </c>
      <c r="F4418" s="5" t="n">
        <v>14.4698305475472</v>
      </c>
      <c r="G4418" s="11" t="n">
        <v>0.041</v>
      </c>
      <c r="H4418" s="5" t="n">
        <v>0.593263052449435</v>
      </c>
      <c r="I4418" s="5" t="n">
        <v>13.8765674950978</v>
      </c>
    </row>
    <row r="4419" customFormat="false" ht="14.25" hidden="false" customHeight="false" outlineLevel="0" collapsed="false">
      <c r="A4419" s="0" t="s">
        <v>107</v>
      </c>
      <c r="B4419" s="0" t="s">
        <v>108</v>
      </c>
      <c r="C4419" s="0" t="s">
        <v>65</v>
      </c>
      <c r="D4419" s="0" t="s">
        <v>204</v>
      </c>
      <c r="E4419" s="0" t="n">
        <v>2032</v>
      </c>
      <c r="F4419" s="5" t="n">
        <v>32.4133098741746</v>
      </c>
      <c r="G4419" s="11" t="n">
        <v>0.041</v>
      </c>
      <c r="H4419" s="5" t="n">
        <v>1.32894570484116</v>
      </c>
      <c r="I4419" s="5" t="n">
        <v>31.0843641693334</v>
      </c>
    </row>
    <row r="4420" customFormat="false" ht="14.25" hidden="false" customHeight="false" outlineLevel="0" collapsed="false">
      <c r="A4420" s="0" t="s">
        <v>107</v>
      </c>
      <c r="B4420" s="0" t="s">
        <v>108</v>
      </c>
      <c r="C4420" s="0" t="s">
        <v>65</v>
      </c>
      <c r="D4420" s="0" t="s">
        <v>204</v>
      </c>
      <c r="E4420" s="0" t="n">
        <v>2033</v>
      </c>
      <c r="F4420" s="5" t="n">
        <v>1.30423445869397</v>
      </c>
      <c r="G4420" s="11" t="n">
        <v>0.044</v>
      </c>
      <c r="H4420" s="5" t="n">
        <v>0.0573863161825345</v>
      </c>
      <c r="I4420" s="5" t="n">
        <v>1.24684814251143</v>
      </c>
    </row>
    <row r="4421" customFormat="false" ht="14.25" hidden="false" customHeight="false" outlineLevel="0" collapsed="false">
      <c r="A4421" s="0" t="s">
        <v>107</v>
      </c>
      <c r="B4421" s="0" t="s">
        <v>108</v>
      </c>
      <c r="C4421" s="0" t="s">
        <v>65</v>
      </c>
      <c r="D4421" s="0" t="s">
        <v>204</v>
      </c>
      <c r="E4421" s="0" t="n">
        <v>2033</v>
      </c>
      <c r="F4421" s="5" t="n">
        <v>14.1030717386341</v>
      </c>
      <c r="G4421" s="11" t="n">
        <v>0.044</v>
      </c>
      <c r="H4421" s="5" t="n">
        <v>0.620535156499899</v>
      </c>
      <c r="I4421" s="5" t="n">
        <v>13.4825365821342</v>
      </c>
    </row>
    <row r="4422" customFormat="false" ht="14.25" hidden="false" customHeight="false" outlineLevel="0" collapsed="false">
      <c r="A4422" s="0" t="s">
        <v>107</v>
      </c>
      <c r="B4422" s="0" t="s">
        <v>108</v>
      </c>
      <c r="C4422" s="0" t="s">
        <v>65</v>
      </c>
      <c r="D4422" s="0" t="s">
        <v>204</v>
      </c>
      <c r="E4422" s="0" t="n">
        <v>2033</v>
      </c>
      <c r="F4422" s="5" t="n">
        <v>32.3434559026582</v>
      </c>
      <c r="G4422" s="11" t="n">
        <v>0.044</v>
      </c>
      <c r="H4422" s="5" t="n">
        <v>1.42311205971696</v>
      </c>
      <c r="I4422" s="5" t="n">
        <v>30.9203438429412</v>
      </c>
    </row>
    <row r="4423" customFormat="false" ht="14.25" hidden="false" customHeight="false" outlineLevel="0" collapsed="false">
      <c r="A4423" s="0" t="s">
        <v>107</v>
      </c>
      <c r="B4423" s="0" t="s">
        <v>108</v>
      </c>
      <c r="C4423" s="0" t="s">
        <v>65</v>
      </c>
      <c r="D4423" s="0" t="s">
        <v>204</v>
      </c>
      <c r="E4423" s="0" t="n">
        <v>2034</v>
      </c>
      <c r="F4423" s="5" t="n">
        <v>1.39873695522363</v>
      </c>
      <c r="G4423" s="11" t="n">
        <v>0.047</v>
      </c>
      <c r="H4423" s="5" t="n">
        <v>0.0657406368955105</v>
      </c>
      <c r="I4423" s="5" t="n">
        <v>1.33299631832812</v>
      </c>
    </row>
    <row r="4424" customFormat="false" ht="14.25" hidden="false" customHeight="false" outlineLevel="0" collapsed="false">
      <c r="A4424" s="0" t="s">
        <v>107</v>
      </c>
      <c r="B4424" s="0" t="s">
        <v>108</v>
      </c>
      <c r="C4424" s="0" t="s">
        <v>65</v>
      </c>
      <c r="D4424" s="0" t="s">
        <v>204</v>
      </c>
      <c r="E4424" s="0" t="n">
        <v>2034</v>
      </c>
      <c r="F4424" s="5" t="n">
        <v>13.8116924005402</v>
      </c>
      <c r="G4424" s="11" t="n">
        <v>0.047</v>
      </c>
      <c r="H4424" s="5" t="n">
        <v>0.649149542825387</v>
      </c>
      <c r="I4424" s="5" t="n">
        <v>13.1625428577148</v>
      </c>
    </row>
    <row r="4425" customFormat="false" ht="14.25" hidden="false" customHeight="false" outlineLevel="0" collapsed="false">
      <c r="A4425" s="0" t="s">
        <v>107</v>
      </c>
      <c r="B4425" s="0" t="s">
        <v>108</v>
      </c>
      <c r="C4425" s="0" t="s">
        <v>65</v>
      </c>
      <c r="D4425" s="0" t="s">
        <v>204</v>
      </c>
      <c r="E4425" s="0" t="n">
        <v>2034</v>
      </c>
      <c r="F4425" s="5" t="n">
        <v>32.4013381367711</v>
      </c>
      <c r="G4425" s="11" t="n">
        <v>0.047</v>
      </c>
      <c r="H4425" s="5" t="n">
        <v>1.52286289242824</v>
      </c>
      <c r="I4425" s="5" t="n">
        <v>30.8784752443428</v>
      </c>
    </row>
    <row r="4426" customFormat="false" ht="14.25" hidden="false" customHeight="false" outlineLevel="0" collapsed="false">
      <c r="A4426" s="0" t="s">
        <v>107</v>
      </c>
      <c r="B4426" s="0" t="s">
        <v>108</v>
      </c>
      <c r="C4426" s="0" t="s">
        <v>65</v>
      </c>
      <c r="D4426" s="0" t="s">
        <v>204</v>
      </c>
      <c r="E4426" s="0" t="n">
        <v>2035</v>
      </c>
      <c r="F4426" s="5" t="n">
        <v>1.4972878946194</v>
      </c>
      <c r="G4426" s="11" t="n">
        <v>0.05</v>
      </c>
      <c r="H4426" s="5" t="n">
        <v>0.07486439473097</v>
      </c>
      <c r="I4426" s="5" t="n">
        <v>1.42242349988843</v>
      </c>
    </row>
    <row r="4427" customFormat="false" ht="14.25" hidden="false" customHeight="false" outlineLevel="0" collapsed="false">
      <c r="A4427" s="0" t="s">
        <v>107</v>
      </c>
      <c r="B4427" s="0" t="s">
        <v>108</v>
      </c>
      <c r="C4427" s="0" t="s">
        <v>65</v>
      </c>
      <c r="D4427" s="0" t="s">
        <v>204</v>
      </c>
      <c r="E4427" s="0" t="n">
        <v>2035</v>
      </c>
      <c r="F4427" s="5" t="n">
        <v>13.4433317086549</v>
      </c>
      <c r="G4427" s="11" t="n">
        <v>0.05</v>
      </c>
      <c r="H4427" s="5" t="n">
        <v>0.672166585432745</v>
      </c>
      <c r="I4427" s="5" t="n">
        <v>12.7711651232222</v>
      </c>
    </row>
    <row r="4428" customFormat="false" ht="14.25" hidden="false" customHeight="false" outlineLevel="0" collapsed="false">
      <c r="A4428" s="0" t="s">
        <v>107</v>
      </c>
      <c r="B4428" s="0" t="s">
        <v>108</v>
      </c>
      <c r="C4428" s="0" t="s">
        <v>65</v>
      </c>
      <c r="D4428" s="0" t="s">
        <v>204</v>
      </c>
      <c r="E4428" s="0" t="n">
        <v>2035</v>
      </c>
      <c r="F4428" s="5" t="n">
        <v>32.2737501154601</v>
      </c>
      <c r="G4428" s="11" t="n">
        <v>0.05</v>
      </c>
      <c r="H4428" s="5" t="n">
        <v>1.61368750577301</v>
      </c>
      <c r="I4428" s="5" t="n">
        <v>30.6600626096871</v>
      </c>
    </row>
    <row r="4429" customFormat="false" ht="14.25" hidden="false" customHeight="false" outlineLevel="0" collapsed="false">
      <c r="A4429" s="0" t="s">
        <v>107</v>
      </c>
      <c r="B4429" s="0" t="s">
        <v>108</v>
      </c>
      <c r="C4429" s="0" t="s">
        <v>65</v>
      </c>
      <c r="D4429" s="0" t="s">
        <v>204</v>
      </c>
      <c r="E4429" s="0" t="n">
        <v>2036</v>
      </c>
      <c r="F4429" s="5" t="n">
        <v>1.59954576023208</v>
      </c>
      <c r="G4429" s="11" t="n">
        <v>0.054</v>
      </c>
      <c r="H4429" s="5" t="n">
        <v>0.0863754710525324</v>
      </c>
      <c r="I4429" s="5" t="n">
        <v>1.51317028917955</v>
      </c>
    </row>
    <row r="4430" customFormat="false" ht="14.25" hidden="false" customHeight="false" outlineLevel="0" collapsed="false">
      <c r="A4430" s="0" t="s">
        <v>107</v>
      </c>
      <c r="B4430" s="0" t="s">
        <v>108</v>
      </c>
      <c r="C4430" s="0" t="s">
        <v>65</v>
      </c>
      <c r="D4430" s="0" t="s">
        <v>204</v>
      </c>
      <c r="E4430" s="0" t="n">
        <v>2036</v>
      </c>
      <c r="F4430" s="5" t="n">
        <v>13.1607475685874</v>
      </c>
      <c r="G4430" s="11" t="n">
        <v>0.054</v>
      </c>
      <c r="H4430" s="5" t="n">
        <v>0.710680368703721</v>
      </c>
      <c r="I4430" s="5" t="n">
        <v>12.4500671998837</v>
      </c>
    </row>
    <row r="4431" customFormat="false" ht="14.25" hidden="false" customHeight="false" outlineLevel="0" collapsed="false">
      <c r="A4431" s="0" t="s">
        <v>107</v>
      </c>
      <c r="B4431" s="0" t="s">
        <v>108</v>
      </c>
      <c r="C4431" s="0" t="s">
        <v>65</v>
      </c>
      <c r="D4431" s="0" t="s">
        <v>204</v>
      </c>
      <c r="E4431" s="0" t="n">
        <v>2036</v>
      </c>
      <c r="F4431" s="5" t="n">
        <v>32.322093345251</v>
      </c>
      <c r="G4431" s="11" t="n">
        <v>0.054</v>
      </c>
      <c r="H4431" s="5" t="n">
        <v>1.74539304064355</v>
      </c>
      <c r="I4431" s="5" t="n">
        <v>30.5767003046074</v>
      </c>
    </row>
    <row r="4432" customFormat="false" ht="14.25" hidden="false" customHeight="false" outlineLevel="0" collapsed="false">
      <c r="A4432" s="0" t="s">
        <v>107</v>
      </c>
      <c r="B4432" s="0" t="s">
        <v>108</v>
      </c>
      <c r="C4432" s="0" t="s">
        <v>65</v>
      </c>
      <c r="D4432" s="0" t="s">
        <v>204</v>
      </c>
      <c r="E4432" s="0" t="n">
        <v>2037</v>
      </c>
      <c r="F4432" s="5" t="n">
        <v>1.70846386682748</v>
      </c>
      <c r="G4432" s="11" t="n">
        <v>0.058</v>
      </c>
      <c r="H4432" s="5" t="n">
        <v>0.0990909042759938</v>
      </c>
      <c r="I4432" s="5" t="n">
        <v>1.60937296255149</v>
      </c>
    </row>
    <row r="4433" customFormat="false" ht="14.25" hidden="false" customHeight="false" outlineLevel="0" collapsed="false">
      <c r="A4433" s="0" t="s">
        <v>107</v>
      </c>
      <c r="B4433" s="0" t="s">
        <v>108</v>
      </c>
      <c r="C4433" s="0" t="s">
        <v>65</v>
      </c>
      <c r="D4433" s="0" t="s">
        <v>204</v>
      </c>
      <c r="E4433" s="0" t="n">
        <v>2037</v>
      </c>
      <c r="F4433" s="5" t="n">
        <v>12.9142204184597</v>
      </c>
      <c r="G4433" s="11" t="n">
        <v>0.058</v>
      </c>
      <c r="H4433" s="5" t="n">
        <v>0.749024784270664</v>
      </c>
      <c r="I4433" s="5" t="n">
        <v>12.1651956341891</v>
      </c>
    </row>
    <row r="4434" customFormat="false" ht="14.25" hidden="false" customHeight="false" outlineLevel="0" collapsed="false">
      <c r="A4434" s="0" t="s">
        <v>107</v>
      </c>
      <c r="B4434" s="0" t="s">
        <v>108</v>
      </c>
      <c r="C4434" s="0" t="s">
        <v>65</v>
      </c>
      <c r="D4434" s="0" t="s">
        <v>204</v>
      </c>
      <c r="E4434" s="0" t="n">
        <v>2037</v>
      </c>
      <c r="F4434" s="5" t="n">
        <v>32.4034529140172</v>
      </c>
      <c r="G4434" s="11" t="n">
        <v>0.058</v>
      </c>
      <c r="H4434" s="5" t="n">
        <v>1.879400269013</v>
      </c>
      <c r="I4434" s="5" t="n">
        <v>30.5240526450042</v>
      </c>
    </row>
    <row r="4435" customFormat="false" ht="14.25" hidden="false" customHeight="false" outlineLevel="0" collapsed="false">
      <c r="A4435" s="0" t="s">
        <v>107</v>
      </c>
      <c r="B4435" s="0" t="s">
        <v>108</v>
      </c>
      <c r="C4435" s="0" t="s">
        <v>65</v>
      </c>
      <c r="D4435" s="0" t="s">
        <v>204</v>
      </c>
      <c r="E4435" s="0" t="n">
        <v>2038</v>
      </c>
      <c r="F4435" s="5" t="n">
        <v>1.81116367591956</v>
      </c>
      <c r="G4435" s="11" t="n">
        <v>0.062</v>
      </c>
      <c r="H4435" s="5" t="n">
        <v>0.112292147907013</v>
      </c>
      <c r="I4435" s="5" t="n">
        <v>1.69887152801255</v>
      </c>
    </row>
    <row r="4436" customFormat="false" ht="14.25" hidden="false" customHeight="false" outlineLevel="0" collapsed="false">
      <c r="A4436" s="0" t="s">
        <v>107</v>
      </c>
      <c r="B4436" s="0" t="s">
        <v>108</v>
      </c>
      <c r="C4436" s="0" t="s">
        <v>65</v>
      </c>
      <c r="D4436" s="0" t="s">
        <v>204</v>
      </c>
      <c r="E4436" s="0" t="n">
        <v>2038</v>
      </c>
      <c r="F4436" s="5" t="n">
        <v>12.6895890523559</v>
      </c>
      <c r="G4436" s="11" t="n">
        <v>0.062</v>
      </c>
      <c r="H4436" s="5" t="n">
        <v>0.786754521246065</v>
      </c>
      <c r="I4436" s="5" t="n">
        <v>11.9028345311098</v>
      </c>
    </row>
    <row r="4437" customFormat="false" ht="14.25" hidden="false" customHeight="false" outlineLevel="0" collapsed="false">
      <c r="A4437" s="0" t="s">
        <v>107</v>
      </c>
      <c r="B4437" s="0" t="s">
        <v>108</v>
      </c>
      <c r="C4437" s="0" t="s">
        <v>65</v>
      </c>
      <c r="D4437" s="0" t="s">
        <v>204</v>
      </c>
      <c r="E4437" s="0" t="n">
        <v>2038</v>
      </c>
      <c r="F4437" s="5" t="n">
        <v>32.4618265024163</v>
      </c>
      <c r="G4437" s="11" t="n">
        <v>0.062</v>
      </c>
      <c r="H4437" s="5" t="n">
        <v>2.01263324314981</v>
      </c>
      <c r="I4437" s="5" t="n">
        <v>30.4491932592665</v>
      </c>
    </row>
    <row r="4438" customFormat="false" ht="14.25" hidden="false" customHeight="false" outlineLevel="0" collapsed="false">
      <c r="A4438" s="0" t="s">
        <v>107</v>
      </c>
      <c r="B4438" s="0" t="s">
        <v>108</v>
      </c>
      <c r="C4438" s="0" t="s">
        <v>65</v>
      </c>
      <c r="D4438" s="0" t="s">
        <v>204</v>
      </c>
      <c r="E4438" s="0" t="n">
        <v>2039</v>
      </c>
      <c r="F4438" s="5" t="n">
        <v>1.92618700855994</v>
      </c>
      <c r="G4438" s="11" t="n">
        <v>0.066</v>
      </c>
      <c r="H4438" s="5" t="n">
        <v>0.127128342564956</v>
      </c>
      <c r="I4438" s="5" t="n">
        <v>1.79905866599498</v>
      </c>
    </row>
    <row r="4439" customFormat="false" ht="14.25" hidden="false" customHeight="false" outlineLevel="0" collapsed="false">
      <c r="A4439" s="0" t="s">
        <v>107</v>
      </c>
      <c r="B4439" s="0" t="s">
        <v>108</v>
      </c>
      <c r="C4439" s="0" t="s">
        <v>65</v>
      </c>
      <c r="D4439" s="0" t="s">
        <v>204</v>
      </c>
      <c r="E4439" s="0" t="n">
        <v>2039</v>
      </c>
      <c r="F4439" s="5" t="n">
        <v>12.6652806698232</v>
      </c>
      <c r="G4439" s="11" t="n">
        <v>0.066</v>
      </c>
      <c r="H4439" s="5" t="n">
        <v>0.835908524208329</v>
      </c>
      <c r="I4439" s="5" t="n">
        <v>11.8293721456148</v>
      </c>
    </row>
    <row r="4440" customFormat="false" ht="14.25" hidden="false" customHeight="false" outlineLevel="0" collapsed="false">
      <c r="A4440" s="0" t="s">
        <v>107</v>
      </c>
      <c r="B4440" s="0" t="s">
        <v>108</v>
      </c>
      <c r="C4440" s="0" t="s">
        <v>65</v>
      </c>
      <c r="D4440" s="0" t="s">
        <v>204</v>
      </c>
      <c r="E4440" s="0" t="n">
        <v>2039</v>
      </c>
      <c r="F4440" s="5" t="n">
        <v>32.5066972313875</v>
      </c>
      <c r="G4440" s="11" t="n">
        <v>0.066</v>
      </c>
      <c r="H4440" s="5" t="n">
        <v>2.14544201727157</v>
      </c>
      <c r="I4440" s="5" t="n">
        <v>30.3612552141159</v>
      </c>
    </row>
    <row r="4441" customFormat="false" ht="14.25" hidden="false" customHeight="false" outlineLevel="0" collapsed="false">
      <c r="A4441" s="0" t="s">
        <v>107</v>
      </c>
      <c r="B4441" s="0" t="s">
        <v>108</v>
      </c>
      <c r="C4441" s="0" t="s">
        <v>65</v>
      </c>
      <c r="D4441" s="0" t="s">
        <v>204</v>
      </c>
      <c r="E4441" s="0" t="n">
        <v>2040</v>
      </c>
      <c r="F4441" s="5" t="n">
        <v>2.06277278907166</v>
      </c>
      <c r="G4441" s="11" t="n">
        <v>0.07</v>
      </c>
      <c r="H4441" s="5" t="n">
        <v>0.144394095235016</v>
      </c>
      <c r="I4441" s="5" t="n">
        <v>1.91837869383664</v>
      </c>
    </row>
    <row r="4442" customFormat="false" ht="14.25" hidden="false" customHeight="false" outlineLevel="0" collapsed="false">
      <c r="A4442" s="0" t="s">
        <v>107</v>
      </c>
      <c r="B4442" s="0" t="s">
        <v>108</v>
      </c>
      <c r="C4442" s="0" t="s">
        <v>65</v>
      </c>
      <c r="D4442" s="0" t="s">
        <v>204</v>
      </c>
      <c r="E4442" s="0" t="n">
        <v>2040</v>
      </c>
      <c r="F4442" s="5" t="n">
        <v>12.4119410065849</v>
      </c>
      <c r="G4442" s="11" t="n">
        <v>0.07</v>
      </c>
      <c r="H4442" s="5" t="n">
        <v>0.868835870460942</v>
      </c>
      <c r="I4442" s="5" t="n">
        <v>11.5431051361239</v>
      </c>
    </row>
    <row r="4443" customFormat="false" ht="14.25" hidden="false" customHeight="false" outlineLevel="0" collapsed="false">
      <c r="A4443" s="0" t="s">
        <v>107</v>
      </c>
      <c r="B4443" s="0" t="s">
        <v>108</v>
      </c>
      <c r="C4443" s="0" t="s">
        <v>65</v>
      </c>
      <c r="D4443" s="0" t="s">
        <v>204</v>
      </c>
      <c r="E4443" s="0" t="n">
        <v>2040</v>
      </c>
      <c r="F4443" s="5" t="n">
        <v>32.5758317895807</v>
      </c>
      <c r="G4443" s="11" t="n">
        <v>0.07</v>
      </c>
      <c r="H4443" s="5" t="n">
        <v>2.28030822527065</v>
      </c>
      <c r="I4443" s="5" t="n">
        <v>30.2955235643101</v>
      </c>
    </row>
    <row r="4444" customFormat="false" ht="14.25" hidden="false" customHeight="false" outlineLevel="0" collapsed="false">
      <c r="A4444" s="0" t="s">
        <v>107</v>
      </c>
      <c r="B4444" s="0" t="s">
        <v>108</v>
      </c>
      <c r="C4444" s="0" t="s">
        <v>65</v>
      </c>
      <c r="D4444" s="0" t="s">
        <v>205</v>
      </c>
      <c r="E4444" s="0" t="n">
        <v>2025</v>
      </c>
      <c r="F4444" s="5" t="n">
        <v>-0.0680248121365523</v>
      </c>
      <c r="G4444" s="11" t="n">
        <v>0.016418</v>
      </c>
      <c r="H4444" s="5" t="n">
        <v>-0.00111683136565792</v>
      </c>
      <c r="I4444" s="5" t="n">
        <v>-0.0669079807708943</v>
      </c>
    </row>
    <row r="4445" customFormat="false" ht="14.25" hidden="false" customHeight="false" outlineLevel="0" collapsed="false">
      <c r="A4445" s="0" t="s">
        <v>107</v>
      </c>
      <c r="B4445" s="0" t="s">
        <v>108</v>
      </c>
      <c r="C4445" s="0" t="s">
        <v>65</v>
      </c>
      <c r="D4445" s="0" t="s">
        <v>205</v>
      </c>
      <c r="E4445" s="0" t="n">
        <v>2026</v>
      </c>
      <c r="F4445" s="5" t="n">
        <v>-0.314305242910077</v>
      </c>
      <c r="G4445" s="11" t="n">
        <v>0.0194014</v>
      </c>
      <c r="H4445" s="5" t="n">
        <v>-0.00609796173979557</v>
      </c>
      <c r="I4445" s="5" t="n">
        <v>-0.308207281170282</v>
      </c>
    </row>
    <row r="4446" customFormat="false" ht="14.25" hidden="false" customHeight="false" outlineLevel="0" collapsed="false">
      <c r="A4446" s="0" t="s">
        <v>107</v>
      </c>
      <c r="B4446" s="0" t="s">
        <v>108</v>
      </c>
      <c r="C4446" s="0" t="s">
        <v>65</v>
      </c>
      <c r="D4446" s="0" t="s">
        <v>205</v>
      </c>
      <c r="E4446" s="0" t="n">
        <v>2027</v>
      </c>
      <c r="F4446" s="5" t="n">
        <v>-0.385319389968237</v>
      </c>
      <c r="G4446" s="11" t="n">
        <v>0.0223848</v>
      </c>
      <c r="H4446" s="5" t="n">
        <v>-0.00862529748056099</v>
      </c>
      <c r="I4446" s="5" t="n">
        <v>-0.376694092487676</v>
      </c>
    </row>
    <row r="4447" customFormat="false" ht="14.25" hidden="false" customHeight="false" outlineLevel="0" collapsed="false">
      <c r="A4447" s="0" t="s">
        <v>107</v>
      </c>
      <c r="B4447" s="0" t="s">
        <v>108</v>
      </c>
      <c r="C4447" s="0" t="s">
        <v>65</v>
      </c>
      <c r="D4447" s="0" t="s">
        <v>205</v>
      </c>
      <c r="E4447" s="0" t="n">
        <v>2028</v>
      </c>
      <c r="F4447" s="5" t="n">
        <v>-0.470405777075752</v>
      </c>
      <c r="G4447" s="11" t="n">
        <v>0.0253682</v>
      </c>
      <c r="H4447" s="5" t="n">
        <v>-0.0119333478340131</v>
      </c>
      <c r="I4447" s="5" t="n">
        <v>-0.458472429241739</v>
      </c>
    </row>
    <row r="4448" customFormat="false" ht="14.25" hidden="false" customHeight="false" outlineLevel="0" collapsed="false">
      <c r="A4448" s="0" t="s">
        <v>107</v>
      </c>
      <c r="B4448" s="0" t="s">
        <v>108</v>
      </c>
      <c r="C4448" s="0" t="s">
        <v>65</v>
      </c>
      <c r="D4448" s="0" t="s">
        <v>205</v>
      </c>
      <c r="E4448" s="0" t="n">
        <v>2029</v>
      </c>
      <c r="F4448" s="5" t="n">
        <v>-0.503635137238048</v>
      </c>
      <c r="G4448" s="11" t="n">
        <v>0.0283516</v>
      </c>
      <c r="H4448" s="5" t="n">
        <v>-0.0142788619569182</v>
      </c>
      <c r="I4448" s="5" t="n">
        <v>-0.489356275281129</v>
      </c>
    </row>
    <row r="4449" customFormat="false" ht="14.25" hidden="false" customHeight="false" outlineLevel="0" collapsed="false">
      <c r="A4449" s="0" t="s">
        <v>107</v>
      </c>
      <c r="B4449" s="0" t="s">
        <v>108</v>
      </c>
      <c r="C4449" s="0" t="s">
        <v>65</v>
      </c>
      <c r="D4449" s="0" t="s">
        <v>205</v>
      </c>
      <c r="E4449" s="0" t="n">
        <v>2030</v>
      </c>
      <c r="F4449" s="5" t="n">
        <v>-0.6200369472348</v>
      </c>
      <c r="G4449" s="11" t="n">
        <v>0.031335</v>
      </c>
      <c r="H4449" s="5" t="n">
        <v>-0.0194288577416025</v>
      </c>
      <c r="I4449" s="5" t="n">
        <v>-0.600608089493198</v>
      </c>
    </row>
    <row r="4450" customFormat="false" ht="14.25" hidden="false" customHeight="false" outlineLevel="0" collapsed="false">
      <c r="A4450" s="0" t="s">
        <v>107</v>
      </c>
      <c r="B4450" s="0" t="s">
        <v>108</v>
      </c>
      <c r="C4450" s="0" t="s">
        <v>65</v>
      </c>
      <c r="D4450" s="0" t="s">
        <v>205</v>
      </c>
      <c r="E4450" s="0" t="n">
        <v>2031</v>
      </c>
      <c r="F4450" s="5" t="n">
        <v>-0.63981872820674</v>
      </c>
      <c r="G4450" s="11" t="n">
        <v>0.0341494</v>
      </c>
      <c r="H4450" s="5" t="n">
        <v>-0.0218494256770232</v>
      </c>
      <c r="I4450" s="5" t="n">
        <v>-0.617969302529717</v>
      </c>
    </row>
    <row r="4451" customFormat="false" ht="14.25" hidden="false" customHeight="false" outlineLevel="0" collapsed="false">
      <c r="A4451" s="0" t="s">
        <v>107</v>
      </c>
      <c r="B4451" s="0" t="s">
        <v>108</v>
      </c>
      <c r="C4451" s="0" t="s">
        <v>65</v>
      </c>
      <c r="D4451" s="0" t="s">
        <v>205</v>
      </c>
      <c r="E4451" s="0" t="n">
        <v>2032</v>
      </c>
      <c r="F4451" s="5" t="n">
        <v>-0.60356857149412</v>
      </c>
      <c r="G4451" s="11" t="n">
        <v>0.0369638</v>
      </c>
      <c r="H4451" s="5" t="n">
        <v>-0.0223101879629943</v>
      </c>
      <c r="I4451" s="5" t="n">
        <v>-0.581258383531125</v>
      </c>
    </row>
    <row r="4452" customFormat="false" ht="14.25" hidden="false" customHeight="false" outlineLevel="0" collapsed="false">
      <c r="A4452" s="0" t="s">
        <v>107</v>
      </c>
      <c r="B4452" s="0" t="s">
        <v>108</v>
      </c>
      <c r="C4452" s="0" t="s">
        <v>65</v>
      </c>
      <c r="D4452" s="0" t="s">
        <v>205</v>
      </c>
      <c r="E4452" s="0" t="n">
        <v>2033</v>
      </c>
      <c r="F4452" s="5" t="n">
        <v>-0.571496096527008</v>
      </c>
      <c r="G4452" s="11" t="n">
        <v>0.0397782</v>
      </c>
      <c r="H4452" s="5" t="n">
        <v>-0.0227330860268706</v>
      </c>
      <c r="I4452" s="5" t="n">
        <v>-0.548763010500138</v>
      </c>
    </row>
    <row r="4453" customFormat="false" ht="14.25" hidden="false" customHeight="false" outlineLevel="0" collapsed="false">
      <c r="A4453" s="0" t="s">
        <v>107</v>
      </c>
      <c r="B4453" s="0" t="s">
        <v>108</v>
      </c>
      <c r="C4453" s="0" t="s">
        <v>65</v>
      </c>
      <c r="D4453" s="0" t="s">
        <v>205</v>
      </c>
      <c r="E4453" s="0" t="n">
        <v>2034</v>
      </c>
      <c r="F4453" s="5" t="n">
        <v>-0.709813539283829</v>
      </c>
      <c r="G4453" s="11" t="n">
        <v>0.0425926</v>
      </c>
      <c r="H4453" s="5" t="n">
        <v>-0.0302328041533004</v>
      </c>
      <c r="I4453" s="5" t="n">
        <v>-0.679580735130529</v>
      </c>
    </row>
    <row r="4454" customFormat="false" ht="14.25" hidden="false" customHeight="false" outlineLevel="0" collapsed="false">
      <c r="A4454" s="0" t="s">
        <v>107</v>
      </c>
      <c r="B4454" s="0" t="s">
        <v>108</v>
      </c>
      <c r="C4454" s="0" t="s">
        <v>65</v>
      </c>
      <c r="D4454" s="0" t="s">
        <v>205</v>
      </c>
      <c r="E4454" s="0" t="n">
        <v>2035</v>
      </c>
      <c r="F4454" s="5" t="n">
        <v>-0.835686551387916</v>
      </c>
      <c r="G4454" s="11" t="n">
        <v>0.045407</v>
      </c>
      <c r="H4454" s="5" t="n">
        <v>-0.0379460192388711</v>
      </c>
      <c r="I4454" s="5" t="n">
        <v>-0.797740532149045</v>
      </c>
    </row>
    <row r="4455" customFormat="false" ht="14.25" hidden="false" customHeight="false" outlineLevel="0" collapsed="false">
      <c r="A4455" s="0" t="s">
        <v>107</v>
      </c>
      <c r="B4455" s="0" t="s">
        <v>108</v>
      </c>
      <c r="C4455" s="0" t="s">
        <v>65</v>
      </c>
      <c r="D4455" s="0" t="s">
        <v>205</v>
      </c>
      <c r="E4455" s="0" t="n">
        <v>2036</v>
      </c>
      <c r="F4455" s="5" t="n">
        <v>-0.909815607675354</v>
      </c>
      <c r="G4455" s="11" t="n">
        <v>0.0478248</v>
      </c>
      <c r="H4455" s="5" t="n">
        <v>-0.0435117494739523</v>
      </c>
      <c r="I4455" s="5" t="n">
        <v>-0.866303858201402</v>
      </c>
    </row>
    <row r="4456" customFormat="false" ht="14.25" hidden="false" customHeight="false" outlineLevel="0" collapsed="false">
      <c r="A4456" s="0" t="s">
        <v>107</v>
      </c>
      <c r="B4456" s="0" t="s">
        <v>108</v>
      </c>
      <c r="C4456" s="0" t="s">
        <v>65</v>
      </c>
      <c r="D4456" s="0" t="s">
        <v>205</v>
      </c>
      <c r="E4456" s="0" t="n">
        <v>2037</v>
      </c>
      <c r="F4456" s="5" t="n">
        <v>-1.03338422459744</v>
      </c>
      <c r="G4456" s="11" t="n">
        <v>0.0502426</v>
      </c>
      <c r="H4456" s="5" t="n">
        <v>-0.0519199102427592</v>
      </c>
      <c r="I4456" s="5" t="n">
        <v>-0.981464314354678</v>
      </c>
    </row>
    <row r="4457" customFormat="false" ht="14.25" hidden="false" customHeight="false" outlineLevel="0" collapsed="false">
      <c r="A4457" s="0" t="s">
        <v>107</v>
      </c>
      <c r="B4457" s="0" t="s">
        <v>108</v>
      </c>
      <c r="C4457" s="0" t="s">
        <v>65</v>
      </c>
      <c r="D4457" s="0" t="s">
        <v>205</v>
      </c>
      <c r="E4457" s="0" t="n">
        <v>2038</v>
      </c>
      <c r="F4457" s="5" t="n">
        <v>-1.16753420301661</v>
      </c>
      <c r="G4457" s="11" t="n">
        <v>0.0526604</v>
      </c>
      <c r="H4457" s="5" t="n">
        <v>-0.0614828181445357</v>
      </c>
      <c r="I4457" s="5" t="n">
        <v>-1.10605138487207</v>
      </c>
    </row>
    <row r="4458" customFormat="false" ht="14.25" hidden="false" customHeight="false" outlineLevel="0" collapsed="false">
      <c r="A4458" s="0" t="s">
        <v>107</v>
      </c>
      <c r="B4458" s="0" t="s">
        <v>108</v>
      </c>
      <c r="C4458" s="0" t="s">
        <v>65</v>
      </c>
      <c r="D4458" s="0" t="s">
        <v>205</v>
      </c>
      <c r="E4458" s="0" t="n">
        <v>2039</v>
      </c>
      <c r="F4458" s="5" t="n">
        <v>-1.29707453082131</v>
      </c>
      <c r="G4458" s="11" t="n">
        <v>0.0550782</v>
      </c>
      <c r="H4458" s="5" t="n">
        <v>-0.0714405304234824</v>
      </c>
      <c r="I4458" s="5" t="n">
        <v>-1.22563400039783</v>
      </c>
    </row>
    <row r="4459" customFormat="false" ht="14.25" hidden="false" customHeight="false" outlineLevel="0" collapsed="false">
      <c r="A4459" s="0" t="s">
        <v>107</v>
      </c>
      <c r="B4459" s="0" t="s">
        <v>108</v>
      </c>
      <c r="C4459" s="0" t="s">
        <v>65</v>
      </c>
      <c r="D4459" s="0" t="s">
        <v>205</v>
      </c>
      <c r="E4459" s="0" t="n">
        <v>2040</v>
      </c>
      <c r="F4459" s="5" t="n">
        <v>-1.35479469834259</v>
      </c>
      <c r="G4459" s="11" t="n">
        <v>0.057496</v>
      </c>
      <c r="H4459" s="5" t="n">
        <v>-0.0778952759759058</v>
      </c>
      <c r="I4459" s="5" t="n">
        <v>-1.27689942236669</v>
      </c>
    </row>
    <row r="4460" customFormat="false" ht="14.25" hidden="false" customHeight="false" outlineLevel="0" collapsed="false">
      <c r="A4460" s="0" t="s">
        <v>107</v>
      </c>
      <c r="B4460" s="0" t="s">
        <v>108</v>
      </c>
      <c r="C4460" s="0" t="s">
        <v>65</v>
      </c>
      <c r="D4460" s="0" t="s">
        <v>206</v>
      </c>
      <c r="E4460" s="0" t="n">
        <v>2024</v>
      </c>
      <c r="F4460" s="5" t="n">
        <v>0</v>
      </c>
      <c r="G4460" s="11" t="n">
        <v>0.034836</v>
      </c>
      <c r="H4460" s="5" t="n">
        <v>0</v>
      </c>
      <c r="I4460" s="5" t="n">
        <v>0</v>
      </c>
    </row>
    <row r="4461" customFormat="false" ht="14.25" hidden="false" customHeight="false" outlineLevel="0" collapsed="false">
      <c r="A4461" s="0" t="s">
        <v>107</v>
      </c>
      <c r="B4461" s="0" t="s">
        <v>108</v>
      </c>
      <c r="C4461" s="0" t="s">
        <v>65</v>
      </c>
      <c r="D4461" s="0" t="s">
        <v>206</v>
      </c>
      <c r="E4461" s="0" t="n">
        <v>2025</v>
      </c>
      <c r="F4461" s="5" t="n">
        <v>4.29812763915763</v>
      </c>
      <c r="G4461" s="11" t="n">
        <v>0.034836</v>
      </c>
      <c r="H4461" s="5" t="n">
        <v>0.149729574437695</v>
      </c>
      <c r="I4461" s="5" t="n">
        <v>4.14839806471993</v>
      </c>
    </row>
    <row r="4462" customFormat="false" ht="14.25" hidden="false" customHeight="false" outlineLevel="0" collapsed="false">
      <c r="A4462" s="0" t="s">
        <v>107</v>
      </c>
      <c r="B4462" s="0" t="s">
        <v>108</v>
      </c>
      <c r="C4462" s="0" t="s">
        <v>65</v>
      </c>
      <c r="D4462" s="0" t="s">
        <v>206</v>
      </c>
      <c r="E4462" s="0" t="n">
        <v>2026</v>
      </c>
      <c r="F4462" s="5" t="n">
        <v>4.24156035915763</v>
      </c>
      <c r="G4462" s="11" t="n">
        <v>0.0406254</v>
      </c>
      <c r="H4462" s="5" t="n">
        <v>0.172315086214922</v>
      </c>
      <c r="I4462" s="5" t="n">
        <v>4.0692452729427</v>
      </c>
    </row>
    <row r="4463" customFormat="false" ht="14.25" hidden="false" customHeight="false" outlineLevel="0" collapsed="false">
      <c r="A4463" s="0" t="s">
        <v>107</v>
      </c>
      <c r="B4463" s="0" t="s">
        <v>108</v>
      </c>
      <c r="C4463" s="0" t="s">
        <v>65</v>
      </c>
      <c r="D4463" s="0" t="s">
        <v>206</v>
      </c>
      <c r="E4463" s="0" t="n">
        <v>2027</v>
      </c>
      <c r="F4463" s="5" t="n">
        <v>4.20568807715763</v>
      </c>
      <c r="G4463" s="11" t="n">
        <v>0.0464148</v>
      </c>
      <c r="H4463" s="5" t="n">
        <v>0.195206170963656</v>
      </c>
      <c r="I4463" s="5" t="n">
        <v>4.01048190619397</v>
      </c>
    </row>
    <row r="4464" customFormat="false" ht="14.25" hidden="false" customHeight="false" outlineLevel="0" collapsed="false">
      <c r="A4464" s="0" t="s">
        <v>107</v>
      </c>
      <c r="B4464" s="0" t="s">
        <v>108</v>
      </c>
      <c r="C4464" s="0" t="s">
        <v>65</v>
      </c>
      <c r="D4464" s="0" t="s">
        <v>206</v>
      </c>
      <c r="E4464" s="0" t="n">
        <v>2028</v>
      </c>
      <c r="F4464" s="5" t="n">
        <v>4.15831345515763</v>
      </c>
      <c r="G4464" s="11" t="n">
        <v>0.0522042</v>
      </c>
      <c r="H4464" s="5" t="n">
        <v>0.21708142727574</v>
      </c>
      <c r="I4464" s="5" t="n">
        <v>3.94123202788189</v>
      </c>
    </row>
    <row r="4465" customFormat="false" ht="14.25" hidden="false" customHeight="false" outlineLevel="0" collapsed="false">
      <c r="A4465" s="0" t="s">
        <v>107</v>
      </c>
      <c r="B4465" s="0" t="s">
        <v>108</v>
      </c>
      <c r="C4465" s="0" t="s">
        <v>65</v>
      </c>
      <c r="D4465" s="0" t="s">
        <v>206</v>
      </c>
      <c r="E4465" s="0" t="n">
        <v>2029</v>
      </c>
      <c r="F4465" s="5" t="n">
        <v>4.13737017915763</v>
      </c>
      <c r="G4465" s="11" t="n">
        <v>0.0579936</v>
      </c>
      <c r="H4465" s="5" t="n">
        <v>0.239940991221996</v>
      </c>
      <c r="I4465" s="5" t="n">
        <v>3.89742918793563</v>
      </c>
    </row>
    <row r="4466" customFormat="false" ht="14.25" hidden="false" customHeight="false" outlineLevel="0" collapsed="false">
      <c r="A4466" s="0" t="s">
        <v>107</v>
      </c>
      <c r="B4466" s="0" t="s">
        <v>108</v>
      </c>
      <c r="C4466" s="0" t="s">
        <v>65</v>
      </c>
      <c r="D4466" s="0" t="s">
        <v>206</v>
      </c>
      <c r="E4466" s="0" t="n">
        <v>2030</v>
      </c>
      <c r="F4466" s="5" t="n">
        <v>4.12337411915763</v>
      </c>
      <c r="G4466" s="11" t="n">
        <v>0.063783</v>
      </c>
      <c r="H4466" s="5" t="n">
        <v>0.263001171442231</v>
      </c>
      <c r="I4466" s="5" t="n">
        <v>3.8603729477154</v>
      </c>
    </row>
    <row r="4467" customFormat="false" ht="14.25" hidden="false" customHeight="false" outlineLevel="0" collapsed="false">
      <c r="A4467" s="0" t="s">
        <v>107</v>
      </c>
      <c r="B4467" s="0" t="s">
        <v>108</v>
      </c>
      <c r="C4467" s="0" t="s">
        <v>65</v>
      </c>
      <c r="D4467" s="0" t="s">
        <v>206</v>
      </c>
      <c r="E4467" s="0" t="n">
        <v>2031</v>
      </c>
      <c r="F4467" s="5" t="n">
        <v>4.13617632715763</v>
      </c>
      <c r="G4467" s="11" t="n">
        <v>0.0669454</v>
      </c>
      <c r="H4467" s="5" t="n">
        <v>0.276897978692098</v>
      </c>
      <c r="I4467" s="5" t="n">
        <v>3.85927834846553</v>
      </c>
    </row>
    <row r="4468" customFormat="false" ht="14.25" hidden="false" customHeight="false" outlineLevel="0" collapsed="false">
      <c r="A4468" s="0" t="s">
        <v>107</v>
      </c>
      <c r="B4468" s="0" t="s">
        <v>108</v>
      </c>
      <c r="C4468" s="0" t="s">
        <v>65</v>
      </c>
      <c r="D4468" s="0" t="s">
        <v>206</v>
      </c>
      <c r="E4468" s="0" t="n">
        <v>2032</v>
      </c>
      <c r="F4468" s="5" t="n">
        <v>4.15341092715763</v>
      </c>
      <c r="G4468" s="11" t="n">
        <v>0.0701078</v>
      </c>
      <c r="H4468" s="5" t="n">
        <v>0.291186502598981</v>
      </c>
      <c r="I4468" s="5" t="n">
        <v>3.86222442455864</v>
      </c>
    </row>
    <row r="4469" customFormat="false" ht="14.25" hidden="false" customHeight="false" outlineLevel="0" collapsed="false">
      <c r="A4469" s="0" t="s">
        <v>107</v>
      </c>
      <c r="B4469" s="0" t="s">
        <v>108</v>
      </c>
      <c r="C4469" s="0" t="s">
        <v>65</v>
      </c>
      <c r="D4469" s="0" t="s">
        <v>206</v>
      </c>
      <c r="E4469" s="0" t="n">
        <v>2033</v>
      </c>
      <c r="F4469" s="5" t="n">
        <v>4.21846525515763</v>
      </c>
      <c r="G4469" s="11" t="n">
        <v>0.0732702</v>
      </c>
      <c r="H4469" s="5" t="n">
        <v>0.30908779293845</v>
      </c>
      <c r="I4469" s="5" t="n">
        <v>3.90937746221918</v>
      </c>
    </row>
    <row r="4470" customFormat="false" ht="14.25" hidden="false" customHeight="false" outlineLevel="0" collapsed="false">
      <c r="A4470" s="0" t="s">
        <v>107</v>
      </c>
      <c r="B4470" s="0" t="s">
        <v>108</v>
      </c>
      <c r="C4470" s="0" t="s">
        <v>65</v>
      </c>
      <c r="D4470" s="0" t="s">
        <v>206</v>
      </c>
      <c r="E4470" s="0" t="n">
        <v>2034</v>
      </c>
      <c r="F4470" s="5" t="n">
        <v>4.29639743115763</v>
      </c>
      <c r="G4470" s="11" t="n">
        <v>0.0764326</v>
      </c>
      <c r="H4470" s="5" t="n">
        <v>0.328384826296698</v>
      </c>
      <c r="I4470" s="5" t="n">
        <v>3.96801260486093</v>
      </c>
    </row>
    <row r="4471" customFormat="false" ht="14.25" hidden="false" customHeight="false" outlineLevel="0" collapsed="false">
      <c r="A4471" s="0" t="s">
        <v>107</v>
      </c>
      <c r="B4471" s="0" t="s">
        <v>108</v>
      </c>
      <c r="C4471" s="0" t="s">
        <v>65</v>
      </c>
      <c r="D4471" s="0" t="s">
        <v>206</v>
      </c>
      <c r="E4471" s="0" t="n">
        <v>2035</v>
      </c>
      <c r="F4471" s="5" t="n">
        <v>4.37866629915763</v>
      </c>
      <c r="G4471" s="11" t="n">
        <v>0.079595</v>
      </c>
      <c r="H4471" s="5" t="n">
        <v>0.348519944081451</v>
      </c>
      <c r="I4471" s="5" t="n">
        <v>4.03014635507618</v>
      </c>
    </row>
    <row r="4472" customFormat="false" ht="14.25" hidden="false" customHeight="false" outlineLevel="0" collapsed="false">
      <c r="A4472" s="0" t="s">
        <v>107</v>
      </c>
      <c r="B4472" s="0" t="s">
        <v>108</v>
      </c>
      <c r="C4472" s="0" t="s">
        <v>65</v>
      </c>
      <c r="D4472" s="0" t="s">
        <v>206</v>
      </c>
      <c r="E4472" s="0" t="n">
        <v>2036</v>
      </c>
      <c r="F4472" s="5" t="n">
        <v>4.46334781915763</v>
      </c>
      <c r="G4472" s="11" t="n">
        <v>0.0807522</v>
      </c>
      <c r="H4472" s="5" t="n">
        <v>0.36042515576218</v>
      </c>
      <c r="I4472" s="5" t="n">
        <v>4.10292266339545</v>
      </c>
    </row>
    <row r="4473" customFormat="false" ht="14.25" hidden="false" customHeight="false" outlineLevel="0" collapsed="false">
      <c r="A4473" s="0" t="s">
        <v>107</v>
      </c>
      <c r="B4473" s="0" t="s">
        <v>108</v>
      </c>
      <c r="C4473" s="0" t="s">
        <v>65</v>
      </c>
      <c r="D4473" s="0" t="s">
        <v>206</v>
      </c>
      <c r="E4473" s="0" t="n">
        <v>2037</v>
      </c>
      <c r="F4473" s="5" t="n">
        <v>4.54137579115763</v>
      </c>
      <c r="G4473" s="11" t="n">
        <v>0.0819094</v>
      </c>
      <c r="H4473" s="5" t="n">
        <v>0.371981366228246</v>
      </c>
      <c r="I4473" s="5" t="n">
        <v>4.16939442492938</v>
      </c>
    </row>
    <row r="4474" customFormat="false" ht="14.25" hidden="false" customHeight="false" outlineLevel="0" collapsed="false">
      <c r="A4474" s="0" t="s">
        <v>107</v>
      </c>
      <c r="B4474" s="0" t="s">
        <v>108</v>
      </c>
      <c r="C4474" s="0" t="s">
        <v>65</v>
      </c>
      <c r="D4474" s="0" t="s">
        <v>206</v>
      </c>
      <c r="E4474" s="0" t="n">
        <v>2038</v>
      </c>
      <c r="F4474" s="5" t="n">
        <v>4.61275021515763</v>
      </c>
      <c r="G4474" s="11" t="n">
        <v>0.0830666</v>
      </c>
      <c r="H4474" s="5" t="n">
        <v>0.383165477022412</v>
      </c>
      <c r="I4474" s="5" t="n">
        <v>4.22958473813521</v>
      </c>
    </row>
    <row r="4475" customFormat="false" ht="14.25" hidden="false" customHeight="false" outlineLevel="0" collapsed="false">
      <c r="A4475" s="0" t="s">
        <v>107</v>
      </c>
      <c r="B4475" s="0" t="s">
        <v>108</v>
      </c>
      <c r="C4475" s="0" t="s">
        <v>65</v>
      </c>
      <c r="D4475" s="0" t="s">
        <v>206</v>
      </c>
      <c r="E4475" s="0" t="n">
        <v>2039</v>
      </c>
      <c r="F4475" s="5" t="n">
        <v>4.69168548915763</v>
      </c>
      <c r="G4475" s="11" t="n">
        <v>0.0842238</v>
      </c>
      <c r="H4475" s="5" t="n">
        <v>0.395151580301714</v>
      </c>
      <c r="I4475" s="5" t="n">
        <v>4.29653390885591</v>
      </c>
    </row>
    <row r="4476" customFormat="false" ht="14.25" hidden="false" customHeight="false" outlineLevel="0" collapsed="false">
      <c r="A4476" s="0" t="s">
        <v>107</v>
      </c>
      <c r="B4476" s="0" t="s">
        <v>108</v>
      </c>
      <c r="C4476" s="0" t="s">
        <v>65</v>
      </c>
      <c r="D4476" s="0" t="s">
        <v>206</v>
      </c>
      <c r="E4476" s="0" t="n">
        <v>2040</v>
      </c>
      <c r="F4476" s="5" t="n">
        <v>4.81417125915763</v>
      </c>
      <c r="G4476" s="11" t="n">
        <v>0.085381</v>
      </c>
      <c r="H4476" s="5" t="n">
        <v>0.411038756278137</v>
      </c>
      <c r="I4476" s="5" t="n">
        <v>4.40313250287949</v>
      </c>
    </row>
    <row r="4477" customFormat="false" ht="14.25" hidden="false" customHeight="false" outlineLevel="0" collapsed="false">
      <c r="A4477" s="0" t="s">
        <v>107</v>
      </c>
      <c r="B4477" s="0" t="s">
        <v>108</v>
      </c>
      <c r="C4477" s="0" t="s">
        <v>65</v>
      </c>
      <c r="D4477" s="0" t="s">
        <v>207</v>
      </c>
      <c r="E4477" s="0" t="n">
        <v>2024</v>
      </c>
      <c r="F4477" s="5" t="n">
        <v>0</v>
      </c>
      <c r="G4477" s="11" t="n">
        <v>0.016418</v>
      </c>
      <c r="H4477" s="5" t="n">
        <v>0</v>
      </c>
      <c r="I4477" s="5" t="n">
        <v>0</v>
      </c>
    </row>
    <row r="4478" customFormat="false" ht="14.25" hidden="false" customHeight="false" outlineLevel="0" collapsed="false">
      <c r="A4478" s="0" t="s">
        <v>107</v>
      </c>
      <c r="B4478" s="0" t="s">
        <v>108</v>
      </c>
      <c r="C4478" s="0" t="s">
        <v>65</v>
      </c>
      <c r="D4478" s="0" t="s">
        <v>207</v>
      </c>
      <c r="E4478" s="0" t="n">
        <v>2025</v>
      </c>
      <c r="F4478" s="5" t="n">
        <v>30.1380932901783</v>
      </c>
      <c r="G4478" s="11" t="n">
        <v>0.016418</v>
      </c>
      <c r="H4478" s="5" t="n">
        <v>0.494807215638147</v>
      </c>
      <c r="I4478" s="5" t="n">
        <v>29.6432860745402</v>
      </c>
    </row>
    <row r="4479" customFormat="false" ht="14.25" hidden="false" customHeight="false" outlineLevel="0" collapsed="false">
      <c r="A4479" s="0" t="s">
        <v>107</v>
      </c>
      <c r="B4479" s="0" t="s">
        <v>108</v>
      </c>
      <c r="C4479" s="0" t="s">
        <v>65</v>
      </c>
      <c r="D4479" s="0" t="s">
        <v>207</v>
      </c>
      <c r="E4479" s="0" t="n">
        <v>2026</v>
      </c>
      <c r="F4479" s="5" t="n">
        <v>29.6058007962707</v>
      </c>
      <c r="G4479" s="11" t="n">
        <v>0.0194014</v>
      </c>
      <c r="H4479" s="5" t="n">
        <v>0.574393983568766</v>
      </c>
      <c r="I4479" s="5" t="n">
        <v>29.0314068127019</v>
      </c>
    </row>
    <row r="4480" customFormat="false" ht="14.25" hidden="false" customHeight="false" outlineLevel="0" collapsed="false">
      <c r="A4480" s="0" t="s">
        <v>107</v>
      </c>
      <c r="B4480" s="0" t="s">
        <v>108</v>
      </c>
      <c r="C4480" s="0" t="s">
        <v>65</v>
      </c>
      <c r="D4480" s="0" t="s">
        <v>207</v>
      </c>
      <c r="E4480" s="0" t="n">
        <v>2027</v>
      </c>
      <c r="F4480" s="5" t="n">
        <v>29.048767252633</v>
      </c>
      <c r="G4480" s="11" t="n">
        <v>0.0223848</v>
      </c>
      <c r="H4480" s="5" t="n">
        <v>0.65025084519674</v>
      </c>
      <c r="I4480" s="5" t="n">
        <v>28.3985164074363</v>
      </c>
    </row>
    <row r="4481" customFormat="false" ht="14.25" hidden="false" customHeight="false" outlineLevel="0" collapsed="false">
      <c r="A4481" s="0" t="s">
        <v>107</v>
      </c>
      <c r="B4481" s="0" t="s">
        <v>108</v>
      </c>
      <c r="C4481" s="0" t="s">
        <v>65</v>
      </c>
      <c r="D4481" s="0" t="s">
        <v>207</v>
      </c>
      <c r="E4481" s="0" t="n">
        <v>2028</v>
      </c>
      <c r="F4481" s="5" t="n">
        <v>28.4235493013929</v>
      </c>
      <c r="G4481" s="11" t="n">
        <v>0.0253682</v>
      </c>
      <c r="H4481" s="5" t="n">
        <v>0.721054283387596</v>
      </c>
      <c r="I4481" s="5" t="n">
        <v>27.7024950180053</v>
      </c>
    </row>
    <row r="4482" customFormat="false" ht="14.25" hidden="false" customHeight="false" outlineLevel="0" collapsed="false">
      <c r="A4482" s="0" t="s">
        <v>107</v>
      </c>
      <c r="B4482" s="0" t="s">
        <v>108</v>
      </c>
      <c r="C4482" s="0" t="s">
        <v>65</v>
      </c>
      <c r="D4482" s="0" t="s">
        <v>207</v>
      </c>
      <c r="E4482" s="0" t="n">
        <v>2029</v>
      </c>
      <c r="F4482" s="5" t="n">
        <v>28.1809227820233</v>
      </c>
      <c r="G4482" s="11" t="n">
        <v>0.0283516</v>
      </c>
      <c r="H4482" s="5" t="n">
        <v>0.798974250346813</v>
      </c>
      <c r="I4482" s="5" t="n">
        <v>27.3819485316765</v>
      </c>
    </row>
    <row r="4483" customFormat="false" ht="14.25" hidden="false" customHeight="false" outlineLevel="0" collapsed="false">
      <c r="A4483" s="0" t="s">
        <v>107</v>
      </c>
      <c r="B4483" s="0" t="s">
        <v>108</v>
      </c>
      <c r="C4483" s="0" t="s">
        <v>65</v>
      </c>
      <c r="D4483" s="0" t="s">
        <v>207</v>
      </c>
      <c r="E4483" s="0" t="n">
        <v>2030</v>
      </c>
      <c r="F4483" s="5" t="n">
        <v>28.0100959905131</v>
      </c>
      <c r="G4483" s="11" t="n">
        <v>0.031335</v>
      </c>
      <c r="H4483" s="5" t="n">
        <v>0.877696357862729</v>
      </c>
      <c r="I4483" s="5" t="n">
        <v>27.1323996326504</v>
      </c>
    </row>
    <row r="4484" customFormat="false" ht="14.25" hidden="false" customHeight="false" outlineLevel="0" collapsed="false">
      <c r="A4484" s="0" t="s">
        <v>107</v>
      </c>
      <c r="B4484" s="0" t="s">
        <v>108</v>
      </c>
      <c r="C4484" s="0" t="s">
        <v>65</v>
      </c>
      <c r="D4484" s="0" t="s">
        <v>207</v>
      </c>
      <c r="E4484" s="0" t="n">
        <v>2031</v>
      </c>
      <c r="F4484" s="5" t="n">
        <v>27.5529491137898</v>
      </c>
      <c r="G4484" s="11" t="n">
        <v>0.0341494</v>
      </c>
      <c r="H4484" s="5" t="n">
        <v>0.940916680466454</v>
      </c>
      <c r="I4484" s="5" t="n">
        <v>26.6120324333234</v>
      </c>
    </row>
    <row r="4485" customFormat="false" ht="14.25" hidden="false" customHeight="false" outlineLevel="0" collapsed="false">
      <c r="A4485" s="0" t="s">
        <v>107</v>
      </c>
      <c r="B4485" s="0" t="s">
        <v>108</v>
      </c>
      <c r="C4485" s="0" t="s">
        <v>65</v>
      </c>
      <c r="D4485" s="0" t="s">
        <v>207</v>
      </c>
      <c r="E4485" s="0" t="n">
        <v>2032</v>
      </c>
      <c r="F4485" s="5" t="n">
        <v>27.2614372259428</v>
      </c>
      <c r="G4485" s="11" t="n">
        <v>0.0369638</v>
      </c>
      <c r="H4485" s="5" t="n">
        <v>1.00768631333231</v>
      </c>
      <c r="I4485" s="5" t="n">
        <v>26.2537509126105</v>
      </c>
    </row>
    <row r="4486" customFormat="false" ht="14.25" hidden="false" customHeight="false" outlineLevel="0" collapsed="false">
      <c r="A4486" s="0" t="s">
        <v>107</v>
      </c>
      <c r="B4486" s="0" t="s">
        <v>108</v>
      </c>
      <c r="C4486" s="0" t="s">
        <v>65</v>
      </c>
      <c r="D4486" s="0" t="s">
        <v>207</v>
      </c>
      <c r="E4486" s="0" t="n">
        <v>2033</v>
      </c>
      <c r="F4486" s="5" t="n">
        <v>27.1939383106882</v>
      </c>
      <c r="G4486" s="11" t="n">
        <v>0.0397782</v>
      </c>
      <c r="H4486" s="5" t="n">
        <v>1.08172591691022</v>
      </c>
      <c r="I4486" s="5" t="n">
        <v>26.112212393778</v>
      </c>
    </row>
    <row r="4487" customFormat="false" ht="14.25" hidden="false" customHeight="false" outlineLevel="0" collapsed="false">
      <c r="A4487" s="0" t="s">
        <v>107</v>
      </c>
      <c r="B4487" s="0" t="s">
        <v>108</v>
      </c>
      <c r="C4487" s="0" t="s">
        <v>65</v>
      </c>
      <c r="D4487" s="0" t="s">
        <v>207</v>
      </c>
      <c r="E4487" s="0" t="n">
        <v>2034</v>
      </c>
      <c r="F4487" s="5" t="n">
        <v>27.2341085453511</v>
      </c>
      <c r="G4487" s="11" t="n">
        <v>0.0425926</v>
      </c>
      <c r="H4487" s="5" t="n">
        <v>1.15997149162872</v>
      </c>
      <c r="I4487" s="5" t="n">
        <v>26.0741370537224</v>
      </c>
    </row>
    <row r="4488" customFormat="false" ht="14.25" hidden="false" customHeight="false" outlineLevel="0" collapsed="false">
      <c r="A4488" s="0" t="s">
        <v>107</v>
      </c>
      <c r="B4488" s="0" t="s">
        <v>108</v>
      </c>
      <c r="C4488" s="0" t="s">
        <v>65</v>
      </c>
      <c r="D4488" s="0" t="s">
        <v>207</v>
      </c>
      <c r="E4488" s="0" t="n">
        <v>2035</v>
      </c>
      <c r="F4488" s="5" t="n">
        <v>27.1165188531069</v>
      </c>
      <c r="G4488" s="11" t="n">
        <v>0.045407</v>
      </c>
      <c r="H4488" s="5" t="n">
        <v>1.23127977156303</v>
      </c>
      <c r="I4488" s="5" t="n">
        <v>25.8852390815439</v>
      </c>
    </row>
    <row r="4489" customFormat="false" ht="14.25" hidden="false" customHeight="false" outlineLevel="0" collapsed="false">
      <c r="A4489" s="0" t="s">
        <v>107</v>
      </c>
      <c r="B4489" s="0" t="s">
        <v>108</v>
      </c>
      <c r="C4489" s="0" t="s">
        <v>65</v>
      </c>
      <c r="D4489" s="0" t="s">
        <v>207</v>
      </c>
      <c r="E4489" s="0" t="n">
        <v>2036</v>
      </c>
      <c r="F4489" s="5" t="n">
        <v>27.1488665225063</v>
      </c>
      <c r="G4489" s="11" t="n">
        <v>0.0478248</v>
      </c>
      <c r="H4489" s="5" t="n">
        <v>1.29838911166556</v>
      </c>
      <c r="I4489" s="5" t="n">
        <v>25.8504774108407</v>
      </c>
    </row>
    <row r="4490" customFormat="false" ht="14.25" hidden="false" customHeight="false" outlineLevel="0" collapsed="false">
      <c r="A4490" s="0" t="s">
        <v>107</v>
      </c>
      <c r="B4490" s="0" t="s">
        <v>108</v>
      </c>
      <c r="C4490" s="0" t="s">
        <v>65</v>
      </c>
      <c r="D4490" s="0" t="s">
        <v>207</v>
      </c>
      <c r="E4490" s="0" t="n">
        <v>2037</v>
      </c>
      <c r="F4490" s="5" t="n">
        <v>27.211382140183</v>
      </c>
      <c r="G4490" s="11" t="n">
        <v>0.0502426</v>
      </c>
      <c r="H4490" s="5" t="n">
        <v>1.36717058831636</v>
      </c>
      <c r="I4490" s="5" t="n">
        <v>25.8442115518666</v>
      </c>
    </row>
    <row r="4491" customFormat="false" ht="14.25" hidden="false" customHeight="false" outlineLevel="0" collapsed="false">
      <c r="A4491" s="0" t="s">
        <v>107</v>
      </c>
      <c r="B4491" s="0" t="s">
        <v>108</v>
      </c>
      <c r="C4491" s="0" t="s">
        <v>65</v>
      </c>
      <c r="D4491" s="0" t="s">
        <v>207</v>
      </c>
      <c r="E4491" s="0" t="n">
        <v>2038</v>
      </c>
      <c r="F4491" s="5" t="n">
        <v>27.2527037056599</v>
      </c>
      <c r="G4491" s="11" t="n">
        <v>0.0526604</v>
      </c>
      <c r="H4491" s="5" t="n">
        <v>1.43513827822153</v>
      </c>
      <c r="I4491" s="5" t="n">
        <v>25.8175654274384</v>
      </c>
    </row>
    <row r="4492" customFormat="false" ht="14.25" hidden="false" customHeight="false" outlineLevel="0" collapsed="false">
      <c r="A4492" s="0" t="s">
        <v>107</v>
      </c>
      <c r="B4492" s="0" t="s">
        <v>108</v>
      </c>
      <c r="C4492" s="0" t="s">
        <v>65</v>
      </c>
      <c r="D4492" s="0" t="s">
        <v>207</v>
      </c>
      <c r="E4492" s="0" t="n">
        <v>2039</v>
      </c>
      <c r="F4492" s="5" t="n">
        <v>27.2764457659315</v>
      </c>
      <c r="G4492" s="11" t="n">
        <v>0.0550782</v>
      </c>
      <c r="H4492" s="5" t="n">
        <v>1.50233753518513</v>
      </c>
      <c r="I4492" s="5" t="n">
        <v>25.7741082307464</v>
      </c>
    </row>
    <row r="4493" customFormat="false" ht="14.25" hidden="false" customHeight="false" outlineLevel="0" collapsed="false">
      <c r="A4493" s="0" t="s">
        <v>107</v>
      </c>
      <c r="B4493" s="0" t="s">
        <v>108</v>
      </c>
      <c r="C4493" s="0" t="s">
        <v>65</v>
      </c>
      <c r="D4493" s="0" t="s">
        <v>207</v>
      </c>
      <c r="E4493" s="0" t="n">
        <v>2040</v>
      </c>
      <c r="F4493" s="5" t="n">
        <v>27.3245156265572</v>
      </c>
      <c r="G4493" s="11" t="n">
        <v>0.057496</v>
      </c>
      <c r="H4493" s="5" t="n">
        <v>1.57105035046453</v>
      </c>
      <c r="I4493" s="5" t="n">
        <v>25.7534652760926</v>
      </c>
    </row>
    <row r="4494" customFormat="false" ht="14.25" hidden="false" customHeight="false" outlineLevel="0" collapsed="false">
      <c r="A4494" s="0" t="s">
        <v>107</v>
      </c>
      <c r="B4494" s="0" t="s">
        <v>108</v>
      </c>
      <c r="C4494" s="0" t="s">
        <v>72</v>
      </c>
      <c r="D4494" s="0" t="s">
        <v>208</v>
      </c>
      <c r="E4494" s="0" t="n">
        <v>2024</v>
      </c>
      <c r="F4494" s="5" t="n">
        <v>0</v>
      </c>
      <c r="G4494" s="11" t="n">
        <v>0</v>
      </c>
      <c r="H4494" s="5" t="n">
        <v>0</v>
      </c>
      <c r="I4494" s="5" t="n">
        <v>0</v>
      </c>
    </row>
    <row r="4495" customFormat="false" ht="14.25" hidden="false" customHeight="false" outlineLevel="0" collapsed="false">
      <c r="A4495" s="0" t="s">
        <v>107</v>
      </c>
      <c r="B4495" s="0" t="s">
        <v>108</v>
      </c>
      <c r="C4495" s="0" t="s">
        <v>72</v>
      </c>
      <c r="D4495" s="0" t="s">
        <v>208</v>
      </c>
      <c r="E4495" s="0" t="n">
        <v>2025</v>
      </c>
      <c r="F4495" s="5" t="n">
        <v>2.88629171412432</v>
      </c>
      <c r="G4495" s="11" t="n">
        <v>0.016418</v>
      </c>
      <c r="H4495" s="5" t="n">
        <v>0.0473871373624931</v>
      </c>
      <c r="I4495" s="5" t="n">
        <v>2.83890457676183</v>
      </c>
    </row>
    <row r="4496" customFormat="false" ht="14.25" hidden="false" customHeight="false" outlineLevel="0" collapsed="false">
      <c r="A4496" s="0" t="s">
        <v>107</v>
      </c>
      <c r="B4496" s="0" t="s">
        <v>108</v>
      </c>
      <c r="C4496" s="0" t="s">
        <v>72</v>
      </c>
      <c r="D4496" s="0" t="s">
        <v>208</v>
      </c>
      <c r="E4496" s="0" t="n">
        <v>2026</v>
      </c>
      <c r="F4496" s="5" t="n">
        <v>2.90323413054643</v>
      </c>
      <c r="G4496" s="11" t="n">
        <v>0.0194014</v>
      </c>
      <c r="H4496" s="5" t="n">
        <v>0.0563268066603836</v>
      </c>
      <c r="I4496" s="5" t="n">
        <v>2.84690732388605</v>
      </c>
    </row>
    <row r="4497" customFormat="false" ht="14.25" hidden="false" customHeight="false" outlineLevel="0" collapsed="false">
      <c r="A4497" s="0" t="s">
        <v>107</v>
      </c>
      <c r="B4497" s="0" t="s">
        <v>108</v>
      </c>
      <c r="C4497" s="0" t="s">
        <v>72</v>
      </c>
      <c r="D4497" s="0" t="s">
        <v>208</v>
      </c>
      <c r="E4497" s="0" t="n">
        <v>2027</v>
      </c>
      <c r="F4497" s="5" t="n">
        <v>2.83254168938652</v>
      </c>
      <c r="G4497" s="11" t="n">
        <v>0.0223848</v>
      </c>
      <c r="H4497" s="5" t="n">
        <v>0.0634058792085794</v>
      </c>
      <c r="I4497" s="5" t="n">
        <v>2.76913581017794</v>
      </c>
    </row>
    <row r="4498" customFormat="false" ht="14.25" hidden="false" customHeight="false" outlineLevel="0" collapsed="false">
      <c r="A4498" s="0" t="s">
        <v>107</v>
      </c>
      <c r="B4498" s="0" t="s">
        <v>108</v>
      </c>
      <c r="C4498" s="0" t="s">
        <v>72</v>
      </c>
      <c r="D4498" s="0" t="s">
        <v>208</v>
      </c>
      <c r="E4498" s="0" t="n">
        <v>2028</v>
      </c>
      <c r="F4498" s="5" t="n">
        <v>2.86579269346002</v>
      </c>
      <c r="G4498" s="11" t="n">
        <v>0.0253682</v>
      </c>
      <c r="H4498" s="5" t="n">
        <v>0.0727000022062324</v>
      </c>
      <c r="I4498" s="5" t="n">
        <v>2.79309269125378</v>
      </c>
    </row>
    <row r="4499" customFormat="false" ht="14.25" hidden="false" customHeight="false" outlineLevel="0" collapsed="false">
      <c r="A4499" s="0" t="s">
        <v>107</v>
      </c>
      <c r="B4499" s="0" t="s">
        <v>108</v>
      </c>
      <c r="C4499" s="0" t="s">
        <v>72</v>
      </c>
      <c r="D4499" s="0" t="s">
        <v>208</v>
      </c>
      <c r="E4499" s="0" t="n">
        <v>2029</v>
      </c>
      <c r="F4499" s="5" t="n">
        <v>2.82125587664543</v>
      </c>
      <c r="G4499" s="11" t="n">
        <v>0.0283516</v>
      </c>
      <c r="H4499" s="5" t="n">
        <v>0.0799871181123007</v>
      </c>
      <c r="I4499" s="5" t="n">
        <v>2.74126875853313</v>
      </c>
    </row>
    <row r="4500" customFormat="false" ht="14.25" hidden="false" customHeight="false" outlineLevel="0" collapsed="false">
      <c r="A4500" s="0" t="s">
        <v>107</v>
      </c>
      <c r="B4500" s="0" t="s">
        <v>108</v>
      </c>
      <c r="C4500" s="0" t="s">
        <v>72</v>
      </c>
      <c r="D4500" s="0" t="s">
        <v>208</v>
      </c>
      <c r="E4500" s="0" t="n">
        <v>2030</v>
      </c>
      <c r="F4500" s="5" t="n">
        <v>2.82274963597444</v>
      </c>
      <c r="G4500" s="11" t="n">
        <v>0.031335</v>
      </c>
      <c r="H4500" s="5" t="n">
        <v>0.088450859843259</v>
      </c>
      <c r="I4500" s="5" t="n">
        <v>2.73429877613118</v>
      </c>
    </row>
    <row r="4501" customFormat="false" ht="14.25" hidden="false" customHeight="false" outlineLevel="0" collapsed="false">
      <c r="A4501" s="0" t="s">
        <v>107</v>
      </c>
      <c r="B4501" s="0" t="s">
        <v>108</v>
      </c>
      <c r="C4501" s="0" t="s">
        <v>72</v>
      </c>
      <c r="D4501" s="0" t="s">
        <v>208</v>
      </c>
      <c r="E4501" s="0" t="n">
        <v>2031</v>
      </c>
      <c r="F4501" s="5" t="n">
        <v>2.76447928773036</v>
      </c>
      <c r="G4501" s="11" t="n">
        <v>0.0341494</v>
      </c>
      <c r="H4501" s="5" t="n">
        <v>0.0944053089884191</v>
      </c>
      <c r="I4501" s="5" t="n">
        <v>2.67007397874194</v>
      </c>
    </row>
    <row r="4502" customFormat="false" ht="14.25" hidden="false" customHeight="false" outlineLevel="0" collapsed="false">
      <c r="A4502" s="0" t="s">
        <v>107</v>
      </c>
      <c r="B4502" s="0" t="s">
        <v>108</v>
      </c>
      <c r="C4502" s="0" t="s">
        <v>72</v>
      </c>
      <c r="D4502" s="0" t="s">
        <v>208</v>
      </c>
      <c r="E4502" s="0" t="n">
        <v>2032</v>
      </c>
      <c r="F4502" s="5" t="n">
        <v>2.86572217374995</v>
      </c>
      <c r="G4502" s="11" t="n">
        <v>0.0369638</v>
      </c>
      <c r="H4502" s="5" t="n">
        <v>0.105927981286058</v>
      </c>
      <c r="I4502" s="5" t="n">
        <v>2.75979419246389</v>
      </c>
    </row>
    <row r="4503" customFormat="false" ht="14.25" hidden="false" customHeight="false" outlineLevel="0" collapsed="false">
      <c r="A4503" s="0" t="s">
        <v>107</v>
      </c>
      <c r="B4503" s="0" t="s">
        <v>108</v>
      </c>
      <c r="C4503" s="0" t="s">
        <v>72</v>
      </c>
      <c r="D4503" s="0" t="s">
        <v>208</v>
      </c>
      <c r="E4503" s="0" t="n">
        <v>2033</v>
      </c>
      <c r="F4503" s="5" t="n">
        <v>2.94509983935676</v>
      </c>
      <c r="G4503" s="11" t="n">
        <v>0.0397782</v>
      </c>
      <c r="H4503" s="5" t="n">
        <v>0.117150770429901</v>
      </c>
      <c r="I4503" s="5" t="n">
        <v>2.82794906892685</v>
      </c>
    </row>
    <row r="4504" customFormat="false" ht="14.25" hidden="false" customHeight="false" outlineLevel="0" collapsed="false">
      <c r="A4504" s="0" t="s">
        <v>107</v>
      </c>
      <c r="B4504" s="0" t="s">
        <v>108</v>
      </c>
      <c r="C4504" s="0" t="s">
        <v>72</v>
      </c>
      <c r="D4504" s="0" t="s">
        <v>208</v>
      </c>
      <c r="E4504" s="0" t="n">
        <v>2034</v>
      </c>
      <c r="F4504" s="5" t="n">
        <v>3.0514348509221</v>
      </c>
      <c r="G4504" s="11" t="n">
        <v>0.0425926</v>
      </c>
      <c r="H4504" s="5" t="n">
        <v>0.129968544031385</v>
      </c>
      <c r="I4504" s="5" t="n">
        <v>2.92146630689072</v>
      </c>
    </row>
    <row r="4505" customFormat="false" ht="14.25" hidden="false" customHeight="false" outlineLevel="0" collapsed="false">
      <c r="A4505" s="0" t="s">
        <v>107</v>
      </c>
      <c r="B4505" s="0" t="s">
        <v>108</v>
      </c>
      <c r="C4505" s="0" t="s">
        <v>72</v>
      </c>
      <c r="D4505" s="0" t="s">
        <v>208</v>
      </c>
      <c r="E4505" s="0" t="n">
        <v>2035</v>
      </c>
      <c r="F4505" s="5" t="n">
        <v>3.07346046951774</v>
      </c>
      <c r="G4505" s="11" t="n">
        <v>0.045407</v>
      </c>
      <c r="H4505" s="5" t="n">
        <v>0.139556619539392</v>
      </c>
      <c r="I4505" s="5" t="n">
        <v>2.93390384997835</v>
      </c>
    </row>
    <row r="4506" customFormat="false" ht="14.25" hidden="false" customHeight="false" outlineLevel="0" collapsed="false">
      <c r="A4506" s="0" t="s">
        <v>107</v>
      </c>
      <c r="B4506" s="0" t="s">
        <v>108</v>
      </c>
      <c r="C4506" s="0" t="s">
        <v>72</v>
      </c>
      <c r="D4506" s="0" t="s">
        <v>208</v>
      </c>
      <c r="E4506" s="0" t="n">
        <v>2036</v>
      </c>
      <c r="F4506" s="5" t="n">
        <v>3.10738484500026</v>
      </c>
      <c r="G4506" s="11" t="n">
        <v>0.0478248</v>
      </c>
      <c r="H4506" s="5" t="n">
        <v>0.148610058735168</v>
      </c>
      <c r="I4506" s="5" t="n">
        <v>2.95877478626509</v>
      </c>
    </row>
    <row r="4507" customFormat="false" ht="14.25" hidden="false" customHeight="false" outlineLevel="0" collapsed="false">
      <c r="A4507" s="0" t="s">
        <v>107</v>
      </c>
      <c r="B4507" s="0" t="s">
        <v>108</v>
      </c>
      <c r="C4507" s="0" t="s">
        <v>72</v>
      </c>
      <c r="D4507" s="0" t="s">
        <v>208</v>
      </c>
      <c r="E4507" s="0" t="n">
        <v>2037</v>
      </c>
      <c r="F4507" s="5" t="n">
        <v>3.22184850501171</v>
      </c>
      <c r="G4507" s="11" t="n">
        <v>0.0502426</v>
      </c>
      <c r="H4507" s="5" t="n">
        <v>0.161874045697901</v>
      </c>
      <c r="I4507" s="5" t="n">
        <v>3.05997445931381</v>
      </c>
    </row>
    <row r="4508" customFormat="false" ht="14.25" hidden="false" customHeight="false" outlineLevel="0" collapsed="false">
      <c r="A4508" s="0" t="s">
        <v>107</v>
      </c>
      <c r="B4508" s="0" t="s">
        <v>108</v>
      </c>
      <c r="C4508" s="0" t="s">
        <v>72</v>
      </c>
      <c r="D4508" s="0" t="s">
        <v>208</v>
      </c>
      <c r="E4508" s="0" t="n">
        <v>2038</v>
      </c>
      <c r="F4508" s="5" t="n">
        <v>3.27121889420897</v>
      </c>
      <c r="G4508" s="11" t="n">
        <v>0.0526604</v>
      </c>
      <c r="H4508" s="5" t="n">
        <v>0.172263695456602</v>
      </c>
      <c r="I4508" s="5" t="n">
        <v>3.09895519875237</v>
      </c>
    </row>
    <row r="4509" customFormat="false" ht="14.25" hidden="false" customHeight="false" outlineLevel="0" collapsed="false">
      <c r="A4509" s="0" t="s">
        <v>107</v>
      </c>
      <c r="B4509" s="0" t="s">
        <v>108</v>
      </c>
      <c r="C4509" s="0" t="s">
        <v>72</v>
      </c>
      <c r="D4509" s="0" t="s">
        <v>208</v>
      </c>
      <c r="E4509" s="0" t="n">
        <v>2039</v>
      </c>
      <c r="F4509" s="5" t="n">
        <v>3.41303075676877</v>
      </c>
      <c r="G4509" s="11" t="n">
        <v>0.0550782</v>
      </c>
      <c r="H4509" s="5" t="n">
        <v>0.187983590627461</v>
      </c>
      <c r="I4509" s="5" t="n">
        <v>3.2250471661413</v>
      </c>
    </row>
    <row r="4510" customFormat="false" ht="14.25" hidden="false" customHeight="false" outlineLevel="0" collapsed="false">
      <c r="A4510" s="0" t="s">
        <v>107</v>
      </c>
      <c r="B4510" s="0" t="s">
        <v>108</v>
      </c>
      <c r="C4510" s="0" t="s">
        <v>72</v>
      </c>
      <c r="D4510" s="0" t="s">
        <v>208</v>
      </c>
      <c r="E4510" s="0" t="n">
        <v>2040</v>
      </c>
      <c r="F4510" s="5" t="n">
        <v>3.44303858429296</v>
      </c>
      <c r="G4510" s="11" t="n">
        <v>0.057496</v>
      </c>
      <c r="H4510" s="5" t="n">
        <v>0.197960946442508</v>
      </c>
      <c r="I4510" s="5" t="n">
        <v>3.24507763785045</v>
      </c>
    </row>
    <row r="4511" customFormat="false" ht="14.25" hidden="false" customHeight="false" outlineLevel="0" collapsed="false">
      <c r="A4511" s="0" t="s">
        <v>107</v>
      </c>
      <c r="B4511" s="0" t="s">
        <v>108</v>
      </c>
      <c r="C4511" s="0" t="s">
        <v>72</v>
      </c>
      <c r="D4511" s="0" t="s">
        <v>209</v>
      </c>
      <c r="E4511" s="0" t="n">
        <v>2024</v>
      </c>
      <c r="F4511" s="5" t="n">
        <v>0</v>
      </c>
      <c r="G4511" s="11" t="n">
        <v>0</v>
      </c>
      <c r="H4511" s="5" t="n">
        <v>0</v>
      </c>
      <c r="I4511" s="5" t="n">
        <v>0</v>
      </c>
    </row>
    <row r="4512" customFormat="false" ht="14.25" hidden="false" customHeight="false" outlineLevel="0" collapsed="false">
      <c r="A4512" s="0" t="s">
        <v>107</v>
      </c>
      <c r="B4512" s="0" t="s">
        <v>108</v>
      </c>
      <c r="C4512" s="0" t="s">
        <v>72</v>
      </c>
      <c r="D4512" s="0" t="s">
        <v>209</v>
      </c>
      <c r="E4512" s="0" t="n">
        <v>2025</v>
      </c>
      <c r="F4512" s="5" t="n">
        <v>2.08607910927423</v>
      </c>
      <c r="G4512" s="11" t="n">
        <v>0.02</v>
      </c>
      <c r="H4512" s="5" t="n">
        <v>0.0417215821854847</v>
      </c>
      <c r="I4512" s="5" t="n">
        <v>2.04435752708875</v>
      </c>
    </row>
    <row r="4513" customFormat="false" ht="14.25" hidden="false" customHeight="false" outlineLevel="0" collapsed="false">
      <c r="A4513" s="0" t="s">
        <v>107</v>
      </c>
      <c r="B4513" s="0" t="s">
        <v>108</v>
      </c>
      <c r="C4513" s="0" t="s">
        <v>72</v>
      </c>
      <c r="D4513" s="0" t="s">
        <v>209</v>
      </c>
      <c r="E4513" s="0" t="n">
        <v>2026</v>
      </c>
      <c r="F4513" s="5" t="n">
        <v>2.09318965590832</v>
      </c>
      <c r="G4513" s="11" t="n">
        <v>0.023</v>
      </c>
      <c r="H4513" s="5" t="n">
        <v>0.0481433620858913</v>
      </c>
      <c r="I4513" s="5" t="n">
        <v>2.04504629382243</v>
      </c>
    </row>
    <row r="4514" customFormat="false" ht="14.25" hidden="false" customHeight="false" outlineLevel="0" collapsed="false">
      <c r="A4514" s="0" t="s">
        <v>107</v>
      </c>
      <c r="B4514" s="0" t="s">
        <v>108</v>
      </c>
      <c r="C4514" s="0" t="s">
        <v>72</v>
      </c>
      <c r="D4514" s="0" t="s">
        <v>209</v>
      </c>
      <c r="E4514" s="0" t="n">
        <v>2027</v>
      </c>
      <c r="F4514" s="5" t="n">
        <v>2.04120706247517</v>
      </c>
      <c r="G4514" s="11" t="n">
        <v>0.026</v>
      </c>
      <c r="H4514" s="5" t="n">
        <v>0.0530713836243543</v>
      </c>
      <c r="I4514" s="5" t="n">
        <v>1.98813567885081</v>
      </c>
    </row>
    <row r="4515" customFormat="false" ht="14.25" hidden="false" customHeight="false" outlineLevel="0" collapsed="false">
      <c r="A4515" s="0" t="s">
        <v>107</v>
      </c>
      <c r="B4515" s="0" t="s">
        <v>108</v>
      </c>
      <c r="C4515" s="0" t="s">
        <v>72</v>
      </c>
      <c r="D4515" s="0" t="s">
        <v>209</v>
      </c>
      <c r="E4515" s="0" t="n">
        <v>2028</v>
      </c>
      <c r="F4515" s="5" t="n">
        <v>2.06087275748186</v>
      </c>
      <c r="G4515" s="11" t="n">
        <v>0.029</v>
      </c>
      <c r="H4515" s="5" t="n">
        <v>0.0597653099669739</v>
      </c>
      <c r="I4515" s="5" t="n">
        <v>2.00110744751488</v>
      </c>
    </row>
    <row r="4516" customFormat="false" ht="14.25" hidden="false" customHeight="false" outlineLevel="0" collapsed="false">
      <c r="A4516" s="0" t="s">
        <v>107</v>
      </c>
      <c r="B4516" s="0" t="s">
        <v>108</v>
      </c>
      <c r="C4516" s="0" t="s">
        <v>72</v>
      </c>
      <c r="D4516" s="0" t="s">
        <v>209</v>
      </c>
      <c r="E4516" s="0" t="n">
        <v>2029</v>
      </c>
      <c r="F4516" s="5" t="n">
        <v>2.02962374806463</v>
      </c>
      <c r="G4516" s="11" t="n">
        <v>0.032</v>
      </c>
      <c r="H4516" s="5" t="n">
        <v>0.0649479599380682</v>
      </c>
      <c r="I4516" s="5" t="n">
        <v>1.96467578812656</v>
      </c>
    </row>
    <row r="4517" customFormat="false" ht="14.25" hidden="false" customHeight="false" outlineLevel="0" collapsed="false">
      <c r="A4517" s="0" t="s">
        <v>107</v>
      </c>
      <c r="B4517" s="0" t="s">
        <v>108</v>
      </c>
      <c r="C4517" s="0" t="s">
        <v>72</v>
      </c>
      <c r="D4517" s="0" t="s">
        <v>209</v>
      </c>
      <c r="E4517" s="0" t="n">
        <v>2030</v>
      </c>
      <c r="F4517" s="5" t="n">
        <v>2.0295640468398</v>
      </c>
      <c r="G4517" s="11" t="n">
        <v>0.035</v>
      </c>
      <c r="H4517" s="5" t="n">
        <v>0.0710347416393929</v>
      </c>
      <c r="I4517" s="5" t="n">
        <v>1.9585293052004</v>
      </c>
    </row>
    <row r="4518" customFormat="false" ht="14.25" hidden="false" customHeight="false" outlineLevel="0" collapsed="false">
      <c r="A4518" s="0" t="s">
        <v>107</v>
      </c>
      <c r="B4518" s="0" t="s">
        <v>108</v>
      </c>
      <c r="C4518" s="0" t="s">
        <v>72</v>
      </c>
      <c r="D4518" s="0" t="s">
        <v>209</v>
      </c>
      <c r="E4518" s="0" t="n">
        <v>2031</v>
      </c>
      <c r="F4518" s="5" t="n">
        <v>1.99061449595188</v>
      </c>
      <c r="G4518" s="11" t="n">
        <v>0.038</v>
      </c>
      <c r="H4518" s="5" t="n">
        <v>0.0756433508461713</v>
      </c>
      <c r="I4518" s="5" t="n">
        <v>1.91497114510571</v>
      </c>
    </row>
    <row r="4519" customFormat="false" ht="14.25" hidden="false" customHeight="false" outlineLevel="0" collapsed="false">
      <c r="A4519" s="0" t="s">
        <v>107</v>
      </c>
      <c r="B4519" s="0" t="s">
        <v>108</v>
      </c>
      <c r="C4519" s="0" t="s">
        <v>72</v>
      </c>
      <c r="D4519" s="0" t="s">
        <v>209</v>
      </c>
      <c r="E4519" s="0" t="n">
        <v>2032</v>
      </c>
      <c r="F4519" s="5" t="n">
        <v>2.05810717213483</v>
      </c>
      <c r="G4519" s="11" t="n">
        <v>0.041</v>
      </c>
      <c r="H4519" s="5" t="n">
        <v>0.0843823940575281</v>
      </c>
      <c r="I4519" s="5" t="n">
        <v>1.9737247780773</v>
      </c>
    </row>
    <row r="4520" customFormat="false" ht="14.25" hidden="false" customHeight="false" outlineLevel="0" collapsed="false">
      <c r="A4520" s="0" t="s">
        <v>107</v>
      </c>
      <c r="B4520" s="0" t="s">
        <v>108</v>
      </c>
      <c r="C4520" s="0" t="s">
        <v>72</v>
      </c>
      <c r="D4520" s="0" t="s">
        <v>209</v>
      </c>
      <c r="E4520" s="0" t="n">
        <v>2033</v>
      </c>
      <c r="F4520" s="5" t="n">
        <v>2.11257997620642</v>
      </c>
      <c r="G4520" s="11" t="n">
        <v>0.044</v>
      </c>
      <c r="H4520" s="5" t="n">
        <v>0.0929535189530824</v>
      </c>
      <c r="I4520" s="5" t="n">
        <v>2.01962645725334</v>
      </c>
    </row>
    <row r="4521" customFormat="false" ht="14.25" hidden="false" customHeight="false" outlineLevel="0" collapsed="false">
      <c r="A4521" s="0" t="s">
        <v>107</v>
      </c>
      <c r="B4521" s="0" t="s">
        <v>108</v>
      </c>
      <c r="C4521" s="0" t="s">
        <v>72</v>
      </c>
      <c r="D4521" s="0" t="s">
        <v>209</v>
      </c>
      <c r="E4521" s="0" t="n">
        <v>2034</v>
      </c>
      <c r="F4521" s="5" t="n">
        <v>2.18543793919641</v>
      </c>
      <c r="G4521" s="11" t="n">
        <v>0.047</v>
      </c>
      <c r="H4521" s="5" t="n">
        <v>0.102715583142231</v>
      </c>
      <c r="I4521" s="5" t="n">
        <v>2.08272235605418</v>
      </c>
    </row>
    <row r="4522" customFormat="false" ht="14.25" hidden="false" customHeight="false" outlineLevel="0" collapsed="false">
      <c r="A4522" s="0" t="s">
        <v>107</v>
      </c>
      <c r="B4522" s="0" t="s">
        <v>108</v>
      </c>
      <c r="C4522" s="0" t="s">
        <v>72</v>
      </c>
      <c r="D4522" s="0" t="s">
        <v>209</v>
      </c>
      <c r="E4522" s="0" t="n">
        <v>2035</v>
      </c>
      <c r="F4522" s="5" t="n">
        <v>2.2017074034313</v>
      </c>
      <c r="G4522" s="11" t="n">
        <v>0.05</v>
      </c>
      <c r="H4522" s="5" t="n">
        <v>0.110085370171565</v>
      </c>
      <c r="I4522" s="5" t="n">
        <v>2.09162203325973</v>
      </c>
    </row>
    <row r="4523" customFormat="false" ht="14.25" hidden="false" customHeight="false" outlineLevel="0" collapsed="false">
      <c r="A4523" s="0" t="s">
        <v>107</v>
      </c>
      <c r="B4523" s="0" t="s">
        <v>108</v>
      </c>
      <c r="C4523" s="0" t="s">
        <v>72</v>
      </c>
      <c r="D4523" s="0" t="s">
        <v>209</v>
      </c>
      <c r="E4523" s="0" t="n">
        <v>2036</v>
      </c>
      <c r="F4523" s="5" t="n">
        <v>2.2264355536003</v>
      </c>
      <c r="G4523" s="11" t="n">
        <v>0.054</v>
      </c>
      <c r="H4523" s="5" t="n">
        <v>0.120227519894417</v>
      </c>
      <c r="I4523" s="5" t="n">
        <v>2.10620803370589</v>
      </c>
    </row>
    <row r="4524" customFormat="false" ht="14.25" hidden="false" customHeight="false" outlineLevel="0" collapsed="false">
      <c r="A4524" s="0" t="s">
        <v>107</v>
      </c>
      <c r="B4524" s="0" t="s">
        <v>108</v>
      </c>
      <c r="C4524" s="0" t="s">
        <v>72</v>
      </c>
      <c r="D4524" s="0" t="s">
        <v>209</v>
      </c>
      <c r="E4524" s="0" t="n">
        <v>2037</v>
      </c>
      <c r="F4524" s="5" t="n">
        <v>2.30426262420453</v>
      </c>
      <c r="G4524" s="11" t="n">
        <v>0.058</v>
      </c>
      <c r="H4524" s="5" t="n">
        <v>0.133647232203863</v>
      </c>
      <c r="I4524" s="5" t="n">
        <v>2.17061539200067</v>
      </c>
    </row>
    <row r="4525" customFormat="false" ht="14.25" hidden="false" customHeight="false" outlineLevel="0" collapsed="false">
      <c r="A4525" s="0" t="s">
        <v>107</v>
      </c>
      <c r="B4525" s="0" t="s">
        <v>108</v>
      </c>
      <c r="C4525" s="0" t="s">
        <v>72</v>
      </c>
      <c r="D4525" s="0" t="s">
        <v>209</v>
      </c>
      <c r="E4525" s="0" t="n">
        <v>2038</v>
      </c>
      <c r="F4525" s="5" t="n">
        <v>2.33902510796317</v>
      </c>
      <c r="G4525" s="11" t="n">
        <v>0.062</v>
      </c>
      <c r="H4525" s="5" t="n">
        <v>0.145019556693717</v>
      </c>
      <c r="I4525" s="5" t="n">
        <v>2.19400555126946</v>
      </c>
    </row>
    <row r="4526" customFormat="false" ht="14.25" hidden="false" customHeight="false" outlineLevel="0" collapsed="false">
      <c r="A4526" s="0" t="s">
        <v>107</v>
      </c>
      <c r="B4526" s="0" t="s">
        <v>108</v>
      </c>
      <c r="C4526" s="0" t="s">
        <v>72</v>
      </c>
      <c r="D4526" s="0" t="s">
        <v>209</v>
      </c>
      <c r="E4526" s="0" t="n">
        <v>2039</v>
      </c>
      <c r="F4526" s="5" t="n">
        <v>2.43471603976447</v>
      </c>
      <c r="G4526" s="11" t="n">
        <v>0.066</v>
      </c>
      <c r="H4526" s="5" t="n">
        <v>0.160691258624455</v>
      </c>
      <c r="I4526" s="5" t="n">
        <v>2.27402478114002</v>
      </c>
    </row>
    <row r="4527" customFormat="false" ht="14.25" hidden="false" customHeight="false" outlineLevel="0" collapsed="false">
      <c r="A4527" s="0" t="s">
        <v>107</v>
      </c>
      <c r="B4527" s="0" t="s">
        <v>108</v>
      </c>
      <c r="C4527" s="0" t="s">
        <v>72</v>
      </c>
      <c r="D4527" s="0" t="s">
        <v>209</v>
      </c>
      <c r="E4527" s="0" t="n">
        <v>2040</v>
      </c>
      <c r="F4527" s="5" t="n">
        <v>2.45703428849834</v>
      </c>
      <c r="G4527" s="11" t="n">
        <v>0.07</v>
      </c>
      <c r="H4527" s="5" t="n">
        <v>0.171992400194884</v>
      </c>
      <c r="I4527" s="5" t="n">
        <v>2.28504188830346</v>
      </c>
    </row>
    <row r="4528" customFormat="false" ht="14.25" hidden="false" customHeight="false" outlineLevel="0" collapsed="false">
      <c r="A4528" s="0" t="s">
        <v>107</v>
      </c>
      <c r="B4528" s="0" t="s">
        <v>108</v>
      </c>
      <c r="C4528" s="0" t="s">
        <v>75</v>
      </c>
      <c r="D4528" s="0" t="s">
        <v>210</v>
      </c>
      <c r="E4528" s="0" t="n">
        <v>2024</v>
      </c>
      <c r="F4528" s="5" t="n">
        <v>0.6398149824</v>
      </c>
      <c r="G4528" s="11" t="n">
        <v>0</v>
      </c>
      <c r="H4528" s="5" t="n">
        <v>0</v>
      </c>
      <c r="I4528" s="5" t="n">
        <v>0.6398149824</v>
      </c>
    </row>
    <row r="4529" customFormat="false" ht="14.25" hidden="false" customHeight="false" outlineLevel="0" collapsed="false">
      <c r="A4529" s="0" t="s">
        <v>107</v>
      </c>
      <c r="B4529" s="0" t="s">
        <v>108</v>
      </c>
      <c r="C4529" s="0" t="s">
        <v>75</v>
      </c>
      <c r="D4529" s="0" t="s">
        <v>210</v>
      </c>
      <c r="E4529" s="0" t="n">
        <v>2025</v>
      </c>
      <c r="F4529" s="5" t="n">
        <v>0.6524433984</v>
      </c>
      <c r="G4529" s="11" t="n">
        <v>0.0193555732665376</v>
      </c>
      <c r="H4529" s="5" t="n">
        <v>0.012628416</v>
      </c>
      <c r="I4529" s="5" t="n">
        <v>0.6398149824</v>
      </c>
    </row>
    <row r="4530" customFormat="false" ht="14.25" hidden="false" customHeight="false" outlineLevel="0" collapsed="false">
      <c r="A4530" s="0" t="s">
        <v>107</v>
      </c>
      <c r="B4530" s="0" t="s">
        <v>108</v>
      </c>
      <c r="C4530" s="0" t="s">
        <v>75</v>
      </c>
      <c r="D4530" s="0" t="s">
        <v>210</v>
      </c>
      <c r="E4530" s="0" t="n">
        <v>2026</v>
      </c>
      <c r="F4530" s="5" t="n">
        <v>0.765613551753982</v>
      </c>
      <c r="G4530" s="11" t="n">
        <v>0.154178532848866</v>
      </c>
      <c r="H4530" s="5" t="n">
        <v>0.118041174138638</v>
      </c>
      <c r="I4530" s="5" t="n">
        <v>0.647572377615344</v>
      </c>
    </row>
    <row r="4531" customFormat="false" ht="14.25" hidden="false" customHeight="false" outlineLevel="0" collapsed="false">
      <c r="A4531" s="0" t="s">
        <v>107</v>
      </c>
      <c r="B4531" s="0" t="s">
        <v>108</v>
      </c>
      <c r="C4531" s="0" t="s">
        <v>75</v>
      </c>
      <c r="D4531" s="0" t="s">
        <v>210</v>
      </c>
      <c r="E4531" s="0" t="n">
        <v>2027</v>
      </c>
      <c r="F4531" s="5" t="n">
        <v>1.03924199938248</v>
      </c>
      <c r="G4531" s="11" t="n">
        <v>0.364025695931477</v>
      </c>
      <c r="H4531" s="5" t="n">
        <v>0.378310792066425</v>
      </c>
      <c r="I4531" s="5" t="n">
        <v>0.660931207316049</v>
      </c>
    </row>
    <row r="4532" customFormat="false" ht="14.25" hidden="false" customHeight="false" outlineLevel="0" collapsed="false">
      <c r="A4532" s="0" t="s">
        <v>107</v>
      </c>
      <c r="B4532" s="0" t="s">
        <v>108</v>
      </c>
      <c r="C4532" s="0" t="s">
        <v>75</v>
      </c>
      <c r="D4532" s="0" t="s">
        <v>210</v>
      </c>
      <c r="E4532" s="0" t="n">
        <v>2028</v>
      </c>
      <c r="F4532" s="5" t="n">
        <v>1.41782055832009</v>
      </c>
      <c r="G4532" s="11" t="n">
        <v>0.52605513674132</v>
      </c>
      <c r="H4532" s="5" t="n">
        <v>0.745851787681731</v>
      </c>
      <c r="I4532" s="5" t="n">
        <v>0.671968770638363</v>
      </c>
    </row>
    <row r="4533" customFormat="false" ht="14.25" hidden="false" customHeight="false" outlineLevel="0" collapsed="false">
      <c r="A4533" s="0" t="s">
        <v>107</v>
      </c>
      <c r="B4533" s="0" t="s">
        <v>108</v>
      </c>
      <c r="C4533" s="0" t="s">
        <v>75</v>
      </c>
      <c r="D4533" s="0" t="s">
        <v>210</v>
      </c>
      <c r="E4533" s="0" t="n">
        <v>2029</v>
      </c>
      <c r="F4533" s="5" t="n">
        <v>1.64127596964645</v>
      </c>
      <c r="G4533" s="11" t="n">
        <v>0.586965904186448</v>
      </c>
      <c r="H4533" s="5" t="n">
        <v>0.963373033543019</v>
      </c>
      <c r="I4533" s="5" t="n">
        <v>0.677902936103433</v>
      </c>
    </row>
    <row r="4534" customFormat="false" ht="14.25" hidden="false" customHeight="false" outlineLevel="0" collapsed="false">
      <c r="A4534" s="0" t="s">
        <v>107</v>
      </c>
      <c r="B4534" s="0" t="s">
        <v>108</v>
      </c>
      <c r="C4534" s="0" t="s">
        <v>75</v>
      </c>
      <c r="D4534" s="0" t="s">
        <v>210</v>
      </c>
      <c r="E4534" s="0" t="n">
        <v>2030</v>
      </c>
      <c r="F4534" s="5" t="n">
        <v>1.8460111343067</v>
      </c>
      <c r="G4534" s="11" t="n">
        <v>0.630152868430093</v>
      </c>
      <c r="H4534" s="5" t="n">
        <v>1.16326921143725</v>
      </c>
      <c r="I4534" s="5" t="n">
        <v>0.682741922869443</v>
      </c>
    </row>
    <row r="4535" customFormat="false" ht="14.25" hidden="false" customHeight="false" outlineLevel="0" collapsed="false">
      <c r="A4535" s="0" t="s">
        <v>107</v>
      </c>
      <c r="B4535" s="0" t="s">
        <v>108</v>
      </c>
      <c r="C4535" s="0" t="s">
        <v>75</v>
      </c>
      <c r="D4535" s="0" t="s">
        <v>210</v>
      </c>
      <c r="E4535" s="0" t="n">
        <v>2031</v>
      </c>
      <c r="F4535" s="5" t="n">
        <v>2.34101125544591</v>
      </c>
      <c r="G4535" s="11" t="n">
        <v>0.706921192323397</v>
      </c>
      <c r="H4535" s="5" t="n">
        <v>1.65491046794232</v>
      </c>
      <c r="I4535" s="5" t="n">
        <v>0.686100787503594</v>
      </c>
    </row>
    <row r="4536" customFormat="false" ht="14.25" hidden="false" customHeight="false" outlineLevel="0" collapsed="false">
      <c r="A4536" s="0" t="s">
        <v>107</v>
      </c>
      <c r="B4536" s="0" t="s">
        <v>108</v>
      </c>
      <c r="C4536" s="0" t="s">
        <v>75</v>
      </c>
      <c r="D4536" s="0" t="s">
        <v>210</v>
      </c>
      <c r="E4536" s="0" t="n">
        <v>2032</v>
      </c>
      <c r="F4536" s="5" t="n">
        <v>2.83770641996222</v>
      </c>
      <c r="G4536" s="11" t="n">
        <v>0.757332431747105</v>
      </c>
      <c r="H4536" s="5" t="n">
        <v>2.14908710361436</v>
      </c>
      <c r="I4536" s="5" t="n">
        <v>0.68861931634786</v>
      </c>
    </row>
    <row r="4537" customFormat="false" ht="14.25" hidden="false" customHeight="false" outlineLevel="0" collapsed="false">
      <c r="A4537" s="0" t="s">
        <v>107</v>
      </c>
      <c r="B4537" s="0" t="s">
        <v>108</v>
      </c>
      <c r="C4537" s="0" t="s">
        <v>75</v>
      </c>
      <c r="D4537" s="0" t="s">
        <v>210</v>
      </c>
      <c r="E4537" s="0" t="n">
        <v>2033</v>
      </c>
      <c r="F4537" s="5" t="n">
        <v>3.17004406463045</v>
      </c>
      <c r="G4537" s="11" t="n">
        <v>0.782296590248465</v>
      </c>
      <c r="H4537" s="5" t="n">
        <v>2.47991466269779</v>
      </c>
      <c r="I4537" s="5" t="n">
        <v>0.690129401932666</v>
      </c>
    </row>
    <row r="4538" customFormat="false" ht="14.25" hidden="false" customHeight="false" outlineLevel="0" collapsed="false">
      <c r="A4538" s="0" t="s">
        <v>107</v>
      </c>
      <c r="B4538" s="0" t="s">
        <v>108</v>
      </c>
      <c r="C4538" s="0" t="s">
        <v>75</v>
      </c>
      <c r="D4538" s="0" t="s">
        <v>210</v>
      </c>
      <c r="E4538" s="0" t="n">
        <v>2034</v>
      </c>
      <c r="F4538" s="5" t="n">
        <v>3.50429165936537</v>
      </c>
      <c r="G4538" s="11" t="n">
        <v>0.782188997171566</v>
      </c>
      <c r="H4538" s="5" t="n">
        <v>2.74101837883569</v>
      </c>
      <c r="I4538" s="5" t="n">
        <v>0.763273280529688</v>
      </c>
    </row>
    <row r="4539" customFormat="false" ht="14.25" hidden="false" customHeight="false" outlineLevel="0" collapsed="false">
      <c r="A4539" s="0" t="s">
        <v>107</v>
      </c>
      <c r="B4539" s="0" t="s">
        <v>108</v>
      </c>
      <c r="C4539" s="0" t="s">
        <v>75</v>
      </c>
      <c r="D4539" s="0" t="s">
        <v>210</v>
      </c>
      <c r="E4539" s="0" t="n">
        <v>2035</v>
      </c>
      <c r="F4539" s="5" t="n">
        <v>3.70942088833496</v>
      </c>
      <c r="G4539" s="11" t="n">
        <v>0.774039364554852</v>
      </c>
      <c r="H4539" s="5" t="n">
        <v>2.87123778727328</v>
      </c>
      <c r="I4539" s="5" t="n">
        <v>0.838183101061673</v>
      </c>
    </row>
    <row r="4540" customFormat="false" ht="14.25" hidden="false" customHeight="false" outlineLevel="0" collapsed="false">
      <c r="A4540" s="0" t="s">
        <v>107</v>
      </c>
      <c r="B4540" s="0" t="s">
        <v>108</v>
      </c>
      <c r="C4540" s="0" t="s">
        <v>75</v>
      </c>
      <c r="D4540" s="0" t="s">
        <v>210</v>
      </c>
      <c r="E4540" s="0" t="n">
        <v>2036</v>
      </c>
      <c r="F4540" s="5" t="n">
        <v>4.02922596063641</v>
      </c>
      <c r="G4540" s="11" t="n">
        <v>0.774039364554852</v>
      </c>
      <c r="H4540" s="5" t="n">
        <v>3.11877950221892</v>
      </c>
      <c r="I4540" s="5" t="n">
        <v>0.910446458417491</v>
      </c>
    </row>
    <row r="4541" customFormat="false" ht="14.25" hidden="false" customHeight="false" outlineLevel="0" collapsed="false">
      <c r="A4541" s="0" t="s">
        <v>107</v>
      </c>
      <c r="B4541" s="0" t="s">
        <v>108</v>
      </c>
      <c r="C4541" s="0" t="s">
        <v>75</v>
      </c>
      <c r="D4541" s="0" t="s">
        <v>210</v>
      </c>
      <c r="E4541" s="0" t="n">
        <v>2037</v>
      </c>
      <c r="F4541" s="5" t="n">
        <v>4.32853988914082</v>
      </c>
      <c r="G4541" s="11" t="n">
        <v>0.774039364554852</v>
      </c>
      <c r="H4541" s="5" t="n">
        <v>3.35046026524089</v>
      </c>
      <c r="I4541" s="5" t="n">
        <v>0.978079623899932</v>
      </c>
    </row>
    <row r="4542" customFormat="false" ht="14.25" hidden="false" customHeight="false" outlineLevel="0" collapsed="false">
      <c r="A4542" s="0" t="s">
        <v>107</v>
      </c>
      <c r="B4542" s="0" t="s">
        <v>108</v>
      </c>
      <c r="C4542" s="0" t="s">
        <v>75</v>
      </c>
      <c r="D4542" s="0" t="s">
        <v>210</v>
      </c>
      <c r="E4542" s="0" t="n">
        <v>2038</v>
      </c>
      <c r="F4542" s="5" t="n">
        <v>4.59845526937082</v>
      </c>
      <c r="G4542" s="11" t="n">
        <v>0.774039364554852</v>
      </c>
      <c r="H4542" s="5" t="n">
        <v>3.5593853946377</v>
      </c>
      <c r="I4542" s="5" t="n">
        <v>1.03906987473312</v>
      </c>
    </row>
    <row r="4543" customFormat="false" ht="14.25" hidden="false" customHeight="false" outlineLevel="0" collapsed="false">
      <c r="A4543" s="0" t="s">
        <v>107</v>
      </c>
      <c r="B4543" s="0" t="s">
        <v>108</v>
      </c>
      <c r="C4543" s="0" t="s">
        <v>75</v>
      </c>
      <c r="D4543" s="0" t="s">
        <v>210</v>
      </c>
      <c r="E4543" s="0" t="n">
        <v>2039</v>
      </c>
      <c r="F4543" s="5" t="n">
        <v>4.83034879938338</v>
      </c>
      <c r="G4543" s="11" t="n">
        <v>0.774039364554852</v>
      </c>
      <c r="H4543" s="5" t="n">
        <v>3.738880115253</v>
      </c>
      <c r="I4543" s="5" t="n">
        <v>1.09146868413038</v>
      </c>
    </row>
    <row r="4544" customFormat="false" ht="14.25" hidden="false" customHeight="false" outlineLevel="0" collapsed="false">
      <c r="A4544" s="0" t="s">
        <v>107</v>
      </c>
      <c r="B4544" s="0" t="s">
        <v>108</v>
      </c>
      <c r="C4544" s="0" t="s">
        <v>75</v>
      </c>
      <c r="D4544" s="0" t="s">
        <v>210</v>
      </c>
      <c r="E4544" s="0" t="n">
        <v>2040</v>
      </c>
      <c r="F4544" s="5" t="n">
        <v>5.01631722815964</v>
      </c>
      <c r="G4544" s="11" t="n">
        <v>0.774039364554852</v>
      </c>
      <c r="H4544" s="5" t="n">
        <v>3.88282699969024</v>
      </c>
      <c r="I4544" s="5" t="n">
        <v>1.1334902284694</v>
      </c>
    </row>
    <row r="4545" customFormat="false" ht="14.25" hidden="false" customHeight="false" outlineLevel="0" collapsed="false">
      <c r="A4545" s="0" t="s">
        <v>107</v>
      </c>
      <c r="B4545" s="0" t="s">
        <v>108</v>
      </c>
      <c r="C4545" s="0" t="s">
        <v>76</v>
      </c>
      <c r="D4545" s="0" t="s">
        <v>210</v>
      </c>
      <c r="E4545" s="0" t="n">
        <v>2024</v>
      </c>
      <c r="F4545" s="5" t="n">
        <v>0.02495038</v>
      </c>
      <c r="G4545" s="11" t="n">
        <v>1</v>
      </c>
      <c r="H4545" s="5" t="n">
        <v>0.02495038</v>
      </c>
      <c r="I4545" s="5" t="n">
        <v>0</v>
      </c>
    </row>
    <row r="4546" customFormat="false" ht="14.25" hidden="false" customHeight="false" outlineLevel="0" collapsed="false">
      <c r="A4546" s="0" t="s">
        <v>107</v>
      </c>
      <c r="B4546" s="0" t="s">
        <v>108</v>
      </c>
      <c r="C4546" s="0" t="s">
        <v>76</v>
      </c>
      <c r="D4546" s="0" t="s">
        <v>210</v>
      </c>
      <c r="E4546" s="0" t="n">
        <v>2024</v>
      </c>
      <c r="F4546" s="5" t="n">
        <v>0</v>
      </c>
      <c r="G4546" s="11" t="n">
        <v>1</v>
      </c>
      <c r="H4546" s="5" t="n">
        <v>0</v>
      </c>
      <c r="I4546" s="5" t="n">
        <v>0</v>
      </c>
    </row>
    <row r="4547" customFormat="false" ht="14.25" hidden="false" customHeight="false" outlineLevel="0" collapsed="false">
      <c r="A4547" s="0" t="s">
        <v>107</v>
      </c>
      <c r="B4547" s="0" t="s">
        <v>108</v>
      </c>
      <c r="C4547" s="0" t="s">
        <v>76</v>
      </c>
      <c r="D4547" s="0" t="s">
        <v>210</v>
      </c>
      <c r="E4547" s="0" t="n">
        <v>2025</v>
      </c>
      <c r="F4547" s="5" t="n">
        <v>0.026019682</v>
      </c>
      <c r="G4547" s="11" t="n">
        <v>1</v>
      </c>
      <c r="H4547" s="5" t="n">
        <v>0.026019682</v>
      </c>
      <c r="I4547" s="5" t="n">
        <v>0</v>
      </c>
    </row>
    <row r="4548" customFormat="false" ht="14.25" hidden="false" customHeight="false" outlineLevel="0" collapsed="false">
      <c r="A4548" s="0" t="s">
        <v>107</v>
      </c>
      <c r="B4548" s="0" t="s">
        <v>108</v>
      </c>
      <c r="C4548" s="0" t="s">
        <v>76</v>
      </c>
      <c r="D4548" s="0" t="s">
        <v>210</v>
      </c>
      <c r="E4548" s="0" t="n">
        <v>2025</v>
      </c>
      <c r="F4548" s="5" t="n">
        <v>0</v>
      </c>
      <c r="G4548" s="11" t="n">
        <v>1</v>
      </c>
      <c r="H4548" s="5" t="n">
        <v>0</v>
      </c>
      <c r="I4548" s="5" t="n">
        <v>0</v>
      </c>
    </row>
    <row r="4549" customFormat="false" ht="14.25" hidden="false" customHeight="false" outlineLevel="0" collapsed="false">
      <c r="A4549" s="0" t="s">
        <v>107</v>
      </c>
      <c r="B4549" s="0" t="s">
        <v>108</v>
      </c>
      <c r="C4549" s="0" t="s">
        <v>76</v>
      </c>
      <c r="D4549" s="0" t="s">
        <v>210</v>
      </c>
      <c r="E4549" s="0" t="n">
        <v>2026</v>
      </c>
      <c r="F4549" s="5" t="n">
        <v>0.0621245736</v>
      </c>
      <c r="G4549" s="11" t="n">
        <v>1</v>
      </c>
      <c r="H4549" s="5" t="n">
        <v>0.0621245736</v>
      </c>
      <c r="I4549" s="5" t="n">
        <v>0</v>
      </c>
    </row>
    <row r="4550" customFormat="false" ht="14.25" hidden="false" customHeight="false" outlineLevel="0" collapsed="false">
      <c r="A4550" s="0" t="s">
        <v>107</v>
      </c>
      <c r="B4550" s="0" t="s">
        <v>108</v>
      </c>
      <c r="C4550" s="0" t="s">
        <v>76</v>
      </c>
      <c r="D4550" s="0" t="s">
        <v>210</v>
      </c>
      <c r="E4550" s="0" t="n">
        <v>2026</v>
      </c>
      <c r="F4550" s="5" t="n">
        <v>0</v>
      </c>
      <c r="G4550" s="11" t="n">
        <v>1</v>
      </c>
      <c r="H4550" s="5" t="n">
        <v>0</v>
      </c>
      <c r="I4550" s="5" t="n">
        <v>0</v>
      </c>
    </row>
    <row r="4551" customFormat="false" ht="14.25" hidden="false" customHeight="false" outlineLevel="0" collapsed="false">
      <c r="A4551" s="0" t="s">
        <v>107</v>
      </c>
      <c r="B4551" s="0" t="s">
        <v>108</v>
      </c>
      <c r="C4551" s="0" t="s">
        <v>76</v>
      </c>
      <c r="D4551" s="0" t="s">
        <v>210</v>
      </c>
      <c r="E4551" s="0" t="n">
        <v>2027</v>
      </c>
      <c r="F4551" s="5" t="n">
        <v>0.091867932</v>
      </c>
      <c r="G4551" s="11" t="n">
        <v>1</v>
      </c>
      <c r="H4551" s="5" t="n">
        <v>0.091867932</v>
      </c>
      <c r="I4551" s="5" t="n">
        <v>0</v>
      </c>
    </row>
    <row r="4552" customFormat="false" ht="14.25" hidden="false" customHeight="false" outlineLevel="0" collapsed="false">
      <c r="A4552" s="0" t="s">
        <v>107</v>
      </c>
      <c r="B4552" s="0" t="s">
        <v>108</v>
      </c>
      <c r="C4552" s="0" t="s">
        <v>76</v>
      </c>
      <c r="D4552" s="0" t="s">
        <v>210</v>
      </c>
      <c r="E4552" s="0" t="n">
        <v>2027</v>
      </c>
      <c r="F4552" s="5" t="n">
        <v>0</v>
      </c>
      <c r="G4552" s="11" t="n">
        <v>1</v>
      </c>
      <c r="H4552" s="5" t="n">
        <v>0</v>
      </c>
      <c r="I4552" s="5" t="n">
        <v>0</v>
      </c>
    </row>
    <row r="4553" customFormat="false" ht="14.25" hidden="false" customHeight="false" outlineLevel="0" collapsed="false">
      <c r="A4553" s="0" t="s">
        <v>107</v>
      </c>
      <c r="B4553" s="0" t="s">
        <v>108</v>
      </c>
      <c r="C4553" s="0" t="s">
        <v>76</v>
      </c>
      <c r="D4553" s="0" t="s">
        <v>210</v>
      </c>
      <c r="E4553" s="0" t="n">
        <v>2028</v>
      </c>
      <c r="F4553" s="5" t="n">
        <v>0.098025954</v>
      </c>
      <c r="G4553" s="11" t="n">
        <v>1</v>
      </c>
      <c r="H4553" s="5" t="n">
        <v>0.098025954</v>
      </c>
      <c r="I4553" s="5" t="n">
        <v>0</v>
      </c>
    </row>
    <row r="4554" customFormat="false" ht="14.25" hidden="false" customHeight="false" outlineLevel="0" collapsed="false">
      <c r="A4554" s="0" t="s">
        <v>107</v>
      </c>
      <c r="B4554" s="0" t="s">
        <v>108</v>
      </c>
      <c r="C4554" s="0" t="s">
        <v>76</v>
      </c>
      <c r="D4554" s="0" t="s">
        <v>210</v>
      </c>
      <c r="E4554" s="0" t="n">
        <v>2028</v>
      </c>
      <c r="F4554" s="5" t="n">
        <v>0</v>
      </c>
      <c r="G4554" s="11" t="n">
        <v>1</v>
      </c>
      <c r="H4554" s="5" t="n">
        <v>0</v>
      </c>
      <c r="I4554" s="5" t="n">
        <v>0</v>
      </c>
    </row>
    <row r="4555" customFormat="false" ht="14.25" hidden="false" customHeight="false" outlineLevel="0" collapsed="false">
      <c r="A4555" s="0" t="s">
        <v>107</v>
      </c>
      <c r="B4555" s="0" t="s">
        <v>108</v>
      </c>
      <c r="C4555" s="0" t="s">
        <v>76</v>
      </c>
      <c r="D4555" s="0" t="s">
        <v>210</v>
      </c>
      <c r="E4555" s="0" t="n">
        <v>2029</v>
      </c>
      <c r="F4555" s="5" t="n">
        <v>0.094536</v>
      </c>
      <c r="G4555" s="11" t="n">
        <v>1</v>
      </c>
      <c r="H4555" s="5" t="n">
        <v>0.094536</v>
      </c>
      <c r="I4555" s="5" t="n">
        <v>0</v>
      </c>
    </row>
    <row r="4556" customFormat="false" ht="14.25" hidden="false" customHeight="false" outlineLevel="0" collapsed="false">
      <c r="A4556" s="0" t="s">
        <v>107</v>
      </c>
      <c r="B4556" s="0" t="s">
        <v>108</v>
      </c>
      <c r="C4556" s="0" t="s">
        <v>76</v>
      </c>
      <c r="D4556" s="0" t="s">
        <v>210</v>
      </c>
      <c r="E4556" s="0" t="n">
        <v>2029</v>
      </c>
      <c r="F4556" s="5" t="n">
        <v>0</v>
      </c>
      <c r="G4556" s="11" t="n">
        <v>1</v>
      </c>
      <c r="H4556" s="5" t="n">
        <v>0</v>
      </c>
      <c r="I4556" s="5" t="n">
        <v>0</v>
      </c>
    </row>
    <row r="4557" customFormat="false" ht="14.25" hidden="false" customHeight="false" outlineLevel="0" collapsed="false">
      <c r="A4557" s="0" t="s">
        <v>107</v>
      </c>
      <c r="B4557" s="0" t="s">
        <v>108</v>
      </c>
      <c r="C4557" s="0" t="s">
        <v>76</v>
      </c>
      <c r="D4557" s="0" t="s">
        <v>210</v>
      </c>
      <c r="E4557" s="0" t="n">
        <v>2030</v>
      </c>
      <c r="F4557" s="5" t="n">
        <v>0.068117346</v>
      </c>
      <c r="G4557" s="11" t="n">
        <v>1</v>
      </c>
      <c r="H4557" s="5" t="n">
        <v>0.068117346</v>
      </c>
      <c r="I4557" s="5" t="n">
        <v>0</v>
      </c>
    </row>
    <row r="4558" customFormat="false" ht="14.25" hidden="false" customHeight="false" outlineLevel="0" collapsed="false">
      <c r="A4558" s="0" t="s">
        <v>107</v>
      </c>
      <c r="B4558" s="0" t="s">
        <v>108</v>
      </c>
      <c r="C4558" s="0" t="s">
        <v>76</v>
      </c>
      <c r="D4558" s="0" t="s">
        <v>210</v>
      </c>
      <c r="E4558" s="0" t="n">
        <v>2030</v>
      </c>
      <c r="F4558" s="5" t="n">
        <v>0</v>
      </c>
      <c r="G4558" s="11" t="n">
        <v>1</v>
      </c>
      <c r="H4558" s="5" t="n">
        <v>0</v>
      </c>
      <c r="I4558" s="5" t="n">
        <v>0</v>
      </c>
    </row>
    <row r="4559" customFormat="false" ht="14.25" hidden="false" customHeight="false" outlineLevel="0" collapsed="false">
      <c r="A4559" s="0" t="s">
        <v>107</v>
      </c>
      <c r="B4559" s="0" t="s">
        <v>108</v>
      </c>
      <c r="C4559" s="0" t="s">
        <v>76</v>
      </c>
      <c r="D4559" s="0" t="s">
        <v>210</v>
      </c>
      <c r="E4559" s="0" t="n">
        <v>2031</v>
      </c>
      <c r="F4559" s="5" t="n">
        <v>0.065093658</v>
      </c>
      <c r="G4559" s="11" t="n">
        <v>1</v>
      </c>
      <c r="H4559" s="5" t="n">
        <v>0.065093658</v>
      </c>
      <c r="I4559" s="5" t="n">
        <v>0</v>
      </c>
    </row>
    <row r="4560" customFormat="false" ht="14.25" hidden="false" customHeight="false" outlineLevel="0" collapsed="false">
      <c r="A4560" s="0" t="s">
        <v>107</v>
      </c>
      <c r="B4560" s="0" t="s">
        <v>108</v>
      </c>
      <c r="C4560" s="0" t="s">
        <v>76</v>
      </c>
      <c r="D4560" s="0" t="s">
        <v>210</v>
      </c>
      <c r="E4560" s="0" t="n">
        <v>2031</v>
      </c>
      <c r="F4560" s="5" t="n">
        <v>0</v>
      </c>
      <c r="G4560" s="11" t="n">
        <v>1</v>
      </c>
      <c r="H4560" s="5" t="n">
        <v>0</v>
      </c>
      <c r="I4560" s="5" t="n">
        <v>0</v>
      </c>
    </row>
    <row r="4561" customFormat="false" ht="14.25" hidden="false" customHeight="false" outlineLevel="0" collapsed="false">
      <c r="A4561" s="0" t="s">
        <v>107</v>
      </c>
      <c r="B4561" s="0" t="s">
        <v>108</v>
      </c>
      <c r="C4561" s="0" t="s">
        <v>76</v>
      </c>
      <c r="D4561" s="0" t="s">
        <v>210</v>
      </c>
      <c r="E4561" s="0" t="n">
        <v>2032</v>
      </c>
      <c r="F4561" s="5" t="n">
        <v>0.063467391</v>
      </c>
      <c r="G4561" s="11" t="n">
        <v>1</v>
      </c>
      <c r="H4561" s="5" t="n">
        <v>0.063467391</v>
      </c>
      <c r="I4561" s="5" t="n">
        <v>0</v>
      </c>
    </row>
    <row r="4562" customFormat="false" ht="14.25" hidden="false" customHeight="false" outlineLevel="0" collapsed="false">
      <c r="A4562" s="0" t="s">
        <v>107</v>
      </c>
      <c r="B4562" s="0" t="s">
        <v>108</v>
      </c>
      <c r="C4562" s="0" t="s">
        <v>76</v>
      </c>
      <c r="D4562" s="0" t="s">
        <v>210</v>
      </c>
      <c r="E4562" s="0" t="n">
        <v>2032</v>
      </c>
      <c r="F4562" s="5" t="n">
        <v>0</v>
      </c>
      <c r="G4562" s="11" t="n">
        <v>1</v>
      </c>
      <c r="H4562" s="5" t="n">
        <v>0</v>
      </c>
      <c r="I4562" s="5" t="n">
        <v>0</v>
      </c>
    </row>
    <row r="4563" customFormat="false" ht="14.25" hidden="false" customHeight="false" outlineLevel="0" collapsed="false">
      <c r="A4563" s="0" t="s">
        <v>107</v>
      </c>
      <c r="B4563" s="0" t="s">
        <v>108</v>
      </c>
      <c r="C4563" s="0" t="s">
        <v>76</v>
      </c>
      <c r="D4563" s="0" t="s">
        <v>210</v>
      </c>
      <c r="E4563" s="0" t="n">
        <v>2033</v>
      </c>
      <c r="F4563" s="5" t="n">
        <v>0.063569856</v>
      </c>
      <c r="G4563" s="11" t="n">
        <v>1</v>
      </c>
      <c r="H4563" s="5" t="n">
        <v>0.063569856</v>
      </c>
      <c r="I4563" s="5" t="n">
        <v>0</v>
      </c>
    </row>
    <row r="4564" customFormat="false" ht="14.25" hidden="false" customHeight="false" outlineLevel="0" collapsed="false">
      <c r="A4564" s="0" t="s">
        <v>107</v>
      </c>
      <c r="B4564" s="0" t="s">
        <v>108</v>
      </c>
      <c r="C4564" s="0" t="s">
        <v>76</v>
      </c>
      <c r="D4564" s="0" t="s">
        <v>210</v>
      </c>
      <c r="E4564" s="0" t="n">
        <v>2033</v>
      </c>
      <c r="F4564" s="5" t="n">
        <v>0</v>
      </c>
      <c r="G4564" s="11" t="n">
        <v>1</v>
      </c>
      <c r="H4564" s="5" t="n">
        <v>0</v>
      </c>
      <c r="I4564" s="5" t="n">
        <v>0</v>
      </c>
    </row>
    <row r="4565" customFormat="false" ht="14.25" hidden="false" customHeight="false" outlineLevel="0" collapsed="false">
      <c r="A4565" s="0" t="s">
        <v>107</v>
      </c>
      <c r="B4565" s="0" t="s">
        <v>108</v>
      </c>
      <c r="C4565" s="0" t="s">
        <v>76</v>
      </c>
      <c r="D4565" s="0" t="s">
        <v>210</v>
      </c>
      <c r="E4565" s="0" t="n">
        <v>2034</v>
      </c>
      <c r="F4565" s="5" t="n">
        <v>0.0641270056</v>
      </c>
      <c r="G4565" s="11" t="n">
        <v>1</v>
      </c>
      <c r="H4565" s="5" t="n">
        <v>0.0641270056</v>
      </c>
      <c r="I4565" s="5" t="n">
        <v>0</v>
      </c>
    </row>
    <row r="4566" customFormat="false" ht="14.25" hidden="false" customHeight="false" outlineLevel="0" collapsed="false">
      <c r="A4566" s="0" t="s">
        <v>107</v>
      </c>
      <c r="B4566" s="0" t="s">
        <v>108</v>
      </c>
      <c r="C4566" s="0" t="s">
        <v>76</v>
      </c>
      <c r="D4566" s="0" t="s">
        <v>210</v>
      </c>
      <c r="E4566" s="0" t="n">
        <v>2034</v>
      </c>
      <c r="F4566" s="5" t="n">
        <v>0</v>
      </c>
      <c r="G4566" s="11" t="n">
        <v>1</v>
      </c>
      <c r="H4566" s="5" t="n">
        <v>0</v>
      </c>
      <c r="I4566" s="5" t="n">
        <v>0</v>
      </c>
    </row>
    <row r="4567" customFormat="false" ht="14.25" hidden="false" customHeight="false" outlineLevel="0" collapsed="false">
      <c r="A4567" s="0" t="s">
        <v>107</v>
      </c>
      <c r="B4567" s="0" t="s">
        <v>108</v>
      </c>
      <c r="C4567" s="0" t="s">
        <v>76</v>
      </c>
      <c r="D4567" s="0" t="s">
        <v>210</v>
      </c>
      <c r="E4567" s="0" t="n">
        <v>2035</v>
      </c>
      <c r="F4567" s="5" t="n">
        <v>0.064071072</v>
      </c>
      <c r="G4567" s="11" t="n">
        <v>1</v>
      </c>
      <c r="H4567" s="5" t="n">
        <v>0.064071072</v>
      </c>
      <c r="I4567" s="5" t="n">
        <v>0</v>
      </c>
    </row>
    <row r="4568" customFormat="false" ht="14.25" hidden="false" customHeight="false" outlineLevel="0" collapsed="false">
      <c r="A4568" s="0" t="s">
        <v>107</v>
      </c>
      <c r="B4568" s="0" t="s">
        <v>108</v>
      </c>
      <c r="C4568" s="0" t="s">
        <v>76</v>
      </c>
      <c r="D4568" s="0" t="s">
        <v>210</v>
      </c>
      <c r="E4568" s="0" t="n">
        <v>2035</v>
      </c>
      <c r="F4568" s="5" t="n">
        <v>0</v>
      </c>
      <c r="G4568" s="11" t="n">
        <v>1</v>
      </c>
      <c r="H4568" s="5" t="n">
        <v>0</v>
      </c>
      <c r="I4568" s="5" t="n">
        <v>0</v>
      </c>
    </row>
    <row r="4569" customFormat="false" ht="14.25" hidden="false" customHeight="false" outlineLevel="0" collapsed="false">
      <c r="A4569" s="0" t="s">
        <v>107</v>
      </c>
      <c r="B4569" s="0" t="s">
        <v>108</v>
      </c>
      <c r="C4569" s="0" t="s">
        <v>76</v>
      </c>
      <c r="D4569" s="0" t="s">
        <v>210</v>
      </c>
      <c r="E4569" s="0" t="n">
        <v>2036</v>
      </c>
      <c r="F4569" s="5" t="n">
        <v>0.0644474272</v>
      </c>
      <c r="G4569" s="11" t="n">
        <v>1</v>
      </c>
      <c r="H4569" s="5" t="n">
        <v>0.0644474272</v>
      </c>
      <c r="I4569" s="5" t="n">
        <v>0</v>
      </c>
    </row>
    <row r="4570" customFormat="false" ht="14.25" hidden="false" customHeight="false" outlineLevel="0" collapsed="false">
      <c r="A4570" s="0" t="s">
        <v>107</v>
      </c>
      <c r="B4570" s="0" t="s">
        <v>108</v>
      </c>
      <c r="C4570" s="0" t="s">
        <v>76</v>
      </c>
      <c r="D4570" s="0" t="s">
        <v>210</v>
      </c>
      <c r="E4570" s="0" t="n">
        <v>2036</v>
      </c>
      <c r="F4570" s="5" t="n">
        <v>0</v>
      </c>
      <c r="G4570" s="11" t="n">
        <v>1</v>
      </c>
      <c r="H4570" s="5" t="n">
        <v>0</v>
      </c>
      <c r="I4570" s="5" t="n">
        <v>0</v>
      </c>
    </row>
    <row r="4571" customFormat="false" ht="14.25" hidden="false" customHeight="false" outlineLevel="0" collapsed="false">
      <c r="A4571" s="0" t="s">
        <v>107</v>
      </c>
      <c r="B4571" s="0" t="s">
        <v>108</v>
      </c>
      <c r="C4571" s="0" t="s">
        <v>76</v>
      </c>
      <c r="D4571" s="0" t="s">
        <v>210</v>
      </c>
      <c r="E4571" s="0" t="n">
        <v>2037</v>
      </c>
      <c r="F4571" s="5" t="n">
        <v>0.0649416768</v>
      </c>
      <c r="G4571" s="11" t="n">
        <v>1</v>
      </c>
      <c r="H4571" s="5" t="n">
        <v>0.0649416768</v>
      </c>
      <c r="I4571" s="5" t="n">
        <v>0</v>
      </c>
    </row>
    <row r="4572" customFormat="false" ht="14.25" hidden="false" customHeight="false" outlineLevel="0" collapsed="false">
      <c r="A4572" s="0" t="s">
        <v>107</v>
      </c>
      <c r="B4572" s="0" t="s">
        <v>108</v>
      </c>
      <c r="C4572" s="0" t="s">
        <v>76</v>
      </c>
      <c r="D4572" s="0" t="s">
        <v>210</v>
      </c>
      <c r="E4572" s="0" t="n">
        <v>2037</v>
      </c>
      <c r="F4572" s="5" t="n">
        <v>0</v>
      </c>
      <c r="G4572" s="11" t="n">
        <v>1</v>
      </c>
      <c r="H4572" s="5" t="n">
        <v>0</v>
      </c>
      <c r="I4572" s="5" t="n">
        <v>0</v>
      </c>
    </row>
    <row r="4573" customFormat="false" ht="14.25" hidden="false" customHeight="false" outlineLevel="0" collapsed="false">
      <c r="A4573" s="0" t="s">
        <v>107</v>
      </c>
      <c r="B4573" s="0" t="s">
        <v>108</v>
      </c>
      <c r="C4573" s="0" t="s">
        <v>76</v>
      </c>
      <c r="D4573" s="0" t="s">
        <v>210</v>
      </c>
      <c r="E4573" s="0" t="n">
        <v>2038</v>
      </c>
      <c r="F4573" s="5" t="n">
        <v>0.0652749552</v>
      </c>
      <c r="G4573" s="11" t="n">
        <v>1</v>
      </c>
      <c r="H4573" s="5" t="n">
        <v>0.0652749552</v>
      </c>
      <c r="I4573" s="5" t="n">
        <v>0</v>
      </c>
    </row>
    <row r="4574" customFormat="false" ht="14.25" hidden="false" customHeight="false" outlineLevel="0" collapsed="false">
      <c r="A4574" s="0" t="s">
        <v>107</v>
      </c>
      <c r="B4574" s="0" t="s">
        <v>108</v>
      </c>
      <c r="C4574" s="0" t="s">
        <v>76</v>
      </c>
      <c r="D4574" s="0" t="s">
        <v>210</v>
      </c>
      <c r="E4574" s="0" t="n">
        <v>2038</v>
      </c>
      <c r="F4574" s="5" t="n">
        <v>0</v>
      </c>
      <c r="G4574" s="11" t="n">
        <v>1</v>
      </c>
      <c r="H4574" s="5" t="n">
        <v>0</v>
      </c>
      <c r="I4574" s="5" t="n">
        <v>0</v>
      </c>
    </row>
    <row r="4575" customFormat="false" ht="14.25" hidden="false" customHeight="false" outlineLevel="0" collapsed="false">
      <c r="A4575" s="0" t="s">
        <v>107</v>
      </c>
      <c r="B4575" s="0" t="s">
        <v>108</v>
      </c>
      <c r="C4575" s="0" t="s">
        <v>76</v>
      </c>
      <c r="D4575" s="0" t="s">
        <v>210</v>
      </c>
      <c r="E4575" s="0" t="n">
        <v>2039</v>
      </c>
      <c r="F4575" s="5" t="n">
        <v>0.0657306624</v>
      </c>
      <c r="G4575" s="11" t="n">
        <v>1</v>
      </c>
      <c r="H4575" s="5" t="n">
        <v>0.0657306624</v>
      </c>
      <c r="I4575" s="5" t="n">
        <v>0</v>
      </c>
    </row>
    <row r="4576" customFormat="false" ht="14.25" hidden="false" customHeight="false" outlineLevel="0" collapsed="false">
      <c r="A4576" s="0" t="s">
        <v>107</v>
      </c>
      <c r="B4576" s="0" t="s">
        <v>108</v>
      </c>
      <c r="C4576" s="0" t="s">
        <v>76</v>
      </c>
      <c r="D4576" s="0" t="s">
        <v>210</v>
      </c>
      <c r="E4576" s="0" t="n">
        <v>2039</v>
      </c>
      <c r="F4576" s="5" t="n">
        <v>0</v>
      </c>
      <c r="G4576" s="11" t="n">
        <v>1</v>
      </c>
      <c r="H4576" s="5" t="n">
        <v>0</v>
      </c>
      <c r="I4576" s="5" t="n">
        <v>0</v>
      </c>
    </row>
    <row r="4577" customFormat="false" ht="14.25" hidden="false" customHeight="false" outlineLevel="0" collapsed="false">
      <c r="A4577" s="0" t="s">
        <v>107</v>
      </c>
      <c r="B4577" s="0" t="s">
        <v>108</v>
      </c>
      <c r="C4577" s="0" t="s">
        <v>76</v>
      </c>
      <c r="D4577" s="0" t="s">
        <v>210</v>
      </c>
      <c r="E4577" s="0" t="n">
        <v>2040</v>
      </c>
      <c r="F4577" s="5" t="n">
        <v>0.066020864</v>
      </c>
      <c r="G4577" s="11" t="n">
        <v>1</v>
      </c>
      <c r="H4577" s="5" t="n">
        <v>0.066020864</v>
      </c>
      <c r="I4577" s="5" t="n">
        <v>0</v>
      </c>
    </row>
    <row r="4578" customFormat="false" ht="14.25" hidden="false" customHeight="false" outlineLevel="0" collapsed="false">
      <c r="A4578" s="0" t="s">
        <v>107</v>
      </c>
      <c r="B4578" s="0" t="s">
        <v>108</v>
      </c>
      <c r="C4578" s="0" t="s">
        <v>76</v>
      </c>
      <c r="D4578" s="0" t="s">
        <v>210</v>
      </c>
      <c r="E4578" s="0" t="n">
        <v>2040</v>
      </c>
      <c r="F4578" s="5" t="n">
        <v>0</v>
      </c>
      <c r="G4578" s="11" t="n">
        <v>1</v>
      </c>
      <c r="H4578" s="5" t="n">
        <v>0</v>
      </c>
      <c r="I4578" s="5" t="n">
        <v>0</v>
      </c>
    </row>
    <row r="4579" customFormat="false" ht="14.25" hidden="false" customHeight="false" outlineLevel="0" collapsed="false">
      <c r="A4579" s="0" t="s">
        <v>107</v>
      </c>
      <c r="B4579" s="0" t="s">
        <v>108</v>
      </c>
      <c r="C4579" s="0" t="s">
        <v>79</v>
      </c>
      <c r="D4579" s="0" t="s">
        <v>211</v>
      </c>
      <c r="E4579" s="0" t="n">
        <v>2024</v>
      </c>
      <c r="F4579" s="5" t="n">
        <v>0</v>
      </c>
      <c r="G4579" s="11" t="n">
        <v>0.05</v>
      </c>
      <c r="H4579" s="5" t="n">
        <v>0</v>
      </c>
      <c r="I4579" s="5" t="n">
        <v>0</v>
      </c>
    </row>
    <row r="4580" customFormat="false" ht="14.25" hidden="false" customHeight="false" outlineLevel="0" collapsed="false">
      <c r="A4580" s="0" t="s">
        <v>107</v>
      </c>
      <c r="B4580" s="0" t="s">
        <v>108</v>
      </c>
      <c r="C4580" s="0" t="s">
        <v>79</v>
      </c>
      <c r="D4580" s="0" t="s">
        <v>211</v>
      </c>
      <c r="E4580" s="0" t="n">
        <v>2025</v>
      </c>
      <c r="F4580" s="5" t="n">
        <v>4.39531152457516</v>
      </c>
      <c r="G4580" s="11" t="n">
        <v>0.05</v>
      </c>
      <c r="H4580" s="5" t="n">
        <v>0.219765576228758</v>
      </c>
      <c r="I4580" s="5" t="n">
        <v>4.17554594834641</v>
      </c>
    </row>
    <row r="4581" customFormat="false" ht="14.25" hidden="false" customHeight="false" outlineLevel="0" collapsed="false">
      <c r="A4581" s="0" t="s">
        <v>107</v>
      </c>
      <c r="B4581" s="0" t="s">
        <v>108</v>
      </c>
      <c r="C4581" s="0" t="s">
        <v>79</v>
      </c>
      <c r="D4581" s="0" t="s">
        <v>211</v>
      </c>
      <c r="E4581" s="0" t="n">
        <v>2026</v>
      </c>
      <c r="F4581" s="5" t="n">
        <v>4.34320505630532</v>
      </c>
      <c r="G4581" s="11" t="n">
        <v>0.05</v>
      </c>
      <c r="H4581" s="5" t="n">
        <v>0.217160252815266</v>
      </c>
      <c r="I4581" s="5" t="n">
        <v>4.12604480349006</v>
      </c>
    </row>
    <row r="4582" customFormat="false" ht="14.25" hidden="false" customHeight="false" outlineLevel="0" collapsed="false">
      <c r="A4582" s="0" t="s">
        <v>107</v>
      </c>
      <c r="B4582" s="0" t="s">
        <v>108</v>
      </c>
      <c r="C4582" s="0" t="s">
        <v>79</v>
      </c>
      <c r="D4582" s="0" t="s">
        <v>211</v>
      </c>
      <c r="E4582" s="0" t="n">
        <v>2027</v>
      </c>
      <c r="F4582" s="5" t="n">
        <v>4.30571208756045</v>
      </c>
      <c r="G4582" s="11" t="n">
        <v>0.05</v>
      </c>
      <c r="H4582" s="5" t="n">
        <v>0.215285604378023</v>
      </c>
      <c r="I4582" s="5" t="n">
        <v>4.09042648318243</v>
      </c>
    </row>
    <row r="4583" customFormat="false" ht="14.25" hidden="false" customHeight="false" outlineLevel="0" collapsed="false">
      <c r="A4583" s="0" t="s">
        <v>107</v>
      </c>
      <c r="B4583" s="0" t="s">
        <v>108</v>
      </c>
      <c r="C4583" s="0" t="s">
        <v>79</v>
      </c>
      <c r="D4583" s="0" t="s">
        <v>211</v>
      </c>
      <c r="E4583" s="0" t="n">
        <v>2028</v>
      </c>
      <c r="F4583" s="5" t="n">
        <v>4.27042812629539</v>
      </c>
      <c r="G4583" s="11" t="n">
        <v>0.05</v>
      </c>
      <c r="H4583" s="5" t="n">
        <v>0.213521406314769</v>
      </c>
      <c r="I4583" s="5" t="n">
        <v>4.05690671998062</v>
      </c>
    </row>
    <row r="4584" customFormat="false" ht="14.25" hidden="false" customHeight="false" outlineLevel="0" collapsed="false">
      <c r="A4584" s="0" t="s">
        <v>107</v>
      </c>
      <c r="B4584" s="0" t="s">
        <v>108</v>
      </c>
      <c r="C4584" s="0" t="s">
        <v>79</v>
      </c>
      <c r="D4584" s="0" t="s">
        <v>211</v>
      </c>
      <c r="E4584" s="0" t="n">
        <v>2029</v>
      </c>
      <c r="F4584" s="5" t="n">
        <v>4.24973804488715</v>
      </c>
      <c r="G4584" s="11" t="n">
        <v>0.05</v>
      </c>
      <c r="H4584" s="5" t="n">
        <v>0.212486902244357</v>
      </c>
      <c r="I4584" s="5" t="n">
        <v>4.03725114264279</v>
      </c>
    </row>
    <row r="4585" customFormat="false" ht="14.25" hidden="false" customHeight="false" outlineLevel="0" collapsed="false">
      <c r="A4585" s="0" t="s">
        <v>107</v>
      </c>
      <c r="B4585" s="0" t="s">
        <v>108</v>
      </c>
      <c r="C4585" s="0" t="s">
        <v>79</v>
      </c>
      <c r="D4585" s="0" t="s">
        <v>211</v>
      </c>
      <c r="E4585" s="0" t="n">
        <v>2030</v>
      </c>
      <c r="F4585" s="5" t="n">
        <v>4.2454733485668</v>
      </c>
      <c r="G4585" s="11" t="n">
        <v>0.05</v>
      </c>
      <c r="H4585" s="5" t="n">
        <v>0.21227366742834</v>
      </c>
      <c r="I4585" s="5" t="n">
        <v>4.03319968113846</v>
      </c>
    </row>
    <row r="4586" customFormat="false" ht="14.25" hidden="false" customHeight="false" outlineLevel="0" collapsed="false">
      <c r="A4586" s="0" t="s">
        <v>107</v>
      </c>
      <c r="B4586" s="0" t="s">
        <v>108</v>
      </c>
      <c r="C4586" s="0" t="s">
        <v>79</v>
      </c>
      <c r="D4586" s="0" t="s">
        <v>211</v>
      </c>
      <c r="E4586" s="0" t="n">
        <v>2031</v>
      </c>
      <c r="F4586" s="5" t="n">
        <v>4.21158581978477</v>
      </c>
      <c r="G4586" s="11" t="n">
        <v>0.05</v>
      </c>
      <c r="H4586" s="5" t="n">
        <v>0.210579290989238</v>
      </c>
      <c r="I4586" s="5" t="n">
        <v>4.00100652879553</v>
      </c>
    </row>
    <row r="4587" customFormat="false" ht="14.25" hidden="false" customHeight="false" outlineLevel="0" collapsed="false">
      <c r="A4587" s="0" t="s">
        <v>107</v>
      </c>
      <c r="B4587" s="0" t="s">
        <v>108</v>
      </c>
      <c r="C4587" s="0" t="s">
        <v>79</v>
      </c>
      <c r="D4587" s="0" t="s">
        <v>211</v>
      </c>
      <c r="E4587" s="0" t="n">
        <v>2032</v>
      </c>
      <c r="F4587" s="5" t="n">
        <v>4.189119685987</v>
      </c>
      <c r="G4587" s="11" t="n">
        <v>0.05</v>
      </c>
      <c r="H4587" s="5" t="n">
        <v>0.20945598429935</v>
      </c>
      <c r="I4587" s="5" t="n">
        <v>3.97966370168765</v>
      </c>
    </row>
    <row r="4588" customFormat="false" ht="14.25" hidden="false" customHeight="false" outlineLevel="0" collapsed="false">
      <c r="A4588" s="0" t="s">
        <v>107</v>
      </c>
      <c r="B4588" s="0" t="s">
        <v>108</v>
      </c>
      <c r="C4588" s="0" t="s">
        <v>79</v>
      </c>
      <c r="D4588" s="0" t="s">
        <v>211</v>
      </c>
      <c r="E4588" s="0" t="n">
        <v>2033</v>
      </c>
      <c r="F4588" s="5" t="n">
        <v>4.20467007510672</v>
      </c>
      <c r="G4588" s="11" t="n">
        <v>0.05</v>
      </c>
      <c r="H4588" s="5" t="n">
        <v>0.210233503755336</v>
      </c>
      <c r="I4588" s="5" t="n">
        <v>3.99443657135139</v>
      </c>
    </row>
    <row r="4589" customFormat="false" ht="14.25" hidden="false" customHeight="false" outlineLevel="0" collapsed="false">
      <c r="A4589" s="0" t="s">
        <v>107</v>
      </c>
      <c r="B4589" s="0" t="s">
        <v>108</v>
      </c>
      <c r="C4589" s="0" t="s">
        <v>79</v>
      </c>
      <c r="D4589" s="0" t="s">
        <v>211</v>
      </c>
      <c r="E4589" s="0" t="n">
        <v>2034</v>
      </c>
      <c r="F4589" s="5" t="n">
        <v>4.24177024082842</v>
      </c>
      <c r="G4589" s="11" t="n">
        <v>0.05</v>
      </c>
      <c r="H4589" s="5" t="n">
        <v>0.212088512041421</v>
      </c>
      <c r="I4589" s="5" t="n">
        <v>4.029681728787</v>
      </c>
    </row>
    <row r="4590" customFormat="false" ht="14.25" hidden="false" customHeight="false" outlineLevel="0" collapsed="false">
      <c r="A4590" s="0" t="s">
        <v>107</v>
      </c>
      <c r="B4590" s="0" t="s">
        <v>108</v>
      </c>
      <c r="C4590" s="0" t="s">
        <v>79</v>
      </c>
      <c r="D4590" s="0" t="s">
        <v>211</v>
      </c>
      <c r="E4590" s="0" t="n">
        <v>2035</v>
      </c>
      <c r="F4590" s="5" t="n">
        <v>4.25032018430942</v>
      </c>
      <c r="G4590" s="11" t="n">
        <v>0.05</v>
      </c>
      <c r="H4590" s="5" t="n">
        <v>0.212516009215471</v>
      </c>
      <c r="I4590" s="5" t="n">
        <v>4.03780417509395</v>
      </c>
    </row>
    <row r="4591" customFormat="false" ht="14.25" hidden="false" customHeight="false" outlineLevel="0" collapsed="false">
      <c r="A4591" s="0" t="s">
        <v>107</v>
      </c>
      <c r="B4591" s="0" t="s">
        <v>108</v>
      </c>
      <c r="C4591" s="0" t="s">
        <v>79</v>
      </c>
      <c r="D4591" s="0" t="s">
        <v>211</v>
      </c>
      <c r="E4591" s="0" t="n">
        <v>2036</v>
      </c>
      <c r="F4591" s="5" t="n">
        <v>4.2877244569183</v>
      </c>
      <c r="G4591" s="11" t="n">
        <v>0.05</v>
      </c>
      <c r="H4591" s="5" t="n">
        <v>0.214386222845915</v>
      </c>
      <c r="I4591" s="5" t="n">
        <v>4.07333823407238</v>
      </c>
    </row>
    <row r="4592" customFormat="false" ht="14.25" hidden="false" customHeight="false" outlineLevel="0" collapsed="false">
      <c r="A4592" s="0" t="s">
        <v>107</v>
      </c>
      <c r="B4592" s="0" t="s">
        <v>108</v>
      </c>
      <c r="C4592" s="0" t="s">
        <v>79</v>
      </c>
      <c r="D4592" s="0" t="s">
        <v>211</v>
      </c>
      <c r="E4592" s="0" t="n">
        <v>2037</v>
      </c>
      <c r="F4592" s="5" t="n">
        <v>4.32535624399174</v>
      </c>
      <c r="G4592" s="11" t="n">
        <v>0.05</v>
      </c>
      <c r="H4592" s="5" t="n">
        <v>0.216267812199587</v>
      </c>
      <c r="I4592" s="5" t="n">
        <v>4.10908843179216</v>
      </c>
    </row>
    <row r="4593" customFormat="false" ht="14.25" hidden="false" customHeight="false" outlineLevel="0" collapsed="false">
      <c r="A4593" s="0" t="s">
        <v>107</v>
      </c>
      <c r="B4593" s="0" t="s">
        <v>108</v>
      </c>
      <c r="C4593" s="0" t="s">
        <v>79</v>
      </c>
      <c r="D4593" s="0" t="s">
        <v>211</v>
      </c>
      <c r="E4593" s="0" t="n">
        <v>2038</v>
      </c>
      <c r="F4593" s="5" t="n">
        <v>4.36324323294871</v>
      </c>
      <c r="G4593" s="11" t="n">
        <v>0.05</v>
      </c>
      <c r="H4593" s="5" t="n">
        <v>0.218162161647435</v>
      </c>
      <c r="I4593" s="5" t="n">
        <v>4.14508107130127</v>
      </c>
    </row>
    <row r="4594" customFormat="false" ht="14.25" hidden="false" customHeight="false" outlineLevel="0" collapsed="false">
      <c r="A4594" s="0" t="s">
        <v>107</v>
      </c>
      <c r="B4594" s="0" t="s">
        <v>108</v>
      </c>
      <c r="C4594" s="0" t="s">
        <v>79</v>
      </c>
      <c r="D4594" s="0" t="s">
        <v>211</v>
      </c>
      <c r="E4594" s="0" t="n">
        <v>2039</v>
      </c>
      <c r="F4594" s="5" t="n">
        <v>4.40136458080413</v>
      </c>
      <c r="G4594" s="11" t="n">
        <v>0.05</v>
      </c>
      <c r="H4594" s="5" t="n">
        <v>0.220068229040206</v>
      </c>
      <c r="I4594" s="5" t="n">
        <v>4.18129635176392</v>
      </c>
    </row>
    <row r="4595" customFormat="false" ht="14.25" hidden="false" customHeight="false" outlineLevel="0" collapsed="false">
      <c r="A4595" s="0" t="s">
        <v>107</v>
      </c>
      <c r="B4595" s="0" t="s">
        <v>108</v>
      </c>
      <c r="C4595" s="0" t="s">
        <v>79</v>
      </c>
      <c r="D4595" s="0" t="s">
        <v>211</v>
      </c>
      <c r="E4595" s="0" t="n">
        <v>2040</v>
      </c>
      <c r="F4595" s="5" t="n">
        <v>4.43966775148007</v>
      </c>
      <c r="G4595" s="11" t="n">
        <v>0.05</v>
      </c>
      <c r="H4595" s="5" t="n">
        <v>0.221983387574003</v>
      </c>
      <c r="I4595" s="5" t="n">
        <v>4.21768436390607</v>
      </c>
    </row>
    <row r="4596" customFormat="false" ht="14.25" hidden="false" customHeight="false" outlineLevel="0" collapsed="false">
      <c r="A4596" s="0" t="s">
        <v>107</v>
      </c>
      <c r="B4596" s="0" t="s">
        <v>108</v>
      </c>
      <c r="C4596" s="0" t="s">
        <v>79</v>
      </c>
      <c r="D4596" s="0" t="s">
        <v>210</v>
      </c>
      <c r="E4596" s="0" t="n">
        <v>2024</v>
      </c>
      <c r="F4596" s="5" t="n">
        <v>0</v>
      </c>
      <c r="G4596" s="11" t="n">
        <v>0.1665</v>
      </c>
      <c r="H4596" s="5" t="n">
        <v>0</v>
      </c>
      <c r="I4596" s="5" t="n">
        <v>0</v>
      </c>
    </row>
    <row r="4597" customFormat="false" ht="14.25" hidden="false" customHeight="false" outlineLevel="0" collapsed="false">
      <c r="A4597" s="0" t="s">
        <v>107</v>
      </c>
      <c r="B4597" s="0" t="s">
        <v>108</v>
      </c>
      <c r="C4597" s="0" t="s">
        <v>79</v>
      </c>
      <c r="D4597" s="0" t="s">
        <v>210</v>
      </c>
      <c r="E4597" s="0" t="n">
        <v>2024</v>
      </c>
      <c r="F4597" s="5" t="n">
        <v>0</v>
      </c>
      <c r="G4597" s="11" t="n">
        <v>0.1665</v>
      </c>
      <c r="H4597" s="5" t="n">
        <v>0</v>
      </c>
      <c r="I4597" s="5" t="n">
        <v>0</v>
      </c>
    </row>
    <row r="4598" customFormat="false" ht="14.25" hidden="false" customHeight="false" outlineLevel="0" collapsed="false">
      <c r="A4598" s="0" t="s">
        <v>107</v>
      </c>
      <c r="B4598" s="0" t="s">
        <v>108</v>
      </c>
      <c r="C4598" s="0" t="s">
        <v>79</v>
      </c>
      <c r="D4598" s="0" t="s">
        <v>210</v>
      </c>
      <c r="E4598" s="0" t="n">
        <v>2024</v>
      </c>
      <c r="F4598" s="5" t="n">
        <v>0</v>
      </c>
      <c r="G4598" s="11" t="n">
        <v>0.1665</v>
      </c>
      <c r="H4598" s="5" t="n">
        <v>0</v>
      </c>
      <c r="I4598" s="5" t="n">
        <v>0</v>
      </c>
    </row>
    <row r="4599" customFormat="false" ht="14.25" hidden="false" customHeight="false" outlineLevel="0" collapsed="false">
      <c r="A4599" s="0" t="s">
        <v>107</v>
      </c>
      <c r="B4599" s="0" t="s">
        <v>108</v>
      </c>
      <c r="C4599" s="0" t="s">
        <v>79</v>
      </c>
      <c r="D4599" s="0" t="s">
        <v>210</v>
      </c>
      <c r="E4599" s="0" t="n">
        <v>2025</v>
      </c>
      <c r="F4599" s="5" t="n">
        <v>0.842257916840076</v>
      </c>
      <c r="G4599" s="11" t="n">
        <v>0.1658</v>
      </c>
      <c r="H4599" s="5" t="n">
        <v>0.139646362612085</v>
      </c>
      <c r="I4599" s="5" t="n">
        <v>0.702611554227991</v>
      </c>
    </row>
    <row r="4600" customFormat="false" ht="14.25" hidden="false" customHeight="false" outlineLevel="0" collapsed="false">
      <c r="A4600" s="0" t="s">
        <v>107</v>
      </c>
      <c r="B4600" s="0" t="s">
        <v>108</v>
      </c>
      <c r="C4600" s="0" t="s">
        <v>79</v>
      </c>
      <c r="D4600" s="0" t="s">
        <v>210</v>
      </c>
      <c r="E4600" s="0" t="n">
        <v>2025</v>
      </c>
      <c r="F4600" s="5" t="n">
        <v>1.79756756779362</v>
      </c>
      <c r="G4600" s="11" t="n">
        <v>0.1658</v>
      </c>
      <c r="H4600" s="5" t="n">
        <v>0.298036702740181</v>
      </c>
      <c r="I4600" s="5" t="n">
        <v>1.49953086505343</v>
      </c>
    </row>
    <row r="4601" customFormat="false" ht="14.25" hidden="false" customHeight="false" outlineLevel="0" collapsed="false">
      <c r="A4601" s="0" t="s">
        <v>107</v>
      </c>
      <c r="B4601" s="0" t="s">
        <v>108</v>
      </c>
      <c r="C4601" s="0" t="s">
        <v>79</v>
      </c>
      <c r="D4601" s="0" t="s">
        <v>210</v>
      </c>
      <c r="E4601" s="0" t="n">
        <v>2025</v>
      </c>
      <c r="F4601" s="5" t="n">
        <v>10.5847107849143</v>
      </c>
      <c r="G4601" s="11" t="n">
        <v>0.1658</v>
      </c>
      <c r="H4601" s="5" t="n">
        <v>1.7549450481388</v>
      </c>
      <c r="I4601" s="5" t="n">
        <v>8.82976573677554</v>
      </c>
    </row>
    <row r="4602" customFormat="false" ht="14.25" hidden="false" customHeight="false" outlineLevel="0" collapsed="false">
      <c r="A4602" s="0" t="s">
        <v>107</v>
      </c>
      <c r="B4602" s="0" t="s">
        <v>108</v>
      </c>
      <c r="C4602" s="0" t="s">
        <v>79</v>
      </c>
      <c r="D4602" s="0" t="s">
        <v>210</v>
      </c>
      <c r="E4602" s="0" t="n">
        <v>2026</v>
      </c>
      <c r="F4602" s="5" t="n">
        <v>0.82441995477231</v>
      </c>
      <c r="G4602" s="11" t="n">
        <v>0.16538</v>
      </c>
      <c r="H4602" s="5" t="n">
        <v>0.136342572120245</v>
      </c>
      <c r="I4602" s="5" t="n">
        <v>0.688077382652065</v>
      </c>
    </row>
    <row r="4603" customFormat="false" ht="14.25" hidden="false" customHeight="false" outlineLevel="0" collapsed="false">
      <c r="A4603" s="0" t="s">
        <v>107</v>
      </c>
      <c r="B4603" s="0" t="s">
        <v>108</v>
      </c>
      <c r="C4603" s="0" t="s">
        <v>79</v>
      </c>
      <c r="D4603" s="0" t="s">
        <v>210</v>
      </c>
      <c r="E4603" s="0" t="n">
        <v>2026</v>
      </c>
      <c r="F4603" s="5" t="n">
        <v>1.82940781779891</v>
      </c>
      <c r="G4603" s="11" t="n">
        <v>0.16538</v>
      </c>
      <c r="H4603" s="5" t="n">
        <v>0.302547464907584</v>
      </c>
      <c r="I4603" s="5" t="n">
        <v>1.52686035289133</v>
      </c>
    </row>
    <row r="4604" customFormat="false" ht="14.25" hidden="false" customHeight="false" outlineLevel="0" collapsed="false">
      <c r="A4604" s="0" t="s">
        <v>107</v>
      </c>
      <c r="B4604" s="0" t="s">
        <v>108</v>
      </c>
      <c r="C4604" s="0" t="s">
        <v>79</v>
      </c>
      <c r="D4604" s="0" t="s">
        <v>210</v>
      </c>
      <c r="E4604" s="0" t="n">
        <v>2026</v>
      </c>
      <c r="F4604" s="5" t="n">
        <v>10.4675994170547</v>
      </c>
      <c r="G4604" s="11" t="n">
        <v>0.16538</v>
      </c>
      <c r="H4604" s="5" t="n">
        <v>1.7311315915925</v>
      </c>
      <c r="I4604" s="5" t="n">
        <v>8.73646782546217</v>
      </c>
    </row>
    <row r="4605" customFormat="false" ht="14.25" hidden="false" customHeight="false" outlineLevel="0" collapsed="false">
      <c r="A4605" s="0" t="s">
        <v>107</v>
      </c>
      <c r="B4605" s="0" t="s">
        <v>108</v>
      </c>
      <c r="C4605" s="0" t="s">
        <v>79</v>
      </c>
      <c r="D4605" s="0" t="s">
        <v>210</v>
      </c>
      <c r="E4605" s="0" t="n">
        <v>2027</v>
      </c>
      <c r="F4605" s="5" t="n">
        <v>0.814769776720248</v>
      </c>
      <c r="G4605" s="11" t="n">
        <v>0.16496</v>
      </c>
      <c r="H4605" s="5" t="n">
        <v>0.134404422367772</v>
      </c>
      <c r="I4605" s="5" t="n">
        <v>0.680365354352476</v>
      </c>
    </row>
    <row r="4606" customFormat="false" ht="14.25" hidden="false" customHeight="false" outlineLevel="0" collapsed="false">
      <c r="A4606" s="0" t="s">
        <v>107</v>
      </c>
      <c r="B4606" s="0" t="s">
        <v>108</v>
      </c>
      <c r="C4606" s="0" t="s">
        <v>79</v>
      </c>
      <c r="D4606" s="0" t="s">
        <v>210</v>
      </c>
      <c r="E4606" s="0" t="n">
        <v>2027</v>
      </c>
      <c r="F4606" s="5" t="n">
        <v>1.88581012846496</v>
      </c>
      <c r="G4606" s="11" t="n">
        <v>0.16496</v>
      </c>
      <c r="H4606" s="5" t="n">
        <v>0.311083238791579</v>
      </c>
      <c r="I4606" s="5" t="n">
        <v>1.57472688967338</v>
      </c>
    </row>
    <row r="4607" customFormat="false" ht="14.25" hidden="false" customHeight="false" outlineLevel="0" collapsed="false">
      <c r="A4607" s="0" t="s">
        <v>107</v>
      </c>
      <c r="B4607" s="0" t="s">
        <v>108</v>
      </c>
      <c r="C4607" s="0" t="s">
        <v>79</v>
      </c>
      <c r="D4607" s="0" t="s">
        <v>210</v>
      </c>
      <c r="E4607" s="0" t="n">
        <v>2027</v>
      </c>
      <c r="F4607" s="5" t="n">
        <v>10.5392912192408</v>
      </c>
      <c r="G4607" s="11" t="n">
        <v>0.16496</v>
      </c>
      <c r="H4607" s="5" t="n">
        <v>1.73856147952596</v>
      </c>
      <c r="I4607" s="5" t="n">
        <v>8.8007297397148</v>
      </c>
    </row>
    <row r="4608" customFormat="false" ht="14.25" hidden="false" customHeight="false" outlineLevel="0" collapsed="false">
      <c r="A4608" s="0" t="s">
        <v>107</v>
      </c>
      <c r="B4608" s="0" t="s">
        <v>108</v>
      </c>
      <c r="C4608" s="0" t="s">
        <v>79</v>
      </c>
      <c r="D4608" s="0" t="s">
        <v>210</v>
      </c>
      <c r="E4608" s="0" t="n">
        <v>2028</v>
      </c>
      <c r="F4608" s="5" t="n">
        <v>0.811968536589905</v>
      </c>
      <c r="G4608" s="11" t="n">
        <v>0.16454</v>
      </c>
      <c r="H4608" s="5" t="n">
        <v>0.133601303010503</v>
      </c>
      <c r="I4608" s="5" t="n">
        <v>0.678367233579402</v>
      </c>
    </row>
    <row r="4609" customFormat="false" ht="14.25" hidden="false" customHeight="false" outlineLevel="0" collapsed="false">
      <c r="A4609" s="0" t="s">
        <v>107</v>
      </c>
      <c r="B4609" s="0" t="s">
        <v>108</v>
      </c>
      <c r="C4609" s="0" t="s">
        <v>79</v>
      </c>
      <c r="D4609" s="0" t="s">
        <v>210</v>
      </c>
      <c r="E4609" s="0" t="n">
        <v>2028</v>
      </c>
      <c r="F4609" s="5" t="n">
        <v>1.92257517769981</v>
      </c>
      <c r="G4609" s="11" t="n">
        <v>0.16454</v>
      </c>
      <c r="H4609" s="5" t="n">
        <v>0.316340519738727</v>
      </c>
      <c r="I4609" s="5" t="n">
        <v>1.60623465796108</v>
      </c>
    </row>
    <row r="4610" customFormat="false" ht="14.25" hidden="false" customHeight="false" outlineLevel="0" collapsed="false">
      <c r="A4610" s="0" t="s">
        <v>107</v>
      </c>
      <c r="B4610" s="0" t="s">
        <v>108</v>
      </c>
      <c r="C4610" s="0" t="s">
        <v>79</v>
      </c>
      <c r="D4610" s="0" t="s">
        <v>210</v>
      </c>
      <c r="E4610" s="0" t="n">
        <v>2028</v>
      </c>
      <c r="F4610" s="5" t="n">
        <v>10.5981019603037</v>
      </c>
      <c r="G4610" s="11" t="n">
        <v>0.16454</v>
      </c>
      <c r="H4610" s="5" t="n">
        <v>1.74381169654837</v>
      </c>
      <c r="I4610" s="5" t="n">
        <v>8.85429026375532</v>
      </c>
    </row>
    <row r="4611" customFormat="false" ht="14.25" hidden="false" customHeight="false" outlineLevel="0" collapsed="false">
      <c r="A4611" s="0" t="s">
        <v>107</v>
      </c>
      <c r="B4611" s="0" t="s">
        <v>108</v>
      </c>
      <c r="C4611" s="0" t="s">
        <v>79</v>
      </c>
      <c r="D4611" s="0" t="s">
        <v>210</v>
      </c>
      <c r="E4611" s="0" t="n">
        <v>2029</v>
      </c>
      <c r="F4611" s="5" t="n">
        <v>0.802687628830408</v>
      </c>
      <c r="G4611" s="11" t="n">
        <v>0.16412</v>
      </c>
      <c r="H4611" s="5" t="n">
        <v>0.131737093643647</v>
      </c>
      <c r="I4611" s="5" t="n">
        <v>0.670950535186762</v>
      </c>
    </row>
    <row r="4612" customFormat="false" ht="14.25" hidden="false" customHeight="false" outlineLevel="0" collapsed="false">
      <c r="A4612" s="0" t="s">
        <v>107</v>
      </c>
      <c r="B4612" s="0" t="s">
        <v>108</v>
      </c>
      <c r="C4612" s="0" t="s">
        <v>79</v>
      </c>
      <c r="D4612" s="0" t="s">
        <v>210</v>
      </c>
      <c r="E4612" s="0" t="n">
        <v>2029</v>
      </c>
      <c r="F4612" s="5" t="n">
        <v>1.98829008756455</v>
      </c>
      <c r="G4612" s="11" t="n">
        <v>0.16412</v>
      </c>
      <c r="H4612" s="5" t="n">
        <v>0.326318169171094</v>
      </c>
      <c r="I4612" s="5" t="n">
        <v>1.66197191839345</v>
      </c>
    </row>
    <row r="4613" customFormat="false" ht="14.25" hidden="false" customHeight="false" outlineLevel="0" collapsed="false">
      <c r="A4613" s="0" t="s">
        <v>107</v>
      </c>
      <c r="B4613" s="0" t="s">
        <v>108</v>
      </c>
      <c r="C4613" s="0" t="s">
        <v>79</v>
      </c>
      <c r="D4613" s="0" t="s">
        <v>210</v>
      </c>
      <c r="E4613" s="0" t="n">
        <v>2029</v>
      </c>
      <c r="F4613" s="5" t="n">
        <v>10.8263081302262</v>
      </c>
      <c r="G4613" s="11" t="n">
        <v>0.16412</v>
      </c>
      <c r="H4613" s="5" t="n">
        <v>1.77681369033273</v>
      </c>
      <c r="I4613" s="5" t="n">
        <v>9.0494944398935</v>
      </c>
    </row>
    <row r="4614" customFormat="false" ht="14.25" hidden="false" customHeight="false" outlineLevel="0" collapsed="false">
      <c r="A4614" s="0" t="s">
        <v>107</v>
      </c>
      <c r="B4614" s="0" t="s">
        <v>108</v>
      </c>
      <c r="C4614" s="0" t="s">
        <v>79</v>
      </c>
      <c r="D4614" s="0" t="s">
        <v>210</v>
      </c>
      <c r="E4614" s="0" t="n">
        <v>2030</v>
      </c>
      <c r="F4614" s="5" t="n">
        <v>0.795832666074525</v>
      </c>
      <c r="G4614" s="11" t="n">
        <v>0.1637</v>
      </c>
      <c r="H4614" s="5" t="n">
        <v>0.1302778074364</v>
      </c>
      <c r="I4614" s="5" t="n">
        <v>0.665554858638126</v>
      </c>
    </row>
    <row r="4615" customFormat="false" ht="14.25" hidden="false" customHeight="false" outlineLevel="0" collapsed="false">
      <c r="A4615" s="0" t="s">
        <v>107</v>
      </c>
      <c r="B4615" s="0" t="s">
        <v>108</v>
      </c>
      <c r="C4615" s="0" t="s">
        <v>79</v>
      </c>
      <c r="D4615" s="0" t="s">
        <v>210</v>
      </c>
      <c r="E4615" s="0" t="n">
        <v>2030</v>
      </c>
      <c r="F4615" s="5" t="n">
        <v>2.05950286223022</v>
      </c>
      <c r="G4615" s="11" t="n">
        <v>0.1637</v>
      </c>
      <c r="H4615" s="5" t="n">
        <v>0.337140618547087</v>
      </c>
      <c r="I4615" s="5" t="n">
        <v>1.72236224368313</v>
      </c>
    </row>
    <row r="4616" customFormat="false" ht="14.25" hidden="false" customHeight="false" outlineLevel="0" collapsed="false">
      <c r="A4616" s="0" t="s">
        <v>107</v>
      </c>
      <c r="B4616" s="0" t="s">
        <v>108</v>
      </c>
      <c r="C4616" s="0" t="s">
        <v>79</v>
      </c>
      <c r="D4616" s="0" t="s">
        <v>210</v>
      </c>
      <c r="E4616" s="0" t="n">
        <v>2030</v>
      </c>
      <c r="F4616" s="5" t="n">
        <v>10.9835818430629</v>
      </c>
      <c r="G4616" s="11" t="n">
        <v>0.1637</v>
      </c>
      <c r="H4616" s="5" t="n">
        <v>1.7980123477094</v>
      </c>
      <c r="I4616" s="5" t="n">
        <v>9.18556949535354</v>
      </c>
    </row>
    <row r="4617" customFormat="false" ht="14.25" hidden="false" customHeight="false" outlineLevel="0" collapsed="false">
      <c r="A4617" s="0" t="s">
        <v>107</v>
      </c>
      <c r="B4617" s="0" t="s">
        <v>108</v>
      </c>
      <c r="C4617" s="0" t="s">
        <v>79</v>
      </c>
      <c r="D4617" s="0" t="s">
        <v>210</v>
      </c>
      <c r="E4617" s="0" t="n">
        <v>2031</v>
      </c>
      <c r="F4617" s="5" t="n">
        <v>0.783235781045157</v>
      </c>
      <c r="G4617" s="11" t="n">
        <v>0.16386</v>
      </c>
      <c r="H4617" s="5" t="n">
        <v>0.128341015082059</v>
      </c>
      <c r="I4617" s="5" t="n">
        <v>0.654894765963098</v>
      </c>
    </row>
    <row r="4618" customFormat="false" ht="14.25" hidden="false" customHeight="false" outlineLevel="0" collapsed="false">
      <c r="A4618" s="0" t="s">
        <v>107</v>
      </c>
      <c r="B4618" s="0" t="s">
        <v>108</v>
      </c>
      <c r="C4618" s="0" t="s">
        <v>79</v>
      </c>
      <c r="D4618" s="0" t="s">
        <v>210</v>
      </c>
      <c r="E4618" s="0" t="n">
        <v>2031</v>
      </c>
      <c r="F4618" s="5" t="n">
        <v>2.13662394457289</v>
      </c>
      <c r="G4618" s="11" t="n">
        <v>0.16386</v>
      </c>
      <c r="H4618" s="5" t="n">
        <v>0.350107199557714</v>
      </c>
      <c r="I4618" s="5" t="n">
        <v>1.78651674501518</v>
      </c>
    </row>
    <row r="4619" customFormat="false" ht="14.25" hidden="false" customHeight="false" outlineLevel="0" collapsed="false">
      <c r="A4619" s="0" t="s">
        <v>107</v>
      </c>
      <c r="B4619" s="0" t="s">
        <v>108</v>
      </c>
      <c r="C4619" s="0" t="s">
        <v>79</v>
      </c>
      <c r="D4619" s="0" t="s">
        <v>210</v>
      </c>
      <c r="E4619" s="0" t="n">
        <v>2031</v>
      </c>
      <c r="F4619" s="5" t="n">
        <v>11.0645760093654</v>
      </c>
      <c r="G4619" s="11" t="n">
        <v>0.16386</v>
      </c>
      <c r="H4619" s="5" t="n">
        <v>1.81304142489462</v>
      </c>
      <c r="I4619" s="5" t="n">
        <v>9.2515345844708</v>
      </c>
    </row>
    <row r="4620" customFormat="false" ht="14.25" hidden="false" customHeight="false" outlineLevel="0" collapsed="false">
      <c r="A4620" s="0" t="s">
        <v>107</v>
      </c>
      <c r="B4620" s="0" t="s">
        <v>108</v>
      </c>
      <c r="C4620" s="0" t="s">
        <v>79</v>
      </c>
      <c r="D4620" s="0" t="s">
        <v>210</v>
      </c>
      <c r="E4620" s="0" t="n">
        <v>2032</v>
      </c>
      <c r="F4620" s="5" t="n">
        <v>0.782184288760285</v>
      </c>
      <c r="G4620" s="11" t="n">
        <v>0.16402</v>
      </c>
      <c r="H4620" s="5" t="n">
        <v>0.128293867042462</v>
      </c>
      <c r="I4620" s="5" t="n">
        <v>0.653890421717823</v>
      </c>
    </row>
    <row r="4621" customFormat="false" ht="14.25" hidden="false" customHeight="false" outlineLevel="0" collapsed="false">
      <c r="A4621" s="0" t="s">
        <v>107</v>
      </c>
      <c r="B4621" s="0" t="s">
        <v>108</v>
      </c>
      <c r="C4621" s="0" t="s">
        <v>79</v>
      </c>
      <c r="D4621" s="0" t="s">
        <v>210</v>
      </c>
      <c r="E4621" s="0" t="n">
        <v>2032</v>
      </c>
      <c r="F4621" s="5" t="n">
        <v>2.22868391960391</v>
      </c>
      <c r="G4621" s="11" t="n">
        <v>0.16402</v>
      </c>
      <c r="H4621" s="5" t="n">
        <v>0.365548736493433</v>
      </c>
      <c r="I4621" s="5" t="n">
        <v>1.86313518311047</v>
      </c>
    </row>
    <row r="4622" customFormat="false" ht="14.25" hidden="false" customHeight="false" outlineLevel="0" collapsed="false">
      <c r="A4622" s="0" t="s">
        <v>107</v>
      </c>
      <c r="B4622" s="0" t="s">
        <v>108</v>
      </c>
      <c r="C4622" s="0" t="s">
        <v>79</v>
      </c>
      <c r="D4622" s="0" t="s">
        <v>210</v>
      </c>
      <c r="E4622" s="0" t="n">
        <v>2032</v>
      </c>
      <c r="F4622" s="5" t="n">
        <v>11.2244565113984</v>
      </c>
      <c r="G4622" s="11" t="n">
        <v>0.16402</v>
      </c>
      <c r="H4622" s="5" t="n">
        <v>1.84103535699956</v>
      </c>
      <c r="I4622" s="5" t="n">
        <v>9.38342115439882</v>
      </c>
    </row>
    <row r="4623" customFormat="false" ht="14.25" hidden="false" customHeight="false" outlineLevel="0" collapsed="false">
      <c r="A4623" s="0" t="s">
        <v>107</v>
      </c>
      <c r="B4623" s="0" t="s">
        <v>108</v>
      </c>
      <c r="C4623" s="0" t="s">
        <v>79</v>
      </c>
      <c r="D4623" s="0" t="s">
        <v>210</v>
      </c>
      <c r="E4623" s="0" t="n">
        <v>2033</v>
      </c>
      <c r="F4623" s="5" t="n">
        <v>0.784834775596678</v>
      </c>
      <c r="G4623" s="11" t="n">
        <v>0.16418</v>
      </c>
      <c r="H4623" s="5" t="n">
        <v>0.128854173457463</v>
      </c>
      <c r="I4623" s="5" t="n">
        <v>0.655980602139216</v>
      </c>
    </row>
    <row r="4624" customFormat="false" ht="14.25" hidden="false" customHeight="false" outlineLevel="0" collapsed="false">
      <c r="A4624" s="0" t="s">
        <v>107</v>
      </c>
      <c r="B4624" s="0" t="s">
        <v>108</v>
      </c>
      <c r="C4624" s="0" t="s">
        <v>79</v>
      </c>
      <c r="D4624" s="0" t="s">
        <v>210</v>
      </c>
      <c r="E4624" s="0" t="n">
        <v>2033</v>
      </c>
      <c r="F4624" s="5" t="n">
        <v>2.33470779137179</v>
      </c>
      <c r="G4624" s="11" t="n">
        <v>0.16418</v>
      </c>
      <c r="H4624" s="5" t="n">
        <v>0.383312325187421</v>
      </c>
      <c r="I4624" s="5" t="n">
        <v>1.95139546618437</v>
      </c>
    </row>
    <row r="4625" customFormat="false" ht="14.25" hidden="false" customHeight="false" outlineLevel="0" collapsed="false">
      <c r="A4625" s="0" t="s">
        <v>107</v>
      </c>
      <c r="B4625" s="0" t="s">
        <v>108</v>
      </c>
      <c r="C4625" s="0" t="s">
        <v>79</v>
      </c>
      <c r="D4625" s="0" t="s">
        <v>210</v>
      </c>
      <c r="E4625" s="0" t="n">
        <v>2033</v>
      </c>
      <c r="F4625" s="5" t="n">
        <v>11.4677202143494</v>
      </c>
      <c r="G4625" s="11" t="n">
        <v>0.16418</v>
      </c>
      <c r="H4625" s="5" t="n">
        <v>1.88277030479188</v>
      </c>
      <c r="I4625" s="5" t="n">
        <v>9.58494990955748</v>
      </c>
    </row>
    <row r="4626" customFormat="false" ht="14.25" hidden="false" customHeight="false" outlineLevel="0" collapsed="false">
      <c r="A4626" s="0" t="s">
        <v>107</v>
      </c>
      <c r="B4626" s="0" t="s">
        <v>108</v>
      </c>
      <c r="C4626" s="0" t="s">
        <v>79</v>
      </c>
      <c r="D4626" s="0" t="s">
        <v>210</v>
      </c>
      <c r="E4626" s="0" t="n">
        <v>2034</v>
      </c>
      <c r="F4626" s="5" t="n">
        <v>0.789545968172948</v>
      </c>
      <c r="G4626" s="11" t="n">
        <v>0.16434</v>
      </c>
      <c r="H4626" s="5" t="n">
        <v>0.129753984409542</v>
      </c>
      <c r="I4626" s="5" t="n">
        <v>0.659791983763406</v>
      </c>
    </row>
    <row r="4627" customFormat="false" ht="14.25" hidden="false" customHeight="false" outlineLevel="0" collapsed="false">
      <c r="A4627" s="0" t="s">
        <v>107</v>
      </c>
      <c r="B4627" s="0" t="s">
        <v>108</v>
      </c>
      <c r="C4627" s="0" t="s">
        <v>79</v>
      </c>
      <c r="D4627" s="0" t="s">
        <v>210</v>
      </c>
      <c r="E4627" s="0" t="n">
        <v>2034</v>
      </c>
      <c r="F4627" s="5" t="n">
        <v>2.44818294535333</v>
      </c>
      <c r="G4627" s="11" t="n">
        <v>0.16434</v>
      </c>
      <c r="H4627" s="5" t="n">
        <v>0.402334385239365</v>
      </c>
      <c r="I4627" s="5" t="n">
        <v>2.04584856011396</v>
      </c>
    </row>
    <row r="4628" customFormat="false" ht="14.25" hidden="false" customHeight="false" outlineLevel="0" collapsed="false">
      <c r="A4628" s="0" t="s">
        <v>107</v>
      </c>
      <c r="B4628" s="0" t="s">
        <v>108</v>
      </c>
      <c r="C4628" s="0" t="s">
        <v>79</v>
      </c>
      <c r="D4628" s="0" t="s">
        <v>210</v>
      </c>
      <c r="E4628" s="0" t="n">
        <v>2034</v>
      </c>
      <c r="F4628" s="5" t="n">
        <v>11.7517106690786</v>
      </c>
      <c r="G4628" s="11" t="n">
        <v>0.16434</v>
      </c>
      <c r="H4628" s="5" t="n">
        <v>1.93127613135638</v>
      </c>
      <c r="I4628" s="5" t="n">
        <v>9.82043453772224</v>
      </c>
    </row>
    <row r="4629" customFormat="false" ht="14.25" hidden="false" customHeight="false" outlineLevel="0" collapsed="false">
      <c r="A4629" s="0" t="s">
        <v>107</v>
      </c>
      <c r="B4629" s="0" t="s">
        <v>108</v>
      </c>
      <c r="C4629" s="0" t="s">
        <v>79</v>
      </c>
      <c r="D4629" s="0" t="s">
        <v>210</v>
      </c>
      <c r="E4629" s="0" t="n">
        <v>2035</v>
      </c>
      <c r="F4629" s="5" t="n">
        <v>0.787378943004991</v>
      </c>
      <c r="G4629" s="11" t="n">
        <v>0.1645</v>
      </c>
      <c r="H4629" s="5" t="n">
        <v>0.129523836124321</v>
      </c>
      <c r="I4629" s="5" t="n">
        <v>0.65785510688067</v>
      </c>
    </row>
    <row r="4630" customFormat="false" ht="14.25" hidden="false" customHeight="false" outlineLevel="0" collapsed="false">
      <c r="A4630" s="0" t="s">
        <v>107</v>
      </c>
      <c r="B4630" s="0" t="s">
        <v>108</v>
      </c>
      <c r="C4630" s="0" t="s">
        <v>79</v>
      </c>
      <c r="D4630" s="0" t="s">
        <v>210</v>
      </c>
      <c r="E4630" s="0" t="n">
        <v>2035</v>
      </c>
      <c r="F4630" s="5" t="n">
        <v>2.54389566490645</v>
      </c>
      <c r="G4630" s="11" t="n">
        <v>0.1645</v>
      </c>
      <c r="H4630" s="5" t="n">
        <v>0.418470836877111</v>
      </c>
      <c r="I4630" s="5" t="n">
        <v>2.12542482802934</v>
      </c>
    </row>
    <row r="4631" customFormat="false" ht="14.25" hidden="false" customHeight="false" outlineLevel="0" collapsed="false">
      <c r="A4631" s="0" t="s">
        <v>107</v>
      </c>
      <c r="B4631" s="0" t="s">
        <v>108</v>
      </c>
      <c r="C4631" s="0" t="s">
        <v>79</v>
      </c>
      <c r="D4631" s="0" t="s">
        <v>210</v>
      </c>
      <c r="E4631" s="0" t="n">
        <v>2035</v>
      </c>
      <c r="F4631" s="5" t="n">
        <v>11.9972314171195</v>
      </c>
      <c r="G4631" s="11" t="n">
        <v>0.1645</v>
      </c>
      <c r="H4631" s="5" t="n">
        <v>1.97354456811615</v>
      </c>
      <c r="I4631" s="5" t="n">
        <v>10.0236868490033</v>
      </c>
    </row>
    <row r="4632" customFormat="false" ht="14.25" hidden="false" customHeight="false" outlineLevel="0" collapsed="false">
      <c r="A4632" s="0" t="s">
        <v>107</v>
      </c>
      <c r="B4632" s="0" t="s">
        <v>108</v>
      </c>
      <c r="C4632" s="0" t="s">
        <v>79</v>
      </c>
      <c r="D4632" s="0" t="s">
        <v>210</v>
      </c>
      <c r="E4632" s="0" t="n">
        <v>2036</v>
      </c>
      <c r="F4632" s="5" t="n">
        <v>0.790566575253814</v>
      </c>
      <c r="G4632" s="11" t="n">
        <v>0.16548</v>
      </c>
      <c r="H4632" s="5" t="n">
        <v>0.130822956873001</v>
      </c>
      <c r="I4632" s="5" t="n">
        <v>0.659743618380812</v>
      </c>
    </row>
    <row r="4633" customFormat="false" ht="14.25" hidden="false" customHeight="false" outlineLevel="0" collapsed="false">
      <c r="A4633" s="0" t="s">
        <v>107</v>
      </c>
      <c r="B4633" s="0" t="s">
        <v>108</v>
      </c>
      <c r="C4633" s="0" t="s">
        <v>79</v>
      </c>
      <c r="D4633" s="0" t="s">
        <v>210</v>
      </c>
      <c r="E4633" s="0" t="n">
        <v>2036</v>
      </c>
      <c r="F4633" s="5" t="n">
        <v>2.65179231183478</v>
      </c>
      <c r="G4633" s="11" t="n">
        <v>0.16548</v>
      </c>
      <c r="H4633" s="5" t="n">
        <v>0.43881859176242</v>
      </c>
      <c r="I4633" s="5" t="n">
        <v>2.21297372007236</v>
      </c>
    </row>
    <row r="4634" customFormat="false" ht="14.25" hidden="false" customHeight="false" outlineLevel="0" collapsed="false">
      <c r="A4634" s="0" t="s">
        <v>107</v>
      </c>
      <c r="B4634" s="0" t="s">
        <v>108</v>
      </c>
      <c r="C4634" s="0" t="s">
        <v>79</v>
      </c>
      <c r="D4634" s="0" t="s">
        <v>210</v>
      </c>
      <c r="E4634" s="0" t="n">
        <v>2036</v>
      </c>
      <c r="F4634" s="5" t="n">
        <v>12.1951753904366</v>
      </c>
      <c r="G4634" s="11" t="n">
        <v>0.16548</v>
      </c>
      <c r="H4634" s="5" t="n">
        <v>2.01805762360946</v>
      </c>
      <c r="I4634" s="5" t="n">
        <v>10.1771177668272</v>
      </c>
    </row>
    <row r="4635" customFormat="false" ht="14.25" hidden="false" customHeight="false" outlineLevel="0" collapsed="false">
      <c r="A4635" s="0" t="s">
        <v>107</v>
      </c>
      <c r="B4635" s="0" t="s">
        <v>108</v>
      </c>
      <c r="C4635" s="0" t="s">
        <v>79</v>
      </c>
      <c r="D4635" s="0" t="s">
        <v>210</v>
      </c>
      <c r="E4635" s="0" t="n">
        <v>2037</v>
      </c>
      <c r="F4635" s="5" t="n">
        <v>0.795155106765318</v>
      </c>
      <c r="G4635" s="11" t="n">
        <v>0.16646</v>
      </c>
      <c r="H4635" s="5" t="n">
        <v>0.132361519072155</v>
      </c>
      <c r="I4635" s="5" t="n">
        <v>0.662793587693163</v>
      </c>
    </row>
    <row r="4636" customFormat="false" ht="14.25" hidden="false" customHeight="false" outlineLevel="0" collapsed="false">
      <c r="A4636" s="0" t="s">
        <v>107</v>
      </c>
      <c r="B4636" s="0" t="s">
        <v>108</v>
      </c>
      <c r="C4636" s="0" t="s">
        <v>79</v>
      </c>
      <c r="D4636" s="0" t="s">
        <v>210</v>
      </c>
      <c r="E4636" s="0" t="n">
        <v>2037</v>
      </c>
      <c r="F4636" s="5" t="n">
        <v>2.76639848602232</v>
      </c>
      <c r="G4636" s="11" t="n">
        <v>0.16646</v>
      </c>
      <c r="H4636" s="5" t="n">
        <v>0.460494691983275</v>
      </c>
      <c r="I4636" s="5" t="n">
        <v>2.30590379403904</v>
      </c>
    </row>
    <row r="4637" customFormat="false" ht="14.25" hidden="false" customHeight="false" outlineLevel="0" collapsed="false">
      <c r="A4637" s="0" t="s">
        <v>107</v>
      </c>
      <c r="B4637" s="0" t="s">
        <v>108</v>
      </c>
      <c r="C4637" s="0" t="s">
        <v>79</v>
      </c>
      <c r="D4637" s="0" t="s">
        <v>210</v>
      </c>
      <c r="E4637" s="0" t="n">
        <v>2037</v>
      </c>
      <c r="F4637" s="5" t="n">
        <v>12.4556089481715</v>
      </c>
      <c r="G4637" s="11" t="n">
        <v>0.16646</v>
      </c>
      <c r="H4637" s="5" t="n">
        <v>2.07336066551263</v>
      </c>
      <c r="I4637" s="5" t="n">
        <v>10.3822482826589</v>
      </c>
    </row>
    <row r="4638" customFormat="false" ht="14.25" hidden="false" customHeight="false" outlineLevel="0" collapsed="false">
      <c r="A4638" s="0" t="s">
        <v>107</v>
      </c>
      <c r="B4638" s="0" t="s">
        <v>108</v>
      </c>
      <c r="C4638" s="0" t="s">
        <v>79</v>
      </c>
      <c r="D4638" s="0" t="s">
        <v>210</v>
      </c>
      <c r="E4638" s="0" t="n">
        <v>2038</v>
      </c>
      <c r="F4638" s="5" t="n">
        <v>0.800082341779507</v>
      </c>
      <c r="G4638" s="11" t="n">
        <v>0.16744</v>
      </c>
      <c r="H4638" s="5" t="n">
        <v>0.133965787307561</v>
      </c>
      <c r="I4638" s="5" t="n">
        <v>0.666116554471946</v>
      </c>
    </row>
    <row r="4639" customFormat="false" ht="14.25" hidden="false" customHeight="false" outlineLevel="0" collapsed="false">
      <c r="A4639" s="0" t="s">
        <v>107</v>
      </c>
      <c r="B4639" s="0" t="s">
        <v>108</v>
      </c>
      <c r="C4639" s="0" t="s">
        <v>79</v>
      </c>
      <c r="D4639" s="0" t="s">
        <v>210</v>
      </c>
      <c r="E4639" s="0" t="n">
        <v>2038</v>
      </c>
      <c r="F4639" s="5" t="n">
        <v>2.88605205313366</v>
      </c>
      <c r="G4639" s="11" t="n">
        <v>0.16744</v>
      </c>
      <c r="H4639" s="5" t="n">
        <v>0.4832405557767</v>
      </c>
      <c r="I4639" s="5" t="n">
        <v>2.40281149735696</v>
      </c>
    </row>
    <row r="4640" customFormat="false" ht="14.25" hidden="false" customHeight="false" outlineLevel="0" collapsed="false">
      <c r="A4640" s="0" t="s">
        <v>107</v>
      </c>
      <c r="B4640" s="0" t="s">
        <v>108</v>
      </c>
      <c r="C4640" s="0" t="s">
        <v>79</v>
      </c>
      <c r="D4640" s="0" t="s">
        <v>210</v>
      </c>
      <c r="E4640" s="0" t="n">
        <v>2038</v>
      </c>
      <c r="F4640" s="5" t="n">
        <v>12.6954936949834</v>
      </c>
      <c r="G4640" s="11" t="n">
        <v>0.16744</v>
      </c>
      <c r="H4640" s="5" t="n">
        <v>2.12573346428801</v>
      </c>
      <c r="I4640" s="5" t="n">
        <v>10.5697602306954</v>
      </c>
    </row>
    <row r="4641" customFormat="false" ht="14.25" hidden="false" customHeight="false" outlineLevel="0" collapsed="false">
      <c r="A4641" s="0" t="s">
        <v>107</v>
      </c>
      <c r="B4641" s="0" t="s">
        <v>108</v>
      </c>
      <c r="C4641" s="0" t="s">
        <v>79</v>
      </c>
      <c r="D4641" s="0" t="s">
        <v>210</v>
      </c>
      <c r="E4641" s="0" t="n">
        <v>2039</v>
      </c>
      <c r="F4641" s="5" t="n">
        <v>0.804495243889112</v>
      </c>
      <c r="G4641" s="11" t="n">
        <v>0.16842</v>
      </c>
      <c r="H4641" s="5" t="n">
        <v>0.135493088975804</v>
      </c>
      <c r="I4641" s="5" t="n">
        <v>0.669002154913308</v>
      </c>
    </row>
    <row r="4642" customFormat="false" ht="14.25" hidden="false" customHeight="false" outlineLevel="0" collapsed="false">
      <c r="A4642" s="0" t="s">
        <v>107</v>
      </c>
      <c r="B4642" s="0" t="s">
        <v>108</v>
      </c>
      <c r="C4642" s="0" t="s">
        <v>79</v>
      </c>
      <c r="D4642" s="0" t="s">
        <v>210</v>
      </c>
      <c r="E4642" s="0" t="n">
        <v>2039</v>
      </c>
      <c r="F4642" s="5" t="n">
        <v>3.02318279574957</v>
      </c>
      <c r="G4642" s="11" t="n">
        <v>0.16842</v>
      </c>
      <c r="H4642" s="5" t="n">
        <v>0.509164446460143</v>
      </c>
      <c r="I4642" s="5" t="n">
        <v>2.51401834928943</v>
      </c>
    </row>
    <row r="4643" customFormat="false" ht="14.25" hidden="false" customHeight="false" outlineLevel="0" collapsed="false">
      <c r="A4643" s="0" t="s">
        <v>107</v>
      </c>
      <c r="B4643" s="0" t="s">
        <v>108</v>
      </c>
      <c r="C4643" s="0" t="s">
        <v>79</v>
      </c>
      <c r="D4643" s="0" t="s">
        <v>210</v>
      </c>
      <c r="E4643" s="0" t="n">
        <v>2039</v>
      </c>
      <c r="F4643" s="5" t="n">
        <v>12.9204111331179</v>
      </c>
      <c r="G4643" s="11" t="n">
        <v>0.16842</v>
      </c>
      <c r="H4643" s="5" t="n">
        <v>2.17605564303971</v>
      </c>
      <c r="I4643" s="5" t="n">
        <v>10.7443554900782</v>
      </c>
    </row>
    <row r="4644" customFormat="false" ht="14.25" hidden="false" customHeight="false" outlineLevel="0" collapsed="false">
      <c r="A4644" s="0" t="s">
        <v>107</v>
      </c>
      <c r="B4644" s="0" t="s">
        <v>108</v>
      </c>
      <c r="C4644" s="0" t="s">
        <v>79</v>
      </c>
      <c r="D4644" s="0" t="s">
        <v>210</v>
      </c>
      <c r="E4644" s="0" t="n">
        <v>2040</v>
      </c>
      <c r="F4644" s="5" t="n">
        <v>0.805526495786472</v>
      </c>
      <c r="G4644" s="11" t="n">
        <v>0.1694</v>
      </c>
      <c r="H4644" s="5" t="n">
        <v>0.136456188386228</v>
      </c>
      <c r="I4644" s="5" t="n">
        <v>0.669070307400244</v>
      </c>
    </row>
    <row r="4645" customFormat="false" ht="14.25" hidden="false" customHeight="false" outlineLevel="0" collapsed="false">
      <c r="A4645" s="0" t="s">
        <v>107</v>
      </c>
      <c r="B4645" s="0" t="s">
        <v>108</v>
      </c>
      <c r="C4645" s="0" t="s">
        <v>79</v>
      </c>
      <c r="D4645" s="0" t="s">
        <v>210</v>
      </c>
      <c r="E4645" s="0" t="n">
        <v>2040</v>
      </c>
      <c r="F4645" s="5" t="n">
        <v>3.15722117113591</v>
      </c>
      <c r="G4645" s="11" t="n">
        <v>0.1694</v>
      </c>
      <c r="H4645" s="5" t="n">
        <v>0.534833266390423</v>
      </c>
      <c r="I4645" s="5" t="n">
        <v>2.62238790474549</v>
      </c>
    </row>
    <row r="4646" customFormat="false" ht="14.25" hidden="false" customHeight="false" outlineLevel="0" collapsed="false">
      <c r="A4646" s="0" t="s">
        <v>107</v>
      </c>
      <c r="B4646" s="0" t="s">
        <v>108</v>
      </c>
      <c r="C4646" s="0" t="s">
        <v>79</v>
      </c>
      <c r="D4646" s="0" t="s">
        <v>210</v>
      </c>
      <c r="E4646" s="0" t="n">
        <v>2040</v>
      </c>
      <c r="F4646" s="5" t="n">
        <v>13.1036141768608</v>
      </c>
      <c r="G4646" s="11" t="n">
        <v>0.1694</v>
      </c>
      <c r="H4646" s="5" t="n">
        <v>2.21975224156022</v>
      </c>
      <c r="I4646" s="5" t="n">
        <v>10.8838619353006</v>
      </c>
    </row>
    <row r="4647" customFormat="false" ht="14.25" hidden="false" customHeight="false" outlineLevel="0" collapsed="false">
      <c r="A4647" s="0" t="s">
        <v>107</v>
      </c>
      <c r="B4647" s="0" t="s">
        <v>108</v>
      </c>
      <c r="C4647" s="0" t="s">
        <v>84</v>
      </c>
      <c r="D4647" s="0" t="s">
        <v>212</v>
      </c>
      <c r="E4647" s="0" t="n">
        <v>2024</v>
      </c>
      <c r="F4647" s="5" t="n">
        <v>0</v>
      </c>
      <c r="G4647" s="11" t="n">
        <v>0.091111</v>
      </c>
      <c r="H4647" s="5" t="n">
        <v>0</v>
      </c>
      <c r="I4647" s="5" t="n">
        <v>0</v>
      </c>
    </row>
    <row r="4648" customFormat="false" ht="14.25" hidden="false" customHeight="false" outlineLevel="0" collapsed="false">
      <c r="A4648" s="0" t="s">
        <v>107</v>
      </c>
      <c r="B4648" s="0" t="s">
        <v>108</v>
      </c>
      <c r="C4648" s="0" t="s">
        <v>84</v>
      </c>
      <c r="D4648" s="0" t="s">
        <v>212</v>
      </c>
      <c r="E4648" s="0" t="n">
        <v>2025</v>
      </c>
      <c r="F4648" s="5" t="n">
        <v>0</v>
      </c>
      <c r="G4648" s="11" t="n">
        <v>0.091111</v>
      </c>
      <c r="H4648" s="5" t="n">
        <v>0</v>
      </c>
      <c r="I4648" s="5" t="n">
        <v>0</v>
      </c>
    </row>
    <row r="4649" customFormat="false" ht="14.25" hidden="false" customHeight="false" outlineLevel="0" collapsed="false">
      <c r="A4649" s="0" t="s">
        <v>107</v>
      </c>
      <c r="B4649" s="0" t="s">
        <v>108</v>
      </c>
      <c r="C4649" s="0" t="s">
        <v>84</v>
      </c>
      <c r="D4649" s="0" t="s">
        <v>212</v>
      </c>
      <c r="E4649" s="0" t="n">
        <v>2026</v>
      </c>
      <c r="F4649" s="5" t="n">
        <v>0</v>
      </c>
      <c r="G4649" s="11" t="n">
        <v>0.1000912</v>
      </c>
      <c r="H4649" s="5" t="n">
        <v>0</v>
      </c>
      <c r="I4649" s="5" t="n">
        <v>0</v>
      </c>
    </row>
    <row r="4650" customFormat="false" ht="14.25" hidden="false" customHeight="false" outlineLevel="0" collapsed="false">
      <c r="A4650" s="0" t="s">
        <v>107</v>
      </c>
      <c r="B4650" s="0" t="s">
        <v>108</v>
      </c>
      <c r="C4650" s="0" t="s">
        <v>84</v>
      </c>
      <c r="D4650" s="0" t="s">
        <v>212</v>
      </c>
      <c r="E4650" s="0" t="n">
        <v>2027</v>
      </c>
      <c r="F4650" s="5" t="n">
        <v>0</v>
      </c>
      <c r="G4650" s="11" t="n">
        <v>0.1090714</v>
      </c>
      <c r="H4650" s="5" t="n">
        <v>0</v>
      </c>
      <c r="I4650" s="5" t="n">
        <v>0</v>
      </c>
    </row>
    <row r="4651" customFormat="false" ht="14.25" hidden="false" customHeight="false" outlineLevel="0" collapsed="false">
      <c r="A4651" s="0" t="s">
        <v>107</v>
      </c>
      <c r="B4651" s="0" t="s">
        <v>108</v>
      </c>
      <c r="C4651" s="0" t="s">
        <v>84</v>
      </c>
      <c r="D4651" s="0" t="s">
        <v>212</v>
      </c>
      <c r="E4651" s="0" t="n">
        <v>2028</v>
      </c>
      <c r="F4651" s="5" t="n">
        <v>0</v>
      </c>
      <c r="G4651" s="11" t="n">
        <v>0.1180516</v>
      </c>
      <c r="H4651" s="5" t="n">
        <v>0</v>
      </c>
      <c r="I4651" s="5" t="n">
        <v>0</v>
      </c>
    </row>
    <row r="4652" customFormat="false" ht="14.25" hidden="false" customHeight="false" outlineLevel="0" collapsed="false">
      <c r="A4652" s="0" t="s">
        <v>107</v>
      </c>
      <c r="B4652" s="0" t="s">
        <v>108</v>
      </c>
      <c r="C4652" s="0" t="s">
        <v>84</v>
      </c>
      <c r="D4652" s="0" t="s">
        <v>212</v>
      </c>
      <c r="E4652" s="0" t="n">
        <v>2029</v>
      </c>
      <c r="F4652" s="5" t="n">
        <v>0.000724978148262646</v>
      </c>
      <c r="G4652" s="11" t="n">
        <v>0.1270318</v>
      </c>
      <c r="H4652" s="5" t="n">
        <v>9.20952791344708E-005</v>
      </c>
      <c r="I4652" s="5" t="n">
        <v>0.000632882869128175</v>
      </c>
    </row>
    <row r="4653" customFormat="false" ht="14.25" hidden="false" customHeight="false" outlineLevel="0" collapsed="false">
      <c r="A4653" s="0" t="s">
        <v>107</v>
      </c>
      <c r="B4653" s="0" t="s">
        <v>108</v>
      </c>
      <c r="C4653" s="0" t="s">
        <v>84</v>
      </c>
      <c r="D4653" s="0" t="s">
        <v>212</v>
      </c>
      <c r="E4653" s="0" t="n">
        <v>2030</v>
      </c>
      <c r="F4653" s="5" t="n">
        <v>0.000760072031382678</v>
      </c>
      <c r="G4653" s="11" t="n">
        <v>0.136012</v>
      </c>
      <c r="H4653" s="5" t="n">
        <v>0.000103378917132421</v>
      </c>
      <c r="I4653" s="5" t="n">
        <v>0.000656693114250257</v>
      </c>
    </row>
    <row r="4654" customFormat="false" ht="14.25" hidden="false" customHeight="false" outlineLevel="0" collapsed="false">
      <c r="A4654" s="0" t="s">
        <v>107</v>
      </c>
      <c r="B4654" s="0" t="s">
        <v>108</v>
      </c>
      <c r="C4654" s="0" t="s">
        <v>84</v>
      </c>
      <c r="D4654" s="0" t="s">
        <v>212</v>
      </c>
      <c r="E4654" s="0" t="n">
        <v>2031</v>
      </c>
      <c r="F4654" s="5" t="n">
        <v>0.000872469009225498</v>
      </c>
      <c r="G4654" s="11" t="n">
        <v>0.1400202</v>
      </c>
      <c r="H4654" s="5" t="n">
        <v>0.000122163285165556</v>
      </c>
      <c r="I4654" s="5" t="n">
        <v>0.000750305724059942</v>
      </c>
    </row>
    <row r="4655" customFormat="false" ht="14.25" hidden="false" customHeight="false" outlineLevel="0" collapsed="false">
      <c r="A4655" s="0" t="s">
        <v>107</v>
      </c>
      <c r="B4655" s="0" t="s">
        <v>108</v>
      </c>
      <c r="C4655" s="0" t="s">
        <v>84</v>
      </c>
      <c r="D4655" s="0" t="s">
        <v>212</v>
      </c>
      <c r="E4655" s="0" t="n">
        <v>2032</v>
      </c>
      <c r="F4655" s="5" t="n">
        <v>0.00192957422403066</v>
      </c>
      <c r="G4655" s="11" t="n">
        <v>0.1440284</v>
      </c>
      <c r="H4655" s="5" t="n">
        <v>0.000277913488168378</v>
      </c>
      <c r="I4655" s="5" t="n">
        <v>0.00165166073586229</v>
      </c>
    </row>
    <row r="4656" customFormat="false" ht="14.25" hidden="false" customHeight="false" outlineLevel="0" collapsed="false">
      <c r="A4656" s="0" t="s">
        <v>107</v>
      </c>
      <c r="B4656" s="0" t="s">
        <v>108</v>
      </c>
      <c r="C4656" s="0" t="s">
        <v>84</v>
      </c>
      <c r="D4656" s="0" t="s">
        <v>212</v>
      </c>
      <c r="E4656" s="0" t="n">
        <v>2033</v>
      </c>
      <c r="F4656" s="5" t="n">
        <v>0.00332600376182519</v>
      </c>
      <c r="G4656" s="11" t="n">
        <v>0.1480366</v>
      </c>
      <c r="H4656" s="5" t="n">
        <v>0.000492370288487811</v>
      </c>
      <c r="I4656" s="5" t="n">
        <v>0.00283363347333738</v>
      </c>
    </row>
    <row r="4657" customFormat="false" ht="14.25" hidden="false" customHeight="false" outlineLevel="0" collapsed="false">
      <c r="A4657" s="0" t="s">
        <v>107</v>
      </c>
      <c r="B4657" s="0" t="s">
        <v>108</v>
      </c>
      <c r="C4657" s="0" t="s">
        <v>84</v>
      </c>
      <c r="D4657" s="0" t="s">
        <v>212</v>
      </c>
      <c r="E4657" s="0" t="n">
        <v>2034</v>
      </c>
      <c r="F4657" s="5" t="n">
        <v>0.00371626370964318</v>
      </c>
      <c r="G4657" s="11" t="n">
        <v>0.1520448</v>
      </c>
      <c r="H4657" s="5" t="n">
        <v>0.000565038572479955</v>
      </c>
      <c r="I4657" s="5" t="n">
        <v>0.00315122513716322</v>
      </c>
    </row>
    <row r="4658" customFormat="false" ht="14.25" hidden="false" customHeight="false" outlineLevel="0" collapsed="false">
      <c r="A4658" s="0" t="s">
        <v>107</v>
      </c>
      <c r="B4658" s="0" t="s">
        <v>108</v>
      </c>
      <c r="C4658" s="0" t="s">
        <v>84</v>
      </c>
      <c r="D4658" s="0" t="s">
        <v>212</v>
      </c>
      <c r="E4658" s="0" t="n">
        <v>2035</v>
      </c>
      <c r="F4658" s="5" t="n">
        <v>0.00564825353522428</v>
      </c>
      <c r="G4658" s="11" t="n">
        <v>0.156053</v>
      </c>
      <c r="H4658" s="5" t="n">
        <v>0.000881426908932354</v>
      </c>
      <c r="I4658" s="5" t="n">
        <v>0.00476682662629192</v>
      </c>
    </row>
    <row r="4659" customFormat="false" ht="14.25" hidden="false" customHeight="false" outlineLevel="0" collapsed="false">
      <c r="A4659" s="0" t="s">
        <v>107</v>
      </c>
      <c r="B4659" s="0" t="s">
        <v>108</v>
      </c>
      <c r="C4659" s="0" t="s">
        <v>84</v>
      </c>
      <c r="D4659" s="0" t="s">
        <v>212</v>
      </c>
      <c r="E4659" s="0" t="n">
        <v>2036</v>
      </c>
      <c r="F4659" s="5" t="n">
        <v>0.00748386340964179</v>
      </c>
      <c r="G4659" s="11" t="n">
        <v>0.1554448</v>
      </c>
      <c r="H4659" s="5" t="n">
        <v>0.00116332765093909</v>
      </c>
      <c r="I4659" s="5" t="n">
        <v>0.0063205357587027</v>
      </c>
    </row>
    <row r="4660" customFormat="false" ht="14.25" hidden="false" customHeight="false" outlineLevel="0" collapsed="false">
      <c r="A4660" s="0" t="s">
        <v>107</v>
      </c>
      <c r="B4660" s="0" t="s">
        <v>108</v>
      </c>
      <c r="C4660" s="0" t="s">
        <v>84</v>
      </c>
      <c r="D4660" s="0" t="s">
        <v>212</v>
      </c>
      <c r="E4660" s="0" t="n">
        <v>2037</v>
      </c>
      <c r="F4660" s="5" t="n">
        <v>0.00968905293816442</v>
      </c>
      <c r="G4660" s="11" t="n">
        <v>0.1548366</v>
      </c>
      <c r="H4660" s="5" t="n">
        <v>0.00150022001416539</v>
      </c>
      <c r="I4660" s="5" t="n">
        <v>0.00818883292399903</v>
      </c>
    </row>
    <row r="4661" customFormat="false" ht="14.25" hidden="false" customHeight="false" outlineLevel="0" collapsed="false">
      <c r="A4661" s="0" t="s">
        <v>107</v>
      </c>
      <c r="B4661" s="0" t="s">
        <v>108</v>
      </c>
      <c r="C4661" s="0" t="s">
        <v>84</v>
      </c>
      <c r="D4661" s="0" t="s">
        <v>212</v>
      </c>
      <c r="E4661" s="0" t="n">
        <v>2038</v>
      </c>
      <c r="F4661" s="5" t="n">
        <v>0.0122103062167644</v>
      </c>
      <c r="G4661" s="11" t="n">
        <v>0.1542284</v>
      </c>
      <c r="H4661" s="5" t="n">
        <v>0.00188317599132163</v>
      </c>
      <c r="I4661" s="5" t="n">
        <v>0.0103271302254428</v>
      </c>
    </row>
    <row r="4662" customFormat="false" ht="14.25" hidden="false" customHeight="false" outlineLevel="0" collapsed="false">
      <c r="A4662" s="0" t="s">
        <v>107</v>
      </c>
      <c r="B4662" s="0" t="s">
        <v>108</v>
      </c>
      <c r="C4662" s="0" t="s">
        <v>84</v>
      </c>
      <c r="D4662" s="0" t="s">
        <v>212</v>
      </c>
      <c r="E4662" s="0" t="n">
        <v>2039</v>
      </c>
      <c r="F4662" s="5" t="n">
        <v>0.0149333459586642</v>
      </c>
      <c r="G4662" s="11" t="n">
        <v>0.1536202</v>
      </c>
      <c r="H4662" s="5" t="n">
        <v>0.00229406359283919</v>
      </c>
      <c r="I4662" s="5" t="n">
        <v>0.012639282365825</v>
      </c>
    </row>
    <row r="4663" customFormat="false" ht="14.25" hidden="false" customHeight="false" outlineLevel="0" collapsed="false">
      <c r="A4663" s="0" t="s">
        <v>107</v>
      </c>
      <c r="B4663" s="0" t="s">
        <v>108</v>
      </c>
      <c r="C4663" s="0" t="s">
        <v>84</v>
      </c>
      <c r="D4663" s="0" t="s">
        <v>212</v>
      </c>
      <c r="E4663" s="0" t="n">
        <v>2040</v>
      </c>
      <c r="F4663" s="5" t="n">
        <v>0.0177085890343049</v>
      </c>
      <c r="G4663" s="11" t="n">
        <v>0.153012</v>
      </c>
      <c r="H4663" s="5" t="n">
        <v>0.00270962662531707</v>
      </c>
      <c r="I4663" s="5" t="n">
        <v>0.0149989624089879</v>
      </c>
    </row>
    <row r="4664" customFormat="false" ht="14.25" hidden="false" customHeight="false" outlineLevel="0" collapsed="false">
      <c r="A4664" s="0" t="s">
        <v>107</v>
      </c>
      <c r="B4664" s="0" t="s">
        <v>108</v>
      </c>
      <c r="C4664" s="0" t="s">
        <v>84</v>
      </c>
      <c r="D4664" s="0" t="s">
        <v>213</v>
      </c>
      <c r="E4664" s="0" t="n">
        <v>2024</v>
      </c>
      <c r="F4664" s="5" t="n">
        <v>0</v>
      </c>
      <c r="G4664" s="11" t="n">
        <v>0</v>
      </c>
      <c r="H4664" s="5" t="n">
        <v>0</v>
      </c>
      <c r="I4664" s="5" t="n">
        <v>0</v>
      </c>
    </row>
    <row r="4665" customFormat="false" ht="14.25" hidden="false" customHeight="false" outlineLevel="0" collapsed="false">
      <c r="A4665" s="0" t="s">
        <v>107</v>
      </c>
      <c r="B4665" s="0" t="s">
        <v>108</v>
      </c>
      <c r="C4665" s="0" t="s">
        <v>84</v>
      </c>
      <c r="D4665" s="0" t="s">
        <v>213</v>
      </c>
      <c r="E4665" s="0" t="n">
        <v>2025</v>
      </c>
      <c r="F4665" s="5" t="n">
        <v>0</v>
      </c>
      <c r="G4665" s="11" t="n">
        <v>0</v>
      </c>
      <c r="H4665" s="5" t="n">
        <v>0</v>
      </c>
      <c r="I4665" s="5" t="n">
        <v>0</v>
      </c>
    </row>
    <row r="4666" customFormat="false" ht="14.25" hidden="false" customHeight="false" outlineLevel="0" collapsed="false">
      <c r="A4666" s="0" t="s">
        <v>107</v>
      </c>
      <c r="B4666" s="0" t="s">
        <v>108</v>
      </c>
      <c r="C4666" s="0" t="s">
        <v>84</v>
      </c>
      <c r="D4666" s="0" t="s">
        <v>213</v>
      </c>
      <c r="E4666" s="0" t="n">
        <v>2026</v>
      </c>
      <c r="F4666" s="5" t="n">
        <v>0</v>
      </c>
      <c r="G4666" s="11" t="n">
        <v>0</v>
      </c>
      <c r="H4666" s="5" t="n">
        <v>0</v>
      </c>
      <c r="I4666" s="5" t="n">
        <v>0</v>
      </c>
    </row>
    <row r="4667" customFormat="false" ht="14.25" hidden="false" customHeight="false" outlineLevel="0" collapsed="false">
      <c r="A4667" s="0" t="s">
        <v>107</v>
      </c>
      <c r="B4667" s="0" t="s">
        <v>108</v>
      </c>
      <c r="C4667" s="0" t="s">
        <v>84</v>
      </c>
      <c r="D4667" s="0" t="s">
        <v>213</v>
      </c>
      <c r="E4667" s="0" t="n">
        <v>2027</v>
      </c>
      <c r="F4667" s="5" t="n">
        <v>0</v>
      </c>
      <c r="G4667" s="11" t="n">
        <v>0</v>
      </c>
      <c r="H4667" s="5" t="n">
        <v>0</v>
      </c>
      <c r="I4667" s="5" t="n">
        <v>0</v>
      </c>
    </row>
    <row r="4668" customFormat="false" ht="14.25" hidden="false" customHeight="false" outlineLevel="0" collapsed="false">
      <c r="A4668" s="0" t="s">
        <v>107</v>
      </c>
      <c r="B4668" s="0" t="s">
        <v>108</v>
      </c>
      <c r="C4668" s="0" t="s">
        <v>84</v>
      </c>
      <c r="D4668" s="0" t="s">
        <v>213</v>
      </c>
      <c r="E4668" s="0" t="n">
        <v>2028</v>
      </c>
      <c r="F4668" s="5" t="n">
        <v>0</v>
      </c>
      <c r="G4668" s="11" t="n">
        <v>0</v>
      </c>
      <c r="H4668" s="5" t="n">
        <v>0</v>
      </c>
      <c r="I4668" s="5" t="n">
        <v>0</v>
      </c>
    </row>
    <row r="4669" customFormat="false" ht="14.25" hidden="false" customHeight="false" outlineLevel="0" collapsed="false">
      <c r="A4669" s="0" t="s">
        <v>107</v>
      </c>
      <c r="B4669" s="0" t="s">
        <v>108</v>
      </c>
      <c r="C4669" s="0" t="s">
        <v>84</v>
      </c>
      <c r="D4669" s="0" t="s">
        <v>213</v>
      </c>
      <c r="E4669" s="0" t="n">
        <v>2029</v>
      </c>
      <c r="F4669" s="5" t="n">
        <v>0.0331966164779437</v>
      </c>
      <c r="G4669" s="11" t="n">
        <v>0</v>
      </c>
      <c r="H4669" s="5" t="n">
        <v>0</v>
      </c>
      <c r="I4669" s="5" t="n">
        <v>0.0331966164779437</v>
      </c>
    </row>
    <row r="4670" customFormat="false" ht="14.25" hidden="false" customHeight="false" outlineLevel="0" collapsed="false">
      <c r="A4670" s="0" t="s">
        <v>107</v>
      </c>
      <c r="B4670" s="0" t="s">
        <v>108</v>
      </c>
      <c r="C4670" s="0" t="s">
        <v>84</v>
      </c>
      <c r="D4670" s="0" t="s">
        <v>213</v>
      </c>
      <c r="E4670" s="0" t="n">
        <v>2030</v>
      </c>
      <c r="F4670" s="5" t="n">
        <v>0.0273948783609609</v>
      </c>
      <c r="G4670" s="11" t="n">
        <v>0</v>
      </c>
      <c r="H4670" s="5" t="n">
        <v>0</v>
      </c>
      <c r="I4670" s="5" t="n">
        <v>0.0273948783609609</v>
      </c>
    </row>
    <row r="4671" customFormat="false" ht="14.25" hidden="false" customHeight="false" outlineLevel="0" collapsed="false">
      <c r="A4671" s="0" t="s">
        <v>107</v>
      </c>
      <c r="B4671" s="0" t="s">
        <v>108</v>
      </c>
      <c r="C4671" s="0" t="s">
        <v>84</v>
      </c>
      <c r="D4671" s="0" t="s">
        <v>213</v>
      </c>
      <c r="E4671" s="0" t="n">
        <v>2031</v>
      </c>
      <c r="F4671" s="5" t="n">
        <v>0.0246905294471262</v>
      </c>
      <c r="G4671" s="11" t="n">
        <v>0</v>
      </c>
      <c r="H4671" s="5" t="n">
        <v>0</v>
      </c>
      <c r="I4671" s="5" t="n">
        <v>0.0246905294471262</v>
      </c>
    </row>
    <row r="4672" customFormat="false" ht="14.25" hidden="false" customHeight="false" outlineLevel="0" collapsed="false">
      <c r="A4672" s="0" t="s">
        <v>107</v>
      </c>
      <c r="B4672" s="0" t="s">
        <v>108</v>
      </c>
      <c r="C4672" s="0" t="s">
        <v>84</v>
      </c>
      <c r="D4672" s="0" t="s">
        <v>213</v>
      </c>
      <c r="E4672" s="0" t="n">
        <v>2032</v>
      </c>
      <c r="F4672" s="5" t="n">
        <v>0.0428237227140027</v>
      </c>
      <c r="G4672" s="11" t="n">
        <v>0</v>
      </c>
      <c r="H4672" s="5" t="n">
        <v>0</v>
      </c>
      <c r="I4672" s="5" t="n">
        <v>0.0428237227140027</v>
      </c>
    </row>
    <row r="4673" customFormat="false" ht="14.25" hidden="false" customHeight="false" outlineLevel="0" collapsed="false">
      <c r="A4673" s="0" t="s">
        <v>107</v>
      </c>
      <c r="B4673" s="0" t="s">
        <v>108</v>
      </c>
      <c r="C4673" s="0" t="s">
        <v>84</v>
      </c>
      <c r="D4673" s="0" t="s">
        <v>213</v>
      </c>
      <c r="E4673" s="0" t="n">
        <v>2033</v>
      </c>
      <c r="F4673" s="5" t="n">
        <v>0.06186048893292</v>
      </c>
      <c r="G4673" s="11" t="n">
        <v>0</v>
      </c>
      <c r="H4673" s="5" t="n">
        <v>0</v>
      </c>
      <c r="I4673" s="5" t="n">
        <v>0.06186048893292</v>
      </c>
    </row>
    <row r="4674" customFormat="false" ht="14.25" hidden="false" customHeight="false" outlineLevel="0" collapsed="false">
      <c r="A4674" s="0" t="s">
        <v>107</v>
      </c>
      <c r="B4674" s="0" t="s">
        <v>108</v>
      </c>
      <c r="C4674" s="0" t="s">
        <v>84</v>
      </c>
      <c r="D4674" s="0" t="s">
        <v>213</v>
      </c>
      <c r="E4674" s="0" t="n">
        <v>2034</v>
      </c>
      <c r="F4674" s="5" t="n">
        <v>0.0581582316012849</v>
      </c>
      <c r="G4674" s="11" t="n">
        <v>0</v>
      </c>
      <c r="H4674" s="5" t="n">
        <v>0</v>
      </c>
      <c r="I4674" s="5" t="n">
        <v>0.0581582316012849</v>
      </c>
    </row>
    <row r="4675" customFormat="false" ht="14.25" hidden="false" customHeight="false" outlineLevel="0" collapsed="false">
      <c r="A4675" s="0" t="s">
        <v>107</v>
      </c>
      <c r="B4675" s="0" t="s">
        <v>108</v>
      </c>
      <c r="C4675" s="0" t="s">
        <v>84</v>
      </c>
      <c r="D4675" s="0" t="s">
        <v>213</v>
      </c>
      <c r="E4675" s="0" t="n">
        <v>2035</v>
      </c>
      <c r="F4675" s="5" t="n">
        <v>0.078365208858759</v>
      </c>
      <c r="G4675" s="11" t="n">
        <v>0</v>
      </c>
      <c r="H4675" s="5" t="n">
        <v>0</v>
      </c>
      <c r="I4675" s="5" t="n">
        <v>0.078365208858759</v>
      </c>
    </row>
    <row r="4676" customFormat="false" ht="14.25" hidden="false" customHeight="false" outlineLevel="0" collapsed="false">
      <c r="A4676" s="0" t="s">
        <v>107</v>
      </c>
      <c r="B4676" s="0" t="s">
        <v>108</v>
      </c>
      <c r="C4676" s="0" t="s">
        <v>84</v>
      </c>
      <c r="D4676" s="0" t="s">
        <v>213</v>
      </c>
      <c r="E4676" s="0" t="n">
        <v>2036</v>
      </c>
      <c r="F4676" s="5" t="n">
        <v>0.097538607878589</v>
      </c>
      <c r="G4676" s="11" t="n">
        <v>0</v>
      </c>
      <c r="H4676" s="5" t="n">
        <v>0</v>
      </c>
      <c r="I4676" s="5" t="n">
        <v>0.097538607878589</v>
      </c>
    </row>
    <row r="4677" customFormat="false" ht="14.25" hidden="false" customHeight="false" outlineLevel="0" collapsed="false">
      <c r="A4677" s="0" t="s">
        <v>107</v>
      </c>
      <c r="B4677" s="0" t="s">
        <v>108</v>
      </c>
      <c r="C4677" s="0" t="s">
        <v>84</v>
      </c>
      <c r="D4677" s="0" t="s">
        <v>213</v>
      </c>
      <c r="E4677" s="0" t="n">
        <v>2037</v>
      </c>
      <c r="F4677" s="5" t="n">
        <v>0.122746265247852</v>
      </c>
      <c r="G4677" s="11" t="n">
        <v>0</v>
      </c>
      <c r="H4677" s="5" t="n">
        <v>0</v>
      </c>
      <c r="I4677" s="5" t="n">
        <v>0.122746265247852</v>
      </c>
    </row>
    <row r="4678" customFormat="false" ht="14.25" hidden="false" customHeight="false" outlineLevel="0" collapsed="false">
      <c r="A4678" s="0" t="s">
        <v>107</v>
      </c>
      <c r="B4678" s="0" t="s">
        <v>108</v>
      </c>
      <c r="C4678" s="0" t="s">
        <v>84</v>
      </c>
      <c r="D4678" s="0" t="s">
        <v>213</v>
      </c>
      <c r="E4678" s="0" t="n">
        <v>2038</v>
      </c>
      <c r="F4678" s="5" t="n">
        <v>0.154133259062811</v>
      </c>
      <c r="G4678" s="11" t="n">
        <v>0</v>
      </c>
      <c r="H4678" s="5" t="n">
        <v>0</v>
      </c>
      <c r="I4678" s="5" t="n">
        <v>0.154133259062811</v>
      </c>
    </row>
    <row r="4679" customFormat="false" ht="14.25" hidden="false" customHeight="false" outlineLevel="0" collapsed="false">
      <c r="A4679" s="0" t="s">
        <v>107</v>
      </c>
      <c r="B4679" s="0" t="s">
        <v>108</v>
      </c>
      <c r="C4679" s="0" t="s">
        <v>84</v>
      </c>
      <c r="D4679" s="0" t="s">
        <v>213</v>
      </c>
      <c r="E4679" s="0" t="n">
        <v>2039</v>
      </c>
      <c r="F4679" s="5" t="n">
        <v>0.191503803290023</v>
      </c>
      <c r="G4679" s="11" t="n">
        <v>0</v>
      </c>
      <c r="H4679" s="5" t="n">
        <v>0</v>
      </c>
      <c r="I4679" s="5" t="n">
        <v>0.191503803290023</v>
      </c>
    </row>
    <row r="4680" customFormat="false" ht="14.25" hidden="false" customHeight="false" outlineLevel="0" collapsed="false">
      <c r="A4680" s="0" t="s">
        <v>107</v>
      </c>
      <c r="B4680" s="0" t="s">
        <v>108</v>
      </c>
      <c r="C4680" s="0" t="s">
        <v>84</v>
      </c>
      <c r="D4680" s="0" t="s">
        <v>213</v>
      </c>
      <c r="E4680" s="0" t="n">
        <v>2040</v>
      </c>
      <c r="F4680" s="5" t="n">
        <v>0.230153790069847</v>
      </c>
      <c r="G4680" s="11" t="n">
        <v>0</v>
      </c>
      <c r="H4680" s="5" t="n">
        <v>0</v>
      </c>
      <c r="I4680" s="5" t="n">
        <v>0.230153790069847</v>
      </c>
    </row>
    <row r="4681" customFormat="false" ht="14.25" hidden="false" customHeight="false" outlineLevel="0" collapsed="false">
      <c r="A4681" s="0" t="s">
        <v>107</v>
      </c>
      <c r="B4681" s="0" t="s">
        <v>108</v>
      </c>
      <c r="C4681" s="0" t="s">
        <v>84</v>
      </c>
      <c r="D4681" s="0" t="s">
        <v>214</v>
      </c>
      <c r="E4681" s="0" t="n">
        <v>2024</v>
      </c>
      <c r="F4681" s="5" t="n">
        <v>0</v>
      </c>
      <c r="G4681" s="11" t="n">
        <v>0.091111</v>
      </c>
      <c r="H4681" s="5" t="n">
        <v>0</v>
      </c>
      <c r="I4681" s="5" t="n">
        <v>0</v>
      </c>
    </row>
    <row r="4682" customFormat="false" ht="14.25" hidden="false" customHeight="false" outlineLevel="0" collapsed="false">
      <c r="A4682" s="0" t="s">
        <v>107</v>
      </c>
      <c r="B4682" s="0" t="s">
        <v>108</v>
      </c>
      <c r="C4682" s="0" t="s">
        <v>84</v>
      </c>
      <c r="D4682" s="0" t="s">
        <v>214</v>
      </c>
      <c r="E4682" s="0" t="n">
        <v>2025</v>
      </c>
      <c r="F4682" s="5" t="n">
        <v>0</v>
      </c>
      <c r="G4682" s="11" t="n">
        <v>0.091111</v>
      </c>
      <c r="H4682" s="5" t="n">
        <v>0</v>
      </c>
      <c r="I4682" s="5" t="n">
        <v>0</v>
      </c>
    </row>
    <row r="4683" customFormat="false" ht="14.25" hidden="false" customHeight="false" outlineLevel="0" collapsed="false">
      <c r="A4683" s="0" t="s">
        <v>107</v>
      </c>
      <c r="B4683" s="0" t="s">
        <v>108</v>
      </c>
      <c r="C4683" s="0" t="s">
        <v>84</v>
      </c>
      <c r="D4683" s="0" t="s">
        <v>214</v>
      </c>
      <c r="E4683" s="0" t="n">
        <v>2026</v>
      </c>
      <c r="F4683" s="5" t="n">
        <v>0</v>
      </c>
      <c r="G4683" s="11" t="n">
        <v>0.1000912</v>
      </c>
      <c r="H4683" s="5" t="n">
        <v>0</v>
      </c>
      <c r="I4683" s="5" t="n">
        <v>0</v>
      </c>
    </row>
    <row r="4684" customFormat="false" ht="14.25" hidden="false" customHeight="false" outlineLevel="0" collapsed="false">
      <c r="A4684" s="0" t="s">
        <v>107</v>
      </c>
      <c r="B4684" s="0" t="s">
        <v>108</v>
      </c>
      <c r="C4684" s="0" t="s">
        <v>84</v>
      </c>
      <c r="D4684" s="0" t="s">
        <v>214</v>
      </c>
      <c r="E4684" s="0" t="n">
        <v>2027</v>
      </c>
      <c r="F4684" s="5" t="n">
        <v>0</v>
      </c>
      <c r="G4684" s="11" t="n">
        <v>0.1090714</v>
      </c>
      <c r="H4684" s="5" t="n">
        <v>0</v>
      </c>
      <c r="I4684" s="5" t="n">
        <v>0</v>
      </c>
    </row>
    <row r="4685" customFormat="false" ht="14.25" hidden="false" customHeight="false" outlineLevel="0" collapsed="false">
      <c r="A4685" s="0" t="s">
        <v>107</v>
      </c>
      <c r="B4685" s="0" t="s">
        <v>108</v>
      </c>
      <c r="C4685" s="0" t="s">
        <v>84</v>
      </c>
      <c r="D4685" s="0" t="s">
        <v>214</v>
      </c>
      <c r="E4685" s="0" t="n">
        <v>2028</v>
      </c>
      <c r="F4685" s="5" t="n">
        <v>0</v>
      </c>
      <c r="G4685" s="11" t="n">
        <v>0.1180516</v>
      </c>
      <c r="H4685" s="5" t="n">
        <v>0</v>
      </c>
      <c r="I4685" s="5" t="n">
        <v>0</v>
      </c>
    </row>
    <row r="4686" customFormat="false" ht="14.25" hidden="false" customHeight="false" outlineLevel="0" collapsed="false">
      <c r="A4686" s="0" t="s">
        <v>107</v>
      </c>
      <c r="B4686" s="0" t="s">
        <v>108</v>
      </c>
      <c r="C4686" s="0" t="s">
        <v>84</v>
      </c>
      <c r="D4686" s="0" t="s">
        <v>214</v>
      </c>
      <c r="E4686" s="0" t="n">
        <v>2029</v>
      </c>
      <c r="F4686" s="5" t="n">
        <v>0.233027679811923</v>
      </c>
      <c r="G4686" s="11" t="n">
        <v>0.1270318</v>
      </c>
      <c r="H4686" s="5" t="n">
        <v>0.0296019256163323</v>
      </c>
      <c r="I4686" s="5" t="n">
        <v>0.203425754195591</v>
      </c>
    </row>
    <row r="4687" customFormat="false" ht="14.25" hidden="false" customHeight="false" outlineLevel="0" collapsed="false">
      <c r="A4687" s="0" t="s">
        <v>107</v>
      </c>
      <c r="B4687" s="0" t="s">
        <v>108</v>
      </c>
      <c r="C4687" s="0" t="s">
        <v>84</v>
      </c>
      <c r="D4687" s="0" t="s">
        <v>214</v>
      </c>
      <c r="E4687" s="0" t="n">
        <v>2030</v>
      </c>
      <c r="F4687" s="5" t="n">
        <v>0.263002250292468</v>
      </c>
      <c r="G4687" s="11" t="n">
        <v>0.136012</v>
      </c>
      <c r="H4687" s="5" t="n">
        <v>0.0357714620667792</v>
      </c>
      <c r="I4687" s="5" t="n">
        <v>0.227230788225689</v>
      </c>
    </row>
    <row r="4688" customFormat="false" ht="14.25" hidden="false" customHeight="false" outlineLevel="0" collapsed="false">
      <c r="A4688" s="0" t="s">
        <v>107</v>
      </c>
      <c r="B4688" s="0" t="s">
        <v>108</v>
      </c>
      <c r="C4688" s="0" t="s">
        <v>84</v>
      </c>
      <c r="D4688" s="0" t="s">
        <v>214</v>
      </c>
      <c r="E4688" s="0" t="n">
        <v>2031</v>
      </c>
      <c r="F4688" s="5" t="n">
        <v>0.304753610559704</v>
      </c>
      <c r="G4688" s="11" t="n">
        <v>0.1400202</v>
      </c>
      <c r="H4688" s="5" t="n">
        <v>0.0426716615012918</v>
      </c>
      <c r="I4688" s="5" t="n">
        <v>0.262081949058412</v>
      </c>
    </row>
    <row r="4689" customFormat="false" ht="14.25" hidden="false" customHeight="false" outlineLevel="0" collapsed="false">
      <c r="A4689" s="0" t="s">
        <v>107</v>
      </c>
      <c r="B4689" s="0" t="s">
        <v>108</v>
      </c>
      <c r="C4689" s="0" t="s">
        <v>84</v>
      </c>
      <c r="D4689" s="0" t="s">
        <v>214</v>
      </c>
      <c r="E4689" s="0" t="n">
        <v>2032</v>
      </c>
      <c r="F4689" s="5" t="n">
        <v>0.64716222015788</v>
      </c>
      <c r="G4689" s="11" t="n">
        <v>0.1440284</v>
      </c>
      <c r="H4689" s="5" t="n">
        <v>0.0932097391097872</v>
      </c>
      <c r="I4689" s="5" t="n">
        <v>0.553952481048093</v>
      </c>
    </row>
    <row r="4690" customFormat="false" ht="14.25" hidden="false" customHeight="false" outlineLevel="0" collapsed="false">
      <c r="A4690" s="0" t="s">
        <v>107</v>
      </c>
      <c r="B4690" s="0" t="s">
        <v>108</v>
      </c>
      <c r="C4690" s="0" t="s">
        <v>84</v>
      </c>
      <c r="D4690" s="0" t="s">
        <v>214</v>
      </c>
      <c r="E4690" s="0" t="n">
        <v>2033</v>
      </c>
      <c r="F4690" s="5" t="n">
        <v>1.02627235091187</v>
      </c>
      <c r="G4690" s="11" t="n">
        <v>0.1480366</v>
      </c>
      <c r="H4690" s="5" t="n">
        <v>0.151925869503</v>
      </c>
      <c r="I4690" s="5" t="n">
        <v>0.874346481408869</v>
      </c>
    </row>
    <row r="4691" customFormat="false" ht="14.25" hidden="false" customHeight="false" outlineLevel="0" collapsed="false">
      <c r="A4691" s="0" t="s">
        <v>107</v>
      </c>
      <c r="B4691" s="0" t="s">
        <v>108</v>
      </c>
      <c r="C4691" s="0" t="s">
        <v>84</v>
      </c>
      <c r="D4691" s="0" t="s">
        <v>214</v>
      </c>
      <c r="E4691" s="0" t="n">
        <v>2034</v>
      </c>
      <c r="F4691" s="5" t="n">
        <v>1.03988647794487</v>
      </c>
      <c r="G4691" s="11" t="n">
        <v>0.1520448</v>
      </c>
      <c r="H4691" s="5" t="n">
        <v>0.158109331561832</v>
      </c>
      <c r="I4691" s="5" t="n">
        <v>0.881777146383036</v>
      </c>
    </row>
    <row r="4692" customFormat="false" ht="14.25" hidden="false" customHeight="false" outlineLevel="0" collapsed="false">
      <c r="A4692" s="0" t="s">
        <v>107</v>
      </c>
      <c r="B4692" s="0" t="s">
        <v>108</v>
      </c>
      <c r="C4692" s="0" t="s">
        <v>84</v>
      </c>
      <c r="D4692" s="0" t="s">
        <v>214</v>
      </c>
      <c r="E4692" s="0" t="n">
        <v>2035</v>
      </c>
      <c r="F4692" s="5" t="n">
        <v>1.41930180316235</v>
      </c>
      <c r="G4692" s="11" t="n">
        <v>0.156053</v>
      </c>
      <c r="H4692" s="5" t="n">
        <v>0.221486304288895</v>
      </c>
      <c r="I4692" s="5" t="n">
        <v>1.19781549887346</v>
      </c>
    </row>
    <row r="4693" customFormat="false" ht="14.25" hidden="false" customHeight="false" outlineLevel="0" collapsed="false">
      <c r="A4693" s="0" t="s">
        <v>107</v>
      </c>
      <c r="B4693" s="0" t="s">
        <v>108</v>
      </c>
      <c r="C4693" s="0" t="s">
        <v>84</v>
      </c>
      <c r="D4693" s="0" t="s">
        <v>214</v>
      </c>
      <c r="E4693" s="0" t="n">
        <v>2036</v>
      </c>
      <c r="F4693" s="5" t="n">
        <v>1.68965163445695</v>
      </c>
      <c r="G4693" s="11" t="n">
        <v>0.1554448</v>
      </c>
      <c r="H4693" s="5" t="n">
        <v>0.262647560387833</v>
      </c>
      <c r="I4693" s="5" t="n">
        <v>1.42700407406911</v>
      </c>
    </row>
    <row r="4694" customFormat="false" ht="14.25" hidden="false" customHeight="false" outlineLevel="0" collapsed="false">
      <c r="A4694" s="0" t="s">
        <v>107</v>
      </c>
      <c r="B4694" s="0" t="s">
        <v>108</v>
      </c>
      <c r="C4694" s="0" t="s">
        <v>84</v>
      </c>
      <c r="D4694" s="0" t="s">
        <v>214</v>
      </c>
      <c r="E4694" s="0" t="n">
        <v>2037</v>
      </c>
      <c r="F4694" s="5" t="n">
        <v>1.97876590034041</v>
      </c>
      <c r="G4694" s="11" t="n">
        <v>0.1548366</v>
      </c>
      <c r="H4694" s="5" t="n">
        <v>0.306385384204648</v>
      </c>
      <c r="I4694" s="5" t="n">
        <v>1.67238051613576</v>
      </c>
    </row>
    <row r="4695" customFormat="false" ht="14.25" hidden="false" customHeight="false" outlineLevel="0" collapsed="false">
      <c r="A4695" s="0" t="s">
        <v>107</v>
      </c>
      <c r="B4695" s="0" t="s">
        <v>108</v>
      </c>
      <c r="C4695" s="0" t="s">
        <v>84</v>
      </c>
      <c r="D4695" s="0" t="s">
        <v>214</v>
      </c>
      <c r="E4695" s="0" t="n">
        <v>2038</v>
      </c>
      <c r="F4695" s="5" t="n">
        <v>2.29956317336238</v>
      </c>
      <c r="G4695" s="11" t="n">
        <v>0.1542284</v>
      </c>
      <c r="H4695" s="5" t="n">
        <v>0.354657948926603</v>
      </c>
      <c r="I4695" s="5" t="n">
        <v>1.94490522443578</v>
      </c>
    </row>
    <row r="4696" customFormat="false" ht="14.25" hidden="false" customHeight="false" outlineLevel="0" collapsed="false">
      <c r="A4696" s="0" t="s">
        <v>107</v>
      </c>
      <c r="B4696" s="0" t="s">
        <v>108</v>
      </c>
      <c r="C4696" s="0" t="s">
        <v>84</v>
      </c>
      <c r="D4696" s="0" t="s">
        <v>214</v>
      </c>
      <c r="E4696" s="0" t="n">
        <v>2039</v>
      </c>
      <c r="F4696" s="5" t="n">
        <v>2.64646007303688</v>
      </c>
      <c r="G4696" s="11" t="n">
        <v>0.1536202</v>
      </c>
      <c r="H4696" s="5" t="n">
        <v>0.40654972571194</v>
      </c>
      <c r="I4696" s="5" t="n">
        <v>2.23991034732494</v>
      </c>
    </row>
    <row r="4697" customFormat="false" ht="14.25" hidden="false" customHeight="false" outlineLevel="0" collapsed="false">
      <c r="A4697" s="0" t="s">
        <v>107</v>
      </c>
      <c r="B4697" s="0" t="s">
        <v>108</v>
      </c>
      <c r="C4697" s="0" t="s">
        <v>84</v>
      </c>
      <c r="D4697" s="0" t="s">
        <v>214</v>
      </c>
      <c r="E4697" s="0" t="n">
        <v>2040</v>
      </c>
      <c r="F4697" s="5" t="n">
        <v>2.99554175214111</v>
      </c>
      <c r="G4697" s="11" t="n">
        <v>0.153012</v>
      </c>
      <c r="H4697" s="5" t="n">
        <v>0.458353834578615</v>
      </c>
      <c r="I4697" s="5" t="n">
        <v>2.53718791756249</v>
      </c>
    </row>
    <row r="4698" customFormat="false" ht="14.25" hidden="false" customHeight="false" outlineLevel="0" collapsed="false">
      <c r="A4698" s="0" t="s">
        <v>107</v>
      </c>
      <c r="B4698" s="0" t="s">
        <v>108</v>
      </c>
      <c r="C4698" s="0" t="s">
        <v>84</v>
      </c>
      <c r="D4698" s="0" t="s">
        <v>215</v>
      </c>
      <c r="E4698" s="0" t="n">
        <v>2024</v>
      </c>
      <c r="F4698" s="5" t="n">
        <v>0</v>
      </c>
      <c r="G4698" s="11" t="n">
        <v>0</v>
      </c>
      <c r="H4698" s="5" t="n">
        <v>0</v>
      </c>
      <c r="I4698" s="5" t="n">
        <v>0</v>
      </c>
    </row>
    <row r="4699" customFormat="false" ht="14.25" hidden="false" customHeight="false" outlineLevel="0" collapsed="false">
      <c r="A4699" s="0" t="s">
        <v>107</v>
      </c>
      <c r="B4699" s="0" t="s">
        <v>108</v>
      </c>
      <c r="C4699" s="0" t="s">
        <v>84</v>
      </c>
      <c r="D4699" s="0" t="s">
        <v>215</v>
      </c>
      <c r="E4699" s="0" t="n">
        <v>2025</v>
      </c>
      <c r="F4699" s="5" t="n">
        <v>0</v>
      </c>
      <c r="G4699" s="11" t="n">
        <v>0</v>
      </c>
      <c r="H4699" s="5" t="n">
        <v>0</v>
      </c>
      <c r="I4699" s="5" t="n">
        <v>0</v>
      </c>
    </row>
    <row r="4700" customFormat="false" ht="14.25" hidden="false" customHeight="false" outlineLevel="0" collapsed="false">
      <c r="A4700" s="0" t="s">
        <v>107</v>
      </c>
      <c r="B4700" s="0" t="s">
        <v>108</v>
      </c>
      <c r="C4700" s="0" t="s">
        <v>84</v>
      </c>
      <c r="D4700" s="0" t="s">
        <v>215</v>
      </c>
      <c r="E4700" s="0" t="n">
        <v>2026</v>
      </c>
      <c r="F4700" s="5" t="n">
        <v>0</v>
      </c>
      <c r="G4700" s="11" t="n">
        <v>0</v>
      </c>
      <c r="H4700" s="5" t="n">
        <v>0</v>
      </c>
      <c r="I4700" s="5" t="n">
        <v>0</v>
      </c>
    </row>
    <row r="4701" customFormat="false" ht="14.25" hidden="false" customHeight="false" outlineLevel="0" collapsed="false">
      <c r="A4701" s="0" t="s">
        <v>107</v>
      </c>
      <c r="B4701" s="0" t="s">
        <v>108</v>
      </c>
      <c r="C4701" s="0" t="s">
        <v>84</v>
      </c>
      <c r="D4701" s="0" t="s">
        <v>215</v>
      </c>
      <c r="E4701" s="0" t="n">
        <v>2027</v>
      </c>
      <c r="F4701" s="5" t="n">
        <v>0</v>
      </c>
      <c r="G4701" s="11" t="n">
        <v>0</v>
      </c>
      <c r="H4701" s="5" t="n">
        <v>0</v>
      </c>
      <c r="I4701" s="5" t="n">
        <v>0</v>
      </c>
    </row>
    <row r="4702" customFormat="false" ht="14.25" hidden="false" customHeight="false" outlineLevel="0" collapsed="false">
      <c r="A4702" s="0" t="s">
        <v>107</v>
      </c>
      <c r="B4702" s="0" t="s">
        <v>108</v>
      </c>
      <c r="C4702" s="0" t="s">
        <v>84</v>
      </c>
      <c r="D4702" s="0" t="s">
        <v>215</v>
      </c>
      <c r="E4702" s="0" t="n">
        <v>2028</v>
      </c>
      <c r="F4702" s="5" t="n">
        <v>0</v>
      </c>
      <c r="G4702" s="11" t="n">
        <v>0</v>
      </c>
      <c r="H4702" s="5" t="n">
        <v>0</v>
      </c>
      <c r="I4702" s="5" t="n">
        <v>0</v>
      </c>
    </row>
    <row r="4703" customFormat="false" ht="14.25" hidden="false" customHeight="false" outlineLevel="0" collapsed="false">
      <c r="A4703" s="0" t="s">
        <v>107</v>
      </c>
      <c r="B4703" s="0" t="s">
        <v>108</v>
      </c>
      <c r="C4703" s="0" t="s">
        <v>84</v>
      </c>
      <c r="D4703" s="0" t="s">
        <v>215</v>
      </c>
      <c r="E4703" s="0" t="n">
        <v>2029</v>
      </c>
      <c r="F4703" s="5" t="n">
        <v>0.0440061663493976</v>
      </c>
      <c r="G4703" s="11" t="n">
        <v>0</v>
      </c>
      <c r="H4703" s="5" t="n">
        <v>0</v>
      </c>
      <c r="I4703" s="5" t="n">
        <v>0.0440061663493976</v>
      </c>
    </row>
    <row r="4704" customFormat="false" ht="14.25" hidden="false" customHeight="false" outlineLevel="0" collapsed="false">
      <c r="A4704" s="0" t="s">
        <v>107</v>
      </c>
      <c r="B4704" s="0" t="s">
        <v>108</v>
      </c>
      <c r="C4704" s="0" t="s">
        <v>84</v>
      </c>
      <c r="D4704" s="0" t="s">
        <v>215</v>
      </c>
      <c r="E4704" s="0" t="n">
        <v>2030</v>
      </c>
      <c r="F4704" s="5" t="n">
        <v>0.0599098586104374</v>
      </c>
      <c r="G4704" s="11" t="n">
        <v>0</v>
      </c>
      <c r="H4704" s="5" t="n">
        <v>0</v>
      </c>
      <c r="I4704" s="5" t="n">
        <v>0.0599098586104374</v>
      </c>
    </row>
    <row r="4705" customFormat="false" ht="14.25" hidden="false" customHeight="false" outlineLevel="0" collapsed="false">
      <c r="A4705" s="0" t="s">
        <v>107</v>
      </c>
      <c r="B4705" s="0" t="s">
        <v>108</v>
      </c>
      <c r="C4705" s="0" t="s">
        <v>84</v>
      </c>
      <c r="D4705" s="0" t="s">
        <v>215</v>
      </c>
      <c r="E4705" s="0" t="n">
        <v>2031</v>
      </c>
      <c r="F4705" s="5" t="n">
        <v>0.0821778390675926</v>
      </c>
      <c r="G4705" s="11" t="n">
        <v>0</v>
      </c>
      <c r="H4705" s="5" t="n">
        <v>0</v>
      </c>
      <c r="I4705" s="5" t="n">
        <v>0.0821778390675926</v>
      </c>
    </row>
    <row r="4706" customFormat="false" ht="14.25" hidden="false" customHeight="false" outlineLevel="0" collapsed="false">
      <c r="A4706" s="0" t="s">
        <v>107</v>
      </c>
      <c r="B4706" s="0" t="s">
        <v>108</v>
      </c>
      <c r="C4706" s="0" t="s">
        <v>84</v>
      </c>
      <c r="D4706" s="0" t="s">
        <v>215</v>
      </c>
      <c r="E4706" s="0" t="n">
        <v>2032</v>
      </c>
      <c r="F4706" s="5" t="n">
        <v>0.195384820636631</v>
      </c>
      <c r="G4706" s="11" t="n">
        <v>0</v>
      </c>
      <c r="H4706" s="5" t="n">
        <v>0</v>
      </c>
      <c r="I4706" s="5" t="n">
        <v>0.195384820636631</v>
      </c>
    </row>
    <row r="4707" customFormat="false" ht="14.25" hidden="false" customHeight="false" outlineLevel="0" collapsed="false">
      <c r="A4707" s="0" t="s">
        <v>107</v>
      </c>
      <c r="B4707" s="0" t="s">
        <v>108</v>
      </c>
      <c r="C4707" s="0" t="s">
        <v>84</v>
      </c>
      <c r="D4707" s="0" t="s">
        <v>215</v>
      </c>
      <c r="E4707" s="0" t="n">
        <v>2033</v>
      </c>
      <c r="F4707" s="5" t="n">
        <v>0.334991127319777</v>
      </c>
      <c r="G4707" s="11" t="n">
        <v>0</v>
      </c>
      <c r="H4707" s="5" t="n">
        <v>0</v>
      </c>
      <c r="I4707" s="5" t="n">
        <v>0.334991127319777</v>
      </c>
    </row>
    <row r="4708" customFormat="false" ht="14.25" hidden="false" customHeight="false" outlineLevel="0" collapsed="false">
      <c r="A4708" s="0" t="s">
        <v>107</v>
      </c>
      <c r="B4708" s="0" t="s">
        <v>108</v>
      </c>
      <c r="C4708" s="0" t="s">
        <v>84</v>
      </c>
      <c r="D4708" s="0" t="s">
        <v>215</v>
      </c>
      <c r="E4708" s="0" t="n">
        <v>2034</v>
      </c>
      <c r="F4708" s="5" t="n">
        <v>0.36348483957176</v>
      </c>
      <c r="G4708" s="11" t="n">
        <v>0</v>
      </c>
      <c r="H4708" s="5" t="n">
        <v>0</v>
      </c>
      <c r="I4708" s="5" t="n">
        <v>0.36348483957176</v>
      </c>
    </row>
    <row r="4709" customFormat="false" ht="14.25" hidden="false" customHeight="false" outlineLevel="0" collapsed="false">
      <c r="A4709" s="0" t="s">
        <v>107</v>
      </c>
      <c r="B4709" s="0" t="s">
        <v>108</v>
      </c>
      <c r="C4709" s="0" t="s">
        <v>84</v>
      </c>
      <c r="D4709" s="0" t="s">
        <v>215</v>
      </c>
      <c r="E4709" s="0" t="n">
        <v>2035</v>
      </c>
      <c r="F4709" s="5" t="n">
        <v>0.525431911431417</v>
      </c>
      <c r="G4709" s="11" t="n">
        <v>0</v>
      </c>
      <c r="H4709" s="5" t="n">
        <v>0</v>
      </c>
      <c r="I4709" s="5" t="n">
        <v>0.525431911431417</v>
      </c>
    </row>
    <row r="4710" customFormat="false" ht="14.25" hidden="false" customHeight="false" outlineLevel="0" collapsed="false">
      <c r="A4710" s="0" t="s">
        <v>107</v>
      </c>
      <c r="B4710" s="0" t="s">
        <v>108</v>
      </c>
      <c r="C4710" s="0" t="s">
        <v>84</v>
      </c>
      <c r="D4710" s="0" t="s">
        <v>215</v>
      </c>
      <c r="E4710" s="0" t="n">
        <v>2036</v>
      </c>
      <c r="F4710" s="5" t="n">
        <v>0.654664617647449</v>
      </c>
      <c r="G4710" s="11" t="n">
        <v>0</v>
      </c>
      <c r="H4710" s="5" t="n">
        <v>0</v>
      </c>
      <c r="I4710" s="5" t="n">
        <v>0.654664617647449</v>
      </c>
    </row>
    <row r="4711" customFormat="false" ht="14.25" hidden="false" customHeight="false" outlineLevel="0" collapsed="false">
      <c r="A4711" s="0" t="s">
        <v>107</v>
      </c>
      <c r="B4711" s="0" t="s">
        <v>108</v>
      </c>
      <c r="C4711" s="0" t="s">
        <v>84</v>
      </c>
      <c r="D4711" s="0" t="s">
        <v>215</v>
      </c>
      <c r="E4711" s="0" t="n">
        <v>2037</v>
      </c>
      <c r="F4711" s="5" t="n">
        <v>0.79479678091532</v>
      </c>
      <c r="G4711" s="11" t="n">
        <v>0</v>
      </c>
      <c r="H4711" s="5" t="n">
        <v>0</v>
      </c>
      <c r="I4711" s="5" t="n">
        <v>0.79479678091532</v>
      </c>
    </row>
    <row r="4712" customFormat="false" ht="14.25" hidden="false" customHeight="false" outlineLevel="0" collapsed="false">
      <c r="A4712" s="0" t="s">
        <v>107</v>
      </c>
      <c r="B4712" s="0" t="s">
        <v>108</v>
      </c>
      <c r="C4712" s="0" t="s">
        <v>84</v>
      </c>
      <c r="D4712" s="0" t="s">
        <v>215</v>
      </c>
      <c r="E4712" s="0" t="n">
        <v>2038</v>
      </c>
      <c r="F4712" s="5" t="n">
        <v>0.947948853191527</v>
      </c>
      <c r="G4712" s="11" t="n">
        <v>0</v>
      </c>
      <c r="H4712" s="5" t="n">
        <v>0</v>
      </c>
      <c r="I4712" s="5" t="n">
        <v>0.947948853191527</v>
      </c>
    </row>
    <row r="4713" customFormat="false" ht="14.25" hidden="false" customHeight="false" outlineLevel="0" collapsed="false">
      <c r="A4713" s="0" t="s">
        <v>107</v>
      </c>
      <c r="B4713" s="0" t="s">
        <v>108</v>
      </c>
      <c r="C4713" s="0" t="s">
        <v>84</v>
      </c>
      <c r="D4713" s="0" t="s">
        <v>215</v>
      </c>
      <c r="E4713" s="0" t="n">
        <v>2039</v>
      </c>
      <c r="F4713" s="5" t="n">
        <v>1.10701827642878</v>
      </c>
      <c r="G4713" s="11" t="n">
        <v>0</v>
      </c>
      <c r="H4713" s="5" t="n">
        <v>0</v>
      </c>
      <c r="I4713" s="5" t="n">
        <v>1.10701827642878</v>
      </c>
    </row>
    <row r="4714" customFormat="false" ht="14.25" hidden="false" customHeight="false" outlineLevel="0" collapsed="false">
      <c r="A4714" s="0" t="s">
        <v>107</v>
      </c>
      <c r="B4714" s="0" t="s">
        <v>108</v>
      </c>
      <c r="C4714" s="0" t="s">
        <v>84</v>
      </c>
      <c r="D4714" s="0" t="s">
        <v>215</v>
      </c>
      <c r="E4714" s="0" t="n">
        <v>2040</v>
      </c>
      <c r="F4714" s="5" t="n">
        <v>1.26676862448905</v>
      </c>
      <c r="G4714" s="11" t="n">
        <v>0</v>
      </c>
      <c r="H4714" s="5" t="n">
        <v>0</v>
      </c>
      <c r="I4714" s="5" t="n">
        <v>1.26676862448905</v>
      </c>
    </row>
    <row r="4715" customFormat="false" ht="14.25" hidden="false" customHeight="false" outlineLevel="0" collapsed="false">
      <c r="A4715" s="0" t="s">
        <v>107</v>
      </c>
      <c r="B4715" s="0" t="s">
        <v>108</v>
      </c>
      <c r="C4715" s="0" t="s">
        <v>84</v>
      </c>
      <c r="D4715" s="0" t="s">
        <v>216</v>
      </c>
      <c r="E4715" s="0" t="n">
        <v>2024</v>
      </c>
      <c r="F4715" s="5" t="n">
        <v>0</v>
      </c>
      <c r="G4715" s="11" t="n">
        <v>0.091111</v>
      </c>
      <c r="H4715" s="5" t="n">
        <v>0</v>
      </c>
      <c r="I4715" s="5" t="n">
        <v>0</v>
      </c>
    </row>
    <row r="4716" customFormat="false" ht="14.25" hidden="false" customHeight="false" outlineLevel="0" collapsed="false">
      <c r="A4716" s="0" t="s">
        <v>107</v>
      </c>
      <c r="B4716" s="0" t="s">
        <v>108</v>
      </c>
      <c r="C4716" s="0" t="s">
        <v>84</v>
      </c>
      <c r="D4716" s="0" t="s">
        <v>216</v>
      </c>
      <c r="E4716" s="0" t="n">
        <v>2025</v>
      </c>
      <c r="F4716" s="5" t="n">
        <v>0</v>
      </c>
      <c r="G4716" s="11" t="n">
        <v>0.091111</v>
      </c>
      <c r="H4716" s="5" t="n">
        <v>0</v>
      </c>
      <c r="I4716" s="5" t="n">
        <v>0</v>
      </c>
    </row>
    <row r="4717" customFormat="false" ht="14.25" hidden="false" customHeight="false" outlineLevel="0" collapsed="false">
      <c r="A4717" s="0" t="s">
        <v>107</v>
      </c>
      <c r="B4717" s="0" t="s">
        <v>108</v>
      </c>
      <c r="C4717" s="0" t="s">
        <v>84</v>
      </c>
      <c r="D4717" s="0" t="s">
        <v>216</v>
      </c>
      <c r="E4717" s="0" t="n">
        <v>2026</v>
      </c>
      <c r="F4717" s="5" t="n">
        <v>0</v>
      </c>
      <c r="G4717" s="11" t="n">
        <v>0.1000912</v>
      </c>
      <c r="H4717" s="5" t="n">
        <v>0</v>
      </c>
      <c r="I4717" s="5" t="n">
        <v>0</v>
      </c>
    </row>
    <row r="4718" customFormat="false" ht="14.25" hidden="false" customHeight="false" outlineLevel="0" collapsed="false">
      <c r="A4718" s="0" t="s">
        <v>107</v>
      </c>
      <c r="B4718" s="0" t="s">
        <v>108</v>
      </c>
      <c r="C4718" s="0" t="s">
        <v>84</v>
      </c>
      <c r="D4718" s="0" t="s">
        <v>216</v>
      </c>
      <c r="E4718" s="0" t="n">
        <v>2027</v>
      </c>
      <c r="F4718" s="5" t="n">
        <v>0</v>
      </c>
      <c r="G4718" s="11" t="n">
        <v>0.1090714</v>
      </c>
      <c r="H4718" s="5" t="n">
        <v>0</v>
      </c>
      <c r="I4718" s="5" t="n">
        <v>0</v>
      </c>
    </row>
    <row r="4719" customFormat="false" ht="14.25" hidden="false" customHeight="false" outlineLevel="0" collapsed="false">
      <c r="A4719" s="0" t="s">
        <v>107</v>
      </c>
      <c r="B4719" s="0" t="s">
        <v>108</v>
      </c>
      <c r="C4719" s="0" t="s">
        <v>84</v>
      </c>
      <c r="D4719" s="0" t="s">
        <v>216</v>
      </c>
      <c r="E4719" s="0" t="n">
        <v>2028</v>
      </c>
      <c r="F4719" s="5" t="n">
        <v>0</v>
      </c>
      <c r="G4719" s="11" t="n">
        <v>0.1180516</v>
      </c>
      <c r="H4719" s="5" t="n">
        <v>0</v>
      </c>
      <c r="I4719" s="5" t="n">
        <v>0</v>
      </c>
    </row>
    <row r="4720" customFormat="false" ht="14.25" hidden="false" customHeight="false" outlineLevel="0" collapsed="false">
      <c r="A4720" s="0" t="s">
        <v>107</v>
      </c>
      <c r="B4720" s="0" t="s">
        <v>108</v>
      </c>
      <c r="C4720" s="0" t="s">
        <v>84</v>
      </c>
      <c r="D4720" s="0" t="s">
        <v>216</v>
      </c>
      <c r="E4720" s="0" t="n">
        <v>2029</v>
      </c>
      <c r="F4720" s="5" t="n">
        <v>1.629499549811</v>
      </c>
      <c r="G4720" s="11" t="n">
        <v>0.1270318</v>
      </c>
      <c r="H4720" s="5" t="n">
        <v>0.206998260911681</v>
      </c>
      <c r="I4720" s="5" t="n">
        <v>1.42250128889932</v>
      </c>
    </row>
    <row r="4721" customFormat="false" ht="14.25" hidden="false" customHeight="false" outlineLevel="0" collapsed="false">
      <c r="A4721" s="0" t="s">
        <v>107</v>
      </c>
      <c r="B4721" s="0" t="s">
        <v>108</v>
      </c>
      <c r="C4721" s="0" t="s">
        <v>84</v>
      </c>
      <c r="D4721" s="0" t="s">
        <v>216</v>
      </c>
      <c r="E4721" s="0" t="n">
        <v>2030</v>
      </c>
      <c r="F4721" s="5" t="n">
        <v>1.54940186930919</v>
      </c>
      <c r="G4721" s="11" t="n">
        <v>0.136012</v>
      </c>
      <c r="H4721" s="5" t="n">
        <v>0.210737247048482</v>
      </c>
      <c r="I4721" s="5" t="n">
        <v>1.33866462226071</v>
      </c>
    </row>
    <row r="4722" customFormat="false" ht="14.25" hidden="false" customHeight="false" outlineLevel="0" collapsed="false">
      <c r="A4722" s="0" t="s">
        <v>107</v>
      </c>
      <c r="B4722" s="0" t="s">
        <v>108</v>
      </c>
      <c r="C4722" s="0" t="s">
        <v>84</v>
      </c>
      <c r="D4722" s="0" t="s">
        <v>216</v>
      </c>
      <c r="E4722" s="0" t="n">
        <v>2031</v>
      </c>
      <c r="F4722" s="5" t="n">
        <v>1.63385421177454</v>
      </c>
      <c r="G4722" s="11" t="n">
        <v>0.1400202</v>
      </c>
      <c r="H4722" s="5" t="n">
        <v>0.228772593503514</v>
      </c>
      <c r="I4722" s="5" t="n">
        <v>1.40508161827103</v>
      </c>
    </row>
    <row r="4723" customFormat="false" ht="14.25" hidden="false" customHeight="false" outlineLevel="0" collapsed="false">
      <c r="A4723" s="0" t="s">
        <v>107</v>
      </c>
      <c r="B4723" s="0" t="s">
        <v>108</v>
      </c>
      <c r="C4723" s="0" t="s">
        <v>84</v>
      </c>
      <c r="D4723" s="0" t="s">
        <v>216</v>
      </c>
      <c r="E4723" s="0" t="n">
        <v>2032</v>
      </c>
      <c r="F4723" s="5" t="n">
        <v>3.25779704758361</v>
      </c>
      <c r="G4723" s="11" t="n">
        <v>0.1440284</v>
      </c>
      <c r="H4723" s="5" t="n">
        <v>0.469215296288192</v>
      </c>
      <c r="I4723" s="5" t="n">
        <v>2.78858175129542</v>
      </c>
    </row>
    <row r="4724" customFormat="false" ht="14.25" hidden="false" customHeight="false" outlineLevel="0" collapsed="false">
      <c r="A4724" s="0" t="s">
        <v>107</v>
      </c>
      <c r="B4724" s="0" t="s">
        <v>108</v>
      </c>
      <c r="C4724" s="0" t="s">
        <v>84</v>
      </c>
      <c r="D4724" s="0" t="s">
        <v>216</v>
      </c>
      <c r="E4724" s="0" t="n">
        <v>2033</v>
      </c>
      <c r="F4724" s="5" t="n">
        <v>5.19170756354214</v>
      </c>
      <c r="G4724" s="11" t="n">
        <v>0.1480366</v>
      </c>
      <c r="H4724" s="5" t="n">
        <v>0.768562735901062</v>
      </c>
      <c r="I4724" s="5" t="n">
        <v>4.42314482764108</v>
      </c>
    </row>
    <row r="4725" customFormat="false" ht="14.25" hidden="false" customHeight="false" outlineLevel="0" collapsed="false">
      <c r="A4725" s="0" t="s">
        <v>107</v>
      </c>
      <c r="B4725" s="0" t="s">
        <v>108</v>
      </c>
      <c r="C4725" s="0" t="s">
        <v>84</v>
      </c>
      <c r="D4725" s="0" t="s">
        <v>216</v>
      </c>
      <c r="E4725" s="0" t="n">
        <v>2034</v>
      </c>
      <c r="F4725" s="5" t="n">
        <v>5.17685207818683</v>
      </c>
      <c r="G4725" s="11" t="n">
        <v>0.1520448</v>
      </c>
      <c r="H4725" s="5" t="n">
        <v>0.787113438857501</v>
      </c>
      <c r="I4725" s="5" t="n">
        <v>4.38973863932933</v>
      </c>
    </row>
    <row r="4726" customFormat="false" ht="14.25" hidden="false" customHeight="false" outlineLevel="0" collapsed="false">
      <c r="A4726" s="0" t="s">
        <v>107</v>
      </c>
      <c r="B4726" s="0" t="s">
        <v>108</v>
      </c>
      <c r="C4726" s="0" t="s">
        <v>84</v>
      </c>
      <c r="D4726" s="0" t="s">
        <v>216</v>
      </c>
      <c r="E4726" s="0" t="n">
        <v>2035</v>
      </c>
      <c r="F4726" s="5" t="n">
        <v>7.0359540639578</v>
      </c>
      <c r="G4726" s="11" t="n">
        <v>0.156053</v>
      </c>
      <c r="H4726" s="5" t="n">
        <v>1.09798173954281</v>
      </c>
      <c r="I4726" s="5" t="n">
        <v>5.93797232441499</v>
      </c>
    </row>
    <row r="4727" customFormat="false" ht="14.25" hidden="false" customHeight="false" outlineLevel="0" collapsed="false">
      <c r="A4727" s="0" t="s">
        <v>107</v>
      </c>
      <c r="B4727" s="0" t="s">
        <v>108</v>
      </c>
      <c r="C4727" s="0" t="s">
        <v>84</v>
      </c>
      <c r="D4727" s="0" t="s">
        <v>216</v>
      </c>
      <c r="E4727" s="0" t="n">
        <v>2036</v>
      </c>
      <c r="F4727" s="5" t="n">
        <v>8.40183258595948</v>
      </c>
      <c r="G4727" s="11" t="n">
        <v>0.1554448</v>
      </c>
      <c r="H4727" s="5" t="n">
        <v>1.30602118595796</v>
      </c>
      <c r="I4727" s="5" t="n">
        <v>7.09581140000153</v>
      </c>
    </row>
    <row r="4728" customFormat="false" ht="14.25" hidden="false" customHeight="false" outlineLevel="0" collapsed="false">
      <c r="A4728" s="0" t="s">
        <v>107</v>
      </c>
      <c r="B4728" s="0" t="s">
        <v>108</v>
      </c>
      <c r="C4728" s="0" t="s">
        <v>84</v>
      </c>
      <c r="D4728" s="0" t="s">
        <v>216</v>
      </c>
      <c r="E4728" s="0" t="n">
        <v>2037</v>
      </c>
      <c r="F4728" s="5" t="n">
        <v>9.7567877416207</v>
      </c>
      <c r="G4728" s="11" t="n">
        <v>0.1548366</v>
      </c>
      <c r="H4728" s="5" t="n">
        <v>1.51070784083423</v>
      </c>
      <c r="I4728" s="5" t="n">
        <v>8.24607990078648</v>
      </c>
    </row>
    <row r="4729" customFormat="false" ht="14.25" hidden="false" customHeight="false" outlineLevel="0" collapsed="false">
      <c r="A4729" s="0" t="s">
        <v>107</v>
      </c>
      <c r="B4729" s="0" t="s">
        <v>108</v>
      </c>
      <c r="C4729" s="0" t="s">
        <v>84</v>
      </c>
      <c r="D4729" s="0" t="s">
        <v>216</v>
      </c>
      <c r="E4729" s="0" t="n">
        <v>2038</v>
      </c>
      <c r="F4729" s="5" t="n">
        <v>11.2575854790805</v>
      </c>
      <c r="G4729" s="11" t="n">
        <v>0.1542284</v>
      </c>
      <c r="H4729" s="5" t="n">
        <v>1.73623939630181</v>
      </c>
      <c r="I4729" s="5" t="n">
        <v>9.52134608277865</v>
      </c>
    </row>
    <row r="4730" customFormat="false" ht="14.25" hidden="false" customHeight="false" outlineLevel="0" collapsed="false">
      <c r="A4730" s="0" t="s">
        <v>107</v>
      </c>
      <c r="B4730" s="0" t="s">
        <v>108</v>
      </c>
      <c r="C4730" s="0" t="s">
        <v>84</v>
      </c>
      <c r="D4730" s="0" t="s">
        <v>216</v>
      </c>
      <c r="E4730" s="0" t="n">
        <v>2039</v>
      </c>
      <c r="F4730" s="5" t="n">
        <v>12.9208356098795</v>
      </c>
      <c r="G4730" s="11" t="n">
        <v>0.1536202</v>
      </c>
      <c r="H4730" s="5" t="n">
        <v>1.98490135055681</v>
      </c>
      <c r="I4730" s="5" t="n">
        <v>10.9359342593227</v>
      </c>
    </row>
    <row r="4731" customFormat="false" ht="14.25" hidden="false" customHeight="false" outlineLevel="0" collapsed="false">
      <c r="A4731" s="0" t="s">
        <v>107</v>
      </c>
      <c r="B4731" s="0" t="s">
        <v>108</v>
      </c>
      <c r="C4731" s="0" t="s">
        <v>84</v>
      </c>
      <c r="D4731" s="0" t="s">
        <v>216</v>
      </c>
      <c r="E4731" s="0" t="n">
        <v>2040</v>
      </c>
      <c r="F4731" s="5" t="n">
        <v>14.8032329749854</v>
      </c>
      <c r="G4731" s="11" t="n">
        <v>0.153012</v>
      </c>
      <c r="H4731" s="5" t="n">
        <v>2.26507228396846</v>
      </c>
      <c r="I4731" s="5" t="n">
        <v>12.5381606910169</v>
      </c>
    </row>
    <row r="4732" customFormat="false" ht="14.25" hidden="false" customHeight="false" outlineLevel="0" collapsed="false">
      <c r="A4732" s="0" t="s">
        <v>107</v>
      </c>
      <c r="B4732" s="0" t="s">
        <v>108</v>
      </c>
      <c r="C4732" s="0" t="s">
        <v>84</v>
      </c>
      <c r="D4732" s="0" t="s">
        <v>217</v>
      </c>
      <c r="E4732" s="0" t="n">
        <v>2024</v>
      </c>
      <c r="F4732" s="5" t="n">
        <v>0.00129506046328347</v>
      </c>
      <c r="G4732" s="11" t="n">
        <v>0</v>
      </c>
      <c r="H4732" s="5" t="n">
        <v>0</v>
      </c>
      <c r="I4732" s="5" t="n">
        <v>0.00129506046328347</v>
      </c>
    </row>
    <row r="4733" customFormat="false" ht="14.25" hidden="false" customHeight="false" outlineLevel="0" collapsed="false">
      <c r="A4733" s="0" t="s">
        <v>107</v>
      </c>
      <c r="B4733" s="0" t="s">
        <v>108</v>
      </c>
      <c r="C4733" s="0" t="s">
        <v>84</v>
      </c>
      <c r="D4733" s="0" t="s">
        <v>217</v>
      </c>
      <c r="E4733" s="0" t="n">
        <v>2025</v>
      </c>
      <c r="F4733" s="5" t="n">
        <v>0.00252866123430088</v>
      </c>
      <c r="G4733" s="11" t="n">
        <v>0</v>
      </c>
      <c r="H4733" s="5" t="n">
        <v>0</v>
      </c>
      <c r="I4733" s="5" t="n">
        <v>0.00252866123430088</v>
      </c>
    </row>
    <row r="4734" customFormat="false" ht="14.25" hidden="false" customHeight="false" outlineLevel="0" collapsed="false">
      <c r="A4734" s="0" t="s">
        <v>107</v>
      </c>
      <c r="B4734" s="0" t="s">
        <v>108</v>
      </c>
      <c r="C4734" s="0" t="s">
        <v>84</v>
      </c>
      <c r="D4734" s="0" t="s">
        <v>217</v>
      </c>
      <c r="E4734" s="0" t="n">
        <v>2026</v>
      </c>
      <c r="F4734" s="5" t="n">
        <v>0.0172915859901239</v>
      </c>
      <c r="G4734" s="11" t="n">
        <v>0</v>
      </c>
      <c r="H4734" s="5" t="n">
        <v>0</v>
      </c>
      <c r="I4734" s="5" t="n">
        <v>0.0172915859901239</v>
      </c>
    </row>
    <row r="4735" customFormat="false" ht="14.25" hidden="false" customHeight="false" outlineLevel="0" collapsed="false">
      <c r="A4735" s="0" t="s">
        <v>107</v>
      </c>
      <c r="B4735" s="0" t="s">
        <v>108</v>
      </c>
      <c r="C4735" s="0" t="s">
        <v>84</v>
      </c>
      <c r="D4735" s="0" t="s">
        <v>217</v>
      </c>
      <c r="E4735" s="0" t="n">
        <v>2027</v>
      </c>
      <c r="F4735" s="5" t="n">
        <v>0.0573683498303435</v>
      </c>
      <c r="G4735" s="11" t="n">
        <v>0</v>
      </c>
      <c r="H4735" s="5" t="n">
        <v>0</v>
      </c>
      <c r="I4735" s="5" t="n">
        <v>0.0573683498303435</v>
      </c>
    </row>
    <row r="4736" customFormat="false" ht="14.25" hidden="false" customHeight="false" outlineLevel="0" collapsed="false">
      <c r="A4736" s="0" t="s">
        <v>107</v>
      </c>
      <c r="B4736" s="0" t="s">
        <v>108</v>
      </c>
      <c r="C4736" s="0" t="s">
        <v>84</v>
      </c>
      <c r="D4736" s="0" t="s">
        <v>217</v>
      </c>
      <c r="E4736" s="0" t="n">
        <v>2028</v>
      </c>
      <c r="F4736" s="5" t="n">
        <v>0.133081798299485</v>
      </c>
      <c r="G4736" s="11" t="n">
        <v>0</v>
      </c>
      <c r="H4736" s="5" t="n">
        <v>0</v>
      </c>
      <c r="I4736" s="5" t="n">
        <v>0.133081798299485</v>
      </c>
    </row>
    <row r="4737" customFormat="false" ht="14.25" hidden="false" customHeight="false" outlineLevel="0" collapsed="false">
      <c r="A4737" s="0" t="s">
        <v>107</v>
      </c>
      <c r="B4737" s="0" t="s">
        <v>108</v>
      </c>
      <c r="C4737" s="0" t="s">
        <v>84</v>
      </c>
      <c r="D4737" s="0" t="s">
        <v>217</v>
      </c>
      <c r="E4737" s="0" t="n">
        <v>2029</v>
      </c>
      <c r="F4737" s="5" t="n">
        <v>0.234908690546094</v>
      </c>
      <c r="G4737" s="11" t="n">
        <v>0</v>
      </c>
      <c r="H4737" s="5" t="n">
        <v>0</v>
      </c>
      <c r="I4737" s="5" t="n">
        <v>0.234908690546094</v>
      </c>
    </row>
    <row r="4738" customFormat="false" ht="14.25" hidden="false" customHeight="false" outlineLevel="0" collapsed="false">
      <c r="A4738" s="0" t="s">
        <v>107</v>
      </c>
      <c r="B4738" s="0" t="s">
        <v>108</v>
      </c>
      <c r="C4738" s="0" t="s">
        <v>84</v>
      </c>
      <c r="D4738" s="0" t="s">
        <v>217</v>
      </c>
      <c r="E4738" s="0" t="n">
        <v>2030</v>
      </c>
      <c r="F4738" s="5" t="n">
        <v>0.358753409137322</v>
      </c>
      <c r="G4738" s="11" t="n">
        <v>0</v>
      </c>
      <c r="H4738" s="5" t="n">
        <v>0</v>
      </c>
      <c r="I4738" s="5" t="n">
        <v>0.358753409137322</v>
      </c>
    </row>
    <row r="4739" customFormat="false" ht="14.25" hidden="false" customHeight="false" outlineLevel="0" collapsed="false">
      <c r="A4739" s="0" t="s">
        <v>107</v>
      </c>
      <c r="B4739" s="0" t="s">
        <v>108</v>
      </c>
      <c r="C4739" s="0" t="s">
        <v>84</v>
      </c>
      <c r="D4739" s="0" t="s">
        <v>217</v>
      </c>
      <c r="E4739" s="0" t="n">
        <v>2031</v>
      </c>
      <c r="F4739" s="5" t="n">
        <v>0.490111509632607</v>
      </c>
      <c r="G4739" s="11" t="n">
        <v>0</v>
      </c>
      <c r="H4739" s="5" t="n">
        <v>0</v>
      </c>
      <c r="I4739" s="5" t="n">
        <v>0.490111509632607</v>
      </c>
    </row>
    <row r="4740" customFormat="false" ht="14.25" hidden="false" customHeight="false" outlineLevel="0" collapsed="false">
      <c r="A4740" s="0" t="s">
        <v>107</v>
      </c>
      <c r="B4740" s="0" t="s">
        <v>108</v>
      </c>
      <c r="C4740" s="0" t="s">
        <v>84</v>
      </c>
      <c r="D4740" s="0" t="s">
        <v>217</v>
      </c>
      <c r="E4740" s="0" t="n">
        <v>2032</v>
      </c>
      <c r="F4740" s="5" t="n">
        <v>0.62677875088584</v>
      </c>
      <c r="G4740" s="11" t="n">
        <v>0</v>
      </c>
      <c r="H4740" s="5" t="n">
        <v>0</v>
      </c>
      <c r="I4740" s="5" t="n">
        <v>0.62677875088584</v>
      </c>
    </row>
    <row r="4741" customFormat="false" ht="14.25" hidden="false" customHeight="false" outlineLevel="0" collapsed="false">
      <c r="A4741" s="0" t="s">
        <v>107</v>
      </c>
      <c r="B4741" s="0" t="s">
        <v>108</v>
      </c>
      <c r="C4741" s="0" t="s">
        <v>84</v>
      </c>
      <c r="D4741" s="0" t="s">
        <v>217</v>
      </c>
      <c r="E4741" s="0" t="n">
        <v>2033</v>
      </c>
      <c r="F4741" s="5" t="n">
        <v>0.766027869504255</v>
      </c>
      <c r="G4741" s="11" t="n">
        <v>0</v>
      </c>
      <c r="H4741" s="5" t="n">
        <v>0</v>
      </c>
      <c r="I4741" s="5" t="n">
        <v>0.766027869504255</v>
      </c>
    </row>
    <row r="4742" customFormat="false" ht="14.25" hidden="false" customHeight="false" outlineLevel="0" collapsed="false">
      <c r="A4742" s="0" t="s">
        <v>107</v>
      </c>
      <c r="B4742" s="0" t="s">
        <v>108</v>
      </c>
      <c r="C4742" s="0" t="s">
        <v>84</v>
      </c>
      <c r="D4742" s="0" t="s">
        <v>217</v>
      </c>
      <c r="E4742" s="0" t="n">
        <v>2034</v>
      </c>
      <c r="F4742" s="5" t="n">
        <v>0.904095688058283</v>
      </c>
      <c r="G4742" s="11" t="n">
        <v>0</v>
      </c>
      <c r="H4742" s="5" t="n">
        <v>0</v>
      </c>
      <c r="I4742" s="5" t="n">
        <v>0.904095688058283</v>
      </c>
    </row>
    <row r="4743" customFormat="false" ht="14.25" hidden="false" customHeight="false" outlineLevel="0" collapsed="false">
      <c r="A4743" s="0" t="s">
        <v>107</v>
      </c>
      <c r="B4743" s="0" t="s">
        <v>108</v>
      </c>
      <c r="C4743" s="0" t="s">
        <v>84</v>
      </c>
      <c r="D4743" s="0" t="s">
        <v>217</v>
      </c>
      <c r="E4743" s="0" t="n">
        <v>2035</v>
      </c>
      <c r="F4743" s="5" t="n">
        <v>1.07359163326077</v>
      </c>
      <c r="G4743" s="11" t="n">
        <v>0</v>
      </c>
      <c r="H4743" s="5" t="n">
        <v>0</v>
      </c>
      <c r="I4743" s="5" t="n">
        <v>1.07359163326077</v>
      </c>
    </row>
    <row r="4744" customFormat="false" ht="14.25" hidden="false" customHeight="false" outlineLevel="0" collapsed="false">
      <c r="A4744" s="0" t="s">
        <v>107</v>
      </c>
      <c r="B4744" s="0" t="s">
        <v>108</v>
      </c>
      <c r="C4744" s="0" t="s">
        <v>84</v>
      </c>
      <c r="D4744" s="0" t="s">
        <v>217</v>
      </c>
      <c r="E4744" s="0" t="n">
        <v>2036</v>
      </c>
      <c r="F4744" s="5" t="n">
        <v>1.24565647115973</v>
      </c>
      <c r="G4744" s="11" t="n">
        <v>0</v>
      </c>
      <c r="H4744" s="5" t="n">
        <v>0</v>
      </c>
      <c r="I4744" s="5" t="n">
        <v>1.24565647115973</v>
      </c>
    </row>
    <row r="4745" customFormat="false" ht="14.25" hidden="false" customHeight="false" outlineLevel="0" collapsed="false">
      <c r="A4745" s="0" t="s">
        <v>107</v>
      </c>
      <c r="B4745" s="0" t="s">
        <v>108</v>
      </c>
      <c r="C4745" s="0" t="s">
        <v>84</v>
      </c>
      <c r="D4745" s="0" t="s">
        <v>217</v>
      </c>
      <c r="E4745" s="0" t="n">
        <v>2037</v>
      </c>
      <c r="F4745" s="5" t="n">
        <v>1.41899616710834</v>
      </c>
      <c r="G4745" s="11" t="n">
        <v>0</v>
      </c>
      <c r="H4745" s="5" t="n">
        <v>0</v>
      </c>
      <c r="I4745" s="5" t="n">
        <v>1.41899616710834</v>
      </c>
    </row>
    <row r="4746" customFormat="false" ht="14.25" hidden="false" customHeight="false" outlineLevel="0" collapsed="false">
      <c r="A4746" s="0" t="s">
        <v>107</v>
      </c>
      <c r="B4746" s="0" t="s">
        <v>108</v>
      </c>
      <c r="C4746" s="0" t="s">
        <v>84</v>
      </c>
      <c r="D4746" s="0" t="s">
        <v>217</v>
      </c>
      <c r="E4746" s="0" t="n">
        <v>2038</v>
      </c>
      <c r="F4746" s="5" t="n">
        <v>1.59271223230436</v>
      </c>
      <c r="G4746" s="11" t="n">
        <v>0</v>
      </c>
      <c r="H4746" s="5" t="n">
        <v>0</v>
      </c>
      <c r="I4746" s="5" t="n">
        <v>1.59271223230436</v>
      </c>
    </row>
    <row r="4747" customFormat="false" ht="14.25" hidden="false" customHeight="false" outlineLevel="0" collapsed="false">
      <c r="A4747" s="0" t="s">
        <v>107</v>
      </c>
      <c r="B4747" s="0" t="s">
        <v>108</v>
      </c>
      <c r="C4747" s="0" t="s">
        <v>84</v>
      </c>
      <c r="D4747" s="0" t="s">
        <v>217</v>
      </c>
      <c r="E4747" s="0" t="n">
        <v>2039</v>
      </c>
      <c r="F4747" s="5" t="n">
        <v>1.7663363822269</v>
      </c>
      <c r="G4747" s="11" t="n">
        <v>0</v>
      </c>
      <c r="H4747" s="5" t="n">
        <v>0</v>
      </c>
      <c r="I4747" s="5" t="n">
        <v>1.7663363822269</v>
      </c>
    </row>
    <row r="4748" customFormat="false" ht="14.25" hidden="false" customHeight="false" outlineLevel="0" collapsed="false">
      <c r="A4748" s="0" t="s">
        <v>107</v>
      </c>
      <c r="B4748" s="0" t="s">
        <v>108</v>
      </c>
      <c r="C4748" s="0" t="s">
        <v>84</v>
      </c>
      <c r="D4748" s="0" t="s">
        <v>217</v>
      </c>
      <c r="E4748" s="0" t="n">
        <v>2040</v>
      </c>
      <c r="F4748" s="5" t="n">
        <v>1.94288145567336</v>
      </c>
      <c r="G4748" s="11" t="n">
        <v>0</v>
      </c>
      <c r="H4748" s="5" t="n">
        <v>0</v>
      </c>
      <c r="I4748" s="5" t="n">
        <v>1.94288145567336</v>
      </c>
    </row>
    <row r="4749" customFormat="false" ht="14.25" hidden="false" customHeight="false" outlineLevel="0" collapsed="false">
      <c r="A4749" s="0" t="s">
        <v>107</v>
      </c>
      <c r="B4749" s="0" t="s">
        <v>108</v>
      </c>
      <c r="C4749" s="0" t="s">
        <v>84</v>
      </c>
      <c r="D4749" s="0" t="s">
        <v>218</v>
      </c>
      <c r="E4749" s="0" t="n">
        <v>2024</v>
      </c>
      <c r="F4749" s="5" t="n">
        <v>0.929136805262321</v>
      </c>
      <c r="G4749" s="11" t="n">
        <v>0</v>
      </c>
      <c r="H4749" s="5" t="n">
        <v>0</v>
      </c>
      <c r="I4749" s="5" t="n">
        <v>0.929136805262321</v>
      </c>
    </row>
    <row r="4750" customFormat="false" ht="14.25" hidden="false" customHeight="false" outlineLevel="0" collapsed="false">
      <c r="A4750" s="0" t="s">
        <v>107</v>
      </c>
      <c r="B4750" s="0" t="s">
        <v>108</v>
      </c>
      <c r="C4750" s="0" t="s">
        <v>84</v>
      </c>
      <c r="D4750" s="0" t="s">
        <v>218</v>
      </c>
      <c r="E4750" s="0" t="n">
        <v>2025</v>
      </c>
      <c r="F4750" s="5" t="n">
        <v>1.07396895097113</v>
      </c>
      <c r="G4750" s="11" t="n">
        <v>0</v>
      </c>
      <c r="H4750" s="5" t="n">
        <v>0</v>
      </c>
      <c r="I4750" s="5" t="n">
        <v>1.07396895097113</v>
      </c>
    </row>
    <row r="4751" customFormat="false" ht="14.25" hidden="false" customHeight="false" outlineLevel="0" collapsed="false">
      <c r="A4751" s="0" t="s">
        <v>107</v>
      </c>
      <c r="B4751" s="0" t="s">
        <v>108</v>
      </c>
      <c r="C4751" s="0" t="s">
        <v>84</v>
      </c>
      <c r="D4751" s="0" t="s">
        <v>218</v>
      </c>
      <c r="E4751" s="0" t="n">
        <v>2026</v>
      </c>
      <c r="F4751" s="5" t="n">
        <v>1.22330462244828</v>
      </c>
      <c r="G4751" s="11" t="n">
        <v>0</v>
      </c>
      <c r="H4751" s="5" t="n">
        <v>0</v>
      </c>
      <c r="I4751" s="5" t="n">
        <v>1.22330462244828</v>
      </c>
    </row>
    <row r="4752" customFormat="false" ht="14.25" hidden="false" customHeight="false" outlineLevel="0" collapsed="false">
      <c r="A4752" s="0" t="s">
        <v>107</v>
      </c>
      <c r="B4752" s="0" t="s">
        <v>108</v>
      </c>
      <c r="C4752" s="0" t="s">
        <v>84</v>
      </c>
      <c r="D4752" s="0" t="s">
        <v>218</v>
      </c>
      <c r="E4752" s="0" t="n">
        <v>2027</v>
      </c>
      <c r="F4752" s="5" t="n">
        <v>1.3710670972199</v>
      </c>
      <c r="G4752" s="11" t="n">
        <v>0</v>
      </c>
      <c r="H4752" s="5" t="n">
        <v>0</v>
      </c>
      <c r="I4752" s="5" t="n">
        <v>1.3710670972199</v>
      </c>
    </row>
    <row r="4753" customFormat="false" ht="14.25" hidden="false" customHeight="false" outlineLevel="0" collapsed="false">
      <c r="A4753" s="0" t="s">
        <v>107</v>
      </c>
      <c r="B4753" s="0" t="s">
        <v>108</v>
      </c>
      <c r="C4753" s="0" t="s">
        <v>84</v>
      </c>
      <c r="D4753" s="0" t="s">
        <v>218</v>
      </c>
      <c r="E4753" s="0" t="n">
        <v>2028</v>
      </c>
      <c r="F4753" s="5" t="n">
        <v>1.51952089888424</v>
      </c>
      <c r="G4753" s="11" t="n">
        <v>0</v>
      </c>
      <c r="H4753" s="5" t="n">
        <v>0</v>
      </c>
      <c r="I4753" s="5" t="n">
        <v>1.51952089888424</v>
      </c>
    </row>
    <row r="4754" customFormat="false" ht="14.25" hidden="false" customHeight="false" outlineLevel="0" collapsed="false">
      <c r="A4754" s="0" t="s">
        <v>107</v>
      </c>
      <c r="B4754" s="0" t="s">
        <v>108</v>
      </c>
      <c r="C4754" s="0" t="s">
        <v>84</v>
      </c>
      <c r="D4754" s="0" t="s">
        <v>218</v>
      </c>
      <c r="E4754" s="0" t="n">
        <v>2029</v>
      </c>
      <c r="F4754" s="5" t="n">
        <v>1.66719534910856</v>
      </c>
      <c r="G4754" s="11" t="n">
        <v>0</v>
      </c>
      <c r="H4754" s="5" t="n">
        <v>0</v>
      </c>
      <c r="I4754" s="5" t="n">
        <v>1.66719534910856</v>
      </c>
    </row>
    <row r="4755" customFormat="false" ht="14.25" hidden="false" customHeight="false" outlineLevel="0" collapsed="false">
      <c r="A4755" s="0" t="s">
        <v>107</v>
      </c>
      <c r="B4755" s="0" t="s">
        <v>108</v>
      </c>
      <c r="C4755" s="0" t="s">
        <v>84</v>
      </c>
      <c r="D4755" s="0" t="s">
        <v>218</v>
      </c>
      <c r="E4755" s="0" t="n">
        <v>2030</v>
      </c>
      <c r="F4755" s="5" t="n">
        <v>1.81370353282741</v>
      </c>
      <c r="G4755" s="11" t="n">
        <v>0</v>
      </c>
      <c r="H4755" s="5" t="n">
        <v>0</v>
      </c>
      <c r="I4755" s="5" t="n">
        <v>1.81370353282741</v>
      </c>
    </row>
    <row r="4756" customFormat="false" ht="14.25" hidden="false" customHeight="false" outlineLevel="0" collapsed="false">
      <c r="A4756" s="0" t="s">
        <v>107</v>
      </c>
      <c r="B4756" s="0" t="s">
        <v>108</v>
      </c>
      <c r="C4756" s="0" t="s">
        <v>84</v>
      </c>
      <c r="D4756" s="0" t="s">
        <v>218</v>
      </c>
      <c r="E4756" s="0" t="n">
        <v>2031</v>
      </c>
      <c r="F4756" s="5" t="n">
        <v>1.960000821265</v>
      </c>
      <c r="G4756" s="11" t="n">
        <v>0</v>
      </c>
      <c r="H4756" s="5" t="n">
        <v>0</v>
      </c>
      <c r="I4756" s="5" t="n">
        <v>1.960000821265</v>
      </c>
    </row>
    <row r="4757" customFormat="false" ht="14.25" hidden="false" customHeight="false" outlineLevel="0" collapsed="false">
      <c r="A4757" s="0" t="s">
        <v>107</v>
      </c>
      <c r="B4757" s="0" t="s">
        <v>108</v>
      </c>
      <c r="C4757" s="0" t="s">
        <v>84</v>
      </c>
      <c r="D4757" s="0" t="s">
        <v>218</v>
      </c>
      <c r="E4757" s="0" t="n">
        <v>2032</v>
      </c>
      <c r="F4757" s="5" t="n">
        <v>2.10608760425699</v>
      </c>
      <c r="G4757" s="11" t="n">
        <v>0</v>
      </c>
      <c r="H4757" s="5" t="n">
        <v>0</v>
      </c>
      <c r="I4757" s="5" t="n">
        <v>2.10608760425699</v>
      </c>
    </row>
    <row r="4758" customFormat="false" ht="14.25" hidden="false" customHeight="false" outlineLevel="0" collapsed="false">
      <c r="A4758" s="0" t="s">
        <v>107</v>
      </c>
      <c r="B4758" s="0" t="s">
        <v>108</v>
      </c>
      <c r="C4758" s="0" t="s">
        <v>84</v>
      </c>
      <c r="D4758" s="0" t="s">
        <v>218</v>
      </c>
      <c r="E4758" s="0" t="n">
        <v>2033</v>
      </c>
      <c r="F4758" s="5" t="n">
        <v>2.25196427095268</v>
      </c>
      <c r="G4758" s="11" t="n">
        <v>0</v>
      </c>
      <c r="H4758" s="5" t="n">
        <v>0</v>
      </c>
      <c r="I4758" s="5" t="n">
        <v>2.25196427095268</v>
      </c>
    </row>
    <row r="4759" customFormat="false" ht="14.25" hidden="false" customHeight="false" outlineLevel="0" collapsed="false">
      <c r="A4759" s="0" t="s">
        <v>107</v>
      </c>
      <c r="B4759" s="0" t="s">
        <v>108</v>
      </c>
      <c r="C4759" s="0" t="s">
        <v>84</v>
      </c>
      <c r="D4759" s="0" t="s">
        <v>218</v>
      </c>
      <c r="E4759" s="0" t="n">
        <v>2034</v>
      </c>
      <c r="F4759" s="5" t="n">
        <v>2.3976314128278</v>
      </c>
      <c r="G4759" s="11" t="n">
        <v>0</v>
      </c>
      <c r="H4759" s="5" t="n">
        <v>0</v>
      </c>
      <c r="I4759" s="5" t="n">
        <v>2.3976314128278</v>
      </c>
    </row>
    <row r="4760" customFormat="false" ht="14.25" hidden="false" customHeight="false" outlineLevel="0" collapsed="false">
      <c r="A4760" s="0" t="s">
        <v>107</v>
      </c>
      <c r="B4760" s="0" t="s">
        <v>108</v>
      </c>
      <c r="C4760" s="0" t="s">
        <v>84</v>
      </c>
      <c r="D4760" s="0" t="s">
        <v>218</v>
      </c>
      <c r="E4760" s="0" t="n">
        <v>2035</v>
      </c>
      <c r="F4760" s="5" t="n">
        <v>2.54308934960232</v>
      </c>
      <c r="G4760" s="11" t="n">
        <v>0</v>
      </c>
      <c r="H4760" s="5" t="n">
        <v>0</v>
      </c>
      <c r="I4760" s="5" t="n">
        <v>2.54308934960232</v>
      </c>
    </row>
    <row r="4761" customFormat="false" ht="14.25" hidden="false" customHeight="false" outlineLevel="0" collapsed="false">
      <c r="A4761" s="0" t="s">
        <v>107</v>
      </c>
      <c r="B4761" s="0" t="s">
        <v>108</v>
      </c>
      <c r="C4761" s="0" t="s">
        <v>84</v>
      </c>
      <c r="D4761" s="0" t="s">
        <v>218</v>
      </c>
      <c r="E4761" s="0" t="n">
        <v>2036</v>
      </c>
      <c r="F4761" s="5" t="n">
        <v>2.68833867080198</v>
      </c>
      <c r="G4761" s="11" t="n">
        <v>0</v>
      </c>
      <c r="H4761" s="5" t="n">
        <v>0</v>
      </c>
      <c r="I4761" s="5" t="n">
        <v>2.68833867080198</v>
      </c>
    </row>
    <row r="4762" customFormat="false" ht="14.25" hidden="false" customHeight="false" outlineLevel="0" collapsed="false">
      <c r="A4762" s="0" t="s">
        <v>107</v>
      </c>
      <c r="B4762" s="0" t="s">
        <v>108</v>
      </c>
      <c r="C4762" s="0" t="s">
        <v>84</v>
      </c>
      <c r="D4762" s="0" t="s">
        <v>218</v>
      </c>
      <c r="E4762" s="0" t="n">
        <v>2037</v>
      </c>
      <c r="F4762" s="5" t="n">
        <v>2.83337969458887</v>
      </c>
      <c r="G4762" s="11" t="n">
        <v>0</v>
      </c>
      <c r="H4762" s="5" t="n">
        <v>0</v>
      </c>
      <c r="I4762" s="5" t="n">
        <v>2.83337969458887</v>
      </c>
    </row>
    <row r="4763" customFormat="false" ht="14.25" hidden="false" customHeight="false" outlineLevel="0" collapsed="false">
      <c r="A4763" s="0" t="s">
        <v>107</v>
      </c>
      <c r="B4763" s="0" t="s">
        <v>108</v>
      </c>
      <c r="C4763" s="0" t="s">
        <v>84</v>
      </c>
      <c r="D4763" s="0" t="s">
        <v>218</v>
      </c>
      <c r="E4763" s="0" t="n">
        <v>2038</v>
      </c>
      <c r="F4763" s="5" t="n">
        <v>2.97821300854563</v>
      </c>
      <c r="G4763" s="11" t="n">
        <v>0</v>
      </c>
      <c r="H4763" s="5" t="n">
        <v>0</v>
      </c>
      <c r="I4763" s="5" t="n">
        <v>2.97821300854563</v>
      </c>
    </row>
    <row r="4764" customFormat="false" ht="14.25" hidden="false" customHeight="false" outlineLevel="0" collapsed="false">
      <c r="A4764" s="0" t="s">
        <v>107</v>
      </c>
      <c r="B4764" s="0" t="s">
        <v>108</v>
      </c>
      <c r="C4764" s="0" t="s">
        <v>84</v>
      </c>
      <c r="D4764" s="0" t="s">
        <v>218</v>
      </c>
      <c r="E4764" s="0" t="n">
        <v>2039</v>
      </c>
      <c r="F4764" s="5" t="n">
        <v>3.12283899671064</v>
      </c>
      <c r="G4764" s="11" t="n">
        <v>0</v>
      </c>
      <c r="H4764" s="5" t="n">
        <v>0</v>
      </c>
      <c r="I4764" s="5" t="n">
        <v>3.12283899671064</v>
      </c>
    </row>
    <row r="4765" customFormat="false" ht="14.25" hidden="false" customHeight="false" outlineLevel="0" collapsed="false">
      <c r="A4765" s="0" t="s">
        <v>107</v>
      </c>
      <c r="B4765" s="0" t="s">
        <v>108</v>
      </c>
      <c r="C4765" s="0" t="s">
        <v>84</v>
      </c>
      <c r="D4765" s="0" t="s">
        <v>218</v>
      </c>
      <c r="E4765" s="0" t="n">
        <v>2040</v>
      </c>
      <c r="F4765" s="5" t="n">
        <v>3.26725804244504</v>
      </c>
      <c r="G4765" s="11" t="n">
        <v>0</v>
      </c>
      <c r="H4765" s="5" t="n">
        <v>0</v>
      </c>
      <c r="I4765" s="5" t="n">
        <v>3.26725804244504</v>
      </c>
    </row>
    <row r="4766" customFormat="false" ht="14.25" hidden="false" customHeight="false" outlineLevel="0" collapsed="false">
      <c r="A4766" s="0" t="s">
        <v>107</v>
      </c>
      <c r="B4766" s="0" t="s">
        <v>108</v>
      </c>
      <c r="C4766" s="0" t="s">
        <v>84</v>
      </c>
      <c r="D4766" s="0" t="s">
        <v>219</v>
      </c>
      <c r="E4766" s="0" t="n">
        <v>2024</v>
      </c>
      <c r="F4766" s="5" t="n">
        <v>0.244833872960596</v>
      </c>
      <c r="G4766" s="11" t="n">
        <v>0</v>
      </c>
      <c r="H4766" s="5" t="n">
        <v>0</v>
      </c>
      <c r="I4766" s="5" t="n">
        <v>0.244833872960596</v>
      </c>
    </row>
    <row r="4767" customFormat="false" ht="14.25" hidden="false" customHeight="false" outlineLevel="0" collapsed="false">
      <c r="A4767" s="0" t="s">
        <v>107</v>
      </c>
      <c r="B4767" s="0" t="s">
        <v>108</v>
      </c>
      <c r="C4767" s="0" t="s">
        <v>84</v>
      </c>
      <c r="D4767" s="0" t="s">
        <v>219</v>
      </c>
      <c r="E4767" s="0" t="n">
        <v>2025</v>
      </c>
      <c r="F4767" s="5" t="n">
        <v>0.29823919062376</v>
      </c>
      <c r="G4767" s="11" t="n">
        <v>0</v>
      </c>
      <c r="H4767" s="5" t="n">
        <v>0</v>
      </c>
      <c r="I4767" s="5" t="n">
        <v>0.29823919062376</v>
      </c>
    </row>
    <row r="4768" customFormat="false" ht="14.25" hidden="false" customHeight="false" outlineLevel="0" collapsed="false">
      <c r="A4768" s="0" t="s">
        <v>107</v>
      </c>
      <c r="B4768" s="0" t="s">
        <v>108</v>
      </c>
      <c r="C4768" s="0" t="s">
        <v>84</v>
      </c>
      <c r="D4768" s="0" t="s">
        <v>219</v>
      </c>
      <c r="E4768" s="0" t="n">
        <v>2026</v>
      </c>
      <c r="F4768" s="5" t="n">
        <v>0.381265621519837</v>
      </c>
      <c r="G4768" s="11" t="n">
        <v>0</v>
      </c>
      <c r="H4768" s="5" t="n">
        <v>0</v>
      </c>
      <c r="I4768" s="5" t="n">
        <v>0.381265621519837</v>
      </c>
    </row>
    <row r="4769" customFormat="false" ht="14.25" hidden="false" customHeight="false" outlineLevel="0" collapsed="false">
      <c r="A4769" s="0" t="s">
        <v>107</v>
      </c>
      <c r="B4769" s="0" t="s">
        <v>108</v>
      </c>
      <c r="C4769" s="0" t="s">
        <v>84</v>
      </c>
      <c r="D4769" s="0" t="s">
        <v>219</v>
      </c>
      <c r="E4769" s="0" t="n">
        <v>2027</v>
      </c>
      <c r="F4769" s="5" t="n">
        <v>0.462276192708479</v>
      </c>
      <c r="G4769" s="11" t="n">
        <v>0</v>
      </c>
      <c r="H4769" s="5" t="n">
        <v>0</v>
      </c>
      <c r="I4769" s="5" t="n">
        <v>0.462276192708479</v>
      </c>
    </row>
    <row r="4770" customFormat="false" ht="14.25" hidden="false" customHeight="false" outlineLevel="0" collapsed="false">
      <c r="A4770" s="0" t="s">
        <v>107</v>
      </c>
      <c r="B4770" s="0" t="s">
        <v>108</v>
      </c>
      <c r="C4770" s="0" t="s">
        <v>84</v>
      </c>
      <c r="D4770" s="0" t="s">
        <v>219</v>
      </c>
      <c r="E4770" s="0" t="n">
        <v>2028</v>
      </c>
      <c r="F4770" s="5" t="n">
        <v>0.568553696893223</v>
      </c>
      <c r="G4770" s="11" t="n">
        <v>0</v>
      </c>
      <c r="H4770" s="5" t="n">
        <v>0</v>
      </c>
      <c r="I4770" s="5" t="n">
        <v>0.568553696893223</v>
      </c>
    </row>
    <row r="4771" customFormat="false" ht="14.25" hidden="false" customHeight="false" outlineLevel="0" collapsed="false">
      <c r="A4771" s="0" t="s">
        <v>107</v>
      </c>
      <c r="B4771" s="0" t="s">
        <v>108</v>
      </c>
      <c r="C4771" s="0" t="s">
        <v>84</v>
      </c>
      <c r="D4771" s="0" t="s">
        <v>219</v>
      </c>
      <c r="E4771" s="0" t="n">
        <v>2029</v>
      </c>
      <c r="F4771" s="5" t="n">
        <v>0.674606697799323</v>
      </c>
      <c r="G4771" s="11" t="n">
        <v>0</v>
      </c>
      <c r="H4771" s="5" t="n">
        <v>0</v>
      </c>
      <c r="I4771" s="5" t="n">
        <v>0.674606697799323</v>
      </c>
    </row>
    <row r="4772" customFormat="false" ht="14.25" hidden="false" customHeight="false" outlineLevel="0" collapsed="false">
      <c r="A4772" s="0" t="s">
        <v>107</v>
      </c>
      <c r="B4772" s="0" t="s">
        <v>108</v>
      </c>
      <c r="C4772" s="0" t="s">
        <v>84</v>
      </c>
      <c r="D4772" s="0" t="s">
        <v>219</v>
      </c>
      <c r="E4772" s="0" t="n">
        <v>2030</v>
      </c>
      <c r="F4772" s="5" t="n">
        <v>0.804202006614518</v>
      </c>
      <c r="G4772" s="11" t="n">
        <v>0</v>
      </c>
      <c r="H4772" s="5" t="n">
        <v>0</v>
      </c>
      <c r="I4772" s="5" t="n">
        <v>0.804202006614518</v>
      </c>
    </row>
    <row r="4773" customFormat="false" ht="14.25" hidden="false" customHeight="false" outlineLevel="0" collapsed="false">
      <c r="A4773" s="0" t="s">
        <v>107</v>
      </c>
      <c r="B4773" s="0" t="s">
        <v>108</v>
      </c>
      <c r="C4773" s="0" t="s">
        <v>84</v>
      </c>
      <c r="D4773" s="0" t="s">
        <v>219</v>
      </c>
      <c r="E4773" s="0" t="n">
        <v>2031</v>
      </c>
      <c r="F4773" s="5" t="n">
        <v>0.92786607920187</v>
      </c>
      <c r="G4773" s="11" t="n">
        <v>0</v>
      </c>
      <c r="H4773" s="5" t="n">
        <v>0</v>
      </c>
      <c r="I4773" s="5" t="n">
        <v>0.92786607920187</v>
      </c>
    </row>
    <row r="4774" customFormat="false" ht="14.25" hidden="false" customHeight="false" outlineLevel="0" collapsed="false">
      <c r="A4774" s="0" t="s">
        <v>107</v>
      </c>
      <c r="B4774" s="0" t="s">
        <v>108</v>
      </c>
      <c r="C4774" s="0" t="s">
        <v>84</v>
      </c>
      <c r="D4774" s="0" t="s">
        <v>219</v>
      </c>
      <c r="E4774" s="0" t="n">
        <v>2032</v>
      </c>
      <c r="F4774" s="5" t="n">
        <v>1.07204639106758</v>
      </c>
      <c r="G4774" s="11" t="n">
        <v>0</v>
      </c>
      <c r="H4774" s="5" t="n">
        <v>0</v>
      </c>
      <c r="I4774" s="5" t="n">
        <v>1.07204639106758</v>
      </c>
    </row>
    <row r="4775" customFormat="false" ht="14.25" hidden="false" customHeight="false" outlineLevel="0" collapsed="false">
      <c r="A4775" s="0" t="s">
        <v>107</v>
      </c>
      <c r="B4775" s="0" t="s">
        <v>108</v>
      </c>
      <c r="C4775" s="0" t="s">
        <v>84</v>
      </c>
      <c r="D4775" s="0" t="s">
        <v>219</v>
      </c>
      <c r="E4775" s="0" t="n">
        <v>2033</v>
      </c>
      <c r="F4775" s="5" t="n">
        <v>1.23654009568393</v>
      </c>
      <c r="G4775" s="11" t="n">
        <v>0</v>
      </c>
      <c r="H4775" s="5" t="n">
        <v>0</v>
      </c>
      <c r="I4775" s="5" t="n">
        <v>1.23654009568393</v>
      </c>
    </row>
    <row r="4776" customFormat="false" ht="14.25" hidden="false" customHeight="false" outlineLevel="0" collapsed="false">
      <c r="A4776" s="0" t="s">
        <v>107</v>
      </c>
      <c r="B4776" s="0" t="s">
        <v>108</v>
      </c>
      <c r="C4776" s="0" t="s">
        <v>84</v>
      </c>
      <c r="D4776" s="0" t="s">
        <v>219</v>
      </c>
      <c r="E4776" s="0" t="n">
        <v>2034</v>
      </c>
      <c r="F4776" s="5" t="n">
        <v>1.39639527620149</v>
      </c>
      <c r="G4776" s="11" t="n">
        <v>0</v>
      </c>
      <c r="H4776" s="5" t="n">
        <v>0</v>
      </c>
      <c r="I4776" s="5" t="n">
        <v>1.39639527620149</v>
      </c>
    </row>
    <row r="4777" customFormat="false" ht="14.25" hidden="false" customHeight="false" outlineLevel="0" collapsed="false">
      <c r="A4777" s="0" t="s">
        <v>107</v>
      </c>
      <c r="B4777" s="0" t="s">
        <v>108</v>
      </c>
      <c r="C4777" s="0" t="s">
        <v>84</v>
      </c>
      <c r="D4777" s="0" t="s">
        <v>219</v>
      </c>
      <c r="E4777" s="0" t="n">
        <v>2035</v>
      </c>
      <c r="F4777" s="5" t="n">
        <v>1.55290755624999</v>
      </c>
      <c r="G4777" s="11" t="n">
        <v>0</v>
      </c>
      <c r="H4777" s="5" t="n">
        <v>0</v>
      </c>
      <c r="I4777" s="5" t="n">
        <v>1.55290755624999</v>
      </c>
    </row>
    <row r="4778" customFormat="false" ht="14.25" hidden="false" customHeight="false" outlineLevel="0" collapsed="false">
      <c r="A4778" s="0" t="s">
        <v>107</v>
      </c>
      <c r="B4778" s="0" t="s">
        <v>108</v>
      </c>
      <c r="C4778" s="0" t="s">
        <v>84</v>
      </c>
      <c r="D4778" s="0" t="s">
        <v>219</v>
      </c>
      <c r="E4778" s="0" t="n">
        <v>2036</v>
      </c>
      <c r="F4778" s="5" t="n">
        <v>1.70665472480292</v>
      </c>
      <c r="G4778" s="11" t="n">
        <v>0</v>
      </c>
      <c r="H4778" s="5" t="n">
        <v>0</v>
      </c>
      <c r="I4778" s="5" t="n">
        <v>1.70665472480292</v>
      </c>
    </row>
    <row r="4779" customFormat="false" ht="14.25" hidden="false" customHeight="false" outlineLevel="0" collapsed="false">
      <c r="A4779" s="0" t="s">
        <v>107</v>
      </c>
      <c r="B4779" s="0" t="s">
        <v>108</v>
      </c>
      <c r="C4779" s="0" t="s">
        <v>84</v>
      </c>
      <c r="D4779" s="0" t="s">
        <v>219</v>
      </c>
      <c r="E4779" s="0" t="n">
        <v>2037</v>
      </c>
      <c r="F4779" s="5" t="n">
        <v>1.83182275456479</v>
      </c>
      <c r="G4779" s="11" t="n">
        <v>0</v>
      </c>
      <c r="H4779" s="5" t="n">
        <v>0</v>
      </c>
      <c r="I4779" s="5" t="n">
        <v>1.83182275456479</v>
      </c>
    </row>
    <row r="4780" customFormat="false" ht="14.25" hidden="false" customHeight="false" outlineLevel="0" collapsed="false">
      <c r="A4780" s="0" t="s">
        <v>107</v>
      </c>
      <c r="B4780" s="0" t="s">
        <v>108</v>
      </c>
      <c r="C4780" s="0" t="s">
        <v>84</v>
      </c>
      <c r="D4780" s="0" t="s">
        <v>219</v>
      </c>
      <c r="E4780" s="0" t="n">
        <v>2038</v>
      </c>
      <c r="F4780" s="5" t="n">
        <v>1.95202838354655</v>
      </c>
      <c r="G4780" s="11" t="n">
        <v>0</v>
      </c>
      <c r="H4780" s="5" t="n">
        <v>0</v>
      </c>
      <c r="I4780" s="5" t="n">
        <v>1.95202838354655</v>
      </c>
    </row>
    <row r="4781" customFormat="false" ht="14.25" hidden="false" customHeight="false" outlineLevel="0" collapsed="false">
      <c r="A4781" s="0" t="s">
        <v>107</v>
      </c>
      <c r="B4781" s="0" t="s">
        <v>108</v>
      </c>
      <c r="C4781" s="0" t="s">
        <v>84</v>
      </c>
      <c r="D4781" s="0" t="s">
        <v>219</v>
      </c>
      <c r="E4781" s="0" t="n">
        <v>2039</v>
      </c>
      <c r="F4781" s="5" t="n">
        <v>2.04100237938858</v>
      </c>
      <c r="G4781" s="11" t="n">
        <v>0</v>
      </c>
      <c r="H4781" s="5" t="n">
        <v>0</v>
      </c>
      <c r="I4781" s="5" t="n">
        <v>2.04100237938858</v>
      </c>
    </row>
    <row r="4782" customFormat="false" ht="14.25" hidden="false" customHeight="false" outlineLevel="0" collapsed="false">
      <c r="A4782" s="0" t="s">
        <v>107</v>
      </c>
      <c r="B4782" s="0" t="s">
        <v>108</v>
      </c>
      <c r="C4782" s="0" t="s">
        <v>84</v>
      </c>
      <c r="D4782" s="0" t="s">
        <v>219</v>
      </c>
      <c r="E4782" s="0" t="n">
        <v>2040</v>
      </c>
      <c r="F4782" s="5" t="n">
        <v>2.12241080442776</v>
      </c>
      <c r="G4782" s="11" t="n">
        <v>0</v>
      </c>
      <c r="H4782" s="5" t="n">
        <v>0</v>
      </c>
      <c r="I4782" s="5" t="n">
        <v>2.12241080442776</v>
      </c>
    </row>
    <row r="4783" customFormat="false" ht="14.25" hidden="false" customHeight="false" outlineLevel="0" collapsed="false">
      <c r="A4783" s="0" t="s">
        <v>109</v>
      </c>
      <c r="B4783" s="0" t="s">
        <v>110</v>
      </c>
      <c r="C4783" s="0" t="s">
        <v>65</v>
      </c>
      <c r="D4783" s="0" t="s">
        <v>220</v>
      </c>
      <c r="E4783" s="0" t="n">
        <v>2025</v>
      </c>
      <c r="F4783" s="5" t="n">
        <v>4.68089405939393</v>
      </c>
      <c r="G4783" s="11" t="n">
        <v>0.016418</v>
      </c>
      <c r="H4783" s="5" t="n">
        <v>0.0768509186671296</v>
      </c>
      <c r="I4783" s="5" t="n">
        <v>4.6040431407268</v>
      </c>
    </row>
    <row r="4784" customFormat="false" ht="14.25" hidden="false" customHeight="false" outlineLevel="0" collapsed="false">
      <c r="A4784" s="0" t="s">
        <v>109</v>
      </c>
      <c r="B4784" s="0" t="s">
        <v>110</v>
      </c>
      <c r="C4784" s="0" t="s">
        <v>65</v>
      </c>
      <c r="D4784" s="0" t="s">
        <v>220</v>
      </c>
      <c r="E4784" s="0" t="n">
        <v>2026</v>
      </c>
      <c r="F4784" s="5" t="n">
        <v>10.7428368908889</v>
      </c>
      <c r="G4784" s="11" t="n">
        <v>0.0194014</v>
      </c>
      <c r="H4784" s="5" t="n">
        <v>0.208426075654892</v>
      </c>
      <c r="I4784" s="5" t="n">
        <v>10.534410815234</v>
      </c>
    </row>
    <row r="4785" customFormat="false" ht="14.25" hidden="false" customHeight="false" outlineLevel="0" collapsed="false">
      <c r="A4785" s="0" t="s">
        <v>109</v>
      </c>
      <c r="B4785" s="0" t="s">
        <v>110</v>
      </c>
      <c r="C4785" s="0" t="s">
        <v>65</v>
      </c>
      <c r="D4785" s="0" t="s">
        <v>220</v>
      </c>
      <c r="E4785" s="0" t="n">
        <v>2027</v>
      </c>
      <c r="F4785" s="5" t="n">
        <v>16.2971127547442</v>
      </c>
      <c r="G4785" s="11" t="n">
        <v>0.0223848</v>
      </c>
      <c r="H4785" s="5" t="n">
        <v>0.364807609592399</v>
      </c>
      <c r="I4785" s="5" t="n">
        <v>15.9323051451518</v>
      </c>
    </row>
    <row r="4786" customFormat="false" ht="14.25" hidden="false" customHeight="false" outlineLevel="0" collapsed="false">
      <c r="A4786" s="0" t="s">
        <v>109</v>
      </c>
      <c r="B4786" s="0" t="s">
        <v>110</v>
      </c>
      <c r="C4786" s="0" t="s">
        <v>65</v>
      </c>
      <c r="D4786" s="0" t="s">
        <v>220</v>
      </c>
      <c r="E4786" s="0" t="n">
        <v>2028</v>
      </c>
      <c r="F4786" s="5" t="n">
        <v>22.0330376335019</v>
      </c>
      <c r="G4786" s="11" t="n">
        <v>0.0253682</v>
      </c>
      <c r="H4786" s="5" t="n">
        <v>0.558938505294202</v>
      </c>
      <c r="I4786" s="5" t="n">
        <v>21.4740991282077</v>
      </c>
    </row>
    <row r="4787" customFormat="false" ht="14.25" hidden="false" customHeight="false" outlineLevel="0" collapsed="false">
      <c r="A4787" s="0" t="s">
        <v>109</v>
      </c>
      <c r="B4787" s="0" t="s">
        <v>110</v>
      </c>
      <c r="C4787" s="0" t="s">
        <v>65</v>
      </c>
      <c r="D4787" s="0" t="s">
        <v>220</v>
      </c>
      <c r="E4787" s="0" t="n">
        <v>2029</v>
      </c>
      <c r="F4787" s="5" t="n">
        <v>25.1170388874111</v>
      </c>
      <c r="G4787" s="11" t="n">
        <v>0.0283516</v>
      </c>
      <c r="H4787" s="5" t="n">
        <v>0.712108239720325</v>
      </c>
      <c r="I4787" s="5" t="n">
        <v>24.4049306476908</v>
      </c>
    </row>
    <row r="4788" customFormat="false" ht="14.25" hidden="false" customHeight="false" outlineLevel="0" collapsed="false">
      <c r="A4788" s="0" t="s">
        <v>109</v>
      </c>
      <c r="B4788" s="0" t="s">
        <v>110</v>
      </c>
      <c r="C4788" s="0" t="s">
        <v>65</v>
      </c>
      <c r="D4788" s="0" t="s">
        <v>220</v>
      </c>
      <c r="E4788" s="0" t="n">
        <v>2030</v>
      </c>
      <c r="F4788" s="5" t="n">
        <v>28.1296611608443</v>
      </c>
      <c r="G4788" s="11" t="n">
        <v>0.031335</v>
      </c>
      <c r="H4788" s="5" t="n">
        <v>0.881442932475057</v>
      </c>
      <c r="I4788" s="5" t="n">
        <v>27.2482182283693</v>
      </c>
    </row>
    <row r="4789" customFormat="false" ht="14.25" hidden="false" customHeight="false" outlineLevel="0" collapsed="false">
      <c r="A4789" s="0" t="s">
        <v>109</v>
      </c>
      <c r="B4789" s="0" t="s">
        <v>110</v>
      </c>
      <c r="C4789" s="0" t="s">
        <v>65</v>
      </c>
      <c r="D4789" s="0" t="s">
        <v>220</v>
      </c>
      <c r="E4789" s="0" t="n">
        <v>2031</v>
      </c>
      <c r="F4789" s="5" t="n">
        <v>32.2143116084782</v>
      </c>
      <c r="G4789" s="11" t="n">
        <v>0.0341494</v>
      </c>
      <c r="H4789" s="5" t="n">
        <v>1.10009941284257</v>
      </c>
      <c r="I4789" s="5" t="n">
        <v>31.1142121956356</v>
      </c>
    </row>
    <row r="4790" customFormat="false" ht="14.25" hidden="false" customHeight="false" outlineLevel="0" collapsed="false">
      <c r="A4790" s="0" t="s">
        <v>109</v>
      </c>
      <c r="B4790" s="0" t="s">
        <v>110</v>
      </c>
      <c r="C4790" s="0" t="s">
        <v>65</v>
      </c>
      <c r="D4790" s="0" t="s">
        <v>220</v>
      </c>
      <c r="E4790" s="0" t="n">
        <v>2032</v>
      </c>
      <c r="F4790" s="5" t="n">
        <v>35.7842985742147</v>
      </c>
      <c r="G4790" s="11" t="n">
        <v>0.0369638</v>
      </c>
      <c r="H4790" s="5" t="n">
        <v>1.32272365563756</v>
      </c>
      <c r="I4790" s="5" t="n">
        <v>34.4615749185772</v>
      </c>
    </row>
    <row r="4791" customFormat="false" ht="14.25" hidden="false" customHeight="false" outlineLevel="0" collapsed="false">
      <c r="A4791" s="0" t="s">
        <v>109</v>
      </c>
      <c r="B4791" s="0" t="s">
        <v>110</v>
      </c>
      <c r="C4791" s="0" t="s">
        <v>65</v>
      </c>
      <c r="D4791" s="0" t="s">
        <v>220</v>
      </c>
      <c r="E4791" s="0" t="n">
        <v>2033</v>
      </c>
      <c r="F4791" s="5" t="n">
        <v>39.8769663160178</v>
      </c>
      <c r="G4791" s="11" t="n">
        <v>0.0397782</v>
      </c>
      <c r="H4791" s="5" t="n">
        <v>1.58623394151182</v>
      </c>
      <c r="I4791" s="5" t="n">
        <v>38.290732374506</v>
      </c>
    </row>
    <row r="4792" customFormat="false" ht="14.25" hidden="false" customHeight="false" outlineLevel="0" collapsed="false">
      <c r="A4792" s="0" t="s">
        <v>109</v>
      </c>
      <c r="B4792" s="0" t="s">
        <v>110</v>
      </c>
      <c r="C4792" s="0" t="s">
        <v>65</v>
      </c>
      <c r="D4792" s="0" t="s">
        <v>220</v>
      </c>
      <c r="E4792" s="0" t="n">
        <v>2034</v>
      </c>
      <c r="F4792" s="5" t="n">
        <v>44.3233721038019</v>
      </c>
      <c r="G4792" s="11" t="n">
        <v>0.0425926</v>
      </c>
      <c r="H4792" s="5" t="n">
        <v>1.88784765866839</v>
      </c>
      <c r="I4792" s="5" t="n">
        <v>42.4355244451335</v>
      </c>
    </row>
    <row r="4793" customFormat="false" ht="14.25" hidden="false" customHeight="false" outlineLevel="0" collapsed="false">
      <c r="A4793" s="0" t="s">
        <v>109</v>
      </c>
      <c r="B4793" s="0" t="s">
        <v>110</v>
      </c>
      <c r="C4793" s="0" t="s">
        <v>65</v>
      </c>
      <c r="D4793" s="0" t="s">
        <v>220</v>
      </c>
      <c r="E4793" s="0" t="n">
        <v>2035</v>
      </c>
      <c r="F4793" s="5" t="n">
        <v>48.9819199690137</v>
      </c>
      <c r="G4793" s="11" t="n">
        <v>0.045407</v>
      </c>
      <c r="H4793" s="5" t="n">
        <v>2.22412204003301</v>
      </c>
      <c r="I4793" s="5" t="n">
        <v>46.7577979289807</v>
      </c>
    </row>
    <row r="4794" customFormat="false" ht="14.25" hidden="false" customHeight="false" outlineLevel="0" collapsed="false">
      <c r="A4794" s="0" t="s">
        <v>109</v>
      </c>
      <c r="B4794" s="0" t="s">
        <v>110</v>
      </c>
      <c r="C4794" s="0" t="s">
        <v>65</v>
      </c>
      <c r="D4794" s="0" t="s">
        <v>220</v>
      </c>
      <c r="E4794" s="0" t="n">
        <v>2036</v>
      </c>
      <c r="F4794" s="5" t="n">
        <v>53.3119928440158</v>
      </c>
      <c r="G4794" s="11" t="n">
        <v>0.0478248</v>
      </c>
      <c r="H4794" s="5" t="n">
        <v>2.54963539536649</v>
      </c>
      <c r="I4794" s="5" t="n">
        <v>50.7623574486494</v>
      </c>
    </row>
    <row r="4795" customFormat="false" ht="14.25" hidden="false" customHeight="false" outlineLevel="0" collapsed="false">
      <c r="A4795" s="0" t="s">
        <v>109</v>
      </c>
      <c r="B4795" s="0" t="s">
        <v>110</v>
      </c>
      <c r="C4795" s="0" t="s">
        <v>65</v>
      </c>
      <c r="D4795" s="0" t="s">
        <v>220</v>
      </c>
      <c r="E4795" s="0" t="n">
        <v>2037</v>
      </c>
      <c r="F4795" s="5" t="n">
        <v>57.3133622618429</v>
      </c>
      <c r="G4795" s="11" t="n">
        <v>0.0502426</v>
      </c>
      <c r="H4795" s="5" t="n">
        <v>2.87957233477687</v>
      </c>
      <c r="I4795" s="5" t="n">
        <v>54.4337899270661</v>
      </c>
    </row>
    <row r="4796" customFormat="false" ht="14.25" hidden="false" customHeight="false" outlineLevel="0" collapsed="false">
      <c r="A4796" s="0" t="s">
        <v>109</v>
      </c>
      <c r="B4796" s="0" t="s">
        <v>110</v>
      </c>
      <c r="C4796" s="0" t="s">
        <v>65</v>
      </c>
      <c r="D4796" s="0" t="s">
        <v>220</v>
      </c>
      <c r="E4796" s="0" t="n">
        <v>2038</v>
      </c>
      <c r="F4796" s="5" t="n">
        <v>61.5205059284295</v>
      </c>
      <c r="G4796" s="11" t="n">
        <v>0.0526604</v>
      </c>
      <c r="H4796" s="5" t="n">
        <v>3.23969445039347</v>
      </c>
      <c r="I4796" s="5" t="n">
        <v>58.280811478036</v>
      </c>
    </row>
    <row r="4797" customFormat="false" ht="14.25" hidden="false" customHeight="false" outlineLevel="0" collapsed="false">
      <c r="A4797" s="0" t="s">
        <v>109</v>
      </c>
      <c r="B4797" s="0" t="s">
        <v>110</v>
      </c>
      <c r="C4797" s="0" t="s">
        <v>65</v>
      </c>
      <c r="D4797" s="0" t="s">
        <v>220</v>
      </c>
      <c r="E4797" s="0" t="n">
        <v>2039</v>
      </c>
      <c r="F4797" s="5" t="n">
        <v>65.0037785274451</v>
      </c>
      <c r="G4797" s="11" t="n">
        <v>0.0550782</v>
      </c>
      <c r="H4797" s="5" t="n">
        <v>3.58029111449033</v>
      </c>
      <c r="I4797" s="5" t="n">
        <v>61.4234874129548</v>
      </c>
    </row>
    <row r="4798" customFormat="false" ht="14.25" hidden="false" customHeight="false" outlineLevel="0" collapsed="false">
      <c r="A4798" s="0" t="s">
        <v>109</v>
      </c>
      <c r="B4798" s="0" t="s">
        <v>110</v>
      </c>
      <c r="C4798" s="0" t="s">
        <v>65</v>
      </c>
      <c r="D4798" s="0" t="s">
        <v>220</v>
      </c>
      <c r="E4798" s="0" t="n">
        <v>2040</v>
      </c>
      <c r="F4798" s="5" t="n">
        <v>69.4491486756708</v>
      </c>
      <c r="G4798" s="11" t="n">
        <v>0.057496</v>
      </c>
      <c r="H4798" s="5" t="n">
        <v>3.99304825225637</v>
      </c>
      <c r="I4798" s="5" t="n">
        <v>65.4561004234144</v>
      </c>
    </row>
    <row r="4799" customFormat="false" ht="14.25" hidden="false" customHeight="false" outlineLevel="0" collapsed="false">
      <c r="A4799" s="0" t="s">
        <v>109</v>
      </c>
      <c r="B4799" s="0" t="s">
        <v>110</v>
      </c>
      <c r="C4799" s="0" t="s">
        <v>65</v>
      </c>
      <c r="D4799" s="0" t="s">
        <v>204</v>
      </c>
      <c r="E4799" s="0" t="n">
        <v>2024</v>
      </c>
      <c r="F4799" s="5" t="n">
        <v>0</v>
      </c>
      <c r="G4799" s="11" t="n">
        <v>0.02</v>
      </c>
      <c r="H4799" s="5" t="n">
        <v>0</v>
      </c>
      <c r="I4799" s="5" t="n">
        <v>0</v>
      </c>
    </row>
    <row r="4800" customFormat="false" ht="14.25" hidden="false" customHeight="false" outlineLevel="0" collapsed="false">
      <c r="A4800" s="0" t="s">
        <v>109</v>
      </c>
      <c r="B4800" s="0" t="s">
        <v>110</v>
      </c>
      <c r="C4800" s="0" t="s">
        <v>65</v>
      </c>
      <c r="D4800" s="0" t="s">
        <v>204</v>
      </c>
      <c r="E4800" s="0" t="n">
        <v>2024</v>
      </c>
      <c r="F4800" s="5" t="n">
        <v>0</v>
      </c>
      <c r="G4800" s="11" t="n">
        <v>0.02</v>
      </c>
      <c r="H4800" s="5" t="n">
        <v>0</v>
      </c>
      <c r="I4800" s="5" t="n">
        <v>0</v>
      </c>
    </row>
    <row r="4801" customFormat="false" ht="14.25" hidden="false" customHeight="false" outlineLevel="0" collapsed="false">
      <c r="A4801" s="0" t="s">
        <v>109</v>
      </c>
      <c r="B4801" s="0" t="s">
        <v>110</v>
      </c>
      <c r="C4801" s="0" t="s">
        <v>65</v>
      </c>
      <c r="D4801" s="0" t="s">
        <v>204</v>
      </c>
      <c r="E4801" s="0" t="n">
        <v>2024</v>
      </c>
      <c r="F4801" s="5" t="n">
        <v>0</v>
      </c>
      <c r="G4801" s="11" t="n">
        <v>0.02</v>
      </c>
      <c r="H4801" s="5" t="n">
        <v>0</v>
      </c>
      <c r="I4801" s="5" t="n">
        <v>0</v>
      </c>
    </row>
    <row r="4802" customFormat="false" ht="14.25" hidden="false" customHeight="false" outlineLevel="0" collapsed="false">
      <c r="A4802" s="0" t="s">
        <v>109</v>
      </c>
      <c r="B4802" s="0" t="s">
        <v>110</v>
      </c>
      <c r="C4802" s="0" t="s">
        <v>65</v>
      </c>
      <c r="D4802" s="0" t="s">
        <v>204</v>
      </c>
      <c r="E4802" s="0" t="n">
        <v>2025</v>
      </c>
      <c r="F4802" s="5" t="n">
        <v>2.92720898903117</v>
      </c>
      <c r="G4802" s="11" t="n">
        <v>0.02</v>
      </c>
      <c r="H4802" s="5" t="n">
        <v>0.0585441797806234</v>
      </c>
      <c r="I4802" s="5" t="n">
        <v>2.86866480925054</v>
      </c>
    </row>
    <row r="4803" customFormat="false" ht="14.25" hidden="false" customHeight="false" outlineLevel="0" collapsed="false">
      <c r="A4803" s="0" t="s">
        <v>109</v>
      </c>
      <c r="B4803" s="0" t="s">
        <v>110</v>
      </c>
      <c r="C4803" s="0" t="s">
        <v>65</v>
      </c>
      <c r="D4803" s="0" t="s">
        <v>204</v>
      </c>
      <c r="E4803" s="0" t="n">
        <v>2025</v>
      </c>
      <c r="F4803" s="5" t="n">
        <v>70.6243322829029</v>
      </c>
      <c r="G4803" s="11" t="n">
        <v>0.02</v>
      </c>
      <c r="H4803" s="5" t="n">
        <v>1.41248664565806</v>
      </c>
      <c r="I4803" s="5" t="n">
        <v>69.2118456372449</v>
      </c>
    </row>
    <row r="4804" customFormat="false" ht="14.25" hidden="false" customHeight="false" outlineLevel="0" collapsed="false">
      <c r="A4804" s="0" t="s">
        <v>109</v>
      </c>
      <c r="B4804" s="0" t="s">
        <v>110</v>
      </c>
      <c r="C4804" s="0" t="s">
        <v>65</v>
      </c>
      <c r="D4804" s="0" t="s">
        <v>204</v>
      </c>
      <c r="E4804" s="0" t="n">
        <v>2025</v>
      </c>
      <c r="F4804" s="5" t="n">
        <v>133.069853291173</v>
      </c>
      <c r="G4804" s="11" t="n">
        <v>0.02</v>
      </c>
      <c r="H4804" s="5" t="n">
        <v>2.66139706582346</v>
      </c>
      <c r="I4804" s="5" t="n">
        <v>130.408456225349</v>
      </c>
    </row>
    <row r="4805" customFormat="false" ht="14.25" hidden="false" customHeight="false" outlineLevel="0" collapsed="false">
      <c r="A4805" s="0" t="s">
        <v>109</v>
      </c>
      <c r="B4805" s="0" t="s">
        <v>110</v>
      </c>
      <c r="C4805" s="0" t="s">
        <v>65</v>
      </c>
      <c r="D4805" s="0" t="s">
        <v>204</v>
      </c>
      <c r="E4805" s="0" t="n">
        <v>2026</v>
      </c>
      <c r="F4805" s="5" t="n">
        <v>3.38937746925114</v>
      </c>
      <c r="G4805" s="11" t="n">
        <v>0.023</v>
      </c>
      <c r="H4805" s="5" t="n">
        <v>0.0779556817927762</v>
      </c>
      <c r="I4805" s="5" t="n">
        <v>3.31142178745836</v>
      </c>
    </row>
    <row r="4806" customFormat="false" ht="14.25" hidden="false" customHeight="false" outlineLevel="0" collapsed="false">
      <c r="A4806" s="0" t="s">
        <v>109</v>
      </c>
      <c r="B4806" s="0" t="s">
        <v>110</v>
      </c>
      <c r="C4806" s="0" t="s">
        <v>65</v>
      </c>
      <c r="D4806" s="0" t="s">
        <v>204</v>
      </c>
      <c r="E4806" s="0" t="n">
        <v>2026</v>
      </c>
      <c r="F4806" s="5" t="n">
        <v>73.9442297870729</v>
      </c>
      <c r="G4806" s="11" t="n">
        <v>0.023</v>
      </c>
      <c r="H4806" s="5" t="n">
        <v>1.70071728510268</v>
      </c>
      <c r="I4806" s="5" t="n">
        <v>72.2435125019702</v>
      </c>
    </row>
    <row r="4807" customFormat="false" ht="14.25" hidden="false" customHeight="false" outlineLevel="0" collapsed="false">
      <c r="A4807" s="0" t="s">
        <v>109</v>
      </c>
      <c r="B4807" s="0" t="s">
        <v>110</v>
      </c>
      <c r="C4807" s="0" t="s">
        <v>65</v>
      </c>
      <c r="D4807" s="0" t="s">
        <v>204</v>
      </c>
      <c r="E4807" s="0" t="n">
        <v>2026</v>
      </c>
      <c r="F4807" s="5" t="n">
        <v>136.985468537565</v>
      </c>
      <c r="G4807" s="11" t="n">
        <v>0.023</v>
      </c>
      <c r="H4807" s="5" t="n">
        <v>3.150665776364</v>
      </c>
      <c r="I4807" s="5" t="n">
        <v>133.834802761201</v>
      </c>
    </row>
    <row r="4808" customFormat="false" ht="14.25" hidden="false" customHeight="false" outlineLevel="0" collapsed="false">
      <c r="A4808" s="0" t="s">
        <v>109</v>
      </c>
      <c r="B4808" s="0" t="s">
        <v>110</v>
      </c>
      <c r="C4808" s="0" t="s">
        <v>65</v>
      </c>
      <c r="D4808" s="0" t="s">
        <v>204</v>
      </c>
      <c r="E4808" s="0" t="n">
        <v>2027</v>
      </c>
      <c r="F4808" s="5" t="n">
        <v>3.68646548171887</v>
      </c>
      <c r="G4808" s="11" t="n">
        <v>0.026</v>
      </c>
      <c r="H4808" s="5" t="n">
        <v>0.0958481025246907</v>
      </c>
      <c r="I4808" s="5" t="n">
        <v>3.59061737919418</v>
      </c>
    </row>
    <row r="4809" customFormat="false" ht="14.25" hidden="false" customHeight="false" outlineLevel="0" collapsed="false">
      <c r="A4809" s="0" t="s">
        <v>109</v>
      </c>
      <c r="B4809" s="0" t="s">
        <v>110</v>
      </c>
      <c r="C4809" s="0" t="s">
        <v>65</v>
      </c>
      <c r="D4809" s="0" t="s">
        <v>204</v>
      </c>
      <c r="E4809" s="0" t="n">
        <v>2027</v>
      </c>
      <c r="F4809" s="5" t="n">
        <v>71.9923737061864</v>
      </c>
      <c r="G4809" s="11" t="n">
        <v>0.026</v>
      </c>
      <c r="H4809" s="5" t="n">
        <v>1.87180171636085</v>
      </c>
      <c r="I4809" s="5" t="n">
        <v>70.1205719898255</v>
      </c>
    </row>
    <row r="4810" customFormat="false" ht="14.25" hidden="false" customHeight="false" outlineLevel="0" collapsed="false">
      <c r="A4810" s="0" t="s">
        <v>109</v>
      </c>
      <c r="B4810" s="0" t="s">
        <v>110</v>
      </c>
      <c r="C4810" s="0" t="s">
        <v>65</v>
      </c>
      <c r="D4810" s="0" t="s">
        <v>204</v>
      </c>
      <c r="E4810" s="0" t="n">
        <v>2027</v>
      </c>
      <c r="F4810" s="5" t="n">
        <v>131.377509148142</v>
      </c>
      <c r="G4810" s="11" t="n">
        <v>0.026</v>
      </c>
      <c r="H4810" s="5" t="n">
        <v>3.4158152378517</v>
      </c>
      <c r="I4810" s="5" t="n">
        <v>127.961693910291</v>
      </c>
    </row>
    <row r="4811" customFormat="false" ht="14.25" hidden="false" customHeight="false" outlineLevel="0" collapsed="false">
      <c r="A4811" s="0" t="s">
        <v>109</v>
      </c>
      <c r="B4811" s="0" t="s">
        <v>110</v>
      </c>
      <c r="C4811" s="0" t="s">
        <v>65</v>
      </c>
      <c r="D4811" s="0" t="s">
        <v>204</v>
      </c>
      <c r="E4811" s="0" t="n">
        <v>2028</v>
      </c>
      <c r="F4811" s="5" t="n">
        <v>3.99661047274094</v>
      </c>
      <c r="G4811" s="11" t="n">
        <v>0.029</v>
      </c>
      <c r="H4811" s="5" t="n">
        <v>0.115901703709487</v>
      </c>
      <c r="I4811" s="5" t="n">
        <v>3.88070876903145</v>
      </c>
    </row>
    <row r="4812" customFormat="false" ht="14.25" hidden="false" customHeight="false" outlineLevel="0" collapsed="false">
      <c r="A4812" s="0" t="s">
        <v>109</v>
      </c>
      <c r="B4812" s="0" t="s">
        <v>110</v>
      </c>
      <c r="C4812" s="0" t="s">
        <v>65</v>
      </c>
      <c r="D4812" s="0" t="s">
        <v>204</v>
      </c>
      <c r="E4812" s="0" t="n">
        <v>2028</v>
      </c>
      <c r="F4812" s="5" t="n">
        <v>69.699066054636</v>
      </c>
      <c r="G4812" s="11" t="n">
        <v>0.029</v>
      </c>
      <c r="H4812" s="5" t="n">
        <v>2.02127291558445</v>
      </c>
      <c r="I4812" s="5" t="n">
        <v>67.6777931390516</v>
      </c>
    </row>
    <row r="4813" customFormat="false" ht="14.25" hidden="false" customHeight="false" outlineLevel="0" collapsed="false">
      <c r="A4813" s="0" t="s">
        <v>109</v>
      </c>
      <c r="B4813" s="0" t="s">
        <v>110</v>
      </c>
      <c r="C4813" s="0" t="s">
        <v>65</v>
      </c>
      <c r="D4813" s="0" t="s">
        <v>204</v>
      </c>
      <c r="E4813" s="0" t="n">
        <v>2028</v>
      </c>
      <c r="F4813" s="5" t="n">
        <v>125.53874211908</v>
      </c>
      <c r="G4813" s="11" t="n">
        <v>0.029</v>
      </c>
      <c r="H4813" s="5" t="n">
        <v>3.64062352145332</v>
      </c>
      <c r="I4813" s="5" t="n">
        <v>121.898118597627</v>
      </c>
    </row>
    <row r="4814" customFormat="false" ht="14.25" hidden="false" customHeight="false" outlineLevel="0" collapsed="false">
      <c r="A4814" s="0" t="s">
        <v>109</v>
      </c>
      <c r="B4814" s="0" t="s">
        <v>110</v>
      </c>
      <c r="C4814" s="0" t="s">
        <v>65</v>
      </c>
      <c r="D4814" s="0" t="s">
        <v>204</v>
      </c>
      <c r="E4814" s="0" t="n">
        <v>2029</v>
      </c>
      <c r="F4814" s="5" t="n">
        <v>4.36388424846846</v>
      </c>
      <c r="G4814" s="11" t="n">
        <v>0.032</v>
      </c>
      <c r="H4814" s="5" t="n">
        <v>0.139644295950991</v>
      </c>
      <c r="I4814" s="5" t="n">
        <v>4.22423995251747</v>
      </c>
    </row>
    <row r="4815" customFormat="false" ht="14.25" hidden="false" customHeight="false" outlineLevel="0" collapsed="false">
      <c r="A4815" s="0" t="s">
        <v>109</v>
      </c>
      <c r="B4815" s="0" t="s">
        <v>110</v>
      </c>
      <c r="C4815" s="0" t="s">
        <v>65</v>
      </c>
      <c r="D4815" s="0" t="s">
        <v>204</v>
      </c>
      <c r="E4815" s="0" t="n">
        <v>2029</v>
      </c>
      <c r="F4815" s="5" t="n">
        <v>67.9332150456845</v>
      </c>
      <c r="G4815" s="11" t="n">
        <v>0.032</v>
      </c>
      <c r="H4815" s="5" t="n">
        <v>2.1738628814619</v>
      </c>
      <c r="I4815" s="5" t="n">
        <v>65.7593521642226</v>
      </c>
    </row>
    <row r="4816" customFormat="false" ht="14.25" hidden="false" customHeight="false" outlineLevel="0" collapsed="false">
      <c r="A4816" s="0" t="s">
        <v>109</v>
      </c>
      <c r="B4816" s="0" t="s">
        <v>110</v>
      </c>
      <c r="C4816" s="0" t="s">
        <v>65</v>
      </c>
      <c r="D4816" s="0" t="s">
        <v>204</v>
      </c>
      <c r="E4816" s="0" t="n">
        <v>2029</v>
      </c>
      <c r="F4816" s="5" t="n">
        <v>122.327509684247</v>
      </c>
      <c r="G4816" s="11" t="n">
        <v>0.032</v>
      </c>
      <c r="H4816" s="5" t="n">
        <v>3.91448030989589</v>
      </c>
      <c r="I4816" s="5" t="n">
        <v>118.413029374351</v>
      </c>
    </row>
    <row r="4817" customFormat="false" ht="14.25" hidden="false" customHeight="false" outlineLevel="0" collapsed="false">
      <c r="A4817" s="0" t="s">
        <v>109</v>
      </c>
      <c r="B4817" s="0" t="s">
        <v>110</v>
      </c>
      <c r="C4817" s="0" t="s">
        <v>65</v>
      </c>
      <c r="D4817" s="0" t="s">
        <v>204</v>
      </c>
      <c r="E4817" s="0" t="n">
        <v>2030</v>
      </c>
      <c r="F4817" s="5" t="n">
        <v>4.69688899639436</v>
      </c>
      <c r="G4817" s="11" t="n">
        <v>0.035</v>
      </c>
      <c r="H4817" s="5" t="n">
        <v>0.164391114873803</v>
      </c>
      <c r="I4817" s="5" t="n">
        <v>4.53249788152055</v>
      </c>
    </row>
    <row r="4818" customFormat="false" ht="14.25" hidden="false" customHeight="false" outlineLevel="0" collapsed="false">
      <c r="A4818" s="0" t="s">
        <v>109</v>
      </c>
      <c r="B4818" s="0" t="s">
        <v>110</v>
      </c>
      <c r="C4818" s="0" t="s">
        <v>65</v>
      </c>
      <c r="D4818" s="0" t="s">
        <v>204</v>
      </c>
      <c r="E4818" s="0" t="n">
        <v>2030</v>
      </c>
      <c r="F4818" s="5" t="n">
        <v>65.940543542379</v>
      </c>
      <c r="G4818" s="11" t="n">
        <v>0.035</v>
      </c>
      <c r="H4818" s="5" t="n">
        <v>2.30791902398327</v>
      </c>
      <c r="I4818" s="5" t="n">
        <v>63.6326245183957</v>
      </c>
    </row>
    <row r="4819" customFormat="false" ht="14.25" hidden="false" customHeight="false" outlineLevel="0" collapsed="false">
      <c r="A4819" s="0" t="s">
        <v>109</v>
      </c>
      <c r="B4819" s="0" t="s">
        <v>110</v>
      </c>
      <c r="C4819" s="0" t="s">
        <v>65</v>
      </c>
      <c r="D4819" s="0" t="s">
        <v>204</v>
      </c>
      <c r="E4819" s="0" t="n">
        <v>2030</v>
      </c>
      <c r="F4819" s="5" t="n">
        <v>118.819819378404</v>
      </c>
      <c r="G4819" s="11" t="n">
        <v>0.035</v>
      </c>
      <c r="H4819" s="5" t="n">
        <v>4.15869367824412</v>
      </c>
      <c r="I4819" s="5" t="n">
        <v>114.661125700159</v>
      </c>
    </row>
    <row r="4820" customFormat="false" ht="14.25" hidden="false" customHeight="false" outlineLevel="0" collapsed="false">
      <c r="A4820" s="0" t="s">
        <v>109</v>
      </c>
      <c r="B4820" s="0" t="s">
        <v>110</v>
      </c>
      <c r="C4820" s="0" t="s">
        <v>65</v>
      </c>
      <c r="D4820" s="0" t="s">
        <v>204</v>
      </c>
      <c r="E4820" s="0" t="n">
        <v>2031</v>
      </c>
      <c r="F4820" s="5" t="n">
        <v>5.10618399969214</v>
      </c>
      <c r="G4820" s="11" t="n">
        <v>0.038</v>
      </c>
      <c r="H4820" s="5" t="n">
        <v>0.194034991988301</v>
      </c>
      <c r="I4820" s="5" t="n">
        <v>4.91214900770384</v>
      </c>
    </row>
    <row r="4821" customFormat="false" ht="14.25" hidden="false" customHeight="false" outlineLevel="0" collapsed="false">
      <c r="A4821" s="0" t="s">
        <v>109</v>
      </c>
      <c r="B4821" s="0" t="s">
        <v>110</v>
      </c>
      <c r="C4821" s="0" t="s">
        <v>65</v>
      </c>
      <c r="D4821" s="0" t="s">
        <v>204</v>
      </c>
      <c r="E4821" s="0" t="n">
        <v>2031</v>
      </c>
      <c r="F4821" s="5" t="n">
        <v>64.3758252587178</v>
      </c>
      <c r="G4821" s="11" t="n">
        <v>0.038</v>
      </c>
      <c r="H4821" s="5" t="n">
        <v>2.44628135983128</v>
      </c>
      <c r="I4821" s="5" t="n">
        <v>61.9295438988865</v>
      </c>
    </row>
    <row r="4822" customFormat="false" ht="14.25" hidden="false" customHeight="false" outlineLevel="0" collapsed="false">
      <c r="A4822" s="0" t="s">
        <v>109</v>
      </c>
      <c r="B4822" s="0" t="s">
        <v>110</v>
      </c>
      <c r="C4822" s="0" t="s">
        <v>65</v>
      </c>
      <c r="D4822" s="0" t="s">
        <v>204</v>
      </c>
      <c r="E4822" s="0" t="n">
        <v>2031</v>
      </c>
      <c r="F4822" s="5" t="n">
        <v>120.778268354637</v>
      </c>
      <c r="G4822" s="11" t="n">
        <v>0.038</v>
      </c>
      <c r="H4822" s="5" t="n">
        <v>4.5895741974762</v>
      </c>
      <c r="I4822" s="5" t="n">
        <v>116.188694157161</v>
      </c>
    </row>
    <row r="4823" customFormat="false" ht="14.25" hidden="false" customHeight="false" outlineLevel="0" collapsed="false">
      <c r="A4823" s="0" t="s">
        <v>109</v>
      </c>
      <c r="B4823" s="0" t="s">
        <v>110</v>
      </c>
      <c r="C4823" s="0" t="s">
        <v>65</v>
      </c>
      <c r="D4823" s="0" t="s">
        <v>204</v>
      </c>
      <c r="E4823" s="0" t="n">
        <v>2032</v>
      </c>
      <c r="F4823" s="5" t="n">
        <v>5.5295285707335</v>
      </c>
      <c r="G4823" s="11" t="n">
        <v>0.041</v>
      </c>
      <c r="H4823" s="5" t="n">
        <v>0.226710671400073</v>
      </c>
      <c r="I4823" s="5" t="n">
        <v>5.30281789933342</v>
      </c>
    </row>
    <row r="4824" customFormat="false" ht="14.25" hidden="false" customHeight="false" outlineLevel="0" collapsed="false">
      <c r="A4824" s="0" t="s">
        <v>109</v>
      </c>
      <c r="B4824" s="0" t="s">
        <v>110</v>
      </c>
      <c r="C4824" s="0" t="s">
        <v>65</v>
      </c>
      <c r="D4824" s="0" t="s">
        <v>204</v>
      </c>
      <c r="E4824" s="0" t="n">
        <v>2032</v>
      </c>
      <c r="F4824" s="5" t="n">
        <v>62.9394686346102</v>
      </c>
      <c r="G4824" s="11" t="n">
        <v>0.041</v>
      </c>
      <c r="H4824" s="5" t="n">
        <v>2.58051821401902</v>
      </c>
      <c r="I4824" s="5" t="n">
        <v>60.3589504205912</v>
      </c>
    </row>
    <row r="4825" customFormat="false" ht="14.25" hidden="false" customHeight="false" outlineLevel="0" collapsed="false">
      <c r="A4825" s="0" t="s">
        <v>109</v>
      </c>
      <c r="B4825" s="0" t="s">
        <v>110</v>
      </c>
      <c r="C4825" s="0" t="s">
        <v>65</v>
      </c>
      <c r="D4825" s="0" t="s">
        <v>204</v>
      </c>
      <c r="E4825" s="0" t="n">
        <v>2032</v>
      </c>
      <c r="F4825" s="5" t="n">
        <v>123.291430738875</v>
      </c>
      <c r="G4825" s="11" t="n">
        <v>0.041</v>
      </c>
      <c r="H4825" s="5" t="n">
        <v>5.05494866029388</v>
      </c>
      <c r="I4825" s="5" t="n">
        <v>118.236482078581</v>
      </c>
    </row>
    <row r="4826" customFormat="false" ht="14.25" hidden="false" customHeight="false" outlineLevel="0" collapsed="false">
      <c r="A4826" s="0" t="s">
        <v>109</v>
      </c>
      <c r="B4826" s="0" t="s">
        <v>110</v>
      </c>
      <c r="C4826" s="0" t="s">
        <v>65</v>
      </c>
      <c r="D4826" s="0" t="s">
        <v>204</v>
      </c>
      <c r="E4826" s="0" t="n">
        <v>2033</v>
      </c>
      <c r="F4826" s="5" t="n">
        <v>6.01485348753861</v>
      </c>
      <c r="G4826" s="11" t="n">
        <v>0.044</v>
      </c>
      <c r="H4826" s="5" t="n">
        <v>0.264653553451699</v>
      </c>
      <c r="I4826" s="5" t="n">
        <v>5.75019993408691</v>
      </c>
    </row>
    <row r="4827" customFormat="false" ht="14.25" hidden="false" customHeight="false" outlineLevel="0" collapsed="false">
      <c r="A4827" s="0" t="s">
        <v>109</v>
      </c>
      <c r="B4827" s="0" t="s">
        <v>110</v>
      </c>
      <c r="C4827" s="0" t="s">
        <v>65</v>
      </c>
      <c r="D4827" s="0" t="s">
        <v>204</v>
      </c>
      <c r="E4827" s="0" t="n">
        <v>2033</v>
      </c>
      <c r="F4827" s="5" t="n">
        <v>61.9133968310229</v>
      </c>
      <c r="G4827" s="11" t="n">
        <v>0.044</v>
      </c>
      <c r="H4827" s="5" t="n">
        <v>2.72418946056501</v>
      </c>
      <c r="I4827" s="5" t="n">
        <v>59.1892073704579</v>
      </c>
    </row>
    <row r="4828" customFormat="false" ht="14.25" hidden="false" customHeight="false" outlineLevel="0" collapsed="false">
      <c r="A4828" s="0" t="s">
        <v>109</v>
      </c>
      <c r="B4828" s="0" t="s">
        <v>110</v>
      </c>
      <c r="C4828" s="0" t="s">
        <v>65</v>
      </c>
      <c r="D4828" s="0" t="s">
        <v>204</v>
      </c>
      <c r="E4828" s="0" t="n">
        <v>2033</v>
      </c>
      <c r="F4828" s="5" t="n">
        <v>126.439912838068</v>
      </c>
      <c r="G4828" s="11" t="n">
        <v>0.044</v>
      </c>
      <c r="H4828" s="5" t="n">
        <v>5.56335616487497</v>
      </c>
      <c r="I4828" s="5" t="n">
        <v>120.876556673193</v>
      </c>
    </row>
    <row r="4829" customFormat="false" ht="14.25" hidden="false" customHeight="false" outlineLevel="0" collapsed="false">
      <c r="A4829" s="0" t="s">
        <v>109</v>
      </c>
      <c r="B4829" s="0" t="s">
        <v>110</v>
      </c>
      <c r="C4829" s="0" t="s">
        <v>65</v>
      </c>
      <c r="D4829" s="0" t="s">
        <v>204</v>
      </c>
      <c r="E4829" s="0" t="n">
        <v>2034</v>
      </c>
      <c r="F4829" s="5" t="n">
        <v>6.51171667747044</v>
      </c>
      <c r="G4829" s="11" t="n">
        <v>0.047</v>
      </c>
      <c r="H4829" s="5" t="n">
        <v>0.306050683841111</v>
      </c>
      <c r="I4829" s="5" t="n">
        <v>6.20566599362933</v>
      </c>
    </row>
    <row r="4830" customFormat="false" ht="14.25" hidden="false" customHeight="false" outlineLevel="0" collapsed="false">
      <c r="A4830" s="0" t="s">
        <v>109</v>
      </c>
      <c r="B4830" s="0" t="s">
        <v>110</v>
      </c>
      <c r="C4830" s="0" t="s">
        <v>65</v>
      </c>
      <c r="D4830" s="0" t="s">
        <v>204</v>
      </c>
      <c r="E4830" s="0" t="n">
        <v>2034</v>
      </c>
      <c r="F4830" s="5" t="n">
        <v>60.9356865580714</v>
      </c>
      <c r="G4830" s="11" t="n">
        <v>0.047</v>
      </c>
      <c r="H4830" s="5" t="n">
        <v>2.86397726822936</v>
      </c>
      <c r="I4830" s="5" t="n">
        <v>58.071709289842</v>
      </c>
    </row>
    <row r="4831" customFormat="false" ht="14.25" hidden="false" customHeight="false" outlineLevel="0" collapsed="false">
      <c r="A4831" s="0" t="s">
        <v>109</v>
      </c>
      <c r="B4831" s="0" t="s">
        <v>110</v>
      </c>
      <c r="C4831" s="0" t="s">
        <v>65</v>
      </c>
      <c r="D4831" s="0" t="s">
        <v>204</v>
      </c>
      <c r="E4831" s="0" t="n">
        <v>2034</v>
      </c>
      <c r="F4831" s="5" t="n">
        <v>129.556971416391</v>
      </c>
      <c r="G4831" s="11" t="n">
        <v>0.047</v>
      </c>
      <c r="H4831" s="5" t="n">
        <v>6.08917765657036</v>
      </c>
      <c r="I4831" s="5" t="n">
        <v>123.46779375982</v>
      </c>
    </row>
    <row r="4832" customFormat="false" ht="14.25" hidden="false" customHeight="false" outlineLevel="0" collapsed="false">
      <c r="A4832" s="0" t="s">
        <v>109</v>
      </c>
      <c r="B4832" s="0" t="s">
        <v>110</v>
      </c>
      <c r="C4832" s="0" t="s">
        <v>65</v>
      </c>
      <c r="D4832" s="0" t="s">
        <v>204</v>
      </c>
      <c r="E4832" s="0" t="n">
        <v>2035</v>
      </c>
      <c r="F4832" s="5" t="n">
        <v>7.1124973959649</v>
      </c>
      <c r="G4832" s="11" t="n">
        <v>0.05</v>
      </c>
      <c r="H4832" s="5" t="n">
        <v>0.355624869798245</v>
      </c>
      <c r="I4832" s="5" t="n">
        <v>6.75687252616665</v>
      </c>
    </row>
    <row r="4833" customFormat="false" ht="14.25" hidden="false" customHeight="false" outlineLevel="0" collapsed="false">
      <c r="A4833" s="0" t="s">
        <v>109</v>
      </c>
      <c r="B4833" s="0" t="s">
        <v>110</v>
      </c>
      <c r="C4833" s="0" t="s">
        <v>65</v>
      </c>
      <c r="D4833" s="0" t="s">
        <v>204</v>
      </c>
      <c r="E4833" s="0" t="n">
        <v>2035</v>
      </c>
      <c r="F4833" s="5" t="n">
        <v>60.2353154213352</v>
      </c>
      <c r="G4833" s="11" t="n">
        <v>0.05</v>
      </c>
      <c r="H4833" s="5" t="n">
        <v>3.01176577106676</v>
      </c>
      <c r="I4833" s="5" t="n">
        <v>57.2235496502684</v>
      </c>
    </row>
    <row r="4834" customFormat="false" ht="14.25" hidden="false" customHeight="false" outlineLevel="0" collapsed="false">
      <c r="A4834" s="0" t="s">
        <v>109</v>
      </c>
      <c r="B4834" s="0" t="s">
        <v>110</v>
      </c>
      <c r="C4834" s="0" t="s">
        <v>65</v>
      </c>
      <c r="D4834" s="0" t="s">
        <v>204</v>
      </c>
      <c r="E4834" s="0" t="n">
        <v>2035</v>
      </c>
      <c r="F4834" s="5" t="n">
        <v>133.378539060407</v>
      </c>
      <c r="G4834" s="11" t="n">
        <v>0.05</v>
      </c>
      <c r="H4834" s="5" t="n">
        <v>6.66892695302036</v>
      </c>
      <c r="I4834" s="5" t="n">
        <v>126.709612107387</v>
      </c>
    </row>
    <row r="4835" customFormat="false" ht="14.25" hidden="false" customHeight="false" outlineLevel="0" collapsed="false">
      <c r="A4835" s="0" t="s">
        <v>109</v>
      </c>
      <c r="B4835" s="0" t="s">
        <v>110</v>
      </c>
      <c r="C4835" s="0" t="s">
        <v>65</v>
      </c>
      <c r="D4835" s="0" t="s">
        <v>204</v>
      </c>
      <c r="E4835" s="0" t="n">
        <v>2036</v>
      </c>
      <c r="F4835" s="5" t="n">
        <v>7.61544791907238</v>
      </c>
      <c r="G4835" s="11" t="n">
        <v>0.054</v>
      </c>
      <c r="H4835" s="5" t="n">
        <v>0.411234187629909</v>
      </c>
      <c r="I4835" s="5" t="n">
        <v>7.20421373144248</v>
      </c>
    </row>
    <row r="4836" customFormat="false" ht="14.25" hidden="false" customHeight="false" outlineLevel="0" collapsed="false">
      <c r="A4836" s="0" t="s">
        <v>109</v>
      </c>
      <c r="B4836" s="0" t="s">
        <v>110</v>
      </c>
      <c r="C4836" s="0" t="s">
        <v>65</v>
      </c>
      <c r="D4836" s="0" t="s">
        <v>204</v>
      </c>
      <c r="E4836" s="0" t="n">
        <v>2036</v>
      </c>
      <c r="F4836" s="5" t="n">
        <v>58.8565869069466</v>
      </c>
      <c r="G4836" s="11" t="n">
        <v>0.054</v>
      </c>
      <c r="H4836" s="5" t="n">
        <v>3.17825569297512</v>
      </c>
      <c r="I4836" s="5" t="n">
        <v>55.6783312139715</v>
      </c>
    </row>
    <row r="4837" customFormat="false" ht="14.25" hidden="false" customHeight="false" outlineLevel="0" collapsed="false">
      <c r="A4837" s="0" t="s">
        <v>109</v>
      </c>
      <c r="B4837" s="0" t="s">
        <v>110</v>
      </c>
      <c r="C4837" s="0" t="s">
        <v>65</v>
      </c>
      <c r="D4837" s="0" t="s">
        <v>204</v>
      </c>
      <c r="E4837" s="0" t="n">
        <v>2036</v>
      </c>
      <c r="F4837" s="5" t="n">
        <v>135.630029156904</v>
      </c>
      <c r="G4837" s="11" t="n">
        <v>0.054</v>
      </c>
      <c r="H4837" s="5" t="n">
        <v>7.32402157447283</v>
      </c>
      <c r="I4837" s="5" t="n">
        <v>128.306007582432</v>
      </c>
    </row>
    <row r="4838" customFormat="false" ht="14.25" hidden="false" customHeight="false" outlineLevel="0" collapsed="false">
      <c r="A4838" s="0" t="s">
        <v>109</v>
      </c>
      <c r="B4838" s="0" t="s">
        <v>110</v>
      </c>
      <c r="C4838" s="0" t="s">
        <v>65</v>
      </c>
      <c r="D4838" s="0" t="s">
        <v>204</v>
      </c>
      <c r="E4838" s="0" t="n">
        <v>2037</v>
      </c>
      <c r="F4838" s="5" t="n">
        <v>8.15144938550333</v>
      </c>
      <c r="G4838" s="11" t="n">
        <v>0.058</v>
      </c>
      <c r="H4838" s="5" t="n">
        <v>0.472784064359193</v>
      </c>
      <c r="I4838" s="5" t="n">
        <v>7.67866532114414</v>
      </c>
    </row>
    <row r="4839" customFormat="false" ht="14.25" hidden="false" customHeight="false" outlineLevel="0" collapsed="false">
      <c r="A4839" s="0" t="s">
        <v>109</v>
      </c>
      <c r="B4839" s="0" t="s">
        <v>110</v>
      </c>
      <c r="C4839" s="0" t="s">
        <v>65</v>
      </c>
      <c r="D4839" s="0" t="s">
        <v>204</v>
      </c>
      <c r="E4839" s="0" t="n">
        <v>2037</v>
      </c>
      <c r="F4839" s="5" t="n">
        <v>57.6559899122129</v>
      </c>
      <c r="G4839" s="11" t="n">
        <v>0.058</v>
      </c>
      <c r="H4839" s="5" t="n">
        <v>3.34404741490835</v>
      </c>
      <c r="I4839" s="5" t="n">
        <v>54.3119424973045</v>
      </c>
    </row>
    <row r="4840" customFormat="false" ht="14.25" hidden="false" customHeight="false" outlineLevel="0" collapsed="false">
      <c r="A4840" s="0" t="s">
        <v>109</v>
      </c>
      <c r="B4840" s="0" t="s">
        <v>110</v>
      </c>
      <c r="C4840" s="0" t="s">
        <v>65</v>
      </c>
      <c r="D4840" s="0" t="s">
        <v>204</v>
      </c>
      <c r="E4840" s="0" t="n">
        <v>2037</v>
      </c>
      <c r="F4840" s="5" t="n">
        <v>138.053394193086</v>
      </c>
      <c r="G4840" s="11" t="n">
        <v>0.058</v>
      </c>
      <c r="H4840" s="5" t="n">
        <v>8.00709686319896</v>
      </c>
      <c r="I4840" s="5" t="n">
        <v>130.046297329887</v>
      </c>
    </row>
    <row r="4841" customFormat="false" ht="14.25" hidden="false" customHeight="false" outlineLevel="0" collapsed="false">
      <c r="A4841" s="0" t="s">
        <v>109</v>
      </c>
      <c r="B4841" s="0" t="s">
        <v>110</v>
      </c>
      <c r="C4841" s="0" t="s">
        <v>65</v>
      </c>
      <c r="D4841" s="0" t="s">
        <v>204</v>
      </c>
      <c r="E4841" s="0" t="n">
        <v>2038</v>
      </c>
      <c r="F4841" s="5" t="n">
        <v>8.65778023342261</v>
      </c>
      <c r="G4841" s="11" t="n">
        <v>0.062</v>
      </c>
      <c r="H4841" s="5" t="n">
        <v>0.536782374472202</v>
      </c>
      <c r="I4841" s="5" t="n">
        <v>8.12099785895041</v>
      </c>
    </row>
    <row r="4842" customFormat="false" ht="14.25" hidden="false" customHeight="false" outlineLevel="0" collapsed="false">
      <c r="A4842" s="0" t="s">
        <v>109</v>
      </c>
      <c r="B4842" s="0" t="s">
        <v>110</v>
      </c>
      <c r="C4842" s="0" t="s">
        <v>65</v>
      </c>
      <c r="D4842" s="0" t="s">
        <v>204</v>
      </c>
      <c r="E4842" s="0" t="n">
        <v>2038</v>
      </c>
      <c r="F4842" s="5" t="n">
        <v>56.5674746041496</v>
      </c>
      <c r="G4842" s="11" t="n">
        <v>0.062</v>
      </c>
      <c r="H4842" s="5" t="n">
        <v>3.50718342545727</v>
      </c>
      <c r="I4842" s="5" t="n">
        <v>53.0602911786923</v>
      </c>
    </row>
    <row r="4843" customFormat="false" ht="14.25" hidden="false" customHeight="false" outlineLevel="0" collapsed="false">
      <c r="A4843" s="0" t="s">
        <v>109</v>
      </c>
      <c r="B4843" s="0" t="s">
        <v>110</v>
      </c>
      <c r="C4843" s="0" t="s">
        <v>65</v>
      </c>
      <c r="D4843" s="0" t="s">
        <v>204</v>
      </c>
      <c r="E4843" s="0" t="n">
        <v>2038</v>
      </c>
      <c r="F4843" s="5" t="n">
        <v>140.373250367936</v>
      </c>
      <c r="G4843" s="11" t="n">
        <v>0.062</v>
      </c>
      <c r="H4843" s="5" t="n">
        <v>8.70314152281205</v>
      </c>
      <c r="I4843" s="5" t="n">
        <v>131.670108845124</v>
      </c>
    </row>
    <row r="4844" customFormat="false" ht="14.25" hidden="false" customHeight="false" outlineLevel="0" collapsed="false">
      <c r="A4844" s="0" t="s">
        <v>109</v>
      </c>
      <c r="B4844" s="0" t="s">
        <v>110</v>
      </c>
      <c r="C4844" s="0" t="s">
        <v>65</v>
      </c>
      <c r="D4844" s="0" t="s">
        <v>204</v>
      </c>
      <c r="E4844" s="0" t="n">
        <v>2039</v>
      </c>
      <c r="F4844" s="5" t="n">
        <v>9.22610104549888</v>
      </c>
      <c r="G4844" s="11" t="n">
        <v>0.066</v>
      </c>
      <c r="H4844" s="5" t="n">
        <v>0.608922669002926</v>
      </c>
      <c r="I4844" s="5" t="n">
        <v>8.61717837649595</v>
      </c>
    </row>
    <row r="4845" customFormat="false" ht="14.25" hidden="false" customHeight="false" outlineLevel="0" collapsed="false">
      <c r="A4845" s="0" t="s">
        <v>109</v>
      </c>
      <c r="B4845" s="0" t="s">
        <v>110</v>
      </c>
      <c r="C4845" s="0" t="s">
        <v>65</v>
      </c>
      <c r="D4845" s="0" t="s">
        <v>204</v>
      </c>
      <c r="E4845" s="0" t="n">
        <v>2039</v>
      </c>
      <c r="F4845" s="5" t="n">
        <v>56.4694697336988</v>
      </c>
      <c r="G4845" s="11" t="n">
        <v>0.066</v>
      </c>
      <c r="H4845" s="5" t="n">
        <v>3.72698500242412</v>
      </c>
      <c r="I4845" s="5" t="n">
        <v>52.7424847312747</v>
      </c>
    </row>
    <row r="4846" customFormat="false" ht="14.25" hidden="false" customHeight="false" outlineLevel="0" collapsed="false">
      <c r="A4846" s="0" t="s">
        <v>109</v>
      </c>
      <c r="B4846" s="0" t="s">
        <v>110</v>
      </c>
      <c r="C4846" s="0" t="s">
        <v>65</v>
      </c>
      <c r="D4846" s="0" t="s">
        <v>204</v>
      </c>
      <c r="E4846" s="0" t="n">
        <v>2039</v>
      </c>
      <c r="F4846" s="5" t="n">
        <v>142.656416819755</v>
      </c>
      <c r="G4846" s="11" t="n">
        <v>0.066</v>
      </c>
      <c r="H4846" s="5" t="n">
        <v>9.41532351010385</v>
      </c>
      <c r="I4846" s="5" t="n">
        <v>133.241093309651</v>
      </c>
    </row>
    <row r="4847" customFormat="false" ht="14.25" hidden="false" customHeight="false" outlineLevel="0" collapsed="false">
      <c r="A4847" s="0" t="s">
        <v>109</v>
      </c>
      <c r="B4847" s="0" t="s">
        <v>110</v>
      </c>
      <c r="C4847" s="0" t="s">
        <v>65</v>
      </c>
      <c r="D4847" s="0" t="s">
        <v>204</v>
      </c>
      <c r="E4847" s="0" t="n">
        <v>2040</v>
      </c>
      <c r="F4847" s="5" t="n">
        <v>9.89929950135155</v>
      </c>
      <c r="G4847" s="11" t="n">
        <v>0.07</v>
      </c>
      <c r="H4847" s="5" t="n">
        <v>0.692950965094609</v>
      </c>
      <c r="I4847" s="5" t="n">
        <v>9.20634853625694</v>
      </c>
    </row>
    <row r="4848" customFormat="false" ht="14.25" hidden="false" customHeight="false" outlineLevel="0" collapsed="false">
      <c r="A4848" s="0" t="s">
        <v>109</v>
      </c>
      <c r="B4848" s="0" t="s">
        <v>110</v>
      </c>
      <c r="C4848" s="0" t="s">
        <v>65</v>
      </c>
      <c r="D4848" s="0" t="s">
        <v>204</v>
      </c>
      <c r="E4848" s="0" t="n">
        <v>2040</v>
      </c>
      <c r="F4848" s="5" t="n">
        <v>55.2381590013817</v>
      </c>
      <c r="G4848" s="11" t="n">
        <v>0.07</v>
      </c>
      <c r="H4848" s="5" t="n">
        <v>3.86667113009672</v>
      </c>
      <c r="I4848" s="5" t="n">
        <v>51.3714878712849</v>
      </c>
    </row>
    <row r="4849" customFormat="false" ht="14.25" hidden="false" customHeight="false" outlineLevel="0" collapsed="false">
      <c r="A4849" s="0" t="s">
        <v>109</v>
      </c>
      <c r="B4849" s="0" t="s">
        <v>110</v>
      </c>
      <c r="C4849" s="0" t="s">
        <v>65</v>
      </c>
      <c r="D4849" s="0" t="s">
        <v>204</v>
      </c>
      <c r="E4849" s="0" t="n">
        <v>2040</v>
      </c>
      <c r="F4849" s="5" t="n">
        <v>145.047919415305</v>
      </c>
      <c r="G4849" s="11" t="n">
        <v>0.07</v>
      </c>
      <c r="H4849" s="5" t="n">
        <v>10.1533543590713</v>
      </c>
      <c r="I4849" s="5" t="n">
        <v>134.894565056234</v>
      </c>
    </row>
    <row r="4850" customFormat="false" ht="14.25" hidden="false" customHeight="false" outlineLevel="0" collapsed="false">
      <c r="A4850" s="0" t="s">
        <v>109</v>
      </c>
      <c r="B4850" s="0" t="s">
        <v>110</v>
      </c>
      <c r="C4850" s="0" t="s">
        <v>65</v>
      </c>
      <c r="D4850" s="0" t="s">
        <v>205</v>
      </c>
      <c r="E4850" s="0" t="n">
        <v>2025</v>
      </c>
      <c r="F4850" s="5" t="n">
        <v>-0.162426874213425</v>
      </c>
      <c r="G4850" s="11" t="n">
        <v>0.016418</v>
      </c>
      <c r="H4850" s="5" t="n">
        <v>-0.00266672442083602</v>
      </c>
      <c r="I4850" s="5" t="n">
        <v>-0.159760149792589</v>
      </c>
    </row>
    <row r="4851" customFormat="false" ht="14.25" hidden="false" customHeight="false" outlineLevel="0" collapsed="false">
      <c r="A4851" s="0" t="s">
        <v>109</v>
      </c>
      <c r="B4851" s="0" t="s">
        <v>110</v>
      </c>
      <c r="C4851" s="0" t="s">
        <v>65</v>
      </c>
      <c r="D4851" s="0" t="s">
        <v>205</v>
      </c>
      <c r="E4851" s="0" t="n">
        <v>2026</v>
      </c>
      <c r="F4851" s="5" t="n">
        <v>-0.842055062406023</v>
      </c>
      <c r="G4851" s="11" t="n">
        <v>0.0194014</v>
      </c>
      <c r="H4851" s="5" t="n">
        <v>-0.0163370470877642</v>
      </c>
      <c r="I4851" s="5" t="n">
        <v>-0.825718015318258</v>
      </c>
    </row>
    <row r="4852" customFormat="false" ht="14.25" hidden="false" customHeight="false" outlineLevel="0" collapsed="false">
      <c r="A4852" s="0" t="s">
        <v>109</v>
      </c>
      <c r="B4852" s="0" t="s">
        <v>110</v>
      </c>
      <c r="C4852" s="0" t="s">
        <v>65</v>
      </c>
      <c r="D4852" s="0" t="s">
        <v>205</v>
      </c>
      <c r="E4852" s="0" t="n">
        <v>2027</v>
      </c>
      <c r="F4852" s="5" t="n">
        <v>-1.04598517524718</v>
      </c>
      <c r="G4852" s="11" t="n">
        <v>0.0223848</v>
      </c>
      <c r="H4852" s="5" t="n">
        <v>-0.023414168950873</v>
      </c>
      <c r="I4852" s="5" t="n">
        <v>-1.0225710062963</v>
      </c>
    </row>
    <row r="4853" customFormat="false" ht="14.25" hidden="false" customHeight="false" outlineLevel="0" collapsed="false">
      <c r="A4853" s="0" t="s">
        <v>109</v>
      </c>
      <c r="B4853" s="0" t="s">
        <v>110</v>
      </c>
      <c r="C4853" s="0" t="s">
        <v>65</v>
      </c>
      <c r="D4853" s="0" t="s">
        <v>205</v>
      </c>
      <c r="E4853" s="0" t="n">
        <v>2028</v>
      </c>
      <c r="F4853" s="5" t="n">
        <v>-1.29479380367325</v>
      </c>
      <c r="G4853" s="11" t="n">
        <v>0.0253682</v>
      </c>
      <c r="H4853" s="5" t="n">
        <v>-0.0328465881703436</v>
      </c>
      <c r="I4853" s="5" t="n">
        <v>-1.2619472155029</v>
      </c>
    </row>
    <row r="4854" customFormat="false" ht="14.25" hidden="false" customHeight="false" outlineLevel="0" collapsed="false">
      <c r="A4854" s="0" t="s">
        <v>109</v>
      </c>
      <c r="B4854" s="0" t="s">
        <v>110</v>
      </c>
      <c r="C4854" s="0" t="s">
        <v>65</v>
      </c>
      <c r="D4854" s="0" t="s">
        <v>205</v>
      </c>
      <c r="E4854" s="0" t="n">
        <v>2029</v>
      </c>
      <c r="F4854" s="5" t="n">
        <v>-1.41192217574107</v>
      </c>
      <c r="G4854" s="11" t="n">
        <v>0.0283516</v>
      </c>
      <c r="H4854" s="5" t="n">
        <v>-0.0400302527577404</v>
      </c>
      <c r="I4854" s="5" t="n">
        <v>-1.37189192298333</v>
      </c>
    </row>
    <row r="4855" customFormat="false" ht="14.25" hidden="false" customHeight="false" outlineLevel="0" collapsed="false">
      <c r="A4855" s="0" t="s">
        <v>109</v>
      </c>
      <c r="B4855" s="0" t="s">
        <v>110</v>
      </c>
      <c r="C4855" s="0" t="s">
        <v>65</v>
      </c>
      <c r="D4855" s="0" t="s">
        <v>205</v>
      </c>
      <c r="E4855" s="0" t="n">
        <v>2030</v>
      </c>
      <c r="F4855" s="5" t="n">
        <v>-1.76649753213214</v>
      </c>
      <c r="G4855" s="11" t="n">
        <v>0.031335</v>
      </c>
      <c r="H4855" s="5" t="n">
        <v>-0.0553532001693607</v>
      </c>
      <c r="I4855" s="5" t="n">
        <v>-1.71114433196278</v>
      </c>
    </row>
    <row r="4856" customFormat="false" ht="14.25" hidden="false" customHeight="false" outlineLevel="0" collapsed="false">
      <c r="A4856" s="0" t="s">
        <v>109</v>
      </c>
      <c r="B4856" s="0" t="s">
        <v>110</v>
      </c>
      <c r="C4856" s="0" t="s">
        <v>65</v>
      </c>
      <c r="D4856" s="0" t="s">
        <v>205</v>
      </c>
      <c r="E4856" s="0" t="n">
        <v>2031</v>
      </c>
      <c r="F4856" s="5" t="n">
        <v>-1.83924731893529</v>
      </c>
      <c r="G4856" s="11" t="n">
        <v>0.0341494</v>
      </c>
      <c r="H4856" s="5" t="n">
        <v>-0.0628091923932488</v>
      </c>
      <c r="I4856" s="5" t="n">
        <v>-1.77643812654204</v>
      </c>
    </row>
    <row r="4857" customFormat="false" ht="14.25" hidden="false" customHeight="false" outlineLevel="0" collapsed="false">
      <c r="A4857" s="0" t="s">
        <v>109</v>
      </c>
      <c r="B4857" s="0" t="s">
        <v>110</v>
      </c>
      <c r="C4857" s="0" t="s">
        <v>65</v>
      </c>
      <c r="D4857" s="0" t="s">
        <v>205</v>
      </c>
      <c r="E4857" s="0" t="n">
        <v>2032</v>
      </c>
      <c r="F4857" s="5" t="n">
        <v>-1.74499408548875</v>
      </c>
      <c r="G4857" s="11" t="n">
        <v>0.0369638</v>
      </c>
      <c r="H4857" s="5" t="n">
        <v>-0.0645016123771889</v>
      </c>
      <c r="I4857" s="5" t="n">
        <v>-1.68049247311156</v>
      </c>
    </row>
    <row r="4858" customFormat="false" ht="14.25" hidden="false" customHeight="false" outlineLevel="0" collapsed="false">
      <c r="A4858" s="0" t="s">
        <v>109</v>
      </c>
      <c r="B4858" s="0" t="s">
        <v>110</v>
      </c>
      <c r="C4858" s="0" t="s">
        <v>65</v>
      </c>
      <c r="D4858" s="0" t="s">
        <v>205</v>
      </c>
      <c r="E4858" s="0" t="n">
        <v>2033</v>
      </c>
      <c r="F4858" s="5" t="n">
        <v>-1.65371942407675</v>
      </c>
      <c r="G4858" s="11" t="n">
        <v>0.0397782</v>
      </c>
      <c r="H4858" s="5" t="n">
        <v>-0.0657819819948097</v>
      </c>
      <c r="I4858" s="5" t="n">
        <v>-1.58793744208194</v>
      </c>
    </row>
    <row r="4859" customFormat="false" ht="14.25" hidden="false" customHeight="false" outlineLevel="0" collapsed="false">
      <c r="A4859" s="0" t="s">
        <v>109</v>
      </c>
      <c r="B4859" s="0" t="s">
        <v>110</v>
      </c>
      <c r="C4859" s="0" t="s">
        <v>65</v>
      </c>
      <c r="D4859" s="0" t="s">
        <v>205</v>
      </c>
      <c r="E4859" s="0" t="n">
        <v>2034</v>
      </c>
      <c r="F4859" s="5" t="n">
        <v>-2.07274404025707</v>
      </c>
      <c r="G4859" s="11" t="n">
        <v>0.0425926</v>
      </c>
      <c r="H4859" s="5" t="n">
        <v>-0.0882835578090535</v>
      </c>
      <c r="I4859" s="5" t="n">
        <v>-1.98446048244802</v>
      </c>
    </row>
    <row r="4860" customFormat="false" ht="14.25" hidden="false" customHeight="false" outlineLevel="0" collapsed="false">
      <c r="A4860" s="0" t="s">
        <v>109</v>
      </c>
      <c r="B4860" s="0" t="s">
        <v>110</v>
      </c>
      <c r="C4860" s="0" t="s">
        <v>65</v>
      </c>
      <c r="D4860" s="0" t="s">
        <v>205</v>
      </c>
      <c r="E4860" s="0" t="n">
        <v>2035</v>
      </c>
      <c r="F4860" s="5" t="n">
        <v>-2.48626583965681</v>
      </c>
      <c r="G4860" s="11" t="n">
        <v>0.045407</v>
      </c>
      <c r="H4860" s="5" t="n">
        <v>-0.112893872981297</v>
      </c>
      <c r="I4860" s="5" t="n">
        <v>-2.37337196667552</v>
      </c>
    </row>
    <row r="4861" customFormat="false" ht="14.25" hidden="false" customHeight="false" outlineLevel="0" collapsed="false">
      <c r="A4861" s="0" t="s">
        <v>109</v>
      </c>
      <c r="B4861" s="0" t="s">
        <v>110</v>
      </c>
      <c r="C4861" s="0" t="s">
        <v>65</v>
      </c>
      <c r="D4861" s="0" t="s">
        <v>205</v>
      </c>
      <c r="E4861" s="0" t="n">
        <v>2036</v>
      </c>
      <c r="F4861" s="5" t="n">
        <v>-2.70217377028893</v>
      </c>
      <c r="G4861" s="11" t="n">
        <v>0.0478248</v>
      </c>
      <c r="H4861" s="5" t="n">
        <v>-0.129230920129314</v>
      </c>
      <c r="I4861" s="5" t="n">
        <v>-2.57294285015961</v>
      </c>
    </row>
    <row r="4862" customFormat="false" ht="14.25" hidden="false" customHeight="false" outlineLevel="0" collapsed="false">
      <c r="A4862" s="0" t="s">
        <v>109</v>
      </c>
      <c r="B4862" s="0" t="s">
        <v>110</v>
      </c>
      <c r="C4862" s="0" t="s">
        <v>65</v>
      </c>
      <c r="D4862" s="0" t="s">
        <v>205</v>
      </c>
      <c r="E4862" s="0" t="n">
        <v>2037</v>
      </c>
      <c r="F4862" s="5" t="n">
        <v>-3.0720087246829</v>
      </c>
      <c r="G4862" s="11" t="n">
        <v>0.0502426</v>
      </c>
      <c r="H4862" s="5" t="n">
        <v>-0.154345705550753</v>
      </c>
      <c r="I4862" s="5" t="n">
        <v>-2.91766301913214</v>
      </c>
    </row>
    <row r="4863" customFormat="false" ht="14.25" hidden="false" customHeight="false" outlineLevel="0" collapsed="false">
      <c r="A4863" s="0" t="s">
        <v>109</v>
      </c>
      <c r="B4863" s="0" t="s">
        <v>110</v>
      </c>
      <c r="C4863" s="0" t="s">
        <v>65</v>
      </c>
      <c r="D4863" s="0" t="s">
        <v>205</v>
      </c>
      <c r="E4863" s="0" t="n">
        <v>2038</v>
      </c>
      <c r="F4863" s="5" t="n">
        <v>-3.47528664926979</v>
      </c>
      <c r="G4863" s="11" t="n">
        <v>0.0526604</v>
      </c>
      <c r="H4863" s="5" t="n">
        <v>-0.183009985065207</v>
      </c>
      <c r="I4863" s="5" t="n">
        <v>-3.29227666420459</v>
      </c>
    </row>
    <row r="4864" customFormat="false" ht="14.25" hidden="false" customHeight="false" outlineLevel="0" collapsed="false">
      <c r="A4864" s="0" t="s">
        <v>109</v>
      </c>
      <c r="B4864" s="0" t="s">
        <v>110</v>
      </c>
      <c r="C4864" s="0" t="s">
        <v>65</v>
      </c>
      <c r="D4864" s="0" t="s">
        <v>205</v>
      </c>
      <c r="E4864" s="0" t="n">
        <v>2039</v>
      </c>
      <c r="F4864" s="5" t="n">
        <v>-3.86446857668114</v>
      </c>
      <c r="G4864" s="11" t="n">
        <v>0.0550782</v>
      </c>
      <c r="H4864" s="5" t="n">
        <v>-0.212847973160159</v>
      </c>
      <c r="I4864" s="5" t="n">
        <v>-3.65162060352098</v>
      </c>
    </row>
    <row r="4865" customFormat="false" ht="14.25" hidden="false" customHeight="false" outlineLevel="0" collapsed="false">
      <c r="A4865" s="0" t="s">
        <v>109</v>
      </c>
      <c r="B4865" s="0" t="s">
        <v>110</v>
      </c>
      <c r="C4865" s="0" t="s">
        <v>65</v>
      </c>
      <c r="D4865" s="0" t="s">
        <v>205</v>
      </c>
      <c r="E4865" s="0" t="n">
        <v>2040</v>
      </c>
      <c r="F4865" s="5" t="n">
        <v>-4.03057484945706</v>
      </c>
      <c r="G4865" s="11" t="n">
        <v>0.057496</v>
      </c>
      <c r="H4865" s="5" t="n">
        <v>-0.231741931544383</v>
      </c>
      <c r="I4865" s="5" t="n">
        <v>-3.79883291791268</v>
      </c>
    </row>
    <row r="4866" customFormat="false" ht="14.25" hidden="false" customHeight="false" outlineLevel="0" collapsed="false">
      <c r="A4866" s="0" t="s">
        <v>109</v>
      </c>
      <c r="B4866" s="0" t="s">
        <v>110</v>
      </c>
      <c r="C4866" s="0" t="s">
        <v>65</v>
      </c>
      <c r="D4866" s="0" t="s">
        <v>206</v>
      </c>
      <c r="E4866" s="0" t="n">
        <v>2024</v>
      </c>
      <c r="F4866" s="5" t="n">
        <v>0</v>
      </c>
      <c r="G4866" s="11" t="n">
        <v>0.034836</v>
      </c>
      <c r="H4866" s="5" t="n">
        <v>0</v>
      </c>
      <c r="I4866" s="5" t="n">
        <v>0</v>
      </c>
    </row>
    <row r="4867" customFormat="false" ht="14.25" hidden="false" customHeight="false" outlineLevel="0" collapsed="false">
      <c r="A4867" s="0" t="s">
        <v>109</v>
      </c>
      <c r="B4867" s="0" t="s">
        <v>110</v>
      </c>
      <c r="C4867" s="0" t="s">
        <v>65</v>
      </c>
      <c r="D4867" s="0" t="s">
        <v>206</v>
      </c>
      <c r="E4867" s="0" t="n">
        <v>2025</v>
      </c>
      <c r="F4867" s="5" t="n">
        <v>16.5337317724095</v>
      </c>
      <c r="G4867" s="11" t="n">
        <v>0.034836</v>
      </c>
      <c r="H4867" s="5" t="n">
        <v>0.575969080023657</v>
      </c>
      <c r="I4867" s="5" t="n">
        <v>15.9577626923858</v>
      </c>
    </row>
    <row r="4868" customFormat="false" ht="14.25" hidden="false" customHeight="false" outlineLevel="0" collapsed="false">
      <c r="A4868" s="0" t="s">
        <v>109</v>
      </c>
      <c r="B4868" s="0" t="s">
        <v>110</v>
      </c>
      <c r="C4868" s="0" t="s">
        <v>65</v>
      </c>
      <c r="D4868" s="0" t="s">
        <v>206</v>
      </c>
      <c r="E4868" s="0" t="n">
        <v>2026</v>
      </c>
      <c r="F4868" s="5" t="n">
        <v>17.7644335804095</v>
      </c>
      <c r="G4868" s="11" t="n">
        <v>0.0406254</v>
      </c>
      <c r="H4868" s="5" t="n">
        <v>0.721687219977568</v>
      </c>
      <c r="I4868" s="5" t="n">
        <v>17.0427463604319</v>
      </c>
    </row>
    <row r="4869" customFormat="false" ht="14.25" hidden="false" customHeight="false" outlineLevel="0" collapsed="false">
      <c r="A4869" s="0" t="s">
        <v>109</v>
      </c>
      <c r="B4869" s="0" t="s">
        <v>110</v>
      </c>
      <c r="C4869" s="0" t="s">
        <v>65</v>
      </c>
      <c r="D4869" s="0" t="s">
        <v>206</v>
      </c>
      <c r="E4869" s="0" t="n">
        <v>2027</v>
      </c>
      <c r="F4869" s="5" t="n">
        <v>17.9010544254095</v>
      </c>
      <c r="G4869" s="11" t="n">
        <v>0.0464148</v>
      </c>
      <c r="H4869" s="5" t="n">
        <v>0.830873860944497</v>
      </c>
      <c r="I4869" s="5" t="n">
        <v>17.070180564465</v>
      </c>
    </row>
    <row r="4870" customFormat="false" ht="14.25" hidden="false" customHeight="false" outlineLevel="0" collapsed="false">
      <c r="A4870" s="0" t="s">
        <v>109</v>
      </c>
      <c r="B4870" s="0" t="s">
        <v>110</v>
      </c>
      <c r="C4870" s="0" t="s">
        <v>65</v>
      </c>
      <c r="D4870" s="0" t="s">
        <v>206</v>
      </c>
      <c r="E4870" s="0" t="n">
        <v>2028</v>
      </c>
      <c r="F4870" s="5" t="n">
        <v>17.9805976444095</v>
      </c>
      <c r="G4870" s="11" t="n">
        <v>0.0522042</v>
      </c>
      <c r="H4870" s="5" t="n">
        <v>0.938662715548283</v>
      </c>
      <c r="I4870" s="5" t="n">
        <v>17.0419349288612</v>
      </c>
    </row>
    <row r="4871" customFormat="false" ht="14.25" hidden="false" customHeight="false" outlineLevel="0" collapsed="false">
      <c r="A4871" s="0" t="s">
        <v>109</v>
      </c>
      <c r="B4871" s="0" t="s">
        <v>110</v>
      </c>
      <c r="C4871" s="0" t="s">
        <v>65</v>
      </c>
      <c r="D4871" s="0" t="s">
        <v>206</v>
      </c>
      <c r="E4871" s="0" t="n">
        <v>2029</v>
      </c>
      <c r="F4871" s="5" t="n">
        <v>18.2917884364095</v>
      </c>
      <c r="G4871" s="11" t="n">
        <v>0.0579936</v>
      </c>
      <c r="H4871" s="5" t="n">
        <v>1.06080666186576</v>
      </c>
      <c r="I4871" s="5" t="n">
        <v>17.2309817745437</v>
      </c>
    </row>
    <row r="4872" customFormat="false" ht="14.25" hidden="false" customHeight="false" outlineLevel="0" collapsed="false">
      <c r="A4872" s="0" t="s">
        <v>109</v>
      </c>
      <c r="B4872" s="0" t="s">
        <v>110</v>
      </c>
      <c r="C4872" s="0" t="s">
        <v>65</v>
      </c>
      <c r="D4872" s="0" t="s">
        <v>206</v>
      </c>
      <c r="E4872" s="0" t="n">
        <v>2030</v>
      </c>
      <c r="F4872" s="5" t="n">
        <v>18.5401452604095</v>
      </c>
      <c r="G4872" s="11" t="n">
        <v>0.063783</v>
      </c>
      <c r="H4872" s="5" t="n">
        <v>1.1825460851447</v>
      </c>
      <c r="I4872" s="5" t="n">
        <v>17.3575991752648</v>
      </c>
    </row>
    <row r="4873" customFormat="false" ht="14.25" hidden="false" customHeight="false" outlineLevel="0" collapsed="false">
      <c r="A4873" s="0" t="s">
        <v>109</v>
      </c>
      <c r="B4873" s="0" t="s">
        <v>110</v>
      </c>
      <c r="C4873" s="0" t="s">
        <v>65</v>
      </c>
      <c r="D4873" s="0" t="s">
        <v>206</v>
      </c>
      <c r="E4873" s="0" t="n">
        <v>2031</v>
      </c>
      <c r="F4873" s="5" t="n">
        <v>18.9170106684095</v>
      </c>
      <c r="G4873" s="11" t="n">
        <v>0.0669454</v>
      </c>
      <c r="H4873" s="5" t="n">
        <v>1.26640684600094</v>
      </c>
      <c r="I4873" s="5" t="n">
        <v>17.6506038224086</v>
      </c>
    </row>
    <row r="4874" customFormat="false" ht="14.25" hidden="false" customHeight="false" outlineLevel="0" collapsed="false">
      <c r="A4874" s="0" t="s">
        <v>109</v>
      </c>
      <c r="B4874" s="0" t="s">
        <v>110</v>
      </c>
      <c r="C4874" s="0" t="s">
        <v>65</v>
      </c>
      <c r="D4874" s="0" t="s">
        <v>206</v>
      </c>
      <c r="E4874" s="0" t="n">
        <v>2032</v>
      </c>
      <c r="F4874" s="5" t="n">
        <v>19.3015939324095</v>
      </c>
      <c r="G4874" s="11" t="n">
        <v>0.0701078</v>
      </c>
      <c r="H4874" s="5" t="n">
        <v>1.35319228709458</v>
      </c>
      <c r="I4874" s="5" t="n">
        <v>17.9484016453149</v>
      </c>
    </row>
    <row r="4875" customFormat="false" ht="14.25" hidden="false" customHeight="false" outlineLevel="0" collapsed="false">
      <c r="A4875" s="0" t="s">
        <v>109</v>
      </c>
      <c r="B4875" s="0" t="s">
        <v>110</v>
      </c>
      <c r="C4875" s="0" t="s">
        <v>65</v>
      </c>
      <c r="D4875" s="0" t="s">
        <v>206</v>
      </c>
      <c r="E4875" s="0" t="n">
        <v>2033</v>
      </c>
      <c r="F4875" s="5" t="n">
        <v>19.8527517244095</v>
      </c>
      <c r="G4875" s="11" t="n">
        <v>0.0732702</v>
      </c>
      <c r="H4875" s="5" t="n">
        <v>1.45461508939783</v>
      </c>
      <c r="I4875" s="5" t="n">
        <v>18.3981366350117</v>
      </c>
    </row>
    <row r="4876" customFormat="false" ht="14.25" hidden="false" customHeight="false" outlineLevel="0" collapsed="false">
      <c r="A4876" s="0" t="s">
        <v>109</v>
      </c>
      <c r="B4876" s="0" t="s">
        <v>110</v>
      </c>
      <c r="C4876" s="0" t="s">
        <v>65</v>
      </c>
      <c r="D4876" s="0" t="s">
        <v>206</v>
      </c>
      <c r="E4876" s="0" t="n">
        <v>2034</v>
      </c>
      <c r="F4876" s="5" t="n">
        <v>20.3840522044095</v>
      </c>
      <c r="G4876" s="11" t="n">
        <v>0.0764326</v>
      </c>
      <c r="H4876" s="5" t="n">
        <v>1.55800610851875</v>
      </c>
      <c r="I4876" s="5" t="n">
        <v>18.8260460958908</v>
      </c>
    </row>
    <row r="4877" customFormat="false" ht="14.25" hidden="false" customHeight="false" outlineLevel="0" collapsed="false">
      <c r="A4877" s="0" t="s">
        <v>109</v>
      </c>
      <c r="B4877" s="0" t="s">
        <v>110</v>
      </c>
      <c r="C4877" s="0" t="s">
        <v>65</v>
      </c>
      <c r="D4877" s="0" t="s">
        <v>206</v>
      </c>
      <c r="E4877" s="0" t="n">
        <v>2035</v>
      </c>
      <c r="F4877" s="5" t="n">
        <v>21.1751328904095</v>
      </c>
      <c r="G4877" s="11" t="n">
        <v>0.079595</v>
      </c>
      <c r="H4877" s="5" t="n">
        <v>1.68543470241214</v>
      </c>
      <c r="I4877" s="5" t="n">
        <v>19.4896981879974</v>
      </c>
    </row>
    <row r="4878" customFormat="false" ht="14.25" hidden="false" customHeight="false" outlineLevel="0" collapsed="false">
      <c r="A4878" s="0" t="s">
        <v>109</v>
      </c>
      <c r="B4878" s="0" t="s">
        <v>110</v>
      </c>
      <c r="C4878" s="0" t="s">
        <v>65</v>
      </c>
      <c r="D4878" s="0" t="s">
        <v>206</v>
      </c>
      <c r="E4878" s="0" t="n">
        <v>2036</v>
      </c>
      <c r="F4878" s="5" t="n">
        <v>21.6111654104095</v>
      </c>
      <c r="G4878" s="11" t="n">
        <v>0.0807522</v>
      </c>
      <c r="H4878" s="5" t="n">
        <v>1.74514915145447</v>
      </c>
      <c r="I4878" s="5" t="n">
        <v>19.866016258955</v>
      </c>
    </row>
    <row r="4879" customFormat="false" ht="14.25" hidden="false" customHeight="false" outlineLevel="0" collapsed="false">
      <c r="A4879" s="0" t="s">
        <v>109</v>
      </c>
      <c r="B4879" s="0" t="s">
        <v>110</v>
      </c>
      <c r="C4879" s="0" t="s">
        <v>65</v>
      </c>
      <c r="D4879" s="0" t="s">
        <v>206</v>
      </c>
      <c r="E4879" s="0" t="n">
        <v>2037</v>
      </c>
      <c r="F4879" s="5" t="n">
        <v>22.0129382324095</v>
      </c>
      <c r="G4879" s="11" t="n">
        <v>0.0819094</v>
      </c>
      <c r="H4879" s="5" t="n">
        <v>1.80306656285372</v>
      </c>
      <c r="I4879" s="5" t="n">
        <v>20.2098716695558</v>
      </c>
    </row>
    <row r="4880" customFormat="false" ht="14.25" hidden="false" customHeight="false" outlineLevel="0" collapsed="false">
      <c r="A4880" s="0" t="s">
        <v>109</v>
      </c>
      <c r="B4880" s="0" t="s">
        <v>110</v>
      </c>
      <c r="C4880" s="0" t="s">
        <v>65</v>
      </c>
      <c r="D4880" s="0" t="s">
        <v>206</v>
      </c>
      <c r="E4880" s="0" t="n">
        <v>2038</v>
      </c>
      <c r="F4880" s="5" t="n">
        <v>22.3804513564095</v>
      </c>
      <c r="G4880" s="11" t="n">
        <v>0.0830666</v>
      </c>
      <c r="H4880" s="5" t="n">
        <v>1.85906800064233</v>
      </c>
      <c r="I4880" s="5" t="n">
        <v>20.5213833557672</v>
      </c>
    </row>
    <row r="4881" customFormat="false" ht="14.25" hidden="false" customHeight="false" outlineLevel="0" collapsed="false">
      <c r="A4881" s="0" t="s">
        <v>109</v>
      </c>
      <c r="B4881" s="0" t="s">
        <v>110</v>
      </c>
      <c r="C4881" s="0" t="s">
        <v>65</v>
      </c>
      <c r="D4881" s="0" t="s">
        <v>206</v>
      </c>
      <c r="E4881" s="0" t="n">
        <v>2039</v>
      </c>
      <c r="F4881" s="5" t="n">
        <v>22.7868959554095</v>
      </c>
      <c r="G4881" s="11" t="n">
        <v>0.0842238</v>
      </c>
      <c r="H4881" s="5" t="n">
        <v>1.91919896756922</v>
      </c>
      <c r="I4881" s="5" t="n">
        <v>20.8676969878403</v>
      </c>
    </row>
    <row r="4882" customFormat="false" ht="14.25" hidden="false" customHeight="false" outlineLevel="0" collapsed="false">
      <c r="A4882" s="0" t="s">
        <v>109</v>
      </c>
      <c r="B4882" s="0" t="s">
        <v>110</v>
      </c>
      <c r="C4882" s="0" t="s">
        <v>65</v>
      </c>
      <c r="D4882" s="0" t="s">
        <v>206</v>
      </c>
      <c r="E4882" s="0" t="n">
        <v>2040</v>
      </c>
      <c r="F4882" s="5" t="n">
        <v>23.4175858504095</v>
      </c>
      <c r="G4882" s="11" t="n">
        <v>0.085381</v>
      </c>
      <c r="H4882" s="5" t="n">
        <v>1.99941689749381</v>
      </c>
      <c r="I4882" s="5" t="n">
        <v>21.4181689529157</v>
      </c>
    </row>
    <row r="4883" customFormat="false" ht="14.25" hidden="false" customHeight="false" outlineLevel="0" collapsed="false">
      <c r="A4883" s="0" t="s">
        <v>109</v>
      </c>
      <c r="B4883" s="0" t="s">
        <v>110</v>
      </c>
      <c r="C4883" s="0" t="s">
        <v>65</v>
      </c>
      <c r="D4883" s="0" t="s">
        <v>207</v>
      </c>
      <c r="E4883" s="0" t="n">
        <v>2024</v>
      </c>
      <c r="F4883" s="5" t="n">
        <v>0</v>
      </c>
      <c r="G4883" s="11" t="n">
        <v>0.016418</v>
      </c>
      <c r="H4883" s="5" t="n">
        <v>0</v>
      </c>
      <c r="I4883" s="5" t="n">
        <v>0</v>
      </c>
    </row>
    <row r="4884" customFormat="false" ht="14.25" hidden="false" customHeight="false" outlineLevel="0" collapsed="false">
      <c r="A4884" s="0" t="s">
        <v>109</v>
      </c>
      <c r="B4884" s="0" t="s">
        <v>110</v>
      </c>
      <c r="C4884" s="0" t="s">
        <v>65</v>
      </c>
      <c r="D4884" s="0" t="s">
        <v>207</v>
      </c>
      <c r="E4884" s="0" t="n">
        <v>2025</v>
      </c>
      <c r="F4884" s="5" t="n">
        <v>105.255683356837</v>
      </c>
      <c r="G4884" s="11" t="n">
        <v>0.016418</v>
      </c>
      <c r="H4884" s="5" t="n">
        <v>1.72808780935255</v>
      </c>
      <c r="I4884" s="5" t="n">
        <v>103.527595547485</v>
      </c>
    </row>
    <row r="4885" customFormat="false" ht="14.25" hidden="false" customHeight="false" outlineLevel="0" collapsed="false">
      <c r="A4885" s="0" t="s">
        <v>109</v>
      </c>
      <c r="B4885" s="0" t="s">
        <v>110</v>
      </c>
      <c r="C4885" s="0" t="s">
        <v>65</v>
      </c>
      <c r="D4885" s="0" t="s">
        <v>207</v>
      </c>
      <c r="E4885" s="0" t="n">
        <v>2026</v>
      </c>
      <c r="F4885" s="5" t="n">
        <v>107.772530877524</v>
      </c>
      <c r="G4885" s="11" t="n">
        <v>0.0194014</v>
      </c>
      <c r="H4885" s="5" t="n">
        <v>2.0909379805672</v>
      </c>
      <c r="I4885" s="5" t="n">
        <v>105.681592896957</v>
      </c>
    </row>
    <row r="4886" customFormat="false" ht="14.25" hidden="false" customHeight="false" outlineLevel="0" collapsed="false">
      <c r="A4886" s="0" t="s">
        <v>109</v>
      </c>
      <c r="B4886" s="0" t="s">
        <v>110</v>
      </c>
      <c r="C4886" s="0" t="s">
        <v>65</v>
      </c>
      <c r="D4886" s="0" t="s">
        <v>207</v>
      </c>
      <c r="E4886" s="0" t="n">
        <v>2027</v>
      </c>
      <c r="F4886" s="5" t="n">
        <v>102.833972271249</v>
      </c>
      <c r="G4886" s="11" t="n">
        <v>0.0223848</v>
      </c>
      <c r="H4886" s="5" t="n">
        <v>2.30191790249746</v>
      </c>
      <c r="I4886" s="5" t="n">
        <v>100.532054368752</v>
      </c>
    </row>
    <row r="4887" customFormat="false" ht="14.25" hidden="false" customHeight="false" outlineLevel="0" collapsed="false">
      <c r="A4887" s="0" t="s">
        <v>109</v>
      </c>
      <c r="B4887" s="0" t="s">
        <v>110</v>
      </c>
      <c r="C4887" s="0" t="s">
        <v>65</v>
      </c>
      <c r="D4887" s="0" t="s">
        <v>207</v>
      </c>
      <c r="E4887" s="0" t="n">
        <v>2028</v>
      </c>
      <c r="F4887" s="5" t="n">
        <v>97.6600984032157</v>
      </c>
      <c r="G4887" s="11" t="n">
        <v>0.0253682</v>
      </c>
      <c r="H4887" s="5" t="n">
        <v>2.47746090831246</v>
      </c>
      <c r="I4887" s="5" t="n">
        <v>95.1826374949033</v>
      </c>
    </row>
    <row r="4888" customFormat="false" ht="14.25" hidden="false" customHeight="false" outlineLevel="0" collapsed="false">
      <c r="A4888" s="0" t="s">
        <v>109</v>
      </c>
      <c r="B4888" s="0" t="s">
        <v>110</v>
      </c>
      <c r="C4888" s="0" t="s">
        <v>65</v>
      </c>
      <c r="D4888" s="0" t="s">
        <v>207</v>
      </c>
      <c r="E4888" s="0" t="n">
        <v>2029</v>
      </c>
      <c r="F4888" s="5" t="n">
        <v>94.70698824252</v>
      </c>
      <c r="G4888" s="11" t="n">
        <v>0.0283516</v>
      </c>
      <c r="H4888" s="5" t="n">
        <v>2.68509464785663</v>
      </c>
      <c r="I4888" s="5" t="n">
        <v>92.0218935946634</v>
      </c>
    </row>
    <row r="4889" customFormat="false" ht="14.25" hidden="false" customHeight="false" outlineLevel="0" collapsed="false">
      <c r="A4889" s="0" t="s">
        <v>109</v>
      </c>
      <c r="B4889" s="0" t="s">
        <v>110</v>
      </c>
      <c r="C4889" s="0" t="s">
        <v>65</v>
      </c>
      <c r="D4889" s="0" t="s">
        <v>207</v>
      </c>
      <c r="E4889" s="0" t="n">
        <v>2030</v>
      </c>
      <c r="F4889" s="5" t="n">
        <v>91.5184348101952</v>
      </c>
      <c r="G4889" s="11" t="n">
        <v>0.031335</v>
      </c>
      <c r="H4889" s="5" t="n">
        <v>2.86773015477747</v>
      </c>
      <c r="I4889" s="5" t="n">
        <v>88.6507046554177</v>
      </c>
    </row>
    <row r="4890" customFormat="false" ht="14.25" hidden="false" customHeight="false" outlineLevel="0" collapsed="false">
      <c r="A4890" s="0" t="s">
        <v>109</v>
      </c>
      <c r="B4890" s="0" t="s">
        <v>110</v>
      </c>
      <c r="C4890" s="0" t="s">
        <v>65</v>
      </c>
      <c r="D4890" s="0" t="s">
        <v>207</v>
      </c>
      <c r="E4890" s="0" t="n">
        <v>2031</v>
      </c>
      <c r="F4890" s="5" t="n">
        <v>93.2154164117337</v>
      </c>
      <c r="G4890" s="11" t="n">
        <v>0.0341494</v>
      </c>
      <c r="H4890" s="5" t="n">
        <v>3.18325054121086</v>
      </c>
      <c r="I4890" s="5" t="n">
        <v>90.0321658705228</v>
      </c>
    </row>
    <row r="4891" customFormat="false" ht="14.25" hidden="false" customHeight="false" outlineLevel="0" collapsed="false">
      <c r="A4891" s="0" t="s">
        <v>109</v>
      </c>
      <c r="B4891" s="0" t="s">
        <v>110</v>
      </c>
      <c r="C4891" s="0" t="s">
        <v>65</v>
      </c>
      <c r="D4891" s="0" t="s">
        <v>207</v>
      </c>
      <c r="E4891" s="0" t="n">
        <v>2032</v>
      </c>
      <c r="F4891" s="5" t="n">
        <v>95.358957094472</v>
      </c>
      <c r="G4891" s="11" t="n">
        <v>0.0369638</v>
      </c>
      <c r="H4891" s="5" t="n">
        <v>3.52482941824865</v>
      </c>
      <c r="I4891" s="5" t="n">
        <v>91.8341276762234</v>
      </c>
    </row>
    <row r="4892" customFormat="false" ht="14.25" hidden="false" customHeight="false" outlineLevel="0" collapsed="false">
      <c r="A4892" s="0" t="s">
        <v>109</v>
      </c>
      <c r="B4892" s="0" t="s">
        <v>110</v>
      </c>
      <c r="C4892" s="0" t="s">
        <v>65</v>
      </c>
      <c r="D4892" s="0" t="s">
        <v>207</v>
      </c>
      <c r="E4892" s="0" t="n">
        <v>2033</v>
      </c>
      <c r="F4892" s="5" t="n">
        <v>97.9677560731901</v>
      </c>
      <c r="G4892" s="11" t="n">
        <v>0.0397782</v>
      </c>
      <c r="H4892" s="5" t="n">
        <v>3.89698099463057</v>
      </c>
      <c r="I4892" s="5" t="n">
        <v>94.0707750785596</v>
      </c>
    </row>
    <row r="4893" customFormat="false" ht="14.25" hidden="false" customHeight="false" outlineLevel="0" collapsed="false">
      <c r="A4893" s="0" t="s">
        <v>109</v>
      </c>
      <c r="B4893" s="0" t="s">
        <v>110</v>
      </c>
      <c r="C4893" s="0" t="s">
        <v>65</v>
      </c>
      <c r="D4893" s="0" t="s">
        <v>207</v>
      </c>
      <c r="E4893" s="0" t="n">
        <v>2034</v>
      </c>
      <c r="F4893" s="5" t="n">
        <v>100.550077551568</v>
      </c>
      <c r="G4893" s="11" t="n">
        <v>0.0425926</v>
      </c>
      <c r="H4893" s="5" t="n">
        <v>4.2826892331229</v>
      </c>
      <c r="I4893" s="5" t="n">
        <v>96.2673883184448</v>
      </c>
    </row>
    <row r="4894" customFormat="false" ht="14.25" hidden="false" customHeight="false" outlineLevel="0" collapsed="false">
      <c r="A4894" s="0" t="s">
        <v>109</v>
      </c>
      <c r="B4894" s="0" t="s">
        <v>110</v>
      </c>
      <c r="C4894" s="0" t="s">
        <v>65</v>
      </c>
      <c r="D4894" s="0" t="s">
        <v>207</v>
      </c>
      <c r="E4894" s="0" t="n">
        <v>2035</v>
      </c>
      <c r="F4894" s="5" t="n">
        <v>103.683403065615</v>
      </c>
      <c r="G4894" s="11" t="n">
        <v>0.045407</v>
      </c>
      <c r="H4894" s="5" t="n">
        <v>4.70795228300037</v>
      </c>
      <c r="I4894" s="5" t="n">
        <v>98.9754507826144</v>
      </c>
    </row>
    <row r="4895" customFormat="false" ht="14.25" hidden="false" customHeight="false" outlineLevel="0" collapsed="false">
      <c r="A4895" s="0" t="s">
        <v>109</v>
      </c>
      <c r="B4895" s="0" t="s">
        <v>110</v>
      </c>
      <c r="C4895" s="0" t="s">
        <v>65</v>
      </c>
      <c r="D4895" s="0" t="s">
        <v>207</v>
      </c>
      <c r="E4895" s="0" t="n">
        <v>2036</v>
      </c>
      <c r="F4895" s="5" t="n">
        <v>105.617936025328</v>
      </c>
      <c r="G4895" s="11" t="n">
        <v>0.0478248</v>
      </c>
      <c r="H4895" s="5" t="n">
        <v>5.05115666682409</v>
      </c>
      <c r="I4895" s="5" t="n">
        <v>100.566779358504</v>
      </c>
    </row>
    <row r="4896" customFormat="false" ht="14.25" hidden="false" customHeight="false" outlineLevel="0" collapsed="false">
      <c r="A4896" s="0" t="s">
        <v>109</v>
      </c>
      <c r="B4896" s="0" t="s">
        <v>110</v>
      </c>
      <c r="C4896" s="0" t="s">
        <v>65</v>
      </c>
      <c r="D4896" s="0" t="s">
        <v>207</v>
      </c>
      <c r="E4896" s="0" t="n">
        <v>2037</v>
      </c>
      <c r="F4896" s="5" t="n">
        <v>107.693312980566</v>
      </c>
      <c r="G4896" s="11" t="n">
        <v>0.0502426</v>
      </c>
      <c r="H4896" s="5" t="n">
        <v>5.41079204675739</v>
      </c>
      <c r="I4896" s="5" t="n">
        <v>102.282520933809</v>
      </c>
    </row>
    <row r="4897" customFormat="false" ht="14.25" hidden="false" customHeight="false" outlineLevel="0" collapsed="false">
      <c r="A4897" s="0" t="s">
        <v>109</v>
      </c>
      <c r="B4897" s="0" t="s">
        <v>110</v>
      </c>
      <c r="C4897" s="0" t="s">
        <v>65</v>
      </c>
      <c r="D4897" s="0" t="s">
        <v>207</v>
      </c>
      <c r="E4897" s="0" t="n">
        <v>2038</v>
      </c>
      <c r="F4897" s="5" t="n">
        <v>109.683186289173</v>
      </c>
      <c r="G4897" s="11" t="n">
        <v>0.0526604</v>
      </c>
      <c r="H4897" s="5" t="n">
        <v>5.77596046326236</v>
      </c>
      <c r="I4897" s="5" t="n">
        <v>103.907225825911</v>
      </c>
    </row>
    <row r="4898" customFormat="false" ht="14.25" hidden="false" customHeight="false" outlineLevel="0" collapsed="false">
      <c r="A4898" s="0" t="s">
        <v>109</v>
      </c>
      <c r="B4898" s="0" t="s">
        <v>110</v>
      </c>
      <c r="C4898" s="0" t="s">
        <v>65</v>
      </c>
      <c r="D4898" s="0" t="s">
        <v>207</v>
      </c>
      <c r="E4898" s="0" t="n">
        <v>2039</v>
      </c>
      <c r="F4898" s="5" t="n">
        <v>111.56176316036</v>
      </c>
      <c r="G4898" s="11" t="n">
        <v>0.0550782</v>
      </c>
      <c r="H4898" s="5" t="n">
        <v>6.14462110369894</v>
      </c>
      <c r="I4898" s="5" t="n">
        <v>105.417142056661</v>
      </c>
    </row>
    <row r="4899" customFormat="false" ht="14.25" hidden="false" customHeight="false" outlineLevel="0" collapsed="false">
      <c r="A4899" s="0" t="s">
        <v>109</v>
      </c>
      <c r="B4899" s="0" t="s">
        <v>110</v>
      </c>
      <c r="C4899" s="0" t="s">
        <v>65</v>
      </c>
      <c r="D4899" s="0" t="s">
        <v>207</v>
      </c>
      <c r="E4899" s="0" t="n">
        <v>2040</v>
      </c>
      <c r="F4899" s="5" t="n">
        <v>113.593371798593</v>
      </c>
      <c r="G4899" s="11" t="n">
        <v>0.057496</v>
      </c>
      <c r="H4899" s="5" t="n">
        <v>6.53116450493191</v>
      </c>
      <c r="I4899" s="5" t="n">
        <v>107.062207293661</v>
      </c>
    </row>
    <row r="4900" customFormat="false" ht="14.25" hidden="false" customHeight="false" outlineLevel="0" collapsed="false">
      <c r="A4900" s="0" t="s">
        <v>109</v>
      </c>
      <c r="B4900" s="0" t="s">
        <v>110</v>
      </c>
      <c r="C4900" s="0" t="s">
        <v>72</v>
      </c>
      <c r="D4900" s="0" t="s">
        <v>208</v>
      </c>
      <c r="E4900" s="0" t="n">
        <v>2024</v>
      </c>
      <c r="F4900" s="5" t="n">
        <v>0</v>
      </c>
      <c r="G4900" s="11" t="n">
        <v>0</v>
      </c>
      <c r="H4900" s="5" t="n">
        <v>0</v>
      </c>
      <c r="I4900" s="5" t="n">
        <v>0</v>
      </c>
    </row>
    <row r="4901" customFormat="false" ht="14.25" hidden="false" customHeight="false" outlineLevel="0" collapsed="false">
      <c r="A4901" s="0" t="s">
        <v>109</v>
      </c>
      <c r="B4901" s="0" t="s">
        <v>110</v>
      </c>
      <c r="C4901" s="0" t="s">
        <v>72</v>
      </c>
      <c r="D4901" s="0" t="s">
        <v>208</v>
      </c>
      <c r="E4901" s="0" t="n">
        <v>2025</v>
      </c>
      <c r="F4901" s="5" t="n">
        <v>21.7819224945896</v>
      </c>
      <c r="G4901" s="11" t="n">
        <v>0.016418</v>
      </c>
      <c r="H4901" s="5" t="n">
        <v>0.357615603516172</v>
      </c>
      <c r="I4901" s="5" t="n">
        <v>21.4243068910734</v>
      </c>
    </row>
    <row r="4902" customFormat="false" ht="14.25" hidden="false" customHeight="false" outlineLevel="0" collapsed="false">
      <c r="A4902" s="0" t="s">
        <v>109</v>
      </c>
      <c r="B4902" s="0" t="s">
        <v>110</v>
      </c>
      <c r="C4902" s="0" t="s">
        <v>72</v>
      </c>
      <c r="D4902" s="0" t="s">
        <v>208</v>
      </c>
      <c r="E4902" s="0" t="n">
        <v>2026</v>
      </c>
      <c r="F4902" s="5" t="n">
        <v>23.5962875862116</v>
      </c>
      <c r="G4902" s="11" t="n">
        <v>0.0194014</v>
      </c>
      <c r="H4902" s="5" t="n">
        <v>0.457801013975126</v>
      </c>
      <c r="I4902" s="5" t="n">
        <v>23.1384865722365</v>
      </c>
    </row>
    <row r="4903" customFormat="false" ht="14.25" hidden="false" customHeight="false" outlineLevel="0" collapsed="false">
      <c r="A4903" s="0" t="s">
        <v>109</v>
      </c>
      <c r="B4903" s="0" t="s">
        <v>110</v>
      </c>
      <c r="C4903" s="0" t="s">
        <v>72</v>
      </c>
      <c r="D4903" s="0" t="s">
        <v>208</v>
      </c>
      <c r="E4903" s="0" t="n">
        <v>2027</v>
      </c>
      <c r="F4903" s="5" t="n">
        <v>23.3782818036533</v>
      </c>
      <c r="G4903" s="11" t="n">
        <v>0.0223848</v>
      </c>
      <c r="H4903" s="5" t="n">
        <v>0.523318162518418</v>
      </c>
      <c r="I4903" s="5" t="n">
        <v>22.8549636411349</v>
      </c>
    </row>
    <row r="4904" customFormat="false" ht="14.25" hidden="false" customHeight="false" outlineLevel="0" collapsed="false">
      <c r="A4904" s="0" t="s">
        <v>109</v>
      </c>
      <c r="B4904" s="0" t="s">
        <v>110</v>
      </c>
      <c r="C4904" s="0" t="s">
        <v>72</v>
      </c>
      <c r="D4904" s="0" t="s">
        <v>208</v>
      </c>
      <c r="E4904" s="0" t="n">
        <v>2028</v>
      </c>
      <c r="F4904" s="5" t="n">
        <v>23.6887639008069</v>
      </c>
      <c r="G4904" s="11" t="n">
        <v>0.0253682</v>
      </c>
      <c r="H4904" s="5" t="n">
        <v>0.600941300388451</v>
      </c>
      <c r="I4904" s="5" t="n">
        <v>23.0878226004185</v>
      </c>
    </row>
    <row r="4905" customFormat="false" ht="14.25" hidden="false" customHeight="false" outlineLevel="0" collapsed="false">
      <c r="A4905" s="0" t="s">
        <v>109</v>
      </c>
      <c r="B4905" s="0" t="s">
        <v>110</v>
      </c>
      <c r="C4905" s="0" t="s">
        <v>72</v>
      </c>
      <c r="D4905" s="0" t="s">
        <v>208</v>
      </c>
      <c r="E4905" s="0" t="n">
        <v>2029</v>
      </c>
      <c r="F4905" s="5" t="n">
        <v>23.8153987887935</v>
      </c>
      <c r="G4905" s="11" t="n">
        <v>0.0283516</v>
      </c>
      <c r="H4905" s="5" t="n">
        <v>0.675204660300356</v>
      </c>
      <c r="I4905" s="5" t="n">
        <v>23.1401941284931</v>
      </c>
    </row>
    <row r="4906" customFormat="false" ht="14.25" hidden="false" customHeight="false" outlineLevel="0" collapsed="false">
      <c r="A4906" s="0" t="s">
        <v>109</v>
      </c>
      <c r="B4906" s="0" t="s">
        <v>110</v>
      </c>
      <c r="C4906" s="0" t="s">
        <v>72</v>
      </c>
      <c r="D4906" s="0" t="s">
        <v>208</v>
      </c>
      <c r="E4906" s="0" t="n">
        <v>2030</v>
      </c>
      <c r="F4906" s="5" t="n">
        <v>24.0805437985216</v>
      </c>
      <c r="G4906" s="11" t="n">
        <v>0.031335</v>
      </c>
      <c r="H4906" s="5" t="n">
        <v>0.754563839926673</v>
      </c>
      <c r="I4906" s="5" t="n">
        <v>23.3259799585949</v>
      </c>
    </row>
    <row r="4907" customFormat="false" ht="14.25" hidden="false" customHeight="false" outlineLevel="0" collapsed="false">
      <c r="A4907" s="0" t="s">
        <v>109</v>
      </c>
      <c r="B4907" s="0" t="s">
        <v>110</v>
      </c>
      <c r="C4907" s="0" t="s">
        <v>72</v>
      </c>
      <c r="D4907" s="0" t="s">
        <v>208</v>
      </c>
      <c r="E4907" s="0" t="n">
        <v>2031</v>
      </c>
      <c r="F4907" s="5" t="n">
        <v>24.1342997968244</v>
      </c>
      <c r="G4907" s="11" t="n">
        <v>0.0341494</v>
      </c>
      <c r="H4907" s="5" t="n">
        <v>0.824171857481676</v>
      </c>
      <c r="I4907" s="5" t="n">
        <v>23.3101279393427</v>
      </c>
    </row>
    <row r="4908" customFormat="false" ht="14.25" hidden="false" customHeight="false" outlineLevel="0" collapsed="false">
      <c r="A4908" s="0" t="s">
        <v>109</v>
      </c>
      <c r="B4908" s="0" t="s">
        <v>110</v>
      </c>
      <c r="C4908" s="0" t="s">
        <v>72</v>
      </c>
      <c r="D4908" s="0" t="s">
        <v>208</v>
      </c>
      <c r="E4908" s="0" t="n">
        <v>2032</v>
      </c>
      <c r="F4908" s="5" t="n">
        <v>25.0456494796813</v>
      </c>
      <c r="G4908" s="11" t="n">
        <v>0.0369638</v>
      </c>
      <c r="H4908" s="5" t="n">
        <v>0.925782378237045</v>
      </c>
      <c r="I4908" s="5" t="n">
        <v>24.1198671014443</v>
      </c>
    </row>
    <row r="4909" customFormat="false" ht="14.25" hidden="false" customHeight="false" outlineLevel="0" collapsed="false">
      <c r="A4909" s="0" t="s">
        <v>109</v>
      </c>
      <c r="B4909" s="0" t="s">
        <v>110</v>
      </c>
      <c r="C4909" s="0" t="s">
        <v>72</v>
      </c>
      <c r="D4909" s="0" t="s">
        <v>208</v>
      </c>
      <c r="E4909" s="0" t="n">
        <v>2033</v>
      </c>
      <c r="F4909" s="5" t="n">
        <v>25.8736265143037</v>
      </c>
      <c r="G4909" s="11" t="n">
        <v>0.0397782</v>
      </c>
      <c r="H4909" s="5" t="n">
        <v>1.02920629021128</v>
      </c>
      <c r="I4909" s="5" t="n">
        <v>24.8444202240924</v>
      </c>
    </row>
    <row r="4910" customFormat="false" ht="14.25" hidden="false" customHeight="false" outlineLevel="0" collapsed="false">
      <c r="A4910" s="0" t="s">
        <v>109</v>
      </c>
      <c r="B4910" s="0" t="s">
        <v>110</v>
      </c>
      <c r="C4910" s="0" t="s">
        <v>72</v>
      </c>
      <c r="D4910" s="0" t="s">
        <v>208</v>
      </c>
      <c r="E4910" s="0" t="n">
        <v>2034</v>
      </c>
      <c r="F4910" s="5" t="n">
        <v>26.7848757495993</v>
      </c>
      <c r="G4910" s="11" t="n">
        <v>0.0425926</v>
      </c>
      <c r="H4910" s="5" t="n">
        <v>1.14083749885238</v>
      </c>
      <c r="I4910" s="5" t="n">
        <v>25.6440382507469</v>
      </c>
    </row>
    <row r="4911" customFormat="false" ht="14.25" hidden="false" customHeight="false" outlineLevel="0" collapsed="false">
      <c r="A4911" s="0" t="s">
        <v>109</v>
      </c>
      <c r="B4911" s="0" t="s">
        <v>110</v>
      </c>
      <c r="C4911" s="0" t="s">
        <v>72</v>
      </c>
      <c r="D4911" s="0" t="s">
        <v>208</v>
      </c>
      <c r="E4911" s="0" t="n">
        <v>2035</v>
      </c>
      <c r="F4911" s="5" t="n">
        <v>27.4846205290421</v>
      </c>
      <c r="G4911" s="11" t="n">
        <v>0.045407</v>
      </c>
      <c r="H4911" s="5" t="n">
        <v>1.24799416436221</v>
      </c>
      <c r="I4911" s="5" t="n">
        <v>26.2366263646798</v>
      </c>
    </row>
    <row r="4912" customFormat="false" ht="14.25" hidden="false" customHeight="false" outlineLevel="0" collapsed="false">
      <c r="A4912" s="0" t="s">
        <v>109</v>
      </c>
      <c r="B4912" s="0" t="s">
        <v>110</v>
      </c>
      <c r="C4912" s="0" t="s">
        <v>72</v>
      </c>
      <c r="D4912" s="0" t="s">
        <v>208</v>
      </c>
      <c r="E4912" s="0" t="n">
        <v>2036</v>
      </c>
      <c r="F4912" s="5" t="n">
        <v>27.8187892985777</v>
      </c>
      <c r="G4912" s="11" t="n">
        <v>0.0478248</v>
      </c>
      <c r="H4912" s="5" t="n">
        <v>1.33042803444662</v>
      </c>
      <c r="I4912" s="5" t="n">
        <v>26.4883612641311</v>
      </c>
    </row>
    <row r="4913" customFormat="false" ht="14.25" hidden="false" customHeight="false" outlineLevel="0" collapsed="false">
      <c r="A4913" s="0" t="s">
        <v>109</v>
      </c>
      <c r="B4913" s="0" t="s">
        <v>110</v>
      </c>
      <c r="C4913" s="0" t="s">
        <v>72</v>
      </c>
      <c r="D4913" s="0" t="s">
        <v>208</v>
      </c>
      <c r="E4913" s="0" t="n">
        <v>2037</v>
      </c>
      <c r="F4913" s="5" t="n">
        <v>28.5946366510967</v>
      </c>
      <c r="G4913" s="11" t="n">
        <v>0.0502426</v>
      </c>
      <c r="H4913" s="5" t="n">
        <v>1.43666889140639</v>
      </c>
      <c r="I4913" s="5" t="n">
        <v>27.1579677596903</v>
      </c>
    </row>
    <row r="4914" customFormat="false" ht="14.25" hidden="false" customHeight="false" outlineLevel="0" collapsed="false">
      <c r="A4914" s="0" t="s">
        <v>109</v>
      </c>
      <c r="B4914" s="0" t="s">
        <v>110</v>
      </c>
      <c r="C4914" s="0" t="s">
        <v>72</v>
      </c>
      <c r="D4914" s="0" t="s">
        <v>208</v>
      </c>
      <c r="E4914" s="0" t="n">
        <v>2038</v>
      </c>
      <c r="F4914" s="5" t="n">
        <v>29.0083670449666</v>
      </c>
      <c r="G4914" s="11" t="n">
        <v>0.0526604</v>
      </c>
      <c r="H4914" s="5" t="n">
        <v>1.52759221193476</v>
      </c>
      <c r="I4914" s="5" t="n">
        <v>27.4807748330319</v>
      </c>
    </row>
    <row r="4915" customFormat="false" ht="14.25" hidden="false" customHeight="false" outlineLevel="0" collapsed="false">
      <c r="A4915" s="0" t="s">
        <v>109</v>
      </c>
      <c r="B4915" s="0" t="s">
        <v>110</v>
      </c>
      <c r="C4915" s="0" t="s">
        <v>72</v>
      </c>
      <c r="D4915" s="0" t="s">
        <v>208</v>
      </c>
      <c r="E4915" s="0" t="n">
        <v>2039</v>
      </c>
      <c r="F4915" s="5" t="n">
        <v>29.9379100372713</v>
      </c>
      <c r="G4915" s="11" t="n">
        <v>0.0550782</v>
      </c>
      <c r="H4915" s="5" t="n">
        <v>1.64892619661483</v>
      </c>
      <c r="I4915" s="5" t="n">
        <v>28.2889838406564</v>
      </c>
    </row>
    <row r="4916" customFormat="false" ht="14.25" hidden="false" customHeight="false" outlineLevel="0" collapsed="false">
      <c r="A4916" s="0" t="s">
        <v>109</v>
      </c>
      <c r="B4916" s="0" t="s">
        <v>110</v>
      </c>
      <c r="C4916" s="0" t="s">
        <v>72</v>
      </c>
      <c r="D4916" s="0" t="s">
        <v>208</v>
      </c>
      <c r="E4916" s="0" t="n">
        <v>2040</v>
      </c>
      <c r="F4916" s="5" t="n">
        <v>30.2663844193541</v>
      </c>
      <c r="G4916" s="11" t="n">
        <v>0.057496</v>
      </c>
      <c r="H4916" s="5" t="n">
        <v>1.74019603857518</v>
      </c>
      <c r="I4916" s="5" t="n">
        <v>28.5261883807789</v>
      </c>
    </row>
    <row r="4917" customFormat="false" ht="14.25" hidden="false" customHeight="false" outlineLevel="0" collapsed="false">
      <c r="A4917" s="0" t="s">
        <v>109</v>
      </c>
      <c r="B4917" s="0" t="s">
        <v>110</v>
      </c>
      <c r="C4917" s="0" t="s">
        <v>72</v>
      </c>
      <c r="D4917" s="0" t="s">
        <v>209</v>
      </c>
      <c r="E4917" s="0" t="n">
        <v>2024</v>
      </c>
      <c r="F4917" s="5" t="n">
        <v>0</v>
      </c>
      <c r="G4917" s="11" t="n">
        <v>0</v>
      </c>
      <c r="H4917" s="5" t="n">
        <v>0</v>
      </c>
      <c r="I4917" s="5" t="n">
        <v>0</v>
      </c>
    </row>
    <row r="4918" customFormat="false" ht="14.25" hidden="false" customHeight="false" outlineLevel="0" collapsed="false">
      <c r="A4918" s="0" t="s">
        <v>109</v>
      </c>
      <c r="B4918" s="0" t="s">
        <v>110</v>
      </c>
      <c r="C4918" s="0" t="s">
        <v>72</v>
      </c>
      <c r="D4918" s="0" t="s">
        <v>209</v>
      </c>
      <c r="E4918" s="0" t="n">
        <v>2025</v>
      </c>
      <c r="F4918" s="5" t="n">
        <v>15.7452214820099</v>
      </c>
      <c r="G4918" s="11" t="n">
        <v>0.02</v>
      </c>
      <c r="H4918" s="5" t="n">
        <v>0.314904429640197</v>
      </c>
      <c r="I4918" s="5" t="n">
        <v>15.4303170523697</v>
      </c>
    </row>
    <row r="4919" customFormat="false" ht="14.25" hidden="false" customHeight="false" outlineLevel="0" collapsed="false">
      <c r="A4919" s="0" t="s">
        <v>109</v>
      </c>
      <c r="B4919" s="0" t="s">
        <v>110</v>
      </c>
      <c r="C4919" s="0" t="s">
        <v>72</v>
      </c>
      <c r="D4919" s="0" t="s">
        <v>209</v>
      </c>
      <c r="E4919" s="0" t="n">
        <v>2026</v>
      </c>
      <c r="F4919" s="5" t="n">
        <v>17.0247548023092</v>
      </c>
      <c r="G4919" s="11" t="n">
        <v>0.023</v>
      </c>
      <c r="H4919" s="5" t="n">
        <v>0.391569360453111</v>
      </c>
      <c r="I4919" s="5" t="n">
        <v>16.6331854418561</v>
      </c>
    </row>
    <row r="4920" customFormat="false" ht="14.25" hidden="false" customHeight="false" outlineLevel="0" collapsed="false">
      <c r="A4920" s="0" t="s">
        <v>109</v>
      </c>
      <c r="B4920" s="0" t="s">
        <v>110</v>
      </c>
      <c r="C4920" s="0" t="s">
        <v>72</v>
      </c>
      <c r="D4920" s="0" t="s">
        <v>209</v>
      </c>
      <c r="E4920" s="0" t="n">
        <v>2027</v>
      </c>
      <c r="F4920" s="5" t="n">
        <v>16.8580964744108</v>
      </c>
      <c r="G4920" s="11" t="n">
        <v>0.026</v>
      </c>
      <c r="H4920" s="5" t="n">
        <v>0.43831050833468</v>
      </c>
      <c r="I4920" s="5" t="n">
        <v>16.4197859660761</v>
      </c>
    </row>
    <row r="4921" customFormat="false" ht="14.25" hidden="false" customHeight="false" outlineLevel="0" collapsed="false">
      <c r="A4921" s="0" t="s">
        <v>109</v>
      </c>
      <c r="B4921" s="0" t="s">
        <v>110</v>
      </c>
      <c r="C4921" s="0" t="s">
        <v>72</v>
      </c>
      <c r="D4921" s="0" t="s">
        <v>209</v>
      </c>
      <c r="E4921" s="0" t="n">
        <v>2028</v>
      </c>
      <c r="F4921" s="5" t="n">
        <v>17.0595272605356</v>
      </c>
      <c r="G4921" s="11" t="n">
        <v>0.029</v>
      </c>
      <c r="H4921" s="5" t="n">
        <v>0.494726290555532</v>
      </c>
      <c r="I4921" s="5" t="n">
        <v>16.5648009699801</v>
      </c>
    </row>
    <row r="4922" customFormat="false" ht="14.25" hidden="false" customHeight="false" outlineLevel="0" collapsed="false">
      <c r="A4922" s="0" t="s">
        <v>109</v>
      </c>
      <c r="B4922" s="0" t="s">
        <v>110</v>
      </c>
      <c r="C4922" s="0" t="s">
        <v>72</v>
      </c>
      <c r="D4922" s="0" t="s">
        <v>209</v>
      </c>
      <c r="E4922" s="0" t="n">
        <v>2029</v>
      </c>
      <c r="F4922" s="5" t="n">
        <v>17.1565435572195</v>
      </c>
      <c r="G4922" s="11" t="n">
        <v>0.032</v>
      </c>
      <c r="H4922" s="5" t="n">
        <v>0.549009393831024</v>
      </c>
      <c r="I4922" s="5" t="n">
        <v>16.6075341633885</v>
      </c>
    </row>
    <row r="4923" customFormat="false" ht="14.25" hidden="false" customHeight="false" outlineLevel="0" collapsed="false">
      <c r="A4923" s="0" t="s">
        <v>109</v>
      </c>
      <c r="B4923" s="0" t="s">
        <v>110</v>
      </c>
      <c r="C4923" s="0" t="s">
        <v>72</v>
      </c>
      <c r="D4923" s="0" t="s">
        <v>209</v>
      </c>
      <c r="E4923" s="0" t="n">
        <v>2030</v>
      </c>
      <c r="F4923" s="5" t="n">
        <v>17.3426977452673</v>
      </c>
      <c r="G4923" s="11" t="n">
        <v>0.035</v>
      </c>
      <c r="H4923" s="5" t="n">
        <v>0.606994421084355</v>
      </c>
      <c r="I4923" s="5" t="n">
        <v>16.7357033241829</v>
      </c>
    </row>
    <row r="4924" customFormat="false" ht="14.25" hidden="false" customHeight="false" outlineLevel="0" collapsed="false">
      <c r="A4924" s="0" t="s">
        <v>109</v>
      </c>
      <c r="B4924" s="0" t="s">
        <v>110</v>
      </c>
      <c r="C4924" s="0" t="s">
        <v>72</v>
      </c>
      <c r="D4924" s="0" t="s">
        <v>209</v>
      </c>
      <c r="E4924" s="0" t="n">
        <v>2031</v>
      </c>
      <c r="F4924" s="5" t="n">
        <v>17.4005264582241</v>
      </c>
      <c r="G4924" s="11" t="n">
        <v>0.038</v>
      </c>
      <c r="H4924" s="5" t="n">
        <v>0.661220005412517</v>
      </c>
      <c r="I4924" s="5" t="n">
        <v>16.7393064528116</v>
      </c>
    </row>
    <row r="4925" customFormat="false" ht="14.25" hidden="false" customHeight="false" outlineLevel="0" collapsed="false">
      <c r="A4925" s="0" t="s">
        <v>109</v>
      </c>
      <c r="B4925" s="0" t="s">
        <v>110</v>
      </c>
      <c r="C4925" s="0" t="s">
        <v>72</v>
      </c>
      <c r="D4925" s="0" t="s">
        <v>209</v>
      </c>
      <c r="E4925" s="0" t="n">
        <v>2032</v>
      </c>
      <c r="F4925" s="5" t="n">
        <v>18.0274813842331</v>
      </c>
      <c r="G4925" s="11" t="n">
        <v>0.041</v>
      </c>
      <c r="H4925" s="5" t="n">
        <v>0.739126736753559</v>
      </c>
      <c r="I4925" s="5" t="n">
        <v>17.2883546474796</v>
      </c>
    </row>
    <row r="4926" customFormat="false" ht="14.25" hidden="false" customHeight="false" outlineLevel="0" collapsed="false">
      <c r="A4926" s="0" t="s">
        <v>109</v>
      </c>
      <c r="B4926" s="0" t="s">
        <v>110</v>
      </c>
      <c r="C4926" s="0" t="s">
        <v>72</v>
      </c>
      <c r="D4926" s="0" t="s">
        <v>209</v>
      </c>
      <c r="E4926" s="0" t="n">
        <v>2033</v>
      </c>
      <c r="F4926" s="5" t="n">
        <v>18.6101755086184</v>
      </c>
      <c r="G4926" s="11" t="n">
        <v>0.044</v>
      </c>
      <c r="H4926" s="5" t="n">
        <v>0.818847722379208</v>
      </c>
      <c r="I4926" s="5" t="n">
        <v>17.7913277862392</v>
      </c>
    </row>
    <row r="4927" customFormat="false" ht="14.25" hidden="false" customHeight="false" outlineLevel="0" collapsed="false">
      <c r="A4927" s="0" t="s">
        <v>109</v>
      </c>
      <c r="B4927" s="0" t="s">
        <v>110</v>
      </c>
      <c r="C4927" s="0" t="s">
        <v>72</v>
      </c>
      <c r="D4927" s="0" t="s">
        <v>209</v>
      </c>
      <c r="E4927" s="0" t="n">
        <v>2034</v>
      </c>
      <c r="F4927" s="5" t="n">
        <v>19.2472537124478</v>
      </c>
      <c r="G4927" s="11" t="n">
        <v>0.047</v>
      </c>
      <c r="H4927" s="5" t="n">
        <v>0.904620924485048</v>
      </c>
      <c r="I4927" s="5" t="n">
        <v>18.3426327879628</v>
      </c>
    </row>
    <row r="4928" customFormat="false" ht="14.25" hidden="false" customHeight="false" outlineLevel="0" collapsed="false">
      <c r="A4928" s="0" t="s">
        <v>109</v>
      </c>
      <c r="B4928" s="0" t="s">
        <v>110</v>
      </c>
      <c r="C4928" s="0" t="s">
        <v>72</v>
      </c>
      <c r="D4928" s="0" t="s">
        <v>209</v>
      </c>
      <c r="E4928" s="0" t="n">
        <v>2035</v>
      </c>
      <c r="F4928" s="5" t="n">
        <v>19.7548581719438</v>
      </c>
      <c r="G4928" s="11" t="n">
        <v>0.05</v>
      </c>
      <c r="H4928" s="5" t="n">
        <v>0.987742908597188</v>
      </c>
      <c r="I4928" s="5" t="n">
        <v>18.7671152633466</v>
      </c>
    </row>
    <row r="4929" customFormat="false" ht="14.25" hidden="false" customHeight="false" outlineLevel="0" collapsed="false">
      <c r="A4929" s="0" t="s">
        <v>109</v>
      </c>
      <c r="B4929" s="0" t="s">
        <v>110</v>
      </c>
      <c r="C4929" s="0" t="s">
        <v>72</v>
      </c>
      <c r="D4929" s="0" t="s">
        <v>209</v>
      </c>
      <c r="E4929" s="0" t="n">
        <v>2036</v>
      </c>
      <c r="F4929" s="5" t="n">
        <v>19.999142065529</v>
      </c>
      <c r="G4929" s="11" t="n">
        <v>0.054</v>
      </c>
      <c r="H4929" s="5" t="n">
        <v>1.07995367153857</v>
      </c>
      <c r="I4929" s="5" t="n">
        <v>18.9191883939905</v>
      </c>
    </row>
    <row r="4930" customFormat="false" ht="14.25" hidden="false" customHeight="false" outlineLevel="0" collapsed="false">
      <c r="A4930" s="0" t="s">
        <v>109</v>
      </c>
      <c r="B4930" s="0" t="s">
        <v>110</v>
      </c>
      <c r="C4930" s="0" t="s">
        <v>72</v>
      </c>
      <c r="D4930" s="0" t="s">
        <v>209</v>
      </c>
      <c r="E4930" s="0" t="n">
        <v>2037</v>
      </c>
      <c r="F4930" s="5" t="n">
        <v>20.533627407468</v>
      </c>
      <c r="G4930" s="11" t="n">
        <v>0.058</v>
      </c>
      <c r="H4930" s="5" t="n">
        <v>1.19095038963314</v>
      </c>
      <c r="I4930" s="5" t="n">
        <v>19.3426770178349</v>
      </c>
    </row>
    <row r="4931" customFormat="false" ht="14.25" hidden="false" customHeight="false" outlineLevel="0" collapsed="false">
      <c r="A4931" s="0" t="s">
        <v>109</v>
      </c>
      <c r="B4931" s="0" t="s">
        <v>110</v>
      </c>
      <c r="C4931" s="0" t="s">
        <v>72</v>
      </c>
      <c r="D4931" s="0" t="s">
        <v>209</v>
      </c>
      <c r="E4931" s="0" t="n">
        <v>2038</v>
      </c>
      <c r="F4931" s="5" t="n">
        <v>20.8289211794379</v>
      </c>
      <c r="G4931" s="11" t="n">
        <v>0.062</v>
      </c>
      <c r="H4931" s="5" t="n">
        <v>1.29139311312515</v>
      </c>
      <c r="I4931" s="5" t="n">
        <v>19.5375280663127</v>
      </c>
    </row>
    <row r="4932" customFormat="false" ht="14.25" hidden="false" customHeight="false" outlineLevel="0" collapsed="false">
      <c r="A4932" s="0" t="s">
        <v>109</v>
      </c>
      <c r="B4932" s="0" t="s">
        <v>110</v>
      </c>
      <c r="C4932" s="0" t="s">
        <v>72</v>
      </c>
      <c r="D4932" s="0" t="s">
        <v>209</v>
      </c>
      <c r="E4932" s="0" t="n">
        <v>2039</v>
      </c>
      <c r="F4932" s="5" t="n">
        <v>21.4645232764614</v>
      </c>
      <c r="G4932" s="11" t="n">
        <v>0.066</v>
      </c>
      <c r="H4932" s="5" t="n">
        <v>1.41665853624645</v>
      </c>
      <c r="I4932" s="5" t="n">
        <v>20.047864740215</v>
      </c>
    </row>
    <row r="4933" customFormat="false" ht="14.25" hidden="false" customHeight="false" outlineLevel="0" collapsed="false">
      <c r="A4933" s="0" t="s">
        <v>109</v>
      </c>
      <c r="B4933" s="0" t="s">
        <v>110</v>
      </c>
      <c r="C4933" s="0" t="s">
        <v>72</v>
      </c>
      <c r="D4933" s="0" t="s">
        <v>209</v>
      </c>
      <c r="E4933" s="0" t="n">
        <v>2040</v>
      </c>
      <c r="F4933" s="5" t="n">
        <v>21.706694784326</v>
      </c>
      <c r="G4933" s="11" t="n">
        <v>0.07</v>
      </c>
      <c r="H4933" s="5" t="n">
        <v>1.51946863490282</v>
      </c>
      <c r="I4933" s="5" t="n">
        <v>20.1872261494231</v>
      </c>
    </row>
    <row r="4934" customFormat="false" ht="14.25" hidden="false" customHeight="false" outlineLevel="0" collapsed="false">
      <c r="A4934" s="0" t="s">
        <v>109</v>
      </c>
      <c r="B4934" s="0" t="s">
        <v>110</v>
      </c>
      <c r="C4934" s="0" t="s">
        <v>75</v>
      </c>
      <c r="D4934" s="0" t="s">
        <v>210</v>
      </c>
      <c r="E4934" s="0" t="n">
        <v>2024</v>
      </c>
      <c r="F4934" s="5" t="n">
        <v>13.545577926</v>
      </c>
      <c r="G4934" s="11" t="n">
        <v>0</v>
      </c>
      <c r="H4934" s="5" t="n">
        <v>0</v>
      </c>
      <c r="I4934" s="5" t="n">
        <v>13.545577926</v>
      </c>
    </row>
    <row r="4935" customFormat="false" ht="14.25" hidden="false" customHeight="false" outlineLevel="0" collapsed="false">
      <c r="A4935" s="0" t="s">
        <v>109</v>
      </c>
      <c r="B4935" s="0" t="s">
        <v>110</v>
      </c>
      <c r="C4935" s="0" t="s">
        <v>75</v>
      </c>
      <c r="D4935" s="0" t="s">
        <v>210</v>
      </c>
      <c r="E4935" s="0" t="n">
        <v>2025</v>
      </c>
      <c r="F4935" s="5" t="n">
        <v>13.634719686</v>
      </c>
      <c r="G4935" s="11" t="n">
        <v>0.00653785057946808</v>
      </c>
      <c r="H4935" s="5" t="n">
        <v>0.08914176</v>
      </c>
      <c r="I4935" s="5" t="n">
        <v>13.545577926</v>
      </c>
    </row>
    <row r="4936" customFormat="false" ht="14.25" hidden="false" customHeight="false" outlineLevel="0" collapsed="false">
      <c r="A4936" s="0" t="s">
        <v>109</v>
      </c>
      <c r="B4936" s="0" t="s">
        <v>110</v>
      </c>
      <c r="C4936" s="0" t="s">
        <v>75</v>
      </c>
      <c r="D4936" s="0" t="s">
        <v>210</v>
      </c>
      <c r="E4936" s="0" t="n">
        <v>2026</v>
      </c>
      <c r="F4936" s="5" t="n">
        <v>16.9832473339067</v>
      </c>
      <c r="G4936" s="11" t="n">
        <v>0.0495413600533052</v>
      </c>
      <c r="H4936" s="5" t="n">
        <v>0.841373171043406</v>
      </c>
      <c r="I4936" s="5" t="n">
        <v>16.1418741628633</v>
      </c>
    </row>
    <row r="4937" customFormat="false" ht="14.25" hidden="false" customHeight="false" outlineLevel="0" collapsed="false">
      <c r="A4937" s="0" t="s">
        <v>109</v>
      </c>
      <c r="B4937" s="0" t="s">
        <v>110</v>
      </c>
      <c r="C4937" s="0" t="s">
        <v>75</v>
      </c>
      <c r="D4937" s="0" t="s">
        <v>210</v>
      </c>
      <c r="E4937" s="0" t="n">
        <v>2027</v>
      </c>
      <c r="F4937" s="5" t="n">
        <v>26.0129449601686</v>
      </c>
      <c r="G4937" s="11" t="n">
        <v>0.103962846868046</v>
      </c>
      <c r="H4937" s="5" t="n">
        <v>2.70437981348092</v>
      </c>
      <c r="I4937" s="5" t="n">
        <v>23.3085651466876</v>
      </c>
    </row>
    <row r="4938" customFormat="false" ht="14.25" hidden="false" customHeight="false" outlineLevel="0" collapsed="false">
      <c r="A4938" s="0" t="s">
        <v>109</v>
      </c>
      <c r="B4938" s="0" t="s">
        <v>110</v>
      </c>
      <c r="C4938" s="0" t="s">
        <v>75</v>
      </c>
      <c r="D4938" s="0" t="s">
        <v>210</v>
      </c>
      <c r="E4938" s="0" t="n">
        <v>2028</v>
      </c>
      <c r="F4938" s="5" t="n">
        <v>34.6896333010205</v>
      </c>
      <c r="G4938" s="11" t="n">
        <v>0.153412484481401</v>
      </c>
      <c r="H4938" s="5" t="n">
        <v>5.3218228304583</v>
      </c>
      <c r="I4938" s="5" t="n">
        <v>29.3678104705622</v>
      </c>
    </row>
    <row r="4939" customFormat="false" ht="14.25" hidden="false" customHeight="false" outlineLevel="0" collapsed="false">
      <c r="A4939" s="0" t="s">
        <v>109</v>
      </c>
      <c r="B4939" s="0" t="s">
        <v>110</v>
      </c>
      <c r="C4939" s="0" t="s">
        <v>75</v>
      </c>
      <c r="D4939" s="0" t="s">
        <v>210</v>
      </c>
      <c r="E4939" s="0" t="n">
        <v>2029</v>
      </c>
      <c r="F4939" s="5" t="n">
        <v>44.6156758832618</v>
      </c>
      <c r="G4939" s="11" t="n">
        <v>0.15419034303399</v>
      </c>
      <c r="H4939" s="5" t="n">
        <v>6.87930636913345</v>
      </c>
      <c r="I4939" s="5" t="n">
        <v>37.7363695141284</v>
      </c>
    </row>
    <row r="4940" customFormat="false" ht="14.25" hidden="false" customHeight="false" outlineLevel="0" collapsed="false">
      <c r="A4940" s="0" t="s">
        <v>109</v>
      </c>
      <c r="B4940" s="0" t="s">
        <v>110</v>
      </c>
      <c r="C4940" s="0" t="s">
        <v>75</v>
      </c>
      <c r="D4940" s="0" t="s">
        <v>210</v>
      </c>
      <c r="E4940" s="0" t="n">
        <v>2030</v>
      </c>
      <c r="F4940" s="5" t="n">
        <v>59.5279169109206</v>
      </c>
      <c r="G4940" s="11" t="n">
        <v>0.139891379330643</v>
      </c>
      <c r="H4940" s="5" t="n">
        <v>8.32744240534857</v>
      </c>
      <c r="I4940" s="5" t="n">
        <v>51.200474505572</v>
      </c>
    </row>
    <row r="4941" customFormat="false" ht="14.25" hidden="false" customHeight="false" outlineLevel="0" collapsed="false">
      <c r="A4941" s="0" t="s">
        <v>109</v>
      </c>
      <c r="B4941" s="0" t="s">
        <v>110</v>
      </c>
      <c r="C4941" s="0" t="s">
        <v>75</v>
      </c>
      <c r="D4941" s="0" t="s">
        <v>210</v>
      </c>
      <c r="E4941" s="0" t="n">
        <v>2031</v>
      </c>
      <c r="F4941" s="5" t="n">
        <v>74.2283688108887</v>
      </c>
      <c r="G4941" s="11" t="n">
        <v>0.159716756965264</v>
      </c>
      <c r="H4941" s="5" t="n">
        <v>11.8555143412967</v>
      </c>
      <c r="I4941" s="5" t="n">
        <v>62.372854469592</v>
      </c>
    </row>
    <row r="4942" customFormat="false" ht="14.25" hidden="false" customHeight="false" outlineLevel="0" collapsed="false">
      <c r="A4942" s="0" t="s">
        <v>109</v>
      </c>
      <c r="B4942" s="0" t="s">
        <v>110</v>
      </c>
      <c r="C4942" s="0" t="s">
        <v>75</v>
      </c>
      <c r="D4942" s="0" t="s">
        <v>210</v>
      </c>
      <c r="E4942" s="0" t="n">
        <v>2032</v>
      </c>
      <c r="F4942" s="5" t="n">
        <v>88.4563185703457</v>
      </c>
      <c r="G4942" s="11" t="n">
        <v>0.174091161414176</v>
      </c>
      <c r="H4942" s="5" t="n">
        <v>15.3994632343338</v>
      </c>
      <c r="I4942" s="5" t="n">
        <v>73.056855336012</v>
      </c>
    </row>
    <row r="4943" customFormat="false" ht="14.25" hidden="false" customHeight="false" outlineLevel="0" collapsed="false">
      <c r="A4943" s="0" t="s">
        <v>109</v>
      </c>
      <c r="B4943" s="0" t="s">
        <v>110</v>
      </c>
      <c r="C4943" s="0" t="s">
        <v>75</v>
      </c>
      <c r="D4943" s="0" t="s">
        <v>210</v>
      </c>
      <c r="E4943" s="0" t="n">
        <v>2033</v>
      </c>
      <c r="F4943" s="5" t="n">
        <v>101.217937404302</v>
      </c>
      <c r="G4943" s="11" t="n">
        <v>0.175695328689192</v>
      </c>
      <c r="H4943" s="5" t="n">
        <v>17.7835187814909</v>
      </c>
      <c r="I4943" s="5" t="n">
        <v>83.4344186228113</v>
      </c>
    </row>
    <row r="4944" customFormat="false" ht="14.25" hidden="false" customHeight="false" outlineLevel="0" collapsed="false">
      <c r="A4944" s="0" t="s">
        <v>109</v>
      </c>
      <c r="B4944" s="0" t="s">
        <v>110</v>
      </c>
      <c r="C4944" s="0" t="s">
        <v>75</v>
      </c>
      <c r="D4944" s="0" t="s">
        <v>210</v>
      </c>
      <c r="E4944" s="0" t="n">
        <v>2034</v>
      </c>
      <c r="F4944" s="5" t="n">
        <v>113.011532104761</v>
      </c>
      <c r="G4944" s="11" t="n">
        <v>0.174058231830006</v>
      </c>
      <c r="H4944" s="5" t="n">
        <v>19.6705874545546</v>
      </c>
      <c r="I4944" s="5" t="n">
        <v>93.3409446502062</v>
      </c>
    </row>
    <row r="4945" customFormat="false" ht="14.25" hidden="false" customHeight="false" outlineLevel="0" collapsed="false">
      <c r="A4945" s="0" t="s">
        <v>109</v>
      </c>
      <c r="B4945" s="0" t="s">
        <v>110</v>
      </c>
      <c r="C4945" s="0" t="s">
        <v>75</v>
      </c>
      <c r="D4945" s="0" t="s">
        <v>210</v>
      </c>
      <c r="E4945" s="0" t="n">
        <v>2035</v>
      </c>
      <c r="F4945" s="5" t="n">
        <v>123.54489874428</v>
      </c>
      <c r="G4945" s="11" t="n">
        <v>0.1668646564993</v>
      </c>
      <c r="H4945" s="5" t="n">
        <v>20.6152770912051</v>
      </c>
      <c r="I4945" s="5" t="n">
        <v>102.929621653075</v>
      </c>
    </row>
    <row r="4946" customFormat="false" ht="14.25" hidden="false" customHeight="false" outlineLevel="0" collapsed="false">
      <c r="A4946" s="0" t="s">
        <v>109</v>
      </c>
      <c r="B4946" s="0" t="s">
        <v>110</v>
      </c>
      <c r="C4946" s="0" t="s">
        <v>75</v>
      </c>
      <c r="D4946" s="0" t="s">
        <v>210</v>
      </c>
      <c r="E4946" s="0" t="n">
        <v>2036</v>
      </c>
      <c r="F4946" s="5" t="n">
        <v>134.196233943162</v>
      </c>
      <c r="G4946" s="11" t="n">
        <v>0.1668646564993</v>
      </c>
      <c r="H4946" s="5" t="n">
        <v>22.3926084804254</v>
      </c>
      <c r="I4946" s="5" t="n">
        <v>111.803625462737</v>
      </c>
    </row>
    <row r="4947" customFormat="false" ht="14.25" hidden="false" customHeight="false" outlineLevel="0" collapsed="false">
      <c r="A4947" s="0" t="s">
        <v>109</v>
      </c>
      <c r="B4947" s="0" t="s">
        <v>110</v>
      </c>
      <c r="C4947" s="0" t="s">
        <v>75</v>
      </c>
      <c r="D4947" s="0" t="s">
        <v>210</v>
      </c>
      <c r="E4947" s="0" t="n">
        <v>2037</v>
      </c>
      <c r="F4947" s="5" t="n">
        <v>144.165097036083</v>
      </c>
      <c r="G4947" s="11" t="n">
        <v>0.1668646564993</v>
      </c>
      <c r="H4947" s="5" t="n">
        <v>24.0560593961142</v>
      </c>
      <c r="I4947" s="5" t="n">
        <v>120.109037639969</v>
      </c>
    </row>
    <row r="4948" customFormat="false" ht="14.25" hidden="false" customHeight="false" outlineLevel="0" collapsed="false">
      <c r="A4948" s="0" t="s">
        <v>109</v>
      </c>
      <c r="B4948" s="0" t="s">
        <v>110</v>
      </c>
      <c r="C4948" s="0" t="s">
        <v>75</v>
      </c>
      <c r="D4948" s="0" t="s">
        <v>210</v>
      </c>
      <c r="E4948" s="0" t="n">
        <v>2038</v>
      </c>
      <c r="F4948" s="5" t="n">
        <v>153.154820586976</v>
      </c>
      <c r="G4948" s="11" t="n">
        <v>0.1668646564993</v>
      </c>
      <c r="H4948" s="5" t="n">
        <v>25.5561265284576</v>
      </c>
      <c r="I4948" s="5" t="n">
        <v>127.598694058518</v>
      </c>
    </row>
    <row r="4949" customFormat="false" ht="14.25" hidden="false" customHeight="false" outlineLevel="0" collapsed="false">
      <c r="A4949" s="0" t="s">
        <v>109</v>
      </c>
      <c r="B4949" s="0" t="s">
        <v>110</v>
      </c>
      <c r="C4949" s="0" t="s">
        <v>75</v>
      </c>
      <c r="D4949" s="0" t="s">
        <v>210</v>
      </c>
      <c r="E4949" s="0" t="n">
        <v>2039</v>
      </c>
      <c r="F4949" s="5" t="n">
        <v>160.878199396576</v>
      </c>
      <c r="G4949" s="11" t="n">
        <v>0.1668646564993</v>
      </c>
      <c r="H4949" s="5" t="n">
        <v>26.8448854805355</v>
      </c>
      <c r="I4949" s="5" t="n">
        <v>134.033313916041</v>
      </c>
    </row>
    <row r="4950" customFormat="false" ht="14.25" hidden="false" customHeight="false" outlineLevel="0" collapsed="false">
      <c r="A4950" s="0" t="s">
        <v>109</v>
      </c>
      <c r="B4950" s="0" t="s">
        <v>110</v>
      </c>
      <c r="C4950" s="0" t="s">
        <v>75</v>
      </c>
      <c r="D4950" s="0" t="s">
        <v>210</v>
      </c>
      <c r="E4950" s="0" t="n">
        <v>2040</v>
      </c>
      <c r="F4950" s="5" t="n">
        <v>167.072010073344</v>
      </c>
      <c r="G4950" s="11" t="n">
        <v>0.1668646564993</v>
      </c>
      <c r="H4950" s="5" t="n">
        <v>27.8784135715361</v>
      </c>
      <c r="I4950" s="5" t="n">
        <v>139.193596501808</v>
      </c>
    </row>
    <row r="4951" customFormat="false" ht="14.25" hidden="false" customHeight="false" outlineLevel="0" collapsed="false">
      <c r="A4951" s="0" t="s">
        <v>109</v>
      </c>
      <c r="B4951" s="0" t="s">
        <v>110</v>
      </c>
      <c r="C4951" s="0" t="s">
        <v>76</v>
      </c>
      <c r="D4951" s="0" t="s">
        <v>210</v>
      </c>
      <c r="E4951" s="0" t="n">
        <v>2024</v>
      </c>
      <c r="F4951" s="5" t="n">
        <v>0.39480714</v>
      </c>
      <c r="G4951" s="11" t="n">
        <v>1</v>
      </c>
      <c r="H4951" s="5" t="n">
        <v>0.39480714</v>
      </c>
      <c r="I4951" s="5" t="n">
        <v>0</v>
      </c>
    </row>
    <row r="4952" customFormat="false" ht="14.25" hidden="false" customHeight="false" outlineLevel="0" collapsed="false">
      <c r="A4952" s="0" t="s">
        <v>109</v>
      </c>
      <c r="B4952" s="0" t="s">
        <v>110</v>
      </c>
      <c r="C4952" s="0" t="s">
        <v>76</v>
      </c>
      <c r="D4952" s="0" t="s">
        <v>210</v>
      </c>
      <c r="E4952" s="0" t="n">
        <v>2024</v>
      </c>
      <c r="F4952" s="5" t="n">
        <v>0</v>
      </c>
      <c r="G4952" s="11" t="n">
        <v>1</v>
      </c>
      <c r="H4952" s="5" t="n">
        <v>0</v>
      </c>
      <c r="I4952" s="5" t="n">
        <v>0</v>
      </c>
    </row>
    <row r="4953" customFormat="false" ht="14.25" hidden="false" customHeight="false" outlineLevel="0" collapsed="false">
      <c r="A4953" s="0" t="s">
        <v>109</v>
      </c>
      <c r="B4953" s="0" t="s">
        <v>110</v>
      </c>
      <c r="C4953" s="0" t="s">
        <v>76</v>
      </c>
      <c r="D4953" s="0" t="s">
        <v>210</v>
      </c>
      <c r="E4953" s="0" t="n">
        <v>2025</v>
      </c>
      <c r="F4953" s="5" t="n">
        <v>0.411727446</v>
      </c>
      <c r="G4953" s="11" t="n">
        <v>1</v>
      </c>
      <c r="H4953" s="5" t="n">
        <v>0.411727446</v>
      </c>
      <c r="I4953" s="5" t="n">
        <v>0</v>
      </c>
    </row>
    <row r="4954" customFormat="false" ht="14.25" hidden="false" customHeight="false" outlineLevel="0" collapsed="false">
      <c r="A4954" s="0" t="s">
        <v>109</v>
      </c>
      <c r="B4954" s="0" t="s">
        <v>110</v>
      </c>
      <c r="C4954" s="0" t="s">
        <v>76</v>
      </c>
      <c r="D4954" s="0" t="s">
        <v>210</v>
      </c>
      <c r="E4954" s="0" t="n">
        <v>2025</v>
      </c>
      <c r="F4954" s="5" t="n">
        <v>0</v>
      </c>
      <c r="G4954" s="11" t="n">
        <v>1</v>
      </c>
      <c r="H4954" s="5" t="n">
        <v>0</v>
      </c>
      <c r="I4954" s="5" t="n">
        <v>0</v>
      </c>
    </row>
    <row r="4955" customFormat="false" ht="14.25" hidden="false" customHeight="false" outlineLevel="0" collapsed="false">
      <c r="A4955" s="0" t="s">
        <v>109</v>
      </c>
      <c r="B4955" s="0" t="s">
        <v>110</v>
      </c>
      <c r="C4955" s="0" t="s">
        <v>76</v>
      </c>
      <c r="D4955" s="0" t="s">
        <v>210</v>
      </c>
      <c r="E4955" s="0" t="n">
        <v>2026</v>
      </c>
      <c r="F4955" s="5" t="n">
        <v>1.0698230136</v>
      </c>
      <c r="G4955" s="11" t="n">
        <v>1</v>
      </c>
      <c r="H4955" s="5" t="n">
        <v>1.0698230136</v>
      </c>
      <c r="I4955" s="5" t="n">
        <v>0</v>
      </c>
    </row>
    <row r="4956" customFormat="false" ht="14.25" hidden="false" customHeight="false" outlineLevel="0" collapsed="false">
      <c r="A4956" s="0" t="s">
        <v>109</v>
      </c>
      <c r="B4956" s="0" t="s">
        <v>110</v>
      </c>
      <c r="C4956" s="0" t="s">
        <v>76</v>
      </c>
      <c r="D4956" s="0" t="s">
        <v>210</v>
      </c>
      <c r="E4956" s="0" t="n">
        <v>2026</v>
      </c>
      <c r="F4956" s="5" t="n">
        <v>0</v>
      </c>
      <c r="G4956" s="11" t="n">
        <v>1</v>
      </c>
      <c r="H4956" s="5" t="n">
        <v>0</v>
      </c>
      <c r="I4956" s="5" t="n">
        <v>0</v>
      </c>
    </row>
    <row r="4957" customFormat="false" ht="14.25" hidden="false" customHeight="false" outlineLevel="0" collapsed="false">
      <c r="A4957" s="0" t="s">
        <v>109</v>
      </c>
      <c r="B4957" s="0" t="s">
        <v>110</v>
      </c>
      <c r="C4957" s="0" t="s">
        <v>76</v>
      </c>
      <c r="D4957" s="0" t="s">
        <v>210</v>
      </c>
      <c r="E4957" s="0" t="n">
        <v>2027</v>
      </c>
      <c r="F4957" s="5" t="n">
        <v>1.608297444</v>
      </c>
      <c r="G4957" s="11" t="n">
        <v>1</v>
      </c>
      <c r="H4957" s="5" t="n">
        <v>1.608297444</v>
      </c>
      <c r="I4957" s="5" t="n">
        <v>0</v>
      </c>
    </row>
    <row r="4958" customFormat="false" ht="14.25" hidden="false" customHeight="false" outlineLevel="0" collapsed="false">
      <c r="A4958" s="0" t="s">
        <v>109</v>
      </c>
      <c r="B4958" s="0" t="s">
        <v>110</v>
      </c>
      <c r="C4958" s="0" t="s">
        <v>76</v>
      </c>
      <c r="D4958" s="0" t="s">
        <v>210</v>
      </c>
      <c r="E4958" s="0" t="n">
        <v>2027</v>
      </c>
      <c r="F4958" s="5" t="n">
        <v>0</v>
      </c>
      <c r="G4958" s="11" t="n">
        <v>1</v>
      </c>
      <c r="H4958" s="5" t="n">
        <v>0</v>
      </c>
      <c r="I4958" s="5" t="n">
        <v>0</v>
      </c>
    </row>
    <row r="4959" customFormat="false" ht="14.25" hidden="false" customHeight="false" outlineLevel="0" collapsed="false">
      <c r="A4959" s="0" t="s">
        <v>109</v>
      </c>
      <c r="B4959" s="0" t="s">
        <v>110</v>
      </c>
      <c r="C4959" s="0" t="s">
        <v>76</v>
      </c>
      <c r="D4959" s="0" t="s">
        <v>210</v>
      </c>
      <c r="E4959" s="0" t="n">
        <v>2028</v>
      </c>
      <c r="F4959" s="5" t="n">
        <v>1.744338882</v>
      </c>
      <c r="G4959" s="11" t="n">
        <v>1</v>
      </c>
      <c r="H4959" s="5" t="n">
        <v>1.744338882</v>
      </c>
      <c r="I4959" s="5" t="n">
        <v>0</v>
      </c>
    </row>
    <row r="4960" customFormat="false" ht="14.25" hidden="false" customHeight="false" outlineLevel="0" collapsed="false">
      <c r="A4960" s="0" t="s">
        <v>109</v>
      </c>
      <c r="B4960" s="0" t="s">
        <v>110</v>
      </c>
      <c r="C4960" s="0" t="s">
        <v>76</v>
      </c>
      <c r="D4960" s="0" t="s">
        <v>210</v>
      </c>
      <c r="E4960" s="0" t="n">
        <v>2028</v>
      </c>
      <c r="F4960" s="5" t="n">
        <v>0</v>
      </c>
      <c r="G4960" s="11" t="n">
        <v>1</v>
      </c>
      <c r="H4960" s="5" t="n">
        <v>0</v>
      </c>
      <c r="I4960" s="5" t="n">
        <v>0</v>
      </c>
    </row>
    <row r="4961" customFormat="false" ht="14.25" hidden="false" customHeight="false" outlineLevel="0" collapsed="false">
      <c r="A4961" s="0" t="s">
        <v>109</v>
      </c>
      <c r="B4961" s="0" t="s">
        <v>110</v>
      </c>
      <c r="C4961" s="0" t="s">
        <v>76</v>
      </c>
      <c r="D4961" s="0" t="s">
        <v>210</v>
      </c>
      <c r="E4961" s="0" t="n">
        <v>2029</v>
      </c>
      <c r="F4961" s="5" t="n">
        <v>1.7200482</v>
      </c>
      <c r="G4961" s="11" t="n">
        <v>1</v>
      </c>
      <c r="H4961" s="5" t="n">
        <v>1.7200482</v>
      </c>
      <c r="I4961" s="5" t="n">
        <v>0</v>
      </c>
    </row>
    <row r="4962" customFormat="false" ht="14.25" hidden="false" customHeight="false" outlineLevel="0" collapsed="false">
      <c r="A4962" s="0" t="s">
        <v>109</v>
      </c>
      <c r="B4962" s="0" t="s">
        <v>110</v>
      </c>
      <c r="C4962" s="0" t="s">
        <v>76</v>
      </c>
      <c r="D4962" s="0" t="s">
        <v>210</v>
      </c>
      <c r="E4962" s="0" t="n">
        <v>2029</v>
      </c>
      <c r="F4962" s="5" t="n">
        <v>0</v>
      </c>
      <c r="G4962" s="11" t="n">
        <v>1</v>
      </c>
      <c r="H4962" s="5" t="n">
        <v>0</v>
      </c>
      <c r="I4962" s="5" t="n">
        <v>0</v>
      </c>
    </row>
    <row r="4963" customFormat="false" ht="14.25" hidden="false" customHeight="false" outlineLevel="0" collapsed="false">
      <c r="A4963" s="0" t="s">
        <v>109</v>
      </c>
      <c r="B4963" s="0" t="s">
        <v>110</v>
      </c>
      <c r="C4963" s="0" t="s">
        <v>76</v>
      </c>
      <c r="D4963" s="0" t="s">
        <v>210</v>
      </c>
      <c r="E4963" s="0" t="n">
        <v>2030</v>
      </c>
      <c r="F4963" s="5" t="n">
        <v>1.260420678</v>
      </c>
      <c r="G4963" s="11" t="n">
        <v>1</v>
      </c>
      <c r="H4963" s="5" t="n">
        <v>1.260420678</v>
      </c>
      <c r="I4963" s="5" t="n">
        <v>0</v>
      </c>
    </row>
    <row r="4964" customFormat="false" ht="14.25" hidden="false" customHeight="false" outlineLevel="0" collapsed="false">
      <c r="A4964" s="0" t="s">
        <v>109</v>
      </c>
      <c r="B4964" s="0" t="s">
        <v>110</v>
      </c>
      <c r="C4964" s="0" t="s">
        <v>76</v>
      </c>
      <c r="D4964" s="0" t="s">
        <v>210</v>
      </c>
      <c r="E4964" s="0" t="n">
        <v>2030</v>
      </c>
      <c r="F4964" s="5" t="n">
        <v>0</v>
      </c>
      <c r="G4964" s="11" t="n">
        <v>1</v>
      </c>
      <c r="H4964" s="5" t="n">
        <v>0</v>
      </c>
      <c r="I4964" s="5" t="n">
        <v>0</v>
      </c>
    </row>
    <row r="4965" customFormat="false" ht="14.25" hidden="false" customHeight="false" outlineLevel="0" collapsed="false">
      <c r="A4965" s="0" t="s">
        <v>109</v>
      </c>
      <c r="B4965" s="0" t="s">
        <v>110</v>
      </c>
      <c r="C4965" s="0" t="s">
        <v>76</v>
      </c>
      <c r="D4965" s="0" t="s">
        <v>210</v>
      </c>
      <c r="E4965" s="0" t="n">
        <v>2031</v>
      </c>
      <c r="F4965" s="5" t="n">
        <v>1.22467464</v>
      </c>
      <c r="G4965" s="11" t="n">
        <v>1</v>
      </c>
      <c r="H4965" s="5" t="n">
        <v>1.22467464</v>
      </c>
      <c r="I4965" s="5" t="n">
        <v>0</v>
      </c>
    </row>
    <row r="4966" customFormat="false" ht="14.25" hidden="false" customHeight="false" outlineLevel="0" collapsed="false">
      <c r="A4966" s="0" t="s">
        <v>109</v>
      </c>
      <c r="B4966" s="0" t="s">
        <v>110</v>
      </c>
      <c r="C4966" s="0" t="s">
        <v>76</v>
      </c>
      <c r="D4966" s="0" t="s">
        <v>210</v>
      </c>
      <c r="E4966" s="0" t="n">
        <v>2031</v>
      </c>
      <c r="F4966" s="5" t="n">
        <v>0</v>
      </c>
      <c r="G4966" s="11" t="n">
        <v>1</v>
      </c>
      <c r="H4966" s="5" t="n">
        <v>0</v>
      </c>
      <c r="I4966" s="5" t="n">
        <v>0</v>
      </c>
    </row>
    <row r="4967" customFormat="false" ht="14.25" hidden="false" customHeight="false" outlineLevel="0" collapsed="false">
      <c r="A4967" s="0" t="s">
        <v>109</v>
      </c>
      <c r="B4967" s="0" t="s">
        <v>110</v>
      </c>
      <c r="C4967" s="0" t="s">
        <v>76</v>
      </c>
      <c r="D4967" s="0" t="s">
        <v>210</v>
      </c>
      <c r="E4967" s="0" t="n">
        <v>2032</v>
      </c>
      <c r="F4967" s="5" t="n">
        <v>1.212670041</v>
      </c>
      <c r="G4967" s="11" t="n">
        <v>1</v>
      </c>
      <c r="H4967" s="5" t="n">
        <v>1.212670041</v>
      </c>
      <c r="I4967" s="5" t="n">
        <v>0</v>
      </c>
    </row>
    <row r="4968" customFormat="false" ht="14.25" hidden="false" customHeight="false" outlineLevel="0" collapsed="false">
      <c r="A4968" s="0" t="s">
        <v>109</v>
      </c>
      <c r="B4968" s="0" t="s">
        <v>110</v>
      </c>
      <c r="C4968" s="0" t="s">
        <v>76</v>
      </c>
      <c r="D4968" s="0" t="s">
        <v>210</v>
      </c>
      <c r="E4968" s="0" t="n">
        <v>2032</v>
      </c>
      <c r="F4968" s="5" t="n">
        <v>0</v>
      </c>
      <c r="G4968" s="11" t="n">
        <v>1</v>
      </c>
      <c r="H4968" s="5" t="n">
        <v>0</v>
      </c>
      <c r="I4968" s="5" t="n">
        <v>0</v>
      </c>
    </row>
    <row r="4969" customFormat="false" ht="14.25" hidden="false" customHeight="false" outlineLevel="0" collapsed="false">
      <c r="A4969" s="0" t="s">
        <v>109</v>
      </c>
      <c r="B4969" s="0" t="s">
        <v>110</v>
      </c>
      <c r="C4969" s="0" t="s">
        <v>76</v>
      </c>
      <c r="D4969" s="0" t="s">
        <v>210</v>
      </c>
      <c r="E4969" s="0" t="n">
        <v>2033</v>
      </c>
      <c r="F4969" s="5" t="n">
        <v>1.228517952</v>
      </c>
      <c r="G4969" s="11" t="n">
        <v>1</v>
      </c>
      <c r="H4969" s="5" t="n">
        <v>1.228517952</v>
      </c>
      <c r="I4969" s="5" t="n">
        <v>0</v>
      </c>
    </row>
    <row r="4970" customFormat="false" ht="14.25" hidden="false" customHeight="false" outlineLevel="0" collapsed="false">
      <c r="A4970" s="0" t="s">
        <v>109</v>
      </c>
      <c r="B4970" s="0" t="s">
        <v>110</v>
      </c>
      <c r="C4970" s="0" t="s">
        <v>76</v>
      </c>
      <c r="D4970" s="0" t="s">
        <v>210</v>
      </c>
      <c r="E4970" s="0" t="n">
        <v>2033</v>
      </c>
      <c r="F4970" s="5" t="n">
        <v>0</v>
      </c>
      <c r="G4970" s="11" t="n">
        <v>1</v>
      </c>
      <c r="H4970" s="5" t="n">
        <v>0</v>
      </c>
      <c r="I4970" s="5" t="n">
        <v>0</v>
      </c>
    </row>
    <row r="4971" customFormat="false" ht="14.25" hidden="false" customHeight="false" outlineLevel="0" collapsed="false">
      <c r="A4971" s="0" t="s">
        <v>109</v>
      </c>
      <c r="B4971" s="0" t="s">
        <v>110</v>
      </c>
      <c r="C4971" s="0" t="s">
        <v>76</v>
      </c>
      <c r="D4971" s="0" t="s">
        <v>210</v>
      </c>
      <c r="E4971" s="0" t="n">
        <v>2034</v>
      </c>
      <c r="F4971" s="5" t="n">
        <v>1.2477608864</v>
      </c>
      <c r="G4971" s="11" t="n">
        <v>1</v>
      </c>
      <c r="H4971" s="5" t="n">
        <v>1.2477608864</v>
      </c>
      <c r="I4971" s="5" t="n">
        <v>0</v>
      </c>
    </row>
    <row r="4972" customFormat="false" ht="14.25" hidden="false" customHeight="false" outlineLevel="0" collapsed="false">
      <c r="A4972" s="0" t="s">
        <v>109</v>
      </c>
      <c r="B4972" s="0" t="s">
        <v>110</v>
      </c>
      <c r="C4972" s="0" t="s">
        <v>76</v>
      </c>
      <c r="D4972" s="0" t="s">
        <v>210</v>
      </c>
      <c r="E4972" s="0" t="n">
        <v>2034</v>
      </c>
      <c r="F4972" s="5" t="n">
        <v>0</v>
      </c>
      <c r="G4972" s="11" t="n">
        <v>1</v>
      </c>
      <c r="H4972" s="5" t="n">
        <v>0</v>
      </c>
      <c r="I4972" s="5" t="n">
        <v>0</v>
      </c>
    </row>
    <row r="4973" customFormat="false" ht="14.25" hidden="false" customHeight="false" outlineLevel="0" collapsed="false">
      <c r="A4973" s="0" t="s">
        <v>109</v>
      </c>
      <c r="B4973" s="0" t="s">
        <v>110</v>
      </c>
      <c r="C4973" s="0" t="s">
        <v>76</v>
      </c>
      <c r="D4973" s="0" t="s">
        <v>210</v>
      </c>
      <c r="E4973" s="0" t="n">
        <v>2035</v>
      </c>
      <c r="F4973" s="5" t="n">
        <v>1.268913564</v>
      </c>
      <c r="G4973" s="11" t="n">
        <v>1</v>
      </c>
      <c r="H4973" s="5" t="n">
        <v>1.268913564</v>
      </c>
      <c r="I4973" s="5" t="n">
        <v>0</v>
      </c>
    </row>
    <row r="4974" customFormat="false" ht="14.25" hidden="false" customHeight="false" outlineLevel="0" collapsed="false">
      <c r="A4974" s="0" t="s">
        <v>109</v>
      </c>
      <c r="B4974" s="0" t="s">
        <v>110</v>
      </c>
      <c r="C4974" s="0" t="s">
        <v>76</v>
      </c>
      <c r="D4974" s="0" t="s">
        <v>210</v>
      </c>
      <c r="E4974" s="0" t="n">
        <v>2035</v>
      </c>
      <c r="F4974" s="5" t="n">
        <v>0</v>
      </c>
      <c r="G4974" s="11" t="n">
        <v>1</v>
      </c>
      <c r="H4974" s="5" t="n">
        <v>0</v>
      </c>
      <c r="I4974" s="5" t="n">
        <v>0</v>
      </c>
    </row>
    <row r="4975" customFormat="false" ht="14.25" hidden="false" customHeight="false" outlineLevel="0" collapsed="false">
      <c r="A4975" s="0" t="s">
        <v>109</v>
      </c>
      <c r="B4975" s="0" t="s">
        <v>110</v>
      </c>
      <c r="C4975" s="0" t="s">
        <v>76</v>
      </c>
      <c r="D4975" s="0" t="s">
        <v>210</v>
      </c>
      <c r="E4975" s="0" t="n">
        <v>2036</v>
      </c>
      <c r="F4975" s="5" t="n">
        <v>1.2763671964</v>
      </c>
      <c r="G4975" s="11" t="n">
        <v>1</v>
      </c>
      <c r="H4975" s="5" t="n">
        <v>1.2763671964</v>
      </c>
      <c r="I4975" s="5" t="n">
        <v>0</v>
      </c>
    </row>
    <row r="4976" customFormat="false" ht="14.25" hidden="false" customHeight="false" outlineLevel="0" collapsed="false">
      <c r="A4976" s="0" t="s">
        <v>109</v>
      </c>
      <c r="B4976" s="0" t="s">
        <v>110</v>
      </c>
      <c r="C4976" s="0" t="s">
        <v>76</v>
      </c>
      <c r="D4976" s="0" t="s">
        <v>210</v>
      </c>
      <c r="E4976" s="0" t="n">
        <v>2036</v>
      </c>
      <c r="F4976" s="5" t="n">
        <v>0</v>
      </c>
      <c r="G4976" s="11" t="n">
        <v>1</v>
      </c>
      <c r="H4976" s="5" t="n">
        <v>0</v>
      </c>
      <c r="I4976" s="5" t="n">
        <v>0</v>
      </c>
    </row>
    <row r="4977" customFormat="false" ht="14.25" hidden="false" customHeight="false" outlineLevel="0" collapsed="false">
      <c r="A4977" s="0" t="s">
        <v>109</v>
      </c>
      <c r="B4977" s="0" t="s">
        <v>110</v>
      </c>
      <c r="C4977" s="0" t="s">
        <v>76</v>
      </c>
      <c r="D4977" s="0" t="s">
        <v>210</v>
      </c>
      <c r="E4977" s="0" t="n">
        <v>2037</v>
      </c>
      <c r="F4977" s="5" t="n">
        <v>1.2861557016</v>
      </c>
      <c r="G4977" s="11" t="n">
        <v>1</v>
      </c>
      <c r="H4977" s="5" t="n">
        <v>1.2861557016</v>
      </c>
      <c r="I4977" s="5" t="n">
        <v>0</v>
      </c>
    </row>
    <row r="4978" customFormat="false" ht="14.25" hidden="false" customHeight="false" outlineLevel="0" collapsed="false">
      <c r="A4978" s="0" t="s">
        <v>109</v>
      </c>
      <c r="B4978" s="0" t="s">
        <v>110</v>
      </c>
      <c r="C4978" s="0" t="s">
        <v>76</v>
      </c>
      <c r="D4978" s="0" t="s">
        <v>210</v>
      </c>
      <c r="E4978" s="0" t="n">
        <v>2037</v>
      </c>
      <c r="F4978" s="5" t="n">
        <v>0</v>
      </c>
      <c r="G4978" s="11" t="n">
        <v>1</v>
      </c>
      <c r="H4978" s="5" t="n">
        <v>0</v>
      </c>
      <c r="I4978" s="5" t="n">
        <v>0</v>
      </c>
    </row>
    <row r="4979" customFormat="false" ht="14.25" hidden="false" customHeight="false" outlineLevel="0" collapsed="false">
      <c r="A4979" s="0" t="s">
        <v>109</v>
      </c>
      <c r="B4979" s="0" t="s">
        <v>110</v>
      </c>
      <c r="C4979" s="0" t="s">
        <v>76</v>
      </c>
      <c r="D4979" s="0" t="s">
        <v>210</v>
      </c>
      <c r="E4979" s="0" t="n">
        <v>2038</v>
      </c>
      <c r="F4979" s="5" t="n">
        <v>1.2927562074</v>
      </c>
      <c r="G4979" s="11" t="n">
        <v>1</v>
      </c>
      <c r="H4979" s="5" t="n">
        <v>1.2927562074</v>
      </c>
      <c r="I4979" s="5" t="n">
        <v>0</v>
      </c>
    </row>
    <row r="4980" customFormat="false" ht="14.25" hidden="false" customHeight="false" outlineLevel="0" collapsed="false">
      <c r="A4980" s="0" t="s">
        <v>109</v>
      </c>
      <c r="B4980" s="0" t="s">
        <v>110</v>
      </c>
      <c r="C4980" s="0" t="s">
        <v>76</v>
      </c>
      <c r="D4980" s="0" t="s">
        <v>210</v>
      </c>
      <c r="E4980" s="0" t="n">
        <v>2038</v>
      </c>
      <c r="F4980" s="5" t="n">
        <v>0</v>
      </c>
      <c r="G4980" s="11" t="n">
        <v>1</v>
      </c>
      <c r="H4980" s="5" t="n">
        <v>0</v>
      </c>
      <c r="I4980" s="5" t="n">
        <v>0</v>
      </c>
    </row>
    <row r="4981" customFormat="false" ht="14.25" hidden="false" customHeight="false" outlineLevel="0" collapsed="false">
      <c r="A4981" s="0" t="s">
        <v>109</v>
      </c>
      <c r="B4981" s="0" t="s">
        <v>110</v>
      </c>
      <c r="C4981" s="0" t="s">
        <v>76</v>
      </c>
      <c r="D4981" s="0" t="s">
        <v>210</v>
      </c>
      <c r="E4981" s="0" t="n">
        <v>2039</v>
      </c>
      <c r="F4981" s="5" t="n">
        <v>1.3017813888</v>
      </c>
      <c r="G4981" s="11" t="n">
        <v>1</v>
      </c>
      <c r="H4981" s="5" t="n">
        <v>1.3017813888</v>
      </c>
      <c r="I4981" s="5" t="n">
        <v>0</v>
      </c>
    </row>
    <row r="4982" customFormat="false" ht="14.25" hidden="false" customHeight="false" outlineLevel="0" collapsed="false">
      <c r="A4982" s="0" t="s">
        <v>109</v>
      </c>
      <c r="B4982" s="0" t="s">
        <v>110</v>
      </c>
      <c r="C4982" s="0" t="s">
        <v>76</v>
      </c>
      <c r="D4982" s="0" t="s">
        <v>210</v>
      </c>
      <c r="E4982" s="0" t="n">
        <v>2039</v>
      </c>
      <c r="F4982" s="5" t="n">
        <v>0</v>
      </c>
      <c r="G4982" s="11" t="n">
        <v>1</v>
      </c>
      <c r="H4982" s="5" t="n">
        <v>0</v>
      </c>
      <c r="I4982" s="5" t="n">
        <v>0</v>
      </c>
    </row>
    <row r="4983" customFormat="false" ht="14.25" hidden="false" customHeight="false" outlineLevel="0" collapsed="false">
      <c r="A4983" s="0" t="s">
        <v>109</v>
      </c>
      <c r="B4983" s="0" t="s">
        <v>110</v>
      </c>
      <c r="C4983" s="0" t="s">
        <v>76</v>
      </c>
      <c r="D4983" s="0" t="s">
        <v>210</v>
      </c>
      <c r="E4983" s="0" t="n">
        <v>2040</v>
      </c>
      <c r="F4983" s="5" t="n">
        <v>1.307528768</v>
      </c>
      <c r="G4983" s="11" t="n">
        <v>1</v>
      </c>
      <c r="H4983" s="5" t="n">
        <v>1.307528768</v>
      </c>
      <c r="I4983" s="5" t="n">
        <v>0</v>
      </c>
    </row>
    <row r="4984" customFormat="false" ht="14.25" hidden="false" customHeight="false" outlineLevel="0" collapsed="false">
      <c r="A4984" s="0" t="s">
        <v>109</v>
      </c>
      <c r="B4984" s="0" t="s">
        <v>110</v>
      </c>
      <c r="C4984" s="0" t="s">
        <v>76</v>
      </c>
      <c r="D4984" s="0" t="s">
        <v>210</v>
      </c>
      <c r="E4984" s="0" t="n">
        <v>2040</v>
      </c>
      <c r="F4984" s="5" t="n">
        <v>0</v>
      </c>
      <c r="G4984" s="11" t="n">
        <v>1</v>
      </c>
      <c r="H4984" s="5" t="n">
        <v>0</v>
      </c>
      <c r="I4984" s="5" t="n">
        <v>0</v>
      </c>
    </row>
    <row r="4985" customFormat="false" ht="14.25" hidden="false" customHeight="false" outlineLevel="0" collapsed="false">
      <c r="A4985" s="0" t="s">
        <v>109</v>
      </c>
      <c r="B4985" s="0" t="s">
        <v>110</v>
      </c>
      <c r="C4985" s="0" t="s">
        <v>79</v>
      </c>
      <c r="D4985" s="0" t="s">
        <v>211</v>
      </c>
      <c r="E4985" s="0" t="n">
        <v>2024</v>
      </c>
      <c r="F4985" s="5" t="n">
        <v>0</v>
      </c>
      <c r="G4985" s="11" t="n">
        <v>0.05</v>
      </c>
      <c r="H4985" s="5" t="n">
        <v>0</v>
      </c>
      <c r="I4985" s="5" t="n">
        <v>0</v>
      </c>
    </row>
    <row r="4986" customFormat="false" ht="14.25" hidden="false" customHeight="false" outlineLevel="0" collapsed="false">
      <c r="A4986" s="0" t="s">
        <v>109</v>
      </c>
      <c r="B4986" s="0" t="s">
        <v>110</v>
      </c>
      <c r="C4986" s="0" t="s">
        <v>79</v>
      </c>
      <c r="D4986" s="0" t="s">
        <v>211</v>
      </c>
      <c r="E4986" s="0" t="n">
        <v>2025</v>
      </c>
      <c r="F4986" s="5" t="n">
        <v>65.0289340155615</v>
      </c>
      <c r="G4986" s="11" t="n">
        <v>0.05</v>
      </c>
      <c r="H4986" s="5" t="n">
        <v>3.25144670077808</v>
      </c>
      <c r="I4986" s="5" t="n">
        <v>61.7774873147834</v>
      </c>
    </row>
    <row r="4987" customFormat="false" ht="14.25" hidden="false" customHeight="false" outlineLevel="0" collapsed="false">
      <c r="A4987" s="0" t="s">
        <v>109</v>
      </c>
      <c r="B4987" s="0" t="s">
        <v>110</v>
      </c>
      <c r="C4987" s="0" t="s">
        <v>79</v>
      </c>
      <c r="D4987" s="0" t="s">
        <v>211</v>
      </c>
      <c r="E4987" s="0" t="n">
        <v>2026</v>
      </c>
      <c r="F4987" s="5" t="n">
        <v>67.7997459236807</v>
      </c>
      <c r="G4987" s="11" t="n">
        <v>0.05</v>
      </c>
      <c r="H4987" s="5" t="n">
        <v>3.38998729618403</v>
      </c>
      <c r="I4987" s="5" t="n">
        <v>64.4097586274966</v>
      </c>
    </row>
    <row r="4988" customFormat="false" ht="14.25" hidden="false" customHeight="false" outlineLevel="0" collapsed="false">
      <c r="A4988" s="0" t="s">
        <v>109</v>
      </c>
      <c r="B4988" s="0" t="s">
        <v>110</v>
      </c>
      <c r="C4988" s="0" t="s">
        <v>79</v>
      </c>
      <c r="D4988" s="0" t="s">
        <v>211</v>
      </c>
      <c r="E4988" s="0" t="n">
        <v>2027</v>
      </c>
      <c r="F4988" s="5" t="n">
        <v>66.1410349428244</v>
      </c>
      <c r="G4988" s="11" t="n">
        <v>0.05</v>
      </c>
      <c r="H4988" s="5" t="n">
        <v>3.30705174714122</v>
      </c>
      <c r="I4988" s="5" t="n">
        <v>62.8339831956832</v>
      </c>
    </row>
    <row r="4989" customFormat="false" ht="14.25" hidden="false" customHeight="false" outlineLevel="0" collapsed="false">
      <c r="A4989" s="0" t="s">
        <v>109</v>
      </c>
      <c r="B4989" s="0" t="s">
        <v>110</v>
      </c>
      <c r="C4989" s="0" t="s">
        <v>79</v>
      </c>
      <c r="D4989" s="0" t="s">
        <v>211</v>
      </c>
      <c r="E4989" s="0" t="n">
        <v>2028</v>
      </c>
      <c r="F4989" s="5" t="n">
        <v>64.49432128538</v>
      </c>
      <c r="G4989" s="11" t="n">
        <v>0.05</v>
      </c>
      <c r="H4989" s="5" t="n">
        <v>3.224716064269</v>
      </c>
      <c r="I4989" s="5" t="n">
        <v>61.269605221111</v>
      </c>
    </row>
    <row r="4990" customFormat="false" ht="14.25" hidden="false" customHeight="false" outlineLevel="0" collapsed="false">
      <c r="A4990" s="0" t="s">
        <v>109</v>
      </c>
      <c r="B4990" s="0" t="s">
        <v>110</v>
      </c>
      <c r="C4990" s="0" t="s">
        <v>79</v>
      </c>
      <c r="D4990" s="0" t="s">
        <v>211</v>
      </c>
      <c r="E4990" s="0" t="n">
        <v>2029</v>
      </c>
      <c r="F4990" s="5" t="n">
        <v>63.4496954564462</v>
      </c>
      <c r="G4990" s="11" t="n">
        <v>0.05</v>
      </c>
      <c r="H4990" s="5" t="n">
        <v>3.17248477282231</v>
      </c>
      <c r="I4990" s="5" t="n">
        <v>60.2772106836239</v>
      </c>
    </row>
    <row r="4991" customFormat="false" ht="14.25" hidden="false" customHeight="false" outlineLevel="0" collapsed="false">
      <c r="A4991" s="0" t="s">
        <v>109</v>
      </c>
      <c r="B4991" s="0" t="s">
        <v>110</v>
      </c>
      <c r="C4991" s="0" t="s">
        <v>79</v>
      </c>
      <c r="D4991" s="0" t="s">
        <v>211</v>
      </c>
      <c r="E4991" s="0" t="n">
        <v>2030</v>
      </c>
      <c r="F4991" s="5" t="n">
        <v>62.2761330370037</v>
      </c>
      <c r="G4991" s="11" t="n">
        <v>0.05</v>
      </c>
      <c r="H4991" s="5" t="n">
        <v>3.11380665185019</v>
      </c>
      <c r="I4991" s="5" t="n">
        <v>59.1623263851535</v>
      </c>
    </row>
    <row r="4992" customFormat="false" ht="14.25" hidden="false" customHeight="false" outlineLevel="0" collapsed="false">
      <c r="A4992" s="0" t="s">
        <v>109</v>
      </c>
      <c r="B4992" s="0" t="s">
        <v>110</v>
      </c>
      <c r="C4992" s="0" t="s">
        <v>79</v>
      </c>
      <c r="D4992" s="0" t="s">
        <v>211</v>
      </c>
      <c r="E4992" s="0" t="n">
        <v>2031</v>
      </c>
      <c r="F4992" s="5" t="n">
        <v>63.2907320650403</v>
      </c>
      <c r="G4992" s="11" t="n">
        <v>0.05</v>
      </c>
      <c r="H4992" s="5" t="n">
        <v>3.16453660325202</v>
      </c>
      <c r="I4992" s="5" t="n">
        <v>60.1261954617883</v>
      </c>
    </row>
    <row r="4993" customFormat="false" ht="14.25" hidden="false" customHeight="false" outlineLevel="0" collapsed="false">
      <c r="A4993" s="0" t="s">
        <v>109</v>
      </c>
      <c r="B4993" s="0" t="s">
        <v>110</v>
      </c>
      <c r="C4993" s="0" t="s">
        <v>79</v>
      </c>
      <c r="D4993" s="0" t="s">
        <v>211</v>
      </c>
      <c r="E4993" s="0" t="n">
        <v>2032</v>
      </c>
      <c r="F4993" s="5" t="n">
        <v>64.4261096488675</v>
      </c>
      <c r="G4993" s="11" t="n">
        <v>0.05</v>
      </c>
      <c r="H4993" s="5" t="n">
        <v>3.22130548244337</v>
      </c>
      <c r="I4993" s="5" t="n">
        <v>61.2048041664241</v>
      </c>
    </row>
    <row r="4994" customFormat="false" ht="14.25" hidden="false" customHeight="false" outlineLevel="0" collapsed="false">
      <c r="A4994" s="0" t="s">
        <v>109</v>
      </c>
      <c r="B4994" s="0" t="s">
        <v>110</v>
      </c>
      <c r="C4994" s="0" t="s">
        <v>79</v>
      </c>
      <c r="D4994" s="0" t="s">
        <v>211</v>
      </c>
      <c r="E4994" s="0" t="n">
        <v>2033</v>
      </c>
      <c r="F4994" s="5" t="n">
        <v>65.9555968138776</v>
      </c>
      <c r="G4994" s="11" t="n">
        <v>0.05</v>
      </c>
      <c r="H4994" s="5" t="n">
        <v>3.29777984069388</v>
      </c>
      <c r="I4994" s="5" t="n">
        <v>62.6578169731837</v>
      </c>
    </row>
    <row r="4995" customFormat="false" ht="14.25" hidden="false" customHeight="false" outlineLevel="0" collapsed="false">
      <c r="A4995" s="0" t="s">
        <v>109</v>
      </c>
      <c r="B4995" s="0" t="s">
        <v>110</v>
      </c>
      <c r="C4995" s="0" t="s">
        <v>79</v>
      </c>
      <c r="D4995" s="0" t="s">
        <v>211</v>
      </c>
      <c r="E4995" s="0" t="n">
        <v>2034</v>
      </c>
      <c r="F4995" s="5" t="n">
        <v>67.5727168930246</v>
      </c>
      <c r="G4995" s="11" t="n">
        <v>0.05</v>
      </c>
      <c r="H4995" s="5" t="n">
        <v>3.37863584465123</v>
      </c>
      <c r="I4995" s="5" t="n">
        <v>64.1940810483733</v>
      </c>
    </row>
    <row r="4996" customFormat="false" ht="14.25" hidden="false" customHeight="false" outlineLevel="0" collapsed="false">
      <c r="A4996" s="0" t="s">
        <v>109</v>
      </c>
      <c r="B4996" s="0" t="s">
        <v>110</v>
      </c>
      <c r="C4996" s="0" t="s">
        <v>79</v>
      </c>
      <c r="D4996" s="0" t="s">
        <v>211</v>
      </c>
      <c r="E4996" s="0" t="n">
        <v>2035</v>
      </c>
      <c r="F4996" s="5" t="n">
        <v>69.5086448422447</v>
      </c>
      <c r="G4996" s="11" t="n">
        <v>0.05</v>
      </c>
      <c r="H4996" s="5" t="n">
        <v>3.47543224211223</v>
      </c>
      <c r="I4996" s="5" t="n">
        <v>66.0332126001324</v>
      </c>
    </row>
    <row r="4997" customFormat="false" ht="14.25" hidden="false" customHeight="false" outlineLevel="0" collapsed="false">
      <c r="A4997" s="0" t="s">
        <v>109</v>
      </c>
      <c r="B4997" s="0" t="s">
        <v>110</v>
      </c>
      <c r="C4997" s="0" t="s">
        <v>79</v>
      </c>
      <c r="D4997" s="0" t="s">
        <v>211</v>
      </c>
      <c r="E4997" s="0" t="n">
        <v>2036</v>
      </c>
      <c r="F4997" s="5" t="n">
        <v>70.7302359523491</v>
      </c>
      <c r="G4997" s="11" t="n">
        <v>0.05</v>
      </c>
      <c r="H4997" s="5" t="n">
        <v>3.53651179761746</v>
      </c>
      <c r="I4997" s="5" t="n">
        <v>67.1937241547317</v>
      </c>
    </row>
    <row r="4998" customFormat="false" ht="14.25" hidden="false" customHeight="false" outlineLevel="0" collapsed="false">
      <c r="A4998" s="0" t="s">
        <v>109</v>
      </c>
      <c r="B4998" s="0" t="s">
        <v>110</v>
      </c>
      <c r="C4998" s="0" t="s">
        <v>79</v>
      </c>
      <c r="D4998" s="0" t="s">
        <v>211</v>
      </c>
      <c r="E4998" s="0" t="n">
        <v>2037</v>
      </c>
      <c r="F4998" s="5" t="n">
        <v>71.976861624401</v>
      </c>
      <c r="G4998" s="11" t="n">
        <v>0.05</v>
      </c>
      <c r="H4998" s="5" t="n">
        <v>3.59884308122005</v>
      </c>
      <c r="I4998" s="5" t="n">
        <v>68.3780185431809</v>
      </c>
    </row>
    <row r="4999" customFormat="false" ht="14.25" hidden="false" customHeight="false" outlineLevel="0" collapsed="false">
      <c r="A4999" s="0" t="s">
        <v>109</v>
      </c>
      <c r="B4999" s="0" t="s">
        <v>110</v>
      </c>
      <c r="C4999" s="0" t="s">
        <v>79</v>
      </c>
      <c r="D4999" s="0" t="s">
        <v>211</v>
      </c>
      <c r="E4999" s="0" t="n">
        <v>2038</v>
      </c>
      <c r="F4999" s="5" t="n">
        <v>73.2428612811985</v>
      </c>
      <c r="G4999" s="11" t="n">
        <v>0.05</v>
      </c>
      <c r="H4999" s="5" t="n">
        <v>3.66214306405993</v>
      </c>
      <c r="I4999" s="5" t="n">
        <v>69.5807182171386</v>
      </c>
    </row>
    <row r="5000" customFormat="false" ht="14.25" hidden="false" customHeight="false" outlineLevel="0" collapsed="false">
      <c r="A5000" s="0" t="s">
        <v>109</v>
      </c>
      <c r="B5000" s="0" t="s">
        <v>110</v>
      </c>
      <c r="C5000" s="0" t="s">
        <v>79</v>
      </c>
      <c r="D5000" s="0" t="s">
        <v>211</v>
      </c>
      <c r="E5000" s="0" t="n">
        <v>2039</v>
      </c>
      <c r="F5000" s="5" t="n">
        <v>74.5251946756862</v>
      </c>
      <c r="G5000" s="11" t="n">
        <v>0.05</v>
      </c>
      <c r="H5000" s="5" t="n">
        <v>3.72625973378431</v>
      </c>
      <c r="I5000" s="5" t="n">
        <v>70.7989349419019</v>
      </c>
    </row>
    <row r="5001" customFormat="false" ht="14.25" hidden="false" customHeight="false" outlineLevel="0" collapsed="false">
      <c r="A5001" s="0" t="s">
        <v>109</v>
      </c>
      <c r="B5001" s="0" t="s">
        <v>110</v>
      </c>
      <c r="C5001" s="0" t="s">
        <v>79</v>
      </c>
      <c r="D5001" s="0" t="s">
        <v>211</v>
      </c>
      <c r="E5001" s="0" t="n">
        <v>2040</v>
      </c>
      <c r="F5001" s="5" t="n">
        <v>75.8205423645277</v>
      </c>
      <c r="G5001" s="11" t="n">
        <v>0.05</v>
      </c>
      <c r="H5001" s="5" t="n">
        <v>3.79102711822638</v>
      </c>
      <c r="I5001" s="5" t="n">
        <v>72.0295152463013</v>
      </c>
    </row>
    <row r="5002" customFormat="false" ht="14.25" hidden="false" customHeight="false" outlineLevel="0" collapsed="false">
      <c r="A5002" s="0" t="s">
        <v>109</v>
      </c>
      <c r="B5002" s="0" t="s">
        <v>110</v>
      </c>
      <c r="C5002" s="0" t="s">
        <v>79</v>
      </c>
      <c r="D5002" s="0" t="s">
        <v>210</v>
      </c>
      <c r="E5002" s="0" t="n">
        <v>2024</v>
      </c>
      <c r="F5002" s="5" t="n">
        <v>0</v>
      </c>
      <c r="G5002" s="11" t="n">
        <v>0.1665</v>
      </c>
      <c r="H5002" s="5" t="n">
        <v>0</v>
      </c>
      <c r="I5002" s="5" t="n">
        <v>0</v>
      </c>
    </row>
    <row r="5003" customFormat="false" ht="14.25" hidden="false" customHeight="false" outlineLevel="0" collapsed="false">
      <c r="A5003" s="0" t="s">
        <v>109</v>
      </c>
      <c r="B5003" s="0" t="s">
        <v>110</v>
      </c>
      <c r="C5003" s="0" t="s">
        <v>79</v>
      </c>
      <c r="D5003" s="0" t="s">
        <v>210</v>
      </c>
      <c r="E5003" s="0" t="n">
        <v>2024</v>
      </c>
      <c r="F5003" s="5" t="n">
        <v>0</v>
      </c>
      <c r="G5003" s="11" t="n">
        <v>0.1665</v>
      </c>
      <c r="H5003" s="5" t="n">
        <v>0</v>
      </c>
      <c r="I5003" s="5" t="n">
        <v>0</v>
      </c>
    </row>
    <row r="5004" customFormat="false" ht="14.25" hidden="false" customHeight="false" outlineLevel="0" collapsed="false">
      <c r="A5004" s="0" t="s">
        <v>109</v>
      </c>
      <c r="B5004" s="0" t="s">
        <v>110</v>
      </c>
      <c r="C5004" s="0" t="s">
        <v>79</v>
      </c>
      <c r="D5004" s="0" t="s">
        <v>210</v>
      </c>
      <c r="E5004" s="0" t="n">
        <v>2024</v>
      </c>
      <c r="F5004" s="5" t="n">
        <v>0</v>
      </c>
      <c r="G5004" s="11" t="n">
        <v>0.1665</v>
      </c>
      <c r="H5004" s="5" t="n">
        <v>0</v>
      </c>
      <c r="I5004" s="5" t="n">
        <v>0</v>
      </c>
    </row>
    <row r="5005" customFormat="false" ht="14.25" hidden="false" customHeight="false" outlineLevel="0" collapsed="false">
      <c r="A5005" s="0" t="s">
        <v>109</v>
      </c>
      <c r="B5005" s="0" t="s">
        <v>110</v>
      </c>
      <c r="C5005" s="0" t="s">
        <v>79</v>
      </c>
      <c r="D5005" s="0" t="s">
        <v>210</v>
      </c>
      <c r="E5005" s="0" t="n">
        <v>2025</v>
      </c>
      <c r="F5005" s="5" t="n">
        <v>12.4612633693971</v>
      </c>
      <c r="G5005" s="11" t="n">
        <v>0.1658</v>
      </c>
      <c r="H5005" s="5" t="n">
        <v>2.06607746664605</v>
      </c>
      <c r="I5005" s="5" t="n">
        <v>10.3951859027511</v>
      </c>
    </row>
    <row r="5006" customFormat="false" ht="14.25" hidden="false" customHeight="false" outlineLevel="0" collapsed="false">
      <c r="A5006" s="0" t="s">
        <v>109</v>
      </c>
      <c r="B5006" s="0" t="s">
        <v>110</v>
      </c>
      <c r="C5006" s="0" t="s">
        <v>79</v>
      </c>
      <c r="D5006" s="0" t="s">
        <v>210</v>
      </c>
      <c r="E5006" s="0" t="n">
        <v>2025</v>
      </c>
      <c r="F5006" s="5" t="n">
        <v>26.5951348615416</v>
      </c>
      <c r="G5006" s="11" t="n">
        <v>0.1658</v>
      </c>
      <c r="H5006" s="5" t="n">
        <v>4.4094733600436</v>
      </c>
      <c r="I5006" s="5" t="n">
        <v>22.185661501498</v>
      </c>
    </row>
    <row r="5007" customFormat="false" ht="14.25" hidden="false" customHeight="false" outlineLevel="0" collapsed="false">
      <c r="A5007" s="0" t="s">
        <v>109</v>
      </c>
      <c r="B5007" s="0" t="s">
        <v>110</v>
      </c>
      <c r="C5007" s="0" t="s">
        <v>79</v>
      </c>
      <c r="D5007" s="0" t="s">
        <v>210</v>
      </c>
      <c r="E5007" s="0" t="n">
        <v>2025</v>
      </c>
      <c r="F5007" s="5" t="n">
        <v>156.601518540265</v>
      </c>
      <c r="G5007" s="11" t="n">
        <v>0.1658</v>
      </c>
      <c r="H5007" s="5" t="n">
        <v>25.9645317739759</v>
      </c>
      <c r="I5007" s="5" t="n">
        <v>130.636986766289</v>
      </c>
    </row>
    <row r="5008" customFormat="false" ht="14.25" hidden="false" customHeight="false" outlineLevel="0" collapsed="false">
      <c r="A5008" s="0" t="s">
        <v>109</v>
      </c>
      <c r="B5008" s="0" t="s">
        <v>110</v>
      </c>
      <c r="C5008" s="0" t="s">
        <v>79</v>
      </c>
      <c r="D5008" s="0" t="s">
        <v>210</v>
      </c>
      <c r="E5008" s="0" t="n">
        <v>2026</v>
      </c>
      <c r="F5008" s="5" t="n">
        <v>13.2720187076585</v>
      </c>
      <c r="G5008" s="11" t="n">
        <v>0.16538</v>
      </c>
      <c r="H5008" s="5" t="n">
        <v>2.19492645387256</v>
      </c>
      <c r="I5008" s="5" t="n">
        <v>11.0770922537859</v>
      </c>
    </row>
    <row r="5009" customFormat="false" ht="14.25" hidden="false" customHeight="false" outlineLevel="0" collapsed="false">
      <c r="A5009" s="0" t="s">
        <v>109</v>
      </c>
      <c r="B5009" s="0" t="s">
        <v>110</v>
      </c>
      <c r="C5009" s="0" t="s">
        <v>79</v>
      </c>
      <c r="D5009" s="0" t="s">
        <v>210</v>
      </c>
      <c r="E5009" s="0" t="n">
        <v>2026</v>
      </c>
      <c r="F5009" s="5" t="n">
        <v>29.5293697022166</v>
      </c>
      <c r="G5009" s="11" t="n">
        <v>0.16538</v>
      </c>
      <c r="H5009" s="5" t="n">
        <v>4.88356716135259</v>
      </c>
      <c r="I5009" s="5" t="n">
        <v>24.6458025408641</v>
      </c>
    </row>
    <row r="5010" customFormat="false" ht="14.25" hidden="false" customHeight="false" outlineLevel="0" collapsed="false">
      <c r="A5010" s="0" t="s">
        <v>109</v>
      </c>
      <c r="B5010" s="0" t="s">
        <v>110</v>
      </c>
      <c r="C5010" s="0" t="s">
        <v>79</v>
      </c>
      <c r="D5010" s="0" t="s">
        <v>210</v>
      </c>
      <c r="E5010" s="0" t="n">
        <v>2026</v>
      </c>
      <c r="F5010" s="5" t="n">
        <v>163.413889645125</v>
      </c>
      <c r="G5010" s="11" t="n">
        <v>0.16538</v>
      </c>
      <c r="H5010" s="5" t="n">
        <v>27.0253890695107</v>
      </c>
      <c r="I5010" s="5" t="n">
        <v>136.388500575614</v>
      </c>
    </row>
    <row r="5011" customFormat="false" ht="14.25" hidden="false" customHeight="false" outlineLevel="0" collapsed="false">
      <c r="A5011" s="0" t="s">
        <v>109</v>
      </c>
      <c r="B5011" s="0" t="s">
        <v>110</v>
      </c>
      <c r="C5011" s="0" t="s">
        <v>79</v>
      </c>
      <c r="D5011" s="0" t="s">
        <v>210</v>
      </c>
      <c r="E5011" s="0" t="n">
        <v>2027</v>
      </c>
      <c r="F5011" s="5" t="n">
        <v>13.3268697010421</v>
      </c>
      <c r="G5011" s="11" t="n">
        <v>0.16496</v>
      </c>
      <c r="H5011" s="5" t="n">
        <v>2.1984004258839</v>
      </c>
      <c r="I5011" s="5" t="n">
        <v>11.1284692751582</v>
      </c>
    </row>
    <row r="5012" customFormat="false" ht="14.25" hidden="false" customHeight="false" outlineLevel="0" collapsed="false">
      <c r="A5012" s="0" t="s">
        <v>109</v>
      </c>
      <c r="B5012" s="0" t="s">
        <v>110</v>
      </c>
      <c r="C5012" s="0" t="s">
        <v>79</v>
      </c>
      <c r="D5012" s="0" t="s">
        <v>210</v>
      </c>
      <c r="E5012" s="0" t="n">
        <v>2027</v>
      </c>
      <c r="F5012" s="5" t="n">
        <v>31.0144039211482</v>
      </c>
      <c r="G5012" s="11" t="n">
        <v>0.16496</v>
      </c>
      <c r="H5012" s="5" t="n">
        <v>5.11613607083261</v>
      </c>
      <c r="I5012" s="5" t="n">
        <v>25.8982678503156</v>
      </c>
    </row>
    <row r="5013" customFormat="false" ht="14.25" hidden="false" customHeight="false" outlineLevel="0" collapsed="false">
      <c r="A5013" s="0" t="s">
        <v>109</v>
      </c>
      <c r="B5013" s="0" t="s">
        <v>110</v>
      </c>
      <c r="C5013" s="0" t="s">
        <v>79</v>
      </c>
      <c r="D5013" s="0" t="s">
        <v>210</v>
      </c>
      <c r="E5013" s="0" t="n">
        <v>2027</v>
      </c>
      <c r="F5013" s="5" t="n">
        <v>162.080766948411</v>
      </c>
      <c r="G5013" s="11" t="n">
        <v>0.16496</v>
      </c>
      <c r="H5013" s="5" t="n">
        <v>26.7368433158098</v>
      </c>
      <c r="I5013" s="5" t="n">
        <v>135.343923632601</v>
      </c>
    </row>
    <row r="5014" customFormat="false" ht="14.25" hidden="false" customHeight="false" outlineLevel="0" collapsed="false">
      <c r="A5014" s="0" t="s">
        <v>109</v>
      </c>
      <c r="B5014" s="0" t="s">
        <v>110</v>
      </c>
      <c r="C5014" s="0" t="s">
        <v>79</v>
      </c>
      <c r="D5014" s="0" t="s">
        <v>210</v>
      </c>
      <c r="E5014" s="0" t="n">
        <v>2028</v>
      </c>
      <c r="F5014" s="5" t="n">
        <v>13.499618758664</v>
      </c>
      <c r="G5014" s="11" t="n">
        <v>0.16454</v>
      </c>
      <c r="H5014" s="5" t="n">
        <v>2.22122727055058</v>
      </c>
      <c r="I5014" s="5" t="n">
        <v>11.2783914881134</v>
      </c>
    </row>
    <row r="5015" customFormat="false" ht="14.25" hidden="false" customHeight="false" outlineLevel="0" collapsed="false">
      <c r="A5015" s="0" t="s">
        <v>109</v>
      </c>
      <c r="B5015" s="0" t="s">
        <v>110</v>
      </c>
      <c r="C5015" s="0" t="s">
        <v>79</v>
      </c>
      <c r="D5015" s="0" t="s">
        <v>210</v>
      </c>
      <c r="E5015" s="0" t="n">
        <v>2028</v>
      </c>
      <c r="F5015" s="5" t="n">
        <v>32.1860111510703</v>
      </c>
      <c r="G5015" s="11" t="n">
        <v>0.16454</v>
      </c>
      <c r="H5015" s="5" t="n">
        <v>5.2958862747971</v>
      </c>
      <c r="I5015" s="5" t="n">
        <v>26.8901248762732</v>
      </c>
    </row>
    <row r="5016" customFormat="false" ht="14.25" hidden="false" customHeight="false" outlineLevel="0" collapsed="false">
      <c r="A5016" s="0" t="s">
        <v>109</v>
      </c>
      <c r="B5016" s="0" t="s">
        <v>110</v>
      </c>
      <c r="C5016" s="0" t="s">
        <v>79</v>
      </c>
      <c r="D5016" s="0" t="s">
        <v>210</v>
      </c>
      <c r="E5016" s="0" t="n">
        <v>2028</v>
      </c>
      <c r="F5016" s="5" t="n">
        <v>160.396627904681</v>
      </c>
      <c r="G5016" s="11" t="n">
        <v>0.16454</v>
      </c>
      <c r="H5016" s="5" t="n">
        <v>26.3916611554363</v>
      </c>
      <c r="I5016" s="5" t="n">
        <v>134.004966749245</v>
      </c>
    </row>
    <row r="5017" customFormat="false" ht="14.25" hidden="false" customHeight="false" outlineLevel="0" collapsed="false">
      <c r="A5017" s="0" t="s">
        <v>109</v>
      </c>
      <c r="B5017" s="0" t="s">
        <v>110</v>
      </c>
      <c r="C5017" s="0" t="s">
        <v>79</v>
      </c>
      <c r="D5017" s="0" t="s">
        <v>210</v>
      </c>
      <c r="E5017" s="0" t="n">
        <v>2029</v>
      </c>
      <c r="F5017" s="5" t="n">
        <v>13.6387349230761</v>
      </c>
      <c r="G5017" s="11" t="n">
        <v>0.16412</v>
      </c>
      <c r="H5017" s="5" t="n">
        <v>2.23838917557524</v>
      </c>
      <c r="I5017" s="5" t="n">
        <v>11.4003457475008</v>
      </c>
    </row>
    <row r="5018" customFormat="false" ht="14.25" hidden="false" customHeight="false" outlineLevel="0" collapsed="false">
      <c r="A5018" s="0" t="s">
        <v>109</v>
      </c>
      <c r="B5018" s="0" t="s">
        <v>110</v>
      </c>
      <c r="C5018" s="0" t="s">
        <v>79</v>
      </c>
      <c r="D5018" s="0" t="s">
        <v>210</v>
      </c>
      <c r="E5018" s="0" t="n">
        <v>2029</v>
      </c>
      <c r="F5018" s="5" t="n">
        <v>34.1148219657305</v>
      </c>
      <c r="G5018" s="11" t="n">
        <v>0.16412</v>
      </c>
      <c r="H5018" s="5" t="n">
        <v>5.59892458101569</v>
      </c>
      <c r="I5018" s="5" t="n">
        <v>28.5158973847148</v>
      </c>
    </row>
    <row r="5019" customFormat="false" ht="14.25" hidden="false" customHeight="false" outlineLevel="0" collapsed="false">
      <c r="A5019" s="0" t="s">
        <v>109</v>
      </c>
      <c r="B5019" s="0" t="s">
        <v>110</v>
      </c>
      <c r="C5019" s="0" t="s">
        <v>79</v>
      </c>
      <c r="D5019" s="0" t="s">
        <v>210</v>
      </c>
      <c r="E5019" s="0" t="n">
        <v>2029</v>
      </c>
      <c r="F5019" s="5" t="n">
        <v>162.274995925042</v>
      </c>
      <c r="G5019" s="11" t="n">
        <v>0.16412</v>
      </c>
      <c r="H5019" s="5" t="n">
        <v>26.632572331218</v>
      </c>
      <c r="I5019" s="5" t="n">
        <v>135.642423593825</v>
      </c>
    </row>
    <row r="5020" customFormat="false" ht="14.25" hidden="false" customHeight="false" outlineLevel="0" collapsed="false">
      <c r="A5020" s="0" t="s">
        <v>109</v>
      </c>
      <c r="B5020" s="0" t="s">
        <v>110</v>
      </c>
      <c r="C5020" s="0" t="s">
        <v>79</v>
      </c>
      <c r="D5020" s="0" t="s">
        <v>210</v>
      </c>
      <c r="E5020" s="0" t="n">
        <v>2030</v>
      </c>
      <c r="F5020" s="5" t="n">
        <v>13.7469775133033</v>
      </c>
      <c r="G5020" s="11" t="n">
        <v>0.1637</v>
      </c>
      <c r="H5020" s="5" t="n">
        <v>2.25038021892775</v>
      </c>
      <c r="I5020" s="5" t="n">
        <v>11.4965972943756</v>
      </c>
    </row>
    <row r="5021" customFormat="false" ht="14.25" hidden="false" customHeight="false" outlineLevel="0" collapsed="false">
      <c r="A5021" s="0" t="s">
        <v>109</v>
      </c>
      <c r="B5021" s="0" t="s">
        <v>110</v>
      </c>
      <c r="C5021" s="0" t="s">
        <v>79</v>
      </c>
      <c r="D5021" s="0" t="s">
        <v>210</v>
      </c>
      <c r="E5021" s="0" t="n">
        <v>2030</v>
      </c>
      <c r="F5021" s="5" t="n">
        <v>36.019279745831</v>
      </c>
      <c r="G5021" s="11" t="n">
        <v>0.1637</v>
      </c>
      <c r="H5021" s="5" t="n">
        <v>5.89635609439253</v>
      </c>
      <c r="I5021" s="5" t="n">
        <v>30.1229236514384</v>
      </c>
    </row>
    <row r="5022" customFormat="false" ht="14.25" hidden="false" customHeight="false" outlineLevel="0" collapsed="false">
      <c r="A5022" s="0" t="s">
        <v>109</v>
      </c>
      <c r="B5022" s="0" t="s">
        <v>110</v>
      </c>
      <c r="C5022" s="0" t="s">
        <v>79</v>
      </c>
      <c r="D5022" s="0" t="s">
        <v>210</v>
      </c>
      <c r="E5022" s="0" t="n">
        <v>2030</v>
      </c>
      <c r="F5022" s="5" t="n">
        <v>161.921109408245</v>
      </c>
      <c r="G5022" s="11" t="n">
        <v>0.1637</v>
      </c>
      <c r="H5022" s="5" t="n">
        <v>26.5064856101297</v>
      </c>
      <c r="I5022" s="5" t="n">
        <v>135.414623798116</v>
      </c>
    </row>
    <row r="5023" customFormat="false" ht="14.25" hidden="false" customHeight="false" outlineLevel="0" collapsed="false">
      <c r="A5023" s="0" t="s">
        <v>109</v>
      </c>
      <c r="B5023" s="0" t="s">
        <v>110</v>
      </c>
      <c r="C5023" s="0" t="s">
        <v>79</v>
      </c>
      <c r="D5023" s="0" t="s">
        <v>210</v>
      </c>
      <c r="E5023" s="0" t="n">
        <v>2031</v>
      </c>
      <c r="F5023" s="5" t="n">
        <v>13.7439574633379</v>
      </c>
      <c r="G5023" s="11" t="n">
        <v>0.16386</v>
      </c>
      <c r="H5023" s="5" t="n">
        <v>2.25208486994254</v>
      </c>
      <c r="I5023" s="5" t="n">
        <v>11.4918725933953</v>
      </c>
    </row>
    <row r="5024" customFormat="false" ht="14.25" hidden="false" customHeight="false" outlineLevel="0" collapsed="false">
      <c r="A5024" s="0" t="s">
        <v>109</v>
      </c>
      <c r="B5024" s="0" t="s">
        <v>110</v>
      </c>
      <c r="C5024" s="0" t="s">
        <v>79</v>
      </c>
      <c r="D5024" s="0" t="s">
        <v>210</v>
      </c>
      <c r="E5024" s="0" t="n">
        <v>2031</v>
      </c>
      <c r="F5024" s="5" t="n">
        <v>38.0816507278474</v>
      </c>
      <c r="G5024" s="11" t="n">
        <v>0.16386</v>
      </c>
      <c r="H5024" s="5" t="n">
        <v>6.24005928826508</v>
      </c>
      <c r="I5024" s="5" t="n">
        <v>31.8415914395823</v>
      </c>
    </row>
    <row r="5025" customFormat="false" ht="14.25" hidden="false" customHeight="false" outlineLevel="0" collapsed="false">
      <c r="A5025" s="0" t="s">
        <v>109</v>
      </c>
      <c r="B5025" s="0" t="s">
        <v>110</v>
      </c>
      <c r="C5025" s="0" t="s">
        <v>79</v>
      </c>
      <c r="D5025" s="0" t="s">
        <v>210</v>
      </c>
      <c r="E5025" s="0" t="n">
        <v>2031</v>
      </c>
      <c r="F5025" s="5" t="n">
        <v>167.278139176198</v>
      </c>
      <c r="G5025" s="11" t="n">
        <v>0.16386</v>
      </c>
      <c r="H5025" s="5" t="n">
        <v>27.4101958854118</v>
      </c>
      <c r="I5025" s="5" t="n">
        <v>139.867943290786</v>
      </c>
    </row>
    <row r="5026" customFormat="false" ht="14.25" hidden="false" customHeight="false" outlineLevel="0" collapsed="false">
      <c r="A5026" s="0" t="s">
        <v>109</v>
      </c>
      <c r="B5026" s="0" t="s">
        <v>110</v>
      </c>
      <c r="C5026" s="0" t="s">
        <v>79</v>
      </c>
      <c r="D5026" s="0" t="s">
        <v>210</v>
      </c>
      <c r="E5026" s="0" t="n">
        <v>2032</v>
      </c>
      <c r="F5026" s="5" t="n">
        <v>13.9410120680626</v>
      </c>
      <c r="G5026" s="11" t="n">
        <v>0.16402</v>
      </c>
      <c r="H5026" s="5" t="n">
        <v>2.28660479940362</v>
      </c>
      <c r="I5026" s="5" t="n">
        <v>11.654407268659</v>
      </c>
    </row>
    <row r="5027" customFormat="false" ht="14.25" hidden="false" customHeight="false" outlineLevel="0" collapsed="false">
      <c r="A5027" s="0" t="s">
        <v>109</v>
      </c>
      <c r="B5027" s="0" t="s">
        <v>110</v>
      </c>
      <c r="C5027" s="0" t="s">
        <v>79</v>
      </c>
      <c r="D5027" s="0" t="s">
        <v>210</v>
      </c>
      <c r="E5027" s="0" t="n">
        <v>2032</v>
      </c>
      <c r="F5027" s="5" t="n">
        <v>40.4402989671405</v>
      </c>
      <c r="G5027" s="11" t="n">
        <v>0.16402</v>
      </c>
      <c r="H5027" s="5" t="n">
        <v>6.63301783659039</v>
      </c>
      <c r="I5027" s="5" t="n">
        <v>33.8072811305501</v>
      </c>
    </row>
    <row r="5028" customFormat="false" ht="14.25" hidden="false" customHeight="false" outlineLevel="0" collapsed="false">
      <c r="A5028" s="0" t="s">
        <v>109</v>
      </c>
      <c r="B5028" s="0" t="s">
        <v>110</v>
      </c>
      <c r="C5028" s="0" t="s">
        <v>79</v>
      </c>
      <c r="D5028" s="0" t="s">
        <v>210</v>
      </c>
      <c r="E5028" s="0" t="n">
        <v>2032</v>
      </c>
      <c r="F5028" s="5" t="n">
        <v>173.88739368487</v>
      </c>
      <c r="G5028" s="11" t="n">
        <v>0.16402</v>
      </c>
      <c r="H5028" s="5" t="n">
        <v>28.5210103121924</v>
      </c>
      <c r="I5028" s="5" t="n">
        <v>145.366383372678</v>
      </c>
    </row>
    <row r="5029" customFormat="false" ht="14.25" hidden="false" customHeight="false" outlineLevel="0" collapsed="false">
      <c r="A5029" s="0" t="s">
        <v>109</v>
      </c>
      <c r="B5029" s="0" t="s">
        <v>110</v>
      </c>
      <c r="C5029" s="0" t="s">
        <v>79</v>
      </c>
      <c r="D5029" s="0" t="s">
        <v>210</v>
      </c>
      <c r="E5029" s="0" t="n">
        <v>2033</v>
      </c>
      <c r="F5029" s="5" t="n">
        <v>14.1539720267384</v>
      </c>
      <c r="G5029" s="11" t="n">
        <v>0.16418</v>
      </c>
      <c r="H5029" s="5" t="n">
        <v>2.32379912734991</v>
      </c>
      <c r="I5029" s="5" t="n">
        <v>11.8301728993885</v>
      </c>
    </row>
    <row r="5030" customFormat="false" ht="14.25" hidden="false" customHeight="false" outlineLevel="0" collapsed="false">
      <c r="A5030" s="0" t="s">
        <v>109</v>
      </c>
      <c r="B5030" s="0" t="s">
        <v>110</v>
      </c>
      <c r="C5030" s="0" t="s">
        <v>79</v>
      </c>
      <c r="D5030" s="0" t="s">
        <v>210</v>
      </c>
      <c r="E5030" s="0" t="n">
        <v>2033</v>
      </c>
      <c r="F5030" s="5" t="n">
        <v>42.9566602449992</v>
      </c>
      <c r="G5030" s="11" t="n">
        <v>0.16418</v>
      </c>
      <c r="H5030" s="5" t="n">
        <v>7.05262447902396</v>
      </c>
      <c r="I5030" s="5" t="n">
        <v>35.9040357659752</v>
      </c>
    </row>
    <row r="5031" customFormat="false" ht="14.25" hidden="false" customHeight="false" outlineLevel="0" collapsed="false">
      <c r="A5031" s="0" t="s">
        <v>109</v>
      </c>
      <c r="B5031" s="0" t="s">
        <v>110</v>
      </c>
      <c r="C5031" s="0" t="s">
        <v>79</v>
      </c>
      <c r="D5031" s="0" t="s">
        <v>210</v>
      </c>
      <c r="E5031" s="0" t="n">
        <v>2033</v>
      </c>
      <c r="F5031" s="5" t="n">
        <v>181.39091830636</v>
      </c>
      <c r="G5031" s="11" t="n">
        <v>0.16418</v>
      </c>
      <c r="H5031" s="5" t="n">
        <v>29.7807609675382</v>
      </c>
      <c r="I5031" s="5" t="n">
        <v>151.610157338822</v>
      </c>
    </row>
    <row r="5032" customFormat="false" ht="14.25" hidden="false" customHeight="false" outlineLevel="0" collapsed="false">
      <c r="A5032" s="0" t="s">
        <v>109</v>
      </c>
      <c r="B5032" s="0" t="s">
        <v>110</v>
      </c>
      <c r="C5032" s="0" t="s">
        <v>79</v>
      </c>
      <c r="D5032" s="0" t="s">
        <v>210</v>
      </c>
      <c r="E5032" s="0" t="n">
        <v>2034</v>
      </c>
      <c r="F5032" s="5" t="n">
        <v>14.3438262068323</v>
      </c>
      <c r="G5032" s="11" t="n">
        <v>0.16434</v>
      </c>
      <c r="H5032" s="5" t="n">
        <v>2.35726439883082</v>
      </c>
      <c r="I5032" s="5" t="n">
        <v>11.9865618080015</v>
      </c>
    </row>
    <row r="5033" customFormat="false" ht="14.25" hidden="false" customHeight="false" outlineLevel="0" collapsed="false">
      <c r="A5033" s="0" t="s">
        <v>109</v>
      </c>
      <c r="B5033" s="0" t="s">
        <v>110</v>
      </c>
      <c r="C5033" s="0" t="s">
        <v>79</v>
      </c>
      <c r="D5033" s="0" t="s">
        <v>210</v>
      </c>
      <c r="E5033" s="0" t="n">
        <v>2034</v>
      </c>
      <c r="F5033" s="5" t="n">
        <v>45.4613625977577</v>
      </c>
      <c r="G5033" s="11" t="n">
        <v>0.16434</v>
      </c>
      <c r="H5033" s="5" t="n">
        <v>7.4711203293155</v>
      </c>
      <c r="I5033" s="5" t="n">
        <v>37.9902422684422</v>
      </c>
    </row>
    <row r="5034" customFormat="false" ht="14.25" hidden="false" customHeight="false" outlineLevel="0" collapsed="false">
      <c r="A5034" s="0" t="s">
        <v>109</v>
      </c>
      <c r="B5034" s="0" t="s">
        <v>110</v>
      </c>
      <c r="C5034" s="0" t="s">
        <v>79</v>
      </c>
      <c r="D5034" s="0" t="s">
        <v>210</v>
      </c>
      <c r="E5034" s="0" t="n">
        <v>2034</v>
      </c>
      <c r="F5034" s="5" t="n">
        <v>188.933298500599</v>
      </c>
      <c r="G5034" s="11" t="n">
        <v>0.16434</v>
      </c>
      <c r="H5034" s="5" t="n">
        <v>31.0492982755884</v>
      </c>
      <c r="I5034" s="5" t="n">
        <v>157.884000225011</v>
      </c>
    </row>
    <row r="5035" customFormat="false" ht="14.25" hidden="false" customHeight="false" outlineLevel="0" collapsed="false">
      <c r="A5035" s="0" t="s">
        <v>109</v>
      </c>
      <c r="B5035" s="0" t="s">
        <v>110</v>
      </c>
      <c r="C5035" s="0" t="s">
        <v>79</v>
      </c>
      <c r="D5035" s="0" t="s">
        <v>210</v>
      </c>
      <c r="E5035" s="0" t="n">
        <v>2035</v>
      </c>
      <c r="F5035" s="5" t="n">
        <v>14.5604151102158</v>
      </c>
      <c r="G5035" s="11" t="n">
        <v>0.1645</v>
      </c>
      <c r="H5035" s="5" t="n">
        <v>2.39518828563049</v>
      </c>
      <c r="I5035" s="5" t="n">
        <v>12.1652268245853</v>
      </c>
    </row>
    <row r="5036" customFormat="false" ht="14.25" hidden="false" customHeight="false" outlineLevel="0" collapsed="false">
      <c r="A5036" s="0" t="s">
        <v>109</v>
      </c>
      <c r="B5036" s="0" t="s">
        <v>110</v>
      </c>
      <c r="C5036" s="0" t="s">
        <v>79</v>
      </c>
      <c r="D5036" s="0" t="s">
        <v>210</v>
      </c>
      <c r="E5036" s="0" t="n">
        <v>2035</v>
      </c>
      <c r="F5036" s="5" t="n">
        <v>48.1756771468164</v>
      </c>
      <c r="G5036" s="11" t="n">
        <v>0.1645</v>
      </c>
      <c r="H5036" s="5" t="n">
        <v>7.9248988906513</v>
      </c>
      <c r="I5036" s="5" t="n">
        <v>40.2507782561651</v>
      </c>
    </row>
    <row r="5037" customFormat="false" ht="14.25" hidden="false" customHeight="false" outlineLevel="0" collapsed="false">
      <c r="A5037" s="0" t="s">
        <v>109</v>
      </c>
      <c r="B5037" s="0" t="s">
        <v>110</v>
      </c>
      <c r="C5037" s="0" t="s">
        <v>79</v>
      </c>
      <c r="D5037" s="0" t="s">
        <v>210</v>
      </c>
      <c r="E5037" s="0" t="n">
        <v>2035</v>
      </c>
      <c r="F5037" s="5" t="n">
        <v>198.210068000702</v>
      </c>
      <c r="G5037" s="11" t="n">
        <v>0.1645</v>
      </c>
      <c r="H5037" s="5" t="n">
        <v>32.6055561861154</v>
      </c>
      <c r="I5037" s="5" t="n">
        <v>165.604511814586</v>
      </c>
    </row>
    <row r="5038" customFormat="false" ht="14.25" hidden="false" customHeight="false" outlineLevel="0" collapsed="false">
      <c r="A5038" s="0" t="s">
        <v>109</v>
      </c>
      <c r="B5038" s="0" t="s">
        <v>110</v>
      </c>
      <c r="C5038" s="0" t="s">
        <v>79</v>
      </c>
      <c r="D5038" s="0" t="s">
        <v>210</v>
      </c>
      <c r="E5038" s="0" t="n">
        <v>2036</v>
      </c>
      <c r="F5038" s="5" t="n">
        <v>14.6235454695388</v>
      </c>
      <c r="G5038" s="11" t="n">
        <v>0.16548</v>
      </c>
      <c r="H5038" s="5" t="n">
        <v>2.41990430429929</v>
      </c>
      <c r="I5038" s="5" t="n">
        <v>12.2036411652396</v>
      </c>
    </row>
    <row r="5039" customFormat="false" ht="14.25" hidden="false" customHeight="false" outlineLevel="0" collapsed="false">
      <c r="A5039" s="0" t="s">
        <v>109</v>
      </c>
      <c r="B5039" s="0" t="s">
        <v>110</v>
      </c>
      <c r="C5039" s="0" t="s">
        <v>79</v>
      </c>
      <c r="D5039" s="0" t="s">
        <v>210</v>
      </c>
      <c r="E5039" s="0" t="n">
        <v>2036</v>
      </c>
      <c r="F5039" s="5" t="n">
        <v>50.312546634461</v>
      </c>
      <c r="G5039" s="11" t="n">
        <v>0.16548</v>
      </c>
      <c r="H5039" s="5" t="n">
        <v>8.32572021707061</v>
      </c>
      <c r="I5039" s="5" t="n">
        <v>41.9868264173904</v>
      </c>
    </row>
    <row r="5040" customFormat="false" ht="14.25" hidden="false" customHeight="false" outlineLevel="0" collapsed="false">
      <c r="A5040" s="0" t="s">
        <v>109</v>
      </c>
      <c r="B5040" s="0" t="s">
        <v>110</v>
      </c>
      <c r="C5040" s="0" t="s">
        <v>79</v>
      </c>
      <c r="D5040" s="0" t="s">
        <v>210</v>
      </c>
      <c r="E5040" s="0" t="n">
        <v>2036</v>
      </c>
      <c r="F5040" s="5" t="n">
        <v>203.295400595454</v>
      </c>
      <c r="G5040" s="11" t="n">
        <v>0.16548</v>
      </c>
      <c r="H5040" s="5" t="n">
        <v>33.6413228905358</v>
      </c>
      <c r="I5040" s="5" t="n">
        <v>169.654077704918</v>
      </c>
    </row>
    <row r="5041" customFormat="false" ht="14.25" hidden="false" customHeight="false" outlineLevel="0" collapsed="false">
      <c r="A5041" s="0" t="s">
        <v>109</v>
      </c>
      <c r="B5041" s="0" t="s">
        <v>110</v>
      </c>
      <c r="C5041" s="0" t="s">
        <v>79</v>
      </c>
      <c r="D5041" s="0" t="s">
        <v>210</v>
      </c>
      <c r="E5041" s="0" t="n">
        <v>2037</v>
      </c>
      <c r="F5041" s="5" t="n">
        <v>14.7144203322817</v>
      </c>
      <c r="G5041" s="11" t="n">
        <v>0.16646</v>
      </c>
      <c r="H5041" s="5" t="n">
        <v>2.44936240851162</v>
      </c>
      <c r="I5041" s="5" t="n">
        <v>12.2650579237701</v>
      </c>
    </row>
    <row r="5042" customFormat="false" ht="14.25" hidden="false" customHeight="false" outlineLevel="0" collapsed="false">
      <c r="A5042" s="0" t="s">
        <v>109</v>
      </c>
      <c r="B5042" s="0" t="s">
        <v>110</v>
      </c>
      <c r="C5042" s="0" t="s">
        <v>79</v>
      </c>
      <c r="D5042" s="0" t="s">
        <v>210</v>
      </c>
      <c r="E5042" s="0" t="n">
        <v>2037</v>
      </c>
      <c r="F5042" s="5" t="n">
        <v>52.582296841617</v>
      </c>
      <c r="G5042" s="11" t="n">
        <v>0.16646</v>
      </c>
      <c r="H5042" s="5" t="n">
        <v>8.75284913225557</v>
      </c>
      <c r="I5042" s="5" t="n">
        <v>43.8294477093615</v>
      </c>
    </row>
    <row r="5043" customFormat="false" ht="14.25" hidden="false" customHeight="false" outlineLevel="0" collapsed="false">
      <c r="A5043" s="0" t="s">
        <v>109</v>
      </c>
      <c r="B5043" s="0" t="s">
        <v>110</v>
      </c>
      <c r="C5043" s="0" t="s">
        <v>79</v>
      </c>
      <c r="D5043" s="0" t="s">
        <v>210</v>
      </c>
      <c r="E5043" s="0" t="n">
        <v>2037</v>
      </c>
      <c r="F5043" s="5" t="n">
        <v>209.576474149645</v>
      </c>
      <c r="G5043" s="11" t="n">
        <v>0.16646</v>
      </c>
      <c r="H5043" s="5" t="n">
        <v>34.8860998869498</v>
      </c>
      <c r="I5043" s="5" t="n">
        <v>174.690374262695</v>
      </c>
    </row>
    <row r="5044" customFormat="false" ht="14.25" hidden="false" customHeight="false" outlineLevel="0" collapsed="false">
      <c r="A5044" s="0" t="s">
        <v>109</v>
      </c>
      <c r="B5044" s="0" t="s">
        <v>110</v>
      </c>
      <c r="C5044" s="0" t="s">
        <v>79</v>
      </c>
      <c r="D5044" s="0" t="s">
        <v>210</v>
      </c>
      <c r="E5044" s="0" t="n">
        <v>2038</v>
      </c>
      <c r="F5044" s="5" t="n">
        <v>14.8120031437964</v>
      </c>
      <c r="G5044" s="11" t="n">
        <v>0.16744</v>
      </c>
      <c r="H5044" s="5" t="n">
        <v>2.48012180639727</v>
      </c>
      <c r="I5044" s="5" t="n">
        <v>12.3318813373992</v>
      </c>
    </row>
    <row r="5045" customFormat="false" ht="14.25" hidden="false" customHeight="false" outlineLevel="0" collapsed="false">
      <c r="A5045" s="0" t="s">
        <v>109</v>
      </c>
      <c r="B5045" s="0" t="s">
        <v>110</v>
      </c>
      <c r="C5045" s="0" t="s">
        <v>79</v>
      </c>
      <c r="D5045" s="0" t="s">
        <v>210</v>
      </c>
      <c r="E5045" s="0" t="n">
        <v>2038</v>
      </c>
      <c r="F5045" s="5" t="n">
        <v>54.9520095614006</v>
      </c>
      <c r="G5045" s="11" t="n">
        <v>0.16744</v>
      </c>
      <c r="H5045" s="5" t="n">
        <v>9.20116448096092</v>
      </c>
      <c r="I5045" s="5" t="n">
        <v>45.7508450804397</v>
      </c>
    </row>
    <row r="5046" customFormat="false" ht="14.25" hidden="false" customHeight="false" outlineLevel="0" collapsed="false">
      <c r="A5046" s="0" t="s">
        <v>109</v>
      </c>
      <c r="B5046" s="0" t="s">
        <v>110</v>
      </c>
      <c r="C5046" s="0" t="s">
        <v>79</v>
      </c>
      <c r="D5046" s="0" t="s">
        <v>210</v>
      </c>
      <c r="E5046" s="0" t="n">
        <v>2038</v>
      </c>
      <c r="F5046" s="5" t="n">
        <v>215.574691544785</v>
      </c>
      <c r="G5046" s="11" t="n">
        <v>0.16744</v>
      </c>
      <c r="H5046" s="5" t="n">
        <v>36.0958263522588</v>
      </c>
      <c r="I5046" s="5" t="n">
        <v>179.478865192526</v>
      </c>
    </row>
    <row r="5047" customFormat="false" ht="14.25" hidden="false" customHeight="false" outlineLevel="0" collapsed="false">
      <c r="A5047" s="0" t="s">
        <v>109</v>
      </c>
      <c r="B5047" s="0" t="s">
        <v>110</v>
      </c>
      <c r="C5047" s="0" t="s">
        <v>79</v>
      </c>
      <c r="D5047" s="0" t="s">
        <v>210</v>
      </c>
      <c r="E5047" s="0" t="n">
        <v>2039</v>
      </c>
      <c r="F5047" s="5" t="n">
        <v>14.8993997046575</v>
      </c>
      <c r="G5047" s="11" t="n">
        <v>0.16842</v>
      </c>
      <c r="H5047" s="5" t="n">
        <v>2.50935689825842</v>
      </c>
      <c r="I5047" s="5" t="n">
        <v>12.3900428063991</v>
      </c>
    </row>
    <row r="5048" customFormat="false" ht="14.25" hidden="false" customHeight="false" outlineLevel="0" collapsed="false">
      <c r="A5048" s="0" t="s">
        <v>109</v>
      </c>
      <c r="B5048" s="0" t="s">
        <v>110</v>
      </c>
      <c r="C5048" s="0" t="s">
        <v>79</v>
      </c>
      <c r="D5048" s="0" t="s">
        <v>210</v>
      </c>
      <c r="E5048" s="0" t="n">
        <v>2039</v>
      </c>
      <c r="F5048" s="5" t="n">
        <v>57.6678539185346</v>
      </c>
      <c r="G5048" s="11" t="n">
        <v>0.16842</v>
      </c>
      <c r="H5048" s="5" t="n">
        <v>9.7124199569596</v>
      </c>
      <c r="I5048" s="5" t="n">
        <v>47.955433961575</v>
      </c>
    </row>
    <row r="5049" customFormat="false" ht="14.25" hidden="false" customHeight="false" outlineLevel="0" collapsed="false">
      <c r="A5049" s="0" t="s">
        <v>109</v>
      </c>
      <c r="B5049" s="0" t="s">
        <v>110</v>
      </c>
      <c r="C5049" s="0" t="s">
        <v>79</v>
      </c>
      <c r="D5049" s="0" t="s">
        <v>210</v>
      </c>
      <c r="E5049" s="0" t="n">
        <v>2039</v>
      </c>
      <c r="F5049" s="5" t="n">
        <v>221.374278056232</v>
      </c>
      <c r="G5049" s="11" t="n">
        <v>0.16842</v>
      </c>
      <c r="H5049" s="5" t="n">
        <v>37.2838559102305</v>
      </c>
      <c r="I5049" s="5" t="n">
        <v>184.090422146001</v>
      </c>
    </row>
    <row r="5050" customFormat="false" ht="14.25" hidden="false" customHeight="false" outlineLevel="0" collapsed="false">
      <c r="A5050" s="0" t="s">
        <v>109</v>
      </c>
      <c r="B5050" s="0" t="s">
        <v>110</v>
      </c>
      <c r="C5050" s="0" t="s">
        <v>79</v>
      </c>
      <c r="D5050" s="0" t="s">
        <v>210</v>
      </c>
      <c r="E5050" s="0" t="n">
        <v>2040</v>
      </c>
      <c r="F5050" s="5" t="n">
        <v>14.9198234228756</v>
      </c>
      <c r="G5050" s="11" t="n">
        <v>0.1694</v>
      </c>
      <c r="H5050" s="5" t="n">
        <v>2.52741808783513</v>
      </c>
      <c r="I5050" s="5" t="n">
        <v>12.3924053350405</v>
      </c>
    </row>
    <row r="5051" customFormat="false" ht="14.25" hidden="false" customHeight="false" outlineLevel="0" collapsed="false">
      <c r="A5051" s="0" t="s">
        <v>109</v>
      </c>
      <c r="B5051" s="0" t="s">
        <v>110</v>
      </c>
      <c r="C5051" s="0" t="s">
        <v>79</v>
      </c>
      <c r="D5051" s="0" t="s">
        <v>210</v>
      </c>
      <c r="E5051" s="0" t="n">
        <v>2040</v>
      </c>
      <c r="F5051" s="5" t="n">
        <v>60.3224546192103</v>
      </c>
      <c r="G5051" s="11" t="n">
        <v>0.1694</v>
      </c>
      <c r="H5051" s="5" t="n">
        <v>10.2186238124942</v>
      </c>
      <c r="I5051" s="5" t="n">
        <v>50.1038308067161</v>
      </c>
    </row>
    <row r="5052" customFormat="false" ht="14.25" hidden="false" customHeight="false" outlineLevel="0" collapsed="false">
      <c r="A5052" s="0" t="s">
        <v>109</v>
      </c>
      <c r="B5052" s="0" t="s">
        <v>110</v>
      </c>
      <c r="C5052" s="0" t="s">
        <v>79</v>
      </c>
      <c r="D5052" s="0" t="s">
        <v>210</v>
      </c>
      <c r="E5052" s="0" t="n">
        <v>2040</v>
      </c>
      <c r="F5052" s="5" t="n">
        <v>226.474959890864</v>
      </c>
      <c r="G5052" s="11" t="n">
        <v>0.1694</v>
      </c>
      <c r="H5052" s="5" t="n">
        <v>38.3648582055124</v>
      </c>
      <c r="I5052" s="5" t="n">
        <v>188.110101685352</v>
      </c>
    </row>
    <row r="5053" customFormat="false" ht="14.25" hidden="false" customHeight="false" outlineLevel="0" collapsed="false">
      <c r="A5053" s="0" t="s">
        <v>109</v>
      </c>
      <c r="B5053" s="0" t="s">
        <v>110</v>
      </c>
      <c r="C5053" s="0" t="s">
        <v>84</v>
      </c>
      <c r="D5053" s="0" t="s">
        <v>212</v>
      </c>
      <c r="E5053" s="0" t="n">
        <v>2024</v>
      </c>
      <c r="F5053" s="5" t="n">
        <v>0</v>
      </c>
      <c r="G5053" s="11" t="n">
        <v>0.091111</v>
      </c>
      <c r="H5053" s="5" t="n">
        <v>0</v>
      </c>
      <c r="I5053" s="5" t="n">
        <v>0</v>
      </c>
    </row>
    <row r="5054" customFormat="false" ht="14.25" hidden="false" customHeight="false" outlineLevel="0" collapsed="false">
      <c r="A5054" s="0" t="s">
        <v>109</v>
      </c>
      <c r="B5054" s="0" t="s">
        <v>110</v>
      </c>
      <c r="C5054" s="0" t="s">
        <v>84</v>
      </c>
      <c r="D5054" s="0" t="s">
        <v>212</v>
      </c>
      <c r="E5054" s="0" t="n">
        <v>2025</v>
      </c>
      <c r="F5054" s="5" t="n">
        <v>0.000978599648814009</v>
      </c>
      <c r="G5054" s="11" t="n">
        <v>0.091111</v>
      </c>
      <c r="H5054" s="5" t="n">
        <v>8.91611926030932E-005</v>
      </c>
      <c r="I5054" s="5" t="n">
        <v>0.000889438456210916</v>
      </c>
    </row>
    <row r="5055" customFormat="false" ht="14.25" hidden="false" customHeight="false" outlineLevel="0" collapsed="false">
      <c r="A5055" s="0" t="s">
        <v>109</v>
      </c>
      <c r="B5055" s="0" t="s">
        <v>110</v>
      </c>
      <c r="C5055" s="0" t="s">
        <v>84</v>
      </c>
      <c r="D5055" s="0" t="s">
        <v>212</v>
      </c>
      <c r="E5055" s="0" t="n">
        <v>2026</v>
      </c>
      <c r="F5055" s="5" t="n">
        <v>0.000876977301314802</v>
      </c>
      <c r="G5055" s="11" t="n">
        <v>0.1000912</v>
      </c>
      <c r="H5055" s="5" t="n">
        <v>8.77777104613601E-005</v>
      </c>
      <c r="I5055" s="5" t="n">
        <v>0.000789199590853442</v>
      </c>
    </row>
    <row r="5056" customFormat="false" ht="14.25" hidden="false" customHeight="false" outlineLevel="0" collapsed="false">
      <c r="A5056" s="0" t="s">
        <v>109</v>
      </c>
      <c r="B5056" s="0" t="s">
        <v>110</v>
      </c>
      <c r="C5056" s="0" t="s">
        <v>84</v>
      </c>
      <c r="D5056" s="0" t="s">
        <v>212</v>
      </c>
      <c r="E5056" s="0" t="n">
        <v>2027</v>
      </c>
      <c r="F5056" s="5" t="n">
        <v>0.00143919894759534</v>
      </c>
      <c r="G5056" s="11" t="n">
        <v>0.1090714</v>
      </c>
      <c r="H5056" s="5" t="n">
        <v>0.000156975444092751</v>
      </c>
      <c r="I5056" s="5" t="n">
        <v>0.00128222350350259</v>
      </c>
    </row>
    <row r="5057" customFormat="false" ht="14.25" hidden="false" customHeight="false" outlineLevel="0" collapsed="false">
      <c r="A5057" s="0" t="s">
        <v>109</v>
      </c>
      <c r="B5057" s="0" t="s">
        <v>110</v>
      </c>
      <c r="C5057" s="0" t="s">
        <v>84</v>
      </c>
      <c r="D5057" s="0" t="s">
        <v>212</v>
      </c>
      <c r="E5057" s="0" t="n">
        <v>2028</v>
      </c>
      <c r="F5057" s="5" t="n">
        <v>0.00148828727592215</v>
      </c>
      <c r="G5057" s="11" t="n">
        <v>0.1180516</v>
      </c>
      <c r="H5057" s="5" t="n">
        <v>0.000175694694182252</v>
      </c>
      <c r="I5057" s="5" t="n">
        <v>0.0013125925817399</v>
      </c>
    </row>
    <row r="5058" customFormat="false" ht="14.25" hidden="false" customHeight="false" outlineLevel="0" collapsed="false">
      <c r="A5058" s="0" t="s">
        <v>109</v>
      </c>
      <c r="B5058" s="0" t="s">
        <v>110</v>
      </c>
      <c r="C5058" s="0" t="s">
        <v>84</v>
      </c>
      <c r="D5058" s="0" t="s">
        <v>212</v>
      </c>
      <c r="E5058" s="0" t="n">
        <v>2029</v>
      </c>
      <c r="F5058" s="5" t="n">
        <v>0.00289988069433105</v>
      </c>
      <c r="G5058" s="11" t="n">
        <v>0.1270318</v>
      </c>
      <c r="H5058" s="5" t="n">
        <v>0.000368377064386123</v>
      </c>
      <c r="I5058" s="5" t="n">
        <v>0.00253150362994492</v>
      </c>
    </row>
    <row r="5059" customFormat="false" ht="14.25" hidden="false" customHeight="false" outlineLevel="0" collapsed="false">
      <c r="A5059" s="0" t="s">
        <v>109</v>
      </c>
      <c r="B5059" s="0" t="s">
        <v>110</v>
      </c>
      <c r="C5059" s="0" t="s">
        <v>84</v>
      </c>
      <c r="D5059" s="0" t="s">
        <v>212</v>
      </c>
      <c r="E5059" s="0" t="n">
        <v>2030</v>
      </c>
      <c r="F5059" s="5" t="n">
        <v>0.00380033811497878</v>
      </c>
      <c r="G5059" s="11" t="n">
        <v>0.136012</v>
      </c>
      <c r="H5059" s="5" t="n">
        <v>0.000516891587694493</v>
      </c>
      <c r="I5059" s="5" t="n">
        <v>0.00328344652728428</v>
      </c>
    </row>
    <row r="5060" customFormat="false" ht="14.25" hidden="false" customHeight="false" outlineLevel="0" collapsed="false">
      <c r="A5060" s="0" t="s">
        <v>109</v>
      </c>
      <c r="B5060" s="0" t="s">
        <v>110</v>
      </c>
      <c r="C5060" s="0" t="s">
        <v>84</v>
      </c>
      <c r="D5060" s="0" t="s">
        <v>212</v>
      </c>
      <c r="E5060" s="0" t="n">
        <v>2031</v>
      </c>
      <c r="F5060" s="5" t="n">
        <v>0.00523490566597311</v>
      </c>
      <c r="G5060" s="11" t="n">
        <v>0.1400202</v>
      </c>
      <c r="H5060" s="5" t="n">
        <v>0.000732992538330689</v>
      </c>
      <c r="I5060" s="5" t="n">
        <v>0.00450191312764243</v>
      </c>
    </row>
    <row r="5061" customFormat="false" ht="14.25" hidden="false" customHeight="false" outlineLevel="0" collapsed="false">
      <c r="A5061" s="0" t="s">
        <v>109</v>
      </c>
      <c r="B5061" s="0" t="s">
        <v>110</v>
      </c>
      <c r="C5061" s="0" t="s">
        <v>84</v>
      </c>
      <c r="D5061" s="0" t="s">
        <v>212</v>
      </c>
      <c r="E5061" s="0" t="n">
        <v>2032</v>
      </c>
      <c r="F5061" s="5" t="n">
        <v>0.00675344610879468</v>
      </c>
      <c r="G5061" s="11" t="n">
        <v>0.1440284</v>
      </c>
      <c r="H5061" s="5" t="n">
        <v>0.000972688037535924</v>
      </c>
      <c r="I5061" s="5" t="n">
        <v>0.00578075807125876</v>
      </c>
    </row>
    <row r="5062" customFormat="false" ht="14.25" hidden="false" customHeight="false" outlineLevel="0" collapsed="false">
      <c r="A5062" s="0" t="s">
        <v>109</v>
      </c>
      <c r="B5062" s="0" t="s">
        <v>110</v>
      </c>
      <c r="C5062" s="0" t="s">
        <v>84</v>
      </c>
      <c r="D5062" s="0" t="s">
        <v>212</v>
      </c>
      <c r="E5062" s="0" t="n">
        <v>2033</v>
      </c>
      <c r="F5062" s="5" t="n">
        <v>0.00997795252631081</v>
      </c>
      <c r="G5062" s="11" t="n">
        <v>0.1480366</v>
      </c>
      <c r="H5062" s="5" t="n">
        <v>0.00147710216695646</v>
      </c>
      <c r="I5062" s="5" t="n">
        <v>0.00850085035935435</v>
      </c>
    </row>
    <row r="5063" customFormat="false" ht="14.25" hidden="false" customHeight="false" outlineLevel="0" collapsed="false">
      <c r="A5063" s="0" t="s">
        <v>109</v>
      </c>
      <c r="B5063" s="0" t="s">
        <v>110</v>
      </c>
      <c r="C5063" s="0" t="s">
        <v>84</v>
      </c>
      <c r="D5063" s="0" t="s">
        <v>212</v>
      </c>
      <c r="E5063" s="0" t="n">
        <v>2034</v>
      </c>
      <c r="F5063" s="5" t="n">
        <v>0.0123874920196248</v>
      </c>
      <c r="G5063" s="11" t="n">
        <v>0.1520448</v>
      </c>
      <c r="H5063" s="5" t="n">
        <v>0.00188345374662545</v>
      </c>
      <c r="I5063" s="5" t="n">
        <v>0.0105040382729994</v>
      </c>
    </row>
    <row r="5064" customFormat="false" ht="14.25" hidden="false" customHeight="false" outlineLevel="0" collapsed="false">
      <c r="A5064" s="0" t="s">
        <v>109</v>
      </c>
      <c r="B5064" s="0" t="s">
        <v>110</v>
      </c>
      <c r="C5064" s="0" t="s">
        <v>84</v>
      </c>
      <c r="D5064" s="0" t="s">
        <v>212</v>
      </c>
      <c r="E5064" s="0" t="n">
        <v>2035</v>
      </c>
      <c r="F5064" s="5" t="n">
        <v>0.0169447606056728</v>
      </c>
      <c r="G5064" s="11" t="n">
        <v>0.156053</v>
      </c>
      <c r="H5064" s="5" t="n">
        <v>0.00264428072679706</v>
      </c>
      <c r="I5064" s="5" t="n">
        <v>0.0143004798788758</v>
      </c>
    </row>
    <row r="5065" customFormat="false" ht="14.25" hidden="false" customHeight="false" outlineLevel="0" collapsed="false">
      <c r="A5065" s="0" t="s">
        <v>109</v>
      </c>
      <c r="B5065" s="0" t="s">
        <v>110</v>
      </c>
      <c r="C5065" s="0" t="s">
        <v>84</v>
      </c>
      <c r="D5065" s="0" t="s">
        <v>212</v>
      </c>
      <c r="E5065" s="0" t="n">
        <v>2036</v>
      </c>
      <c r="F5065" s="5" t="n">
        <v>0.0224515902289254</v>
      </c>
      <c r="G5065" s="11" t="n">
        <v>0.1554448</v>
      </c>
      <c r="H5065" s="5" t="n">
        <v>0.00348998295281726</v>
      </c>
      <c r="I5065" s="5" t="n">
        <v>0.0189616072761081</v>
      </c>
    </row>
    <row r="5066" customFormat="false" ht="14.25" hidden="false" customHeight="false" outlineLevel="0" collapsed="false">
      <c r="A5066" s="0" t="s">
        <v>109</v>
      </c>
      <c r="B5066" s="0" t="s">
        <v>110</v>
      </c>
      <c r="C5066" s="0" t="s">
        <v>84</v>
      </c>
      <c r="D5066" s="0" t="s">
        <v>212</v>
      </c>
      <c r="E5066" s="0" t="n">
        <v>2037</v>
      </c>
      <c r="F5066" s="5" t="n">
        <v>0.0290671588144933</v>
      </c>
      <c r="G5066" s="11" t="n">
        <v>0.1548366</v>
      </c>
      <c r="H5066" s="5" t="n">
        <v>0.00450066004249617</v>
      </c>
      <c r="I5066" s="5" t="n">
        <v>0.0245664987719971</v>
      </c>
    </row>
    <row r="5067" customFormat="false" ht="14.25" hidden="false" customHeight="false" outlineLevel="0" collapsed="false">
      <c r="A5067" s="0" t="s">
        <v>109</v>
      </c>
      <c r="B5067" s="0" t="s">
        <v>110</v>
      </c>
      <c r="C5067" s="0" t="s">
        <v>84</v>
      </c>
      <c r="D5067" s="0" t="s">
        <v>212</v>
      </c>
      <c r="E5067" s="0" t="n">
        <v>2038</v>
      </c>
      <c r="F5067" s="5" t="n">
        <v>0.0366309186502933</v>
      </c>
      <c r="G5067" s="11" t="n">
        <v>0.1542284</v>
      </c>
      <c r="H5067" s="5" t="n">
        <v>0.0056495279739649</v>
      </c>
      <c r="I5067" s="5" t="n">
        <v>0.0309813906763284</v>
      </c>
    </row>
    <row r="5068" customFormat="false" ht="14.25" hidden="false" customHeight="false" outlineLevel="0" collapsed="false">
      <c r="A5068" s="0" t="s">
        <v>109</v>
      </c>
      <c r="B5068" s="0" t="s">
        <v>110</v>
      </c>
      <c r="C5068" s="0" t="s">
        <v>84</v>
      </c>
      <c r="D5068" s="0" t="s">
        <v>212</v>
      </c>
      <c r="E5068" s="0" t="n">
        <v>2039</v>
      </c>
      <c r="F5068" s="5" t="n">
        <v>0.0448000378759927</v>
      </c>
      <c r="G5068" s="11" t="n">
        <v>0.1536202</v>
      </c>
      <c r="H5068" s="5" t="n">
        <v>0.00688219077851757</v>
      </c>
      <c r="I5068" s="5" t="n">
        <v>0.0379178470974751</v>
      </c>
    </row>
    <row r="5069" customFormat="false" ht="14.25" hidden="false" customHeight="false" outlineLevel="0" collapsed="false">
      <c r="A5069" s="0" t="s">
        <v>109</v>
      </c>
      <c r="B5069" s="0" t="s">
        <v>110</v>
      </c>
      <c r="C5069" s="0" t="s">
        <v>84</v>
      </c>
      <c r="D5069" s="0" t="s">
        <v>212</v>
      </c>
      <c r="E5069" s="0" t="n">
        <v>2040</v>
      </c>
      <c r="F5069" s="5" t="n">
        <v>0.0531257671029148</v>
      </c>
      <c r="G5069" s="11" t="n">
        <v>0.153012</v>
      </c>
      <c r="H5069" s="5" t="n">
        <v>0.0081288798759512</v>
      </c>
      <c r="I5069" s="5" t="n">
        <v>0.0449968872269636</v>
      </c>
    </row>
    <row r="5070" customFormat="false" ht="14.25" hidden="false" customHeight="false" outlineLevel="0" collapsed="false">
      <c r="A5070" s="0" t="s">
        <v>109</v>
      </c>
      <c r="B5070" s="0" t="s">
        <v>110</v>
      </c>
      <c r="C5070" s="0" t="s">
        <v>84</v>
      </c>
      <c r="D5070" s="0" t="s">
        <v>213</v>
      </c>
      <c r="E5070" s="0" t="n">
        <v>2024</v>
      </c>
      <c r="F5070" s="5" t="n">
        <v>0</v>
      </c>
      <c r="G5070" s="11" t="n">
        <v>0</v>
      </c>
      <c r="H5070" s="5" t="n">
        <v>0</v>
      </c>
      <c r="I5070" s="5" t="n">
        <v>0</v>
      </c>
    </row>
    <row r="5071" customFormat="false" ht="14.25" hidden="false" customHeight="false" outlineLevel="0" collapsed="false">
      <c r="A5071" s="0" t="s">
        <v>109</v>
      </c>
      <c r="B5071" s="0" t="s">
        <v>110</v>
      </c>
      <c r="C5071" s="0" t="s">
        <v>84</v>
      </c>
      <c r="D5071" s="0" t="s">
        <v>213</v>
      </c>
      <c r="E5071" s="0" t="n">
        <v>2025</v>
      </c>
      <c r="F5071" s="5" t="n">
        <v>0.0224375750204139</v>
      </c>
      <c r="G5071" s="11" t="n">
        <v>0</v>
      </c>
      <c r="H5071" s="5" t="n">
        <v>0</v>
      </c>
      <c r="I5071" s="5" t="n">
        <v>0.0224375750204139</v>
      </c>
    </row>
    <row r="5072" customFormat="false" ht="14.25" hidden="false" customHeight="false" outlineLevel="0" collapsed="false">
      <c r="A5072" s="0" t="s">
        <v>109</v>
      </c>
      <c r="B5072" s="0" t="s">
        <v>110</v>
      </c>
      <c r="C5072" s="0" t="s">
        <v>84</v>
      </c>
      <c r="D5072" s="0" t="s">
        <v>213</v>
      </c>
      <c r="E5072" s="0" t="n">
        <v>2026</v>
      </c>
      <c r="F5072" s="5" t="n">
        <v>0.0291060702550029</v>
      </c>
      <c r="G5072" s="11" t="n">
        <v>0</v>
      </c>
      <c r="H5072" s="5" t="n">
        <v>0</v>
      </c>
      <c r="I5072" s="5" t="n">
        <v>0.0291060702550029</v>
      </c>
    </row>
    <row r="5073" customFormat="false" ht="14.25" hidden="false" customHeight="false" outlineLevel="0" collapsed="false">
      <c r="A5073" s="0" t="s">
        <v>109</v>
      </c>
      <c r="B5073" s="0" t="s">
        <v>110</v>
      </c>
      <c r="C5073" s="0" t="s">
        <v>84</v>
      </c>
      <c r="D5073" s="0" t="s">
        <v>213</v>
      </c>
      <c r="E5073" s="0" t="n">
        <v>2027</v>
      </c>
      <c r="F5073" s="5" t="n">
        <v>0.0714328105045844</v>
      </c>
      <c r="G5073" s="11" t="n">
        <v>0</v>
      </c>
      <c r="H5073" s="5" t="n">
        <v>0</v>
      </c>
      <c r="I5073" s="5" t="n">
        <v>0.0714328105045844</v>
      </c>
    </row>
    <row r="5074" customFormat="false" ht="14.25" hidden="false" customHeight="false" outlineLevel="0" collapsed="false">
      <c r="A5074" s="0" t="s">
        <v>109</v>
      </c>
      <c r="B5074" s="0" t="s">
        <v>110</v>
      </c>
      <c r="C5074" s="0" t="s">
        <v>84</v>
      </c>
      <c r="D5074" s="0" t="s">
        <v>213</v>
      </c>
      <c r="E5074" s="0" t="n">
        <v>2028</v>
      </c>
      <c r="F5074" s="5" t="n">
        <v>0.079203812544044</v>
      </c>
      <c r="G5074" s="11" t="n">
        <v>0</v>
      </c>
      <c r="H5074" s="5" t="n">
        <v>0</v>
      </c>
      <c r="I5074" s="5" t="n">
        <v>0.079203812544044</v>
      </c>
    </row>
    <row r="5075" customFormat="false" ht="14.25" hidden="false" customHeight="false" outlineLevel="0" collapsed="false">
      <c r="A5075" s="0" t="s">
        <v>109</v>
      </c>
      <c r="B5075" s="0" t="s">
        <v>110</v>
      </c>
      <c r="C5075" s="0" t="s">
        <v>84</v>
      </c>
      <c r="D5075" s="0" t="s">
        <v>213</v>
      </c>
      <c r="E5075" s="0" t="n">
        <v>2029</v>
      </c>
      <c r="F5075" s="5" t="n">
        <v>0.132785005275256</v>
      </c>
      <c r="G5075" s="11" t="n">
        <v>0</v>
      </c>
      <c r="H5075" s="5" t="n">
        <v>0</v>
      </c>
      <c r="I5075" s="5" t="n">
        <v>0.132785005275256</v>
      </c>
    </row>
    <row r="5076" customFormat="false" ht="14.25" hidden="false" customHeight="false" outlineLevel="0" collapsed="false">
      <c r="A5076" s="0" t="s">
        <v>109</v>
      </c>
      <c r="B5076" s="0" t="s">
        <v>110</v>
      </c>
      <c r="C5076" s="0" t="s">
        <v>84</v>
      </c>
      <c r="D5076" s="0" t="s">
        <v>213</v>
      </c>
      <c r="E5076" s="0" t="n">
        <v>2030</v>
      </c>
      <c r="F5076" s="5" t="n">
        <v>0.136973597358893</v>
      </c>
      <c r="G5076" s="11" t="n">
        <v>0</v>
      </c>
      <c r="H5076" s="5" t="n">
        <v>0</v>
      </c>
      <c r="I5076" s="5" t="n">
        <v>0.136973597358893</v>
      </c>
    </row>
    <row r="5077" customFormat="false" ht="14.25" hidden="false" customHeight="false" outlineLevel="0" collapsed="false">
      <c r="A5077" s="0" t="s">
        <v>109</v>
      </c>
      <c r="B5077" s="0" t="s">
        <v>110</v>
      </c>
      <c r="C5077" s="0" t="s">
        <v>84</v>
      </c>
      <c r="D5077" s="0" t="s">
        <v>213</v>
      </c>
      <c r="E5077" s="0" t="n">
        <v>2031</v>
      </c>
      <c r="F5077" s="5" t="n">
        <v>0.148145769227237</v>
      </c>
      <c r="G5077" s="11" t="n">
        <v>0</v>
      </c>
      <c r="H5077" s="5" t="n">
        <v>0</v>
      </c>
      <c r="I5077" s="5" t="n">
        <v>0.148145769227237</v>
      </c>
    </row>
    <row r="5078" customFormat="false" ht="14.25" hidden="false" customHeight="false" outlineLevel="0" collapsed="false">
      <c r="A5078" s="0" t="s">
        <v>109</v>
      </c>
      <c r="B5078" s="0" t="s">
        <v>110</v>
      </c>
      <c r="C5078" s="0" t="s">
        <v>84</v>
      </c>
      <c r="D5078" s="0" t="s">
        <v>213</v>
      </c>
      <c r="E5078" s="0" t="n">
        <v>2032</v>
      </c>
      <c r="F5078" s="5" t="n">
        <v>0.149881616330292</v>
      </c>
      <c r="G5078" s="11" t="n">
        <v>0</v>
      </c>
      <c r="H5078" s="5" t="n">
        <v>0</v>
      </c>
      <c r="I5078" s="5" t="n">
        <v>0.149881616330292</v>
      </c>
    </row>
    <row r="5079" customFormat="false" ht="14.25" hidden="false" customHeight="false" outlineLevel="0" collapsed="false">
      <c r="A5079" s="0" t="s">
        <v>109</v>
      </c>
      <c r="B5079" s="0" t="s">
        <v>110</v>
      </c>
      <c r="C5079" s="0" t="s">
        <v>84</v>
      </c>
      <c r="D5079" s="0" t="s">
        <v>213</v>
      </c>
      <c r="E5079" s="0" t="n">
        <v>2033</v>
      </c>
      <c r="F5079" s="5" t="n">
        <v>0.185580373934494</v>
      </c>
      <c r="G5079" s="11" t="n">
        <v>0</v>
      </c>
      <c r="H5079" s="5" t="n">
        <v>0</v>
      </c>
      <c r="I5079" s="5" t="n">
        <v>0.185580373934494</v>
      </c>
    </row>
    <row r="5080" customFormat="false" ht="14.25" hidden="false" customHeight="false" outlineLevel="0" collapsed="false">
      <c r="A5080" s="0" t="s">
        <v>109</v>
      </c>
      <c r="B5080" s="0" t="s">
        <v>110</v>
      </c>
      <c r="C5080" s="0" t="s">
        <v>84</v>
      </c>
      <c r="D5080" s="0" t="s">
        <v>213</v>
      </c>
      <c r="E5080" s="0" t="n">
        <v>2034</v>
      </c>
      <c r="F5080" s="5" t="n">
        <v>0.193859931943738</v>
      </c>
      <c r="G5080" s="11" t="n">
        <v>0</v>
      </c>
      <c r="H5080" s="5" t="n">
        <v>0</v>
      </c>
      <c r="I5080" s="5" t="n">
        <v>0.193859931943738</v>
      </c>
    </row>
    <row r="5081" customFormat="false" ht="14.25" hidden="false" customHeight="false" outlineLevel="0" collapsed="false">
      <c r="A5081" s="0" t="s">
        <v>109</v>
      </c>
      <c r="B5081" s="0" t="s">
        <v>110</v>
      </c>
      <c r="C5081" s="0" t="s">
        <v>84</v>
      </c>
      <c r="D5081" s="0" t="s">
        <v>213</v>
      </c>
      <c r="E5081" s="0" t="n">
        <v>2035</v>
      </c>
      <c r="F5081" s="5" t="n">
        <v>0.235095626576277</v>
      </c>
      <c r="G5081" s="11" t="n">
        <v>0</v>
      </c>
      <c r="H5081" s="5" t="n">
        <v>0</v>
      </c>
      <c r="I5081" s="5" t="n">
        <v>0.235095626576277</v>
      </c>
    </row>
    <row r="5082" customFormat="false" ht="14.25" hidden="false" customHeight="false" outlineLevel="0" collapsed="false">
      <c r="A5082" s="0" t="s">
        <v>109</v>
      </c>
      <c r="B5082" s="0" t="s">
        <v>110</v>
      </c>
      <c r="C5082" s="0" t="s">
        <v>84</v>
      </c>
      <c r="D5082" s="0" t="s">
        <v>213</v>
      </c>
      <c r="E5082" s="0" t="n">
        <v>2036</v>
      </c>
      <c r="F5082" s="5" t="n">
        <v>0.292615823635767</v>
      </c>
      <c r="G5082" s="11" t="n">
        <v>0</v>
      </c>
      <c r="H5082" s="5" t="n">
        <v>0</v>
      </c>
      <c r="I5082" s="5" t="n">
        <v>0.292615823635767</v>
      </c>
    </row>
    <row r="5083" customFormat="false" ht="14.25" hidden="false" customHeight="false" outlineLevel="0" collapsed="false">
      <c r="A5083" s="0" t="s">
        <v>109</v>
      </c>
      <c r="B5083" s="0" t="s">
        <v>110</v>
      </c>
      <c r="C5083" s="0" t="s">
        <v>84</v>
      </c>
      <c r="D5083" s="0" t="s">
        <v>213</v>
      </c>
      <c r="E5083" s="0" t="n">
        <v>2037</v>
      </c>
      <c r="F5083" s="5" t="n">
        <v>0.368238795743557</v>
      </c>
      <c r="G5083" s="11" t="n">
        <v>0</v>
      </c>
      <c r="H5083" s="5" t="n">
        <v>0</v>
      </c>
      <c r="I5083" s="5" t="n">
        <v>0.368238795743557</v>
      </c>
    </row>
    <row r="5084" customFormat="false" ht="14.25" hidden="false" customHeight="false" outlineLevel="0" collapsed="false">
      <c r="A5084" s="0" t="s">
        <v>109</v>
      </c>
      <c r="B5084" s="0" t="s">
        <v>110</v>
      </c>
      <c r="C5084" s="0" t="s">
        <v>84</v>
      </c>
      <c r="D5084" s="0" t="s">
        <v>213</v>
      </c>
      <c r="E5084" s="0" t="n">
        <v>2038</v>
      </c>
      <c r="F5084" s="5" t="n">
        <v>0.462399777188432</v>
      </c>
      <c r="G5084" s="11" t="n">
        <v>0</v>
      </c>
      <c r="H5084" s="5" t="n">
        <v>0</v>
      </c>
      <c r="I5084" s="5" t="n">
        <v>0.462399777188432</v>
      </c>
    </row>
    <row r="5085" customFormat="false" ht="14.25" hidden="false" customHeight="false" outlineLevel="0" collapsed="false">
      <c r="A5085" s="0" t="s">
        <v>109</v>
      </c>
      <c r="B5085" s="0" t="s">
        <v>110</v>
      </c>
      <c r="C5085" s="0" t="s">
        <v>84</v>
      </c>
      <c r="D5085" s="0" t="s">
        <v>213</v>
      </c>
      <c r="E5085" s="0" t="n">
        <v>2039</v>
      </c>
      <c r="F5085" s="5" t="n">
        <v>0.574511409870067</v>
      </c>
      <c r="G5085" s="11" t="n">
        <v>0</v>
      </c>
      <c r="H5085" s="5" t="n">
        <v>0</v>
      </c>
      <c r="I5085" s="5" t="n">
        <v>0.574511409870067</v>
      </c>
    </row>
    <row r="5086" customFormat="false" ht="14.25" hidden="false" customHeight="false" outlineLevel="0" collapsed="false">
      <c r="A5086" s="0" t="s">
        <v>109</v>
      </c>
      <c r="B5086" s="0" t="s">
        <v>110</v>
      </c>
      <c r="C5086" s="0" t="s">
        <v>84</v>
      </c>
      <c r="D5086" s="0" t="s">
        <v>213</v>
      </c>
      <c r="E5086" s="0" t="n">
        <v>2040</v>
      </c>
      <c r="F5086" s="5" t="n">
        <v>0.690461370209541</v>
      </c>
      <c r="G5086" s="11" t="n">
        <v>0</v>
      </c>
      <c r="H5086" s="5" t="n">
        <v>0</v>
      </c>
      <c r="I5086" s="5" t="n">
        <v>0.690461370209541</v>
      </c>
    </row>
    <row r="5087" customFormat="false" ht="14.25" hidden="false" customHeight="false" outlineLevel="0" collapsed="false">
      <c r="A5087" s="0" t="s">
        <v>109</v>
      </c>
      <c r="B5087" s="0" t="s">
        <v>110</v>
      </c>
      <c r="C5087" s="0" t="s">
        <v>84</v>
      </c>
      <c r="D5087" s="0" t="s">
        <v>214</v>
      </c>
      <c r="E5087" s="0" t="n">
        <v>2024</v>
      </c>
      <c r="F5087" s="5" t="n">
        <v>0</v>
      </c>
      <c r="G5087" s="11" t="n">
        <v>0.091111</v>
      </c>
      <c r="H5087" s="5" t="n">
        <v>0</v>
      </c>
      <c r="I5087" s="5" t="n">
        <v>0</v>
      </c>
    </row>
    <row r="5088" customFormat="false" ht="14.25" hidden="false" customHeight="false" outlineLevel="0" collapsed="false">
      <c r="A5088" s="0" t="s">
        <v>109</v>
      </c>
      <c r="B5088" s="0" t="s">
        <v>110</v>
      </c>
      <c r="C5088" s="0" t="s">
        <v>84</v>
      </c>
      <c r="D5088" s="0" t="s">
        <v>214</v>
      </c>
      <c r="E5088" s="0" t="n">
        <v>2025</v>
      </c>
      <c r="F5088" s="5" t="n">
        <v>0.0938546322622673</v>
      </c>
      <c r="G5088" s="11" t="n">
        <v>0.091111</v>
      </c>
      <c r="H5088" s="5" t="n">
        <v>0.00855118940004743</v>
      </c>
      <c r="I5088" s="5" t="n">
        <v>0.0853034428622198</v>
      </c>
    </row>
    <row r="5089" customFormat="false" ht="14.25" hidden="false" customHeight="false" outlineLevel="0" collapsed="false">
      <c r="A5089" s="0" t="s">
        <v>109</v>
      </c>
      <c r="B5089" s="0" t="s">
        <v>110</v>
      </c>
      <c r="C5089" s="0" t="s">
        <v>84</v>
      </c>
      <c r="D5089" s="0" t="s">
        <v>214</v>
      </c>
      <c r="E5089" s="0" t="n">
        <v>2026</v>
      </c>
      <c r="F5089" s="5" t="n">
        <v>0.138114131821984</v>
      </c>
      <c r="G5089" s="11" t="n">
        <v>0.1000912</v>
      </c>
      <c r="H5089" s="5" t="n">
        <v>0.0138240091910205</v>
      </c>
      <c r="I5089" s="5" t="n">
        <v>0.124290122630963</v>
      </c>
    </row>
    <row r="5090" customFormat="false" ht="14.25" hidden="false" customHeight="false" outlineLevel="0" collapsed="false">
      <c r="A5090" s="0" t="s">
        <v>109</v>
      </c>
      <c r="B5090" s="0" t="s">
        <v>110</v>
      </c>
      <c r="C5090" s="0" t="s">
        <v>84</v>
      </c>
      <c r="D5090" s="0" t="s">
        <v>214</v>
      </c>
      <c r="E5090" s="0" t="n">
        <v>2027</v>
      </c>
      <c r="F5090" s="5" t="n">
        <v>0.325849891868247</v>
      </c>
      <c r="G5090" s="11" t="n">
        <v>0.1090714</v>
      </c>
      <c r="H5090" s="5" t="n">
        <v>0.0355409038959184</v>
      </c>
      <c r="I5090" s="5" t="n">
        <v>0.290308987972329</v>
      </c>
    </row>
    <row r="5091" customFormat="false" ht="14.25" hidden="false" customHeight="false" outlineLevel="0" collapsed="false">
      <c r="A5091" s="0" t="s">
        <v>109</v>
      </c>
      <c r="B5091" s="0" t="s">
        <v>110</v>
      </c>
      <c r="C5091" s="0" t="s">
        <v>84</v>
      </c>
      <c r="D5091" s="0" t="s">
        <v>214</v>
      </c>
      <c r="E5091" s="0" t="n">
        <v>2028</v>
      </c>
      <c r="F5091" s="5" t="n">
        <v>0.421720155815357</v>
      </c>
      <c r="G5091" s="11" t="n">
        <v>0.1180516</v>
      </c>
      <c r="H5091" s="5" t="n">
        <v>0.0497847391462522</v>
      </c>
      <c r="I5091" s="5" t="n">
        <v>0.371935416669105</v>
      </c>
    </row>
    <row r="5092" customFormat="false" ht="14.25" hidden="false" customHeight="false" outlineLevel="0" collapsed="false">
      <c r="A5092" s="0" t="s">
        <v>109</v>
      </c>
      <c r="B5092" s="0" t="s">
        <v>110</v>
      </c>
      <c r="C5092" s="0" t="s">
        <v>84</v>
      </c>
      <c r="D5092" s="0" t="s">
        <v>214</v>
      </c>
      <c r="E5092" s="0" t="n">
        <v>2029</v>
      </c>
      <c r="F5092" s="5" t="n">
        <v>0.932100466132312</v>
      </c>
      <c r="G5092" s="11" t="n">
        <v>0.1270318</v>
      </c>
      <c r="H5092" s="5" t="n">
        <v>0.118406399993627</v>
      </c>
      <c r="I5092" s="5" t="n">
        <v>0.813694066138685</v>
      </c>
    </row>
    <row r="5093" customFormat="false" ht="14.25" hidden="false" customHeight="false" outlineLevel="0" collapsed="false">
      <c r="A5093" s="0" t="s">
        <v>109</v>
      </c>
      <c r="B5093" s="0" t="s">
        <v>110</v>
      </c>
      <c r="C5093" s="0" t="s">
        <v>84</v>
      </c>
      <c r="D5093" s="0" t="s">
        <v>214</v>
      </c>
      <c r="E5093" s="0" t="n">
        <v>2030</v>
      </c>
      <c r="F5093" s="5" t="n">
        <v>1.31500362445047</v>
      </c>
      <c r="G5093" s="11" t="n">
        <v>0.136012</v>
      </c>
      <c r="H5093" s="5" t="n">
        <v>0.178856272968758</v>
      </c>
      <c r="I5093" s="5" t="n">
        <v>1.13614735148171</v>
      </c>
    </row>
    <row r="5094" customFormat="false" ht="14.25" hidden="false" customHeight="false" outlineLevel="0" collapsed="false">
      <c r="A5094" s="0" t="s">
        <v>109</v>
      </c>
      <c r="B5094" s="0" t="s">
        <v>110</v>
      </c>
      <c r="C5094" s="0" t="s">
        <v>84</v>
      </c>
      <c r="D5094" s="0" t="s">
        <v>214</v>
      </c>
      <c r="E5094" s="0" t="n">
        <v>2031</v>
      </c>
      <c r="F5094" s="5" t="n">
        <v>1.82855366296732</v>
      </c>
      <c r="G5094" s="11" t="n">
        <v>0.1400202</v>
      </c>
      <c r="H5094" s="5" t="n">
        <v>0.256034449599417</v>
      </c>
      <c r="I5094" s="5" t="n">
        <v>1.57251921336791</v>
      </c>
    </row>
    <row r="5095" customFormat="false" ht="14.25" hidden="false" customHeight="false" outlineLevel="0" collapsed="false">
      <c r="A5095" s="0" t="s">
        <v>109</v>
      </c>
      <c r="B5095" s="0" t="s">
        <v>110</v>
      </c>
      <c r="C5095" s="0" t="s">
        <v>84</v>
      </c>
      <c r="D5095" s="0" t="s">
        <v>214</v>
      </c>
      <c r="E5095" s="0" t="n">
        <v>2032</v>
      </c>
      <c r="F5095" s="5" t="n">
        <v>2.26504641441288</v>
      </c>
      <c r="G5095" s="11" t="n">
        <v>0.1440284</v>
      </c>
      <c r="H5095" s="5" t="n">
        <v>0.326231010993624</v>
      </c>
      <c r="I5095" s="5" t="n">
        <v>1.93881540341925</v>
      </c>
    </row>
    <row r="5096" customFormat="false" ht="14.25" hidden="false" customHeight="false" outlineLevel="0" collapsed="false">
      <c r="A5096" s="0" t="s">
        <v>109</v>
      </c>
      <c r="B5096" s="0" t="s">
        <v>110</v>
      </c>
      <c r="C5096" s="0" t="s">
        <v>84</v>
      </c>
      <c r="D5096" s="0" t="s">
        <v>214</v>
      </c>
      <c r="E5096" s="0" t="n">
        <v>2033</v>
      </c>
      <c r="F5096" s="5" t="n">
        <v>3.0787989219966</v>
      </c>
      <c r="G5096" s="11" t="n">
        <v>0.1480366</v>
      </c>
      <c r="H5096" s="5" t="n">
        <v>0.455774924496041</v>
      </c>
      <c r="I5096" s="5" t="n">
        <v>2.62302399750055</v>
      </c>
    </row>
    <row r="5097" customFormat="false" ht="14.25" hidden="false" customHeight="false" outlineLevel="0" collapsed="false">
      <c r="A5097" s="0" t="s">
        <v>109</v>
      </c>
      <c r="B5097" s="0" t="s">
        <v>110</v>
      </c>
      <c r="C5097" s="0" t="s">
        <v>84</v>
      </c>
      <c r="D5097" s="0" t="s">
        <v>214</v>
      </c>
      <c r="E5097" s="0" t="n">
        <v>2034</v>
      </c>
      <c r="F5097" s="5" t="n">
        <v>3.46627323928384</v>
      </c>
      <c r="G5097" s="11" t="n">
        <v>0.1520448</v>
      </c>
      <c r="H5097" s="5" t="n">
        <v>0.527028821412263</v>
      </c>
      <c r="I5097" s="5" t="n">
        <v>2.93924441787157</v>
      </c>
    </row>
    <row r="5098" customFormat="false" ht="14.25" hidden="false" customHeight="false" outlineLevel="0" collapsed="false">
      <c r="A5098" s="0" t="s">
        <v>109</v>
      </c>
      <c r="B5098" s="0" t="s">
        <v>110</v>
      </c>
      <c r="C5098" s="0" t="s">
        <v>84</v>
      </c>
      <c r="D5098" s="0" t="s">
        <v>214</v>
      </c>
      <c r="E5098" s="0" t="n">
        <v>2035</v>
      </c>
      <c r="F5098" s="5" t="n">
        <v>4.25790540948706</v>
      </c>
      <c r="G5098" s="11" t="n">
        <v>0.156053</v>
      </c>
      <c r="H5098" s="5" t="n">
        <v>0.664458912866684</v>
      </c>
      <c r="I5098" s="5" t="n">
        <v>3.59344649662037</v>
      </c>
    </row>
    <row r="5099" customFormat="false" ht="14.25" hidden="false" customHeight="false" outlineLevel="0" collapsed="false">
      <c r="A5099" s="0" t="s">
        <v>109</v>
      </c>
      <c r="B5099" s="0" t="s">
        <v>110</v>
      </c>
      <c r="C5099" s="0" t="s">
        <v>84</v>
      </c>
      <c r="D5099" s="0" t="s">
        <v>214</v>
      </c>
      <c r="E5099" s="0" t="n">
        <v>2036</v>
      </c>
      <c r="F5099" s="5" t="n">
        <v>5.06895490337084</v>
      </c>
      <c r="G5099" s="11" t="n">
        <v>0.1554448</v>
      </c>
      <c r="H5099" s="5" t="n">
        <v>0.787942681163499</v>
      </c>
      <c r="I5099" s="5" t="n">
        <v>4.28101222220734</v>
      </c>
    </row>
    <row r="5100" customFormat="false" ht="14.25" hidden="false" customHeight="false" outlineLevel="0" collapsed="false">
      <c r="A5100" s="0" t="s">
        <v>109</v>
      </c>
      <c r="B5100" s="0" t="s">
        <v>110</v>
      </c>
      <c r="C5100" s="0" t="s">
        <v>84</v>
      </c>
      <c r="D5100" s="0" t="s">
        <v>214</v>
      </c>
      <c r="E5100" s="0" t="n">
        <v>2037</v>
      </c>
      <c r="F5100" s="5" t="n">
        <v>5.93629770102124</v>
      </c>
      <c r="G5100" s="11" t="n">
        <v>0.1548366</v>
      </c>
      <c r="H5100" s="5" t="n">
        <v>0.919156152613945</v>
      </c>
      <c r="I5100" s="5" t="n">
        <v>5.01714154840729</v>
      </c>
    </row>
    <row r="5101" customFormat="false" ht="14.25" hidden="false" customHeight="false" outlineLevel="0" collapsed="false">
      <c r="A5101" s="0" t="s">
        <v>109</v>
      </c>
      <c r="B5101" s="0" t="s">
        <v>110</v>
      </c>
      <c r="C5101" s="0" t="s">
        <v>84</v>
      </c>
      <c r="D5101" s="0" t="s">
        <v>214</v>
      </c>
      <c r="E5101" s="0" t="n">
        <v>2038</v>
      </c>
      <c r="F5101" s="5" t="n">
        <v>6.89868952008714</v>
      </c>
      <c r="G5101" s="11" t="n">
        <v>0.1542284</v>
      </c>
      <c r="H5101" s="5" t="n">
        <v>1.06397384677981</v>
      </c>
      <c r="I5101" s="5" t="n">
        <v>5.83471567330733</v>
      </c>
    </row>
    <row r="5102" customFormat="false" ht="14.25" hidden="false" customHeight="false" outlineLevel="0" collapsed="false">
      <c r="A5102" s="0" t="s">
        <v>109</v>
      </c>
      <c r="B5102" s="0" t="s">
        <v>110</v>
      </c>
      <c r="C5102" s="0" t="s">
        <v>84</v>
      </c>
      <c r="D5102" s="0" t="s">
        <v>214</v>
      </c>
      <c r="E5102" s="0" t="n">
        <v>2039</v>
      </c>
      <c r="F5102" s="5" t="n">
        <v>7.93938021911063</v>
      </c>
      <c r="G5102" s="11" t="n">
        <v>0.1536202</v>
      </c>
      <c r="H5102" s="5" t="n">
        <v>1.21964917713582</v>
      </c>
      <c r="I5102" s="5" t="n">
        <v>6.71973104197481</v>
      </c>
    </row>
    <row r="5103" customFormat="false" ht="14.25" hidden="false" customHeight="false" outlineLevel="0" collapsed="false">
      <c r="A5103" s="0" t="s">
        <v>109</v>
      </c>
      <c r="B5103" s="0" t="s">
        <v>110</v>
      </c>
      <c r="C5103" s="0" t="s">
        <v>84</v>
      </c>
      <c r="D5103" s="0" t="s">
        <v>214</v>
      </c>
      <c r="E5103" s="0" t="n">
        <v>2040</v>
      </c>
      <c r="F5103" s="5" t="n">
        <v>8.98662525642333</v>
      </c>
      <c r="G5103" s="11" t="n">
        <v>0.153012</v>
      </c>
      <c r="H5103" s="5" t="n">
        <v>1.37506150373585</v>
      </c>
      <c r="I5103" s="5" t="n">
        <v>7.61156375268748</v>
      </c>
    </row>
    <row r="5104" customFormat="false" ht="14.25" hidden="false" customHeight="false" outlineLevel="0" collapsed="false">
      <c r="A5104" s="0" t="s">
        <v>109</v>
      </c>
      <c r="B5104" s="0" t="s">
        <v>110</v>
      </c>
      <c r="C5104" s="0" t="s">
        <v>84</v>
      </c>
      <c r="D5104" s="0" t="s">
        <v>215</v>
      </c>
      <c r="E5104" s="0" t="n">
        <v>2024</v>
      </c>
      <c r="F5104" s="5" t="n">
        <v>0</v>
      </c>
      <c r="G5104" s="11" t="n">
        <v>0</v>
      </c>
      <c r="H5104" s="5" t="n">
        <v>0</v>
      </c>
      <c r="I5104" s="5" t="n">
        <v>0</v>
      </c>
    </row>
    <row r="5105" customFormat="false" ht="14.25" hidden="false" customHeight="false" outlineLevel="0" collapsed="false">
      <c r="A5105" s="0" t="s">
        <v>109</v>
      </c>
      <c r="B5105" s="0" t="s">
        <v>110</v>
      </c>
      <c r="C5105" s="0" t="s">
        <v>84</v>
      </c>
      <c r="D5105" s="0" t="s">
        <v>215</v>
      </c>
      <c r="E5105" s="0" t="n">
        <v>2025</v>
      </c>
      <c r="F5105" s="5" t="n">
        <v>0.0382366768707325</v>
      </c>
      <c r="G5105" s="11" t="n">
        <v>0</v>
      </c>
      <c r="H5105" s="5" t="n">
        <v>0</v>
      </c>
      <c r="I5105" s="5" t="n">
        <v>0.0382366768707325</v>
      </c>
    </row>
    <row r="5106" customFormat="false" ht="14.25" hidden="false" customHeight="false" outlineLevel="0" collapsed="false">
      <c r="A5106" s="0" t="s">
        <v>109</v>
      </c>
      <c r="B5106" s="0" t="s">
        <v>110</v>
      </c>
      <c r="C5106" s="0" t="s">
        <v>84</v>
      </c>
      <c r="D5106" s="0" t="s">
        <v>215</v>
      </c>
      <c r="E5106" s="0" t="n">
        <v>2026</v>
      </c>
      <c r="F5106" s="5" t="n">
        <v>0.0308601756275006</v>
      </c>
      <c r="G5106" s="11" t="n">
        <v>0</v>
      </c>
      <c r="H5106" s="5" t="n">
        <v>0</v>
      </c>
      <c r="I5106" s="5" t="n">
        <v>0.0308601756275006</v>
      </c>
    </row>
    <row r="5107" customFormat="false" ht="14.25" hidden="false" customHeight="false" outlineLevel="0" collapsed="false">
      <c r="A5107" s="0" t="s">
        <v>109</v>
      </c>
      <c r="B5107" s="0" t="s">
        <v>110</v>
      </c>
      <c r="C5107" s="0" t="s">
        <v>84</v>
      </c>
      <c r="D5107" s="0" t="s">
        <v>215</v>
      </c>
      <c r="E5107" s="0" t="n">
        <v>2027</v>
      </c>
      <c r="F5107" s="5" t="n">
        <v>0.0523979134065548</v>
      </c>
      <c r="G5107" s="11" t="n">
        <v>0</v>
      </c>
      <c r="H5107" s="5" t="n">
        <v>0</v>
      </c>
      <c r="I5107" s="5" t="n">
        <v>0.0523979134065548</v>
      </c>
    </row>
    <row r="5108" customFormat="false" ht="14.25" hidden="false" customHeight="false" outlineLevel="0" collapsed="false">
      <c r="A5108" s="0" t="s">
        <v>109</v>
      </c>
      <c r="B5108" s="0" t="s">
        <v>110</v>
      </c>
      <c r="C5108" s="0" t="s">
        <v>84</v>
      </c>
      <c r="D5108" s="0" t="s">
        <v>215</v>
      </c>
      <c r="E5108" s="0" t="n">
        <v>2028</v>
      </c>
      <c r="F5108" s="5" t="n">
        <v>0.0691117727801449</v>
      </c>
      <c r="G5108" s="11" t="n">
        <v>0</v>
      </c>
      <c r="H5108" s="5" t="n">
        <v>0</v>
      </c>
      <c r="I5108" s="5" t="n">
        <v>0.0691117727801449</v>
      </c>
    </row>
    <row r="5109" customFormat="false" ht="14.25" hidden="false" customHeight="false" outlineLevel="0" collapsed="false">
      <c r="A5109" s="0" t="s">
        <v>109</v>
      </c>
      <c r="B5109" s="0" t="s">
        <v>110</v>
      </c>
      <c r="C5109" s="0" t="s">
        <v>84</v>
      </c>
      <c r="D5109" s="0" t="s">
        <v>215</v>
      </c>
      <c r="E5109" s="0" t="n">
        <v>2029</v>
      </c>
      <c r="F5109" s="5" t="n">
        <v>0.176022729145634</v>
      </c>
      <c r="G5109" s="11" t="n">
        <v>0</v>
      </c>
      <c r="H5109" s="5" t="n">
        <v>0</v>
      </c>
      <c r="I5109" s="5" t="n">
        <v>0.176022729145634</v>
      </c>
    </row>
    <row r="5110" customFormat="false" ht="14.25" hidden="false" customHeight="false" outlineLevel="0" collapsed="false">
      <c r="A5110" s="0" t="s">
        <v>109</v>
      </c>
      <c r="B5110" s="0" t="s">
        <v>110</v>
      </c>
      <c r="C5110" s="0" t="s">
        <v>84</v>
      </c>
      <c r="D5110" s="0" t="s">
        <v>215</v>
      </c>
      <c r="E5110" s="0" t="n">
        <v>2030</v>
      </c>
      <c r="F5110" s="5" t="n">
        <v>0.299547555678449</v>
      </c>
      <c r="G5110" s="11" t="n">
        <v>0</v>
      </c>
      <c r="H5110" s="5" t="n">
        <v>0</v>
      </c>
      <c r="I5110" s="5" t="n">
        <v>0.299547555678449</v>
      </c>
    </row>
    <row r="5111" customFormat="false" ht="14.25" hidden="false" customHeight="false" outlineLevel="0" collapsed="false">
      <c r="A5111" s="0" t="s">
        <v>109</v>
      </c>
      <c r="B5111" s="0" t="s">
        <v>110</v>
      </c>
      <c r="C5111" s="0" t="s">
        <v>84</v>
      </c>
      <c r="D5111" s="0" t="s">
        <v>215</v>
      </c>
      <c r="E5111" s="0" t="n">
        <v>2031</v>
      </c>
      <c r="F5111" s="5" t="n">
        <v>0.49307566320809</v>
      </c>
      <c r="G5111" s="11" t="n">
        <v>0</v>
      </c>
      <c r="H5111" s="5" t="n">
        <v>0</v>
      </c>
      <c r="I5111" s="5" t="n">
        <v>0.49307566320809</v>
      </c>
    </row>
    <row r="5112" customFormat="false" ht="14.25" hidden="false" customHeight="false" outlineLevel="0" collapsed="false">
      <c r="A5112" s="0" t="s">
        <v>109</v>
      </c>
      <c r="B5112" s="0" t="s">
        <v>110</v>
      </c>
      <c r="C5112" s="0" t="s">
        <v>84</v>
      </c>
      <c r="D5112" s="0" t="s">
        <v>215</v>
      </c>
      <c r="E5112" s="0" t="n">
        <v>2032</v>
      </c>
      <c r="F5112" s="5" t="n">
        <v>0.683840424593605</v>
      </c>
      <c r="G5112" s="11" t="n">
        <v>0</v>
      </c>
      <c r="H5112" s="5" t="n">
        <v>0</v>
      </c>
      <c r="I5112" s="5" t="n">
        <v>0.683840424593605</v>
      </c>
    </row>
    <row r="5113" customFormat="false" ht="14.25" hidden="false" customHeight="false" outlineLevel="0" collapsed="false">
      <c r="A5113" s="0" t="s">
        <v>109</v>
      </c>
      <c r="B5113" s="0" t="s">
        <v>110</v>
      </c>
      <c r="C5113" s="0" t="s">
        <v>84</v>
      </c>
      <c r="D5113" s="0" t="s">
        <v>215</v>
      </c>
      <c r="E5113" s="0" t="n">
        <v>2033</v>
      </c>
      <c r="F5113" s="5" t="n">
        <v>1.00496746380642</v>
      </c>
      <c r="G5113" s="11" t="n">
        <v>0</v>
      </c>
      <c r="H5113" s="5" t="n">
        <v>0</v>
      </c>
      <c r="I5113" s="5" t="n">
        <v>1.00496746380642</v>
      </c>
    </row>
    <row r="5114" customFormat="false" ht="14.25" hidden="false" customHeight="false" outlineLevel="0" collapsed="false">
      <c r="A5114" s="0" t="s">
        <v>109</v>
      </c>
      <c r="B5114" s="0" t="s">
        <v>110</v>
      </c>
      <c r="C5114" s="0" t="s">
        <v>84</v>
      </c>
      <c r="D5114" s="0" t="s">
        <v>215</v>
      </c>
      <c r="E5114" s="0" t="n">
        <v>2034</v>
      </c>
      <c r="F5114" s="5" t="n">
        <v>1.2116108815868</v>
      </c>
      <c r="G5114" s="11" t="n">
        <v>0</v>
      </c>
      <c r="H5114" s="5" t="n">
        <v>0</v>
      </c>
      <c r="I5114" s="5" t="n">
        <v>1.2116108815868</v>
      </c>
    </row>
    <row r="5115" customFormat="false" ht="14.25" hidden="false" customHeight="false" outlineLevel="0" collapsed="false">
      <c r="A5115" s="0" t="s">
        <v>109</v>
      </c>
      <c r="B5115" s="0" t="s">
        <v>110</v>
      </c>
      <c r="C5115" s="0" t="s">
        <v>84</v>
      </c>
      <c r="D5115" s="0" t="s">
        <v>215</v>
      </c>
      <c r="E5115" s="0" t="n">
        <v>2035</v>
      </c>
      <c r="F5115" s="5" t="n">
        <v>1.57629573429425</v>
      </c>
      <c r="G5115" s="11" t="n">
        <v>0</v>
      </c>
      <c r="H5115" s="5" t="n">
        <v>0</v>
      </c>
      <c r="I5115" s="5" t="n">
        <v>1.57629573429425</v>
      </c>
    </row>
    <row r="5116" customFormat="false" ht="14.25" hidden="false" customHeight="false" outlineLevel="0" collapsed="false">
      <c r="A5116" s="0" t="s">
        <v>109</v>
      </c>
      <c r="B5116" s="0" t="s">
        <v>110</v>
      </c>
      <c r="C5116" s="0" t="s">
        <v>84</v>
      </c>
      <c r="D5116" s="0" t="s">
        <v>215</v>
      </c>
      <c r="E5116" s="0" t="n">
        <v>2036</v>
      </c>
      <c r="F5116" s="5" t="n">
        <v>1.96399385294235</v>
      </c>
      <c r="G5116" s="11" t="n">
        <v>0</v>
      </c>
      <c r="H5116" s="5" t="n">
        <v>0</v>
      </c>
      <c r="I5116" s="5" t="n">
        <v>1.96399385294235</v>
      </c>
    </row>
    <row r="5117" customFormat="false" ht="14.25" hidden="false" customHeight="false" outlineLevel="0" collapsed="false">
      <c r="A5117" s="0" t="s">
        <v>109</v>
      </c>
      <c r="B5117" s="0" t="s">
        <v>110</v>
      </c>
      <c r="C5117" s="0" t="s">
        <v>84</v>
      </c>
      <c r="D5117" s="0" t="s">
        <v>215</v>
      </c>
      <c r="E5117" s="0" t="n">
        <v>2037</v>
      </c>
      <c r="F5117" s="5" t="n">
        <v>2.38439034274596</v>
      </c>
      <c r="G5117" s="11" t="n">
        <v>0</v>
      </c>
      <c r="H5117" s="5" t="n">
        <v>0</v>
      </c>
      <c r="I5117" s="5" t="n">
        <v>2.38439034274596</v>
      </c>
    </row>
    <row r="5118" customFormat="false" ht="14.25" hidden="false" customHeight="false" outlineLevel="0" collapsed="false">
      <c r="A5118" s="0" t="s">
        <v>109</v>
      </c>
      <c r="B5118" s="0" t="s">
        <v>110</v>
      </c>
      <c r="C5118" s="0" t="s">
        <v>84</v>
      </c>
      <c r="D5118" s="0" t="s">
        <v>215</v>
      </c>
      <c r="E5118" s="0" t="n">
        <v>2038</v>
      </c>
      <c r="F5118" s="5" t="n">
        <v>2.84384655957458</v>
      </c>
      <c r="G5118" s="11" t="n">
        <v>0</v>
      </c>
      <c r="H5118" s="5" t="n">
        <v>0</v>
      </c>
      <c r="I5118" s="5" t="n">
        <v>2.84384655957458</v>
      </c>
    </row>
    <row r="5119" customFormat="false" ht="14.25" hidden="false" customHeight="false" outlineLevel="0" collapsed="false">
      <c r="A5119" s="0" t="s">
        <v>109</v>
      </c>
      <c r="B5119" s="0" t="s">
        <v>110</v>
      </c>
      <c r="C5119" s="0" t="s">
        <v>84</v>
      </c>
      <c r="D5119" s="0" t="s">
        <v>215</v>
      </c>
      <c r="E5119" s="0" t="n">
        <v>2039</v>
      </c>
      <c r="F5119" s="5" t="n">
        <v>3.32105482928634</v>
      </c>
      <c r="G5119" s="11" t="n">
        <v>0</v>
      </c>
      <c r="H5119" s="5" t="n">
        <v>0</v>
      </c>
      <c r="I5119" s="5" t="n">
        <v>3.32105482928634</v>
      </c>
    </row>
    <row r="5120" customFormat="false" ht="14.25" hidden="false" customHeight="false" outlineLevel="0" collapsed="false">
      <c r="A5120" s="0" t="s">
        <v>109</v>
      </c>
      <c r="B5120" s="0" t="s">
        <v>110</v>
      </c>
      <c r="C5120" s="0" t="s">
        <v>84</v>
      </c>
      <c r="D5120" s="0" t="s">
        <v>215</v>
      </c>
      <c r="E5120" s="0" t="n">
        <v>2040</v>
      </c>
      <c r="F5120" s="5" t="n">
        <v>3.80030587346714</v>
      </c>
      <c r="G5120" s="11" t="n">
        <v>0</v>
      </c>
      <c r="H5120" s="5" t="n">
        <v>0</v>
      </c>
      <c r="I5120" s="5" t="n">
        <v>3.80030587346714</v>
      </c>
    </row>
    <row r="5121" customFormat="false" ht="14.25" hidden="false" customHeight="false" outlineLevel="0" collapsed="false">
      <c r="A5121" s="0" t="s">
        <v>109</v>
      </c>
      <c r="B5121" s="0" t="s">
        <v>110</v>
      </c>
      <c r="C5121" s="0" t="s">
        <v>84</v>
      </c>
      <c r="D5121" s="0" t="s">
        <v>216</v>
      </c>
      <c r="E5121" s="0" t="n">
        <v>2024</v>
      </c>
      <c r="F5121" s="5" t="n">
        <v>0</v>
      </c>
      <c r="G5121" s="11" t="n">
        <v>0.091111</v>
      </c>
      <c r="H5121" s="5" t="n">
        <v>0</v>
      </c>
      <c r="I5121" s="5" t="n">
        <v>0</v>
      </c>
    </row>
    <row r="5122" customFormat="false" ht="14.25" hidden="false" customHeight="false" outlineLevel="0" collapsed="false">
      <c r="A5122" s="0" t="s">
        <v>109</v>
      </c>
      <c r="B5122" s="0" t="s">
        <v>110</v>
      </c>
      <c r="C5122" s="0" t="s">
        <v>84</v>
      </c>
      <c r="D5122" s="0" t="s">
        <v>216</v>
      </c>
      <c r="E5122" s="0" t="n">
        <v>2025</v>
      </c>
      <c r="F5122" s="5" t="n">
        <v>2.15894628838232</v>
      </c>
      <c r="G5122" s="11" t="n">
        <v>0.091111</v>
      </c>
      <c r="H5122" s="5" t="n">
        <v>0.196703755280801</v>
      </c>
      <c r="I5122" s="5" t="n">
        <v>1.96224253310152</v>
      </c>
    </row>
    <row r="5123" customFormat="false" ht="14.25" hidden="false" customHeight="false" outlineLevel="0" collapsed="false">
      <c r="A5123" s="0" t="s">
        <v>109</v>
      </c>
      <c r="B5123" s="0" t="s">
        <v>110</v>
      </c>
      <c r="C5123" s="0" t="s">
        <v>84</v>
      </c>
      <c r="D5123" s="0" t="s">
        <v>216</v>
      </c>
      <c r="E5123" s="0" t="n">
        <v>2026</v>
      </c>
      <c r="F5123" s="5" t="n">
        <v>2.03449757721228</v>
      </c>
      <c r="G5123" s="11" t="n">
        <v>0.1000912</v>
      </c>
      <c r="H5123" s="5" t="n">
        <v>0.20363530390027</v>
      </c>
      <c r="I5123" s="5" t="n">
        <v>1.83086227331201</v>
      </c>
    </row>
    <row r="5124" customFormat="false" ht="14.25" hidden="false" customHeight="false" outlineLevel="0" collapsed="false">
      <c r="A5124" s="0" t="s">
        <v>109</v>
      </c>
      <c r="B5124" s="0" t="s">
        <v>110</v>
      </c>
      <c r="C5124" s="0" t="s">
        <v>84</v>
      </c>
      <c r="D5124" s="0" t="s">
        <v>216</v>
      </c>
      <c r="E5124" s="0" t="n">
        <v>2027</v>
      </c>
      <c r="F5124" s="5" t="n">
        <v>3.52593495936036</v>
      </c>
      <c r="G5124" s="11" t="n">
        <v>0.1090714</v>
      </c>
      <c r="H5124" s="5" t="n">
        <v>0.384578662326377</v>
      </c>
      <c r="I5124" s="5" t="n">
        <v>3.14135629703398</v>
      </c>
    </row>
    <row r="5125" customFormat="false" ht="14.25" hidden="false" customHeight="false" outlineLevel="0" collapsed="false">
      <c r="A5125" s="0" t="s">
        <v>109</v>
      </c>
      <c r="B5125" s="0" t="s">
        <v>110</v>
      </c>
      <c r="C5125" s="0" t="s">
        <v>84</v>
      </c>
      <c r="D5125" s="0" t="s">
        <v>216</v>
      </c>
      <c r="E5125" s="0" t="n">
        <v>2028</v>
      </c>
      <c r="F5125" s="5" t="n">
        <v>3.57762271098931</v>
      </c>
      <c r="G5125" s="11" t="n">
        <v>0.1180516</v>
      </c>
      <c r="H5125" s="5" t="n">
        <v>0.422344085228625</v>
      </c>
      <c r="I5125" s="5" t="n">
        <v>3.15527862576068</v>
      </c>
    </row>
    <row r="5126" customFormat="false" ht="14.25" hidden="false" customHeight="false" outlineLevel="0" collapsed="false">
      <c r="A5126" s="0" t="s">
        <v>109</v>
      </c>
      <c r="B5126" s="0" t="s">
        <v>110</v>
      </c>
      <c r="C5126" s="0" t="s">
        <v>84</v>
      </c>
      <c r="D5126" s="0" t="s">
        <v>216</v>
      </c>
      <c r="E5126" s="0" t="n">
        <v>2029</v>
      </c>
      <c r="F5126" s="5" t="n">
        <v>6.51792650198077</v>
      </c>
      <c r="G5126" s="11" t="n">
        <v>0.1270318</v>
      </c>
      <c r="H5126" s="5" t="n">
        <v>0.82798393581432</v>
      </c>
      <c r="I5126" s="5" t="n">
        <v>5.68994256616645</v>
      </c>
    </row>
    <row r="5127" customFormat="false" ht="14.25" hidden="false" customHeight="false" outlineLevel="0" collapsed="false">
      <c r="A5127" s="0" t="s">
        <v>109</v>
      </c>
      <c r="B5127" s="0" t="s">
        <v>110</v>
      </c>
      <c r="C5127" s="0" t="s">
        <v>84</v>
      </c>
      <c r="D5127" s="0" t="s">
        <v>216</v>
      </c>
      <c r="E5127" s="0" t="n">
        <v>2030</v>
      </c>
      <c r="F5127" s="5" t="n">
        <v>7.74696441420627</v>
      </c>
      <c r="G5127" s="11" t="n">
        <v>0.136012</v>
      </c>
      <c r="H5127" s="5" t="n">
        <v>1.05368012390502</v>
      </c>
      <c r="I5127" s="5" t="n">
        <v>6.69328429030125</v>
      </c>
    </row>
    <row r="5128" customFormat="false" ht="14.25" hidden="false" customHeight="false" outlineLevel="0" collapsed="false">
      <c r="A5128" s="0" t="s">
        <v>109</v>
      </c>
      <c r="B5128" s="0" t="s">
        <v>110</v>
      </c>
      <c r="C5128" s="0" t="s">
        <v>84</v>
      </c>
      <c r="D5128" s="0" t="s">
        <v>216</v>
      </c>
      <c r="E5128" s="0" t="n">
        <v>2031</v>
      </c>
      <c r="F5128" s="5" t="n">
        <v>9.80329682791286</v>
      </c>
      <c r="G5128" s="11" t="n">
        <v>0.1400202</v>
      </c>
      <c r="H5128" s="5" t="n">
        <v>1.37265958250372</v>
      </c>
      <c r="I5128" s="5" t="n">
        <v>8.43063724540914</v>
      </c>
    </row>
    <row r="5129" customFormat="false" ht="14.25" hidden="false" customHeight="false" outlineLevel="0" collapsed="false">
      <c r="A5129" s="0" t="s">
        <v>109</v>
      </c>
      <c r="B5129" s="0" t="s">
        <v>110</v>
      </c>
      <c r="C5129" s="0" t="s">
        <v>84</v>
      </c>
      <c r="D5129" s="0" t="s">
        <v>216</v>
      </c>
      <c r="E5129" s="0" t="n">
        <v>2032</v>
      </c>
      <c r="F5129" s="5" t="n">
        <v>11.4021821603151</v>
      </c>
      <c r="G5129" s="11" t="n">
        <v>0.1440284</v>
      </c>
      <c r="H5129" s="5" t="n">
        <v>1.64223805305873</v>
      </c>
      <c r="I5129" s="5" t="n">
        <v>9.75994410725641</v>
      </c>
    </row>
    <row r="5130" customFormat="false" ht="14.25" hidden="false" customHeight="false" outlineLevel="0" collapsed="false">
      <c r="A5130" s="0" t="s">
        <v>109</v>
      </c>
      <c r="B5130" s="0" t="s">
        <v>110</v>
      </c>
      <c r="C5130" s="0" t="s">
        <v>84</v>
      </c>
      <c r="D5130" s="0" t="s">
        <v>216</v>
      </c>
      <c r="E5130" s="0" t="n">
        <v>2033</v>
      </c>
      <c r="F5130" s="5" t="n">
        <v>15.5750309708263</v>
      </c>
      <c r="G5130" s="11" t="n">
        <v>0.1480366</v>
      </c>
      <c r="H5130" s="5" t="n">
        <v>2.30567462981583</v>
      </c>
      <c r="I5130" s="5" t="n">
        <v>13.2693563410105</v>
      </c>
    </row>
    <row r="5131" customFormat="false" ht="14.25" hidden="false" customHeight="false" outlineLevel="0" collapsed="false">
      <c r="A5131" s="0" t="s">
        <v>109</v>
      </c>
      <c r="B5131" s="0" t="s">
        <v>110</v>
      </c>
      <c r="C5131" s="0" t="s">
        <v>84</v>
      </c>
      <c r="D5131" s="0" t="s">
        <v>216</v>
      </c>
      <c r="E5131" s="0" t="n">
        <v>2034</v>
      </c>
      <c r="F5131" s="5" t="n">
        <v>17.2560988174531</v>
      </c>
      <c r="G5131" s="11" t="n">
        <v>0.1520448</v>
      </c>
      <c r="H5131" s="5" t="n">
        <v>2.6237000934799</v>
      </c>
      <c r="I5131" s="5" t="n">
        <v>14.6323987239732</v>
      </c>
    </row>
    <row r="5132" customFormat="false" ht="14.25" hidden="false" customHeight="false" outlineLevel="0" collapsed="false">
      <c r="A5132" s="0" t="s">
        <v>109</v>
      </c>
      <c r="B5132" s="0" t="s">
        <v>110</v>
      </c>
      <c r="C5132" s="0" t="s">
        <v>84</v>
      </c>
      <c r="D5132" s="0" t="s">
        <v>216</v>
      </c>
      <c r="E5132" s="0" t="n">
        <v>2035</v>
      </c>
      <c r="F5132" s="5" t="n">
        <v>21.1078621918734</v>
      </c>
      <c r="G5132" s="11" t="n">
        <v>0.156053</v>
      </c>
      <c r="H5132" s="5" t="n">
        <v>3.29394521862842</v>
      </c>
      <c r="I5132" s="5" t="n">
        <v>17.813916973245</v>
      </c>
    </row>
    <row r="5133" customFormat="false" ht="14.25" hidden="false" customHeight="false" outlineLevel="0" collapsed="false">
      <c r="A5133" s="0" t="s">
        <v>109</v>
      </c>
      <c r="B5133" s="0" t="s">
        <v>110</v>
      </c>
      <c r="C5133" s="0" t="s">
        <v>84</v>
      </c>
      <c r="D5133" s="0" t="s">
        <v>216</v>
      </c>
      <c r="E5133" s="0" t="n">
        <v>2036</v>
      </c>
      <c r="F5133" s="5" t="n">
        <v>25.2054977578785</v>
      </c>
      <c r="G5133" s="11" t="n">
        <v>0.1554448</v>
      </c>
      <c r="H5133" s="5" t="n">
        <v>3.91806355787386</v>
      </c>
      <c r="I5133" s="5" t="n">
        <v>21.2874342000046</v>
      </c>
    </row>
    <row r="5134" customFormat="false" ht="14.25" hidden="false" customHeight="false" outlineLevel="0" collapsed="false">
      <c r="A5134" s="0" t="s">
        <v>109</v>
      </c>
      <c r="B5134" s="0" t="s">
        <v>110</v>
      </c>
      <c r="C5134" s="0" t="s">
        <v>84</v>
      </c>
      <c r="D5134" s="0" t="s">
        <v>216</v>
      </c>
      <c r="E5134" s="0" t="n">
        <v>2037</v>
      </c>
      <c r="F5134" s="5" t="n">
        <v>29.2703632248621</v>
      </c>
      <c r="G5134" s="11" t="n">
        <v>0.1548366</v>
      </c>
      <c r="H5134" s="5" t="n">
        <v>4.53212352250268</v>
      </c>
      <c r="I5134" s="5" t="n">
        <v>24.7382397023594</v>
      </c>
    </row>
    <row r="5135" customFormat="false" ht="14.25" hidden="false" customHeight="false" outlineLevel="0" collapsed="false">
      <c r="A5135" s="0" t="s">
        <v>109</v>
      </c>
      <c r="B5135" s="0" t="s">
        <v>110</v>
      </c>
      <c r="C5135" s="0" t="s">
        <v>84</v>
      </c>
      <c r="D5135" s="0" t="s">
        <v>216</v>
      </c>
      <c r="E5135" s="0" t="n">
        <v>2038</v>
      </c>
      <c r="F5135" s="5" t="n">
        <v>33.7727564372414</v>
      </c>
      <c r="G5135" s="11" t="n">
        <v>0.1542284</v>
      </c>
      <c r="H5135" s="5" t="n">
        <v>5.20871818890544</v>
      </c>
      <c r="I5135" s="5" t="n">
        <v>28.564038248336</v>
      </c>
    </row>
    <row r="5136" customFormat="false" ht="14.25" hidden="false" customHeight="false" outlineLevel="0" collapsed="false">
      <c r="A5136" s="0" t="s">
        <v>109</v>
      </c>
      <c r="B5136" s="0" t="s">
        <v>110</v>
      </c>
      <c r="C5136" s="0" t="s">
        <v>84</v>
      </c>
      <c r="D5136" s="0" t="s">
        <v>216</v>
      </c>
      <c r="E5136" s="0" t="n">
        <v>2039</v>
      </c>
      <c r="F5136" s="5" t="n">
        <v>38.7625068296385</v>
      </c>
      <c r="G5136" s="11" t="n">
        <v>0.1536202</v>
      </c>
      <c r="H5136" s="5" t="n">
        <v>5.95470405167043</v>
      </c>
      <c r="I5136" s="5" t="n">
        <v>32.8078027779681</v>
      </c>
    </row>
    <row r="5137" customFormat="false" ht="14.25" hidden="false" customHeight="false" outlineLevel="0" collapsed="false">
      <c r="A5137" s="0" t="s">
        <v>109</v>
      </c>
      <c r="B5137" s="0" t="s">
        <v>110</v>
      </c>
      <c r="C5137" s="0" t="s">
        <v>84</v>
      </c>
      <c r="D5137" s="0" t="s">
        <v>216</v>
      </c>
      <c r="E5137" s="0" t="n">
        <v>2040</v>
      </c>
      <c r="F5137" s="5" t="n">
        <v>44.4096989249561</v>
      </c>
      <c r="G5137" s="11" t="n">
        <v>0.153012</v>
      </c>
      <c r="H5137" s="5" t="n">
        <v>6.79521685190538</v>
      </c>
      <c r="I5137" s="5" t="n">
        <v>37.6144820730507</v>
      </c>
    </row>
    <row r="5138" customFormat="false" ht="14.25" hidden="false" customHeight="false" outlineLevel="0" collapsed="false">
      <c r="A5138" s="0" t="s">
        <v>109</v>
      </c>
      <c r="B5138" s="0" t="s">
        <v>110</v>
      </c>
      <c r="C5138" s="0" t="s">
        <v>84</v>
      </c>
      <c r="D5138" s="0" t="s">
        <v>217</v>
      </c>
      <c r="E5138" s="0" t="n">
        <v>2024</v>
      </c>
      <c r="F5138" s="5" t="n">
        <v>0.000772083119387356</v>
      </c>
      <c r="G5138" s="11" t="n">
        <v>0</v>
      </c>
      <c r="H5138" s="5" t="n">
        <v>0</v>
      </c>
      <c r="I5138" s="5" t="n">
        <v>0.000772083119387356</v>
      </c>
    </row>
    <row r="5139" customFormat="false" ht="14.25" hidden="false" customHeight="false" outlineLevel="0" collapsed="false">
      <c r="A5139" s="0" t="s">
        <v>109</v>
      </c>
      <c r="B5139" s="0" t="s">
        <v>110</v>
      </c>
      <c r="C5139" s="0" t="s">
        <v>84</v>
      </c>
      <c r="D5139" s="0" t="s">
        <v>217</v>
      </c>
      <c r="E5139" s="0" t="n">
        <v>2025</v>
      </c>
      <c r="F5139" s="5" t="n">
        <v>0.001507525485492</v>
      </c>
      <c r="G5139" s="11" t="n">
        <v>0</v>
      </c>
      <c r="H5139" s="5" t="n">
        <v>0</v>
      </c>
      <c r="I5139" s="5" t="n">
        <v>0.001507525485492</v>
      </c>
    </row>
    <row r="5140" customFormat="false" ht="14.25" hidden="false" customHeight="false" outlineLevel="0" collapsed="false">
      <c r="A5140" s="0" t="s">
        <v>109</v>
      </c>
      <c r="B5140" s="0" t="s">
        <v>110</v>
      </c>
      <c r="C5140" s="0" t="s">
        <v>84</v>
      </c>
      <c r="D5140" s="0" t="s">
        <v>217</v>
      </c>
      <c r="E5140" s="0" t="n">
        <v>2026</v>
      </c>
      <c r="F5140" s="5" t="n">
        <v>0.0103088172551889</v>
      </c>
      <c r="G5140" s="11" t="n">
        <v>0</v>
      </c>
      <c r="H5140" s="5" t="n">
        <v>0</v>
      </c>
      <c r="I5140" s="5" t="n">
        <v>0.0103088172551889</v>
      </c>
    </row>
    <row r="5141" customFormat="false" ht="14.25" hidden="false" customHeight="false" outlineLevel="0" collapsed="false">
      <c r="A5141" s="0" t="s">
        <v>109</v>
      </c>
      <c r="B5141" s="0" t="s">
        <v>110</v>
      </c>
      <c r="C5141" s="0" t="s">
        <v>84</v>
      </c>
      <c r="D5141" s="0" t="s">
        <v>217</v>
      </c>
      <c r="E5141" s="0" t="n">
        <v>2027</v>
      </c>
      <c r="F5141" s="5" t="n">
        <v>0.0342015957917647</v>
      </c>
      <c r="G5141" s="11" t="n">
        <v>0</v>
      </c>
      <c r="H5141" s="5" t="n">
        <v>0</v>
      </c>
      <c r="I5141" s="5" t="n">
        <v>0.0342015957917647</v>
      </c>
    </row>
    <row r="5142" customFormat="false" ht="14.25" hidden="false" customHeight="false" outlineLevel="0" collapsed="false">
      <c r="A5142" s="0" t="s">
        <v>109</v>
      </c>
      <c r="B5142" s="0" t="s">
        <v>110</v>
      </c>
      <c r="C5142" s="0" t="s">
        <v>84</v>
      </c>
      <c r="D5142" s="0" t="s">
        <v>217</v>
      </c>
      <c r="E5142" s="0" t="n">
        <v>2028</v>
      </c>
      <c r="F5142" s="5" t="n">
        <v>0.0793400871062299</v>
      </c>
      <c r="G5142" s="11" t="n">
        <v>0</v>
      </c>
      <c r="H5142" s="5" t="n">
        <v>0</v>
      </c>
      <c r="I5142" s="5" t="n">
        <v>0.0793400871062299</v>
      </c>
    </row>
    <row r="5143" customFormat="false" ht="14.25" hidden="false" customHeight="false" outlineLevel="0" collapsed="false">
      <c r="A5143" s="0" t="s">
        <v>109</v>
      </c>
      <c r="B5143" s="0" t="s">
        <v>110</v>
      </c>
      <c r="C5143" s="0" t="s">
        <v>84</v>
      </c>
      <c r="D5143" s="0" t="s">
        <v>217</v>
      </c>
      <c r="E5143" s="0" t="n">
        <v>2029</v>
      </c>
      <c r="F5143" s="5" t="n">
        <v>0.140046769791882</v>
      </c>
      <c r="G5143" s="11" t="n">
        <v>0</v>
      </c>
      <c r="H5143" s="5" t="n">
        <v>0</v>
      </c>
      <c r="I5143" s="5" t="n">
        <v>0.140046769791882</v>
      </c>
    </row>
    <row r="5144" customFormat="false" ht="14.25" hidden="false" customHeight="false" outlineLevel="0" collapsed="false">
      <c r="A5144" s="0" t="s">
        <v>109</v>
      </c>
      <c r="B5144" s="0" t="s">
        <v>110</v>
      </c>
      <c r="C5144" s="0" t="s">
        <v>84</v>
      </c>
      <c r="D5144" s="0" t="s">
        <v>217</v>
      </c>
      <c r="E5144" s="0" t="n">
        <v>2030</v>
      </c>
      <c r="F5144" s="5" t="n">
        <v>0.213879937709877</v>
      </c>
      <c r="G5144" s="11" t="n">
        <v>0</v>
      </c>
      <c r="H5144" s="5" t="n">
        <v>0</v>
      </c>
      <c r="I5144" s="5" t="n">
        <v>0.213879937709877</v>
      </c>
    </row>
    <row r="5145" customFormat="false" ht="14.25" hidden="false" customHeight="false" outlineLevel="0" collapsed="false">
      <c r="A5145" s="0" t="s">
        <v>109</v>
      </c>
      <c r="B5145" s="0" t="s">
        <v>110</v>
      </c>
      <c r="C5145" s="0" t="s">
        <v>84</v>
      </c>
      <c r="D5145" s="0" t="s">
        <v>217</v>
      </c>
      <c r="E5145" s="0" t="n">
        <v>2031</v>
      </c>
      <c r="F5145" s="5" t="n">
        <v>0.292192398681823</v>
      </c>
      <c r="G5145" s="11" t="n">
        <v>0</v>
      </c>
      <c r="H5145" s="5" t="n">
        <v>0</v>
      </c>
      <c r="I5145" s="5" t="n">
        <v>0.292192398681823</v>
      </c>
    </row>
    <row r="5146" customFormat="false" ht="14.25" hidden="false" customHeight="false" outlineLevel="0" collapsed="false">
      <c r="A5146" s="0" t="s">
        <v>109</v>
      </c>
      <c r="B5146" s="0" t="s">
        <v>110</v>
      </c>
      <c r="C5146" s="0" t="s">
        <v>84</v>
      </c>
      <c r="D5146" s="0" t="s">
        <v>217</v>
      </c>
      <c r="E5146" s="0" t="n">
        <v>2032</v>
      </c>
      <c r="F5146" s="5" t="n">
        <v>0.373670038480455</v>
      </c>
      <c r="G5146" s="11" t="n">
        <v>0</v>
      </c>
      <c r="H5146" s="5" t="n">
        <v>0</v>
      </c>
      <c r="I5146" s="5" t="n">
        <v>0.373670038480455</v>
      </c>
    </row>
    <row r="5147" customFormat="false" ht="14.25" hidden="false" customHeight="false" outlineLevel="0" collapsed="false">
      <c r="A5147" s="0" t="s">
        <v>109</v>
      </c>
      <c r="B5147" s="0" t="s">
        <v>110</v>
      </c>
      <c r="C5147" s="0" t="s">
        <v>84</v>
      </c>
      <c r="D5147" s="0" t="s">
        <v>217</v>
      </c>
      <c r="E5147" s="0" t="n">
        <v>2033</v>
      </c>
      <c r="F5147" s="5" t="n">
        <v>0.456686929909803</v>
      </c>
      <c r="G5147" s="11" t="n">
        <v>0</v>
      </c>
      <c r="H5147" s="5" t="n">
        <v>0</v>
      </c>
      <c r="I5147" s="5" t="n">
        <v>0.456686929909803</v>
      </c>
    </row>
    <row r="5148" customFormat="false" ht="14.25" hidden="false" customHeight="false" outlineLevel="0" collapsed="false">
      <c r="A5148" s="0" t="s">
        <v>109</v>
      </c>
      <c r="B5148" s="0" t="s">
        <v>110</v>
      </c>
      <c r="C5148" s="0" t="s">
        <v>84</v>
      </c>
      <c r="D5148" s="0" t="s">
        <v>217</v>
      </c>
      <c r="E5148" s="0" t="n">
        <v>2034</v>
      </c>
      <c r="F5148" s="5" t="n">
        <v>0.538999559364903</v>
      </c>
      <c r="G5148" s="11" t="n">
        <v>0</v>
      </c>
      <c r="H5148" s="5" t="n">
        <v>0</v>
      </c>
      <c r="I5148" s="5" t="n">
        <v>0.538999559364903</v>
      </c>
    </row>
    <row r="5149" customFormat="false" ht="14.25" hidden="false" customHeight="false" outlineLevel="0" collapsed="false">
      <c r="A5149" s="0" t="s">
        <v>109</v>
      </c>
      <c r="B5149" s="0" t="s">
        <v>110</v>
      </c>
      <c r="C5149" s="0" t="s">
        <v>84</v>
      </c>
      <c r="D5149" s="0" t="s">
        <v>217</v>
      </c>
      <c r="E5149" s="0" t="n">
        <v>2035</v>
      </c>
      <c r="F5149" s="5" t="n">
        <v>0.640048863089033</v>
      </c>
      <c r="G5149" s="11" t="n">
        <v>0</v>
      </c>
      <c r="H5149" s="5" t="n">
        <v>0</v>
      </c>
      <c r="I5149" s="5" t="n">
        <v>0.640048863089033</v>
      </c>
    </row>
    <row r="5150" customFormat="false" ht="14.25" hidden="false" customHeight="false" outlineLevel="0" collapsed="false">
      <c r="A5150" s="0" t="s">
        <v>109</v>
      </c>
      <c r="B5150" s="0" t="s">
        <v>110</v>
      </c>
      <c r="C5150" s="0" t="s">
        <v>84</v>
      </c>
      <c r="D5150" s="0" t="s">
        <v>217</v>
      </c>
      <c r="E5150" s="0" t="n">
        <v>2036</v>
      </c>
      <c r="F5150" s="5" t="n">
        <v>0.742629677304527</v>
      </c>
      <c r="G5150" s="11" t="n">
        <v>0</v>
      </c>
      <c r="H5150" s="5" t="n">
        <v>0</v>
      </c>
      <c r="I5150" s="5" t="n">
        <v>0.742629677304527</v>
      </c>
    </row>
    <row r="5151" customFormat="false" ht="14.25" hidden="false" customHeight="false" outlineLevel="0" collapsed="false">
      <c r="A5151" s="0" t="s">
        <v>109</v>
      </c>
      <c r="B5151" s="0" t="s">
        <v>110</v>
      </c>
      <c r="C5151" s="0" t="s">
        <v>84</v>
      </c>
      <c r="D5151" s="0" t="s">
        <v>217</v>
      </c>
      <c r="E5151" s="0" t="n">
        <v>2037</v>
      </c>
      <c r="F5151" s="5" t="n">
        <v>0.845970530458468</v>
      </c>
      <c r="G5151" s="11" t="n">
        <v>0</v>
      </c>
      <c r="H5151" s="5" t="n">
        <v>0</v>
      </c>
      <c r="I5151" s="5" t="n">
        <v>0.845970530458468</v>
      </c>
    </row>
    <row r="5152" customFormat="false" ht="14.25" hidden="false" customHeight="false" outlineLevel="0" collapsed="false">
      <c r="A5152" s="0" t="s">
        <v>109</v>
      </c>
      <c r="B5152" s="0" t="s">
        <v>110</v>
      </c>
      <c r="C5152" s="0" t="s">
        <v>84</v>
      </c>
      <c r="D5152" s="0" t="s">
        <v>217</v>
      </c>
      <c r="E5152" s="0" t="n">
        <v>2038</v>
      </c>
      <c r="F5152" s="5" t="n">
        <v>0.949535765678597</v>
      </c>
      <c r="G5152" s="11" t="n">
        <v>0</v>
      </c>
      <c r="H5152" s="5" t="n">
        <v>0</v>
      </c>
      <c r="I5152" s="5" t="n">
        <v>0.949535765678597</v>
      </c>
    </row>
    <row r="5153" customFormat="false" ht="14.25" hidden="false" customHeight="false" outlineLevel="0" collapsed="false">
      <c r="A5153" s="0" t="s">
        <v>109</v>
      </c>
      <c r="B5153" s="0" t="s">
        <v>110</v>
      </c>
      <c r="C5153" s="0" t="s">
        <v>84</v>
      </c>
      <c r="D5153" s="0" t="s">
        <v>217</v>
      </c>
      <c r="E5153" s="0" t="n">
        <v>2039</v>
      </c>
      <c r="F5153" s="5" t="n">
        <v>1.05304620327879</v>
      </c>
      <c r="G5153" s="11" t="n">
        <v>0</v>
      </c>
      <c r="H5153" s="5" t="n">
        <v>0</v>
      </c>
      <c r="I5153" s="5" t="n">
        <v>1.05304620327879</v>
      </c>
    </row>
    <row r="5154" customFormat="false" ht="14.25" hidden="false" customHeight="false" outlineLevel="0" collapsed="false">
      <c r="A5154" s="0" t="s">
        <v>109</v>
      </c>
      <c r="B5154" s="0" t="s">
        <v>110</v>
      </c>
      <c r="C5154" s="0" t="s">
        <v>84</v>
      </c>
      <c r="D5154" s="0" t="s">
        <v>217</v>
      </c>
      <c r="E5154" s="0" t="n">
        <v>2040</v>
      </c>
      <c r="F5154" s="5" t="n">
        <v>1.15829802347058</v>
      </c>
      <c r="G5154" s="11" t="n">
        <v>0</v>
      </c>
      <c r="H5154" s="5" t="n">
        <v>0</v>
      </c>
      <c r="I5154" s="5" t="n">
        <v>1.15829802347058</v>
      </c>
    </row>
    <row r="5155" customFormat="false" ht="14.25" hidden="false" customHeight="false" outlineLevel="0" collapsed="false">
      <c r="A5155" s="0" t="s">
        <v>109</v>
      </c>
      <c r="B5155" s="0" t="s">
        <v>110</v>
      </c>
      <c r="C5155" s="0" t="s">
        <v>84</v>
      </c>
      <c r="D5155" s="0" t="s">
        <v>218</v>
      </c>
      <c r="E5155" s="0" t="n">
        <v>2024</v>
      </c>
      <c r="F5155" s="5" t="n">
        <v>0.553928456070482</v>
      </c>
      <c r="G5155" s="11" t="n">
        <v>0</v>
      </c>
      <c r="H5155" s="5" t="n">
        <v>0</v>
      </c>
      <c r="I5155" s="5" t="n">
        <v>0.553928456070482</v>
      </c>
    </row>
    <row r="5156" customFormat="false" ht="14.25" hidden="false" customHeight="false" outlineLevel="0" collapsed="false">
      <c r="A5156" s="0" t="s">
        <v>109</v>
      </c>
      <c r="B5156" s="0" t="s">
        <v>110</v>
      </c>
      <c r="C5156" s="0" t="s">
        <v>84</v>
      </c>
      <c r="D5156" s="0" t="s">
        <v>218</v>
      </c>
      <c r="E5156" s="0" t="n">
        <v>2025</v>
      </c>
      <c r="F5156" s="5" t="n">
        <v>0.640273810605443</v>
      </c>
      <c r="G5156" s="11" t="n">
        <v>0</v>
      </c>
      <c r="H5156" s="5" t="n">
        <v>0</v>
      </c>
      <c r="I5156" s="5" t="n">
        <v>0.640273810605443</v>
      </c>
    </row>
    <row r="5157" customFormat="false" ht="14.25" hidden="false" customHeight="false" outlineLevel="0" collapsed="false">
      <c r="A5157" s="0" t="s">
        <v>109</v>
      </c>
      <c r="B5157" s="0" t="s">
        <v>110</v>
      </c>
      <c r="C5157" s="0" t="s">
        <v>84</v>
      </c>
      <c r="D5157" s="0" t="s">
        <v>218</v>
      </c>
      <c r="E5157" s="0" t="n">
        <v>2026</v>
      </c>
      <c r="F5157" s="5" t="n">
        <v>0.729304056172167</v>
      </c>
      <c r="G5157" s="11" t="n">
        <v>0</v>
      </c>
      <c r="H5157" s="5" t="n">
        <v>0</v>
      </c>
      <c r="I5157" s="5" t="n">
        <v>0.729304056172167</v>
      </c>
    </row>
    <row r="5158" customFormat="false" ht="14.25" hidden="false" customHeight="false" outlineLevel="0" collapsed="false">
      <c r="A5158" s="0" t="s">
        <v>109</v>
      </c>
      <c r="B5158" s="0" t="s">
        <v>110</v>
      </c>
      <c r="C5158" s="0" t="s">
        <v>84</v>
      </c>
      <c r="D5158" s="0" t="s">
        <v>218</v>
      </c>
      <c r="E5158" s="0" t="n">
        <v>2027</v>
      </c>
      <c r="F5158" s="5" t="n">
        <v>0.817396400649136</v>
      </c>
      <c r="G5158" s="11" t="n">
        <v>0</v>
      </c>
      <c r="H5158" s="5" t="n">
        <v>0</v>
      </c>
      <c r="I5158" s="5" t="n">
        <v>0.817396400649136</v>
      </c>
    </row>
    <row r="5159" customFormat="false" ht="14.25" hidden="false" customHeight="false" outlineLevel="0" collapsed="false">
      <c r="A5159" s="0" t="s">
        <v>109</v>
      </c>
      <c r="B5159" s="0" t="s">
        <v>110</v>
      </c>
      <c r="C5159" s="0" t="s">
        <v>84</v>
      </c>
      <c r="D5159" s="0" t="s">
        <v>218</v>
      </c>
      <c r="E5159" s="0" t="n">
        <v>2028</v>
      </c>
      <c r="F5159" s="5" t="n">
        <v>0.905900897175351</v>
      </c>
      <c r="G5159" s="11" t="n">
        <v>0</v>
      </c>
      <c r="H5159" s="5" t="n">
        <v>0</v>
      </c>
      <c r="I5159" s="5" t="n">
        <v>0.905900897175351</v>
      </c>
    </row>
    <row r="5160" customFormat="false" ht="14.25" hidden="false" customHeight="false" outlineLevel="0" collapsed="false">
      <c r="A5160" s="0" t="s">
        <v>109</v>
      </c>
      <c r="B5160" s="0" t="s">
        <v>110</v>
      </c>
      <c r="C5160" s="0" t="s">
        <v>84</v>
      </c>
      <c r="D5160" s="0" t="s">
        <v>218</v>
      </c>
      <c r="E5160" s="0" t="n">
        <v>2029</v>
      </c>
      <c r="F5160" s="5" t="n">
        <v>0.993940763587407</v>
      </c>
      <c r="G5160" s="11" t="n">
        <v>0</v>
      </c>
      <c r="H5160" s="5" t="n">
        <v>0</v>
      </c>
      <c r="I5160" s="5" t="n">
        <v>0.993940763587407</v>
      </c>
    </row>
    <row r="5161" customFormat="false" ht="14.25" hidden="false" customHeight="false" outlineLevel="0" collapsed="false">
      <c r="A5161" s="0" t="s">
        <v>109</v>
      </c>
      <c r="B5161" s="0" t="s">
        <v>110</v>
      </c>
      <c r="C5161" s="0" t="s">
        <v>84</v>
      </c>
      <c r="D5161" s="0" t="s">
        <v>218</v>
      </c>
      <c r="E5161" s="0" t="n">
        <v>2030</v>
      </c>
      <c r="F5161" s="5" t="n">
        <v>1.08128533066239</v>
      </c>
      <c r="G5161" s="11" t="n">
        <v>0</v>
      </c>
      <c r="H5161" s="5" t="n">
        <v>0</v>
      </c>
      <c r="I5161" s="5" t="n">
        <v>1.08128533066239</v>
      </c>
    </row>
    <row r="5162" customFormat="false" ht="14.25" hidden="false" customHeight="false" outlineLevel="0" collapsed="false">
      <c r="A5162" s="0" t="s">
        <v>109</v>
      </c>
      <c r="B5162" s="0" t="s">
        <v>110</v>
      </c>
      <c r="C5162" s="0" t="s">
        <v>84</v>
      </c>
      <c r="D5162" s="0" t="s">
        <v>218</v>
      </c>
      <c r="E5162" s="0" t="n">
        <v>2031</v>
      </c>
      <c r="F5162" s="5" t="n">
        <v>1.16850416717017</v>
      </c>
      <c r="G5162" s="11" t="n">
        <v>0</v>
      </c>
      <c r="H5162" s="5" t="n">
        <v>0</v>
      </c>
      <c r="I5162" s="5" t="n">
        <v>1.16850416717017</v>
      </c>
    </row>
    <row r="5163" customFormat="false" ht="14.25" hidden="false" customHeight="false" outlineLevel="0" collapsed="false">
      <c r="A5163" s="0" t="s">
        <v>109</v>
      </c>
      <c r="B5163" s="0" t="s">
        <v>110</v>
      </c>
      <c r="C5163" s="0" t="s">
        <v>84</v>
      </c>
      <c r="D5163" s="0" t="s">
        <v>218</v>
      </c>
      <c r="E5163" s="0" t="n">
        <v>2032</v>
      </c>
      <c r="F5163" s="5" t="n">
        <v>1.25559750552114</v>
      </c>
      <c r="G5163" s="11" t="n">
        <v>0</v>
      </c>
      <c r="H5163" s="5" t="n">
        <v>0</v>
      </c>
      <c r="I5163" s="5" t="n">
        <v>1.25559750552114</v>
      </c>
    </row>
    <row r="5164" customFormat="false" ht="14.25" hidden="false" customHeight="false" outlineLevel="0" collapsed="false">
      <c r="A5164" s="0" t="s">
        <v>109</v>
      </c>
      <c r="B5164" s="0" t="s">
        <v>110</v>
      </c>
      <c r="C5164" s="0" t="s">
        <v>84</v>
      </c>
      <c r="D5164" s="0" t="s">
        <v>218</v>
      </c>
      <c r="E5164" s="0" t="n">
        <v>2033</v>
      </c>
      <c r="F5164" s="5" t="n">
        <v>1.34256557771654</v>
      </c>
      <c r="G5164" s="11" t="n">
        <v>0</v>
      </c>
      <c r="H5164" s="5" t="n">
        <v>0</v>
      </c>
      <c r="I5164" s="5" t="n">
        <v>1.34256557771654</v>
      </c>
    </row>
    <row r="5165" customFormat="false" ht="14.25" hidden="false" customHeight="false" outlineLevel="0" collapsed="false">
      <c r="A5165" s="0" t="s">
        <v>109</v>
      </c>
      <c r="B5165" s="0" t="s">
        <v>110</v>
      </c>
      <c r="C5165" s="0" t="s">
        <v>84</v>
      </c>
      <c r="D5165" s="0" t="s">
        <v>218</v>
      </c>
      <c r="E5165" s="0" t="n">
        <v>2034</v>
      </c>
      <c r="F5165" s="5" t="n">
        <v>1.4294087363796</v>
      </c>
      <c r="G5165" s="11" t="n">
        <v>0</v>
      </c>
      <c r="H5165" s="5" t="n">
        <v>0</v>
      </c>
      <c r="I5165" s="5" t="n">
        <v>1.4294087363796</v>
      </c>
    </row>
    <row r="5166" customFormat="false" ht="14.25" hidden="false" customHeight="false" outlineLevel="0" collapsed="false">
      <c r="A5166" s="0" t="s">
        <v>109</v>
      </c>
      <c r="B5166" s="0" t="s">
        <v>110</v>
      </c>
      <c r="C5166" s="0" t="s">
        <v>84</v>
      </c>
      <c r="D5166" s="0" t="s">
        <v>218</v>
      </c>
      <c r="E5166" s="0" t="n">
        <v>2035</v>
      </c>
      <c r="F5166" s="5" t="n">
        <v>1.51612717211949</v>
      </c>
      <c r="G5166" s="11" t="n">
        <v>0</v>
      </c>
      <c r="H5166" s="5" t="n">
        <v>0</v>
      </c>
      <c r="I5166" s="5" t="n">
        <v>1.51612717211949</v>
      </c>
    </row>
    <row r="5167" customFormat="false" ht="14.25" hidden="false" customHeight="false" outlineLevel="0" collapsed="false">
      <c r="A5167" s="0" t="s">
        <v>109</v>
      </c>
      <c r="B5167" s="0" t="s">
        <v>110</v>
      </c>
      <c r="C5167" s="0" t="s">
        <v>84</v>
      </c>
      <c r="D5167" s="0" t="s">
        <v>218</v>
      </c>
      <c r="E5167" s="0" t="n">
        <v>2036</v>
      </c>
      <c r="F5167" s="5" t="n">
        <v>1.60272123639692</v>
      </c>
      <c r="G5167" s="11" t="n">
        <v>0</v>
      </c>
      <c r="H5167" s="5" t="n">
        <v>0</v>
      </c>
      <c r="I5167" s="5" t="n">
        <v>1.60272123639692</v>
      </c>
    </row>
    <row r="5168" customFormat="false" ht="14.25" hidden="false" customHeight="false" outlineLevel="0" collapsed="false">
      <c r="A5168" s="0" t="s">
        <v>109</v>
      </c>
      <c r="B5168" s="0" t="s">
        <v>110</v>
      </c>
      <c r="C5168" s="0" t="s">
        <v>84</v>
      </c>
      <c r="D5168" s="0" t="s">
        <v>218</v>
      </c>
      <c r="E5168" s="0" t="n">
        <v>2037</v>
      </c>
      <c r="F5168" s="5" t="n">
        <v>1.68919111889229</v>
      </c>
      <c r="G5168" s="11" t="n">
        <v>0</v>
      </c>
      <c r="H5168" s="5" t="n">
        <v>0</v>
      </c>
      <c r="I5168" s="5" t="n">
        <v>1.68919111889229</v>
      </c>
    </row>
    <row r="5169" customFormat="false" ht="14.25" hidden="false" customHeight="false" outlineLevel="0" collapsed="false">
      <c r="A5169" s="0" t="s">
        <v>109</v>
      </c>
      <c r="B5169" s="0" t="s">
        <v>110</v>
      </c>
      <c r="C5169" s="0" t="s">
        <v>84</v>
      </c>
      <c r="D5169" s="0" t="s">
        <v>218</v>
      </c>
      <c r="E5169" s="0" t="n">
        <v>2038</v>
      </c>
      <c r="F5169" s="5" t="n">
        <v>1.77553716990787</v>
      </c>
      <c r="G5169" s="11" t="n">
        <v>0</v>
      </c>
      <c r="H5169" s="5" t="n">
        <v>0</v>
      </c>
      <c r="I5169" s="5" t="n">
        <v>1.77553716990787</v>
      </c>
    </row>
    <row r="5170" customFormat="false" ht="14.25" hidden="false" customHeight="false" outlineLevel="0" collapsed="false">
      <c r="A5170" s="0" t="s">
        <v>109</v>
      </c>
      <c r="B5170" s="0" t="s">
        <v>110</v>
      </c>
      <c r="C5170" s="0" t="s">
        <v>84</v>
      </c>
      <c r="D5170" s="0" t="s">
        <v>218</v>
      </c>
      <c r="E5170" s="0" t="n">
        <v>2039</v>
      </c>
      <c r="F5170" s="5" t="n">
        <v>1.86175961839789</v>
      </c>
      <c r="G5170" s="11" t="n">
        <v>0</v>
      </c>
      <c r="H5170" s="5" t="n">
        <v>0</v>
      </c>
      <c r="I5170" s="5" t="n">
        <v>1.86175961839789</v>
      </c>
    </row>
    <row r="5171" customFormat="false" ht="14.25" hidden="false" customHeight="false" outlineLevel="0" collapsed="false">
      <c r="A5171" s="0" t="s">
        <v>109</v>
      </c>
      <c r="B5171" s="0" t="s">
        <v>110</v>
      </c>
      <c r="C5171" s="0" t="s">
        <v>84</v>
      </c>
      <c r="D5171" s="0" t="s">
        <v>218</v>
      </c>
      <c r="E5171" s="0" t="n">
        <v>2040</v>
      </c>
      <c r="F5171" s="5" t="n">
        <v>1.9478586929128</v>
      </c>
      <c r="G5171" s="11" t="n">
        <v>0</v>
      </c>
      <c r="H5171" s="5" t="n">
        <v>0</v>
      </c>
      <c r="I5171" s="5" t="n">
        <v>1.9478586929128</v>
      </c>
    </row>
    <row r="5172" customFormat="false" ht="14.25" hidden="false" customHeight="false" outlineLevel="0" collapsed="false">
      <c r="A5172" s="0" t="s">
        <v>109</v>
      </c>
      <c r="B5172" s="0" t="s">
        <v>110</v>
      </c>
      <c r="C5172" s="0" t="s">
        <v>84</v>
      </c>
      <c r="D5172" s="0" t="s">
        <v>219</v>
      </c>
      <c r="E5172" s="0" t="n">
        <v>2024</v>
      </c>
      <c r="F5172" s="5" t="n">
        <v>0.145963918848882</v>
      </c>
      <c r="G5172" s="11" t="n">
        <v>0</v>
      </c>
      <c r="H5172" s="5" t="n">
        <v>0</v>
      </c>
      <c r="I5172" s="5" t="n">
        <v>0.145963918848882</v>
      </c>
    </row>
    <row r="5173" customFormat="false" ht="14.25" hidden="false" customHeight="false" outlineLevel="0" collapsed="false">
      <c r="A5173" s="0" t="s">
        <v>109</v>
      </c>
      <c r="B5173" s="0" t="s">
        <v>110</v>
      </c>
      <c r="C5173" s="0" t="s">
        <v>84</v>
      </c>
      <c r="D5173" s="0" t="s">
        <v>219</v>
      </c>
      <c r="E5173" s="0" t="n">
        <v>2025</v>
      </c>
      <c r="F5173" s="5" t="n">
        <v>0.177802852568399</v>
      </c>
      <c r="G5173" s="11" t="n">
        <v>0</v>
      </c>
      <c r="H5173" s="5" t="n">
        <v>0</v>
      </c>
      <c r="I5173" s="5" t="n">
        <v>0.177802852568399</v>
      </c>
    </row>
    <row r="5174" customFormat="false" ht="14.25" hidden="false" customHeight="false" outlineLevel="0" collapsed="false">
      <c r="A5174" s="0" t="s">
        <v>109</v>
      </c>
      <c r="B5174" s="0" t="s">
        <v>110</v>
      </c>
      <c r="C5174" s="0" t="s">
        <v>84</v>
      </c>
      <c r="D5174" s="0" t="s">
        <v>219</v>
      </c>
      <c r="E5174" s="0" t="n">
        <v>2026</v>
      </c>
      <c r="F5174" s="5" t="n">
        <v>0.227301163709267</v>
      </c>
      <c r="G5174" s="11" t="n">
        <v>0</v>
      </c>
      <c r="H5174" s="5" t="n">
        <v>0</v>
      </c>
      <c r="I5174" s="5" t="n">
        <v>0.227301163709267</v>
      </c>
    </row>
    <row r="5175" customFormat="false" ht="14.25" hidden="false" customHeight="false" outlineLevel="0" collapsed="false">
      <c r="A5175" s="0" t="s">
        <v>109</v>
      </c>
      <c r="B5175" s="0" t="s">
        <v>110</v>
      </c>
      <c r="C5175" s="0" t="s">
        <v>84</v>
      </c>
      <c r="D5175" s="0" t="s">
        <v>219</v>
      </c>
      <c r="E5175" s="0" t="n">
        <v>2027</v>
      </c>
      <c r="F5175" s="5" t="n">
        <v>0.275597668992192</v>
      </c>
      <c r="G5175" s="11" t="n">
        <v>0</v>
      </c>
      <c r="H5175" s="5" t="n">
        <v>0</v>
      </c>
      <c r="I5175" s="5" t="n">
        <v>0.275597668992192</v>
      </c>
    </row>
    <row r="5176" customFormat="false" ht="14.25" hidden="false" customHeight="false" outlineLevel="0" collapsed="false">
      <c r="A5176" s="0" t="s">
        <v>109</v>
      </c>
      <c r="B5176" s="0" t="s">
        <v>110</v>
      </c>
      <c r="C5176" s="0" t="s">
        <v>84</v>
      </c>
      <c r="D5176" s="0" t="s">
        <v>219</v>
      </c>
      <c r="E5176" s="0" t="n">
        <v>2028</v>
      </c>
      <c r="F5176" s="5" t="n">
        <v>0.338957696788593</v>
      </c>
      <c r="G5176" s="11" t="n">
        <v>0</v>
      </c>
      <c r="H5176" s="5" t="n">
        <v>0</v>
      </c>
      <c r="I5176" s="5" t="n">
        <v>0.338957696788593</v>
      </c>
    </row>
    <row r="5177" customFormat="false" ht="14.25" hidden="false" customHeight="false" outlineLevel="0" collapsed="false">
      <c r="A5177" s="0" t="s">
        <v>109</v>
      </c>
      <c r="B5177" s="0" t="s">
        <v>110</v>
      </c>
      <c r="C5177" s="0" t="s">
        <v>84</v>
      </c>
      <c r="D5177" s="0" t="s">
        <v>219</v>
      </c>
      <c r="E5177" s="0" t="n">
        <v>2029</v>
      </c>
      <c r="F5177" s="5" t="n">
        <v>0.402183881265239</v>
      </c>
      <c r="G5177" s="11" t="n">
        <v>0</v>
      </c>
      <c r="H5177" s="5" t="n">
        <v>0</v>
      </c>
      <c r="I5177" s="5" t="n">
        <v>0.402183881265239</v>
      </c>
    </row>
    <row r="5178" customFormat="false" ht="14.25" hidden="false" customHeight="false" outlineLevel="0" collapsed="false">
      <c r="A5178" s="0" t="s">
        <v>109</v>
      </c>
      <c r="B5178" s="0" t="s">
        <v>110</v>
      </c>
      <c r="C5178" s="0" t="s">
        <v>84</v>
      </c>
      <c r="D5178" s="0" t="s">
        <v>219</v>
      </c>
      <c r="E5178" s="0" t="n">
        <v>2030</v>
      </c>
      <c r="F5178" s="5" t="n">
        <v>0.479445409297929</v>
      </c>
      <c r="G5178" s="11" t="n">
        <v>0</v>
      </c>
      <c r="H5178" s="5" t="n">
        <v>0</v>
      </c>
      <c r="I5178" s="5" t="n">
        <v>0.479445409297929</v>
      </c>
    </row>
    <row r="5179" customFormat="false" ht="14.25" hidden="false" customHeight="false" outlineLevel="0" collapsed="false">
      <c r="A5179" s="0" t="s">
        <v>109</v>
      </c>
      <c r="B5179" s="0" t="s">
        <v>110</v>
      </c>
      <c r="C5179" s="0" t="s">
        <v>84</v>
      </c>
      <c r="D5179" s="0" t="s">
        <v>219</v>
      </c>
      <c r="E5179" s="0" t="n">
        <v>2031</v>
      </c>
      <c r="F5179" s="5" t="n">
        <v>0.553170880522115</v>
      </c>
      <c r="G5179" s="11" t="n">
        <v>0</v>
      </c>
      <c r="H5179" s="5" t="n">
        <v>0</v>
      </c>
      <c r="I5179" s="5" t="n">
        <v>0.553170880522115</v>
      </c>
    </row>
    <row r="5180" customFormat="false" ht="14.25" hidden="false" customHeight="false" outlineLevel="0" collapsed="false">
      <c r="A5180" s="0" t="s">
        <v>109</v>
      </c>
      <c r="B5180" s="0" t="s">
        <v>110</v>
      </c>
      <c r="C5180" s="0" t="s">
        <v>84</v>
      </c>
      <c r="D5180" s="0" t="s">
        <v>219</v>
      </c>
      <c r="E5180" s="0" t="n">
        <v>2032</v>
      </c>
      <c r="F5180" s="5" t="n">
        <v>0.639127627790336</v>
      </c>
      <c r="G5180" s="11" t="n">
        <v>0</v>
      </c>
      <c r="H5180" s="5" t="n">
        <v>0</v>
      </c>
      <c r="I5180" s="5" t="n">
        <v>0.639127627790336</v>
      </c>
    </row>
    <row r="5181" customFormat="false" ht="14.25" hidden="false" customHeight="false" outlineLevel="0" collapsed="false">
      <c r="A5181" s="0" t="s">
        <v>109</v>
      </c>
      <c r="B5181" s="0" t="s">
        <v>110</v>
      </c>
      <c r="C5181" s="0" t="s">
        <v>84</v>
      </c>
      <c r="D5181" s="0" t="s">
        <v>219</v>
      </c>
      <c r="E5181" s="0" t="n">
        <v>2033</v>
      </c>
      <c r="F5181" s="5" t="n">
        <v>0.737194719003799</v>
      </c>
      <c r="G5181" s="11" t="n">
        <v>0</v>
      </c>
      <c r="H5181" s="5" t="n">
        <v>0</v>
      </c>
      <c r="I5181" s="5" t="n">
        <v>0.737194719003799</v>
      </c>
    </row>
    <row r="5182" customFormat="false" ht="14.25" hidden="false" customHeight="false" outlineLevel="0" collapsed="false">
      <c r="A5182" s="0" t="s">
        <v>109</v>
      </c>
      <c r="B5182" s="0" t="s">
        <v>110</v>
      </c>
      <c r="C5182" s="0" t="s">
        <v>84</v>
      </c>
      <c r="D5182" s="0" t="s">
        <v>219</v>
      </c>
      <c r="E5182" s="0" t="n">
        <v>2034</v>
      </c>
      <c r="F5182" s="5" t="n">
        <v>0.83249643650918</v>
      </c>
      <c r="G5182" s="11" t="n">
        <v>0</v>
      </c>
      <c r="H5182" s="5" t="n">
        <v>0</v>
      </c>
      <c r="I5182" s="5" t="n">
        <v>0.83249643650918</v>
      </c>
    </row>
    <row r="5183" customFormat="false" ht="14.25" hidden="false" customHeight="false" outlineLevel="0" collapsed="false">
      <c r="A5183" s="0" t="s">
        <v>109</v>
      </c>
      <c r="B5183" s="0" t="s">
        <v>110</v>
      </c>
      <c r="C5183" s="0" t="s">
        <v>84</v>
      </c>
      <c r="D5183" s="0" t="s">
        <v>219</v>
      </c>
      <c r="E5183" s="0" t="n">
        <v>2035</v>
      </c>
      <c r="F5183" s="5" t="n">
        <v>0.925805199171811</v>
      </c>
      <c r="G5183" s="11" t="n">
        <v>0</v>
      </c>
      <c r="H5183" s="5" t="n">
        <v>0</v>
      </c>
      <c r="I5183" s="5" t="n">
        <v>0.925805199171811</v>
      </c>
    </row>
    <row r="5184" customFormat="false" ht="14.25" hidden="false" customHeight="false" outlineLevel="0" collapsed="false">
      <c r="A5184" s="0" t="s">
        <v>109</v>
      </c>
      <c r="B5184" s="0" t="s">
        <v>110</v>
      </c>
      <c r="C5184" s="0" t="s">
        <v>84</v>
      </c>
      <c r="D5184" s="0" t="s">
        <v>219</v>
      </c>
      <c r="E5184" s="0" t="n">
        <v>2036</v>
      </c>
      <c r="F5184" s="5" t="n">
        <v>1.0174654705327</v>
      </c>
      <c r="G5184" s="11" t="n">
        <v>0</v>
      </c>
      <c r="H5184" s="5" t="n">
        <v>0</v>
      </c>
      <c r="I5184" s="5" t="n">
        <v>1.0174654705327</v>
      </c>
    </row>
    <row r="5185" customFormat="false" ht="14.25" hidden="false" customHeight="false" outlineLevel="0" collapsed="false">
      <c r="A5185" s="0" t="s">
        <v>109</v>
      </c>
      <c r="B5185" s="0" t="s">
        <v>110</v>
      </c>
      <c r="C5185" s="0" t="s">
        <v>84</v>
      </c>
      <c r="D5185" s="0" t="s">
        <v>219</v>
      </c>
      <c r="E5185" s="0" t="n">
        <v>2037</v>
      </c>
      <c r="F5185" s="5" t="n">
        <v>1.09208756394531</v>
      </c>
      <c r="G5185" s="11" t="n">
        <v>0</v>
      </c>
      <c r="H5185" s="5" t="n">
        <v>0</v>
      </c>
      <c r="I5185" s="5" t="n">
        <v>1.09208756394531</v>
      </c>
    </row>
    <row r="5186" customFormat="false" ht="14.25" hidden="false" customHeight="false" outlineLevel="0" collapsed="false">
      <c r="A5186" s="0" t="s">
        <v>109</v>
      </c>
      <c r="B5186" s="0" t="s">
        <v>110</v>
      </c>
      <c r="C5186" s="0" t="s">
        <v>84</v>
      </c>
      <c r="D5186" s="0" t="s">
        <v>219</v>
      </c>
      <c r="E5186" s="0" t="n">
        <v>2038</v>
      </c>
      <c r="F5186" s="5" t="n">
        <v>1.16375119635738</v>
      </c>
      <c r="G5186" s="11" t="n">
        <v>0</v>
      </c>
      <c r="H5186" s="5" t="n">
        <v>0</v>
      </c>
      <c r="I5186" s="5" t="n">
        <v>1.16375119635738</v>
      </c>
    </row>
    <row r="5187" customFormat="false" ht="14.25" hidden="false" customHeight="false" outlineLevel="0" collapsed="false">
      <c r="A5187" s="0" t="s">
        <v>109</v>
      </c>
      <c r="B5187" s="0" t="s">
        <v>110</v>
      </c>
      <c r="C5187" s="0" t="s">
        <v>84</v>
      </c>
      <c r="D5187" s="0" t="s">
        <v>219</v>
      </c>
      <c r="E5187" s="0" t="n">
        <v>2039</v>
      </c>
      <c r="F5187" s="5" t="n">
        <v>1.21679529908592</v>
      </c>
      <c r="G5187" s="11" t="n">
        <v>0</v>
      </c>
      <c r="H5187" s="5" t="n">
        <v>0</v>
      </c>
      <c r="I5187" s="5" t="n">
        <v>1.21679529908592</v>
      </c>
    </row>
    <row r="5188" customFormat="false" ht="14.25" hidden="false" customHeight="false" outlineLevel="0" collapsed="false">
      <c r="A5188" s="0" t="s">
        <v>109</v>
      </c>
      <c r="B5188" s="0" t="s">
        <v>110</v>
      </c>
      <c r="C5188" s="0" t="s">
        <v>84</v>
      </c>
      <c r="D5188" s="0" t="s">
        <v>219</v>
      </c>
      <c r="E5188" s="0" t="n">
        <v>2040</v>
      </c>
      <c r="F5188" s="5" t="n">
        <v>1.26532899502572</v>
      </c>
      <c r="G5188" s="11" t="n">
        <v>0</v>
      </c>
      <c r="H5188" s="5" t="n">
        <v>0</v>
      </c>
      <c r="I5188" s="5" t="n">
        <v>1.26532899502572</v>
      </c>
    </row>
    <row r="5189" customFormat="false" ht="14.25" hidden="false" customHeight="false" outlineLevel="0" collapsed="false">
      <c r="A5189" s="0" t="s">
        <v>111</v>
      </c>
      <c r="B5189" s="0" t="s">
        <v>112</v>
      </c>
      <c r="C5189" s="0" t="s">
        <v>65</v>
      </c>
      <c r="D5189" s="0" t="s">
        <v>220</v>
      </c>
      <c r="E5189" s="0" t="n">
        <v>2025</v>
      </c>
      <c r="F5189" s="5" t="n">
        <v>1.52587183035971</v>
      </c>
      <c r="G5189" s="11" t="n">
        <v>0.016418</v>
      </c>
      <c r="H5189" s="5" t="n">
        <v>0.0250517637108458</v>
      </c>
      <c r="I5189" s="5" t="n">
        <v>1.50082006664887</v>
      </c>
    </row>
    <row r="5190" customFormat="false" ht="14.25" hidden="false" customHeight="false" outlineLevel="0" collapsed="false">
      <c r="A5190" s="0" t="s">
        <v>111</v>
      </c>
      <c r="B5190" s="0" t="s">
        <v>112</v>
      </c>
      <c r="C5190" s="0" t="s">
        <v>65</v>
      </c>
      <c r="D5190" s="0" t="s">
        <v>220</v>
      </c>
      <c r="E5190" s="0" t="n">
        <v>2026</v>
      </c>
      <c r="F5190" s="5" t="n">
        <v>3.20739893546865</v>
      </c>
      <c r="G5190" s="11" t="n">
        <v>0.0194014</v>
      </c>
      <c r="H5190" s="5" t="n">
        <v>0.0622280297066015</v>
      </c>
      <c r="I5190" s="5" t="n">
        <v>3.14517090576205</v>
      </c>
    </row>
    <row r="5191" customFormat="false" ht="14.25" hidden="false" customHeight="false" outlineLevel="0" collapsed="false">
      <c r="A5191" s="0" t="s">
        <v>111</v>
      </c>
      <c r="B5191" s="0" t="s">
        <v>112</v>
      </c>
      <c r="C5191" s="0" t="s">
        <v>65</v>
      </c>
      <c r="D5191" s="0" t="s">
        <v>220</v>
      </c>
      <c r="E5191" s="0" t="n">
        <v>2027</v>
      </c>
      <c r="F5191" s="5" t="n">
        <v>4.89652259232479</v>
      </c>
      <c r="G5191" s="11" t="n">
        <v>0.0223848</v>
      </c>
      <c r="H5191" s="5" t="n">
        <v>0.109607678924672</v>
      </c>
      <c r="I5191" s="5" t="n">
        <v>4.78691491340012</v>
      </c>
    </row>
    <row r="5192" customFormat="false" ht="14.25" hidden="false" customHeight="false" outlineLevel="0" collapsed="false">
      <c r="A5192" s="0" t="s">
        <v>111</v>
      </c>
      <c r="B5192" s="0" t="s">
        <v>112</v>
      </c>
      <c r="C5192" s="0" t="s">
        <v>65</v>
      </c>
      <c r="D5192" s="0" t="s">
        <v>220</v>
      </c>
      <c r="E5192" s="0" t="n">
        <v>2028</v>
      </c>
      <c r="F5192" s="5" t="n">
        <v>6.82435857921679</v>
      </c>
      <c r="G5192" s="11" t="n">
        <v>0.0253682</v>
      </c>
      <c r="H5192" s="5" t="n">
        <v>0.173121693309287</v>
      </c>
      <c r="I5192" s="5" t="n">
        <v>6.6512368859075</v>
      </c>
    </row>
    <row r="5193" customFormat="false" ht="14.25" hidden="false" customHeight="false" outlineLevel="0" collapsed="false">
      <c r="A5193" s="0" t="s">
        <v>111</v>
      </c>
      <c r="B5193" s="0" t="s">
        <v>112</v>
      </c>
      <c r="C5193" s="0" t="s">
        <v>65</v>
      </c>
      <c r="D5193" s="0" t="s">
        <v>220</v>
      </c>
      <c r="E5193" s="0" t="n">
        <v>2029</v>
      </c>
      <c r="F5193" s="5" t="n">
        <v>7.91779664740417</v>
      </c>
      <c r="G5193" s="11" t="n">
        <v>0.0283516</v>
      </c>
      <c r="H5193" s="5" t="n">
        <v>0.224482203428544</v>
      </c>
      <c r="I5193" s="5" t="n">
        <v>7.69331444397563</v>
      </c>
    </row>
    <row r="5194" customFormat="false" ht="14.25" hidden="false" customHeight="false" outlineLevel="0" collapsed="false">
      <c r="A5194" s="0" t="s">
        <v>111</v>
      </c>
      <c r="B5194" s="0" t="s">
        <v>112</v>
      </c>
      <c r="C5194" s="0" t="s">
        <v>65</v>
      </c>
      <c r="D5194" s="0" t="s">
        <v>220</v>
      </c>
      <c r="E5194" s="0" t="n">
        <v>2030</v>
      </c>
      <c r="F5194" s="5" t="n">
        <v>9.06349888213155</v>
      </c>
      <c r="G5194" s="11" t="n">
        <v>0.031335</v>
      </c>
      <c r="H5194" s="5" t="n">
        <v>0.284004737471592</v>
      </c>
      <c r="I5194" s="5" t="n">
        <v>8.77949414465995</v>
      </c>
    </row>
    <row r="5195" customFormat="false" ht="14.25" hidden="false" customHeight="false" outlineLevel="0" collapsed="false">
      <c r="A5195" s="0" t="s">
        <v>111</v>
      </c>
      <c r="B5195" s="0" t="s">
        <v>112</v>
      </c>
      <c r="C5195" s="0" t="s">
        <v>65</v>
      </c>
      <c r="D5195" s="0" t="s">
        <v>220</v>
      </c>
      <c r="E5195" s="0" t="n">
        <v>2031</v>
      </c>
      <c r="F5195" s="5" t="n">
        <v>10.1512901714564</v>
      </c>
      <c r="G5195" s="11" t="n">
        <v>0.0341494</v>
      </c>
      <c r="H5195" s="5" t="n">
        <v>0.346660468581133</v>
      </c>
      <c r="I5195" s="5" t="n">
        <v>9.80462970287526</v>
      </c>
    </row>
    <row r="5196" customFormat="false" ht="14.25" hidden="false" customHeight="false" outlineLevel="0" collapsed="false">
      <c r="A5196" s="0" t="s">
        <v>111</v>
      </c>
      <c r="B5196" s="0" t="s">
        <v>112</v>
      </c>
      <c r="C5196" s="0" t="s">
        <v>65</v>
      </c>
      <c r="D5196" s="0" t="s">
        <v>220</v>
      </c>
      <c r="E5196" s="0" t="n">
        <v>2032</v>
      </c>
      <c r="F5196" s="5" t="n">
        <v>11.0634586690001</v>
      </c>
      <c r="G5196" s="11" t="n">
        <v>0.0369638</v>
      </c>
      <c r="H5196" s="5" t="n">
        <v>0.408947473549186</v>
      </c>
      <c r="I5196" s="5" t="n">
        <v>10.6545111954509</v>
      </c>
    </row>
    <row r="5197" customFormat="false" ht="14.25" hidden="false" customHeight="false" outlineLevel="0" collapsed="false">
      <c r="A5197" s="0" t="s">
        <v>111</v>
      </c>
      <c r="B5197" s="0" t="s">
        <v>112</v>
      </c>
      <c r="C5197" s="0" t="s">
        <v>65</v>
      </c>
      <c r="D5197" s="0" t="s">
        <v>220</v>
      </c>
      <c r="E5197" s="0" t="n">
        <v>2033</v>
      </c>
      <c r="F5197" s="5" t="n">
        <v>12.1247801724071</v>
      </c>
      <c r="G5197" s="11" t="n">
        <v>0.0397782</v>
      </c>
      <c r="H5197" s="5" t="n">
        <v>0.482301930654044</v>
      </c>
      <c r="I5197" s="5" t="n">
        <v>11.6424782417531</v>
      </c>
    </row>
    <row r="5198" customFormat="false" ht="14.25" hidden="false" customHeight="false" outlineLevel="0" collapsed="false">
      <c r="A5198" s="0" t="s">
        <v>111</v>
      </c>
      <c r="B5198" s="0" t="s">
        <v>112</v>
      </c>
      <c r="C5198" s="0" t="s">
        <v>65</v>
      </c>
      <c r="D5198" s="0" t="s">
        <v>220</v>
      </c>
      <c r="E5198" s="0" t="n">
        <v>2034</v>
      </c>
      <c r="F5198" s="5" t="n">
        <v>13.3516203857073</v>
      </c>
      <c r="G5198" s="11" t="n">
        <v>0.0425926</v>
      </c>
      <c r="H5198" s="5" t="n">
        <v>0.568680226440278</v>
      </c>
      <c r="I5198" s="5" t="n">
        <v>12.7829401592671</v>
      </c>
    </row>
    <row r="5199" customFormat="false" ht="14.25" hidden="false" customHeight="false" outlineLevel="0" collapsed="false">
      <c r="A5199" s="0" t="s">
        <v>111</v>
      </c>
      <c r="B5199" s="0" t="s">
        <v>112</v>
      </c>
      <c r="C5199" s="0" t="s">
        <v>65</v>
      </c>
      <c r="D5199" s="0" t="s">
        <v>220</v>
      </c>
      <c r="E5199" s="0" t="n">
        <v>2035</v>
      </c>
      <c r="F5199" s="5" t="n">
        <v>14.5714077158729</v>
      </c>
      <c r="G5199" s="11" t="n">
        <v>0.045407</v>
      </c>
      <c r="H5199" s="5" t="n">
        <v>0.661643910154639</v>
      </c>
      <c r="I5199" s="5" t="n">
        <v>13.9097638057182</v>
      </c>
    </row>
    <row r="5200" customFormat="false" ht="14.25" hidden="false" customHeight="false" outlineLevel="0" collapsed="false">
      <c r="A5200" s="0" t="s">
        <v>111</v>
      </c>
      <c r="B5200" s="0" t="s">
        <v>112</v>
      </c>
      <c r="C5200" s="0" t="s">
        <v>65</v>
      </c>
      <c r="D5200" s="0" t="s">
        <v>220</v>
      </c>
      <c r="E5200" s="0" t="n">
        <v>2036</v>
      </c>
      <c r="F5200" s="5" t="n">
        <v>15.6014635126334</v>
      </c>
      <c r="G5200" s="11" t="n">
        <v>0.0478248</v>
      </c>
      <c r="H5200" s="5" t="n">
        <v>0.746136872198991</v>
      </c>
      <c r="I5200" s="5" t="n">
        <v>14.8553266404344</v>
      </c>
    </row>
    <row r="5201" customFormat="false" ht="14.25" hidden="false" customHeight="false" outlineLevel="0" collapsed="false">
      <c r="A5201" s="0" t="s">
        <v>111</v>
      </c>
      <c r="B5201" s="0" t="s">
        <v>112</v>
      </c>
      <c r="C5201" s="0" t="s">
        <v>65</v>
      </c>
      <c r="D5201" s="0" t="s">
        <v>220</v>
      </c>
      <c r="E5201" s="0" t="n">
        <v>2037</v>
      </c>
      <c r="F5201" s="5" t="n">
        <v>16.5035633434759</v>
      </c>
      <c r="G5201" s="11" t="n">
        <v>0.0502426</v>
      </c>
      <c r="H5201" s="5" t="n">
        <v>0.829181931640923</v>
      </c>
      <c r="I5201" s="5" t="n">
        <v>15.674381411835</v>
      </c>
    </row>
    <row r="5202" customFormat="false" ht="14.25" hidden="false" customHeight="false" outlineLevel="0" collapsed="false">
      <c r="A5202" s="0" t="s">
        <v>111</v>
      </c>
      <c r="B5202" s="0" t="s">
        <v>112</v>
      </c>
      <c r="C5202" s="0" t="s">
        <v>65</v>
      </c>
      <c r="D5202" s="0" t="s">
        <v>220</v>
      </c>
      <c r="E5202" s="0" t="n">
        <v>2038</v>
      </c>
      <c r="F5202" s="5" t="n">
        <v>17.4377579622966</v>
      </c>
      <c r="G5202" s="11" t="n">
        <v>0.0526604</v>
      </c>
      <c r="H5202" s="5" t="n">
        <v>0.918279309397724</v>
      </c>
      <c r="I5202" s="5" t="n">
        <v>16.5194786528989</v>
      </c>
    </row>
    <row r="5203" customFormat="false" ht="14.25" hidden="false" customHeight="false" outlineLevel="0" collapsed="false">
      <c r="A5203" s="0" t="s">
        <v>111</v>
      </c>
      <c r="B5203" s="0" t="s">
        <v>112</v>
      </c>
      <c r="C5203" s="0" t="s">
        <v>65</v>
      </c>
      <c r="D5203" s="0" t="s">
        <v>220</v>
      </c>
      <c r="E5203" s="0" t="n">
        <v>2039</v>
      </c>
      <c r="F5203" s="5" t="n">
        <v>18.1421364771673</v>
      </c>
      <c r="G5203" s="11" t="n">
        <v>0.0550782</v>
      </c>
      <c r="H5203" s="5" t="n">
        <v>0.999236221316716</v>
      </c>
      <c r="I5203" s="5" t="n">
        <v>17.1429002558506</v>
      </c>
    </row>
    <row r="5204" customFormat="false" ht="14.25" hidden="false" customHeight="false" outlineLevel="0" collapsed="false">
      <c r="A5204" s="0" t="s">
        <v>111</v>
      </c>
      <c r="B5204" s="0" t="s">
        <v>112</v>
      </c>
      <c r="C5204" s="0" t="s">
        <v>65</v>
      </c>
      <c r="D5204" s="0" t="s">
        <v>220</v>
      </c>
      <c r="E5204" s="0" t="n">
        <v>2040</v>
      </c>
      <c r="F5204" s="5" t="n">
        <v>19.0872663648597</v>
      </c>
      <c r="G5204" s="11" t="n">
        <v>0.057496</v>
      </c>
      <c r="H5204" s="5" t="n">
        <v>1.09744146691397</v>
      </c>
      <c r="I5204" s="5" t="n">
        <v>17.9898248979457</v>
      </c>
    </row>
    <row r="5205" customFormat="false" ht="14.25" hidden="false" customHeight="false" outlineLevel="0" collapsed="false">
      <c r="A5205" s="0" t="s">
        <v>111</v>
      </c>
      <c r="B5205" s="0" t="s">
        <v>112</v>
      </c>
      <c r="C5205" s="0" t="s">
        <v>65</v>
      </c>
      <c r="D5205" s="0" t="s">
        <v>204</v>
      </c>
      <c r="E5205" s="0" t="n">
        <v>2024</v>
      </c>
      <c r="F5205" s="5" t="n">
        <v>0</v>
      </c>
      <c r="G5205" s="11" t="n">
        <v>0.02</v>
      </c>
      <c r="H5205" s="5" t="n">
        <v>0</v>
      </c>
      <c r="I5205" s="5" t="n">
        <v>0</v>
      </c>
    </row>
    <row r="5206" customFormat="false" ht="14.25" hidden="false" customHeight="false" outlineLevel="0" collapsed="false">
      <c r="A5206" s="0" t="s">
        <v>111</v>
      </c>
      <c r="B5206" s="0" t="s">
        <v>112</v>
      </c>
      <c r="C5206" s="0" t="s">
        <v>65</v>
      </c>
      <c r="D5206" s="0" t="s">
        <v>204</v>
      </c>
      <c r="E5206" s="0" t="n">
        <v>2024</v>
      </c>
      <c r="F5206" s="5" t="n">
        <v>0</v>
      </c>
      <c r="G5206" s="11" t="n">
        <v>0.02</v>
      </c>
      <c r="H5206" s="5" t="n">
        <v>0</v>
      </c>
      <c r="I5206" s="5" t="n">
        <v>0</v>
      </c>
    </row>
    <row r="5207" customFormat="false" ht="14.25" hidden="false" customHeight="false" outlineLevel="0" collapsed="false">
      <c r="A5207" s="0" t="s">
        <v>111</v>
      </c>
      <c r="B5207" s="0" t="s">
        <v>112</v>
      </c>
      <c r="C5207" s="0" t="s">
        <v>65</v>
      </c>
      <c r="D5207" s="0" t="s">
        <v>204</v>
      </c>
      <c r="E5207" s="0" t="n">
        <v>2024</v>
      </c>
      <c r="F5207" s="5" t="n">
        <v>0</v>
      </c>
      <c r="G5207" s="11" t="n">
        <v>0.02</v>
      </c>
      <c r="H5207" s="5" t="n">
        <v>0</v>
      </c>
      <c r="I5207" s="5" t="n">
        <v>0</v>
      </c>
    </row>
    <row r="5208" customFormat="false" ht="14.25" hidden="false" customHeight="false" outlineLevel="0" collapsed="false">
      <c r="A5208" s="0" t="s">
        <v>111</v>
      </c>
      <c r="B5208" s="0" t="s">
        <v>112</v>
      </c>
      <c r="C5208" s="0" t="s">
        <v>65</v>
      </c>
      <c r="D5208" s="0" t="s">
        <v>204</v>
      </c>
      <c r="E5208" s="0" t="n">
        <v>2025</v>
      </c>
      <c r="F5208" s="5" t="n">
        <v>0.980769377310718</v>
      </c>
      <c r="G5208" s="11" t="n">
        <v>0.02</v>
      </c>
      <c r="H5208" s="5" t="n">
        <v>0.0196153875462144</v>
      </c>
      <c r="I5208" s="5" t="n">
        <v>0.961153989764504</v>
      </c>
    </row>
    <row r="5209" customFormat="false" ht="14.25" hidden="false" customHeight="false" outlineLevel="0" collapsed="false">
      <c r="A5209" s="0" t="s">
        <v>111</v>
      </c>
      <c r="B5209" s="0" t="s">
        <v>112</v>
      </c>
      <c r="C5209" s="0" t="s">
        <v>65</v>
      </c>
      <c r="D5209" s="0" t="s">
        <v>204</v>
      </c>
      <c r="E5209" s="0" t="n">
        <v>2025</v>
      </c>
      <c r="F5209" s="5" t="n">
        <v>23.6628756797489</v>
      </c>
      <c r="G5209" s="11" t="n">
        <v>0.02</v>
      </c>
      <c r="H5209" s="5" t="n">
        <v>0.473257513594978</v>
      </c>
      <c r="I5209" s="5" t="n">
        <v>23.1896181661539</v>
      </c>
    </row>
    <row r="5210" customFormat="false" ht="14.25" hidden="false" customHeight="false" outlineLevel="0" collapsed="false">
      <c r="A5210" s="0" t="s">
        <v>111</v>
      </c>
      <c r="B5210" s="0" t="s">
        <v>112</v>
      </c>
      <c r="C5210" s="0" t="s">
        <v>65</v>
      </c>
      <c r="D5210" s="0" t="s">
        <v>204</v>
      </c>
      <c r="E5210" s="0" t="n">
        <v>2025</v>
      </c>
      <c r="F5210" s="5" t="n">
        <v>44.585418273947</v>
      </c>
      <c r="G5210" s="11" t="n">
        <v>0.02</v>
      </c>
      <c r="H5210" s="5" t="n">
        <v>0.89170836547894</v>
      </c>
      <c r="I5210" s="5" t="n">
        <v>43.6937099084681</v>
      </c>
    </row>
    <row r="5211" customFormat="false" ht="14.25" hidden="false" customHeight="false" outlineLevel="0" collapsed="false">
      <c r="A5211" s="0" t="s">
        <v>111</v>
      </c>
      <c r="B5211" s="0" t="s">
        <v>112</v>
      </c>
      <c r="C5211" s="0" t="s">
        <v>65</v>
      </c>
      <c r="D5211" s="0" t="s">
        <v>204</v>
      </c>
      <c r="E5211" s="0" t="n">
        <v>2026</v>
      </c>
      <c r="F5211" s="5" t="n">
        <v>1.03343229238263</v>
      </c>
      <c r="G5211" s="11" t="n">
        <v>0.023</v>
      </c>
      <c r="H5211" s="5" t="n">
        <v>0.0237689427248005</v>
      </c>
      <c r="I5211" s="5" t="n">
        <v>1.00966334965783</v>
      </c>
    </row>
    <row r="5212" customFormat="false" ht="14.25" hidden="false" customHeight="false" outlineLevel="0" collapsed="false">
      <c r="A5212" s="0" t="s">
        <v>111</v>
      </c>
      <c r="B5212" s="0" t="s">
        <v>112</v>
      </c>
      <c r="C5212" s="0" t="s">
        <v>65</v>
      </c>
      <c r="D5212" s="0" t="s">
        <v>204</v>
      </c>
      <c r="E5212" s="0" t="n">
        <v>2026</v>
      </c>
      <c r="F5212" s="5" t="n">
        <v>22.6820234282043</v>
      </c>
      <c r="G5212" s="11" t="n">
        <v>0.023</v>
      </c>
      <c r="H5212" s="5" t="n">
        <v>0.521686538848698</v>
      </c>
      <c r="I5212" s="5" t="n">
        <v>22.1603368893556</v>
      </c>
    </row>
    <row r="5213" customFormat="false" ht="14.25" hidden="false" customHeight="false" outlineLevel="0" collapsed="false">
      <c r="A5213" s="0" t="s">
        <v>111</v>
      </c>
      <c r="B5213" s="0" t="s">
        <v>112</v>
      </c>
      <c r="C5213" s="0" t="s">
        <v>65</v>
      </c>
      <c r="D5213" s="0" t="s">
        <v>204</v>
      </c>
      <c r="E5213" s="0" t="n">
        <v>2026</v>
      </c>
      <c r="F5213" s="5" t="n">
        <v>43.6120508296626</v>
      </c>
      <c r="G5213" s="11" t="n">
        <v>0.023</v>
      </c>
      <c r="H5213" s="5" t="n">
        <v>1.00307716908224</v>
      </c>
      <c r="I5213" s="5" t="n">
        <v>42.6089736605803</v>
      </c>
    </row>
    <row r="5214" customFormat="false" ht="14.25" hidden="false" customHeight="false" outlineLevel="0" collapsed="false">
      <c r="A5214" s="0" t="s">
        <v>111</v>
      </c>
      <c r="B5214" s="0" t="s">
        <v>112</v>
      </c>
      <c r="C5214" s="0" t="s">
        <v>65</v>
      </c>
      <c r="D5214" s="0" t="s">
        <v>204</v>
      </c>
      <c r="E5214" s="0" t="n">
        <v>2027</v>
      </c>
      <c r="F5214" s="5" t="n">
        <v>1.09787007332108</v>
      </c>
      <c r="G5214" s="11" t="n">
        <v>0.026</v>
      </c>
      <c r="H5214" s="5" t="n">
        <v>0.028544621906348</v>
      </c>
      <c r="I5214" s="5" t="n">
        <v>1.06932545141473</v>
      </c>
    </row>
    <row r="5215" customFormat="false" ht="14.25" hidden="false" customHeight="false" outlineLevel="0" collapsed="false">
      <c r="A5215" s="0" t="s">
        <v>111</v>
      </c>
      <c r="B5215" s="0" t="s">
        <v>112</v>
      </c>
      <c r="C5215" s="0" t="s">
        <v>65</v>
      </c>
      <c r="D5215" s="0" t="s">
        <v>204</v>
      </c>
      <c r="E5215" s="0" t="n">
        <v>2027</v>
      </c>
      <c r="F5215" s="5" t="n">
        <v>21.7098124605863</v>
      </c>
      <c r="G5215" s="11" t="n">
        <v>0.026</v>
      </c>
      <c r="H5215" s="5" t="n">
        <v>0.564455123975243</v>
      </c>
      <c r="I5215" s="5" t="n">
        <v>21.145357336611</v>
      </c>
    </row>
    <row r="5216" customFormat="false" ht="14.25" hidden="false" customHeight="false" outlineLevel="0" collapsed="false">
      <c r="A5216" s="0" t="s">
        <v>111</v>
      </c>
      <c r="B5216" s="0" t="s">
        <v>112</v>
      </c>
      <c r="C5216" s="0" t="s">
        <v>65</v>
      </c>
      <c r="D5216" s="0" t="s">
        <v>204</v>
      </c>
      <c r="E5216" s="0" t="n">
        <v>2027</v>
      </c>
      <c r="F5216" s="5" t="n">
        <v>42.6775096480617</v>
      </c>
      <c r="G5216" s="11" t="n">
        <v>0.026</v>
      </c>
      <c r="H5216" s="5" t="n">
        <v>1.1096152508496</v>
      </c>
      <c r="I5216" s="5" t="n">
        <v>41.5678943972121</v>
      </c>
    </row>
    <row r="5217" customFormat="false" ht="14.25" hidden="false" customHeight="false" outlineLevel="0" collapsed="false">
      <c r="A5217" s="0" t="s">
        <v>111</v>
      </c>
      <c r="B5217" s="0" t="s">
        <v>112</v>
      </c>
      <c r="C5217" s="0" t="s">
        <v>65</v>
      </c>
      <c r="D5217" s="0" t="s">
        <v>204</v>
      </c>
      <c r="E5217" s="0" t="n">
        <v>2028</v>
      </c>
      <c r="F5217" s="5" t="n">
        <v>1.18513008428459</v>
      </c>
      <c r="G5217" s="11" t="n">
        <v>0.029</v>
      </c>
      <c r="H5217" s="5" t="n">
        <v>0.034368772444253</v>
      </c>
      <c r="I5217" s="5" t="n">
        <v>1.15076131184033</v>
      </c>
    </row>
    <row r="5218" customFormat="false" ht="14.25" hidden="false" customHeight="false" outlineLevel="0" collapsed="false">
      <c r="A5218" s="0" t="s">
        <v>111</v>
      </c>
      <c r="B5218" s="0" t="s">
        <v>112</v>
      </c>
      <c r="C5218" s="0" t="s">
        <v>65</v>
      </c>
      <c r="D5218" s="0" t="s">
        <v>204</v>
      </c>
      <c r="E5218" s="0" t="n">
        <v>2028</v>
      </c>
      <c r="F5218" s="5" t="n">
        <v>21.0600434517801</v>
      </c>
      <c r="G5218" s="11" t="n">
        <v>0.029</v>
      </c>
      <c r="H5218" s="5" t="n">
        <v>0.610741260101623</v>
      </c>
      <c r="I5218" s="5" t="n">
        <v>20.4493021916785</v>
      </c>
    </row>
    <row r="5219" customFormat="false" ht="14.25" hidden="false" customHeight="false" outlineLevel="0" collapsed="false">
      <c r="A5219" s="0" t="s">
        <v>111</v>
      </c>
      <c r="B5219" s="0" t="s">
        <v>112</v>
      </c>
      <c r="C5219" s="0" t="s">
        <v>65</v>
      </c>
      <c r="D5219" s="0" t="s">
        <v>204</v>
      </c>
      <c r="E5219" s="0" t="n">
        <v>2028</v>
      </c>
      <c r="F5219" s="5" t="n">
        <v>42.4081263434542</v>
      </c>
      <c r="G5219" s="11" t="n">
        <v>0.029</v>
      </c>
      <c r="H5219" s="5" t="n">
        <v>1.22983566396017</v>
      </c>
      <c r="I5219" s="5" t="n">
        <v>41.178290679494</v>
      </c>
    </row>
    <row r="5220" customFormat="false" ht="14.25" hidden="false" customHeight="false" outlineLevel="0" collapsed="false">
      <c r="A5220" s="0" t="s">
        <v>111</v>
      </c>
      <c r="B5220" s="0" t="s">
        <v>112</v>
      </c>
      <c r="C5220" s="0" t="s">
        <v>65</v>
      </c>
      <c r="D5220" s="0" t="s">
        <v>204</v>
      </c>
      <c r="E5220" s="0" t="n">
        <v>2029</v>
      </c>
      <c r="F5220" s="5" t="n">
        <v>1.26805465538549</v>
      </c>
      <c r="G5220" s="11" t="n">
        <v>0.032</v>
      </c>
      <c r="H5220" s="5" t="n">
        <v>0.0405777489723357</v>
      </c>
      <c r="I5220" s="5" t="n">
        <v>1.22747690641316</v>
      </c>
    </row>
    <row r="5221" customFormat="false" ht="14.25" hidden="false" customHeight="false" outlineLevel="0" collapsed="false">
      <c r="A5221" s="0" t="s">
        <v>111</v>
      </c>
      <c r="B5221" s="0" t="s">
        <v>112</v>
      </c>
      <c r="C5221" s="0" t="s">
        <v>65</v>
      </c>
      <c r="D5221" s="0" t="s">
        <v>204</v>
      </c>
      <c r="E5221" s="0" t="n">
        <v>2029</v>
      </c>
      <c r="F5221" s="5" t="n">
        <v>20.2394358090098</v>
      </c>
      <c r="G5221" s="11" t="n">
        <v>0.032</v>
      </c>
      <c r="H5221" s="5" t="n">
        <v>0.647661945888312</v>
      </c>
      <c r="I5221" s="5" t="n">
        <v>19.5917738631214</v>
      </c>
    </row>
    <row r="5222" customFormat="false" ht="14.25" hidden="false" customHeight="false" outlineLevel="0" collapsed="false">
      <c r="A5222" s="0" t="s">
        <v>111</v>
      </c>
      <c r="B5222" s="0" t="s">
        <v>112</v>
      </c>
      <c r="C5222" s="0" t="s">
        <v>65</v>
      </c>
      <c r="D5222" s="0" t="s">
        <v>204</v>
      </c>
      <c r="E5222" s="0" t="n">
        <v>2029</v>
      </c>
      <c r="F5222" s="5" t="n">
        <v>42.2543674996909</v>
      </c>
      <c r="G5222" s="11" t="n">
        <v>0.032</v>
      </c>
      <c r="H5222" s="5" t="n">
        <v>1.35213975999011</v>
      </c>
      <c r="I5222" s="5" t="n">
        <v>40.9022277397008</v>
      </c>
    </row>
    <row r="5223" customFormat="false" ht="14.25" hidden="false" customHeight="false" outlineLevel="0" collapsed="false">
      <c r="A5223" s="0" t="s">
        <v>111</v>
      </c>
      <c r="B5223" s="0" t="s">
        <v>112</v>
      </c>
      <c r="C5223" s="0" t="s">
        <v>65</v>
      </c>
      <c r="D5223" s="0" t="s">
        <v>204</v>
      </c>
      <c r="E5223" s="0" t="n">
        <v>2030</v>
      </c>
      <c r="F5223" s="5" t="n">
        <v>1.34360688281549</v>
      </c>
      <c r="G5223" s="11" t="n">
        <v>0.035</v>
      </c>
      <c r="H5223" s="5" t="n">
        <v>0.047026240898542</v>
      </c>
      <c r="I5223" s="5" t="n">
        <v>1.29658064191695</v>
      </c>
    </row>
    <row r="5224" customFormat="false" ht="14.25" hidden="false" customHeight="false" outlineLevel="0" collapsed="false">
      <c r="A5224" s="0" t="s">
        <v>111</v>
      </c>
      <c r="B5224" s="0" t="s">
        <v>112</v>
      </c>
      <c r="C5224" s="0" t="s">
        <v>65</v>
      </c>
      <c r="D5224" s="0" t="s">
        <v>204</v>
      </c>
      <c r="E5224" s="0" t="n">
        <v>2030</v>
      </c>
      <c r="F5224" s="5" t="n">
        <v>19.449675107403</v>
      </c>
      <c r="G5224" s="11" t="n">
        <v>0.035</v>
      </c>
      <c r="H5224" s="5" t="n">
        <v>0.680738628759104</v>
      </c>
      <c r="I5224" s="5" t="n">
        <v>18.7689364786439</v>
      </c>
    </row>
    <row r="5225" customFormat="false" ht="14.25" hidden="false" customHeight="false" outlineLevel="0" collapsed="false">
      <c r="A5225" s="0" t="s">
        <v>111</v>
      </c>
      <c r="B5225" s="0" t="s">
        <v>112</v>
      </c>
      <c r="C5225" s="0" t="s">
        <v>65</v>
      </c>
      <c r="D5225" s="0" t="s">
        <v>204</v>
      </c>
      <c r="E5225" s="0" t="n">
        <v>2030</v>
      </c>
      <c r="F5225" s="5" t="n">
        <v>42.136648976046</v>
      </c>
      <c r="G5225" s="11" t="n">
        <v>0.035</v>
      </c>
      <c r="H5225" s="5" t="n">
        <v>1.47478271416161</v>
      </c>
      <c r="I5225" s="5" t="n">
        <v>40.6618662618844</v>
      </c>
    </row>
    <row r="5226" customFormat="false" ht="14.25" hidden="false" customHeight="false" outlineLevel="0" collapsed="false">
      <c r="A5226" s="0" t="s">
        <v>111</v>
      </c>
      <c r="B5226" s="0" t="s">
        <v>112</v>
      </c>
      <c r="C5226" s="0" t="s">
        <v>65</v>
      </c>
      <c r="D5226" s="0" t="s">
        <v>204</v>
      </c>
      <c r="E5226" s="0" t="n">
        <v>2031</v>
      </c>
      <c r="F5226" s="5" t="n">
        <v>1.45059395648208</v>
      </c>
      <c r="G5226" s="11" t="n">
        <v>0.038</v>
      </c>
      <c r="H5226" s="5" t="n">
        <v>0.0551225703463189</v>
      </c>
      <c r="I5226" s="5" t="n">
        <v>1.39547138613576</v>
      </c>
    </row>
    <row r="5227" customFormat="false" ht="14.25" hidden="false" customHeight="false" outlineLevel="0" collapsed="false">
      <c r="A5227" s="0" t="s">
        <v>111</v>
      </c>
      <c r="B5227" s="0" t="s">
        <v>112</v>
      </c>
      <c r="C5227" s="0" t="s">
        <v>65</v>
      </c>
      <c r="D5227" s="0" t="s">
        <v>204</v>
      </c>
      <c r="E5227" s="0" t="n">
        <v>2031</v>
      </c>
      <c r="F5227" s="5" t="n">
        <v>18.95698566895</v>
      </c>
      <c r="G5227" s="11" t="n">
        <v>0.038</v>
      </c>
      <c r="H5227" s="5" t="n">
        <v>0.720365455420099</v>
      </c>
      <c r="I5227" s="5" t="n">
        <v>18.2366202135299</v>
      </c>
    </row>
    <row r="5228" customFormat="false" ht="14.25" hidden="false" customHeight="false" outlineLevel="0" collapsed="false">
      <c r="A5228" s="0" t="s">
        <v>111</v>
      </c>
      <c r="B5228" s="0" t="s">
        <v>112</v>
      </c>
      <c r="C5228" s="0" t="s">
        <v>65</v>
      </c>
      <c r="D5228" s="0" t="s">
        <v>204</v>
      </c>
      <c r="E5228" s="0" t="n">
        <v>2031</v>
      </c>
      <c r="F5228" s="5" t="n">
        <v>41.9256271178042</v>
      </c>
      <c r="G5228" s="11" t="n">
        <v>0.038</v>
      </c>
      <c r="H5228" s="5" t="n">
        <v>1.59317383047656</v>
      </c>
      <c r="I5228" s="5" t="n">
        <v>40.3324532873276</v>
      </c>
    </row>
    <row r="5229" customFormat="false" ht="14.25" hidden="false" customHeight="false" outlineLevel="0" collapsed="false">
      <c r="A5229" s="0" t="s">
        <v>111</v>
      </c>
      <c r="B5229" s="0" t="s">
        <v>112</v>
      </c>
      <c r="C5229" s="0" t="s">
        <v>65</v>
      </c>
      <c r="D5229" s="0" t="s">
        <v>204</v>
      </c>
      <c r="E5229" s="0" t="n">
        <v>2032</v>
      </c>
      <c r="F5229" s="5" t="n">
        <v>1.56437665147205</v>
      </c>
      <c r="G5229" s="11" t="n">
        <v>0.041</v>
      </c>
      <c r="H5229" s="5" t="n">
        <v>0.0641394427103539</v>
      </c>
      <c r="I5229" s="5" t="n">
        <v>1.50023720876169</v>
      </c>
    </row>
    <row r="5230" customFormat="false" ht="14.25" hidden="false" customHeight="false" outlineLevel="0" collapsed="false">
      <c r="A5230" s="0" t="s">
        <v>111</v>
      </c>
      <c r="B5230" s="0" t="s">
        <v>112</v>
      </c>
      <c r="C5230" s="0" t="s">
        <v>65</v>
      </c>
      <c r="D5230" s="0" t="s">
        <v>204</v>
      </c>
      <c r="E5230" s="0" t="n">
        <v>2032</v>
      </c>
      <c r="F5230" s="5" t="n">
        <v>18.5455854974388</v>
      </c>
      <c r="G5230" s="11" t="n">
        <v>0.041</v>
      </c>
      <c r="H5230" s="5" t="n">
        <v>0.760369005394991</v>
      </c>
      <c r="I5230" s="5" t="n">
        <v>17.7852164920438</v>
      </c>
    </row>
    <row r="5231" customFormat="false" ht="14.25" hidden="false" customHeight="false" outlineLevel="0" collapsed="false">
      <c r="A5231" s="0" t="s">
        <v>111</v>
      </c>
      <c r="B5231" s="0" t="s">
        <v>112</v>
      </c>
      <c r="C5231" s="0" t="s">
        <v>65</v>
      </c>
      <c r="D5231" s="0" t="s">
        <v>204</v>
      </c>
      <c r="E5231" s="0" t="n">
        <v>2032</v>
      </c>
      <c r="F5231" s="5" t="n">
        <v>41.9991411422482</v>
      </c>
      <c r="G5231" s="11" t="n">
        <v>0.041</v>
      </c>
      <c r="H5231" s="5" t="n">
        <v>1.72196478683218</v>
      </c>
      <c r="I5231" s="5" t="n">
        <v>40.2771763554161</v>
      </c>
    </row>
    <row r="5232" customFormat="false" ht="14.25" hidden="false" customHeight="false" outlineLevel="0" collapsed="false">
      <c r="A5232" s="0" t="s">
        <v>111</v>
      </c>
      <c r="B5232" s="0" t="s">
        <v>112</v>
      </c>
      <c r="C5232" s="0" t="s">
        <v>65</v>
      </c>
      <c r="D5232" s="0" t="s">
        <v>204</v>
      </c>
      <c r="E5232" s="0" t="n">
        <v>2033</v>
      </c>
      <c r="F5232" s="5" t="n">
        <v>1.69816788426663</v>
      </c>
      <c r="G5232" s="11" t="n">
        <v>0.044</v>
      </c>
      <c r="H5232" s="5" t="n">
        <v>0.0747193869077317</v>
      </c>
      <c r="I5232" s="5" t="n">
        <v>1.6234484973589</v>
      </c>
    </row>
    <row r="5233" customFormat="false" ht="14.25" hidden="false" customHeight="false" outlineLevel="0" collapsed="false">
      <c r="A5233" s="0" t="s">
        <v>111</v>
      </c>
      <c r="B5233" s="0" t="s">
        <v>112</v>
      </c>
      <c r="C5233" s="0" t="s">
        <v>65</v>
      </c>
      <c r="D5233" s="0" t="s">
        <v>204</v>
      </c>
      <c r="E5233" s="0" t="n">
        <v>2033</v>
      </c>
      <c r="F5233" s="5" t="n">
        <v>18.2818562864026</v>
      </c>
      <c r="G5233" s="11" t="n">
        <v>0.044</v>
      </c>
      <c r="H5233" s="5" t="n">
        <v>0.804401676601715</v>
      </c>
      <c r="I5233" s="5" t="n">
        <v>17.4774546098009</v>
      </c>
    </row>
    <row r="5234" customFormat="false" ht="14.25" hidden="false" customHeight="false" outlineLevel="0" collapsed="false">
      <c r="A5234" s="0" t="s">
        <v>111</v>
      </c>
      <c r="B5234" s="0" t="s">
        <v>112</v>
      </c>
      <c r="C5234" s="0" t="s">
        <v>65</v>
      </c>
      <c r="D5234" s="0" t="s">
        <v>204</v>
      </c>
      <c r="E5234" s="0" t="n">
        <v>2033</v>
      </c>
      <c r="F5234" s="5" t="n">
        <v>42.3471240822298</v>
      </c>
      <c r="G5234" s="11" t="n">
        <v>0.044</v>
      </c>
      <c r="H5234" s="5" t="n">
        <v>1.86327345961811</v>
      </c>
      <c r="I5234" s="5" t="n">
        <v>40.4838506226117</v>
      </c>
    </row>
    <row r="5235" customFormat="false" ht="14.25" hidden="false" customHeight="false" outlineLevel="0" collapsed="false">
      <c r="A5235" s="0" t="s">
        <v>111</v>
      </c>
      <c r="B5235" s="0" t="s">
        <v>112</v>
      </c>
      <c r="C5235" s="0" t="s">
        <v>65</v>
      </c>
      <c r="D5235" s="0" t="s">
        <v>204</v>
      </c>
      <c r="E5235" s="0" t="n">
        <v>2034</v>
      </c>
      <c r="F5235" s="5" t="n">
        <v>1.84764821395812</v>
      </c>
      <c r="G5235" s="11" t="n">
        <v>0.047</v>
      </c>
      <c r="H5235" s="5" t="n">
        <v>0.0868394660560317</v>
      </c>
      <c r="I5235" s="5" t="n">
        <v>1.76080874790209</v>
      </c>
    </row>
    <row r="5236" customFormat="false" ht="14.25" hidden="false" customHeight="false" outlineLevel="0" collapsed="false">
      <c r="A5236" s="0" t="s">
        <v>111</v>
      </c>
      <c r="B5236" s="0" t="s">
        <v>112</v>
      </c>
      <c r="C5236" s="0" t="s">
        <v>65</v>
      </c>
      <c r="D5236" s="0" t="s">
        <v>204</v>
      </c>
      <c r="E5236" s="0" t="n">
        <v>2034</v>
      </c>
      <c r="F5236" s="5" t="n">
        <v>18.1470147189285</v>
      </c>
      <c r="G5236" s="11" t="n">
        <v>0.047</v>
      </c>
      <c r="H5236" s="5" t="n">
        <v>0.85290969178964</v>
      </c>
      <c r="I5236" s="5" t="n">
        <v>17.2941050271389</v>
      </c>
    </row>
    <row r="5237" customFormat="false" ht="14.25" hidden="false" customHeight="false" outlineLevel="0" collapsed="false">
      <c r="A5237" s="0" t="s">
        <v>111</v>
      </c>
      <c r="B5237" s="0" t="s">
        <v>112</v>
      </c>
      <c r="C5237" s="0" t="s">
        <v>65</v>
      </c>
      <c r="D5237" s="0" t="s">
        <v>204</v>
      </c>
      <c r="E5237" s="0" t="n">
        <v>2034</v>
      </c>
      <c r="F5237" s="5" t="n">
        <v>42.9603706825274</v>
      </c>
      <c r="G5237" s="11" t="n">
        <v>0.047</v>
      </c>
      <c r="H5237" s="5" t="n">
        <v>2.01913742207879</v>
      </c>
      <c r="I5237" s="5" t="n">
        <v>40.9412332604487</v>
      </c>
    </row>
    <row r="5238" customFormat="false" ht="14.25" hidden="false" customHeight="false" outlineLevel="0" collapsed="false">
      <c r="A5238" s="0" t="s">
        <v>111</v>
      </c>
      <c r="B5238" s="0" t="s">
        <v>112</v>
      </c>
      <c r="C5238" s="0" t="s">
        <v>65</v>
      </c>
      <c r="D5238" s="0" t="s">
        <v>204</v>
      </c>
      <c r="E5238" s="0" t="n">
        <v>2035</v>
      </c>
      <c r="F5238" s="5" t="n">
        <v>2.02100590738966</v>
      </c>
      <c r="G5238" s="11" t="n">
        <v>0.05</v>
      </c>
      <c r="H5238" s="5" t="n">
        <v>0.101050295369483</v>
      </c>
      <c r="I5238" s="5" t="n">
        <v>1.91995561202018</v>
      </c>
    </row>
    <row r="5239" customFormat="false" ht="14.25" hidden="false" customHeight="false" outlineLevel="0" collapsed="false">
      <c r="A5239" s="0" t="s">
        <v>111</v>
      </c>
      <c r="B5239" s="0" t="s">
        <v>112</v>
      </c>
      <c r="C5239" s="0" t="s">
        <v>65</v>
      </c>
      <c r="D5239" s="0" t="s">
        <v>204</v>
      </c>
      <c r="E5239" s="0" t="n">
        <v>2035</v>
      </c>
      <c r="F5239" s="5" t="n">
        <v>18.0245146638044</v>
      </c>
      <c r="G5239" s="11" t="n">
        <v>0.05</v>
      </c>
      <c r="H5239" s="5" t="n">
        <v>0.901225733190222</v>
      </c>
      <c r="I5239" s="5" t="n">
        <v>17.1232889306142</v>
      </c>
    </row>
    <row r="5240" customFormat="false" ht="14.25" hidden="false" customHeight="false" outlineLevel="0" collapsed="false">
      <c r="A5240" s="0" t="s">
        <v>111</v>
      </c>
      <c r="B5240" s="0" t="s">
        <v>112</v>
      </c>
      <c r="C5240" s="0" t="s">
        <v>65</v>
      </c>
      <c r="D5240" s="0" t="s">
        <v>204</v>
      </c>
      <c r="E5240" s="0" t="n">
        <v>2035</v>
      </c>
      <c r="F5240" s="5" t="n">
        <v>43.6352194262406</v>
      </c>
      <c r="G5240" s="11" t="n">
        <v>0.05</v>
      </c>
      <c r="H5240" s="5" t="n">
        <v>2.18176097131203</v>
      </c>
      <c r="I5240" s="5" t="n">
        <v>41.4534584549286</v>
      </c>
    </row>
    <row r="5241" customFormat="false" ht="14.25" hidden="false" customHeight="false" outlineLevel="0" collapsed="false">
      <c r="A5241" s="0" t="s">
        <v>111</v>
      </c>
      <c r="B5241" s="0" t="s">
        <v>112</v>
      </c>
      <c r="C5241" s="0" t="s">
        <v>65</v>
      </c>
      <c r="D5241" s="0" t="s">
        <v>204</v>
      </c>
      <c r="E5241" s="0" t="n">
        <v>2036</v>
      </c>
      <c r="F5241" s="5" t="n">
        <v>2.15918299916075</v>
      </c>
      <c r="G5241" s="11" t="n">
        <v>0.054</v>
      </c>
      <c r="H5241" s="5" t="n">
        <v>0.116595881954681</v>
      </c>
      <c r="I5241" s="5" t="n">
        <v>2.04258711720607</v>
      </c>
    </row>
    <row r="5242" customFormat="false" ht="14.25" hidden="false" customHeight="false" outlineLevel="0" collapsed="false">
      <c r="A5242" s="0" t="s">
        <v>111</v>
      </c>
      <c r="B5242" s="0" t="s">
        <v>112</v>
      </c>
      <c r="C5242" s="0" t="s">
        <v>65</v>
      </c>
      <c r="D5242" s="0" t="s">
        <v>204</v>
      </c>
      <c r="E5242" s="0" t="n">
        <v>2036</v>
      </c>
      <c r="F5242" s="5" t="n">
        <v>17.6384329703563</v>
      </c>
      <c r="G5242" s="11" t="n">
        <v>0.054</v>
      </c>
      <c r="H5242" s="5" t="n">
        <v>0.952475380399239</v>
      </c>
      <c r="I5242" s="5" t="n">
        <v>16.685957589957</v>
      </c>
    </row>
    <row r="5243" customFormat="false" ht="14.25" hidden="false" customHeight="false" outlineLevel="0" collapsed="false">
      <c r="A5243" s="0" t="s">
        <v>111</v>
      </c>
      <c r="B5243" s="0" t="s">
        <v>112</v>
      </c>
      <c r="C5243" s="0" t="s">
        <v>65</v>
      </c>
      <c r="D5243" s="0" t="s">
        <v>204</v>
      </c>
      <c r="E5243" s="0" t="n">
        <v>2036</v>
      </c>
      <c r="F5243" s="5" t="n">
        <v>43.6403413668311</v>
      </c>
      <c r="G5243" s="11" t="n">
        <v>0.054</v>
      </c>
      <c r="H5243" s="5" t="n">
        <v>2.35657843380888</v>
      </c>
      <c r="I5243" s="5" t="n">
        <v>41.2837629330223</v>
      </c>
    </row>
    <row r="5244" customFormat="false" ht="14.25" hidden="false" customHeight="false" outlineLevel="0" collapsed="false">
      <c r="A5244" s="0" t="s">
        <v>111</v>
      </c>
      <c r="B5244" s="0" t="s">
        <v>112</v>
      </c>
      <c r="C5244" s="0" t="s">
        <v>65</v>
      </c>
      <c r="D5244" s="0" t="s">
        <v>204</v>
      </c>
      <c r="E5244" s="0" t="n">
        <v>2037</v>
      </c>
      <c r="F5244" s="5" t="n">
        <v>2.30636177533508</v>
      </c>
      <c r="G5244" s="11" t="n">
        <v>0.058</v>
      </c>
      <c r="H5244" s="5" t="n">
        <v>0.133768982969435</v>
      </c>
      <c r="I5244" s="5" t="n">
        <v>2.17259279236565</v>
      </c>
    </row>
    <row r="5245" customFormat="false" ht="14.25" hidden="false" customHeight="false" outlineLevel="0" collapsed="false">
      <c r="A5245" s="0" t="s">
        <v>111</v>
      </c>
      <c r="B5245" s="0" t="s">
        <v>112</v>
      </c>
      <c r="C5245" s="0" t="s">
        <v>65</v>
      </c>
      <c r="D5245" s="0" t="s">
        <v>204</v>
      </c>
      <c r="E5245" s="0" t="n">
        <v>2037</v>
      </c>
      <c r="F5245" s="5" t="n">
        <v>17.3015526165872</v>
      </c>
      <c r="G5245" s="11" t="n">
        <v>0.058</v>
      </c>
      <c r="H5245" s="5" t="n">
        <v>1.00349005176206</v>
      </c>
      <c r="I5245" s="5" t="n">
        <v>16.2980625648251</v>
      </c>
    </row>
    <row r="5246" customFormat="false" ht="14.25" hidden="false" customHeight="false" outlineLevel="0" collapsed="false">
      <c r="A5246" s="0" t="s">
        <v>111</v>
      </c>
      <c r="B5246" s="0" t="s">
        <v>112</v>
      </c>
      <c r="C5246" s="0" t="s">
        <v>65</v>
      </c>
      <c r="D5246" s="0" t="s">
        <v>204</v>
      </c>
      <c r="E5246" s="0" t="n">
        <v>2037</v>
      </c>
      <c r="F5246" s="5" t="n">
        <v>43.6908918727221</v>
      </c>
      <c r="G5246" s="11" t="n">
        <v>0.058</v>
      </c>
      <c r="H5246" s="5" t="n">
        <v>2.53407172861788</v>
      </c>
      <c r="I5246" s="5" t="n">
        <v>41.1568201441042</v>
      </c>
    </row>
    <row r="5247" customFormat="false" ht="14.25" hidden="false" customHeight="false" outlineLevel="0" collapsed="false">
      <c r="A5247" s="0" t="s">
        <v>111</v>
      </c>
      <c r="B5247" s="0" t="s">
        <v>112</v>
      </c>
      <c r="C5247" s="0" t="s">
        <v>65</v>
      </c>
      <c r="D5247" s="0" t="s">
        <v>204</v>
      </c>
      <c r="E5247" s="0" t="n">
        <v>2038</v>
      </c>
      <c r="F5247" s="5" t="n">
        <v>2.44507804012804</v>
      </c>
      <c r="G5247" s="11" t="n">
        <v>0.062</v>
      </c>
      <c r="H5247" s="5" t="n">
        <v>0.151594838487938</v>
      </c>
      <c r="I5247" s="5" t="n">
        <v>2.2934832016401</v>
      </c>
    </row>
    <row r="5248" customFormat="false" ht="14.25" hidden="false" customHeight="false" outlineLevel="0" collapsed="false">
      <c r="A5248" s="0" t="s">
        <v>111</v>
      </c>
      <c r="B5248" s="0" t="s">
        <v>112</v>
      </c>
      <c r="C5248" s="0" t="s">
        <v>65</v>
      </c>
      <c r="D5248" s="0" t="s">
        <v>204</v>
      </c>
      <c r="E5248" s="0" t="n">
        <v>2038</v>
      </c>
      <c r="F5248" s="5" t="n">
        <v>16.9945126706158</v>
      </c>
      <c r="G5248" s="11" t="n">
        <v>0.062</v>
      </c>
      <c r="H5248" s="5" t="n">
        <v>1.05365978557818</v>
      </c>
      <c r="I5248" s="5" t="n">
        <v>15.9408528850376</v>
      </c>
    </row>
    <row r="5249" customFormat="false" ht="14.25" hidden="false" customHeight="false" outlineLevel="0" collapsed="false">
      <c r="A5249" s="0" t="s">
        <v>111</v>
      </c>
      <c r="B5249" s="0" t="s">
        <v>112</v>
      </c>
      <c r="C5249" s="0" t="s">
        <v>65</v>
      </c>
      <c r="D5249" s="0" t="s">
        <v>204</v>
      </c>
      <c r="E5249" s="0" t="n">
        <v>2038</v>
      </c>
      <c r="F5249" s="5" t="n">
        <v>43.7101387085471</v>
      </c>
      <c r="G5249" s="11" t="n">
        <v>0.062</v>
      </c>
      <c r="H5249" s="5" t="n">
        <v>2.71002859992992</v>
      </c>
      <c r="I5249" s="5" t="n">
        <v>41.0001101086171</v>
      </c>
    </row>
    <row r="5250" customFormat="false" ht="14.25" hidden="false" customHeight="false" outlineLevel="0" collapsed="false">
      <c r="A5250" s="0" t="s">
        <v>111</v>
      </c>
      <c r="B5250" s="0" t="s">
        <v>112</v>
      </c>
      <c r="C5250" s="0" t="s">
        <v>65</v>
      </c>
      <c r="D5250" s="0" t="s">
        <v>204</v>
      </c>
      <c r="E5250" s="0" t="n">
        <v>2039</v>
      </c>
      <c r="F5250" s="5" t="n">
        <v>2.60052661336999</v>
      </c>
      <c r="G5250" s="11" t="n">
        <v>0.066</v>
      </c>
      <c r="H5250" s="5" t="n">
        <v>0.171634756482419</v>
      </c>
      <c r="I5250" s="5" t="n">
        <v>2.42889185688757</v>
      </c>
    </row>
    <row r="5251" customFormat="false" ht="14.25" hidden="false" customHeight="false" outlineLevel="0" collapsed="false">
      <c r="A5251" s="0" t="s">
        <v>111</v>
      </c>
      <c r="B5251" s="0" t="s">
        <v>112</v>
      </c>
      <c r="C5251" s="0" t="s">
        <v>65</v>
      </c>
      <c r="D5251" s="0" t="s">
        <v>204</v>
      </c>
      <c r="E5251" s="0" t="n">
        <v>2039</v>
      </c>
      <c r="F5251" s="5" t="n">
        <v>16.95941254866</v>
      </c>
      <c r="G5251" s="11" t="n">
        <v>0.066</v>
      </c>
      <c r="H5251" s="5" t="n">
        <v>1.11932122821156</v>
      </c>
      <c r="I5251" s="5" t="n">
        <v>15.8400913204484</v>
      </c>
    </row>
    <row r="5252" customFormat="false" ht="14.25" hidden="false" customHeight="false" outlineLevel="0" collapsed="false">
      <c r="A5252" s="0" t="s">
        <v>111</v>
      </c>
      <c r="B5252" s="0" t="s">
        <v>112</v>
      </c>
      <c r="C5252" s="0" t="s">
        <v>65</v>
      </c>
      <c r="D5252" s="0" t="s">
        <v>204</v>
      </c>
      <c r="E5252" s="0" t="n">
        <v>2039</v>
      </c>
      <c r="F5252" s="5" t="n">
        <v>43.7124838637704</v>
      </c>
      <c r="G5252" s="11" t="n">
        <v>0.066</v>
      </c>
      <c r="H5252" s="5" t="n">
        <v>2.88502393500884</v>
      </c>
      <c r="I5252" s="5" t="n">
        <v>40.8274599287615</v>
      </c>
    </row>
    <row r="5253" customFormat="false" ht="14.25" hidden="false" customHeight="false" outlineLevel="0" collapsed="false">
      <c r="A5253" s="0" t="s">
        <v>111</v>
      </c>
      <c r="B5253" s="0" t="s">
        <v>112</v>
      </c>
      <c r="C5253" s="0" t="s">
        <v>65</v>
      </c>
      <c r="D5253" s="0" t="s">
        <v>204</v>
      </c>
      <c r="E5253" s="0" t="n">
        <v>2040</v>
      </c>
      <c r="F5253" s="5" t="n">
        <v>2.78499503426092</v>
      </c>
      <c r="G5253" s="11" t="n">
        <v>0.07</v>
      </c>
      <c r="H5253" s="5" t="n">
        <v>0.194949652398265</v>
      </c>
      <c r="I5253" s="5" t="n">
        <v>2.59004538186266</v>
      </c>
    </row>
    <row r="5254" customFormat="false" ht="14.25" hidden="false" customHeight="false" outlineLevel="0" collapsed="false">
      <c r="A5254" s="0" t="s">
        <v>111</v>
      </c>
      <c r="B5254" s="0" t="s">
        <v>112</v>
      </c>
      <c r="C5254" s="0" t="s">
        <v>65</v>
      </c>
      <c r="D5254" s="0" t="s">
        <v>204</v>
      </c>
      <c r="E5254" s="0" t="n">
        <v>2040</v>
      </c>
      <c r="F5254" s="5" t="n">
        <v>16.6134254850894</v>
      </c>
      <c r="G5254" s="11" t="n">
        <v>0.07</v>
      </c>
      <c r="H5254" s="5" t="n">
        <v>1.16293978395626</v>
      </c>
      <c r="I5254" s="5" t="n">
        <v>15.4504857011331</v>
      </c>
    </row>
    <row r="5255" customFormat="false" ht="14.25" hidden="false" customHeight="false" outlineLevel="0" collapsed="false">
      <c r="A5255" s="0" t="s">
        <v>111</v>
      </c>
      <c r="B5255" s="0" t="s">
        <v>112</v>
      </c>
      <c r="C5255" s="0" t="s">
        <v>65</v>
      </c>
      <c r="D5255" s="0" t="s">
        <v>204</v>
      </c>
      <c r="E5255" s="0" t="n">
        <v>2040</v>
      </c>
      <c r="F5255" s="5" t="n">
        <v>43.7451043201867</v>
      </c>
      <c r="G5255" s="11" t="n">
        <v>0.07</v>
      </c>
      <c r="H5255" s="5" t="n">
        <v>3.06215730241307</v>
      </c>
      <c r="I5255" s="5" t="n">
        <v>40.6829470177736</v>
      </c>
    </row>
    <row r="5256" customFormat="false" ht="14.25" hidden="false" customHeight="false" outlineLevel="0" collapsed="false">
      <c r="A5256" s="0" t="s">
        <v>111</v>
      </c>
      <c r="B5256" s="0" t="s">
        <v>112</v>
      </c>
      <c r="C5256" s="0" t="s">
        <v>65</v>
      </c>
      <c r="D5256" s="0" t="s">
        <v>205</v>
      </c>
      <c r="E5256" s="0" t="n">
        <v>2025</v>
      </c>
      <c r="F5256" s="5" t="n">
        <v>-0.0764598357502852</v>
      </c>
      <c r="G5256" s="11" t="n">
        <v>0.016418</v>
      </c>
      <c r="H5256" s="5" t="n">
        <v>-0.00125531758334818</v>
      </c>
      <c r="I5256" s="5" t="n">
        <v>-0.075204518166937</v>
      </c>
    </row>
    <row r="5257" customFormat="false" ht="14.25" hidden="false" customHeight="false" outlineLevel="0" collapsed="false">
      <c r="A5257" s="0" t="s">
        <v>111</v>
      </c>
      <c r="B5257" s="0" t="s">
        <v>112</v>
      </c>
      <c r="C5257" s="0" t="s">
        <v>65</v>
      </c>
      <c r="D5257" s="0" t="s">
        <v>205</v>
      </c>
      <c r="E5257" s="0" t="n">
        <v>2026</v>
      </c>
      <c r="F5257" s="5" t="n">
        <v>-0.352877369128283</v>
      </c>
      <c r="G5257" s="11" t="n">
        <v>0.0194014</v>
      </c>
      <c r="H5257" s="5" t="n">
        <v>-0.00684631498940548</v>
      </c>
      <c r="I5257" s="5" t="n">
        <v>-0.346031054138878</v>
      </c>
    </row>
    <row r="5258" customFormat="false" ht="14.25" hidden="false" customHeight="false" outlineLevel="0" collapsed="false">
      <c r="A5258" s="0" t="s">
        <v>111</v>
      </c>
      <c r="B5258" s="0" t="s">
        <v>112</v>
      </c>
      <c r="C5258" s="0" t="s">
        <v>65</v>
      </c>
      <c r="D5258" s="0" t="s">
        <v>205</v>
      </c>
      <c r="E5258" s="0" t="n">
        <v>2027</v>
      </c>
      <c r="F5258" s="5" t="n">
        <v>-0.431318634823076</v>
      </c>
      <c r="G5258" s="11" t="n">
        <v>0.0223848</v>
      </c>
      <c r="H5258" s="5" t="n">
        <v>-0.00965498137678759</v>
      </c>
      <c r="I5258" s="5" t="n">
        <v>-0.421663653446288</v>
      </c>
    </row>
    <row r="5259" customFormat="false" ht="14.25" hidden="false" customHeight="false" outlineLevel="0" collapsed="false">
      <c r="A5259" s="0" t="s">
        <v>111</v>
      </c>
      <c r="B5259" s="0" t="s">
        <v>112</v>
      </c>
      <c r="C5259" s="0" t="s">
        <v>65</v>
      </c>
      <c r="D5259" s="0" t="s">
        <v>205</v>
      </c>
      <c r="E5259" s="0" t="n">
        <v>2028</v>
      </c>
      <c r="F5259" s="5" t="n">
        <v>-0.534092552088624</v>
      </c>
      <c r="G5259" s="11" t="n">
        <v>0.0253682</v>
      </c>
      <c r="H5259" s="5" t="n">
        <v>-0.0135489666798946</v>
      </c>
      <c r="I5259" s="5" t="n">
        <v>-0.52054358540873</v>
      </c>
    </row>
    <row r="5260" customFormat="false" ht="14.25" hidden="false" customHeight="false" outlineLevel="0" collapsed="false">
      <c r="A5260" s="0" t="s">
        <v>111</v>
      </c>
      <c r="B5260" s="0" t="s">
        <v>112</v>
      </c>
      <c r="C5260" s="0" t="s">
        <v>65</v>
      </c>
      <c r="D5260" s="0" t="s">
        <v>205</v>
      </c>
      <c r="E5260" s="0" t="n">
        <v>2029</v>
      </c>
      <c r="F5260" s="5" t="n">
        <v>-0.574338319814627</v>
      </c>
      <c r="G5260" s="11" t="n">
        <v>0.0283516</v>
      </c>
      <c r="H5260" s="5" t="n">
        <v>-0.0162834103080564</v>
      </c>
      <c r="I5260" s="5" t="n">
        <v>-0.55805490950657</v>
      </c>
    </row>
    <row r="5261" customFormat="false" ht="14.25" hidden="false" customHeight="false" outlineLevel="0" collapsed="false">
      <c r="A5261" s="0" t="s">
        <v>111</v>
      </c>
      <c r="B5261" s="0" t="s">
        <v>112</v>
      </c>
      <c r="C5261" s="0" t="s">
        <v>65</v>
      </c>
      <c r="D5261" s="0" t="s">
        <v>205</v>
      </c>
      <c r="E5261" s="0" t="n">
        <v>2030</v>
      </c>
      <c r="F5261" s="5" t="n">
        <v>-0.70828072017122</v>
      </c>
      <c r="G5261" s="11" t="n">
        <v>0.031335</v>
      </c>
      <c r="H5261" s="5" t="n">
        <v>-0.0221939763665652</v>
      </c>
      <c r="I5261" s="5" t="n">
        <v>-0.686086743804654</v>
      </c>
    </row>
    <row r="5262" customFormat="false" ht="14.25" hidden="false" customHeight="false" outlineLevel="0" collapsed="false">
      <c r="A5262" s="0" t="s">
        <v>111</v>
      </c>
      <c r="B5262" s="0" t="s">
        <v>112</v>
      </c>
      <c r="C5262" s="0" t="s">
        <v>65</v>
      </c>
      <c r="D5262" s="0" t="s">
        <v>205</v>
      </c>
      <c r="E5262" s="0" t="n">
        <v>2031</v>
      </c>
      <c r="F5262" s="5" t="n">
        <v>-0.739409527276708</v>
      </c>
      <c r="G5262" s="11" t="n">
        <v>0.0341494</v>
      </c>
      <c r="H5262" s="5" t="n">
        <v>-0.0252503917107832</v>
      </c>
      <c r="I5262" s="5" t="n">
        <v>-0.714159135565925</v>
      </c>
    </row>
    <row r="5263" customFormat="false" ht="14.25" hidden="false" customHeight="false" outlineLevel="0" collapsed="false">
      <c r="A5263" s="0" t="s">
        <v>111</v>
      </c>
      <c r="B5263" s="0" t="s">
        <v>112</v>
      </c>
      <c r="C5263" s="0" t="s">
        <v>65</v>
      </c>
      <c r="D5263" s="0" t="s">
        <v>205</v>
      </c>
      <c r="E5263" s="0" t="n">
        <v>2032</v>
      </c>
      <c r="F5263" s="5" t="n">
        <v>-0.706830865197284</v>
      </c>
      <c r="G5263" s="11" t="n">
        <v>0.0369638</v>
      </c>
      <c r="H5263" s="5" t="n">
        <v>-0.0261271547349794</v>
      </c>
      <c r="I5263" s="5" t="n">
        <v>-0.680703710462304</v>
      </c>
    </row>
    <row r="5264" customFormat="false" ht="14.25" hidden="false" customHeight="false" outlineLevel="0" collapsed="false">
      <c r="A5264" s="0" t="s">
        <v>111</v>
      </c>
      <c r="B5264" s="0" t="s">
        <v>112</v>
      </c>
      <c r="C5264" s="0" t="s">
        <v>65</v>
      </c>
      <c r="D5264" s="0" t="s">
        <v>205</v>
      </c>
      <c r="E5264" s="0" t="n">
        <v>2033</v>
      </c>
      <c r="F5264" s="5" t="n">
        <v>-0.676982036539568</v>
      </c>
      <c r="G5264" s="11" t="n">
        <v>0.0397782</v>
      </c>
      <c r="H5264" s="5" t="n">
        <v>-0.0269291268458782</v>
      </c>
      <c r="I5264" s="5" t="n">
        <v>-0.65005290969369</v>
      </c>
    </row>
    <row r="5265" customFormat="false" ht="14.25" hidden="false" customHeight="false" outlineLevel="0" collapsed="false">
      <c r="A5265" s="0" t="s">
        <v>111</v>
      </c>
      <c r="B5265" s="0" t="s">
        <v>112</v>
      </c>
      <c r="C5265" s="0" t="s">
        <v>65</v>
      </c>
      <c r="D5265" s="0" t="s">
        <v>205</v>
      </c>
      <c r="E5265" s="0" t="n">
        <v>2034</v>
      </c>
      <c r="F5265" s="5" t="n">
        <v>-0.851334354957124</v>
      </c>
      <c r="G5265" s="11" t="n">
        <v>0.0425926</v>
      </c>
      <c r="H5265" s="5" t="n">
        <v>-0.0362605436469468</v>
      </c>
      <c r="I5265" s="5" t="n">
        <v>-0.815073811310177</v>
      </c>
    </row>
    <row r="5266" customFormat="false" ht="14.25" hidden="false" customHeight="false" outlineLevel="0" collapsed="false">
      <c r="A5266" s="0" t="s">
        <v>111</v>
      </c>
      <c r="B5266" s="0" t="s">
        <v>112</v>
      </c>
      <c r="C5266" s="0" t="s">
        <v>65</v>
      </c>
      <c r="D5266" s="0" t="s">
        <v>205</v>
      </c>
      <c r="E5266" s="0" t="n">
        <v>2035</v>
      </c>
      <c r="F5266" s="5" t="n">
        <v>-1.02236172723805</v>
      </c>
      <c r="G5266" s="11" t="n">
        <v>0.045407</v>
      </c>
      <c r="H5266" s="5" t="n">
        <v>-0.0464223789486981</v>
      </c>
      <c r="I5266" s="5" t="n">
        <v>-0.975939348289351</v>
      </c>
    </row>
    <row r="5267" customFormat="false" ht="14.25" hidden="false" customHeight="false" outlineLevel="0" collapsed="false">
      <c r="A5267" s="0" t="s">
        <v>111</v>
      </c>
      <c r="B5267" s="0" t="s">
        <v>112</v>
      </c>
      <c r="C5267" s="0" t="s">
        <v>65</v>
      </c>
      <c r="D5267" s="0" t="s">
        <v>205</v>
      </c>
      <c r="E5267" s="0" t="n">
        <v>2036</v>
      </c>
      <c r="F5267" s="5" t="n">
        <v>-1.11223189925512</v>
      </c>
      <c r="G5267" s="11" t="n">
        <v>0.0478248</v>
      </c>
      <c r="H5267" s="5" t="n">
        <v>-0.0531922681354962</v>
      </c>
      <c r="I5267" s="5" t="n">
        <v>-1.05903963111962</v>
      </c>
    </row>
    <row r="5268" customFormat="false" ht="14.25" hidden="false" customHeight="false" outlineLevel="0" collapsed="false">
      <c r="A5268" s="0" t="s">
        <v>111</v>
      </c>
      <c r="B5268" s="0" t="s">
        <v>112</v>
      </c>
      <c r="C5268" s="0" t="s">
        <v>65</v>
      </c>
      <c r="D5268" s="0" t="s">
        <v>205</v>
      </c>
      <c r="E5268" s="0" t="n">
        <v>2037</v>
      </c>
      <c r="F5268" s="5" t="n">
        <v>-1.26232673218137</v>
      </c>
      <c r="G5268" s="11" t="n">
        <v>0.0502426</v>
      </c>
      <c r="H5268" s="5" t="n">
        <v>-0.0634225770742958</v>
      </c>
      <c r="I5268" s="5" t="n">
        <v>-1.19890415510708</v>
      </c>
    </row>
    <row r="5269" customFormat="false" ht="14.25" hidden="false" customHeight="false" outlineLevel="0" collapsed="false">
      <c r="A5269" s="0" t="s">
        <v>111</v>
      </c>
      <c r="B5269" s="0" t="s">
        <v>112</v>
      </c>
      <c r="C5269" s="0" t="s">
        <v>65</v>
      </c>
      <c r="D5269" s="0" t="s">
        <v>205</v>
      </c>
      <c r="E5269" s="0" t="n">
        <v>2038</v>
      </c>
      <c r="F5269" s="5" t="n">
        <v>-1.42526684251913</v>
      </c>
      <c r="G5269" s="11" t="n">
        <v>0.0526604</v>
      </c>
      <c r="H5269" s="5" t="n">
        <v>-0.0750551220337943</v>
      </c>
      <c r="I5269" s="5" t="n">
        <v>-1.35021172048534</v>
      </c>
    </row>
    <row r="5270" customFormat="false" ht="14.25" hidden="false" customHeight="false" outlineLevel="0" collapsed="false">
      <c r="A5270" s="0" t="s">
        <v>111</v>
      </c>
      <c r="B5270" s="0" t="s">
        <v>112</v>
      </c>
      <c r="C5270" s="0" t="s">
        <v>65</v>
      </c>
      <c r="D5270" s="0" t="s">
        <v>205</v>
      </c>
      <c r="E5270" s="0" t="n">
        <v>2039</v>
      </c>
      <c r="F5270" s="5" t="n">
        <v>-1.582521204471</v>
      </c>
      <c r="G5270" s="11" t="n">
        <v>0.0550782</v>
      </c>
      <c r="H5270" s="5" t="n">
        <v>-0.0871624194040945</v>
      </c>
      <c r="I5270" s="5" t="n">
        <v>-1.4953587850669</v>
      </c>
    </row>
    <row r="5271" customFormat="false" ht="14.25" hidden="false" customHeight="false" outlineLevel="0" collapsed="false">
      <c r="A5271" s="0" t="s">
        <v>111</v>
      </c>
      <c r="B5271" s="0" t="s">
        <v>112</v>
      </c>
      <c r="C5271" s="0" t="s">
        <v>65</v>
      </c>
      <c r="D5271" s="0" t="s">
        <v>205</v>
      </c>
      <c r="E5271" s="0" t="n">
        <v>2040</v>
      </c>
      <c r="F5271" s="5" t="n">
        <v>-1.65220920565365</v>
      </c>
      <c r="G5271" s="11" t="n">
        <v>0.057496</v>
      </c>
      <c r="H5271" s="5" t="n">
        <v>-0.0949954204882625</v>
      </c>
      <c r="I5271" s="5" t="n">
        <v>-1.55721378516539</v>
      </c>
    </row>
    <row r="5272" customFormat="false" ht="14.25" hidden="false" customHeight="false" outlineLevel="0" collapsed="false">
      <c r="A5272" s="0" t="s">
        <v>111</v>
      </c>
      <c r="B5272" s="0" t="s">
        <v>112</v>
      </c>
      <c r="C5272" s="0" t="s">
        <v>65</v>
      </c>
      <c r="D5272" s="0" t="s">
        <v>206</v>
      </c>
      <c r="E5272" s="0" t="n">
        <v>2024</v>
      </c>
      <c r="F5272" s="5" t="n">
        <v>0</v>
      </c>
      <c r="G5272" s="11" t="n">
        <v>0.034836</v>
      </c>
      <c r="H5272" s="5" t="n">
        <v>0</v>
      </c>
      <c r="I5272" s="5" t="n">
        <v>0</v>
      </c>
    </row>
    <row r="5273" customFormat="false" ht="14.25" hidden="false" customHeight="false" outlineLevel="0" collapsed="false">
      <c r="A5273" s="0" t="s">
        <v>111</v>
      </c>
      <c r="B5273" s="0" t="s">
        <v>112</v>
      </c>
      <c r="C5273" s="0" t="s">
        <v>65</v>
      </c>
      <c r="D5273" s="0" t="s">
        <v>206</v>
      </c>
      <c r="E5273" s="0" t="n">
        <v>2025</v>
      </c>
      <c r="F5273" s="5" t="n">
        <v>5.38964463671488</v>
      </c>
      <c r="G5273" s="11" t="n">
        <v>0.034836</v>
      </c>
      <c r="H5273" s="5" t="n">
        <v>0.1877536605646</v>
      </c>
      <c r="I5273" s="5" t="n">
        <v>5.20189097615028</v>
      </c>
    </row>
    <row r="5274" customFormat="false" ht="14.25" hidden="false" customHeight="false" outlineLevel="0" collapsed="false">
      <c r="A5274" s="0" t="s">
        <v>111</v>
      </c>
      <c r="B5274" s="0" t="s">
        <v>112</v>
      </c>
      <c r="C5274" s="0" t="s">
        <v>65</v>
      </c>
      <c r="D5274" s="0" t="s">
        <v>206</v>
      </c>
      <c r="E5274" s="0" t="n">
        <v>2026</v>
      </c>
      <c r="F5274" s="5" t="n">
        <v>5.28321305271488</v>
      </c>
      <c r="G5274" s="11" t="n">
        <v>0.0406254</v>
      </c>
      <c r="H5274" s="5" t="n">
        <v>0.214632643551763</v>
      </c>
      <c r="I5274" s="5" t="n">
        <v>5.06858040916312</v>
      </c>
    </row>
    <row r="5275" customFormat="false" ht="14.25" hidden="false" customHeight="false" outlineLevel="0" collapsed="false">
      <c r="A5275" s="0" t="s">
        <v>111</v>
      </c>
      <c r="B5275" s="0" t="s">
        <v>112</v>
      </c>
      <c r="C5275" s="0" t="s">
        <v>65</v>
      </c>
      <c r="D5275" s="0" t="s">
        <v>206</v>
      </c>
      <c r="E5275" s="0" t="n">
        <v>2027</v>
      </c>
      <c r="F5275" s="5" t="n">
        <v>5.21295824071488</v>
      </c>
      <c r="G5275" s="11" t="n">
        <v>0.0464148</v>
      </c>
      <c r="H5275" s="5" t="n">
        <v>0.241958414151133</v>
      </c>
      <c r="I5275" s="5" t="n">
        <v>4.97099982656375</v>
      </c>
    </row>
    <row r="5276" customFormat="false" ht="14.25" hidden="false" customHeight="false" outlineLevel="0" collapsed="false">
      <c r="A5276" s="0" t="s">
        <v>111</v>
      </c>
      <c r="B5276" s="0" t="s">
        <v>112</v>
      </c>
      <c r="C5276" s="0" t="s">
        <v>65</v>
      </c>
      <c r="D5276" s="0" t="s">
        <v>206</v>
      </c>
      <c r="E5276" s="0" t="n">
        <v>2028</v>
      </c>
      <c r="F5276" s="5" t="n">
        <v>5.22270595671488</v>
      </c>
      <c r="G5276" s="11" t="n">
        <v>0.0522042</v>
      </c>
      <c r="H5276" s="5" t="n">
        <v>0.272647186305535</v>
      </c>
      <c r="I5276" s="5" t="n">
        <v>4.95005877040934</v>
      </c>
    </row>
    <row r="5277" customFormat="false" ht="14.25" hidden="false" customHeight="false" outlineLevel="0" collapsed="false">
      <c r="A5277" s="0" t="s">
        <v>111</v>
      </c>
      <c r="B5277" s="0" t="s">
        <v>112</v>
      </c>
      <c r="C5277" s="0" t="s">
        <v>65</v>
      </c>
      <c r="D5277" s="0" t="s">
        <v>206</v>
      </c>
      <c r="E5277" s="0" t="n">
        <v>2029</v>
      </c>
      <c r="F5277" s="5" t="n">
        <v>5.21309024871488</v>
      </c>
      <c r="G5277" s="11" t="n">
        <v>0.0579936</v>
      </c>
      <c r="H5277" s="5" t="n">
        <v>0.302325870647871</v>
      </c>
      <c r="I5277" s="5" t="n">
        <v>4.91076437806701</v>
      </c>
    </row>
    <row r="5278" customFormat="false" ht="14.25" hidden="false" customHeight="false" outlineLevel="0" collapsed="false">
      <c r="A5278" s="0" t="s">
        <v>111</v>
      </c>
      <c r="B5278" s="0" t="s">
        <v>112</v>
      </c>
      <c r="C5278" s="0" t="s">
        <v>65</v>
      </c>
      <c r="D5278" s="0" t="s">
        <v>206</v>
      </c>
      <c r="E5278" s="0" t="n">
        <v>2030</v>
      </c>
      <c r="F5278" s="5" t="n">
        <v>5.20391241271488</v>
      </c>
      <c r="G5278" s="11" t="n">
        <v>0.063783</v>
      </c>
      <c r="H5278" s="5" t="n">
        <v>0.331921145420193</v>
      </c>
      <c r="I5278" s="5" t="n">
        <v>4.87199126729469</v>
      </c>
    </row>
    <row r="5279" customFormat="false" ht="14.25" hidden="false" customHeight="false" outlineLevel="0" collapsed="false">
      <c r="A5279" s="0" t="s">
        <v>111</v>
      </c>
      <c r="B5279" s="0" t="s">
        <v>112</v>
      </c>
      <c r="C5279" s="0" t="s">
        <v>65</v>
      </c>
      <c r="D5279" s="0" t="s">
        <v>206</v>
      </c>
      <c r="E5279" s="0" t="n">
        <v>2031</v>
      </c>
      <c r="F5279" s="5" t="n">
        <v>5.28632054071488</v>
      </c>
      <c r="G5279" s="11" t="n">
        <v>0.0669454</v>
      </c>
      <c r="H5279" s="5" t="n">
        <v>0.353894843126374</v>
      </c>
      <c r="I5279" s="5" t="n">
        <v>4.93242569758851</v>
      </c>
    </row>
    <row r="5280" customFormat="false" ht="14.25" hidden="false" customHeight="false" outlineLevel="0" collapsed="false">
      <c r="A5280" s="0" t="s">
        <v>111</v>
      </c>
      <c r="B5280" s="0" t="s">
        <v>112</v>
      </c>
      <c r="C5280" s="0" t="s">
        <v>65</v>
      </c>
      <c r="D5280" s="0" t="s">
        <v>206</v>
      </c>
      <c r="E5280" s="0" t="n">
        <v>2032</v>
      </c>
      <c r="F5280" s="5" t="n">
        <v>5.38209958871488</v>
      </c>
      <c r="G5280" s="11" t="n">
        <v>0.0701078</v>
      </c>
      <c r="H5280" s="5" t="n">
        <v>0.377327161545705</v>
      </c>
      <c r="I5280" s="5" t="n">
        <v>5.00477242716917</v>
      </c>
    </row>
    <row r="5281" customFormat="false" ht="14.25" hidden="false" customHeight="false" outlineLevel="0" collapsed="false">
      <c r="A5281" s="0" t="s">
        <v>111</v>
      </c>
      <c r="B5281" s="0" t="s">
        <v>112</v>
      </c>
      <c r="C5281" s="0" t="s">
        <v>65</v>
      </c>
      <c r="D5281" s="0" t="s">
        <v>206</v>
      </c>
      <c r="E5281" s="0" t="n">
        <v>2033</v>
      </c>
      <c r="F5281" s="5" t="n">
        <v>5.53237254071488</v>
      </c>
      <c r="G5281" s="11" t="n">
        <v>0.0732702</v>
      </c>
      <c r="H5281" s="5" t="n">
        <v>0.405358042532687</v>
      </c>
      <c r="I5281" s="5" t="n">
        <v>5.12701449818219</v>
      </c>
    </row>
    <row r="5282" customFormat="false" ht="14.25" hidden="false" customHeight="false" outlineLevel="0" collapsed="false">
      <c r="A5282" s="0" t="s">
        <v>111</v>
      </c>
      <c r="B5282" s="0" t="s">
        <v>112</v>
      </c>
      <c r="C5282" s="0" t="s">
        <v>65</v>
      </c>
      <c r="D5282" s="0" t="s">
        <v>206</v>
      </c>
      <c r="E5282" s="0" t="n">
        <v>2034</v>
      </c>
      <c r="F5282" s="5" t="n">
        <v>5.71511347671488</v>
      </c>
      <c r="G5282" s="11" t="n">
        <v>0.0764326</v>
      </c>
      <c r="H5282" s="5" t="n">
        <v>0.436820982320358</v>
      </c>
      <c r="I5282" s="5" t="n">
        <v>5.27829249439452</v>
      </c>
    </row>
    <row r="5283" customFormat="false" ht="14.25" hidden="false" customHeight="false" outlineLevel="0" collapsed="false">
      <c r="A5283" s="0" t="s">
        <v>111</v>
      </c>
      <c r="B5283" s="0" t="s">
        <v>112</v>
      </c>
      <c r="C5283" s="0" t="s">
        <v>65</v>
      </c>
      <c r="D5283" s="0" t="s">
        <v>206</v>
      </c>
      <c r="E5283" s="0" t="n">
        <v>2035</v>
      </c>
      <c r="F5283" s="5" t="n">
        <v>5.94961946271488</v>
      </c>
      <c r="G5283" s="11" t="n">
        <v>0.079595</v>
      </c>
      <c r="H5283" s="5" t="n">
        <v>0.473559961134791</v>
      </c>
      <c r="I5283" s="5" t="n">
        <v>5.47605950158009</v>
      </c>
    </row>
    <row r="5284" customFormat="false" ht="14.25" hidden="false" customHeight="false" outlineLevel="0" collapsed="false">
      <c r="A5284" s="0" t="s">
        <v>111</v>
      </c>
      <c r="B5284" s="0" t="s">
        <v>112</v>
      </c>
      <c r="C5284" s="0" t="s">
        <v>65</v>
      </c>
      <c r="D5284" s="0" t="s">
        <v>206</v>
      </c>
      <c r="E5284" s="0" t="n">
        <v>2036</v>
      </c>
      <c r="F5284" s="5" t="n">
        <v>6.06553526271488</v>
      </c>
      <c r="G5284" s="11" t="n">
        <v>0.0807522</v>
      </c>
      <c r="H5284" s="5" t="n">
        <v>0.489805316641805</v>
      </c>
      <c r="I5284" s="5" t="n">
        <v>5.57572994607308</v>
      </c>
    </row>
    <row r="5285" customFormat="false" ht="14.25" hidden="false" customHeight="false" outlineLevel="0" collapsed="false">
      <c r="A5285" s="0" t="s">
        <v>111</v>
      </c>
      <c r="B5285" s="0" t="s">
        <v>112</v>
      </c>
      <c r="C5285" s="0" t="s">
        <v>65</v>
      </c>
      <c r="D5285" s="0" t="s">
        <v>206</v>
      </c>
      <c r="E5285" s="0" t="n">
        <v>2037</v>
      </c>
      <c r="F5285" s="5" t="n">
        <v>6.17234339271488</v>
      </c>
      <c r="G5285" s="11" t="n">
        <v>0.0819094</v>
      </c>
      <c r="H5285" s="5" t="n">
        <v>0.50557294389124</v>
      </c>
      <c r="I5285" s="5" t="n">
        <v>5.66677044882364</v>
      </c>
    </row>
    <row r="5286" customFormat="false" ht="14.25" hidden="false" customHeight="false" outlineLevel="0" collapsed="false">
      <c r="A5286" s="0" t="s">
        <v>111</v>
      </c>
      <c r="B5286" s="0" t="s">
        <v>112</v>
      </c>
      <c r="C5286" s="0" t="s">
        <v>65</v>
      </c>
      <c r="D5286" s="0" t="s">
        <v>206</v>
      </c>
      <c r="E5286" s="0" t="n">
        <v>2038</v>
      </c>
      <c r="F5286" s="5" t="n">
        <v>6.27004385271488</v>
      </c>
      <c r="G5286" s="11" t="n">
        <v>0.0830666</v>
      </c>
      <c r="H5286" s="5" t="n">
        <v>0.520831224695926</v>
      </c>
      <c r="I5286" s="5" t="n">
        <v>5.74921262801895</v>
      </c>
    </row>
    <row r="5287" customFormat="false" ht="14.25" hidden="false" customHeight="false" outlineLevel="0" collapsed="false">
      <c r="A5287" s="0" t="s">
        <v>111</v>
      </c>
      <c r="B5287" s="0" t="s">
        <v>112</v>
      </c>
      <c r="C5287" s="0" t="s">
        <v>65</v>
      </c>
      <c r="D5287" s="0" t="s">
        <v>206</v>
      </c>
      <c r="E5287" s="0" t="n">
        <v>2039</v>
      </c>
      <c r="F5287" s="5" t="n">
        <v>6.37809393771488</v>
      </c>
      <c r="G5287" s="11" t="n">
        <v>0.0842238</v>
      </c>
      <c r="H5287" s="5" t="n">
        <v>0.53718730819131</v>
      </c>
      <c r="I5287" s="5" t="n">
        <v>5.84090662952357</v>
      </c>
    </row>
    <row r="5288" customFormat="false" ht="14.25" hidden="false" customHeight="false" outlineLevel="0" collapsed="false">
      <c r="A5288" s="0" t="s">
        <v>111</v>
      </c>
      <c r="B5288" s="0" t="s">
        <v>112</v>
      </c>
      <c r="C5288" s="0" t="s">
        <v>65</v>
      </c>
      <c r="D5288" s="0" t="s">
        <v>206</v>
      </c>
      <c r="E5288" s="0" t="n">
        <v>2040</v>
      </c>
      <c r="F5288" s="5" t="n">
        <v>6.54575786271488</v>
      </c>
      <c r="G5288" s="11" t="n">
        <v>0.085381</v>
      </c>
      <c r="H5288" s="5" t="n">
        <v>0.558883352076459</v>
      </c>
      <c r="I5288" s="5" t="n">
        <v>5.98687451063842</v>
      </c>
    </row>
    <row r="5289" customFormat="false" ht="14.25" hidden="false" customHeight="false" outlineLevel="0" collapsed="false">
      <c r="A5289" s="0" t="s">
        <v>111</v>
      </c>
      <c r="B5289" s="0" t="s">
        <v>112</v>
      </c>
      <c r="C5289" s="0" t="s">
        <v>65</v>
      </c>
      <c r="D5289" s="0" t="s">
        <v>207</v>
      </c>
      <c r="E5289" s="0" t="n">
        <v>2024</v>
      </c>
      <c r="F5289" s="5" t="n">
        <v>0</v>
      </c>
      <c r="G5289" s="11" t="n">
        <v>0.016418</v>
      </c>
      <c r="H5289" s="5" t="n">
        <v>0</v>
      </c>
      <c r="I5289" s="5" t="n">
        <v>0</v>
      </c>
    </row>
    <row r="5290" customFormat="false" ht="14.25" hidden="false" customHeight="false" outlineLevel="0" collapsed="false">
      <c r="A5290" s="0" t="s">
        <v>111</v>
      </c>
      <c r="B5290" s="0" t="s">
        <v>112</v>
      </c>
      <c r="C5290" s="0" t="s">
        <v>65</v>
      </c>
      <c r="D5290" s="0" t="s">
        <v>207</v>
      </c>
      <c r="E5290" s="0" t="n">
        <v>2025</v>
      </c>
      <c r="F5290" s="5" t="n">
        <v>36.9041472862828</v>
      </c>
      <c r="G5290" s="11" t="n">
        <v>0.016418</v>
      </c>
      <c r="H5290" s="5" t="n">
        <v>0.605892290146191</v>
      </c>
      <c r="I5290" s="5" t="n">
        <v>36.2982549961366</v>
      </c>
    </row>
    <row r="5291" customFormat="false" ht="14.25" hidden="false" customHeight="false" outlineLevel="0" collapsed="false">
      <c r="A5291" s="0" t="s">
        <v>111</v>
      </c>
      <c r="B5291" s="0" t="s">
        <v>112</v>
      </c>
      <c r="C5291" s="0" t="s">
        <v>65</v>
      </c>
      <c r="D5291" s="0" t="s">
        <v>207</v>
      </c>
      <c r="E5291" s="0" t="n">
        <v>2026</v>
      </c>
      <c r="F5291" s="5" t="n">
        <v>36.1152002394567</v>
      </c>
      <c r="G5291" s="11" t="n">
        <v>0.0194014</v>
      </c>
      <c r="H5291" s="5" t="n">
        <v>0.700685445925795</v>
      </c>
      <c r="I5291" s="5" t="n">
        <v>35.4145147935309</v>
      </c>
    </row>
    <row r="5292" customFormat="false" ht="14.25" hidden="false" customHeight="false" outlineLevel="0" collapsed="false">
      <c r="A5292" s="0" t="s">
        <v>111</v>
      </c>
      <c r="B5292" s="0" t="s">
        <v>112</v>
      </c>
      <c r="C5292" s="0" t="s">
        <v>65</v>
      </c>
      <c r="D5292" s="0" t="s">
        <v>207</v>
      </c>
      <c r="E5292" s="0" t="n">
        <v>2027</v>
      </c>
      <c r="F5292" s="5" t="n">
        <v>35.3642791275639</v>
      </c>
      <c r="G5292" s="11" t="n">
        <v>0.0223848</v>
      </c>
      <c r="H5292" s="5" t="n">
        <v>0.791622315414693</v>
      </c>
      <c r="I5292" s="5" t="n">
        <v>34.5726568121492</v>
      </c>
    </row>
    <row r="5293" customFormat="false" ht="14.25" hidden="false" customHeight="false" outlineLevel="0" collapsed="false">
      <c r="A5293" s="0" t="s">
        <v>111</v>
      </c>
      <c r="B5293" s="0" t="s">
        <v>112</v>
      </c>
      <c r="C5293" s="0" t="s">
        <v>65</v>
      </c>
      <c r="D5293" s="0" t="s">
        <v>207</v>
      </c>
      <c r="E5293" s="0" t="n">
        <v>2028</v>
      </c>
      <c r="F5293" s="5" t="n">
        <v>35.1549526271118</v>
      </c>
      <c r="G5293" s="11" t="n">
        <v>0.0253682</v>
      </c>
      <c r="H5293" s="5" t="n">
        <v>0.891817869235096</v>
      </c>
      <c r="I5293" s="5" t="n">
        <v>34.2631347578767</v>
      </c>
    </row>
    <row r="5294" customFormat="false" ht="14.25" hidden="false" customHeight="false" outlineLevel="0" collapsed="false">
      <c r="A5294" s="0" t="s">
        <v>111</v>
      </c>
      <c r="B5294" s="0" t="s">
        <v>112</v>
      </c>
      <c r="C5294" s="0" t="s">
        <v>65</v>
      </c>
      <c r="D5294" s="0" t="s">
        <v>207</v>
      </c>
      <c r="E5294" s="0" t="n">
        <v>2029</v>
      </c>
      <c r="F5294" s="5" t="n">
        <v>35.0634555590003</v>
      </c>
      <c r="G5294" s="11" t="n">
        <v>0.0283516</v>
      </c>
      <c r="H5294" s="5" t="n">
        <v>0.994105066626552</v>
      </c>
      <c r="I5294" s="5" t="n">
        <v>34.0693504923737</v>
      </c>
    </row>
    <row r="5295" customFormat="false" ht="14.25" hidden="false" customHeight="false" outlineLevel="0" collapsed="false">
      <c r="A5295" s="0" t="s">
        <v>111</v>
      </c>
      <c r="B5295" s="0" t="s">
        <v>112</v>
      </c>
      <c r="C5295" s="0" t="s">
        <v>65</v>
      </c>
      <c r="D5295" s="0" t="s">
        <v>207</v>
      </c>
      <c r="E5295" s="0" t="n">
        <v>2030</v>
      </c>
      <c r="F5295" s="5" t="n">
        <v>35.0006065542327</v>
      </c>
      <c r="G5295" s="11" t="n">
        <v>0.031335</v>
      </c>
      <c r="H5295" s="5" t="n">
        <v>1.09674400637688</v>
      </c>
      <c r="I5295" s="5" t="n">
        <v>33.9038625478559</v>
      </c>
    </row>
    <row r="5296" customFormat="false" ht="14.25" hidden="false" customHeight="false" outlineLevel="0" collapsed="false">
      <c r="A5296" s="0" t="s">
        <v>111</v>
      </c>
      <c r="B5296" s="0" t="s">
        <v>112</v>
      </c>
      <c r="C5296" s="0" t="s">
        <v>65</v>
      </c>
      <c r="D5296" s="0" t="s">
        <v>207</v>
      </c>
      <c r="E5296" s="0" t="n">
        <v>2031</v>
      </c>
      <c r="F5296" s="5" t="n">
        <v>34.8040675904402</v>
      </c>
      <c r="G5296" s="11" t="n">
        <v>0.0341494</v>
      </c>
      <c r="H5296" s="5" t="n">
        <v>1.18853802577298</v>
      </c>
      <c r="I5296" s="5" t="n">
        <v>33.6155295646672</v>
      </c>
    </row>
    <row r="5297" customFormat="false" ht="14.25" hidden="false" customHeight="false" outlineLevel="0" collapsed="false">
      <c r="A5297" s="0" t="s">
        <v>111</v>
      </c>
      <c r="B5297" s="0" t="s">
        <v>112</v>
      </c>
      <c r="C5297" s="0" t="s">
        <v>65</v>
      </c>
      <c r="D5297" s="0" t="s">
        <v>207</v>
      </c>
      <c r="E5297" s="0" t="n">
        <v>2032</v>
      </c>
      <c r="F5297" s="5" t="n">
        <v>34.8538114469308</v>
      </c>
      <c r="G5297" s="11" t="n">
        <v>0.0369638</v>
      </c>
      <c r="H5297" s="5" t="n">
        <v>1.28832931556206</v>
      </c>
      <c r="I5297" s="5" t="n">
        <v>33.5654821313688</v>
      </c>
    </row>
    <row r="5298" customFormat="false" ht="14.25" hidden="false" customHeight="false" outlineLevel="0" collapsed="false">
      <c r="A5298" s="0" t="s">
        <v>111</v>
      </c>
      <c r="B5298" s="0" t="s">
        <v>112</v>
      </c>
      <c r="C5298" s="0" t="s">
        <v>65</v>
      </c>
      <c r="D5298" s="0" t="s">
        <v>207</v>
      </c>
      <c r="E5298" s="0" t="n">
        <v>2033</v>
      </c>
      <c r="F5298" s="5" t="n">
        <v>35.1239401355367</v>
      </c>
      <c r="G5298" s="11" t="n">
        <v>0.0397782</v>
      </c>
      <c r="H5298" s="5" t="n">
        <v>1.39716711549941</v>
      </c>
      <c r="I5298" s="5" t="n">
        <v>33.7267730200373</v>
      </c>
    </row>
    <row r="5299" customFormat="false" ht="14.25" hidden="false" customHeight="false" outlineLevel="0" collapsed="false">
      <c r="A5299" s="0" t="s">
        <v>111</v>
      </c>
      <c r="B5299" s="0" t="s">
        <v>112</v>
      </c>
      <c r="C5299" s="0" t="s">
        <v>65</v>
      </c>
      <c r="D5299" s="0" t="s">
        <v>207</v>
      </c>
      <c r="E5299" s="0" t="n">
        <v>2034</v>
      </c>
      <c r="F5299" s="5" t="n">
        <v>35.6137359803549</v>
      </c>
      <c r="G5299" s="11" t="n">
        <v>0.0425926</v>
      </c>
      <c r="H5299" s="5" t="n">
        <v>1.51688161111686</v>
      </c>
      <c r="I5299" s="5" t="n">
        <v>34.096854369238</v>
      </c>
    </row>
    <row r="5300" customFormat="false" ht="14.25" hidden="false" customHeight="false" outlineLevel="0" collapsed="false">
      <c r="A5300" s="0" t="s">
        <v>111</v>
      </c>
      <c r="B5300" s="0" t="s">
        <v>112</v>
      </c>
      <c r="C5300" s="0" t="s">
        <v>65</v>
      </c>
      <c r="D5300" s="0" t="s">
        <v>207</v>
      </c>
      <c r="E5300" s="0" t="n">
        <v>2035</v>
      </c>
      <c r="F5300" s="5" t="n">
        <v>36.1511484454899</v>
      </c>
      <c r="G5300" s="11" t="n">
        <v>0.045407</v>
      </c>
      <c r="H5300" s="5" t="n">
        <v>1.64151519746436</v>
      </c>
      <c r="I5300" s="5" t="n">
        <v>34.5096332480256</v>
      </c>
    </row>
    <row r="5301" customFormat="false" ht="14.25" hidden="false" customHeight="false" outlineLevel="0" collapsed="false">
      <c r="A5301" s="0" t="s">
        <v>111</v>
      </c>
      <c r="B5301" s="0" t="s">
        <v>112</v>
      </c>
      <c r="C5301" s="0" t="s">
        <v>65</v>
      </c>
      <c r="D5301" s="0" t="s">
        <v>207</v>
      </c>
      <c r="E5301" s="0" t="n">
        <v>2036</v>
      </c>
      <c r="F5301" s="5" t="n">
        <v>36.1370809257601</v>
      </c>
      <c r="G5301" s="11" t="n">
        <v>0.0478248</v>
      </c>
      <c r="H5301" s="5" t="n">
        <v>1.72824866785829</v>
      </c>
      <c r="I5301" s="5" t="n">
        <v>34.4088322579018</v>
      </c>
    </row>
    <row r="5302" customFormat="false" ht="14.25" hidden="false" customHeight="false" outlineLevel="0" collapsed="false">
      <c r="A5302" s="0" t="s">
        <v>111</v>
      </c>
      <c r="B5302" s="0" t="s">
        <v>112</v>
      </c>
      <c r="C5302" s="0" t="s">
        <v>65</v>
      </c>
      <c r="D5302" s="0" t="s">
        <v>207</v>
      </c>
      <c r="E5302" s="0" t="n">
        <v>2037</v>
      </c>
      <c r="F5302" s="5" t="n">
        <v>36.1642117617751</v>
      </c>
      <c r="G5302" s="11" t="n">
        <v>0.0502426</v>
      </c>
      <c r="H5302" s="5" t="n">
        <v>1.81698402586216</v>
      </c>
      <c r="I5302" s="5" t="n">
        <v>34.3472277359129</v>
      </c>
    </row>
    <row r="5303" customFormat="false" ht="14.25" hidden="false" customHeight="false" outlineLevel="0" collapsed="false">
      <c r="A5303" s="0" t="s">
        <v>111</v>
      </c>
      <c r="B5303" s="0" t="s">
        <v>112</v>
      </c>
      <c r="C5303" s="0" t="s">
        <v>65</v>
      </c>
      <c r="D5303" s="0" t="s">
        <v>207</v>
      </c>
      <c r="E5303" s="0" t="n">
        <v>2038</v>
      </c>
      <c r="F5303" s="5" t="n">
        <v>36.16262942818</v>
      </c>
      <c r="G5303" s="11" t="n">
        <v>0.0526604</v>
      </c>
      <c r="H5303" s="5" t="n">
        <v>1.90433853073973</v>
      </c>
      <c r="I5303" s="5" t="n">
        <v>34.2582908974403</v>
      </c>
    </row>
    <row r="5304" customFormat="false" ht="14.25" hidden="false" customHeight="false" outlineLevel="0" collapsed="false">
      <c r="A5304" s="0" t="s">
        <v>111</v>
      </c>
      <c r="B5304" s="0" t="s">
        <v>112</v>
      </c>
      <c r="C5304" s="0" t="s">
        <v>65</v>
      </c>
      <c r="D5304" s="0" t="s">
        <v>207</v>
      </c>
      <c r="E5304" s="0" t="n">
        <v>2039</v>
      </c>
      <c r="F5304" s="5" t="n">
        <v>36.1359135184543</v>
      </c>
      <c r="G5304" s="11" t="n">
        <v>0.0550782</v>
      </c>
      <c r="H5304" s="5" t="n">
        <v>1.99030107195213</v>
      </c>
      <c r="I5304" s="5" t="n">
        <v>34.1456124465022</v>
      </c>
    </row>
    <row r="5305" customFormat="false" ht="14.25" hidden="false" customHeight="false" outlineLevel="0" collapsed="false">
      <c r="A5305" s="0" t="s">
        <v>111</v>
      </c>
      <c r="B5305" s="0" t="s">
        <v>112</v>
      </c>
      <c r="C5305" s="0" t="s">
        <v>65</v>
      </c>
      <c r="D5305" s="0" t="s">
        <v>207</v>
      </c>
      <c r="E5305" s="0" t="n">
        <v>2040</v>
      </c>
      <c r="F5305" s="5" t="n">
        <v>36.1416501134551</v>
      </c>
      <c r="G5305" s="11" t="n">
        <v>0.057496</v>
      </c>
      <c r="H5305" s="5" t="n">
        <v>2.07800031492321</v>
      </c>
      <c r="I5305" s="5" t="n">
        <v>34.0636497985319</v>
      </c>
    </row>
    <row r="5306" customFormat="false" ht="14.25" hidden="false" customHeight="false" outlineLevel="0" collapsed="false">
      <c r="A5306" s="0" t="s">
        <v>111</v>
      </c>
      <c r="B5306" s="0" t="s">
        <v>112</v>
      </c>
      <c r="C5306" s="0" t="s">
        <v>72</v>
      </c>
      <c r="D5306" s="0" t="s">
        <v>208</v>
      </c>
      <c r="E5306" s="0" t="n">
        <v>2024</v>
      </c>
      <c r="F5306" s="5" t="n">
        <v>0</v>
      </c>
      <c r="G5306" s="11" t="n">
        <v>0</v>
      </c>
      <c r="H5306" s="5" t="n">
        <v>0</v>
      </c>
      <c r="I5306" s="5" t="n">
        <v>0</v>
      </c>
    </row>
    <row r="5307" customFormat="false" ht="14.25" hidden="false" customHeight="false" outlineLevel="0" collapsed="false">
      <c r="A5307" s="0" t="s">
        <v>111</v>
      </c>
      <c r="B5307" s="0" t="s">
        <v>112</v>
      </c>
      <c r="C5307" s="0" t="s">
        <v>72</v>
      </c>
      <c r="D5307" s="0" t="s">
        <v>208</v>
      </c>
      <c r="E5307" s="0" t="n">
        <v>2025</v>
      </c>
      <c r="F5307" s="5" t="n">
        <v>4.50961169760816</v>
      </c>
      <c r="G5307" s="11" t="n">
        <v>0.016418</v>
      </c>
      <c r="H5307" s="5" t="n">
        <v>0.0740388048513307</v>
      </c>
      <c r="I5307" s="5" t="n">
        <v>4.43557289275683</v>
      </c>
    </row>
    <row r="5308" customFormat="false" ht="14.25" hidden="false" customHeight="false" outlineLevel="0" collapsed="false">
      <c r="A5308" s="0" t="s">
        <v>111</v>
      </c>
      <c r="B5308" s="0" t="s">
        <v>112</v>
      </c>
      <c r="C5308" s="0" t="s">
        <v>72</v>
      </c>
      <c r="D5308" s="0" t="s">
        <v>208</v>
      </c>
      <c r="E5308" s="0" t="n">
        <v>2026</v>
      </c>
      <c r="F5308" s="5" t="n">
        <v>4.49883022034948</v>
      </c>
      <c r="G5308" s="11" t="n">
        <v>0.0194014</v>
      </c>
      <c r="H5308" s="5" t="n">
        <v>0.0872836046370885</v>
      </c>
      <c r="I5308" s="5" t="n">
        <v>4.4115466157124</v>
      </c>
    </row>
    <row r="5309" customFormat="false" ht="14.25" hidden="false" customHeight="false" outlineLevel="0" collapsed="false">
      <c r="A5309" s="0" t="s">
        <v>111</v>
      </c>
      <c r="B5309" s="0" t="s">
        <v>112</v>
      </c>
      <c r="C5309" s="0" t="s">
        <v>72</v>
      </c>
      <c r="D5309" s="0" t="s">
        <v>208</v>
      </c>
      <c r="E5309" s="0" t="n">
        <v>2027</v>
      </c>
      <c r="F5309" s="5" t="n">
        <v>4.37004243727497</v>
      </c>
      <c r="G5309" s="11" t="n">
        <v>0.0223848</v>
      </c>
      <c r="H5309" s="5" t="n">
        <v>0.0978225259499126</v>
      </c>
      <c r="I5309" s="5" t="n">
        <v>4.27221991132505</v>
      </c>
    </row>
    <row r="5310" customFormat="false" ht="14.25" hidden="false" customHeight="false" outlineLevel="0" collapsed="false">
      <c r="A5310" s="0" t="s">
        <v>111</v>
      </c>
      <c r="B5310" s="0" t="s">
        <v>112</v>
      </c>
      <c r="C5310" s="0" t="s">
        <v>72</v>
      </c>
      <c r="D5310" s="0" t="s">
        <v>208</v>
      </c>
      <c r="E5310" s="0" t="n">
        <v>2028</v>
      </c>
      <c r="F5310" s="5" t="n">
        <v>4.47033561099265</v>
      </c>
      <c r="G5310" s="11" t="n">
        <v>0.0253682</v>
      </c>
      <c r="H5310" s="5" t="n">
        <v>0.113404367846784</v>
      </c>
      <c r="I5310" s="5" t="n">
        <v>4.35693124314586</v>
      </c>
    </row>
    <row r="5311" customFormat="false" ht="14.25" hidden="false" customHeight="false" outlineLevel="0" collapsed="false">
      <c r="A5311" s="0" t="s">
        <v>111</v>
      </c>
      <c r="B5311" s="0" t="s">
        <v>112</v>
      </c>
      <c r="C5311" s="0" t="s">
        <v>72</v>
      </c>
      <c r="D5311" s="0" t="s">
        <v>208</v>
      </c>
      <c r="E5311" s="0" t="n">
        <v>2029</v>
      </c>
      <c r="F5311" s="5" t="n">
        <v>4.41638519293141</v>
      </c>
      <c r="G5311" s="11" t="n">
        <v>0.0283516</v>
      </c>
      <c r="H5311" s="5" t="n">
        <v>0.125211586435914</v>
      </c>
      <c r="I5311" s="5" t="n">
        <v>4.2911736064955</v>
      </c>
    </row>
    <row r="5312" customFormat="false" ht="14.25" hidden="false" customHeight="false" outlineLevel="0" collapsed="false">
      <c r="A5312" s="0" t="s">
        <v>111</v>
      </c>
      <c r="B5312" s="0" t="s">
        <v>112</v>
      </c>
      <c r="C5312" s="0" t="s">
        <v>72</v>
      </c>
      <c r="D5312" s="0" t="s">
        <v>208</v>
      </c>
      <c r="E5312" s="0" t="n">
        <v>2030</v>
      </c>
      <c r="F5312" s="5" t="n">
        <v>4.4230585379027</v>
      </c>
      <c r="G5312" s="11" t="n">
        <v>0.031335</v>
      </c>
      <c r="H5312" s="5" t="n">
        <v>0.138596539285181</v>
      </c>
      <c r="I5312" s="5" t="n">
        <v>4.28446199861752</v>
      </c>
    </row>
    <row r="5313" customFormat="false" ht="14.25" hidden="false" customHeight="false" outlineLevel="0" collapsed="false">
      <c r="A5313" s="0" t="s">
        <v>111</v>
      </c>
      <c r="B5313" s="0" t="s">
        <v>112</v>
      </c>
      <c r="C5313" s="0" t="s">
        <v>72</v>
      </c>
      <c r="D5313" s="0" t="s">
        <v>208</v>
      </c>
      <c r="E5313" s="0" t="n">
        <v>2031</v>
      </c>
      <c r="F5313" s="5" t="n">
        <v>4.39139536484833</v>
      </c>
      <c r="G5313" s="11" t="n">
        <v>0.0341494</v>
      </c>
      <c r="H5313" s="5" t="n">
        <v>0.149963516872352</v>
      </c>
      <c r="I5313" s="5" t="n">
        <v>4.24143184797598</v>
      </c>
    </row>
    <row r="5314" customFormat="false" ht="14.25" hidden="false" customHeight="false" outlineLevel="0" collapsed="false">
      <c r="A5314" s="0" t="s">
        <v>111</v>
      </c>
      <c r="B5314" s="0" t="s">
        <v>112</v>
      </c>
      <c r="C5314" s="0" t="s">
        <v>72</v>
      </c>
      <c r="D5314" s="0" t="s">
        <v>208</v>
      </c>
      <c r="E5314" s="0" t="n">
        <v>2032</v>
      </c>
      <c r="F5314" s="5" t="n">
        <v>4.60177772620811</v>
      </c>
      <c r="G5314" s="11" t="n">
        <v>0.0369638</v>
      </c>
      <c r="H5314" s="5" t="n">
        <v>0.170099191516011</v>
      </c>
      <c r="I5314" s="5" t="n">
        <v>4.4316785346921</v>
      </c>
    </row>
    <row r="5315" customFormat="false" ht="14.25" hidden="false" customHeight="false" outlineLevel="0" collapsed="false">
      <c r="A5315" s="0" t="s">
        <v>111</v>
      </c>
      <c r="B5315" s="0" t="s">
        <v>112</v>
      </c>
      <c r="C5315" s="0" t="s">
        <v>72</v>
      </c>
      <c r="D5315" s="0" t="s">
        <v>208</v>
      </c>
      <c r="E5315" s="0" t="n">
        <v>2033</v>
      </c>
      <c r="F5315" s="5" t="n">
        <v>4.77898238727121</v>
      </c>
      <c r="G5315" s="11" t="n">
        <v>0.0397782</v>
      </c>
      <c r="H5315" s="5" t="n">
        <v>0.190099317197352</v>
      </c>
      <c r="I5315" s="5" t="n">
        <v>4.58888307007386</v>
      </c>
    </row>
    <row r="5316" customFormat="false" ht="14.25" hidden="false" customHeight="false" outlineLevel="0" collapsed="false">
      <c r="A5316" s="0" t="s">
        <v>111</v>
      </c>
      <c r="B5316" s="0" t="s">
        <v>112</v>
      </c>
      <c r="C5316" s="0" t="s">
        <v>72</v>
      </c>
      <c r="D5316" s="0" t="s">
        <v>208</v>
      </c>
      <c r="E5316" s="0" t="n">
        <v>2034</v>
      </c>
      <c r="F5316" s="5" t="n">
        <v>5.01347914657397</v>
      </c>
      <c r="G5316" s="11" t="n">
        <v>0.0425926</v>
      </c>
      <c r="H5316" s="5" t="n">
        <v>0.213537111898367</v>
      </c>
      <c r="I5316" s="5" t="n">
        <v>4.79994203467561</v>
      </c>
    </row>
    <row r="5317" customFormat="false" ht="14.25" hidden="false" customHeight="false" outlineLevel="0" collapsed="false">
      <c r="A5317" s="0" t="s">
        <v>111</v>
      </c>
      <c r="B5317" s="0" t="s">
        <v>112</v>
      </c>
      <c r="C5317" s="0" t="s">
        <v>72</v>
      </c>
      <c r="D5317" s="0" t="s">
        <v>208</v>
      </c>
      <c r="E5317" s="0" t="n">
        <v>2035</v>
      </c>
      <c r="F5317" s="5" t="n">
        <v>5.15720607897962</v>
      </c>
      <c r="G5317" s="11" t="n">
        <v>0.045407</v>
      </c>
      <c r="H5317" s="5" t="n">
        <v>0.234173256428227</v>
      </c>
      <c r="I5317" s="5" t="n">
        <v>4.92303282255139</v>
      </c>
    </row>
    <row r="5318" customFormat="false" ht="14.25" hidden="false" customHeight="false" outlineLevel="0" collapsed="false">
      <c r="A5318" s="0" t="s">
        <v>111</v>
      </c>
      <c r="B5318" s="0" t="s">
        <v>112</v>
      </c>
      <c r="C5318" s="0" t="s">
        <v>72</v>
      </c>
      <c r="D5318" s="0" t="s">
        <v>208</v>
      </c>
      <c r="E5318" s="0" t="n">
        <v>2036</v>
      </c>
      <c r="F5318" s="5" t="n">
        <v>5.21429127181416</v>
      </c>
      <c r="G5318" s="11" t="n">
        <v>0.0478248</v>
      </c>
      <c r="H5318" s="5" t="n">
        <v>0.249372437216258</v>
      </c>
      <c r="I5318" s="5" t="n">
        <v>4.9649188345979</v>
      </c>
    </row>
    <row r="5319" customFormat="false" ht="14.25" hidden="false" customHeight="false" outlineLevel="0" collapsed="false">
      <c r="A5319" s="0" t="s">
        <v>111</v>
      </c>
      <c r="B5319" s="0" t="s">
        <v>112</v>
      </c>
      <c r="C5319" s="0" t="s">
        <v>72</v>
      </c>
      <c r="D5319" s="0" t="s">
        <v>208</v>
      </c>
      <c r="E5319" s="0" t="n">
        <v>2037</v>
      </c>
      <c r="F5319" s="5" t="n">
        <v>5.39695798827414</v>
      </c>
      <c r="G5319" s="11" t="n">
        <v>0.0502426</v>
      </c>
      <c r="H5319" s="5" t="n">
        <v>0.271157201421662</v>
      </c>
      <c r="I5319" s="5" t="n">
        <v>5.12580078685248</v>
      </c>
    </row>
    <row r="5320" customFormat="false" ht="14.25" hidden="false" customHeight="false" outlineLevel="0" collapsed="false">
      <c r="A5320" s="0" t="s">
        <v>111</v>
      </c>
      <c r="B5320" s="0" t="s">
        <v>112</v>
      </c>
      <c r="C5320" s="0" t="s">
        <v>72</v>
      </c>
      <c r="D5320" s="0" t="s">
        <v>208</v>
      </c>
      <c r="E5320" s="0" t="n">
        <v>2038</v>
      </c>
      <c r="F5320" s="5" t="n">
        <v>5.47793516732503</v>
      </c>
      <c r="G5320" s="11" t="n">
        <v>0.0526604</v>
      </c>
      <c r="H5320" s="5" t="n">
        <v>0.288470257085403</v>
      </c>
      <c r="I5320" s="5" t="n">
        <v>5.18946491023963</v>
      </c>
    </row>
    <row r="5321" customFormat="false" ht="14.25" hidden="false" customHeight="false" outlineLevel="0" collapsed="false">
      <c r="A5321" s="0" t="s">
        <v>111</v>
      </c>
      <c r="B5321" s="0" t="s">
        <v>112</v>
      </c>
      <c r="C5321" s="0" t="s">
        <v>72</v>
      </c>
      <c r="D5321" s="0" t="s">
        <v>208</v>
      </c>
      <c r="E5321" s="0" t="n">
        <v>2039</v>
      </c>
      <c r="F5321" s="5" t="n">
        <v>5.70317953205698</v>
      </c>
      <c r="G5321" s="11" t="n">
        <v>0.0550782</v>
      </c>
      <c r="H5321" s="5" t="n">
        <v>0.314120862902541</v>
      </c>
      <c r="I5321" s="5" t="n">
        <v>5.38905866915444</v>
      </c>
    </row>
    <row r="5322" customFormat="false" ht="14.25" hidden="false" customHeight="false" outlineLevel="0" collapsed="false">
      <c r="A5322" s="0" t="s">
        <v>111</v>
      </c>
      <c r="B5322" s="0" t="s">
        <v>112</v>
      </c>
      <c r="C5322" s="0" t="s">
        <v>72</v>
      </c>
      <c r="D5322" s="0" t="s">
        <v>208</v>
      </c>
      <c r="E5322" s="0" t="n">
        <v>2040</v>
      </c>
      <c r="F5322" s="5" t="n">
        <v>5.75449622963284</v>
      </c>
      <c r="G5322" s="11" t="n">
        <v>0.057496</v>
      </c>
      <c r="H5322" s="5" t="n">
        <v>0.33086051521897</v>
      </c>
      <c r="I5322" s="5" t="n">
        <v>5.42363571441387</v>
      </c>
    </row>
    <row r="5323" customFormat="false" ht="14.25" hidden="false" customHeight="false" outlineLevel="0" collapsed="false">
      <c r="A5323" s="0" t="s">
        <v>111</v>
      </c>
      <c r="B5323" s="0" t="s">
        <v>112</v>
      </c>
      <c r="C5323" s="0" t="s">
        <v>72</v>
      </c>
      <c r="D5323" s="0" t="s">
        <v>209</v>
      </c>
      <c r="E5323" s="0" t="n">
        <v>2024</v>
      </c>
      <c r="F5323" s="5" t="n">
        <v>0</v>
      </c>
      <c r="G5323" s="11" t="n">
        <v>0</v>
      </c>
      <c r="H5323" s="5" t="n">
        <v>0</v>
      </c>
      <c r="I5323" s="5" t="n">
        <v>0</v>
      </c>
    </row>
    <row r="5324" customFormat="false" ht="14.25" hidden="false" customHeight="false" outlineLevel="0" collapsed="false">
      <c r="A5324" s="0" t="s">
        <v>111</v>
      </c>
      <c r="B5324" s="0" t="s">
        <v>112</v>
      </c>
      <c r="C5324" s="0" t="s">
        <v>72</v>
      </c>
      <c r="D5324" s="0" t="s">
        <v>209</v>
      </c>
      <c r="E5324" s="0" t="n">
        <v>2025</v>
      </c>
      <c r="F5324" s="5" t="n">
        <v>3.25969916308191</v>
      </c>
      <c r="G5324" s="11" t="n">
        <v>0.02</v>
      </c>
      <c r="H5324" s="5" t="n">
        <v>0.0651939832616383</v>
      </c>
      <c r="I5324" s="5" t="n">
        <v>3.19450517982028</v>
      </c>
    </row>
    <row r="5325" customFormat="false" ht="14.25" hidden="false" customHeight="false" outlineLevel="0" collapsed="false">
      <c r="A5325" s="0" t="s">
        <v>111</v>
      </c>
      <c r="B5325" s="0" t="s">
        <v>112</v>
      </c>
      <c r="C5325" s="0" t="s">
        <v>72</v>
      </c>
      <c r="D5325" s="0" t="s">
        <v>209</v>
      </c>
      <c r="E5325" s="0" t="n">
        <v>2026</v>
      </c>
      <c r="F5325" s="5" t="n">
        <v>3.24547183724092</v>
      </c>
      <c r="G5325" s="11" t="n">
        <v>0.023</v>
      </c>
      <c r="H5325" s="5" t="n">
        <v>0.0746458522565412</v>
      </c>
      <c r="I5325" s="5" t="n">
        <v>3.17082598498438</v>
      </c>
    </row>
    <row r="5326" customFormat="false" ht="14.25" hidden="false" customHeight="false" outlineLevel="0" collapsed="false">
      <c r="A5326" s="0" t="s">
        <v>111</v>
      </c>
      <c r="B5326" s="0" t="s">
        <v>112</v>
      </c>
      <c r="C5326" s="0" t="s">
        <v>72</v>
      </c>
      <c r="D5326" s="0" t="s">
        <v>209</v>
      </c>
      <c r="E5326" s="0" t="n">
        <v>2027</v>
      </c>
      <c r="F5326" s="5" t="n">
        <v>3.15083317428348</v>
      </c>
      <c r="G5326" s="11" t="n">
        <v>0.026</v>
      </c>
      <c r="H5326" s="5" t="n">
        <v>0.0819216625313704</v>
      </c>
      <c r="I5326" s="5" t="n">
        <v>3.06891151175211</v>
      </c>
    </row>
    <row r="5327" customFormat="false" ht="14.25" hidden="false" customHeight="false" outlineLevel="0" collapsed="false">
      <c r="A5327" s="0" t="s">
        <v>111</v>
      </c>
      <c r="B5327" s="0" t="s">
        <v>112</v>
      </c>
      <c r="C5327" s="0" t="s">
        <v>72</v>
      </c>
      <c r="D5327" s="0" t="s">
        <v>209</v>
      </c>
      <c r="E5327" s="0" t="n">
        <v>2028</v>
      </c>
      <c r="F5327" s="5" t="n">
        <v>3.2184658279845</v>
      </c>
      <c r="G5327" s="11" t="n">
        <v>0.029</v>
      </c>
      <c r="H5327" s="5" t="n">
        <v>0.0933355090115504</v>
      </c>
      <c r="I5327" s="5" t="n">
        <v>3.12513031897295</v>
      </c>
    </row>
    <row r="5328" customFormat="false" ht="14.25" hidden="false" customHeight="false" outlineLevel="0" collapsed="false">
      <c r="A5328" s="0" t="s">
        <v>111</v>
      </c>
      <c r="B5328" s="0" t="s">
        <v>112</v>
      </c>
      <c r="C5328" s="0" t="s">
        <v>72</v>
      </c>
      <c r="D5328" s="0" t="s">
        <v>209</v>
      </c>
      <c r="E5328" s="0" t="n">
        <v>2029</v>
      </c>
      <c r="F5328" s="5" t="n">
        <v>3.18072074779738</v>
      </c>
      <c r="G5328" s="11" t="n">
        <v>0.032</v>
      </c>
      <c r="H5328" s="5" t="n">
        <v>0.101783063929516</v>
      </c>
      <c r="I5328" s="5" t="n">
        <v>3.07893768386786</v>
      </c>
    </row>
    <row r="5329" customFormat="false" ht="14.25" hidden="false" customHeight="false" outlineLevel="0" collapsed="false">
      <c r="A5329" s="0" t="s">
        <v>111</v>
      </c>
      <c r="B5329" s="0" t="s">
        <v>112</v>
      </c>
      <c r="C5329" s="0" t="s">
        <v>72</v>
      </c>
      <c r="D5329" s="0" t="s">
        <v>209</v>
      </c>
      <c r="E5329" s="0" t="n">
        <v>2030</v>
      </c>
      <c r="F5329" s="5" t="n">
        <v>3.18447289616754</v>
      </c>
      <c r="G5329" s="11" t="n">
        <v>0.035</v>
      </c>
      <c r="H5329" s="5" t="n">
        <v>0.111456551365864</v>
      </c>
      <c r="I5329" s="5" t="n">
        <v>3.07301634480168</v>
      </c>
    </row>
    <row r="5330" customFormat="false" ht="14.25" hidden="false" customHeight="false" outlineLevel="0" collapsed="false">
      <c r="A5330" s="0" t="s">
        <v>111</v>
      </c>
      <c r="B5330" s="0" t="s">
        <v>112</v>
      </c>
      <c r="C5330" s="0" t="s">
        <v>72</v>
      </c>
      <c r="D5330" s="0" t="s">
        <v>209</v>
      </c>
      <c r="E5330" s="0" t="n">
        <v>2031</v>
      </c>
      <c r="F5330" s="5" t="n">
        <v>3.16534922810131</v>
      </c>
      <c r="G5330" s="11" t="n">
        <v>0.038</v>
      </c>
      <c r="H5330" s="5" t="n">
        <v>0.12028327066785</v>
      </c>
      <c r="I5330" s="5" t="n">
        <v>3.04506595743346</v>
      </c>
    </row>
    <row r="5331" customFormat="false" ht="14.25" hidden="false" customHeight="false" outlineLevel="0" collapsed="false">
      <c r="A5331" s="0" t="s">
        <v>111</v>
      </c>
      <c r="B5331" s="0" t="s">
        <v>112</v>
      </c>
      <c r="C5331" s="0" t="s">
        <v>72</v>
      </c>
      <c r="D5331" s="0" t="s">
        <v>209</v>
      </c>
      <c r="E5331" s="0" t="n">
        <v>2032</v>
      </c>
      <c r="F5331" s="5" t="n">
        <v>3.3108793561631</v>
      </c>
      <c r="G5331" s="11" t="n">
        <v>0.041</v>
      </c>
      <c r="H5331" s="5" t="n">
        <v>0.135746053602687</v>
      </c>
      <c r="I5331" s="5" t="n">
        <v>3.17513330256042</v>
      </c>
    </row>
    <row r="5332" customFormat="false" ht="14.25" hidden="false" customHeight="false" outlineLevel="0" collapsed="false">
      <c r="A5332" s="0" t="s">
        <v>111</v>
      </c>
      <c r="B5332" s="0" t="s">
        <v>112</v>
      </c>
      <c r="C5332" s="0" t="s">
        <v>72</v>
      </c>
      <c r="D5332" s="0" t="s">
        <v>209</v>
      </c>
      <c r="E5332" s="0" t="n">
        <v>2033</v>
      </c>
      <c r="F5332" s="5" t="n">
        <v>3.43560362445173</v>
      </c>
      <c r="G5332" s="11" t="n">
        <v>0.044</v>
      </c>
      <c r="H5332" s="5" t="n">
        <v>0.151166559475876</v>
      </c>
      <c r="I5332" s="5" t="n">
        <v>3.28443706497585</v>
      </c>
    </row>
    <row r="5333" customFormat="false" ht="14.25" hidden="false" customHeight="false" outlineLevel="0" collapsed="false">
      <c r="A5333" s="0" t="s">
        <v>111</v>
      </c>
      <c r="B5333" s="0" t="s">
        <v>112</v>
      </c>
      <c r="C5333" s="0" t="s">
        <v>72</v>
      </c>
      <c r="D5333" s="0" t="s">
        <v>209</v>
      </c>
      <c r="E5333" s="0" t="n">
        <v>2034</v>
      </c>
      <c r="F5333" s="5" t="n">
        <v>3.60032858981307</v>
      </c>
      <c r="G5333" s="11" t="n">
        <v>0.047</v>
      </c>
      <c r="H5333" s="5" t="n">
        <v>0.169215443721214</v>
      </c>
      <c r="I5333" s="5" t="n">
        <v>3.43111314609185</v>
      </c>
    </row>
    <row r="5334" customFormat="false" ht="14.25" hidden="false" customHeight="false" outlineLevel="0" collapsed="false">
      <c r="A5334" s="0" t="s">
        <v>111</v>
      </c>
      <c r="B5334" s="0" t="s">
        <v>112</v>
      </c>
      <c r="C5334" s="0" t="s">
        <v>72</v>
      </c>
      <c r="D5334" s="0" t="s">
        <v>209</v>
      </c>
      <c r="E5334" s="0" t="n">
        <v>2035</v>
      </c>
      <c r="F5334" s="5" t="n">
        <v>3.70441448488031</v>
      </c>
      <c r="G5334" s="11" t="n">
        <v>0.05</v>
      </c>
      <c r="H5334" s="5" t="n">
        <v>0.185220724244016</v>
      </c>
      <c r="I5334" s="5" t="n">
        <v>3.5191937606363</v>
      </c>
    </row>
    <row r="5335" customFormat="false" ht="14.25" hidden="false" customHeight="false" outlineLevel="0" collapsed="false">
      <c r="A5335" s="0" t="s">
        <v>111</v>
      </c>
      <c r="B5335" s="0" t="s">
        <v>112</v>
      </c>
      <c r="C5335" s="0" t="s">
        <v>72</v>
      </c>
      <c r="D5335" s="0" t="s">
        <v>209</v>
      </c>
      <c r="E5335" s="0" t="n">
        <v>2036</v>
      </c>
      <c r="F5335" s="5" t="n">
        <v>3.74616609173872</v>
      </c>
      <c r="G5335" s="11" t="n">
        <v>0.054</v>
      </c>
      <c r="H5335" s="5" t="n">
        <v>0.202292968953891</v>
      </c>
      <c r="I5335" s="5" t="n">
        <v>3.54387312278482</v>
      </c>
    </row>
    <row r="5336" customFormat="false" ht="14.25" hidden="false" customHeight="false" outlineLevel="0" collapsed="false">
      <c r="A5336" s="0" t="s">
        <v>111</v>
      </c>
      <c r="B5336" s="0" t="s">
        <v>112</v>
      </c>
      <c r="C5336" s="0" t="s">
        <v>72</v>
      </c>
      <c r="D5336" s="0" t="s">
        <v>209</v>
      </c>
      <c r="E5336" s="0" t="n">
        <v>2037</v>
      </c>
      <c r="F5336" s="5" t="n">
        <v>3.87250663981405</v>
      </c>
      <c r="G5336" s="11" t="n">
        <v>0.058</v>
      </c>
      <c r="H5336" s="5" t="n">
        <v>0.224605385109215</v>
      </c>
      <c r="I5336" s="5" t="n">
        <v>3.64790125470483</v>
      </c>
    </row>
    <row r="5337" customFormat="false" ht="14.25" hidden="false" customHeight="false" outlineLevel="0" collapsed="false">
      <c r="A5337" s="0" t="s">
        <v>111</v>
      </c>
      <c r="B5337" s="0" t="s">
        <v>112</v>
      </c>
      <c r="C5337" s="0" t="s">
        <v>72</v>
      </c>
      <c r="D5337" s="0" t="s">
        <v>209</v>
      </c>
      <c r="E5337" s="0" t="n">
        <v>2038</v>
      </c>
      <c r="F5337" s="5" t="n">
        <v>3.93015419354467</v>
      </c>
      <c r="G5337" s="11" t="n">
        <v>0.062</v>
      </c>
      <c r="H5337" s="5" t="n">
        <v>0.24366955999977</v>
      </c>
      <c r="I5337" s="5" t="n">
        <v>3.6864846335449</v>
      </c>
    </row>
    <row r="5338" customFormat="false" ht="14.25" hidden="false" customHeight="false" outlineLevel="0" collapsed="false">
      <c r="A5338" s="0" t="s">
        <v>111</v>
      </c>
      <c r="B5338" s="0" t="s">
        <v>112</v>
      </c>
      <c r="C5338" s="0" t="s">
        <v>72</v>
      </c>
      <c r="D5338" s="0" t="s">
        <v>209</v>
      </c>
      <c r="E5338" s="0" t="n">
        <v>2039</v>
      </c>
      <c r="F5338" s="5" t="n">
        <v>4.08501717477097</v>
      </c>
      <c r="G5338" s="11" t="n">
        <v>0.066</v>
      </c>
      <c r="H5338" s="5" t="n">
        <v>0.269611133534884</v>
      </c>
      <c r="I5338" s="5" t="n">
        <v>3.81540604123608</v>
      </c>
    </row>
    <row r="5339" customFormat="false" ht="14.25" hidden="false" customHeight="false" outlineLevel="0" collapsed="false">
      <c r="A5339" s="0" t="s">
        <v>111</v>
      </c>
      <c r="B5339" s="0" t="s">
        <v>112</v>
      </c>
      <c r="C5339" s="0" t="s">
        <v>72</v>
      </c>
      <c r="D5339" s="0" t="s">
        <v>209</v>
      </c>
      <c r="E5339" s="0" t="n">
        <v>2040</v>
      </c>
      <c r="F5339" s="5" t="n">
        <v>4.12308944881307</v>
      </c>
      <c r="G5339" s="11" t="n">
        <v>0.07</v>
      </c>
      <c r="H5339" s="5" t="n">
        <v>0.288616261416915</v>
      </c>
      <c r="I5339" s="5" t="n">
        <v>3.83447318739616</v>
      </c>
    </row>
    <row r="5340" customFormat="false" ht="14.25" hidden="false" customHeight="false" outlineLevel="0" collapsed="false">
      <c r="A5340" s="0" t="s">
        <v>111</v>
      </c>
      <c r="B5340" s="0" t="s">
        <v>112</v>
      </c>
      <c r="C5340" s="0" t="s">
        <v>75</v>
      </c>
      <c r="D5340" s="0" t="s">
        <v>210</v>
      </c>
      <c r="E5340" s="0" t="n">
        <v>2024</v>
      </c>
      <c r="F5340" s="5" t="n">
        <v>0</v>
      </c>
      <c r="G5340" s="11" t="n">
        <v>0</v>
      </c>
      <c r="H5340" s="5" t="n">
        <v>0</v>
      </c>
      <c r="I5340" s="5" t="n">
        <v>0</v>
      </c>
    </row>
    <row r="5341" customFormat="false" ht="14.25" hidden="false" customHeight="false" outlineLevel="0" collapsed="false">
      <c r="A5341" s="0" t="s">
        <v>111</v>
      </c>
      <c r="B5341" s="0" t="s">
        <v>112</v>
      </c>
      <c r="C5341" s="0" t="s">
        <v>75</v>
      </c>
      <c r="D5341" s="0" t="s">
        <v>210</v>
      </c>
      <c r="E5341" s="0" t="n">
        <v>2025</v>
      </c>
      <c r="F5341" s="5" t="n">
        <v>0.015599808</v>
      </c>
      <c r="G5341" s="11" t="n">
        <v>1</v>
      </c>
      <c r="H5341" s="5" t="n">
        <v>0.015599808</v>
      </c>
      <c r="I5341" s="5" t="n">
        <v>0</v>
      </c>
    </row>
    <row r="5342" customFormat="false" ht="14.25" hidden="false" customHeight="false" outlineLevel="0" collapsed="false">
      <c r="A5342" s="0" t="s">
        <v>111</v>
      </c>
      <c r="B5342" s="0" t="s">
        <v>112</v>
      </c>
      <c r="C5342" s="0" t="s">
        <v>75</v>
      </c>
      <c r="D5342" s="0" t="s">
        <v>210</v>
      </c>
      <c r="E5342" s="0" t="n">
        <v>2026</v>
      </c>
      <c r="F5342" s="5" t="n">
        <v>1.22102254252992</v>
      </c>
      <c r="G5342" s="11" t="n">
        <v>0.128926269467415</v>
      </c>
      <c r="H5342" s="5" t="n">
        <v>0.157421881344</v>
      </c>
      <c r="I5342" s="5" t="n">
        <v>1.06360066118592</v>
      </c>
    </row>
    <row r="5343" customFormat="false" ht="14.25" hidden="false" customHeight="false" outlineLevel="0" collapsed="false">
      <c r="A5343" s="0" t="s">
        <v>111</v>
      </c>
      <c r="B5343" s="0" t="s">
        <v>112</v>
      </c>
      <c r="C5343" s="0" t="s">
        <v>75</v>
      </c>
      <c r="D5343" s="0" t="s">
        <v>210</v>
      </c>
      <c r="E5343" s="0" t="n">
        <v>2027</v>
      </c>
      <c r="F5343" s="5" t="n">
        <v>2.48961061105461</v>
      </c>
      <c r="G5343" s="11" t="n">
        <v>0.199420656285367</v>
      </c>
      <c r="H5343" s="5" t="n">
        <v>0.496479781951524</v>
      </c>
      <c r="I5343" s="5" t="n">
        <v>1.99313082910308</v>
      </c>
    </row>
    <row r="5344" customFormat="false" ht="14.25" hidden="false" customHeight="false" outlineLevel="0" collapsed="false">
      <c r="A5344" s="0" t="s">
        <v>111</v>
      </c>
      <c r="B5344" s="0" t="s">
        <v>112</v>
      </c>
      <c r="C5344" s="0" t="s">
        <v>75</v>
      </c>
      <c r="D5344" s="0" t="s">
        <v>210</v>
      </c>
      <c r="E5344" s="0" t="n">
        <v>2028</v>
      </c>
      <c r="F5344" s="5" t="n">
        <v>3.76827661430959</v>
      </c>
      <c r="G5344" s="11" t="n">
        <v>0.256114903218722</v>
      </c>
      <c r="H5344" s="5" t="n">
        <v>0.965111800375275</v>
      </c>
      <c r="I5344" s="5" t="n">
        <v>2.80316481393431</v>
      </c>
    </row>
    <row r="5345" customFormat="false" ht="14.25" hidden="false" customHeight="false" outlineLevel="0" collapsed="false">
      <c r="A5345" s="0" t="s">
        <v>111</v>
      </c>
      <c r="B5345" s="0" t="s">
        <v>112</v>
      </c>
      <c r="C5345" s="0" t="s">
        <v>75</v>
      </c>
      <c r="D5345" s="0" t="s">
        <v>210</v>
      </c>
      <c r="E5345" s="0" t="n">
        <v>2029</v>
      </c>
      <c r="F5345" s="5" t="n">
        <v>5.17829556803448</v>
      </c>
      <c r="G5345" s="11" t="n">
        <v>0.239083726122875</v>
      </c>
      <c r="H5345" s="5" t="n">
        <v>1.23804619937125</v>
      </c>
      <c r="I5345" s="5" t="n">
        <v>3.94024936866323</v>
      </c>
    </row>
    <row r="5346" customFormat="false" ht="14.25" hidden="false" customHeight="false" outlineLevel="0" collapsed="false">
      <c r="A5346" s="0" t="s">
        <v>111</v>
      </c>
      <c r="B5346" s="0" t="s">
        <v>112</v>
      </c>
      <c r="C5346" s="0" t="s">
        <v>75</v>
      </c>
      <c r="D5346" s="0" t="s">
        <v>210</v>
      </c>
      <c r="E5346" s="0" t="n">
        <v>2030</v>
      </c>
      <c r="F5346" s="5" t="n">
        <v>6.65735645227542</v>
      </c>
      <c r="G5346" s="11" t="n">
        <v>0.223449889678094</v>
      </c>
      <c r="H5346" s="5" t="n">
        <v>1.48758556480869</v>
      </c>
      <c r="I5346" s="5" t="n">
        <v>5.16977088746673</v>
      </c>
    </row>
    <row r="5347" customFormat="false" ht="14.25" hidden="false" customHeight="false" outlineLevel="0" collapsed="false">
      <c r="A5347" s="0" t="s">
        <v>111</v>
      </c>
      <c r="B5347" s="0" t="s">
        <v>112</v>
      </c>
      <c r="C5347" s="0" t="s">
        <v>75</v>
      </c>
      <c r="D5347" s="0" t="s">
        <v>210</v>
      </c>
      <c r="E5347" s="0" t="n">
        <v>2031</v>
      </c>
      <c r="F5347" s="5" t="n">
        <v>8.07074205476675</v>
      </c>
      <c r="G5347" s="11" t="n">
        <v>0.261297774710656</v>
      </c>
      <c r="H5347" s="5" t="n">
        <v>2.10886693917426</v>
      </c>
      <c r="I5347" s="5" t="n">
        <v>5.9618751155925</v>
      </c>
    </row>
    <row r="5348" customFormat="false" ht="14.25" hidden="false" customHeight="false" outlineLevel="0" collapsed="false">
      <c r="A5348" s="0" t="s">
        <v>111</v>
      </c>
      <c r="B5348" s="0" t="s">
        <v>112</v>
      </c>
      <c r="C5348" s="0" t="s">
        <v>75</v>
      </c>
      <c r="D5348" s="0" t="s">
        <v>210</v>
      </c>
      <c r="E5348" s="0" t="n">
        <v>2032</v>
      </c>
      <c r="F5348" s="5" t="n">
        <v>9.38873818786857</v>
      </c>
      <c r="G5348" s="11" t="n">
        <v>0.290991205109171</v>
      </c>
      <c r="H5348" s="5" t="n">
        <v>2.73204023974237</v>
      </c>
      <c r="I5348" s="5" t="n">
        <v>6.65669794812619</v>
      </c>
    </row>
    <row r="5349" customFormat="false" ht="14.25" hidden="false" customHeight="false" outlineLevel="0" collapsed="false">
      <c r="A5349" s="0" t="s">
        <v>111</v>
      </c>
      <c r="B5349" s="0" t="s">
        <v>112</v>
      </c>
      <c r="C5349" s="0" t="s">
        <v>75</v>
      </c>
      <c r="D5349" s="0" t="s">
        <v>210</v>
      </c>
      <c r="E5349" s="0" t="n">
        <v>2033</v>
      </c>
      <c r="F5349" s="5" t="n">
        <v>10.3889692630292</v>
      </c>
      <c r="G5349" s="11" t="n">
        <v>0.303110004584683</v>
      </c>
      <c r="H5349" s="5" t="n">
        <v>3.14900052094691</v>
      </c>
      <c r="I5349" s="5" t="n">
        <v>7.2399687420823</v>
      </c>
    </row>
    <row r="5350" customFormat="false" ht="14.25" hidden="false" customHeight="false" outlineLevel="0" collapsed="false">
      <c r="A5350" s="0" t="s">
        <v>111</v>
      </c>
      <c r="B5350" s="0" t="s">
        <v>112</v>
      </c>
      <c r="C5350" s="0" t="s">
        <v>75</v>
      </c>
      <c r="D5350" s="0" t="s">
        <v>210</v>
      </c>
      <c r="E5350" s="0" t="n">
        <v>2034</v>
      </c>
      <c r="F5350" s="5" t="n">
        <v>11.6354885218036</v>
      </c>
      <c r="G5350" s="11" t="n">
        <v>0.299248285530371</v>
      </c>
      <c r="H5350" s="5" t="n">
        <v>3.48189999145802</v>
      </c>
      <c r="I5350" s="5" t="n">
        <v>8.15358853034553</v>
      </c>
    </row>
    <row r="5351" customFormat="false" ht="14.25" hidden="false" customHeight="false" outlineLevel="0" collapsed="false">
      <c r="A5351" s="0" t="s">
        <v>111</v>
      </c>
      <c r="B5351" s="0" t="s">
        <v>112</v>
      </c>
      <c r="C5351" s="0" t="s">
        <v>75</v>
      </c>
      <c r="D5351" s="0" t="s">
        <v>210</v>
      </c>
      <c r="E5351" s="0" t="n">
        <v>2035</v>
      </c>
      <c r="F5351" s="5" t="n">
        <v>12.678818878579</v>
      </c>
      <c r="G5351" s="11" t="n">
        <v>0.287776133111102</v>
      </c>
      <c r="H5351" s="5" t="n">
        <v>3.6486614692935</v>
      </c>
      <c r="I5351" s="5" t="n">
        <v>9.03015740928549</v>
      </c>
    </row>
    <row r="5352" customFormat="false" ht="14.25" hidden="false" customHeight="false" outlineLevel="0" collapsed="false">
      <c r="A5352" s="0" t="s">
        <v>111</v>
      </c>
      <c r="B5352" s="0" t="s">
        <v>112</v>
      </c>
      <c r="C5352" s="0" t="s">
        <v>75</v>
      </c>
      <c r="D5352" s="0" t="s">
        <v>210</v>
      </c>
      <c r="E5352" s="0" t="n">
        <v>2036</v>
      </c>
      <c r="F5352" s="5" t="n">
        <v>13.7719141918965</v>
      </c>
      <c r="G5352" s="11" t="n">
        <v>0.287776133111102</v>
      </c>
      <c r="H5352" s="5" t="n">
        <v>3.96322821168188</v>
      </c>
      <c r="I5352" s="5" t="n">
        <v>9.80868598021461</v>
      </c>
    </row>
    <row r="5353" customFormat="false" ht="14.25" hidden="false" customHeight="false" outlineLevel="0" collapsed="false">
      <c r="A5353" s="0" t="s">
        <v>111</v>
      </c>
      <c r="B5353" s="0" t="s">
        <v>112</v>
      </c>
      <c r="C5353" s="0" t="s">
        <v>75</v>
      </c>
      <c r="D5353" s="0" t="s">
        <v>210</v>
      </c>
      <c r="E5353" s="0" t="n">
        <v>2037</v>
      </c>
      <c r="F5353" s="5" t="n">
        <v>14.7949706747231</v>
      </c>
      <c r="G5353" s="11" t="n">
        <v>0.287776133111102</v>
      </c>
      <c r="H5353" s="5" t="n">
        <v>4.25763945026396</v>
      </c>
      <c r="I5353" s="5" t="n">
        <v>10.5373312244591</v>
      </c>
    </row>
    <row r="5354" customFormat="false" ht="14.25" hidden="false" customHeight="false" outlineLevel="0" collapsed="false">
      <c r="A5354" s="0" t="s">
        <v>111</v>
      </c>
      <c r="B5354" s="0" t="s">
        <v>112</v>
      </c>
      <c r="C5354" s="0" t="s">
        <v>75</v>
      </c>
      <c r="D5354" s="0" t="s">
        <v>210</v>
      </c>
      <c r="E5354" s="0" t="n">
        <v>2038</v>
      </c>
      <c r="F5354" s="5" t="n">
        <v>15.717542774654</v>
      </c>
      <c r="G5354" s="11" t="n">
        <v>0.287776133111102</v>
      </c>
      <c r="H5354" s="5" t="n">
        <v>4.52313368169828</v>
      </c>
      <c r="I5354" s="5" t="n">
        <v>11.1944090929557</v>
      </c>
    </row>
    <row r="5355" customFormat="false" ht="14.25" hidden="false" customHeight="false" outlineLevel="0" collapsed="false">
      <c r="A5355" s="0" t="s">
        <v>111</v>
      </c>
      <c r="B5355" s="0" t="s">
        <v>112</v>
      </c>
      <c r="C5355" s="0" t="s">
        <v>75</v>
      </c>
      <c r="D5355" s="0" t="s">
        <v>210</v>
      </c>
      <c r="E5355" s="0" t="n">
        <v>2039</v>
      </c>
      <c r="F5355" s="5" t="n">
        <v>16.5101560031473</v>
      </c>
      <c r="G5355" s="11" t="n">
        <v>0.287776133111102</v>
      </c>
      <c r="H5355" s="5" t="n">
        <v>4.75122885164678</v>
      </c>
      <c r="I5355" s="5" t="n">
        <v>11.7589271515005</v>
      </c>
    </row>
    <row r="5356" customFormat="false" ht="14.25" hidden="false" customHeight="false" outlineLevel="0" collapsed="false">
      <c r="A5356" s="0" t="s">
        <v>111</v>
      </c>
      <c r="B5356" s="0" t="s">
        <v>112</v>
      </c>
      <c r="C5356" s="0" t="s">
        <v>75</v>
      </c>
      <c r="D5356" s="0" t="s">
        <v>210</v>
      </c>
      <c r="E5356" s="0" t="n">
        <v>2040</v>
      </c>
      <c r="F5356" s="5" t="n">
        <v>17.1457970092685</v>
      </c>
      <c r="G5356" s="11" t="n">
        <v>0.287776133111102</v>
      </c>
      <c r="H5356" s="5" t="n">
        <v>4.93415116243518</v>
      </c>
      <c r="I5356" s="5" t="n">
        <v>12.2116458468333</v>
      </c>
    </row>
    <row r="5357" customFormat="false" ht="14.25" hidden="false" customHeight="false" outlineLevel="0" collapsed="false">
      <c r="A5357" s="0" t="s">
        <v>111</v>
      </c>
      <c r="B5357" s="0" t="s">
        <v>112</v>
      </c>
      <c r="C5357" s="0" t="s">
        <v>76</v>
      </c>
      <c r="D5357" s="0" t="s">
        <v>210</v>
      </c>
      <c r="E5357" s="0" t="n">
        <v>2024</v>
      </c>
      <c r="F5357" s="5" t="n">
        <v>0.02802436</v>
      </c>
      <c r="G5357" s="11" t="n">
        <v>1</v>
      </c>
      <c r="H5357" s="5" t="n">
        <v>0.02802436</v>
      </c>
      <c r="I5357" s="5" t="n">
        <v>0</v>
      </c>
    </row>
    <row r="5358" customFormat="false" ht="14.25" hidden="false" customHeight="false" outlineLevel="0" collapsed="false">
      <c r="A5358" s="0" t="s">
        <v>111</v>
      </c>
      <c r="B5358" s="0" t="s">
        <v>112</v>
      </c>
      <c r="C5358" s="0" t="s">
        <v>76</v>
      </c>
      <c r="D5358" s="0" t="s">
        <v>210</v>
      </c>
      <c r="E5358" s="0" t="n">
        <v>2024</v>
      </c>
      <c r="F5358" s="5" t="n">
        <v>0</v>
      </c>
      <c r="G5358" s="11" t="n">
        <v>1</v>
      </c>
      <c r="H5358" s="5" t="n">
        <v>0</v>
      </c>
      <c r="I5358" s="5" t="n">
        <v>0</v>
      </c>
    </row>
    <row r="5359" customFormat="false" ht="14.25" hidden="false" customHeight="false" outlineLevel="0" collapsed="false">
      <c r="A5359" s="0" t="s">
        <v>111</v>
      </c>
      <c r="B5359" s="0" t="s">
        <v>112</v>
      </c>
      <c r="C5359" s="0" t="s">
        <v>76</v>
      </c>
      <c r="D5359" s="0" t="s">
        <v>210</v>
      </c>
      <c r="E5359" s="0" t="n">
        <v>2025</v>
      </c>
      <c r="F5359" s="5" t="n">
        <v>0.029225404</v>
      </c>
      <c r="G5359" s="11" t="n">
        <v>1</v>
      </c>
      <c r="H5359" s="5" t="n">
        <v>0.029225404</v>
      </c>
      <c r="I5359" s="5" t="n">
        <v>0</v>
      </c>
    </row>
    <row r="5360" customFormat="false" ht="14.25" hidden="false" customHeight="false" outlineLevel="0" collapsed="false">
      <c r="A5360" s="0" t="s">
        <v>111</v>
      </c>
      <c r="B5360" s="0" t="s">
        <v>112</v>
      </c>
      <c r="C5360" s="0" t="s">
        <v>76</v>
      </c>
      <c r="D5360" s="0" t="s">
        <v>210</v>
      </c>
      <c r="E5360" s="0" t="n">
        <v>2025</v>
      </c>
      <c r="F5360" s="5" t="n">
        <v>0</v>
      </c>
      <c r="G5360" s="11" t="n">
        <v>1</v>
      </c>
      <c r="H5360" s="5" t="n">
        <v>0</v>
      </c>
      <c r="I5360" s="5" t="n">
        <v>0</v>
      </c>
    </row>
    <row r="5361" customFormat="false" ht="14.25" hidden="false" customHeight="false" outlineLevel="0" collapsed="false">
      <c r="A5361" s="0" t="s">
        <v>111</v>
      </c>
      <c r="B5361" s="0" t="s">
        <v>112</v>
      </c>
      <c r="C5361" s="0" t="s">
        <v>76</v>
      </c>
      <c r="D5361" s="0" t="s">
        <v>210</v>
      </c>
      <c r="E5361" s="0" t="n">
        <v>2026</v>
      </c>
      <c r="F5361" s="5" t="n">
        <v>0.0692918904</v>
      </c>
      <c r="G5361" s="11" t="n">
        <v>1</v>
      </c>
      <c r="H5361" s="5" t="n">
        <v>0.0692918904</v>
      </c>
      <c r="I5361" s="5" t="n">
        <v>0</v>
      </c>
    </row>
    <row r="5362" customFormat="false" ht="14.25" hidden="false" customHeight="false" outlineLevel="0" collapsed="false">
      <c r="A5362" s="0" t="s">
        <v>111</v>
      </c>
      <c r="B5362" s="0" t="s">
        <v>112</v>
      </c>
      <c r="C5362" s="0" t="s">
        <v>76</v>
      </c>
      <c r="D5362" s="0" t="s">
        <v>210</v>
      </c>
      <c r="E5362" s="0" t="n">
        <v>2026</v>
      </c>
      <c r="F5362" s="5" t="n">
        <v>0</v>
      </c>
      <c r="G5362" s="11" t="n">
        <v>1</v>
      </c>
      <c r="H5362" s="5" t="n">
        <v>0</v>
      </c>
      <c r="I5362" s="5" t="n">
        <v>0</v>
      </c>
    </row>
    <row r="5363" customFormat="false" ht="14.25" hidden="false" customHeight="false" outlineLevel="0" collapsed="false">
      <c r="A5363" s="0" t="s">
        <v>111</v>
      </c>
      <c r="B5363" s="0" t="s">
        <v>112</v>
      </c>
      <c r="C5363" s="0" t="s">
        <v>76</v>
      </c>
      <c r="D5363" s="0" t="s">
        <v>210</v>
      </c>
      <c r="E5363" s="0" t="n">
        <v>2027</v>
      </c>
      <c r="F5363" s="5" t="n">
        <v>0.1019426148</v>
      </c>
      <c r="G5363" s="11" t="n">
        <v>1</v>
      </c>
      <c r="H5363" s="5" t="n">
        <v>0.1019426148</v>
      </c>
      <c r="I5363" s="5" t="n">
        <v>0</v>
      </c>
    </row>
    <row r="5364" customFormat="false" ht="14.25" hidden="false" customHeight="false" outlineLevel="0" collapsed="false">
      <c r="A5364" s="0" t="s">
        <v>111</v>
      </c>
      <c r="B5364" s="0" t="s">
        <v>112</v>
      </c>
      <c r="C5364" s="0" t="s">
        <v>76</v>
      </c>
      <c r="D5364" s="0" t="s">
        <v>210</v>
      </c>
      <c r="E5364" s="0" t="n">
        <v>2027</v>
      </c>
      <c r="F5364" s="5" t="n">
        <v>0</v>
      </c>
      <c r="G5364" s="11" t="n">
        <v>1</v>
      </c>
      <c r="H5364" s="5" t="n">
        <v>0</v>
      </c>
      <c r="I5364" s="5" t="n">
        <v>0</v>
      </c>
    </row>
    <row r="5365" customFormat="false" ht="14.25" hidden="false" customHeight="false" outlineLevel="0" collapsed="false">
      <c r="A5365" s="0" t="s">
        <v>111</v>
      </c>
      <c r="B5365" s="0" t="s">
        <v>112</v>
      </c>
      <c r="C5365" s="0" t="s">
        <v>76</v>
      </c>
      <c r="D5365" s="0" t="s">
        <v>210</v>
      </c>
      <c r="E5365" s="0" t="n">
        <v>2028</v>
      </c>
      <c r="F5365" s="5" t="n">
        <v>0.110299878</v>
      </c>
      <c r="G5365" s="11" t="n">
        <v>1</v>
      </c>
      <c r="H5365" s="5" t="n">
        <v>0.110299878</v>
      </c>
      <c r="I5365" s="5" t="n">
        <v>0</v>
      </c>
    </row>
    <row r="5366" customFormat="false" ht="14.25" hidden="false" customHeight="false" outlineLevel="0" collapsed="false">
      <c r="A5366" s="0" t="s">
        <v>111</v>
      </c>
      <c r="B5366" s="0" t="s">
        <v>112</v>
      </c>
      <c r="C5366" s="0" t="s">
        <v>76</v>
      </c>
      <c r="D5366" s="0" t="s">
        <v>210</v>
      </c>
      <c r="E5366" s="0" t="n">
        <v>2028</v>
      </c>
      <c r="F5366" s="5" t="n">
        <v>0</v>
      </c>
      <c r="G5366" s="11" t="n">
        <v>1</v>
      </c>
      <c r="H5366" s="5" t="n">
        <v>0</v>
      </c>
      <c r="I5366" s="5" t="n">
        <v>0</v>
      </c>
    </row>
    <row r="5367" customFormat="false" ht="14.25" hidden="false" customHeight="false" outlineLevel="0" collapsed="false">
      <c r="A5367" s="0" t="s">
        <v>111</v>
      </c>
      <c r="B5367" s="0" t="s">
        <v>112</v>
      </c>
      <c r="C5367" s="0" t="s">
        <v>76</v>
      </c>
      <c r="D5367" s="0" t="s">
        <v>210</v>
      </c>
      <c r="E5367" s="0" t="n">
        <v>2029</v>
      </c>
      <c r="F5367" s="5" t="n">
        <v>0.1067352</v>
      </c>
      <c r="G5367" s="11" t="n">
        <v>1</v>
      </c>
      <c r="H5367" s="5" t="n">
        <v>0.1067352</v>
      </c>
      <c r="I5367" s="5" t="n">
        <v>0</v>
      </c>
    </row>
    <row r="5368" customFormat="false" ht="14.25" hidden="false" customHeight="false" outlineLevel="0" collapsed="false">
      <c r="A5368" s="0" t="s">
        <v>111</v>
      </c>
      <c r="B5368" s="0" t="s">
        <v>112</v>
      </c>
      <c r="C5368" s="0" t="s">
        <v>76</v>
      </c>
      <c r="D5368" s="0" t="s">
        <v>210</v>
      </c>
      <c r="E5368" s="0" t="n">
        <v>2029</v>
      </c>
      <c r="F5368" s="5" t="n">
        <v>0</v>
      </c>
      <c r="G5368" s="11" t="n">
        <v>1</v>
      </c>
      <c r="H5368" s="5" t="n">
        <v>0</v>
      </c>
      <c r="I5368" s="5" t="n">
        <v>0</v>
      </c>
    </row>
    <row r="5369" customFormat="false" ht="14.25" hidden="false" customHeight="false" outlineLevel="0" collapsed="false">
      <c r="A5369" s="0" t="s">
        <v>111</v>
      </c>
      <c r="B5369" s="0" t="s">
        <v>112</v>
      </c>
      <c r="C5369" s="0" t="s">
        <v>76</v>
      </c>
      <c r="D5369" s="0" t="s">
        <v>210</v>
      </c>
      <c r="E5369" s="0" t="n">
        <v>2030</v>
      </c>
      <c r="F5369" s="5" t="n">
        <v>0.077034672</v>
      </c>
      <c r="G5369" s="11" t="n">
        <v>1</v>
      </c>
      <c r="H5369" s="5" t="n">
        <v>0.077034672</v>
      </c>
      <c r="I5369" s="5" t="n">
        <v>0</v>
      </c>
    </row>
    <row r="5370" customFormat="false" ht="14.25" hidden="false" customHeight="false" outlineLevel="0" collapsed="false">
      <c r="A5370" s="0" t="s">
        <v>111</v>
      </c>
      <c r="B5370" s="0" t="s">
        <v>112</v>
      </c>
      <c r="C5370" s="0" t="s">
        <v>76</v>
      </c>
      <c r="D5370" s="0" t="s">
        <v>210</v>
      </c>
      <c r="E5370" s="0" t="n">
        <v>2030</v>
      </c>
      <c r="F5370" s="5" t="n">
        <v>0</v>
      </c>
      <c r="G5370" s="11" t="n">
        <v>1</v>
      </c>
      <c r="H5370" s="5" t="n">
        <v>0</v>
      </c>
      <c r="I5370" s="5" t="n">
        <v>0</v>
      </c>
    </row>
    <row r="5371" customFormat="false" ht="14.25" hidden="false" customHeight="false" outlineLevel="0" collapsed="false">
      <c r="A5371" s="0" t="s">
        <v>111</v>
      </c>
      <c r="B5371" s="0" t="s">
        <v>112</v>
      </c>
      <c r="C5371" s="0" t="s">
        <v>76</v>
      </c>
      <c r="D5371" s="0" t="s">
        <v>210</v>
      </c>
      <c r="E5371" s="0" t="n">
        <v>2031</v>
      </c>
      <c r="F5371" s="5" t="n">
        <v>0.07460103</v>
      </c>
      <c r="G5371" s="11" t="n">
        <v>1</v>
      </c>
      <c r="H5371" s="5" t="n">
        <v>0.07460103</v>
      </c>
      <c r="I5371" s="5" t="n">
        <v>0</v>
      </c>
    </row>
    <row r="5372" customFormat="false" ht="14.25" hidden="false" customHeight="false" outlineLevel="0" collapsed="false">
      <c r="A5372" s="0" t="s">
        <v>111</v>
      </c>
      <c r="B5372" s="0" t="s">
        <v>112</v>
      </c>
      <c r="C5372" s="0" t="s">
        <v>76</v>
      </c>
      <c r="D5372" s="0" t="s">
        <v>210</v>
      </c>
      <c r="E5372" s="0" t="n">
        <v>2031</v>
      </c>
      <c r="F5372" s="5" t="n">
        <v>0</v>
      </c>
      <c r="G5372" s="11" t="n">
        <v>1</v>
      </c>
      <c r="H5372" s="5" t="n">
        <v>0</v>
      </c>
      <c r="I5372" s="5" t="n">
        <v>0</v>
      </c>
    </row>
    <row r="5373" customFormat="false" ht="14.25" hidden="false" customHeight="false" outlineLevel="0" collapsed="false">
      <c r="A5373" s="0" t="s">
        <v>111</v>
      </c>
      <c r="B5373" s="0" t="s">
        <v>112</v>
      </c>
      <c r="C5373" s="0" t="s">
        <v>76</v>
      </c>
      <c r="D5373" s="0" t="s">
        <v>210</v>
      </c>
      <c r="E5373" s="0" t="n">
        <v>2032</v>
      </c>
      <c r="F5373" s="5" t="n">
        <v>0.073795563</v>
      </c>
      <c r="G5373" s="11" t="n">
        <v>1</v>
      </c>
      <c r="H5373" s="5" t="n">
        <v>0.073795563</v>
      </c>
      <c r="I5373" s="5" t="n">
        <v>0</v>
      </c>
    </row>
    <row r="5374" customFormat="false" ht="14.25" hidden="false" customHeight="false" outlineLevel="0" collapsed="false">
      <c r="A5374" s="0" t="s">
        <v>111</v>
      </c>
      <c r="B5374" s="0" t="s">
        <v>112</v>
      </c>
      <c r="C5374" s="0" t="s">
        <v>76</v>
      </c>
      <c r="D5374" s="0" t="s">
        <v>210</v>
      </c>
      <c r="E5374" s="0" t="n">
        <v>2032</v>
      </c>
      <c r="F5374" s="5" t="n">
        <v>0</v>
      </c>
      <c r="G5374" s="11" t="n">
        <v>1</v>
      </c>
      <c r="H5374" s="5" t="n">
        <v>0</v>
      </c>
      <c r="I5374" s="5" t="n">
        <v>0</v>
      </c>
    </row>
    <row r="5375" customFormat="false" ht="14.25" hidden="false" customHeight="false" outlineLevel="0" collapsed="false">
      <c r="A5375" s="0" t="s">
        <v>111</v>
      </c>
      <c r="B5375" s="0" t="s">
        <v>112</v>
      </c>
      <c r="C5375" s="0" t="s">
        <v>76</v>
      </c>
      <c r="D5375" s="0" t="s">
        <v>210</v>
      </c>
      <c r="E5375" s="0" t="n">
        <v>2033</v>
      </c>
      <c r="F5375" s="5" t="n">
        <v>0.074839488</v>
      </c>
      <c r="G5375" s="11" t="n">
        <v>1</v>
      </c>
      <c r="H5375" s="5" t="n">
        <v>0.074839488</v>
      </c>
      <c r="I5375" s="5" t="n">
        <v>0</v>
      </c>
    </row>
    <row r="5376" customFormat="false" ht="14.25" hidden="false" customHeight="false" outlineLevel="0" collapsed="false">
      <c r="A5376" s="0" t="s">
        <v>111</v>
      </c>
      <c r="B5376" s="0" t="s">
        <v>112</v>
      </c>
      <c r="C5376" s="0" t="s">
        <v>76</v>
      </c>
      <c r="D5376" s="0" t="s">
        <v>210</v>
      </c>
      <c r="E5376" s="0" t="n">
        <v>2033</v>
      </c>
      <c r="F5376" s="5" t="n">
        <v>0</v>
      </c>
      <c r="G5376" s="11" t="n">
        <v>1</v>
      </c>
      <c r="H5376" s="5" t="n">
        <v>0</v>
      </c>
      <c r="I5376" s="5" t="n">
        <v>0</v>
      </c>
    </row>
    <row r="5377" customFormat="false" ht="14.25" hidden="false" customHeight="false" outlineLevel="0" collapsed="false">
      <c r="A5377" s="0" t="s">
        <v>111</v>
      </c>
      <c r="B5377" s="0" t="s">
        <v>112</v>
      </c>
      <c r="C5377" s="0" t="s">
        <v>76</v>
      </c>
      <c r="D5377" s="0" t="s">
        <v>210</v>
      </c>
      <c r="E5377" s="0" t="n">
        <v>2034</v>
      </c>
      <c r="F5377" s="5" t="n">
        <v>0.0766187688</v>
      </c>
      <c r="G5377" s="11" t="n">
        <v>1</v>
      </c>
      <c r="H5377" s="5" t="n">
        <v>0.0766187688</v>
      </c>
      <c r="I5377" s="5" t="n">
        <v>0</v>
      </c>
    </row>
    <row r="5378" customFormat="false" ht="14.25" hidden="false" customHeight="false" outlineLevel="0" collapsed="false">
      <c r="A5378" s="0" t="s">
        <v>111</v>
      </c>
      <c r="B5378" s="0" t="s">
        <v>112</v>
      </c>
      <c r="C5378" s="0" t="s">
        <v>76</v>
      </c>
      <c r="D5378" s="0" t="s">
        <v>210</v>
      </c>
      <c r="E5378" s="0" t="n">
        <v>2034</v>
      </c>
      <c r="F5378" s="5" t="n">
        <v>0</v>
      </c>
      <c r="G5378" s="11" t="n">
        <v>1</v>
      </c>
      <c r="H5378" s="5" t="n">
        <v>0</v>
      </c>
      <c r="I5378" s="5" t="n">
        <v>0</v>
      </c>
    </row>
    <row r="5379" customFormat="false" ht="14.25" hidden="false" customHeight="false" outlineLevel="0" collapsed="false">
      <c r="A5379" s="0" t="s">
        <v>111</v>
      </c>
      <c r="B5379" s="0" t="s">
        <v>112</v>
      </c>
      <c r="C5379" s="0" t="s">
        <v>76</v>
      </c>
      <c r="D5379" s="0" t="s">
        <v>210</v>
      </c>
      <c r="E5379" s="0" t="n">
        <v>2035</v>
      </c>
      <c r="F5379" s="5" t="n">
        <v>0.078263244</v>
      </c>
      <c r="G5379" s="11" t="n">
        <v>1</v>
      </c>
      <c r="H5379" s="5" t="n">
        <v>0.078263244</v>
      </c>
      <c r="I5379" s="5" t="n">
        <v>0</v>
      </c>
    </row>
    <row r="5380" customFormat="false" ht="14.25" hidden="false" customHeight="false" outlineLevel="0" collapsed="false">
      <c r="A5380" s="0" t="s">
        <v>111</v>
      </c>
      <c r="B5380" s="0" t="s">
        <v>112</v>
      </c>
      <c r="C5380" s="0" t="s">
        <v>76</v>
      </c>
      <c r="D5380" s="0" t="s">
        <v>210</v>
      </c>
      <c r="E5380" s="0" t="n">
        <v>2035</v>
      </c>
      <c r="F5380" s="5" t="n">
        <v>0</v>
      </c>
      <c r="G5380" s="11" t="n">
        <v>1</v>
      </c>
      <c r="H5380" s="5" t="n">
        <v>0</v>
      </c>
      <c r="I5380" s="5" t="n">
        <v>0</v>
      </c>
    </row>
    <row r="5381" customFormat="false" ht="14.25" hidden="false" customHeight="false" outlineLevel="0" collapsed="false">
      <c r="A5381" s="0" t="s">
        <v>111</v>
      </c>
      <c r="B5381" s="0" t="s">
        <v>112</v>
      </c>
      <c r="C5381" s="0" t="s">
        <v>76</v>
      </c>
      <c r="D5381" s="0" t="s">
        <v>210</v>
      </c>
      <c r="E5381" s="0" t="n">
        <v>2036</v>
      </c>
      <c r="F5381" s="5" t="n">
        <v>0.0787229644</v>
      </c>
      <c r="G5381" s="11" t="n">
        <v>1</v>
      </c>
      <c r="H5381" s="5" t="n">
        <v>0.0787229644</v>
      </c>
      <c r="I5381" s="5" t="n">
        <v>0</v>
      </c>
    </row>
    <row r="5382" customFormat="false" ht="14.25" hidden="false" customHeight="false" outlineLevel="0" collapsed="false">
      <c r="A5382" s="0" t="s">
        <v>111</v>
      </c>
      <c r="B5382" s="0" t="s">
        <v>112</v>
      </c>
      <c r="C5382" s="0" t="s">
        <v>76</v>
      </c>
      <c r="D5382" s="0" t="s">
        <v>210</v>
      </c>
      <c r="E5382" s="0" t="n">
        <v>2036</v>
      </c>
      <c r="F5382" s="5" t="n">
        <v>0</v>
      </c>
      <c r="G5382" s="11" t="n">
        <v>1</v>
      </c>
      <c r="H5382" s="5" t="n">
        <v>0</v>
      </c>
      <c r="I5382" s="5" t="n">
        <v>0</v>
      </c>
    </row>
    <row r="5383" customFormat="false" ht="14.25" hidden="false" customHeight="false" outlineLevel="0" collapsed="false">
      <c r="A5383" s="0" t="s">
        <v>111</v>
      </c>
      <c r="B5383" s="0" t="s">
        <v>112</v>
      </c>
      <c r="C5383" s="0" t="s">
        <v>76</v>
      </c>
      <c r="D5383" s="0" t="s">
        <v>210</v>
      </c>
      <c r="E5383" s="0" t="n">
        <v>2037</v>
      </c>
      <c r="F5383" s="5" t="n">
        <v>0.0793266936</v>
      </c>
      <c r="G5383" s="11" t="n">
        <v>1</v>
      </c>
      <c r="H5383" s="5" t="n">
        <v>0.0793266936</v>
      </c>
      <c r="I5383" s="5" t="n">
        <v>0</v>
      </c>
    </row>
    <row r="5384" customFormat="false" ht="14.25" hidden="false" customHeight="false" outlineLevel="0" collapsed="false">
      <c r="A5384" s="0" t="s">
        <v>111</v>
      </c>
      <c r="B5384" s="0" t="s">
        <v>112</v>
      </c>
      <c r="C5384" s="0" t="s">
        <v>76</v>
      </c>
      <c r="D5384" s="0" t="s">
        <v>210</v>
      </c>
      <c r="E5384" s="0" t="n">
        <v>2037</v>
      </c>
      <c r="F5384" s="5" t="n">
        <v>0</v>
      </c>
      <c r="G5384" s="11" t="n">
        <v>1</v>
      </c>
      <c r="H5384" s="5" t="n">
        <v>0</v>
      </c>
      <c r="I5384" s="5" t="n">
        <v>0</v>
      </c>
    </row>
    <row r="5385" customFormat="false" ht="14.25" hidden="false" customHeight="false" outlineLevel="0" collapsed="false">
      <c r="A5385" s="0" t="s">
        <v>111</v>
      </c>
      <c r="B5385" s="0" t="s">
        <v>112</v>
      </c>
      <c r="C5385" s="0" t="s">
        <v>76</v>
      </c>
      <c r="D5385" s="0" t="s">
        <v>210</v>
      </c>
      <c r="E5385" s="0" t="n">
        <v>2038</v>
      </c>
      <c r="F5385" s="5" t="n">
        <v>0.0797337954</v>
      </c>
      <c r="G5385" s="11" t="n">
        <v>1</v>
      </c>
      <c r="H5385" s="5" t="n">
        <v>0.0797337954</v>
      </c>
      <c r="I5385" s="5" t="n">
        <v>0</v>
      </c>
    </row>
    <row r="5386" customFormat="false" ht="14.25" hidden="false" customHeight="false" outlineLevel="0" collapsed="false">
      <c r="A5386" s="0" t="s">
        <v>111</v>
      </c>
      <c r="B5386" s="0" t="s">
        <v>112</v>
      </c>
      <c r="C5386" s="0" t="s">
        <v>76</v>
      </c>
      <c r="D5386" s="0" t="s">
        <v>210</v>
      </c>
      <c r="E5386" s="0" t="n">
        <v>2038</v>
      </c>
      <c r="F5386" s="5" t="n">
        <v>0</v>
      </c>
      <c r="G5386" s="11" t="n">
        <v>1</v>
      </c>
      <c r="H5386" s="5" t="n">
        <v>0</v>
      </c>
      <c r="I5386" s="5" t="n">
        <v>0</v>
      </c>
    </row>
    <row r="5387" customFormat="false" ht="14.25" hidden="false" customHeight="false" outlineLevel="0" collapsed="false">
      <c r="A5387" s="0" t="s">
        <v>111</v>
      </c>
      <c r="B5387" s="0" t="s">
        <v>112</v>
      </c>
      <c r="C5387" s="0" t="s">
        <v>76</v>
      </c>
      <c r="D5387" s="0" t="s">
        <v>210</v>
      </c>
      <c r="E5387" s="0" t="n">
        <v>2039</v>
      </c>
      <c r="F5387" s="5" t="n">
        <v>0.0802904448</v>
      </c>
      <c r="G5387" s="11" t="n">
        <v>1</v>
      </c>
      <c r="H5387" s="5" t="n">
        <v>0.0802904448</v>
      </c>
      <c r="I5387" s="5" t="n">
        <v>0</v>
      </c>
    </row>
    <row r="5388" customFormat="false" ht="14.25" hidden="false" customHeight="false" outlineLevel="0" collapsed="false">
      <c r="A5388" s="0" t="s">
        <v>111</v>
      </c>
      <c r="B5388" s="0" t="s">
        <v>112</v>
      </c>
      <c r="C5388" s="0" t="s">
        <v>76</v>
      </c>
      <c r="D5388" s="0" t="s">
        <v>210</v>
      </c>
      <c r="E5388" s="0" t="n">
        <v>2039</v>
      </c>
      <c r="F5388" s="5" t="n">
        <v>0</v>
      </c>
      <c r="G5388" s="11" t="n">
        <v>1</v>
      </c>
      <c r="H5388" s="5" t="n">
        <v>0</v>
      </c>
      <c r="I5388" s="5" t="n">
        <v>0</v>
      </c>
    </row>
    <row r="5389" customFormat="false" ht="14.25" hidden="false" customHeight="false" outlineLevel="0" collapsed="false">
      <c r="A5389" s="0" t="s">
        <v>111</v>
      </c>
      <c r="B5389" s="0" t="s">
        <v>112</v>
      </c>
      <c r="C5389" s="0" t="s">
        <v>76</v>
      </c>
      <c r="D5389" s="0" t="s">
        <v>210</v>
      </c>
      <c r="E5389" s="0" t="n">
        <v>2040</v>
      </c>
      <c r="F5389" s="5" t="n">
        <v>0.080644928</v>
      </c>
      <c r="G5389" s="11" t="n">
        <v>1</v>
      </c>
      <c r="H5389" s="5" t="n">
        <v>0.080644928</v>
      </c>
      <c r="I5389" s="5" t="n">
        <v>0</v>
      </c>
    </row>
    <row r="5390" customFormat="false" ht="14.25" hidden="false" customHeight="false" outlineLevel="0" collapsed="false">
      <c r="A5390" s="0" t="s">
        <v>111</v>
      </c>
      <c r="B5390" s="0" t="s">
        <v>112</v>
      </c>
      <c r="C5390" s="0" t="s">
        <v>76</v>
      </c>
      <c r="D5390" s="0" t="s">
        <v>210</v>
      </c>
      <c r="E5390" s="0" t="n">
        <v>2040</v>
      </c>
      <c r="F5390" s="5" t="n">
        <v>0</v>
      </c>
      <c r="G5390" s="11" t="n">
        <v>1</v>
      </c>
      <c r="H5390" s="5" t="n">
        <v>0</v>
      </c>
      <c r="I5390" s="5" t="n">
        <v>0</v>
      </c>
    </row>
    <row r="5391" customFormat="false" ht="14.25" hidden="false" customHeight="false" outlineLevel="0" collapsed="false">
      <c r="A5391" s="0" t="s">
        <v>111</v>
      </c>
      <c r="B5391" s="0" t="s">
        <v>112</v>
      </c>
      <c r="C5391" s="0" t="s">
        <v>79</v>
      </c>
      <c r="D5391" s="0" t="s">
        <v>211</v>
      </c>
      <c r="E5391" s="0" t="n">
        <v>2024</v>
      </c>
      <c r="F5391" s="5" t="n">
        <v>0</v>
      </c>
      <c r="G5391" s="11" t="n">
        <v>0.05</v>
      </c>
      <c r="H5391" s="5" t="n">
        <v>0</v>
      </c>
      <c r="I5391" s="5" t="n">
        <v>0</v>
      </c>
    </row>
    <row r="5392" customFormat="false" ht="14.25" hidden="false" customHeight="false" outlineLevel="0" collapsed="false">
      <c r="A5392" s="0" t="s">
        <v>111</v>
      </c>
      <c r="B5392" s="0" t="s">
        <v>112</v>
      </c>
      <c r="C5392" s="0" t="s">
        <v>79</v>
      </c>
      <c r="D5392" s="0" t="s">
        <v>211</v>
      </c>
      <c r="E5392" s="0" t="n">
        <v>2025</v>
      </c>
      <c r="F5392" s="5" t="n">
        <v>4.91807827243808</v>
      </c>
      <c r="G5392" s="11" t="n">
        <v>0.05</v>
      </c>
      <c r="H5392" s="5" t="n">
        <v>0.245903913621904</v>
      </c>
      <c r="I5392" s="5" t="n">
        <v>4.67217435881617</v>
      </c>
    </row>
    <row r="5393" customFormat="false" ht="14.25" hidden="false" customHeight="false" outlineLevel="0" collapsed="false">
      <c r="A5393" s="0" t="s">
        <v>111</v>
      </c>
      <c r="B5393" s="0" t="s">
        <v>112</v>
      </c>
      <c r="C5393" s="0" t="s">
        <v>79</v>
      </c>
      <c r="D5393" s="0" t="s">
        <v>211</v>
      </c>
      <c r="E5393" s="0" t="n">
        <v>2026</v>
      </c>
      <c r="F5393" s="5" t="n">
        <v>4.83844075831411</v>
      </c>
      <c r="G5393" s="11" t="n">
        <v>0.05</v>
      </c>
      <c r="H5393" s="5" t="n">
        <v>0.241922037915705</v>
      </c>
      <c r="I5393" s="5" t="n">
        <v>4.5965187203984</v>
      </c>
    </row>
    <row r="5394" customFormat="false" ht="14.25" hidden="false" customHeight="false" outlineLevel="0" collapsed="false">
      <c r="A5394" s="0" t="s">
        <v>111</v>
      </c>
      <c r="B5394" s="0" t="s">
        <v>112</v>
      </c>
      <c r="C5394" s="0" t="s">
        <v>79</v>
      </c>
      <c r="D5394" s="0" t="s">
        <v>211</v>
      </c>
      <c r="E5394" s="0" t="n">
        <v>2027</v>
      </c>
      <c r="F5394" s="5" t="n">
        <v>4.78413394654632</v>
      </c>
      <c r="G5394" s="11" t="n">
        <v>0.05</v>
      </c>
      <c r="H5394" s="5" t="n">
        <v>0.239206697327316</v>
      </c>
      <c r="I5394" s="5" t="n">
        <v>4.544927249219</v>
      </c>
    </row>
    <row r="5395" customFormat="false" ht="14.25" hidden="false" customHeight="false" outlineLevel="0" collapsed="false">
      <c r="A5395" s="0" t="s">
        <v>111</v>
      </c>
      <c r="B5395" s="0" t="s">
        <v>112</v>
      </c>
      <c r="C5395" s="0" t="s">
        <v>79</v>
      </c>
      <c r="D5395" s="0" t="s">
        <v>211</v>
      </c>
      <c r="E5395" s="0" t="n">
        <v>2028</v>
      </c>
      <c r="F5395" s="5" t="n">
        <v>4.81892866248774</v>
      </c>
      <c r="G5395" s="11" t="n">
        <v>0.05</v>
      </c>
      <c r="H5395" s="5" t="n">
        <v>0.240946433124387</v>
      </c>
      <c r="I5395" s="5" t="n">
        <v>4.57798222936335</v>
      </c>
    </row>
    <row r="5396" customFormat="false" ht="14.25" hidden="false" customHeight="false" outlineLevel="0" collapsed="false">
      <c r="A5396" s="0" t="s">
        <v>111</v>
      </c>
      <c r="B5396" s="0" t="s">
        <v>112</v>
      </c>
      <c r="C5396" s="0" t="s">
        <v>79</v>
      </c>
      <c r="D5396" s="0" t="s">
        <v>211</v>
      </c>
      <c r="E5396" s="0" t="n">
        <v>2029</v>
      </c>
      <c r="F5396" s="5" t="n">
        <v>4.82177633730515</v>
      </c>
      <c r="G5396" s="11" t="n">
        <v>0.05</v>
      </c>
      <c r="H5396" s="5" t="n">
        <v>0.241088816865257</v>
      </c>
      <c r="I5396" s="5" t="n">
        <v>4.58068752043989</v>
      </c>
    </row>
    <row r="5397" customFormat="false" ht="14.25" hidden="false" customHeight="false" outlineLevel="0" collapsed="false">
      <c r="A5397" s="0" t="s">
        <v>111</v>
      </c>
      <c r="B5397" s="0" t="s">
        <v>112</v>
      </c>
      <c r="C5397" s="0" t="s">
        <v>79</v>
      </c>
      <c r="D5397" s="0" t="s">
        <v>211</v>
      </c>
      <c r="E5397" s="0" t="n">
        <v>2030</v>
      </c>
      <c r="F5397" s="5" t="n">
        <v>4.83520486774117</v>
      </c>
      <c r="G5397" s="11" t="n">
        <v>0.05</v>
      </c>
      <c r="H5397" s="5" t="n">
        <v>0.241760243387058</v>
      </c>
      <c r="I5397" s="5" t="n">
        <v>4.59344462435411</v>
      </c>
    </row>
    <row r="5398" customFormat="false" ht="14.25" hidden="false" customHeight="false" outlineLevel="0" collapsed="false">
      <c r="A5398" s="0" t="s">
        <v>111</v>
      </c>
      <c r="B5398" s="0" t="s">
        <v>112</v>
      </c>
      <c r="C5398" s="0" t="s">
        <v>79</v>
      </c>
      <c r="D5398" s="0" t="s">
        <v>211</v>
      </c>
      <c r="E5398" s="0" t="n">
        <v>2031</v>
      </c>
      <c r="F5398" s="5" t="n">
        <v>4.85233546092789</v>
      </c>
      <c r="G5398" s="11" t="n">
        <v>0.05</v>
      </c>
      <c r="H5398" s="5" t="n">
        <v>0.242616773046395</v>
      </c>
      <c r="I5398" s="5" t="n">
        <v>4.6097186878815</v>
      </c>
    </row>
    <row r="5399" customFormat="false" ht="14.25" hidden="false" customHeight="false" outlineLevel="0" collapsed="false">
      <c r="A5399" s="0" t="s">
        <v>111</v>
      </c>
      <c r="B5399" s="0" t="s">
        <v>112</v>
      </c>
      <c r="C5399" s="0" t="s">
        <v>79</v>
      </c>
      <c r="D5399" s="0" t="s">
        <v>211</v>
      </c>
      <c r="E5399" s="0" t="n">
        <v>2032</v>
      </c>
      <c r="F5399" s="5" t="n">
        <v>4.88786711339423</v>
      </c>
      <c r="G5399" s="11" t="n">
        <v>0.05</v>
      </c>
      <c r="H5399" s="5" t="n">
        <v>0.244393355669712</v>
      </c>
      <c r="I5399" s="5" t="n">
        <v>4.64347375772452</v>
      </c>
    </row>
    <row r="5400" customFormat="false" ht="14.25" hidden="false" customHeight="false" outlineLevel="0" collapsed="false">
      <c r="A5400" s="0" t="s">
        <v>111</v>
      </c>
      <c r="B5400" s="0" t="s">
        <v>112</v>
      </c>
      <c r="C5400" s="0" t="s">
        <v>79</v>
      </c>
      <c r="D5400" s="0" t="s">
        <v>211</v>
      </c>
      <c r="E5400" s="0" t="n">
        <v>2033</v>
      </c>
      <c r="F5400" s="5" t="n">
        <v>4.95915951968324</v>
      </c>
      <c r="G5400" s="11" t="n">
        <v>0.05</v>
      </c>
      <c r="H5400" s="5" t="n">
        <v>0.247957975984162</v>
      </c>
      <c r="I5400" s="5" t="n">
        <v>4.71120154369907</v>
      </c>
    </row>
    <row r="5401" customFormat="false" ht="14.25" hidden="false" customHeight="false" outlineLevel="0" collapsed="false">
      <c r="A5401" s="0" t="s">
        <v>111</v>
      </c>
      <c r="B5401" s="0" t="s">
        <v>112</v>
      </c>
      <c r="C5401" s="0" t="s">
        <v>79</v>
      </c>
      <c r="D5401" s="0" t="s">
        <v>211</v>
      </c>
      <c r="E5401" s="0" t="n">
        <v>2034</v>
      </c>
      <c r="F5401" s="5" t="n">
        <v>5.06856619354839</v>
      </c>
      <c r="G5401" s="11" t="n">
        <v>0.05</v>
      </c>
      <c r="H5401" s="5" t="n">
        <v>0.25342830967742</v>
      </c>
      <c r="I5401" s="5" t="n">
        <v>4.81513788387098</v>
      </c>
    </row>
    <row r="5402" customFormat="false" ht="14.25" hidden="false" customHeight="false" outlineLevel="0" collapsed="false">
      <c r="A5402" s="0" t="s">
        <v>111</v>
      </c>
      <c r="B5402" s="0" t="s">
        <v>112</v>
      </c>
      <c r="C5402" s="0" t="s">
        <v>79</v>
      </c>
      <c r="D5402" s="0" t="s">
        <v>211</v>
      </c>
      <c r="E5402" s="0" t="n">
        <v>2035</v>
      </c>
      <c r="F5402" s="5" t="n">
        <v>5.18138096003676</v>
      </c>
      <c r="G5402" s="11" t="n">
        <v>0.05</v>
      </c>
      <c r="H5402" s="5" t="n">
        <v>0.259069048001838</v>
      </c>
      <c r="I5402" s="5" t="n">
        <v>4.92231191203492</v>
      </c>
    </row>
    <row r="5403" customFormat="false" ht="14.25" hidden="false" customHeight="false" outlineLevel="0" collapsed="false">
      <c r="A5403" s="0" t="s">
        <v>111</v>
      </c>
      <c r="B5403" s="0" t="s">
        <v>112</v>
      </c>
      <c r="C5403" s="0" t="s">
        <v>79</v>
      </c>
      <c r="D5403" s="0" t="s">
        <v>211</v>
      </c>
      <c r="E5403" s="0" t="n">
        <v>2036</v>
      </c>
      <c r="F5403" s="5" t="n">
        <v>5.22146608481504</v>
      </c>
      <c r="G5403" s="11" t="n">
        <v>0.05</v>
      </c>
      <c r="H5403" s="5" t="n">
        <v>0.261073304240752</v>
      </c>
      <c r="I5403" s="5" t="n">
        <v>4.96039278057428</v>
      </c>
    </row>
    <row r="5404" customFormat="false" ht="14.25" hidden="false" customHeight="false" outlineLevel="0" collapsed="false">
      <c r="A5404" s="0" t="s">
        <v>111</v>
      </c>
      <c r="B5404" s="0" t="s">
        <v>112</v>
      </c>
      <c r="C5404" s="0" t="s">
        <v>79</v>
      </c>
      <c r="D5404" s="0" t="s">
        <v>211</v>
      </c>
      <c r="E5404" s="0" t="n">
        <v>2037</v>
      </c>
      <c r="F5404" s="5" t="n">
        <v>5.26164154564037</v>
      </c>
      <c r="G5404" s="11" t="n">
        <v>0.05</v>
      </c>
      <c r="H5404" s="5" t="n">
        <v>0.263082077282018</v>
      </c>
      <c r="I5404" s="5" t="n">
        <v>4.99855946835835</v>
      </c>
    </row>
    <row r="5405" customFormat="false" ht="14.25" hidden="false" customHeight="false" outlineLevel="0" collapsed="false">
      <c r="A5405" s="0" t="s">
        <v>111</v>
      </c>
      <c r="B5405" s="0" t="s">
        <v>112</v>
      </c>
      <c r="C5405" s="0" t="s">
        <v>79</v>
      </c>
      <c r="D5405" s="0" t="s">
        <v>211</v>
      </c>
      <c r="E5405" s="0" t="n">
        <v>2038</v>
      </c>
      <c r="F5405" s="5" t="n">
        <v>5.30195330935357</v>
      </c>
      <c r="G5405" s="11" t="n">
        <v>0.05</v>
      </c>
      <c r="H5405" s="5" t="n">
        <v>0.265097665467679</v>
      </c>
      <c r="I5405" s="5" t="n">
        <v>5.0368556438859</v>
      </c>
    </row>
    <row r="5406" customFormat="false" ht="14.25" hidden="false" customHeight="false" outlineLevel="0" collapsed="false">
      <c r="A5406" s="0" t="s">
        <v>111</v>
      </c>
      <c r="B5406" s="0" t="s">
        <v>112</v>
      </c>
      <c r="C5406" s="0" t="s">
        <v>79</v>
      </c>
      <c r="D5406" s="0" t="s">
        <v>211</v>
      </c>
      <c r="E5406" s="0" t="n">
        <v>2039</v>
      </c>
      <c r="F5406" s="5" t="n">
        <v>5.34236824140848</v>
      </c>
      <c r="G5406" s="11" t="n">
        <v>0.05</v>
      </c>
      <c r="H5406" s="5" t="n">
        <v>0.267118412070424</v>
      </c>
      <c r="I5406" s="5" t="n">
        <v>5.07524982933806</v>
      </c>
    </row>
    <row r="5407" customFormat="false" ht="14.25" hidden="false" customHeight="false" outlineLevel="0" collapsed="false">
      <c r="A5407" s="0" t="s">
        <v>111</v>
      </c>
      <c r="B5407" s="0" t="s">
        <v>112</v>
      </c>
      <c r="C5407" s="0" t="s">
        <v>79</v>
      </c>
      <c r="D5407" s="0" t="s">
        <v>211</v>
      </c>
      <c r="E5407" s="0" t="n">
        <v>2040</v>
      </c>
      <c r="F5407" s="5" t="n">
        <v>5.38280164620634</v>
      </c>
      <c r="G5407" s="11" t="n">
        <v>0.05</v>
      </c>
      <c r="H5407" s="5" t="n">
        <v>0.269140082310317</v>
      </c>
      <c r="I5407" s="5" t="n">
        <v>5.11366156389603</v>
      </c>
    </row>
    <row r="5408" customFormat="false" ht="14.25" hidden="false" customHeight="false" outlineLevel="0" collapsed="false">
      <c r="A5408" s="0" t="s">
        <v>111</v>
      </c>
      <c r="B5408" s="0" t="s">
        <v>112</v>
      </c>
      <c r="C5408" s="0" t="s">
        <v>79</v>
      </c>
      <c r="D5408" s="0" t="s">
        <v>210</v>
      </c>
      <c r="E5408" s="0" t="n">
        <v>2024</v>
      </c>
      <c r="F5408" s="5" t="n">
        <v>0</v>
      </c>
      <c r="G5408" s="11" t="n">
        <v>0.1665</v>
      </c>
      <c r="H5408" s="5" t="n">
        <v>0</v>
      </c>
      <c r="I5408" s="5" t="n">
        <v>0</v>
      </c>
    </row>
    <row r="5409" customFormat="false" ht="14.25" hidden="false" customHeight="false" outlineLevel="0" collapsed="false">
      <c r="A5409" s="0" t="s">
        <v>111</v>
      </c>
      <c r="B5409" s="0" t="s">
        <v>112</v>
      </c>
      <c r="C5409" s="0" t="s">
        <v>79</v>
      </c>
      <c r="D5409" s="0" t="s">
        <v>210</v>
      </c>
      <c r="E5409" s="0" t="n">
        <v>2024</v>
      </c>
      <c r="F5409" s="5" t="n">
        <v>0</v>
      </c>
      <c r="G5409" s="11" t="n">
        <v>0.1665</v>
      </c>
      <c r="H5409" s="5" t="n">
        <v>0</v>
      </c>
      <c r="I5409" s="5" t="n">
        <v>0</v>
      </c>
    </row>
    <row r="5410" customFormat="false" ht="14.25" hidden="false" customHeight="false" outlineLevel="0" collapsed="false">
      <c r="A5410" s="0" t="s">
        <v>111</v>
      </c>
      <c r="B5410" s="0" t="s">
        <v>112</v>
      </c>
      <c r="C5410" s="0" t="s">
        <v>79</v>
      </c>
      <c r="D5410" s="0" t="s">
        <v>210</v>
      </c>
      <c r="E5410" s="0" t="n">
        <v>2024</v>
      </c>
      <c r="F5410" s="5" t="n">
        <v>0</v>
      </c>
      <c r="G5410" s="11" t="n">
        <v>0.1665</v>
      </c>
      <c r="H5410" s="5" t="n">
        <v>0</v>
      </c>
      <c r="I5410" s="5" t="n">
        <v>0</v>
      </c>
    </row>
    <row r="5411" customFormat="false" ht="14.25" hidden="false" customHeight="false" outlineLevel="0" collapsed="false">
      <c r="A5411" s="0" t="s">
        <v>111</v>
      </c>
      <c r="B5411" s="0" t="s">
        <v>112</v>
      </c>
      <c r="C5411" s="0" t="s">
        <v>79</v>
      </c>
      <c r="D5411" s="0" t="s">
        <v>210</v>
      </c>
      <c r="E5411" s="0" t="n">
        <v>2025</v>
      </c>
      <c r="F5411" s="5" t="n">
        <v>0.942433849669055</v>
      </c>
      <c r="G5411" s="11" t="n">
        <v>0.1658</v>
      </c>
      <c r="H5411" s="5" t="n">
        <v>0.156255532275129</v>
      </c>
      <c r="I5411" s="5" t="n">
        <v>0.786178317393925</v>
      </c>
    </row>
    <row r="5412" customFormat="false" ht="14.25" hidden="false" customHeight="false" outlineLevel="0" collapsed="false">
      <c r="A5412" s="0" t="s">
        <v>111</v>
      </c>
      <c r="B5412" s="0" t="s">
        <v>112</v>
      </c>
      <c r="C5412" s="0" t="s">
        <v>79</v>
      </c>
      <c r="D5412" s="0" t="s">
        <v>210</v>
      </c>
      <c r="E5412" s="0" t="n">
        <v>2025</v>
      </c>
      <c r="F5412" s="5" t="n">
        <v>2.01136550821836</v>
      </c>
      <c r="G5412" s="11" t="n">
        <v>0.1658</v>
      </c>
      <c r="H5412" s="5" t="n">
        <v>0.333484401262604</v>
      </c>
      <c r="I5412" s="5" t="n">
        <v>1.67788110695576</v>
      </c>
    </row>
    <row r="5413" customFormat="false" ht="14.25" hidden="false" customHeight="false" outlineLevel="0" collapsed="false">
      <c r="A5413" s="0" t="s">
        <v>111</v>
      </c>
      <c r="B5413" s="0" t="s">
        <v>112</v>
      </c>
      <c r="C5413" s="0" t="s">
        <v>79</v>
      </c>
      <c r="D5413" s="0" t="s">
        <v>210</v>
      </c>
      <c r="E5413" s="0" t="n">
        <v>2025</v>
      </c>
      <c r="F5413" s="5" t="n">
        <v>11.8436283390311</v>
      </c>
      <c r="G5413" s="11" t="n">
        <v>0.1658</v>
      </c>
      <c r="H5413" s="5" t="n">
        <v>1.96367357861135</v>
      </c>
      <c r="I5413" s="5" t="n">
        <v>9.8799547604197</v>
      </c>
    </row>
    <row r="5414" customFormat="false" ht="14.25" hidden="false" customHeight="false" outlineLevel="0" collapsed="false">
      <c r="A5414" s="0" t="s">
        <v>111</v>
      </c>
      <c r="B5414" s="0" t="s">
        <v>112</v>
      </c>
      <c r="C5414" s="0" t="s">
        <v>79</v>
      </c>
      <c r="D5414" s="0" t="s">
        <v>210</v>
      </c>
      <c r="E5414" s="0" t="n">
        <v>2026</v>
      </c>
      <c r="F5414" s="5" t="n">
        <v>0.916268737243642</v>
      </c>
      <c r="G5414" s="11" t="n">
        <v>0.16538</v>
      </c>
      <c r="H5414" s="5" t="n">
        <v>0.151532523765353</v>
      </c>
      <c r="I5414" s="5" t="n">
        <v>0.764736213478288</v>
      </c>
    </row>
    <row r="5415" customFormat="false" ht="14.25" hidden="false" customHeight="false" outlineLevel="0" collapsed="false">
      <c r="A5415" s="0" t="s">
        <v>111</v>
      </c>
      <c r="B5415" s="0" t="s">
        <v>112</v>
      </c>
      <c r="C5415" s="0" t="s">
        <v>79</v>
      </c>
      <c r="D5415" s="0" t="s">
        <v>210</v>
      </c>
      <c r="E5415" s="0" t="n">
        <v>2026</v>
      </c>
      <c r="F5415" s="5" t="n">
        <v>2.03349932503625</v>
      </c>
      <c r="G5415" s="11" t="n">
        <v>0.16538</v>
      </c>
      <c r="H5415" s="5" t="n">
        <v>0.336300118374496</v>
      </c>
      <c r="I5415" s="5" t="n">
        <v>1.69719920666176</v>
      </c>
    </row>
    <row r="5416" customFormat="false" ht="14.25" hidden="false" customHeight="false" outlineLevel="0" collapsed="false">
      <c r="A5416" s="0" t="s">
        <v>111</v>
      </c>
      <c r="B5416" s="0" t="s">
        <v>112</v>
      </c>
      <c r="C5416" s="0" t="s">
        <v>79</v>
      </c>
      <c r="D5416" s="0" t="s">
        <v>210</v>
      </c>
      <c r="E5416" s="0" t="n">
        <v>2026</v>
      </c>
      <c r="F5416" s="5" t="n">
        <v>11.6612047908981</v>
      </c>
      <c r="G5416" s="11" t="n">
        <v>0.16538</v>
      </c>
      <c r="H5416" s="5" t="n">
        <v>1.92853004831872</v>
      </c>
      <c r="I5416" s="5" t="n">
        <v>9.73267474257935</v>
      </c>
    </row>
    <row r="5417" customFormat="false" ht="14.25" hidden="false" customHeight="false" outlineLevel="0" collapsed="false">
      <c r="A5417" s="0" t="s">
        <v>111</v>
      </c>
      <c r="B5417" s="0" t="s">
        <v>112</v>
      </c>
      <c r="C5417" s="0" t="s">
        <v>79</v>
      </c>
      <c r="D5417" s="0" t="s">
        <v>210</v>
      </c>
      <c r="E5417" s="0" t="n">
        <v>2027</v>
      </c>
      <c r="F5417" s="5" t="n">
        <v>0.90109621739131</v>
      </c>
      <c r="G5417" s="11" t="n">
        <v>0.16496</v>
      </c>
      <c r="H5417" s="5" t="n">
        <v>0.148644832020871</v>
      </c>
      <c r="I5417" s="5" t="n">
        <v>0.752451385370439</v>
      </c>
    </row>
    <row r="5418" customFormat="false" ht="14.25" hidden="false" customHeight="false" outlineLevel="0" collapsed="false">
      <c r="A5418" s="0" t="s">
        <v>111</v>
      </c>
      <c r="B5418" s="0" t="s">
        <v>112</v>
      </c>
      <c r="C5418" s="0" t="s">
        <v>79</v>
      </c>
      <c r="D5418" s="0" t="s">
        <v>210</v>
      </c>
      <c r="E5418" s="0" t="n">
        <v>2027</v>
      </c>
      <c r="F5418" s="5" t="n">
        <v>2.08616083215815</v>
      </c>
      <c r="G5418" s="11" t="n">
        <v>0.16496</v>
      </c>
      <c r="H5418" s="5" t="n">
        <v>0.344133090872808</v>
      </c>
      <c r="I5418" s="5" t="n">
        <v>1.74202774128534</v>
      </c>
    </row>
    <row r="5419" customFormat="false" ht="14.25" hidden="false" customHeight="false" outlineLevel="0" collapsed="false">
      <c r="A5419" s="0" t="s">
        <v>111</v>
      </c>
      <c r="B5419" s="0" t="s">
        <v>112</v>
      </c>
      <c r="C5419" s="0" t="s">
        <v>79</v>
      </c>
      <c r="D5419" s="0" t="s">
        <v>210</v>
      </c>
      <c r="E5419" s="0" t="n">
        <v>2027</v>
      </c>
      <c r="F5419" s="5" t="n">
        <v>11.7109830266618</v>
      </c>
      <c r="G5419" s="11" t="n">
        <v>0.16496</v>
      </c>
      <c r="H5419" s="5" t="n">
        <v>1.93184376007813</v>
      </c>
      <c r="I5419" s="5" t="n">
        <v>9.77913926658366</v>
      </c>
    </row>
    <row r="5420" customFormat="false" ht="14.25" hidden="false" customHeight="false" outlineLevel="0" collapsed="false">
      <c r="A5420" s="0" t="s">
        <v>111</v>
      </c>
      <c r="B5420" s="0" t="s">
        <v>112</v>
      </c>
      <c r="C5420" s="0" t="s">
        <v>79</v>
      </c>
      <c r="D5420" s="0" t="s">
        <v>210</v>
      </c>
      <c r="E5420" s="0" t="n">
        <v>2028</v>
      </c>
      <c r="F5420" s="5" t="n">
        <v>0.909958266957141</v>
      </c>
      <c r="G5420" s="11" t="n">
        <v>0.16454</v>
      </c>
      <c r="H5420" s="5" t="n">
        <v>0.149724533245128</v>
      </c>
      <c r="I5420" s="5" t="n">
        <v>0.760233733712013</v>
      </c>
    </row>
    <row r="5421" customFormat="false" ht="14.25" hidden="false" customHeight="false" outlineLevel="0" collapsed="false">
      <c r="A5421" s="0" t="s">
        <v>111</v>
      </c>
      <c r="B5421" s="0" t="s">
        <v>112</v>
      </c>
      <c r="C5421" s="0" t="s">
        <v>79</v>
      </c>
      <c r="D5421" s="0" t="s">
        <v>210</v>
      </c>
      <c r="E5421" s="0" t="n">
        <v>2028</v>
      </c>
      <c r="F5421" s="5" t="n">
        <v>2.15545377420076</v>
      </c>
      <c r="G5421" s="11" t="n">
        <v>0.16454</v>
      </c>
      <c r="H5421" s="5" t="n">
        <v>0.354658364006993</v>
      </c>
      <c r="I5421" s="5" t="n">
        <v>1.80079541019377</v>
      </c>
    </row>
    <row r="5422" customFormat="false" ht="14.25" hidden="false" customHeight="false" outlineLevel="0" collapsed="false">
      <c r="A5422" s="0" t="s">
        <v>111</v>
      </c>
      <c r="B5422" s="0" t="s">
        <v>112</v>
      </c>
      <c r="C5422" s="0" t="s">
        <v>79</v>
      </c>
      <c r="D5422" s="0" t="s">
        <v>210</v>
      </c>
      <c r="E5422" s="0" t="n">
        <v>2028</v>
      </c>
      <c r="F5422" s="5" t="n">
        <v>11.9607909111626</v>
      </c>
      <c r="G5422" s="11" t="n">
        <v>0.16454</v>
      </c>
      <c r="H5422" s="5" t="n">
        <v>1.96802853652269</v>
      </c>
      <c r="I5422" s="5" t="n">
        <v>9.99276237463989</v>
      </c>
    </row>
    <row r="5423" customFormat="false" ht="14.25" hidden="false" customHeight="false" outlineLevel="0" collapsed="false">
      <c r="A5423" s="0" t="s">
        <v>111</v>
      </c>
      <c r="B5423" s="0" t="s">
        <v>112</v>
      </c>
      <c r="C5423" s="0" t="s">
        <v>79</v>
      </c>
      <c r="D5423" s="0" t="s">
        <v>210</v>
      </c>
      <c r="E5423" s="0" t="n">
        <v>2029</v>
      </c>
      <c r="F5423" s="5" t="n">
        <v>0.902430314429055</v>
      </c>
      <c r="G5423" s="11" t="n">
        <v>0.16412</v>
      </c>
      <c r="H5423" s="5" t="n">
        <v>0.148106863204097</v>
      </c>
      <c r="I5423" s="5" t="n">
        <v>0.754323451224959</v>
      </c>
    </row>
    <row r="5424" customFormat="false" ht="14.25" hidden="false" customHeight="false" outlineLevel="0" collapsed="false">
      <c r="A5424" s="0" t="s">
        <v>111</v>
      </c>
      <c r="B5424" s="0" t="s">
        <v>112</v>
      </c>
      <c r="C5424" s="0" t="s">
        <v>79</v>
      </c>
      <c r="D5424" s="0" t="s">
        <v>210</v>
      </c>
      <c r="E5424" s="0" t="n">
        <v>2029</v>
      </c>
      <c r="F5424" s="5" t="n">
        <v>2.23667268510797</v>
      </c>
      <c r="G5424" s="11" t="n">
        <v>0.16412</v>
      </c>
      <c r="H5424" s="5" t="n">
        <v>0.367082721079919</v>
      </c>
      <c r="I5424" s="5" t="n">
        <v>1.86958996402805</v>
      </c>
    </row>
    <row r="5425" customFormat="false" ht="14.25" hidden="false" customHeight="false" outlineLevel="0" collapsed="false">
      <c r="A5425" s="0" t="s">
        <v>111</v>
      </c>
      <c r="B5425" s="0" t="s">
        <v>112</v>
      </c>
      <c r="C5425" s="0" t="s">
        <v>79</v>
      </c>
      <c r="D5425" s="0" t="s">
        <v>210</v>
      </c>
      <c r="E5425" s="0" t="n">
        <v>2029</v>
      </c>
      <c r="F5425" s="5" t="n">
        <v>12.2864866722586</v>
      </c>
      <c r="G5425" s="11" t="n">
        <v>0.16412</v>
      </c>
      <c r="H5425" s="5" t="n">
        <v>2.01645819265109</v>
      </c>
      <c r="I5425" s="5" t="n">
        <v>10.2700284796075</v>
      </c>
    </row>
    <row r="5426" customFormat="false" ht="14.25" hidden="false" customHeight="false" outlineLevel="0" collapsed="false">
      <c r="A5426" s="0" t="s">
        <v>111</v>
      </c>
      <c r="B5426" s="0" t="s">
        <v>112</v>
      </c>
      <c r="C5426" s="0" t="s">
        <v>79</v>
      </c>
      <c r="D5426" s="0" t="s">
        <v>210</v>
      </c>
      <c r="E5426" s="0" t="n">
        <v>2030</v>
      </c>
      <c r="F5426" s="5" t="n">
        <v>0.896099233631519</v>
      </c>
      <c r="G5426" s="11" t="n">
        <v>0.1637</v>
      </c>
      <c r="H5426" s="5" t="n">
        <v>0.14669144454548</v>
      </c>
      <c r="I5426" s="5" t="n">
        <v>0.749407789086039</v>
      </c>
    </row>
    <row r="5427" customFormat="false" ht="14.25" hidden="false" customHeight="false" outlineLevel="0" collapsed="false">
      <c r="A5427" s="0" t="s">
        <v>111</v>
      </c>
      <c r="B5427" s="0" t="s">
        <v>112</v>
      </c>
      <c r="C5427" s="0" t="s">
        <v>79</v>
      </c>
      <c r="D5427" s="0" t="s">
        <v>210</v>
      </c>
      <c r="E5427" s="0" t="n">
        <v>2030</v>
      </c>
      <c r="F5427" s="5" t="n">
        <v>2.32075544650379</v>
      </c>
      <c r="G5427" s="11" t="n">
        <v>0.1637</v>
      </c>
      <c r="H5427" s="5" t="n">
        <v>0.37990766659267</v>
      </c>
      <c r="I5427" s="5" t="n">
        <v>1.94084777991112</v>
      </c>
    </row>
    <row r="5428" customFormat="false" ht="14.25" hidden="false" customHeight="false" outlineLevel="0" collapsed="false">
      <c r="A5428" s="0" t="s">
        <v>111</v>
      </c>
      <c r="B5428" s="0" t="s">
        <v>112</v>
      </c>
      <c r="C5428" s="0" t="s">
        <v>79</v>
      </c>
      <c r="D5428" s="0" t="s">
        <v>210</v>
      </c>
      <c r="E5428" s="0" t="n">
        <v>2030</v>
      </c>
      <c r="F5428" s="5" t="n">
        <v>12.5131250162359</v>
      </c>
      <c r="G5428" s="11" t="n">
        <v>0.1637</v>
      </c>
      <c r="H5428" s="5" t="n">
        <v>2.04839856515781</v>
      </c>
      <c r="I5428" s="5" t="n">
        <v>10.4647264510781</v>
      </c>
    </row>
    <row r="5429" customFormat="false" ht="14.25" hidden="false" customHeight="false" outlineLevel="0" collapsed="false">
      <c r="A5429" s="0" t="s">
        <v>111</v>
      </c>
      <c r="B5429" s="0" t="s">
        <v>112</v>
      </c>
      <c r="C5429" s="0" t="s">
        <v>79</v>
      </c>
      <c r="D5429" s="0" t="s">
        <v>210</v>
      </c>
      <c r="E5429" s="0" t="n">
        <v>2031</v>
      </c>
      <c r="F5429" s="5" t="n">
        <v>0.893080171848249</v>
      </c>
      <c r="G5429" s="11" t="n">
        <v>0.16386</v>
      </c>
      <c r="H5429" s="5" t="n">
        <v>0.146340116959054</v>
      </c>
      <c r="I5429" s="5" t="n">
        <v>0.746740054889195</v>
      </c>
    </row>
    <row r="5430" customFormat="false" ht="14.25" hidden="false" customHeight="false" outlineLevel="0" collapsed="false">
      <c r="A5430" s="0" t="s">
        <v>111</v>
      </c>
      <c r="B5430" s="0" t="s">
        <v>112</v>
      </c>
      <c r="C5430" s="0" t="s">
        <v>79</v>
      </c>
      <c r="D5430" s="0" t="s">
        <v>210</v>
      </c>
      <c r="E5430" s="0" t="n">
        <v>2031</v>
      </c>
      <c r="F5430" s="5" t="n">
        <v>2.43897630272588</v>
      </c>
      <c r="G5430" s="11" t="n">
        <v>0.16386</v>
      </c>
      <c r="H5430" s="5" t="n">
        <v>0.399650656964663</v>
      </c>
      <c r="I5430" s="5" t="n">
        <v>2.03932564576122</v>
      </c>
    </row>
    <row r="5431" customFormat="false" ht="14.25" hidden="false" customHeight="false" outlineLevel="0" collapsed="false">
      <c r="A5431" s="0" t="s">
        <v>111</v>
      </c>
      <c r="B5431" s="0" t="s">
        <v>112</v>
      </c>
      <c r="C5431" s="0" t="s">
        <v>79</v>
      </c>
      <c r="D5431" s="0" t="s">
        <v>210</v>
      </c>
      <c r="E5431" s="0" t="n">
        <v>2031</v>
      </c>
      <c r="F5431" s="5" t="n">
        <v>12.7533648798299</v>
      </c>
      <c r="G5431" s="11" t="n">
        <v>0.16386</v>
      </c>
      <c r="H5431" s="5" t="n">
        <v>2.08976636920892</v>
      </c>
      <c r="I5431" s="5" t="n">
        <v>10.663598510621</v>
      </c>
    </row>
    <row r="5432" customFormat="false" ht="14.25" hidden="false" customHeight="false" outlineLevel="0" collapsed="false">
      <c r="A5432" s="0" t="s">
        <v>111</v>
      </c>
      <c r="B5432" s="0" t="s">
        <v>112</v>
      </c>
      <c r="C5432" s="0" t="s">
        <v>79</v>
      </c>
      <c r="D5432" s="0" t="s">
        <v>210</v>
      </c>
      <c r="E5432" s="0" t="n">
        <v>2032</v>
      </c>
      <c r="F5432" s="5" t="n">
        <v>0.904218278228669</v>
      </c>
      <c r="G5432" s="11" t="n">
        <v>0.16402</v>
      </c>
      <c r="H5432" s="5" t="n">
        <v>0.148309881995066</v>
      </c>
      <c r="I5432" s="5" t="n">
        <v>0.755908396233603</v>
      </c>
    </row>
    <row r="5433" customFormat="false" ht="14.25" hidden="false" customHeight="false" outlineLevel="0" collapsed="false">
      <c r="A5433" s="0" t="s">
        <v>111</v>
      </c>
      <c r="B5433" s="0" t="s">
        <v>112</v>
      </c>
      <c r="C5433" s="0" t="s">
        <v>79</v>
      </c>
      <c r="D5433" s="0" t="s">
        <v>210</v>
      </c>
      <c r="E5433" s="0" t="n">
        <v>2032</v>
      </c>
      <c r="F5433" s="5" t="n">
        <v>2.58015222763667</v>
      </c>
      <c r="G5433" s="11" t="n">
        <v>0.16402</v>
      </c>
      <c r="H5433" s="5" t="n">
        <v>0.423196568376967</v>
      </c>
      <c r="I5433" s="5" t="n">
        <v>2.15695565925971</v>
      </c>
    </row>
    <row r="5434" customFormat="false" ht="14.25" hidden="false" customHeight="false" outlineLevel="0" collapsed="false">
      <c r="A5434" s="0" t="s">
        <v>111</v>
      </c>
      <c r="B5434" s="0" t="s">
        <v>112</v>
      </c>
      <c r="C5434" s="0" t="s">
        <v>79</v>
      </c>
      <c r="D5434" s="0" t="s">
        <v>210</v>
      </c>
      <c r="E5434" s="0" t="n">
        <v>2032</v>
      </c>
      <c r="F5434" s="5" t="n">
        <v>13.1044224671377</v>
      </c>
      <c r="G5434" s="11" t="n">
        <v>0.16402</v>
      </c>
      <c r="H5434" s="5" t="n">
        <v>2.14938737305993</v>
      </c>
      <c r="I5434" s="5" t="n">
        <v>10.9550350940778</v>
      </c>
    </row>
    <row r="5435" customFormat="false" ht="14.25" hidden="false" customHeight="false" outlineLevel="0" collapsed="false">
      <c r="A5435" s="0" t="s">
        <v>111</v>
      </c>
      <c r="B5435" s="0" t="s">
        <v>112</v>
      </c>
      <c r="C5435" s="0" t="s">
        <v>79</v>
      </c>
      <c r="D5435" s="0" t="s">
        <v>210</v>
      </c>
      <c r="E5435" s="0" t="n">
        <v>2033</v>
      </c>
      <c r="F5435" s="5" t="n">
        <v>0.918106948671469</v>
      </c>
      <c r="G5435" s="11" t="n">
        <v>0.16418</v>
      </c>
      <c r="H5435" s="5" t="n">
        <v>0.150734798832882</v>
      </c>
      <c r="I5435" s="5" t="n">
        <v>0.767372149838588</v>
      </c>
    </row>
    <row r="5436" customFormat="false" ht="14.25" hidden="false" customHeight="false" outlineLevel="0" collapsed="false">
      <c r="A5436" s="0" t="s">
        <v>111</v>
      </c>
      <c r="B5436" s="0" t="s">
        <v>112</v>
      </c>
      <c r="C5436" s="0" t="s">
        <v>79</v>
      </c>
      <c r="D5436" s="0" t="s">
        <v>210</v>
      </c>
      <c r="E5436" s="0" t="n">
        <v>2033</v>
      </c>
      <c r="F5436" s="5" t="n">
        <v>2.73609077998096</v>
      </c>
      <c r="G5436" s="11" t="n">
        <v>0.16418</v>
      </c>
      <c r="H5436" s="5" t="n">
        <v>0.449211384257275</v>
      </c>
      <c r="I5436" s="5" t="n">
        <v>2.28687939572369</v>
      </c>
    </row>
    <row r="5437" customFormat="false" ht="14.25" hidden="false" customHeight="false" outlineLevel="0" collapsed="false">
      <c r="A5437" s="0" t="s">
        <v>111</v>
      </c>
      <c r="B5437" s="0" t="s">
        <v>112</v>
      </c>
      <c r="C5437" s="0" t="s">
        <v>79</v>
      </c>
      <c r="D5437" s="0" t="s">
        <v>210</v>
      </c>
      <c r="E5437" s="0" t="n">
        <v>2033</v>
      </c>
      <c r="F5437" s="5" t="n">
        <v>13.5355926052114</v>
      </c>
      <c r="G5437" s="11" t="n">
        <v>0.16418</v>
      </c>
      <c r="H5437" s="5" t="n">
        <v>2.22227359392361</v>
      </c>
      <c r="I5437" s="5" t="n">
        <v>11.3133190112878</v>
      </c>
    </row>
    <row r="5438" customFormat="false" ht="14.25" hidden="false" customHeight="false" outlineLevel="0" collapsed="false">
      <c r="A5438" s="0" t="s">
        <v>111</v>
      </c>
      <c r="B5438" s="0" t="s">
        <v>112</v>
      </c>
      <c r="C5438" s="0" t="s">
        <v>79</v>
      </c>
      <c r="D5438" s="0" t="s">
        <v>210</v>
      </c>
      <c r="E5438" s="0" t="n">
        <v>2034</v>
      </c>
      <c r="F5438" s="5" t="n">
        <v>0.936749180616899</v>
      </c>
      <c r="G5438" s="11" t="n">
        <v>0.16434</v>
      </c>
      <c r="H5438" s="5" t="n">
        <v>0.153945360342581</v>
      </c>
      <c r="I5438" s="5" t="n">
        <v>0.782803820274318</v>
      </c>
    </row>
    <row r="5439" customFormat="false" ht="14.25" hidden="false" customHeight="false" outlineLevel="0" collapsed="false">
      <c r="A5439" s="0" t="s">
        <v>111</v>
      </c>
      <c r="B5439" s="0" t="s">
        <v>112</v>
      </c>
      <c r="C5439" s="0" t="s">
        <v>79</v>
      </c>
      <c r="D5439" s="0" t="s">
        <v>210</v>
      </c>
      <c r="E5439" s="0" t="n">
        <v>2034</v>
      </c>
      <c r="F5439" s="5" t="n">
        <v>2.91100025834323</v>
      </c>
      <c r="G5439" s="11" t="n">
        <v>0.16434</v>
      </c>
      <c r="H5439" s="5" t="n">
        <v>0.478393782456127</v>
      </c>
      <c r="I5439" s="5" t="n">
        <v>2.43260647588711</v>
      </c>
    </row>
    <row r="5440" customFormat="false" ht="14.25" hidden="false" customHeight="false" outlineLevel="0" collapsed="false">
      <c r="A5440" s="0" t="s">
        <v>111</v>
      </c>
      <c r="B5440" s="0" t="s">
        <v>112</v>
      </c>
      <c r="C5440" s="0" t="s">
        <v>79</v>
      </c>
      <c r="D5440" s="0" t="s">
        <v>210</v>
      </c>
      <c r="E5440" s="0" t="n">
        <v>2034</v>
      </c>
      <c r="F5440" s="5" t="n">
        <v>14.0551625962604</v>
      </c>
      <c r="G5440" s="11" t="n">
        <v>0.16434</v>
      </c>
      <c r="H5440" s="5" t="n">
        <v>2.30982542106944</v>
      </c>
      <c r="I5440" s="5" t="n">
        <v>11.745337175191</v>
      </c>
    </row>
    <row r="5441" customFormat="false" ht="14.25" hidden="false" customHeight="false" outlineLevel="0" collapsed="false">
      <c r="A5441" s="0" t="s">
        <v>111</v>
      </c>
      <c r="B5441" s="0" t="s">
        <v>112</v>
      </c>
      <c r="C5441" s="0" t="s">
        <v>79</v>
      </c>
      <c r="D5441" s="0" t="s">
        <v>210</v>
      </c>
      <c r="E5441" s="0" t="n">
        <v>2035</v>
      </c>
      <c r="F5441" s="5" t="n">
        <v>0.954069508197876</v>
      </c>
      <c r="G5441" s="11" t="n">
        <v>0.1645</v>
      </c>
      <c r="H5441" s="5" t="n">
        <v>0.156944434098551</v>
      </c>
      <c r="I5441" s="5" t="n">
        <v>0.797125074099325</v>
      </c>
    </row>
    <row r="5442" customFormat="false" ht="14.25" hidden="false" customHeight="false" outlineLevel="0" collapsed="false">
      <c r="A5442" s="0" t="s">
        <v>111</v>
      </c>
      <c r="B5442" s="0" t="s">
        <v>112</v>
      </c>
      <c r="C5442" s="0" t="s">
        <v>79</v>
      </c>
      <c r="D5442" s="0" t="s">
        <v>210</v>
      </c>
      <c r="E5442" s="0" t="n">
        <v>2035</v>
      </c>
      <c r="F5442" s="5" t="n">
        <v>3.09091121093792</v>
      </c>
      <c r="G5442" s="11" t="n">
        <v>0.1645</v>
      </c>
      <c r="H5442" s="5" t="n">
        <v>0.508454894199288</v>
      </c>
      <c r="I5442" s="5" t="n">
        <v>2.58245631673863</v>
      </c>
    </row>
    <row r="5443" customFormat="false" ht="14.25" hidden="false" customHeight="false" outlineLevel="0" collapsed="false">
      <c r="A5443" s="0" t="s">
        <v>111</v>
      </c>
      <c r="B5443" s="0" t="s">
        <v>112</v>
      </c>
      <c r="C5443" s="0" t="s">
        <v>79</v>
      </c>
      <c r="D5443" s="0" t="s">
        <v>210</v>
      </c>
      <c r="E5443" s="0" t="n">
        <v>2035</v>
      </c>
      <c r="F5443" s="5" t="n">
        <v>14.6424044236874</v>
      </c>
      <c r="G5443" s="11" t="n">
        <v>0.1645</v>
      </c>
      <c r="H5443" s="5" t="n">
        <v>2.40867552769657</v>
      </c>
      <c r="I5443" s="5" t="n">
        <v>12.2337288959908</v>
      </c>
    </row>
    <row r="5444" customFormat="false" ht="14.25" hidden="false" customHeight="false" outlineLevel="0" collapsed="false">
      <c r="A5444" s="0" t="s">
        <v>111</v>
      </c>
      <c r="B5444" s="0" t="s">
        <v>112</v>
      </c>
      <c r="C5444" s="0" t="s">
        <v>79</v>
      </c>
      <c r="D5444" s="0" t="s">
        <v>210</v>
      </c>
      <c r="E5444" s="0" t="n">
        <v>2036</v>
      </c>
      <c r="F5444" s="5" t="n">
        <v>0.957963222360671</v>
      </c>
      <c r="G5444" s="11" t="n">
        <v>0.16548</v>
      </c>
      <c r="H5444" s="5" t="n">
        <v>0.158523754036244</v>
      </c>
      <c r="I5444" s="5" t="n">
        <v>0.799439468324427</v>
      </c>
    </row>
    <row r="5445" customFormat="false" ht="14.25" hidden="false" customHeight="false" outlineLevel="0" collapsed="false">
      <c r="A5445" s="0" t="s">
        <v>111</v>
      </c>
      <c r="B5445" s="0" t="s">
        <v>112</v>
      </c>
      <c r="C5445" s="0" t="s">
        <v>79</v>
      </c>
      <c r="D5445" s="0" t="s">
        <v>210</v>
      </c>
      <c r="E5445" s="0" t="n">
        <v>2036</v>
      </c>
      <c r="F5445" s="5" t="n">
        <v>3.2227076885329</v>
      </c>
      <c r="G5445" s="11" t="n">
        <v>0.16548</v>
      </c>
      <c r="H5445" s="5" t="n">
        <v>0.533293668298424</v>
      </c>
      <c r="I5445" s="5" t="n">
        <v>2.68941402023447</v>
      </c>
    </row>
    <row r="5446" customFormat="false" ht="14.25" hidden="false" customHeight="false" outlineLevel="0" collapsed="false">
      <c r="A5446" s="0" t="s">
        <v>111</v>
      </c>
      <c r="B5446" s="0" t="s">
        <v>112</v>
      </c>
      <c r="C5446" s="0" t="s">
        <v>79</v>
      </c>
      <c r="D5446" s="0" t="s">
        <v>210</v>
      </c>
      <c r="E5446" s="0" t="n">
        <v>2036</v>
      </c>
      <c r="F5446" s="5" t="n">
        <v>14.8688344581309</v>
      </c>
      <c r="G5446" s="11" t="n">
        <v>0.16548</v>
      </c>
      <c r="H5446" s="5" t="n">
        <v>2.4604947261315</v>
      </c>
      <c r="I5446" s="5" t="n">
        <v>12.4083397319994</v>
      </c>
    </row>
    <row r="5447" customFormat="false" ht="14.25" hidden="false" customHeight="false" outlineLevel="0" collapsed="false">
      <c r="A5447" s="0" t="s">
        <v>111</v>
      </c>
      <c r="B5447" s="0" t="s">
        <v>112</v>
      </c>
      <c r="C5447" s="0" t="s">
        <v>79</v>
      </c>
      <c r="D5447" s="0" t="s">
        <v>210</v>
      </c>
      <c r="E5447" s="0" t="n">
        <v>2037</v>
      </c>
      <c r="F5447" s="5" t="n">
        <v>0.963568144364888</v>
      </c>
      <c r="G5447" s="11" t="n">
        <v>0.16646</v>
      </c>
      <c r="H5447" s="5" t="n">
        <v>0.160395553310979</v>
      </c>
      <c r="I5447" s="5" t="n">
        <v>0.803172591053909</v>
      </c>
    </row>
    <row r="5448" customFormat="false" ht="14.25" hidden="false" customHeight="false" outlineLevel="0" collapsed="false">
      <c r="A5448" s="0" t="s">
        <v>111</v>
      </c>
      <c r="B5448" s="0" t="s">
        <v>112</v>
      </c>
      <c r="C5448" s="0" t="s">
        <v>79</v>
      </c>
      <c r="D5448" s="0" t="s">
        <v>210</v>
      </c>
      <c r="E5448" s="0" t="n">
        <v>2037</v>
      </c>
      <c r="F5448" s="5" t="n">
        <v>3.3626998986577</v>
      </c>
      <c r="G5448" s="11" t="n">
        <v>0.16646</v>
      </c>
      <c r="H5448" s="5" t="n">
        <v>0.559755025130561</v>
      </c>
      <c r="I5448" s="5" t="n">
        <v>2.80294487352714</v>
      </c>
    </row>
    <row r="5449" customFormat="false" ht="14.25" hidden="false" customHeight="false" outlineLevel="0" collapsed="false">
      <c r="A5449" s="0" t="s">
        <v>111</v>
      </c>
      <c r="B5449" s="0" t="s">
        <v>112</v>
      </c>
      <c r="C5449" s="0" t="s">
        <v>79</v>
      </c>
      <c r="D5449" s="0" t="s">
        <v>210</v>
      </c>
      <c r="E5449" s="0" t="n">
        <v>2037</v>
      </c>
      <c r="F5449" s="5" t="n">
        <v>15.1710734520299</v>
      </c>
      <c r="G5449" s="11" t="n">
        <v>0.16646</v>
      </c>
      <c r="H5449" s="5" t="n">
        <v>2.5253768868249</v>
      </c>
      <c r="I5449" s="5" t="n">
        <v>12.645696565205</v>
      </c>
    </row>
    <row r="5450" customFormat="false" ht="14.25" hidden="false" customHeight="false" outlineLevel="0" collapsed="false">
      <c r="A5450" s="0" t="s">
        <v>111</v>
      </c>
      <c r="B5450" s="0" t="s">
        <v>112</v>
      </c>
      <c r="C5450" s="0" t="s">
        <v>79</v>
      </c>
      <c r="D5450" s="0" t="s">
        <v>210</v>
      </c>
      <c r="E5450" s="0" t="n">
        <v>2038</v>
      </c>
      <c r="F5450" s="5" t="n">
        <v>0.969586794968405</v>
      </c>
      <c r="G5450" s="11" t="n">
        <v>0.16744</v>
      </c>
      <c r="H5450" s="5" t="n">
        <v>0.16234761294951</v>
      </c>
      <c r="I5450" s="5" t="n">
        <v>0.807239182018896</v>
      </c>
    </row>
    <row r="5451" customFormat="false" ht="14.25" hidden="false" customHeight="false" outlineLevel="0" collapsed="false">
      <c r="A5451" s="0" t="s">
        <v>111</v>
      </c>
      <c r="B5451" s="0" t="s">
        <v>112</v>
      </c>
      <c r="C5451" s="0" t="s">
        <v>79</v>
      </c>
      <c r="D5451" s="0" t="s">
        <v>210</v>
      </c>
      <c r="E5451" s="0" t="n">
        <v>2038</v>
      </c>
      <c r="F5451" s="5" t="n">
        <v>3.5088575330782</v>
      </c>
      <c r="G5451" s="11" t="n">
        <v>0.16744</v>
      </c>
      <c r="H5451" s="5" t="n">
        <v>0.587523105338614</v>
      </c>
      <c r="I5451" s="5" t="n">
        <v>2.92133442773959</v>
      </c>
    </row>
    <row r="5452" customFormat="false" ht="14.25" hidden="false" customHeight="false" outlineLevel="0" collapsed="false">
      <c r="A5452" s="0" t="s">
        <v>111</v>
      </c>
      <c r="B5452" s="0" t="s">
        <v>112</v>
      </c>
      <c r="C5452" s="0" t="s">
        <v>79</v>
      </c>
      <c r="D5452" s="0" t="s">
        <v>210</v>
      </c>
      <c r="E5452" s="0" t="n">
        <v>2038</v>
      </c>
      <c r="F5452" s="5" t="n">
        <v>15.4472047463336</v>
      </c>
      <c r="G5452" s="11" t="n">
        <v>0.16744</v>
      </c>
      <c r="H5452" s="5" t="n">
        <v>2.58647996272609</v>
      </c>
      <c r="I5452" s="5" t="n">
        <v>12.8607247836075</v>
      </c>
    </row>
    <row r="5453" customFormat="false" ht="14.25" hidden="false" customHeight="false" outlineLevel="0" collapsed="false">
      <c r="A5453" s="0" t="s">
        <v>111</v>
      </c>
      <c r="B5453" s="0" t="s">
        <v>112</v>
      </c>
      <c r="C5453" s="0" t="s">
        <v>79</v>
      </c>
      <c r="D5453" s="0" t="s">
        <v>210</v>
      </c>
      <c r="E5453" s="0" t="n">
        <v>2039</v>
      </c>
      <c r="F5453" s="5" t="n">
        <v>0.974977184480729</v>
      </c>
      <c r="G5453" s="11" t="n">
        <v>0.16842</v>
      </c>
      <c r="H5453" s="5" t="n">
        <v>0.164205657410244</v>
      </c>
      <c r="I5453" s="5" t="n">
        <v>0.810771527070485</v>
      </c>
    </row>
    <row r="5454" customFormat="false" ht="14.25" hidden="false" customHeight="false" outlineLevel="0" collapsed="false">
      <c r="A5454" s="0" t="s">
        <v>111</v>
      </c>
      <c r="B5454" s="0" t="s">
        <v>112</v>
      </c>
      <c r="C5454" s="0" t="s">
        <v>79</v>
      </c>
      <c r="D5454" s="0" t="s">
        <v>210</v>
      </c>
      <c r="E5454" s="0" t="n">
        <v>2039</v>
      </c>
      <c r="F5454" s="5" t="n">
        <v>3.67636365454985</v>
      </c>
      <c r="G5454" s="11" t="n">
        <v>0.16842</v>
      </c>
      <c r="H5454" s="5" t="n">
        <v>0.619173166699285</v>
      </c>
      <c r="I5454" s="5" t="n">
        <v>3.05719048785056</v>
      </c>
    </row>
    <row r="5455" customFormat="false" ht="14.25" hidden="false" customHeight="false" outlineLevel="0" collapsed="false">
      <c r="A5455" s="0" t="s">
        <v>111</v>
      </c>
      <c r="B5455" s="0" t="s">
        <v>112</v>
      </c>
      <c r="C5455" s="0" t="s">
        <v>79</v>
      </c>
      <c r="D5455" s="0" t="s">
        <v>210</v>
      </c>
      <c r="E5455" s="0" t="n">
        <v>2039</v>
      </c>
      <c r="F5455" s="5" t="n">
        <v>15.704118582762</v>
      </c>
      <c r="G5455" s="11" t="n">
        <v>0.16842</v>
      </c>
      <c r="H5455" s="5" t="n">
        <v>2.64488765170878</v>
      </c>
      <c r="I5455" s="5" t="n">
        <v>13.0592309310532</v>
      </c>
    </row>
    <row r="5456" customFormat="false" ht="14.25" hidden="false" customHeight="false" outlineLevel="0" collapsed="false">
      <c r="A5456" s="0" t="s">
        <v>111</v>
      </c>
      <c r="B5456" s="0" t="s">
        <v>112</v>
      </c>
      <c r="C5456" s="0" t="s">
        <v>79</v>
      </c>
      <c r="D5456" s="0" t="s">
        <v>210</v>
      </c>
      <c r="E5456" s="0" t="n">
        <v>2040</v>
      </c>
      <c r="F5456" s="5" t="n">
        <v>0.976236865587181</v>
      </c>
      <c r="G5456" s="11" t="n">
        <v>0.1694</v>
      </c>
      <c r="H5456" s="5" t="n">
        <v>0.165374525030469</v>
      </c>
      <c r="I5456" s="5" t="n">
        <v>0.810862340556713</v>
      </c>
    </row>
    <row r="5457" customFormat="false" ht="14.25" hidden="false" customHeight="false" outlineLevel="0" collapsed="false">
      <c r="A5457" s="0" t="s">
        <v>111</v>
      </c>
      <c r="B5457" s="0" t="s">
        <v>112</v>
      </c>
      <c r="C5457" s="0" t="s">
        <v>79</v>
      </c>
      <c r="D5457" s="0" t="s">
        <v>210</v>
      </c>
      <c r="E5457" s="0" t="n">
        <v>2040</v>
      </c>
      <c r="F5457" s="5" t="n">
        <v>3.84009242871839</v>
      </c>
      <c r="G5457" s="11" t="n">
        <v>0.1694</v>
      </c>
      <c r="H5457" s="5" t="n">
        <v>0.650511657424895</v>
      </c>
      <c r="I5457" s="5" t="n">
        <v>3.18958077129349</v>
      </c>
    </row>
    <row r="5458" customFormat="false" ht="14.25" hidden="false" customHeight="false" outlineLevel="0" collapsed="false">
      <c r="A5458" s="0" t="s">
        <v>111</v>
      </c>
      <c r="B5458" s="0" t="s">
        <v>112</v>
      </c>
      <c r="C5458" s="0" t="s">
        <v>79</v>
      </c>
      <c r="D5458" s="0" t="s">
        <v>210</v>
      </c>
      <c r="E5458" s="0" t="n">
        <v>2040</v>
      </c>
      <c r="F5458" s="5" t="n">
        <v>15.9091455067014</v>
      </c>
      <c r="G5458" s="11" t="n">
        <v>0.1694</v>
      </c>
      <c r="H5458" s="5" t="n">
        <v>2.69500924883522</v>
      </c>
      <c r="I5458" s="5" t="n">
        <v>13.2141362578662</v>
      </c>
    </row>
    <row r="5459" customFormat="false" ht="14.25" hidden="false" customHeight="false" outlineLevel="0" collapsed="false">
      <c r="A5459" s="0" t="s">
        <v>111</v>
      </c>
      <c r="B5459" s="0" t="s">
        <v>112</v>
      </c>
      <c r="C5459" s="0" t="s">
        <v>84</v>
      </c>
      <c r="D5459" s="0" t="s">
        <v>212</v>
      </c>
      <c r="E5459" s="0" t="n">
        <v>2024</v>
      </c>
      <c r="F5459" s="5" t="n">
        <v>0</v>
      </c>
      <c r="G5459" s="11" t="n">
        <v>0.091111</v>
      </c>
      <c r="H5459" s="5" t="n">
        <v>0</v>
      </c>
      <c r="I5459" s="5" t="n">
        <v>0</v>
      </c>
    </row>
    <row r="5460" customFormat="false" ht="14.25" hidden="false" customHeight="false" outlineLevel="0" collapsed="false">
      <c r="A5460" s="0" t="s">
        <v>111</v>
      </c>
      <c r="B5460" s="0" t="s">
        <v>112</v>
      </c>
      <c r="C5460" s="0" t="s">
        <v>84</v>
      </c>
      <c r="D5460" s="0" t="s">
        <v>212</v>
      </c>
      <c r="E5460" s="0" t="n">
        <v>2025</v>
      </c>
      <c r="F5460" s="5" t="n">
        <v>0.000978599648814009</v>
      </c>
      <c r="G5460" s="11" t="n">
        <v>0.091111</v>
      </c>
      <c r="H5460" s="5" t="n">
        <v>8.91611926030932E-005</v>
      </c>
      <c r="I5460" s="5" t="n">
        <v>0.000889438456210916</v>
      </c>
    </row>
    <row r="5461" customFormat="false" ht="14.25" hidden="false" customHeight="false" outlineLevel="0" collapsed="false">
      <c r="A5461" s="0" t="s">
        <v>111</v>
      </c>
      <c r="B5461" s="0" t="s">
        <v>112</v>
      </c>
      <c r="C5461" s="0" t="s">
        <v>84</v>
      </c>
      <c r="D5461" s="0" t="s">
        <v>212</v>
      </c>
      <c r="E5461" s="0" t="n">
        <v>2026</v>
      </c>
      <c r="F5461" s="5" t="n">
        <v>0.000876977301314802</v>
      </c>
      <c r="G5461" s="11" t="n">
        <v>0.1000912</v>
      </c>
      <c r="H5461" s="5" t="n">
        <v>8.77777104613601E-005</v>
      </c>
      <c r="I5461" s="5" t="n">
        <v>0.000789199590853442</v>
      </c>
    </row>
    <row r="5462" customFormat="false" ht="14.25" hidden="false" customHeight="false" outlineLevel="0" collapsed="false">
      <c r="A5462" s="0" t="s">
        <v>111</v>
      </c>
      <c r="B5462" s="0" t="s">
        <v>112</v>
      </c>
      <c r="C5462" s="0" t="s">
        <v>84</v>
      </c>
      <c r="D5462" s="0" t="s">
        <v>212</v>
      </c>
      <c r="E5462" s="0" t="n">
        <v>2027</v>
      </c>
      <c r="F5462" s="5" t="n">
        <v>0.000719599473797672</v>
      </c>
      <c r="G5462" s="11" t="n">
        <v>0.1090714</v>
      </c>
      <c r="H5462" s="5" t="n">
        <v>7.84877220463754E-005</v>
      </c>
      <c r="I5462" s="5" t="n">
        <v>0.000641111751751297</v>
      </c>
    </row>
    <row r="5463" customFormat="false" ht="14.25" hidden="false" customHeight="false" outlineLevel="0" collapsed="false">
      <c r="A5463" s="0" t="s">
        <v>111</v>
      </c>
      <c r="B5463" s="0" t="s">
        <v>112</v>
      </c>
      <c r="C5463" s="0" t="s">
        <v>84</v>
      </c>
      <c r="D5463" s="0" t="s">
        <v>212</v>
      </c>
      <c r="E5463" s="0" t="n">
        <v>2028</v>
      </c>
      <c r="F5463" s="5" t="n">
        <v>0.000744143637961077</v>
      </c>
      <c r="G5463" s="11" t="n">
        <v>0.1180516</v>
      </c>
      <c r="H5463" s="5" t="n">
        <v>8.78473470911259E-005</v>
      </c>
      <c r="I5463" s="5" t="n">
        <v>0.000656296290869951</v>
      </c>
    </row>
    <row r="5464" customFormat="false" ht="14.25" hidden="false" customHeight="false" outlineLevel="0" collapsed="false">
      <c r="A5464" s="0" t="s">
        <v>111</v>
      </c>
      <c r="B5464" s="0" t="s">
        <v>112</v>
      </c>
      <c r="C5464" s="0" t="s">
        <v>84</v>
      </c>
      <c r="D5464" s="0" t="s">
        <v>212</v>
      </c>
      <c r="E5464" s="0" t="n">
        <v>2029</v>
      </c>
      <c r="F5464" s="5" t="n">
        <v>0.000724978148262646</v>
      </c>
      <c r="G5464" s="11" t="n">
        <v>0.1270318</v>
      </c>
      <c r="H5464" s="5" t="n">
        <v>9.20952791344708E-005</v>
      </c>
      <c r="I5464" s="5" t="n">
        <v>0.000632882869128175</v>
      </c>
    </row>
    <row r="5465" customFormat="false" ht="14.25" hidden="false" customHeight="false" outlineLevel="0" collapsed="false">
      <c r="A5465" s="0" t="s">
        <v>111</v>
      </c>
      <c r="B5465" s="0" t="s">
        <v>112</v>
      </c>
      <c r="C5465" s="0" t="s">
        <v>84</v>
      </c>
      <c r="D5465" s="0" t="s">
        <v>212</v>
      </c>
      <c r="E5465" s="0" t="n">
        <v>2030</v>
      </c>
      <c r="F5465" s="5" t="n">
        <v>0.00152014406276536</v>
      </c>
      <c r="G5465" s="11" t="n">
        <v>0.136012</v>
      </c>
      <c r="H5465" s="5" t="n">
        <v>0.000206757834264842</v>
      </c>
      <c r="I5465" s="5" t="n">
        <v>0.00131338622850052</v>
      </c>
    </row>
    <row r="5466" customFormat="false" ht="14.25" hidden="false" customHeight="false" outlineLevel="0" collapsed="false">
      <c r="A5466" s="0" t="s">
        <v>111</v>
      </c>
      <c r="B5466" s="0" t="s">
        <v>112</v>
      </c>
      <c r="C5466" s="0" t="s">
        <v>84</v>
      </c>
      <c r="D5466" s="0" t="s">
        <v>212</v>
      </c>
      <c r="E5466" s="0" t="n">
        <v>2031</v>
      </c>
      <c r="F5466" s="5" t="n">
        <v>0.00174496855532437</v>
      </c>
      <c r="G5466" s="11" t="n">
        <v>0.1400202</v>
      </c>
      <c r="H5466" s="5" t="n">
        <v>0.00024433084611023</v>
      </c>
      <c r="I5466" s="5" t="n">
        <v>0.00150063770921414</v>
      </c>
    </row>
    <row r="5467" customFormat="false" ht="14.25" hidden="false" customHeight="false" outlineLevel="0" collapsed="false">
      <c r="A5467" s="0" t="s">
        <v>111</v>
      </c>
      <c r="B5467" s="0" t="s">
        <v>112</v>
      </c>
      <c r="C5467" s="0" t="s">
        <v>84</v>
      </c>
      <c r="D5467" s="0" t="s">
        <v>212</v>
      </c>
      <c r="E5467" s="0" t="n">
        <v>2032</v>
      </c>
      <c r="F5467" s="5" t="n">
        <v>0.00192957422403066</v>
      </c>
      <c r="G5467" s="11" t="n">
        <v>0.1440284</v>
      </c>
      <c r="H5467" s="5" t="n">
        <v>0.000277913488168378</v>
      </c>
      <c r="I5467" s="5" t="n">
        <v>0.00165166073586229</v>
      </c>
    </row>
    <row r="5468" customFormat="false" ht="14.25" hidden="false" customHeight="false" outlineLevel="0" collapsed="false">
      <c r="A5468" s="0" t="s">
        <v>111</v>
      </c>
      <c r="B5468" s="0" t="s">
        <v>112</v>
      </c>
      <c r="C5468" s="0" t="s">
        <v>84</v>
      </c>
      <c r="D5468" s="0" t="s">
        <v>212</v>
      </c>
      <c r="E5468" s="0" t="n">
        <v>2033</v>
      </c>
      <c r="F5468" s="5" t="n">
        <v>0.00332600376182519</v>
      </c>
      <c r="G5468" s="11" t="n">
        <v>0.1480366</v>
      </c>
      <c r="H5468" s="5" t="n">
        <v>0.000492370288487811</v>
      </c>
      <c r="I5468" s="5" t="n">
        <v>0.00283363347333738</v>
      </c>
    </row>
    <row r="5469" customFormat="false" ht="14.25" hidden="false" customHeight="false" outlineLevel="0" collapsed="false">
      <c r="A5469" s="0" t="s">
        <v>111</v>
      </c>
      <c r="B5469" s="0" t="s">
        <v>112</v>
      </c>
      <c r="C5469" s="0" t="s">
        <v>84</v>
      </c>
      <c r="D5469" s="0" t="s">
        <v>212</v>
      </c>
      <c r="E5469" s="0" t="n">
        <v>2034</v>
      </c>
      <c r="F5469" s="5" t="n">
        <v>0.00371626370964318</v>
      </c>
      <c r="G5469" s="11" t="n">
        <v>0.1520448</v>
      </c>
      <c r="H5469" s="5" t="n">
        <v>0.000565038572479955</v>
      </c>
      <c r="I5469" s="5" t="n">
        <v>0.00315122513716322</v>
      </c>
    </row>
    <row r="5470" customFormat="false" ht="14.25" hidden="false" customHeight="false" outlineLevel="0" collapsed="false">
      <c r="A5470" s="0" t="s">
        <v>111</v>
      </c>
      <c r="B5470" s="0" t="s">
        <v>112</v>
      </c>
      <c r="C5470" s="0" t="s">
        <v>84</v>
      </c>
      <c r="D5470" s="0" t="s">
        <v>212</v>
      </c>
      <c r="E5470" s="0" t="n">
        <v>2035</v>
      </c>
      <c r="F5470" s="5" t="n">
        <v>0.00706031691903035</v>
      </c>
      <c r="G5470" s="11" t="n">
        <v>0.156053</v>
      </c>
      <c r="H5470" s="5" t="n">
        <v>0.00110178363616544</v>
      </c>
      <c r="I5470" s="5" t="n">
        <v>0.00595853328286491</v>
      </c>
    </row>
    <row r="5471" customFormat="false" ht="14.25" hidden="false" customHeight="false" outlineLevel="0" collapsed="false">
      <c r="A5471" s="0" t="s">
        <v>111</v>
      </c>
      <c r="B5471" s="0" t="s">
        <v>112</v>
      </c>
      <c r="C5471" s="0" t="s">
        <v>84</v>
      </c>
      <c r="D5471" s="0" t="s">
        <v>212</v>
      </c>
      <c r="E5471" s="0" t="n">
        <v>2036</v>
      </c>
      <c r="F5471" s="5" t="n">
        <v>0.00935482926205224</v>
      </c>
      <c r="G5471" s="11" t="n">
        <v>0.1554448</v>
      </c>
      <c r="H5471" s="5" t="n">
        <v>0.00145415956367386</v>
      </c>
      <c r="I5471" s="5" t="n">
        <v>0.00790066969837838</v>
      </c>
    </row>
    <row r="5472" customFormat="false" ht="14.25" hidden="false" customHeight="false" outlineLevel="0" collapsed="false">
      <c r="A5472" s="0" t="s">
        <v>111</v>
      </c>
      <c r="B5472" s="0" t="s">
        <v>112</v>
      </c>
      <c r="C5472" s="0" t="s">
        <v>84</v>
      </c>
      <c r="D5472" s="0" t="s">
        <v>212</v>
      </c>
      <c r="E5472" s="0" t="n">
        <v>2037</v>
      </c>
      <c r="F5472" s="5" t="n">
        <v>0.0121113161727055</v>
      </c>
      <c r="G5472" s="11" t="n">
        <v>0.1548366</v>
      </c>
      <c r="H5472" s="5" t="n">
        <v>0.00187527501770674</v>
      </c>
      <c r="I5472" s="5" t="n">
        <v>0.0102360411549988</v>
      </c>
    </row>
    <row r="5473" customFormat="false" ht="14.25" hidden="false" customHeight="false" outlineLevel="0" collapsed="false">
      <c r="A5473" s="0" t="s">
        <v>111</v>
      </c>
      <c r="B5473" s="0" t="s">
        <v>112</v>
      </c>
      <c r="C5473" s="0" t="s">
        <v>84</v>
      </c>
      <c r="D5473" s="0" t="s">
        <v>212</v>
      </c>
      <c r="E5473" s="0" t="n">
        <v>2038</v>
      </c>
      <c r="F5473" s="5" t="n">
        <v>0.0152628827709556</v>
      </c>
      <c r="G5473" s="11" t="n">
        <v>0.1542284</v>
      </c>
      <c r="H5473" s="5" t="n">
        <v>0.00235396998915204</v>
      </c>
      <c r="I5473" s="5" t="n">
        <v>0.0129089127818035</v>
      </c>
    </row>
    <row r="5474" customFormat="false" ht="14.25" hidden="false" customHeight="false" outlineLevel="0" collapsed="false">
      <c r="A5474" s="0" t="s">
        <v>111</v>
      </c>
      <c r="B5474" s="0" t="s">
        <v>112</v>
      </c>
      <c r="C5474" s="0" t="s">
        <v>84</v>
      </c>
      <c r="D5474" s="0" t="s">
        <v>212</v>
      </c>
      <c r="E5474" s="0" t="n">
        <v>2039</v>
      </c>
      <c r="F5474" s="5" t="n">
        <v>0.0186666824483303</v>
      </c>
      <c r="G5474" s="11" t="n">
        <v>0.1536202</v>
      </c>
      <c r="H5474" s="5" t="n">
        <v>0.00286757949104899</v>
      </c>
      <c r="I5474" s="5" t="n">
        <v>0.0157991029572813</v>
      </c>
    </row>
    <row r="5475" customFormat="false" ht="14.25" hidden="false" customHeight="false" outlineLevel="0" collapsed="false">
      <c r="A5475" s="0" t="s">
        <v>111</v>
      </c>
      <c r="B5475" s="0" t="s">
        <v>112</v>
      </c>
      <c r="C5475" s="0" t="s">
        <v>84</v>
      </c>
      <c r="D5475" s="0" t="s">
        <v>212</v>
      </c>
      <c r="E5475" s="0" t="n">
        <v>2040</v>
      </c>
      <c r="F5475" s="5" t="n">
        <v>0.0221357362928812</v>
      </c>
      <c r="G5475" s="11" t="n">
        <v>0.153012</v>
      </c>
      <c r="H5475" s="5" t="n">
        <v>0.00338703328164633</v>
      </c>
      <c r="I5475" s="5" t="n">
        <v>0.0187487030112348</v>
      </c>
    </row>
    <row r="5476" customFormat="false" ht="14.25" hidden="false" customHeight="false" outlineLevel="0" collapsed="false">
      <c r="A5476" s="0" t="s">
        <v>111</v>
      </c>
      <c r="B5476" s="0" t="s">
        <v>112</v>
      </c>
      <c r="C5476" s="0" t="s">
        <v>84</v>
      </c>
      <c r="D5476" s="0" t="s">
        <v>213</v>
      </c>
      <c r="E5476" s="0" t="n">
        <v>2024</v>
      </c>
      <c r="F5476" s="5" t="n">
        <v>0</v>
      </c>
      <c r="G5476" s="11" t="n">
        <v>0</v>
      </c>
      <c r="H5476" s="5" t="n">
        <v>0</v>
      </c>
      <c r="I5476" s="5" t="n">
        <v>0</v>
      </c>
    </row>
    <row r="5477" customFormat="false" ht="14.25" hidden="false" customHeight="false" outlineLevel="0" collapsed="false">
      <c r="A5477" s="0" t="s">
        <v>111</v>
      </c>
      <c r="B5477" s="0" t="s">
        <v>112</v>
      </c>
      <c r="C5477" s="0" t="s">
        <v>84</v>
      </c>
      <c r="D5477" s="0" t="s">
        <v>213</v>
      </c>
      <c r="E5477" s="0" t="n">
        <v>2025</v>
      </c>
      <c r="F5477" s="5" t="n">
        <v>0.0224375750204139</v>
      </c>
      <c r="G5477" s="11" t="n">
        <v>0</v>
      </c>
      <c r="H5477" s="5" t="n">
        <v>0</v>
      </c>
      <c r="I5477" s="5" t="n">
        <v>0.0224375750204139</v>
      </c>
    </row>
    <row r="5478" customFormat="false" ht="14.25" hidden="false" customHeight="false" outlineLevel="0" collapsed="false">
      <c r="A5478" s="0" t="s">
        <v>111</v>
      </c>
      <c r="B5478" s="0" t="s">
        <v>112</v>
      </c>
      <c r="C5478" s="0" t="s">
        <v>84</v>
      </c>
      <c r="D5478" s="0" t="s">
        <v>213</v>
      </c>
      <c r="E5478" s="0" t="n">
        <v>2026</v>
      </c>
      <c r="F5478" s="5" t="n">
        <v>0.0291060702550029</v>
      </c>
      <c r="G5478" s="11" t="n">
        <v>0</v>
      </c>
      <c r="H5478" s="5" t="n">
        <v>0</v>
      </c>
      <c r="I5478" s="5" t="n">
        <v>0.0291060702550029</v>
      </c>
    </row>
    <row r="5479" customFormat="false" ht="14.25" hidden="false" customHeight="false" outlineLevel="0" collapsed="false">
      <c r="A5479" s="0" t="s">
        <v>111</v>
      </c>
      <c r="B5479" s="0" t="s">
        <v>112</v>
      </c>
      <c r="C5479" s="0" t="s">
        <v>84</v>
      </c>
      <c r="D5479" s="0" t="s">
        <v>213</v>
      </c>
      <c r="E5479" s="0" t="n">
        <v>2027</v>
      </c>
      <c r="F5479" s="5" t="n">
        <v>0.0357164052522922</v>
      </c>
      <c r="G5479" s="11" t="n">
        <v>0</v>
      </c>
      <c r="H5479" s="5" t="n">
        <v>0</v>
      </c>
      <c r="I5479" s="5" t="n">
        <v>0.0357164052522922</v>
      </c>
    </row>
    <row r="5480" customFormat="false" ht="14.25" hidden="false" customHeight="false" outlineLevel="0" collapsed="false">
      <c r="A5480" s="0" t="s">
        <v>111</v>
      </c>
      <c r="B5480" s="0" t="s">
        <v>112</v>
      </c>
      <c r="C5480" s="0" t="s">
        <v>84</v>
      </c>
      <c r="D5480" s="0" t="s">
        <v>213</v>
      </c>
      <c r="E5480" s="0" t="n">
        <v>2028</v>
      </c>
      <c r="F5480" s="5" t="n">
        <v>0.039601906272022</v>
      </c>
      <c r="G5480" s="11" t="n">
        <v>0</v>
      </c>
      <c r="H5480" s="5" t="n">
        <v>0</v>
      </c>
      <c r="I5480" s="5" t="n">
        <v>0.039601906272022</v>
      </c>
    </row>
    <row r="5481" customFormat="false" ht="14.25" hidden="false" customHeight="false" outlineLevel="0" collapsed="false">
      <c r="A5481" s="0" t="s">
        <v>111</v>
      </c>
      <c r="B5481" s="0" t="s">
        <v>112</v>
      </c>
      <c r="C5481" s="0" t="s">
        <v>84</v>
      </c>
      <c r="D5481" s="0" t="s">
        <v>213</v>
      </c>
      <c r="E5481" s="0" t="n">
        <v>2029</v>
      </c>
      <c r="F5481" s="5" t="n">
        <v>0.0331966164779437</v>
      </c>
      <c r="G5481" s="11" t="n">
        <v>0</v>
      </c>
      <c r="H5481" s="5" t="n">
        <v>0</v>
      </c>
      <c r="I5481" s="5" t="n">
        <v>0.0331966164779437</v>
      </c>
    </row>
    <row r="5482" customFormat="false" ht="14.25" hidden="false" customHeight="false" outlineLevel="0" collapsed="false">
      <c r="A5482" s="0" t="s">
        <v>111</v>
      </c>
      <c r="B5482" s="0" t="s">
        <v>112</v>
      </c>
      <c r="C5482" s="0" t="s">
        <v>84</v>
      </c>
      <c r="D5482" s="0" t="s">
        <v>213</v>
      </c>
      <c r="E5482" s="0" t="n">
        <v>2030</v>
      </c>
      <c r="F5482" s="5" t="n">
        <v>0.0547897567219218</v>
      </c>
      <c r="G5482" s="11" t="n">
        <v>0</v>
      </c>
      <c r="H5482" s="5" t="n">
        <v>0</v>
      </c>
      <c r="I5482" s="5" t="n">
        <v>0.0547897567219218</v>
      </c>
    </row>
    <row r="5483" customFormat="false" ht="14.25" hidden="false" customHeight="false" outlineLevel="0" collapsed="false">
      <c r="A5483" s="0" t="s">
        <v>111</v>
      </c>
      <c r="B5483" s="0" t="s">
        <v>112</v>
      </c>
      <c r="C5483" s="0" t="s">
        <v>84</v>
      </c>
      <c r="D5483" s="0" t="s">
        <v>213</v>
      </c>
      <c r="E5483" s="0" t="n">
        <v>2031</v>
      </c>
      <c r="F5483" s="5" t="n">
        <v>0.0493819230757458</v>
      </c>
      <c r="G5483" s="11" t="n">
        <v>0</v>
      </c>
      <c r="H5483" s="5" t="n">
        <v>0</v>
      </c>
      <c r="I5483" s="5" t="n">
        <v>0.0493819230757458</v>
      </c>
    </row>
    <row r="5484" customFormat="false" ht="14.25" hidden="false" customHeight="false" outlineLevel="0" collapsed="false">
      <c r="A5484" s="0" t="s">
        <v>111</v>
      </c>
      <c r="B5484" s="0" t="s">
        <v>112</v>
      </c>
      <c r="C5484" s="0" t="s">
        <v>84</v>
      </c>
      <c r="D5484" s="0" t="s">
        <v>213</v>
      </c>
      <c r="E5484" s="0" t="n">
        <v>2032</v>
      </c>
      <c r="F5484" s="5" t="n">
        <v>0.0428237227140027</v>
      </c>
      <c r="G5484" s="11" t="n">
        <v>0</v>
      </c>
      <c r="H5484" s="5" t="n">
        <v>0</v>
      </c>
      <c r="I5484" s="5" t="n">
        <v>0.0428237227140027</v>
      </c>
    </row>
    <row r="5485" customFormat="false" ht="14.25" hidden="false" customHeight="false" outlineLevel="0" collapsed="false">
      <c r="A5485" s="0" t="s">
        <v>111</v>
      </c>
      <c r="B5485" s="0" t="s">
        <v>112</v>
      </c>
      <c r="C5485" s="0" t="s">
        <v>84</v>
      </c>
      <c r="D5485" s="0" t="s">
        <v>213</v>
      </c>
      <c r="E5485" s="0" t="n">
        <v>2033</v>
      </c>
      <c r="F5485" s="5" t="n">
        <v>0.06186048893292</v>
      </c>
      <c r="G5485" s="11" t="n">
        <v>0</v>
      </c>
      <c r="H5485" s="5" t="n">
        <v>0</v>
      </c>
      <c r="I5485" s="5" t="n">
        <v>0.06186048893292</v>
      </c>
    </row>
    <row r="5486" customFormat="false" ht="14.25" hidden="false" customHeight="false" outlineLevel="0" collapsed="false">
      <c r="A5486" s="0" t="s">
        <v>111</v>
      </c>
      <c r="B5486" s="0" t="s">
        <v>112</v>
      </c>
      <c r="C5486" s="0" t="s">
        <v>84</v>
      </c>
      <c r="D5486" s="0" t="s">
        <v>213</v>
      </c>
      <c r="E5486" s="0" t="n">
        <v>2034</v>
      </c>
      <c r="F5486" s="5" t="n">
        <v>0.0581582316012849</v>
      </c>
      <c r="G5486" s="11" t="n">
        <v>0</v>
      </c>
      <c r="H5486" s="5" t="n">
        <v>0</v>
      </c>
      <c r="I5486" s="5" t="n">
        <v>0.0581582316012849</v>
      </c>
    </row>
    <row r="5487" customFormat="false" ht="14.25" hidden="false" customHeight="false" outlineLevel="0" collapsed="false">
      <c r="A5487" s="0" t="s">
        <v>111</v>
      </c>
      <c r="B5487" s="0" t="s">
        <v>112</v>
      </c>
      <c r="C5487" s="0" t="s">
        <v>84</v>
      </c>
      <c r="D5487" s="0" t="s">
        <v>213</v>
      </c>
      <c r="E5487" s="0" t="n">
        <v>2035</v>
      </c>
      <c r="F5487" s="5" t="n">
        <v>0.0979565110734488</v>
      </c>
      <c r="G5487" s="11" t="n">
        <v>0</v>
      </c>
      <c r="H5487" s="5" t="n">
        <v>0</v>
      </c>
      <c r="I5487" s="5" t="n">
        <v>0.0979565110734488</v>
      </c>
    </row>
    <row r="5488" customFormat="false" ht="14.25" hidden="false" customHeight="false" outlineLevel="0" collapsed="false">
      <c r="A5488" s="0" t="s">
        <v>111</v>
      </c>
      <c r="B5488" s="0" t="s">
        <v>112</v>
      </c>
      <c r="C5488" s="0" t="s">
        <v>84</v>
      </c>
      <c r="D5488" s="0" t="s">
        <v>213</v>
      </c>
      <c r="E5488" s="0" t="n">
        <v>2036</v>
      </c>
      <c r="F5488" s="5" t="n">
        <v>0.121923259848236</v>
      </c>
      <c r="G5488" s="11" t="n">
        <v>0</v>
      </c>
      <c r="H5488" s="5" t="n">
        <v>0</v>
      </c>
      <c r="I5488" s="5" t="n">
        <v>0.121923259848236</v>
      </c>
    </row>
    <row r="5489" customFormat="false" ht="14.25" hidden="false" customHeight="false" outlineLevel="0" collapsed="false">
      <c r="A5489" s="0" t="s">
        <v>111</v>
      </c>
      <c r="B5489" s="0" t="s">
        <v>112</v>
      </c>
      <c r="C5489" s="0" t="s">
        <v>84</v>
      </c>
      <c r="D5489" s="0" t="s">
        <v>213</v>
      </c>
      <c r="E5489" s="0" t="n">
        <v>2037</v>
      </c>
      <c r="F5489" s="5" t="n">
        <v>0.153432831559815</v>
      </c>
      <c r="G5489" s="11" t="n">
        <v>0</v>
      </c>
      <c r="H5489" s="5" t="n">
        <v>0</v>
      </c>
      <c r="I5489" s="5" t="n">
        <v>0.153432831559815</v>
      </c>
    </row>
    <row r="5490" customFormat="false" ht="14.25" hidden="false" customHeight="false" outlineLevel="0" collapsed="false">
      <c r="A5490" s="0" t="s">
        <v>111</v>
      </c>
      <c r="B5490" s="0" t="s">
        <v>112</v>
      </c>
      <c r="C5490" s="0" t="s">
        <v>84</v>
      </c>
      <c r="D5490" s="0" t="s">
        <v>213</v>
      </c>
      <c r="E5490" s="0" t="n">
        <v>2038</v>
      </c>
      <c r="F5490" s="5" t="n">
        <v>0.192666573828513</v>
      </c>
      <c r="G5490" s="11" t="n">
        <v>0</v>
      </c>
      <c r="H5490" s="5" t="n">
        <v>0</v>
      </c>
      <c r="I5490" s="5" t="n">
        <v>0.192666573828513</v>
      </c>
    </row>
    <row r="5491" customFormat="false" ht="14.25" hidden="false" customHeight="false" outlineLevel="0" collapsed="false">
      <c r="A5491" s="0" t="s">
        <v>111</v>
      </c>
      <c r="B5491" s="0" t="s">
        <v>112</v>
      </c>
      <c r="C5491" s="0" t="s">
        <v>84</v>
      </c>
      <c r="D5491" s="0" t="s">
        <v>213</v>
      </c>
      <c r="E5491" s="0" t="n">
        <v>2039</v>
      </c>
      <c r="F5491" s="5" t="n">
        <v>0.239379754112528</v>
      </c>
      <c r="G5491" s="11" t="n">
        <v>0</v>
      </c>
      <c r="H5491" s="5" t="n">
        <v>0</v>
      </c>
      <c r="I5491" s="5" t="n">
        <v>0.239379754112528</v>
      </c>
    </row>
    <row r="5492" customFormat="false" ht="14.25" hidden="false" customHeight="false" outlineLevel="0" collapsed="false">
      <c r="A5492" s="0" t="s">
        <v>111</v>
      </c>
      <c r="B5492" s="0" t="s">
        <v>112</v>
      </c>
      <c r="C5492" s="0" t="s">
        <v>84</v>
      </c>
      <c r="D5492" s="0" t="s">
        <v>213</v>
      </c>
      <c r="E5492" s="0" t="n">
        <v>2040</v>
      </c>
      <c r="F5492" s="5" t="n">
        <v>0.287692237587309</v>
      </c>
      <c r="G5492" s="11" t="n">
        <v>0</v>
      </c>
      <c r="H5492" s="5" t="n">
        <v>0</v>
      </c>
      <c r="I5492" s="5" t="n">
        <v>0.287692237587309</v>
      </c>
    </row>
    <row r="5493" customFormat="false" ht="14.25" hidden="false" customHeight="false" outlineLevel="0" collapsed="false">
      <c r="A5493" s="0" t="s">
        <v>111</v>
      </c>
      <c r="B5493" s="0" t="s">
        <v>112</v>
      </c>
      <c r="C5493" s="0" t="s">
        <v>84</v>
      </c>
      <c r="D5493" s="0" t="s">
        <v>214</v>
      </c>
      <c r="E5493" s="0" t="n">
        <v>2024</v>
      </c>
      <c r="F5493" s="5" t="n">
        <v>0</v>
      </c>
      <c r="G5493" s="11" t="n">
        <v>0.091111</v>
      </c>
      <c r="H5493" s="5" t="n">
        <v>0</v>
      </c>
      <c r="I5493" s="5" t="n">
        <v>0</v>
      </c>
    </row>
    <row r="5494" customFormat="false" ht="14.25" hidden="false" customHeight="false" outlineLevel="0" collapsed="false">
      <c r="A5494" s="0" t="s">
        <v>111</v>
      </c>
      <c r="B5494" s="0" t="s">
        <v>112</v>
      </c>
      <c r="C5494" s="0" t="s">
        <v>84</v>
      </c>
      <c r="D5494" s="0" t="s">
        <v>214</v>
      </c>
      <c r="E5494" s="0" t="n">
        <v>2025</v>
      </c>
      <c r="F5494" s="5" t="n">
        <v>0.0938546322622673</v>
      </c>
      <c r="G5494" s="11" t="n">
        <v>0.091111</v>
      </c>
      <c r="H5494" s="5" t="n">
        <v>0.00855118940004743</v>
      </c>
      <c r="I5494" s="5" t="n">
        <v>0.0853034428622198</v>
      </c>
    </row>
    <row r="5495" customFormat="false" ht="14.25" hidden="false" customHeight="false" outlineLevel="0" collapsed="false">
      <c r="A5495" s="0" t="s">
        <v>111</v>
      </c>
      <c r="B5495" s="0" t="s">
        <v>112</v>
      </c>
      <c r="C5495" s="0" t="s">
        <v>84</v>
      </c>
      <c r="D5495" s="0" t="s">
        <v>214</v>
      </c>
      <c r="E5495" s="0" t="n">
        <v>2026</v>
      </c>
      <c r="F5495" s="5" t="n">
        <v>0.138114131821984</v>
      </c>
      <c r="G5495" s="11" t="n">
        <v>0.1000912</v>
      </c>
      <c r="H5495" s="5" t="n">
        <v>0.0138240091910205</v>
      </c>
      <c r="I5495" s="5" t="n">
        <v>0.124290122630963</v>
      </c>
    </row>
    <row r="5496" customFormat="false" ht="14.25" hidden="false" customHeight="false" outlineLevel="0" collapsed="false">
      <c r="A5496" s="0" t="s">
        <v>111</v>
      </c>
      <c r="B5496" s="0" t="s">
        <v>112</v>
      </c>
      <c r="C5496" s="0" t="s">
        <v>84</v>
      </c>
      <c r="D5496" s="0" t="s">
        <v>214</v>
      </c>
      <c r="E5496" s="0" t="n">
        <v>2027</v>
      </c>
      <c r="F5496" s="5" t="n">
        <v>0.162924945934124</v>
      </c>
      <c r="G5496" s="11" t="n">
        <v>0.1090714</v>
      </c>
      <c r="H5496" s="5" t="n">
        <v>0.0177704519479592</v>
      </c>
      <c r="I5496" s="5" t="n">
        <v>0.145154493986165</v>
      </c>
    </row>
    <row r="5497" customFormat="false" ht="14.25" hidden="false" customHeight="false" outlineLevel="0" collapsed="false">
      <c r="A5497" s="0" t="s">
        <v>111</v>
      </c>
      <c r="B5497" s="0" t="s">
        <v>112</v>
      </c>
      <c r="C5497" s="0" t="s">
        <v>84</v>
      </c>
      <c r="D5497" s="0" t="s">
        <v>214</v>
      </c>
      <c r="E5497" s="0" t="n">
        <v>2028</v>
      </c>
      <c r="F5497" s="5" t="n">
        <v>0.210860077907678</v>
      </c>
      <c r="G5497" s="11" t="n">
        <v>0.1180516</v>
      </c>
      <c r="H5497" s="5" t="n">
        <v>0.0248923695731261</v>
      </c>
      <c r="I5497" s="5" t="n">
        <v>0.185967708334552</v>
      </c>
    </row>
    <row r="5498" customFormat="false" ht="14.25" hidden="false" customHeight="false" outlineLevel="0" collapsed="false">
      <c r="A5498" s="0" t="s">
        <v>111</v>
      </c>
      <c r="B5498" s="0" t="s">
        <v>112</v>
      </c>
      <c r="C5498" s="0" t="s">
        <v>84</v>
      </c>
      <c r="D5498" s="0" t="s">
        <v>214</v>
      </c>
      <c r="E5498" s="0" t="n">
        <v>2029</v>
      </c>
      <c r="F5498" s="5" t="n">
        <v>0.233027679811923</v>
      </c>
      <c r="G5498" s="11" t="n">
        <v>0.1270318</v>
      </c>
      <c r="H5498" s="5" t="n">
        <v>0.0296019256163323</v>
      </c>
      <c r="I5498" s="5" t="n">
        <v>0.203425754195591</v>
      </c>
    </row>
    <row r="5499" customFormat="false" ht="14.25" hidden="false" customHeight="false" outlineLevel="0" collapsed="false">
      <c r="A5499" s="0" t="s">
        <v>111</v>
      </c>
      <c r="B5499" s="0" t="s">
        <v>112</v>
      </c>
      <c r="C5499" s="0" t="s">
        <v>84</v>
      </c>
      <c r="D5499" s="0" t="s">
        <v>214</v>
      </c>
      <c r="E5499" s="0" t="n">
        <v>2030</v>
      </c>
      <c r="F5499" s="5" t="n">
        <v>0.526004500584936</v>
      </c>
      <c r="G5499" s="11" t="n">
        <v>0.136012</v>
      </c>
      <c r="H5499" s="5" t="n">
        <v>0.0715429241335584</v>
      </c>
      <c r="I5499" s="5" t="n">
        <v>0.454461576451378</v>
      </c>
    </row>
    <row r="5500" customFormat="false" ht="14.25" hidden="false" customHeight="false" outlineLevel="0" collapsed="false">
      <c r="A5500" s="0" t="s">
        <v>111</v>
      </c>
      <c r="B5500" s="0" t="s">
        <v>112</v>
      </c>
      <c r="C5500" s="0" t="s">
        <v>84</v>
      </c>
      <c r="D5500" s="0" t="s">
        <v>214</v>
      </c>
      <c r="E5500" s="0" t="n">
        <v>2031</v>
      </c>
      <c r="F5500" s="5" t="n">
        <v>0.609517887655775</v>
      </c>
      <c r="G5500" s="11" t="n">
        <v>0.1400202</v>
      </c>
      <c r="H5500" s="5" t="n">
        <v>0.0853448165331391</v>
      </c>
      <c r="I5500" s="5" t="n">
        <v>0.524173071122635</v>
      </c>
    </row>
    <row r="5501" customFormat="false" ht="14.25" hidden="false" customHeight="false" outlineLevel="0" collapsed="false">
      <c r="A5501" s="0" t="s">
        <v>111</v>
      </c>
      <c r="B5501" s="0" t="s">
        <v>112</v>
      </c>
      <c r="C5501" s="0" t="s">
        <v>84</v>
      </c>
      <c r="D5501" s="0" t="s">
        <v>214</v>
      </c>
      <c r="E5501" s="0" t="n">
        <v>2032</v>
      </c>
      <c r="F5501" s="5" t="n">
        <v>0.64716222015788</v>
      </c>
      <c r="G5501" s="11" t="n">
        <v>0.1440284</v>
      </c>
      <c r="H5501" s="5" t="n">
        <v>0.0932097391097872</v>
      </c>
      <c r="I5501" s="5" t="n">
        <v>0.553952481048093</v>
      </c>
    </row>
    <row r="5502" customFormat="false" ht="14.25" hidden="false" customHeight="false" outlineLevel="0" collapsed="false">
      <c r="A5502" s="0" t="s">
        <v>111</v>
      </c>
      <c r="B5502" s="0" t="s">
        <v>112</v>
      </c>
      <c r="C5502" s="0" t="s">
        <v>84</v>
      </c>
      <c r="D5502" s="0" t="s">
        <v>214</v>
      </c>
      <c r="E5502" s="0" t="n">
        <v>2033</v>
      </c>
      <c r="F5502" s="5" t="n">
        <v>1.02627235091187</v>
      </c>
      <c r="G5502" s="11" t="n">
        <v>0.1480366</v>
      </c>
      <c r="H5502" s="5" t="n">
        <v>0.151925869503</v>
      </c>
      <c r="I5502" s="5" t="n">
        <v>0.874346481408869</v>
      </c>
    </row>
    <row r="5503" customFormat="false" ht="14.25" hidden="false" customHeight="false" outlineLevel="0" collapsed="false">
      <c r="A5503" s="0" t="s">
        <v>111</v>
      </c>
      <c r="B5503" s="0" t="s">
        <v>112</v>
      </c>
      <c r="C5503" s="0" t="s">
        <v>84</v>
      </c>
      <c r="D5503" s="0" t="s">
        <v>214</v>
      </c>
      <c r="E5503" s="0" t="n">
        <v>2034</v>
      </c>
      <c r="F5503" s="5" t="n">
        <v>1.03988647794487</v>
      </c>
      <c r="G5503" s="11" t="n">
        <v>0.1520448</v>
      </c>
      <c r="H5503" s="5" t="n">
        <v>0.158109331561832</v>
      </c>
      <c r="I5503" s="5" t="n">
        <v>0.881777146383036</v>
      </c>
    </row>
    <row r="5504" customFormat="false" ht="14.25" hidden="false" customHeight="false" outlineLevel="0" collapsed="false">
      <c r="A5504" s="0" t="s">
        <v>111</v>
      </c>
      <c r="B5504" s="0" t="s">
        <v>112</v>
      </c>
      <c r="C5504" s="0" t="s">
        <v>84</v>
      </c>
      <c r="D5504" s="0" t="s">
        <v>214</v>
      </c>
      <c r="E5504" s="0" t="n">
        <v>2035</v>
      </c>
      <c r="F5504" s="5" t="n">
        <v>1.77412725395294</v>
      </c>
      <c r="G5504" s="11" t="n">
        <v>0.156053</v>
      </c>
      <c r="H5504" s="5" t="n">
        <v>0.276857880361118</v>
      </c>
      <c r="I5504" s="5" t="n">
        <v>1.49726937359182</v>
      </c>
    </row>
    <row r="5505" customFormat="false" ht="14.25" hidden="false" customHeight="false" outlineLevel="0" collapsed="false">
      <c r="A5505" s="0" t="s">
        <v>111</v>
      </c>
      <c r="B5505" s="0" t="s">
        <v>112</v>
      </c>
      <c r="C5505" s="0" t="s">
        <v>84</v>
      </c>
      <c r="D5505" s="0" t="s">
        <v>214</v>
      </c>
      <c r="E5505" s="0" t="n">
        <v>2036</v>
      </c>
      <c r="F5505" s="5" t="n">
        <v>2.11206454307118</v>
      </c>
      <c r="G5505" s="11" t="n">
        <v>0.1554448</v>
      </c>
      <c r="H5505" s="5" t="n">
        <v>0.328309450484791</v>
      </c>
      <c r="I5505" s="5" t="n">
        <v>1.78375509258639</v>
      </c>
    </row>
    <row r="5506" customFormat="false" ht="14.25" hidden="false" customHeight="false" outlineLevel="0" collapsed="false">
      <c r="A5506" s="0" t="s">
        <v>111</v>
      </c>
      <c r="B5506" s="0" t="s">
        <v>112</v>
      </c>
      <c r="C5506" s="0" t="s">
        <v>84</v>
      </c>
      <c r="D5506" s="0" t="s">
        <v>214</v>
      </c>
      <c r="E5506" s="0" t="n">
        <v>2037</v>
      </c>
      <c r="F5506" s="5" t="n">
        <v>2.47345737542551</v>
      </c>
      <c r="G5506" s="11" t="n">
        <v>0.1548366</v>
      </c>
      <c r="H5506" s="5" t="n">
        <v>0.38298173025581</v>
      </c>
      <c r="I5506" s="5" t="n">
        <v>2.0904756451697</v>
      </c>
    </row>
    <row r="5507" customFormat="false" ht="14.25" hidden="false" customHeight="false" outlineLevel="0" collapsed="false">
      <c r="A5507" s="0" t="s">
        <v>111</v>
      </c>
      <c r="B5507" s="0" t="s">
        <v>112</v>
      </c>
      <c r="C5507" s="0" t="s">
        <v>84</v>
      </c>
      <c r="D5507" s="0" t="s">
        <v>214</v>
      </c>
      <c r="E5507" s="0" t="n">
        <v>2038</v>
      </c>
      <c r="F5507" s="5" t="n">
        <v>2.87445396670298</v>
      </c>
      <c r="G5507" s="11" t="n">
        <v>0.1542284</v>
      </c>
      <c r="H5507" s="5" t="n">
        <v>0.443322436158253</v>
      </c>
      <c r="I5507" s="5" t="n">
        <v>2.43113153054472</v>
      </c>
    </row>
    <row r="5508" customFormat="false" ht="14.25" hidden="false" customHeight="false" outlineLevel="0" collapsed="false">
      <c r="A5508" s="0" t="s">
        <v>111</v>
      </c>
      <c r="B5508" s="0" t="s">
        <v>112</v>
      </c>
      <c r="C5508" s="0" t="s">
        <v>84</v>
      </c>
      <c r="D5508" s="0" t="s">
        <v>214</v>
      </c>
      <c r="E5508" s="0" t="n">
        <v>2039</v>
      </c>
      <c r="F5508" s="5" t="n">
        <v>3.3080750912961</v>
      </c>
      <c r="G5508" s="11" t="n">
        <v>0.1536202</v>
      </c>
      <c r="H5508" s="5" t="n">
        <v>0.508187157139925</v>
      </c>
      <c r="I5508" s="5" t="n">
        <v>2.79988793415617</v>
      </c>
    </row>
    <row r="5509" customFormat="false" ht="14.25" hidden="false" customHeight="false" outlineLevel="0" collapsed="false">
      <c r="A5509" s="0" t="s">
        <v>111</v>
      </c>
      <c r="B5509" s="0" t="s">
        <v>112</v>
      </c>
      <c r="C5509" s="0" t="s">
        <v>84</v>
      </c>
      <c r="D5509" s="0" t="s">
        <v>214</v>
      </c>
      <c r="E5509" s="0" t="n">
        <v>2040</v>
      </c>
      <c r="F5509" s="5" t="n">
        <v>3.74442719017639</v>
      </c>
      <c r="G5509" s="11" t="n">
        <v>0.153012</v>
      </c>
      <c r="H5509" s="5" t="n">
        <v>0.572942293223269</v>
      </c>
      <c r="I5509" s="5" t="n">
        <v>3.17148489695312</v>
      </c>
    </row>
    <row r="5510" customFormat="false" ht="14.25" hidden="false" customHeight="false" outlineLevel="0" collapsed="false">
      <c r="A5510" s="0" t="s">
        <v>111</v>
      </c>
      <c r="B5510" s="0" t="s">
        <v>112</v>
      </c>
      <c r="C5510" s="0" t="s">
        <v>84</v>
      </c>
      <c r="D5510" s="0" t="s">
        <v>215</v>
      </c>
      <c r="E5510" s="0" t="n">
        <v>2024</v>
      </c>
      <c r="F5510" s="5" t="n">
        <v>0</v>
      </c>
      <c r="G5510" s="11" t="n">
        <v>0</v>
      </c>
      <c r="H5510" s="5" t="n">
        <v>0</v>
      </c>
      <c r="I5510" s="5" t="n">
        <v>0</v>
      </c>
    </row>
    <row r="5511" customFormat="false" ht="14.25" hidden="false" customHeight="false" outlineLevel="0" collapsed="false">
      <c r="A5511" s="0" t="s">
        <v>111</v>
      </c>
      <c r="B5511" s="0" t="s">
        <v>112</v>
      </c>
      <c r="C5511" s="0" t="s">
        <v>84</v>
      </c>
      <c r="D5511" s="0" t="s">
        <v>215</v>
      </c>
      <c r="E5511" s="0" t="n">
        <v>2025</v>
      </c>
      <c r="F5511" s="5" t="n">
        <v>0.0382366768707325</v>
      </c>
      <c r="G5511" s="11" t="n">
        <v>0</v>
      </c>
      <c r="H5511" s="5" t="n">
        <v>0</v>
      </c>
      <c r="I5511" s="5" t="n">
        <v>0.0382366768707325</v>
      </c>
    </row>
    <row r="5512" customFormat="false" ht="14.25" hidden="false" customHeight="false" outlineLevel="0" collapsed="false">
      <c r="A5512" s="0" t="s">
        <v>111</v>
      </c>
      <c r="B5512" s="0" t="s">
        <v>112</v>
      </c>
      <c r="C5512" s="0" t="s">
        <v>84</v>
      </c>
      <c r="D5512" s="0" t="s">
        <v>215</v>
      </c>
      <c r="E5512" s="0" t="n">
        <v>2026</v>
      </c>
      <c r="F5512" s="5" t="n">
        <v>0.0308601756275006</v>
      </c>
      <c r="G5512" s="11" t="n">
        <v>0</v>
      </c>
      <c r="H5512" s="5" t="n">
        <v>0</v>
      </c>
      <c r="I5512" s="5" t="n">
        <v>0.0308601756275006</v>
      </c>
    </row>
    <row r="5513" customFormat="false" ht="14.25" hidden="false" customHeight="false" outlineLevel="0" collapsed="false">
      <c r="A5513" s="0" t="s">
        <v>111</v>
      </c>
      <c r="B5513" s="0" t="s">
        <v>112</v>
      </c>
      <c r="C5513" s="0" t="s">
        <v>84</v>
      </c>
      <c r="D5513" s="0" t="s">
        <v>215</v>
      </c>
      <c r="E5513" s="0" t="n">
        <v>2027</v>
      </c>
      <c r="F5513" s="5" t="n">
        <v>0.0261989567032774</v>
      </c>
      <c r="G5513" s="11" t="n">
        <v>0</v>
      </c>
      <c r="H5513" s="5" t="n">
        <v>0</v>
      </c>
      <c r="I5513" s="5" t="n">
        <v>0.0261989567032774</v>
      </c>
    </row>
    <row r="5514" customFormat="false" ht="14.25" hidden="false" customHeight="false" outlineLevel="0" collapsed="false">
      <c r="A5514" s="0" t="s">
        <v>111</v>
      </c>
      <c r="B5514" s="0" t="s">
        <v>112</v>
      </c>
      <c r="C5514" s="0" t="s">
        <v>84</v>
      </c>
      <c r="D5514" s="0" t="s">
        <v>215</v>
      </c>
      <c r="E5514" s="0" t="n">
        <v>2028</v>
      </c>
      <c r="F5514" s="5" t="n">
        <v>0.0345558863900724</v>
      </c>
      <c r="G5514" s="11" t="n">
        <v>0</v>
      </c>
      <c r="H5514" s="5" t="n">
        <v>0</v>
      </c>
      <c r="I5514" s="5" t="n">
        <v>0.0345558863900724</v>
      </c>
    </row>
    <row r="5515" customFormat="false" ht="14.25" hidden="false" customHeight="false" outlineLevel="0" collapsed="false">
      <c r="A5515" s="0" t="s">
        <v>111</v>
      </c>
      <c r="B5515" s="0" t="s">
        <v>112</v>
      </c>
      <c r="C5515" s="0" t="s">
        <v>84</v>
      </c>
      <c r="D5515" s="0" t="s">
        <v>215</v>
      </c>
      <c r="E5515" s="0" t="n">
        <v>2029</v>
      </c>
      <c r="F5515" s="5" t="n">
        <v>0.0440061663493976</v>
      </c>
      <c r="G5515" s="11" t="n">
        <v>0</v>
      </c>
      <c r="H5515" s="5" t="n">
        <v>0</v>
      </c>
      <c r="I5515" s="5" t="n">
        <v>0.0440061663493976</v>
      </c>
    </row>
    <row r="5516" customFormat="false" ht="14.25" hidden="false" customHeight="false" outlineLevel="0" collapsed="false">
      <c r="A5516" s="0" t="s">
        <v>111</v>
      </c>
      <c r="B5516" s="0" t="s">
        <v>112</v>
      </c>
      <c r="C5516" s="0" t="s">
        <v>84</v>
      </c>
      <c r="D5516" s="0" t="s">
        <v>215</v>
      </c>
      <c r="E5516" s="0" t="n">
        <v>2030</v>
      </c>
      <c r="F5516" s="5" t="n">
        <v>0.119819717220875</v>
      </c>
      <c r="G5516" s="11" t="n">
        <v>0</v>
      </c>
      <c r="H5516" s="5" t="n">
        <v>0</v>
      </c>
      <c r="I5516" s="5" t="n">
        <v>0.119819717220875</v>
      </c>
    </row>
    <row r="5517" customFormat="false" ht="14.25" hidden="false" customHeight="false" outlineLevel="0" collapsed="false">
      <c r="A5517" s="0" t="s">
        <v>111</v>
      </c>
      <c r="B5517" s="0" t="s">
        <v>112</v>
      </c>
      <c r="C5517" s="0" t="s">
        <v>84</v>
      </c>
      <c r="D5517" s="0" t="s">
        <v>215</v>
      </c>
      <c r="E5517" s="0" t="n">
        <v>2031</v>
      </c>
      <c r="F5517" s="5" t="n">
        <v>0.164358554402697</v>
      </c>
      <c r="G5517" s="11" t="n">
        <v>0</v>
      </c>
      <c r="H5517" s="5" t="n">
        <v>0</v>
      </c>
      <c r="I5517" s="5" t="n">
        <v>0.164358554402697</v>
      </c>
    </row>
    <row r="5518" customFormat="false" ht="14.25" hidden="false" customHeight="false" outlineLevel="0" collapsed="false">
      <c r="A5518" s="0" t="s">
        <v>111</v>
      </c>
      <c r="B5518" s="0" t="s">
        <v>112</v>
      </c>
      <c r="C5518" s="0" t="s">
        <v>84</v>
      </c>
      <c r="D5518" s="0" t="s">
        <v>215</v>
      </c>
      <c r="E5518" s="0" t="n">
        <v>2032</v>
      </c>
      <c r="F5518" s="5" t="n">
        <v>0.195384820636631</v>
      </c>
      <c r="G5518" s="11" t="n">
        <v>0</v>
      </c>
      <c r="H5518" s="5" t="n">
        <v>0</v>
      </c>
      <c r="I5518" s="5" t="n">
        <v>0.195384820636631</v>
      </c>
    </row>
    <row r="5519" customFormat="false" ht="14.25" hidden="false" customHeight="false" outlineLevel="0" collapsed="false">
      <c r="A5519" s="0" t="s">
        <v>111</v>
      </c>
      <c r="B5519" s="0" t="s">
        <v>112</v>
      </c>
      <c r="C5519" s="0" t="s">
        <v>84</v>
      </c>
      <c r="D5519" s="0" t="s">
        <v>215</v>
      </c>
      <c r="E5519" s="0" t="n">
        <v>2033</v>
      </c>
      <c r="F5519" s="5" t="n">
        <v>0.334991127319777</v>
      </c>
      <c r="G5519" s="11" t="n">
        <v>0</v>
      </c>
      <c r="H5519" s="5" t="n">
        <v>0</v>
      </c>
      <c r="I5519" s="5" t="n">
        <v>0.334991127319777</v>
      </c>
    </row>
    <row r="5520" customFormat="false" ht="14.25" hidden="false" customHeight="false" outlineLevel="0" collapsed="false">
      <c r="A5520" s="0" t="s">
        <v>111</v>
      </c>
      <c r="B5520" s="0" t="s">
        <v>112</v>
      </c>
      <c r="C5520" s="0" t="s">
        <v>84</v>
      </c>
      <c r="D5520" s="0" t="s">
        <v>215</v>
      </c>
      <c r="E5520" s="0" t="n">
        <v>2034</v>
      </c>
      <c r="F5520" s="5" t="n">
        <v>0.36348483957176</v>
      </c>
      <c r="G5520" s="11" t="n">
        <v>0</v>
      </c>
      <c r="H5520" s="5" t="n">
        <v>0</v>
      </c>
      <c r="I5520" s="5" t="n">
        <v>0.36348483957176</v>
      </c>
    </row>
    <row r="5521" customFormat="false" ht="14.25" hidden="false" customHeight="false" outlineLevel="0" collapsed="false">
      <c r="A5521" s="0" t="s">
        <v>111</v>
      </c>
      <c r="B5521" s="0" t="s">
        <v>112</v>
      </c>
      <c r="C5521" s="0" t="s">
        <v>84</v>
      </c>
      <c r="D5521" s="0" t="s">
        <v>215</v>
      </c>
      <c r="E5521" s="0" t="n">
        <v>2035</v>
      </c>
      <c r="F5521" s="5" t="n">
        <v>0.656789889289272</v>
      </c>
      <c r="G5521" s="11" t="n">
        <v>0</v>
      </c>
      <c r="H5521" s="5" t="n">
        <v>0</v>
      </c>
      <c r="I5521" s="5" t="n">
        <v>0.656789889289272</v>
      </c>
    </row>
    <row r="5522" customFormat="false" ht="14.25" hidden="false" customHeight="false" outlineLevel="0" collapsed="false">
      <c r="A5522" s="0" t="s">
        <v>111</v>
      </c>
      <c r="B5522" s="0" t="s">
        <v>112</v>
      </c>
      <c r="C5522" s="0" t="s">
        <v>84</v>
      </c>
      <c r="D5522" s="0" t="s">
        <v>215</v>
      </c>
      <c r="E5522" s="0" t="n">
        <v>2036</v>
      </c>
      <c r="F5522" s="5" t="n">
        <v>0.818330772059311</v>
      </c>
      <c r="G5522" s="11" t="n">
        <v>0</v>
      </c>
      <c r="H5522" s="5" t="n">
        <v>0</v>
      </c>
      <c r="I5522" s="5" t="n">
        <v>0.818330772059311</v>
      </c>
    </row>
    <row r="5523" customFormat="false" ht="14.25" hidden="false" customHeight="false" outlineLevel="0" collapsed="false">
      <c r="A5523" s="0" t="s">
        <v>111</v>
      </c>
      <c r="B5523" s="0" t="s">
        <v>112</v>
      </c>
      <c r="C5523" s="0" t="s">
        <v>84</v>
      </c>
      <c r="D5523" s="0" t="s">
        <v>215</v>
      </c>
      <c r="E5523" s="0" t="n">
        <v>2037</v>
      </c>
      <c r="F5523" s="5" t="n">
        <v>0.99349597614415</v>
      </c>
      <c r="G5523" s="11" t="n">
        <v>0</v>
      </c>
      <c r="H5523" s="5" t="n">
        <v>0</v>
      </c>
      <c r="I5523" s="5" t="n">
        <v>0.99349597614415</v>
      </c>
    </row>
    <row r="5524" customFormat="false" ht="14.25" hidden="false" customHeight="false" outlineLevel="0" collapsed="false">
      <c r="A5524" s="0" t="s">
        <v>111</v>
      </c>
      <c r="B5524" s="0" t="s">
        <v>112</v>
      </c>
      <c r="C5524" s="0" t="s">
        <v>84</v>
      </c>
      <c r="D5524" s="0" t="s">
        <v>215</v>
      </c>
      <c r="E5524" s="0" t="n">
        <v>2038</v>
      </c>
      <c r="F5524" s="5" t="n">
        <v>1.18493606648941</v>
      </c>
      <c r="G5524" s="11" t="n">
        <v>0</v>
      </c>
      <c r="H5524" s="5" t="n">
        <v>0</v>
      </c>
      <c r="I5524" s="5" t="n">
        <v>1.18493606648941</v>
      </c>
    </row>
    <row r="5525" customFormat="false" ht="14.25" hidden="false" customHeight="false" outlineLevel="0" collapsed="false">
      <c r="A5525" s="0" t="s">
        <v>111</v>
      </c>
      <c r="B5525" s="0" t="s">
        <v>112</v>
      </c>
      <c r="C5525" s="0" t="s">
        <v>84</v>
      </c>
      <c r="D5525" s="0" t="s">
        <v>215</v>
      </c>
      <c r="E5525" s="0" t="n">
        <v>2039</v>
      </c>
      <c r="F5525" s="5" t="n">
        <v>1.38377284553597</v>
      </c>
      <c r="G5525" s="11" t="n">
        <v>0</v>
      </c>
      <c r="H5525" s="5" t="n">
        <v>0</v>
      </c>
      <c r="I5525" s="5" t="n">
        <v>1.38377284553597</v>
      </c>
    </row>
    <row r="5526" customFormat="false" ht="14.25" hidden="false" customHeight="false" outlineLevel="0" collapsed="false">
      <c r="A5526" s="0" t="s">
        <v>111</v>
      </c>
      <c r="B5526" s="0" t="s">
        <v>112</v>
      </c>
      <c r="C5526" s="0" t="s">
        <v>84</v>
      </c>
      <c r="D5526" s="0" t="s">
        <v>215</v>
      </c>
      <c r="E5526" s="0" t="n">
        <v>2040</v>
      </c>
      <c r="F5526" s="5" t="n">
        <v>1.58346078061131</v>
      </c>
      <c r="G5526" s="11" t="n">
        <v>0</v>
      </c>
      <c r="H5526" s="5" t="n">
        <v>0</v>
      </c>
      <c r="I5526" s="5" t="n">
        <v>1.58346078061131</v>
      </c>
    </row>
    <row r="5527" customFormat="false" ht="14.25" hidden="false" customHeight="false" outlineLevel="0" collapsed="false">
      <c r="A5527" s="0" t="s">
        <v>111</v>
      </c>
      <c r="B5527" s="0" t="s">
        <v>112</v>
      </c>
      <c r="C5527" s="0" t="s">
        <v>84</v>
      </c>
      <c r="D5527" s="0" t="s">
        <v>216</v>
      </c>
      <c r="E5527" s="0" t="n">
        <v>2024</v>
      </c>
      <c r="F5527" s="5" t="n">
        <v>0</v>
      </c>
      <c r="G5527" s="11" t="n">
        <v>0.091111</v>
      </c>
      <c r="H5527" s="5" t="n">
        <v>0</v>
      </c>
      <c r="I5527" s="5" t="n">
        <v>0</v>
      </c>
    </row>
    <row r="5528" customFormat="false" ht="14.25" hidden="false" customHeight="false" outlineLevel="0" collapsed="false">
      <c r="A5528" s="0" t="s">
        <v>111</v>
      </c>
      <c r="B5528" s="0" t="s">
        <v>112</v>
      </c>
      <c r="C5528" s="0" t="s">
        <v>84</v>
      </c>
      <c r="D5528" s="0" t="s">
        <v>216</v>
      </c>
      <c r="E5528" s="0" t="n">
        <v>2025</v>
      </c>
      <c r="F5528" s="5" t="n">
        <v>2.15894628838232</v>
      </c>
      <c r="G5528" s="11" t="n">
        <v>0.091111</v>
      </c>
      <c r="H5528" s="5" t="n">
        <v>0.196703755280801</v>
      </c>
      <c r="I5528" s="5" t="n">
        <v>1.96224253310152</v>
      </c>
    </row>
    <row r="5529" customFormat="false" ht="14.25" hidden="false" customHeight="false" outlineLevel="0" collapsed="false">
      <c r="A5529" s="0" t="s">
        <v>111</v>
      </c>
      <c r="B5529" s="0" t="s">
        <v>112</v>
      </c>
      <c r="C5529" s="0" t="s">
        <v>84</v>
      </c>
      <c r="D5529" s="0" t="s">
        <v>216</v>
      </c>
      <c r="E5529" s="0" t="n">
        <v>2026</v>
      </c>
      <c r="F5529" s="5" t="n">
        <v>2.03449757721228</v>
      </c>
      <c r="G5529" s="11" t="n">
        <v>0.1000912</v>
      </c>
      <c r="H5529" s="5" t="n">
        <v>0.20363530390027</v>
      </c>
      <c r="I5529" s="5" t="n">
        <v>1.83086227331201</v>
      </c>
    </row>
    <row r="5530" customFormat="false" ht="14.25" hidden="false" customHeight="false" outlineLevel="0" collapsed="false">
      <c r="A5530" s="0" t="s">
        <v>111</v>
      </c>
      <c r="B5530" s="0" t="s">
        <v>112</v>
      </c>
      <c r="C5530" s="0" t="s">
        <v>84</v>
      </c>
      <c r="D5530" s="0" t="s">
        <v>216</v>
      </c>
      <c r="E5530" s="0" t="n">
        <v>2027</v>
      </c>
      <c r="F5530" s="5" t="n">
        <v>1.76296747968018</v>
      </c>
      <c r="G5530" s="11" t="n">
        <v>0.1090714</v>
      </c>
      <c r="H5530" s="5" t="n">
        <v>0.192289331163189</v>
      </c>
      <c r="I5530" s="5" t="n">
        <v>1.57067814851699</v>
      </c>
    </row>
    <row r="5531" customFormat="false" ht="14.25" hidden="false" customHeight="false" outlineLevel="0" collapsed="false">
      <c r="A5531" s="0" t="s">
        <v>111</v>
      </c>
      <c r="B5531" s="0" t="s">
        <v>112</v>
      </c>
      <c r="C5531" s="0" t="s">
        <v>84</v>
      </c>
      <c r="D5531" s="0" t="s">
        <v>216</v>
      </c>
      <c r="E5531" s="0" t="n">
        <v>2028</v>
      </c>
      <c r="F5531" s="5" t="n">
        <v>1.78881135549465</v>
      </c>
      <c r="G5531" s="11" t="n">
        <v>0.1180516</v>
      </c>
      <c r="H5531" s="5" t="n">
        <v>0.211172042614313</v>
      </c>
      <c r="I5531" s="5" t="n">
        <v>1.57763931288034</v>
      </c>
    </row>
    <row r="5532" customFormat="false" ht="14.25" hidden="false" customHeight="false" outlineLevel="0" collapsed="false">
      <c r="A5532" s="0" t="s">
        <v>111</v>
      </c>
      <c r="B5532" s="0" t="s">
        <v>112</v>
      </c>
      <c r="C5532" s="0" t="s">
        <v>84</v>
      </c>
      <c r="D5532" s="0" t="s">
        <v>216</v>
      </c>
      <c r="E5532" s="0" t="n">
        <v>2029</v>
      </c>
      <c r="F5532" s="5" t="n">
        <v>1.629499549811</v>
      </c>
      <c r="G5532" s="11" t="n">
        <v>0.1270318</v>
      </c>
      <c r="H5532" s="5" t="n">
        <v>0.206998260911681</v>
      </c>
      <c r="I5532" s="5" t="n">
        <v>1.42250128889932</v>
      </c>
    </row>
    <row r="5533" customFormat="false" ht="14.25" hidden="false" customHeight="false" outlineLevel="0" collapsed="false">
      <c r="A5533" s="0" t="s">
        <v>111</v>
      </c>
      <c r="B5533" s="0" t="s">
        <v>112</v>
      </c>
      <c r="C5533" s="0" t="s">
        <v>84</v>
      </c>
      <c r="D5533" s="0" t="s">
        <v>216</v>
      </c>
      <c r="E5533" s="0" t="n">
        <v>2030</v>
      </c>
      <c r="F5533" s="5" t="n">
        <v>3.09880373861838</v>
      </c>
      <c r="G5533" s="11" t="n">
        <v>0.136012</v>
      </c>
      <c r="H5533" s="5" t="n">
        <v>0.421474494096963</v>
      </c>
      <c r="I5533" s="5" t="n">
        <v>2.67732924452142</v>
      </c>
    </row>
    <row r="5534" customFormat="false" ht="14.25" hidden="false" customHeight="false" outlineLevel="0" collapsed="false">
      <c r="A5534" s="0" t="s">
        <v>111</v>
      </c>
      <c r="B5534" s="0" t="s">
        <v>112</v>
      </c>
      <c r="C5534" s="0" t="s">
        <v>84</v>
      </c>
      <c r="D5534" s="0" t="s">
        <v>216</v>
      </c>
      <c r="E5534" s="0" t="n">
        <v>2031</v>
      </c>
      <c r="F5534" s="5" t="n">
        <v>3.26776560930429</v>
      </c>
      <c r="G5534" s="11" t="n">
        <v>0.1400202</v>
      </c>
      <c r="H5534" s="5" t="n">
        <v>0.457553194167908</v>
      </c>
      <c r="I5534" s="5" t="n">
        <v>2.81021241513638</v>
      </c>
    </row>
    <row r="5535" customFormat="false" ht="14.25" hidden="false" customHeight="false" outlineLevel="0" collapsed="false">
      <c r="A5535" s="0" t="s">
        <v>111</v>
      </c>
      <c r="B5535" s="0" t="s">
        <v>112</v>
      </c>
      <c r="C5535" s="0" t="s">
        <v>84</v>
      </c>
      <c r="D5535" s="0" t="s">
        <v>216</v>
      </c>
      <c r="E5535" s="0" t="n">
        <v>2032</v>
      </c>
      <c r="F5535" s="5" t="n">
        <v>3.25779704758361</v>
      </c>
      <c r="G5535" s="11" t="n">
        <v>0.1440284</v>
      </c>
      <c r="H5535" s="5" t="n">
        <v>0.469215296288192</v>
      </c>
      <c r="I5535" s="5" t="n">
        <v>2.78858175129542</v>
      </c>
    </row>
    <row r="5536" customFormat="false" ht="14.25" hidden="false" customHeight="false" outlineLevel="0" collapsed="false">
      <c r="A5536" s="0" t="s">
        <v>111</v>
      </c>
      <c r="B5536" s="0" t="s">
        <v>112</v>
      </c>
      <c r="C5536" s="0" t="s">
        <v>84</v>
      </c>
      <c r="D5536" s="0" t="s">
        <v>216</v>
      </c>
      <c r="E5536" s="0" t="n">
        <v>2033</v>
      </c>
      <c r="F5536" s="5" t="n">
        <v>5.19170756354214</v>
      </c>
      <c r="G5536" s="11" t="n">
        <v>0.1480366</v>
      </c>
      <c r="H5536" s="5" t="n">
        <v>0.768562735901062</v>
      </c>
      <c r="I5536" s="5" t="n">
        <v>4.42314482764108</v>
      </c>
    </row>
    <row r="5537" customFormat="false" ht="14.25" hidden="false" customHeight="false" outlineLevel="0" collapsed="false">
      <c r="A5537" s="0" t="s">
        <v>111</v>
      </c>
      <c r="B5537" s="0" t="s">
        <v>112</v>
      </c>
      <c r="C5537" s="0" t="s">
        <v>84</v>
      </c>
      <c r="D5537" s="0" t="s">
        <v>216</v>
      </c>
      <c r="E5537" s="0" t="n">
        <v>2034</v>
      </c>
      <c r="F5537" s="5" t="n">
        <v>5.17685207818683</v>
      </c>
      <c r="G5537" s="11" t="n">
        <v>0.1520448</v>
      </c>
      <c r="H5537" s="5" t="n">
        <v>0.787113438857501</v>
      </c>
      <c r="I5537" s="5" t="n">
        <v>4.38973863932933</v>
      </c>
    </row>
    <row r="5538" customFormat="false" ht="14.25" hidden="false" customHeight="false" outlineLevel="0" collapsed="false">
      <c r="A5538" s="0" t="s">
        <v>111</v>
      </c>
      <c r="B5538" s="0" t="s">
        <v>112</v>
      </c>
      <c r="C5538" s="0" t="s">
        <v>84</v>
      </c>
      <c r="D5538" s="0" t="s">
        <v>216</v>
      </c>
      <c r="E5538" s="0" t="n">
        <v>2035</v>
      </c>
      <c r="F5538" s="5" t="n">
        <v>8.79494257994725</v>
      </c>
      <c r="G5538" s="11" t="n">
        <v>0.156053</v>
      </c>
      <c r="H5538" s="5" t="n">
        <v>1.37247717442851</v>
      </c>
      <c r="I5538" s="5" t="n">
        <v>7.42246540551874</v>
      </c>
    </row>
    <row r="5539" customFormat="false" ht="14.25" hidden="false" customHeight="false" outlineLevel="0" collapsed="false">
      <c r="A5539" s="0" t="s">
        <v>111</v>
      </c>
      <c r="B5539" s="0" t="s">
        <v>112</v>
      </c>
      <c r="C5539" s="0" t="s">
        <v>84</v>
      </c>
      <c r="D5539" s="0" t="s">
        <v>216</v>
      </c>
      <c r="E5539" s="0" t="n">
        <v>2036</v>
      </c>
      <c r="F5539" s="5" t="n">
        <v>10.5022907324494</v>
      </c>
      <c r="G5539" s="11" t="n">
        <v>0.1554448</v>
      </c>
      <c r="H5539" s="5" t="n">
        <v>1.63252648244744</v>
      </c>
      <c r="I5539" s="5" t="n">
        <v>8.86976425000191</v>
      </c>
    </row>
    <row r="5540" customFormat="false" ht="14.25" hidden="false" customHeight="false" outlineLevel="0" collapsed="false">
      <c r="A5540" s="0" t="s">
        <v>111</v>
      </c>
      <c r="B5540" s="0" t="s">
        <v>112</v>
      </c>
      <c r="C5540" s="0" t="s">
        <v>84</v>
      </c>
      <c r="D5540" s="0" t="s">
        <v>216</v>
      </c>
      <c r="E5540" s="0" t="n">
        <v>2037</v>
      </c>
      <c r="F5540" s="5" t="n">
        <v>12.1959846770259</v>
      </c>
      <c r="G5540" s="11" t="n">
        <v>0.1548366</v>
      </c>
      <c r="H5540" s="5" t="n">
        <v>1.88838480104279</v>
      </c>
      <c r="I5540" s="5" t="n">
        <v>10.3075998759831</v>
      </c>
    </row>
    <row r="5541" customFormat="false" ht="14.25" hidden="false" customHeight="false" outlineLevel="0" collapsed="false">
      <c r="A5541" s="0" t="s">
        <v>111</v>
      </c>
      <c r="B5541" s="0" t="s">
        <v>112</v>
      </c>
      <c r="C5541" s="0" t="s">
        <v>84</v>
      </c>
      <c r="D5541" s="0" t="s">
        <v>216</v>
      </c>
      <c r="E5541" s="0" t="n">
        <v>2038</v>
      </c>
      <c r="F5541" s="5" t="n">
        <v>14.0719818488506</v>
      </c>
      <c r="G5541" s="11" t="n">
        <v>0.1542284</v>
      </c>
      <c r="H5541" s="5" t="n">
        <v>2.17029924537727</v>
      </c>
      <c r="I5541" s="5" t="n">
        <v>11.9016826034733</v>
      </c>
    </row>
    <row r="5542" customFormat="false" ht="14.25" hidden="false" customHeight="false" outlineLevel="0" collapsed="false">
      <c r="A5542" s="0" t="s">
        <v>111</v>
      </c>
      <c r="B5542" s="0" t="s">
        <v>112</v>
      </c>
      <c r="C5542" s="0" t="s">
        <v>84</v>
      </c>
      <c r="D5542" s="0" t="s">
        <v>216</v>
      </c>
      <c r="E5542" s="0" t="n">
        <v>2039</v>
      </c>
      <c r="F5542" s="5" t="n">
        <v>16.1510445123494</v>
      </c>
      <c r="G5542" s="11" t="n">
        <v>0.1536202</v>
      </c>
      <c r="H5542" s="5" t="n">
        <v>2.48112668819601</v>
      </c>
      <c r="I5542" s="5" t="n">
        <v>13.6699178241534</v>
      </c>
    </row>
    <row r="5543" customFormat="false" ht="14.25" hidden="false" customHeight="false" outlineLevel="0" collapsed="false">
      <c r="A5543" s="0" t="s">
        <v>111</v>
      </c>
      <c r="B5543" s="0" t="s">
        <v>112</v>
      </c>
      <c r="C5543" s="0" t="s">
        <v>84</v>
      </c>
      <c r="D5543" s="0" t="s">
        <v>216</v>
      </c>
      <c r="E5543" s="0" t="n">
        <v>2040</v>
      </c>
      <c r="F5543" s="5" t="n">
        <v>18.5040412187317</v>
      </c>
      <c r="G5543" s="11" t="n">
        <v>0.153012</v>
      </c>
      <c r="H5543" s="5" t="n">
        <v>2.83134035496058</v>
      </c>
      <c r="I5543" s="5" t="n">
        <v>15.6727008637711</v>
      </c>
    </row>
    <row r="5544" customFormat="false" ht="14.25" hidden="false" customHeight="false" outlineLevel="0" collapsed="false">
      <c r="A5544" s="0" t="s">
        <v>111</v>
      </c>
      <c r="B5544" s="0" t="s">
        <v>112</v>
      </c>
      <c r="C5544" s="0" t="s">
        <v>84</v>
      </c>
      <c r="D5544" s="0" t="s">
        <v>217</v>
      </c>
      <c r="E5544" s="0" t="n">
        <v>2024</v>
      </c>
      <c r="F5544" s="5" t="n">
        <v>0.00763483674063347</v>
      </c>
      <c r="G5544" s="11" t="n">
        <v>0</v>
      </c>
      <c r="H5544" s="5" t="n">
        <v>0</v>
      </c>
      <c r="I5544" s="5" t="n">
        <v>0.00763483674063347</v>
      </c>
    </row>
    <row r="5545" customFormat="false" ht="14.25" hidden="false" customHeight="false" outlineLevel="0" collapsed="false">
      <c r="A5545" s="0" t="s">
        <v>111</v>
      </c>
      <c r="B5545" s="0" t="s">
        <v>112</v>
      </c>
      <c r="C5545" s="0" t="s">
        <v>84</v>
      </c>
      <c r="D5545" s="0" t="s">
        <v>217</v>
      </c>
      <c r="E5545" s="0" t="n">
        <v>2025</v>
      </c>
      <c r="F5545" s="5" t="n">
        <v>0.0149073469877291</v>
      </c>
      <c r="G5545" s="11" t="n">
        <v>0</v>
      </c>
      <c r="H5545" s="5" t="n">
        <v>0</v>
      </c>
      <c r="I5545" s="5" t="n">
        <v>0.0149073469877291</v>
      </c>
    </row>
    <row r="5546" customFormat="false" ht="14.25" hidden="false" customHeight="false" outlineLevel="0" collapsed="false">
      <c r="A5546" s="0" t="s">
        <v>111</v>
      </c>
      <c r="B5546" s="0" t="s">
        <v>112</v>
      </c>
      <c r="C5546" s="0" t="s">
        <v>84</v>
      </c>
      <c r="D5546" s="0" t="s">
        <v>217</v>
      </c>
      <c r="E5546" s="0" t="n">
        <v>2026</v>
      </c>
      <c r="F5546" s="5" t="n">
        <v>0.101939978683701</v>
      </c>
      <c r="G5546" s="11" t="n">
        <v>0</v>
      </c>
      <c r="H5546" s="5" t="n">
        <v>0</v>
      </c>
      <c r="I5546" s="5" t="n">
        <v>0.101939978683701</v>
      </c>
    </row>
    <row r="5547" customFormat="false" ht="14.25" hidden="false" customHeight="false" outlineLevel="0" collapsed="false">
      <c r="A5547" s="0" t="s">
        <v>111</v>
      </c>
      <c r="B5547" s="0" t="s">
        <v>112</v>
      </c>
      <c r="C5547" s="0" t="s">
        <v>84</v>
      </c>
      <c r="D5547" s="0" t="s">
        <v>217</v>
      </c>
      <c r="E5547" s="0" t="n">
        <v>2027</v>
      </c>
      <c r="F5547" s="5" t="n">
        <v>0.338206591469659</v>
      </c>
      <c r="G5547" s="11" t="n">
        <v>0</v>
      </c>
      <c r="H5547" s="5" t="n">
        <v>0</v>
      </c>
      <c r="I5547" s="5" t="n">
        <v>0.338206591469659</v>
      </c>
    </row>
    <row r="5548" customFormat="false" ht="14.25" hidden="false" customHeight="false" outlineLevel="0" collapsed="false">
      <c r="A5548" s="0" t="s">
        <v>111</v>
      </c>
      <c r="B5548" s="0" t="s">
        <v>112</v>
      </c>
      <c r="C5548" s="0" t="s">
        <v>84</v>
      </c>
      <c r="D5548" s="0" t="s">
        <v>217</v>
      </c>
      <c r="E5548" s="0" t="n">
        <v>2028</v>
      </c>
      <c r="F5548" s="5" t="n">
        <v>0.784563989074599</v>
      </c>
      <c r="G5548" s="11" t="n">
        <v>0</v>
      </c>
      <c r="H5548" s="5" t="n">
        <v>0</v>
      </c>
      <c r="I5548" s="5" t="n">
        <v>0.784563989074599</v>
      </c>
    </row>
    <row r="5549" customFormat="false" ht="14.25" hidden="false" customHeight="false" outlineLevel="0" collapsed="false">
      <c r="A5549" s="0" t="s">
        <v>111</v>
      </c>
      <c r="B5549" s="0" t="s">
        <v>112</v>
      </c>
      <c r="C5549" s="0" t="s">
        <v>84</v>
      </c>
      <c r="D5549" s="0" t="s">
        <v>217</v>
      </c>
      <c r="E5549" s="0" t="n">
        <v>2029</v>
      </c>
      <c r="F5549" s="5" t="n">
        <v>1.3848693185554</v>
      </c>
      <c r="G5549" s="11" t="n">
        <v>0</v>
      </c>
      <c r="H5549" s="5" t="n">
        <v>0</v>
      </c>
      <c r="I5549" s="5" t="n">
        <v>1.3848693185554</v>
      </c>
    </row>
    <row r="5550" customFormat="false" ht="14.25" hidden="false" customHeight="false" outlineLevel="0" collapsed="false">
      <c r="A5550" s="0" t="s">
        <v>111</v>
      </c>
      <c r="B5550" s="0" t="s">
        <v>112</v>
      </c>
      <c r="C5550" s="0" t="s">
        <v>84</v>
      </c>
      <c r="D5550" s="0" t="s">
        <v>217</v>
      </c>
      <c r="E5550" s="0" t="n">
        <v>2030</v>
      </c>
      <c r="F5550" s="5" t="n">
        <v>2.11497747523284</v>
      </c>
      <c r="G5550" s="11" t="n">
        <v>0</v>
      </c>
      <c r="H5550" s="5" t="n">
        <v>0</v>
      </c>
      <c r="I5550" s="5" t="n">
        <v>2.11497747523284</v>
      </c>
    </row>
    <row r="5551" customFormat="false" ht="14.25" hidden="false" customHeight="false" outlineLevel="0" collapsed="false">
      <c r="A5551" s="0" t="s">
        <v>111</v>
      </c>
      <c r="B5551" s="0" t="s">
        <v>112</v>
      </c>
      <c r="C5551" s="0" t="s">
        <v>84</v>
      </c>
      <c r="D5551" s="0" t="s">
        <v>217</v>
      </c>
      <c r="E5551" s="0" t="n">
        <v>2031</v>
      </c>
      <c r="F5551" s="5" t="n">
        <v>2.88937965974436</v>
      </c>
      <c r="G5551" s="11" t="n">
        <v>0</v>
      </c>
      <c r="H5551" s="5" t="n">
        <v>0</v>
      </c>
      <c r="I5551" s="5" t="n">
        <v>2.88937965974436</v>
      </c>
    </row>
    <row r="5552" customFormat="false" ht="14.25" hidden="false" customHeight="false" outlineLevel="0" collapsed="false">
      <c r="A5552" s="0" t="s">
        <v>111</v>
      </c>
      <c r="B5552" s="0" t="s">
        <v>112</v>
      </c>
      <c r="C5552" s="0" t="s">
        <v>84</v>
      </c>
      <c r="D5552" s="0" t="s">
        <v>217</v>
      </c>
      <c r="E5552" s="0" t="n">
        <v>2032</v>
      </c>
      <c r="F5552" s="5" t="n">
        <v>3.6950810955798</v>
      </c>
      <c r="G5552" s="11" t="n">
        <v>0</v>
      </c>
      <c r="H5552" s="5" t="n">
        <v>0</v>
      </c>
      <c r="I5552" s="5" t="n">
        <v>3.6950810955798</v>
      </c>
    </row>
    <row r="5553" customFormat="false" ht="14.25" hidden="false" customHeight="false" outlineLevel="0" collapsed="false">
      <c r="A5553" s="0" t="s">
        <v>111</v>
      </c>
      <c r="B5553" s="0" t="s">
        <v>112</v>
      </c>
      <c r="C5553" s="0" t="s">
        <v>84</v>
      </c>
      <c r="D5553" s="0" t="s">
        <v>217</v>
      </c>
      <c r="E5553" s="0" t="n">
        <v>2033</v>
      </c>
      <c r="F5553" s="5" t="n">
        <v>4.51600360620391</v>
      </c>
      <c r="G5553" s="11" t="n">
        <v>0</v>
      </c>
      <c r="H5553" s="5" t="n">
        <v>0</v>
      </c>
      <c r="I5553" s="5" t="n">
        <v>4.51600360620391</v>
      </c>
    </row>
    <row r="5554" customFormat="false" ht="14.25" hidden="false" customHeight="false" outlineLevel="0" collapsed="false">
      <c r="A5554" s="0" t="s">
        <v>111</v>
      </c>
      <c r="B5554" s="0" t="s">
        <v>112</v>
      </c>
      <c r="C5554" s="0" t="s">
        <v>84</v>
      </c>
      <c r="D5554" s="0" t="s">
        <v>217</v>
      </c>
      <c r="E5554" s="0" t="n">
        <v>2034</v>
      </c>
      <c r="F5554" s="5" t="n">
        <v>5.32996193763409</v>
      </c>
      <c r="G5554" s="11" t="n">
        <v>0</v>
      </c>
      <c r="H5554" s="5" t="n">
        <v>0</v>
      </c>
      <c r="I5554" s="5" t="n">
        <v>5.32996193763409</v>
      </c>
    </row>
    <row r="5555" customFormat="false" ht="14.25" hidden="false" customHeight="false" outlineLevel="0" collapsed="false">
      <c r="A5555" s="0" t="s">
        <v>111</v>
      </c>
      <c r="B5555" s="0" t="s">
        <v>112</v>
      </c>
      <c r="C5555" s="0" t="s">
        <v>84</v>
      </c>
      <c r="D5555" s="0" t="s">
        <v>217</v>
      </c>
      <c r="E5555" s="0" t="n">
        <v>2035</v>
      </c>
      <c r="F5555" s="5" t="n">
        <v>6.32920012496889</v>
      </c>
      <c r="G5555" s="11" t="n">
        <v>0</v>
      </c>
      <c r="H5555" s="5" t="n">
        <v>0</v>
      </c>
      <c r="I5555" s="5" t="n">
        <v>6.32920012496889</v>
      </c>
    </row>
    <row r="5556" customFormat="false" ht="14.25" hidden="false" customHeight="false" outlineLevel="0" collapsed="false">
      <c r="A5556" s="0" t="s">
        <v>111</v>
      </c>
      <c r="B5556" s="0" t="s">
        <v>112</v>
      </c>
      <c r="C5556" s="0" t="s">
        <v>84</v>
      </c>
      <c r="D5556" s="0" t="s">
        <v>217</v>
      </c>
      <c r="E5556" s="0" t="n">
        <v>2036</v>
      </c>
      <c r="F5556" s="5" t="n">
        <v>7.3435828379053</v>
      </c>
      <c r="G5556" s="11" t="n">
        <v>0</v>
      </c>
      <c r="H5556" s="5" t="n">
        <v>0</v>
      </c>
      <c r="I5556" s="5" t="n">
        <v>7.3435828379053</v>
      </c>
    </row>
    <row r="5557" customFormat="false" ht="14.25" hidden="false" customHeight="false" outlineLevel="0" collapsed="false">
      <c r="A5557" s="0" t="s">
        <v>111</v>
      </c>
      <c r="B5557" s="0" t="s">
        <v>112</v>
      </c>
      <c r="C5557" s="0" t="s">
        <v>84</v>
      </c>
      <c r="D5557" s="0" t="s">
        <v>217</v>
      </c>
      <c r="E5557" s="0" t="n">
        <v>2037</v>
      </c>
      <c r="F5557" s="5" t="n">
        <v>8.36548128725124</v>
      </c>
      <c r="G5557" s="11" t="n">
        <v>0</v>
      </c>
      <c r="H5557" s="5" t="n">
        <v>0</v>
      </c>
      <c r="I5557" s="5" t="n">
        <v>8.36548128725124</v>
      </c>
    </row>
    <row r="5558" customFormat="false" ht="14.25" hidden="false" customHeight="false" outlineLevel="0" collapsed="false">
      <c r="A5558" s="0" t="s">
        <v>111</v>
      </c>
      <c r="B5558" s="0" t="s">
        <v>112</v>
      </c>
      <c r="C5558" s="0" t="s">
        <v>84</v>
      </c>
      <c r="D5558" s="0" t="s">
        <v>217</v>
      </c>
      <c r="E5558" s="0" t="n">
        <v>2038</v>
      </c>
      <c r="F5558" s="5" t="n">
        <v>9.38959856563237</v>
      </c>
      <c r="G5558" s="11" t="n">
        <v>0</v>
      </c>
      <c r="H5558" s="5" t="n">
        <v>0</v>
      </c>
      <c r="I5558" s="5" t="n">
        <v>9.38959856563237</v>
      </c>
    </row>
    <row r="5559" customFormat="false" ht="14.25" hidden="false" customHeight="false" outlineLevel="0" collapsed="false">
      <c r="A5559" s="0" t="s">
        <v>111</v>
      </c>
      <c r="B5559" s="0" t="s">
        <v>112</v>
      </c>
      <c r="C5559" s="0" t="s">
        <v>84</v>
      </c>
      <c r="D5559" s="0" t="s">
        <v>217</v>
      </c>
      <c r="E5559" s="0" t="n">
        <v>2039</v>
      </c>
      <c r="F5559" s="5" t="n">
        <v>10.4131739711613</v>
      </c>
      <c r="G5559" s="11" t="n">
        <v>0</v>
      </c>
      <c r="H5559" s="5" t="n">
        <v>0</v>
      </c>
      <c r="I5559" s="5" t="n">
        <v>10.4131739711613</v>
      </c>
    </row>
    <row r="5560" customFormat="false" ht="14.25" hidden="false" customHeight="false" outlineLevel="0" collapsed="false">
      <c r="A5560" s="0" t="s">
        <v>111</v>
      </c>
      <c r="B5560" s="0" t="s">
        <v>112</v>
      </c>
      <c r="C5560" s="0" t="s">
        <v>84</v>
      </c>
      <c r="D5560" s="0" t="s">
        <v>217</v>
      </c>
      <c r="E5560" s="0" t="n">
        <v>2040</v>
      </c>
      <c r="F5560" s="5" t="n">
        <v>11.4539692477845</v>
      </c>
      <c r="G5560" s="11" t="n">
        <v>0</v>
      </c>
      <c r="H5560" s="5" t="n">
        <v>0</v>
      </c>
      <c r="I5560" s="5" t="n">
        <v>11.4539692477845</v>
      </c>
    </row>
    <row r="5561" customFormat="false" ht="14.25" hidden="false" customHeight="false" outlineLevel="0" collapsed="false">
      <c r="A5561" s="0" t="s">
        <v>111</v>
      </c>
      <c r="B5561" s="0" t="s">
        <v>112</v>
      </c>
      <c r="C5561" s="0" t="s">
        <v>84</v>
      </c>
      <c r="D5561" s="0" t="s">
        <v>218</v>
      </c>
      <c r="E5561" s="0" t="n">
        <v>2024</v>
      </c>
      <c r="F5561" s="5" t="n">
        <v>5.47758812735745</v>
      </c>
      <c r="G5561" s="11" t="n">
        <v>0</v>
      </c>
      <c r="H5561" s="5" t="n">
        <v>0</v>
      </c>
      <c r="I5561" s="5" t="n">
        <v>5.47758812735745</v>
      </c>
    </row>
    <row r="5562" customFormat="false" ht="14.25" hidden="false" customHeight="false" outlineLevel="0" collapsed="false">
      <c r="A5562" s="0" t="s">
        <v>111</v>
      </c>
      <c r="B5562" s="0" t="s">
        <v>112</v>
      </c>
      <c r="C5562" s="0" t="s">
        <v>84</v>
      </c>
      <c r="D5562" s="0" t="s">
        <v>218</v>
      </c>
      <c r="E5562" s="0" t="n">
        <v>2025</v>
      </c>
      <c r="F5562" s="5" t="n">
        <v>6.33142454552658</v>
      </c>
      <c r="G5562" s="11" t="n">
        <v>0</v>
      </c>
      <c r="H5562" s="5" t="n">
        <v>0</v>
      </c>
      <c r="I5562" s="5" t="n">
        <v>6.33142454552658</v>
      </c>
    </row>
    <row r="5563" customFormat="false" ht="14.25" hidden="false" customHeight="false" outlineLevel="0" collapsed="false">
      <c r="A5563" s="0" t="s">
        <v>111</v>
      </c>
      <c r="B5563" s="0" t="s">
        <v>112</v>
      </c>
      <c r="C5563" s="0" t="s">
        <v>84</v>
      </c>
      <c r="D5563" s="0" t="s">
        <v>218</v>
      </c>
      <c r="E5563" s="0" t="n">
        <v>2026</v>
      </c>
      <c r="F5563" s="5" t="n">
        <v>7.21181083142259</v>
      </c>
      <c r="G5563" s="11" t="n">
        <v>0</v>
      </c>
      <c r="H5563" s="5" t="n">
        <v>0</v>
      </c>
      <c r="I5563" s="5" t="n">
        <v>7.21181083142259</v>
      </c>
    </row>
    <row r="5564" customFormat="false" ht="14.25" hidden="false" customHeight="false" outlineLevel="0" collapsed="false">
      <c r="A5564" s="0" t="s">
        <v>111</v>
      </c>
      <c r="B5564" s="0" t="s">
        <v>112</v>
      </c>
      <c r="C5564" s="0" t="s">
        <v>84</v>
      </c>
      <c r="D5564" s="0" t="s">
        <v>218</v>
      </c>
      <c r="E5564" s="0" t="n">
        <v>2027</v>
      </c>
      <c r="F5564" s="5" t="n">
        <v>8.08292256964449</v>
      </c>
      <c r="G5564" s="11" t="n">
        <v>0</v>
      </c>
      <c r="H5564" s="5" t="n">
        <v>0</v>
      </c>
      <c r="I5564" s="5" t="n">
        <v>8.08292256964449</v>
      </c>
    </row>
    <row r="5565" customFormat="false" ht="14.25" hidden="false" customHeight="false" outlineLevel="0" collapsed="false">
      <c r="A5565" s="0" t="s">
        <v>111</v>
      </c>
      <c r="B5565" s="0" t="s">
        <v>112</v>
      </c>
      <c r="C5565" s="0" t="s">
        <v>84</v>
      </c>
      <c r="D5565" s="0" t="s">
        <v>218</v>
      </c>
      <c r="E5565" s="0" t="n">
        <v>2028</v>
      </c>
      <c r="F5565" s="5" t="n">
        <v>8.95810992295146</v>
      </c>
      <c r="G5565" s="11" t="n">
        <v>0</v>
      </c>
      <c r="H5565" s="5" t="n">
        <v>0</v>
      </c>
      <c r="I5565" s="5" t="n">
        <v>8.95810992295146</v>
      </c>
    </row>
    <row r="5566" customFormat="false" ht="14.25" hidden="false" customHeight="false" outlineLevel="0" collapsed="false">
      <c r="A5566" s="0" t="s">
        <v>111</v>
      </c>
      <c r="B5566" s="0" t="s">
        <v>112</v>
      </c>
      <c r="C5566" s="0" t="s">
        <v>84</v>
      </c>
      <c r="D5566" s="0" t="s">
        <v>218</v>
      </c>
      <c r="E5566" s="0" t="n">
        <v>2029</v>
      </c>
      <c r="F5566" s="5" t="n">
        <v>9.8287027255199</v>
      </c>
      <c r="G5566" s="11" t="n">
        <v>0</v>
      </c>
      <c r="H5566" s="5" t="n">
        <v>0</v>
      </c>
      <c r="I5566" s="5" t="n">
        <v>9.8287027255199</v>
      </c>
    </row>
    <row r="5567" customFormat="false" ht="14.25" hidden="false" customHeight="false" outlineLevel="0" collapsed="false">
      <c r="A5567" s="0" t="s">
        <v>111</v>
      </c>
      <c r="B5567" s="0" t="s">
        <v>112</v>
      </c>
      <c r="C5567" s="0" t="s">
        <v>84</v>
      </c>
      <c r="D5567" s="0" t="s">
        <v>218</v>
      </c>
      <c r="E5567" s="0" t="n">
        <v>2030</v>
      </c>
      <c r="F5567" s="5" t="n">
        <v>10.6924199770096</v>
      </c>
      <c r="G5567" s="11" t="n">
        <v>0</v>
      </c>
      <c r="H5567" s="5" t="n">
        <v>0</v>
      </c>
      <c r="I5567" s="5" t="n">
        <v>10.6924199770096</v>
      </c>
    </row>
    <row r="5568" customFormat="false" ht="14.25" hidden="false" customHeight="false" outlineLevel="0" collapsed="false">
      <c r="A5568" s="0" t="s">
        <v>111</v>
      </c>
      <c r="B5568" s="0" t="s">
        <v>112</v>
      </c>
      <c r="C5568" s="0" t="s">
        <v>84</v>
      </c>
      <c r="D5568" s="0" t="s">
        <v>218</v>
      </c>
      <c r="E5568" s="0" t="n">
        <v>2031</v>
      </c>
      <c r="F5568" s="5" t="n">
        <v>11.5548939266709</v>
      </c>
      <c r="G5568" s="11" t="n">
        <v>0</v>
      </c>
      <c r="H5568" s="5" t="n">
        <v>0</v>
      </c>
      <c r="I5568" s="5" t="n">
        <v>11.5548939266709</v>
      </c>
    </row>
    <row r="5569" customFormat="false" ht="14.25" hidden="false" customHeight="false" outlineLevel="0" collapsed="false">
      <c r="A5569" s="0" t="s">
        <v>111</v>
      </c>
      <c r="B5569" s="0" t="s">
        <v>112</v>
      </c>
      <c r="C5569" s="0" t="s">
        <v>84</v>
      </c>
      <c r="D5569" s="0" t="s">
        <v>218</v>
      </c>
      <c r="E5569" s="0" t="n">
        <v>2032</v>
      </c>
      <c r="F5569" s="5" t="n">
        <v>12.4161268727222</v>
      </c>
      <c r="G5569" s="11" t="n">
        <v>0</v>
      </c>
      <c r="H5569" s="5" t="n">
        <v>0</v>
      </c>
      <c r="I5569" s="5" t="n">
        <v>12.4161268727222</v>
      </c>
    </row>
    <row r="5570" customFormat="false" ht="14.25" hidden="false" customHeight="false" outlineLevel="0" collapsed="false">
      <c r="A5570" s="0" t="s">
        <v>111</v>
      </c>
      <c r="B5570" s="0" t="s">
        <v>112</v>
      </c>
      <c r="C5570" s="0" t="s">
        <v>84</v>
      </c>
      <c r="D5570" s="0" t="s">
        <v>218</v>
      </c>
      <c r="E5570" s="0" t="n">
        <v>2033</v>
      </c>
      <c r="F5570" s="5" t="n">
        <v>13.2761211093354</v>
      </c>
      <c r="G5570" s="11" t="n">
        <v>0</v>
      </c>
      <c r="H5570" s="5" t="n">
        <v>0</v>
      </c>
      <c r="I5570" s="5" t="n">
        <v>13.2761211093354</v>
      </c>
    </row>
    <row r="5571" customFormat="false" ht="14.25" hidden="false" customHeight="false" outlineLevel="0" collapsed="false">
      <c r="A5571" s="0" t="s">
        <v>111</v>
      </c>
      <c r="B5571" s="0" t="s">
        <v>112</v>
      </c>
      <c r="C5571" s="0" t="s">
        <v>84</v>
      </c>
      <c r="D5571" s="0" t="s">
        <v>218</v>
      </c>
      <c r="E5571" s="0" t="n">
        <v>2034</v>
      </c>
      <c r="F5571" s="5" t="n">
        <v>14.1348801234679</v>
      </c>
      <c r="G5571" s="11" t="n">
        <v>0</v>
      </c>
      <c r="H5571" s="5" t="n">
        <v>0</v>
      </c>
      <c r="I5571" s="5" t="n">
        <v>14.1348801234679</v>
      </c>
    </row>
    <row r="5572" customFormat="false" ht="14.25" hidden="false" customHeight="false" outlineLevel="0" collapsed="false">
      <c r="A5572" s="0" t="s">
        <v>111</v>
      </c>
      <c r="B5572" s="0" t="s">
        <v>112</v>
      </c>
      <c r="C5572" s="0" t="s">
        <v>84</v>
      </c>
      <c r="D5572" s="0" t="s">
        <v>218</v>
      </c>
      <c r="E5572" s="0" t="n">
        <v>2035</v>
      </c>
      <c r="F5572" s="5" t="n">
        <v>14.9924057999812</v>
      </c>
      <c r="G5572" s="11" t="n">
        <v>0</v>
      </c>
      <c r="H5572" s="5" t="n">
        <v>0</v>
      </c>
      <c r="I5572" s="5" t="n">
        <v>14.9924057999812</v>
      </c>
    </row>
    <row r="5573" customFormat="false" ht="14.25" hidden="false" customHeight="false" outlineLevel="0" collapsed="false">
      <c r="A5573" s="0" t="s">
        <v>111</v>
      </c>
      <c r="B5573" s="0" t="s">
        <v>112</v>
      </c>
      <c r="C5573" s="0" t="s">
        <v>84</v>
      </c>
      <c r="D5573" s="0" t="s">
        <v>218</v>
      </c>
      <c r="E5573" s="0" t="n">
        <v>2036</v>
      </c>
      <c r="F5573" s="5" t="n">
        <v>15.848701614337</v>
      </c>
      <c r="G5573" s="11" t="n">
        <v>0</v>
      </c>
      <c r="H5573" s="5" t="n">
        <v>0</v>
      </c>
      <c r="I5573" s="5" t="n">
        <v>15.848701614337</v>
      </c>
    </row>
    <row r="5574" customFormat="false" ht="14.25" hidden="false" customHeight="false" outlineLevel="0" collapsed="false">
      <c r="A5574" s="0" t="s">
        <v>111</v>
      </c>
      <c r="B5574" s="0" t="s">
        <v>112</v>
      </c>
      <c r="C5574" s="0" t="s">
        <v>84</v>
      </c>
      <c r="D5574" s="0" t="s">
        <v>218</v>
      </c>
      <c r="E5574" s="0" t="n">
        <v>2037</v>
      </c>
      <c r="F5574" s="5" t="n">
        <v>16.7037694422124</v>
      </c>
      <c r="G5574" s="11" t="n">
        <v>0</v>
      </c>
      <c r="H5574" s="5" t="n">
        <v>0</v>
      </c>
      <c r="I5574" s="5" t="n">
        <v>16.7037694422124</v>
      </c>
    </row>
    <row r="5575" customFormat="false" ht="14.25" hidden="false" customHeight="false" outlineLevel="0" collapsed="false">
      <c r="A5575" s="0" t="s">
        <v>111</v>
      </c>
      <c r="B5575" s="0" t="s">
        <v>112</v>
      </c>
      <c r="C5575" s="0" t="s">
        <v>84</v>
      </c>
      <c r="D5575" s="0" t="s">
        <v>218</v>
      </c>
      <c r="E5575" s="0" t="n">
        <v>2038</v>
      </c>
      <c r="F5575" s="5" t="n">
        <v>17.557612747614</v>
      </c>
      <c r="G5575" s="11" t="n">
        <v>0</v>
      </c>
      <c r="H5575" s="5" t="n">
        <v>0</v>
      </c>
      <c r="I5575" s="5" t="n">
        <v>17.557612747614</v>
      </c>
    </row>
    <row r="5576" customFormat="false" ht="14.25" hidden="false" customHeight="false" outlineLevel="0" collapsed="false">
      <c r="A5576" s="0" t="s">
        <v>111</v>
      </c>
      <c r="B5576" s="0" t="s">
        <v>112</v>
      </c>
      <c r="C5576" s="0" t="s">
        <v>84</v>
      </c>
      <c r="D5576" s="0" t="s">
        <v>218</v>
      </c>
      <c r="E5576" s="0" t="n">
        <v>2039</v>
      </c>
      <c r="F5576" s="5" t="n">
        <v>18.4102337945828</v>
      </c>
      <c r="G5576" s="11" t="n">
        <v>0</v>
      </c>
      <c r="H5576" s="5" t="n">
        <v>0</v>
      </c>
      <c r="I5576" s="5" t="n">
        <v>18.4102337945828</v>
      </c>
    </row>
    <row r="5577" customFormat="false" ht="14.25" hidden="false" customHeight="false" outlineLevel="0" collapsed="false">
      <c r="A5577" s="0" t="s">
        <v>111</v>
      </c>
      <c r="B5577" s="0" t="s">
        <v>112</v>
      </c>
      <c r="C5577" s="0" t="s">
        <v>84</v>
      </c>
      <c r="D5577" s="0" t="s">
        <v>218</v>
      </c>
      <c r="E5577" s="0" t="n">
        <v>2040</v>
      </c>
      <c r="F5577" s="5" t="n">
        <v>19.2616348431675</v>
      </c>
      <c r="G5577" s="11" t="n">
        <v>0</v>
      </c>
      <c r="H5577" s="5" t="n">
        <v>0</v>
      </c>
      <c r="I5577" s="5" t="n">
        <v>19.2616348431675</v>
      </c>
    </row>
    <row r="5578" customFormat="false" ht="14.25" hidden="false" customHeight="false" outlineLevel="0" collapsed="false">
      <c r="A5578" s="0" t="s">
        <v>111</v>
      </c>
      <c r="B5578" s="0" t="s">
        <v>112</v>
      </c>
      <c r="C5578" s="0" t="s">
        <v>84</v>
      </c>
      <c r="D5578" s="0" t="s">
        <v>219</v>
      </c>
      <c r="E5578" s="0" t="n">
        <v>2024</v>
      </c>
      <c r="F5578" s="5" t="n">
        <v>1.44338175832489</v>
      </c>
      <c r="G5578" s="11" t="n">
        <v>0</v>
      </c>
      <c r="H5578" s="5" t="n">
        <v>0</v>
      </c>
      <c r="I5578" s="5" t="n">
        <v>1.44338175832489</v>
      </c>
    </row>
    <row r="5579" customFormat="false" ht="14.25" hidden="false" customHeight="false" outlineLevel="0" collapsed="false">
      <c r="A5579" s="0" t="s">
        <v>111</v>
      </c>
      <c r="B5579" s="0" t="s">
        <v>112</v>
      </c>
      <c r="C5579" s="0" t="s">
        <v>84</v>
      </c>
      <c r="D5579" s="0" t="s">
        <v>219</v>
      </c>
      <c r="E5579" s="0" t="n">
        <v>2025</v>
      </c>
      <c r="F5579" s="5" t="n">
        <v>1.75822488186999</v>
      </c>
      <c r="G5579" s="11" t="n">
        <v>0</v>
      </c>
      <c r="H5579" s="5" t="n">
        <v>0</v>
      </c>
      <c r="I5579" s="5" t="n">
        <v>1.75822488186999</v>
      </c>
    </row>
    <row r="5580" customFormat="false" ht="14.25" hidden="false" customHeight="false" outlineLevel="0" collapsed="false">
      <c r="A5580" s="0" t="s">
        <v>111</v>
      </c>
      <c r="B5580" s="0" t="s">
        <v>112</v>
      </c>
      <c r="C5580" s="0" t="s">
        <v>84</v>
      </c>
      <c r="D5580" s="0" t="s">
        <v>219</v>
      </c>
      <c r="E5580" s="0" t="n">
        <v>2026</v>
      </c>
      <c r="F5580" s="5" t="n">
        <v>2.24769488193614</v>
      </c>
      <c r="G5580" s="11" t="n">
        <v>0</v>
      </c>
      <c r="H5580" s="5" t="n">
        <v>0</v>
      </c>
      <c r="I5580" s="5" t="n">
        <v>2.24769488193614</v>
      </c>
    </row>
    <row r="5581" customFormat="false" ht="14.25" hidden="false" customHeight="false" outlineLevel="0" collapsed="false">
      <c r="A5581" s="0" t="s">
        <v>111</v>
      </c>
      <c r="B5581" s="0" t="s">
        <v>112</v>
      </c>
      <c r="C5581" s="0" t="s">
        <v>84</v>
      </c>
      <c r="D5581" s="0" t="s">
        <v>219</v>
      </c>
      <c r="E5581" s="0" t="n">
        <v>2027</v>
      </c>
      <c r="F5581" s="5" t="n">
        <v>2.72528068030312</v>
      </c>
      <c r="G5581" s="11" t="n">
        <v>0</v>
      </c>
      <c r="H5581" s="5" t="n">
        <v>0</v>
      </c>
      <c r="I5581" s="5" t="n">
        <v>2.72528068030312</v>
      </c>
    </row>
    <row r="5582" customFormat="false" ht="14.25" hidden="false" customHeight="false" outlineLevel="0" collapsed="false">
      <c r="A5582" s="0" t="s">
        <v>111</v>
      </c>
      <c r="B5582" s="0" t="s">
        <v>112</v>
      </c>
      <c r="C5582" s="0" t="s">
        <v>84</v>
      </c>
      <c r="D5582" s="0" t="s">
        <v>219</v>
      </c>
      <c r="E5582" s="0" t="n">
        <v>2028</v>
      </c>
      <c r="F5582" s="5" t="n">
        <v>3.35182393187863</v>
      </c>
      <c r="G5582" s="11" t="n">
        <v>0</v>
      </c>
      <c r="H5582" s="5" t="n">
        <v>0</v>
      </c>
      <c r="I5582" s="5" t="n">
        <v>3.35182393187863</v>
      </c>
    </row>
    <row r="5583" customFormat="false" ht="14.25" hidden="false" customHeight="false" outlineLevel="0" collapsed="false">
      <c r="A5583" s="0" t="s">
        <v>111</v>
      </c>
      <c r="B5583" s="0" t="s">
        <v>112</v>
      </c>
      <c r="C5583" s="0" t="s">
        <v>84</v>
      </c>
      <c r="D5583" s="0" t="s">
        <v>219</v>
      </c>
      <c r="E5583" s="0" t="n">
        <v>2029</v>
      </c>
      <c r="F5583" s="5" t="n">
        <v>3.97704365769702</v>
      </c>
      <c r="G5583" s="11" t="n">
        <v>0</v>
      </c>
      <c r="H5583" s="5" t="n">
        <v>0</v>
      </c>
      <c r="I5583" s="5" t="n">
        <v>3.97704365769702</v>
      </c>
    </row>
    <row r="5584" customFormat="false" ht="14.25" hidden="false" customHeight="false" outlineLevel="0" collapsed="false">
      <c r="A5584" s="0" t="s">
        <v>111</v>
      </c>
      <c r="B5584" s="0" t="s">
        <v>112</v>
      </c>
      <c r="C5584" s="0" t="s">
        <v>84</v>
      </c>
      <c r="D5584" s="0" t="s">
        <v>219</v>
      </c>
      <c r="E5584" s="0" t="n">
        <v>2030</v>
      </c>
      <c r="F5584" s="5" t="n">
        <v>4.74105356550271</v>
      </c>
      <c r="G5584" s="11" t="n">
        <v>0</v>
      </c>
      <c r="H5584" s="5" t="n">
        <v>0</v>
      </c>
      <c r="I5584" s="5" t="n">
        <v>4.74105356550271</v>
      </c>
    </row>
    <row r="5585" customFormat="false" ht="14.25" hidden="false" customHeight="false" outlineLevel="0" collapsed="false">
      <c r="A5585" s="0" t="s">
        <v>111</v>
      </c>
      <c r="B5585" s="0" t="s">
        <v>112</v>
      </c>
      <c r="C5585" s="0" t="s">
        <v>84</v>
      </c>
      <c r="D5585" s="0" t="s">
        <v>219</v>
      </c>
      <c r="E5585" s="0" t="n">
        <v>2031</v>
      </c>
      <c r="F5585" s="5" t="n">
        <v>5.47009675047686</v>
      </c>
      <c r="G5585" s="11" t="n">
        <v>0</v>
      </c>
      <c r="H5585" s="5" t="n">
        <v>0</v>
      </c>
      <c r="I5585" s="5" t="n">
        <v>5.47009675047686</v>
      </c>
    </row>
    <row r="5586" customFormat="false" ht="14.25" hidden="false" customHeight="false" outlineLevel="0" collapsed="false">
      <c r="A5586" s="0" t="s">
        <v>111</v>
      </c>
      <c r="B5586" s="0" t="s">
        <v>112</v>
      </c>
      <c r="C5586" s="0" t="s">
        <v>84</v>
      </c>
      <c r="D5586" s="0" t="s">
        <v>219</v>
      </c>
      <c r="E5586" s="0" t="n">
        <v>2032</v>
      </c>
      <c r="F5586" s="5" t="n">
        <v>6.3200903789731</v>
      </c>
      <c r="G5586" s="11" t="n">
        <v>0</v>
      </c>
      <c r="H5586" s="5" t="n">
        <v>0</v>
      </c>
      <c r="I5586" s="5" t="n">
        <v>6.3200903789731</v>
      </c>
    </row>
    <row r="5587" customFormat="false" ht="14.25" hidden="false" customHeight="false" outlineLevel="0" collapsed="false">
      <c r="A5587" s="0" t="s">
        <v>111</v>
      </c>
      <c r="B5587" s="0" t="s">
        <v>112</v>
      </c>
      <c r="C5587" s="0" t="s">
        <v>84</v>
      </c>
      <c r="D5587" s="0" t="s">
        <v>219</v>
      </c>
      <c r="E5587" s="0" t="n">
        <v>2033</v>
      </c>
      <c r="F5587" s="5" t="n">
        <v>7.2898385993949</v>
      </c>
      <c r="G5587" s="11" t="n">
        <v>0</v>
      </c>
      <c r="H5587" s="5" t="n">
        <v>0</v>
      </c>
      <c r="I5587" s="5" t="n">
        <v>7.2898385993949</v>
      </c>
    </row>
    <row r="5588" customFormat="false" ht="14.25" hidden="false" customHeight="false" outlineLevel="0" collapsed="false">
      <c r="A5588" s="0" t="s">
        <v>111</v>
      </c>
      <c r="B5588" s="0" t="s">
        <v>112</v>
      </c>
      <c r="C5588" s="0" t="s">
        <v>84</v>
      </c>
      <c r="D5588" s="0" t="s">
        <v>219</v>
      </c>
      <c r="E5588" s="0" t="n">
        <v>2034</v>
      </c>
      <c r="F5588" s="5" t="n">
        <v>8.23224108946995</v>
      </c>
      <c r="G5588" s="11" t="n">
        <v>0</v>
      </c>
      <c r="H5588" s="5" t="n">
        <v>0</v>
      </c>
      <c r="I5588" s="5" t="n">
        <v>8.23224108946995</v>
      </c>
    </row>
    <row r="5589" customFormat="false" ht="14.25" hidden="false" customHeight="false" outlineLevel="0" collapsed="false">
      <c r="A5589" s="0" t="s">
        <v>111</v>
      </c>
      <c r="B5589" s="0" t="s">
        <v>112</v>
      </c>
      <c r="C5589" s="0" t="s">
        <v>84</v>
      </c>
      <c r="D5589" s="0" t="s">
        <v>219</v>
      </c>
      <c r="E5589" s="0" t="n">
        <v>2035</v>
      </c>
      <c r="F5589" s="5" t="n">
        <v>9.15493600600301</v>
      </c>
      <c r="G5589" s="11" t="n">
        <v>0</v>
      </c>
      <c r="H5589" s="5" t="n">
        <v>0</v>
      </c>
      <c r="I5589" s="5" t="n">
        <v>9.15493600600301</v>
      </c>
    </row>
    <row r="5590" customFormat="false" ht="14.25" hidden="false" customHeight="false" outlineLevel="0" collapsed="false">
      <c r="A5590" s="0" t="s">
        <v>111</v>
      </c>
      <c r="B5590" s="0" t="s">
        <v>112</v>
      </c>
      <c r="C5590" s="0" t="s">
        <v>84</v>
      </c>
      <c r="D5590" s="0" t="s">
        <v>219</v>
      </c>
      <c r="E5590" s="0" t="n">
        <v>2036</v>
      </c>
      <c r="F5590" s="5" t="n">
        <v>10.0613296181284</v>
      </c>
      <c r="G5590" s="11" t="n">
        <v>0</v>
      </c>
      <c r="H5590" s="5" t="n">
        <v>0</v>
      </c>
      <c r="I5590" s="5" t="n">
        <v>10.0613296181284</v>
      </c>
    </row>
    <row r="5591" customFormat="false" ht="14.25" hidden="false" customHeight="false" outlineLevel="0" collapsed="false">
      <c r="A5591" s="0" t="s">
        <v>111</v>
      </c>
      <c r="B5591" s="0" t="s">
        <v>112</v>
      </c>
      <c r="C5591" s="0" t="s">
        <v>84</v>
      </c>
      <c r="D5591" s="0" t="s">
        <v>219</v>
      </c>
      <c r="E5591" s="0" t="n">
        <v>2037</v>
      </c>
      <c r="F5591" s="5" t="n">
        <v>10.7992391593986</v>
      </c>
      <c r="G5591" s="11" t="n">
        <v>0</v>
      </c>
      <c r="H5591" s="5" t="n">
        <v>0</v>
      </c>
      <c r="I5591" s="5" t="n">
        <v>10.7992391593986</v>
      </c>
    </row>
    <row r="5592" customFormat="false" ht="14.25" hidden="false" customHeight="false" outlineLevel="0" collapsed="false">
      <c r="A5592" s="0" t="s">
        <v>111</v>
      </c>
      <c r="B5592" s="0" t="s">
        <v>112</v>
      </c>
      <c r="C5592" s="0" t="s">
        <v>84</v>
      </c>
      <c r="D5592" s="0" t="s">
        <v>219</v>
      </c>
      <c r="E5592" s="0" t="n">
        <v>2038</v>
      </c>
      <c r="F5592" s="5" t="n">
        <v>11.5078936034189</v>
      </c>
      <c r="G5592" s="11" t="n">
        <v>0</v>
      </c>
      <c r="H5592" s="5" t="n">
        <v>0</v>
      </c>
      <c r="I5592" s="5" t="n">
        <v>11.5078936034189</v>
      </c>
    </row>
    <row r="5593" customFormat="false" ht="14.25" hidden="false" customHeight="false" outlineLevel="0" collapsed="false">
      <c r="A5593" s="0" t="s">
        <v>111</v>
      </c>
      <c r="B5593" s="0" t="s">
        <v>112</v>
      </c>
      <c r="C5593" s="0" t="s">
        <v>84</v>
      </c>
      <c r="D5593" s="0" t="s">
        <v>219</v>
      </c>
      <c r="E5593" s="0" t="n">
        <v>2039</v>
      </c>
      <c r="F5593" s="5" t="n">
        <v>12.0324265898506</v>
      </c>
      <c r="G5593" s="11" t="n">
        <v>0</v>
      </c>
      <c r="H5593" s="5" t="n">
        <v>0</v>
      </c>
      <c r="I5593" s="5" t="n">
        <v>12.0324265898506</v>
      </c>
    </row>
    <row r="5594" customFormat="false" ht="14.25" hidden="false" customHeight="false" outlineLevel="0" collapsed="false">
      <c r="A5594" s="0" t="s">
        <v>111</v>
      </c>
      <c r="B5594" s="0" t="s">
        <v>112</v>
      </c>
      <c r="C5594" s="0" t="s">
        <v>84</v>
      </c>
      <c r="D5594" s="0" t="s">
        <v>219</v>
      </c>
      <c r="E5594" s="0" t="n">
        <v>2040</v>
      </c>
      <c r="F5594" s="5" t="n">
        <v>12.5123578765416</v>
      </c>
      <c r="G5594" s="11" t="n">
        <v>0</v>
      </c>
      <c r="H5594" s="5" t="n">
        <v>0</v>
      </c>
      <c r="I5594" s="5" t="n">
        <v>12.5123578765416</v>
      </c>
    </row>
    <row r="5595" customFormat="false" ht="14.25" hidden="false" customHeight="false" outlineLevel="0" collapsed="false">
      <c r="A5595" s="0" t="s">
        <v>113</v>
      </c>
      <c r="B5595" s="0" t="s">
        <v>114</v>
      </c>
      <c r="C5595" s="0" t="s">
        <v>65</v>
      </c>
      <c r="D5595" s="0" t="s">
        <v>220</v>
      </c>
      <c r="E5595" s="0" t="n">
        <v>2025</v>
      </c>
      <c r="F5595" s="5" t="n">
        <v>3.57355000007197E-005</v>
      </c>
      <c r="G5595" s="11" t="n">
        <v>0.016418</v>
      </c>
      <c r="H5595" s="5" t="n">
        <v>5.86705439011817E-007</v>
      </c>
      <c r="I5595" s="5" t="n">
        <v>3.51487945617079E-005</v>
      </c>
    </row>
    <row r="5596" customFormat="false" ht="14.25" hidden="false" customHeight="false" outlineLevel="0" collapsed="false">
      <c r="A5596" s="0" t="s">
        <v>113</v>
      </c>
      <c r="B5596" s="0" t="s">
        <v>114</v>
      </c>
      <c r="C5596" s="0" t="s">
        <v>65</v>
      </c>
      <c r="D5596" s="0" t="s">
        <v>220</v>
      </c>
      <c r="E5596" s="0" t="n">
        <v>2026</v>
      </c>
      <c r="F5596" s="5" t="n">
        <v>7.86967999975851E-005</v>
      </c>
      <c r="G5596" s="11" t="n">
        <v>0.0194014</v>
      </c>
      <c r="H5596" s="5" t="n">
        <v>1.52682809547315E-006</v>
      </c>
      <c r="I5596" s="5" t="n">
        <v>7.71699719021119E-005</v>
      </c>
    </row>
    <row r="5597" customFormat="false" ht="14.25" hidden="false" customHeight="false" outlineLevel="0" collapsed="false">
      <c r="A5597" s="0" t="s">
        <v>113</v>
      </c>
      <c r="B5597" s="0" t="s">
        <v>114</v>
      </c>
      <c r="C5597" s="0" t="s">
        <v>65</v>
      </c>
      <c r="D5597" s="0" t="s">
        <v>220</v>
      </c>
      <c r="E5597" s="0" t="n">
        <v>2027</v>
      </c>
      <c r="F5597" s="5" t="n">
        <v>-0.000123542100002721</v>
      </c>
      <c r="G5597" s="11" t="n">
        <v>0.0223848</v>
      </c>
      <c r="H5597" s="5" t="n">
        <v>-2.76546520014092E-006</v>
      </c>
      <c r="I5597" s="5" t="n">
        <v>-0.000120776634802581</v>
      </c>
    </row>
    <row r="5598" customFormat="false" ht="14.25" hidden="false" customHeight="false" outlineLevel="0" collapsed="false">
      <c r="A5598" s="0" t="s">
        <v>113</v>
      </c>
      <c r="B5598" s="0" t="s">
        <v>114</v>
      </c>
      <c r="C5598" s="0" t="s">
        <v>65</v>
      </c>
      <c r="D5598" s="0" t="s">
        <v>220</v>
      </c>
      <c r="E5598" s="0" t="n">
        <v>2028</v>
      </c>
      <c r="F5598" s="5" t="n">
        <v>0.000173380899995074</v>
      </c>
      <c r="G5598" s="11" t="n">
        <v>0.0253682</v>
      </c>
      <c r="H5598" s="5" t="n">
        <v>4.39836134725504E-006</v>
      </c>
      <c r="I5598" s="5" t="n">
        <v>0.000168982538647819</v>
      </c>
    </row>
    <row r="5599" customFormat="false" ht="14.25" hidden="false" customHeight="false" outlineLevel="0" collapsed="false">
      <c r="A5599" s="0" t="s">
        <v>113</v>
      </c>
      <c r="B5599" s="0" t="s">
        <v>114</v>
      </c>
      <c r="C5599" s="0" t="s">
        <v>65</v>
      </c>
      <c r="D5599" s="0" t="s">
        <v>220</v>
      </c>
      <c r="E5599" s="0" t="n">
        <v>2029</v>
      </c>
      <c r="F5599" s="5" t="n">
        <v>0.000203489500021324</v>
      </c>
      <c r="G5599" s="11" t="n">
        <v>0.0283516</v>
      </c>
      <c r="H5599" s="5" t="n">
        <v>5.76925290880456E-006</v>
      </c>
      <c r="I5599" s="5" t="n">
        <v>0.000197720247112519</v>
      </c>
    </row>
    <row r="5600" customFormat="false" ht="14.25" hidden="false" customHeight="false" outlineLevel="0" collapsed="false">
      <c r="A5600" s="0" t="s">
        <v>113</v>
      </c>
      <c r="B5600" s="0" t="s">
        <v>114</v>
      </c>
      <c r="C5600" s="0" t="s">
        <v>65</v>
      </c>
      <c r="D5600" s="0" t="s">
        <v>220</v>
      </c>
      <c r="E5600" s="0" t="n">
        <v>2030</v>
      </c>
      <c r="F5600" s="5" t="n">
        <v>-0.000235162900026004</v>
      </c>
      <c r="G5600" s="11" t="n">
        <v>0.031335</v>
      </c>
      <c r="H5600" s="5" t="n">
        <v>-7.36882947231484E-006</v>
      </c>
      <c r="I5600" s="5" t="n">
        <v>-0.000227794070553689</v>
      </c>
    </row>
    <row r="5601" customFormat="false" ht="14.25" hidden="false" customHeight="false" outlineLevel="0" collapsed="false">
      <c r="A5601" s="0" t="s">
        <v>113</v>
      </c>
      <c r="B5601" s="0" t="s">
        <v>114</v>
      </c>
      <c r="C5601" s="0" t="s">
        <v>65</v>
      </c>
      <c r="D5601" s="0" t="s">
        <v>220</v>
      </c>
      <c r="E5601" s="0" t="n">
        <v>2031</v>
      </c>
      <c r="F5601" s="5" t="n">
        <v>-0.000532183000005274</v>
      </c>
      <c r="G5601" s="11" t="n">
        <v>0.0341494</v>
      </c>
      <c r="H5601" s="5" t="n">
        <v>-1.81737301403801E-005</v>
      </c>
      <c r="I5601" s="5" t="n">
        <v>-0.000514009269864893</v>
      </c>
    </row>
    <row r="5602" customFormat="false" ht="14.25" hidden="false" customHeight="false" outlineLevel="0" collapsed="false">
      <c r="A5602" s="0" t="s">
        <v>113</v>
      </c>
      <c r="B5602" s="0" t="s">
        <v>114</v>
      </c>
      <c r="C5602" s="0" t="s">
        <v>65</v>
      </c>
      <c r="D5602" s="0" t="s">
        <v>220</v>
      </c>
      <c r="E5602" s="0" t="n">
        <v>2032</v>
      </c>
      <c r="F5602" s="5" t="n">
        <v>0.000583273799968216</v>
      </c>
      <c r="G5602" s="11" t="n">
        <v>0.0369638</v>
      </c>
      <c r="H5602" s="5" t="n">
        <v>2.15600160872651E-005</v>
      </c>
      <c r="I5602" s="5" t="n">
        <v>0.000561713783880951</v>
      </c>
    </row>
    <row r="5603" customFormat="false" ht="14.25" hidden="false" customHeight="false" outlineLevel="0" collapsed="false">
      <c r="A5603" s="0" t="s">
        <v>113</v>
      </c>
      <c r="B5603" s="0" t="s">
        <v>114</v>
      </c>
      <c r="C5603" s="0" t="s">
        <v>65</v>
      </c>
      <c r="D5603" s="0" t="s">
        <v>220</v>
      </c>
      <c r="E5603" s="0" t="n">
        <v>2033</v>
      </c>
      <c r="F5603" s="5" t="n">
        <v>4.65630290877069E-014</v>
      </c>
      <c r="G5603" s="11" t="n">
        <v>0.0397782</v>
      </c>
      <c r="H5603" s="5" t="n">
        <v>1.85219348365662E-015</v>
      </c>
      <c r="I5603" s="5" t="n">
        <v>4.47108356040503E-014</v>
      </c>
    </row>
    <row r="5604" customFormat="false" ht="14.25" hidden="false" customHeight="false" outlineLevel="0" collapsed="false">
      <c r="A5604" s="0" t="s">
        <v>113</v>
      </c>
      <c r="B5604" s="0" t="s">
        <v>114</v>
      </c>
      <c r="C5604" s="0" t="s">
        <v>65</v>
      </c>
      <c r="D5604" s="0" t="s">
        <v>220</v>
      </c>
      <c r="E5604" s="0" t="n">
        <v>2034</v>
      </c>
      <c r="F5604" s="5" t="n">
        <v>-5.01890251336212E-014</v>
      </c>
      <c r="G5604" s="11" t="n">
        <v>0.0425926</v>
      </c>
      <c r="H5604" s="5" t="n">
        <v>-2.13768107190628E-015</v>
      </c>
      <c r="I5604" s="5" t="n">
        <v>-4.80513440617149E-014</v>
      </c>
    </row>
    <row r="5605" customFormat="false" ht="14.25" hidden="false" customHeight="false" outlineLevel="0" collapsed="false">
      <c r="A5605" s="0" t="s">
        <v>113</v>
      </c>
      <c r="B5605" s="0" t="s">
        <v>114</v>
      </c>
      <c r="C5605" s="0" t="s">
        <v>65</v>
      </c>
      <c r="D5605" s="0" t="s">
        <v>220</v>
      </c>
      <c r="E5605" s="0" t="n">
        <v>2035</v>
      </c>
      <c r="F5605" s="5" t="n">
        <v>0</v>
      </c>
      <c r="G5605" s="11" t="n">
        <v>0.045407</v>
      </c>
      <c r="H5605" s="5" t="n">
        <v>0</v>
      </c>
      <c r="I5605" s="5" t="n">
        <v>0</v>
      </c>
    </row>
    <row r="5606" customFormat="false" ht="14.25" hidden="false" customHeight="false" outlineLevel="0" collapsed="false">
      <c r="A5606" s="0" t="s">
        <v>113</v>
      </c>
      <c r="B5606" s="0" t="s">
        <v>114</v>
      </c>
      <c r="C5606" s="0" t="s">
        <v>65</v>
      </c>
      <c r="D5606" s="0" t="s">
        <v>220</v>
      </c>
      <c r="E5606" s="0" t="n">
        <v>2036</v>
      </c>
      <c r="F5606" s="5" t="n">
        <v>-5.69493655355141E-014</v>
      </c>
      <c r="G5606" s="11" t="n">
        <v>0.0478248</v>
      </c>
      <c r="H5606" s="5" t="n">
        <v>-2.72359201686285E-015</v>
      </c>
      <c r="I5606" s="5" t="n">
        <v>-5.42257735186512E-014</v>
      </c>
    </row>
    <row r="5607" customFormat="false" ht="14.25" hidden="false" customHeight="false" outlineLevel="0" collapsed="false">
      <c r="A5607" s="0" t="s">
        <v>113</v>
      </c>
      <c r="B5607" s="0" t="s">
        <v>114</v>
      </c>
      <c r="C5607" s="0" t="s">
        <v>65</v>
      </c>
      <c r="D5607" s="0" t="s">
        <v>220</v>
      </c>
      <c r="E5607" s="0" t="n">
        <v>2037</v>
      </c>
      <c r="F5607" s="5" t="n">
        <v>0</v>
      </c>
      <c r="G5607" s="11" t="n">
        <v>0.0502426</v>
      </c>
      <c r="H5607" s="5" t="n">
        <v>0</v>
      </c>
      <c r="I5607" s="5" t="n">
        <v>0</v>
      </c>
    </row>
    <row r="5608" customFormat="false" ht="14.25" hidden="false" customHeight="false" outlineLevel="0" collapsed="false">
      <c r="A5608" s="0" t="s">
        <v>113</v>
      </c>
      <c r="B5608" s="0" t="s">
        <v>114</v>
      </c>
      <c r="C5608" s="0" t="s">
        <v>65</v>
      </c>
      <c r="D5608" s="0" t="s">
        <v>220</v>
      </c>
      <c r="E5608" s="0" t="n">
        <v>2038</v>
      </c>
      <c r="F5608" s="5" t="n">
        <v>0</v>
      </c>
      <c r="G5608" s="11" t="n">
        <v>0.0526604</v>
      </c>
      <c r="H5608" s="5" t="n">
        <v>0</v>
      </c>
      <c r="I5608" s="5" t="n">
        <v>0</v>
      </c>
    </row>
    <row r="5609" customFormat="false" ht="14.25" hidden="false" customHeight="false" outlineLevel="0" collapsed="false">
      <c r="A5609" s="0" t="s">
        <v>113</v>
      </c>
      <c r="B5609" s="0" t="s">
        <v>114</v>
      </c>
      <c r="C5609" s="0" t="s">
        <v>65</v>
      </c>
      <c r="D5609" s="0" t="s">
        <v>220</v>
      </c>
      <c r="E5609" s="0" t="n">
        <v>2039</v>
      </c>
      <c r="F5609" s="5" t="n">
        <v>0</v>
      </c>
      <c r="G5609" s="11" t="n">
        <v>0.0550782</v>
      </c>
      <c r="H5609" s="5" t="n">
        <v>0</v>
      </c>
      <c r="I5609" s="5" t="n">
        <v>0</v>
      </c>
    </row>
    <row r="5610" customFormat="false" ht="14.25" hidden="false" customHeight="false" outlineLevel="0" collapsed="false">
      <c r="A5610" s="0" t="s">
        <v>113</v>
      </c>
      <c r="B5610" s="0" t="s">
        <v>114</v>
      </c>
      <c r="C5610" s="0" t="s">
        <v>65</v>
      </c>
      <c r="D5610" s="0" t="s">
        <v>220</v>
      </c>
      <c r="E5610" s="0" t="n">
        <v>2040</v>
      </c>
      <c r="F5610" s="5" t="n">
        <v>6.77860274213654E-014</v>
      </c>
      <c r="G5610" s="11" t="n">
        <v>0.057496</v>
      </c>
      <c r="H5610" s="5" t="n">
        <v>3.89742543261882E-015</v>
      </c>
      <c r="I5610" s="5" t="n">
        <v>6.38886019887466E-014</v>
      </c>
    </row>
    <row r="5611" customFormat="false" ht="14.25" hidden="false" customHeight="false" outlineLevel="0" collapsed="false">
      <c r="A5611" s="0" t="s">
        <v>113</v>
      </c>
      <c r="B5611" s="0" t="s">
        <v>114</v>
      </c>
      <c r="C5611" s="0" t="s">
        <v>65</v>
      </c>
      <c r="D5611" s="0" t="s">
        <v>204</v>
      </c>
      <c r="E5611" s="0" t="n">
        <v>2024</v>
      </c>
      <c r="F5611" s="5" t="n">
        <v>527.726543344769</v>
      </c>
      <c r="G5611" s="11" t="n">
        <v>0.02</v>
      </c>
      <c r="H5611" s="5" t="n">
        <v>10.5545308668954</v>
      </c>
      <c r="I5611" s="5" t="n">
        <v>517.172012477873</v>
      </c>
    </row>
    <row r="5612" customFormat="false" ht="14.25" hidden="false" customHeight="false" outlineLevel="0" collapsed="false">
      <c r="A5612" s="0" t="s">
        <v>113</v>
      </c>
      <c r="B5612" s="0" t="s">
        <v>114</v>
      </c>
      <c r="C5612" s="0" t="s">
        <v>65</v>
      </c>
      <c r="D5612" s="0" t="s">
        <v>204</v>
      </c>
      <c r="E5612" s="0" t="n">
        <v>2024</v>
      </c>
      <c r="F5612" s="5" t="n">
        <v>20.7598970238892</v>
      </c>
      <c r="G5612" s="11" t="n">
        <v>0.02</v>
      </c>
      <c r="H5612" s="5" t="n">
        <v>0.415197940477783</v>
      </c>
      <c r="I5612" s="5" t="n">
        <v>20.3446990834114</v>
      </c>
    </row>
    <row r="5613" customFormat="false" ht="14.25" hidden="false" customHeight="false" outlineLevel="0" collapsed="false">
      <c r="A5613" s="0" t="s">
        <v>113</v>
      </c>
      <c r="B5613" s="0" t="s">
        <v>114</v>
      </c>
      <c r="C5613" s="0" t="s">
        <v>65</v>
      </c>
      <c r="D5613" s="0" t="s">
        <v>204</v>
      </c>
      <c r="E5613" s="0" t="n">
        <v>2024</v>
      </c>
      <c r="F5613" s="5" t="n">
        <v>987.00123697961</v>
      </c>
      <c r="G5613" s="11" t="n">
        <v>0.02</v>
      </c>
      <c r="H5613" s="5" t="n">
        <v>19.7400247395922</v>
      </c>
      <c r="I5613" s="5" t="n">
        <v>967.261212240018</v>
      </c>
    </row>
    <row r="5614" customFormat="false" ht="14.25" hidden="false" customHeight="false" outlineLevel="0" collapsed="false">
      <c r="A5614" s="0" t="s">
        <v>113</v>
      </c>
      <c r="B5614" s="0" t="s">
        <v>114</v>
      </c>
      <c r="C5614" s="0" t="s">
        <v>65</v>
      </c>
      <c r="D5614" s="0" t="s">
        <v>204</v>
      </c>
      <c r="E5614" s="0" t="n">
        <v>2025</v>
      </c>
      <c r="F5614" s="5" t="n">
        <v>0.000580146322210483</v>
      </c>
      <c r="G5614" s="11" t="n">
        <v>0.02</v>
      </c>
      <c r="H5614" s="5" t="n">
        <v>1.16029264442097E-005</v>
      </c>
      <c r="I5614" s="5" t="n">
        <v>0.000568543395766273</v>
      </c>
    </row>
    <row r="5615" customFormat="false" ht="14.25" hidden="false" customHeight="false" outlineLevel="0" collapsed="false">
      <c r="A5615" s="0" t="s">
        <v>113</v>
      </c>
      <c r="B5615" s="0" t="s">
        <v>114</v>
      </c>
      <c r="C5615" s="0" t="s">
        <v>65</v>
      </c>
      <c r="D5615" s="0" t="s">
        <v>204</v>
      </c>
      <c r="E5615" s="0" t="n">
        <v>2025</v>
      </c>
      <c r="F5615" s="5" t="n">
        <v>2.40456720004843E-005</v>
      </c>
      <c r="G5615" s="11" t="n">
        <v>0.02</v>
      </c>
      <c r="H5615" s="5" t="n">
        <v>4.80913440009686E-007</v>
      </c>
      <c r="I5615" s="5" t="n">
        <v>2.35647585604746E-005</v>
      </c>
    </row>
    <row r="5616" customFormat="false" ht="14.25" hidden="false" customHeight="false" outlineLevel="0" collapsed="false">
      <c r="A5616" s="0" t="s">
        <v>113</v>
      </c>
      <c r="B5616" s="0" t="s">
        <v>114</v>
      </c>
      <c r="C5616" s="0" t="s">
        <v>65</v>
      </c>
      <c r="D5616" s="0" t="s">
        <v>204</v>
      </c>
      <c r="E5616" s="0" t="n">
        <v>2025</v>
      </c>
      <c r="F5616" s="5" t="n">
        <v>0.00109310748135245</v>
      </c>
      <c r="G5616" s="11" t="n">
        <v>0.02</v>
      </c>
      <c r="H5616" s="5" t="n">
        <v>2.1862149627049E-005</v>
      </c>
      <c r="I5616" s="5" t="n">
        <v>0.0010712453317254</v>
      </c>
    </row>
    <row r="5617" customFormat="false" ht="14.25" hidden="false" customHeight="false" outlineLevel="0" collapsed="false">
      <c r="A5617" s="0" t="s">
        <v>113</v>
      </c>
      <c r="B5617" s="0" t="s">
        <v>114</v>
      </c>
      <c r="C5617" s="0" t="s">
        <v>65</v>
      </c>
      <c r="D5617" s="0" t="s">
        <v>204</v>
      </c>
      <c r="E5617" s="0" t="n">
        <v>2026</v>
      </c>
      <c r="F5617" s="5" t="n">
        <v>0.000573261783573092</v>
      </c>
      <c r="G5617" s="11" t="n">
        <v>0.023</v>
      </c>
      <c r="H5617" s="5" t="n">
        <v>1.31850210221811E-005</v>
      </c>
      <c r="I5617" s="5" t="n">
        <v>0.000560076762550911</v>
      </c>
    </row>
    <row r="5618" customFormat="false" ht="14.25" hidden="false" customHeight="false" outlineLevel="0" collapsed="false">
      <c r="A5618" s="0" t="s">
        <v>113</v>
      </c>
      <c r="B5618" s="0" t="s">
        <v>114</v>
      </c>
      <c r="C5618" s="0" t="s">
        <v>65</v>
      </c>
      <c r="D5618" s="0" t="s">
        <v>204</v>
      </c>
      <c r="E5618" s="0" t="n">
        <v>2026</v>
      </c>
      <c r="F5618" s="5" t="n">
        <v>2.62382399991949E-005</v>
      </c>
      <c r="G5618" s="11" t="n">
        <v>0.023</v>
      </c>
      <c r="H5618" s="5" t="n">
        <v>6.03479519981482E-007</v>
      </c>
      <c r="I5618" s="5" t="n">
        <v>2.56347604792134E-005</v>
      </c>
    </row>
    <row r="5619" customFormat="false" ht="14.25" hidden="false" customHeight="false" outlineLevel="0" collapsed="false">
      <c r="A5619" s="0" t="s">
        <v>113</v>
      </c>
      <c r="B5619" s="0" t="s">
        <v>114</v>
      </c>
      <c r="C5619" s="0" t="s">
        <v>65</v>
      </c>
      <c r="D5619" s="0" t="s">
        <v>204</v>
      </c>
      <c r="E5619" s="0" t="n">
        <v>2026</v>
      </c>
      <c r="F5619" s="5" t="n">
        <v>0.00109107532423427</v>
      </c>
      <c r="G5619" s="11" t="n">
        <v>0.023</v>
      </c>
      <c r="H5619" s="5" t="n">
        <v>2.50947324573881E-005</v>
      </c>
      <c r="I5619" s="5" t="n">
        <v>0.00106598059177688</v>
      </c>
    </row>
    <row r="5620" customFormat="false" ht="14.25" hidden="false" customHeight="false" outlineLevel="0" collapsed="false">
      <c r="A5620" s="0" t="s">
        <v>113</v>
      </c>
      <c r="B5620" s="0" t="s">
        <v>114</v>
      </c>
      <c r="C5620" s="0" t="s">
        <v>65</v>
      </c>
      <c r="D5620" s="0" t="s">
        <v>204</v>
      </c>
      <c r="E5620" s="0" t="n">
        <v>2027</v>
      </c>
      <c r="F5620" s="5" t="n">
        <v>-0.000564514122140525</v>
      </c>
      <c r="G5620" s="11" t="n">
        <v>0.026</v>
      </c>
      <c r="H5620" s="5" t="n">
        <v>-1.46773671756536E-005</v>
      </c>
      <c r="I5620" s="5" t="n">
        <v>-0.000549836754964871</v>
      </c>
    </row>
    <row r="5621" customFormat="false" ht="14.25" hidden="false" customHeight="false" outlineLevel="0" collapsed="false">
      <c r="A5621" s="0" t="s">
        <v>113</v>
      </c>
      <c r="B5621" s="0" t="s">
        <v>114</v>
      </c>
      <c r="C5621" s="0" t="s">
        <v>65</v>
      </c>
      <c r="D5621" s="0" t="s">
        <v>204</v>
      </c>
      <c r="E5621" s="0" t="n">
        <v>2027</v>
      </c>
      <c r="F5621" s="5" t="n">
        <v>-2.88207060006349E-005</v>
      </c>
      <c r="G5621" s="11" t="n">
        <v>0.026</v>
      </c>
      <c r="H5621" s="5" t="n">
        <v>-7.49338356016507E-007</v>
      </c>
      <c r="I5621" s="5" t="n">
        <v>-2.80713676446184E-005</v>
      </c>
    </row>
    <row r="5622" customFormat="false" ht="14.25" hidden="false" customHeight="false" outlineLevel="0" collapsed="false">
      <c r="A5622" s="0" t="s">
        <v>113</v>
      </c>
      <c r="B5622" s="0" t="s">
        <v>114</v>
      </c>
      <c r="C5622" s="0" t="s">
        <v>65</v>
      </c>
      <c r="D5622" s="0" t="s">
        <v>204</v>
      </c>
      <c r="E5622" s="0" t="n">
        <v>2027</v>
      </c>
      <c r="F5622" s="5" t="n">
        <v>-0.00108777011955294</v>
      </c>
      <c r="G5622" s="11" t="n">
        <v>0.026</v>
      </c>
      <c r="H5622" s="5" t="n">
        <v>-2.82820231083764E-005</v>
      </c>
      <c r="I5622" s="5" t="n">
        <v>-0.00105948809644456</v>
      </c>
    </row>
    <row r="5623" customFormat="false" ht="14.25" hidden="false" customHeight="false" outlineLevel="0" collapsed="false">
      <c r="A5623" s="0" t="s">
        <v>113</v>
      </c>
      <c r="B5623" s="0" t="s">
        <v>114</v>
      </c>
      <c r="C5623" s="0" t="s">
        <v>65</v>
      </c>
      <c r="D5623" s="0" t="s">
        <v>204</v>
      </c>
      <c r="E5623" s="0" t="n">
        <v>2028</v>
      </c>
      <c r="F5623" s="5" t="n">
        <v>0.000554049187240567</v>
      </c>
      <c r="G5623" s="11" t="n">
        <v>0.029</v>
      </c>
      <c r="H5623" s="5" t="n">
        <v>1.60674264299764E-005</v>
      </c>
      <c r="I5623" s="5" t="n">
        <v>0.000537981760810591</v>
      </c>
    </row>
    <row r="5624" customFormat="false" ht="14.25" hidden="false" customHeight="false" outlineLevel="0" collapsed="false">
      <c r="A5624" s="0" t="s">
        <v>113</v>
      </c>
      <c r="B5624" s="0" t="s">
        <v>114</v>
      </c>
      <c r="C5624" s="0" t="s">
        <v>65</v>
      </c>
      <c r="D5624" s="0" t="s">
        <v>204</v>
      </c>
      <c r="E5624" s="0" t="n">
        <v>2028</v>
      </c>
      <c r="F5624" s="5" t="n">
        <v>3.16281599991015E-005</v>
      </c>
      <c r="G5624" s="11" t="n">
        <v>0.029</v>
      </c>
      <c r="H5624" s="5" t="n">
        <v>9.17216639973942E-007</v>
      </c>
      <c r="I5624" s="5" t="n">
        <v>3.07109433591275E-005</v>
      </c>
    </row>
    <row r="5625" customFormat="false" ht="14.25" hidden="false" customHeight="false" outlineLevel="0" collapsed="false">
      <c r="A5625" s="0" t="s">
        <v>113</v>
      </c>
      <c r="B5625" s="0" t="s">
        <v>114</v>
      </c>
      <c r="C5625" s="0" t="s">
        <v>65</v>
      </c>
      <c r="D5625" s="0" t="s">
        <v>204</v>
      </c>
      <c r="E5625" s="0" t="n">
        <v>2028</v>
      </c>
      <c r="F5625" s="5" t="n">
        <v>0.00108334356558077</v>
      </c>
      <c r="G5625" s="11" t="n">
        <v>0.029</v>
      </c>
      <c r="H5625" s="5" t="n">
        <v>3.14169634018424E-005</v>
      </c>
      <c r="I5625" s="5" t="n">
        <v>0.00105192660217893</v>
      </c>
    </row>
    <row r="5626" customFormat="false" ht="14.25" hidden="false" customHeight="false" outlineLevel="0" collapsed="false">
      <c r="A5626" s="0" t="s">
        <v>113</v>
      </c>
      <c r="B5626" s="0" t="s">
        <v>114</v>
      </c>
      <c r="C5626" s="0" t="s">
        <v>65</v>
      </c>
      <c r="D5626" s="0" t="s">
        <v>204</v>
      </c>
      <c r="E5626" s="0" t="n">
        <v>2029</v>
      </c>
      <c r="F5626" s="5" t="n">
        <v>0.000542138033356316</v>
      </c>
      <c r="G5626" s="11" t="n">
        <v>0.032</v>
      </c>
      <c r="H5626" s="5" t="n">
        <v>1.73484170674021E-005</v>
      </c>
      <c r="I5626" s="5" t="n">
        <v>0.000524789616288914</v>
      </c>
    </row>
    <row r="5627" customFormat="false" ht="14.25" hidden="false" customHeight="false" outlineLevel="0" collapsed="false">
      <c r="A5627" s="0" t="s">
        <v>113</v>
      </c>
      <c r="B5627" s="0" t="s">
        <v>114</v>
      </c>
      <c r="C5627" s="0" t="s">
        <v>65</v>
      </c>
      <c r="D5627" s="0" t="s">
        <v>204</v>
      </c>
      <c r="E5627" s="0" t="n">
        <v>2029</v>
      </c>
      <c r="F5627" s="5" t="n">
        <v>3.46225680036281E-005</v>
      </c>
      <c r="G5627" s="11" t="n">
        <v>0.032</v>
      </c>
      <c r="H5627" s="5" t="n">
        <v>1.1079221761161E-006</v>
      </c>
      <c r="I5627" s="5" t="n">
        <v>3.3514645827512E-005</v>
      </c>
    </row>
    <row r="5628" customFormat="false" ht="14.25" hidden="false" customHeight="false" outlineLevel="0" collapsed="false">
      <c r="A5628" s="0" t="s">
        <v>113</v>
      </c>
      <c r="B5628" s="0" t="s">
        <v>114</v>
      </c>
      <c r="C5628" s="0" t="s">
        <v>65</v>
      </c>
      <c r="D5628" s="0" t="s">
        <v>204</v>
      </c>
      <c r="E5628" s="0" t="n">
        <v>2029</v>
      </c>
      <c r="F5628" s="5" t="n">
        <v>0.00108977733378828</v>
      </c>
      <c r="G5628" s="11" t="n">
        <v>0.032</v>
      </c>
      <c r="H5628" s="5" t="n">
        <v>3.4872874681225E-005</v>
      </c>
      <c r="I5628" s="5" t="n">
        <v>0.00105490445910706</v>
      </c>
    </row>
    <row r="5629" customFormat="false" ht="14.25" hidden="false" customHeight="false" outlineLevel="0" collapsed="false">
      <c r="A5629" s="0" t="s">
        <v>113</v>
      </c>
      <c r="B5629" s="0" t="s">
        <v>114</v>
      </c>
      <c r="C5629" s="0" t="s">
        <v>65</v>
      </c>
      <c r="D5629" s="0" t="s">
        <v>204</v>
      </c>
      <c r="E5629" s="0" t="n">
        <v>2030</v>
      </c>
      <c r="F5629" s="5" t="n">
        <v>-0.000529392180989911</v>
      </c>
      <c r="G5629" s="11" t="n">
        <v>0.035</v>
      </c>
      <c r="H5629" s="5" t="n">
        <v>-1.85287263346469E-005</v>
      </c>
      <c r="I5629" s="5" t="n">
        <v>-0.000510863454655264</v>
      </c>
    </row>
    <row r="5630" customFormat="false" ht="14.25" hidden="false" customHeight="false" outlineLevel="0" collapsed="false">
      <c r="A5630" s="0" t="s">
        <v>113</v>
      </c>
      <c r="B5630" s="0" t="s">
        <v>114</v>
      </c>
      <c r="C5630" s="0" t="s">
        <v>65</v>
      </c>
      <c r="D5630" s="0" t="s">
        <v>204</v>
      </c>
      <c r="E5630" s="0" t="n">
        <v>2030</v>
      </c>
      <c r="F5630" s="5" t="n">
        <v>-3.74418000041403E-005</v>
      </c>
      <c r="G5630" s="11" t="n">
        <v>0.035</v>
      </c>
      <c r="H5630" s="5" t="n">
        <v>-1.31046300014491E-006</v>
      </c>
      <c r="I5630" s="5" t="n">
        <v>-3.61313370039954E-005</v>
      </c>
    </row>
    <row r="5631" customFormat="false" ht="14.25" hidden="false" customHeight="false" outlineLevel="0" collapsed="false">
      <c r="A5631" s="0" t="s">
        <v>113</v>
      </c>
      <c r="B5631" s="0" t="s">
        <v>114</v>
      </c>
      <c r="C5631" s="0" t="s">
        <v>65</v>
      </c>
      <c r="D5631" s="0" t="s">
        <v>204</v>
      </c>
      <c r="E5631" s="0" t="n">
        <v>2030</v>
      </c>
      <c r="F5631" s="5" t="n">
        <v>-0.00109539820382594</v>
      </c>
      <c r="G5631" s="11" t="n">
        <v>0.035</v>
      </c>
      <c r="H5631" s="5" t="n">
        <v>-3.83389371339078E-005</v>
      </c>
      <c r="I5631" s="5" t="n">
        <v>-0.00105705926669203</v>
      </c>
    </row>
    <row r="5632" customFormat="false" ht="14.25" hidden="false" customHeight="false" outlineLevel="0" collapsed="false">
      <c r="A5632" s="0" t="s">
        <v>113</v>
      </c>
      <c r="B5632" s="0" t="s">
        <v>114</v>
      </c>
      <c r="C5632" s="0" t="s">
        <v>65</v>
      </c>
      <c r="D5632" s="0" t="s">
        <v>204</v>
      </c>
      <c r="E5632" s="0" t="n">
        <v>2031</v>
      </c>
      <c r="F5632" s="5" t="n">
        <v>-0.00103543016028527</v>
      </c>
      <c r="G5632" s="11" t="n">
        <v>0.038</v>
      </c>
      <c r="H5632" s="5" t="n">
        <v>-3.93463460908402E-005</v>
      </c>
      <c r="I5632" s="5" t="n">
        <v>-0.000996083814194427</v>
      </c>
    </row>
    <row r="5633" customFormat="false" ht="14.25" hidden="false" customHeight="false" outlineLevel="0" collapsed="false">
      <c r="A5633" s="0" t="s">
        <v>113</v>
      </c>
      <c r="B5633" s="0" t="s">
        <v>114</v>
      </c>
      <c r="C5633" s="0" t="s">
        <v>65</v>
      </c>
      <c r="D5633" s="0" t="s">
        <v>204</v>
      </c>
      <c r="E5633" s="0" t="n">
        <v>2031</v>
      </c>
      <c r="F5633" s="5" t="n">
        <v>-8.14507200008071E-005</v>
      </c>
      <c r="G5633" s="11" t="n">
        <v>0.038</v>
      </c>
      <c r="H5633" s="5" t="n">
        <v>-3.09512736003067E-006</v>
      </c>
      <c r="I5633" s="5" t="n">
        <v>-7.83555926407764E-005</v>
      </c>
    </row>
    <row r="5634" customFormat="false" ht="14.25" hidden="false" customHeight="false" outlineLevel="0" collapsed="false">
      <c r="A5634" s="0" t="s">
        <v>113</v>
      </c>
      <c r="B5634" s="0" t="s">
        <v>114</v>
      </c>
      <c r="C5634" s="0" t="s">
        <v>65</v>
      </c>
      <c r="D5634" s="0" t="s">
        <v>204</v>
      </c>
      <c r="E5634" s="0" t="n">
        <v>2031</v>
      </c>
      <c r="F5634" s="5" t="n">
        <v>-0.00220205521673027</v>
      </c>
      <c r="G5634" s="11" t="n">
        <v>0.038</v>
      </c>
      <c r="H5634" s="5" t="n">
        <v>-8.36780982357501E-005</v>
      </c>
      <c r="I5634" s="5" t="n">
        <v>-0.00211837711849452</v>
      </c>
    </row>
    <row r="5635" customFormat="false" ht="14.25" hidden="false" customHeight="false" outlineLevel="0" collapsed="false">
      <c r="A5635" s="0" t="s">
        <v>113</v>
      </c>
      <c r="B5635" s="0" t="s">
        <v>114</v>
      </c>
      <c r="C5635" s="0" t="s">
        <v>65</v>
      </c>
      <c r="D5635" s="0" t="s">
        <v>204</v>
      </c>
      <c r="E5635" s="0" t="n">
        <v>2032</v>
      </c>
      <c r="F5635" s="5" t="n">
        <v>0.00101209459058145</v>
      </c>
      <c r="G5635" s="11" t="n">
        <v>0.041</v>
      </c>
      <c r="H5635" s="5" t="n">
        <v>4.14958782138394E-005</v>
      </c>
      <c r="I5635" s="5" t="n">
        <v>0.00097059871236761</v>
      </c>
    </row>
    <row r="5636" customFormat="false" ht="14.25" hidden="false" customHeight="false" outlineLevel="0" collapsed="false">
      <c r="A5636" s="0" t="s">
        <v>113</v>
      </c>
      <c r="B5636" s="0" t="s">
        <v>114</v>
      </c>
      <c r="C5636" s="0" t="s">
        <v>65</v>
      </c>
      <c r="D5636" s="0" t="s">
        <v>204</v>
      </c>
      <c r="E5636" s="0" t="n">
        <v>2032</v>
      </c>
      <c r="F5636" s="5" t="n">
        <v>8.80876079951999E-005</v>
      </c>
      <c r="G5636" s="11" t="n">
        <v>0.041</v>
      </c>
      <c r="H5636" s="5" t="n">
        <v>3.6115919278032E-006</v>
      </c>
      <c r="I5636" s="5" t="n">
        <v>8.44760160673967E-005</v>
      </c>
    </row>
    <row r="5637" customFormat="false" ht="14.25" hidden="false" customHeight="false" outlineLevel="0" collapsed="false">
      <c r="A5637" s="0" t="s">
        <v>113</v>
      </c>
      <c r="B5637" s="0" t="s">
        <v>114</v>
      </c>
      <c r="C5637" s="0" t="s">
        <v>65</v>
      </c>
      <c r="D5637" s="0" t="s">
        <v>204</v>
      </c>
      <c r="E5637" s="0" t="n">
        <v>2032</v>
      </c>
      <c r="F5637" s="5" t="n">
        <v>0.00221936185050025</v>
      </c>
      <c r="G5637" s="11" t="n">
        <v>0.041</v>
      </c>
      <c r="H5637" s="5" t="n">
        <v>9.09938358705102E-005</v>
      </c>
      <c r="I5637" s="5" t="n">
        <v>0.00212836801462974</v>
      </c>
    </row>
    <row r="5638" customFormat="false" ht="14.25" hidden="false" customHeight="false" outlineLevel="0" collapsed="false">
      <c r="A5638" s="0" t="s">
        <v>113</v>
      </c>
      <c r="B5638" s="0" t="s">
        <v>114</v>
      </c>
      <c r="C5638" s="0" t="s">
        <v>65</v>
      </c>
      <c r="D5638" s="0" t="s">
        <v>204</v>
      </c>
      <c r="E5638" s="0" t="n">
        <v>2033</v>
      </c>
      <c r="F5638" s="5" t="n">
        <v>7.22516977667349E-014</v>
      </c>
      <c r="G5638" s="11" t="n">
        <v>0.044</v>
      </c>
      <c r="H5638" s="5" t="n">
        <v>3.17907470173634E-015</v>
      </c>
      <c r="I5638" s="5" t="n">
        <v>6.90726230649986E-014</v>
      </c>
    </row>
    <row r="5639" customFormat="false" ht="14.25" hidden="false" customHeight="false" outlineLevel="0" collapsed="false">
      <c r="A5639" s="0" t="s">
        <v>113</v>
      </c>
      <c r="B5639" s="0" t="s">
        <v>114</v>
      </c>
      <c r="C5639" s="0" t="s">
        <v>65</v>
      </c>
      <c r="D5639" s="0" t="s">
        <v>204</v>
      </c>
      <c r="E5639" s="0" t="n">
        <v>2033</v>
      </c>
      <c r="F5639" s="5" t="n">
        <v>6.94701414923543E-015</v>
      </c>
      <c r="G5639" s="11" t="n">
        <v>0.044</v>
      </c>
      <c r="H5639" s="5" t="n">
        <v>3.05668622566359E-016</v>
      </c>
      <c r="I5639" s="5" t="n">
        <v>6.64134552666907E-015</v>
      </c>
    </row>
    <row r="5640" customFormat="false" ht="14.25" hidden="false" customHeight="false" outlineLevel="0" collapsed="false">
      <c r="A5640" s="0" t="s">
        <v>113</v>
      </c>
      <c r="B5640" s="0" t="s">
        <v>114</v>
      </c>
      <c r="C5640" s="0" t="s">
        <v>65</v>
      </c>
      <c r="D5640" s="0" t="s">
        <v>204</v>
      </c>
      <c r="E5640" s="0" t="n">
        <v>2033</v>
      </c>
      <c r="F5640" s="5" t="n">
        <v>1.631541007901E-013</v>
      </c>
      <c r="G5640" s="11" t="n">
        <v>0.044</v>
      </c>
      <c r="H5640" s="5" t="n">
        <v>7.1787804347644E-015</v>
      </c>
      <c r="I5640" s="5" t="n">
        <v>1.55975320355336E-013</v>
      </c>
    </row>
    <row r="5641" customFormat="false" ht="14.25" hidden="false" customHeight="false" outlineLevel="0" collapsed="false">
      <c r="A5641" s="0" t="s">
        <v>113</v>
      </c>
      <c r="B5641" s="0" t="s">
        <v>114</v>
      </c>
      <c r="C5641" s="0" t="s">
        <v>65</v>
      </c>
      <c r="D5641" s="0" t="s">
        <v>204</v>
      </c>
      <c r="E5641" s="0" t="n">
        <v>2034</v>
      </c>
      <c r="F5641" s="5" t="n">
        <v>-6.98239837508439E-014</v>
      </c>
      <c r="G5641" s="11" t="n">
        <v>0.047</v>
      </c>
      <c r="H5641" s="5" t="n">
        <v>-3.28172723628966E-015</v>
      </c>
      <c r="I5641" s="5" t="n">
        <v>-6.65422565145543E-014</v>
      </c>
    </row>
    <row r="5642" customFormat="false" ht="14.25" hidden="false" customHeight="false" outlineLevel="0" collapsed="false">
      <c r="A5642" s="0" t="s">
        <v>113</v>
      </c>
      <c r="B5642" s="0" t="s">
        <v>114</v>
      </c>
      <c r="C5642" s="0" t="s">
        <v>65</v>
      </c>
      <c r="D5642" s="0" t="s">
        <v>204</v>
      </c>
      <c r="E5642" s="0" t="n">
        <v>2034</v>
      </c>
      <c r="F5642" s="5" t="n">
        <v>-7.37835969075137E-015</v>
      </c>
      <c r="G5642" s="11" t="n">
        <v>0.047</v>
      </c>
      <c r="H5642" s="5" t="n">
        <v>-3.46782905465314E-016</v>
      </c>
      <c r="I5642" s="5" t="n">
        <v>-7.03157678528606E-015</v>
      </c>
    </row>
    <row r="5643" customFormat="false" ht="14.25" hidden="false" customHeight="false" outlineLevel="0" collapsed="false">
      <c r="A5643" s="0" t="s">
        <v>113</v>
      </c>
      <c r="B5643" s="0" t="s">
        <v>114</v>
      </c>
      <c r="C5643" s="0" t="s">
        <v>65</v>
      </c>
      <c r="D5643" s="0" t="s">
        <v>204</v>
      </c>
      <c r="E5643" s="0" t="n">
        <v>2034</v>
      </c>
      <c r="F5643" s="5" t="n">
        <v>-1.62212867923379E-013</v>
      </c>
      <c r="G5643" s="11" t="n">
        <v>0.047</v>
      </c>
      <c r="H5643" s="5" t="n">
        <v>-7.62400479239882E-015</v>
      </c>
      <c r="I5643" s="5" t="n">
        <v>-1.5458886313098E-013</v>
      </c>
    </row>
    <row r="5644" customFormat="false" ht="14.25" hidden="false" customHeight="false" outlineLevel="0" collapsed="false">
      <c r="A5644" s="0" t="s">
        <v>113</v>
      </c>
      <c r="B5644" s="0" t="s">
        <v>114</v>
      </c>
      <c r="C5644" s="0" t="s">
        <v>65</v>
      </c>
      <c r="D5644" s="0" t="s">
        <v>204</v>
      </c>
      <c r="E5644" s="0" t="n">
        <v>2035</v>
      </c>
      <c r="F5644" s="5" t="n">
        <v>0</v>
      </c>
      <c r="G5644" s="11" t="n">
        <v>0.05</v>
      </c>
      <c r="H5644" s="5" t="n">
        <v>0</v>
      </c>
      <c r="I5644" s="5" t="n">
        <v>0</v>
      </c>
    </row>
    <row r="5645" customFormat="false" ht="14.25" hidden="false" customHeight="false" outlineLevel="0" collapsed="false">
      <c r="A5645" s="0" t="s">
        <v>113</v>
      </c>
      <c r="B5645" s="0" t="s">
        <v>114</v>
      </c>
      <c r="C5645" s="0" t="s">
        <v>65</v>
      </c>
      <c r="D5645" s="0" t="s">
        <v>204</v>
      </c>
      <c r="E5645" s="0" t="n">
        <v>2035</v>
      </c>
      <c r="F5645" s="5" t="n">
        <v>0</v>
      </c>
      <c r="G5645" s="11" t="n">
        <v>0.05</v>
      </c>
      <c r="H5645" s="5" t="n">
        <v>0</v>
      </c>
      <c r="I5645" s="5" t="n">
        <v>0</v>
      </c>
    </row>
    <row r="5646" customFormat="false" ht="14.25" hidden="false" customHeight="false" outlineLevel="0" collapsed="false">
      <c r="A5646" s="0" t="s">
        <v>113</v>
      </c>
      <c r="B5646" s="0" t="s">
        <v>114</v>
      </c>
      <c r="C5646" s="0" t="s">
        <v>65</v>
      </c>
      <c r="D5646" s="0" t="s">
        <v>204</v>
      </c>
      <c r="E5646" s="0" t="n">
        <v>2035</v>
      </c>
      <c r="F5646" s="5" t="n">
        <v>0</v>
      </c>
      <c r="G5646" s="11" t="n">
        <v>0.05</v>
      </c>
      <c r="H5646" s="5" t="n">
        <v>0</v>
      </c>
      <c r="I5646" s="5" t="n">
        <v>0</v>
      </c>
    </row>
    <row r="5647" customFormat="false" ht="14.25" hidden="false" customHeight="false" outlineLevel="0" collapsed="false">
      <c r="A5647" s="0" t="s">
        <v>113</v>
      </c>
      <c r="B5647" s="0" t="s">
        <v>114</v>
      </c>
      <c r="C5647" s="0" t="s">
        <v>65</v>
      </c>
      <c r="D5647" s="0" t="s">
        <v>204</v>
      </c>
      <c r="E5647" s="0" t="n">
        <v>2036</v>
      </c>
      <c r="F5647" s="5" t="n">
        <v>-6.51688869851091E-014</v>
      </c>
      <c r="G5647" s="11" t="n">
        <v>0.054</v>
      </c>
      <c r="H5647" s="5" t="n">
        <v>-3.51911989719589E-015</v>
      </c>
      <c r="I5647" s="5" t="n">
        <v>-6.16497670879132E-014</v>
      </c>
    </row>
    <row r="5648" customFormat="false" ht="14.25" hidden="false" customHeight="false" outlineLevel="0" collapsed="false">
      <c r="A5648" s="0" t="s">
        <v>113</v>
      </c>
      <c r="B5648" s="0" t="s">
        <v>114</v>
      </c>
      <c r="C5648" s="0" t="s">
        <v>65</v>
      </c>
      <c r="D5648" s="0" t="s">
        <v>204</v>
      </c>
      <c r="E5648" s="0" t="n">
        <v>2036</v>
      </c>
      <c r="F5648" s="5" t="n">
        <v>-8.32431795474836E-015</v>
      </c>
      <c r="G5648" s="11" t="n">
        <v>0.054</v>
      </c>
      <c r="H5648" s="5" t="n">
        <v>-4.49513169556411E-016</v>
      </c>
      <c r="I5648" s="5" t="n">
        <v>-7.87480478519195E-015</v>
      </c>
    </row>
    <row r="5649" customFormat="false" ht="14.25" hidden="false" customHeight="false" outlineLevel="0" collapsed="false">
      <c r="A5649" s="0" t="s">
        <v>113</v>
      </c>
      <c r="B5649" s="0" t="s">
        <v>114</v>
      </c>
      <c r="C5649" s="0" t="s">
        <v>65</v>
      </c>
      <c r="D5649" s="0" t="s">
        <v>204</v>
      </c>
      <c r="E5649" s="0" t="n">
        <v>2036</v>
      </c>
      <c r="F5649" s="5" t="n">
        <v>-1.60347184556398E-013</v>
      </c>
      <c r="G5649" s="11" t="n">
        <v>0.054</v>
      </c>
      <c r="H5649" s="5" t="n">
        <v>-8.65874796604548E-015</v>
      </c>
      <c r="I5649" s="5" t="n">
        <v>-1.51688436590352E-013</v>
      </c>
    </row>
    <row r="5650" customFormat="false" ht="14.25" hidden="false" customHeight="false" outlineLevel="0" collapsed="false">
      <c r="A5650" s="0" t="s">
        <v>113</v>
      </c>
      <c r="B5650" s="0" t="s">
        <v>114</v>
      </c>
      <c r="C5650" s="0" t="s">
        <v>65</v>
      </c>
      <c r="D5650" s="0" t="s">
        <v>204</v>
      </c>
      <c r="E5650" s="0" t="n">
        <v>2037</v>
      </c>
      <c r="F5650" s="5" t="n">
        <v>0</v>
      </c>
      <c r="G5650" s="11" t="n">
        <v>0.058</v>
      </c>
      <c r="H5650" s="5" t="n">
        <v>0</v>
      </c>
      <c r="I5650" s="5" t="n">
        <v>0</v>
      </c>
    </row>
    <row r="5651" customFormat="false" ht="14.25" hidden="false" customHeight="false" outlineLevel="0" collapsed="false">
      <c r="A5651" s="0" t="s">
        <v>113</v>
      </c>
      <c r="B5651" s="0" t="s">
        <v>114</v>
      </c>
      <c r="C5651" s="0" t="s">
        <v>65</v>
      </c>
      <c r="D5651" s="0" t="s">
        <v>204</v>
      </c>
      <c r="E5651" s="0" t="n">
        <v>2037</v>
      </c>
      <c r="F5651" s="5" t="n">
        <v>0</v>
      </c>
      <c r="G5651" s="11" t="n">
        <v>0.058</v>
      </c>
      <c r="H5651" s="5" t="n">
        <v>0</v>
      </c>
      <c r="I5651" s="5" t="n">
        <v>0</v>
      </c>
    </row>
    <row r="5652" customFormat="false" ht="14.25" hidden="false" customHeight="false" outlineLevel="0" collapsed="false">
      <c r="A5652" s="0" t="s">
        <v>113</v>
      </c>
      <c r="B5652" s="0" t="s">
        <v>114</v>
      </c>
      <c r="C5652" s="0" t="s">
        <v>65</v>
      </c>
      <c r="D5652" s="0" t="s">
        <v>204</v>
      </c>
      <c r="E5652" s="0" t="n">
        <v>2037</v>
      </c>
      <c r="F5652" s="5" t="n">
        <v>0</v>
      </c>
      <c r="G5652" s="11" t="n">
        <v>0.058</v>
      </c>
      <c r="H5652" s="5" t="n">
        <v>0</v>
      </c>
      <c r="I5652" s="5" t="n">
        <v>0</v>
      </c>
    </row>
    <row r="5653" customFormat="false" ht="14.25" hidden="false" customHeight="false" outlineLevel="0" collapsed="false">
      <c r="A5653" s="0" t="s">
        <v>113</v>
      </c>
      <c r="B5653" s="0" t="s">
        <v>114</v>
      </c>
      <c r="C5653" s="0" t="s">
        <v>65</v>
      </c>
      <c r="D5653" s="0" t="s">
        <v>204</v>
      </c>
      <c r="E5653" s="0" t="n">
        <v>2038</v>
      </c>
      <c r="F5653" s="5" t="n">
        <v>0</v>
      </c>
      <c r="G5653" s="11" t="n">
        <v>0.062</v>
      </c>
      <c r="H5653" s="5" t="n">
        <v>0</v>
      </c>
      <c r="I5653" s="5" t="n">
        <v>0</v>
      </c>
    </row>
    <row r="5654" customFormat="false" ht="14.25" hidden="false" customHeight="false" outlineLevel="0" collapsed="false">
      <c r="A5654" s="0" t="s">
        <v>113</v>
      </c>
      <c r="B5654" s="0" t="s">
        <v>114</v>
      </c>
      <c r="C5654" s="0" t="s">
        <v>65</v>
      </c>
      <c r="D5654" s="0" t="s">
        <v>204</v>
      </c>
      <c r="E5654" s="0" t="n">
        <v>2038</v>
      </c>
      <c r="F5654" s="5" t="n">
        <v>0</v>
      </c>
      <c r="G5654" s="11" t="n">
        <v>0.062</v>
      </c>
      <c r="H5654" s="5" t="n">
        <v>0</v>
      </c>
      <c r="I5654" s="5" t="n">
        <v>0</v>
      </c>
    </row>
    <row r="5655" customFormat="false" ht="14.25" hidden="false" customHeight="false" outlineLevel="0" collapsed="false">
      <c r="A5655" s="0" t="s">
        <v>113</v>
      </c>
      <c r="B5655" s="0" t="s">
        <v>114</v>
      </c>
      <c r="C5655" s="0" t="s">
        <v>65</v>
      </c>
      <c r="D5655" s="0" t="s">
        <v>204</v>
      </c>
      <c r="E5655" s="0" t="n">
        <v>2038</v>
      </c>
      <c r="F5655" s="5" t="n">
        <v>0</v>
      </c>
      <c r="G5655" s="11" t="n">
        <v>0.062</v>
      </c>
      <c r="H5655" s="5" t="n">
        <v>0</v>
      </c>
      <c r="I5655" s="5" t="n">
        <v>0</v>
      </c>
    </row>
    <row r="5656" customFormat="false" ht="14.25" hidden="false" customHeight="false" outlineLevel="0" collapsed="false">
      <c r="A5656" s="0" t="s">
        <v>113</v>
      </c>
      <c r="B5656" s="0" t="s">
        <v>114</v>
      </c>
      <c r="C5656" s="0" t="s">
        <v>65</v>
      </c>
      <c r="D5656" s="0" t="s">
        <v>204</v>
      </c>
      <c r="E5656" s="0" t="n">
        <v>2039</v>
      </c>
      <c r="F5656" s="5" t="n">
        <v>0</v>
      </c>
      <c r="G5656" s="11" t="n">
        <v>0.066</v>
      </c>
      <c r="H5656" s="5" t="n">
        <v>0</v>
      </c>
      <c r="I5656" s="5" t="n">
        <v>0</v>
      </c>
    </row>
    <row r="5657" customFormat="false" ht="14.25" hidden="false" customHeight="false" outlineLevel="0" collapsed="false">
      <c r="A5657" s="0" t="s">
        <v>113</v>
      </c>
      <c r="B5657" s="0" t="s">
        <v>114</v>
      </c>
      <c r="C5657" s="0" t="s">
        <v>65</v>
      </c>
      <c r="D5657" s="0" t="s">
        <v>204</v>
      </c>
      <c r="E5657" s="0" t="n">
        <v>2039</v>
      </c>
      <c r="F5657" s="5" t="n">
        <v>0</v>
      </c>
      <c r="G5657" s="11" t="n">
        <v>0.066</v>
      </c>
      <c r="H5657" s="5" t="n">
        <v>0</v>
      </c>
      <c r="I5657" s="5" t="n">
        <v>0</v>
      </c>
    </row>
    <row r="5658" customFormat="false" ht="14.25" hidden="false" customHeight="false" outlineLevel="0" collapsed="false">
      <c r="A5658" s="0" t="s">
        <v>113</v>
      </c>
      <c r="B5658" s="0" t="s">
        <v>114</v>
      </c>
      <c r="C5658" s="0" t="s">
        <v>65</v>
      </c>
      <c r="D5658" s="0" t="s">
        <v>204</v>
      </c>
      <c r="E5658" s="0" t="n">
        <v>2039</v>
      </c>
      <c r="F5658" s="5" t="n">
        <v>0</v>
      </c>
      <c r="G5658" s="11" t="n">
        <v>0.066</v>
      </c>
      <c r="H5658" s="5" t="n">
        <v>0</v>
      </c>
      <c r="I5658" s="5" t="n">
        <v>0</v>
      </c>
    </row>
    <row r="5659" customFormat="false" ht="14.25" hidden="false" customHeight="false" outlineLevel="0" collapsed="false">
      <c r="A5659" s="0" t="s">
        <v>113</v>
      </c>
      <c r="B5659" s="0" t="s">
        <v>114</v>
      </c>
      <c r="C5659" s="0" t="s">
        <v>65</v>
      </c>
      <c r="D5659" s="0" t="s">
        <v>204</v>
      </c>
      <c r="E5659" s="0" t="n">
        <v>2040</v>
      </c>
      <c r="F5659" s="5" t="n">
        <v>5.83847372958724E-014</v>
      </c>
      <c r="G5659" s="11" t="n">
        <v>0.07</v>
      </c>
      <c r="H5659" s="5" t="n">
        <v>4.08693161071107E-015</v>
      </c>
      <c r="I5659" s="5" t="n">
        <v>5.42978056851613E-014</v>
      </c>
    </row>
    <row r="5660" customFormat="false" ht="14.25" hidden="false" customHeight="false" outlineLevel="0" collapsed="false">
      <c r="A5660" s="0" t="s">
        <v>113</v>
      </c>
      <c r="B5660" s="0" t="s">
        <v>114</v>
      </c>
      <c r="C5660" s="0" t="s">
        <v>65</v>
      </c>
      <c r="D5660" s="0" t="s">
        <v>204</v>
      </c>
      <c r="E5660" s="0" t="n">
        <v>2040</v>
      </c>
      <c r="F5660" s="5" t="n">
        <v>1.03022052165058E-014</v>
      </c>
      <c r="G5660" s="11" t="n">
        <v>0.07</v>
      </c>
      <c r="H5660" s="5" t="n">
        <v>7.21154365155409E-016</v>
      </c>
      <c r="I5660" s="5" t="n">
        <v>9.58105085135043E-015</v>
      </c>
    </row>
    <row r="5661" customFormat="false" ht="14.25" hidden="false" customHeight="false" outlineLevel="0" collapsed="false">
      <c r="A5661" s="0" t="s">
        <v>113</v>
      </c>
      <c r="B5661" s="0" t="s">
        <v>114</v>
      </c>
      <c r="C5661" s="0" t="s">
        <v>65</v>
      </c>
      <c r="D5661" s="0" t="s">
        <v>204</v>
      </c>
      <c r="E5661" s="0" t="n">
        <v>2040</v>
      </c>
      <c r="F5661" s="5" t="n">
        <v>1.56789629389151E-013</v>
      </c>
      <c r="G5661" s="11" t="n">
        <v>0.07</v>
      </c>
      <c r="H5661" s="5" t="n">
        <v>1.09752740572406E-014</v>
      </c>
      <c r="I5661" s="5" t="n">
        <v>1.4581435533191E-013</v>
      </c>
    </row>
    <row r="5662" customFormat="false" ht="14.25" hidden="false" customHeight="false" outlineLevel="0" collapsed="false">
      <c r="A5662" s="0" t="s">
        <v>113</v>
      </c>
      <c r="B5662" s="0" t="s">
        <v>114</v>
      </c>
      <c r="C5662" s="0" t="s">
        <v>65</v>
      </c>
      <c r="D5662" s="0" t="s">
        <v>205</v>
      </c>
      <c r="E5662" s="0" t="n">
        <v>2024</v>
      </c>
      <c r="F5662" s="5" t="n">
        <v>0</v>
      </c>
      <c r="G5662" s="11" t="n">
        <v>0.016418</v>
      </c>
      <c r="H5662" s="5" t="n">
        <v>0</v>
      </c>
      <c r="I5662" s="5" t="n">
        <v>0</v>
      </c>
    </row>
    <row r="5663" customFormat="false" ht="14.25" hidden="false" customHeight="false" outlineLevel="0" collapsed="false">
      <c r="A5663" s="0" t="s">
        <v>113</v>
      </c>
      <c r="B5663" s="0" t="s">
        <v>114</v>
      </c>
      <c r="C5663" s="0" t="s">
        <v>65</v>
      </c>
      <c r="D5663" s="0" t="s">
        <v>206</v>
      </c>
      <c r="E5663" s="0" t="n">
        <v>2024</v>
      </c>
      <c r="F5663" s="5" t="n">
        <v>126</v>
      </c>
      <c r="G5663" s="11" t="n">
        <v>0.034836</v>
      </c>
      <c r="H5663" s="5" t="n">
        <v>4.389336</v>
      </c>
      <c r="I5663" s="5" t="n">
        <v>121.610664</v>
      </c>
    </row>
    <row r="5664" customFormat="false" ht="14.25" hidden="false" customHeight="false" outlineLevel="0" collapsed="false">
      <c r="A5664" s="0" t="s">
        <v>113</v>
      </c>
      <c r="B5664" s="0" t="s">
        <v>114</v>
      </c>
      <c r="C5664" s="0" t="s">
        <v>65</v>
      </c>
      <c r="D5664" s="0" t="s">
        <v>206</v>
      </c>
      <c r="E5664" s="0" t="n">
        <v>2025</v>
      </c>
      <c r="F5664" s="5" t="n">
        <v>0.000126224000002542</v>
      </c>
      <c r="G5664" s="11" t="n">
        <v>0.034836</v>
      </c>
      <c r="H5664" s="5" t="n">
        <v>4.39713926408856E-006</v>
      </c>
      <c r="I5664" s="5" t="n">
        <v>0.000121826860738454</v>
      </c>
    </row>
    <row r="5665" customFormat="false" ht="14.25" hidden="false" customHeight="false" outlineLevel="0" collapsed="false">
      <c r="A5665" s="0" t="s">
        <v>113</v>
      </c>
      <c r="B5665" s="0" t="s">
        <v>114</v>
      </c>
      <c r="C5665" s="0" t="s">
        <v>65</v>
      </c>
      <c r="D5665" s="0" t="s">
        <v>206</v>
      </c>
      <c r="E5665" s="0" t="n">
        <v>2026</v>
      </c>
      <c r="F5665" s="5" t="n">
        <v>0.000127679999996082</v>
      </c>
      <c r="G5665" s="11" t="n">
        <v>0.0406254</v>
      </c>
      <c r="H5665" s="5" t="n">
        <v>5.18705107184083E-006</v>
      </c>
      <c r="I5665" s="5" t="n">
        <v>0.000122492948924241</v>
      </c>
    </row>
    <row r="5666" customFormat="false" ht="14.25" hidden="false" customHeight="false" outlineLevel="0" collapsed="false">
      <c r="A5666" s="0" t="s">
        <v>113</v>
      </c>
      <c r="B5666" s="0" t="s">
        <v>114</v>
      </c>
      <c r="C5666" s="0" t="s">
        <v>65</v>
      </c>
      <c r="D5666" s="0" t="s">
        <v>206</v>
      </c>
      <c r="E5666" s="0" t="n">
        <v>2027</v>
      </c>
      <c r="F5666" s="5" t="n">
        <v>-0.00012982300000286</v>
      </c>
      <c r="G5666" s="11" t="n">
        <v>0.0464148</v>
      </c>
      <c r="H5666" s="5" t="n">
        <v>-6.02570858053274E-006</v>
      </c>
      <c r="I5666" s="5" t="n">
        <v>-0.000123797291422327</v>
      </c>
    </row>
    <row r="5667" customFormat="false" ht="14.25" hidden="false" customHeight="false" outlineLevel="0" collapsed="false">
      <c r="A5667" s="0" t="s">
        <v>113</v>
      </c>
      <c r="B5667" s="0" t="s">
        <v>114</v>
      </c>
      <c r="C5667" s="0" t="s">
        <v>65</v>
      </c>
      <c r="D5667" s="0" t="s">
        <v>206</v>
      </c>
      <c r="E5667" s="0" t="n">
        <v>2028</v>
      </c>
      <c r="F5667" s="5" t="n">
        <v>0.000131783999996256</v>
      </c>
      <c r="G5667" s="11" t="n">
        <v>0.0522042</v>
      </c>
      <c r="H5667" s="5" t="n">
        <v>6.87967829260455E-006</v>
      </c>
      <c r="I5667" s="5" t="n">
        <v>0.000124904321703652</v>
      </c>
    </row>
    <row r="5668" customFormat="false" ht="14.25" hidden="false" customHeight="false" outlineLevel="0" collapsed="false">
      <c r="A5668" s="0" t="s">
        <v>113</v>
      </c>
      <c r="B5668" s="0" t="s">
        <v>114</v>
      </c>
      <c r="C5668" s="0" t="s">
        <v>65</v>
      </c>
      <c r="D5668" s="0" t="s">
        <v>206</v>
      </c>
      <c r="E5668" s="0" t="n">
        <v>2029</v>
      </c>
      <c r="F5668" s="5" t="n">
        <v>0.000134196000014063</v>
      </c>
      <c r="G5668" s="11" t="n">
        <v>0.0579936</v>
      </c>
      <c r="H5668" s="5" t="n">
        <v>7.78250914641553E-006</v>
      </c>
      <c r="I5668" s="5" t="n">
        <v>0.000126413490867647</v>
      </c>
    </row>
    <row r="5669" customFormat="false" ht="14.25" hidden="false" customHeight="false" outlineLevel="0" collapsed="false">
      <c r="A5669" s="0" t="s">
        <v>113</v>
      </c>
      <c r="B5669" s="0" t="s">
        <v>114</v>
      </c>
      <c r="C5669" s="0" t="s">
        <v>65</v>
      </c>
      <c r="D5669" s="0" t="s">
        <v>206</v>
      </c>
      <c r="E5669" s="0" t="n">
        <v>2030</v>
      </c>
      <c r="F5669" s="5" t="n">
        <v>-0.000136400000015083</v>
      </c>
      <c r="G5669" s="11" t="n">
        <v>0.063783</v>
      </c>
      <c r="H5669" s="5" t="n">
        <v>-8.70000120096204E-006</v>
      </c>
      <c r="I5669" s="5" t="n">
        <v>-0.000127699998814121</v>
      </c>
    </row>
    <row r="5670" customFormat="false" ht="14.25" hidden="false" customHeight="false" outlineLevel="0" collapsed="false">
      <c r="A5670" s="0" t="s">
        <v>113</v>
      </c>
      <c r="B5670" s="0" t="s">
        <v>114</v>
      </c>
      <c r="C5670" s="0" t="s">
        <v>65</v>
      </c>
      <c r="D5670" s="0" t="s">
        <v>206</v>
      </c>
      <c r="E5670" s="0" t="n">
        <v>2031</v>
      </c>
      <c r="F5670" s="5" t="n">
        <v>-0.000278464000002759</v>
      </c>
      <c r="G5670" s="11" t="n">
        <v>0.0669454</v>
      </c>
      <c r="H5670" s="5" t="n">
        <v>-1.86418838657847E-005</v>
      </c>
      <c r="I5670" s="5" t="n">
        <v>-0.000259822116136975</v>
      </c>
    </row>
    <row r="5671" customFormat="false" ht="14.25" hidden="false" customHeight="false" outlineLevel="0" collapsed="false">
      <c r="A5671" s="0" t="s">
        <v>113</v>
      </c>
      <c r="B5671" s="0" t="s">
        <v>114</v>
      </c>
      <c r="C5671" s="0" t="s">
        <v>65</v>
      </c>
      <c r="D5671" s="0" t="s">
        <v>206</v>
      </c>
      <c r="E5671" s="0" t="n">
        <v>2032</v>
      </c>
      <c r="F5671" s="5" t="n">
        <v>0.000283695999984541</v>
      </c>
      <c r="G5671" s="11" t="n">
        <v>0.0701078</v>
      </c>
      <c r="H5671" s="5" t="n">
        <v>1.98893024277162E-005</v>
      </c>
      <c r="I5671" s="5" t="n">
        <v>0.000263806697556825</v>
      </c>
    </row>
    <row r="5672" customFormat="false" ht="14.25" hidden="false" customHeight="false" outlineLevel="0" collapsed="false">
      <c r="A5672" s="0" t="s">
        <v>113</v>
      </c>
      <c r="B5672" s="0" t="s">
        <v>114</v>
      </c>
      <c r="C5672" s="0" t="s">
        <v>65</v>
      </c>
      <c r="D5672" s="0" t="s">
        <v>206</v>
      </c>
      <c r="E5672" s="0" t="n">
        <v>2033</v>
      </c>
      <c r="F5672" s="5" t="n">
        <v>2.11476838637304E-014</v>
      </c>
      <c r="G5672" s="11" t="n">
        <v>0.0732702</v>
      </c>
      <c r="H5672" s="5" t="n">
        <v>1.5494950262323E-015</v>
      </c>
      <c r="I5672" s="5" t="n">
        <v>1.95981888374981E-014</v>
      </c>
    </row>
    <row r="5673" customFormat="false" ht="14.25" hidden="false" customHeight="false" outlineLevel="0" collapsed="false">
      <c r="A5673" s="0" t="s">
        <v>113</v>
      </c>
      <c r="B5673" s="0" t="s">
        <v>114</v>
      </c>
      <c r="C5673" s="0" t="s">
        <v>65</v>
      </c>
      <c r="D5673" s="0" t="s">
        <v>206</v>
      </c>
      <c r="E5673" s="0" t="n">
        <v>2034</v>
      </c>
      <c r="F5673" s="5" t="n">
        <v>-2.12939673614758E-014</v>
      </c>
      <c r="G5673" s="11" t="n">
        <v>0.0764326</v>
      </c>
      <c r="H5673" s="5" t="n">
        <v>-1.62755328975274E-015</v>
      </c>
      <c r="I5673" s="5" t="n">
        <v>-1.96664140717231E-014</v>
      </c>
    </row>
    <row r="5674" customFormat="false" ht="14.25" hidden="false" customHeight="false" outlineLevel="0" collapsed="false">
      <c r="A5674" s="0" t="s">
        <v>113</v>
      </c>
      <c r="B5674" s="0" t="s">
        <v>114</v>
      </c>
      <c r="C5674" s="0" t="s">
        <v>65</v>
      </c>
      <c r="D5674" s="0" t="s">
        <v>206</v>
      </c>
      <c r="E5674" s="0" t="n">
        <v>2035</v>
      </c>
      <c r="F5674" s="5" t="n">
        <v>0</v>
      </c>
      <c r="G5674" s="11" t="n">
        <v>0.079595</v>
      </c>
      <c r="H5674" s="5" t="n">
        <v>0</v>
      </c>
      <c r="I5674" s="5" t="n">
        <v>0</v>
      </c>
    </row>
    <row r="5675" customFormat="false" ht="14.25" hidden="false" customHeight="false" outlineLevel="0" collapsed="false">
      <c r="A5675" s="0" t="s">
        <v>113</v>
      </c>
      <c r="B5675" s="0" t="s">
        <v>114</v>
      </c>
      <c r="C5675" s="0" t="s">
        <v>65</v>
      </c>
      <c r="D5675" s="0" t="s">
        <v>206</v>
      </c>
      <c r="E5675" s="0" t="n">
        <v>2036</v>
      </c>
      <c r="F5675" s="5" t="n">
        <v>-2.1762922757512E-014</v>
      </c>
      <c r="G5675" s="11" t="n">
        <v>0.0807522</v>
      </c>
      <c r="H5675" s="5" t="n">
        <v>-1.75740389109916E-015</v>
      </c>
      <c r="I5675" s="5" t="n">
        <v>-2.00055188664129E-014</v>
      </c>
    </row>
    <row r="5676" customFormat="false" ht="14.25" hidden="false" customHeight="false" outlineLevel="0" collapsed="false">
      <c r="A5676" s="0" t="s">
        <v>113</v>
      </c>
      <c r="B5676" s="0" t="s">
        <v>114</v>
      </c>
      <c r="C5676" s="0" t="s">
        <v>65</v>
      </c>
      <c r="D5676" s="0" t="s">
        <v>206</v>
      </c>
      <c r="E5676" s="0" t="n">
        <v>2037</v>
      </c>
      <c r="F5676" s="5" t="n">
        <v>0</v>
      </c>
      <c r="G5676" s="11" t="n">
        <v>0.0819094</v>
      </c>
      <c r="H5676" s="5" t="n">
        <v>0</v>
      </c>
      <c r="I5676" s="5" t="n">
        <v>0</v>
      </c>
    </row>
    <row r="5677" customFormat="false" ht="14.25" hidden="false" customHeight="false" outlineLevel="0" collapsed="false">
      <c r="A5677" s="0" t="s">
        <v>113</v>
      </c>
      <c r="B5677" s="0" t="s">
        <v>114</v>
      </c>
      <c r="C5677" s="0" t="s">
        <v>65</v>
      </c>
      <c r="D5677" s="0" t="s">
        <v>206</v>
      </c>
      <c r="E5677" s="0" t="n">
        <v>2038</v>
      </c>
      <c r="F5677" s="5" t="n">
        <v>0</v>
      </c>
      <c r="G5677" s="11" t="n">
        <v>0.0830666</v>
      </c>
      <c r="H5677" s="5" t="n">
        <v>0</v>
      </c>
      <c r="I5677" s="5" t="n">
        <v>0</v>
      </c>
    </row>
    <row r="5678" customFormat="false" ht="14.25" hidden="false" customHeight="false" outlineLevel="0" collapsed="false">
      <c r="A5678" s="0" t="s">
        <v>113</v>
      </c>
      <c r="B5678" s="0" t="s">
        <v>114</v>
      </c>
      <c r="C5678" s="0" t="s">
        <v>65</v>
      </c>
      <c r="D5678" s="0" t="s">
        <v>206</v>
      </c>
      <c r="E5678" s="0" t="n">
        <v>2039</v>
      </c>
      <c r="F5678" s="5" t="n">
        <v>0</v>
      </c>
      <c r="G5678" s="11" t="n">
        <v>0.0842238</v>
      </c>
      <c r="H5678" s="5" t="n">
        <v>0</v>
      </c>
      <c r="I5678" s="5" t="n">
        <v>0</v>
      </c>
    </row>
    <row r="5679" customFormat="false" ht="14.25" hidden="false" customHeight="false" outlineLevel="0" collapsed="false">
      <c r="A5679" s="0" t="s">
        <v>113</v>
      </c>
      <c r="B5679" s="0" t="s">
        <v>114</v>
      </c>
      <c r="C5679" s="0" t="s">
        <v>65</v>
      </c>
      <c r="D5679" s="0" t="s">
        <v>206</v>
      </c>
      <c r="E5679" s="0" t="n">
        <v>2040</v>
      </c>
      <c r="F5679" s="5" t="n">
        <v>2.24448915392284E-014</v>
      </c>
      <c r="G5679" s="11" t="n">
        <v>0.085381</v>
      </c>
      <c r="H5679" s="5" t="n">
        <v>1.91636728451086E-015</v>
      </c>
      <c r="I5679" s="5" t="n">
        <v>2.05285242547175E-014</v>
      </c>
    </row>
    <row r="5680" customFormat="false" ht="14.25" hidden="false" customHeight="false" outlineLevel="0" collapsed="false">
      <c r="A5680" s="0" t="s">
        <v>113</v>
      </c>
      <c r="B5680" s="0" t="s">
        <v>114</v>
      </c>
      <c r="C5680" s="0" t="s">
        <v>65</v>
      </c>
      <c r="D5680" s="0" t="s">
        <v>207</v>
      </c>
      <c r="E5680" s="0" t="n">
        <v>2024</v>
      </c>
      <c r="F5680" s="5" t="n">
        <v>737.226608202152</v>
      </c>
      <c r="G5680" s="11" t="n">
        <v>0.016418</v>
      </c>
      <c r="H5680" s="5" t="n">
        <v>12.1037864534629</v>
      </c>
      <c r="I5680" s="5" t="n">
        <v>725.122821748689</v>
      </c>
    </row>
    <row r="5681" customFormat="false" ht="14.25" hidden="false" customHeight="false" outlineLevel="0" collapsed="false">
      <c r="A5681" s="0" t="s">
        <v>113</v>
      </c>
      <c r="B5681" s="0" t="s">
        <v>114</v>
      </c>
      <c r="C5681" s="0" t="s">
        <v>65</v>
      </c>
      <c r="D5681" s="0" t="s">
        <v>207</v>
      </c>
      <c r="E5681" s="0" t="n">
        <v>2025</v>
      </c>
      <c r="F5681" s="5" t="n">
        <v>0.000969359464595567</v>
      </c>
      <c r="G5681" s="11" t="n">
        <v>0.016418</v>
      </c>
      <c r="H5681" s="5" t="n">
        <v>1.591494368973E-005</v>
      </c>
      <c r="I5681" s="5" t="n">
        <v>0.000953444520905837</v>
      </c>
    </row>
    <row r="5682" customFormat="false" ht="14.25" hidden="false" customHeight="false" outlineLevel="0" collapsed="false">
      <c r="A5682" s="0" t="s">
        <v>113</v>
      </c>
      <c r="B5682" s="0" t="s">
        <v>114</v>
      </c>
      <c r="C5682" s="0" t="s">
        <v>65</v>
      </c>
      <c r="D5682" s="0" t="s">
        <v>207</v>
      </c>
      <c r="E5682" s="0" t="n">
        <v>2026</v>
      </c>
      <c r="F5682" s="5" t="n">
        <v>0.000967557363000198</v>
      </c>
      <c r="G5682" s="11" t="n">
        <v>0.0194014</v>
      </c>
      <c r="H5682" s="5" t="n">
        <v>1.8771967422512E-005</v>
      </c>
      <c r="I5682" s="5" t="n">
        <v>0.000948785395577686</v>
      </c>
    </row>
    <row r="5683" customFormat="false" ht="14.25" hidden="false" customHeight="false" outlineLevel="0" collapsed="false">
      <c r="A5683" s="0" t="s">
        <v>113</v>
      </c>
      <c r="B5683" s="0" t="s">
        <v>114</v>
      </c>
      <c r="C5683" s="0" t="s">
        <v>65</v>
      </c>
      <c r="D5683" s="0" t="s">
        <v>207</v>
      </c>
      <c r="E5683" s="0" t="n">
        <v>2027</v>
      </c>
      <c r="F5683" s="5" t="n">
        <v>-0.000964626332433737</v>
      </c>
      <c r="G5683" s="11" t="n">
        <v>0.0223848</v>
      </c>
      <c r="H5683" s="5" t="n">
        <v>-2.15929675262627E-005</v>
      </c>
      <c r="I5683" s="5" t="n">
        <v>-0.000943033364907474</v>
      </c>
    </row>
    <row r="5684" customFormat="false" ht="14.25" hidden="false" customHeight="false" outlineLevel="0" collapsed="false">
      <c r="A5684" s="0" t="s">
        <v>113</v>
      </c>
      <c r="B5684" s="0" t="s">
        <v>114</v>
      </c>
      <c r="C5684" s="0" t="s">
        <v>65</v>
      </c>
      <c r="D5684" s="0" t="s">
        <v>207</v>
      </c>
      <c r="E5684" s="0" t="n">
        <v>2028</v>
      </c>
      <c r="F5684" s="5" t="n">
        <v>0.000960700897779175</v>
      </c>
      <c r="G5684" s="11" t="n">
        <v>0.0253682</v>
      </c>
      <c r="H5684" s="5" t="n">
        <v>2.43712525150417E-005</v>
      </c>
      <c r="I5684" s="5" t="n">
        <v>0.000936329645264133</v>
      </c>
    </row>
    <row r="5685" customFormat="false" ht="14.25" hidden="false" customHeight="false" outlineLevel="0" collapsed="false">
      <c r="A5685" s="0" t="s">
        <v>113</v>
      </c>
      <c r="B5685" s="0" t="s">
        <v>114</v>
      </c>
      <c r="C5685" s="0" t="s">
        <v>65</v>
      </c>
      <c r="D5685" s="0" t="s">
        <v>207</v>
      </c>
      <c r="E5685" s="0" t="n">
        <v>2029</v>
      </c>
      <c r="F5685" s="5" t="n">
        <v>0.000966406314868854</v>
      </c>
      <c r="G5685" s="11" t="n">
        <v>0.0283516</v>
      </c>
      <c r="H5685" s="5" t="n">
        <v>2.73991652766358E-005</v>
      </c>
      <c r="I5685" s="5" t="n">
        <v>0.000939007149592218</v>
      </c>
    </row>
    <row r="5686" customFormat="false" ht="14.25" hidden="false" customHeight="false" outlineLevel="0" collapsed="false">
      <c r="A5686" s="0" t="s">
        <v>113</v>
      </c>
      <c r="B5686" s="0" t="s">
        <v>114</v>
      </c>
      <c r="C5686" s="0" t="s">
        <v>65</v>
      </c>
      <c r="D5686" s="0" t="s">
        <v>207</v>
      </c>
      <c r="E5686" s="0" t="n">
        <v>2030</v>
      </c>
      <c r="F5686" s="5" t="n">
        <v>-0.000971390859996584</v>
      </c>
      <c r="G5686" s="11" t="n">
        <v>0.031335</v>
      </c>
      <c r="H5686" s="5" t="n">
        <v>-3.0438532597993E-005</v>
      </c>
      <c r="I5686" s="5" t="n">
        <v>-0.000940952327398591</v>
      </c>
    </row>
    <row r="5687" customFormat="false" ht="14.25" hidden="false" customHeight="false" outlineLevel="0" collapsed="false">
      <c r="A5687" s="0" t="s">
        <v>113</v>
      </c>
      <c r="B5687" s="0" t="s">
        <v>114</v>
      </c>
      <c r="C5687" s="0" t="s">
        <v>65</v>
      </c>
      <c r="D5687" s="0" t="s">
        <v>207</v>
      </c>
      <c r="E5687" s="0" t="n">
        <v>2031</v>
      </c>
      <c r="F5687" s="5" t="n">
        <v>-0.00195276594691175</v>
      </c>
      <c r="G5687" s="11" t="n">
        <v>0.0341494</v>
      </c>
      <c r="H5687" s="5" t="n">
        <v>-6.6685785427468E-005</v>
      </c>
      <c r="I5687" s="5" t="n">
        <v>-0.00188608016148428</v>
      </c>
    </row>
    <row r="5688" customFormat="false" ht="14.25" hidden="false" customHeight="false" outlineLevel="0" collapsed="false">
      <c r="A5688" s="0" t="s">
        <v>113</v>
      </c>
      <c r="B5688" s="0" t="s">
        <v>114</v>
      </c>
      <c r="C5688" s="0" t="s">
        <v>65</v>
      </c>
      <c r="D5688" s="0" t="s">
        <v>207</v>
      </c>
      <c r="E5688" s="0" t="n">
        <v>2032</v>
      </c>
      <c r="F5688" s="5" t="n">
        <v>0.00196811333912286</v>
      </c>
      <c r="G5688" s="11" t="n">
        <v>0.0369638</v>
      </c>
      <c r="H5688" s="5" t="n">
        <v>7.27489478446697E-005</v>
      </c>
      <c r="I5688" s="5" t="n">
        <v>0.00189536439127819</v>
      </c>
    </row>
    <row r="5689" customFormat="false" ht="14.25" hidden="false" customHeight="false" outlineLevel="0" collapsed="false">
      <c r="A5689" s="0" t="s">
        <v>113</v>
      </c>
      <c r="B5689" s="0" t="s">
        <v>114</v>
      </c>
      <c r="C5689" s="0" t="s">
        <v>65</v>
      </c>
      <c r="D5689" s="0" t="s">
        <v>207</v>
      </c>
      <c r="E5689" s="0" t="n">
        <v>2033</v>
      </c>
      <c r="F5689" s="5" t="n">
        <v>1.44683825228957E-013</v>
      </c>
      <c r="G5689" s="11" t="n">
        <v>0.0397782</v>
      </c>
      <c r="H5689" s="5" t="n">
        <v>5.75526213672248E-015</v>
      </c>
      <c r="I5689" s="5" t="n">
        <v>1.38928563092234E-013</v>
      </c>
    </row>
    <row r="5690" customFormat="false" ht="14.25" hidden="false" customHeight="false" outlineLevel="0" collapsed="false">
      <c r="A5690" s="0" t="s">
        <v>113</v>
      </c>
      <c r="B5690" s="0" t="s">
        <v>114</v>
      </c>
      <c r="C5690" s="0" t="s">
        <v>65</v>
      </c>
      <c r="D5690" s="0" t="s">
        <v>207</v>
      </c>
      <c r="E5690" s="0" t="n">
        <v>2034</v>
      </c>
      <c r="F5690" s="5" t="n">
        <v>-1.43849147026393E-013</v>
      </c>
      <c r="G5690" s="11" t="n">
        <v>0.0425926</v>
      </c>
      <c r="H5690" s="5" t="n">
        <v>-6.12690917963634E-015</v>
      </c>
      <c r="I5690" s="5" t="n">
        <v>-1.37722237846756E-013</v>
      </c>
    </row>
    <row r="5691" customFormat="false" ht="14.25" hidden="false" customHeight="false" outlineLevel="0" collapsed="false">
      <c r="A5691" s="0" t="s">
        <v>113</v>
      </c>
      <c r="B5691" s="0" t="s">
        <v>114</v>
      </c>
      <c r="C5691" s="0" t="s">
        <v>65</v>
      </c>
      <c r="D5691" s="0" t="s">
        <v>207</v>
      </c>
      <c r="E5691" s="0" t="n">
        <v>2035</v>
      </c>
      <c r="F5691" s="5" t="n">
        <v>0</v>
      </c>
      <c r="G5691" s="11" t="n">
        <v>0.045407</v>
      </c>
      <c r="H5691" s="5" t="n">
        <v>0</v>
      </c>
      <c r="I5691" s="5" t="n">
        <v>0</v>
      </c>
    </row>
    <row r="5692" customFormat="false" ht="14.25" hidden="false" customHeight="false" outlineLevel="0" collapsed="false">
      <c r="A5692" s="0" t="s">
        <v>113</v>
      </c>
      <c r="B5692" s="0" t="s">
        <v>114</v>
      </c>
      <c r="C5692" s="0" t="s">
        <v>65</v>
      </c>
      <c r="D5692" s="0" t="s">
        <v>207</v>
      </c>
      <c r="E5692" s="0" t="n">
        <v>2036</v>
      </c>
      <c r="F5692" s="5" t="n">
        <v>-1.42194673097183E-013</v>
      </c>
      <c r="G5692" s="11" t="n">
        <v>0.0478248</v>
      </c>
      <c r="H5692" s="5" t="n">
        <v>-6.80043180193815E-015</v>
      </c>
      <c r="I5692" s="5" t="n">
        <v>-1.35394241295245E-013</v>
      </c>
    </row>
    <row r="5693" customFormat="false" ht="14.25" hidden="false" customHeight="false" outlineLevel="0" collapsed="false">
      <c r="A5693" s="0" t="s">
        <v>113</v>
      </c>
      <c r="B5693" s="0" t="s">
        <v>114</v>
      </c>
      <c r="C5693" s="0" t="s">
        <v>65</v>
      </c>
      <c r="D5693" s="0" t="s">
        <v>207</v>
      </c>
      <c r="E5693" s="0" t="n">
        <v>2037</v>
      </c>
      <c r="F5693" s="5" t="n">
        <v>0</v>
      </c>
      <c r="G5693" s="11" t="n">
        <v>0.0502426</v>
      </c>
      <c r="H5693" s="5" t="n">
        <v>0</v>
      </c>
      <c r="I5693" s="5" t="n">
        <v>0</v>
      </c>
    </row>
    <row r="5694" customFormat="false" ht="14.25" hidden="false" customHeight="false" outlineLevel="0" collapsed="false">
      <c r="A5694" s="0" t="s">
        <v>113</v>
      </c>
      <c r="B5694" s="0" t="s">
        <v>114</v>
      </c>
      <c r="C5694" s="0" t="s">
        <v>65</v>
      </c>
      <c r="D5694" s="0" t="s">
        <v>207</v>
      </c>
      <c r="E5694" s="0" t="n">
        <v>2038</v>
      </c>
      <c r="F5694" s="5" t="n">
        <v>0</v>
      </c>
      <c r="G5694" s="11" t="n">
        <v>0.0526604</v>
      </c>
      <c r="H5694" s="5" t="n">
        <v>0</v>
      </c>
      <c r="I5694" s="5" t="n">
        <v>0</v>
      </c>
    </row>
    <row r="5695" customFormat="false" ht="14.25" hidden="false" customHeight="false" outlineLevel="0" collapsed="false">
      <c r="A5695" s="0" t="s">
        <v>113</v>
      </c>
      <c r="B5695" s="0" t="s">
        <v>114</v>
      </c>
      <c r="C5695" s="0" t="s">
        <v>65</v>
      </c>
      <c r="D5695" s="0" t="s">
        <v>207</v>
      </c>
      <c r="E5695" s="0" t="n">
        <v>2039</v>
      </c>
      <c r="F5695" s="5" t="n">
        <v>0</v>
      </c>
      <c r="G5695" s="11" t="n">
        <v>0.0550782</v>
      </c>
      <c r="H5695" s="5" t="n">
        <v>0</v>
      </c>
      <c r="I5695" s="5" t="n">
        <v>0</v>
      </c>
    </row>
    <row r="5696" customFormat="false" ht="14.25" hidden="false" customHeight="false" outlineLevel="0" collapsed="false">
      <c r="A5696" s="0" t="s">
        <v>113</v>
      </c>
      <c r="B5696" s="0" t="s">
        <v>114</v>
      </c>
      <c r="C5696" s="0" t="s">
        <v>65</v>
      </c>
      <c r="D5696" s="0" t="s">
        <v>207</v>
      </c>
      <c r="E5696" s="0" t="n">
        <v>2040</v>
      </c>
      <c r="F5696" s="5" t="n">
        <v>1.39039860024341E-013</v>
      </c>
      <c r="G5696" s="11" t="n">
        <v>0.057496</v>
      </c>
      <c r="H5696" s="5" t="n">
        <v>7.99423579195953E-015</v>
      </c>
      <c r="I5696" s="5" t="n">
        <v>1.31045624232382E-013</v>
      </c>
    </row>
    <row r="5697" customFormat="false" ht="14.25" hidden="false" customHeight="false" outlineLevel="0" collapsed="false">
      <c r="A5697" s="0" t="s">
        <v>113</v>
      </c>
      <c r="B5697" s="0" t="s">
        <v>114</v>
      </c>
      <c r="C5697" s="0" t="s">
        <v>72</v>
      </c>
      <c r="D5697" s="0" t="s">
        <v>208</v>
      </c>
      <c r="E5697" s="0" t="n">
        <v>2024</v>
      </c>
      <c r="F5697" s="5" t="n">
        <v>234.929759556696</v>
      </c>
      <c r="G5697" s="11" t="n">
        <v>0.016418</v>
      </c>
      <c r="H5697" s="5" t="n">
        <v>3.85707679240184</v>
      </c>
      <c r="I5697" s="5" t="n">
        <v>231.072682764295</v>
      </c>
    </row>
    <row r="5698" customFormat="false" ht="14.25" hidden="false" customHeight="false" outlineLevel="0" collapsed="false">
      <c r="A5698" s="0" t="s">
        <v>113</v>
      </c>
      <c r="B5698" s="0" t="s">
        <v>114</v>
      </c>
      <c r="C5698" s="0" t="s">
        <v>72</v>
      </c>
      <c r="D5698" s="0" t="s">
        <v>208</v>
      </c>
      <c r="E5698" s="0" t="n">
        <v>2025</v>
      </c>
      <c r="F5698" s="5" t="n">
        <v>0</v>
      </c>
      <c r="G5698" s="11" t="n">
        <v>0</v>
      </c>
      <c r="H5698" s="5" t="n">
        <v>0</v>
      </c>
      <c r="I5698" s="5" t="n">
        <v>0</v>
      </c>
    </row>
    <row r="5699" customFormat="false" ht="14.25" hidden="false" customHeight="false" outlineLevel="0" collapsed="false">
      <c r="A5699" s="0" t="s">
        <v>113</v>
      </c>
      <c r="B5699" s="0" t="s">
        <v>114</v>
      </c>
      <c r="C5699" s="0" t="s">
        <v>72</v>
      </c>
      <c r="D5699" s="0" t="s">
        <v>208</v>
      </c>
      <c r="E5699" s="0" t="n">
        <v>2026</v>
      </c>
      <c r="F5699" s="5" t="n">
        <v>0</v>
      </c>
      <c r="G5699" s="11" t="n">
        <v>0</v>
      </c>
      <c r="H5699" s="5" t="n">
        <v>0</v>
      </c>
      <c r="I5699" s="5" t="n">
        <v>0</v>
      </c>
    </row>
    <row r="5700" customFormat="false" ht="14.25" hidden="false" customHeight="false" outlineLevel="0" collapsed="false">
      <c r="A5700" s="0" t="s">
        <v>113</v>
      </c>
      <c r="B5700" s="0" t="s">
        <v>114</v>
      </c>
      <c r="C5700" s="0" t="s">
        <v>72</v>
      </c>
      <c r="D5700" s="0" t="s">
        <v>208</v>
      </c>
      <c r="E5700" s="0" t="n">
        <v>2027</v>
      </c>
      <c r="F5700" s="5" t="n">
        <v>0</v>
      </c>
      <c r="G5700" s="11" t="n">
        <v>0</v>
      </c>
      <c r="H5700" s="5" t="n">
        <v>0</v>
      </c>
      <c r="I5700" s="5" t="n">
        <v>0</v>
      </c>
    </row>
    <row r="5701" customFormat="false" ht="14.25" hidden="false" customHeight="false" outlineLevel="0" collapsed="false">
      <c r="A5701" s="0" t="s">
        <v>113</v>
      </c>
      <c r="B5701" s="0" t="s">
        <v>114</v>
      </c>
      <c r="C5701" s="0" t="s">
        <v>72</v>
      </c>
      <c r="D5701" s="0" t="s">
        <v>208</v>
      </c>
      <c r="E5701" s="0" t="n">
        <v>2028</v>
      </c>
      <c r="F5701" s="5" t="n">
        <v>0</v>
      </c>
      <c r="G5701" s="11" t="n">
        <v>0</v>
      </c>
      <c r="H5701" s="5" t="n">
        <v>0</v>
      </c>
      <c r="I5701" s="5" t="n">
        <v>0</v>
      </c>
    </row>
    <row r="5702" customFormat="false" ht="14.25" hidden="false" customHeight="false" outlineLevel="0" collapsed="false">
      <c r="A5702" s="0" t="s">
        <v>113</v>
      </c>
      <c r="B5702" s="0" t="s">
        <v>114</v>
      </c>
      <c r="C5702" s="0" t="s">
        <v>72</v>
      </c>
      <c r="D5702" s="0" t="s">
        <v>208</v>
      </c>
      <c r="E5702" s="0" t="n">
        <v>2029</v>
      </c>
      <c r="F5702" s="5" t="n">
        <v>0</v>
      </c>
      <c r="G5702" s="11" t="n">
        <v>0</v>
      </c>
      <c r="H5702" s="5" t="n">
        <v>0</v>
      </c>
      <c r="I5702" s="5" t="n">
        <v>0</v>
      </c>
    </row>
    <row r="5703" customFormat="false" ht="14.25" hidden="false" customHeight="false" outlineLevel="0" collapsed="false">
      <c r="A5703" s="0" t="s">
        <v>113</v>
      </c>
      <c r="B5703" s="0" t="s">
        <v>114</v>
      </c>
      <c r="C5703" s="0" t="s">
        <v>72</v>
      </c>
      <c r="D5703" s="0" t="s">
        <v>208</v>
      </c>
      <c r="E5703" s="0" t="n">
        <v>2030</v>
      </c>
      <c r="F5703" s="5" t="n">
        <v>0</v>
      </c>
      <c r="G5703" s="11" t="n">
        <v>0</v>
      </c>
      <c r="H5703" s="5" t="n">
        <v>0</v>
      </c>
      <c r="I5703" s="5" t="n">
        <v>0</v>
      </c>
    </row>
    <row r="5704" customFormat="false" ht="14.25" hidden="false" customHeight="false" outlineLevel="0" collapsed="false">
      <c r="A5704" s="0" t="s">
        <v>113</v>
      </c>
      <c r="B5704" s="0" t="s">
        <v>114</v>
      </c>
      <c r="C5704" s="0" t="s">
        <v>72</v>
      </c>
      <c r="D5704" s="0" t="s">
        <v>208</v>
      </c>
      <c r="E5704" s="0" t="n">
        <v>2031</v>
      </c>
      <c r="F5704" s="5" t="n">
        <v>0</v>
      </c>
      <c r="G5704" s="11" t="n">
        <v>0</v>
      </c>
      <c r="H5704" s="5" t="n">
        <v>0</v>
      </c>
      <c r="I5704" s="5" t="n">
        <v>0</v>
      </c>
    </row>
    <row r="5705" customFormat="false" ht="14.25" hidden="false" customHeight="false" outlineLevel="0" collapsed="false">
      <c r="A5705" s="0" t="s">
        <v>113</v>
      </c>
      <c r="B5705" s="0" t="s">
        <v>114</v>
      </c>
      <c r="C5705" s="0" t="s">
        <v>72</v>
      </c>
      <c r="D5705" s="0" t="s">
        <v>208</v>
      </c>
      <c r="E5705" s="0" t="n">
        <v>2032</v>
      </c>
      <c r="F5705" s="5" t="n">
        <v>0</v>
      </c>
      <c r="G5705" s="11" t="n">
        <v>0</v>
      </c>
      <c r="H5705" s="5" t="n">
        <v>0</v>
      </c>
      <c r="I5705" s="5" t="n">
        <v>0</v>
      </c>
    </row>
    <row r="5706" customFormat="false" ht="14.25" hidden="false" customHeight="false" outlineLevel="0" collapsed="false">
      <c r="A5706" s="0" t="s">
        <v>113</v>
      </c>
      <c r="B5706" s="0" t="s">
        <v>114</v>
      </c>
      <c r="C5706" s="0" t="s">
        <v>72</v>
      </c>
      <c r="D5706" s="0" t="s">
        <v>208</v>
      </c>
      <c r="E5706" s="0" t="n">
        <v>2033</v>
      </c>
      <c r="F5706" s="5" t="n">
        <v>0</v>
      </c>
      <c r="G5706" s="11" t="n">
        <v>0</v>
      </c>
      <c r="H5706" s="5" t="n">
        <v>0</v>
      </c>
      <c r="I5706" s="5" t="n">
        <v>0</v>
      </c>
    </row>
    <row r="5707" customFormat="false" ht="14.25" hidden="false" customHeight="false" outlineLevel="0" collapsed="false">
      <c r="A5707" s="0" t="s">
        <v>113</v>
      </c>
      <c r="B5707" s="0" t="s">
        <v>114</v>
      </c>
      <c r="C5707" s="0" t="s">
        <v>72</v>
      </c>
      <c r="D5707" s="0" t="s">
        <v>208</v>
      </c>
      <c r="E5707" s="0" t="n">
        <v>2034</v>
      </c>
      <c r="F5707" s="5" t="n">
        <v>0</v>
      </c>
      <c r="G5707" s="11" t="n">
        <v>0</v>
      </c>
      <c r="H5707" s="5" t="n">
        <v>0</v>
      </c>
      <c r="I5707" s="5" t="n">
        <v>0</v>
      </c>
    </row>
    <row r="5708" customFormat="false" ht="14.25" hidden="false" customHeight="false" outlineLevel="0" collapsed="false">
      <c r="A5708" s="0" t="s">
        <v>113</v>
      </c>
      <c r="B5708" s="0" t="s">
        <v>114</v>
      </c>
      <c r="C5708" s="0" t="s">
        <v>72</v>
      </c>
      <c r="D5708" s="0" t="s">
        <v>208</v>
      </c>
      <c r="E5708" s="0" t="n">
        <v>2035</v>
      </c>
      <c r="F5708" s="5" t="n">
        <v>0</v>
      </c>
      <c r="G5708" s="11" t="n">
        <v>0</v>
      </c>
      <c r="H5708" s="5" t="n">
        <v>0</v>
      </c>
      <c r="I5708" s="5" t="n">
        <v>0</v>
      </c>
    </row>
    <row r="5709" customFormat="false" ht="14.25" hidden="false" customHeight="false" outlineLevel="0" collapsed="false">
      <c r="A5709" s="0" t="s">
        <v>113</v>
      </c>
      <c r="B5709" s="0" t="s">
        <v>114</v>
      </c>
      <c r="C5709" s="0" t="s">
        <v>72</v>
      </c>
      <c r="D5709" s="0" t="s">
        <v>208</v>
      </c>
      <c r="E5709" s="0" t="n">
        <v>2036</v>
      </c>
      <c r="F5709" s="5" t="n">
        <v>0</v>
      </c>
      <c r="G5709" s="11" t="n">
        <v>0</v>
      </c>
      <c r="H5709" s="5" t="n">
        <v>0</v>
      </c>
      <c r="I5709" s="5" t="n">
        <v>0</v>
      </c>
    </row>
    <row r="5710" customFormat="false" ht="14.25" hidden="false" customHeight="false" outlineLevel="0" collapsed="false">
      <c r="A5710" s="0" t="s">
        <v>113</v>
      </c>
      <c r="B5710" s="0" t="s">
        <v>114</v>
      </c>
      <c r="C5710" s="0" t="s">
        <v>72</v>
      </c>
      <c r="D5710" s="0" t="s">
        <v>208</v>
      </c>
      <c r="E5710" s="0" t="n">
        <v>2037</v>
      </c>
      <c r="F5710" s="5" t="n">
        <v>0</v>
      </c>
      <c r="G5710" s="11" t="n">
        <v>0</v>
      </c>
      <c r="H5710" s="5" t="n">
        <v>0</v>
      </c>
      <c r="I5710" s="5" t="n">
        <v>0</v>
      </c>
    </row>
    <row r="5711" customFormat="false" ht="14.25" hidden="false" customHeight="false" outlineLevel="0" collapsed="false">
      <c r="A5711" s="0" t="s">
        <v>113</v>
      </c>
      <c r="B5711" s="0" t="s">
        <v>114</v>
      </c>
      <c r="C5711" s="0" t="s">
        <v>72</v>
      </c>
      <c r="D5711" s="0" t="s">
        <v>208</v>
      </c>
      <c r="E5711" s="0" t="n">
        <v>2038</v>
      </c>
      <c r="F5711" s="5" t="n">
        <v>0</v>
      </c>
      <c r="G5711" s="11" t="n">
        <v>0</v>
      </c>
      <c r="H5711" s="5" t="n">
        <v>0</v>
      </c>
      <c r="I5711" s="5" t="n">
        <v>0</v>
      </c>
    </row>
    <row r="5712" customFormat="false" ht="14.25" hidden="false" customHeight="false" outlineLevel="0" collapsed="false">
      <c r="A5712" s="0" t="s">
        <v>113</v>
      </c>
      <c r="B5712" s="0" t="s">
        <v>114</v>
      </c>
      <c r="C5712" s="0" t="s">
        <v>72</v>
      </c>
      <c r="D5712" s="0" t="s">
        <v>208</v>
      </c>
      <c r="E5712" s="0" t="n">
        <v>2039</v>
      </c>
      <c r="F5712" s="5" t="n">
        <v>0</v>
      </c>
      <c r="G5712" s="11" t="n">
        <v>0</v>
      </c>
      <c r="H5712" s="5" t="n">
        <v>0</v>
      </c>
      <c r="I5712" s="5" t="n">
        <v>0</v>
      </c>
    </row>
    <row r="5713" customFormat="false" ht="14.25" hidden="false" customHeight="false" outlineLevel="0" collapsed="false">
      <c r="A5713" s="0" t="s">
        <v>113</v>
      </c>
      <c r="B5713" s="0" t="s">
        <v>114</v>
      </c>
      <c r="C5713" s="0" t="s">
        <v>72</v>
      </c>
      <c r="D5713" s="0" t="s">
        <v>208</v>
      </c>
      <c r="E5713" s="0" t="n">
        <v>2040</v>
      </c>
      <c r="F5713" s="5" t="n">
        <v>0</v>
      </c>
      <c r="G5713" s="11" t="n">
        <v>0</v>
      </c>
      <c r="H5713" s="5" t="n">
        <v>0</v>
      </c>
      <c r="I5713" s="5" t="n">
        <v>0</v>
      </c>
    </row>
    <row r="5714" customFormat="false" ht="14.25" hidden="false" customHeight="false" outlineLevel="0" collapsed="false">
      <c r="A5714" s="0" t="s">
        <v>113</v>
      </c>
      <c r="B5714" s="0" t="s">
        <v>114</v>
      </c>
      <c r="C5714" s="0" t="s">
        <v>72</v>
      </c>
      <c r="D5714" s="0" t="s">
        <v>209</v>
      </c>
      <c r="E5714" s="0" t="n">
        <v>2024</v>
      </c>
      <c r="F5714" s="5" t="n">
        <v>169.977182306588</v>
      </c>
      <c r="G5714" s="11" t="n">
        <v>0.02</v>
      </c>
      <c r="H5714" s="5" t="n">
        <v>3.39954364613175</v>
      </c>
      <c r="I5714" s="5" t="n">
        <v>166.577638660456</v>
      </c>
    </row>
    <row r="5715" customFormat="false" ht="14.25" hidden="false" customHeight="false" outlineLevel="0" collapsed="false">
      <c r="A5715" s="0" t="s">
        <v>113</v>
      </c>
      <c r="B5715" s="0" t="s">
        <v>114</v>
      </c>
      <c r="C5715" s="0" t="s">
        <v>72</v>
      </c>
      <c r="D5715" s="0" t="s">
        <v>209</v>
      </c>
      <c r="E5715" s="0" t="n">
        <v>2025</v>
      </c>
      <c r="F5715" s="5" t="n">
        <v>0</v>
      </c>
      <c r="G5715" s="11" t="n">
        <v>0</v>
      </c>
      <c r="H5715" s="5" t="n">
        <v>0</v>
      </c>
      <c r="I5715" s="5" t="n">
        <v>0</v>
      </c>
    </row>
    <row r="5716" customFormat="false" ht="14.25" hidden="false" customHeight="false" outlineLevel="0" collapsed="false">
      <c r="A5716" s="0" t="s">
        <v>113</v>
      </c>
      <c r="B5716" s="0" t="s">
        <v>114</v>
      </c>
      <c r="C5716" s="0" t="s">
        <v>72</v>
      </c>
      <c r="D5716" s="0" t="s">
        <v>209</v>
      </c>
      <c r="E5716" s="0" t="n">
        <v>2026</v>
      </c>
      <c r="F5716" s="5" t="n">
        <v>0</v>
      </c>
      <c r="G5716" s="11" t="n">
        <v>0</v>
      </c>
      <c r="H5716" s="5" t="n">
        <v>0</v>
      </c>
      <c r="I5716" s="5" t="n">
        <v>0</v>
      </c>
    </row>
    <row r="5717" customFormat="false" ht="14.25" hidden="false" customHeight="false" outlineLevel="0" collapsed="false">
      <c r="A5717" s="0" t="s">
        <v>113</v>
      </c>
      <c r="B5717" s="0" t="s">
        <v>114</v>
      </c>
      <c r="C5717" s="0" t="s">
        <v>72</v>
      </c>
      <c r="D5717" s="0" t="s">
        <v>209</v>
      </c>
      <c r="E5717" s="0" t="n">
        <v>2027</v>
      </c>
      <c r="F5717" s="5" t="n">
        <v>0</v>
      </c>
      <c r="G5717" s="11" t="n">
        <v>0</v>
      </c>
      <c r="H5717" s="5" t="n">
        <v>0</v>
      </c>
      <c r="I5717" s="5" t="n">
        <v>0</v>
      </c>
    </row>
    <row r="5718" customFormat="false" ht="14.25" hidden="false" customHeight="false" outlineLevel="0" collapsed="false">
      <c r="A5718" s="0" t="s">
        <v>113</v>
      </c>
      <c r="B5718" s="0" t="s">
        <v>114</v>
      </c>
      <c r="C5718" s="0" t="s">
        <v>72</v>
      </c>
      <c r="D5718" s="0" t="s">
        <v>209</v>
      </c>
      <c r="E5718" s="0" t="n">
        <v>2028</v>
      </c>
      <c r="F5718" s="5" t="n">
        <v>0</v>
      </c>
      <c r="G5718" s="11" t="n">
        <v>0</v>
      </c>
      <c r="H5718" s="5" t="n">
        <v>0</v>
      </c>
      <c r="I5718" s="5" t="n">
        <v>0</v>
      </c>
    </row>
    <row r="5719" customFormat="false" ht="14.25" hidden="false" customHeight="false" outlineLevel="0" collapsed="false">
      <c r="A5719" s="0" t="s">
        <v>113</v>
      </c>
      <c r="B5719" s="0" t="s">
        <v>114</v>
      </c>
      <c r="C5719" s="0" t="s">
        <v>72</v>
      </c>
      <c r="D5719" s="0" t="s">
        <v>209</v>
      </c>
      <c r="E5719" s="0" t="n">
        <v>2029</v>
      </c>
      <c r="F5719" s="5" t="n">
        <v>0</v>
      </c>
      <c r="G5719" s="11" t="n">
        <v>0</v>
      </c>
      <c r="H5719" s="5" t="n">
        <v>0</v>
      </c>
      <c r="I5719" s="5" t="n">
        <v>0</v>
      </c>
    </row>
    <row r="5720" customFormat="false" ht="14.25" hidden="false" customHeight="false" outlineLevel="0" collapsed="false">
      <c r="A5720" s="0" t="s">
        <v>113</v>
      </c>
      <c r="B5720" s="0" t="s">
        <v>114</v>
      </c>
      <c r="C5720" s="0" t="s">
        <v>72</v>
      </c>
      <c r="D5720" s="0" t="s">
        <v>209</v>
      </c>
      <c r="E5720" s="0" t="n">
        <v>2030</v>
      </c>
      <c r="F5720" s="5" t="n">
        <v>0</v>
      </c>
      <c r="G5720" s="11" t="n">
        <v>0</v>
      </c>
      <c r="H5720" s="5" t="n">
        <v>0</v>
      </c>
      <c r="I5720" s="5" t="n">
        <v>0</v>
      </c>
    </row>
    <row r="5721" customFormat="false" ht="14.25" hidden="false" customHeight="false" outlineLevel="0" collapsed="false">
      <c r="A5721" s="0" t="s">
        <v>113</v>
      </c>
      <c r="B5721" s="0" t="s">
        <v>114</v>
      </c>
      <c r="C5721" s="0" t="s">
        <v>72</v>
      </c>
      <c r="D5721" s="0" t="s">
        <v>209</v>
      </c>
      <c r="E5721" s="0" t="n">
        <v>2031</v>
      </c>
      <c r="F5721" s="5" t="n">
        <v>0</v>
      </c>
      <c r="G5721" s="11" t="n">
        <v>0</v>
      </c>
      <c r="H5721" s="5" t="n">
        <v>0</v>
      </c>
      <c r="I5721" s="5" t="n">
        <v>0</v>
      </c>
    </row>
    <row r="5722" customFormat="false" ht="14.25" hidden="false" customHeight="false" outlineLevel="0" collapsed="false">
      <c r="A5722" s="0" t="s">
        <v>113</v>
      </c>
      <c r="B5722" s="0" t="s">
        <v>114</v>
      </c>
      <c r="C5722" s="0" t="s">
        <v>72</v>
      </c>
      <c r="D5722" s="0" t="s">
        <v>209</v>
      </c>
      <c r="E5722" s="0" t="n">
        <v>2032</v>
      </c>
      <c r="F5722" s="5" t="n">
        <v>0</v>
      </c>
      <c r="G5722" s="11" t="n">
        <v>0</v>
      </c>
      <c r="H5722" s="5" t="n">
        <v>0</v>
      </c>
      <c r="I5722" s="5" t="n">
        <v>0</v>
      </c>
    </row>
    <row r="5723" customFormat="false" ht="14.25" hidden="false" customHeight="false" outlineLevel="0" collapsed="false">
      <c r="A5723" s="0" t="s">
        <v>113</v>
      </c>
      <c r="B5723" s="0" t="s">
        <v>114</v>
      </c>
      <c r="C5723" s="0" t="s">
        <v>72</v>
      </c>
      <c r="D5723" s="0" t="s">
        <v>209</v>
      </c>
      <c r="E5723" s="0" t="n">
        <v>2033</v>
      </c>
      <c r="F5723" s="5" t="n">
        <v>0</v>
      </c>
      <c r="G5723" s="11" t="n">
        <v>0</v>
      </c>
      <c r="H5723" s="5" t="n">
        <v>0</v>
      </c>
      <c r="I5723" s="5" t="n">
        <v>0</v>
      </c>
    </row>
    <row r="5724" customFormat="false" ht="14.25" hidden="false" customHeight="false" outlineLevel="0" collapsed="false">
      <c r="A5724" s="0" t="s">
        <v>113</v>
      </c>
      <c r="B5724" s="0" t="s">
        <v>114</v>
      </c>
      <c r="C5724" s="0" t="s">
        <v>72</v>
      </c>
      <c r="D5724" s="0" t="s">
        <v>209</v>
      </c>
      <c r="E5724" s="0" t="n">
        <v>2034</v>
      </c>
      <c r="F5724" s="5" t="n">
        <v>0</v>
      </c>
      <c r="G5724" s="11" t="n">
        <v>0</v>
      </c>
      <c r="H5724" s="5" t="n">
        <v>0</v>
      </c>
      <c r="I5724" s="5" t="n">
        <v>0</v>
      </c>
    </row>
    <row r="5725" customFormat="false" ht="14.25" hidden="false" customHeight="false" outlineLevel="0" collapsed="false">
      <c r="A5725" s="0" t="s">
        <v>113</v>
      </c>
      <c r="B5725" s="0" t="s">
        <v>114</v>
      </c>
      <c r="C5725" s="0" t="s">
        <v>72</v>
      </c>
      <c r="D5725" s="0" t="s">
        <v>209</v>
      </c>
      <c r="E5725" s="0" t="n">
        <v>2035</v>
      </c>
      <c r="F5725" s="5" t="n">
        <v>0</v>
      </c>
      <c r="G5725" s="11" t="n">
        <v>0</v>
      </c>
      <c r="H5725" s="5" t="n">
        <v>0</v>
      </c>
      <c r="I5725" s="5" t="n">
        <v>0</v>
      </c>
    </row>
    <row r="5726" customFormat="false" ht="14.25" hidden="false" customHeight="false" outlineLevel="0" collapsed="false">
      <c r="A5726" s="0" t="s">
        <v>113</v>
      </c>
      <c r="B5726" s="0" t="s">
        <v>114</v>
      </c>
      <c r="C5726" s="0" t="s">
        <v>72</v>
      </c>
      <c r="D5726" s="0" t="s">
        <v>209</v>
      </c>
      <c r="E5726" s="0" t="n">
        <v>2036</v>
      </c>
      <c r="F5726" s="5" t="n">
        <v>0</v>
      </c>
      <c r="G5726" s="11" t="n">
        <v>0</v>
      </c>
      <c r="H5726" s="5" t="n">
        <v>0</v>
      </c>
      <c r="I5726" s="5" t="n">
        <v>0</v>
      </c>
    </row>
    <row r="5727" customFormat="false" ht="14.25" hidden="false" customHeight="false" outlineLevel="0" collapsed="false">
      <c r="A5727" s="0" t="s">
        <v>113</v>
      </c>
      <c r="B5727" s="0" t="s">
        <v>114</v>
      </c>
      <c r="C5727" s="0" t="s">
        <v>72</v>
      </c>
      <c r="D5727" s="0" t="s">
        <v>209</v>
      </c>
      <c r="E5727" s="0" t="n">
        <v>2037</v>
      </c>
      <c r="F5727" s="5" t="n">
        <v>0</v>
      </c>
      <c r="G5727" s="11" t="n">
        <v>0</v>
      </c>
      <c r="H5727" s="5" t="n">
        <v>0</v>
      </c>
      <c r="I5727" s="5" t="n">
        <v>0</v>
      </c>
    </row>
    <row r="5728" customFormat="false" ht="14.25" hidden="false" customHeight="false" outlineLevel="0" collapsed="false">
      <c r="A5728" s="0" t="s">
        <v>113</v>
      </c>
      <c r="B5728" s="0" t="s">
        <v>114</v>
      </c>
      <c r="C5728" s="0" t="s">
        <v>72</v>
      </c>
      <c r="D5728" s="0" t="s">
        <v>209</v>
      </c>
      <c r="E5728" s="0" t="n">
        <v>2038</v>
      </c>
      <c r="F5728" s="5" t="n">
        <v>0</v>
      </c>
      <c r="G5728" s="11" t="n">
        <v>0</v>
      </c>
      <c r="H5728" s="5" t="n">
        <v>0</v>
      </c>
      <c r="I5728" s="5" t="n">
        <v>0</v>
      </c>
    </row>
    <row r="5729" customFormat="false" ht="14.25" hidden="false" customHeight="false" outlineLevel="0" collapsed="false">
      <c r="A5729" s="0" t="s">
        <v>113</v>
      </c>
      <c r="B5729" s="0" t="s">
        <v>114</v>
      </c>
      <c r="C5729" s="0" t="s">
        <v>72</v>
      </c>
      <c r="D5729" s="0" t="s">
        <v>209</v>
      </c>
      <c r="E5729" s="0" t="n">
        <v>2039</v>
      </c>
      <c r="F5729" s="5" t="n">
        <v>0</v>
      </c>
      <c r="G5729" s="11" t="n">
        <v>0</v>
      </c>
      <c r="H5729" s="5" t="n">
        <v>0</v>
      </c>
      <c r="I5729" s="5" t="n">
        <v>0</v>
      </c>
    </row>
    <row r="5730" customFormat="false" ht="14.25" hidden="false" customHeight="false" outlineLevel="0" collapsed="false">
      <c r="A5730" s="0" t="s">
        <v>113</v>
      </c>
      <c r="B5730" s="0" t="s">
        <v>114</v>
      </c>
      <c r="C5730" s="0" t="s">
        <v>72</v>
      </c>
      <c r="D5730" s="0" t="s">
        <v>209</v>
      </c>
      <c r="E5730" s="0" t="n">
        <v>2040</v>
      </c>
      <c r="F5730" s="5" t="n">
        <v>0</v>
      </c>
      <c r="G5730" s="11" t="n">
        <v>0</v>
      </c>
      <c r="H5730" s="5" t="n">
        <v>0</v>
      </c>
      <c r="I5730" s="5" t="n">
        <v>0</v>
      </c>
    </row>
    <row r="5731" customFormat="false" ht="14.25" hidden="false" customHeight="false" outlineLevel="0" collapsed="false">
      <c r="A5731" s="0" t="s">
        <v>113</v>
      </c>
      <c r="B5731" s="0" t="s">
        <v>114</v>
      </c>
      <c r="C5731" s="0" t="s">
        <v>76</v>
      </c>
      <c r="D5731" s="0" t="s">
        <v>210</v>
      </c>
      <c r="E5731" s="0" t="n">
        <v>2024</v>
      </c>
      <c r="F5731" s="5" t="n">
        <v>0</v>
      </c>
      <c r="G5731" s="11" t="n">
        <v>1</v>
      </c>
      <c r="H5731" s="5" t="n">
        <v>0</v>
      </c>
      <c r="I5731" s="5" t="n">
        <v>0</v>
      </c>
    </row>
    <row r="5732" customFormat="false" ht="14.25" hidden="false" customHeight="false" outlineLevel="0" collapsed="false">
      <c r="A5732" s="0" t="s">
        <v>113</v>
      </c>
      <c r="B5732" s="0" t="s">
        <v>114</v>
      </c>
      <c r="C5732" s="0" t="s">
        <v>76</v>
      </c>
      <c r="D5732" s="0" t="s">
        <v>210</v>
      </c>
      <c r="E5732" s="0" t="n">
        <v>2024</v>
      </c>
      <c r="F5732" s="5" t="n">
        <v>0</v>
      </c>
      <c r="G5732" s="11" t="n">
        <v>1</v>
      </c>
      <c r="H5732" s="5" t="n">
        <v>0</v>
      </c>
      <c r="I5732" s="5" t="n">
        <v>0</v>
      </c>
    </row>
    <row r="5733" customFormat="false" ht="14.25" hidden="false" customHeight="false" outlineLevel="0" collapsed="false">
      <c r="A5733" s="0" t="s">
        <v>113</v>
      </c>
      <c r="B5733" s="0" t="s">
        <v>114</v>
      </c>
      <c r="C5733" s="0" t="s">
        <v>76</v>
      </c>
      <c r="D5733" s="0" t="s">
        <v>210</v>
      </c>
      <c r="E5733" s="0" t="n">
        <v>2025</v>
      </c>
      <c r="F5733" s="5" t="n">
        <v>0</v>
      </c>
      <c r="G5733" s="11" t="n">
        <v>1</v>
      </c>
      <c r="H5733" s="5" t="n">
        <v>0</v>
      </c>
      <c r="I5733" s="5" t="n">
        <v>0</v>
      </c>
    </row>
    <row r="5734" customFormat="false" ht="14.25" hidden="false" customHeight="false" outlineLevel="0" collapsed="false">
      <c r="A5734" s="0" t="s">
        <v>113</v>
      </c>
      <c r="B5734" s="0" t="s">
        <v>114</v>
      </c>
      <c r="C5734" s="0" t="s">
        <v>76</v>
      </c>
      <c r="D5734" s="0" t="s">
        <v>210</v>
      </c>
      <c r="E5734" s="0" t="n">
        <v>2025</v>
      </c>
      <c r="F5734" s="5" t="n">
        <v>0</v>
      </c>
      <c r="G5734" s="11" t="n">
        <v>1</v>
      </c>
      <c r="H5734" s="5" t="n">
        <v>0</v>
      </c>
      <c r="I5734" s="5" t="n">
        <v>0</v>
      </c>
    </row>
    <row r="5735" customFormat="false" ht="14.25" hidden="false" customHeight="false" outlineLevel="0" collapsed="false">
      <c r="A5735" s="0" t="s">
        <v>113</v>
      </c>
      <c r="B5735" s="0" t="s">
        <v>114</v>
      </c>
      <c r="C5735" s="0" t="s">
        <v>76</v>
      </c>
      <c r="D5735" s="0" t="s">
        <v>210</v>
      </c>
      <c r="E5735" s="0" t="n">
        <v>2026</v>
      </c>
      <c r="F5735" s="5" t="n">
        <v>4.69679999959283E-006</v>
      </c>
      <c r="G5735" s="11" t="n">
        <v>1</v>
      </c>
      <c r="H5735" s="5" t="n">
        <v>4.69679999959283E-006</v>
      </c>
      <c r="I5735" s="5" t="n">
        <v>0</v>
      </c>
    </row>
    <row r="5736" customFormat="false" ht="14.25" hidden="false" customHeight="false" outlineLevel="0" collapsed="false">
      <c r="A5736" s="0" t="s">
        <v>113</v>
      </c>
      <c r="B5736" s="0" t="s">
        <v>114</v>
      </c>
      <c r="C5736" s="0" t="s">
        <v>76</v>
      </c>
      <c r="D5736" s="0" t="s">
        <v>210</v>
      </c>
      <c r="E5736" s="0" t="n">
        <v>2026</v>
      </c>
      <c r="F5736" s="5" t="n">
        <v>0</v>
      </c>
      <c r="G5736" s="11" t="n">
        <v>1</v>
      </c>
      <c r="H5736" s="5" t="n">
        <v>0</v>
      </c>
      <c r="I5736" s="5" t="n">
        <v>0</v>
      </c>
    </row>
    <row r="5737" customFormat="false" ht="14.25" hidden="false" customHeight="false" outlineLevel="0" collapsed="false">
      <c r="A5737" s="0" t="s">
        <v>113</v>
      </c>
      <c r="B5737" s="0" t="s">
        <v>114</v>
      </c>
      <c r="C5737" s="0" t="s">
        <v>76</v>
      </c>
      <c r="D5737" s="0" t="s">
        <v>210</v>
      </c>
      <c r="E5737" s="0" t="n">
        <v>2027</v>
      </c>
      <c r="F5737" s="5" t="n">
        <v>0</v>
      </c>
      <c r="G5737" s="11" t="n">
        <v>1</v>
      </c>
      <c r="H5737" s="5" t="n">
        <v>0</v>
      </c>
      <c r="I5737" s="5" t="n">
        <v>0</v>
      </c>
    </row>
    <row r="5738" customFormat="false" ht="14.25" hidden="false" customHeight="false" outlineLevel="0" collapsed="false">
      <c r="A5738" s="0" t="s">
        <v>113</v>
      </c>
      <c r="B5738" s="0" t="s">
        <v>114</v>
      </c>
      <c r="C5738" s="0" t="s">
        <v>76</v>
      </c>
      <c r="D5738" s="0" t="s">
        <v>210</v>
      </c>
      <c r="E5738" s="0" t="n">
        <v>2027</v>
      </c>
      <c r="F5738" s="5" t="n">
        <v>0</v>
      </c>
      <c r="G5738" s="11" t="n">
        <v>1</v>
      </c>
      <c r="H5738" s="5" t="n">
        <v>0</v>
      </c>
      <c r="I5738" s="5" t="n">
        <v>0</v>
      </c>
    </row>
    <row r="5739" customFormat="false" ht="14.25" hidden="false" customHeight="false" outlineLevel="0" collapsed="false">
      <c r="A5739" s="0" t="s">
        <v>113</v>
      </c>
      <c r="B5739" s="0" t="s">
        <v>114</v>
      </c>
      <c r="C5739" s="0" t="s">
        <v>76</v>
      </c>
      <c r="D5739" s="0" t="s">
        <v>210</v>
      </c>
      <c r="E5739" s="0" t="n">
        <v>2028</v>
      </c>
      <c r="F5739" s="5" t="n">
        <v>0</v>
      </c>
      <c r="G5739" s="11" t="n">
        <v>1</v>
      </c>
      <c r="H5739" s="5" t="n">
        <v>0</v>
      </c>
      <c r="I5739" s="5" t="n">
        <v>0</v>
      </c>
    </row>
    <row r="5740" customFormat="false" ht="14.25" hidden="false" customHeight="false" outlineLevel="0" collapsed="false">
      <c r="A5740" s="0" t="s">
        <v>113</v>
      </c>
      <c r="B5740" s="0" t="s">
        <v>114</v>
      </c>
      <c r="C5740" s="0" t="s">
        <v>76</v>
      </c>
      <c r="D5740" s="0" t="s">
        <v>210</v>
      </c>
      <c r="E5740" s="0" t="n">
        <v>2028</v>
      </c>
      <c r="F5740" s="5" t="n">
        <v>0</v>
      </c>
      <c r="G5740" s="11" t="n">
        <v>1</v>
      </c>
      <c r="H5740" s="5" t="n">
        <v>0</v>
      </c>
      <c r="I5740" s="5" t="n">
        <v>0</v>
      </c>
    </row>
    <row r="5741" customFormat="false" ht="14.25" hidden="false" customHeight="false" outlineLevel="0" collapsed="false">
      <c r="A5741" s="0" t="s">
        <v>113</v>
      </c>
      <c r="B5741" s="0" t="s">
        <v>114</v>
      </c>
      <c r="C5741" s="0" t="s">
        <v>76</v>
      </c>
      <c r="D5741" s="0" t="s">
        <v>210</v>
      </c>
      <c r="E5741" s="0" t="n">
        <v>2029</v>
      </c>
      <c r="F5741" s="5" t="n">
        <v>0</v>
      </c>
      <c r="G5741" s="11" t="n">
        <v>1</v>
      </c>
      <c r="H5741" s="5" t="n">
        <v>0</v>
      </c>
      <c r="I5741" s="5" t="n">
        <v>0</v>
      </c>
    </row>
    <row r="5742" customFormat="false" ht="14.25" hidden="false" customHeight="false" outlineLevel="0" collapsed="false">
      <c r="A5742" s="0" t="s">
        <v>113</v>
      </c>
      <c r="B5742" s="0" t="s">
        <v>114</v>
      </c>
      <c r="C5742" s="0" t="s">
        <v>76</v>
      </c>
      <c r="D5742" s="0" t="s">
        <v>210</v>
      </c>
      <c r="E5742" s="0" t="n">
        <v>2029</v>
      </c>
      <c r="F5742" s="5" t="n">
        <v>0</v>
      </c>
      <c r="G5742" s="11" t="n">
        <v>1</v>
      </c>
      <c r="H5742" s="5" t="n">
        <v>0</v>
      </c>
      <c r="I5742" s="5" t="n">
        <v>0</v>
      </c>
    </row>
    <row r="5743" customFormat="false" ht="14.25" hidden="false" customHeight="false" outlineLevel="0" collapsed="false">
      <c r="A5743" s="0" t="s">
        <v>113</v>
      </c>
      <c r="B5743" s="0" t="s">
        <v>114</v>
      </c>
      <c r="C5743" s="0" t="s">
        <v>76</v>
      </c>
      <c r="D5743" s="0" t="s">
        <v>210</v>
      </c>
      <c r="E5743" s="0" t="n">
        <v>2030</v>
      </c>
      <c r="F5743" s="5" t="n">
        <v>0</v>
      </c>
      <c r="G5743" s="11" t="n">
        <v>1</v>
      </c>
      <c r="H5743" s="5" t="n">
        <v>0</v>
      </c>
      <c r="I5743" s="5" t="n">
        <v>0</v>
      </c>
    </row>
    <row r="5744" customFormat="false" ht="14.25" hidden="false" customHeight="false" outlineLevel="0" collapsed="false">
      <c r="A5744" s="0" t="s">
        <v>113</v>
      </c>
      <c r="B5744" s="0" t="s">
        <v>114</v>
      </c>
      <c r="C5744" s="0" t="s">
        <v>76</v>
      </c>
      <c r="D5744" s="0" t="s">
        <v>210</v>
      </c>
      <c r="E5744" s="0" t="n">
        <v>2030</v>
      </c>
      <c r="F5744" s="5" t="n">
        <v>0</v>
      </c>
      <c r="G5744" s="11" t="n">
        <v>1</v>
      </c>
      <c r="H5744" s="5" t="n">
        <v>0</v>
      </c>
      <c r="I5744" s="5" t="n">
        <v>0</v>
      </c>
    </row>
    <row r="5745" customFormat="false" ht="14.25" hidden="false" customHeight="false" outlineLevel="0" collapsed="false">
      <c r="A5745" s="0" t="s">
        <v>113</v>
      </c>
      <c r="B5745" s="0" t="s">
        <v>114</v>
      </c>
      <c r="C5745" s="0" t="s">
        <v>76</v>
      </c>
      <c r="D5745" s="0" t="s">
        <v>210</v>
      </c>
      <c r="E5745" s="0" t="n">
        <v>2031</v>
      </c>
      <c r="F5745" s="5" t="n">
        <v>0</v>
      </c>
      <c r="G5745" s="11" t="n">
        <v>1</v>
      </c>
      <c r="H5745" s="5" t="n">
        <v>0</v>
      </c>
      <c r="I5745" s="5" t="n">
        <v>0</v>
      </c>
    </row>
    <row r="5746" customFormat="false" ht="14.25" hidden="false" customHeight="false" outlineLevel="0" collapsed="false">
      <c r="A5746" s="0" t="s">
        <v>113</v>
      </c>
      <c r="B5746" s="0" t="s">
        <v>114</v>
      </c>
      <c r="C5746" s="0" t="s">
        <v>76</v>
      </c>
      <c r="D5746" s="0" t="s">
        <v>210</v>
      </c>
      <c r="E5746" s="0" t="n">
        <v>2031</v>
      </c>
      <c r="F5746" s="5" t="n">
        <v>0</v>
      </c>
      <c r="G5746" s="11" t="n">
        <v>1</v>
      </c>
      <c r="H5746" s="5" t="n">
        <v>0</v>
      </c>
      <c r="I5746" s="5" t="n">
        <v>0</v>
      </c>
    </row>
    <row r="5747" customFormat="false" ht="14.25" hidden="false" customHeight="false" outlineLevel="0" collapsed="false">
      <c r="A5747" s="0" t="s">
        <v>113</v>
      </c>
      <c r="B5747" s="0" t="s">
        <v>114</v>
      </c>
      <c r="C5747" s="0" t="s">
        <v>76</v>
      </c>
      <c r="D5747" s="0" t="s">
        <v>210</v>
      </c>
      <c r="E5747" s="0" t="n">
        <v>2032</v>
      </c>
      <c r="F5747" s="5" t="n">
        <v>0</v>
      </c>
      <c r="G5747" s="11" t="n">
        <v>1</v>
      </c>
      <c r="H5747" s="5" t="n">
        <v>0</v>
      </c>
      <c r="I5747" s="5" t="n">
        <v>0</v>
      </c>
    </row>
    <row r="5748" customFormat="false" ht="14.25" hidden="false" customHeight="false" outlineLevel="0" collapsed="false">
      <c r="A5748" s="0" t="s">
        <v>113</v>
      </c>
      <c r="B5748" s="0" t="s">
        <v>114</v>
      </c>
      <c r="C5748" s="0" t="s">
        <v>76</v>
      </c>
      <c r="D5748" s="0" t="s">
        <v>210</v>
      </c>
      <c r="E5748" s="0" t="n">
        <v>2032</v>
      </c>
      <c r="F5748" s="5" t="n">
        <v>0</v>
      </c>
      <c r="G5748" s="11" t="n">
        <v>1</v>
      </c>
      <c r="H5748" s="5" t="n">
        <v>0</v>
      </c>
      <c r="I5748" s="5" t="n">
        <v>0</v>
      </c>
    </row>
    <row r="5749" customFormat="false" ht="14.25" hidden="false" customHeight="false" outlineLevel="0" collapsed="false">
      <c r="A5749" s="0" t="s">
        <v>113</v>
      </c>
      <c r="B5749" s="0" t="s">
        <v>114</v>
      </c>
      <c r="C5749" s="0" t="s">
        <v>76</v>
      </c>
      <c r="D5749" s="0" t="s">
        <v>210</v>
      </c>
      <c r="E5749" s="0" t="n">
        <v>2033</v>
      </c>
      <c r="F5749" s="5" t="n">
        <v>0</v>
      </c>
      <c r="G5749" s="11" t="n">
        <v>1</v>
      </c>
      <c r="H5749" s="5" t="n">
        <v>0</v>
      </c>
      <c r="I5749" s="5" t="n">
        <v>0</v>
      </c>
    </row>
    <row r="5750" customFormat="false" ht="14.25" hidden="false" customHeight="false" outlineLevel="0" collapsed="false">
      <c r="A5750" s="0" t="s">
        <v>113</v>
      </c>
      <c r="B5750" s="0" t="s">
        <v>114</v>
      </c>
      <c r="C5750" s="0" t="s">
        <v>76</v>
      </c>
      <c r="D5750" s="0" t="s">
        <v>210</v>
      </c>
      <c r="E5750" s="0" t="n">
        <v>2033</v>
      </c>
      <c r="F5750" s="5" t="n">
        <v>0</v>
      </c>
      <c r="G5750" s="11" t="n">
        <v>1</v>
      </c>
      <c r="H5750" s="5" t="n">
        <v>0</v>
      </c>
      <c r="I5750" s="5" t="n">
        <v>0</v>
      </c>
    </row>
    <row r="5751" customFormat="false" ht="14.25" hidden="false" customHeight="false" outlineLevel="0" collapsed="false">
      <c r="A5751" s="0" t="s">
        <v>113</v>
      </c>
      <c r="B5751" s="0" t="s">
        <v>114</v>
      </c>
      <c r="C5751" s="0" t="s">
        <v>76</v>
      </c>
      <c r="D5751" s="0" t="s">
        <v>210</v>
      </c>
      <c r="E5751" s="0" t="n">
        <v>2034</v>
      </c>
      <c r="F5751" s="5" t="n">
        <v>5.61679999933062E-006</v>
      </c>
      <c r="G5751" s="11" t="n">
        <v>1</v>
      </c>
      <c r="H5751" s="5" t="n">
        <v>5.61679999933062E-006</v>
      </c>
      <c r="I5751" s="5" t="n">
        <v>0</v>
      </c>
    </row>
    <row r="5752" customFormat="false" ht="14.25" hidden="false" customHeight="false" outlineLevel="0" collapsed="false">
      <c r="A5752" s="0" t="s">
        <v>113</v>
      </c>
      <c r="B5752" s="0" t="s">
        <v>114</v>
      </c>
      <c r="C5752" s="0" t="s">
        <v>76</v>
      </c>
      <c r="D5752" s="0" t="s">
        <v>210</v>
      </c>
      <c r="E5752" s="0" t="n">
        <v>2034</v>
      </c>
      <c r="F5752" s="5" t="n">
        <v>0</v>
      </c>
      <c r="G5752" s="11" t="n">
        <v>1</v>
      </c>
      <c r="H5752" s="5" t="n">
        <v>0</v>
      </c>
      <c r="I5752" s="5" t="n">
        <v>0</v>
      </c>
    </row>
    <row r="5753" customFormat="false" ht="14.25" hidden="false" customHeight="false" outlineLevel="0" collapsed="false">
      <c r="A5753" s="0" t="s">
        <v>113</v>
      </c>
      <c r="B5753" s="0" t="s">
        <v>114</v>
      </c>
      <c r="C5753" s="0" t="s">
        <v>76</v>
      </c>
      <c r="D5753" s="0" t="s">
        <v>210</v>
      </c>
      <c r="E5753" s="0" t="n">
        <v>2035</v>
      </c>
      <c r="F5753" s="5" t="n">
        <v>5.65200000046673E-006</v>
      </c>
      <c r="G5753" s="11" t="n">
        <v>1</v>
      </c>
      <c r="H5753" s="5" t="n">
        <v>5.65200000046673E-006</v>
      </c>
      <c r="I5753" s="5" t="n">
        <v>0</v>
      </c>
    </row>
    <row r="5754" customFormat="false" ht="14.25" hidden="false" customHeight="false" outlineLevel="0" collapsed="false">
      <c r="A5754" s="0" t="s">
        <v>113</v>
      </c>
      <c r="B5754" s="0" t="s">
        <v>114</v>
      </c>
      <c r="C5754" s="0" t="s">
        <v>76</v>
      </c>
      <c r="D5754" s="0" t="s">
        <v>210</v>
      </c>
      <c r="E5754" s="0" t="n">
        <v>2035</v>
      </c>
      <c r="F5754" s="5" t="n">
        <v>0</v>
      </c>
      <c r="G5754" s="11" t="n">
        <v>1</v>
      </c>
      <c r="H5754" s="5" t="n">
        <v>0</v>
      </c>
      <c r="I5754" s="5" t="n">
        <v>0</v>
      </c>
    </row>
    <row r="5755" customFormat="false" ht="14.25" hidden="false" customHeight="false" outlineLevel="0" collapsed="false">
      <c r="A5755" s="0" t="s">
        <v>113</v>
      </c>
      <c r="B5755" s="0" t="s">
        <v>114</v>
      </c>
      <c r="C5755" s="0" t="s">
        <v>76</v>
      </c>
      <c r="D5755" s="0" t="s">
        <v>210</v>
      </c>
      <c r="E5755" s="0" t="n">
        <v>2036</v>
      </c>
      <c r="F5755" s="5" t="n">
        <v>5.685199999661E-006</v>
      </c>
      <c r="G5755" s="11" t="n">
        <v>1</v>
      </c>
      <c r="H5755" s="5" t="n">
        <v>5.685199999661E-006</v>
      </c>
      <c r="I5755" s="5" t="n">
        <v>0</v>
      </c>
    </row>
    <row r="5756" customFormat="false" ht="14.25" hidden="false" customHeight="false" outlineLevel="0" collapsed="false">
      <c r="A5756" s="0" t="s">
        <v>113</v>
      </c>
      <c r="B5756" s="0" t="s">
        <v>114</v>
      </c>
      <c r="C5756" s="0" t="s">
        <v>76</v>
      </c>
      <c r="D5756" s="0" t="s">
        <v>210</v>
      </c>
      <c r="E5756" s="0" t="n">
        <v>2036</v>
      </c>
      <c r="F5756" s="5" t="n">
        <v>0</v>
      </c>
      <c r="G5756" s="11" t="n">
        <v>1</v>
      </c>
      <c r="H5756" s="5" t="n">
        <v>0</v>
      </c>
      <c r="I5756" s="5" t="n">
        <v>0</v>
      </c>
    </row>
    <row r="5757" customFormat="false" ht="14.25" hidden="false" customHeight="false" outlineLevel="0" collapsed="false">
      <c r="A5757" s="0" t="s">
        <v>113</v>
      </c>
      <c r="B5757" s="0" t="s">
        <v>114</v>
      </c>
      <c r="C5757" s="0" t="s">
        <v>76</v>
      </c>
      <c r="D5757" s="0" t="s">
        <v>210</v>
      </c>
      <c r="E5757" s="0" t="n">
        <v>2037</v>
      </c>
      <c r="F5757" s="5" t="n">
        <v>5.72879999971576E-006</v>
      </c>
      <c r="G5757" s="11" t="n">
        <v>1</v>
      </c>
      <c r="H5757" s="5" t="n">
        <v>5.72879999971576E-006</v>
      </c>
      <c r="I5757" s="5" t="n">
        <v>0</v>
      </c>
    </row>
    <row r="5758" customFormat="false" ht="14.25" hidden="false" customHeight="false" outlineLevel="0" collapsed="false">
      <c r="A5758" s="0" t="s">
        <v>113</v>
      </c>
      <c r="B5758" s="0" t="s">
        <v>114</v>
      </c>
      <c r="C5758" s="0" t="s">
        <v>76</v>
      </c>
      <c r="D5758" s="0" t="s">
        <v>210</v>
      </c>
      <c r="E5758" s="0" t="n">
        <v>2037</v>
      </c>
      <c r="F5758" s="5" t="n">
        <v>0</v>
      </c>
      <c r="G5758" s="11" t="n">
        <v>1</v>
      </c>
      <c r="H5758" s="5" t="n">
        <v>0</v>
      </c>
      <c r="I5758" s="5" t="n">
        <v>0</v>
      </c>
    </row>
    <row r="5759" customFormat="false" ht="14.25" hidden="false" customHeight="false" outlineLevel="0" collapsed="false">
      <c r="A5759" s="0" t="s">
        <v>113</v>
      </c>
      <c r="B5759" s="0" t="s">
        <v>114</v>
      </c>
      <c r="C5759" s="0" t="s">
        <v>76</v>
      </c>
      <c r="D5759" s="0" t="s">
        <v>210</v>
      </c>
      <c r="E5759" s="0" t="n">
        <v>2038</v>
      </c>
      <c r="F5759" s="5" t="n">
        <v>5.75819999948379E-006</v>
      </c>
      <c r="G5759" s="11" t="n">
        <v>1</v>
      </c>
      <c r="H5759" s="5" t="n">
        <v>5.75819999948379E-006</v>
      </c>
      <c r="I5759" s="5" t="n">
        <v>0</v>
      </c>
    </row>
    <row r="5760" customFormat="false" ht="14.25" hidden="false" customHeight="false" outlineLevel="0" collapsed="false">
      <c r="A5760" s="0" t="s">
        <v>113</v>
      </c>
      <c r="B5760" s="0" t="s">
        <v>114</v>
      </c>
      <c r="C5760" s="0" t="s">
        <v>76</v>
      </c>
      <c r="D5760" s="0" t="s">
        <v>210</v>
      </c>
      <c r="E5760" s="0" t="n">
        <v>2038</v>
      </c>
      <c r="F5760" s="5" t="n">
        <v>0</v>
      </c>
      <c r="G5760" s="11" t="n">
        <v>1</v>
      </c>
      <c r="H5760" s="5" t="n">
        <v>0</v>
      </c>
      <c r="I5760" s="5" t="n">
        <v>0</v>
      </c>
    </row>
    <row r="5761" customFormat="false" ht="14.25" hidden="false" customHeight="false" outlineLevel="0" collapsed="false">
      <c r="A5761" s="0" t="s">
        <v>113</v>
      </c>
      <c r="B5761" s="0" t="s">
        <v>114</v>
      </c>
      <c r="C5761" s="0" t="s">
        <v>76</v>
      </c>
      <c r="D5761" s="0" t="s">
        <v>210</v>
      </c>
      <c r="E5761" s="0" t="n">
        <v>2039</v>
      </c>
      <c r="F5761" s="5" t="n">
        <v>5.79839999925724E-006</v>
      </c>
      <c r="G5761" s="11" t="n">
        <v>1</v>
      </c>
      <c r="H5761" s="5" t="n">
        <v>5.79839999925724E-006</v>
      </c>
      <c r="I5761" s="5" t="n">
        <v>0</v>
      </c>
    </row>
    <row r="5762" customFormat="false" ht="14.25" hidden="false" customHeight="false" outlineLevel="0" collapsed="false">
      <c r="A5762" s="0" t="s">
        <v>113</v>
      </c>
      <c r="B5762" s="0" t="s">
        <v>114</v>
      </c>
      <c r="C5762" s="0" t="s">
        <v>76</v>
      </c>
      <c r="D5762" s="0" t="s">
        <v>210</v>
      </c>
      <c r="E5762" s="0" t="n">
        <v>2039</v>
      </c>
      <c r="F5762" s="5" t="n">
        <v>0</v>
      </c>
      <c r="G5762" s="11" t="n">
        <v>1</v>
      </c>
      <c r="H5762" s="5" t="n">
        <v>0</v>
      </c>
      <c r="I5762" s="5" t="n">
        <v>0</v>
      </c>
    </row>
    <row r="5763" customFormat="false" ht="14.25" hidden="false" customHeight="false" outlineLevel="0" collapsed="false">
      <c r="A5763" s="0" t="s">
        <v>113</v>
      </c>
      <c r="B5763" s="0" t="s">
        <v>114</v>
      </c>
      <c r="C5763" s="0" t="s">
        <v>76</v>
      </c>
      <c r="D5763" s="0" t="s">
        <v>210</v>
      </c>
      <c r="E5763" s="0" t="n">
        <v>2040</v>
      </c>
      <c r="F5763" s="5" t="n">
        <v>5.82400000048722E-006</v>
      </c>
      <c r="G5763" s="11" t="n">
        <v>1</v>
      </c>
      <c r="H5763" s="5" t="n">
        <v>5.82400000048722E-006</v>
      </c>
      <c r="I5763" s="5" t="n">
        <v>0</v>
      </c>
    </row>
    <row r="5764" customFormat="false" ht="14.25" hidden="false" customHeight="false" outlineLevel="0" collapsed="false">
      <c r="A5764" s="0" t="s">
        <v>113</v>
      </c>
      <c r="B5764" s="0" t="s">
        <v>114</v>
      </c>
      <c r="C5764" s="0" t="s">
        <v>76</v>
      </c>
      <c r="D5764" s="0" t="s">
        <v>210</v>
      </c>
      <c r="E5764" s="0" t="n">
        <v>2040</v>
      </c>
      <c r="F5764" s="5" t="n">
        <v>0</v>
      </c>
      <c r="G5764" s="11" t="n">
        <v>1</v>
      </c>
      <c r="H5764" s="5" t="n">
        <v>0</v>
      </c>
      <c r="I5764" s="5" t="n">
        <v>0</v>
      </c>
    </row>
    <row r="5765" customFormat="false" ht="14.25" hidden="false" customHeight="false" outlineLevel="0" collapsed="false">
      <c r="A5765" s="0" t="s">
        <v>113</v>
      </c>
      <c r="B5765" s="0" t="s">
        <v>114</v>
      </c>
      <c r="C5765" s="0" t="s">
        <v>79</v>
      </c>
      <c r="D5765" s="0" t="s">
        <v>211</v>
      </c>
      <c r="E5765" s="0" t="n">
        <v>2024</v>
      </c>
      <c r="F5765" s="5" t="n">
        <v>301.58</v>
      </c>
      <c r="G5765" s="11" t="n">
        <v>0.05</v>
      </c>
      <c r="H5765" s="5" t="n">
        <v>15.079</v>
      </c>
      <c r="I5765" s="5" t="n">
        <v>286.501</v>
      </c>
    </row>
    <row r="5766" customFormat="false" ht="14.25" hidden="false" customHeight="false" outlineLevel="0" collapsed="false">
      <c r="A5766" s="0" t="s">
        <v>113</v>
      </c>
      <c r="B5766" s="0" t="s">
        <v>114</v>
      </c>
      <c r="C5766" s="0" t="s">
        <v>79</v>
      </c>
      <c r="D5766" s="0" t="s">
        <v>211</v>
      </c>
      <c r="E5766" s="0" t="n">
        <v>2025</v>
      </c>
      <c r="F5766" s="5" t="n">
        <v>0</v>
      </c>
      <c r="G5766" s="11" t="n">
        <v>0.05</v>
      </c>
      <c r="H5766" s="5" t="n">
        <v>0</v>
      </c>
      <c r="I5766" s="5" t="n">
        <v>0</v>
      </c>
    </row>
    <row r="5767" customFormat="false" ht="14.25" hidden="false" customHeight="false" outlineLevel="0" collapsed="false">
      <c r="A5767" s="0" t="s">
        <v>113</v>
      </c>
      <c r="B5767" s="0" t="s">
        <v>114</v>
      </c>
      <c r="C5767" s="0" t="s">
        <v>79</v>
      </c>
      <c r="D5767" s="0" t="s">
        <v>211</v>
      </c>
      <c r="E5767" s="0" t="n">
        <v>2026</v>
      </c>
      <c r="F5767" s="5" t="n">
        <v>0.000309491240473171</v>
      </c>
      <c r="G5767" s="11" t="n">
        <v>0.05</v>
      </c>
      <c r="H5767" s="5" t="n">
        <v>1.54745620236586E-005</v>
      </c>
      <c r="I5767" s="5" t="n">
        <v>0.000294016678449513</v>
      </c>
    </row>
    <row r="5768" customFormat="false" ht="14.25" hidden="false" customHeight="false" outlineLevel="0" collapsed="false">
      <c r="A5768" s="0" t="s">
        <v>113</v>
      </c>
      <c r="B5768" s="0" t="s">
        <v>114</v>
      </c>
      <c r="C5768" s="0" t="s">
        <v>79</v>
      </c>
      <c r="D5768" s="0" t="s">
        <v>211</v>
      </c>
      <c r="E5768" s="0" t="n">
        <v>2027</v>
      </c>
      <c r="F5768" s="5" t="n">
        <v>-0.000313822999999362</v>
      </c>
      <c r="G5768" s="11" t="n">
        <v>0.05</v>
      </c>
      <c r="H5768" s="5" t="n">
        <v>-1.56911499999681E-005</v>
      </c>
      <c r="I5768" s="5" t="n">
        <v>-0.000298131849999394</v>
      </c>
    </row>
    <row r="5769" customFormat="false" ht="14.25" hidden="false" customHeight="false" outlineLevel="0" collapsed="false">
      <c r="A5769" s="0" t="s">
        <v>113</v>
      </c>
      <c r="B5769" s="0" t="s">
        <v>114</v>
      </c>
      <c r="C5769" s="0" t="s">
        <v>79</v>
      </c>
      <c r="D5769" s="0" t="s">
        <v>211</v>
      </c>
      <c r="E5769" s="0" t="n">
        <v>2028</v>
      </c>
      <c r="F5769" s="5" t="n">
        <v>0</v>
      </c>
      <c r="G5769" s="11" t="n">
        <v>0.05</v>
      </c>
      <c r="H5769" s="5" t="n">
        <v>0</v>
      </c>
      <c r="I5769" s="5" t="n">
        <v>0</v>
      </c>
    </row>
    <row r="5770" customFormat="false" ht="14.25" hidden="false" customHeight="false" outlineLevel="0" collapsed="false">
      <c r="A5770" s="0" t="s">
        <v>113</v>
      </c>
      <c r="B5770" s="0" t="s">
        <v>114</v>
      </c>
      <c r="C5770" s="0" t="s">
        <v>79</v>
      </c>
      <c r="D5770" s="0" t="s">
        <v>211</v>
      </c>
      <c r="E5770" s="0" t="n">
        <v>2029</v>
      </c>
      <c r="F5770" s="5" t="n">
        <v>5.36889183221816E-014</v>
      </c>
      <c r="G5770" s="11" t="n">
        <v>0.05</v>
      </c>
      <c r="H5770" s="5" t="n">
        <v>2.68444591610908E-015</v>
      </c>
      <c r="I5770" s="5" t="n">
        <v>5.10044724060725E-014</v>
      </c>
    </row>
    <row r="5771" customFormat="false" ht="14.25" hidden="false" customHeight="false" outlineLevel="0" collapsed="false">
      <c r="A5771" s="0" t="s">
        <v>113</v>
      </c>
      <c r="B5771" s="0" t="s">
        <v>114</v>
      </c>
      <c r="C5771" s="0" t="s">
        <v>79</v>
      </c>
      <c r="D5771" s="0" t="s">
        <v>211</v>
      </c>
      <c r="E5771" s="0" t="n">
        <v>2030</v>
      </c>
      <c r="F5771" s="5" t="n">
        <v>0</v>
      </c>
      <c r="G5771" s="11" t="n">
        <v>0.05</v>
      </c>
      <c r="H5771" s="5" t="n">
        <v>0</v>
      </c>
      <c r="I5771" s="5" t="n">
        <v>0</v>
      </c>
    </row>
    <row r="5772" customFormat="false" ht="14.25" hidden="false" customHeight="false" outlineLevel="0" collapsed="false">
      <c r="A5772" s="0" t="s">
        <v>113</v>
      </c>
      <c r="B5772" s="0" t="s">
        <v>114</v>
      </c>
      <c r="C5772" s="0" t="s">
        <v>79</v>
      </c>
      <c r="D5772" s="0" t="s">
        <v>211</v>
      </c>
      <c r="E5772" s="0" t="n">
        <v>2031</v>
      </c>
      <c r="F5772" s="5" t="n">
        <v>-0.000331303522818037</v>
      </c>
      <c r="G5772" s="11" t="n">
        <v>0.05</v>
      </c>
      <c r="H5772" s="5" t="n">
        <v>-1.65651761409019E-005</v>
      </c>
      <c r="I5772" s="5" t="n">
        <v>-0.000314738346677135</v>
      </c>
    </row>
    <row r="5773" customFormat="false" ht="14.25" hidden="false" customHeight="false" outlineLevel="0" collapsed="false">
      <c r="A5773" s="0" t="s">
        <v>113</v>
      </c>
      <c r="B5773" s="0" t="s">
        <v>114</v>
      </c>
      <c r="C5773" s="0" t="s">
        <v>79</v>
      </c>
      <c r="D5773" s="0" t="s">
        <v>211</v>
      </c>
      <c r="E5773" s="0" t="n">
        <v>2032</v>
      </c>
      <c r="F5773" s="5" t="n">
        <v>5.11849754045248E-014</v>
      </c>
      <c r="G5773" s="11" t="n">
        <v>0.05</v>
      </c>
      <c r="H5773" s="5" t="n">
        <v>2.55924877022624E-015</v>
      </c>
      <c r="I5773" s="5" t="n">
        <v>4.86257266342986E-014</v>
      </c>
    </row>
    <row r="5774" customFormat="false" ht="14.25" hidden="false" customHeight="false" outlineLevel="0" collapsed="false">
      <c r="A5774" s="0" t="s">
        <v>113</v>
      </c>
      <c r="B5774" s="0" t="s">
        <v>114</v>
      </c>
      <c r="C5774" s="0" t="s">
        <v>79</v>
      </c>
      <c r="D5774" s="0" t="s">
        <v>211</v>
      </c>
      <c r="E5774" s="0" t="n">
        <v>2033</v>
      </c>
      <c r="F5774" s="5" t="n">
        <v>-0.00034001533087762</v>
      </c>
      <c r="G5774" s="11" t="n">
        <v>0.05</v>
      </c>
      <c r="H5774" s="5" t="n">
        <v>-1.7000766543881E-005</v>
      </c>
      <c r="I5774" s="5" t="n">
        <v>-0.000323014564333739</v>
      </c>
    </row>
    <row r="5775" customFormat="false" ht="14.25" hidden="false" customHeight="false" outlineLevel="0" collapsed="false">
      <c r="A5775" s="0" t="s">
        <v>113</v>
      </c>
      <c r="B5775" s="0" t="s">
        <v>114</v>
      </c>
      <c r="C5775" s="0" t="s">
        <v>79</v>
      </c>
      <c r="D5775" s="0" t="s">
        <v>211</v>
      </c>
      <c r="E5775" s="0" t="n">
        <v>2034</v>
      </c>
      <c r="F5775" s="5" t="n">
        <v>0.000344448268420861</v>
      </c>
      <c r="G5775" s="11" t="n">
        <v>0.05</v>
      </c>
      <c r="H5775" s="5" t="n">
        <v>1.7222413421043E-005</v>
      </c>
      <c r="I5775" s="5" t="n">
        <v>0.000327225854999818</v>
      </c>
    </row>
    <row r="5776" customFormat="false" ht="14.25" hidden="false" customHeight="false" outlineLevel="0" collapsed="false">
      <c r="A5776" s="0" t="s">
        <v>113</v>
      </c>
      <c r="B5776" s="0" t="s">
        <v>114</v>
      </c>
      <c r="C5776" s="0" t="s">
        <v>79</v>
      </c>
      <c r="D5776" s="0" t="s">
        <v>211</v>
      </c>
      <c r="E5776" s="0" t="n">
        <v>2035</v>
      </c>
      <c r="F5776" s="5" t="n">
        <v>0.000348942292792439</v>
      </c>
      <c r="G5776" s="11" t="n">
        <v>0.05</v>
      </c>
      <c r="H5776" s="5" t="n">
        <v>1.74471146396219E-005</v>
      </c>
      <c r="I5776" s="5" t="n">
        <v>0.000331495178152817</v>
      </c>
    </row>
    <row r="5777" customFormat="false" ht="14.25" hidden="false" customHeight="false" outlineLevel="0" collapsed="false">
      <c r="A5777" s="0" t="s">
        <v>113</v>
      </c>
      <c r="B5777" s="0" t="s">
        <v>114</v>
      </c>
      <c r="C5777" s="0" t="s">
        <v>79</v>
      </c>
      <c r="D5777" s="0" t="s">
        <v>211</v>
      </c>
      <c r="E5777" s="0" t="n">
        <v>2036</v>
      </c>
      <c r="F5777" s="5" t="n">
        <v>0.000353497227909559</v>
      </c>
      <c r="G5777" s="11" t="n">
        <v>0.05</v>
      </c>
      <c r="H5777" s="5" t="n">
        <v>1.7674861395478E-005</v>
      </c>
      <c r="I5777" s="5" t="n">
        <v>0.000335822366514081</v>
      </c>
    </row>
    <row r="5778" customFormat="false" ht="14.25" hidden="false" customHeight="false" outlineLevel="0" collapsed="false">
      <c r="A5778" s="0" t="s">
        <v>113</v>
      </c>
      <c r="B5778" s="0" t="s">
        <v>114</v>
      </c>
      <c r="C5778" s="0" t="s">
        <v>79</v>
      </c>
      <c r="D5778" s="0" t="s">
        <v>211</v>
      </c>
      <c r="E5778" s="0" t="n">
        <v>2037</v>
      </c>
      <c r="F5778" s="5" t="n">
        <v>0.0003581128978883</v>
      </c>
      <c r="G5778" s="11" t="n">
        <v>0.05</v>
      </c>
      <c r="H5778" s="5" t="n">
        <v>1.7905644894415E-005</v>
      </c>
      <c r="I5778" s="5" t="n">
        <v>0.000340207252993885</v>
      </c>
    </row>
    <row r="5779" customFormat="false" ht="14.25" hidden="false" customHeight="false" outlineLevel="0" collapsed="false">
      <c r="A5779" s="0" t="s">
        <v>113</v>
      </c>
      <c r="B5779" s="0" t="s">
        <v>114</v>
      </c>
      <c r="C5779" s="0" t="s">
        <v>79</v>
      </c>
      <c r="D5779" s="0" t="s">
        <v>211</v>
      </c>
      <c r="E5779" s="0" t="n">
        <v>2038</v>
      </c>
      <c r="F5779" s="5" t="n">
        <v>0.000362789127619897</v>
      </c>
      <c r="G5779" s="11" t="n">
        <v>0.05</v>
      </c>
      <c r="H5779" s="5" t="n">
        <v>1.81394563809948E-005</v>
      </c>
      <c r="I5779" s="5" t="n">
        <v>0.000344649671238902</v>
      </c>
    </row>
    <row r="5780" customFormat="false" ht="14.25" hidden="false" customHeight="false" outlineLevel="0" collapsed="false">
      <c r="A5780" s="0" t="s">
        <v>113</v>
      </c>
      <c r="B5780" s="0" t="s">
        <v>114</v>
      </c>
      <c r="C5780" s="0" t="s">
        <v>79</v>
      </c>
      <c r="D5780" s="0" t="s">
        <v>211</v>
      </c>
      <c r="E5780" s="0" t="n">
        <v>2039</v>
      </c>
      <c r="F5780" s="5" t="n">
        <v>0.000367525742477507</v>
      </c>
      <c r="G5780" s="11" t="n">
        <v>0.05</v>
      </c>
      <c r="H5780" s="5" t="n">
        <v>1.83762871238753E-005</v>
      </c>
      <c r="I5780" s="5" t="n">
        <v>0.000349149455353631</v>
      </c>
    </row>
    <row r="5781" customFormat="false" ht="14.25" hidden="false" customHeight="false" outlineLevel="0" collapsed="false">
      <c r="A5781" s="0" t="s">
        <v>113</v>
      </c>
      <c r="B5781" s="0" t="s">
        <v>114</v>
      </c>
      <c r="C5781" s="0" t="s">
        <v>79</v>
      </c>
      <c r="D5781" s="0" t="s">
        <v>211</v>
      </c>
      <c r="E5781" s="0" t="n">
        <v>2040</v>
      </c>
      <c r="F5781" s="5" t="n">
        <v>0.00037232256829426</v>
      </c>
      <c r="G5781" s="11" t="n">
        <v>0.05</v>
      </c>
      <c r="H5781" s="5" t="n">
        <v>1.8616128414713E-005</v>
      </c>
      <c r="I5781" s="5" t="n">
        <v>0.000353706439879547</v>
      </c>
    </row>
    <row r="5782" customFormat="false" ht="14.25" hidden="false" customHeight="false" outlineLevel="0" collapsed="false">
      <c r="A5782" s="0" t="s">
        <v>113</v>
      </c>
      <c r="B5782" s="0" t="s">
        <v>114</v>
      </c>
      <c r="C5782" s="0" t="s">
        <v>79</v>
      </c>
      <c r="D5782" s="0" t="s">
        <v>210</v>
      </c>
      <c r="E5782" s="0" t="n">
        <v>2024</v>
      </c>
      <c r="F5782" s="5" t="n">
        <v>117.489383178839</v>
      </c>
      <c r="G5782" s="11" t="n">
        <v>0.1665</v>
      </c>
      <c r="H5782" s="5" t="n">
        <v>19.5619822992767</v>
      </c>
      <c r="I5782" s="5" t="n">
        <v>97.9274008795621</v>
      </c>
    </row>
    <row r="5783" customFormat="false" ht="14.25" hidden="false" customHeight="false" outlineLevel="0" collapsed="false">
      <c r="A5783" s="0" t="s">
        <v>113</v>
      </c>
      <c r="B5783" s="0" t="s">
        <v>114</v>
      </c>
      <c r="C5783" s="0" t="s">
        <v>79</v>
      </c>
      <c r="D5783" s="0" t="s">
        <v>210</v>
      </c>
      <c r="E5783" s="0" t="n">
        <v>2024</v>
      </c>
      <c r="F5783" s="5" t="n">
        <v>57.1721270832973</v>
      </c>
      <c r="G5783" s="11" t="n">
        <v>0.1665</v>
      </c>
      <c r="H5783" s="5" t="n">
        <v>9.519159159369</v>
      </c>
      <c r="I5783" s="5" t="n">
        <v>47.6529679239283</v>
      </c>
    </row>
    <row r="5784" customFormat="false" ht="14.25" hidden="false" customHeight="false" outlineLevel="0" collapsed="false">
      <c r="A5784" s="0" t="s">
        <v>113</v>
      </c>
      <c r="B5784" s="0" t="s">
        <v>114</v>
      </c>
      <c r="C5784" s="0" t="s">
        <v>79</v>
      </c>
      <c r="D5784" s="0" t="s">
        <v>210</v>
      </c>
      <c r="E5784" s="0" t="n">
        <v>2024</v>
      </c>
      <c r="F5784" s="5" t="n">
        <v>722.945109486186</v>
      </c>
      <c r="G5784" s="11" t="n">
        <v>0.1665</v>
      </c>
      <c r="H5784" s="5" t="n">
        <v>120.37036072945</v>
      </c>
      <c r="I5784" s="5" t="n">
        <v>602.574748756736</v>
      </c>
    </row>
    <row r="5785" customFormat="false" ht="14.25" hidden="false" customHeight="false" outlineLevel="0" collapsed="false">
      <c r="A5785" s="0" t="s">
        <v>113</v>
      </c>
      <c r="B5785" s="0" t="s">
        <v>114</v>
      </c>
      <c r="C5785" s="0" t="s">
        <v>79</v>
      </c>
      <c r="D5785" s="0" t="s">
        <v>210</v>
      </c>
      <c r="E5785" s="0" t="n">
        <v>2025</v>
      </c>
      <c r="F5785" s="5" t="n">
        <v>0</v>
      </c>
      <c r="G5785" s="11" t="n">
        <v>0.1658</v>
      </c>
      <c r="H5785" s="5" t="n">
        <v>0</v>
      </c>
      <c r="I5785" s="5" t="n">
        <v>0</v>
      </c>
    </row>
    <row r="5786" customFormat="false" ht="14.25" hidden="false" customHeight="false" outlineLevel="0" collapsed="false">
      <c r="A5786" s="0" t="s">
        <v>113</v>
      </c>
      <c r="B5786" s="0" t="s">
        <v>114</v>
      </c>
      <c r="C5786" s="0" t="s">
        <v>79</v>
      </c>
      <c r="D5786" s="0" t="s">
        <v>210</v>
      </c>
      <c r="E5786" s="0" t="n">
        <v>2025</v>
      </c>
      <c r="F5786" s="5" t="n">
        <v>0</v>
      </c>
      <c r="G5786" s="11" t="n">
        <v>0.1658</v>
      </c>
      <c r="H5786" s="5" t="n">
        <v>0</v>
      </c>
      <c r="I5786" s="5" t="n">
        <v>0</v>
      </c>
    </row>
    <row r="5787" customFormat="false" ht="14.25" hidden="false" customHeight="false" outlineLevel="0" collapsed="false">
      <c r="A5787" s="0" t="s">
        <v>113</v>
      </c>
      <c r="B5787" s="0" t="s">
        <v>114</v>
      </c>
      <c r="C5787" s="0" t="s">
        <v>79</v>
      </c>
      <c r="D5787" s="0" t="s">
        <v>210</v>
      </c>
      <c r="E5787" s="0" t="n">
        <v>2025</v>
      </c>
      <c r="F5787" s="5" t="n">
        <v>0</v>
      </c>
      <c r="G5787" s="11" t="n">
        <v>0.1658</v>
      </c>
      <c r="H5787" s="5" t="n">
        <v>0</v>
      </c>
      <c r="I5787" s="5" t="n">
        <v>0</v>
      </c>
    </row>
    <row r="5788" customFormat="false" ht="14.25" hidden="false" customHeight="false" outlineLevel="0" collapsed="false">
      <c r="A5788" s="0" t="s">
        <v>113</v>
      </c>
      <c r="B5788" s="0" t="s">
        <v>114</v>
      </c>
      <c r="C5788" s="0" t="s">
        <v>79</v>
      </c>
      <c r="D5788" s="0" t="s">
        <v>210</v>
      </c>
      <c r="E5788" s="0" t="n">
        <v>2026</v>
      </c>
      <c r="F5788" s="5" t="n">
        <v>0.000131536608546195</v>
      </c>
      <c r="G5788" s="11" t="n">
        <v>0.16538</v>
      </c>
      <c r="H5788" s="5" t="n">
        <v>2.17535243213697E-005</v>
      </c>
      <c r="I5788" s="5" t="n">
        <v>0.000109783084224825</v>
      </c>
    </row>
    <row r="5789" customFormat="false" ht="14.25" hidden="false" customHeight="false" outlineLevel="0" collapsed="false">
      <c r="A5789" s="0" t="s">
        <v>113</v>
      </c>
      <c r="B5789" s="0" t="s">
        <v>114</v>
      </c>
      <c r="C5789" s="0" t="s">
        <v>79</v>
      </c>
      <c r="D5789" s="0" t="s">
        <v>210</v>
      </c>
      <c r="E5789" s="0" t="n">
        <v>2026</v>
      </c>
      <c r="F5789" s="5" t="n">
        <v>5.91555227967169E-005</v>
      </c>
      <c r="G5789" s="11" t="n">
        <v>0.16538</v>
      </c>
      <c r="H5789" s="5" t="n">
        <v>9.78314036012104E-006</v>
      </c>
      <c r="I5789" s="5" t="n">
        <v>4.93723824365959E-005</v>
      </c>
    </row>
    <row r="5790" customFormat="false" ht="14.25" hidden="false" customHeight="false" outlineLevel="0" collapsed="false">
      <c r="A5790" s="0" t="s">
        <v>113</v>
      </c>
      <c r="B5790" s="0" t="s">
        <v>114</v>
      </c>
      <c r="C5790" s="0" t="s">
        <v>79</v>
      </c>
      <c r="D5790" s="0" t="s">
        <v>210</v>
      </c>
      <c r="E5790" s="0" t="n">
        <v>2026</v>
      </c>
      <c r="F5790" s="5" t="n">
        <v>0.000745939666483546</v>
      </c>
      <c r="G5790" s="11" t="n">
        <v>0.16538</v>
      </c>
      <c r="H5790" s="5" t="n">
        <v>0.000123363502043049</v>
      </c>
      <c r="I5790" s="5" t="n">
        <v>0.000622576164440498</v>
      </c>
    </row>
    <row r="5791" customFormat="false" ht="14.25" hidden="false" customHeight="false" outlineLevel="0" collapsed="false">
      <c r="A5791" s="0" t="s">
        <v>113</v>
      </c>
      <c r="B5791" s="0" t="s">
        <v>114</v>
      </c>
      <c r="C5791" s="0" t="s">
        <v>79</v>
      </c>
      <c r="D5791" s="0" t="s">
        <v>210</v>
      </c>
      <c r="E5791" s="0" t="n">
        <v>2027</v>
      </c>
      <c r="F5791" s="5" t="n">
        <v>-0.000140002886367055</v>
      </c>
      <c r="G5791" s="11" t="n">
        <v>0.16496</v>
      </c>
      <c r="H5791" s="5" t="n">
        <v>-2.30948761351094E-005</v>
      </c>
      <c r="I5791" s="5" t="n">
        <v>-0.000116908010231945</v>
      </c>
    </row>
    <row r="5792" customFormat="false" ht="14.25" hidden="false" customHeight="false" outlineLevel="0" collapsed="false">
      <c r="A5792" s="0" t="s">
        <v>113</v>
      </c>
      <c r="B5792" s="0" t="s">
        <v>114</v>
      </c>
      <c r="C5792" s="0" t="s">
        <v>79</v>
      </c>
      <c r="D5792" s="0" t="s">
        <v>210</v>
      </c>
      <c r="E5792" s="0" t="n">
        <v>2027</v>
      </c>
      <c r="F5792" s="5" t="n">
        <v>-6.02338208934037E-005</v>
      </c>
      <c r="G5792" s="11" t="n">
        <v>0.16496</v>
      </c>
      <c r="H5792" s="5" t="n">
        <v>-9.93617109457588E-006</v>
      </c>
      <c r="I5792" s="5" t="n">
        <v>-5.02976497988279E-005</v>
      </c>
    </row>
    <row r="5793" customFormat="false" ht="14.25" hidden="false" customHeight="false" outlineLevel="0" collapsed="false">
      <c r="A5793" s="0" t="s">
        <v>113</v>
      </c>
      <c r="B5793" s="0" t="s">
        <v>114</v>
      </c>
      <c r="C5793" s="0" t="s">
        <v>79</v>
      </c>
      <c r="D5793" s="0" t="s">
        <v>210</v>
      </c>
      <c r="E5793" s="0" t="n">
        <v>2027</v>
      </c>
      <c r="F5793" s="5" t="n">
        <v>-0.000768834510833314</v>
      </c>
      <c r="G5793" s="11" t="n">
        <v>0.16496</v>
      </c>
      <c r="H5793" s="5" t="n">
        <v>-0.000126826940907063</v>
      </c>
      <c r="I5793" s="5" t="n">
        <v>-0.00064200756992625</v>
      </c>
    </row>
    <row r="5794" customFormat="false" ht="14.25" hidden="false" customHeight="false" outlineLevel="0" collapsed="false">
      <c r="A5794" s="0" t="s">
        <v>113</v>
      </c>
      <c r="B5794" s="0" t="s">
        <v>114</v>
      </c>
      <c r="C5794" s="0" t="s">
        <v>79</v>
      </c>
      <c r="D5794" s="0" t="s">
        <v>210</v>
      </c>
      <c r="E5794" s="0" t="n">
        <v>2028</v>
      </c>
      <c r="F5794" s="5" t="n">
        <v>0</v>
      </c>
      <c r="G5794" s="11" t="n">
        <v>0.16454</v>
      </c>
      <c r="H5794" s="5" t="n">
        <v>0</v>
      </c>
      <c r="I5794" s="5" t="n">
        <v>0</v>
      </c>
    </row>
    <row r="5795" customFormat="false" ht="14.25" hidden="false" customHeight="false" outlineLevel="0" collapsed="false">
      <c r="A5795" s="0" t="s">
        <v>113</v>
      </c>
      <c r="B5795" s="0" t="s">
        <v>114</v>
      </c>
      <c r="C5795" s="0" t="s">
        <v>79</v>
      </c>
      <c r="D5795" s="0" t="s">
        <v>210</v>
      </c>
      <c r="E5795" s="0" t="n">
        <v>2028</v>
      </c>
      <c r="F5795" s="5" t="n">
        <v>0</v>
      </c>
      <c r="G5795" s="11" t="n">
        <v>0.16454</v>
      </c>
      <c r="H5795" s="5" t="n">
        <v>0</v>
      </c>
      <c r="I5795" s="5" t="n">
        <v>0</v>
      </c>
    </row>
    <row r="5796" customFormat="false" ht="14.25" hidden="false" customHeight="false" outlineLevel="0" collapsed="false">
      <c r="A5796" s="0" t="s">
        <v>113</v>
      </c>
      <c r="B5796" s="0" t="s">
        <v>114</v>
      </c>
      <c r="C5796" s="0" t="s">
        <v>79</v>
      </c>
      <c r="D5796" s="0" t="s">
        <v>210</v>
      </c>
      <c r="E5796" s="0" t="n">
        <v>2028</v>
      </c>
      <c r="F5796" s="5" t="n">
        <v>0</v>
      </c>
      <c r="G5796" s="11" t="n">
        <v>0.16454</v>
      </c>
      <c r="H5796" s="5" t="n">
        <v>0</v>
      </c>
      <c r="I5796" s="5" t="n">
        <v>0</v>
      </c>
    </row>
    <row r="5797" customFormat="false" ht="14.25" hidden="false" customHeight="false" outlineLevel="0" collapsed="false">
      <c r="A5797" s="0" t="s">
        <v>113</v>
      </c>
      <c r="B5797" s="0" t="s">
        <v>114</v>
      </c>
      <c r="C5797" s="0" t="s">
        <v>79</v>
      </c>
      <c r="D5797" s="0" t="s">
        <v>210</v>
      </c>
      <c r="E5797" s="0" t="n">
        <v>2029</v>
      </c>
      <c r="F5797" s="5" t="n">
        <v>2.60537925851347E-014</v>
      </c>
      <c r="G5797" s="11" t="n">
        <v>0.16412</v>
      </c>
      <c r="H5797" s="5" t="n">
        <v>4.27594843907231E-015</v>
      </c>
      <c r="I5797" s="5" t="n">
        <v>2.17778441460624E-014</v>
      </c>
    </row>
    <row r="5798" customFormat="false" ht="14.25" hidden="false" customHeight="false" outlineLevel="0" collapsed="false">
      <c r="A5798" s="0" t="s">
        <v>113</v>
      </c>
      <c r="B5798" s="0" t="s">
        <v>114</v>
      </c>
      <c r="C5798" s="0" t="s">
        <v>79</v>
      </c>
      <c r="D5798" s="0" t="s">
        <v>210</v>
      </c>
      <c r="E5798" s="0" t="n">
        <v>2029</v>
      </c>
      <c r="F5798" s="5" t="n">
        <v>1.0438408249409E-014</v>
      </c>
      <c r="G5798" s="11" t="n">
        <v>0.16412</v>
      </c>
      <c r="H5798" s="5" t="n">
        <v>1.713151561893E-015</v>
      </c>
      <c r="I5798" s="5" t="n">
        <v>8.72525668751598E-015</v>
      </c>
    </row>
    <row r="5799" customFormat="false" ht="14.25" hidden="false" customHeight="false" outlineLevel="0" collapsed="false">
      <c r="A5799" s="0" t="s">
        <v>113</v>
      </c>
      <c r="B5799" s="0" t="s">
        <v>114</v>
      </c>
      <c r="C5799" s="0" t="s">
        <v>79</v>
      </c>
      <c r="D5799" s="0" t="s">
        <v>210</v>
      </c>
      <c r="E5799" s="0" t="n">
        <v>2029</v>
      </c>
      <c r="F5799" s="5" t="n">
        <v>1.37192556286507E-013</v>
      </c>
      <c r="G5799" s="11" t="n">
        <v>0.16412</v>
      </c>
      <c r="H5799" s="5" t="n">
        <v>2.25160423377415E-014</v>
      </c>
      <c r="I5799" s="5" t="n">
        <v>1.14676513948765E-013</v>
      </c>
    </row>
    <row r="5800" customFormat="false" ht="14.25" hidden="false" customHeight="false" outlineLevel="0" collapsed="false">
      <c r="A5800" s="0" t="s">
        <v>113</v>
      </c>
      <c r="B5800" s="0" t="s">
        <v>114</v>
      </c>
      <c r="C5800" s="0" t="s">
        <v>79</v>
      </c>
      <c r="D5800" s="0" t="s">
        <v>210</v>
      </c>
      <c r="E5800" s="0" t="n">
        <v>2030</v>
      </c>
      <c r="F5800" s="5" t="n">
        <v>0</v>
      </c>
      <c r="G5800" s="11" t="n">
        <v>0.1637</v>
      </c>
      <c r="H5800" s="5" t="n">
        <v>0</v>
      </c>
      <c r="I5800" s="5" t="n">
        <v>0</v>
      </c>
    </row>
    <row r="5801" customFormat="false" ht="14.25" hidden="false" customHeight="false" outlineLevel="0" collapsed="false">
      <c r="A5801" s="0" t="s">
        <v>113</v>
      </c>
      <c r="B5801" s="0" t="s">
        <v>114</v>
      </c>
      <c r="C5801" s="0" t="s">
        <v>79</v>
      </c>
      <c r="D5801" s="0" t="s">
        <v>210</v>
      </c>
      <c r="E5801" s="0" t="n">
        <v>2030</v>
      </c>
      <c r="F5801" s="5" t="n">
        <v>0</v>
      </c>
      <c r="G5801" s="11" t="n">
        <v>0.1637</v>
      </c>
      <c r="H5801" s="5" t="n">
        <v>0</v>
      </c>
      <c r="I5801" s="5" t="n">
        <v>0</v>
      </c>
    </row>
    <row r="5802" customFormat="false" ht="14.25" hidden="false" customHeight="false" outlineLevel="0" collapsed="false">
      <c r="A5802" s="0" t="s">
        <v>113</v>
      </c>
      <c r="B5802" s="0" t="s">
        <v>114</v>
      </c>
      <c r="C5802" s="0" t="s">
        <v>79</v>
      </c>
      <c r="D5802" s="0" t="s">
        <v>210</v>
      </c>
      <c r="E5802" s="0" t="n">
        <v>2030</v>
      </c>
      <c r="F5802" s="5" t="n">
        <v>0</v>
      </c>
      <c r="G5802" s="11" t="n">
        <v>0.1637</v>
      </c>
      <c r="H5802" s="5" t="n">
        <v>0</v>
      </c>
      <c r="I5802" s="5" t="n">
        <v>0</v>
      </c>
    </row>
    <row r="5803" customFormat="false" ht="14.25" hidden="false" customHeight="false" outlineLevel="0" collapsed="false">
      <c r="A5803" s="0" t="s">
        <v>113</v>
      </c>
      <c r="B5803" s="0" t="s">
        <v>114</v>
      </c>
      <c r="C5803" s="0" t="s">
        <v>79</v>
      </c>
      <c r="D5803" s="0" t="s">
        <v>210</v>
      </c>
      <c r="E5803" s="0" t="n">
        <v>2031</v>
      </c>
      <c r="F5803" s="5" t="n">
        <v>-0.000175667282935011</v>
      </c>
      <c r="G5803" s="11" t="n">
        <v>0.16386</v>
      </c>
      <c r="H5803" s="5" t="n">
        <v>-2.87848409817309E-005</v>
      </c>
      <c r="I5803" s="5" t="n">
        <v>-0.00014688244195328</v>
      </c>
    </row>
    <row r="5804" customFormat="false" ht="14.25" hidden="false" customHeight="false" outlineLevel="0" collapsed="false">
      <c r="A5804" s="0" t="s">
        <v>113</v>
      </c>
      <c r="B5804" s="0" t="s">
        <v>114</v>
      </c>
      <c r="C5804" s="0" t="s">
        <v>79</v>
      </c>
      <c r="D5804" s="0" t="s">
        <v>210</v>
      </c>
      <c r="E5804" s="0" t="n">
        <v>2031</v>
      </c>
      <c r="F5804" s="5" t="n">
        <v>-6.36115958406588E-005</v>
      </c>
      <c r="G5804" s="11" t="n">
        <v>0.16386</v>
      </c>
      <c r="H5804" s="5" t="n">
        <v>-1.04233960944503E-005</v>
      </c>
      <c r="I5804" s="5" t="n">
        <v>-5.31881997462084E-005</v>
      </c>
    </row>
    <row r="5805" customFormat="false" ht="14.25" hidden="false" customHeight="false" outlineLevel="0" collapsed="false">
      <c r="A5805" s="0" t="s">
        <v>113</v>
      </c>
      <c r="B5805" s="0" t="s">
        <v>114</v>
      </c>
      <c r="C5805" s="0" t="s">
        <v>79</v>
      </c>
      <c r="D5805" s="0" t="s">
        <v>210</v>
      </c>
      <c r="E5805" s="0" t="n">
        <v>2031</v>
      </c>
      <c r="F5805" s="5" t="n">
        <v>-0.000874508573673087</v>
      </c>
      <c r="G5805" s="11" t="n">
        <v>0.16386</v>
      </c>
      <c r="H5805" s="5" t="n">
        <v>-0.000143296974882072</v>
      </c>
      <c r="I5805" s="5" t="n">
        <v>-0.000731211598791015</v>
      </c>
    </row>
    <row r="5806" customFormat="false" ht="14.25" hidden="false" customHeight="false" outlineLevel="0" collapsed="false">
      <c r="A5806" s="0" t="s">
        <v>113</v>
      </c>
      <c r="B5806" s="0" t="s">
        <v>114</v>
      </c>
      <c r="C5806" s="0" t="s">
        <v>79</v>
      </c>
      <c r="D5806" s="0" t="s">
        <v>210</v>
      </c>
      <c r="E5806" s="0" t="n">
        <v>2032</v>
      </c>
      <c r="F5806" s="5" t="n">
        <v>2.84188283300987E-014</v>
      </c>
      <c r="G5806" s="11" t="n">
        <v>0.16402</v>
      </c>
      <c r="H5806" s="5" t="n">
        <v>4.66125622270279E-015</v>
      </c>
      <c r="I5806" s="5" t="n">
        <v>2.37575721073959E-014</v>
      </c>
    </row>
    <row r="5807" customFormat="false" ht="14.25" hidden="false" customHeight="false" outlineLevel="0" collapsed="false">
      <c r="A5807" s="0" t="s">
        <v>113</v>
      </c>
      <c r="B5807" s="0" t="s">
        <v>114</v>
      </c>
      <c r="C5807" s="0" t="s">
        <v>79</v>
      </c>
      <c r="D5807" s="0" t="s">
        <v>210</v>
      </c>
      <c r="E5807" s="0" t="n">
        <v>2032</v>
      </c>
      <c r="F5807" s="5" t="n">
        <v>9.8340051865473E-015</v>
      </c>
      <c r="G5807" s="11" t="n">
        <v>0.16402</v>
      </c>
      <c r="H5807" s="5" t="n">
        <v>1.61297353069749E-015</v>
      </c>
      <c r="I5807" s="5" t="n">
        <v>8.22103165584981E-015</v>
      </c>
    </row>
    <row r="5808" customFormat="false" ht="14.25" hidden="false" customHeight="false" outlineLevel="0" collapsed="false">
      <c r="A5808" s="0" t="s">
        <v>113</v>
      </c>
      <c r="B5808" s="0" t="s">
        <v>114</v>
      </c>
      <c r="C5808" s="0" t="s">
        <v>79</v>
      </c>
      <c r="D5808" s="0" t="s">
        <v>210</v>
      </c>
      <c r="E5808" s="0" t="n">
        <v>2032</v>
      </c>
      <c r="F5808" s="5" t="n">
        <v>1.37935866522061E-013</v>
      </c>
      <c r="G5808" s="11" t="n">
        <v>0.16402</v>
      </c>
      <c r="H5808" s="5" t="n">
        <v>2.26242408269485E-014</v>
      </c>
      <c r="I5808" s="5" t="n">
        <v>1.15311625695113E-013</v>
      </c>
    </row>
    <row r="5809" customFormat="false" ht="14.25" hidden="false" customHeight="false" outlineLevel="0" collapsed="false">
      <c r="A5809" s="0" t="s">
        <v>113</v>
      </c>
      <c r="B5809" s="0" t="s">
        <v>114</v>
      </c>
      <c r="C5809" s="0" t="s">
        <v>79</v>
      </c>
      <c r="D5809" s="0" t="s">
        <v>210</v>
      </c>
      <c r="E5809" s="0" t="n">
        <v>2033</v>
      </c>
      <c r="F5809" s="5" t="n">
        <v>-0.000196648392326923</v>
      </c>
      <c r="G5809" s="11" t="n">
        <v>0.16418</v>
      </c>
      <c r="H5809" s="5" t="n">
        <v>-3.22857330522342E-005</v>
      </c>
      <c r="I5809" s="5" t="n">
        <v>-0.000164362659274689</v>
      </c>
    </row>
    <row r="5810" customFormat="false" ht="14.25" hidden="false" customHeight="false" outlineLevel="0" collapsed="false">
      <c r="A5810" s="0" t="s">
        <v>113</v>
      </c>
      <c r="B5810" s="0" t="s">
        <v>114</v>
      </c>
      <c r="C5810" s="0" t="s">
        <v>79</v>
      </c>
      <c r="D5810" s="0" t="s">
        <v>210</v>
      </c>
      <c r="E5810" s="0" t="n">
        <v>2033</v>
      </c>
      <c r="F5810" s="5" t="n">
        <v>-6.50665604804631E-005</v>
      </c>
      <c r="G5810" s="11" t="n">
        <v>0.16418</v>
      </c>
      <c r="H5810" s="5" t="n">
        <v>-1.06826278996824E-005</v>
      </c>
      <c r="I5810" s="5" t="n">
        <v>-5.43839325807807E-005</v>
      </c>
    </row>
    <row r="5811" customFormat="false" ht="14.25" hidden="false" customHeight="false" outlineLevel="0" collapsed="false">
      <c r="A5811" s="0" t="s">
        <v>113</v>
      </c>
      <c r="B5811" s="0" t="s">
        <v>114</v>
      </c>
      <c r="C5811" s="0" t="s">
        <v>79</v>
      </c>
      <c r="D5811" s="0" t="s">
        <v>210</v>
      </c>
      <c r="E5811" s="0" t="n">
        <v>2033</v>
      </c>
      <c r="F5811" s="5" t="n">
        <v>-0.000933473277476319</v>
      </c>
      <c r="G5811" s="11" t="n">
        <v>0.16418</v>
      </c>
      <c r="H5811" s="5" t="n">
        <v>-0.000153257642696062</v>
      </c>
      <c r="I5811" s="5" t="n">
        <v>-0.000780215634780257</v>
      </c>
    </row>
    <row r="5812" customFormat="false" ht="14.25" hidden="false" customHeight="false" outlineLevel="0" collapsed="false">
      <c r="A5812" s="0" t="s">
        <v>113</v>
      </c>
      <c r="B5812" s="0" t="s">
        <v>114</v>
      </c>
      <c r="C5812" s="0" t="s">
        <v>79</v>
      </c>
      <c r="D5812" s="0" t="s">
        <v>210</v>
      </c>
      <c r="E5812" s="0" t="n">
        <v>2034</v>
      </c>
      <c r="F5812" s="5" t="n">
        <v>0.000206587531666603</v>
      </c>
      <c r="G5812" s="11" t="n">
        <v>0.16434</v>
      </c>
      <c r="H5812" s="5" t="n">
        <v>3.39505949540895E-005</v>
      </c>
      <c r="I5812" s="5" t="n">
        <v>0.000172636936712513</v>
      </c>
    </row>
    <row r="5813" customFormat="false" ht="14.25" hidden="false" customHeight="false" outlineLevel="0" collapsed="false">
      <c r="A5813" s="0" t="s">
        <v>113</v>
      </c>
      <c r="B5813" s="0" t="s">
        <v>114</v>
      </c>
      <c r="C5813" s="0" t="s">
        <v>79</v>
      </c>
      <c r="D5813" s="0" t="s">
        <v>210</v>
      </c>
      <c r="E5813" s="0" t="n">
        <v>2034</v>
      </c>
      <c r="F5813" s="5" t="n">
        <v>6.5479207631994E-005</v>
      </c>
      <c r="G5813" s="11" t="n">
        <v>0.16434</v>
      </c>
      <c r="H5813" s="5" t="n">
        <v>1.07608529822419E-005</v>
      </c>
      <c r="I5813" s="5" t="n">
        <v>5.47183546497521E-005</v>
      </c>
    </row>
    <row r="5814" customFormat="false" ht="14.25" hidden="false" customHeight="false" outlineLevel="0" collapsed="false">
      <c r="A5814" s="0" t="s">
        <v>113</v>
      </c>
      <c r="B5814" s="0" t="s">
        <v>114</v>
      </c>
      <c r="C5814" s="0" t="s">
        <v>79</v>
      </c>
      <c r="D5814" s="0" t="s">
        <v>210</v>
      </c>
      <c r="E5814" s="0" t="n">
        <v>2034</v>
      </c>
      <c r="F5814" s="5" t="n">
        <v>0.00096123473264383</v>
      </c>
      <c r="G5814" s="11" t="n">
        <v>0.16434</v>
      </c>
      <c r="H5814" s="5" t="n">
        <v>0.000157969315962687</v>
      </c>
      <c r="I5814" s="5" t="n">
        <v>0.000803265416681143</v>
      </c>
    </row>
    <row r="5815" customFormat="false" ht="14.25" hidden="false" customHeight="false" outlineLevel="0" collapsed="false">
      <c r="A5815" s="0" t="s">
        <v>113</v>
      </c>
      <c r="B5815" s="0" t="s">
        <v>114</v>
      </c>
      <c r="C5815" s="0" t="s">
        <v>79</v>
      </c>
      <c r="D5815" s="0" t="s">
        <v>210</v>
      </c>
      <c r="E5815" s="0" t="n">
        <v>2035</v>
      </c>
      <c r="F5815" s="5" t="n">
        <v>0.000216506930855013</v>
      </c>
      <c r="G5815" s="11" t="n">
        <v>0.1645</v>
      </c>
      <c r="H5815" s="5" t="n">
        <v>3.56153901256497E-005</v>
      </c>
      <c r="I5815" s="5" t="n">
        <v>0.000180891540729364</v>
      </c>
    </row>
    <row r="5816" customFormat="false" ht="14.25" hidden="false" customHeight="false" outlineLevel="0" collapsed="false">
      <c r="A5816" s="0" t="s">
        <v>113</v>
      </c>
      <c r="B5816" s="0" t="s">
        <v>114</v>
      </c>
      <c r="C5816" s="0" t="s">
        <v>79</v>
      </c>
      <c r="D5816" s="0" t="s">
        <v>210</v>
      </c>
      <c r="E5816" s="0" t="n">
        <v>2035</v>
      </c>
      <c r="F5816" s="5" t="n">
        <v>6.57559181579687E-005</v>
      </c>
      <c r="G5816" s="11" t="n">
        <v>0.1645</v>
      </c>
      <c r="H5816" s="5" t="n">
        <v>1.08168485369859E-005</v>
      </c>
      <c r="I5816" s="5" t="n">
        <v>5.49390696209828E-005</v>
      </c>
    </row>
    <row r="5817" customFormat="false" ht="14.25" hidden="false" customHeight="false" outlineLevel="0" collapsed="false">
      <c r="A5817" s="0" t="s">
        <v>113</v>
      </c>
      <c r="B5817" s="0" t="s">
        <v>114</v>
      </c>
      <c r="C5817" s="0" t="s">
        <v>79</v>
      </c>
      <c r="D5817" s="0" t="s">
        <v>210</v>
      </c>
      <c r="E5817" s="0" t="n">
        <v>2035</v>
      </c>
      <c r="F5817" s="5" t="n">
        <v>0.000992955404010846</v>
      </c>
      <c r="G5817" s="11" t="n">
        <v>0.1645</v>
      </c>
      <c r="H5817" s="5" t="n">
        <v>0.000163341163959784</v>
      </c>
      <c r="I5817" s="5" t="n">
        <v>0.000829614240051062</v>
      </c>
    </row>
    <row r="5818" customFormat="false" ht="14.25" hidden="false" customHeight="false" outlineLevel="0" collapsed="false">
      <c r="A5818" s="0" t="s">
        <v>113</v>
      </c>
      <c r="B5818" s="0" t="s">
        <v>114</v>
      </c>
      <c r="C5818" s="0" t="s">
        <v>79</v>
      </c>
      <c r="D5818" s="0" t="s">
        <v>210</v>
      </c>
      <c r="E5818" s="0" t="n">
        <v>2036</v>
      </c>
      <c r="F5818" s="5" t="n">
        <v>0.000226024983721172</v>
      </c>
      <c r="G5818" s="11" t="n">
        <v>0.16548</v>
      </c>
      <c r="H5818" s="5" t="n">
        <v>3.74026143061795E-005</v>
      </c>
      <c r="I5818" s="5" t="n">
        <v>0.000188622369414992</v>
      </c>
    </row>
    <row r="5819" customFormat="false" ht="14.25" hidden="false" customHeight="false" outlineLevel="0" collapsed="false">
      <c r="A5819" s="0" t="s">
        <v>113</v>
      </c>
      <c r="B5819" s="0" t="s">
        <v>114</v>
      </c>
      <c r="C5819" s="0" t="s">
        <v>79</v>
      </c>
      <c r="D5819" s="0" t="s">
        <v>210</v>
      </c>
      <c r="E5819" s="0" t="n">
        <v>2036</v>
      </c>
      <c r="F5819" s="5" t="n">
        <v>6.6037113673044E-005</v>
      </c>
      <c r="G5819" s="11" t="n">
        <v>0.16548</v>
      </c>
      <c r="H5819" s="5" t="n">
        <v>1.09278215706153E-005</v>
      </c>
      <c r="I5819" s="5" t="n">
        <v>5.51092921024287E-005</v>
      </c>
    </row>
    <row r="5820" customFormat="false" ht="14.25" hidden="false" customHeight="false" outlineLevel="0" collapsed="false">
      <c r="A5820" s="0" t="s">
        <v>113</v>
      </c>
      <c r="B5820" s="0" t="s">
        <v>114</v>
      </c>
      <c r="C5820" s="0" t="s">
        <v>79</v>
      </c>
      <c r="D5820" s="0" t="s">
        <v>210</v>
      </c>
      <c r="E5820" s="0" t="n">
        <v>2036</v>
      </c>
      <c r="F5820" s="5" t="n">
        <v>0.00101384353675646</v>
      </c>
      <c r="G5820" s="11" t="n">
        <v>0.16548</v>
      </c>
      <c r="H5820" s="5" t="n">
        <v>0.000167770828462459</v>
      </c>
      <c r="I5820" s="5" t="n">
        <v>0.000846072708294</v>
      </c>
    </row>
    <row r="5821" customFormat="false" ht="14.25" hidden="false" customHeight="false" outlineLevel="0" collapsed="false">
      <c r="A5821" s="0" t="s">
        <v>113</v>
      </c>
      <c r="B5821" s="0" t="s">
        <v>114</v>
      </c>
      <c r="C5821" s="0" t="s">
        <v>79</v>
      </c>
      <c r="D5821" s="0" t="s">
        <v>210</v>
      </c>
      <c r="E5821" s="0" t="n">
        <v>2037</v>
      </c>
      <c r="F5821" s="5" t="n">
        <v>0.000236134914391174</v>
      </c>
      <c r="G5821" s="11" t="n">
        <v>0.16646</v>
      </c>
      <c r="H5821" s="5" t="n">
        <v>3.93070178495548E-005</v>
      </c>
      <c r="I5821" s="5" t="n">
        <v>0.000196827896541619</v>
      </c>
    </row>
    <row r="5822" customFormat="false" ht="14.25" hidden="false" customHeight="false" outlineLevel="0" collapsed="false">
      <c r="A5822" s="0" t="s">
        <v>113</v>
      </c>
      <c r="B5822" s="0" t="s">
        <v>114</v>
      </c>
      <c r="C5822" s="0" t="s">
        <v>79</v>
      </c>
      <c r="D5822" s="0" t="s">
        <v>210</v>
      </c>
      <c r="E5822" s="0" t="n">
        <v>2037</v>
      </c>
      <c r="F5822" s="5" t="n">
        <v>6.64418888565194E-005</v>
      </c>
      <c r="G5822" s="11" t="n">
        <v>0.16646</v>
      </c>
      <c r="H5822" s="5" t="n">
        <v>1.10599168190562E-005</v>
      </c>
      <c r="I5822" s="5" t="n">
        <v>5.53819720374632E-005</v>
      </c>
    </row>
    <row r="5823" customFormat="false" ht="14.25" hidden="false" customHeight="false" outlineLevel="0" collapsed="false">
      <c r="A5823" s="0" t="s">
        <v>113</v>
      </c>
      <c r="B5823" s="0" t="s">
        <v>114</v>
      </c>
      <c r="C5823" s="0" t="s">
        <v>79</v>
      </c>
      <c r="D5823" s="0" t="s">
        <v>210</v>
      </c>
      <c r="E5823" s="0" t="n">
        <v>2037</v>
      </c>
      <c r="F5823" s="5" t="n">
        <v>0.00104035733147532</v>
      </c>
      <c r="G5823" s="11" t="n">
        <v>0.16646</v>
      </c>
      <c r="H5823" s="5" t="n">
        <v>0.000173177881397382</v>
      </c>
      <c r="I5823" s="5" t="n">
        <v>0.000867179450077938</v>
      </c>
    </row>
    <row r="5824" customFormat="false" ht="14.25" hidden="false" customHeight="false" outlineLevel="0" collapsed="false">
      <c r="A5824" s="0" t="s">
        <v>113</v>
      </c>
      <c r="B5824" s="0" t="s">
        <v>114</v>
      </c>
      <c r="C5824" s="0" t="s">
        <v>79</v>
      </c>
      <c r="D5824" s="0" t="s">
        <v>210</v>
      </c>
      <c r="E5824" s="0" t="n">
        <v>2038</v>
      </c>
      <c r="F5824" s="5" t="n">
        <v>0.000246690098498356</v>
      </c>
      <c r="G5824" s="11" t="n">
        <v>0.16744</v>
      </c>
      <c r="H5824" s="5" t="n">
        <v>4.13057900925648E-005</v>
      </c>
      <c r="I5824" s="5" t="n">
        <v>0.000205384308405792</v>
      </c>
    </row>
    <row r="5825" customFormat="false" ht="14.25" hidden="false" customHeight="false" outlineLevel="0" collapsed="false">
      <c r="A5825" s="0" t="s">
        <v>113</v>
      </c>
      <c r="B5825" s="0" t="s">
        <v>114</v>
      </c>
      <c r="C5825" s="0" t="s">
        <v>79</v>
      </c>
      <c r="D5825" s="0" t="s">
        <v>210</v>
      </c>
      <c r="E5825" s="0" t="n">
        <v>2038</v>
      </c>
      <c r="F5825" s="5" t="n">
        <v>6.68765426140823E-005</v>
      </c>
      <c r="G5825" s="11" t="n">
        <v>0.16744</v>
      </c>
      <c r="H5825" s="5" t="n">
        <v>1.1197808295302E-005</v>
      </c>
      <c r="I5825" s="5" t="n">
        <v>5.56787343187804E-005</v>
      </c>
    </row>
    <row r="5826" customFormat="false" ht="14.25" hidden="false" customHeight="false" outlineLevel="0" collapsed="false">
      <c r="A5826" s="0" t="s">
        <v>113</v>
      </c>
      <c r="B5826" s="0" t="s">
        <v>114</v>
      </c>
      <c r="C5826" s="0" t="s">
        <v>79</v>
      </c>
      <c r="D5826" s="0" t="s">
        <v>210</v>
      </c>
      <c r="E5826" s="0" t="n">
        <v>2038</v>
      </c>
      <c r="F5826" s="5" t="n">
        <v>0.00106527659319492</v>
      </c>
      <c r="G5826" s="11" t="n">
        <v>0.16744</v>
      </c>
      <c r="H5826" s="5" t="n">
        <v>0.000178369912764558</v>
      </c>
      <c r="I5826" s="5" t="n">
        <v>0.000886906680430366</v>
      </c>
    </row>
    <row r="5827" customFormat="false" ht="14.25" hidden="false" customHeight="false" outlineLevel="0" collapsed="false">
      <c r="A5827" s="0" t="s">
        <v>113</v>
      </c>
      <c r="B5827" s="0" t="s">
        <v>114</v>
      </c>
      <c r="C5827" s="0" t="s">
        <v>79</v>
      </c>
      <c r="D5827" s="0" t="s">
        <v>210</v>
      </c>
      <c r="E5827" s="0" t="n">
        <v>2039</v>
      </c>
      <c r="F5827" s="5" t="n">
        <v>0.000258787023589724</v>
      </c>
      <c r="G5827" s="11" t="n">
        <v>0.16842</v>
      </c>
      <c r="H5827" s="5" t="n">
        <v>4.35849105129813E-005</v>
      </c>
      <c r="I5827" s="5" t="n">
        <v>0.000215202113076742</v>
      </c>
    </row>
    <row r="5828" customFormat="false" ht="14.25" hidden="false" customHeight="false" outlineLevel="0" collapsed="false">
      <c r="A5828" s="0" t="s">
        <v>113</v>
      </c>
      <c r="B5828" s="0" t="s">
        <v>114</v>
      </c>
      <c r="C5828" s="0" t="s">
        <v>79</v>
      </c>
      <c r="D5828" s="0" t="s">
        <v>210</v>
      </c>
      <c r="E5828" s="0" t="n">
        <v>2039</v>
      </c>
      <c r="F5828" s="5" t="n">
        <v>6.7265824739065E-005</v>
      </c>
      <c r="G5828" s="11" t="n">
        <v>0.16842</v>
      </c>
      <c r="H5828" s="5" t="n">
        <v>1.13289102025533E-005</v>
      </c>
      <c r="I5828" s="5" t="n">
        <v>5.59369145365116E-005</v>
      </c>
    </row>
    <row r="5829" customFormat="false" ht="14.25" hidden="false" customHeight="false" outlineLevel="0" collapsed="false">
      <c r="A5829" s="0" t="s">
        <v>113</v>
      </c>
      <c r="B5829" s="0" t="s">
        <v>114</v>
      </c>
      <c r="C5829" s="0" t="s">
        <v>79</v>
      </c>
      <c r="D5829" s="0" t="s">
        <v>210</v>
      </c>
      <c r="E5829" s="0" t="n">
        <v>2039</v>
      </c>
      <c r="F5829" s="5" t="n">
        <v>0.00108907800484484</v>
      </c>
      <c r="G5829" s="11" t="n">
        <v>0.16842</v>
      </c>
      <c r="H5829" s="5" t="n">
        <v>0.000183422517575968</v>
      </c>
      <c r="I5829" s="5" t="n">
        <v>0.00090565548726887</v>
      </c>
    </row>
    <row r="5830" customFormat="false" ht="14.25" hidden="false" customHeight="false" outlineLevel="0" collapsed="false">
      <c r="A5830" s="0" t="s">
        <v>113</v>
      </c>
      <c r="B5830" s="0" t="s">
        <v>114</v>
      </c>
      <c r="C5830" s="0" t="s">
        <v>79</v>
      </c>
      <c r="D5830" s="0" t="s">
        <v>210</v>
      </c>
      <c r="E5830" s="0" t="n">
        <v>2040</v>
      </c>
      <c r="F5830" s="5" t="n">
        <v>0.000270611156941264</v>
      </c>
      <c r="G5830" s="11" t="n">
        <v>0.1694</v>
      </c>
      <c r="H5830" s="5" t="n">
        <v>4.58415299858502E-005</v>
      </c>
      <c r="I5830" s="5" t="n">
        <v>0.000224769626955414</v>
      </c>
    </row>
    <row r="5831" customFormat="false" ht="14.25" hidden="false" customHeight="false" outlineLevel="0" collapsed="false">
      <c r="A5831" s="0" t="s">
        <v>113</v>
      </c>
      <c r="B5831" s="0" t="s">
        <v>114</v>
      </c>
      <c r="C5831" s="0" t="s">
        <v>79</v>
      </c>
      <c r="D5831" s="0" t="s">
        <v>210</v>
      </c>
      <c r="E5831" s="0" t="n">
        <v>2040</v>
      </c>
      <c r="F5831" s="5" t="n">
        <v>6.73567961547616E-005</v>
      </c>
      <c r="G5831" s="11" t="n">
        <v>0.1694</v>
      </c>
      <c r="H5831" s="5" t="n">
        <v>1.14102412686166E-005</v>
      </c>
      <c r="I5831" s="5" t="n">
        <v>5.5946554886145E-005</v>
      </c>
    </row>
    <row r="5832" customFormat="false" ht="14.25" hidden="false" customHeight="false" outlineLevel="0" collapsed="false">
      <c r="A5832" s="0" t="s">
        <v>113</v>
      </c>
      <c r="B5832" s="0" t="s">
        <v>114</v>
      </c>
      <c r="C5832" s="0" t="s">
        <v>79</v>
      </c>
      <c r="D5832" s="0" t="s">
        <v>210</v>
      </c>
      <c r="E5832" s="0" t="n">
        <v>2040</v>
      </c>
      <c r="F5832" s="5" t="n">
        <v>0.00110940157436044</v>
      </c>
      <c r="G5832" s="11" t="n">
        <v>0.1694</v>
      </c>
      <c r="H5832" s="5" t="n">
        <v>0.000187932626696658</v>
      </c>
      <c r="I5832" s="5" t="n">
        <v>0.000921468947663781</v>
      </c>
    </row>
    <row r="5833" customFormat="false" ht="14.25" hidden="false" customHeight="false" outlineLevel="0" collapsed="false">
      <c r="A5833" s="0" t="s">
        <v>113</v>
      </c>
      <c r="B5833" s="0" t="s">
        <v>114</v>
      </c>
      <c r="C5833" s="0" t="s">
        <v>84</v>
      </c>
      <c r="D5833" s="0" t="s">
        <v>212</v>
      </c>
      <c r="E5833" s="0" t="n">
        <v>2024</v>
      </c>
      <c r="F5833" s="5" t="n">
        <v>0</v>
      </c>
      <c r="G5833" s="11" t="n">
        <v>0.091111</v>
      </c>
      <c r="H5833" s="5" t="n">
        <v>0</v>
      </c>
      <c r="I5833" s="5" t="n">
        <v>0</v>
      </c>
    </row>
    <row r="5834" customFormat="false" ht="14.25" hidden="false" customHeight="false" outlineLevel="0" collapsed="false">
      <c r="A5834" s="0" t="s">
        <v>113</v>
      </c>
      <c r="B5834" s="0" t="s">
        <v>114</v>
      </c>
      <c r="C5834" s="0" t="s">
        <v>84</v>
      </c>
      <c r="D5834" s="0" t="s">
        <v>212</v>
      </c>
      <c r="E5834" s="0" t="n">
        <v>2025</v>
      </c>
      <c r="F5834" s="5" t="n">
        <v>-1.28773483564609E-018</v>
      </c>
      <c r="G5834" s="11" t="n">
        <v>0.091111</v>
      </c>
      <c r="H5834" s="5" t="n">
        <v>-1.17326808610551E-019</v>
      </c>
      <c r="I5834" s="5" t="n">
        <v>-1.17040802703554E-018</v>
      </c>
    </row>
    <row r="5835" customFormat="false" ht="14.25" hidden="false" customHeight="false" outlineLevel="0" collapsed="false">
      <c r="A5835" s="0" t="s">
        <v>113</v>
      </c>
      <c r="B5835" s="0" t="s">
        <v>114</v>
      </c>
      <c r="C5835" s="0" t="s">
        <v>84</v>
      </c>
      <c r="D5835" s="0" t="s">
        <v>212</v>
      </c>
      <c r="E5835" s="0" t="n">
        <v>2026</v>
      </c>
      <c r="F5835" s="5" t="n">
        <v>0</v>
      </c>
      <c r="G5835" s="11" t="n">
        <v>0.1000912</v>
      </c>
      <c r="H5835" s="5" t="n">
        <v>0</v>
      </c>
      <c r="I5835" s="5" t="n">
        <v>0</v>
      </c>
    </row>
    <row r="5836" customFormat="false" ht="14.25" hidden="false" customHeight="false" outlineLevel="0" collapsed="false">
      <c r="A5836" s="0" t="s">
        <v>113</v>
      </c>
      <c r="B5836" s="0" t="s">
        <v>114</v>
      </c>
      <c r="C5836" s="0" t="s">
        <v>84</v>
      </c>
      <c r="D5836" s="0" t="s">
        <v>212</v>
      </c>
      <c r="E5836" s="0" t="n">
        <v>2027</v>
      </c>
      <c r="F5836" s="5" t="n">
        <v>-2.46631250217753E-018</v>
      </c>
      <c r="G5836" s="11" t="n">
        <v>0.1090714</v>
      </c>
      <c r="H5836" s="5" t="n">
        <v>-2.69004157450007E-019</v>
      </c>
      <c r="I5836" s="5" t="n">
        <v>-2.19730834472753E-018</v>
      </c>
    </row>
    <row r="5837" customFormat="false" ht="14.25" hidden="false" customHeight="false" outlineLevel="0" collapsed="false">
      <c r="A5837" s="0" t="s">
        <v>113</v>
      </c>
      <c r="B5837" s="0" t="s">
        <v>114</v>
      </c>
      <c r="C5837" s="0" t="s">
        <v>84</v>
      </c>
      <c r="D5837" s="0" t="s">
        <v>212</v>
      </c>
      <c r="E5837" s="0" t="n">
        <v>2028</v>
      </c>
      <c r="F5837" s="5" t="n">
        <v>0</v>
      </c>
      <c r="G5837" s="11" t="n">
        <v>0.1180516</v>
      </c>
      <c r="H5837" s="5" t="n">
        <v>0</v>
      </c>
      <c r="I5837" s="5" t="n">
        <v>0</v>
      </c>
    </row>
    <row r="5838" customFormat="false" ht="14.25" hidden="false" customHeight="false" outlineLevel="0" collapsed="false">
      <c r="A5838" s="0" t="s">
        <v>113</v>
      </c>
      <c r="B5838" s="0" t="s">
        <v>114</v>
      </c>
      <c r="C5838" s="0" t="s">
        <v>84</v>
      </c>
      <c r="D5838" s="0" t="s">
        <v>212</v>
      </c>
      <c r="E5838" s="0" t="n">
        <v>2029</v>
      </c>
      <c r="F5838" s="5" t="n">
        <v>0</v>
      </c>
      <c r="G5838" s="11" t="n">
        <v>0.1270318</v>
      </c>
      <c r="H5838" s="5" t="n">
        <v>0</v>
      </c>
      <c r="I5838" s="5" t="n">
        <v>0</v>
      </c>
    </row>
    <row r="5839" customFormat="false" ht="14.25" hidden="false" customHeight="false" outlineLevel="0" collapsed="false">
      <c r="A5839" s="0" t="s">
        <v>113</v>
      </c>
      <c r="B5839" s="0" t="s">
        <v>114</v>
      </c>
      <c r="C5839" s="0" t="s">
        <v>84</v>
      </c>
      <c r="D5839" s="0" t="s">
        <v>212</v>
      </c>
      <c r="E5839" s="0" t="n">
        <v>2030</v>
      </c>
      <c r="F5839" s="5" t="n">
        <v>0</v>
      </c>
      <c r="G5839" s="11" t="n">
        <v>0.136012</v>
      </c>
      <c r="H5839" s="5" t="n">
        <v>0</v>
      </c>
      <c r="I5839" s="5" t="n">
        <v>0</v>
      </c>
    </row>
    <row r="5840" customFormat="false" ht="14.25" hidden="false" customHeight="false" outlineLevel="0" collapsed="false">
      <c r="A5840" s="0" t="s">
        <v>113</v>
      </c>
      <c r="B5840" s="0" t="s">
        <v>114</v>
      </c>
      <c r="C5840" s="0" t="s">
        <v>84</v>
      </c>
      <c r="D5840" s="0" t="s">
        <v>212</v>
      </c>
      <c r="E5840" s="0" t="n">
        <v>2031</v>
      </c>
      <c r="F5840" s="5" t="n">
        <v>0</v>
      </c>
      <c r="G5840" s="11" t="n">
        <v>0.1400202</v>
      </c>
      <c r="H5840" s="5" t="n">
        <v>0</v>
      </c>
      <c r="I5840" s="5" t="n">
        <v>0</v>
      </c>
    </row>
    <row r="5841" customFormat="false" ht="14.25" hidden="false" customHeight="false" outlineLevel="0" collapsed="false">
      <c r="A5841" s="0" t="s">
        <v>113</v>
      </c>
      <c r="B5841" s="0" t="s">
        <v>114</v>
      </c>
      <c r="C5841" s="0" t="s">
        <v>84</v>
      </c>
      <c r="D5841" s="0" t="s">
        <v>212</v>
      </c>
      <c r="E5841" s="0" t="n">
        <v>2032</v>
      </c>
      <c r="F5841" s="5" t="n">
        <v>-8.28131599017839E-018</v>
      </c>
      <c r="G5841" s="11" t="n">
        <v>0.1440284</v>
      </c>
      <c r="H5841" s="5" t="n">
        <v>-1.19274469195981E-018</v>
      </c>
      <c r="I5841" s="5" t="n">
        <v>-7.08857129821858E-018</v>
      </c>
    </row>
    <row r="5842" customFormat="false" ht="14.25" hidden="false" customHeight="false" outlineLevel="0" collapsed="false">
      <c r="A5842" s="0" t="s">
        <v>113</v>
      </c>
      <c r="B5842" s="0" t="s">
        <v>114</v>
      </c>
      <c r="C5842" s="0" t="s">
        <v>84</v>
      </c>
      <c r="D5842" s="0" t="s">
        <v>212</v>
      </c>
      <c r="E5842" s="0" t="n">
        <v>2033</v>
      </c>
      <c r="F5842" s="5" t="n">
        <v>0</v>
      </c>
      <c r="G5842" s="11" t="n">
        <v>0.1480366</v>
      </c>
      <c r="H5842" s="5" t="n">
        <v>0</v>
      </c>
      <c r="I5842" s="5" t="n">
        <v>0</v>
      </c>
    </row>
    <row r="5843" customFormat="false" ht="14.25" hidden="false" customHeight="false" outlineLevel="0" collapsed="false">
      <c r="A5843" s="0" t="s">
        <v>113</v>
      </c>
      <c r="B5843" s="0" t="s">
        <v>114</v>
      </c>
      <c r="C5843" s="0" t="s">
        <v>84</v>
      </c>
      <c r="D5843" s="0" t="s">
        <v>212</v>
      </c>
      <c r="E5843" s="0" t="n">
        <v>2034</v>
      </c>
      <c r="F5843" s="5" t="n">
        <v>0</v>
      </c>
      <c r="G5843" s="11" t="n">
        <v>0.1520448</v>
      </c>
      <c r="H5843" s="5" t="n">
        <v>0</v>
      </c>
      <c r="I5843" s="5" t="n">
        <v>0</v>
      </c>
    </row>
    <row r="5844" customFormat="false" ht="14.25" hidden="false" customHeight="false" outlineLevel="0" collapsed="false">
      <c r="A5844" s="0" t="s">
        <v>113</v>
      </c>
      <c r="B5844" s="0" t="s">
        <v>114</v>
      </c>
      <c r="C5844" s="0" t="s">
        <v>84</v>
      </c>
      <c r="D5844" s="0" t="s">
        <v>212</v>
      </c>
      <c r="E5844" s="0" t="n">
        <v>2035</v>
      </c>
      <c r="F5844" s="5" t="n">
        <v>0</v>
      </c>
      <c r="G5844" s="11" t="n">
        <v>0.156053</v>
      </c>
      <c r="H5844" s="5" t="n">
        <v>0</v>
      </c>
      <c r="I5844" s="5" t="n">
        <v>0</v>
      </c>
    </row>
    <row r="5845" customFormat="false" ht="14.25" hidden="false" customHeight="false" outlineLevel="0" collapsed="false">
      <c r="A5845" s="0" t="s">
        <v>113</v>
      </c>
      <c r="B5845" s="0" t="s">
        <v>114</v>
      </c>
      <c r="C5845" s="0" t="s">
        <v>84</v>
      </c>
      <c r="D5845" s="0" t="s">
        <v>212</v>
      </c>
      <c r="E5845" s="0" t="n">
        <v>2036</v>
      </c>
      <c r="F5845" s="5" t="n">
        <v>0</v>
      </c>
      <c r="G5845" s="11" t="n">
        <v>0.1554448</v>
      </c>
      <c r="H5845" s="5" t="n">
        <v>0</v>
      </c>
      <c r="I5845" s="5" t="n">
        <v>0</v>
      </c>
    </row>
    <row r="5846" customFormat="false" ht="14.25" hidden="false" customHeight="false" outlineLevel="0" collapsed="false">
      <c r="A5846" s="0" t="s">
        <v>113</v>
      </c>
      <c r="B5846" s="0" t="s">
        <v>114</v>
      </c>
      <c r="C5846" s="0" t="s">
        <v>84</v>
      </c>
      <c r="D5846" s="0" t="s">
        <v>212</v>
      </c>
      <c r="E5846" s="0" t="n">
        <v>2037</v>
      </c>
      <c r="F5846" s="5" t="n">
        <v>0</v>
      </c>
      <c r="G5846" s="11" t="n">
        <v>0.1548366</v>
      </c>
      <c r="H5846" s="5" t="n">
        <v>0</v>
      </c>
      <c r="I5846" s="5" t="n">
        <v>0</v>
      </c>
    </row>
    <row r="5847" customFormat="false" ht="14.25" hidden="false" customHeight="false" outlineLevel="0" collapsed="false">
      <c r="A5847" s="0" t="s">
        <v>113</v>
      </c>
      <c r="B5847" s="0" t="s">
        <v>114</v>
      </c>
      <c r="C5847" s="0" t="s">
        <v>84</v>
      </c>
      <c r="D5847" s="0" t="s">
        <v>212</v>
      </c>
      <c r="E5847" s="0" t="n">
        <v>2038</v>
      </c>
      <c r="F5847" s="5" t="n">
        <v>-3.61896596361242E-017</v>
      </c>
      <c r="G5847" s="11" t="n">
        <v>0.1542284</v>
      </c>
      <c r="H5847" s="5" t="n">
        <v>-5.58147330222402E-018</v>
      </c>
      <c r="I5847" s="5" t="n">
        <v>-3.06081863339002E-017</v>
      </c>
    </row>
    <row r="5848" customFormat="false" ht="14.25" hidden="false" customHeight="false" outlineLevel="0" collapsed="false">
      <c r="A5848" s="0" t="s">
        <v>113</v>
      </c>
      <c r="B5848" s="0" t="s">
        <v>114</v>
      </c>
      <c r="C5848" s="0" t="s">
        <v>84</v>
      </c>
      <c r="D5848" s="0" t="s">
        <v>212</v>
      </c>
      <c r="E5848" s="0" t="n">
        <v>2039</v>
      </c>
      <c r="F5848" s="5" t="n">
        <v>0</v>
      </c>
      <c r="G5848" s="11" t="n">
        <v>0.1536202</v>
      </c>
      <c r="H5848" s="5" t="n">
        <v>0</v>
      </c>
      <c r="I5848" s="5" t="n">
        <v>0</v>
      </c>
    </row>
    <row r="5849" customFormat="false" ht="14.25" hidden="false" customHeight="false" outlineLevel="0" collapsed="false">
      <c r="A5849" s="0" t="s">
        <v>113</v>
      </c>
      <c r="B5849" s="0" t="s">
        <v>114</v>
      </c>
      <c r="C5849" s="0" t="s">
        <v>84</v>
      </c>
      <c r="D5849" s="0" t="s">
        <v>212</v>
      </c>
      <c r="E5849" s="0" t="n">
        <v>2040</v>
      </c>
      <c r="F5849" s="5" t="n">
        <v>0</v>
      </c>
      <c r="G5849" s="11" t="n">
        <v>0.153012</v>
      </c>
      <c r="H5849" s="5" t="n">
        <v>0</v>
      </c>
      <c r="I5849" s="5" t="n">
        <v>0</v>
      </c>
    </row>
    <row r="5850" customFormat="false" ht="14.25" hidden="false" customHeight="false" outlineLevel="0" collapsed="false">
      <c r="A5850" s="0" t="s">
        <v>113</v>
      </c>
      <c r="B5850" s="0" t="s">
        <v>114</v>
      </c>
      <c r="C5850" s="0" t="s">
        <v>84</v>
      </c>
      <c r="D5850" s="0" t="s">
        <v>213</v>
      </c>
      <c r="E5850" s="0" t="n">
        <v>2024</v>
      </c>
      <c r="F5850" s="5" t="n">
        <v>0</v>
      </c>
      <c r="G5850" s="11" t="n">
        <v>0</v>
      </c>
      <c r="H5850" s="5" t="n">
        <v>0</v>
      </c>
      <c r="I5850" s="5" t="n">
        <v>0</v>
      </c>
    </row>
    <row r="5851" customFormat="false" ht="14.25" hidden="false" customHeight="false" outlineLevel="0" collapsed="false">
      <c r="A5851" s="0" t="s">
        <v>113</v>
      </c>
      <c r="B5851" s="0" t="s">
        <v>114</v>
      </c>
      <c r="C5851" s="0" t="s">
        <v>84</v>
      </c>
      <c r="D5851" s="0" t="s">
        <v>213</v>
      </c>
      <c r="E5851" s="0" t="n">
        <v>2025</v>
      </c>
      <c r="F5851" s="5" t="n">
        <v>-2.51641628384947E-017</v>
      </c>
      <c r="G5851" s="11" t="n">
        <v>0</v>
      </c>
      <c r="H5851" s="5" t="n">
        <v>0</v>
      </c>
      <c r="I5851" s="5" t="n">
        <v>-2.51641628384947E-017</v>
      </c>
    </row>
    <row r="5852" customFormat="false" ht="14.25" hidden="false" customHeight="false" outlineLevel="0" collapsed="false">
      <c r="A5852" s="0" t="s">
        <v>113</v>
      </c>
      <c r="B5852" s="0" t="s">
        <v>114</v>
      </c>
      <c r="C5852" s="0" t="s">
        <v>84</v>
      </c>
      <c r="D5852" s="0" t="s">
        <v>213</v>
      </c>
      <c r="E5852" s="0" t="n">
        <v>2026</v>
      </c>
      <c r="F5852" s="5" t="n">
        <v>0</v>
      </c>
      <c r="G5852" s="11" t="n">
        <v>0</v>
      </c>
      <c r="H5852" s="5" t="n">
        <v>0</v>
      </c>
      <c r="I5852" s="5" t="n">
        <v>0</v>
      </c>
    </row>
    <row r="5853" customFormat="false" ht="14.25" hidden="false" customHeight="false" outlineLevel="0" collapsed="false">
      <c r="A5853" s="0" t="s">
        <v>113</v>
      </c>
      <c r="B5853" s="0" t="s">
        <v>114</v>
      </c>
      <c r="C5853" s="0" t="s">
        <v>84</v>
      </c>
      <c r="D5853" s="0" t="s">
        <v>213</v>
      </c>
      <c r="E5853" s="0" t="n">
        <v>2027</v>
      </c>
      <c r="F5853" s="5" t="n">
        <v>-1.05177749432983E-016</v>
      </c>
      <c r="G5853" s="11" t="n">
        <v>0</v>
      </c>
      <c r="H5853" s="5" t="n">
        <v>0</v>
      </c>
      <c r="I5853" s="5" t="n">
        <v>-1.05177749432983E-016</v>
      </c>
    </row>
    <row r="5854" customFormat="false" ht="14.25" hidden="false" customHeight="false" outlineLevel="0" collapsed="false">
      <c r="A5854" s="0" t="s">
        <v>113</v>
      </c>
      <c r="B5854" s="0" t="s">
        <v>114</v>
      </c>
      <c r="C5854" s="0" t="s">
        <v>84</v>
      </c>
      <c r="D5854" s="0" t="s">
        <v>213</v>
      </c>
      <c r="E5854" s="0" t="n">
        <v>2028</v>
      </c>
      <c r="F5854" s="5" t="n">
        <v>0</v>
      </c>
      <c r="G5854" s="11" t="n">
        <v>0</v>
      </c>
      <c r="H5854" s="5" t="n">
        <v>0</v>
      </c>
      <c r="I5854" s="5" t="n">
        <v>0</v>
      </c>
    </row>
    <row r="5855" customFormat="false" ht="14.25" hidden="false" customHeight="false" outlineLevel="0" collapsed="false">
      <c r="A5855" s="0" t="s">
        <v>113</v>
      </c>
      <c r="B5855" s="0" t="s">
        <v>114</v>
      </c>
      <c r="C5855" s="0" t="s">
        <v>84</v>
      </c>
      <c r="D5855" s="0" t="s">
        <v>213</v>
      </c>
      <c r="E5855" s="0" t="n">
        <v>2029</v>
      </c>
      <c r="F5855" s="5" t="n">
        <v>0</v>
      </c>
      <c r="G5855" s="11" t="n">
        <v>0</v>
      </c>
      <c r="H5855" s="5" t="n">
        <v>0</v>
      </c>
      <c r="I5855" s="5" t="n">
        <v>0</v>
      </c>
    </row>
    <row r="5856" customFormat="false" ht="14.25" hidden="false" customHeight="false" outlineLevel="0" collapsed="false">
      <c r="A5856" s="0" t="s">
        <v>113</v>
      </c>
      <c r="B5856" s="0" t="s">
        <v>114</v>
      </c>
      <c r="C5856" s="0" t="s">
        <v>84</v>
      </c>
      <c r="D5856" s="0" t="s">
        <v>213</v>
      </c>
      <c r="E5856" s="0" t="n">
        <v>2030</v>
      </c>
      <c r="F5856" s="5" t="n">
        <v>0</v>
      </c>
      <c r="G5856" s="11" t="n">
        <v>0</v>
      </c>
      <c r="H5856" s="5" t="n">
        <v>0</v>
      </c>
      <c r="I5856" s="5" t="n">
        <v>0</v>
      </c>
    </row>
    <row r="5857" customFormat="false" ht="14.25" hidden="false" customHeight="false" outlineLevel="0" collapsed="false">
      <c r="A5857" s="0" t="s">
        <v>113</v>
      </c>
      <c r="B5857" s="0" t="s">
        <v>114</v>
      </c>
      <c r="C5857" s="0" t="s">
        <v>84</v>
      </c>
      <c r="D5857" s="0" t="s">
        <v>213</v>
      </c>
      <c r="E5857" s="0" t="n">
        <v>2031</v>
      </c>
      <c r="F5857" s="5" t="n">
        <v>0</v>
      </c>
      <c r="G5857" s="11" t="n">
        <v>0</v>
      </c>
      <c r="H5857" s="5" t="n">
        <v>0</v>
      </c>
      <c r="I5857" s="5" t="n">
        <v>0</v>
      </c>
    </row>
    <row r="5858" customFormat="false" ht="14.25" hidden="false" customHeight="false" outlineLevel="0" collapsed="false">
      <c r="A5858" s="0" t="s">
        <v>113</v>
      </c>
      <c r="B5858" s="0" t="s">
        <v>114</v>
      </c>
      <c r="C5858" s="0" t="s">
        <v>84</v>
      </c>
      <c r="D5858" s="0" t="s">
        <v>213</v>
      </c>
      <c r="E5858" s="0" t="n">
        <v>2032</v>
      </c>
      <c r="F5858" s="5" t="n">
        <v>-1.61617617279254E-016</v>
      </c>
      <c r="G5858" s="11" t="n">
        <v>0</v>
      </c>
      <c r="H5858" s="5" t="n">
        <v>0</v>
      </c>
      <c r="I5858" s="5" t="n">
        <v>-1.61617617279254E-016</v>
      </c>
    </row>
    <row r="5859" customFormat="false" ht="14.25" hidden="false" customHeight="false" outlineLevel="0" collapsed="false">
      <c r="A5859" s="0" t="s">
        <v>113</v>
      </c>
      <c r="B5859" s="0" t="s">
        <v>114</v>
      </c>
      <c r="C5859" s="0" t="s">
        <v>84</v>
      </c>
      <c r="D5859" s="0" t="s">
        <v>213</v>
      </c>
      <c r="E5859" s="0" t="n">
        <v>2033</v>
      </c>
      <c r="F5859" s="5" t="n">
        <v>0</v>
      </c>
      <c r="G5859" s="11" t="n">
        <v>0</v>
      </c>
      <c r="H5859" s="5" t="n">
        <v>0</v>
      </c>
      <c r="I5859" s="5" t="n">
        <v>0</v>
      </c>
    </row>
    <row r="5860" customFormat="false" ht="14.25" hidden="false" customHeight="false" outlineLevel="0" collapsed="false">
      <c r="A5860" s="0" t="s">
        <v>113</v>
      </c>
      <c r="B5860" s="0" t="s">
        <v>114</v>
      </c>
      <c r="C5860" s="0" t="s">
        <v>84</v>
      </c>
      <c r="D5860" s="0" t="s">
        <v>213</v>
      </c>
      <c r="E5860" s="0" t="n">
        <v>2034</v>
      </c>
      <c r="F5860" s="5" t="n">
        <v>0</v>
      </c>
      <c r="G5860" s="11" t="n">
        <v>0</v>
      </c>
      <c r="H5860" s="5" t="n">
        <v>0</v>
      </c>
      <c r="I5860" s="5" t="n">
        <v>0</v>
      </c>
    </row>
    <row r="5861" customFormat="false" ht="14.25" hidden="false" customHeight="false" outlineLevel="0" collapsed="false">
      <c r="A5861" s="0" t="s">
        <v>113</v>
      </c>
      <c r="B5861" s="0" t="s">
        <v>114</v>
      </c>
      <c r="C5861" s="0" t="s">
        <v>84</v>
      </c>
      <c r="D5861" s="0" t="s">
        <v>213</v>
      </c>
      <c r="E5861" s="0" t="n">
        <v>2035</v>
      </c>
      <c r="F5861" s="5" t="n">
        <v>0</v>
      </c>
      <c r="G5861" s="11" t="n">
        <v>0</v>
      </c>
      <c r="H5861" s="5" t="n">
        <v>0</v>
      </c>
      <c r="I5861" s="5" t="n">
        <v>0</v>
      </c>
    </row>
    <row r="5862" customFormat="false" ht="14.25" hidden="false" customHeight="false" outlineLevel="0" collapsed="false">
      <c r="A5862" s="0" t="s">
        <v>113</v>
      </c>
      <c r="B5862" s="0" t="s">
        <v>114</v>
      </c>
      <c r="C5862" s="0" t="s">
        <v>84</v>
      </c>
      <c r="D5862" s="0" t="s">
        <v>213</v>
      </c>
      <c r="E5862" s="0" t="n">
        <v>2036</v>
      </c>
      <c r="F5862" s="5" t="n">
        <v>0</v>
      </c>
      <c r="G5862" s="11" t="n">
        <v>0</v>
      </c>
      <c r="H5862" s="5" t="n">
        <v>0</v>
      </c>
      <c r="I5862" s="5" t="n">
        <v>0</v>
      </c>
    </row>
    <row r="5863" customFormat="false" ht="14.25" hidden="false" customHeight="false" outlineLevel="0" collapsed="false">
      <c r="A5863" s="0" t="s">
        <v>113</v>
      </c>
      <c r="B5863" s="0" t="s">
        <v>114</v>
      </c>
      <c r="C5863" s="0" t="s">
        <v>84</v>
      </c>
      <c r="D5863" s="0" t="s">
        <v>213</v>
      </c>
      <c r="E5863" s="0" t="n">
        <v>2037</v>
      </c>
      <c r="F5863" s="5" t="n">
        <v>0</v>
      </c>
      <c r="G5863" s="11" t="n">
        <v>0</v>
      </c>
      <c r="H5863" s="5" t="n">
        <v>0</v>
      </c>
      <c r="I5863" s="5" t="n">
        <v>0</v>
      </c>
    </row>
    <row r="5864" customFormat="false" ht="14.25" hidden="false" customHeight="false" outlineLevel="0" collapsed="false">
      <c r="A5864" s="0" t="s">
        <v>113</v>
      </c>
      <c r="B5864" s="0" t="s">
        <v>114</v>
      </c>
      <c r="C5864" s="0" t="s">
        <v>84</v>
      </c>
      <c r="D5864" s="0" t="s">
        <v>213</v>
      </c>
      <c r="E5864" s="0" t="n">
        <v>2038</v>
      </c>
      <c r="F5864" s="5" t="n">
        <v>-3.99711722653809E-016</v>
      </c>
      <c r="G5864" s="11" t="n">
        <v>0</v>
      </c>
      <c r="H5864" s="5" t="n">
        <v>0</v>
      </c>
      <c r="I5864" s="5" t="n">
        <v>-3.99711722653809E-016</v>
      </c>
    </row>
    <row r="5865" customFormat="false" ht="14.25" hidden="false" customHeight="false" outlineLevel="0" collapsed="false">
      <c r="A5865" s="0" t="s">
        <v>113</v>
      </c>
      <c r="B5865" s="0" t="s">
        <v>114</v>
      </c>
      <c r="C5865" s="0" t="s">
        <v>84</v>
      </c>
      <c r="D5865" s="0" t="s">
        <v>213</v>
      </c>
      <c r="E5865" s="0" t="n">
        <v>2039</v>
      </c>
      <c r="F5865" s="5" t="n">
        <v>0</v>
      </c>
      <c r="G5865" s="11" t="n">
        <v>0</v>
      </c>
      <c r="H5865" s="5" t="n">
        <v>0</v>
      </c>
      <c r="I5865" s="5" t="n">
        <v>0</v>
      </c>
    </row>
    <row r="5866" customFormat="false" ht="14.25" hidden="false" customHeight="false" outlineLevel="0" collapsed="false">
      <c r="A5866" s="0" t="s">
        <v>113</v>
      </c>
      <c r="B5866" s="0" t="s">
        <v>114</v>
      </c>
      <c r="C5866" s="0" t="s">
        <v>84</v>
      </c>
      <c r="D5866" s="0" t="s">
        <v>213</v>
      </c>
      <c r="E5866" s="0" t="n">
        <v>2040</v>
      </c>
      <c r="F5866" s="5" t="n">
        <v>0</v>
      </c>
      <c r="G5866" s="11" t="n">
        <v>0</v>
      </c>
      <c r="H5866" s="5" t="n">
        <v>0</v>
      </c>
      <c r="I5866" s="5" t="n">
        <v>0</v>
      </c>
    </row>
    <row r="5867" customFormat="false" ht="14.25" hidden="false" customHeight="false" outlineLevel="0" collapsed="false">
      <c r="A5867" s="0" t="s">
        <v>113</v>
      </c>
      <c r="B5867" s="0" t="s">
        <v>114</v>
      </c>
      <c r="C5867" s="0" t="s">
        <v>84</v>
      </c>
      <c r="D5867" s="0" t="s">
        <v>214</v>
      </c>
      <c r="E5867" s="0" t="n">
        <v>2024</v>
      </c>
      <c r="F5867" s="5" t="n">
        <v>0</v>
      </c>
      <c r="G5867" s="11" t="n">
        <v>0.091111</v>
      </c>
      <c r="H5867" s="5" t="n">
        <v>0</v>
      </c>
      <c r="I5867" s="5" t="n">
        <v>0</v>
      </c>
    </row>
    <row r="5868" customFormat="false" ht="14.25" hidden="false" customHeight="false" outlineLevel="0" collapsed="false">
      <c r="A5868" s="0" t="s">
        <v>113</v>
      </c>
      <c r="B5868" s="0" t="s">
        <v>114</v>
      </c>
      <c r="C5868" s="0" t="s">
        <v>84</v>
      </c>
      <c r="D5868" s="0" t="s">
        <v>214</v>
      </c>
      <c r="E5868" s="0" t="n">
        <v>2025</v>
      </c>
      <c r="F5868" s="5" t="n">
        <v>-1.12532456871386E-016</v>
      </c>
      <c r="G5868" s="11" t="n">
        <v>0.091111</v>
      </c>
      <c r="H5868" s="5" t="n">
        <v>-1.02529446780089E-017</v>
      </c>
      <c r="I5868" s="5" t="n">
        <v>-1.02279512193377E-016</v>
      </c>
    </row>
    <row r="5869" customFormat="false" ht="14.25" hidden="false" customHeight="false" outlineLevel="0" collapsed="false">
      <c r="A5869" s="0" t="s">
        <v>113</v>
      </c>
      <c r="B5869" s="0" t="s">
        <v>114</v>
      </c>
      <c r="C5869" s="0" t="s">
        <v>84</v>
      </c>
      <c r="D5869" s="0" t="s">
        <v>214</v>
      </c>
      <c r="E5869" s="0" t="n">
        <v>2026</v>
      </c>
      <c r="F5869" s="5" t="n">
        <v>0</v>
      </c>
      <c r="G5869" s="11" t="n">
        <v>0.1000912</v>
      </c>
      <c r="H5869" s="5" t="n">
        <v>0</v>
      </c>
      <c r="I5869" s="5" t="n">
        <v>0</v>
      </c>
    </row>
    <row r="5870" customFormat="false" ht="14.25" hidden="false" customHeight="false" outlineLevel="0" collapsed="false">
      <c r="A5870" s="0" t="s">
        <v>113</v>
      </c>
      <c r="B5870" s="0" t="s">
        <v>114</v>
      </c>
      <c r="C5870" s="0" t="s">
        <v>84</v>
      </c>
      <c r="D5870" s="0" t="s">
        <v>214</v>
      </c>
      <c r="E5870" s="0" t="n">
        <v>2027</v>
      </c>
      <c r="F5870" s="5" t="n">
        <v>-4.98455498331254E-016</v>
      </c>
      <c r="G5870" s="11" t="n">
        <v>0.1090714</v>
      </c>
      <c r="H5870" s="5" t="n">
        <v>-5.43672390406876E-017</v>
      </c>
      <c r="I5870" s="5" t="n">
        <v>-4.44088259290567E-016</v>
      </c>
    </row>
    <row r="5871" customFormat="false" ht="14.25" hidden="false" customHeight="false" outlineLevel="0" collapsed="false">
      <c r="A5871" s="0" t="s">
        <v>113</v>
      </c>
      <c r="B5871" s="0" t="s">
        <v>114</v>
      </c>
      <c r="C5871" s="0" t="s">
        <v>84</v>
      </c>
      <c r="D5871" s="0" t="s">
        <v>214</v>
      </c>
      <c r="E5871" s="0" t="n">
        <v>2028</v>
      </c>
      <c r="F5871" s="5" t="n">
        <v>0</v>
      </c>
      <c r="G5871" s="11" t="n">
        <v>0.1180516</v>
      </c>
      <c r="H5871" s="5" t="n">
        <v>0</v>
      </c>
      <c r="I5871" s="5" t="n">
        <v>0</v>
      </c>
    </row>
    <row r="5872" customFormat="false" ht="14.25" hidden="false" customHeight="false" outlineLevel="0" collapsed="false">
      <c r="A5872" s="0" t="s">
        <v>113</v>
      </c>
      <c r="B5872" s="0" t="s">
        <v>114</v>
      </c>
      <c r="C5872" s="0" t="s">
        <v>84</v>
      </c>
      <c r="D5872" s="0" t="s">
        <v>214</v>
      </c>
      <c r="E5872" s="0" t="n">
        <v>2029</v>
      </c>
      <c r="F5872" s="5" t="n">
        <v>0</v>
      </c>
      <c r="G5872" s="11" t="n">
        <v>0.1270318</v>
      </c>
      <c r="H5872" s="5" t="n">
        <v>0</v>
      </c>
      <c r="I5872" s="5" t="n">
        <v>0</v>
      </c>
    </row>
    <row r="5873" customFormat="false" ht="14.25" hidden="false" customHeight="false" outlineLevel="0" collapsed="false">
      <c r="A5873" s="0" t="s">
        <v>113</v>
      </c>
      <c r="B5873" s="0" t="s">
        <v>114</v>
      </c>
      <c r="C5873" s="0" t="s">
        <v>84</v>
      </c>
      <c r="D5873" s="0" t="s">
        <v>214</v>
      </c>
      <c r="E5873" s="0" t="n">
        <v>2030</v>
      </c>
      <c r="F5873" s="5" t="n">
        <v>0</v>
      </c>
      <c r="G5873" s="11" t="n">
        <v>0.136012</v>
      </c>
      <c r="H5873" s="5" t="n">
        <v>0</v>
      </c>
      <c r="I5873" s="5" t="n">
        <v>0</v>
      </c>
    </row>
    <row r="5874" customFormat="false" ht="14.25" hidden="false" customHeight="false" outlineLevel="0" collapsed="false">
      <c r="A5874" s="0" t="s">
        <v>113</v>
      </c>
      <c r="B5874" s="0" t="s">
        <v>114</v>
      </c>
      <c r="C5874" s="0" t="s">
        <v>84</v>
      </c>
      <c r="D5874" s="0" t="s">
        <v>214</v>
      </c>
      <c r="E5874" s="0" t="n">
        <v>2031</v>
      </c>
      <c r="F5874" s="5" t="n">
        <v>0</v>
      </c>
      <c r="G5874" s="11" t="n">
        <v>0.1400202</v>
      </c>
      <c r="H5874" s="5" t="n">
        <v>0</v>
      </c>
      <c r="I5874" s="5" t="n">
        <v>0</v>
      </c>
    </row>
    <row r="5875" customFormat="false" ht="14.25" hidden="false" customHeight="false" outlineLevel="0" collapsed="false">
      <c r="A5875" s="0" t="s">
        <v>113</v>
      </c>
      <c r="B5875" s="0" t="s">
        <v>114</v>
      </c>
      <c r="C5875" s="0" t="s">
        <v>84</v>
      </c>
      <c r="D5875" s="0" t="s">
        <v>214</v>
      </c>
      <c r="E5875" s="0" t="n">
        <v>2032</v>
      </c>
      <c r="F5875" s="5" t="n">
        <v>-2.526411282105E-015</v>
      </c>
      <c r="G5875" s="11" t="n">
        <v>0.1440284</v>
      </c>
      <c r="H5875" s="5" t="n">
        <v>-3.63874974703532E-016</v>
      </c>
      <c r="I5875" s="5" t="n">
        <v>-2.16253630740147E-015</v>
      </c>
    </row>
    <row r="5876" customFormat="false" ht="14.25" hidden="false" customHeight="false" outlineLevel="0" collapsed="false">
      <c r="A5876" s="0" t="s">
        <v>113</v>
      </c>
      <c r="B5876" s="0" t="s">
        <v>114</v>
      </c>
      <c r="C5876" s="0" t="s">
        <v>84</v>
      </c>
      <c r="D5876" s="0" t="s">
        <v>214</v>
      </c>
      <c r="E5876" s="0" t="n">
        <v>2033</v>
      </c>
      <c r="F5876" s="5" t="n">
        <v>0</v>
      </c>
      <c r="G5876" s="11" t="n">
        <v>0.1480366</v>
      </c>
      <c r="H5876" s="5" t="n">
        <v>0</v>
      </c>
      <c r="I5876" s="5" t="n">
        <v>0</v>
      </c>
    </row>
    <row r="5877" customFormat="false" ht="14.25" hidden="false" customHeight="false" outlineLevel="0" collapsed="false">
      <c r="A5877" s="0" t="s">
        <v>113</v>
      </c>
      <c r="B5877" s="0" t="s">
        <v>114</v>
      </c>
      <c r="C5877" s="0" t="s">
        <v>84</v>
      </c>
      <c r="D5877" s="0" t="s">
        <v>214</v>
      </c>
      <c r="E5877" s="0" t="n">
        <v>2034</v>
      </c>
      <c r="F5877" s="5" t="n">
        <v>0</v>
      </c>
      <c r="G5877" s="11" t="n">
        <v>0.1520448</v>
      </c>
      <c r="H5877" s="5" t="n">
        <v>0</v>
      </c>
      <c r="I5877" s="5" t="n">
        <v>0</v>
      </c>
    </row>
    <row r="5878" customFormat="false" ht="14.25" hidden="false" customHeight="false" outlineLevel="0" collapsed="false">
      <c r="A5878" s="0" t="s">
        <v>113</v>
      </c>
      <c r="B5878" s="0" t="s">
        <v>114</v>
      </c>
      <c r="C5878" s="0" t="s">
        <v>84</v>
      </c>
      <c r="D5878" s="0" t="s">
        <v>214</v>
      </c>
      <c r="E5878" s="0" t="n">
        <v>2035</v>
      </c>
      <c r="F5878" s="5" t="n">
        <v>0</v>
      </c>
      <c r="G5878" s="11" t="n">
        <v>0.156053</v>
      </c>
      <c r="H5878" s="5" t="n">
        <v>0</v>
      </c>
      <c r="I5878" s="5" t="n">
        <v>0</v>
      </c>
    </row>
    <row r="5879" customFormat="false" ht="14.25" hidden="false" customHeight="false" outlineLevel="0" collapsed="false">
      <c r="A5879" s="0" t="s">
        <v>113</v>
      </c>
      <c r="B5879" s="0" t="s">
        <v>114</v>
      </c>
      <c r="C5879" s="0" t="s">
        <v>84</v>
      </c>
      <c r="D5879" s="0" t="s">
        <v>214</v>
      </c>
      <c r="E5879" s="0" t="n">
        <v>2036</v>
      </c>
      <c r="F5879" s="5" t="n">
        <v>0</v>
      </c>
      <c r="G5879" s="11" t="n">
        <v>0.1554448</v>
      </c>
      <c r="H5879" s="5" t="n">
        <v>0</v>
      </c>
      <c r="I5879" s="5" t="n">
        <v>0</v>
      </c>
    </row>
    <row r="5880" customFormat="false" ht="14.25" hidden="false" customHeight="false" outlineLevel="0" collapsed="false">
      <c r="A5880" s="0" t="s">
        <v>113</v>
      </c>
      <c r="B5880" s="0" t="s">
        <v>114</v>
      </c>
      <c r="C5880" s="0" t="s">
        <v>84</v>
      </c>
      <c r="D5880" s="0" t="s">
        <v>214</v>
      </c>
      <c r="E5880" s="0" t="n">
        <v>2037</v>
      </c>
      <c r="F5880" s="5" t="n">
        <v>0</v>
      </c>
      <c r="G5880" s="11" t="n">
        <v>0.1548366</v>
      </c>
      <c r="H5880" s="5" t="n">
        <v>0</v>
      </c>
      <c r="I5880" s="5" t="n">
        <v>0</v>
      </c>
    </row>
    <row r="5881" customFormat="false" ht="14.25" hidden="false" customHeight="false" outlineLevel="0" collapsed="false">
      <c r="A5881" s="0" t="s">
        <v>113</v>
      </c>
      <c r="B5881" s="0" t="s">
        <v>114</v>
      </c>
      <c r="C5881" s="0" t="s">
        <v>84</v>
      </c>
      <c r="D5881" s="0" t="s">
        <v>214</v>
      </c>
      <c r="E5881" s="0" t="n">
        <v>2038</v>
      </c>
      <c r="F5881" s="5" t="n">
        <v>-6.23206176527414E-015</v>
      </c>
      <c r="G5881" s="11" t="n">
        <v>0.1542284</v>
      </c>
      <c r="H5881" s="5" t="n">
        <v>-9.61160914759406E-016</v>
      </c>
      <c r="I5881" s="5" t="n">
        <v>-5.27090085051473E-015</v>
      </c>
    </row>
    <row r="5882" customFormat="false" ht="14.25" hidden="false" customHeight="false" outlineLevel="0" collapsed="false">
      <c r="A5882" s="0" t="s">
        <v>113</v>
      </c>
      <c r="B5882" s="0" t="s">
        <v>114</v>
      </c>
      <c r="C5882" s="0" t="s">
        <v>84</v>
      </c>
      <c r="D5882" s="0" t="s">
        <v>214</v>
      </c>
      <c r="E5882" s="0" t="n">
        <v>2039</v>
      </c>
      <c r="F5882" s="5" t="n">
        <v>0</v>
      </c>
      <c r="G5882" s="11" t="n">
        <v>0.1536202</v>
      </c>
      <c r="H5882" s="5" t="n">
        <v>0</v>
      </c>
      <c r="I5882" s="5" t="n">
        <v>0</v>
      </c>
    </row>
    <row r="5883" customFormat="false" ht="14.25" hidden="false" customHeight="false" outlineLevel="0" collapsed="false">
      <c r="A5883" s="0" t="s">
        <v>113</v>
      </c>
      <c r="B5883" s="0" t="s">
        <v>114</v>
      </c>
      <c r="C5883" s="0" t="s">
        <v>84</v>
      </c>
      <c r="D5883" s="0" t="s">
        <v>214</v>
      </c>
      <c r="E5883" s="0" t="n">
        <v>2040</v>
      </c>
      <c r="F5883" s="5" t="n">
        <v>0</v>
      </c>
      <c r="G5883" s="11" t="n">
        <v>0.153012</v>
      </c>
      <c r="H5883" s="5" t="n">
        <v>0</v>
      </c>
      <c r="I5883" s="5" t="n">
        <v>0</v>
      </c>
    </row>
    <row r="5884" customFormat="false" ht="14.25" hidden="false" customHeight="false" outlineLevel="0" collapsed="false">
      <c r="A5884" s="0" t="s">
        <v>113</v>
      </c>
      <c r="B5884" s="0" t="s">
        <v>114</v>
      </c>
      <c r="C5884" s="0" t="s">
        <v>84</v>
      </c>
      <c r="D5884" s="0" t="s">
        <v>215</v>
      </c>
      <c r="E5884" s="0" t="n">
        <v>2024</v>
      </c>
      <c r="F5884" s="5" t="n">
        <v>0</v>
      </c>
      <c r="G5884" s="11" t="n">
        <v>0</v>
      </c>
      <c r="H5884" s="5" t="n">
        <v>0</v>
      </c>
      <c r="I5884" s="5" t="n">
        <v>0</v>
      </c>
    </row>
    <row r="5885" customFormat="false" ht="14.25" hidden="false" customHeight="false" outlineLevel="0" collapsed="false">
      <c r="A5885" s="0" t="s">
        <v>113</v>
      </c>
      <c r="B5885" s="0" t="s">
        <v>114</v>
      </c>
      <c r="C5885" s="0" t="s">
        <v>84</v>
      </c>
      <c r="D5885" s="0" t="s">
        <v>215</v>
      </c>
      <c r="E5885" s="0" t="n">
        <v>2025</v>
      </c>
      <c r="F5885" s="5" t="n">
        <v>-7.61622813320093E-017</v>
      </c>
      <c r="G5885" s="11" t="n">
        <v>0</v>
      </c>
      <c r="H5885" s="5" t="n">
        <v>0</v>
      </c>
      <c r="I5885" s="5" t="n">
        <v>-7.61622813320093E-017</v>
      </c>
    </row>
    <row r="5886" customFormat="false" ht="14.25" hidden="false" customHeight="false" outlineLevel="0" collapsed="false">
      <c r="A5886" s="0" t="s">
        <v>113</v>
      </c>
      <c r="B5886" s="0" t="s">
        <v>114</v>
      </c>
      <c r="C5886" s="0" t="s">
        <v>84</v>
      </c>
      <c r="D5886" s="0" t="s">
        <v>215</v>
      </c>
      <c r="E5886" s="0" t="n">
        <v>2026</v>
      </c>
      <c r="F5886" s="5" t="n">
        <v>0</v>
      </c>
      <c r="G5886" s="11" t="n">
        <v>0</v>
      </c>
      <c r="H5886" s="5" t="n">
        <v>0</v>
      </c>
      <c r="I5886" s="5" t="n">
        <v>0</v>
      </c>
    </row>
    <row r="5887" customFormat="false" ht="14.25" hidden="false" customHeight="false" outlineLevel="0" collapsed="false">
      <c r="A5887" s="0" t="s">
        <v>113</v>
      </c>
      <c r="B5887" s="0" t="s">
        <v>114</v>
      </c>
      <c r="C5887" s="0" t="s">
        <v>84</v>
      </c>
      <c r="D5887" s="0" t="s">
        <v>215</v>
      </c>
      <c r="E5887" s="0" t="n">
        <v>2027</v>
      </c>
      <c r="F5887" s="5" t="n">
        <v>-1.80642786419004E-016</v>
      </c>
      <c r="G5887" s="11" t="n">
        <v>0</v>
      </c>
      <c r="H5887" s="5" t="n">
        <v>0</v>
      </c>
      <c r="I5887" s="5" t="n">
        <v>-1.80642786419004E-016</v>
      </c>
    </row>
    <row r="5888" customFormat="false" ht="14.25" hidden="false" customHeight="false" outlineLevel="0" collapsed="false">
      <c r="A5888" s="0" t="s">
        <v>113</v>
      </c>
      <c r="B5888" s="0" t="s">
        <v>114</v>
      </c>
      <c r="C5888" s="0" t="s">
        <v>84</v>
      </c>
      <c r="D5888" s="0" t="s">
        <v>215</v>
      </c>
      <c r="E5888" s="0" t="n">
        <v>2028</v>
      </c>
      <c r="F5888" s="5" t="n">
        <v>0</v>
      </c>
      <c r="G5888" s="11" t="n">
        <v>0</v>
      </c>
      <c r="H5888" s="5" t="n">
        <v>0</v>
      </c>
      <c r="I5888" s="5" t="n">
        <v>0</v>
      </c>
    </row>
    <row r="5889" customFormat="false" ht="14.25" hidden="false" customHeight="false" outlineLevel="0" collapsed="false">
      <c r="A5889" s="0" t="s">
        <v>113</v>
      </c>
      <c r="B5889" s="0" t="s">
        <v>114</v>
      </c>
      <c r="C5889" s="0" t="s">
        <v>84</v>
      </c>
      <c r="D5889" s="0" t="s">
        <v>215</v>
      </c>
      <c r="E5889" s="0" t="n">
        <v>2029</v>
      </c>
      <c r="F5889" s="5" t="n">
        <v>0</v>
      </c>
      <c r="G5889" s="11" t="n">
        <v>0</v>
      </c>
      <c r="H5889" s="5" t="n">
        <v>0</v>
      </c>
      <c r="I5889" s="5" t="n">
        <v>0</v>
      </c>
    </row>
    <row r="5890" customFormat="false" ht="14.25" hidden="false" customHeight="false" outlineLevel="0" collapsed="false">
      <c r="A5890" s="0" t="s">
        <v>113</v>
      </c>
      <c r="B5890" s="0" t="s">
        <v>114</v>
      </c>
      <c r="C5890" s="0" t="s">
        <v>84</v>
      </c>
      <c r="D5890" s="0" t="s">
        <v>215</v>
      </c>
      <c r="E5890" s="0" t="n">
        <v>2030</v>
      </c>
      <c r="F5890" s="5" t="n">
        <v>0</v>
      </c>
      <c r="G5890" s="11" t="n">
        <v>0</v>
      </c>
      <c r="H5890" s="5" t="n">
        <v>0</v>
      </c>
      <c r="I5890" s="5" t="n">
        <v>0</v>
      </c>
    </row>
    <row r="5891" customFormat="false" ht="14.25" hidden="false" customHeight="false" outlineLevel="0" collapsed="false">
      <c r="A5891" s="0" t="s">
        <v>113</v>
      </c>
      <c r="B5891" s="0" t="s">
        <v>114</v>
      </c>
      <c r="C5891" s="0" t="s">
        <v>84</v>
      </c>
      <c r="D5891" s="0" t="s">
        <v>215</v>
      </c>
      <c r="E5891" s="0" t="n">
        <v>2031</v>
      </c>
      <c r="F5891" s="5" t="n">
        <v>0</v>
      </c>
      <c r="G5891" s="11" t="n">
        <v>0</v>
      </c>
      <c r="H5891" s="5" t="n">
        <v>0</v>
      </c>
      <c r="I5891" s="5" t="n">
        <v>0</v>
      </c>
    </row>
    <row r="5892" customFormat="false" ht="14.25" hidden="false" customHeight="false" outlineLevel="0" collapsed="false">
      <c r="A5892" s="0" t="s">
        <v>113</v>
      </c>
      <c r="B5892" s="0" t="s">
        <v>114</v>
      </c>
      <c r="C5892" s="0" t="s">
        <v>84</v>
      </c>
      <c r="D5892" s="0" t="s">
        <v>215</v>
      </c>
      <c r="E5892" s="0" t="n">
        <v>2032</v>
      </c>
      <c r="F5892" s="5" t="n">
        <v>-1.42174004770886E-015</v>
      </c>
      <c r="G5892" s="11" t="n">
        <v>0</v>
      </c>
      <c r="H5892" s="5" t="n">
        <v>0</v>
      </c>
      <c r="I5892" s="5" t="n">
        <v>-1.42174004770886E-015</v>
      </c>
    </row>
    <row r="5893" customFormat="false" ht="14.25" hidden="false" customHeight="false" outlineLevel="0" collapsed="false">
      <c r="A5893" s="0" t="s">
        <v>113</v>
      </c>
      <c r="B5893" s="0" t="s">
        <v>114</v>
      </c>
      <c r="C5893" s="0" t="s">
        <v>84</v>
      </c>
      <c r="D5893" s="0" t="s">
        <v>215</v>
      </c>
      <c r="E5893" s="0" t="n">
        <v>2033</v>
      </c>
      <c r="F5893" s="5" t="n">
        <v>0</v>
      </c>
      <c r="G5893" s="11" t="n">
        <v>0</v>
      </c>
      <c r="H5893" s="5" t="n">
        <v>0</v>
      </c>
      <c r="I5893" s="5" t="n">
        <v>0</v>
      </c>
    </row>
    <row r="5894" customFormat="false" ht="14.25" hidden="false" customHeight="false" outlineLevel="0" collapsed="false">
      <c r="A5894" s="0" t="s">
        <v>113</v>
      </c>
      <c r="B5894" s="0" t="s">
        <v>114</v>
      </c>
      <c r="C5894" s="0" t="s">
        <v>84</v>
      </c>
      <c r="D5894" s="0" t="s">
        <v>215</v>
      </c>
      <c r="E5894" s="0" t="n">
        <v>2034</v>
      </c>
      <c r="F5894" s="5" t="n">
        <v>0</v>
      </c>
      <c r="G5894" s="11" t="n">
        <v>0</v>
      </c>
      <c r="H5894" s="5" t="n">
        <v>0</v>
      </c>
      <c r="I5894" s="5" t="n">
        <v>0</v>
      </c>
    </row>
    <row r="5895" customFormat="false" ht="14.25" hidden="false" customHeight="false" outlineLevel="0" collapsed="false">
      <c r="A5895" s="0" t="s">
        <v>113</v>
      </c>
      <c r="B5895" s="0" t="s">
        <v>114</v>
      </c>
      <c r="C5895" s="0" t="s">
        <v>84</v>
      </c>
      <c r="D5895" s="0" t="s">
        <v>215</v>
      </c>
      <c r="E5895" s="0" t="n">
        <v>2035</v>
      </c>
      <c r="F5895" s="5" t="n">
        <v>0</v>
      </c>
      <c r="G5895" s="11" t="n">
        <v>0</v>
      </c>
      <c r="H5895" s="5" t="n">
        <v>0</v>
      </c>
      <c r="I5895" s="5" t="n">
        <v>0</v>
      </c>
    </row>
    <row r="5896" customFormat="false" ht="14.25" hidden="false" customHeight="false" outlineLevel="0" collapsed="false">
      <c r="A5896" s="0" t="s">
        <v>113</v>
      </c>
      <c r="B5896" s="0" t="s">
        <v>114</v>
      </c>
      <c r="C5896" s="0" t="s">
        <v>84</v>
      </c>
      <c r="D5896" s="0" t="s">
        <v>215</v>
      </c>
      <c r="E5896" s="0" t="n">
        <v>2036</v>
      </c>
      <c r="F5896" s="5" t="n">
        <v>0</v>
      </c>
      <c r="G5896" s="11" t="n">
        <v>0</v>
      </c>
      <c r="H5896" s="5" t="n">
        <v>0</v>
      </c>
      <c r="I5896" s="5" t="n">
        <v>0</v>
      </c>
    </row>
    <row r="5897" customFormat="false" ht="14.25" hidden="false" customHeight="false" outlineLevel="0" collapsed="false">
      <c r="A5897" s="0" t="s">
        <v>113</v>
      </c>
      <c r="B5897" s="0" t="s">
        <v>114</v>
      </c>
      <c r="C5897" s="0" t="s">
        <v>84</v>
      </c>
      <c r="D5897" s="0" t="s">
        <v>215</v>
      </c>
      <c r="E5897" s="0" t="n">
        <v>2037</v>
      </c>
      <c r="F5897" s="5" t="n">
        <v>0</v>
      </c>
      <c r="G5897" s="11" t="n">
        <v>0</v>
      </c>
      <c r="H5897" s="5" t="n">
        <v>0</v>
      </c>
      <c r="I5897" s="5" t="n">
        <v>0</v>
      </c>
    </row>
    <row r="5898" customFormat="false" ht="14.25" hidden="false" customHeight="false" outlineLevel="0" collapsed="false">
      <c r="A5898" s="0" t="s">
        <v>113</v>
      </c>
      <c r="B5898" s="0" t="s">
        <v>114</v>
      </c>
      <c r="C5898" s="0" t="s">
        <v>84</v>
      </c>
      <c r="D5898" s="0" t="s">
        <v>215</v>
      </c>
      <c r="E5898" s="0" t="n">
        <v>2038</v>
      </c>
      <c r="F5898" s="5" t="n">
        <v>-4.11248202697112E-015</v>
      </c>
      <c r="G5898" s="11" t="n">
        <v>0</v>
      </c>
      <c r="H5898" s="5" t="n">
        <v>0</v>
      </c>
      <c r="I5898" s="5" t="n">
        <v>-4.11248202697112E-015</v>
      </c>
    </row>
    <row r="5899" customFormat="false" ht="14.25" hidden="false" customHeight="false" outlineLevel="0" collapsed="false">
      <c r="A5899" s="0" t="s">
        <v>113</v>
      </c>
      <c r="B5899" s="0" t="s">
        <v>114</v>
      </c>
      <c r="C5899" s="0" t="s">
        <v>84</v>
      </c>
      <c r="D5899" s="0" t="s">
        <v>215</v>
      </c>
      <c r="E5899" s="0" t="n">
        <v>2039</v>
      </c>
      <c r="F5899" s="5" t="n">
        <v>0</v>
      </c>
      <c r="G5899" s="11" t="n">
        <v>0</v>
      </c>
      <c r="H5899" s="5" t="n">
        <v>0</v>
      </c>
      <c r="I5899" s="5" t="n">
        <v>0</v>
      </c>
    </row>
    <row r="5900" customFormat="false" ht="14.25" hidden="false" customHeight="false" outlineLevel="0" collapsed="false">
      <c r="A5900" s="0" t="s">
        <v>113</v>
      </c>
      <c r="B5900" s="0" t="s">
        <v>114</v>
      </c>
      <c r="C5900" s="0" t="s">
        <v>84</v>
      </c>
      <c r="D5900" s="0" t="s">
        <v>215</v>
      </c>
      <c r="E5900" s="0" t="n">
        <v>2040</v>
      </c>
      <c r="F5900" s="5" t="n">
        <v>0</v>
      </c>
      <c r="G5900" s="11" t="n">
        <v>0</v>
      </c>
      <c r="H5900" s="5" t="n">
        <v>0</v>
      </c>
      <c r="I5900" s="5" t="n">
        <v>0</v>
      </c>
    </row>
    <row r="5901" customFormat="false" ht="14.25" hidden="false" customHeight="false" outlineLevel="0" collapsed="false">
      <c r="A5901" s="0" t="s">
        <v>113</v>
      </c>
      <c r="B5901" s="0" t="s">
        <v>114</v>
      </c>
      <c r="C5901" s="0" t="s">
        <v>84</v>
      </c>
      <c r="D5901" s="0" t="s">
        <v>216</v>
      </c>
      <c r="E5901" s="0" t="n">
        <v>2024</v>
      </c>
      <c r="F5901" s="5" t="n">
        <v>0</v>
      </c>
      <c r="G5901" s="11" t="n">
        <v>0.091111</v>
      </c>
      <c r="H5901" s="5" t="n">
        <v>0</v>
      </c>
      <c r="I5901" s="5" t="n">
        <v>0</v>
      </c>
    </row>
    <row r="5902" customFormat="false" ht="14.25" hidden="false" customHeight="false" outlineLevel="0" collapsed="false">
      <c r="A5902" s="0" t="s">
        <v>113</v>
      </c>
      <c r="B5902" s="0" t="s">
        <v>114</v>
      </c>
      <c r="C5902" s="0" t="s">
        <v>84</v>
      </c>
      <c r="D5902" s="0" t="s">
        <v>216</v>
      </c>
      <c r="E5902" s="0" t="n">
        <v>2025</v>
      </c>
      <c r="F5902" s="5" t="n">
        <v>-3.65071029732912E-015</v>
      </c>
      <c r="G5902" s="11" t="n">
        <v>0.091111</v>
      </c>
      <c r="H5902" s="5" t="n">
        <v>-3.32619865899953E-016</v>
      </c>
      <c r="I5902" s="5" t="n">
        <v>-3.31809043142917E-015</v>
      </c>
    </row>
    <row r="5903" customFormat="false" ht="14.25" hidden="false" customHeight="false" outlineLevel="0" collapsed="false">
      <c r="A5903" s="0" t="s">
        <v>113</v>
      </c>
      <c r="B5903" s="0" t="s">
        <v>114</v>
      </c>
      <c r="C5903" s="0" t="s">
        <v>84</v>
      </c>
      <c r="D5903" s="0" t="s">
        <v>216</v>
      </c>
      <c r="E5903" s="0" t="n">
        <v>2026</v>
      </c>
      <c r="F5903" s="5" t="n">
        <v>0</v>
      </c>
      <c r="G5903" s="11" t="n">
        <v>0.1000912</v>
      </c>
      <c r="H5903" s="5" t="n">
        <v>0</v>
      </c>
      <c r="I5903" s="5" t="n">
        <v>0</v>
      </c>
    </row>
    <row r="5904" customFormat="false" ht="14.25" hidden="false" customHeight="false" outlineLevel="0" collapsed="false">
      <c r="A5904" s="0" t="s">
        <v>113</v>
      </c>
      <c r="B5904" s="0" t="s">
        <v>114</v>
      </c>
      <c r="C5904" s="0" t="s">
        <v>84</v>
      </c>
      <c r="D5904" s="0" t="s">
        <v>216</v>
      </c>
      <c r="E5904" s="0" t="n">
        <v>2027</v>
      </c>
      <c r="F5904" s="5" t="n">
        <v>-7.12473806493102E-015</v>
      </c>
      <c r="G5904" s="11" t="n">
        <v>0.1090714</v>
      </c>
      <c r="H5904" s="5" t="n">
        <v>-7.77105155375318E-016</v>
      </c>
      <c r="I5904" s="5" t="n">
        <v>-6.34763290955571E-015</v>
      </c>
    </row>
    <row r="5905" customFormat="false" ht="14.25" hidden="false" customHeight="false" outlineLevel="0" collapsed="false">
      <c r="A5905" s="0" t="s">
        <v>113</v>
      </c>
      <c r="B5905" s="0" t="s">
        <v>114</v>
      </c>
      <c r="C5905" s="0" t="s">
        <v>84</v>
      </c>
      <c r="D5905" s="0" t="s">
        <v>216</v>
      </c>
      <c r="E5905" s="0" t="n">
        <v>2028</v>
      </c>
      <c r="F5905" s="5" t="n">
        <v>0</v>
      </c>
      <c r="G5905" s="11" t="n">
        <v>0.1180516</v>
      </c>
      <c r="H5905" s="5" t="n">
        <v>0</v>
      </c>
      <c r="I5905" s="5" t="n">
        <v>0</v>
      </c>
    </row>
    <row r="5906" customFormat="false" ht="14.25" hidden="false" customHeight="false" outlineLevel="0" collapsed="false">
      <c r="A5906" s="0" t="s">
        <v>113</v>
      </c>
      <c r="B5906" s="0" t="s">
        <v>114</v>
      </c>
      <c r="C5906" s="0" t="s">
        <v>84</v>
      </c>
      <c r="D5906" s="0" t="s">
        <v>216</v>
      </c>
      <c r="E5906" s="0" t="n">
        <v>2029</v>
      </c>
      <c r="F5906" s="5" t="n">
        <v>0</v>
      </c>
      <c r="G5906" s="11" t="n">
        <v>0.1270318</v>
      </c>
      <c r="H5906" s="5" t="n">
        <v>0</v>
      </c>
      <c r="I5906" s="5" t="n">
        <v>0</v>
      </c>
    </row>
    <row r="5907" customFormat="false" ht="14.25" hidden="false" customHeight="false" outlineLevel="0" collapsed="false">
      <c r="A5907" s="0" t="s">
        <v>113</v>
      </c>
      <c r="B5907" s="0" t="s">
        <v>114</v>
      </c>
      <c r="C5907" s="0" t="s">
        <v>84</v>
      </c>
      <c r="D5907" s="0" t="s">
        <v>216</v>
      </c>
      <c r="E5907" s="0" t="n">
        <v>2030</v>
      </c>
      <c r="F5907" s="5" t="n">
        <v>0</v>
      </c>
      <c r="G5907" s="11" t="n">
        <v>0.136012</v>
      </c>
      <c r="H5907" s="5" t="n">
        <v>0</v>
      </c>
      <c r="I5907" s="5" t="n">
        <v>0</v>
      </c>
    </row>
    <row r="5908" customFormat="false" ht="14.25" hidden="false" customHeight="false" outlineLevel="0" collapsed="false">
      <c r="A5908" s="0" t="s">
        <v>113</v>
      </c>
      <c r="B5908" s="0" t="s">
        <v>114</v>
      </c>
      <c r="C5908" s="0" t="s">
        <v>84</v>
      </c>
      <c r="D5908" s="0" t="s">
        <v>216</v>
      </c>
      <c r="E5908" s="0" t="n">
        <v>2031</v>
      </c>
      <c r="F5908" s="5" t="n">
        <v>0</v>
      </c>
      <c r="G5908" s="11" t="n">
        <v>0.1400202</v>
      </c>
      <c r="H5908" s="5" t="n">
        <v>0</v>
      </c>
      <c r="I5908" s="5" t="n">
        <v>0</v>
      </c>
    </row>
    <row r="5909" customFormat="false" ht="14.25" hidden="false" customHeight="false" outlineLevel="0" collapsed="false">
      <c r="A5909" s="0" t="s">
        <v>113</v>
      </c>
      <c r="B5909" s="0" t="s">
        <v>114</v>
      </c>
      <c r="C5909" s="0" t="s">
        <v>84</v>
      </c>
      <c r="D5909" s="0" t="s">
        <v>216</v>
      </c>
      <c r="E5909" s="0" t="n">
        <v>2032</v>
      </c>
      <c r="F5909" s="5" t="n">
        <v>-1.47032542974732E-014</v>
      </c>
      <c r="G5909" s="11" t="n">
        <v>0.1440284</v>
      </c>
      <c r="H5909" s="5" t="n">
        <v>-2.11768619125818E-015</v>
      </c>
      <c r="I5909" s="5" t="n">
        <v>-1.2585568106215E-014</v>
      </c>
    </row>
    <row r="5910" customFormat="false" ht="14.25" hidden="false" customHeight="false" outlineLevel="0" collapsed="false">
      <c r="A5910" s="0" t="s">
        <v>113</v>
      </c>
      <c r="B5910" s="0" t="s">
        <v>114</v>
      </c>
      <c r="C5910" s="0" t="s">
        <v>84</v>
      </c>
      <c r="D5910" s="0" t="s">
        <v>216</v>
      </c>
      <c r="E5910" s="0" t="n">
        <v>2033</v>
      </c>
      <c r="F5910" s="5" t="n">
        <v>0</v>
      </c>
      <c r="G5910" s="11" t="n">
        <v>0.1480366</v>
      </c>
      <c r="H5910" s="5" t="n">
        <v>0</v>
      </c>
      <c r="I5910" s="5" t="n">
        <v>0</v>
      </c>
    </row>
    <row r="5911" customFormat="false" ht="14.25" hidden="false" customHeight="false" outlineLevel="0" collapsed="false">
      <c r="A5911" s="0" t="s">
        <v>113</v>
      </c>
      <c r="B5911" s="0" t="s">
        <v>114</v>
      </c>
      <c r="C5911" s="0" t="s">
        <v>84</v>
      </c>
      <c r="D5911" s="0" t="s">
        <v>216</v>
      </c>
      <c r="E5911" s="0" t="n">
        <v>2034</v>
      </c>
      <c r="F5911" s="5" t="n">
        <v>0</v>
      </c>
      <c r="G5911" s="11" t="n">
        <v>0.1520448</v>
      </c>
      <c r="H5911" s="5" t="n">
        <v>0</v>
      </c>
      <c r="I5911" s="5" t="n">
        <v>0</v>
      </c>
    </row>
    <row r="5912" customFormat="false" ht="14.25" hidden="false" customHeight="false" outlineLevel="0" collapsed="false">
      <c r="A5912" s="0" t="s">
        <v>113</v>
      </c>
      <c r="B5912" s="0" t="s">
        <v>114</v>
      </c>
      <c r="C5912" s="0" t="s">
        <v>84</v>
      </c>
      <c r="D5912" s="0" t="s">
        <v>216</v>
      </c>
      <c r="E5912" s="0" t="n">
        <v>2035</v>
      </c>
      <c r="F5912" s="5" t="n">
        <v>0</v>
      </c>
      <c r="G5912" s="11" t="n">
        <v>0.156053</v>
      </c>
      <c r="H5912" s="5" t="n">
        <v>0</v>
      </c>
      <c r="I5912" s="5" t="n">
        <v>0</v>
      </c>
    </row>
    <row r="5913" customFormat="false" ht="14.25" hidden="false" customHeight="false" outlineLevel="0" collapsed="false">
      <c r="A5913" s="0" t="s">
        <v>113</v>
      </c>
      <c r="B5913" s="0" t="s">
        <v>114</v>
      </c>
      <c r="C5913" s="0" t="s">
        <v>84</v>
      </c>
      <c r="D5913" s="0" t="s">
        <v>216</v>
      </c>
      <c r="E5913" s="0" t="n">
        <v>2036</v>
      </c>
      <c r="F5913" s="5" t="n">
        <v>0</v>
      </c>
      <c r="G5913" s="11" t="n">
        <v>0.1554448</v>
      </c>
      <c r="H5913" s="5" t="n">
        <v>0</v>
      </c>
      <c r="I5913" s="5" t="n">
        <v>0</v>
      </c>
    </row>
    <row r="5914" customFormat="false" ht="14.25" hidden="false" customHeight="false" outlineLevel="0" collapsed="false">
      <c r="A5914" s="0" t="s">
        <v>113</v>
      </c>
      <c r="B5914" s="0" t="s">
        <v>114</v>
      </c>
      <c r="C5914" s="0" t="s">
        <v>84</v>
      </c>
      <c r="D5914" s="0" t="s">
        <v>216</v>
      </c>
      <c r="E5914" s="0" t="n">
        <v>2037</v>
      </c>
      <c r="F5914" s="5" t="n">
        <v>0</v>
      </c>
      <c r="G5914" s="11" t="n">
        <v>0.1548366</v>
      </c>
      <c r="H5914" s="5" t="n">
        <v>0</v>
      </c>
      <c r="I5914" s="5" t="n">
        <v>0</v>
      </c>
    </row>
    <row r="5915" customFormat="false" ht="14.25" hidden="false" customHeight="false" outlineLevel="0" collapsed="false">
      <c r="A5915" s="0" t="s">
        <v>113</v>
      </c>
      <c r="B5915" s="0" t="s">
        <v>114</v>
      </c>
      <c r="C5915" s="0" t="s">
        <v>84</v>
      </c>
      <c r="D5915" s="0" t="s">
        <v>216</v>
      </c>
      <c r="E5915" s="0" t="n">
        <v>2038</v>
      </c>
      <c r="F5915" s="5" t="n">
        <v>-3.31381859837931E-014</v>
      </c>
      <c r="G5915" s="11" t="n">
        <v>0.1542284</v>
      </c>
      <c r="H5915" s="5" t="n">
        <v>-5.11084940318284E-015</v>
      </c>
      <c r="I5915" s="5" t="n">
        <v>-2.80273365806103E-014</v>
      </c>
    </row>
    <row r="5916" customFormat="false" ht="14.25" hidden="false" customHeight="false" outlineLevel="0" collapsed="false">
      <c r="A5916" s="0" t="s">
        <v>113</v>
      </c>
      <c r="B5916" s="0" t="s">
        <v>114</v>
      </c>
      <c r="C5916" s="0" t="s">
        <v>84</v>
      </c>
      <c r="D5916" s="0" t="s">
        <v>216</v>
      </c>
      <c r="E5916" s="0" t="n">
        <v>2039</v>
      </c>
      <c r="F5916" s="5" t="n">
        <v>0</v>
      </c>
      <c r="G5916" s="11" t="n">
        <v>0.1536202</v>
      </c>
      <c r="H5916" s="5" t="n">
        <v>0</v>
      </c>
      <c r="I5916" s="5" t="n">
        <v>0</v>
      </c>
    </row>
    <row r="5917" customFormat="false" ht="14.25" hidden="false" customHeight="false" outlineLevel="0" collapsed="false">
      <c r="A5917" s="0" t="s">
        <v>113</v>
      </c>
      <c r="B5917" s="0" t="s">
        <v>114</v>
      </c>
      <c r="C5917" s="0" t="s">
        <v>84</v>
      </c>
      <c r="D5917" s="0" t="s">
        <v>216</v>
      </c>
      <c r="E5917" s="0" t="n">
        <v>2040</v>
      </c>
      <c r="F5917" s="5" t="n">
        <v>0</v>
      </c>
      <c r="G5917" s="11" t="n">
        <v>0.153012</v>
      </c>
      <c r="H5917" s="5" t="n">
        <v>0</v>
      </c>
      <c r="I5917" s="5" t="n">
        <v>0</v>
      </c>
    </row>
    <row r="5918" customFormat="false" ht="14.25" hidden="false" customHeight="false" outlineLevel="0" collapsed="false">
      <c r="A5918" s="0" t="s">
        <v>113</v>
      </c>
      <c r="B5918" s="0" t="s">
        <v>114</v>
      </c>
      <c r="C5918" s="0" t="s">
        <v>84</v>
      </c>
      <c r="D5918" s="0" t="s">
        <v>217</v>
      </c>
      <c r="E5918" s="0" t="n">
        <v>2024</v>
      </c>
      <c r="F5918" s="5" t="n">
        <v>0</v>
      </c>
      <c r="G5918" s="11" t="n">
        <v>0</v>
      </c>
      <c r="H5918" s="5" t="n">
        <v>0</v>
      </c>
      <c r="I5918" s="5" t="n">
        <v>0</v>
      </c>
    </row>
    <row r="5919" customFormat="false" ht="14.25" hidden="false" customHeight="false" outlineLevel="0" collapsed="false">
      <c r="A5919" s="0" t="s">
        <v>113</v>
      </c>
      <c r="B5919" s="0" t="s">
        <v>114</v>
      </c>
      <c r="C5919" s="0" t="s">
        <v>84</v>
      </c>
      <c r="D5919" s="0" t="s">
        <v>217</v>
      </c>
      <c r="E5919" s="0" t="n">
        <v>2025</v>
      </c>
      <c r="F5919" s="5" t="n">
        <v>-5.95879598996335E-018</v>
      </c>
      <c r="G5919" s="11" t="n">
        <v>0</v>
      </c>
      <c r="H5919" s="5" t="n">
        <v>0</v>
      </c>
      <c r="I5919" s="5" t="n">
        <v>-5.95879598996335E-018</v>
      </c>
    </row>
    <row r="5920" customFormat="false" ht="14.25" hidden="false" customHeight="false" outlineLevel="0" collapsed="false">
      <c r="A5920" s="0" t="s">
        <v>113</v>
      </c>
      <c r="B5920" s="0" t="s">
        <v>114</v>
      </c>
      <c r="C5920" s="0" t="s">
        <v>84</v>
      </c>
      <c r="D5920" s="0" t="s">
        <v>217</v>
      </c>
      <c r="E5920" s="0" t="n">
        <v>2026</v>
      </c>
      <c r="F5920" s="5" t="n">
        <v>0</v>
      </c>
      <c r="G5920" s="11" t="n">
        <v>0</v>
      </c>
      <c r="H5920" s="5" t="n">
        <v>0</v>
      </c>
      <c r="I5920" s="5" t="n">
        <v>0</v>
      </c>
    </row>
    <row r="5921" customFormat="false" ht="14.25" hidden="false" customHeight="false" outlineLevel="0" collapsed="false">
      <c r="A5921" s="0" t="s">
        <v>113</v>
      </c>
      <c r="B5921" s="0" t="s">
        <v>114</v>
      </c>
      <c r="C5921" s="0" t="s">
        <v>84</v>
      </c>
      <c r="D5921" s="0" t="s">
        <v>217</v>
      </c>
      <c r="E5921" s="0" t="n">
        <v>2027</v>
      </c>
      <c r="F5921" s="5" t="n">
        <v>-1.91136872043846E-016</v>
      </c>
      <c r="G5921" s="11" t="n">
        <v>0</v>
      </c>
      <c r="H5921" s="5" t="n">
        <v>0</v>
      </c>
      <c r="I5921" s="5" t="n">
        <v>-1.91136872043846E-016</v>
      </c>
    </row>
    <row r="5922" customFormat="false" ht="14.25" hidden="false" customHeight="false" outlineLevel="0" collapsed="false">
      <c r="A5922" s="0" t="s">
        <v>113</v>
      </c>
      <c r="B5922" s="0" t="s">
        <v>114</v>
      </c>
      <c r="C5922" s="0" t="s">
        <v>84</v>
      </c>
      <c r="D5922" s="0" t="s">
        <v>217</v>
      </c>
      <c r="E5922" s="0" t="n">
        <v>2028</v>
      </c>
      <c r="F5922" s="5" t="n">
        <v>0</v>
      </c>
      <c r="G5922" s="11" t="n">
        <v>0</v>
      </c>
      <c r="H5922" s="5" t="n">
        <v>0</v>
      </c>
      <c r="I5922" s="5" t="n">
        <v>0</v>
      </c>
    </row>
    <row r="5923" customFormat="false" ht="14.25" hidden="false" customHeight="false" outlineLevel="0" collapsed="false">
      <c r="A5923" s="0" t="s">
        <v>113</v>
      </c>
      <c r="B5923" s="0" t="s">
        <v>114</v>
      </c>
      <c r="C5923" s="0" t="s">
        <v>84</v>
      </c>
      <c r="D5923" s="0" t="s">
        <v>217</v>
      </c>
      <c r="E5923" s="0" t="n">
        <v>2029</v>
      </c>
      <c r="F5923" s="5" t="n">
        <v>0</v>
      </c>
      <c r="G5923" s="11" t="n">
        <v>0</v>
      </c>
      <c r="H5923" s="5" t="n">
        <v>0</v>
      </c>
      <c r="I5923" s="5" t="n">
        <v>0</v>
      </c>
    </row>
    <row r="5924" customFormat="false" ht="14.25" hidden="false" customHeight="false" outlineLevel="0" collapsed="false">
      <c r="A5924" s="0" t="s">
        <v>113</v>
      </c>
      <c r="B5924" s="0" t="s">
        <v>114</v>
      </c>
      <c r="C5924" s="0" t="s">
        <v>84</v>
      </c>
      <c r="D5924" s="0" t="s">
        <v>217</v>
      </c>
      <c r="E5924" s="0" t="n">
        <v>2030</v>
      </c>
      <c r="F5924" s="5" t="n">
        <v>0</v>
      </c>
      <c r="G5924" s="11" t="n">
        <v>0</v>
      </c>
      <c r="H5924" s="5" t="n">
        <v>0</v>
      </c>
      <c r="I5924" s="5" t="n">
        <v>0</v>
      </c>
    </row>
    <row r="5925" customFormat="false" ht="14.25" hidden="false" customHeight="false" outlineLevel="0" collapsed="false">
      <c r="A5925" s="0" t="s">
        <v>113</v>
      </c>
      <c r="B5925" s="0" t="s">
        <v>114</v>
      </c>
      <c r="C5925" s="0" t="s">
        <v>84</v>
      </c>
      <c r="D5925" s="0" t="s">
        <v>217</v>
      </c>
      <c r="E5925" s="0" t="n">
        <v>2031</v>
      </c>
      <c r="F5925" s="5" t="n">
        <v>0</v>
      </c>
      <c r="G5925" s="11" t="n">
        <v>0</v>
      </c>
      <c r="H5925" s="5" t="n">
        <v>0</v>
      </c>
      <c r="I5925" s="5" t="n">
        <v>0</v>
      </c>
    </row>
    <row r="5926" customFormat="false" ht="14.25" hidden="false" customHeight="false" outlineLevel="0" collapsed="false">
      <c r="A5926" s="0" t="s">
        <v>113</v>
      </c>
      <c r="B5926" s="0" t="s">
        <v>114</v>
      </c>
      <c r="C5926" s="0" t="s">
        <v>84</v>
      </c>
      <c r="D5926" s="0" t="s">
        <v>217</v>
      </c>
      <c r="E5926" s="0" t="n">
        <v>2032</v>
      </c>
      <c r="F5926" s="5" t="n">
        <v>-1.58146327489756E-015</v>
      </c>
      <c r="G5926" s="11" t="n">
        <v>0</v>
      </c>
      <c r="H5926" s="5" t="n">
        <v>0</v>
      </c>
      <c r="I5926" s="5" t="n">
        <v>-1.58146327489756E-015</v>
      </c>
    </row>
    <row r="5927" customFormat="false" ht="14.25" hidden="false" customHeight="false" outlineLevel="0" collapsed="false">
      <c r="A5927" s="0" t="s">
        <v>113</v>
      </c>
      <c r="B5927" s="0" t="s">
        <v>114</v>
      </c>
      <c r="C5927" s="0" t="s">
        <v>84</v>
      </c>
      <c r="D5927" s="0" t="s">
        <v>217</v>
      </c>
      <c r="E5927" s="0" t="n">
        <v>2033</v>
      </c>
      <c r="F5927" s="5" t="n">
        <v>0</v>
      </c>
      <c r="G5927" s="11" t="n">
        <v>0</v>
      </c>
      <c r="H5927" s="5" t="n">
        <v>0</v>
      </c>
      <c r="I5927" s="5" t="n">
        <v>0</v>
      </c>
    </row>
    <row r="5928" customFormat="false" ht="14.25" hidden="false" customHeight="false" outlineLevel="0" collapsed="false">
      <c r="A5928" s="0" t="s">
        <v>113</v>
      </c>
      <c r="B5928" s="0" t="s">
        <v>114</v>
      </c>
      <c r="C5928" s="0" t="s">
        <v>84</v>
      </c>
      <c r="D5928" s="0" t="s">
        <v>217</v>
      </c>
      <c r="E5928" s="0" t="n">
        <v>2034</v>
      </c>
      <c r="F5928" s="5" t="n">
        <v>0</v>
      </c>
      <c r="G5928" s="11" t="n">
        <v>0</v>
      </c>
      <c r="H5928" s="5" t="n">
        <v>0</v>
      </c>
      <c r="I5928" s="5" t="n">
        <v>0</v>
      </c>
    </row>
    <row r="5929" customFormat="false" ht="14.25" hidden="false" customHeight="false" outlineLevel="0" collapsed="false">
      <c r="A5929" s="0" t="s">
        <v>113</v>
      </c>
      <c r="B5929" s="0" t="s">
        <v>114</v>
      </c>
      <c r="C5929" s="0" t="s">
        <v>84</v>
      </c>
      <c r="D5929" s="0" t="s">
        <v>217</v>
      </c>
      <c r="E5929" s="0" t="n">
        <v>2035</v>
      </c>
      <c r="F5929" s="5" t="n">
        <v>0</v>
      </c>
      <c r="G5929" s="11" t="n">
        <v>0</v>
      </c>
      <c r="H5929" s="5" t="n">
        <v>0</v>
      </c>
      <c r="I5929" s="5" t="n">
        <v>0</v>
      </c>
    </row>
    <row r="5930" customFormat="false" ht="14.25" hidden="false" customHeight="false" outlineLevel="0" collapsed="false">
      <c r="A5930" s="0" t="s">
        <v>113</v>
      </c>
      <c r="B5930" s="0" t="s">
        <v>114</v>
      </c>
      <c r="C5930" s="0" t="s">
        <v>84</v>
      </c>
      <c r="D5930" s="0" t="s">
        <v>217</v>
      </c>
      <c r="E5930" s="0" t="n">
        <v>2036</v>
      </c>
      <c r="F5930" s="5" t="n">
        <v>0</v>
      </c>
      <c r="G5930" s="11" t="n">
        <v>0</v>
      </c>
      <c r="H5930" s="5" t="n">
        <v>0</v>
      </c>
      <c r="I5930" s="5" t="n">
        <v>0</v>
      </c>
    </row>
    <row r="5931" customFormat="false" ht="14.25" hidden="false" customHeight="false" outlineLevel="0" collapsed="false">
      <c r="A5931" s="0" t="s">
        <v>113</v>
      </c>
      <c r="B5931" s="0" t="s">
        <v>114</v>
      </c>
      <c r="C5931" s="0" t="s">
        <v>84</v>
      </c>
      <c r="D5931" s="0" t="s">
        <v>217</v>
      </c>
      <c r="E5931" s="0" t="n">
        <v>2037</v>
      </c>
      <c r="F5931" s="5" t="n">
        <v>0</v>
      </c>
      <c r="G5931" s="11" t="n">
        <v>0</v>
      </c>
      <c r="H5931" s="5" t="n">
        <v>0</v>
      </c>
      <c r="I5931" s="5" t="n">
        <v>0</v>
      </c>
    </row>
    <row r="5932" customFormat="false" ht="14.25" hidden="false" customHeight="false" outlineLevel="0" collapsed="false">
      <c r="A5932" s="0" t="s">
        <v>113</v>
      </c>
      <c r="B5932" s="0" t="s">
        <v>114</v>
      </c>
      <c r="C5932" s="0" t="s">
        <v>84</v>
      </c>
      <c r="D5932" s="0" t="s">
        <v>217</v>
      </c>
      <c r="E5932" s="0" t="n">
        <v>2038</v>
      </c>
      <c r="F5932" s="5" t="n">
        <v>-3.15585065585697E-015</v>
      </c>
      <c r="G5932" s="11" t="n">
        <v>0</v>
      </c>
      <c r="H5932" s="5" t="n">
        <v>0</v>
      </c>
      <c r="I5932" s="5" t="n">
        <v>-3.15585065585697E-015</v>
      </c>
    </row>
    <row r="5933" customFormat="false" ht="14.25" hidden="false" customHeight="false" outlineLevel="0" collapsed="false">
      <c r="A5933" s="0" t="s">
        <v>113</v>
      </c>
      <c r="B5933" s="0" t="s">
        <v>114</v>
      </c>
      <c r="C5933" s="0" t="s">
        <v>84</v>
      </c>
      <c r="D5933" s="0" t="s">
        <v>217</v>
      </c>
      <c r="E5933" s="0" t="n">
        <v>2039</v>
      </c>
      <c r="F5933" s="5" t="n">
        <v>0</v>
      </c>
      <c r="G5933" s="11" t="n">
        <v>0</v>
      </c>
      <c r="H5933" s="5" t="n">
        <v>0</v>
      </c>
      <c r="I5933" s="5" t="n">
        <v>0</v>
      </c>
    </row>
    <row r="5934" customFormat="false" ht="14.25" hidden="false" customHeight="false" outlineLevel="0" collapsed="false">
      <c r="A5934" s="0" t="s">
        <v>113</v>
      </c>
      <c r="B5934" s="0" t="s">
        <v>114</v>
      </c>
      <c r="C5934" s="0" t="s">
        <v>84</v>
      </c>
      <c r="D5934" s="0" t="s">
        <v>217</v>
      </c>
      <c r="E5934" s="0" t="n">
        <v>2040</v>
      </c>
      <c r="F5934" s="5" t="n">
        <v>0</v>
      </c>
      <c r="G5934" s="11" t="n">
        <v>0</v>
      </c>
      <c r="H5934" s="5" t="n">
        <v>0</v>
      </c>
      <c r="I5934" s="5" t="n">
        <v>0</v>
      </c>
    </row>
    <row r="5935" customFormat="false" ht="14.25" hidden="false" customHeight="false" outlineLevel="0" collapsed="false">
      <c r="A5935" s="0" t="s">
        <v>113</v>
      </c>
      <c r="B5935" s="0" t="s">
        <v>114</v>
      </c>
      <c r="C5935" s="0" t="s">
        <v>84</v>
      </c>
      <c r="D5935" s="0" t="s">
        <v>218</v>
      </c>
      <c r="E5935" s="0" t="n">
        <v>2024</v>
      </c>
      <c r="F5935" s="5" t="n">
        <v>0</v>
      </c>
      <c r="G5935" s="11" t="n">
        <v>0</v>
      </c>
      <c r="H5935" s="5" t="n">
        <v>0</v>
      </c>
      <c r="I5935" s="5" t="n">
        <v>0</v>
      </c>
    </row>
    <row r="5936" customFormat="false" ht="14.25" hidden="false" customHeight="false" outlineLevel="0" collapsed="false">
      <c r="A5936" s="0" t="s">
        <v>113</v>
      </c>
      <c r="B5936" s="0" t="s">
        <v>114</v>
      </c>
      <c r="C5936" s="0" t="s">
        <v>84</v>
      </c>
      <c r="D5936" s="0" t="s">
        <v>218</v>
      </c>
      <c r="E5936" s="0" t="n">
        <v>2025</v>
      </c>
      <c r="F5936" s="5" t="n">
        <v>-2.53081029264929E-015</v>
      </c>
      <c r="G5936" s="11" t="n">
        <v>0</v>
      </c>
      <c r="H5936" s="5" t="n">
        <v>0</v>
      </c>
      <c r="I5936" s="5" t="n">
        <v>-2.53081029264929E-015</v>
      </c>
    </row>
    <row r="5937" customFormat="false" ht="14.25" hidden="false" customHeight="false" outlineLevel="0" collapsed="false">
      <c r="A5937" s="0" t="s">
        <v>113</v>
      </c>
      <c r="B5937" s="0" t="s">
        <v>114</v>
      </c>
      <c r="C5937" s="0" t="s">
        <v>84</v>
      </c>
      <c r="D5937" s="0" t="s">
        <v>218</v>
      </c>
      <c r="E5937" s="0" t="n">
        <v>2026</v>
      </c>
      <c r="F5937" s="5" t="n">
        <v>0</v>
      </c>
      <c r="G5937" s="11" t="n">
        <v>0</v>
      </c>
      <c r="H5937" s="5" t="n">
        <v>0</v>
      </c>
      <c r="I5937" s="5" t="n">
        <v>0</v>
      </c>
    </row>
    <row r="5938" customFormat="false" ht="14.25" hidden="false" customHeight="false" outlineLevel="0" collapsed="false">
      <c r="A5938" s="0" t="s">
        <v>113</v>
      </c>
      <c r="B5938" s="0" t="s">
        <v>114</v>
      </c>
      <c r="C5938" s="0" t="s">
        <v>84</v>
      </c>
      <c r="D5938" s="0" t="s">
        <v>218</v>
      </c>
      <c r="E5938" s="0" t="n">
        <v>2027</v>
      </c>
      <c r="F5938" s="5" t="n">
        <v>-4.56804975391216E-015</v>
      </c>
      <c r="G5938" s="11" t="n">
        <v>0</v>
      </c>
      <c r="H5938" s="5" t="n">
        <v>0</v>
      </c>
      <c r="I5938" s="5" t="n">
        <v>-4.56804975391216E-015</v>
      </c>
    </row>
    <row r="5939" customFormat="false" ht="14.25" hidden="false" customHeight="false" outlineLevel="0" collapsed="false">
      <c r="A5939" s="0" t="s">
        <v>113</v>
      </c>
      <c r="B5939" s="0" t="s">
        <v>114</v>
      </c>
      <c r="C5939" s="0" t="s">
        <v>84</v>
      </c>
      <c r="D5939" s="0" t="s">
        <v>218</v>
      </c>
      <c r="E5939" s="0" t="n">
        <v>2028</v>
      </c>
      <c r="F5939" s="5" t="n">
        <v>0</v>
      </c>
      <c r="G5939" s="11" t="n">
        <v>0</v>
      </c>
      <c r="H5939" s="5" t="n">
        <v>0</v>
      </c>
      <c r="I5939" s="5" t="n">
        <v>0</v>
      </c>
    </row>
    <row r="5940" customFormat="false" ht="14.25" hidden="false" customHeight="false" outlineLevel="0" collapsed="false">
      <c r="A5940" s="0" t="s">
        <v>113</v>
      </c>
      <c r="B5940" s="0" t="s">
        <v>114</v>
      </c>
      <c r="C5940" s="0" t="s">
        <v>84</v>
      </c>
      <c r="D5940" s="0" t="s">
        <v>218</v>
      </c>
      <c r="E5940" s="0" t="n">
        <v>2029</v>
      </c>
      <c r="F5940" s="5" t="n">
        <v>0</v>
      </c>
      <c r="G5940" s="11" t="n">
        <v>0</v>
      </c>
      <c r="H5940" s="5" t="n">
        <v>0</v>
      </c>
      <c r="I5940" s="5" t="n">
        <v>0</v>
      </c>
    </row>
    <row r="5941" customFormat="false" ht="14.25" hidden="false" customHeight="false" outlineLevel="0" collapsed="false">
      <c r="A5941" s="0" t="s">
        <v>113</v>
      </c>
      <c r="B5941" s="0" t="s">
        <v>114</v>
      </c>
      <c r="C5941" s="0" t="s">
        <v>84</v>
      </c>
      <c r="D5941" s="0" t="s">
        <v>218</v>
      </c>
      <c r="E5941" s="0" t="n">
        <v>2030</v>
      </c>
      <c r="F5941" s="5" t="n">
        <v>0</v>
      </c>
      <c r="G5941" s="11" t="n">
        <v>0</v>
      </c>
      <c r="H5941" s="5" t="n">
        <v>0</v>
      </c>
      <c r="I5941" s="5" t="n">
        <v>0</v>
      </c>
    </row>
    <row r="5942" customFormat="false" ht="14.25" hidden="false" customHeight="false" outlineLevel="0" collapsed="false">
      <c r="A5942" s="0" t="s">
        <v>113</v>
      </c>
      <c r="B5942" s="0" t="s">
        <v>114</v>
      </c>
      <c r="C5942" s="0" t="s">
        <v>84</v>
      </c>
      <c r="D5942" s="0" t="s">
        <v>218</v>
      </c>
      <c r="E5942" s="0" t="n">
        <v>2031</v>
      </c>
      <c r="F5942" s="5" t="n">
        <v>0</v>
      </c>
      <c r="G5942" s="11" t="n">
        <v>0</v>
      </c>
      <c r="H5942" s="5" t="n">
        <v>0</v>
      </c>
      <c r="I5942" s="5" t="n">
        <v>0</v>
      </c>
    </row>
    <row r="5943" customFormat="false" ht="14.25" hidden="false" customHeight="false" outlineLevel="0" collapsed="false">
      <c r="A5943" s="0" t="s">
        <v>113</v>
      </c>
      <c r="B5943" s="0" t="s">
        <v>114</v>
      </c>
      <c r="C5943" s="0" t="s">
        <v>84</v>
      </c>
      <c r="D5943" s="0" t="s">
        <v>218</v>
      </c>
      <c r="E5943" s="0" t="n">
        <v>2032</v>
      </c>
      <c r="F5943" s="5" t="n">
        <v>-5.31399667768262E-015</v>
      </c>
      <c r="G5943" s="11" t="n">
        <v>0</v>
      </c>
      <c r="H5943" s="5" t="n">
        <v>0</v>
      </c>
      <c r="I5943" s="5" t="n">
        <v>-5.31399667768262E-015</v>
      </c>
    </row>
    <row r="5944" customFormat="false" ht="14.25" hidden="false" customHeight="false" outlineLevel="0" collapsed="false">
      <c r="A5944" s="0" t="s">
        <v>113</v>
      </c>
      <c r="B5944" s="0" t="s">
        <v>114</v>
      </c>
      <c r="C5944" s="0" t="s">
        <v>84</v>
      </c>
      <c r="D5944" s="0" t="s">
        <v>218</v>
      </c>
      <c r="E5944" s="0" t="n">
        <v>2033</v>
      </c>
      <c r="F5944" s="5" t="n">
        <v>0</v>
      </c>
      <c r="G5944" s="11" t="n">
        <v>0</v>
      </c>
      <c r="H5944" s="5" t="n">
        <v>0</v>
      </c>
      <c r="I5944" s="5" t="n">
        <v>0</v>
      </c>
    </row>
    <row r="5945" customFormat="false" ht="14.25" hidden="false" customHeight="false" outlineLevel="0" collapsed="false">
      <c r="A5945" s="0" t="s">
        <v>113</v>
      </c>
      <c r="B5945" s="0" t="s">
        <v>114</v>
      </c>
      <c r="C5945" s="0" t="s">
        <v>84</v>
      </c>
      <c r="D5945" s="0" t="s">
        <v>218</v>
      </c>
      <c r="E5945" s="0" t="n">
        <v>2034</v>
      </c>
      <c r="F5945" s="5" t="n">
        <v>0</v>
      </c>
      <c r="G5945" s="11" t="n">
        <v>0</v>
      </c>
      <c r="H5945" s="5" t="n">
        <v>0</v>
      </c>
      <c r="I5945" s="5" t="n">
        <v>0</v>
      </c>
    </row>
    <row r="5946" customFormat="false" ht="14.25" hidden="false" customHeight="false" outlineLevel="0" collapsed="false">
      <c r="A5946" s="0" t="s">
        <v>113</v>
      </c>
      <c r="B5946" s="0" t="s">
        <v>114</v>
      </c>
      <c r="C5946" s="0" t="s">
        <v>84</v>
      </c>
      <c r="D5946" s="0" t="s">
        <v>218</v>
      </c>
      <c r="E5946" s="0" t="n">
        <v>2035</v>
      </c>
      <c r="F5946" s="5" t="n">
        <v>0</v>
      </c>
      <c r="G5946" s="11" t="n">
        <v>0</v>
      </c>
      <c r="H5946" s="5" t="n">
        <v>0</v>
      </c>
      <c r="I5946" s="5" t="n">
        <v>0</v>
      </c>
    </row>
    <row r="5947" customFormat="false" ht="14.25" hidden="false" customHeight="false" outlineLevel="0" collapsed="false">
      <c r="A5947" s="0" t="s">
        <v>113</v>
      </c>
      <c r="B5947" s="0" t="s">
        <v>114</v>
      </c>
      <c r="C5947" s="0" t="s">
        <v>84</v>
      </c>
      <c r="D5947" s="0" t="s">
        <v>218</v>
      </c>
      <c r="E5947" s="0" t="n">
        <v>2036</v>
      </c>
      <c r="F5947" s="5" t="n">
        <v>0</v>
      </c>
      <c r="G5947" s="11" t="n">
        <v>0</v>
      </c>
      <c r="H5947" s="5" t="n">
        <v>0</v>
      </c>
      <c r="I5947" s="5" t="n">
        <v>0</v>
      </c>
    </row>
    <row r="5948" customFormat="false" ht="14.25" hidden="false" customHeight="false" outlineLevel="0" collapsed="false">
      <c r="A5948" s="0" t="s">
        <v>113</v>
      </c>
      <c r="B5948" s="0" t="s">
        <v>114</v>
      </c>
      <c r="C5948" s="0" t="s">
        <v>84</v>
      </c>
      <c r="D5948" s="0" t="s">
        <v>218</v>
      </c>
      <c r="E5948" s="0" t="n">
        <v>2037</v>
      </c>
      <c r="F5948" s="5" t="n">
        <v>0</v>
      </c>
      <c r="G5948" s="11" t="n">
        <v>0</v>
      </c>
      <c r="H5948" s="5" t="n">
        <v>0</v>
      </c>
      <c r="I5948" s="5" t="n">
        <v>0</v>
      </c>
    </row>
    <row r="5949" customFormat="false" ht="14.25" hidden="false" customHeight="false" outlineLevel="0" collapsed="false">
      <c r="A5949" s="0" t="s">
        <v>113</v>
      </c>
      <c r="B5949" s="0" t="s">
        <v>114</v>
      </c>
      <c r="C5949" s="0" t="s">
        <v>84</v>
      </c>
      <c r="D5949" s="0" t="s">
        <v>218</v>
      </c>
      <c r="E5949" s="0" t="n">
        <v>2038</v>
      </c>
      <c r="F5949" s="5" t="n">
        <v>-5.90112594457956E-015</v>
      </c>
      <c r="G5949" s="11" t="n">
        <v>0</v>
      </c>
      <c r="H5949" s="5" t="n">
        <v>0</v>
      </c>
      <c r="I5949" s="5" t="n">
        <v>-5.90112594457956E-015</v>
      </c>
    </row>
    <row r="5950" customFormat="false" ht="14.25" hidden="false" customHeight="false" outlineLevel="0" collapsed="false">
      <c r="A5950" s="0" t="s">
        <v>113</v>
      </c>
      <c r="B5950" s="0" t="s">
        <v>114</v>
      </c>
      <c r="C5950" s="0" t="s">
        <v>84</v>
      </c>
      <c r="D5950" s="0" t="s">
        <v>218</v>
      </c>
      <c r="E5950" s="0" t="n">
        <v>2039</v>
      </c>
      <c r="F5950" s="5" t="n">
        <v>0</v>
      </c>
      <c r="G5950" s="11" t="n">
        <v>0</v>
      </c>
      <c r="H5950" s="5" t="n">
        <v>0</v>
      </c>
      <c r="I5950" s="5" t="n">
        <v>0</v>
      </c>
    </row>
    <row r="5951" customFormat="false" ht="14.25" hidden="false" customHeight="false" outlineLevel="0" collapsed="false">
      <c r="A5951" s="0" t="s">
        <v>113</v>
      </c>
      <c r="B5951" s="0" t="s">
        <v>114</v>
      </c>
      <c r="C5951" s="0" t="s">
        <v>84</v>
      </c>
      <c r="D5951" s="0" t="s">
        <v>218</v>
      </c>
      <c r="E5951" s="0" t="n">
        <v>2040</v>
      </c>
      <c r="F5951" s="5" t="n">
        <v>0</v>
      </c>
      <c r="G5951" s="11" t="n">
        <v>0</v>
      </c>
      <c r="H5951" s="5" t="n">
        <v>0</v>
      </c>
      <c r="I5951" s="5" t="n">
        <v>0</v>
      </c>
    </row>
    <row r="5952" customFormat="false" ht="14.25" hidden="false" customHeight="false" outlineLevel="0" collapsed="false">
      <c r="A5952" s="0" t="s">
        <v>113</v>
      </c>
      <c r="B5952" s="0" t="s">
        <v>114</v>
      </c>
      <c r="C5952" s="0" t="s">
        <v>84</v>
      </c>
      <c r="D5952" s="0" t="s">
        <v>219</v>
      </c>
      <c r="E5952" s="0" t="n">
        <v>2024</v>
      </c>
      <c r="F5952" s="5" t="n">
        <v>0</v>
      </c>
      <c r="G5952" s="11" t="n">
        <v>0</v>
      </c>
      <c r="H5952" s="5" t="n">
        <v>0</v>
      </c>
      <c r="I5952" s="5" t="n">
        <v>0</v>
      </c>
    </row>
    <row r="5953" customFormat="false" ht="14.25" hidden="false" customHeight="false" outlineLevel="0" collapsed="false">
      <c r="A5953" s="0" t="s">
        <v>113</v>
      </c>
      <c r="B5953" s="0" t="s">
        <v>114</v>
      </c>
      <c r="C5953" s="0" t="s">
        <v>84</v>
      </c>
      <c r="D5953" s="0" t="s">
        <v>219</v>
      </c>
      <c r="E5953" s="0" t="n">
        <v>2025</v>
      </c>
      <c r="F5953" s="5" t="n">
        <v>-7.02801335755091E-016</v>
      </c>
      <c r="G5953" s="11" t="n">
        <v>0</v>
      </c>
      <c r="H5953" s="5" t="n">
        <v>0</v>
      </c>
      <c r="I5953" s="5" t="n">
        <v>-7.02801335755091E-016</v>
      </c>
    </row>
    <row r="5954" customFormat="false" ht="14.25" hidden="false" customHeight="false" outlineLevel="0" collapsed="false">
      <c r="A5954" s="0" t="s">
        <v>113</v>
      </c>
      <c r="B5954" s="0" t="s">
        <v>114</v>
      </c>
      <c r="C5954" s="0" t="s">
        <v>84</v>
      </c>
      <c r="D5954" s="0" t="s">
        <v>219</v>
      </c>
      <c r="E5954" s="0" t="n">
        <v>2026</v>
      </c>
      <c r="F5954" s="5" t="n">
        <v>0</v>
      </c>
      <c r="G5954" s="11" t="n">
        <v>0</v>
      </c>
      <c r="H5954" s="5" t="n">
        <v>0</v>
      </c>
      <c r="I5954" s="5" t="n">
        <v>0</v>
      </c>
    </row>
    <row r="5955" customFormat="false" ht="14.25" hidden="false" customHeight="false" outlineLevel="0" collapsed="false">
      <c r="A5955" s="0" t="s">
        <v>113</v>
      </c>
      <c r="B5955" s="0" t="s">
        <v>114</v>
      </c>
      <c r="C5955" s="0" t="s">
        <v>84</v>
      </c>
      <c r="D5955" s="0" t="s">
        <v>219</v>
      </c>
      <c r="E5955" s="0" t="n">
        <v>2027</v>
      </c>
      <c r="F5955" s="5" t="n">
        <v>-1.54018767762955E-015</v>
      </c>
      <c r="G5955" s="11" t="n">
        <v>0</v>
      </c>
      <c r="H5955" s="5" t="n">
        <v>0</v>
      </c>
      <c r="I5955" s="5" t="n">
        <v>-1.54018767762955E-015</v>
      </c>
    </row>
    <row r="5956" customFormat="false" ht="14.25" hidden="false" customHeight="false" outlineLevel="0" collapsed="false">
      <c r="A5956" s="0" t="s">
        <v>113</v>
      </c>
      <c r="B5956" s="0" t="s">
        <v>114</v>
      </c>
      <c r="C5956" s="0" t="s">
        <v>84</v>
      </c>
      <c r="D5956" s="0" t="s">
        <v>219</v>
      </c>
      <c r="E5956" s="0" t="n">
        <v>2028</v>
      </c>
      <c r="F5956" s="5" t="n">
        <v>0</v>
      </c>
      <c r="G5956" s="11" t="n">
        <v>0</v>
      </c>
      <c r="H5956" s="5" t="n">
        <v>0</v>
      </c>
      <c r="I5956" s="5" t="n">
        <v>0</v>
      </c>
    </row>
    <row r="5957" customFormat="false" ht="14.25" hidden="false" customHeight="false" outlineLevel="0" collapsed="false">
      <c r="A5957" s="0" t="s">
        <v>113</v>
      </c>
      <c r="B5957" s="0" t="s">
        <v>114</v>
      </c>
      <c r="C5957" s="0" t="s">
        <v>84</v>
      </c>
      <c r="D5957" s="0" t="s">
        <v>219</v>
      </c>
      <c r="E5957" s="0" t="n">
        <v>2029</v>
      </c>
      <c r="F5957" s="5" t="n">
        <v>0</v>
      </c>
      <c r="G5957" s="11" t="n">
        <v>0</v>
      </c>
      <c r="H5957" s="5" t="n">
        <v>0</v>
      </c>
      <c r="I5957" s="5" t="n">
        <v>0</v>
      </c>
    </row>
    <row r="5958" customFormat="false" ht="14.25" hidden="false" customHeight="false" outlineLevel="0" collapsed="false">
      <c r="A5958" s="0" t="s">
        <v>113</v>
      </c>
      <c r="B5958" s="0" t="s">
        <v>114</v>
      </c>
      <c r="C5958" s="0" t="s">
        <v>84</v>
      </c>
      <c r="D5958" s="0" t="s">
        <v>219</v>
      </c>
      <c r="E5958" s="0" t="n">
        <v>2030</v>
      </c>
      <c r="F5958" s="5" t="n">
        <v>0</v>
      </c>
      <c r="G5958" s="11" t="n">
        <v>0</v>
      </c>
      <c r="H5958" s="5" t="n">
        <v>0</v>
      </c>
      <c r="I5958" s="5" t="n">
        <v>0</v>
      </c>
    </row>
    <row r="5959" customFormat="false" ht="14.25" hidden="false" customHeight="false" outlineLevel="0" collapsed="false">
      <c r="A5959" s="0" t="s">
        <v>113</v>
      </c>
      <c r="B5959" s="0" t="s">
        <v>114</v>
      </c>
      <c r="C5959" s="0" t="s">
        <v>84</v>
      </c>
      <c r="D5959" s="0" t="s">
        <v>219</v>
      </c>
      <c r="E5959" s="0" t="n">
        <v>2031</v>
      </c>
      <c r="F5959" s="5" t="n">
        <v>0</v>
      </c>
      <c r="G5959" s="11" t="n">
        <v>0</v>
      </c>
      <c r="H5959" s="5" t="n">
        <v>0</v>
      </c>
      <c r="I5959" s="5" t="n">
        <v>0</v>
      </c>
    </row>
    <row r="5960" customFormat="false" ht="14.25" hidden="false" customHeight="false" outlineLevel="0" collapsed="false">
      <c r="A5960" s="0" t="s">
        <v>113</v>
      </c>
      <c r="B5960" s="0" t="s">
        <v>114</v>
      </c>
      <c r="C5960" s="0" t="s">
        <v>84</v>
      </c>
      <c r="D5960" s="0" t="s">
        <v>219</v>
      </c>
      <c r="E5960" s="0" t="n">
        <v>2032</v>
      </c>
      <c r="F5960" s="5" t="n">
        <v>-2.70494491726738E-015</v>
      </c>
      <c r="G5960" s="11" t="n">
        <v>0</v>
      </c>
      <c r="H5960" s="5" t="n">
        <v>0</v>
      </c>
      <c r="I5960" s="5" t="n">
        <v>-2.70494491726738E-015</v>
      </c>
    </row>
    <row r="5961" customFormat="false" ht="14.25" hidden="false" customHeight="false" outlineLevel="0" collapsed="false">
      <c r="A5961" s="0" t="s">
        <v>113</v>
      </c>
      <c r="B5961" s="0" t="s">
        <v>114</v>
      </c>
      <c r="C5961" s="0" t="s">
        <v>84</v>
      </c>
      <c r="D5961" s="0" t="s">
        <v>219</v>
      </c>
      <c r="E5961" s="0" t="n">
        <v>2033</v>
      </c>
      <c r="F5961" s="5" t="n">
        <v>0</v>
      </c>
      <c r="G5961" s="11" t="n">
        <v>0</v>
      </c>
      <c r="H5961" s="5" t="n">
        <v>0</v>
      </c>
      <c r="I5961" s="5" t="n">
        <v>0</v>
      </c>
    </row>
    <row r="5962" customFormat="false" ht="14.25" hidden="false" customHeight="false" outlineLevel="0" collapsed="false">
      <c r="A5962" s="0" t="s">
        <v>113</v>
      </c>
      <c r="B5962" s="0" t="s">
        <v>114</v>
      </c>
      <c r="C5962" s="0" t="s">
        <v>84</v>
      </c>
      <c r="D5962" s="0" t="s">
        <v>219</v>
      </c>
      <c r="E5962" s="0" t="n">
        <v>2034</v>
      </c>
      <c r="F5962" s="5" t="n">
        <v>0</v>
      </c>
      <c r="G5962" s="11" t="n">
        <v>0</v>
      </c>
      <c r="H5962" s="5" t="n">
        <v>0</v>
      </c>
      <c r="I5962" s="5" t="n">
        <v>0</v>
      </c>
    </row>
    <row r="5963" customFormat="false" ht="14.25" hidden="false" customHeight="false" outlineLevel="0" collapsed="false">
      <c r="A5963" s="0" t="s">
        <v>113</v>
      </c>
      <c r="B5963" s="0" t="s">
        <v>114</v>
      </c>
      <c r="C5963" s="0" t="s">
        <v>84</v>
      </c>
      <c r="D5963" s="0" t="s">
        <v>219</v>
      </c>
      <c r="E5963" s="0" t="n">
        <v>2035</v>
      </c>
      <c r="F5963" s="5" t="n">
        <v>0</v>
      </c>
      <c r="G5963" s="11" t="n">
        <v>0</v>
      </c>
      <c r="H5963" s="5" t="n">
        <v>0</v>
      </c>
      <c r="I5963" s="5" t="n">
        <v>0</v>
      </c>
    </row>
    <row r="5964" customFormat="false" ht="14.25" hidden="false" customHeight="false" outlineLevel="0" collapsed="false">
      <c r="A5964" s="0" t="s">
        <v>113</v>
      </c>
      <c r="B5964" s="0" t="s">
        <v>114</v>
      </c>
      <c r="C5964" s="0" t="s">
        <v>84</v>
      </c>
      <c r="D5964" s="0" t="s">
        <v>219</v>
      </c>
      <c r="E5964" s="0" t="n">
        <v>2036</v>
      </c>
      <c r="F5964" s="5" t="n">
        <v>0</v>
      </c>
      <c r="G5964" s="11" t="n">
        <v>0</v>
      </c>
      <c r="H5964" s="5" t="n">
        <v>0</v>
      </c>
      <c r="I5964" s="5" t="n">
        <v>0</v>
      </c>
    </row>
    <row r="5965" customFormat="false" ht="14.25" hidden="false" customHeight="false" outlineLevel="0" collapsed="false">
      <c r="A5965" s="0" t="s">
        <v>113</v>
      </c>
      <c r="B5965" s="0" t="s">
        <v>114</v>
      </c>
      <c r="C5965" s="0" t="s">
        <v>84</v>
      </c>
      <c r="D5965" s="0" t="s">
        <v>219</v>
      </c>
      <c r="E5965" s="0" t="n">
        <v>2037</v>
      </c>
      <c r="F5965" s="5" t="n">
        <v>0</v>
      </c>
      <c r="G5965" s="11" t="n">
        <v>0</v>
      </c>
      <c r="H5965" s="5" t="n">
        <v>0</v>
      </c>
      <c r="I5965" s="5" t="n">
        <v>0</v>
      </c>
    </row>
    <row r="5966" customFormat="false" ht="14.25" hidden="false" customHeight="false" outlineLevel="0" collapsed="false">
      <c r="A5966" s="0" t="s">
        <v>113</v>
      </c>
      <c r="B5966" s="0" t="s">
        <v>114</v>
      </c>
      <c r="C5966" s="0" t="s">
        <v>84</v>
      </c>
      <c r="D5966" s="0" t="s">
        <v>219</v>
      </c>
      <c r="E5966" s="0" t="n">
        <v>2038</v>
      </c>
      <c r="F5966" s="5" t="n">
        <v>-3.86781110204319E-015</v>
      </c>
      <c r="G5966" s="11" t="n">
        <v>0</v>
      </c>
      <c r="H5966" s="5" t="n">
        <v>0</v>
      </c>
      <c r="I5966" s="5" t="n">
        <v>-3.86781110204319E-015</v>
      </c>
    </row>
    <row r="5967" customFormat="false" ht="14.25" hidden="false" customHeight="false" outlineLevel="0" collapsed="false">
      <c r="A5967" s="0" t="s">
        <v>113</v>
      </c>
      <c r="B5967" s="0" t="s">
        <v>114</v>
      </c>
      <c r="C5967" s="0" t="s">
        <v>84</v>
      </c>
      <c r="D5967" s="0" t="s">
        <v>219</v>
      </c>
      <c r="E5967" s="0" t="n">
        <v>2039</v>
      </c>
      <c r="F5967" s="5" t="n">
        <v>0</v>
      </c>
      <c r="G5967" s="11" t="n">
        <v>0</v>
      </c>
      <c r="H5967" s="5" t="n">
        <v>0</v>
      </c>
      <c r="I5967" s="5" t="n">
        <v>0</v>
      </c>
    </row>
    <row r="5968" customFormat="false" ht="14.25" hidden="false" customHeight="false" outlineLevel="0" collapsed="false">
      <c r="A5968" s="0" t="s">
        <v>113</v>
      </c>
      <c r="B5968" s="0" t="s">
        <v>114</v>
      </c>
      <c r="C5968" s="0" t="s">
        <v>84</v>
      </c>
      <c r="D5968" s="0" t="s">
        <v>219</v>
      </c>
      <c r="E5968" s="0" t="n">
        <v>2040</v>
      </c>
      <c r="F5968" s="5" t="n">
        <v>0</v>
      </c>
      <c r="G5968" s="11" t="n">
        <v>0</v>
      </c>
      <c r="H5968" s="5" t="n">
        <v>0</v>
      </c>
      <c r="I5968" s="5" t="n">
        <v>0</v>
      </c>
    </row>
    <row r="5969" customFormat="false" ht="14.25" hidden="false" customHeight="false" outlineLevel="0" collapsed="false">
      <c r="A5969" s="0" t="s">
        <v>115</v>
      </c>
      <c r="B5969" s="0" t="s">
        <v>116</v>
      </c>
      <c r="C5969" s="0" t="s">
        <v>65</v>
      </c>
      <c r="D5969" s="0" t="s">
        <v>220</v>
      </c>
      <c r="E5969" s="0" t="n">
        <v>2025</v>
      </c>
      <c r="F5969" s="5" t="n">
        <v>6.5630000341281</v>
      </c>
      <c r="G5969" s="11" t="n">
        <v>0.013134</v>
      </c>
      <c r="H5969" s="5" t="n">
        <v>0.0861984424482384</v>
      </c>
      <c r="I5969" s="5" t="n">
        <v>6.47680159167986</v>
      </c>
    </row>
    <row r="5970" customFormat="false" ht="14.25" hidden="false" customHeight="false" outlineLevel="0" collapsed="false">
      <c r="A5970" s="0" t="s">
        <v>115</v>
      </c>
      <c r="B5970" s="0" t="s">
        <v>116</v>
      </c>
      <c r="C5970" s="0" t="s">
        <v>65</v>
      </c>
      <c r="D5970" s="0" t="s">
        <v>220</v>
      </c>
      <c r="E5970" s="0" t="n">
        <v>2026</v>
      </c>
      <c r="F5970" s="5" t="n">
        <v>14.4674796827281</v>
      </c>
      <c r="G5970" s="11" t="n">
        <v>0.0155208</v>
      </c>
      <c r="H5970" s="5" t="n">
        <v>0.224546858659686</v>
      </c>
      <c r="I5970" s="5" t="n">
        <v>14.2429328240684</v>
      </c>
    </row>
    <row r="5971" customFormat="false" ht="14.25" hidden="false" customHeight="false" outlineLevel="0" collapsed="false">
      <c r="A5971" s="0" t="s">
        <v>115</v>
      </c>
      <c r="B5971" s="0" t="s">
        <v>116</v>
      </c>
      <c r="C5971" s="0" t="s">
        <v>65</v>
      </c>
      <c r="D5971" s="0" t="s">
        <v>220</v>
      </c>
      <c r="E5971" s="0" t="n">
        <v>2027</v>
      </c>
      <c r="F5971" s="5" t="n">
        <v>22.9454100188281</v>
      </c>
      <c r="G5971" s="11" t="n">
        <v>0.0179076</v>
      </c>
      <c r="H5971" s="5" t="n">
        <v>0.410897224453166</v>
      </c>
      <c r="I5971" s="5" t="n">
        <v>22.5345127943749</v>
      </c>
    </row>
    <row r="5972" customFormat="false" ht="14.25" hidden="false" customHeight="false" outlineLevel="0" collapsed="false">
      <c r="A5972" s="0" t="s">
        <v>115</v>
      </c>
      <c r="B5972" s="0" t="s">
        <v>116</v>
      </c>
      <c r="C5972" s="0" t="s">
        <v>65</v>
      </c>
      <c r="D5972" s="0" t="s">
        <v>220</v>
      </c>
      <c r="E5972" s="0" t="n">
        <v>2028</v>
      </c>
      <c r="F5972" s="5" t="n">
        <v>32.2140426217281</v>
      </c>
      <c r="G5972" s="11" t="n">
        <v>0.0202944</v>
      </c>
      <c r="H5972" s="5" t="n">
        <v>0.653764666582399</v>
      </c>
      <c r="I5972" s="5" t="n">
        <v>31.5602779551457</v>
      </c>
    </row>
    <row r="5973" customFormat="false" ht="14.25" hidden="false" customHeight="false" outlineLevel="0" collapsed="false">
      <c r="A5973" s="0" t="s">
        <v>115</v>
      </c>
      <c r="B5973" s="0" t="s">
        <v>116</v>
      </c>
      <c r="C5973" s="0" t="s">
        <v>65</v>
      </c>
      <c r="D5973" s="0" t="s">
        <v>220</v>
      </c>
      <c r="E5973" s="0" t="n">
        <v>2029</v>
      </c>
      <c r="F5973" s="5" t="n">
        <v>37.7428992216281</v>
      </c>
      <c r="G5973" s="11" t="n">
        <v>0.0226812</v>
      </c>
      <c r="H5973" s="5" t="n">
        <v>0.856054245825591</v>
      </c>
      <c r="I5973" s="5" t="n">
        <v>36.8868449758025</v>
      </c>
    </row>
    <row r="5974" customFormat="false" ht="14.25" hidden="false" customHeight="false" outlineLevel="0" collapsed="false">
      <c r="A5974" s="0" t="s">
        <v>115</v>
      </c>
      <c r="B5974" s="0" t="s">
        <v>116</v>
      </c>
      <c r="C5974" s="0" t="s">
        <v>65</v>
      </c>
      <c r="D5974" s="0" t="s">
        <v>220</v>
      </c>
      <c r="E5974" s="0" t="n">
        <v>2030</v>
      </c>
      <c r="F5974" s="5" t="n">
        <v>43.8683623561281</v>
      </c>
      <c r="G5974" s="11" t="n">
        <v>0.025068</v>
      </c>
      <c r="H5974" s="5" t="n">
        <v>1.09969210754342</v>
      </c>
      <c r="I5974" s="5" t="n">
        <v>42.7686702485847</v>
      </c>
    </row>
    <row r="5975" customFormat="false" ht="14.25" hidden="false" customHeight="false" outlineLevel="0" collapsed="false">
      <c r="A5975" s="0" t="s">
        <v>115</v>
      </c>
      <c r="B5975" s="0" t="s">
        <v>116</v>
      </c>
      <c r="C5975" s="0" t="s">
        <v>65</v>
      </c>
      <c r="D5975" s="0" t="s">
        <v>220</v>
      </c>
      <c r="E5975" s="0" t="n">
        <v>2031</v>
      </c>
      <c r="F5975" s="5" t="n">
        <v>50.8325840196281</v>
      </c>
      <c r="G5975" s="11" t="n">
        <v>0.0273196</v>
      </c>
      <c r="H5975" s="5" t="n">
        <v>1.38872586238263</v>
      </c>
      <c r="I5975" s="5" t="n">
        <v>49.4438581572455</v>
      </c>
    </row>
    <row r="5976" customFormat="false" ht="14.25" hidden="false" customHeight="false" outlineLevel="0" collapsed="false">
      <c r="A5976" s="0" t="s">
        <v>115</v>
      </c>
      <c r="B5976" s="0" t="s">
        <v>116</v>
      </c>
      <c r="C5976" s="0" t="s">
        <v>65</v>
      </c>
      <c r="D5976" s="0" t="s">
        <v>220</v>
      </c>
      <c r="E5976" s="0" t="n">
        <v>2032</v>
      </c>
      <c r="F5976" s="5" t="n">
        <v>56.6770700582281</v>
      </c>
      <c r="G5976" s="11" t="n">
        <v>0.0295712</v>
      </c>
      <c r="H5976" s="5" t="n">
        <v>1.67600897410588</v>
      </c>
      <c r="I5976" s="5" t="n">
        <v>55.0010610841222</v>
      </c>
    </row>
    <row r="5977" customFormat="false" ht="14.25" hidden="false" customHeight="false" outlineLevel="0" collapsed="false">
      <c r="A5977" s="0" t="s">
        <v>115</v>
      </c>
      <c r="B5977" s="0" t="s">
        <v>116</v>
      </c>
      <c r="C5977" s="0" t="s">
        <v>65</v>
      </c>
      <c r="D5977" s="0" t="s">
        <v>220</v>
      </c>
      <c r="E5977" s="0" t="n">
        <v>2033</v>
      </c>
      <c r="F5977" s="5" t="n">
        <v>62.3906715451281</v>
      </c>
      <c r="G5977" s="11" t="n">
        <v>0.0318228</v>
      </c>
      <c r="H5977" s="5" t="n">
        <v>1.9854458624463</v>
      </c>
      <c r="I5977" s="5" t="n">
        <v>60.4052256826818</v>
      </c>
    </row>
    <row r="5978" customFormat="false" ht="14.25" hidden="false" customHeight="false" outlineLevel="0" collapsed="false">
      <c r="A5978" s="0" t="s">
        <v>115</v>
      </c>
      <c r="B5978" s="0" t="s">
        <v>116</v>
      </c>
      <c r="C5978" s="0" t="s">
        <v>65</v>
      </c>
      <c r="D5978" s="0" t="s">
        <v>220</v>
      </c>
      <c r="E5978" s="0" t="n">
        <v>2034</v>
      </c>
      <c r="F5978" s="5" t="n">
        <v>68.4053332460281</v>
      </c>
      <c r="G5978" s="11" t="n">
        <v>0.0340744</v>
      </c>
      <c r="H5978" s="5" t="n">
        <v>2.33087068715846</v>
      </c>
      <c r="I5978" s="5" t="n">
        <v>66.0744625588696</v>
      </c>
    </row>
    <row r="5979" customFormat="false" ht="14.25" hidden="false" customHeight="false" outlineLevel="0" collapsed="false">
      <c r="A5979" s="0" t="s">
        <v>115</v>
      </c>
      <c r="B5979" s="0" t="s">
        <v>116</v>
      </c>
      <c r="C5979" s="0" t="s">
        <v>65</v>
      </c>
      <c r="D5979" s="0" t="s">
        <v>220</v>
      </c>
      <c r="E5979" s="0" t="n">
        <v>2035</v>
      </c>
      <c r="F5979" s="5" t="n">
        <v>74.2061403587281</v>
      </c>
      <c r="G5979" s="11" t="n">
        <v>0.036326</v>
      </c>
      <c r="H5979" s="5" t="n">
        <v>2.69561225467116</v>
      </c>
      <c r="I5979" s="5" t="n">
        <v>71.5105281040569</v>
      </c>
    </row>
    <row r="5980" customFormat="false" ht="14.25" hidden="false" customHeight="false" outlineLevel="0" collapsed="false">
      <c r="A5980" s="0" t="s">
        <v>115</v>
      </c>
      <c r="B5980" s="0" t="s">
        <v>116</v>
      </c>
      <c r="C5980" s="0" t="s">
        <v>65</v>
      </c>
      <c r="D5980" s="0" t="s">
        <v>220</v>
      </c>
      <c r="E5980" s="0" t="n">
        <v>2036</v>
      </c>
      <c r="F5980" s="5" t="n">
        <v>79.9105329266281</v>
      </c>
      <c r="G5980" s="11" t="n">
        <v>0.0382602</v>
      </c>
      <c r="H5980" s="5" t="n">
        <v>3.05739297187938</v>
      </c>
      <c r="I5980" s="5" t="n">
        <v>76.8531399547487</v>
      </c>
    </row>
    <row r="5981" customFormat="false" ht="14.25" hidden="false" customHeight="false" outlineLevel="0" collapsed="false">
      <c r="A5981" s="0" t="s">
        <v>115</v>
      </c>
      <c r="B5981" s="0" t="s">
        <v>116</v>
      </c>
      <c r="C5981" s="0" t="s">
        <v>65</v>
      </c>
      <c r="D5981" s="0" t="s">
        <v>220</v>
      </c>
      <c r="E5981" s="0" t="n">
        <v>2037</v>
      </c>
      <c r="F5981" s="5" t="n">
        <v>85.0039680887281</v>
      </c>
      <c r="G5981" s="11" t="n">
        <v>0.0401944</v>
      </c>
      <c r="H5981" s="5" t="n">
        <v>3.41668349494557</v>
      </c>
      <c r="I5981" s="5" t="n">
        <v>81.5872845937825</v>
      </c>
    </row>
    <row r="5982" customFormat="false" ht="14.25" hidden="false" customHeight="false" outlineLevel="0" collapsed="false">
      <c r="A5982" s="0" t="s">
        <v>115</v>
      </c>
      <c r="B5982" s="0" t="s">
        <v>116</v>
      </c>
      <c r="C5982" s="0" t="s">
        <v>65</v>
      </c>
      <c r="D5982" s="0" t="s">
        <v>220</v>
      </c>
      <c r="E5982" s="0" t="n">
        <v>2038</v>
      </c>
      <c r="F5982" s="5" t="n">
        <v>90.3129827447281</v>
      </c>
      <c r="G5982" s="11" t="n">
        <v>0.0421286</v>
      </c>
      <c r="H5982" s="5" t="n">
        <v>3.80475952485955</v>
      </c>
      <c r="I5982" s="5" t="n">
        <v>86.5082232198685</v>
      </c>
    </row>
    <row r="5983" customFormat="false" ht="14.25" hidden="false" customHeight="false" outlineLevel="0" collapsed="false">
      <c r="A5983" s="0" t="s">
        <v>115</v>
      </c>
      <c r="B5983" s="0" t="s">
        <v>116</v>
      </c>
      <c r="C5983" s="0" t="s">
        <v>65</v>
      </c>
      <c r="D5983" s="0" t="s">
        <v>220</v>
      </c>
      <c r="E5983" s="0" t="n">
        <v>2039</v>
      </c>
      <c r="F5983" s="5" t="n">
        <v>94.4650759466281</v>
      </c>
      <c r="G5983" s="11" t="n">
        <v>0.0440628</v>
      </c>
      <c r="H5983" s="5" t="n">
        <v>4.16239574842108</v>
      </c>
      <c r="I5983" s="5" t="n">
        <v>90.302680198207</v>
      </c>
    </row>
    <row r="5984" customFormat="false" ht="14.25" hidden="false" customHeight="false" outlineLevel="0" collapsed="false">
      <c r="A5984" s="0" t="s">
        <v>115</v>
      </c>
      <c r="B5984" s="0" t="s">
        <v>116</v>
      </c>
      <c r="C5984" s="0" t="s">
        <v>65</v>
      </c>
      <c r="D5984" s="0" t="s">
        <v>220</v>
      </c>
      <c r="E5984" s="0" t="n">
        <v>2040</v>
      </c>
      <c r="F5984" s="5" t="n">
        <v>99.9278916776281</v>
      </c>
      <c r="G5984" s="11" t="n">
        <v>0.045997</v>
      </c>
      <c r="H5984" s="5" t="n">
        <v>4.59638323349586</v>
      </c>
      <c r="I5984" s="5" t="n">
        <v>95.3315084441322</v>
      </c>
    </row>
    <row r="5985" customFormat="false" ht="14.25" hidden="false" customHeight="false" outlineLevel="0" collapsed="false">
      <c r="A5985" s="0" t="s">
        <v>115</v>
      </c>
      <c r="B5985" s="0" t="s">
        <v>116</v>
      </c>
      <c r="C5985" s="0" t="s">
        <v>65</v>
      </c>
      <c r="D5985" s="0" t="s">
        <v>204</v>
      </c>
      <c r="E5985" s="0" t="n">
        <v>2024</v>
      </c>
      <c r="F5985" s="5" t="n">
        <v>0</v>
      </c>
      <c r="G5985" s="11" t="n">
        <v>0.016</v>
      </c>
      <c r="H5985" s="5" t="n">
        <v>0</v>
      </c>
      <c r="I5985" s="5" t="n">
        <v>0</v>
      </c>
    </row>
    <row r="5986" customFormat="false" ht="14.25" hidden="false" customHeight="false" outlineLevel="0" collapsed="false">
      <c r="A5986" s="0" t="s">
        <v>115</v>
      </c>
      <c r="B5986" s="0" t="s">
        <v>116</v>
      </c>
      <c r="C5986" s="0" t="s">
        <v>65</v>
      </c>
      <c r="D5986" s="0" t="s">
        <v>204</v>
      </c>
      <c r="E5986" s="0" t="n">
        <v>2024</v>
      </c>
      <c r="F5986" s="5" t="n">
        <v>0</v>
      </c>
      <c r="G5986" s="11" t="n">
        <v>0.016</v>
      </c>
      <c r="H5986" s="5" t="n">
        <v>0</v>
      </c>
      <c r="I5986" s="5" t="n">
        <v>0</v>
      </c>
    </row>
    <row r="5987" customFormat="false" ht="14.25" hidden="false" customHeight="false" outlineLevel="0" collapsed="false">
      <c r="A5987" s="0" t="s">
        <v>115</v>
      </c>
      <c r="B5987" s="0" t="s">
        <v>116</v>
      </c>
      <c r="C5987" s="0" t="s">
        <v>65</v>
      </c>
      <c r="D5987" s="0" t="s">
        <v>204</v>
      </c>
      <c r="E5987" s="0" t="n">
        <v>2024</v>
      </c>
      <c r="F5987" s="5" t="n">
        <v>0</v>
      </c>
      <c r="G5987" s="11" t="n">
        <v>0.016</v>
      </c>
      <c r="H5987" s="5" t="n">
        <v>0</v>
      </c>
      <c r="I5987" s="5" t="n">
        <v>0</v>
      </c>
    </row>
    <row r="5988" customFormat="false" ht="14.25" hidden="false" customHeight="false" outlineLevel="0" collapsed="false">
      <c r="A5988" s="0" t="s">
        <v>115</v>
      </c>
      <c r="B5988" s="0" t="s">
        <v>116</v>
      </c>
      <c r="C5988" s="0" t="s">
        <v>65</v>
      </c>
      <c r="D5988" s="0" t="s">
        <v>204</v>
      </c>
      <c r="E5988" s="0" t="n">
        <v>2025</v>
      </c>
      <c r="F5988" s="5" t="n">
        <v>4.16767633685947</v>
      </c>
      <c r="G5988" s="11" t="n">
        <v>0.016</v>
      </c>
      <c r="H5988" s="5" t="n">
        <v>0.0666828213897515</v>
      </c>
      <c r="I5988" s="5" t="n">
        <v>4.10099351546972</v>
      </c>
    </row>
    <row r="5989" customFormat="false" ht="14.25" hidden="false" customHeight="false" outlineLevel="0" collapsed="false">
      <c r="A5989" s="0" t="s">
        <v>115</v>
      </c>
      <c r="B5989" s="0" t="s">
        <v>116</v>
      </c>
      <c r="C5989" s="0" t="s">
        <v>65</v>
      </c>
      <c r="D5989" s="0" t="s">
        <v>204</v>
      </c>
      <c r="E5989" s="0" t="n">
        <v>2025</v>
      </c>
      <c r="F5989" s="5" t="n">
        <v>100.552901950255</v>
      </c>
      <c r="G5989" s="11" t="n">
        <v>0.016</v>
      </c>
      <c r="H5989" s="5" t="n">
        <v>1.60884643120407</v>
      </c>
      <c r="I5989" s="5" t="n">
        <v>98.9440555190506</v>
      </c>
    </row>
    <row r="5990" customFormat="false" ht="14.25" hidden="false" customHeight="false" outlineLevel="0" collapsed="false">
      <c r="A5990" s="0" t="s">
        <v>115</v>
      </c>
      <c r="B5990" s="0" t="s">
        <v>116</v>
      </c>
      <c r="C5990" s="0" t="s">
        <v>65</v>
      </c>
      <c r="D5990" s="0" t="s">
        <v>204</v>
      </c>
      <c r="E5990" s="0" t="n">
        <v>2025</v>
      </c>
      <c r="F5990" s="5" t="n">
        <v>223.063571858993</v>
      </c>
      <c r="G5990" s="11" t="n">
        <v>0.016</v>
      </c>
      <c r="H5990" s="5" t="n">
        <v>3.56901714974388</v>
      </c>
      <c r="I5990" s="5" t="n">
        <v>219.494554709249</v>
      </c>
    </row>
    <row r="5991" customFormat="false" ht="14.25" hidden="false" customHeight="false" outlineLevel="0" collapsed="false">
      <c r="A5991" s="0" t="s">
        <v>115</v>
      </c>
      <c r="B5991" s="0" t="s">
        <v>116</v>
      </c>
      <c r="C5991" s="0" t="s">
        <v>65</v>
      </c>
      <c r="D5991" s="0" t="s">
        <v>204</v>
      </c>
      <c r="E5991" s="0" t="n">
        <v>2026</v>
      </c>
      <c r="F5991" s="5" t="n">
        <v>4.43730131856918</v>
      </c>
      <c r="G5991" s="11" t="n">
        <v>0.0184</v>
      </c>
      <c r="H5991" s="5" t="n">
        <v>0.0816463442616729</v>
      </c>
      <c r="I5991" s="5" t="n">
        <v>4.35565497430751</v>
      </c>
    </row>
    <row r="5992" customFormat="false" ht="14.25" hidden="false" customHeight="false" outlineLevel="0" collapsed="false">
      <c r="A5992" s="0" t="s">
        <v>115</v>
      </c>
      <c r="B5992" s="0" t="s">
        <v>116</v>
      </c>
      <c r="C5992" s="0" t="s">
        <v>65</v>
      </c>
      <c r="D5992" s="0" t="s">
        <v>204</v>
      </c>
      <c r="E5992" s="0" t="n">
        <v>2026</v>
      </c>
      <c r="F5992" s="5" t="n">
        <v>96.4425433994296</v>
      </c>
      <c r="G5992" s="11" t="n">
        <v>0.0184</v>
      </c>
      <c r="H5992" s="5" t="n">
        <v>1.7745427985495</v>
      </c>
      <c r="I5992" s="5" t="n">
        <v>94.6680006008801</v>
      </c>
    </row>
    <row r="5993" customFormat="false" ht="14.25" hidden="false" customHeight="false" outlineLevel="0" collapsed="false">
      <c r="A5993" s="0" t="s">
        <v>115</v>
      </c>
      <c r="B5993" s="0" t="s">
        <v>116</v>
      </c>
      <c r="C5993" s="0" t="s">
        <v>65</v>
      </c>
      <c r="D5993" s="0" t="s">
        <v>204</v>
      </c>
      <c r="E5993" s="0" t="n">
        <v>2026</v>
      </c>
      <c r="F5993" s="5" t="n">
        <v>216.232281793396</v>
      </c>
      <c r="G5993" s="11" t="n">
        <v>0.0184</v>
      </c>
      <c r="H5993" s="5" t="n">
        <v>3.97867398499849</v>
      </c>
      <c r="I5993" s="5" t="n">
        <v>212.253607808398</v>
      </c>
    </row>
    <row r="5994" customFormat="false" ht="14.25" hidden="false" customHeight="false" outlineLevel="0" collapsed="false">
      <c r="A5994" s="0" t="s">
        <v>115</v>
      </c>
      <c r="B5994" s="0" t="s">
        <v>116</v>
      </c>
      <c r="C5994" s="0" t="s">
        <v>65</v>
      </c>
      <c r="D5994" s="0" t="s">
        <v>204</v>
      </c>
      <c r="E5994" s="0" t="n">
        <v>2027</v>
      </c>
      <c r="F5994" s="5" t="n">
        <v>4.90131629350652</v>
      </c>
      <c r="G5994" s="11" t="n">
        <v>0.0208</v>
      </c>
      <c r="H5994" s="5" t="n">
        <v>0.101947378904936</v>
      </c>
      <c r="I5994" s="5" t="n">
        <v>4.79936891460158</v>
      </c>
    </row>
    <row r="5995" customFormat="false" ht="14.25" hidden="false" customHeight="false" outlineLevel="0" collapsed="false">
      <c r="A5995" s="0" t="s">
        <v>115</v>
      </c>
      <c r="B5995" s="0" t="s">
        <v>116</v>
      </c>
      <c r="C5995" s="0" t="s">
        <v>65</v>
      </c>
      <c r="D5995" s="0" t="s">
        <v>204</v>
      </c>
      <c r="E5995" s="0" t="n">
        <v>2027</v>
      </c>
      <c r="F5995" s="5" t="n">
        <v>94.9966783886346</v>
      </c>
      <c r="G5995" s="11" t="n">
        <v>0.0208</v>
      </c>
      <c r="H5995" s="5" t="n">
        <v>1.9759309104836</v>
      </c>
      <c r="I5995" s="5" t="n">
        <v>93.020747478151</v>
      </c>
    </row>
    <row r="5996" customFormat="false" ht="14.25" hidden="false" customHeight="false" outlineLevel="0" collapsed="false">
      <c r="A5996" s="0" t="s">
        <v>115</v>
      </c>
      <c r="B5996" s="0" t="s">
        <v>116</v>
      </c>
      <c r="C5996" s="0" t="s">
        <v>65</v>
      </c>
      <c r="D5996" s="0" t="s">
        <v>204</v>
      </c>
      <c r="E5996" s="0" t="n">
        <v>2027</v>
      </c>
      <c r="F5996" s="5" t="n">
        <v>215.784860751209</v>
      </c>
      <c r="G5996" s="11" t="n">
        <v>0.0208</v>
      </c>
      <c r="H5996" s="5" t="n">
        <v>4.48832510362514</v>
      </c>
      <c r="I5996" s="5" t="n">
        <v>211.296535647584</v>
      </c>
    </row>
    <row r="5997" customFormat="false" ht="14.25" hidden="false" customHeight="false" outlineLevel="0" collapsed="false">
      <c r="A5997" s="0" t="s">
        <v>115</v>
      </c>
      <c r="B5997" s="0" t="s">
        <v>116</v>
      </c>
      <c r="C5997" s="0" t="s">
        <v>65</v>
      </c>
      <c r="D5997" s="0" t="s">
        <v>204</v>
      </c>
      <c r="E5997" s="0" t="n">
        <v>2028</v>
      </c>
      <c r="F5997" s="5" t="n">
        <v>5.37306560857624</v>
      </c>
      <c r="G5997" s="11" t="n">
        <v>0.0232</v>
      </c>
      <c r="H5997" s="5" t="n">
        <v>0.124655122118969</v>
      </c>
      <c r="I5997" s="5" t="n">
        <v>5.24841048645727</v>
      </c>
    </row>
    <row r="5998" customFormat="false" ht="14.25" hidden="false" customHeight="false" outlineLevel="0" collapsed="false">
      <c r="A5998" s="0" t="s">
        <v>115</v>
      </c>
      <c r="B5998" s="0" t="s">
        <v>116</v>
      </c>
      <c r="C5998" s="0" t="s">
        <v>65</v>
      </c>
      <c r="D5998" s="0" t="s">
        <v>204</v>
      </c>
      <c r="E5998" s="0" t="n">
        <v>2028</v>
      </c>
      <c r="F5998" s="5" t="n">
        <v>92.6601004200347</v>
      </c>
      <c r="G5998" s="11" t="n">
        <v>0.0232</v>
      </c>
      <c r="H5998" s="5" t="n">
        <v>2.14971432974481</v>
      </c>
      <c r="I5998" s="5" t="n">
        <v>90.5103860902899</v>
      </c>
    </row>
    <row r="5999" customFormat="false" ht="14.25" hidden="false" customHeight="false" outlineLevel="0" collapsed="false">
      <c r="A5999" s="0" t="s">
        <v>115</v>
      </c>
      <c r="B5999" s="0" t="s">
        <v>116</v>
      </c>
      <c r="C5999" s="0" t="s">
        <v>65</v>
      </c>
      <c r="D5999" s="0" t="s">
        <v>204</v>
      </c>
      <c r="E5999" s="0" t="n">
        <v>2028</v>
      </c>
      <c r="F5999" s="5" t="n">
        <v>213.761264855927</v>
      </c>
      <c r="G5999" s="11" t="n">
        <v>0.0232</v>
      </c>
      <c r="H5999" s="5" t="n">
        <v>4.95926134465752</v>
      </c>
      <c r="I5999" s="5" t="n">
        <v>208.80200351127</v>
      </c>
    </row>
    <row r="6000" customFormat="false" ht="14.25" hidden="false" customHeight="false" outlineLevel="0" collapsed="false">
      <c r="A6000" s="0" t="s">
        <v>115</v>
      </c>
      <c r="B6000" s="0" t="s">
        <v>116</v>
      </c>
      <c r="C6000" s="0" t="s">
        <v>65</v>
      </c>
      <c r="D6000" s="0" t="s">
        <v>204</v>
      </c>
      <c r="E6000" s="0" t="n">
        <v>2029</v>
      </c>
      <c r="F6000" s="5" t="n">
        <v>5.87892716487763</v>
      </c>
      <c r="G6000" s="11" t="n">
        <v>0.0256</v>
      </c>
      <c r="H6000" s="5" t="n">
        <v>0.150500535420867</v>
      </c>
      <c r="I6000" s="5" t="n">
        <v>5.72842662945676</v>
      </c>
    </row>
    <row r="6001" customFormat="false" ht="14.25" hidden="false" customHeight="false" outlineLevel="0" collapsed="false">
      <c r="A6001" s="0" t="s">
        <v>115</v>
      </c>
      <c r="B6001" s="0" t="s">
        <v>116</v>
      </c>
      <c r="C6001" s="0" t="s">
        <v>65</v>
      </c>
      <c r="D6001" s="0" t="s">
        <v>204</v>
      </c>
      <c r="E6001" s="0" t="n">
        <v>2029</v>
      </c>
      <c r="F6001" s="5" t="n">
        <v>90.1818200033424</v>
      </c>
      <c r="G6001" s="11" t="n">
        <v>0.0256</v>
      </c>
      <c r="H6001" s="5" t="n">
        <v>2.30865459208557</v>
      </c>
      <c r="I6001" s="5" t="n">
        <v>87.8731654112568</v>
      </c>
    </row>
    <row r="6002" customFormat="false" ht="14.25" hidden="false" customHeight="false" outlineLevel="0" collapsed="false">
      <c r="A6002" s="0" t="s">
        <v>115</v>
      </c>
      <c r="B6002" s="0" t="s">
        <v>116</v>
      </c>
      <c r="C6002" s="0" t="s">
        <v>65</v>
      </c>
      <c r="D6002" s="0" t="s">
        <v>204</v>
      </c>
      <c r="E6002" s="0" t="n">
        <v>2029</v>
      </c>
      <c r="F6002" s="5" t="n">
        <v>214.221604292463</v>
      </c>
      <c r="G6002" s="11" t="n">
        <v>0.0256</v>
      </c>
      <c r="H6002" s="5" t="n">
        <v>5.48407306988704</v>
      </c>
      <c r="I6002" s="5" t="n">
        <v>208.737531222576</v>
      </c>
    </row>
    <row r="6003" customFormat="false" ht="14.25" hidden="false" customHeight="false" outlineLevel="0" collapsed="false">
      <c r="A6003" s="0" t="s">
        <v>115</v>
      </c>
      <c r="B6003" s="0" t="s">
        <v>116</v>
      </c>
      <c r="C6003" s="0" t="s">
        <v>65</v>
      </c>
      <c r="D6003" s="0" t="s">
        <v>204</v>
      </c>
      <c r="E6003" s="0" t="n">
        <v>2030</v>
      </c>
      <c r="F6003" s="5" t="n">
        <v>6.4004693218162</v>
      </c>
      <c r="G6003" s="11" t="n">
        <v>0.028</v>
      </c>
      <c r="H6003" s="5" t="n">
        <v>0.179213141010854</v>
      </c>
      <c r="I6003" s="5" t="n">
        <v>6.22125618080535</v>
      </c>
    </row>
    <row r="6004" customFormat="false" ht="14.25" hidden="false" customHeight="false" outlineLevel="0" collapsed="false">
      <c r="A6004" s="0" t="s">
        <v>115</v>
      </c>
      <c r="B6004" s="0" t="s">
        <v>116</v>
      </c>
      <c r="C6004" s="0" t="s">
        <v>65</v>
      </c>
      <c r="D6004" s="0" t="s">
        <v>204</v>
      </c>
      <c r="E6004" s="0" t="n">
        <v>2030</v>
      </c>
      <c r="F6004" s="5" t="n">
        <v>88.2886607333738</v>
      </c>
      <c r="G6004" s="11" t="n">
        <v>0.028</v>
      </c>
      <c r="H6004" s="5" t="n">
        <v>2.47208250053447</v>
      </c>
      <c r="I6004" s="5" t="n">
        <v>85.8165782328394</v>
      </c>
    </row>
    <row r="6005" customFormat="false" ht="14.25" hidden="false" customHeight="false" outlineLevel="0" collapsed="false">
      <c r="A6005" s="0" t="s">
        <v>115</v>
      </c>
      <c r="B6005" s="0" t="s">
        <v>116</v>
      </c>
      <c r="C6005" s="0" t="s">
        <v>65</v>
      </c>
      <c r="D6005" s="0" t="s">
        <v>204</v>
      </c>
      <c r="E6005" s="0" t="n">
        <v>2030</v>
      </c>
      <c r="F6005" s="5" t="n">
        <v>216.24558363284</v>
      </c>
      <c r="G6005" s="11" t="n">
        <v>0.028</v>
      </c>
      <c r="H6005" s="5" t="n">
        <v>6.05487634171952</v>
      </c>
      <c r="I6005" s="5" t="n">
        <v>210.190707291121</v>
      </c>
    </row>
    <row r="6006" customFormat="false" ht="14.25" hidden="false" customHeight="false" outlineLevel="0" collapsed="false">
      <c r="A6006" s="0" t="s">
        <v>115</v>
      </c>
      <c r="B6006" s="0" t="s">
        <v>116</v>
      </c>
      <c r="C6006" s="0" t="s">
        <v>65</v>
      </c>
      <c r="D6006" s="0" t="s">
        <v>204</v>
      </c>
      <c r="E6006" s="0" t="n">
        <v>2031</v>
      </c>
      <c r="F6006" s="5" t="n">
        <v>7.1406281071192</v>
      </c>
      <c r="G6006" s="11" t="n">
        <v>0.0304</v>
      </c>
      <c r="H6006" s="5" t="n">
        <v>0.217075094456424</v>
      </c>
      <c r="I6006" s="5" t="n">
        <v>6.92355301266278</v>
      </c>
    </row>
    <row r="6007" customFormat="false" ht="14.25" hidden="false" customHeight="false" outlineLevel="0" collapsed="false">
      <c r="A6007" s="0" t="s">
        <v>115</v>
      </c>
      <c r="B6007" s="0" t="s">
        <v>116</v>
      </c>
      <c r="C6007" s="0" t="s">
        <v>65</v>
      </c>
      <c r="D6007" s="0" t="s">
        <v>204</v>
      </c>
      <c r="E6007" s="0" t="n">
        <v>2031</v>
      </c>
      <c r="F6007" s="5" t="n">
        <v>88.2528318150646</v>
      </c>
      <c r="G6007" s="11" t="n">
        <v>0.0304</v>
      </c>
      <c r="H6007" s="5" t="n">
        <v>2.68288608717796</v>
      </c>
      <c r="I6007" s="5" t="n">
        <v>85.5699457278866</v>
      </c>
    </row>
    <row r="6008" customFormat="false" ht="14.25" hidden="false" customHeight="false" outlineLevel="0" collapsed="false">
      <c r="A6008" s="0" t="s">
        <v>115</v>
      </c>
      <c r="B6008" s="0" t="s">
        <v>116</v>
      </c>
      <c r="C6008" s="0" t="s">
        <v>65</v>
      </c>
      <c r="D6008" s="0" t="s">
        <v>204</v>
      </c>
      <c r="E6008" s="0" t="n">
        <v>2031</v>
      </c>
      <c r="F6008" s="5" t="n">
        <v>222.497489512234</v>
      </c>
      <c r="G6008" s="11" t="n">
        <v>0.0304</v>
      </c>
      <c r="H6008" s="5" t="n">
        <v>6.76392368117193</v>
      </c>
      <c r="I6008" s="5" t="n">
        <v>215.733565831063</v>
      </c>
    </row>
    <row r="6009" customFormat="false" ht="14.25" hidden="false" customHeight="false" outlineLevel="0" collapsed="false">
      <c r="A6009" s="0" t="s">
        <v>115</v>
      </c>
      <c r="B6009" s="0" t="s">
        <v>116</v>
      </c>
      <c r="C6009" s="0" t="s">
        <v>65</v>
      </c>
      <c r="D6009" s="0" t="s">
        <v>204</v>
      </c>
      <c r="E6009" s="0" t="n">
        <v>2032</v>
      </c>
      <c r="F6009" s="5" t="n">
        <v>7.86567257908375</v>
      </c>
      <c r="G6009" s="11" t="n">
        <v>0.0328</v>
      </c>
      <c r="H6009" s="5" t="n">
        <v>0.257994060593947</v>
      </c>
      <c r="I6009" s="5" t="n">
        <v>7.6076785184898</v>
      </c>
    </row>
    <row r="6010" customFormat="false" ht="14.25" hidden="false" customHeight="false" outlineLevel="0" collapsed="false">
      <c r="A6010" s="0" t="s">
        <v>115</v>
      </c>
      <c r="B6010" s="0" t="s">
        <v>116</v>
      </c>
      <c r="C6010" s="0" t="s">
        <v>65</v>
      </c>
      <c r="D6010" s="0" t="s">
        <v>204</v>
      </c>
      <c r="E6010" s="0" t="n">
        <v>2032</v>
      </c>
      <c r="F6010" s="5" t="n">
        <v>87.5847453861152</v>
      </c>
      <c r="G6010" s="11" t="n">
        <v>0.0328</v>
      </c>
      <c r="H6010" s="5" t="n">
        <v>2.87277964866458</v>
      </c>
      <c r="I6010" s="5" t="n">
        <v>84.7119657374506</v>
      </c>
    </row>
    <row r="6011" customFormat="false" ht="14.25" hidden="false" customHeight="false" outlineLevel="0" collapsed="false">
      <c r="A6011" s="0" t="s">
        <v>115</v>
      </c>
      <c r="B6011" s="0" t="s">
        <v>116</v>
      </c>
      <c r="C6011" s="0" t="s">
        <v>65</v>
      </c>
      <c r="D6011" s="0" t="s">
        <v>204</v>
      </c>
      <c r="E6011" s="0" t="n">
        <v>2032</v>
      </c>
      <c r="F6011" s="5" t="n">
        <v>228.057651907333</v>
      </c>
      <c r="G6011" s="11" t="n">
        <v>0.0328</v>
      </c>
      <c r="H6011" s="5" t="n">
        <v>7.48029098256053</v>
      </c>
      <c r="I6011" s="5" t="n">
        <v>220.577360924773</v>
      </c>
    </row>
    <row r="6012" customFormat="false" ht="14.25" hidden="false" customHeight="false" outlineLevel="0" collapsed="false">
      <c r="A6012" s="0" t="s">
        <v>115</v>
      </c>
      <c r="B6012" s="0" t="s">
        <v>116</v>
      </c>
      <c r="C6012" s="0" t="s">
        <v>65</v>
      </c>
      <c r="D6012" s="0" t="s">
        <v>204</v>
      </c>
      <c r="E6012" s="0" t="n">
        <v>2033</v>
      </c>
      <c r="F6012" s="5" t="n">
        <v>8.56030273079728</v>
      </c>
      <c r="G6012" s="11" t="n">
        <v>0.0352</v>
      </c>
      <c r="H6012" s="5" t="n">
        <v>0.301322656124064</v>
      </c>
      <c r="I6012" s="5" t="n">
        <v>8.25898007467321</v>
      </c>
    </row>
    <row r="6013" customFormat="false" ht="14.25" hidden="false" customHeight="false" outlineLevel="0" collapsed="false">
      <c r="A6013" s="0" t="s">
        <v>115</v>
      </c>
      <c r="B6013" s="0" t="s">
        <v>116</v>
      </c>
      <c r="C6013" s="0" t="s">
        <v>65</v>
      </c>
      <c r="D6013" s="0" t="s">
        <v>204</v>
      </c>
      <c r="E6013" s="0" t="n">
        <v>2033</v>
      </c>
      <c r="F6013" s="5" t="n">
        <v>86.0039839454377</v>
      </c>
      <c r="G6013" s="11" t="n">
        <v>0.0352</v>
      </c>
      <c r="H6013" s="5" t="n">
        <v>3.02734023487941</v>
      </c>
      <c r="I6013" s="5" t="n">
        <v>82.9766437105583</v>
      </c>
    </row>
    <row r="6014" customFormat="false" ht="14.25" hidden="false" customHeight="false" outlineLevel="0" collapsed="false">
      <c r="A6014" s="0" t="s">
        <v>115</v>
      </c>
      <c r="B6014" s="0" t="s">
        <v>116</v>
      </c>
      <c r="C6014" s="0" t="s">
        <v>65</v>
      </c>
      <c r="D6014" s="0" t="s">
        <v>204</v>
      </c>
      <c r="E6014" s="0" t="n">
        <v>2033</v>
      </c>
      <c r="F6014" s="5" t="n">
        <v>230.995263269505</v>
      </c>
      <c r="G6014" s="11" t="n">
        <v>0.0352</v>
      </c>
      <c r="H6014" s="5" t="n">
        <v>8.13103326708656</v>
      </c>
      <c r="I6014" s="5" t="n">
        <v>222.864230002418</v>
      </c>
    </row>
    <row r="6015" customFormat="false" ht="14.25" hidden="false" customHeight="false" outlineLevel="0" collapsed="false">
      <c r="A6015" s="0" t="s">
        <v>115</v>
      </c>
      <c r="B6015" s="0" t="s">
        <v>116</v>
      </c>
      <c r="C6015" s="0" t="s">
        <v>65</v>
      </c>
      <c r="D6015" s="0" t="s">
        <v>204</v>
      </c>
      <c r="E6015" s="0" t="n">
        <v>2034</v>
      </c>
      <c r="F6015" s="5" t="n">
        <v>9.25272894728813</v>
      </c>
      <c r="G6015" s="11" t="n">
        <v>0.0376</v>
      </c>
      <c r="H6015" s="5" t="n">
        <v>0.347902608418034</v>
      </c>
      <c r="I6015" s="5" t="n">
        <v>8.90482633887009</v>
      </c>
    </row>
    <row r="6016" customFormat="false" ht="14.25" hidden="false" customHeight="false" outlineLevel="0" collapsed="false">
      <c r="A6016" s="0" t="s">
        <v>115</v>
      </c>
      <c r="B6016" s="0" t="s">
        <v>116</v>
      </c>
      <c r="C6016" s="0" t="s">
        <v>65</v>
      </c>
      <c r="D6016" s="0" t="s">
        <v>204</v>
      </c>
      <c r="E6016" s="0" t="n">
        <v>2034</v>
      </c>
      <c r="F6016" s="5" t="n">
        <v>84.33158294714</v>
      </c>
      <c r="G6016" s="11" t="n">
        <v>0.0376</v>
      </c>
      <c r="H6016" s="5" t="n">
        <v>3.17086751881246</v>
      </c>
      <c r="I6016" s="5" t="n">
        <v>81.1607154283275</v>
      </c>
    </row>
    <row r="6017" customFormat="false" ht="14.25" hidden="false" customHeight="false" outlineLevel="0" collapsed="false">
      <c r="A6017" s="0" t="s">
        <v>115</v>
      </c>
      <c r="B6017" s="0" t="s">
        <v>116</v>
      </c>
      <c r="C6017" s="0" t="s">
        <v>65</v>
      </c>
      <c r="D6017" s="0" t="s">
        <v>204</v>
      </c>
      <c r="E6017" s="0" t="n">
        <v>2034</v>
      </c>
      <c r="F6017" s="5" t="n">
        <v>233.410809751056</v>
      </c>
      <c r="G6017" s="11" t="n">
        <v>0.0376</v>
      </c>
      <c r="H6017" s="5" t="n">
        <v>8.7762464466397</v>
      </c>
      <c r="I6017" s="5" t="n">
        <v>224.634563304416</v>
      </c>
    </row>
    <row r="6018" customFormat="false" ht="14.25" hidden="false" customHeight="false" outlineLevel="0" collapsed="false">
      <c r="A6018" s="0" t="s">
        <v>115</v>
      </c>
      <c r="B6018" s="0" t="s">
        <v>116</v>
      </c>
      <c r="C6018" s="0" t="s">
        <v>65</v>
      </c>
      <c r="D6018" s="0" t="s">
        <v>204</v>
      </c>
      <c r="E6018" s="0" t="n">
        <v>2035</v>
      </c>
      <c r="F6018" s="5" t="n">
        <v>10.0397034301312</v>
      </c>
      <c r="G6018" s="11" t="n">
        <v>0.04</v>
      </c>
      <c r="H6018" s="5" t="n">
        <v>0.401588137205246</v>
      </c>
      <c r="I6018" s="5" t="n">
        <v>9.63811529292591</v>
      </c>
    </row>
    <row r="6019" customFormat="false" ht="14.25" hidden="false" customHeight="false" outlineLevel="0" collapsed="false">
      <c r="A6019" s="0" t="s">
        <v>115</v>
      </c>
      <c r="B6019" s="0" t="s">
        <v>116</v>
      </c>
      <c r="C6019" s="0" t="s">
        <v>65</v>
      </c>
      <c r="D6019" s="0" t="s">
        <v>204</v>
      </c>
      <c r="E6019" s="0" t="n">
        <v>2035</v>
      </c>
      <c r="F6019" s="5" t="n">
        <v>82.629976299906</v>
      </c>
      <c r="G6019" s="11" t="n">
        <v>0.04</v>
      </c>
      <c r="H6019" s="5" t="n">
        <v>3.30519905199624</v>
      </c>
      <c r="I6019" s="5" t="n">
        <v>79.3247772479098</v>
      </c>
    </row>
    <row r="6020" customFormat="false" ht="14.25" hidden="false" customHeight="false" outlineLevel="0" collapsed="false">
      <c r="A6020" s="0" t="s">
        <v>115</v>
      </c>
      <c r="B6020" s="0" t="s">
        <v>116</v>
      </c>
      <c r="C6020" s="0" t="s">
        <v>65</v>
      </c>
      <c r="D6020" s="0" t="s">
        <v>204</v>
      </c>
      <c r="E6020" s="0" t="n">
        <v>2035</v>
      </c>
      <c r="F6020" s="5" t="n">
        <v>235.814154928203</v>
      </c>
      <c r="G6020" s="11" t="n">
        <v>0.04</v>
      </c>
      <c r="H6020" s="5" t="n">
        <v>9.4325661971281</v>
      </c>
      <c r="I6020" s="5" t="n">
        <v>226.381588731074</v>
      </c>
    </row>
    <row r="6021" customFormat="false" ht="14.25" hidden="false" customHeight="false" outlineLevel="0" collapsed="false">
      <c r="A6021" s="0" t="s">
        <v>115</v>
      </c>
      <c r="B6021" s="0" t="s">
        <v>116</v>
      </c>
      <c r="C6021" s="0" t="s">
        <v>65</v>
      </c>
      <c r="D6021" s="0" t="s">
        <v>204</v>
      </c>
      <c r="E6021" s="0" t="n">
        <v>2036</v>
      </c>
      <c r="F6021" s="5" t="n">
        <v>10.7571544246725</v>
      </c>
      <c r="G6021" s="11" t="n">
        <v>0.0432</v>
      </c>
      <c r="H6021" s="5" t="n">
        <v>0.46470907114585</v>
      </c>
      <c r="I6021" s="5" t="n">
        <v>10.2924453535266</v>
      </c>
    </row>
    <row r="6022" customFormat="false" ht="14.25" hidden="false" customHeight="false" outlineLevel="0" collapsed="false">
      <c r="A6022" s="0" t="s">
        <v>115</v>
      </c>
      <c r="B6022" s="0" t="s">
        <v>116</v>
      </c>
      <c r="C6022" s="0" t="s">
        <v>65</v>
      </c>
      <c r="D6022" s="0" t="s">
        <v>204</v>
      </c>
      <c r="E6022" s="0" t="n">
        <v>2036</v>
      </c>
      <c r="F6022" s="5" t="n">
        <v>80.6304593324419</v>
      </c>
      <c r="G6022" s="11" t="n">
        <v>0.0432</v>
      </c>
      <c r="H6022" s="5" t="n">
        <v>3.48323584316149</v>
      </c>
      <c r="I6022" s="5" t="n">
        <v>77.1472234892804</v>
      </c>
    </row>
    <row r="6023" customFormat="false" ht="14.25" hidden="false" customHeight="false" outlineLevel="0" collapsed="false">
      <c r="A6023" s="0" t="s">
        <v>115</v>
      </c>
      <c r="B6023" s="0" t="s">
        <v>116</v>
      </c>
      <c r="C6023" s="0" t="s">
        <v>65</v>
      </c>
      <c r="D6023" s="0" t="s">
        <v>204</v>
      </c>
      <c r="E6023" s="0" t="n">
        <v>2036</v>
      </c>
      <c r="F6023" s="5" t="n">
        <v>237.176673133412</v>
      </c>
      <c r="G6023" s="11" t="n">
        <v>0.0432</v>
      </c>
      <c r="H6023" s="5" t="n">
        <v>10.2460322793634</v>
      </c>
      <c r="I6023" s="5" t="n">
        <v>226.930640854049</v>
      </c>
    </row>
    <row r="6024" customFormat="false" ht="14.25" hidden="false" customHeight="false" outlineLevel="0" collapsed="false">
      <c r="A6024" s="0" t="s">
        <v>115</v>
      </c>
      <c r="B6024" s="0" t="s">
        <v>116</v>
      </c>
      <c r="C6024" s="0" t="s">
        <v>65</v>
      </c>
      <c r="D6024" s="0" t="s">
        <v>204</v>
      </c>
      <c r="E6024" s="0" t="n">
        <v>2037</v>
      </c>
      <c r="F6024" s="5" t="n">
        <v>11.5205789168978</v>
      </c>
      <c r="G6024" s="11" t="n">
        <v>0.0464</v>
      </c>
      <c r="H6024" s="5" t="n">
        <v>0.534554861744059</v>
      </c>
      <c r="I6024" s="5" t="n">
        <v>10.9860240551538</v>
      </c>
    </row>
    <row r="6025" customFormat="false" ht="14.25" hidden="false" customHeight="false" outlineLevel="0" collapsed="false">
      <c r="A6025" s="0" t="s">
        <v>115</v>
      </c>
      <c r="B6025" s="0" t="s">
        <v>116</v>
      </c>
      <c r="C6025" s="0" t="s">
        <v>65</v>
      </c>
      <c r="D6025" s="0" t="s">
        <v>204</v>
      </c>
      <c r="E6025" s="0" t="n">
        <v>2037</v>
      </c>
      <c r="F6025" s="5" t="n">
        <v>78.8807209159699</v>
      </c>
      <c r="G6025" s="11" t="n">
        <v>0.0464</v>
      </c>
      <c r="H6025" s="5" t="n">
        <v>3.660065450501</v>
      </c>
      <c r="I6025" s="5" t="n">
        <v>75.2206554654689</v>
      </c>
    </row>
    <row r="6026" customFormat="false" ht="14.25" hidden="false" customHeight="false" outlineLevel="0" collapsed="false">
      <c r="A6026" s="0" t="s">
        <v>115</v>
      </c>
      <c r="B6026" s="0" t="s">
        <v>116</v>
      </c>
      <c r="C6026" s="0" t="s">
        <v>65</v>
      </c>
      <c r="D6026" s="0" t="s">
        <v>204</v>
      </c>
      <c r="E6026" s="0" t="n">
        <v>2037</v>
      </c>
      <c r="F6026" s="5" t="n">
        <v>238.795917188586</v>
      </c>
      <c r="G6026" s="11" t="n">
        <v>0.0464</v>
      </c>
      <c r="H6026" s="5" t="n">
        <v>11.0801305575504</v>
      </c>
      <c r="I6026" s="5" t="n">
        <v>227.715786631036</v>
      </c>
    </row>
    <row r="6027" customFormat="false" ht="14.25" hidden="false" customHeight="false" outlineLevel="0" collapsed="false">
      <c r="A6027" s="0" t="s">
        <v>115</v>
      </c>
      <c r="B6027" s="0" t="s">
        <v>116</v>
      </c>
      <c r="C6027" s="0" t="s">
        <v>65</v>
      </c>
      <c r="D6027" s="0" t="s">
        <v>204</v>
      </c>
      <c r="E6027" s="0" t="n">
        <v>2038</v>
      </c>
      <c r="F6027" s="5" t="n">
        <v>12.2409680871068</v>
      </c>
      <c r="G6027" s="11" t="n">
        <v>0.0496</v>
      </c>
      <c r="H6027" s="5" t="n">
        <v>0.607152017120499</v>
      </c>
      <c r="I6027" s="5" t="n">
        <v>11.6338160699863</v>
      </c>
    </row>
    <row r="6028" customFormat="false" ht="14.25" hidden="false" customHeight="false" outlineLevel="0" collapsed="false">
      <c r="A6028" s="0" t="s">
        <v>115</v>
      </c>
      <c r="B6028" s="0" t="s">
        <v>116</v>
      </c>
      <c r="C6028" s="0" t="s">
        <v>65</v>
      </c>
      <c r="D6028" s="0" t="s">
        <v>204</v>
      </c>
      <c r="E6028" s="0" t="n">
        <v>2038</v>
      </c>
      <c r="F6028" s="5" t="n">
        <v>77.2928231112414</v>
      </c>
      <c r="G6028" s="11" t="n">
        <v>0.0496</v>
      </c>
      <c r="H6028" s="5" t="n">
        <v>3.83372402631757</v>
      </c>
      <c r="I6028" s="5" t="n">
        <v>73.4590990849238</v>
      </c>
    </row>
    <row r="6029" customFormat="false" ht="14.25" hidden="false" customHeight="false" outlineLevel="0" collapsed="false">
      <c r="A6029" s="0" t="s">
        <v>115</v>
      </c>
      <c r="B6029" s="0" t="s">
        <v>116</v>
      </c>
      <c r="C6029" s="0" t="s">
        <v>65</v>
      </c>
      <c r="D6029" s="0" t="s">
        <v>204</v>
      </c>
      <c r="E6029" s="0" t="n">
        <v>2038</v>
      </c>
      <c r="F6029" s="5" t="n">
        <v>240.25155553087</v>
      </c>
      <c r="G6029" s="11" t="n">
        <v>0.0496</v>
      </c>
      <c r="H6029" s="5" t="n">
        <v>11.9164771543311</v>
      </c>
      <c r="I6029" s="5" t="n">
        <v>228.335078376539</v>
      </c>
    </row>
    <row r="6030" customFormat="false" ht="14.25" hidden="false" customHeight="false" outlineLevel="0" collapsed="false">
      <c r="A6030" s="0" t="s">
        <v>115</v>
      </c>
      <c r="B6030" s="0" t="s">
        <v>116</v>
      </c>
      <c r="C6030" s="0" t="s">
        <v>65</v>
      </c>
      <c r="D6030" s="0" t="s">
        <v>204</v>
      </c>
      <c r="E6030" s="0" t="n">
        <v>2039</v>
      </c>
      <c r="F6030" s="5" t="n">
        <v>13.0475037159411</v>
      </c>
      <c r="G6030" s="11" t="n">
        <v>0.0528</v>
      </c>
      <c r="H6030" s="5" t="n">
        <v>0.68890819620169</v>
      </c>
      <c r="I6030" s="5" t="n">
        <v>12.3585955197394</v>
      </c>
    </row>
    <row r="6031" customFormat="false" ht="14.25" hidden="false" customHeight="false" outlineLevel="0" collapsed="false">
      <c r="A6031" s="0" t="s">
        <v>115</v>
      </c>
      <c r="B6031" s="0" t="s">
        <v>116</v>
      </c>
      <c r="C6031" s="0" t="s">
        <v>65</v>
      </c>
      <c r="D6031" s="0" t="s">
        <v>204</v>
      </c>
      <c r="E6031" s="0" t="n">
        <v>2039</v>
      </c>
      <c r="F6031" s="5" t="n">
        <v>77.1108339827479</v>
      </c>
      <c r="G6031" s="11" t="n">
        <v>0.0528</v>
      </c>
      <c r="H6031" s="5" t="n">
        <v>4.07145203428909</v>
      </c>
      <c r="I6031" s="5" t="n">
        <v>73.0393819484588</v>
      </c>
    </row>
    <row r="6032" customFormat="false" ht="14.25" hidden="false" customHeight="false" outlineLevel="0" collapsed="false">
      <c r="A6032" s="0" t="s">
        <v>115</v>
      </c>
      <c r="B6032" s="0" t="s">
        <v>116</v>
      </c>
      <c r="C6032" s="0" t="s">
        <v>65</v>
      </c>
      <c r="D6032" s="0" t="s">
        <v>204</v>
      </c>
      <c r="E6032" s="0" t="n">
        <v>2039</v>
      </c>
      <c r="F6032" s="5" t="n">
        <v>241.588812387391</v>
      </c>
      <c r="G6032" s="11" t="n">
        <v>0.0528</v>
      </c>
      <c r="H6032" s="5" t="n">
        <v>12.7558892940543</v>
      </c>
      <c r="I6032" s="5" t="n">
        <v>228.832923093337</v>
      </c>
    </row>
    <row r="6033" customFormat="false" ht="14.25" hidden="false" customHeight="false" outlineLevel="0" collapsed="false">
      <c r="A6033" s="0" t="s">
        <v>115</v>
      </c>
      <c r="B6033" s="0" t="s">
        <v>116</v>
      </c>
      <c r="C6033" s="0" t="s">
        <v>65</v>
      </c>
      <c r="D6033" s="0" t="s">
        <v>204</v>
      </c>
      <c r="E6033" s="0" t="n">
        <v>2040</v>
      </c>
      <c r="F6033" s="5" t="n">
        <v>14.0056883408583</v>
      </c>
      <c r="G6033" s="11" t="n">
        <v>0.056</v>
      </c>
      <c r="H6033" s="5" t="n">
        <v>0.784318547088063</v>
      </c>
      <c r="I6033" s="5" t="n">
        <v>13.2213697937702</v>
      </c>
    </row>
    <row r="6034" customFormat="false" ht="14.25" hidden="false" customHeight="false" outlineLevel="0" collapsed="false">
      <c r="A6034" s="0" t="s">
        <v>115</v>
      </c>
      <c r="B6034" s="0" t="s">
        <v>116</v>
      </c>
      <c r="C6034" s="0" t="s">
        <v>65</v>
      </c>
      <c r="D6034" s="0" t="s">
        <v>204</v>
      </c>
      <c r="E6034" s="0" t="n">
        <v>2040</v>
      </c>
      <c r="F6034" s="5" t="n">
        <v>75.3232536741349</v>
      </c>
      <c r="G6034" s="11" t="n">
        <v>0.056</v>
      </c>
      <c r="H6034" s="5" t="n">
        <v>4.21810220575155</v>
      </c>
      <c r="I6034" s="5" t="n">
        <v>71.1051514683834</v>
      </c>
    </row>
    <row r="6035" customFormat="false" ht="14.25" hidden="false" customHeight="false" outlineLevel="0" collapsed="false">
      <c r="A6035" s="0" t="s">
        <v>115</v>
      </c>
      <c r="B6035" s="0" t="s">
        <v>116</v>
      </c>
      <c r="C6035" s="0" t="s">
        <v>65</v>
      </c>
      <c r="D6035" s="0" t="s">
        <v>204</v>
      </c>
      <c r="E6035" s="0" t="n">
        <v>2040</v>
      </c>
      <c r="F6035" s="5" t="n">
        <v>243.14635123841</v>
      </c>
      <c r="G6035" s="11" t="n">
        <v>0.056</v>
      </c>
      <c r="H6035" s="5" t="n">
        <v>13.6161956693509</v>
      </c>
      <c r="I6035" s="5" t="n">
        <v>229.530155569059</v>
      </c>
    </row>
    <row r="6036" customFormat="false" ht="14.25" hidden="false" customHeight="false" outlineLevel="0" collapsed="false">
      <c r="A6036" s="0" t="s">
        <v>115</v>
      </c>
      <c r="B6036" s="0" t="s">
        <v>116</v>
      </c>
      <c r="C6036" s="0" t="s">
        <v>65</v>
      </c>
      <c r="D6036" s="0" t="s">
        <v>205</v>
      </c>
      <c r="E6036" s="0" t="n">
        <v>2025</v>
      </c>
      <c r="F6036" s="5" t="n">
        <v>-0.271843650762245</v>
      </c>
      <c r="G6036" s="11" t="n">
        <v>0.013134</v>
      </c>
      <c r="H6036" s="5" t="n">
        <v>-0.00357039450911133</v>
      </c>
      <c r="I6036" s="5" t="n">
        <v>-0.268273256253134</v>
      </c>
    </row>
    <row r="6037" customFormat="false" ht="14.25" hidden="false" customHeight="false" outlineLevel="0" collapsed="false">
      <c r="A6037" s="0" t="s">
        <v>115</v>
      </c>
      <c r="B6037" s="0" t="s">
        <v>116</v>
      </c>
      <c r="C6037" s="0" t="s">
        <v>65</v>
      </c>
      <c r="D6037" s="0" t="s">
        <v>205</v>
      </c>
      <c r="E6037" s="0" t="n">
        <v>2026</v>
      </c>
      <c r="F6037" s="5" t="n">
        <v>-1.19863898383312</v>
      </c>
      <c r="G6037" s="11" t="n">
        <v>0.0155208</v>
      </c>
      <c r="H6037" s="5" t="n">
        <v>-0.0186038359402771</v>
      </c>
      <c r="I6037" s="5" t="n">
        <v>-1.18003514789284</v>
      </c>
    </row>
    <row r="6038" customFormat="false" ht="14.25" hidden="false" customHeight="false" outlineLevel="0" collapsed="false">
      <c r="A6038" s="0" t="s">
        <v>115</v>
      </c>
      <c r="B6038" s="0" t="s">
        <v>116</v>
      </c>
      <c r="C6038" s="0" t="s">
        <v>65</v>
      </c>
      <c r="D6038" s="0" t="s">
        <v>205</v>
      </c>
      <c r="E6038" s="0" t="n">
        <v>2027</v>
      </c>
      <c r="F6038" s="5" t="n">
        <v>-1.52744719008498</v>
      </c>
      <c r="G6038" s="11" t="n">
        <v>0.0179076</v>
      </c>
      <c r="H6038" s="5" t="n">
        <v>-0.0273529133011657</v>
      </c>
      <c r="I6038" s="5" t="n">
        <v>-1.50009427678381</v>
      </c>
    </row>
    <row r="6039" customFormat="false" ht="14.25" hidden="false" customHeight="false" outlineLevel="0" collapsed="false">
      <c r="A6039" s="0" t="s">
        <v>115</v>
      </c>
      <c r="B6039" s="0" t="s">
        <v>116</v>
      </c>
      <c r="C6039" s="0" t="s">
        <v>65</v>
      </c>
      <c r="D6039" s="0" t="s">
        <v>205</v>
      </c>
      <c r="E6039" s="0" t="n">
        <v>2028</v>
      </c>
      <c r="F6039" s="5" t="n">
        <v>-1.91660986932849</v>
      </c>
      <c r="G6039" s="11" t="n">
        <v>0.0202944</v>
      </c>
      <c r="H6039" s="5" t="n">
        <v>-0.0388964473321001</v>
      </c>
      <c r="I6039" s="5" t="n">
        <v>-1.87771342199639</v>
      </c>
    </row>
    <row r="6040" customFormat="false" ht="14.25" hidden="false" customHeight="false" outlineLevel="0" collapsed="false">
      <c r="A6040" s="0" t="s">
        <v>115</v>
      </c>
      <c r="B6040" s="0" t="s">
        <v>116</v>
      </c>
      <c r="C6040" s="0" t="s">
        <v>65</v>
      </c>
      <c r="D6040" s="0" t="s">
        <v>205</v>
      </c>
      <c r="E6040" s="0" t="n">
        <v>2029</v>
      </c>
      <c r="F6040" s="5" t="n">
        <v>-2.11323538423951</v>
      </c>
      <c r="G6040" s="11" t="n">
        <v>0.0226812</v>
      </c>
      <c r="H6040" s="5" t="n">
        <v>-0.0479307143970132</v>
      </c>
      <c r="I6040" s="5" t="n">
        <v>-2.0653046698425</v>
      </c>
    </row>
    <row r="6041" customFormat="false" ht="14.25" hidden="false" customHeight="false" outlineLevel="0" collapsed="false">
      <c r="A6041" s="0" t="s">
        <v>115</v>
      </c>
      <c r="B6041" s="0" t="s">
        <v>116</v>
      </c>
      <c r="C6041" s="0" t="s">
        <v>65</v>
      </c>
      <c r="D6041" s="0" t="s">
        <v>205</v>
      </c>
      <c r="E6041" s="0" t="n">
        <v>2030</v>
      </c>
      <c r="F6041" s="5" t="n">
        <v>-2.65901362792411</v>
      </c>
      <c r="G6041" s="11" t="n">
        <v>0.025068</v>
      </c>
      <c r="H6041" s="5" t="n">
        <v>-0.0666561536248017</v>
      </c>
      <c r="I6041" s="5" t="n">
        <v>-2.59235747429931</v>
      </c>
    </row>
    <row r="6042" customFormat="false" ht="14.25" hidden="false" customHeight="false" outlineLevel="0" collapsed="false">
      <c r="A6042" s="0" t="s">
        <v>115</v>
      </c>
      <c r="B6042" s="0" t="s">
        <v>116</v>
      </c>
      <c r="C6042" s="0" t="s">
        <v>65</v>
      </c>
      <c r="D6042" s="0" t="s">
        <v>205</v>
      </c>
      <c r="E6042" s="0" t="n">
        <v>2031</v>
      </c>
      <c r="F6042" s="5" t="n">
        <v>-2.87698311552047</v>
      </c>
      <c r="G6042" s="11" t="n">
        <v>0.0273196</v>
      </c>
      <c r="H6042" s="5" t="n">
        <v>-0.0785980279227731</v>
      </c>
      <c r="I6042" s="5" t="n">
        <v>-2.7983850875977</v>
      </c>
    </row>
    <row r="6043" customFormat="false" ht="14.25" hidden="false" customHeight="false" outlineLevel="0" collapsed="false">
      <c r="A6043" s="0" t="s">
        <v>115</v>
      </c>
      <c r="B6043" s="0" t="s">
        <v>116</v>
      </c>
      <c r="C6043" s="0" t="s">
        <v>65</v>
      </c>
      <c r="D6043" s="0" t="s">
        <v>205</v>
      </c>
      <c r="E6043" s="0" t="n">
        <v>2032</v>
      </c>
      <c r="F6043" s="5" t="n">
        <v>-2.83899282947473</v>
      </c>
      <c r="G6043" s="11" t="n">
        <v>0.0295712</v>
      </c>
      <c r="H6043" s="5" t="n">
        <v>-0.0839524247589633</v>
      </c>
      <c r="I6043" s="5" t="n">
        <v>-2.75504040471577</v>
      </c>
    </row>
    <row r="6044" customFormat="false" ht="14.25" hidden="false" customHeight="false" outlineLevel="0" collapsed="false">
      <c r="A6044" s="0" t="s">
        <v>115</v>
      </c>
      <c r="B6044" s="0" t="s">
        <v>116</v>
      </c>
      <c r="C6044" s="0" t="s">
        <v>65</v>
      </c>
      <c r="D6044" s="0" t="s">
        <v>205</v>
      </c>
      <c r="E6044" s="0" t="n">
        <v>2033</v>
      </c>
      <c r="F6044" s="5" t="n">
        <v>-2.76060281040366</v>
      </c>
      <c r="G6044" s="11" t="n">
        <v>0.0318228</v>
      </c>
      <c r="H6044" s="5" t="n">
        <v>-0.0878501111149135</v>
      </c>
      <c r="I6044" s="5" t="n">
        <v>-2.67275269928874</v>
      </c>
    </row>
    <row r="6045" customFormat="false" ht="14.25" hidden="false" customHeight="false" outlineLevel="0" collapsed="false">
      <c r="A6045" s="0" t="s">
        <v>115</v>
      </c>
      <c r="B6045" s="0" t="s">
        <v>116</v>
      </c>
      <c r="C6045" s="0" t="s">
        <v>65</v>
      </c>
      <c r="D6045" s="0" t="s">
        <v>205</v>
      </c>
      <c r="E6045" s="0" t="n">
        <v>2034</v>
      </c>
      <c r="F6045" s="5" t="n">
        <v>-3.40561947326911</v>
      </c>
      <c r="G6045" s="11" t="n">
        <v>0.0340744</v>
      </c>
      <c r="H6045" s="5" t="n">
        <v>-0.116044440179961</v>
      </c>
      <c r="I6045" s="5" t="n">
        <v>-3.28957503308915</v>
      </c>
    </row>
    <row r="6046" customFormat="false" ht="14.25" hidden="false" customHeight="false" outlineLevel="0" collapsed="false">
      <c r="A6046" s="0" t="s">
        <v>115</v>
      </c>
      <c r="B6046" s="0" t="s">
        <v>116</v>
      </c>
      <c r="C6046" s="0" t="s">
        <v>65</v>
      </c>
      <c r="D6046" s="0" t="s">
        <v>205</v>
      </c>
      <c r="E6046" s="0" t="n">
        <v>2035</v>
      </c>
      <c r="F6046" s="5" t="n">
        <v>-4.02224453927353</v>
      </c>
      <c r="G6046" s="11" t="n">
        <v>0.036326</v>
      </c>
      <c r="H6046" s="5" t="n">
        <v>-0.14611205513365</v>
      </c>
      <c r="I6046" s="5" t="n">
        <v>-3.87613248413988</v>
      </c>
    </row>
    <row r="6047" customFormat="false" ht="14.25" hidden="false" customHeight="false" outlineLevel="0" collapsed="false">
      <c r="A6047" s="0" t="s">
        <v>115</v>
      </c>
      <c r="B6047" s="0" t="s">
        <v>116</v>
      </c>
      <c r="C6047" s="0" t="s">
        <v>65</v>
      </c>
      <c r="D6047" s="0" t="s">
        <v>205</v>
      </c>
      <c r="E6047" s="0" t="n">
        <v>2036</v>
      </c>
      <c r="F6047" s="5" t="n">
        <v>-4.38123178841627</v>
      </c>
      <c r="G6047" s="11" t="n">
        <v>0.0382602</v>
      </c>
      <c r="H6047" s="5" t="n">
        <v>-0.167626804471164</v>
      </c>
      <c r="I6047" s="5" t="n">
        <v>-4.21360498394511</v>
      </c>
    </row>
    <row r="6048" customFormat="false" ht="14.25" hidden="false" customHeight="false" outlineLevel="0" collapsed="false">
      <c r="A6048" s="0" t="s">
        <v>115</v>
      </c>
      <c r="B6048" s="0" t="s">
        <v>116</v>
      </c>
      <c r="C6048" s="0" t="s">
        <v>65</v>
      </c>
      <c r="D6048" s="0" t="s">
        <v>205</v>
      </c>
      <c r="E6048" s="0" t="n">
        <v>2037</v>
      </c>
      <c r="F6048" s="5" t="n">
        <v>-4.95675614280077</v>
      </c>
      <c r="G6048" s="11" t="n">
        <v>0.0401944</v>
      </c>
      <c r="H6048" s="5" t="n">
        <v>-0.199233839106191</v>
      </c>
      <c r="I6048" s="5" t="n">
        <v>-4.75752230369458</v>
      </c>
    </row>
    <row r="6049" customFormat="false" ht="14.25" hidden="false" customHeight="false" outlineLevel="0" collapsed="false">
      <c r="A6049" s="0" t="s">
        <v>115</v>
      </c>
      <c r="B6049" s="0" t="s">
        <v>116</v>
      </c>
      <c r="C6049" s="0" t="s">
        <v>65</v>
      </c>
      <c r="D6049" s="0" t="s">
        <v>205</v>
      </c>
      <c r="E6049" s="0" t="n">
        <v>2038</v>
      </c>
      <c r="F6049" s="5" t="n">
        <v>-5.5790761321223</v>
      </c>
      <c r="G6049" s="11" t="n">
        <v>0.0421286</v>
      </c>
      <c r="H6049" s="5" t="n">
        <v>-0.235038666739727</v>
      </c>
      <c r="I6049" s="5" t="n">
        <v>-5.34403746538257</v>
      </c>
    </row>
    <row r="6050" customFormat="false" ht="14.25" hidden="false" customHeight="false" outlineLevel="0" collapsed="false">
      <c r="A6050" s="0" t="s">
        <v>115</v>
      </c>
      <c r="B6050" s="0" t="s">
        <v>116</v>
      </c>
      <c r="C6050" s="0" t="s">
        <v>65</v>
      </c>
      <c r="D6050" s="0" t="s">
        <v>205</v>
      </c>
      <c r="E6050" s="0" t="n">
        <v>2039</v>
      </c>
      <c r="F6050" s="5" t="n">
        <v>-6.18149931693311</v>
      </c>
      <c r="G6050" s="11" t="n">
        <v>0.0440628</v>
      </c>
      <c r="H6050" s="5" t="n">
        <v>-0.27237416810216</v>
      </c>
      <c r="I6050" s="5" t="n">
        <v>-5.90912514883095</v>
      </c>
    </row>
    <row r="6051" customFormat="false" ht="14.25" hidden="false" customHeight="false" outlineLevel="0" collapsed="false">
      <c r="A6051" s="0" t="s">
        <v>115</v>
      </c>
      <c r="B6051" s="0" t="s">
        <v>116</v>
      </c>
      <c r="C6051" s="0" t="s">
        <v>65</v>
      </c>
      <c r="D6051" s="0" t="s">
        <v>205</v>
      </c>
      <c r="E6051" s="0" t="n">
        <v>2040</v>
      </c>
      <c r="F6051" s="5" t="n">
        <v>-6.47155265399241</v>
      </c>
      <c r="G6051" s="11" t="n">
        <v>0.045997</v>
      </c>
      <c r="H6051" s="5" t="n">
        <v>-0.297672007425689</v>
      </c>
      <c r="I6051" s="5" t="n">
        <v>-6.17388064656672</v>
      </c>
    </row>
    <row r="6052" customFormat="false" ht="14.25" hidden="false" customHeight="false" outlineLevel="0" collapsed="false">
      <c r="A6052" s="0" t="s">
        <v>115</v>
      </c>
      <c r="B6052" s="0" t="s">
        <v>116</v>
      </c>
      <c r="C6052" s="0" t="s">
        <v>65</v>
      </c>
      <c r="D6052" s="0" t="s">
        <v>206</v>
      </c>
      <c r="E6052" s="0" t="n">
        <v>2024</v>
      </c>
      <c r="F6052" s="5" t="n">
        <v>0</v>
      </c>
      <c r="G6052" s="11" t="n">
        <v>0.027869</v>
      </c>
      <c r="H6052" s="5" t="n">
        <v>0</v>
      </c>
      <c r="I6052" s="5" t="n">
        <v>0</v>
      </c>
    </row>
    <row r="6053" customFormat="false" ht="14.25" hidden="false" customHeight="false" outlineLevel="0" collapsed="false">
      <c r="A6053" s="0" t="s">
        <v>115</v>
      </c>
      <c r="B6053" s="0" t="s">
        <v>116</v>
      </c>
      <c r="C6053" s="0" t="s">
        <v>65</v>
      </c>
      <c r="D6053" s="0" t="s">
        <v>206</v>
      </c>
      <c r="E6053" s="0" t="n">
        <v>2025</v>
      </c>
      <c r="F6053" s="5" t="n">
        <v>23.1816573521508</v>
      </c>
      <c r="G6053" s="11" t="n">
        <v>0.027869</v>
      </c>
      <c r="H6053" s="5" t="n">
        <v>0.64604960874709</v>
      </c>
      <c r="I6053" s="5" t="n">
        <v>22.5356077434037</v>
      </c>
    </row>
    <row r="6054" customFormat="false" ht="14.25" hidden="false" customHeight="false" outlineLevel="0" collapsed="false">
      <c r="A6054" s="0" t="s">
        <v>115</v>
      </c>
      <c r="B6054" s="0" t="s">
        <v>116</v>
      </c>
      <c r="C6054" s="0" t="s">
        <v>65</v>
      </c>
      <c r="D6054" s="0" t="s">
        <v>206</v>
      </c>
      <c r="E6054" s="0" t="n">
        <v>2026</v>
      </c>
      <c r="F6054" s="5" t="n">
        <v>22.8053563921508</v>
      </c>
      <c r="G6054" s="11" t="n">
        <v>0.0325004</v>
      </c>
      <c r="H6054" s="5" t="n">
        <v>0.741183204887458</v>
      </c>
      <c r="I6054" s="5" t="n">
        <v>22.0641731872633</v>
      </c>
    </row>
    <row r="6055" customFormat="false" ht="14.25" hidden="false" customHeight="false" outlineLevel="0" collapsed="false">
      <c r="A6055" s="0" t="s">
        <v>115</v>
      </c>
      <c r="B6055" s="0" t="s">
        <v>116</v>
      </c>
      <c r="C6055" s="0" t="s">
        <v>65</v>
      </c>
      <c r="D6055" s="0" t="s">
        <v>206</v>
      </c>
      <c r="E6055" s="0" t="n">
        <v>2027</v>
      </c>
      <c r="F6055" s="5" t="n">
        <v>23.2451844431508</v>
      </c>
      <c r="G6055" s="11" t="n">
        <v>0.0371318</v>
      </c>
      <c r="H6055" s="5" t="n">
        <v>0.863135539706187</v>
      </c>
      <c r="I6055" s="5" t="n">
        <v>22.3820489034446</v>
      </c>
    </row>
    <row r="6056" customFormat="false" ht="14.25" hidden="false" customHeight="false" outlineLevel="0" collapsed="false">
      <c r="A6056" s="0" t="s">
        <v>115</v>
      </c>
      <c r="B6056" s="0" t="s">
        <v>116</v>
      </c>
      <c r="C6056" s="0" t="s">
        <v>65</v>
      </c>
      <c r="D6056" s="0" t="s">
        <v>206</v>
      </c>
      <c r="E6056" s="0" t="n">
        <v>2028</v>
      </c>
      <c r="F6056" s="5" t="n">
        <v>23.5170292081508</v>
      </c>
      <c r="G6056" s="11" t="n">
        <v>0.0417632</v>
      </c>
      <c r="H6056" s="5" t="n">
        <v>0.982146394225844</v>
      </c>
      <c r="I6056" s="5" t="n">
        <v>22.534882813925</v>
      </c>
    </row>
    <row r="6057" customFormat="false" ht="14.25" hidden="false" customHeight="false" outlineLevel="0" collapsed="false">
      <c r="A6057" s="0" t="s">
        <v>115</v>
      </c>
      <c r="B6057" s="0" t="s">
        <v>116</v>
      </c>
      <c r="C6057" s="0" t="s">
        <v>65</v>
      </c>
      <c r="D6057" s="0" t="s">
        <v>206</v>
      </c>
      <c r="E6057" s="0" t="n">
        <v>2029</v>
      </c>
      <c r="F6057" s="5" t="n">
        <v>23.8869692521508</v>
      </c>
      <c r="G6057" s="11" t="n">
        <v>0.0463946</v>
      </c>
      <c r="H6057" s="5" t="n">
        <v>1.10822638366584</v>
      </c>
      <c r="I6057" s="5" t="n">
        <v>22.778742868485</v>
      </c>
    </row>
    <row r="6058" customFormat="false" ht="14.25" hidden="false" customHeight="false" outlineLevel="0" collapsed="false">
      <c r="A6058" s="0" t="s">
        <v>115</v>
      </c>
      <c r="B6058" s="0" t="s">
        <v>116</v>
      </c>
      <c r="C6058" s="0" t="s">
        <v>65</v>
      </c>
      <c r="D6058" s="0" t="s">
        <v>206</v>
      </c>
      <c r="E6058" s="0" t="n">
        <v>2030</v>
      </c>
      <c r="F6058" s="5" t="n">
        <v>24.4134410321508</v>
      </c>
      <c r="G6058" s="11" t="n">
        <v>0.051026</v>
      </c>
      <c r="H6058" s="5" t="n">
        <v>1.24572024210653</v>
      </c>
      <c r="I6058" s="5" t="n">
        <v>23.1677207900443</v>
      </c>
    </row>
    <row r="6059" customFormat="false" ht="14.25" hidden="false" customHeight="false" outlineLevel="0" collapsed="false">
      <c r="A6059" s="0" t="s">
        <v>115</v>
      </c>
      <c r="B6059" s="0" t="s">
        <v>116</v>
      </c>
      <c r="C6059" s="0" t="s">
        <v>65</v>
      </c>
      <c r="D6059" s="0" t="s">
        <v>206</v>
      </c>
      <c r="E6059" s="0" t="n">
        <v>2031</v>
      </c>
      <c r="F6059" s="5" t="n">
        <v>25.5470065361508</v>
      </c>
      <c r="G6059" s="11" t="n">
        <v>0.053556</v>
      </c>
      <c r="H6059" s="5" t="n">
        <v>1.36819548205009</v>
      </c>
      <c r="I6059" s="5" t="n">
        <v>24.1788110541007</v>
      </c>
    </row>
    <row r="6060" customFormat="false" ht="14.25" hidden="false" customHeight="false" outlineLevel="0" collapsed="false">
      <c r="A6060" s="0" t="s">
        <v>115</v>
      </c>
      <c r="B6060" s="0" t="s">
        <v>116</v>
      </c>
      <c r="C6060" s="0" t="s">
        <v>65</v>
      </c>
      <c r="D6060" s="0" t="s">
        <v>206</v>
      </c>
      <c r="E6060" s="0" t="n">
        <v>2032</v>
      </c>
      <c r="F6060" s="5" t="n">
        <v>26.5029651041508</v>
      </c>
      <c r="G6060" s="11" t="n">
        <v>0.056086</v>
      </c>
      <c r="H6060" s="5" t="n">
        <v>1.4864453008314</v>
      </c>
      <c r="I6060" s="5" t="n">
        <v>25.0165198033194</v>
      </c>
    </row>
    <row r="6061" customFormat="false" ht="14.25" hidden="false" customHeight="false" outlineLevel="0" collapsed="false">
      <c r="A6061" s="0" t="s">
        <v>115</v>
      </c>
      <c r="B6061" s="0" t="s">
        <v>116</v>
      </c>
      <c r="C6061" s="0" t="s">
        <v>65</v>
      </c>
      <c r="D6061" s="0" t="s">
        <v>206</v>
      </c>
      <c r="E6061" s="0" t="n">
        <v>2033</v>
      </c>
      <c r="F6061" s="5" t="n">
        <v>27.2609760401508</v>
      </c>
      <c r="G6061" s="11" t="n">
        <v>0.058616</v>
      </c>
      <c r="H6061" s="5" t="n">
        <v>1.59792937156948</v>
      </c>
      <c r="I6061" s="5" t="n">
        <v>25.6630466685813</v>
      </c>
    </row>
    <row r="6062" customFormat="false" ht="14.25" hidden="false" customHeight="false" outlineLevel="0" collapsed="false">
      <c r="A6062" s="0" t="s">
        <v>115</v>
      </c>
      <c r="B6062" s="0" t="s">
        <v>116</v>
      </c>
      <c r="C6062" s="0" t="s">
        <v>65</v>
      </c>
      <c r="D6062" s="0" t="s">
        <v>206</v>
      </c>
      <c r="E6062" s="0" t="n">
        <v>2034</v>
      </c>
      <c r="F6062" s="5" t="n">
        <v>27.9370542241508</v>
      </c>
      <c r="G6062" s="11" t="n">
        <v>0.061146</v>
      </c>
      <c r="H6062" s="5" t="n">
        <v>1.70823911758993</v>
      </c>
      <c r="I6062" s="5" t="n">
        <v>26.2288151065609</v>
      </c>
    </row>
    <row r="6063" customFormat="false" ht="14.25" hidden="false" customHeight="false" outlineLevel="0" collapsed="false">
      <c r="A6063" s="0" t="s">
        <v>115</v>
      </c>
      <c r="B6063" s="0" t="s">
        <v>116</v>
      </c>
      <c r="C6063" s="0" t="s">
        <v>65</v>
      </c>
      <c r="D6063" s="0" t="s">
        <v>206</v>
      </c>
      <c r="E6063" s="0" t="n">
        <v>2035</v>
      </c>
      <c r="F6063" s="5" t="n">
        <v>28.8258249421508</v>
      </c>
      <c r="G6063" s="11" t="n">
        <v>0.063676</v>
      </c>
      <c r="H6063" s="5" t="n">
        <v>1.83551322901639</v>
      </c>
      <c r="I6063" s="5" t="n">
        <v>26.9903117131344</v>
      </c>
    </row>
    <row r="6064" customFormat="false" ht="14.25" hidden="false" customHeight="false" outlineLevel="0" collapsed="false">
      <c r="A6064" s="0" t="s">
        <v>115</v>
      </c>
      <c r="B6064" s="0" t="s">
        <v>116</v>
      </c>
      <c r="C6064" s="0" t="s">
        <v>65</v>
      </c>
      <c r="D6064" s="0" t="s">
        <v>206</v>
      </c>
      <c r="E6064" s="0" t="n">
        <v>2036</v>
      </c>
      <c r="F6064" s="5" t="n">
        <v>29.4370601821508</v>
      </c>
      <c r="G6064" s="11" t="n">
        <v>0.0646018</v>
      </c>
      <c r="H6064" s="5" t="n">
        <v>1.90168707447527</v>
      </c>
      <c r="I6064" s="5" t="n">
        <v>27.5353731076755</v>
      </c>
    </row>
    <row r="6065" customFormat="false" ht="14.25" hidden="false" customHeight="false" outlineLevel="0" collapsed="false">
      <c r="A6065" s="0" t="s">
        <v>115</v>
      </c>
      <c r="B6065" s="0" t="s">
        <v>116</v>
      </c>
      <c r="C6065" s="0" t="s">
        <v>65</v>
      </c>
      <c r="D6065" s="0" t="s">
        <v>206</v>
      </c>
      <c r="E6065" s="0" t="n">
        <v>2037</v>
      </c>
      <c r="F6065" s="5" t="n">
        <v>30.0002697961508</v>
      </c>
      <c r="G6065" s="11" t="n">
        <v>0.0655276</v>
      </c>
      <c r="H6065" s="5" t="n">
        <v>1.96584567909425</v>
      </c>
      <c r="I6065" s="5" t="n">
        <v>28.0344241170565</v>
      </c>
    </row>
    <row r="6066" customFormat="false" ht="14.25" hidden="false" customHeight="false" outlineLevel="0" collapsed="false">
      <c r="A6066" s="0" t="s">
        <v>115</v>
      </c>
      <c r="B6066" s="0" t="s">
        <v>116</v>
      </c>
      <c r="C6066" s="0" t="s">
        <v>65</v>
      </c>
      <c r="D6066" s="0" t="s">
        <v>206</v>
      </c>
      <c r="E6066" s="0" t="n">
        <v>2038</v>
      </c>
      <c r="F6066" s="5" t="n">
        <v>30.5154537841508</v>
      </c>
      <c r="G6066" s="11" t="n">
        <v>0.0664534</v>
      </c>
      <c r="H6066" s="5" t="n">
        <v>2.02785565649969</v>
      </c>
      <c r="I6066" s="5" t="n">
        <v>28.4875981276511</v>
      </c>
    </row>
    <row r="6067" customFormat="false" ht="14.25" hidden="false" customHeight="false" outlineLevel="0" collapsed="false">
      <c r="A6067" s="0" t="s">
        <v>115</v>
      </c>
      <c r="B6067" s="0" t="s">
        <v>116</v>
      </c>
      <c r="C6067" s="0" t="s">
        <v>65</v>
      </c>
      <c r="D6067" s="0" t="s">
        <v>206</v>
      </c>
      <c r="E6067" s="0" t="n">
        <v>2039</v>
      </c>
      <c r="F6067" s="5" t="n">
        <v>31.0852123471508</v>
      </c>
      <c r="G6067" s="11" t="n">
        <v>0.0673792</v>
      </c>
      <c r="H6067" s="5" t="n">
        <v>2.09449673978114</v>
      </c>
      <c r="I6067" s="5" t="n">
        <v>28.9907156073697</v>
      </c>
    </row>
    <row r="6068" customFormat="false" ht="14.25" hidden="false" customHeight="false" outlineLevel="0" collapsed="false">
      <c r="A6068" s="0" t="s">
        <v>115</v>
      </c>
      <c r="B6068" s="0" t="s">
        <v>116</v>
      </c>
      <c r="C6068" s="0" t="s">
        <v>65</v>
      </c>
      <c r="D6068" s="0" t="s">
        <v>206</v>
      </c>
      <c r="E6068" s="0" t="n">
        <v>2040</v>
      </c>
      <c r="F6068" s="5" t="n">
        <v>31.9693204621508</v>
      </c>
      <c r="G6068" s="11" t="n">
        <v>0.068305</v>
      </c>
      <c r="H6068" s="5" t="n">
        <v>2.18366443416721</v>
      </c>
      <c r="I6068" s="5" t="n">
        <v>29.7856560279836</v>
      </c>
    </row>
    <row r="6069" customFormat="false" ht="14.25" hidden="false" customHeight="false" outlineLevel="0" collapsed="false">
      <c r="A6069" s="0" t="s">
        <v>115</v>
      </c>
      <c r="B6069" s="0" t="s">
        <v>116</v>
      </c>
      <c r="C6069" s="0" t="s">
        <v>65</v>
      </c>
      <c r="D6069" s="0" t="s">
        <v>207</v>
      </c>
      <c r="E6069" s="0" t="n">
        <v>2024</v>
      </c>
      <c r="F6069" s="5" t="n">
        <v>0</v>
      </c>
      <c r="G6069" s="11" t="n">
        <v>0.013134</v>
      </c>
      <c r="H6069" s="5" t="n">
        <v>0</v>
      </c>
      <c r="I6069" s="5" t="n">
        <v>0</v>
      </c>
    </row>
    <row r="6070" customFormat="false" ht="14.25" hidden="false" customHeight="false" outlineLevel="0" collapsed="false">
      <c r="A6070" s="0" t="s">
        <v>115</v>
      </c>
      <c r="B6070" s="0" t="s">
        <v>116</v>
      </c>
      <c r="C6070" s="0" t="s">
        <v>65</v>
      </c>
      <c r="D6070" s="0" t="s">
        <v>207</v>
      </c>
      <c r="E6070" s="0" t="n">
        <v>2025</v>
      </c>
      <c r="F6070" s="5" t="n">
        <v>115.399304341807</v>
      </c>
      <c r="G6070" s="11" t="n">
        <v>0.013134</v>
      </c>
      <c r="H6070" s="5" t="n">
        <v>1.51565446322529</v>
      </c>
      <c r="I6070" s="5" t="n">
        <v>113.883649878581</v>
      </c>
    </row>
    <row r="6071" customFormat="false" ht="14.25" hidden="false" customHeight="false" outlineLevel="0" collapsed="false">
      <c r="A6071" s="0" t="s">
        <v>115</v>
      </c>
      <c r="B6071" s="0" t="s">
        <v>116</v>
      </c>
      <c r="C6071" s="0" t="s">
        <v>65</v>
      </c>
      <c r="D6071" s="0" t="s">
        <v>207</v>
      </c>
      <c r="E6071" s="0" t="n">
        <v>2026</v>
      </c>
      <c r="F6071" s="5" t="n">
        <v>111.676928282989</v>
      </c>
      <c r="G6071" s="11" t="n">
        <v>0.0155208</v>
      </c>
      <c r="H6071" s="5" t="n">
        <v>1.73331526849461</v>
      </c>
      <c r="I6071" s="5" t="n">
        <v>109.943613014494</v>
      </c>
    </row>
    <row r="6072" customFormat="false" ht="14.25" hidden="false" customHeight="false" outlineLevel="0" collapsed="false">
      <c r="A6072" s="0" t="s">
        <v>115</v>
      </c>
      <c r="B6072" s="0" t="s">
        <v>116</v>
      </c>
      <c r="C6072" s="0" t="s">
        <v>65</v>
      </c>
      <c r="D6072" s="0" t="s">
        <v>207</v>
      </c>
      <c r="E6072" s="0" t="n">
        <v>2027</v>
      </c>
      <c r="F6072" s="5" t="n">
        <v>111.349975504814</v>
      </c>
      <c r="G6072" s="11" t="n">
        <v>0.0179076</v>
      </c>
      <c r="H6072" s="5" t="n">
        <v>1.99401082135001</v>
      </c>
      <c r="I6072" s="5" t="n">
        <v>109.355964683464</v>
      </c>
    </row>
    <row r="6073" customFormat="false" ht="14.25" hidden="false" customHeight="false" outlineLevel="0" collapsed="false">
      <c r="A6073" s="0" t="s">
        <v>115</v>
      </c>
      <c r="B6073" s="0" t="s">
        <v>116</v>
      </c>
      <c r="C6073" s="0" t="s">
        <v>65</v>
      </c>
      <c r="D6073" s="0" t="s">
        <v>207</v>
      </c>
      <c r="E6073" s="0" t="n">
        <v>2028</v>
      </c>
      <c r="F6073" s="5" t="n">
        <v>110.084975451307</v>
      </c>
      <c r="G6073" s="11" t="n">
        <v>0.0202944</v>
      </c>
      <c r="H6073" s="5" t="n">
        <v>2.234108525799</v>
      </c>
      <c r="I6073" s="5" t="n">
        <v>107.850866925508</v>
      </c>
    </row>
    <row r="6074" customFormat="false" ht="14.25" hidden="false" customHeight="false" outlineLevel="0" collapsed="false">
      <c r="A6074" s="0" t="s">
        <v>115</v>
      </c>
      <c r="B6074" s="0" t="s">
        <v>116</v>
      </c>
      <c r="C6074" s="0" t="s">
        <v>65</v>
      </c>
      <c r="D6074" s="0" t="s">
        <v>207</v>
      </c>
      <c r="E6074" s="0" t="n">
        <v>2029</v>
      </c>
      <c r="F6074" s="5" t="n">
        <v>110.320093715346</v>
      </c>
      <c r="G6074" s="11" t="n">
        <v>0.0226812</v>
      </c>
      <c r="H6074" s="5" t="n">
        <v>2.50219210957651</v>
      </c>
      <c r="I6074" s="5" t="n">
        <v>107.81790160577</v>
      </c>
    </row>
    <row r="6075" customFormat="false" ht="14.25" hidden="false" customHeight="false" outlineLevel="0" collapsed="false">
      <c r="A6075" s="0" t="s">
        <v>115</v>
      </c>
      <c r="B6075" s="0" t="s">
        <v>116</v>
      </c>
      <c r="C6075" s="0" t="s">
        <v>65</v>
      </c>
      <c r="D6075" s="0" t="s">
        <v>207</v>
      </c>
      <c r="E6075" s="0" t="n">
        <v>2030</v>
      </c>
      <c r="F6075" s="5" t="n">
        <v>111.338566353497</v>
      </c>
      <c r="G6075" s="11" t="n">
        <v>0.025068</v>
      </c>
      <c r="H6075" s="5" t="n">
        <v>2.79103518134947</v>
      </c>
      <c r="I6075" s="5" t="n">
        <v>108.547531172148</v>
      </c>
    </row>
    <row r="6076" customFormat="false" ht="14.25" hidden="false" customHeight="false" outlineLevel="0" collapsed="false">
      <c r="A6076" s="0" t="s">
        <v>115</v>
      </c>
      <c r="B6076" s="0" t="s">
        <v>116</v>
      </c>
      <c r="C6076" s="0" t="s">
        <v>65</v>
      </c>
      <c r="D6076" s="0" t="s">
        <v>207</v>
      </c>
      <c r="E6076" s="0" t="n">
        <v>2031</v>
      </c>
      <c r="F6076" s="5" t="n">
        <v>114.475429335914</v>
      </c>
      <c r="G6076" s="11" t="n">
        <v>0.0273196</v>
      </c>
      <c r="H6076" s="5" t="n">
        <v>3.12742293928544</v>
      </c>
      <c r="I6076" s="5" t="n">
        <v>111.348006396629</v>
      </c>
    </row>
    <row r="6077" customFormat="false" ht="14.25" hidden="false" customHeight="false" outlineLevel="0" collapsed="false">
      <c r="A6077" s="0" t="s">
        <v>115</v>
      </c>
      <c r="B6077" s="0" t="s">
        <v>116</v>
      </c>
      <c r="C6077" s="0" t="s">
        <v>65</v>
      </c>
      <c r="D6077" s="0" t="s">
        <v>207</v>
      </c>
      <c r="E6077" s="0" t="n">
        <v>2032</v>
      </c>
      <c r="F6077" s="5" t="n">
        <v>117.260178159893</v>
      </c>
      <c r="G6077" s="11" t="n">
        <v>0.0295712</v>
      </c>
      <c r="H6077" s="5" t="n">
        <v>3.46752418040182</v>
      </c>
      <c r="I6077" s="5" t="n">
        <v>113.792653979491</v>
      </c>
    </row>
    <row r="6078" customFormat="false" ht="14.25" hidden="false" customHeight="false" outlineLevel="0" collapsed="false">
      <c r="A6078" s="0" t="s">
        <v>115</v>
      </c>
      <c r="B6078" s="0" t="s">
        <v>116</v>
      </c>
      <c r="C6078" s="0" t="s">
        <v>65</v>
      </c>
      <c r="D6078" s="0" t="s">
        <v>207</v>
      </c>
      <c r="E6078" s="0" t="n">
        <v>2033</v>
      </c>
      <c r="F6078" s="5" t="n">
        <v>118.661025658156</v>
      </c>
      <c r="G6078" s="11" t="n">
        <v>0.0318228</v>
      </c>
      <c r="H6078" s="5" t="n">
        <v>3.77612608731437</v>
      </c>
      <c r="I6078" s="5" t="n">
        <v>114.884899570842</v>
      </c>
    </row>
    <row r="6079" customFormat="false" ht="14.25" hidden="false" customHeight="false" outlineLevel="0" collapsed="false">
      <c r="A6079" s="0" t="s">
        <v>115</v>
      </c>
      <c r="B6079" s="0" t="s">
        <v>116</v>
      </c>
      <c r="C6079" s="0" t="s">
        <v>65</v>
      </c>
      <c r="D6079" s="0" t="s">
        <v>207</v>
      </c>
      <c r="E6079" s="0" t="n">
        <v>2034</v>
      </c>
      <c r="F6079" s="5" t="n">
        <v>119.785601259157</v>
      </c>
      <c r="G6079" s="11" t="n">
        <v>0.0340744</v>
      </c>
      <c r="H6079" s="5" t="n">
        <v>4.08162249154501</v>
      </c>
      <c r="I6079" s="5" t="n">
        <v>115.703978767612</v>
      </c>
    </row>
    <row r="6080" customFormat="false" ht="14.25" hidden="false" customHeight="false" outlineLevel="0" collapsed="false">
      <c r="A6080" s="0" t="s">
        <v>115</v>
      </c>
      <c r="B6080" s="0" t="s">
        <v>116</v>
      </c>
      <c r="C6080" s="0" t="s">
        <v>65</v>
      </c>
      <c r="D6080" s="0" t="s">
        <v>207</v>
      </c>
      <c r="E6080" s="0" t="n">
        <v>2035</v>
      </c>
      <c r="F6080" s="5" t="n">
        <v>120.911277993022</v>
      </c>
      <c r="G6080" s="11" t="n">
        <v>0.036326</v>
      </c>
      <c r="H6080" s="5" t="n">
        <v>4.3922230843745</v>
      </c>
      <c r="I6080" s="5" t="n">
        <v>116.519054908647</v>
      </c>
    </row>
    <row r="6081" customFormat="false" ht="14.25" hidden="false" customHeight="false" outlineLevel="0" collapsed="false">
      <c r="A6081" s="0" t="s">
        <v>115</v>
      </c>
      <c r="B6081" s="0" t="s">
        <v>116</v>
      </c>
      <c r="C6081" s="0" t="s">
        <v>65</v>
      </c>
      <c r="D6081" s="0" t="s">
        <v>207</v>
      </c>
      <c r="E6081" s="0" t="n">
        <v>2036</v>
      </c>
      <c r="F6081" s="5" t="n">
        <v>121.536396264049</v>
      </c>
      <c r="G6081" s="11" t="n">
        <v>0.0382602</v>
      </c>
      <c r="H6081" s="5" t="n">
        <v>4.65000682834175</v>
      </c>
      <c r="I6081" s="5" t="n">
        <v>116.886389435707</v>
      </c>
    </row>
    <row r="6082" customFormat="false" ht="14.25" hidden="false" customHeight="false" outlineLevel="0" collapsed="false">
      <c r="A6082" s="0" t="s">
        <v>115</v>
      </c>
      <c r="B6082" s="0" t="s">
        <v>116</v>
      </c>
      <c r="C6082" s="0" t="s">
        <v>65</v>
      </c>
      <c r="D6082" s="0" t="s">
        <v>207</v>
      </c>
      <c r="E6082" s="0" t="n">
        <v>2037</v>
      </c>
      <c r="F6082" s="5" t="n">
        <v>122.293876866646</v>
      </c>
      <c r="G6082" s="11" t="n">
        <v>0.0401944</v>
      </c>
      <c r="H6082" s="5" t="n">
        <v>4.91552900432873</v>
      </c>
      <c r="I6082" s="5" t="n">
        <v>117.378347862318</v>
      </c>
    </row>
    <row r="6083" customFormat="false" ht="14.25" hidden="false" customHeight="false" outlineLevel="0" collapsed="false">
      <c r="A6083" s="0" t="s">
        <v>115</v>
      </c>
      <c r="B6083" s="0" t="s">
        <v>116</v>
      </c>
      <c r="C6083" s="0" t="s">
        <v>65</v>
      </c>
      <c r="D6083" s="0" t="s">
        <v>207</v>
      </c>
      <c r="E6083" s="0" t="n">
        <v>2038</v>
      </c>
      <c r="F6083" s="5" t="n">
        <v>122.975097339997</v>
      </c>
      <c r="G6083" s="11" t="n">
        <v>0.0421286</v>
      </c>
      <c r="H6083" s="5" t="n">
        <v>5.18076868579779</v>
      </c>
      <c r="I6083" s="5" t="n">
        <v>117.794328654199</v>
      </c>
    </row>
    <row r="6084" customFormat="false" ht="14.25" hidden="false" customHeight="false" outlineLevel="0" collapsed="false">
      <c r="A6084" s="0" t="s">
        <v>115</v>
      </c>
      <c r="B6084" s="0" t="s">
        <v>116</v>
      </c>
      <c r="C6084" s="0" t="s">
        <v>65</v>
      </c>
      <c r="D6084" s="0" t="s">
        <v>207</v>
      </c>
      <c r="E6084" s="0" t="n">
        <v>2039</v>
      </c>
      <c r="F6084" s="5" t="n">
        <v>123.500102525903</v>
      </c>
      <c r="G6084" s="11" t="n">
        <v>0.0440628</v>
      </c>
      <c r="H6084" s="5" t="n">
        <v>5.44176031757838</v>
      </c>
      <c r="I6084" s="5" t="n">
        <v>118.058342208325</v>
      </c>
    </row>
    <row r="6085" customFormat="false" ht="14.25" hidden="false" customHeight="false" outlineLevel="0" collapsed="false">
      <c r="A6085" s="0" t="s">
        <v>115</v>
      </c>
      <c r="B6085" s="0" t="s">
        <v>116</v>
      </c>
      <c r="C6085" s="0" t="s">
        <v>65</v>
      </c>
      <c r="D6085" s="0" t="s">
        <v>207</v>
      </c>
      <c r="E6085" s="0" t="n">
        <v>2040</v>
      </c>
      <c r="F6085" s="5" t="n">
        <v>124.213360559531</v>
      </c>
      <c r="G6085" s="11" t="n">
        <v>0.045997</v>
      </c>
      <c r="H6085" s="5" t="n">
        <v>5.71344194565675</v>
      </c>
      <c r="I6085" s="5" t="n">
        <v>118.499918613874</v>
      </c>
    </row>
    <row r="6086" customFormat="false" ht="14.25" hidden="false" customHeight="false" outlineLevel="0" collapsed="false">
      <c r="A6086" s="0" t="s">
        <v>115</v>
      </c>
      <c r="B6086" s="0" t="s">
        <v>116</v>
      </c>
      <c r="C6086" s="0" t="s">
        <v>72</v>
      </c>
      <c r="D6086" s="0" t="s">
        <v>208</v>
      </c>
      <c r="E6086" s="0" t="n">
        <v>2024</v>
      </c>
      <c r="F6086" s="5" t="n">
        <v>0</v>
      </c>
      <c r="G6086" s="11" t="n">
        <v>0</v>
      </c>
      <c r="H6086" s="5" t="n">
        <v>0</v>
      </c>
      <c r="I6086" s="5" t="n">
        <v>0</v>
      </c>
    </row>
    <row r="6087" customFormat="false" ht="14.25" hidden="false" customHeight="false" outlineLevel="0" collapsed="false">
      <c r="A6087" s="0" t="s">
        <v>115</v>
      </c>
      <c r="B6087" s="0" t="s">
        <v>116</v>
      </c>
      <c r="C6087" s="0" t="s">
        <v>72</v>
      </c>
      <c r="D6087" s="0" t="s">
        <v>208</v>
      </c>
      <c r="E6087" s="0" t="n">
        <v>2025</v>
      </c>
      <c r="F6087" s="5" t="n">
        <v>27.1423552631311</v>
      </c>
      <c r="G6087" s="11" t="n">
        <v>0.013134</v>
      </c>
      <c r="H6087" s="5" t="n">
        <v>0.356487694025964</v>
      </c>
      <c r="I6087" s="5" t="n">
        <v>26.7858675691052</v>
      </c>
    </row>
    <row r="6088" customFormat="false" ht="14.25" hidden="false" customHeight="false" outlineLevel="0" collapsed="false">
      <c r="A6088" s="0" t="s">
        <v>115</v>
      </c>
      <c r="B6088" s="0" t="s">
        <v>116</v>
      </c>
      <c r="C6088" s="0" t="s">
        <v>72</v>
      </c>
      <c r="D6088" s="0" t="s">
        <v>208</v>
      </c>
      <c r="E6088" s="0" t="n">
        <v>2026</v>
      </c>
      <c r="F6088" s="5" t="n">
        <v>27.0720587927495</v>
      </c>
      <c r="G6088" s="11" t="n">
        <v>0.0155208</v>
      </c>
      <c r="H6088" s="5" t="n">
        <v>0.420180010110507</v>
      </c>
      <c r="I6088" s="5" t="n">
        <v>26.651878782639</v>
      </c>
    </row>
    <row r="6089" customFormat="false" ht="14.25" hidden="false" customHeight="false" outlineLevel="0" collapsed="false">
      <c r="A6089" s="0" t="s">
        <v>115</v>
      </c>
      <c r="B6089" s="0" t="s">
        <v>116</v>
      </c>
      <c r="C6089" s="0" t="s">
        <v>72</v>
      </c>
      <c r="D6089" s="0" t="s">
        <v>208</v>
      </c>
      <c r="E6089" s="0" t="n">
        <v>2027</v>
      </c>
      <c r="F6089" s="5" t="n">
        <v>27.148424727347</v>
      </c>
      <c r="G6089" s="11" t="n">
        <v>0.0179076</v>
      </c>
      <c r="H6089" s="5" t="n">
        <v>0.48616313064744</v>
      </c>
      <c r="I6089" s="5" t="n">
        <v>26.6622615966996</v>
      </c>
    </row>
    <row r="6090" customFormat="false" ht="14.25" hidden="false" customHeight="false" outlineLevel="0" collapsed="false">
      <c r="A6090" s="0" t="s">
        <v>115</v>
      </c>
      <c r="B6090" s="0" t="s">
        <v>116</v>
      </c>
      <c r="C6090" s="0" t="s">
        <v>72</v>
      </c>
      <c r="D6090" s="0" t="s">
        <v>208</v>
      </c>
      <c r="E6090" s="0" t="n">
        <v>2028</v>
      </c>
      <c r="F6090" s="5" t="n">
        <v>27.8983526099146</v>
      </c>
      <c r="G6090" s="11" t="n">
        <v>0.0202944</v>
      </c>
      <c r="H6090" s="5" t="n">
        <v>0.566180327206651</v>
      </c>
      <c r="I6090" s="5" t="n">
        <v>27.3321722827079</v>
      </c>
    </row>
    <row r="6091" customFormat="false" ht="14.25" hidden="false" customHeight="false" outlineLevel="0" collapsed="false">
      <c r="A6091" s="0" t="s">
        <v>115</v>
      </c>
      <c r="B6091" s="0" t="s">
        <v>116</v>
      </c>
      <c r="C6091" s="0" t="s">
        <v>72</v>
      </c>
      <c r="D6091" s="0" t="s">
        <v>208</v>
      </c>
      <c r="E6091" s="0" t="n">
        <v>2029</v>
      </c>
      <c r="F6091" s="5" t="n">
        <v>28.0341721553895</v>
      </c>
      <c r="G6091" s="11" t="n">
        <v>0.0226812</v>
      </c>
      <c r="H6091" s="5" t="n">
        <v>0.63584866549082</v>
      </c>
      <c r="I6091" s="5" t="n">
        <v>27.3983234898987</v>
      </c>
    </row>
    <row r="6092" customFormat="false" ht="14.25" hidden="false" customHeight="false" outlineLevel="0" collapsed="false">
      <c r="A6092" s="0" t="s">
        <v>115</v>
      </c>
      <c r="B6092" s="0" t="s">
        <v>116</v>
      </c>
      <c r="C6092" s="0" t="s">
        <v>72</v>
      </c>
      <c r="D6092" s="0" t="s">
        <v>208</v>
      </c>
      <c r="E6092" s="0" t="n">
        <v>2030</v>
      </c>
      <c r="F6092" s="5" t="n">
        <v>28.6852098046887</v>
      </c>
      <c r="G6092" s="11" t="n">
        <v>0.025068</v>
      </c>
      <c r="H6092" s="5" t="n">
        <v>0.719080839383935</v>
      </c>
      <c r="I6092" s="5" t="n">
        <v>27.9661289653047</v>
      </c>
    </row>
    <row r="6093" customFormat="false" ht="14.25" hidden="false" customHeight="false" outlineLevel="0" collapsed="false">
      <c r="A6093" s="0" t="s">
        <v>115</v>
      </c>
      <c r="B6093" s="0" t="s">
        <v>116</v>
      </c>
      <c r="C6093" s="0" t="s">
        <v>72</v>
      </c>
      <c r="D6093" s="0" t="s">
        <v>208</v>
      </c>
      <c r="E6093" s="0" t="n">
        <v>2031</v>
      </c>
      <c r="F6093" s="5" t="n">
        <v>29.4038585897855</v>
      </c>
      <c r="G6093" s="11" t="n">
        <v>0.0273196</v>
      </c>
      <c r="H6093" s="5" t="n">
        <v>0.803301655129503</v>
      </c>
      <c r="I6093" s="5" t="n">
        <v>28.600556934656</v>
      </c>
    </row>
    <row r="6094" customFormat="false" ht="14.25" hidden="false" customHeight="false" outlineLevel="0" collapsed="false">
      <c r="A6094" s="0" t="s">
        <v>115</v>
      </c>
      <c r="B6094" s="0" t="s">
        <v>116</v>
      </c>
      <c r="C6094" s="0" t="s">
        <v>72</v>
      </c>
      <c r="D6094" s="0" t="s">
        <v>208</v>
      </c>
      <c r="E6094" s="0" t="n">
        <v>2032</v>
      </c>
      <c r="F6094" s="5" t="n">
        <v>31.2236093354638</v>
      </c>
      <c r="G6094" s="11" t="n">
        <v>0.0295712</v>
      </c>
      <c r="H6094" s="5" t="n">
        <v>0.923319596380866</v>
      </c>
      <c r="I6094" s="5" t="n">
        <v>30.3002897390829</v>
      </c>
    </row>
    <row r="6095" customFormat="false" ht="14.25" hidden="false" customHeight="false" outlineLevel="0" collapsed="false">
      <c r="A6095" s="0" t="s">
        <v>115</v>
      </c>
      <c r="B6095" s="0" t="s">
        <v>116</v>
      </c>
      <c r="C6095" s="0" t="s">
        <v>72</v>
      </c>
      <c r="D6095" s="0" t="s">
        <v>208</v>
      </c>
      <c r="E6095" s="0" t="n">
        <v>2033</v>
      </c>
      <c r="F6095" s="5" t="n">
        <v>32.3554721052124</v>
      </c>
      <c r="G6095" s="11" t="n">
        <v>0.0318228</v>
      </c>
      <c r="H6095" s="5" t="n">
        <v>1.02964171770975</v>
      </c>
      <c r="I6095" s="5" t="n">
        <v>31.3258303875026</v>
      </c>
    </row>
    <row r="6096" customFormat="false" ht="14.25" hidden="false" customHeight="false" outlineLevel="0" collapsed="false">
      <c r="A6096" s="0" t="s">
        <v>115</v>
      </c>
      <c r="B6096" s="0" t="s">
        <v>116</v>
      </c>
      <c r="C6096" s="0" t="s">
        <v>72</v>
      </c>
      <c r="D6096" s="0" t="s">
        <v>208</v>
      </c>
      <c r="E6096" s="0" t="n">
        <v>2034</v>
      </c>
      <c r="F6096" s="5" t="n">
        <v>33.5652264017564</v>
      </c>
      <c r="G6096" s="11" t="n">
        <v>0.0340744</v>
      </c>
      <c r="H6096" s="5" t="n">
        <v>1.14371495050401</v>
      </c>
      <c r="I6096" s="5" t="n">
        <v>32.4215114512524</v>
      </c>
    </row>
    <row r="6097" customFormat="false" ht="14.25" hidden="false" customHeight="false" outlineLevel="0" collapsed="false">
      <c r="A6097" s="0" t="s">
        <v>115</v>
      </c>
      <c r="B6097" s="0" t="s">
        <v>116</v>
      </c>
      <c r="C6097" s="0" t="s">
        <v>72</v>
      </c>
      <c r="D6097" s="0" t="s">
        <v>208</v>
      </c>
      <c r="E6097" s="0" t="n">
        <v>2035</v>
      </c>
      <c r="F6097" s="5" t="n">
        <v>34.2087931890703</v>
      </c>
      <c r="G6097" s="11" t="n">
        <v>0.036326</v>
      </c>
      <c r="H6097" s="5" t="n">
        <v>1.24266862138617</v>
      </c>
      <c r="I6097" s="5" t="n">
        <v>32.9661245676841</v>
      </c>
    </row>
    <row r="6098" customFormat="false" ht="14.25" hidden="false" customHeight="false" outlineLevel="0" collapsed="false">
      <c r="A6098" s="0" t="s">
        <v>115</v>
      </c>
      <c r="B6098" s="0" t="s">
        <v>116</v>
      </c>
      <c r="C6098" s="0" t="s">
        <v>72</v>
      </c>
      <c r="D6098" s="0" t="s">
        <v>208</v>
      </c>
      <c r="E6098" s="0" t="n">
        <v>2036</v>
      </c>
      <c r="F6098" s="5" t="n">
        <v>34.6457616678532</v>
      </c>
      <c r="G6098" s="11" t="n">
        <v>0.0382602</v>
      </c>
      <c r="H6098" s="5" t="n">
        <v>1.3255537705644</v>
      </c>
      <c r="I6098" s="5" t="n">
        <v>33.3202078972888</v>
      </c>
    </row>
    <row r="6099" customFormat="false" ht="14.25" hidden="false" customHeight="false" outlineLevel="0" collapsed="false">
      <c r="A6099" s="0" t="s">
        <v>115</v>
      </c>
      <c r="B6099" s="0" t="s">
        <v>116</v>
      </c>
      <c r="C6099" s="0" t="s">
        <v>72</v>
      </c>
      <c r="D6099" s="0" t="s">
        <v>208</v>
      </c>
      <c r="E6099" s="0" t="n">
        <v>2037</v>
      </c>
      <c r="F6099" s="5" t="n">
        <v>35.7850940402301</v>
      </c>
      <c r="G6099" s="11" t="n">
        <v>0.0401944</v>
      </c>
      <c r="H6099" s="5" t="n">
        <v>1.43836038389062</v>
      </c>
      <c r="I6099" s="5" t="n">
        <v>34.3467336563395</v>
      </c>
    </row>
    <row r="6100" customFormat="false" ht="14.25" hidden="false" customHeight="false" outlineLevel="0" collapsed="false">
      <c r="A6100" s="0" t="s">
        <v>115</v>
      </c>
      <c r="B6100" s="0" t="s">
        <v>116</v>
      </c>
      <c r="C6100" s="0" t="s">
        <v>72</v>
      </c>
      <c r="D6100" s="0" t="s">
        <v>208</v>
      </c>
      <c r="E6100" s="0" t="n">
        <v>2038</v>
      </c>
      <c r="F6100" s="5" t="n">
        <v>36.3545941302754</v>
      </c>
      <c r="G6100" s="11" t="n">
        <v>0.0421286</v>
      </c>
      <c r="H6100" s="5" t="n">
        <v>1.53156815427672</v>
      </c>
      <c r="I6100" s="5" t="n">
        <v>34.8230259759987</v>
      </c>
    </row>
    <row r="6101" customFormat="false" ht="14.25" hidden="false" customHeight="false" outlineLevel="0" collapsed="false">
      <c r="A6101" s="0" t="s">
        <v>115</v>
      </c>
      <c r="B6101" s="0" t="s">
        <v>116</v>
      </c>
      <c r="C6101" s="0" t="s">
        <v>72</v>
      </c>
      <c r="D6101" s="0" t="s">
        <v>208</v>
      </c>
      <c r="E6101" s="0" t="n">
        <v>2039</v>
      </c>
      <c r="F6101" s="5" t="n">
        <v>37.7374437970369</v>
      </c>
      <c r="G6101" s="11" t="n">
        <v>0.0440628</v>
      </c>
      <c r="H6101" s="5" t="n">
        <v>1.66281743854008</v>
      </c>
      <c r="I6101" s="5" t="n">
        <v>36.0746263584969</v>
      </c>
    </row>
    <row r="6102" customFormat="false" ht="14.25" hidden="false" customHeight="false" outlineLevel="0" collapsed="false">
      <c r="A6102" s="0" t="s">
        <v>115</v>
      </c>
      <c r="B6102" s="0" t="s">
        <v>116</v>
      </c>
      <c r="C6102" s="0" t="s">
        <v>72</v>
      </c>
      <c r="D6102" s="0" t="s">
        <v>208</v>
      </c>
      <c r="E6102" s="0" t="n">
        <v>2040</v>
      </c>
      <c r="F6102" s="5" t="n">
        <v>38.1547579605959</v>
      </c>
      <c r="G6102" s="11" t="n">
        <v>0.045997</v>
      </c>
      <c r="H6102" s="5" t="n">
        <v>1.75500440191353</v>
      </c>
      <c r="I6102" s="5" t="n">
        <v>36.3997535586823</v>
      </c>
    </row>
    <row r="6103" customFormat="false" ht="14.25" hidden="false" customHeight="false" outlineLevel="0" collapsed="false">
      <c r="A6103" s="0" t="s">
        <v>115</v>
      </c>
      <c r="B6103" s="0" t="s">
        <v>116</v>
      </c>
      <c r="C6103" s="0" t="s">
        <v>72</v>
      </c>
      <c r="D6103" s="0" t="s">
        <v>209</v>
      </c>
      <c r="E6103" s="0" t="n">
        <v>2024</v>
      </c>
      <c r="F6103" s="5" t="n">
        <v>0</v>
      </c>
      <c r="G6103" s="11" t="n">
        <v>0</v>
      </c>
      <c r="H6103" s="5" t="n">
        <v>0</v>
      </c>
      <c r="I6103" s="5" t="n">
        <v>0</v>
      </c>
    </row>
    <row r="6104" customFormat="false" ht="14.25" hidden="false" customHeight="false" outlineLevel="0" collapsed="false">
      <c r="A6104" s="0" t="s">
        <v>115</v>
      </c>
      <c r="B6104" s="0" t="s">
        <v>116</v>
      </c>
      <c r="C6104" s="0" t="s">
        <v>72</v>
      </c>
      <c r="D6104" s="0" t="s">
        <v>209</v>
      </c>
      <c r="E6104" s="0" t="n">
        <v>2025</v>
      </c>
      <c r="F6104" s="5" t="n">
        <v>19.6164354996187</v>
      </c>
      <c r="G6104" s="11" t="n">
        <v>0.016</v>
      </c>
      <c r="H6104" s="5" t="n">
        <v>0.3138629679939</v>
      </c>
      <c r="I6104" s="5" t="n">
        <v>19.3025725316248</v>
      </c>
    </row>
    <row r="6105" customFormat="false" ht="14.25" hidden="false" customHeight="false" outlineLevel="0" collapsed="false">
      <c r="A6105" s="0" t="s">
        <v>115</v>
      </c>
      <c r="B6105" s="0" t="s">
        <v>116</v>
      </c>
      <c r="C6105" s="0" t="s">
        <v>72</v>
      </c>
      <c r="D6105" s="0" t="s">
        <v>209</v>
      </c>
      <c r="E6105" s="0" t="n">
        <v>2026</v>
      </c>
      <c r="F6105" s="5" t="n">
        <v>19.5174646925933</v>
      </c>
      <c r="G6105" s="11" t="n">
        <v>0.0184</v>
      </c>
      <c r="H6105" s="5" t="n">
        <v>0.359121350343717</v>
      </c>
      <c r="I6105" s="5" t="n">
        <v>19.1583433422496</v>
      </c>
    </row>
    <row r="6106" customFormat="false" ht="14.25" hidden="false" customHeight="false" outlineLevel="0" collapsed="false">
      <c r="A6106" s="0" t="s">
        <v>115</v>
      </c>
      <c r="B6106" s="0" t="s">
        <v>116</v>
      </c>
      <c r="C6106" s="0" t="s">
        <v>72</v>
      </c>
      <c r="D6106" s="0" t="s">
        <v>209</v>
      </c>
      <c r="E6106" s="0" t="n">
        <v>2027</v>
      </c>
      <c r="F6106" s="5" t="n">
        <v>19.5614550578811</v>
      </c>
      <c r="G6106" s="11" t="n">
        <v>0.0208</v>
      </c>
      <c r="H6106" s="5" t="n">
        <v>0.406878265203926</v>
      </c>
      <c r="I6106" s="5" t="n">
        <v>19.1545767926771</v>
      </c>
    </row>
    <row r="6107" customFormat="false" ht="14.25" hidden="false" customHeight="false" outlineLevel="0" collapsed="false">
      <c r="A6107" s="0" t="s">
        <v>115</v>
      </c>
      <c r="B6107" s="0" t="s">
        <v>116</v>
      </c>
      <c r="C6107" s="0" t="s">
        <v>72</v>
      </c>
      <c r="D6107" s="0" t="s">
        <v>209</v>
      </c>
      <c r="E6107" s="0" t="n">
        <v>2028</v>
      </c>
      <c r="F6107" s="5" t="n">
        <v>20.0605382552848</v>
      </c>
      <c r="G6107" s="11" t="n">
        <v>0.0232</v>
      </c>
      <c r="H6107" s="5" t="n">
        <v>0.465404487522607</v>
      </c>
      <c r="I6107" s="5" t="n">
        <v>19.5951337677622</v>
      </c>
    </row>
    <row r="6108" customFormat="false" ht="14.25" hidden="false" customHeight="false" outlineLevel="0" collapsed="false">
      <c r="A6108" s="0" t="s">
        <v>115</v>
      </c>
      <c r="B6108" s="0" t="s">
        <v>116</v>
      </c>
      <c r="C6108" s="0" t="s">
        <v>72</v>
      </c>
      <c r="D6108" s="0" t="s">
        <v>209</v>
      </c>
      <c r="E6108" s="0" t="n">
        <v>2029</v>
      </c>
      <c r="F6108" s="5" t="n">
        <v>20.1645606581384</v>
      </c>
      <c r="G6108" s="11" t="n">
        <v>0.0256</v>
      </c>
      <c r="H6108" s="5" t="n">
        <v>0.516212752848342</v>
      </c>
      <c r="I6108" s="5" t="n">
        <v>19.64834790529</v>
      </c>
    </row>
    <row r="6109" customFormat="false" ht="14.25" hidden="false" customHeight="false" outlineLevel="0" collapsed="false">
      <c r="A6109" s="0" t="s">
        <v>115</v>
      </c>
      <c r="B6109" s="0" t="s">
        <v>116</v>
      </c>
      <c r="C6109" s="0" t="s">
        <v>72</v>
      </c>
      <c r="D6109" s="0" t="s">
        <v>209</v>
      </c>
      <c r="E6109" s="0" t="n">
        <v>2030</v>
      </c>
      <c r="F6109" s="5" t="n">
        <v>20.620857087711</v>
      </c>
      <c r="G6109" s="11" t="n">
        <v>0.028</v>
      </c>
      <c r="H6109" s="5" t="n">
        <v>0.577383998455909</v>
      </c>
      <c r="I6109" s="5" t="n">
        <v>20.0434730892551</v>
      </c>
    </row>
    <row r="6110" customFormat="false" ht="14.25" hidden="false" customHeight="false" outlineLevel="0" collapsed="false">
      <c r="A6110" s="0" t="s">
        <v>115</v>
      </c>
      <c r="B6110" s="0" t="s">
        <v>116</v>
      </c>
      <c r="C6110" s="0" t="s">
        <v>72</v>
      </c>
      <c r="D6110" s="0" t="s">
        <v>209</v>
      </c>
      <c r="E6110" s="0" t="n">
        <v>2031</v>
      </c>
      <c r="F6110" s="5" t="n">
        <v>21.166536951747</v>
      </c>
      <c r="G6110" s="11" t="n">
        <v>0.0304</v>
      </c>
      <c r="H6110" s="5" t="n">
        <v>0.64346272333311</v>
      </c>
      <c r="I6110" s="5" t="n">
        <v>20.5230742284139</v>
      </c>
    </row>
    <row r="6111" customFormat="false" ht="14.25" hidden="false" customHeight="false" outlineLevel="0" collapsed="false">
      <c r="A6111" s="0" t="s">
        <v>115</v>
      </c>
      <c r="B6111" s="0" t="s">
        <v>116</v>
      </c>
      <c r="C6111" s="0" t="s">
        <v>72</v>
      </c>
      <c r="D6111" s="0" t="s">
        <v>209</v>
      </c>
      <c r="E6111" s="0" t="n">
        <v>2032</v>
      </c>
      <c r="F6111" s="5" t="n">
        <v>22.4197342976003</v>
      </c>
      <c r="G6111" s="11" t="n">
        <v>0.0328</v>
      </c>
      <c r="H6111" s="5" t="n">
        <v>0.73536728496129</v>
      </c>
      <c r="I6111" s="5" t="n">
        <v>21.684367012639</v>
      </c>
    </row>
    <row r="6112" customFormat="false" ht="14.25" hidden="false" customHeight="false" outlineLevel="0" collapsed="false">
      <c r="A6112" s="0" t="s">
        <v>115</v>
      </c>
      <c r="B6112" s="0" t="s">
        <v>116</v>
      </c>
      <c r="C6112" s="0" t="s">
        <v>72</v>
      </c>
      <c r="D6112" s="0" t="s">
        <v>209</v>
      </c>
      <c r="E6112" s="0" t="n">
        <v>2033</v>
      </c>
      <c r="F6112" s="5" t="n">
        <v>23.2055584963225</v>
      </c>
      <c r="G6112" s="11" t="n">
        <v>0.0352</v>
      </c>
      <c r="H6112" s="5" t="n">
        <v>0.816835659070552</v>
      </c>
      <c r="I6112" s="5" t="n">
        <v>22.388722837252</v>
      </c>
    </row>
    <row r="6113" customFormat="false" ht="14.25" hidden="false" customHeight="false" outlineLevel="0" collapsed="false">
      <c r="A6113" s="0" t="s">
        <v>115</v>
      </c>
      <c r="B6113" s="0" t="s">
        <v>116</v>
      </c>
      <c r="C6113" s="0" t="s">
        <v>72</v>
      </c>
      <c r="D6113" s="0" t="s">
        <v>209</v>
      </c>
      <c r="E6113" s="0" t="n">
        <v>2034</v>
      </c>
      <c r="F6113" s="5" t="n">
        <v>24.0375562969838</v>
      </c>
      <c r="G6113" s="11" t="n">
        <v>0.0376</v>
      </c>
      <c r="H6113" s="5" t="n">
        <v>0.903812116766592</v>
      </c>
      <c r="I6113" s="5" t="n">
        <v>23.1337441802172</v>
      </c>
    </row>
    <row r="6114" customFormat="false" ht="14.25" hidden="false" customHeight="false" outlineLevel="0" collapsed="false">
      <c r="A6114" s="0" t="s">
        <v>115</v>
      </c>
      <c r="B6114" s="0" t="s">
        <v>116</v>
      </c>
      <c r="C6114" s="0" t="s">
        <v>72</v>
      </c>
      <c r="D6114" s="0" t="s">
        <v>209</v>
      </c>
      <c r="E6114" s="0" t="n">
        <v>2035</v>
      </c>
      <c r="F6114" s="5" t="n">
        <v>24.5027757374399</v>
      </c>
      <c r="G6114" s="11" t="n">
        <v>0.04</v>
      </c>
      <c r="H6114" s="5" t="n">
        <v>0.980111029497597</v>
      </c>
      <c r="I6114" s="5" t="n">
        <v>23.5226647079423</v>
      </c>
    </row>
    <row r="6115" customFormat="false" ht="14.25" hidden="false" customHeight="false" outlineLevel="0" collapsed="false">
      <c r="A6115" s="0" t="s">
        <v>115</v>
      </c>
      <c r="B6115" s="0" t="s">
        <v>116</v>
      </c>
      <c r="C6115" s="0" t="s">
        <v>72</v>
      </c>
      <c r="D6115" s="0" t="s">
        <v>209</v>
      </c>
      <c r="E6115" s="0" t="n">
        <v>2036</v>
      </c>
      <c r="F6115" s="5" t="n">
        <v>24.8193065203743</v>
      </c>
      <c r="G6115" s="11" t="n">
        <v>0.0432</v>
      </c>
      <c r="H6115" s="5" t="n">
        <v>1.07219404168017</v>
      </c>
      <c r="I6115" s="5" t="n">
        <v>23.7471124786941</v>
      </c>
    </row>
    <row r="6116" customFormat="false" ht="14.25" hidden="false" customHeight="false" outlineLevel="0" collapsed="false">
      <c r="A6116" s="0" t="s">
        <v>115</v>
      </c>
      <c r="B6116" s="0" t="s">
        <v>116</v>
      </c>
      <c r="C6116" s="0" t="s">
        <v>72</v>
      </c>
      <c r="D6116" s="0" t="s">
        <v>209</v>
      </c>
      <c r="E6116" s="0" t="n">
        <v>2037</v>
      </c>
      <c r="F6116" s="5" t="n">
        <v>25.5920958908294</v>
      </c>
      <c r="G6116" s="11" t="n">
        <v>0.0464</v>
      </c>
      <c r="H6116" s="5" t="n">
        <v>1.18747324933449</v>
      </c>
      <c r="I6116" s="5" t="n">
        <v>24.404622641495</v>
      </c>
    </row>
    <row r="6117" customFormat="false" ht="14.25" hidden="false" customHeight="false" outlineLevel="0" collapsed="false">
      <c r="A6117" s="0" t="s">
        <v>115</v>
      </c>
      <c r="B6117" s="0" t="s">
        <v>116</v>
      </c>
      <c r="C6117" s="0" t="s">
        <v>72</v>
      </c>
      <c r="D6117" s="0" t="s">
        <v>209</v>
      </c>
      <c r="E6117" s="0" t="n">
        <v>2038</v>
      </c>
      <c r="F6117" s="5" t="n">
        <v>25.9930172625749</v>
      </c>
      <c r="G6117" s="11" t="n">
        <v>0.0496</v>
      </c>
      <c r="H6117" s="5" t="n">
        <v>1.28925365622371</v>
      </c>
      <c r="I6117" s="5" t="n">
        <v>24.7037636063512</v>
      </c>
    </row>
    <row r="6118" customFormat="false" ht="14.25" hidden="false" customHeight="false" outlineLevel="0" collapsed="false">
      <c r="A6118" s="0" t="s">
        <v>115</v>
      </c>
      <c r="B6118" s="0" t="s">
        <v>116</v>
      </c>
      <c r="C6118" s="0" t="s">
        <v>72</v>
      </c>
      <c r="D6118" s="0" t="s">
        <v>209</v>
      </c>
      <c r="E6118" s="0" t="n">
        <v>2039</v>
      </c>
      <c r="F6118" s="5" t="n">
        <v>26.9240994203943</v>
      </c>
      <c r="G6118" s="11" t="n">
        <v>0.0528</v>
      </c>
      <c r="H6118" s="5" t="n">
        <v>1.42159244939682</v>
      </c>
      <c r="I6118" s="5" t="n">
        <v>25.5025069709975</v>
      </c>
    </row>
    <row r="6119" customFormat="false" ht="14.25" hidden="false" customHeight="false" outlineLevel="0" collapsed="false">
      <c r="A6119" s="0" t="s">
        <v>115</v>
      </c>
      <c r="B6119" s="0" t="s">
        <v>116</v>
      </c>
      <c r="C6119" s="0" t="s">
        <v>72</v>
      </c>
      <c r="D6119" s="0" t="s">
        <v>209</v>
      </c>
      <c r="E6119" s="0" t="n">
        <v>2040</v>
      </c>
      <c r="F6119" s="5" t="n">
        <v>27.2300370947321</v>
      </c>
      <c r="G6119" s="11" t="n">
        <v>0.056</v>
      </c>
      <c r="H6119" s="5" t="n">
        <v>1.524882077305</v>
      </c>
      <c r="I6119" s="5" t="n">
        <v>25.7051550174271</v>
      </c>
    </row>
    <row r="6120" customFormat="false" ht="14.25" hidden="false" customHeight="false" outlineLevel="0" collapsed="false">
      <c r="A6120" s="0" t="s">
        <v>115</v>
      </c>
      <c r="B6120" s="0" t="s">
        <v>116</v>
      </c>
      <c r="C6120" s="0" t="s">
        <v>75</v>
      </c>
      <c r="D6120" s="0" t="s">
        <v>210</v>
      </c>
      <c r="E6120" s="0" t="n">
        <v>2024</v>
      </c>
      <c r="F6120" s="5" t="n">
        <v>44.18924184</v>
      </c>
      <c r="G6120" s="11" t="n">
        <v>0</v>
      </c>
      <c r="H6120" s="5" t="n">
        <v>0</v>
      </c>
      <c r="I6120" s="5" t="n">
        <v>44.18924184</v>
      </c>
    </row>
    <row r="6121" customFormat="false" ht="14.25" hidden="false" customHeight="false" outlineLevel="0" collapsed="false">
      <c r="A6121" s="0" t="s">
        <v>115</v>
      </c>
      <c r="B6121" s="0" t="s">
        <v>116</v>
      </c>
      <c r="C6121" s="0" t="s">
        <v>75</v>
      </c>
      <c r="D6121" s="0" t="s">
        <v>210</v>
      </c>
      <c r="E6121" s="0" t="n">
        <v>2025</v>
      </c>
      <c r="F6121" s="5" t="n">
        <v>44.499752304</v>
      </c>
      <c r="G6121" s="11" t="n">
        <v>0.00697780207581265</v>
      </c>
      <c r="H6121" s="5" t="n">
        <v>0.310510464</v>
      </c>
      <c r="I6121" s="5" t="n">
        <v>44.18924184</v>
      </c>
    </row>
    <row r="6122" customFormat="false" ht="14.25" hidden="false" customHeight="false" outlineLevel="0" collapsed="false">
      <c r="A6122" s="0" t="s">
        <v>115</v>
      </c>
      <c r="B6122" s="0" t="s">
        <v>116</v>
      </c>
      <c r="C6122" s="0" t="s">
        <v>75</v>
      </c>
      <c r="D6122" s="0" t="s">
        <v>210</v>
      </c>
      <c r="E6122" s="0" t="n">
        <v>2026</v>
      </c>
      <c r="F6122" s="5" t="n">
        <v>63.1148558763637</v>
      </c>
      <c r="G6122" s="11" t="n">
        <v>0.0465333496578304</v>
      </c>
      <c r="H6122" s="5" t="n">
        <v>2.9369456570984</v>
      </c>
      <c r="I6122" s="5" t="n">
        <v>60.1779102192653</v>
      </c>
    </row>
    <row r="6123" customFormat="false" ht="14.25" hidden="false" customHeight="false" outlineLevel="0" collapsed="false">
      <c r="A6123" s="0" t="s">
        <v>115</v>
      </c>
      <c r="B6123" s="0" t="s">
        <v>116</v>
      </c>
      <c r="C6123" s="0" t="s">
        <v>75</v>
      </c>
      <c r="D6123" s="0" t="s">
        <v>210</v>
      </c>
      <c r="E6123" s="0" t="n">
        <v>2027</v>
      </c>
      <c r="F6123" s="5" t="n">
        <v>95.2373192239918</v>
      </c>
      <c r="G6123" s="11" t="n">
        <v>0.0984500100132889</v>
      </c>
      <c r="H6123" s="5" t="n">
        <v>9.37611503124079</v>
      </c>
      <c r="I6123" s="5" t="n">
        <v>85.861204192751</v>
      </c>
    </row>
    <row r="6124" customFormat="false" ht="14.25" hidden="false" customHeight="false" outlineLevel="0" collapsed="false">
      <c r="A6124" s="0" t="s">
        <v>115</v>
      </c>
      <c r="B6124" s="0" t="s">
        <v>116</v>
      </c>
      <c r="C6124" s="0" t="s">
        <v>75</v>
      </c>
      <c r="D6124" s="0" t="s">
        <v>210</v>
      </c>
      <c r="E6124" s="0" t="n">
        <v>2028</v>
      </c>
      <c r="F6124" s="5" t="n">
        <v>127.132486906965</v>
      </c>
      <c r="G6124" s="11" t="n">
        <v>0.144393465855644</v>
      </c>
      <c r="H6124" s="5" t="n">
        <v>18.357100407344</v>
      </c>
      <c r="I6124" s="5" t="n">
        <v>108.775386499621</v>
      </c>
    </row>
    <row r="6125" customFormat="false" ht="14.25" hidden="false" customHeight="false" outlineLevel="0" collapsed="false">
      <c r="A6125" s="0" t="s">
        <v>115</v>
      </c>
      <c r="B6125" s="0" t="s">
        <v>116</v>
      </c>
      <c r="C6125" s="0" t="s">
        <v>75</v>
      </c>
      <c r="D6125" s="0" t="s">
        <v>210</v>
      </c>
      <c r="E6125" s="0" t="n">
        <v>2029</v>
      </c>
      <c r="F6125" s="5" t="n">
        <v>167.226558706585</v>
      </c>
      <c r="G6125" s="11" t="n">
        <v>0.141743261982664</v>
      </c>
      <c r="H6125" s="5" t="n">
        <v>23.7032379212069</v>
      </c>
      <c r="I6125" s="5" t="n">
        <v>143.523320785378</v>
      </c>
    </row>
    <row r="6126" customFormat="false" ht="14.25" hidden="false" customHeight="false" outlineLevel="0" collapsed="false">
      <c r="A6126" s="0" t="s">
        <v>115</v>
      </c>
      <c r="B6126" s="0" t="s">
        <v>116</v>
      </c>
      <c r="C6126" s="0" t="s">
        <v>75</v>
      </c>
      <c r="D6126" s="0" t="s">
        <v>210</v>
      </c>
      <c r="E6126" s="0" t="n">
        <v>2030</v>
      </c>
      <c r="F6126" s="5" t="n">
        <v>224.741896937019</v>
      </c>
      <c r="G6126" s="11" t="n">
        <v>0.127509761426217</v>
      </c>
      <c r="H6126" s="5" t="n">
        <v>28.6567856609149</v>
      </c>
      <c r="I6126" s="5" t="n">
        <v>196.085111276104</v>
      </c>
    </row>
    <row r="6127" customFormat="false" ht="14.25" hidden="false" customHeight="false" outlineLevel="0" collapsed="false">
      <c r="A6127" s="0" t="s">
        <v>115</v>
      </c>
      <c r="B6127" s="0" t="s">
        <v>116</v>
      </c>
      <c r="C6127" s="0" t="s">
        <v>75</v>
      </c>
      <c r="D6127" s="0" t="s">
        <v>210</v>
      </c>
      <c r="E6127" s="0" t="n">
        <v>2031</v>
      </c>
      <c r="F6127" s="5" t="n">
        <v>277.948054980436</v>
      </c>
      <c r="G6127" s="11" t="n">
        <v>0.146650022082842</v>
      </c>
      <c r="H6127" s="5" t="n">
        <v>40.7610884007638</v>
      </c>
      <c r="I6127" s="5" t="n">
        <v>237.186966579672</v>
      </c>
    </row>
    <row r="6128" customFormat="false" ht="14.25" hidden="false" customHeight="false" outlineLevel="0" collapsed="false">
      <c r="A6128" s="0" t="s">
        <v>115</v>
      </c>
      <c r="B6128" s="0" t="s">
        <v>116</v>
      </c>
      <c r="C6128" s="0" t="s">
        <v>75</v>
      </c>
      <c r="D6128" s="0" t="s">
        <v>210</v>
      </c>
      <c r="E6128" s="0" t="n">
        <v>2032</v>
      </c>
      <c r="F6128" s="5" t="n">
        <v>329.513564442194</v>
      </c>
      <c r="G6128" s="11" t="n">
        <v>0.160615081224548</v>
      </c>
      <c r="H6128" s="5" t="n">
        <v>52.9248479174733</v>
      </c>
      <c r="I6128" s="5" t="n">
        <v>276.588716524721</v>
      </c>
    </row>
    <row r="6129" customFormat="false" ht="14.25" hidden="false" customHeight="false" outlineLevel="0" collapsed="false">
      <c r="A6129" s="0" t="s">
        <v>115</v>
      </c>
      <c r="B6129" s="0" t="s">
        <v>116</v>
      </c>
      <c r="C6129" s="0" t="s">
        <v>75</v>
      </c>
      <c r="D6129" s="0" t="s">
        <v>210</v>
      </c>
      <c r="E6129" s="0" t="n">
        <v>2033</v>
      </c>
      <c r="F6129" s="5" t="n">
        <v>372.462703879713</v>
      </c>
      <c r="G6129" s="11" t="n">
        <v>0.164048907206488</v>
      </c>
      <c r="H6129" s="5" t="n">
        <v>61.1020995466406</v>
      </c>
      <c r="I6129" s="5" t="n">
        <v>311.360604333072</v>
      </c>
    </row>
    <row r="6130" customFormat="false" ht="14.25" hidden="false" customHeight="false" outlineLevel="0" collapsed="false">
      <c r="A6130" s="0" t="s">
        <v>115</v>
      </c>
      <c r="B6130" s="0" t="s">
        <v>116</v>
      </c>
      <c r="C6130" s="0" t="s">
        <v>75</v>
      </c>
      <c r="D6130" s="0" t="s">
        <v>210</v>
      </c>
      <c r="E6130" s="0" t="n">
        <v>2034</v>
      </c>
      <c r="F6130" s="5" t="n">
        <v>418.860188147982</v>
      </c>
      <c r="G6130" s="11" t="n">
        <v>0.161545454836393</v>
      </c>
      <c r="H6130" s="5" t="n">
        <v>67.6649596072228</v>
      </c>
      <c r="I6130" s="5" t="n">
        <v>351.195228540759</v>
      </c>
    </row>
    <row r="6131" customFormat="false" ht="14.25" hidden="false" customHeight="false" outlineLevel="0" collapsed="false">
      <c r="A6131" s="0" t="s">
        <v>115</v>
      </c>
      <c r="B6131" s="0" t="s">
        <v>116</v>
      </c>
      <c r="C6131" s="0" t="s">
        <v>75</v>
      </c>
      <c r="D6131" s="0" t="s">
        <v>210</v>
      </c>
      <c r="E6131" s="0" t="n">
        <v>2035</v>
      </c>
      <c r="F6131" s="5" t="n">
        <v>460.363775899409</v>
      </c>
      <c r="G6131" s="11" t="n">
        <v>0.15417853609592</v>
      </c>
      <c r="H6131" s="5" t="n">
        <v>70.978213039761</v>
      </c>
      <c r="I6131" s="5" t="n">
        <v>389.385562859648</v>
      </c>
    </row>
    <row r="6132" customFormat="false" ht="14.25" hidden="false" customHeight="false" outlineLevel="0" collapsed="false">
      <c r="A6132" s="0" t="s">
        <v>115</v>
      </c>
      <c r="B6132" s="0" t="s">
        <v>116</v>
      </c>
      <c r="C6132" s="0" t="s">
        <v>75</v>
      </c>
      <c r="D6132" s="0" t="s">
        <v>210</v>
      </c>
      <c r="E6132" s="0" t="n">
        <v>2036</v>
      </c>
      <c r="F6132" s="5" t="n">
        <v>500.053710007308</v>
      </c>
      <c r="G6132" s="11" t="n">
        <v>0.15417853609592</v>
      </c>
      <c r="H6132" s="5" t="n">
        <v>77.0975489782604</v>
      </c>
      <c r="I6132" s="5" t="n">
        <v>422.956161029047</v>
      </c>
    </row>
    <row r="6133" customFormat="false" ht="14.25" hidden="false" customHeight="false" outlineLevel="0" collapsed="false">
      <c r="A6133" s="0" t="s">
        <v>115</v>
      </c>
      <c r="B6133" s="0" t="s">
        <v>116</v>
      </c>
      <c r="C6133" s="0" t="s">
        <v>75</v>
      </c>
      <c r="D6133" s="0" t="s">
        <v>210</v>
      </c>
      <c r="E6133" s="0" t="n">
        <v>2037</v>
      </c>
      <c r="F6133" s="5" t="n">
        <v>537.200557036422</v>
      </c>
      <c r="G6133" s="11" t="n">
        <v>0.15417853609592</v>
      </c>
      <c r="H6133" s="5" t="n">
        <v>82.8247954737883</v>
      </c>
      <c r="I6133" s="5" t="n">
        <v>454.375761562634</v>
      </c>
    </row>
    <row r="6134" customFormat="false" ht="14.25" hidden="false" customHeight="false" outlineLevel="0" collapsed="false">
      <c r="A6134" s="0" t="s">
        <v>115</v>
      </c>
      <c r="B6134" s="0" t="s">
        <v>116</v>
      </c>
      <c r="C6134" s="0" t="s">
        <v>75</v>
      </c>
      <c r="D6134" s="0" t="s">
        <v>210</v>
      </c>
      <c r="E6134" s="0" t="n">
        <v>2038</v>
      </c>
      <c r="F6134" s="5" t="n">
        <v>570.698848914479</v>
      </c>
      <c r="G6134" s="11" t="n">
        <v>0.15417853609592</v>
      </c>
      <c r="H6134" s="5" t="n">
        <v>87.989513077261</v>
      </c>
      <c r="I6134" s="5" t="n">
        <v>482.709335837218</v>
      </c>
    </row>
    <row r="6135" customFormat="false" ht="14.25" hidden="false" customHeight="false" outlineLevel="0" collapsed="false">
      <c r="A6135" s="0" t="s">
        <v>115</v>
      </c>
      <c r="B6135" s="0" t="s">
        <v>116</v>
      </c>
      <c r="C6135" s="0" t="s">
        <v>75</v>
      </c>
      <c r="D6135" s="0" t="s">
        <v>210</v>
      </c>
      <c r="E6135" s="0" t="n">
        <v>2039</v>
      </c>
      <c r="F6135" s="5" t="n">
        <v>599.478376581166</v>
      </c>
      <c r="G6135" s="11" t="n">
        <v>0.15417853609592</v>
      </c>
      <c r="H6135" s="5" t="n">
        <v>92.4266985224428</v>
      </c>
      <c r="I6135" s="5" t="n">
        <v>507.051678058723</v>
      </c>
    </row>
    <row r="6136" customFormat="false" ht="14.25" hidden="false" customHeight="false" outlineLevel="0" collapsed="false">
      <c r="A6136" s="0" t="s">
        <v>115</v>
      </c>
      <c r="B6136" s="0" t="s">
        <v>116</v>
      </c>
      <c r="C6136" s="0" t="s">
        <v>75</v>
      </c>
      <c r="D6136" s="0" t="s">
        <v>210</v>
      </c>
      <c r="E6136" s="0" t="n">
        <v>2040</v>
      </c>
      <c r="F6136" s="5" t="n">
        <v>622.558294079541</v>
      </c>
      <c r="G6136" s="11" t="n">
        <v>0.15417853609592</v>
      </c>
      <c r="H6136" s="5" t="n">
        <v>95.9851264155569</v>
      </c>
      <c r="I6136" s="5" t="n">
        <v>526.573167663984</v>
      </c>
    </row>
    <row r="6137" customFormat="false" ht="14.25" hidden="false" customHeight="false" outlineLevel="0" collapsed="false">
      <c r="A6137" s="0" t="s">
        <v>115</v>
      </c>
      <c r="B6137" s="0" t="s">
        <v>116</v>
      </c>
      <c r="C6137" s="0" t="s">
        <v>76</v>
      </c>
      <c r="D6137" s="0" t="s">
        <v>210</v>
      </c>
      <c r="E6137" s="0" t="n">
        <v>2024</v>
      </c>
      <c r="F6137" s="5" t="n">
        <v>0.3164889</v>
      </c>
      <c r="G6137" s="11" t="n">
        <v>1</v>
      </c>
      <c r="H6137" s="5" t="n">
        <v>0.3164889</v>
      </c>
      <c r="I6137" s="5" t="n">
        <v>0</v>
      </c>
    </row>
    <row r="6138" customFormat="false" ht="14.25" hidden="false" customHeight="false" outlineLevel="0" collapsed="false">
      <c r="A6138" s="0" t="s">
        <v>115</v>
      </c>
      <c r="B6138" s="0" t="s">
        <v>116</v>
      </c>
      <c r="C6138" s="0" t="s">
        <v>76</v>
      </c>
      <c r="D6138" s="0" t="s">
        <v>210</v>
      </c>
      <c r="E6138" s="0" t="n">
        <v>2024</v>
      </c>
      <c r="F6138" s="5" t="n">
        <v>0</v>
      </c>
      <c r="G6138" s="11" t="n">
        <v>1</v>
      </c>
      <c r="H6138" s="5" t="n">
        <v>0</v>
      </c>
      <c r="I6138" s="5" t="n">
        <v>0</v>
      </c>
    </row>
    <row r="6139" customFormat="false" ht="14.25" hidden="false" customHeight="false" outlineLevel="0" collapsed="false">
      <c r="A6139" s="0" t="s">
        <v>115</v>
      </c>
      <c r="B6139" s="0" t="s">
        <v>116</v>
      </c>
      <c r="C6139" s="0" t="s">
        <v>76</v>
      </c>
      <c r="D6139" s="0" t="s">
        <v>210</v>
      </c>
      <c r="E6139" s="0" t="n">
        <v>2025</v>
      </c>
      <c r="F6139" s="5" t="n">
        <v>0.33005271</v>
      </c>
      <c r="G6139" s="11" t="n">
        <v>1</v>
      </c>
      <c r="H6139" s="5" t="n">
        <v>0.33005271</v>
      </c>
      <c r="I6139" s="5" t="n">
        <v>0</v>
      </c>
    </row>
    <row r="6140" customFormat="false" ht="14.25" hidden="false" customHeight="false" outlineLevel="0" collapsed="false">
      <c r="A6140" s="0" t="s">
        <v>115</v>
      </c>
      <c r="B6140" s="0" t="s">
        <v>116</v>
      </c>
      <c r="C6140" s="0" t="s">
        <v>76</v>
      </c>
      <c r="D6140" s="0" t="s">
        <v>210</v>
      </c>
      <c r="E6140" s="0" t="n">
        <v>2025</v>
      </c>
      <c r="F6140" s="5" t="n">
        <v>0</v>
      </c>
      <c r="G6140" s="11" t="n">
        <v>1</v>
      </c>
      <c r="H6140" s="5" t="n">
        <v>0</v>
      </c>
      <c r="I6140" s="5" t="n">
        <v>0</v>
      </c>
    </row>
    <row r="6141" customFormat="false" ht="14.25" hidden="false" customHeight="false" outlineLevel="0" collapsed="false">
      <c r="A6141" s="0" t="s">
        <v>115</v>
      </c>
      <c r="B6141" s="0" t="s">
        <v>116</v>
      </c>
      <c r="C6141" s="0" t="s">
        <v>76</v>
      </c>
      <c r="D6141" s="0" t="s">
        <v>210</v>
      </c>
      <c r="E6141" s="0" t="n">
        <v>2026</v>
      </c>
      <c r="F6141" s="5" t="n">
        <v>0.7867562712</v>
      </c>
      <c r="G6141" s="11" t="n">
        <v>1</v>
      </c>
      <c r="H6141" s="5" t="n">
        <v>0.7867562712</v>
      </c>
      <c r="I6141" s="5" t="n">
        <v>0</v>
      </c>
    </row>
    <row r="6142" customFormat="false" ht="14.25" hidden="false" customHeight="false" outlineLevel="0" collapsed="false">
      <c r="A6142" s="0" t="s">
        <v>115</v>
      </c>
      <c r="B6142" s="0" t="s">
        <v>116</v>
      </c>
      <c r="C6142" s="0" t="s">
        <v>76</v>
      </c>
      <c r="D6142" s="0" t="s">
        <v>210</v>
      </c>
      <c r="E6142" s="0" t="n">
        <v>2026</v>
      </c>
      <c r="F6142" s="5" t="n">
        <v>0</v>
      </c>
      <c r="G6142" s="11" t="n">
        <v>1</v>
      </c>
      <c r="H6142" s="5" t="n">
        <v>0</v>
      </c>
      <c r="I6142" s="5" t="n">
        <v>0</v>
      </c>
    </row>
    <row r="6143" customFormat="false" ht="14.25" hidden="false" customHeight="false" outlineLevel="0" collapsed="false">
      <c r="A6143" s="0" t="s">
        <v>115</v>
      </c>
      <c r="B6143" s="0" t="s">
        <v>116</v>
      </c>
      <c r="C6143" s="0" t="s">
        <v>76</v>
      </c>
      <c r="D6143" s="0" t="s">
        <v>210</v>
      </c>
      <c r="E6143" s="0" t="n">
        <v>2027</v>
      </c>
      <c r="F6143" s="5" t="n">
        <v>1.1953356948</v>
      </c>
      <c r="G6143" s="11" t="n">
        <v>1</v>
      </c>
      <c r="H6143" s="5" t="n">
        <v>1.1953356948</v>
      </c>
      <c r="I6143" s="5" t="n">
        <v>0</v>
      </c>
    </row>
    <row r="6144" customFormat="false" ht="14.25" hidden="false" customHeight="false" outlineLevel="0" collapsed="false">
      <c r="A6144" s="0" t="s">
        <v>115</v>
      </c>
      <c r="B6144" s="0" t="s">
        <v>116</v>
      </c>
      <c r="C6144" s="0" t="s">
        <v>76</v>
      </c>
      <c r="D6144" s="0" t="s">
        <v>210</v>
      </c>
      <c r="E6144" s="0" t="n">
        <v>2027</v>
      </c>
      <c r="F6144" s="5" t="n">
        <v>0</v>
      </c>
      <c r="G6144" s="11" t="n">
        <v>1</v>
      </c>
      <c r="H6144" s="5" t="n">
        <v>0</v>
      </c>
      <c r="I6144" s="5" t="n">
        <v>0</v>
      </c>
    </row>
    <row r="6145" customFormat="false" ht="14.25" hidden="false" customHeight="false" outlineLevel="0" collapsed="false">
      <c r="A6145" s="0" t="s">
        <v>115</v>
      </c>
      <c r="B6145" s="0" t="s">
        <v>116</v>
      </c>
      <c r="C6145" s="0" t="s">
        <v>76</v>
      </c>
      <c r="D6145" s="0" t="s">
        <v>210</v>
      </c>
      <c r="E6145" s="0" t="n">
        <v>2028</v>
      </c>
      <c r="F6145" s="5" t="n">
        <v>1.305132504</v>
      </c>
      <c r="G6145" s="11" t="n">
        <v>1</v>
      </c>
      <c r="H6145" s="5" t="n">
        <v>1.305132504</v>
      </c>
      <c r="I6145" s="5" t="n">
        <v>0</v>
      </c>
    </row>
    <row r="6146" customFormat="false" ht="14.25" hidden="false" customHeight="false" outlineLevel="0" collapsed="false">
      <c r="A6146" s="0" t="s">
        <v>115</v>
      </c>
      <c r="B6146" s="0" t="s">
        <v>116</v>
      </c>
      <c r="C6146" s="0" t="s">
        <v>76</v>
      </c>
      <c r="D6146" s="0" t="s">
        <v>210</v>
      </c>
      <c r="E6146" s="0" t="n">
        <v>2028</v>
      </c>
      <c r="F6146" s="5" t="n">
        <v>0</v>
      </c>
      <c r="G6146" s="11" t="n">
        <v>1</v>
      </c>
      <c r="H6146" s="5" t="n">
        <v>0</v>
      </c>
      <c r="I6146" s="5" t="n">
        <v>0</v>
      </c>
    </row>
    <row r="6147" customFormat="false" ht="14.25" hidden="false" customHeight="false" outlineLevel="0" collapsed="false">
      <c r="A6147" s="0" t="s">
        <v>115</v>
      </c>
      <c r="B6147" s="0" t="s">
        <v>116</v>
      </c>
      <c r="C6147" s="0" t="s">
        <v>76</v>
      </c>
      <c r="D6147" s="0" t="s">
        <v>210</v>
      </c>
      <c r="E6147" s="0" t="n">
        <v>2029</v>
      </c>
      <c r="F6147" s="5" t="n">
        <v>1.2842934</v>
      </c>
      <c r="G6147" s="11" t="n">
        <v>1</v>
      </c>
      <c r="H6147" s="5" t="n">
        <v>1.2842934</v>
      </c>
      <c r="I6147" s="5" t="n">
        <v>0</v>
      </c>
    </row>
    <row r="6148" customFormat="false" ht="14.25" hidden="false" customHeight="false" outlineLevel="0" collapsed="false">
      <c r="A6148" s="0" t="s">
        <v>115</v>
      </c>
      <c r="B6148" s="0" t="s">
        <v>116</v>
      </c>
      <c r="C6148" s="0" t="s">
        <v>76</v>
      </c>
      <c r="D6148" s="0" t="s">
        <v>210</v>
      </c>
      <c r="E6148" s="0" t="n">
        <v>2029</v>
      </c>
      <c r="F6148" s="5" t="n">
        <v>0</v>
      </c>
      <c r="G6148" s="11" t="n">
        <v>1</v>
      </c>
      <c r="H6148" s="5" t="n">
        <v>0</v>
      </c>
      <c r="I6148" s="5" t="n">
        <v>0</v>
      </c>
    </row>
    <row r="6149" customFormat="false" ht="14.25" hidden="false" customHeight="false" outlineLevel="0" collapsed="false">
      <c r="A6149" s="0" t="s">
        <v>115</v>
      </c>
      <c r="B6149" s="0" t="s">
        <v>116</v>
      </c>
      <c r="C6149" s="0" t="s">
        <v>76</v>
      </c>
      <c r="D6149" s="0" t="s">
        <v>210</v>
      </c>
      <c r="E6149" s="0" t="n">
        <v>2030</v>
      </c>
      <c r="F6149" s="5" t="n">
        <v>0.948142008</v>
      </c>
      <c r="G6149" s="11" t="n">
        <v>1</v>
      </c>
      <c r="H6149" s="5" t="n">
        <v>0.948142008</v>
      </c>
      <c r="I6149" s="5" t="n">
        <v>0</v>
      </c>
    </row>
    <row r="6150" customFormat="false" ht="14.25" hidden="false" customHeight="false" outlineLevel="0" collapsed="false">
      <c r="A6150" s="0" t="s">
        <v>115</v>
      </c>
      <c r="B6150" s="0" t="s">
        <v>116</v>
      </c>
      <c r="C6150" s="0" t="s">
        <v>76</v>
      </c>
      <c r="D6150" s="0" t="s">
        <v>210</v>
      </c>
      <c r="E6150" s="0" t="n">
        <v>2030</v>
      </c>
      <c r="F6150" s="5" t="n">
        <v>0</v>
      </c>
      <c r="G6150" s="11" t="n">
        <v>1</v>
      </c>
      <c r="H6150" s="5" t="n">
        <v>0</v>
      </c>
      <c r="I6150" s="5" t="n">
        <v>0</v>
      </c>
    </row>
    <row r="6151" customFormat="false" ht="14.25" hidden="false" customHeight="false" outlineLevel="0" collapsed="false">
      <c r="A6151" s="0" t="s">
        <v>115</v>
      </c>
      <c r="B6151" s="0" t="s">
        <v>116</v>
      </c>
      <c r="C6151" s="0" t="s">
        <v>76</v>
      </c>
      <c r="D6151" s="0" t="s">
        <v>210</v>
      </c>
      <c r="E6151" s="0" t="n">
        <v>2031</v>
      </c>
      <c r="F6151" s="5" t="n">
        <v>0.943073208</v>
      </c>
      <c r="G6151" s="11" t="n">
        <v>1</v>
      </c>
      <c r="H6151" s="5" t="n">
        <v>0.943073208</v>
      </c>
      <c r="I6151" s="5" t="n">
        <v>0</v>
      </c>
    </row>
    <row r="6152" customFormat="false" ht="14.25" hidden="false" customHeight="false" outlineLevel="0" collapsed="false">
      <c r="A6152" s="0" t="s">
        <v>115</v>
      </c>
      <c r="B6152" s="0" t="s">
        <v>116</v>
      </c>
      <c r="C6152" s="0" t="s">
        <v>76</v>
      </c>
      <c r="D6152" s="0" t="s">
        <v>210</v>
      </c>
      <c r="E6152" s="0" t="n">
        <v>2031</v>
      </c>
      <c r="F6152" s="5" t="n">
        <v>0</v>
      </c>
      <c r="G6152" s="11" t="n">
        <v>1</v>
      </c>
      <c r="H6152" s="5" t="n">
        <v>0</v>
      </c>
      <c r="I6152" s="5" t="n">
        <v>0</v>
      </c>
    </row>
    <row r="6153" customFormat="false" ht="14.25" hidden="false" customHeight="false" outlineLevel="0" collapsed="false">
      <c r="A6153" s="0" t="s">
        <v>115</v>
      </c>
      <c r="B6153" s="0" t="s">
        <v>116</v>
      </c>
      <c r="C6153" s="0" t="s">
        <v>76</v>
      </c>
      <c r="D6153" s="0" t="s">
        <v>210</v>
      </c>
      <c r="E6153" s="0" t="n">
        <v>2032</v>
      </c>
      <c r="F6153" s="5" t="n">
        <v>0.948157152</v>
      </c>
      <c r="G6153" s="11" t="n">
        <v>1</v>
      </c>
      <c r="H6153" s="5" t="n">
        <v>0.948157152</v>
      </c>
      <c r="I6153" s="5" t="n">
        <v>0</v>
      </c>
    </row>
    <row r="6154" customFormat="false" ht="14.25" hidden="false" customHeight="false" outlineLevel="0" collapsed="false">
      <c r="A6154" s="0" t="s">
        <v>115</v>
      </c>
      <c r="B6154" s="0" t="s">
        <v>116</v>
      </c>
      <c r="C6154" s="0" t="s">
        <v>76</v>
      </c>
      <c r="D6154" s="0" t="s">
        <v>210</v>
      </c>
      <c r="E6154" s="0" t="n">
        <v>2032</v>
      </c>
      <c r="F6154" s="5" t="n">
        <v>0</v>
      </c>
      <c r="G6154" s="11" t="n">
        <v>1</v>
      </c>
      <c r="H6154" s="5" t="n">
        <v>0</v>
      </c>
      <c r="I6154" s="5" t="n">
        <v>0</v>
      </c>
    </row>
    <row r="6155" customFormat="false" ht="14.25" hidden="false" customHeight="false" outlineLevel="0" collapsed="false">
      <c r="A6155" s="0" t="s">
        <v>115</v>
      </c>
      <c r="B6155" s="0" t="s">
        <v>116</v>
      </c>
      <c r="C6155" s="0" t="s">
        <v>76</v>
      </c>
      <c r="D6155" s="0" t="s">
        <v>210</v>
      </c>
      <c r="E6155" s="0" t="n">
        <v>2033</v>
      </c>
      <c r="F6155" s="5" t="n">
        <v>0.959767296</v>
      </c>
      <c r="G6155" s="11" t="n">
        <v>1</v>
      </c>
      <c r="H6155" s="5" t="n">
        <v>0.959767296</v>
      </c>
      <c r="I6155" s="5" t="n">
        <v>0</v>
      </c>
    </row>
    <row r="6156" customFormat="false" ht="14.25" hidden="false" customHeight="false" outlineLevel="0" collapsed="false">
      <c r="A6156" s="0" t="s">
        <v>115</v>
      </c>
      <c r="B6156" s="0" t="s">
        <v>116</v>
      </c>
      <c r="C6156" s="0" t="s">
        <v>76</v>
      </c>
      <c r="D6156" s="0" t="s">
        <v>210</v>
      </c>
      <c r="E6156" s="0" t="n">
        <v>2033</v>
      </c>
      <c r="F6156" s="5" t="n">
        <v>0</v>
      </c>
      <c r="G6156" s="11" t="n">
        <v>1</v>
      </c>
      <c r="H6156" s="5" t="n">
        <v>0</v>
      </c>
      <c r="I6156" s="5" t="n">
        <v>0</v>
      </c>
    </row>
    <row r="6157" customFormat="false" ht="14.25" hidden="false" customHeight="false" outlineLevel="0" collapsed="false">
      <c r="A6157" s="0" t="s">
        <v>115</v>
      </c>
      <c r="B6157" s="0" t="s">
        <v>116</v>
      </c>
      <c r="C6157" s="0" t="s">
        <v>76</v>
      </c>
      <c r="D6157" s="0" t="s">
        <v>210</v>
      </c>
      <c r="E6157" s="0" t="n">
        <v>2034</v>
      </c>
      <c r="F6157" s="5" t="n">
        <v>0.9722568464</v>
      </c>
      <c r="G6157" s="11" t="n">
        <v>1</v>
      </c>
      <c r="H6157" s="5" t="n">
        <v>0.9722568464</v>
      </c>
      <c r="I6157" s="5" t="n">
        <v>0</v>
      </c>
    </row>
    <row r="6158" customFormat="false" ht="14.25" hidden="false" customHeight="false" outlineLevel="0" collapsed="false">
      <c r="A6158" s="0" t="s">
        <v>115</v>
      </c>
      <c r="B6158" s="0" t="s">
        <v>116</v>
      </c>
      <c r="C6158" s="0" t="s">
        <v>76</v>
      </c>
      <c r="D6158" s="0" t="s">
        <v>210</v>
      </c>
      <c r="E6158" s="0" t="n">
        <v>2034</v>
      </c>
      <c r="F6158" s="5" t="n">
        <v>0</v>
      </c>
      <c r="G6158" s="11" t="n">
        <v>1</v>
      </c>
      <c r="H6158" s="5" t="n">
        <v>0</v>
      </c>
      <c r="I6158" s="5" t="n">
        <v>0</v>
      </c>
    </row>
    <row r="6159" customFormat="false" ht="14.25" hidden="false" customHeight="false" outlineLevel="0" collapsed="false">
      <c r="A6159" s="0" t="s">
        <v>115</v>
      </c>
      <c r="B6159" s="0" t="s">
        <v>116</v>
      </c>
      <c r="C6159" s="0" t="s">
        <v>76</v>
      </c>
      <c r="D6159" s="0" t="s">
        <v>210</v>
      </c>
      <c r="E6159" s="0" t="n">
        <v>2035</v>
      </c>
      <c r="F6159" s="5" t="n">
        <v>0.981283284</v>
      </c>
      <c r="G6159" s="11" t="n">
        <v>1</v>
      </c>
      <c r="H6159" s="5" t="n">
        <v>0.981283284</v>
      </c>
      <c r="I6159" s="5" t="n">
        <v>0</v>
      </c>
    </row>
    <row r="6160" customFormat="false" ht="14.25" hidden="false" customHeight="false" outlineLevel="0" collapsed="false">
      <c r="A6160" s="0" t="s">
        <v>115</v>
      </c>
      <c r="B6160" s="0" t="s">
        <v>116</v>
      </c>
      <c r="C6160" s="0" t="s">
        <v>76</v>
      </c>
      <c r="D6160" s="0" t="s">
        <v>210</v>
      </c>
      <c r="E6160" s="0" t="n">
        <v>2035</v>
      </c>
      <c r="F6160" s="5" t="n">
        <v>0</v>
      </c>
      <c r="G6160" s="11" t="n">
        <v>1</v>
      </c>
      <c r="H6160" s="5" t="n">
        <v>0</v>
      </c>
      <c r="I6160" s="5" t="n">
        <v>0</v>
      </c>
    </row>
    <row r="6161" customFormat="false" ht="14.25" hidden="false" customHeight="false" outlineLevel="0" collapsed="false">
      <c r="A6161" s="0" t="s">
        <v>115</v>
      </c>
      <c r="B6161" s="0" t="s">
        <v>116</v>
      </c>
      <c r="C6161" s="0" t="s">
        <v>76</v>
      </c>
      <c r="D6161" s="0" t="s">
        <v>210</v>
      </c>
      <c r="E6161" s="0" t="n">
        <v>2036</v>
      </c>
      <c r="F6161" s="5" t="n">
        <v>0.9870473684</v>
      </c>
      <c r="G6161" s="11" t="n">
        <v>1</v>
      </c>
      <c r="H6161" s="5" t="n">
        <v>0.9870473684</v>
      </c>
      <c r="I6161" s="5" t="n">
        <v>0</v>
      </c>
    </row>
    <row r="6162" customFormat="false" ht="14.25" hidden="false" customHeight="false" outlineLevel="0" collapsed="false">
      <c r="A6162" s="0" t="s">
        <v>115</v>
      </c>
      <c r="B6162" s="0" t="s">
        <v>116</v>
      </c>
      <c r="C6162" s="0" t="s">
        <v>76</v>
      </c>
      <c r="D6162" s="0" t="s">
        <v>210</v>
      </c>
      <c r="E6162" s="0" t="n">
        <v>2036</v>
      </c>
      <c r="F6162" s="5" t="n">
        <v>0</v>
      </c>
      <c r="G6162" s="11" t="n">
        <v>1</v>
      </c>
      <c r="H6162" s="5" t="n">
        <v>0</v>
      </c>
      <c r="I6162" s="5" t="n">
        <v>0</v>
      </c>
    </row>
    <row r="6163" customFormat="false" ht="14.25" hidden="false" customHeight="false" outlineLevel="0" collapsed="false">
      <c r="A6163" s="0" t="s">
        <v>115</v>
      </c>
      <c r="B6163" s="0" t="s">
        <v>116</v>
      </c>
      <c r="C6163" s="0" t="s">
        <v>76</v>
      </c>
      <c r="D6163" s="0" t="s">
        <v>210</v>
      </c>
      <c r="E6163" s="0" t="n">
        <v>2037</v>
      </c>
      <c r="F6163" s="5" t="n">
        <v>0.9946170696</v>
      </c>
      <c r="G6163" s="11" t="n">
        <v>1</v>
      </c>
      <c r="H6163" s="5" t="n">
        <v>0.9946170696</v>
      </c>
      <c r="I6163" s="5" t="n">
        <v>0</v>
      </c>
    </row>
    <row r="6164" customFormat="false" ht="14.25" hidden="false" customHeight="false" outlineLevel="0" collapsed="false">
      <c r="A6164" s="0" t="s">
        <v>115</v>
      </c>
      <c r="B6164" s="0" t="s">
        <v>116</v>
      </c>
      <c r="C6164" s="0" t="s">
        <v>76</v>
      </c>
      <c r="D6164" s="0" t="s">
        <v>210</v>
      </c>
      <c r="E6164" s="0" t="n">
        <v>2037</v>
      </c>
      <c r="F6164" s="5" t="n">
        <v>0</v>
      </c>
      <c r="G6164" s="11" t="n">
        <v>1</v>
      </c>
      <c r="H6164" s="5" t="n">
        <v>0</v>
      </c>
      <c r="I6164" s="5" t="n">
        <v>0</v>
      </c>
    </row>
    <row r="6165" customFormat="false" ht="14.25" hidden="false" customHeight="false" outlineLevel="0" collapsed="false">
      <c r="A6165" s="0" t="s">
        <v>115</v>
      </c>
      <c r="B6165" s="0" t="s">
        <v>116</v>
      </c>
      <c r="C6165" s="0" t="s">
        <v>76</v>
      </c>
      <c r="D6165" s="0" t="s">
        <v>210</v>
      </c>
      <c r="E6165" s="0" t="n">
        <v>2038</v>
      </c>
      <c r="F6165" s="5" t="n">
        <v>0.9997214094</v>
      </c>
      <c r="G6165" s="11" t="n">
        <v>1</v>
      </c>
      <c r="H6165" s="5" t="n">
        <v>0.9997214094</v>
      </c>
      <c r="I6165" s="5" t="n">
        <v>0</v>
      </c>
    </row>
    <row r="6166" customFormat="false" ht="14.25" hidden="false" customHeight="false" outlineLevel="0" collapsed="false">
      <c r="A6166" s="0" t="s">
        <v>115</v>
      </c>
      <c r="B6166" s="0" t="s">
        <v>116</v>
      </c>
      <c r="C6166" s="0" t="s">
        <v>76</v>
      </c>
      <c r="D6166" s="0" t="s">
        <v>210</v>
      </c>
      <c r="E6166" s="0" t="n">
        <v>2038</v>
      </c>
      <c r="F6166" s="5" t="n">
        <v>0</v>
      </c>
      <c r="G6166" s="11" t="n">
        <v>1</v>
      </c>
      <c r="H6166" s="5" t="n">
        <v>0</v>
      </c>
      <c r="I6166" s="5" t="n">
        <v>0</v>
      </c>
    </row>
    <row r="6167" customFormat="false" ht="14.25" hidden="false" customHeight="false" outlineLevel="0" collapsed="false">
      <c r="A6167" s="0" t="s">
        <v>115</v>
      </c>
      <c r="B6167" s="0" t="s">
        <v>116</v>
      </c>
      <c r="C6167" s="0" t="s">
        <v>76</v>
      </c>
      <c r="D6167" s="0" t="s">
        <v>210</v>
      </c>
      <c r="E6167" s="0" t="n">
        <v>2039</v>
      </c>
      <c r="F6167" s="5" t="n">
        <v>1.0067008128</v>
      </c>
      <c r="G6167" s="11" t="n">
        <v>1</v>
      </c>
      <c r="H6167" s="5" t="n">
        <v>1.0067008128</v>
      </c>
      <c r="I6167" s="5" t="n">
        <v>0</v>
      </c>
    </row>
    <row r="6168" customFormat="false" ht="14.25" hidden="false" customHeight="false" outlineLevel="0" collapsed="false">
      <c r="A6168" s="0" t="s">
        <v>115</v>
      </c>
      <c r="B6168" s="0" t="s">
        <v>116</v>
      </c>
      <c r="C6168" s="0" t="s">
        <v>76</v>
      </c>
      <c r="D6168" s="0" t="s">
        <v>210</v>
      </c>
      <c r="E6168" s="0" t="n">
        <v>2039</v>
      </c>
      <c r="F6168" s="5" t="n">
        <v>0</v>
      </c>
      <c r="G6168" s="11" t="n">
        <v>1</v>
      </c>
      <c r="H6168" s="5" t="n">
        <v>0</v>
      </c>
      <c r="I6168" s="5" t="n">
        <v>0</v>
      </c>
    </row>
    <row r="6169" customFormat="false" ht="14.25" hidden="false" customHeight="false" outlineLevel="0" collapsed="false">
      <c r="A6169" s="0" t="s">
        <v>115</v>
      </c>
      <c r="B6169" s="0" t="s">
        <v>116</v>
      </c>
      <c r="C6169" s="0" t="s">
        <v>76</v>
      </c>
      <c r="D6169" s="0" t="s">
        <v>210</v>
      </c>
      <c r="E6169" s="0" t="n">
        <v>2040</v>
      </c>
      <c r="F6169" s="5" t="n">
        <v>1.011145408</v>
      </c>
      <c r="G6169" s="11" t="n">
        <v>1</v>
      </c>
      <c r="H6169" s="5" t="n">
        <v>1.011145408</v>
      </c>
      <c r="I6169" s="5" t="n">
        <v>0</v>
      </c>
    </row>
    <row r="6170" customFormat="false" ht="14.25" hidden="false" customHeight="false" outlineLevel="0" collapsed="false">
      <c r="A6170" s="0" t="s">
        <v>115</v>
      </c>
      <c r="B6170" s="0" t="s">
        <v>116</v>
      </c>
      <c r="C6170" s="0" t="s">
        <v>76</v>
      </c>
      <c r="D6170" s="0" t="s">
        <v>210</v>
      </c>
      <c r="E6170" s="0" t="n">
        <v>2040</v>
      </c>
      <c r="F6170" s="5" t="n">
        <v>0</v>
      </c>
      <c r="G6170" s="11" t="n">
        <v>1</v>
      </c>
      <c r="H6170" s="5" t="n">
        <v>0</v>
      </c>
      <c r="I6170" s="5" t="n">
        <v>0</v>
      </c>
    </row>
    <row r="6171" customFormat="false" ht="14.25" hidden="false" customHeight="false" outlineLevel="0" collapsed="false">
      <c r="A6171" s="0" t="s">
        <v>115</v>
      </c>
      <c r="B6171" s="0" t="s">
        <v>116</v>
      </c>
      <c r="C6171" s="0" t="s">
        <v>79</v>
      </c>
      <c r="D6171" s="0" t="s">
        <v>211</v>
      </c>
      <c r="E6171" s="0" t="n">
        <v>2024</v>
      </c>
      <c r="F6171" s="5" t="n">
        <v>0</v>
      </c>
      <c r="G6171" s="11" t="n">
        <v>0.04</v>
      </c>
      <c r="H6171" s="5" t="n">
        <v>0</v>
      </c>
      <c r="I6171" s="5" t="n">
        <v>0</v>
      </c>
    </row>
    <row r="6172" customFormat="false" ht="14.25" hidden="false" customHeight="false" outlineLevel="0" collapsed="false">
      <c r="A6172" s="0" t="s">
        <v>115</v>
      </c>
      <c r="B6172" s="0" t="s">
        <v>116</v>
      </c>
      <c r="C6172" s="0" t="s">
        <v>79</v>
      </c>
      <c r="D6172" s="0" t="s">
        <v>211</v>
      </c>
      <c r="E6172" s="0" t="n">
        <v>2025</v>
      </c>
      <c r="F6172" s="5" t="n">
        <v>50.2980306164408</v>
      </c>
      <c r="G6172" s="11" t="n">
        <v>0.04</v>
      </c>
      <c r="H6172" s="5" t="n">
        <v>2.01192122465763</v>
      </c>
      <c r="I6172" s="5" t="n">
        <v>48.2861093917832</v>
      </c>
    </row>
    <row r="6173" customFormat="false" ht="14.25" hidden="false" customHeight="false" outlineLevel="0" collapsed="false">
      <c r="A6173" s="0" t="s">
        <v>115</v>
      </c>
      <c r="B6173" s="0" t="s">
        <v>116</v>
      </c>
      <c r="C6173" s="0" t="s">
        <v>79</v>
      </c>
      <c r="D6173" s="0" t="s">
        <v>211</v>
      </c>
      <c r="E6173" s="0" t="n">
        <v>2026</v>
      </c>
      <c r="F6173" s="5" t="n">
        <v>49.1654461426687</v>
      </c>
      <c r="G6173" s="11" t="n">
        <v>0.04</v>
      </c>
      <c r="H6173" s="5" t="n">
        <v>1.96661784570675</v>
      </c>
      <c r="I6173" s="5" t="n">
        <v>47.1988282969619</v>
      </c>
    </row>
    <row r="6174" customFormat="false" ht="14.25" hidden="false" customHeight="false" outlineLevel="0" collapsed="false">
      <c r="A6174" s="0" t="s">
        <v>115</v>
      </c>
      <c r="B6174" s="0" t="s">
        <v>116</v>
      </c>
      <c r="C6174" s="0" t="s">
        <v>79</v>
      </c>
      <c r="D6174" s="0" t="s">
        <v>211</v>
      </c>
      <c r="E6174" s="0" t="n">
        <v>2027</v>
      </c>
      <c r="F6174" s="5" t="n">
        <v>49.711548087694</v>
      </c>
      <c r="G6174" s="11" t="n">
        <v>0.04</v>
      </c>
      <c r="H6174" s="5" t="n">
        <v>1.98846192350776</v>
      </c>
      <c r="I6174" s="5" t="n">
        <v>47.7230861641863</v>
      </c>
    </row>
    <row r="6175" customFormat="false" ht="14.25" hidden="false" customHeight="false" outlineLevel="0" collapsed="false">
      <c r="A6175" s="0" t="s">
        <v>115</v>
      </c>
      <c r="B6175" s="0" t="s">
        <v>116</v>
      </c>
      <c r="C6175" s="0" t="s">
        <v>79</v>
      </c>
      <c r="D6175" s="0" t="s">
        <v>211</v>
      </c>
      <c r="E6175" s="0" t="n">
        <v>2028</v>
      </c>
      <c r="F6175" s="5" t="n">
        <v>50.073727506767</v>
      </c>
      <c r="G6175" s="11" t="n">
        <v>0.04</v>
      </c>
      <c r="H6175" s="5" t="n">
        <v>2.00294910027068</v>
      </c>
      <c r="I6175" s="5" t="n">
        <v>48.0707784064963</v>
      </c>
    </row>
    <row r="6176" customFormat="false" ht="14.25" hidden="false" customHeight="false" outlineLevel="0" collapsed="false">
      <c r="A6176" s="0" t="s">
        <v>115</v>
      </c>
      <c r="B6176" s="0" t="s">
        <v>116</v>
      </c>
      <c r="C6176" s="0" t="s">
        <v>79</v>
      </c>
      <c r="D6176" s="0" t="s">
        <v>211</v>
      </c>
      <c r="E6176" s="0" t="n">
        <v>2029</v>
      </c>
      <c r="F6176" s="5" t="n">
        <v>50.4774918332435</v>
      </c>
      <c r="G6176" s="11" t="n">
        <v>0.04</v>
      </c>
      <c r="H6176" s="5" t="n">
        <v>2.01909967332974</v>
      </c>
      <c r="I6176" s="5" t="n">
        <v>48.4583921599137</v>
      </c>
    </row>
    <row r="6177" customFormat="false" ht="14.25" hidden="false" customHeight="false" outlineLevel="0" collapsed="false">
      <c r="A6177" s="0" t="s">
        <v>115</v>
      </c>
      <c r="B6177" s="0" t="s">
        <v>116</v>
      </c>
      <c r="C6177" s="0" t="s">
        <v>79</v>
      </c>
      <c r="D6177" s="0" t="s">
        <v>211</v>
      </c>
      <c r="E6177" s="0" t="n">
        <v>2030</v>
      </c>
      <c r="F6177" s="5" t="n">
        <v>51.3241933564022</v>
      </c>
      <c r="G6177" s="11" t="n">
        <v>0.04</v>
      </c>
      <c r="H6177" s="5" t="n">
        <v>2.05296773425609</v>
      </c>
      <c r="I6177" s="5" t="n">
        <v>49.2712256221462</v>
      </c>
    </row>
    <row r="6178" customFormat="false" ht="14.25" hidden="false" customHeight="false" outlineLevel="0" collapsed="false">
      <c r="A6178" s="0" t="s">
        <v>115</v>
      </c>
      <c r="B6178" s="0" t="s">
        <v>116</v>
      </c>
      <c r="C6178" s="0" t="s">
        <v>79</v>
      </c>
      <c r="D6178" s="0" t="s">
        <v>211</v>
      </c>
      <c r="E6178" s="0" t="n">
        <v>2031</v>
      </c>
      <c r="F6178" s="5" t="n">
        <v>52.981506161626</v>
      </c>
      <c r="G6178" s="11" t="n">
        <v>0.04</v>
      </c>
      <c r="H6178" s="5" t="n">
        <v>2.11926024646504</v>
      </c>
      <c r="I6178" s="5" t="n">
        <v>50.8622459151609</v>
      </c>
    </row>
    <row r="6179" customFormat="false" ht="14.25" hidden="false" customHeight="false" outlineLevel="0" collapsed="false">
      <c r="A6179" s="0" t="s">
        <v>115</v>
      </c>
      <c r="B6179" s="0" t="s">
        <v>116</v>
      </c>
      <c r="C6179" s="0" t="s">
        <v>79</v>
      </c>
      <c r="D6179" s="0" t="s">
        <v>211</v>
      </c>
      <c r="E6179" s="0" t="n">
        <v>2032</v>
      </c>
      <c r="F6179" s="5" t="n">
        <v>54.312047068821</v>
      </c>
      <c r="G6179" s="11" t="n">
        <v>0.04</v>
      </c>
      <c r="H6179" s="5" t="n">
        <v>2.17248188275284</v>
      </c>
      <c r="I6179" s="5" t="n">
        <v>52.1395651860681</v>
      </c>
    </row>
    <row r="6180" customFormat="false" ht="14.25" hidden="false" customHeight="false" outlineLevel="0" collapsed="false">
      <c r="A6180" s="0" t="s">
        <v>115</v>
      </c>
      <c r="B6180" s="0" t="s">
        <v>116</v>
      </c>
      <c r="C6180" s="0" t="s">
        <v>79</v>
      </c>
      <c r="D6180" s="0" t="s">
        <v>211</v>
      </c>
      <c r="E6180" s="0" t="n">
        <v>2033</v>
      </c>
      <c r="F6180" s="5" t="n">
        <v>55.0612809923781</v>
      </c>
      <c r="G6180" s="11" t="n">
        <v>0.04</v>
      </c>
      <c r="H6180" s="5" t="n">
        <v>2.20245123969513</v>
      </c>
      <c r="I6180" s="5" t="n">
        <v>52.858829752683</v>
      </c>
    </row>
    <row r="6181" customFormat="false" ht="14.25" hidden="false" customHeight="false" outlineLevel="0" collapsed="false">
      <c r="A6181" s="0" t="s">
        <v>115</v>
      </c>
      <c r="B6181" s="0" t="s">
        <v>116</v>
      </c>
      <c r="C6181" s="0" t="s">
        <v>79</v>
      </c>
      <c r="D6181" s="0" t="s">
        <v>211</v>
      </c>
      <c r="E6181" s="0" t="n">
        <v>2034</v>
      </c>
      <c r="F6181" s="5" t="n">
        <v>55.7544020980567</v>
      </c>
      <c r="G6181" s="11" t="n">
        <v>0.04</v>
      </c>
      <c r="H6181" s="5" t="n">
        <v>2.23017608392227</v>
      </c>
      <c r="I6181" s="5" t="n">
        <v>53.5242260141344</v>
      </c>
    </row>
    <row r="6182" customFormat="false" ht="14.25" hidden="false" customHeight="false" outlineLevel="0" collapsed="false">
      <c r="A6182" s="0" t="s">
        <v>115</v>
      </c>
      <c r="B6182" s="0" t="s">
        <v>116</v>
      </c>
      <c r="C6182" s="0" t="s">
        <v>79</v>
      </c>
      <c r="D6182" s="0" t="s">
        <v>211</v>
      </c>
      <c r="E6182" s="0" t="n">
        <v>2035</v>
      </c>
      <c r="F6182" s="5" t="n">
        <v>56.3896095084498</v>
      </c>
      <c r="G6182" s="11" t="n">
        <v>0.04</v>
      </c>
      <c r="H6182" s="5" t="n">
        <v>2.25558438033799</v>
      </c>
      <c r="I6182" s="5" t="n">
        <v>54.1340251281119</v>
      </c>
    </row>
    <row r="6183" customFormat="false" ht="14.25" hidden="false" customHeight="false" outlineLevel="0" collapsed="false">
      <c r="A6183" s="0" t="s">
        <v>115</v>
      </c>
      <c r="B6183" s="0" t="s">
        <v>116</v>
      </c>
      <c r="C6183" s="0" t="s">
        <v>79</v>
      </c>
      <c r="D6183" s="0" t="s">
        <v>211</v>
      </c>
      <c r="E6183" s="0" t="n">
        <v>2036</v>
      </c>
      <c r="F6183" s="5" t="n">
        <v>56.8487901889295</v>
      </c>
      <c r="G6183" s="11" t="n">
        <v>0.04</v>
      </c>
      <c r="H6183" s="5" t="n">
        <v>2.27395160755718</v>
      </c>
      <c r="I6183" s="5" t="n">
        <v>54.5748385813723</v>
      </c>
    </row>
    <row r="6184" customFormat="false" ht="14.25" hidden="false" customHeight="false" outlineLevel="0" collapsed="false">
      <c r="A6184" s="0" t="s">
        <v>115</v>
      </c>
      <c r="B6184" s="0" t="s">
        <v>116</v>
      </c>
      <c r="C6184" s="0" t="s">
        <v>79</v>
      </c>
      <c r="D6184" s="0" t="s">
        <v>211</v>
      </c>
      <c r="E6184" s="0" t="n">
        <v>2037</v>
      </c>
      <c r="F6184" s="5" t="n">
        <v>57.3089634144025</v>
      </c>
      <c r="G6184" s="11" t="n">
        <v>0.04</v>
      </c>
      <c r="H6184" s="5" t="n">
        <v>2.2923585365761</v>
      </c>
      <c r="I6184" s="5" t="n">
        <v>55.0166048778264</v>
      </c>
    </row>
    <row r="6185" customFormat="false" ht="14.25" hidden="false" customHeight="false" outlineLevel="0" collapsed="false">
      <c r="A6185" s="0" t="s">
        <v>115</v>
      </c>
      <c r="B6185" s="0" t="s">
        <v>116</v>
      </c>
      <c r="C6185" s="0" t="s">
        <v>79</v>
      </c>
      <c r="D6185" s="0" t="s">
        <v>211</v>
      </c>
      <c r="E6185" s="0" t="n">
        <v>2038</v>
      </c>
      <c r="F6185" s="5" t="n">
        <v>57.7682614766299</v>
      </c>
      <c r="G6185" s="11" t="n">
        <v>0.04</v>
      </c>
      <c r="H6185" s="5" t="n">
        <v>2.3107304590652</v>
      </c>
      <c r="I6185" s="5" t="n">
        <v>55.4575310175647</v>
      </c>
    </row>
    <row r="6186" customFormat="false" ht="14.25" hidden="false" customHeight="false" outlineLevel="0" collapsed="false">
      <c r="A6186" s="0" t="s">
        <v>115</v>
      </c>
      <c r="B6186" s="0" t="s">
        <v>116</v>
      </c>
      <c r="C6186" s="0" t="s">
        <v>79</v>
      </c>
      <c r="D6186" s="0" t="s">
        <v>211</v>
      </c>
      <c r="E6186" s="0" t="n">
        <v>2039</v>
      </c>
      <c r="F6186" s="5" t="n">
        <v>58.2245228044055</v>
      </c>
      <c r="G6186" s="11" t="n">
        <v>0.04</v>
      </c>
      <c r="H6186" s="5" t="n">
        <v>2.32898091217622</v>
      </c>
      <c r="I6186" s="5" t="n">
        <v>55.8955418922293</v>
      </c>
    </row>
    <row r="6187" customFormat="false" ht="14.25" hidden="false" customHeight="false" outlineLevel="0" collapsed="false">
      <c r="A6187" s="0" t="s">
        <v>115</v>
      </c>
      <c r="B6187" s="0" t="s">
        <v>116</v>
      </c>
      <c r="C6187" s="0" t="s">
        <v>79</v>
      </c>
      <c r="D6187" s="0" t="s">
        <v>211</v>
      </c>
      <c r="E6187" s="0" t="n">
        <v>2040</v>
      </c>
      <c r="F6187" s="5" t="n">
        <v>58.6718692250121</v>
      </c>
      <c r="G6187" s="11" t="n">
        <v>0.04</v>
      </c>
      <c r="H6187" s="5" t="n">
        <v>2.34687476900048</v>
      </c>
      <c r="I6187" s="5" t="n">
        <v>56.3249944560116</v>
      </c>
    </row>
    <row r="6188" customFormat="false" ht="14.25" hidden="false" customHeight="false" outlineLevel="0" collapsed="false">
      <c r="A6188" s="0" t="s">
        <v>115</v>
      </c>
      <c r="B6188" s="0" t="s">
        <v>116</v>
      </c>
      <c r="C6188" s="0" t="s">
        <v>79</v>
      </c>
      <c r="D6188" s="0" t="s">
        <v>210</v>
      </c>
      <c r="E6188" s="0" t="n">
        <v>2024</v>
      </c>
      <c r="F6188" s="5" t="n">
        <v>0</v>
      </c>
      <c r="G6188" s="11" t="n">
        <v>0.1499</v>
      </c>
      <c r="H6188" s="5" t="n">
        <v>0</v>
      </c>
      <c r="I6188" s="5" t="n">
        <v>0</v>
      </c>
    </row>
    <row r="6189" customFormat="false" ht="14.25" hidden="false" customHeight="false" outlineLevel="0" collapsed="false">
      <c r="A6189" s="0" t="s">
        <v>115</v>
      </c>
      <c r="B6189" s="0" t="s">
        <v>116</v>
      </c>
      <c r="C6189" s="0" t="s">
        <v>79</v>
      </c>
      <c r="D6189" s="0" t="s">
        <v>210</v>
      </c>
      <c r="E6189" s="0" t="n">
        <v>2024</v>
      </c>
      <c r="F6189" s="5" t="n">
        <v>0</v>
      </c>
      <c r="G6189" s="11" t="n">
        <v>0.1499</v>
      </c>
      <c r="H6189" s="5" t="n">
        <v>0</v>
      </c>
      <c r="I6189" s="5" t="n">
        <v>0</v>
      </c>
    </row>
    <row r="6190" customFormat="false" ht="14.25" hidden="false" customHeight="false" outlineLevel="0" collapsed="false">
      <c r="A6190" s="0" t="s">
        <v>115</v>
      </c>
      <c r="B6190" s="0" t="s">
        <v>116</v>
      </c>
      <c r="C6190" s="0" t="s">
        <v>79</v>
      </c>
      <c r="D6190" s="0" t="s">
        <v>210</v>
      </c>
      <c r="E6190" s="0" t="n">
        <v>2024</v>
      </c>
      <c r="F6190" s="5" t="n">
        <v>0</v>
      </c>
      <c r="G6190" s="11" t="n">
        <v>0.1499</v>
      </c>
      <c r="H6190" s="5" t="n">
        <v>0</v>
      </c>
      <c r="I6190" s="5" t="n">
        <v>0</v>
      </c>
    </row>
    <row r="6191" customFormat="false" ht="14.25" hidden="false" customHeight="false" outlineLevel="0" collapsed="false">
      <c r="A6191" s="0" t="s">
        <v>115</v>
      </c>
      <c r="B6191" s="0" t="s">
        <v>116</v>
      </c>
      <c r="C6191" s="0" t="s">
        <v>79</v>
      </c>
      <c r="D6191" s="0" t="s">
        <v>210</v>
      </c>
      <c r="E6191" s="0" t="n">
        <v>2025</v>
      </c>
      <c r="F6191" s="5" t="n">
        <v>9.63843273708718</v>
      </c>
      <c r="G6191" s="11" t="n">
        <v>0.1492</v>
      </c>
      <c r="H6191" s="5" t="n">
        <v>1.43805416437341</v>
      </c>
      <c r="I6191" s="5" t="n">
        <v>8.20037857271377</v>
      </c>
    </row>
    <row r="6192" customFormat="false" ht="14.25" hidden="false" customHeight="false" outlineLevel="0" collapsed="false">
      <c r="A6192" s="0" t="s">
        <v>115</v>
      </c>
      <c r="B6192" s="0" t="s">
        <v>116</v>
      </c>
      <c r="C6192" s="0" t="s">
        <v>79</v>
      </c>
      <c r="D6192" s="0" t="s">
        <v>210</v>
      </c>
      <c r="E6192" s="0" t="n">
        <v>2025</v>
      </c>
      <c r="F6192" s="5" t="n">
        <v>20.5705802772975</v>
      </c>
      <c r="G6192" s="11" t="n">
        <v>0.1492</v>
      </c>
      <c r="H6192" s="5" t="n">
        <v>3.06913057737279</v>
      </c>
      <c r="I6192" s="5" t="n">
        <v>17.5014496999247</v>
      </c>
    </row>
    <row r="6193" customFormat="false" ht="14.25" hidden="false" customHeight="false" outlineLevel="0" collapsed="false">
      <c r="A6193" s="0" t="s">
        <v>115</v>
      </c>
      <c r="B6193" s="0" t="s">
        <v>116</v>
      </c>
      <c r="C6193" s="0" t="s">
        <v>79</v>
      </c>
      <c r="D6193" s="0" t="s">
        <v>210</v>
      </c>
      <c r="E6193" s="0" t="n">
        <v>2025</v>
      </c>
      <c r="F6193" s="5" t="n">
        <v>121.126819828147</v>
      </c>
      <c r="G6193" s="11" t="n">
        <v>0.1492</v>
      </c>
      <c r="H6193" s="5" t="n">
        <v>18.0721215183595</v>
      </c>
      <c r="I6193" s="5" t="n">
        <v>103.054698309787</v>
      </c>
    </row>
    <row r="6194" customFormat="false" ht="14.25" hidden="false" customHeight="false" outlineLevel="0" collapsed="false">
      <c r="A6194" s="0" t="s">
        <v>115</v>
      </c>
      <c r="B6194" s="0" t="s">
        <v>116</v>
      </c>
      <c r="C6194" s="0" t="s">
        <v>79</v>
      </c>
      <c r="D6194" s="0" t="s">
        <v>210</v>
      </c>
      <c r="E6194" s="0" t="n">
        <v>2026</v>
      </c>
      <c r="F6194" s="5" t="n">
        <v>9.39607508861155</v>
      </c>
      <c r="G6194" s="11" t="n">
        <v>0.14882</v>
      </c>
      <c r="H6194" s="5" t="n">
        <v>1.39832389468717</v>
      </c>
      <c r="I6194" s="5" t="n">
        <v>7.99775119392438</v>
      </c>
    </row>
    <row r="6195" customFormat="false" ht="14.25" hidden="false" customHeight="false" outlineLevel="0" collapsed="false">
      <c r="A6195" s="0" t="s">
        <v>115</v>
      </c>
      <c r="B6195" s="0" t="s">
        <v>116</v>
      </c>
      <c r="C6195" s="0" t="s">
        <v>79</v>
      </c>
      <c r="D6195" s="0" t="s">
        <v>210</v>
      </c>
      <c r="E6195" s="0" t="n">
        <v>2026</v>
      </c>
      <c r="F6195" s="5" t="n">
        <v>20.9386927903591</v>
      </c>
      <c r="G6195" s="11" t="n">
        <v>0.14882</v>
      </c>
      <c r="H6195" s="5" t="n">
        <v>3.11609626106124</v>
      </c>
      <c r="I6195" s="5" t="n">
        <v>17.8225965292979</v>
      </c>
    </row>
    <row r="6196" customFormat="false" ht="14.25" hidden="false" customHeight="false" outlineLevel="0" collapsed="false">
      <c r="A6196" s="0" t="s">
        <v>115</v>
      </c>
      <c r="B6196" s="0" t="s">
        <v>116</v>
      </c>
      <c r="C6196" s="0" t="s">
        <v>79</v>
      </c>
      <c r="D6196" s="0" t="s">
        <v>210</v>
      </c>
      <c r="E6196" s="0" t="n">
        <v>2026</v>
      </c>
      <c r="F6196" s="5" t="n">
        <v>118.504610023257</v>
      </c>
      <c r="G6196" s="11" t="n">
        <v>0.14882</v>
      </c>
      <c r="H6196" s="5" t="n">
        <v>17.6358560636611</v>
      </c>
      <c r="I6196" s="5" t="n">
        <v>100.868753959596</v>
      </c>
    </row>
    <row r="6197" customFormat="false" ht="14.25" hidden="false" customHeight="false" outlineLevel="0" collapsed="false">
      <c r="A6197" s="0" t="s">
        <v>115</v>
      </c>
      <c r="B6197" s="0" t="s">
        <v>116</v>
      </c>
      <c r="C6197" s="0" t="s">
        <v>79</v>
      </c>
      <c r="D6197" s="0" t="s">
        <v>210</v>
      </c>
      <c r="E6197" s="0" t="n">
        <v>2027</v>
      </c>
      <c r="F6197" s="5" t="n">
        <v>9.54224597789727</v>
      </c>
      <c r="G6197" s="11" t="n">
        <v>0.14844</v>
      </c>
      <c r="H6197" s="5" t="n">
        <v>1.41645099295907</v>
      </c>
      <c r="I6197" s="5" t="n">
        <v>8.1257949849382</v>
      </c>
    </row>
    <row r="6198" customFormat="false" ht="14.25" hidden="false" customHeight="false" outlineLevel="0" collapsed="false">
      <c r="A6198" s="0" t="s">
        <v>115</v>
      </c>
      <c r="B6198" s="0" t="s">
        <v>116</v>
      </c>
      <c r="C6198" s="0" t="s">
        <v>79</v>
      </c>
      <c r="D6198" s="0" t="s">
        <v>210</v>
      </c>
      <c r="E6198" s="0" t="n">
        <v>2027</v>
      </c>
      <c r="F6198" s="5" t="n">
        <v>22.2767888685385</v>
      </c>
      <c r="G6198" s="11" t="n">
        <v>0.14844</v>
      </c>
      <c r="H6198" s="5" t="n">
        <v>3.30676653964586</v>
      </c>
      <c r="I6198" s="5" t="n">
        <v>18.9700223288927</v>
      </c>
    </row>
    <row r="6199" customFormat="false" ht="14.25" hidden="false" customHeight="false" outlineLevel="0" collapsed="false">
      <c r="A6199" s="0" t="s">
        <v>115</v>
      </c>
      <c r="B6199" s="0" t="s">
        <v>116</v>
      </c>
      <c r="C6199" s="0" t="s">
        <v>79</v>
      </c>
      <c r="D6199" s="0" t="s">
        <v>210</v>
      </c>
      <c r="E6199" s="0" t="n">
        <v>2027</v>
      </c>
      <c r="F6199" s="5" t="n">
        <v>121.899929152119</v>
      </c>
      <c r="G6199" s="11" t="n">
        <v>0.14844</v>
      </c>
      <c r="H6199" s="5" t="n">
        <v>18.0948254833406</v>
      </c>
      <c r="I6199" s="5" t="n">
        <v>103.805103668779</v>
      </c>
    </row>
    <row r="6200" customFormat="false" ht="14.25" hidden="false" customHeight="false" outlineLevel="0" collapsed="false">
      <c r="A6200" s="0" t="s">
        <v>115</v>
      </c>
      <c r="B6200" s="0" t="s">
        <v>116</v>
      </c>
      <c r="C6200" s="0" t="s">
        <v>79</v>
      </c>
      <c r="D6200" s="0" t="s">
        <v>210</v>
      </c>
      <c r="E6200" s="0" t="n">
        <v>2028</v>
      </c>
      <c r="F6200" s="5" t="n">
        <v>9.73887252284043</v>
      </c>
      <c r="G6200" s="11" t="n">
        <v>0.14806</v>
      </c>
      <c r="H6200" s="5" t="n">
        <v>1.44193746573175</v>
      </c>
      <c r="I6200" s="5" t="n">
        <v>8.29693505710868</v>
      </c>
    </row>
    <row r="6201" customFormat="false" ht="14.25" hidden="false" customHeight="false" outlineLevel="0" collapsed="false">
      <c r="A6201" s="0" t="s">
        <v>115</v>
      </c>
      <c r="B6201" s="0" t="s">
        <v>116</v>
      </c>
      <c r="C6201" s="0" t="s">
        <v>79</v>
      </c>
      <c r="D6201" s="0" t="s">
        <v>210</v>
      </c>
      <c r="E6201" s="0" t="n">
        <v>2028</v>
      </c>
      <c r="F6201" s="5" t="n">
        <v>23.3099963358355</v>
      </c>
      <c r="G6201" s="11" t="n">
        <v>0.14806</v>
      </c>
      <c r="H6201" s="5" t="n">
        <v>3.4512780574838</v>
      </c>
      <c r="I6201" s="5" t="n">
        <v>19.8587182783517</v>
      </c>
    </row>
    <row r="6202" customFormat="false" ht="14.25" hidden="false" customHeight="false" outlineLevel="0" collapsed="false">
      <c r="A6202" s="0" t="s">
        <v>115</v>
      </c>
      <c r="B6202" s="0" t="s">
        <v>116</v>
      </c>
      <c r="C6202" s="0" t="s">
        <v>79</v>
      </c>
      <c r="D6202" s="0" t="s">
        <v>210</v>
      </c>
      <c r="E6202" s="0" t="n">
        <v>2028</v>
      </c>
      <c r="F6202" s="5" t="n">
        <v>124.681520419327</v>
      </c>
      <c r="G6202" s="11" t="n">
        <v>0.14806</v>
      </c>
      <c r="H6202" s="5" t="n">
        <v>18.4603459132856</v>
      </c>
      <c r="I6202" s="5" t="n">
        <v>106.221174506042</v>
      </c>
    </row>
    <row r="6203" customFormat="false" ht="14.25" hidden="false" customHeight="false" outlineLevel="0" collapsed="false">
      <c r="A6203" s="0" t="s">
        <v>115</v>
      </c>
      <c r="B6203" s="0" t="s">
        <v>116</v>
      </c>
      <c r="C6203" s="0" t="s">
        <v>79</v>
      </c>
      <c r="D6203" s="0" t="s">
        <v>210</v>
      </c>
      <c r="E6203" s="0" t="n">
        <v>2029</v>
      </c>
      <c r="F6203" s="5" t="n">
        <v>9.82151932493002</v>
      </c>
      <c r="G6203" s="11" t="n">
        <v>0.14768</v>
      </c>
      <c r="H6203" s="5" t="n">
        <v>1.45044197390567</v>
      </c>
      <c r="I6203" s="5" t="n">
        <v>8.37107735102436</v>
      </c>
    </row>
    <row r="6204" customFormat="false" ht="14.25" hidden="false" customHeight="false" outlineLevel="0" collapsed="false">
      <c r="A6204" s="0" t="s">
        <v>115</v>
      </c>
      <c r="B6204" s="0" t="s">
        <v>116</v>
      </c>
      <c r="C6204" s="0" t="s">
        <v>79</v>
      </c>
      <c r="D6204" s="0" t="s">
        <v>210</v>
      </c>
      <c r="E6204" s="0" t="n">
        <v>2029</v>
      </c>
      <c r="F6204" s="5" t="n">
        <v>24.6996359998745</v>
      </c>
      <c r="G6204" s="11" t="n">
        <v>0.14768</v>
      </c>
      <c r="H6204" s="5" t="n">
        <v>3.64764224446147</v>
      </c>
      <c r="I6204" s="5" t="n">
        <v>21.0519937554131</v>
      </c>
    </row>
    <row r="6205" customFormat="false" ht="14.25" hidden="false" customHeight="false" outlineLevel="0" collapsed="false">
      <c r="A6205" s="0" t="s">
        <v>115</v>
      </c>
      <c r="B6205" s="0" t="s">
        <v>116</v>
      </c>
      <c r="C6205" s="0" t="s">
        <v>79</v>
      </c>
      <c r="D6205" s="0" t="s">
        <v>210</v>
      </c>
      <c r="E6205" s="0" t="n">
        <v>2029</v>
      </c>
      <c r="F6205" s="5" t="n">
        <v>129.380238032407</v>
      </c>
      <c r="G6205" s="11" t="n">
        <v>0.14768</v>
      </c>
      <c r="H6205" s="5" t="n">
        <v>19.1068735526259</v>
      </c>
      <c r="I6205" s="5" t="n">
        <v>110.273364479782</v>
      </c>
    </row>
    <row r="6206" customFormat="false" ht="14.25" hidden="false" customHeight="false" outlineLevel="0" collapsed="false">
      <c r="A6206" s="0" t="s">
        <v>115</v>
      </c>
      <c r="B6206" s="0" t="s">
        <v>116</v>
      </c>
      <c r="C6206" s="0" t="s">
        <v>79</v>
      </c>
      <c r="D6206" s="0" t="s">
        <v>210</v>
      </c>
      <c r="E6206" s="0" t="n">
        <v>2030</v>
      </c>
      <c r="F6206" s="5" t="n">
        <v>9.98019356962834</v>
      </c>
      <c r="G6206" s="11" t="n">
        <v>0.1473</v>
      </c>
      <c r="H6206" s="5" t="n">
        <v>1.47008251280626</v>
      </c>
      <c r="I6206" s="5" t="n">
        <v>8.51011105682209</v>
      </c>
    </row>
    <row r="6207" customFormat="false" ht="14.25" hidden="false" customHeight="false" outlineLevel="0" collapsed="false">
      <c r="A6207" s="0" t="s">
        <v>115</v>
      </c>
      <c r="B6207" s="0" t="s">
        <v>116</v>
      </c>
      <c r="C6207" s="0" t="s">
        <v>79</v>
      </c>
      <c r="D6207" s="0" t="s">
        <v>210</v>
      </c>
      <c r="E6207" s="0" t="n">
        <v>2030</v>
      </c>
      <c r="F6207" s="5" t="n">
        <v>26.3250615004028</v>
      </c>
      <c r="G6207" s="11" t="n">
        <v>0.1473</v>
      </c>
      <c r="H6207" s="5" t="n">
        <v>3.87768155900933</v>
      </c>
      <c r="I6207" s="5" t="n">
        <v>22.4473799413935</v>
      </c>
    </row>
    <row r="6208" customFormat="false" ht="14.25" hidden="false" customHeight="false" outlineLevel="0" collapsed="false">
      <c r="A6208" s="0" t="s">
        <v>115</v>
      </c>
      <c r="B6208" s="0" t="s">
        <v>116</v>
      </c>
      <c r="C6208" s="0" t="s">
        <v>79</v>
      </c>
      <c r="D6208" s="0" t="s">
        <v>210</v>
      </c>
      <c r="E6208" s="0" t="n">
        <v>2030</v>
      </c>
      <c r="F6208" s="5" t="n">
        <v>133.806833232413</v>
      </c>
      <c r="G6208" s="11" t="n">
        <v>0.1473</v>
      </c>
      <c r="H6208" s="5" t="n">
        <v>19.7097465351345</v>
      </c>
      <c r="I6208" s="5" t="n">
        <v>114.097086697279</v>
      </c>
    </row>
    <row r="6209" customFormat="false" ht="14.25" hidden="false" customHeight="false" outlineLevel="0" collapsed="false">
      <c r="A6209" s="0" t="s">
        <v>115</v>
      </c>
      <c r="B6209" s="0" t="s">
        <v>116</v>
      </c>
      <c r="C6209" s="0" t="s">
        <v>79</v>
      </c>
      <c r="D6209" s="0" t="s">
        <v>210</v>
      </c>
      <c r="E6209" s="0" t="n">
        <v>2031</v>
      </c>
      <c r="F6209" s="5" t="n">
        <v>10.2264111228167</v>
      </c>
      <c r="G6209" s="11" t="n">
        <v>0.14744</v>
      </c>
      <c r="H6209" s="5" t="n">
        <v>1.5077820559481</v>
      </c>
      <c r="I6209" s="5" t="n">
        <v>8.71862906686861</v>
      </c>
    </row>
    <row r="6210" customFormat="false" ht="14.25" hidden="false" customHeight="false" outlineLevel="0" collapsed="false">
      <c r="A6210" s="0" t="s">
        <v>115</v>
      </c>
      <c r="B6210" s="0" t="s">
        <v>116</v>
      </c>
      <c r="C6210" s="0" t="s">
        <v>79</v>
      </c>
      <c r="D6210" s="0" t="s">
        <v>210</v>
      </c>
      <c r="E6210" s="0" t="n">
        <v>2031</v>
      </c>
      <c r="F6210" s="5" t="n">
        <v>28.5626830726927</v>
      </c>
      <c r="G6210" s="11" t="n">
        <v>0.14744</v>
      </c>
      <c r="H6210" s="5" t="n">
        <v>4.21128199223781</v>
      </c>
      <c r="I6210" s="5" t="n">
        <v>24.3514010804549</v>
      </c>
    </row>
    <row r="6211" customFormat="false" ht="14.25" hidden="false" customHeight="false" outlineLevel="0" collapsed="false">
      <c r="A6211" s="0" t="s">
        <v>115</v>
      </c>
      <c r="B6211" s="0" t="s">
        <v>116</v>
      </c>
      <c r="C6211" s="0" t="s">
        <v>79</v>
      </c>
      <c r="D6211" s="0" t="s">
        <v>210</v>
      </c>
      <c r="E6211" s="0" t="n">
        <v>2031</v>
      </c>
      <c r="F6211" s="5" t="n">
        <v>140.46628761166</v>
      </c>
      <c r="G6211" s="11" t="n">
        <v>0.14744</v>
      </c>
      <c r="H6211" s="5" t="n">
        <v>20.7103494454631</v>
      </c>
      <c r="I6211" s="5" t="n">
        <v>119.755938166197</v>
      </c>
    </row>
    <row r="6212" customFormat="false" ht="14.25" hidden="false" customHeight="false" outlineLevel="0" collapsed="false">
      <c r="A6212" s="0" t="s">
        <v>115</v>
      </c>
      <c r="B6212" s="0" t="s">
        <v>116</v>
      </c>
      <c r="C6212" s="0" t="s">
        <v>79</v>
      </c>
      <c r="D6212" s="0" t="s">
        <v>210</v>
      </c>
      <c r="E6212" s="0" t="n">
        <v>2032</v>
      </c>
      <c r="F6212" s="5" t="n">
        <v>10.5452636251986</v>
      </c>
      <c r="G6212" s="11" t="n">
        <v>0.14758</v>
      </c>
      <c r="H6212" s="5" t="n">
        <v>1.55627000580681</v>
      </c>
      <c r="I6212" s="5" t="n">
        <v>8.98899361939178</v>
      </c>
    </row>
    <row r="6213" customFormat="false" ht="14.25" hidden="false" customHeight="false" outlineLevel="0" collapsed="false">
      <c r="A6213" s="0" t="s">
        <v>115</v>
      </c>
      <c r="B6213" s="0" t="s">
        <v>116</v>
      </c>
      <c r="C6213" s="0" t="s">
        <v>79</v>
      </c>
      <c r="D6213" s="0" t="s">
        <v>210</v>
      </c>
      <c r="E6213" s="0" t="n">
        <v>2032</v>
      </c>
      <c r="F6213" s="5" t="n">
        <v>30.8619034757137</v>
      </c>
      <c r="G6213" s="11" t="n">
        <v>0.14758</v>
      </c>
      <c r="H6213" s="5" t="n">
        <v>4.55459971494583</v>
      </c>
      <c r="I6213" s="5" t="n">
        <v>26.3073037607679</v>
      </c>
    </row>
    <row r="6214" customFormat="false" ht="14.25" hidden="false" customHeight="false" outlineLevel="0" collapsed="false">
      <c r="A6214" s="0" t="s">
        <v>115</v>
      </c>
      <c r="B6214" s="0" t="s">
        <v>116</v>
      </c>
      <c r="C6214" s="0" t="s">
        <v>79</v>
      </c>
      <c r="D6214" s="0" t="s">
        <v>210</v>
      </c>
      <c r="E6214" s="0" t="n">
        <v>2032</v>
      </c>
      <c r="F6214" s="5" t="n">
        <v>147.122361722725</v>
      </c>
      <c r="G6214" s="11" t="n">
        <v>0.14758</v>
      </c>
      <c r="H6214" s="5" t="n">
        <v>21.7123181430397</v>
      </c>
      <c r="I6214" s="5" t="n">
        <v>125.410043579685</v>
      </c>
    </row>
    <row r="6215" customFormat="false" ht="14.25" hidden="false" customHeight="false" outlineLevel="0" collapsed="false">
      <c r="A6215" s="0" t="s">
        <v>115</v>
      </c>
      <c r="B6215" s="0" t="s">
        <v>116</v>
      </c>
      <c r="C6215" s="0" t="s">
        <v>79</v>
      </c>
      <c r="D6215" s="0" t="s">
        <v>210</v>
      </c>
      <c r="E6215" s="0" t="n">
        <v>2033</v>
      </c>
      <c r="F6215" s="5" t="n">
        <v>10.7026457815506</v>
      </c>
      <c r="G6215" s="11" t="n">
        <v>0.14772</v>
      </c>
      <c r="H6215" s="5" t="n">
        <v>1.58099483485065</v>
      </c>
      <c r="I6215" s="5" t="n">
        <v>9.12165094669992</v>
      </c>
    </row>
    <row r="6216" customFormat="false" ht="14.25" hidden="false" customHeight="false" outlineLevel="0" collapsed="false">
      <c r="A6216" s="0" t="s">
        <v>115</v>
      </c>
      <c r="B6216" s="0" t="s">
        <v>116</v>
      </c>
      <c r="C6216" s="0" t="s">
        <v>79</v>
      </c>
      <c r="D6216" s="0" t="s">
        <v>210</v>
      </c>
      <c r="E6216" s="0" t="n">
        <v>2033</v>
      </c>
      <c r="F6216" s="5" t="n">
        <v>32.8018037062409</v>
      </c>
      <c r="G6216" s="11" t="n">
        <v>0.14772</v>
      </c>
      <c r="H6216" s="5" t="n">
        <v>4.84548244348591</v>
      </c>
      <c r="I6216" s="5" t="n">
        <v>27.956321262755</v>
      </c>
    </row>
    <row r="6217" customFormat="false" ht="14.25" hidden="false" customHeight="false" outlineLevel="0" collapsed="false">
      <c r="A6217" s="0" t="s">
        <v>115</v>
      </c>
      <c r="B6217" s="0" t="s">
        <v>116</v>
      </c>
      <c r="C6217" s="0" t="s">
        <v>79</v>
      </c>
      <c r="D6217" s="0" t="s">
        <v>210</v>
      </c>
      <c r="E6217" s="0" t="n">
        <v>2033</v>
      </c>
      <c r="F6217" s="5" t="n">
        <v>152.053143745094</v>
      </c>
      <c r="G6217" s="11" t="n">
        <v>0.14772</v>
      </c>
      <c r="H6217" s="5" t="n">
        <v>22.4612903940253</v>
      </c>
      <c r="I6217" s="5" t="n">
        <v>129.591853351069</v>
      </c>
    </row>
    <row r="6218" customFormat="false" ht="14.25" hidden="false" customHeight="false" outlineLevel="0" collapsed="false">
      <c r="A6218" s="0" t="s">
        <v>115</v>
      </c>
      <c r="B6218" s="0" t="s">
        <v>116</v>
      </c>
      <c r="C6218" s="0" t="s">
        <v>79</v>
      </c>
      <c r="D6218" s="0" t="s">
        <v>210</v>
      </c>
      <c r="E6218" s="0" t="n">
        <v>2034</v>
      </c>
      <c r="F6218" s="5" t="n">
        <v>10.8213125018072</v>
      </c>
      <c r="G6218" s="11" t="n">
        <v>0.14786</v>
      </c>
      <c r="H6218" s="5" t="n">
        <v>1.60003926651721</v>
      </c>
      <c r="I6218" s="5" t="n">
        <v>9.22127323528998</v>
      </c>
    </row>
    <row r="6219" customFormat="false" ht="14.25" hidden="false" customHeight="false" outlineLevel="0" collapsed="false">
      <c r="A6219" s="0" t="s">
        <v>115</v>
      </c>
      <c r="B6219" s="0" t="s">
        <v>116</v>
      </c>
      <c r="C6219" s="0" t="s">
        <v>79</v>
      </c>
      <c r="D6219" s="0" t="s">
        <v>210</v>
      </c>
      <c r="E6219" s="0" t="n">
        <v>2034</v>
      </c>
      <c r="F6219" s="5" t="n">
        <v>34.6650155826064</v>
      </c>
      <c r="G6219" s="11" t="n">
        <v>0.14786</v>
      </c>
      <c r="H6219" s="5" t="n">
        <v>5.12556920404419</v>
      </c>
      <c r="I6219" s="5" t="n">
        <v>29.5394463785622</v>
      </c>
    </row>
    <row r="6220" customFormat="false" ht="14.25" hidden="false" customHeight="false" outlineLevel="0" collapsed="false">
      <c r="A6220" s="0" t="s">
        <v>115</v>
      </c>
      <c r="B6220" s="0" t="s">
        <v>116</v>
      </c>
      <c r="C6220" s="0" t="s">
        <v>79</v>
      </c>
      <c r="D6220" s="0" t="s">
        <v>210</v>
      </c>
      <c r="E6220" s="0" t="n">
        <v>2034</v>
      </c>
      <c r="F6220" s="5" t="n">
        <v>156.593535853689</v>
      </c>
      <c r="G6220" s="11" t="n">
        <v>0.14786</v>
      </c>
      <c r="H6220" s="5" t="n">
        <v>23.1539202113264</v>
      </c>
      <c r="I6220" s="5" t="n">
        <v>133.439615642362</v>
      </c>
    </row>
    <row r="6221" customFormat="false" ht="14.25" hidden="false" customHeight="false" outlineLevel="0" collapsed="false">
      <c r="A6221" s="0" t="s">
        <v>115</v>
      </c>
      <c r="B6221" s="0" t="s">
        <v>116</v>
      </c>
      <c r="C6221" s="0" t="s">
        <v>79</v>
      </c>
      <c r="D6221" s="0" t="s">
        <v>210</v>
      </c>
      <c r="E6221" s="0" t="n">
        <v>2035</v>
      </c>
      <c r="F6221" s="5" t="n">
        <v>10.9033378639107</v>
      </c>
      <c r="G6221" s="11" t="n">
        <v>0.148</v>
      </c>
      <c r="H6221" s="5" t="n">
        <v>1.61369400385878</v>
      </c>
      <c r="I6221" s="5" t="n">
        <v>9.28964386005191</v>
      </c>
    </row>
    <row r="6222" customFormat="false" ht="14.25" hidden="false" customHeight="false" outlineLevel="0" collapsed="false">
      <c r="A6222" s="0" t="s">
        <v>115</v>
      </c>
      <c r="B6222" s="0" t="s">
        <v>116</v>
      </c>
      <c r="C6222" s="0" t="s">
        <v>79</v>
      </c>
      <c r="D6222" s="0" t="s">
        <v>210</v>
      </c>
      <c r="E6222" s="0" t="n">
        <v>2035</v>
      </c>
      <c r="F6222" s="5" t="n">
        <v>36.4944108468334</v>
      </c>
      <c r="G6222" s="11" t="n">
        <v>0.148</v>
      </c>
      <c r="H6222" s="5" t="n">
        <v>5.40117280533134</v>
      </c>
      <c r="I6222" s="5" t="n">
        <v>31.0932380415021</v>
      </c>
    </row>
    <row r="6223" customFormat="false" ht="14.25" hidden="false" customHeight="false" outlineLevel="0" collapsed="false">
      <c r="A6223" s="0" t="s">
        <v>115</v>
      </c>
      <c r="B6223" s="0" t="s">
        <v>116</v>
      </c>
      <c r="C6223" s="0" t="s">
        <v>79</v>
      </c>
      <c r="D6223" s="0" t="s">
        <v>210</v>
      </c>
      <c r="E6223" s="0" t="n">
        <v>2035</v>
      </c>
      <c r="F6223" s="5" t="n">
        <v>161.603525864452</v>
      </c>
      <c r="G6223" s="11" t="n">
        <v>0.148</v>
      </c>
      <c r="H6223" s="5" t="n">
        <v>23.9173218279389</v>
      </c>
      <c r="I6223" s="5" t="n">
        <v>137.686204036513</v>
      </c>
    </row>
    <row r="6224" customFormat="false" ht="14.25" hidden="false" customHeight="false" outlineLevel="0" collapsed="false">
      <c r="A6224" s="0" t="s">
        <v>115</v>
      </c>
      <c r="B6224" s="0" t="s">
        <v>116</v>
      </c>
      <c r="C6224" s="0" t="s">
        <v>79</v>
      </c>
      <c r="D6224" s="0" t="s">
        <v>210</v>
      </c>
      <c r="E6224" s="0" t="n">
        <v>2036</v>
      </c>
      <c r="F6224" s="5" t="n">
        <v>10.9521581839657</v>
      </c>
      <c r="G6224" s="11" t="n">
        <v>0.1489</v>
      </c>
      <c r="H6224" s="5" t="n">
        <v>1.6307763535925</v>
      </c>
      <c r="I6224" s="5" t="n">
        <v>9.32138183037323</v>
      </c>
    </row>
    <row r="6225" customFormat="false" ht="14.25" hidden="false" customHeight="false" outlineLevel="0" collapsed="false">
      <c r="A6225" s="0" t="s">
        <v>115</v>
      </c>
      <c r="B6225" s="0" t="s">
        <v>116</v>
      </c>
      <c r="C6225" s="0" t="s">
        <v>79</v>
      </c>
      <c r="D6225" s="0" t="s">
        <v>210</v>
      </c>
      <c r="E6225" s="0" t="n">
        <v>2036</v>
      </c>
      <c r="F6225" s="5" t="n">
        <v>38.1469066257463</v>
      </c>
      <c r="G6225" s="11" t="n">
        <v>0.1489</v>
      </c>
      <c r="H6225" s="5" t="n">
        <v>5.68007439657362</v>
      </c>
      <c r="I6225" s="5" t="n">
        <v>32.4668322291727</v>
      </c>
    </row>
    <row r="6226" customFormat="false" ht="14.25" hidden="false" customHeight="false" outlineLevel="0" collapsed="false">
      <c r="A6226" s="0" t="s">
        <v>115</v>
      </c>
      <c r="B6226" s="0" t="s">
        <v>116</v>
      </c>
      <c r="C6226" s="0" t="s">
        <v>79</v>
      </c>
      <c r="D6226" s="0" t="s">
        <v>210</v>
      </c>
      <c r="E6226" s="0" t="n">
        <v>2036</v>
      </c>
      <c r="F6226" s="5" t="n">
        <v>164.236846344035</v>
      </c>
      <c r="G6226" s="11" t="n">
        <v>0.1489</v>
      </c>
      <c r="H6226" s="5" t="n">
        <v>24.4548664206268</v>
      </c>
      <c r="I6226" s="5" t="n">
        <v>139.781979923408</v>
      </c>
    </row>
    <row r="6227" customFormat="false" ht="14.25" hidden="false" customHeight="false" outlineLevel="0" collapsed="false">
      <c r="A6227" s="0" t="s">
        <v>115</v>
      </c>
      <c r="B6227" s="0" t="s">
        <v>116</v>
      </c>
      <c r="C6227" s="0" t="s">
        <v>79</v>
      </c>
      <c r="D6227" s="0" t="s">
        <v>210</v>
      </c>
      <c r="E6227" s="0" t="n">
        <v>2037</v>
      </c>
      <c r="F6227" s="5" t="n">
        <v>11.0224340374796</v>
      </c>
      <c r="G6227" s="11" t="n">
        <v>0.1498</v>
      </c>
      <c r="H6227" s="5" t="n">
        <v>1.65116061881444</v>
      </c>
      <c r="I6227" s="5" t="n">
        <v>9.37127341866513</v>
      </c>
    </row>
    <row r="6228" customFormat="false" ht="14.25" hidden="false" customHeight="false" outlineLevel="0" collapsed="false">
      <c r="A6228" s="0" t="s">
        <v>115</v>
      </c>
      <c r="B6228" s="0" t="s">
        <v>116</v>
      </c>
      <c r="C6228" s="0" t="s">
        <v>79</v>
      </c>
      <c r="D6228" s="0" t="s">
        <v>210</v>
      </c>
      <c r="E6228" s="0" t="n">
        <v>2037</v>
      </c>
      <c r="F6228" s="5" t="n">
        <v>39.9021624606014</v>
      </c>
      <c r="G6228" s="11" t="n">
        <v>0.1498</v>
      </c>
      <c r="H6228" s="5" t="n">
        <v>5.97734393659809</v>
      </c>
      <c r="I6228" s="5" t="n">
        <v>33.9248185240033</v>
      </c>
    </row>
    <row r="6229" customFormat="false" ht="14.25" hidden="false" customHeight="false" outlineLevel="0" collapsed="false">
      <c r="A6229" s="0" t="s">
        <v>115</v>
      </c>
      <c r="B6229" s="0" t="s">
        <v>116</v>
      </c>
      <c r="C6229" s="0" t="s">
        <v>79</v>
      </c>
      <c r="D6229" s="0" t="s">
        <v>210</v>
      </c>
      <c r="E6229" s="0" t="n">
        <v>2037</v>
      </c>
      <c r="F6229" s="5" t="n">
        <v>167.770242544018</v>
      </c>
      <c r="G6229" s="11" t="n">
        <v>0.1498</v>
      </c>
      <c r="H6229" s="5" t="n">
        <v>25.1319823330939</v>
      </c>
      <c r="I6229" s="5" t="n">
        <v>142.638260210924</v>
      </c>
    </row>
    <row r="6230" customFormat="false" ht="14.25" hidden="false" customHeight="false" outlineLevel="0" collapsed="false">
      <c r="A6230" s="0" t="s">
        <v>115</v>
      </c>
      <c r="B6230" s="0" t="s">
        <v>116</v>
      </c>
      <c r="C6230" s="0" t="s">
        <v>79</v>
      </c>
      <c r="D6230" s="0" t="s">
        <v>210</v>
      </c>
      <c r="E6230" s="0" t="n">
        <v>2038</v>
      </c>
      <c r="F6230" s="5" t="n">
        <v>11.097897319189</v>
      </c>
      <c r="G6230" s="11" t="n">
        <v>0.1507</v>
      </c>
      <c r="H6230" s="5" t="n">
        <v>1.67245312600179</v>
      </c>
      <c r="I6230" s="5" t="n">
        <v>9.42544419318724</v>
      </c>
    </row>
    <row r="6231" customFormat="false" ht="14.25" hidden="false" customHeight="false" outlineLevel="0" collapsed="false">
      <c r="A6231" s="0" t="s">
        <v>115</v>
      </c>
      <c r="B6231" s="0" t="s">
        <v>116</v>
      </c>
      <c r="C6231" s="0" t="s">
        <v>79</v>
      </c>
      <c r="D6231" s="0" t="s">
        <v>210</v>
      </c>
      <c r="E6231" s="0" t="n">
        <v>2038</v>
      </c>
      <c r="F6231" s="5" t="n">
        <v>41.7347218608458</v>
      </c>
      <c r="G6231" s="11" t="n">
        <v>0.1507</v>
      </c>
      <c r="H6231" s="5" t="n">
        <v>6.28942258442946</v>
      </c>
      <c r="I6231" s="5" t="n">
        <v>35.4452992764163</v>
      </c>
    </row>
    <row r="6232" customFormat="false" ht="14.25" hidden="false" customHeight="false" outlineLevel="0" collapsed="false">
      <c r="A6232" s="0" t="s">
        <v>115</v>
      </c>
      <c r="B6232" s="0" t="s">
        <v>116</v>
      </c>
      <c r="C6232" s="0" t="s">
        <v>79</v>
      </c>
      <c r="D6232" s="0" t="s">
        <v>210</v>
      </c>
      <c r="E6232" s="0" t="n">
        <v>2038</v>
      </c>
      <c r="F6232" s="5" t="n">
        <v>170.982353133866</v>
      </c>
      <c r="G6232" s="11" t="n">
        <v>0.1507</v>
      </c>
      <c r="H6232" s="5" t="n">
        <v>25.7670406172736</v>
      </c>
      <c r="I6232" s="5" t="n">
        <v>145.215312516592</v>
      </c>
    </row>
    <row r="6233" customFormat="false" ht="14.25" hidden="false" customHeight="false" outlineLevel="0" collapsed="false">
      <c r="A6233" s="0" t="s">
        <v>115</v>
      </c>
      <c r="B6233" s="0" t="s">
        <v>116</v>
      </c>
      <c r="C6233" s="0" t="s">
        <v>79</v>
      </c>
      <c r="D6233" s="0" t="s">
        <v>210</v>
      </c>
      <c r="E6233" s="0" t="n">
        <v>2039</v>
      </c>
      <c r="F6233" s="5" t="n">
        <v>11.1654833129755</v>
      </c>
      <c r="G6233" s="11" t="n">
        <v>0.1516</v>
      </c>
      <c r="H6233" s="5" t="n">
        <v>1.69268727024708</v>
      </c>
      <c r="I6233" s="5" t="n">
        <v>9.47279604272841</v>
      </c>
    </row>
    <row r="6234" customFormat="false" ht="14.25" hidden="false" customHeight="false" outlineLevel="0" collapsed="false">
      <c r="A6234" s="0" t="s">
        <v>115</v>
      </c>
      <c r="B6234" s="0" t="s">
        <v>116</v>
      </c>
      <c r="C6234" s="0" t="s">
        <v>79</v>
      </c>
      <c r="D6234" s="0" t="s">
        <v>210</v>
      </c>
      <c r="E6234" s="0" t="n">
        <v>2039</v>
      </c>
      <c r="F6234" s="5" t="n">
        <v>43.8349537010669</v>
      </c>
      <c r="G6234" s="11" t="n">
        <v>0.1516</v>
      </c>
      <c r="H6234" s="5" t="n">
        <v>6.64537898108174</v>
      </c>
      <c r="I6234" s="5" t="n">
        <v>37.1895747199852</v>
      </c>
    </row>
    <row r="6235" customFormat="false" ht="14.25" hidden="false" customHeight="false" outlineLevel="0" collapsed="false">
      <c r="A6235" s="0" t="s">
        <v>115</v>
      </c>
      <c r="B6235" s="0" t="s">
        <v>116</v>
      </c>
      <c r="C6235" s="0" t="s">
        <v>79</v>
      </c>
      <c r="D6235" s="0" t="s">
        <v>210</v>
      </c>
      <c r="E6235" s="0" t="n">
        <v>2039</v>
      </c>
      <c r="F6235" s="5" t="n">
        <v>173.950351726626</v>
      </c>
      <c r="G6235" s="11" t="n">
        <v>0.1516</v>
      </c>
      <c r="H6235" s="5" t="n">
        <v>26.3708733217566</v>
      </c>
      <c r="I6235" s="5" t="n">
        <v>147.57947840487</v>
      </c>
    </row>
    <row r="6236" customFormat="false" ht="14.25" hidden="false" customHeight="false" outlineLevel="0" collapsed="false">
      <c r="A6236" s="0" t="s">
        <v>115</v>
      </c>
      <c r="B6236" s="0" t="s">
        <v>116</v>
      </c>
      <c r="C6236" s="0" t="s">
        <v>79</v>
      </c>
      <c r="D6236" s="0" t="s">
        <v>210</v>
      </c>
      <c r="E6236" s="0" t="n">
        <v>2040</v>
      </c>
      <c r="F6236" s="5" t="n">
        <v>11.1812774961674</v>
      </c>
      <c r="G6236" s="11" t="n">
        <v>0.1525</v>
      </c>
      <c r="H6236" s="5" t="n">
        <v>1.70514481816553</v>
      </c>
      <c r="I6236" s="5" t="n">
        <v>9.4761326780019</v>
      </c>
    </row>
    <row r="6237" customFormat="false" ht="14.25" hidden="false" customHeight="false" outlineLevel="0" collapsed="false">
      <c r="A6237" s="0" t="s">
        <v>115</v>
      </c>
      <c r="B6237" s="0" t="s">
        <v>116</v>
      </c>
      <c r="C6237" s="0" t="s">
        <v>79</v>
      </c>
      <c r="D6237" s="0" t="s">
        <v>210</v>
      </c>
      <c r="E6237" s="0" t="n">
        <v>2040</v>
      </c>
      <c r="F6237" s="5" t="n">
        <v>45.8878242567699</v>
      </c>
      <c r="G6237" s="11" t="n">
        <v>0.1525</v>
      </c>
      <c r="H6237" s="5" t="n">
        <v>6.99789319915741</v>
      </c>
      <c r="I6237" s="5" t="n">
        <v>38.8899310576125</v>
      </c>
    </row>
    <row r="6238" customFormat="false" ht="14.25" hidden="false" customHeight="false" outlineLevel="0" collapsed="false">
      <c r="A6238" s="0" t="s">
        <v>115</v>
      </c>
      <c r="B6238" s="0" t="s">
        <v>116</v>
      </c>
      <c r="C6238" s="0" t="s">
        <v>79</v>
      </c>
      <c r="D6238" s="0" t="s">
        <v>210</v>
      </c>
      <c r="E6238" s="0" t="n">
        <v>2040</v>
      </c>
      <c r="F6238" s="5" t="n">
        <v>176.27198033045</v>
      </c>
      <c r="G6238" s="11" t="n">
        <v>0.1525</v>
      </c>
      <c r="H6238" s="5" t="n">
        <v>26.8814770003936</v>
      </c>
      <c r="I6238" s="5" t="n">
        <v>149.390503330056</v>
      </c>
    </row>
    <row r="6239" customFormat="false" ht="14.25" hidden="false" customHeight="false" outlineLevel="0" collapsed="false">
      <c r="A6239" s="0" t="s">
        <v>115</v>
      </c>
      <c r="B6239" s="0" t="s">
        <v>116</v>
      </c>
      <c r="C6239" s="0" t="s">
        <v>84</v>
      </c>
      <c r="D6239" s="0" t="s">
        <v>212</v>
      </c>
      <c r="E6239" s="0" t="n">
        <v>2024</v>
      </c>
      <c r="F6239" s="5" t="n">
        <v>0</v>
      </c>
      <c r="G6239" s="11" t="n">
        <v>0.072889</v>
      </c>
      <c r="H6239" s="5" t="n">
        <v>0</v>
      </c>
      <c r="I6239" s="5" t="n">
        <v>0</v>
      </c>
    </row>
    <row r="6240" customFormat="false" ht="14.25" hidden="false" customHeight="false" outlineLevel="0" collapsed="false">
      <c r="A6240" s="0" t="s">
        <v>115</v>
      </c>
      <c r="B6240" s="0" t="s">
        <v>116</v>
      </c>
      <c r="C6240" s="0" t="s">
        <v>84</v>
      </c>
      <c r="D6240" s="0" t="s">
        <v>212</v>
      </c>
      <c r="E6240" s="0" t="n">
        <v>2025</v>
      </c>
      <c r="F6240" s="5" t="n">
        <v>0.00195719929762802</v>
      </c>
      <c r="G6240" s="11" t="n">
        <v>0.072889</v>
      </c>
      <c r="H6240" s="5" t="n">
        <v>0.000142658299604809</v>
      </c>
      <c r="I6240" s="5" t="n">
        <v>0.00181454099802321</v>
      </c>
    </row>
    <row r="6241" customFormat="false" ht="14.25" hidden="false" customHeight="false" outlineLevel="0" collapsed="false">
      <c r="A6241" s="0" t="s">
        <v>115</v>
      </c>
      <c r="B6241" s="0" t="s">
        <v>116</v>
      </c>
      <c r="C6241" s="0" t="s">
        <v>84</v>
      </c>
      <c r="D6241" s="0" t="s">
        <v>212</v>
      </c>
      <c r="E6241" s="0" t="n">
        <v>2026</v>
      </c>
      <c r="F6241" s="5" t="n">
        <v>0.0017539546026296</v>
      </c>
      <c r="G6241" s="11" t="n">
        <v>0.0800732</v>
      </c>
      <c r="H6241" s="5" t="n">
        <v>0.000140444757687281</v>
      </c>
      <c r="I6241" s="5" t="n">
        <v>0.00161350984494232</v>
      </c>
    </row>
    <row r="6242" customFormat="false" ht="14.25" hidden="false" customHeight="false" outlineLevel="0" collapsed="false">
      <c r="A6242" s="0" t="s">
        <v>115</v>
      </c>
      <c r="B6242" s="0" t="s">
        <v>116</v>
      </c>
      <c r="C6242" s="0" t="s">
        <v>84</v>
      </c>
      <c r="D6242" s="0" t="s">
        <v>212</v>
      </c>
      <c r="E6242" s="0" t="n">
        <v>2027</v>
      </c>
      <c r="F6242" s="5" t="n">
        <v>0.00215879842139302</v>
      </c>
      <c r="G6242" s="11" t="n">
        <v>0.0872574</v>
      </c>
      <c r="H6242" s="5" t="n">
        <v>0.000188371137374859</v>
      </c>
      <c r="I6242" s="5" t="n">
        <v>0.00197042728401816</v>
      </c>
    </row>
    <row r="6243" customFormat="false" ht="14.25" hidden="false" customHeight="false" outlineLevel="0" collapsed="false">
      <c r="A6243" s="0" t="s">
        <v>115</v>
      </c>
      <c r="B6243" s="0" t="s">
        <v>116</v>
      </c>
      <c r="C6243" s="0" t="s">
        <v>84</v>
      </c>
      <c r="D6243" s="0" t="s">
        <v>212</v>
      </c>
      <c r="E6243" s="0" t="n">
        <v>2028</v>
      </c>
      <c r="F6243" s="5" t="n">
        <v>0.00297657455184431</v>
      </c>
      <c r="G6243" s="11" t="n">
        <v>0.0944416</v>
      </c>
      <c r="H6243" s="5" t="n">
        <v>0.000281112463195459</v>
      </c>
      <c r="I6243" s="5" t="n">
        <v>0.00269546208864885</v>
      </c>
    </row>
    <row r="6244" customFormat="false" ht="14.25" hidden="false" customHeight="false" outlineLevel="0" collapsed="false">
      <c r="A6244" s="0" t="s">
        <v>115</v>
      </c>
      <c r="B6244" s="0" t="s">
        <v>116</v>
      </c>
      <c r="C6244" s="0" t="s">
        <v>84</v>
      </c>
      <c r="D6244" s="0" t="s">
        <v>212</v>
      </c>
      <c r="E6244" s="0" t="n">
        <v>2029</v>
      </c>
      <c r="F6244" s="5" t="n">
        <v>0.00289988069433105</v>
      </c>
      <c r="G6244" s="11" t="n">
        <v>0.1016258</v>
      </c>
      <c r="H6244" s="5" t="n">
        <v>0.000294702695465948</v>
      </c>
      <c r="I6244" s="5" t="n">
        <v>0.0026051779988651</v>
      </c>
    </row>
    <row r="6245" customFormat="false" ht="14.25" hidden="false" customHeight="false" outlineLevel="0" collapsed="false">
      <c r="A6245" s="0" t="s">
        <v>115</v>
      </c>
      <c r="B6245" s="0" t="s">
        <v>116</v>
      </c>
      <c r="C6245" s="0" t="s">
        <v>84</v>
      </c>
      <c r="D6245" s="0" t="s">
        <v>212</v>
      </c>
      <c r="E6245" s="0" t="n">
        <v>2030</v>
      </c>
      <c r="F6245" s="5" t="n">
        <v>0.00532046013580952</v>
      </c>
      <c r="G6245" s="11" t="n">
        <v>0.10881</v>
      </c>
      <c r="H6245" s="5" t="n">
        <v>0.000578919267377433</v>
      </c>
      <c r="I6245" s="5" t="n">
        <v>0.00474154086843208</v>
      </c>
    </row>
    <row r="6246" customFormat="false" ht="14.25" hidden="false" customHeight="false" outlineLevel="0" collapsed="false">
      <c r="A6246" s="0" t="s">
        <v>115</v>
      </c>
      <c r="B6246" s="0" t="s">
        <v>116</v>
      </c>
      <c r="C6246" s="0" t="s">
        <v>84</v>
      </c>
      <c r="D6246" s="0" t="s">
        <v>212</v>
      </c>
      <c r="E6246" s="0" t="n">
        <v>2031</v>
      </c>
      <c r="F6246" s="5" t="n">
        <v>0.00697984368442411</v>
      </c>
      <c r="G6246" s="11" t="n">
        <v>0.1120164</v>
      </c>
      <c r="H6246" s="5" t="n">
        <v>0.000781856962091925</v>
      </c>
      <c r="I6246" s="5" t="n">
        <v>0.00619798672233218</v>
      </c>
    </row>
    <row r="6247" customFormat="false" ht="14.25" hidden="false" customHeight="false" outlineLevel="0" collapsed="false">
      <c r="A6247" s="0" t="s">
        <v>115</v>
      </c>
      <c r="B6247" s="0" t="s">
        <v>116</v>
      </c>
      <c r="C6247" s="0" t="s">
        <v>84</v>
      </c>
      <c r="D6247" s="0" t="s">
        <v>212</v>
      </c>
      <c r="E6247" s="0" t="n">
        <v>2032</v>
      </c>
      <c r="F6247" s="5" t="n">
        <v>0.00868297788261692</v>
      </c>
      <c r="G6247" s="11" t="n">
        <v>0.1152228</v>
      </c>
      <c r="H6247" s="5" t="n">
        <v>0.00100047702397319</v>
      </c>
      <c r="I6247" s="5" t="n">
        <v>0.00768250085864373</v>
      </c>
    </row>
    <row r="6248" customFormat="false" ht="14.25" hidden="false" customHeight="false" outlineLevel="0" collapsed="false">
      <c r="A6248" s="0" t="s">
        <v>115</v>
      </c>
      <c r="B6248" s="0" t="s">
        <v>116</v>
      </c>
      <c r="C6248" s="0" t="s">
        <v>84</v>
      </c>
      <c r="D6248" s="0" t="s">
        <v>212</v>
      </c>
      <c r="E6248" s="0" t="n">
        <v>2033</v>
      </c>
      <c r="F6248" s="5" t="n">
        <v>0.0121952883675276</v>
      </c>
      <c r="G6248" s="11" t="n">
        <v>0.1184292</v>
      </c>
      <c r="H6248" s="5" t="n">
        <v>0.0014442782451356</v>
      </c>
      <c r="I6248" s="5" t="n">
        <v>0.010751010122392</v>
      </c>
    </row>
    <row r="6249" customFormat="false" ht="14.25" hidden="false" customHeight="false" outlineLevel="0" collapsed="false">
      <c r="A6249" s="0" t="s">
        <v>115</v>
      </c>
      <c r="B6249" s="0" t="s">
        <v>116</v>
      </c>
      <c r="C6249" s="0" t="s">
        <v>84</v>
      </c>
      <c r="D6249" s="0" t="s">
        <v>212</v>
      </c>
      <c r="E6249" s="0" t="n">
        <v>2034</v>
      </c>
      <c r="F6249" s="5" t="n">
        <v>0.017342537138742</v>
      </c>
      <c r="G6249" s="11" t="n">
        <v>0.1216356</v>
      </c>
      <c r="H6249" s="5" t="n">
        <v>0.00210946991039316</v>
      </c>
      <c r="I6249" s="5" t="n">
        <v>0.0152330672283488</v>
      </c>
    </row>
    <row r="6250" customFormat="false" ht="14.25" hidden="false" customHeight="false" outlineLevel="0" collapsed="false">
      <c r="A6250" s="0" t="s">
        <v>115</v>
      </c>
      <c r="B6250" s="0" t="s">
        <v>116</v>
      </c>
      <c r="C6250" s="0" t="s">
        <v>84</v>
      </c>
      <c r="D6250" s="0" t="s">
        <v>212</v>
      </c>
      <c r="E6250" s="0" t="n">
        <v>2035</v>
      </c>
      <c r="F6250" s="5" t="n">
        <v>0.0225930141408971</v>
      </c>
      <c r="G6250" s="11" t="n">
        <v>0.124842</v>
      </c>
      <c r="H6250" s="5" t="n">
        <v>0.00282055707137788</v>
      </c>
      <c r="I6250" s="5" t="n">
        <v>0.0197724570695192</v>
      </c>
    </row>
    <row r="6251" customFormat="false" ht="14.25" hidden="false" customHeight="false" outlineLevel="0" collapsed="false">
      <c r="A6251" s="0" t="s">
        <v>115</v>
      </c>
      <c r="B6251" s="0" t="s">
        <v>116</v>
      </c>
      <c r="C6251" s="0" t="s">
        <v>84</v>
      </c>
      <c r="D6251" s="0" t="s">
        <v>212</v>
      </c>
      <c r="E6251" s="0" t="n">
        <v>2036</v>
      </c>
      <c r="F6251" s="5" t="n">
        <v>0.0299354536385672</v>
      </c>
      <c r="G6251" s="11" t="n">
        <v>0.1243556</v>
      </c>
      <c r="H6251" s="5" t="n">
        <v>0.0037226412984962</v>
      </c>
      <c r="I6251" s="5" t="n">
        <v>0.026212812340071</v>
      </c>
    </row>
    <row r="6252" customFormat="false" ht="14.25" hidden="false" customHeight="false" outlineLevel="0" collapsed="false">
      <c r="A6252" s="0" t="s">
        <v>115</v>
      </c>
      <c r="B6252" s="0" t="s">
        <v>116</v>
      </c>
      <c r="C6252" s="0" t="s">
        <v>84</v>
      </c>
      <c r="D6252" s="0" t="s">
        <v>212</v>
      </c>
      <c r="E6252" s="0" t="n">
        <v>2037</v>
      </c>
      <c r="F6252" s="5" t="n">
        <v>0.0387562117526577</v>
      </c>
      <c r="G6252" s="11" t="n">
        <v>0.1238692</v>
      </c>
      <c r="H6252" s="5" t="n">
        <v>0.00480070094483231</v>
      </c>
      <c r="I6252" s="5" t="n">
        <v>0.0339555108078254</v>
      </c>
    </row>
    <row r="6253" customFormat="false" ht="14.25" hidden="false" customHeight="false" outlineLevel="0" collapsed="false">
      <c r="A6253" s="0" t="s">
        <v>115</v>
      </c>
      <c r="B6253" s="0" t="s">
        <v>116</v>
      </c>
      <c r="C6253" s="0" t="s">
        <v>84</v>
      </c>
      <c r="D6253" s="0" t="s">
        <v>212</v>
      </c>
      <c r="E6253" s="0" t="n">
        <v>2038</v>
      </c>
      <c r="F6253" s="5" t="n">
        <v>0.0488412248670578</v>
      </c>
      <c r="G6253" s="11" t="n">
        <v>0.1233828</v>
      </c>
      <c r="H6253" s="5" t="n">
        <v>0.00602616707952722</v>
      </c>
      <c r="I6253" s="5" t="n">
        <v>0.0428150577875306</v>
      </c>
    </row>
    <row r="6254" customFormat="false" ht="14.25" hidden="false" customHeight="false" outlineLevel="0" collapsed="false">
      <c r="A6254" s="0" t="s">
        <v>115</v>
      </c>
      <c r="B6254" s="0" t="s">
        <v>116</v>
      </c>
      <c r="C6254" s="0" t="s">
        <v>84</v>
      </c>
      <c r="D6254" s="0" t="s">
        <v>212</v>
      </c>
      <c r="E6254" s="0" t="n">
        <v>2039</v>
      </c>
      <c r="F6254" s="5" t="n">
        <v>0.0597333838346569</v>
      </c>
      <c r="G6254" s="11" t="n">
        <v>0.1228964</v>
      </c>
      <c r="H6254" s="5" t="n">
        <v>0.00734101783309753</v>
      </c>
      <c r="I6254" s="5" t="n">
        <v>0.0523923660015594</v>
      </c>
    </row>
    <row r="6255" customFormat="false" ht="14.25" hidden="false" customHeight="false" outlineLevel="0" collapsed="false">
      <c r="A6255" s="0" t="s">
        <v>115</v>
      </c>
      <c r="B6255" s="0" t="s">
        <v>116</v>
      </c>
      <c r="C6255" s="0" t="s">
        <v>84</v>
      </c>
      <c r="D6255" s="0" t="s">
        <v>212</v>
      </c>
      <c r="E6255" s="0" t="n">
        <v>2040</v>
      </c>
      <c r="F6255" s="5" t="n">
        <v>0.0708343561372197</v>
      </c>
      <c r="G6255" s="11" t="n">
        <v>0.12241</v>
      </c>
      <c r="H6255" s="5" t="n">
        <v>0.00867083353475706</v>
      </c>
      <c r="I6255" s="5" t="n">
        <v>0.0621635226024626</v>
      </c>
    </row>
    <row r="6256" customFormat="false" ht="14.25" hidden="false" customHeight="false" outlineLevel="0" collapsed="false">
      <c r="A6256" s="0" t="s">
        <v>115</v>
      </c>
      <c r="B6256" s="0" t="s">
        <v>116</v>
      </c>
      <c r="C6256" s="0" t="s">
        <v>84</v>
      </c>
      <c r="D6256" s="0" t="s">
        <v>213</v>
      </c>
      <c r="E6256" s="0" t="n">
        <v>2024</v>
      </c>
      <c r="F6256" s="5" t="n">
        <v>0</v>
      </c>
      <c r="G6256" s="11" t="n">
        <v>0</v>
      </c>
      <c r="H6256" s="5" t="n">
        <v>0</v>
      </c>
      <c r="I6256" s="5" t="n">
        <v>0</v>
      </c>
    </row>
    <row r="6257" customFormat="false" ht="14.25" hidden="false" customHeight="false" outlineLevel="0" collapsed="false">
      <c r="A6257" s="0" t="s">
        <v>115</v>
      </c>
      <c r="B6257" s="0" t="s">
        <v>116</v>
      </c>
      <c r="C6257" s="0" t="s">
        <v>84</v>
      </c>
      <c r="D6257" s="0" t="s">
        <v>213</v>
      </c>
      <c r="E6257" s="0" t="n">
        <v>2025</v>
      </c>
      <c r="F6257" s="5" t="n">
        <v>0.0448751500408278</v>
      </c>
      <c r="G6257" s="11" t="n">
        <v>0</v>
      </c>
      <c r="H6257" s="5" t="n">
        <v>0</v>
      </c>
      <c r="I6257" s="5" t="n">
        <v>0.0448751500408278</v>
      </c>
    </row>
    <row r="6258" customFormat="false" ht="14.25" hidden="false" customHeight="false" outlineLevel="0" collapsed="false">
      <c r="A6258" s="0" t="s">
        <v>115</v>
      </c>
      <c r="B6258" s="0" t="s">
        <v>116</v>
      </c>
      <c r="C6258" s="0" t="s">
        <v>84</v>
      </c>
      <c r="D6258" s="0" t="s">
        <v>213</v>
      </c>
      <c r="E6258" s="0" t="n">
        <v>2026</v>
      </c>
      <c r="F6258" s="5" t="n">
        <v>0.0582121405100057</v>
      </c>
      <c r="G6258" s="11" t="n">
        <v>0</v>
      </c>
      <c r="H6258" s="5" t="n">
        <v>0</v>
      </c>
      <c r="I6258" s="5" t="n">
        <v>0.0582121405100057</v>
      </c>
    </row>
    <row r="6259" customFormat="false" ht="14.25" hidden="false" customHeight="false" outlineLevel="0" collapsed="false">
      <c r="A6259" s="0" t="s">
        <v>115</v>
      </c>
      <c r="B6259" s="0" t="s">
        <v>116</v>
      </c>
      <c r="C6259" s="0" t="s">
        <v>84</v>
      </c>
      <c r="D6259" s="0" t="s">
        <v>213</v>
      </c>
      <c r="E6259" s="0" t="n">
        <v>2027</v>
      </c>
      <c r="F6259" s="5" t="n">
        <v>0.107149215756877</v>
      </c>
      <c r="G6259" s="11" t="n">
        <v>0</v>
      </c>
      <c r="H6259" s="5" t="n">
        <v>0</v>
      </c>
      <c r="I6259" s="5" t="n">
        <v>0.107149215756877</v>
      </c>
    </row>
    <row r="6260" customFormat="false" ht="14.25" hidden="false" customHeight="false" outlineLevel="0" collapsed="false">
      <c r="A6260" s="0" t="s">
        <v>115</v>
      </c>
      <c r="B6260" s="0" t="s">
        <v>116</v>
      </c>
      <c r="C6260" s="0" t="s">
        <v>84</v>
      </c>
      <c r="D6260" s="0" t="s">
        <v>213</v>
      </c>
      <c r="E6260" s="0" t="n">
        <v>2028</v>
      </c>
      <c r="F6260" s="5" t="n">
        <v>0.158407625088088</v>
      </c>
      <c r="G6260" s="11" t="n">
        <v>0</v>
      </c>
      <c r="H6260" s="5" t="n">
        <v>0</v>
      </c>
      <c r="I6260" s="5" t="n">
        <v>0.158407625088088</v>
      </c>
    </row>
    <row r="6261" customFormat="false" ht="14.25" hidden="false" customHeight="false" outlineLevel="0" collapsed="false">
      <c r="A6261" s="0" t="s">
        <v>115</v>
      </c>
      <c r="B6261" s="0" t="s">
        <v>116</v>
      </c>
      <c r="C6261" s="0" t="s">
        <v>84</v>
      </c>
      <c r="D6261" s="0" t="s">
        <v>213</v>
      </c>
      <c r="E6261" s="0" t="n">
        <v>2029</v>
      </c>
      <c r="F6261" s="5" t="n">
        <v>0.132785005275256</v>
      </c>
      <c r="G6261" s="11" t="n">
        <v>0</v>
      </c>
      <c r="H6261" s="5" t="n">
        <v>0</v>
      </c>
      <c r="I6261" s="5" t="n">
        <v>0.132785005275256</v>
      </c>
    </row>
    <row r="6262" customFormat="false" ht="14.25" hidden="false" customHeight="false" outlineLevel="0" collapsed="false">
      <c r="A6262" s="0" t="s">
        <v>115</v>
      </c>
      <c r="B6262" s="0" t="s">
        <v>116</v>
      </c>
      <c r="C6262" s="0" t="s">
        <v>84</v>
      </c>
      <c r="D6262" s="0" t="s">
        <v>213</v>
      </c>
      <c r="E6262" s="0" t="n">
        <v>2030</v>
      </c>
      <c r="F6262" s="5" t="n">
        <v>0.191762559634904</v>
      </c>
      <c r="G6262" s="11" t="n">
        <v>0</v>
      </c>
      <c r="H6262" s="5" t="n">
        <v>0</v>
      </c>
      <c r="I6262" s="5" t="n">
        <v>0.191762559634904</v>
      </c>
    </row>
    <row r="6263" customFormat="false" ht="14.25" hidden="false" customHeight="false" outlineLevel="0" collapsed="false">
      <c r="A6263" s="0" t="s">
        <v>115</v>
      </c>
      <c r="B6263" s="0" t="s">
        <v>116</v>
      </c>
      <c r="C6263" s="0" t="s">
        <v>84</v>
      </c>
      <c r="D6263" s="0" t="s">
        <v>213</v>
      </c>
      <c r="E6263" s="0" t="n">
        <v>2031</v>
      </c>
      <c r="F6263" s="5" t="n">
        <v>0.19752682812149</v>
      </c>
      <c r="G6263" s="11" t="n">
        <v>0</v>
      </c>
      <c r="H6263" s="5" t="n">
        <v>0</v>
      </c>
      <c r="I6263" s="5" t="n">
        <v>0.19752682812149</v>
      </c>
    </row>
    <row r="6264" customFormat="false" ht="14.25" hidden="false" customHeight="false" outlineLevel="0" collapsed="false">
      <c r="A6264" s="0" t="s">
        <v>115</v>
      </c>
      <c r="B6264" s="0" t="s">
        <v>116</v>
      </c>
      <c r="C6264" s="0" t="s">
        <v>84</v>
      </c>
      <c r="D6264" s="0" t="s">
        <v>213</v>
      </c>
      <c r="E6264" s="0" t="n">
        <v>2032</v>
      </c>
      <c r="F6264" s="5" t="n">
        <v>0.192704396931816</v>
      </c>
      <c r="G6264" s="11" t="n">
        <v>0</v>
      </c>
      <c r="H6264" s="5" t="n">
        <v>0</v>
      </c>
      <c r="I6264" s="5" t="n">
        <v>0.192704396931816</v>
      </c>
    </row>
    <row r="6265" customFormat="false" ht="14.25" hidden="false" customHeight="false" outlineLevel="0" collapsed="false">
      <c r="A6265" s="0" t="s">
        <v>115</v>
      </c>
      <c r="B6265" s="0" t="s">
        <v>116</v>
      </c>
      <c r="C6265" s="0" t="s">
        <v>84</v>
      </c>
      <c r="D6265" s="0" t="s">
        <v>213</v>
      </c>
      <c r="E6265" s="0" t="n">
        <v>2033</v>
      </c>
      <c r="F6265" s="5" t="n">
        <v>0.226820699889774</v>
      </c>
      <c r="G6265" s="11" t="n">
        <v>0</v>
      </c>
      <c r="H6265" s="5" t="n">
        <v>0</v>
      </c>
      <c r="I6265" s="5" t="n">
        <v>0.226820699889774</v>
      </c>
    </row>
    <row r="6266" customFormat="false" ht="14.25" hidden="false" customHeight="false" outlineLevel="0" collapsed="false">
      <c r="A6266" s="0" t="s">
        <v>115</v>
      </c>
      <c r="B6266" s="0" t="s">
        <v>116</v>
      </c>
      <c r="C6266" s="0" t="s">
        <v>84</v>
      </c>
      <c r="D6266" s="0" t="s">
        <v>213</v>
      </c>
      <c r="E6266" s="0" t="n">
        <v>2034</v>
      </c>
      <c r="F6266" s="5" t="n">
        <v>0.271404660775724</v>
      </c>
      <c r="G6266" s="11" t="n">
        <v>0</v>
      </c>
      <c r="H6266" s="5" t="n">
        <v>0</v>
      </c>
      <c r="I6266" s="5" t="n">
        <v>0.271404660775724</v>
      </c>
    </row>
    <row r="6267" customFormat="false" ht="14.25" hidden="false" customHeight="false" outlineLevel="0" collapsed="false">
      <c r="A6267" s="0" t="s">
        <v>115</v>
      </c>
      <c r="B6267" s="0" t="s">
        <v>116</v>
      </c>
      <c r="C6267" s="0" t="s">
        <v>84</v>
      </c>
      <c r="D6267" s="0" t="s">
        <v>213</v>
      </c>
      <c r="E6267" s="0" t="n">
        <v>2035</v>
      </c>
      <c r="F6267" s="5" t="n">
        <v>0.313460835435036</v>
      </c>
      <c r="G6267" s="11" t="n">
        <v>0</v>
      </c>
      <c r="H6267" s="5" t="n">
        <v>0</v>
      </c>
      <c r="I6267" s="5" t="n">
        <v>0.313460835435036</v>
      </c>
    </row>
    <row r="6268" customFormat="false" ht="14.25" hidden="false" customHeight="false" outlineLevel="0" collapsed="false">
      <c r="A6268" s="0" t="s">
        <v>115</v>
      </c>
      <c r="B6268" s="0" t="s">
        <v>116</v>
      </c>
      <c r="C6268" s="0" t="s">
        <v>84</v>
      </c>
      <c r="D6268" s="0" t="s">
        <v>213</v>
      </c>
      <c r="E6268" s="0" t="n">
        <v>2036</v>
      </c>
      <c r="F6268" s="5" t="n">
        <v>0.390154431514356</v>
      </c>
      <c r="G6268" s="11" t="n">
        <v>0</v>
      </c>
      <c r="H6268" s="5" t="n">
        <v>0</v>
      </c>
      <c r="I6268" s="5" t="n">
        <v>0.390154431514356</v>
      </c>
    </row>
    <row r="6269" customFormat="false" ht="14.25" hidden="false" customHeight="false" outlineLevel="0" collapsed="false">
      <c r="A6269" s="0" t="s">
        <v>115</v>
      </c>
      <c r="B6269" s="0" t="s">
        <v>116</v>
      </c>
      <c r="C6269" s="0" t="s">
        <v>84</v>
      </c>
      <c r="D6269" s="0" t="s">
        <v>213</v>
      </c>
      <c r="E6269" s="0" t="n">
        <v>2037</v>
      </c>
      <c r="F6269" s="5" t="n">
        <v>0.490985060991409</v>
      </c>
      <c r="G6269" s="11" t="n">
        <v>0</v>
      </c>
      <c r="H6269" s="5" t="n">
        <v>0</v>
      </c>
      <c r="I6269" s="5" t="n">
        <v>0.490985060991409</v>
      </c>
    </row>
    <row r="6270" customFormat="false" ht="14.25" hidden="false" customHeight="false" outlineLevel="0" collapsed="false">
      <c r="A6270" s="0" t="s">
        <v>115</v>
      </c>
      <c r="B6270" s="0" t="s">
        <v>116</v>
      </c>
      <c r="C6270" s="0" t="s">
        <v>84</v>
      </c>
      <c r="D6270" s="0" t="s">
        <v>213</v>
      </c>
      <c r="E6270" s="0" t="n">
        <v>2038</v>
      </c>
      <c r="F6270" s="5" t="n">
        <v>0.616533036251242</v>
      </c>
      <c r="G6270" s="11" t="n">
        <v>0</v>
      </c>
      <c r="H6270" s="5" t="n">
        <v>0</v>
      </c>
      <c r="I6270" s="5" t="n">
        <v>0.616533036251242</v>
      </c>
    </row>
    <row r="6271" customFormat="false" ht="14.25" hidden="false" customHeight="false" outlineLevel="0" collapsed="false">
      <c r="A6271" s="0" t="s">
        <v>115</v>
      </c>
      <c r="B6271" s="0" t="s">
        <v>116</v>
      </c>
      <c r="C6271" s="0" t="s">
        <v>84</v>
      </c>
      <c r="D6271" s="0" t="s">
        <v>213</v>
      </c>
      <c r="E6271" s="0" t="n">
        <v>2039</v>
      </c>
      <c r="F6271" s="5" t="n">
        <v>0.76601521316009</v>
      </c>
      <c r="G6271" s="11" t="n">
        <v>0</v>
      </c>
      <c r="H6271" s="5" t="n">
        <v>0</v>
      </c>
      <c r="I6271" s="5" t="n">
        <v>0.76601521316009</v>
      </c>
    </row>
    <row r="6272" customFormat="false" ht="14.25" hidden="false" customHeight="false" outlineLevel="0" collapsed="false">
      <c r="A6272" s="0" t="s">
        <v>115</v>
      </c>
      <c r="B6272" s="0" t="s">
        <v>116</v>
      </c>
      <c r="C6272" s="0" t="s">
        <v>84</v>
      </c>
      <c r="D6272" s="0" t="s">
        <v>213</v>
      </c>
      <c r="E6272" s="0" t="n">
        <v>2040</v>
      </c>
      <c r="F6272" s="5" t="n">
        <v>0.920615160279388</v>
      </c>
      <c r="G6272" s="11" t="n">
        <v>0</v>
      </c>
      <c r="H6272" s="5" t="n">
        <v>0</v>
      </c>
      <c r="I6272" s="5" t="n">
        <v>0.920615160279388</v>
      </c>
    </row>
    <row r="6273" customFormat="false" ht="14.25" hidden="false" customHeight="false" outlineLevel="0" collapsed="false">
      <c r="A6273" s="0" t="s">
        <v>115</v>
      </c>
      <c r="B6273" s="0" t="s">
        <v>116</v>
      </c>
      <c r="C6273" s="0" t="s">
        <v>84</v>
      </c>
      <c r="D6273" s="0" t="s">
        <v>214</v>
      </c>
      <c r="E6273" s="0" t="n">
        <v>2024</v>
      </c>
      <c r="F6273" s="5" t="n">
        <v>0</v>
      </c>
      <c r="G6273" s="11" t="n">
        <v>0.072889</v>
      </c>
      <c r="H6273" s="5" t="n">
        <v>0</v>
      </c>
      <c r="I6273" s="5" t="n">
        <v>0</v>
      </c>
    </row>
    <row r="6274" customFormat="false" ht="14.25" hidden="false" customHeight="false" outlineLevel="0" collapsed="false">
      <c r="A6274" s="0" t="s">
        <v>115</v>
      </c>
      <c r="B6274" s="0" t="s">
        <v>116</v>
      </c>
      <c r="C6274" s="0" t="s">
        <v>84</v>
      </c>
      <c r="D6274" s="0" t="s">
        <v>214</v>
      </c>
      <c r="E6274" s="0" t="n">
        <v>2025</v>
      </c>
      <c r="F6274" s="5" t="n">
        <v>0.187709264524535</v>
      </c>
      <c r="G6274" s="11" t="n">
        <v>0.072889</v>
      </c>
      <c r="H6274" s="5" t="n">
        <v>0.0136819405819288</v>
      </c>
      <c r="I6274" s="5" t="n">
        <v>0.174027323942606</v>
      </c>
    </row>
    <row r="6275" customFormat="false" ht="14.25" hidden="false" customHeight="false" outlineLevel="0" collapsed="false">
      <c r="A6275" s="0" t="s">
        <v>115</v>
      </c>
      <c r="B6275" s="0" t="s">
        <v>116</v>
      </c>
      <c r="C6275" s="0" t="s">
        <v>84</v>
      </c>
      <c r="D6275" s="0" t="s">
        <v>214</v>
      </c>
      <c r="E6275" s="0" t="n">
        <v>2026</v>
      </c>
      <c r="F6275" s="5" t="n">
        <v>0.276228263643967</v>
      </c>
      <c r="G6275" s="11" t="n">
        <v>0.0800732</v>
      </c>
      <c r="H6275" s="5" t="n">
        <v>0.0221184810004161</v>
      </c>
      <c r="I6275" s="5" t="n">
        <v>0.254109782643551</v>
      </c>
    </row>
    <row r="6276" customFormat="false" ht="14.25" hidden="false" customHeight="false" outlineLevel="0" collapsed="false">
      <c r="A6276" s="0" t="s">
        <v>115</v>
      </c>
      <c r="B6276" s="0" t="s">
        <v>116</v>
      </c>
      <c r="C6276" s="0" t="s">
        <v>84</v>
      </c>
      <c r="D6276" s="0" t="s">
        <v>214</v>
      </c>
      <c r="E6276" s="0" t="n">
        <v>2027</v>
      </c>
      <c r="F6276" s="5" t="n">
        <v>0.488774837802371</v>
      </c>
      <c r="G6276" s="11" t="n">
        <v>0.0872574</v>
      </c>
      <c r="H6276" s="5" t="n">
        <v>0.0426492215320566</v>
      </c>
      <c r="I6276" s="5" t="n">
        <v>0.446125616270314</v>
      </c>
    </row>
    <row r="6277" customFormat="false" ht="14.25" hidden="false" customHeight="false" outlineLevel="0" collapsed="false">
      <c r="A6277" s="0" t="s">
        <v>115</v>
      </c>
      <c r="B6277" s="0" t="s">
        <v>116</v>
      </c>
      <c r="C6277" s="0" t="s">
        <v>84</v>
      </c>
      <c r="D6277" s="0" t="s">
        <v>214</v>
      </c>
      <c r="E6277" s="0" t="n">
        <v>2028</v>
      </c>
      <c r="F6277" s="5" t="n">
        <v>0.843440311630713</v>
      </c>
      <c r="G6277" s="11" t="n">
        <v>0.0944416</v>
      </c>
      <c r="H6277" s="5" t="n">
        <v>0.0796558525349032</v>
      </c>
      <c r="I6277" s="5" t="n">
        <v>0.76378445909581</v>
      </c>
    </row>
    <row r="6278" customFormat="false" ht="14.25" hidden="false" customHeight="false" outlineLevel="0" collapsed="false">
      <c r="A6278" s="0" t="s">
        <v>115</v>
      </c>
      <c r="B6278" s="0" t="s">
        <v>116</v>
      </c>
      <c r="C6278" s="0" t="s">
        <v>84</v>
      </c>
      <c r="D6278" s="0" t="s">
        <v>214</v>
      </c>
      <c r="E6278" s="0" t="n">
        <v>2029</v>
      </c>
      <c r="F6278" s="5" t="n">
        <v>0.932100466132312</v>
      </c>
      <c r="G6278" s="11" t="n">
        <v>0.1016258</v>
      </c>
      <c r="H6278" s="5" t="n">
        <v>0.0947254555510691</v>
      </c>
      <c r="I6278" s="5" t="n">
        <v>0.837375010581243</v>
      </c>
    </row>
    <row r="6279" customFormat="false" ht="14.25" hidden="false" customHeight="false" outlineLevel="0" collapsed="false">
      <c r="A6279" s="0" t="s">
        <v>115</v>
      </c>
      <c r="B6279" s="0" t="s">
        <v>116</v>
      </c>
      <c r="C6279" s="0" t="s">
        <v>84</v>
      </c>
      <c r="D6279" s="0" t="s">
        <v>214</v>
      </c>
      <c r="E6279" s="0" t="n">
        <v>2030</v>
      </c>
      <c r="F6279" s="5" t="n">
        <v>1.84100049802354</v>
      </c>
      <c r="G6279" s="11" t="n">
        <v>0.10881</v>
      </c>
      <c r="H6279" s="5" t="n">
        <v>0.200319264189941</v>
      </c>
      <c r="I6279" s="5" t="n">
        <v>1.6406812338336</v>
      </c>
    </row>
    <row r="6280" customFormat="false" ht="14.25" hidden="false" customHeight="false" outlineLevel="0" collapsed="false">
      <c r="A6280" s="0" t="s">
        <v>115</v>
      </c>
      <c r="B6280" s="0" t="s">
        <v>116</v>
      </c>
      <c r="C6280" s="0" t="s">
        <v>84</v>
      </c>
      <c r="D6280" s="0" t="s">
        <v>214</v>
      </c>
      <c r="E6280" s="0" t="n">
        <v>2031</v>
      </c>
      <c r="F6280" s="5" t="n">
        <v>2.43806088408673</v>
      </c>
      <c r="G6280" s="11" t="n">
        <v>0.1120164</v>
      </c>
      <c r="H6280" s="5" t="n">
        <v>0.273102803216213</v>
      </c>
      <c r="I6280" s="5" t="n">
        <v>2.16495808087052</v>
      </c>
    </row>
    <row r="6281" customFormat="false" ht="14.25" hidden="false" customHeight="false" outlineLevel="0" collapsed="false">
      <c r="A6281" s="0" t="s">
        <v>115</v>
      </c>
      <c r="B6281" s="0" t="s">
        <v>116</v>
      </c>
      <c r="C6281" s="0" t="s">
        <v>84</v>
      </c>
      <c r="D6281" s="0" t="s">
        <v>214</v>
      </c>
      <c r="E6281" s="0" t="n">
        <v>2032</v>
      </c>
      <c r="F6281" s="5" t="n">
        <v>2.91219439714429</v>
      </c>
      <c r="G6281" s="11" t="n">
        <v>0.1152228</v>
      </c>
      <c r="H6281" s="5" t="n">
        <v>0.335551192583277</v>
      </c>
      <c r="I6281" s="5" t="n">
        <v>2.57664320456101</v>
      </c>
    </row>
    <row r="6282" customFormat="false" ht="14.25" hidden="false" customHeight="false" outlineLevel="0" collapsed="false">
      <c r="A6282" s="0" t="s">
        <v>115</v>
      </c>
      <c r="B6282" s="0" t="s">
        <v>116</v>
      </c>
      <c r="C6282" s="0" t="s">
        <v>84</v>
      </c>
      <c r="D6282" s="0" t="s">
        <v>214</v>
      </c>
      <c r="E6282" s="0" t="n">
        <v>2033</v>
      </c>
      <c r="F6282" s="5" t="n">
        <v>3.76298048927117</v>
      </c>
      <c r="G6282" s="11" t="n">
        <v>0.1184292</v>
      </c>
      <c r="H6282" s="5" t="n">
        <v>0.445646768959994</v>
      </c>
      <c r="I6282" s="5" t="n">
        <v>3.31733372031118</v>
      </c>
    </row>
    <row r="6283" customFormat="false" ht="14.25" hidden="false" customHeight="false" outlineLevel="0" collapsed="false">
      <c r="A6283" s="0" t="s">
        <v>115</v>
      </c>
      <c r="B6283" s="0" t="s">
        <v>116</v>
      </c>
      <c r="C6283" s="0" t="s">
        <v>84</v>
      </c>
      <c r="D6283" s="0" t="s">
        <v>214</v>
      </c>
      <c r="E6283" s="0" t="n">
        <v>2034</v>
      </c>
      <c r="F6283" s="5" t="n">
        <v>4.85279605347652</v>
      </c>
      <c r="G6283" s="11" t="n">
        <v>0.1216356</v>
      </c>
      <c r="H6283" s="5" t="n">
        <v>0.590272759642249</v>
      </c>
      <c r="I6283" s="5" t="n">
        <v>4.26252329383427</v>
      </c>
    </row>
    <row r="6284" customFormat="false" ht="14.25" hidden="false" customHeight="false" outlineLevel="0" collapsed="false">
      <c r="A6284" s="0" t="s">
        <v>115</v>
      </c>
      <c r="B6284" s="0" t="s">
        <v>116</v>
      </c>
      <c r="C6284" s="0" t="s">
        <v>84</v>
      </c>
      <c r="D6284" s="0" t="s">
        <v>214</v>
      </c>
      <c r="E6284" s="0" t="n">
        <v>2035</v>
      </c>
      <c r="F6284" s="5" t="n">
        <v>5.67720721264941</v>
      </c>
      <c r="G6284" s="11" t="n">
        <v>0.124842</v>
      </c>
      <c r="H6284" s="5" t="n">
        <v>0.708753902841578</v>
      </c>
      <c r="I6284" s="5" t="n">
        <v>4.96845330980783</v>
      </c>
    </row>
    <row r="6285" customFormat="false" ht="14.25" hidden="false" customHeight="false" outlineLevel="0" collapsed="false">
      <c r="A6285" s="0" t="s">
        <v>115</v>
      </c>
      <c r="B6285" s="0" t="s">
        <v>116</v>
      </c>
      <c r="C6285" s="0" t="s">
        <v>84</v>
      </c>
      <c r="D6285" s="0" t="s">
        <v>214</v>
      </c>
      <c r="E6285" s="0" t="n">
        <v>2036</v>
      </c>
      <c r="F6285" s="5" t="n">
        <v>6.75860653782778</v>
      </c>
      <c r="G6285" s="11" t="n">
        <v>0.1243556</v>
      </c>
      <c r="H6285" s="5" t="n">
        <v>0.840470571175496</v>
      </c>
      <c r="I6285" s="5" t="n">
        <v>5.91813596665229</v>
      </c>
    </row>
    <row r="6286" customFormat="false" ht="14.25" hidden="false" customHeight="false" outlineLevel="0" collapsed="false">
      <c r="A6286" s="0" t="s">
        <v>115</v>
      </c>
      <c r="B6286" s="0" t="s">
        <v>116</v>
      </c>
      <c r="C6286" s="0" t="s">
        <v>84</v>
      </c>
      <c r="D6286" s="0" t="s">
        <v>214</v>
      </c>
      <c r="E6286" s="0" t="n">
        <v>2037</v>
      </c>
      <c r="F6286" s="5" t="n">
        <v>7.91506360136165</v>
      </c>
      <c r="G6286" s="11" t="n">
        <v>0.1238692</v>
      </c>
      <c r="H6286" s="5" t="n">
        <v>0.980432596249786</v>
      </c>
      <c r="I6286" s="5" t="n">
        <v>6.93463100511186</v>
      </c>
    </row>
    <row r="6287" customFormat="false" ht="14.25" hidden="false" customHeight="false" outlineLevel="0" collapsed="false">
      <c r="A6287" s="0" t="s">
        <v>115</v>
      </c>
      <c r="B6287" s="0" t="s">
        <v>116</v>
      </c>
      <c r="C6287" s="0" t="s">
        <v>84</v>
      </c>
      <c r="D6287" s="0" t="s">
        <v>214</v>
      </c>
      <c r="E6287" s="0" t="n">
        <v>2038</v>
      </c>
      <c r="F6287" s="5" t="n">
        <v>9.19825269344952</v>
      </c>
      <c r="G6287" s="11" t="n">
        <v>0.1233828</v>
      </c>
      <c r="H6287" s="5" t="n">
        <v>1.13490617242534</v>
      </c>
      <c r="I6287" s="5" t="n">
        <v>8.06334652102418</v>
      </c>
    </row>
    <row r="6288" customFormat="false" ht="14.25" hidden="false" customHeight="false" outlineLevel="0" collapsed="false">
      <c r="A6288" s="0" t="s">
        <v>115</v>
      </c>
      <c r="B6288" s="0" t="s">
        <v>116</v>
      </c>
      <c r="C6288" s="0" t="s">
        <v>84</v>
      </c>
      <c r="D6288" s="0" t="s">
        <v>214</v>
      </c>
      <c r="E6288" s="0" t="n">
        <v>2039</v>
      </c>
      <c r="F6288" s="5" t="n">
        <v>10.5858402921475</v>
      </c>
      <c r="G6288" s="11" t="n">
        <v>0.1228964</v>
      </c>
      <c r="H6288" s="5" t="n">
        <v>1.30096166287988</v>
      </c>
      <c r="I6288" s="5" t="n">
        <v>9.28487862926763</v>
      </c>
    </row>
    <row r="6289" customFormat="false" ht="14.25" hidden="false" customHeight="false" outlineLevel="0" collapsed="false">
      <c r="A6289" s="0" t="s">
        <v>115</v>
      </c>
      <c r="B6289" s="0" t="s">
        <v>116</v>
      </c>
      <c r="C6289" s="0" t="s">
        <v>84</v>
      </c>
      <c r="D6289" s="0" t="s">
        <v>214</v>
      </c>
      <c r="E6289" s="0" t="n">
        <v>2040</v>
      </c>
      <c r="F6289" s="5" t="n">
        <v>11.9821670085644</v>
      </c>
      <c r="G6289" s="11" t="n">
        <v>0.12241</v>
      </c>
      <c r="H6289" s="5" t="n">
        <v>1.46673706351837</v>
      </c>
      <c r="I6289" s="5" t="n">
        <v>10.5154299450461</v>
      </c>
    </row>
    <row r="6290" customFormat="false" ht="14.25" hidden="false" customHeight="false" outlineLevel="0" collapsed="false">
      <c r="A6290" s="0" t="s">
        <v>115</v>
      </c>
      <c r="B6290" s="0" t="s">
        <v>116</v>
      </c>
      <c r="C6290" s="0" t="s">
        <v>84</v>
      </c>
      <c r="D6290" s="0" t="s">
        <v>215</v>
      </c>
      <c r="E6290" s="0" t="n">
        <v>2024</v>
      </c>
      <c r="F6290" s="5" t="n">
        <v>0</v>
      </c>
      <c r="G6290" s="11" t="n">
        <v>0</v>
      </c>
      <c r="H6290" s="5" t="n">
        <v>0</v>
      </c>
      <c r="I6290" s="5" t="n">
        <v>0</v>
      </c>
    </row>
    <row r="6291" customFormat="false" ht="14.25" hidden="false" customHeight="false" outlineLevel="0" collapsed="false">
      <c r="A6291" s="0" t="s">
        <v>115</v>
      </c>
      <c r="B6291" s="0" t="s">
        <v>116</v>
      </c>
      <c r="C6291" s="0" t="s">
        <v>84</v>
      </c>
      <c r="D6291" s="0" t="s">
        <v>215</v>
      </c>
      <c r="E6291" s="0" t="n">
        <v>2025</v>
      </c>
      <c r="F6291" s="5" t="n">
        <v>0.0764733537414649</v>
      </c>
      <c r="G6291" s="11" t="n">
        <v>0</v>
      </c>
      <c r="H6291" s="5" t="n">
        <v>0</v>
      </c>
      <c r="I6291" s="5" t="n">
        <v>0.0764733537414649</v>
      </c>
    </row>
    <row r="6292" customFormat="false" ht="14.25" hidden="false" customHeight="false" outlineLevel="0" collapsed="false">
      <c r="A6292" s="0" t="s">
        <v>115</v>
      </c>
      <c r="B6292" s="0" t="s">
        <v>116</v>
      </c>
      <c r="C6292" s="0" t="s">
        <v>84</v>
      </c>
      <c r="D6292" s="0" t="s">
        <v>215</v>
      </c>
      <c r="E6292" s="0" t="n">
        <v>2026</v>
      </c>
      <c r="F6292" s="5" t="n">
        <v>0.0617203512550012</v>
      </c>
      <c r="G6292" s="11" t="n">
        <v>0</v>
      </c>
      <c r="H6292" s="5" t="n">
        <v>0</v>
      </c>
      <c r="I6292" s="5" t="n">
        <v>0.0617203512550012</v>
      </c>
    </row>
    <row r="6293" customFormat="false" ht="14.25" hidden="false" customHeight="false" outlineLevel="0" collapsed="false">
      <c r="A6293" s="0" t="s">
        <v>115</v>
      </c>
      <c r="B6293" s="0" t="s">
        <v>116</v>
      </c>
      <c r="C6293" s="0" t="s">
        <v>84</v>
      </c>
      <c r="D6293" s="0" t="s">
        <v>215</v>
      </c>
      <c r="E6293" s="0" t="n">
        <v>2027</v>
      </c>
      <c r="F6293" s="5" t="n">
        <v>0.0785968701098322</v>
      </c>
      <c r="G6293" s="11" t="n">
        <v>0</v>
      </c>
      <c r="H6293" s="5" t="n">
        <v>0</v>
      </c>
      <c r="I6293" s="5" t="n">
        <v>0.0785968701098322</v>
      </c>
    </row>
    <row r="6294" customFormat="false" ht="14.25" hidden="false" customHeight="false" outlineLevel="0" collapsed="false">
      <c r="A6294" s="0" t="s">
        <v>115</v>
      </c>
      <c r="B6294" s="0" t="s">
        <v>116</v>
      </c>
      <c r="C6294" s="0" t="s">
        <v>84</v>
      </c>
      <c r="D6294" s="0" t="s">
        <v>215</v>
      </c>
      <c r="E6294" s="0" t="n">
        <v>2028</v>
      </c>
      <c r="F6294" s="5" t="n">
        <v>0.13822354556029</v>
      </c>
      <c r="G6294" s="11" t="n">
        <v>0</v>
      </c>
      <c r="H6294" s="5" t="n">
        <v>0</v>
      </c>
      <c r="I6294" s="5" t="n">
        <v>0.13822354556029</v>
      </c>
    </row>
    <row r="6295" customFormat="false" ht="14.25" hidden="false" customHeight="false" outlineLevel="0" collapsed="false">
      <c r="A6295" s="0" t="s">
        <v>115</v>
      </c>
      <c r="B6295" s="0" t="s">
        <v>116</v>
      </c>
      <c r="C6295" s="0" t="s">
        <v>84</v>
      </c>
      <c r="D6295" s="0" t="s">
        <v>215</v>
      </c>
      <c r="E6295" s="0" t="n">
        <v>2029</v>
      </c>
      <c r="F6295" s="5" t="n">
        <v>0.176022729145634</v>
      </c>
      <c r="G6295" s="11" t="n">
        <v>0</v>
      </c>
      <c r="H6295" s="5" t="n">
        <v>0</v>
      </c>
      <c r="I6295" s="5" t="n">
        <v>0.176022729145634</v>
      </c>
    </row>
    <row r="6296" customFormat="false" ht="14.25" hidden="false" customHeight="false" outlineLevel="0" collapsed="false">
      <c r="A6296" s="0" t="s">
        <v>115</v>
      </c>
      <c r="B6296" s="0" t="s">
        <v>116</v>
      </c>
      <c r="C6296" s="0" t="s">
        <v>84</v>
      </c>
      <c r="D6296" s="0" t="s">
        <v>215</v>
      </c>
      <c r="E6296" s="0" t="n">
        <v>2030</v>
      </c>
      <c r="F6296" s="5" t="n">
        <v>0.419365535525586</v>
      </c>
      <c r="G6296" s="11" t="n">
        <v>0</v>
      </c>
      <c r="H6296" s="5" t="n">
        <v>0</v>
      </c>
      <c r="I6296" s="5" t="n">
        <v>0.419365535525586</v>
      </c>
    </row>
    <row r="6297" customFormat="false" ht="14.25" hidden="false" customHeight="false" outlineLevel="0" collapsed="false">
      <c r="A6297" s="0" t="s">
        <v>115</v>
      </c>
      <c r="B6297" s="0" t="s">
        <v>116</v>
      </c>
      <c r="C6297" s="0" t="s">
        <v>84</v>
      </c>
      <c r="D6297" s="0" t="s">
        <v>215</v>
      </c>
      <c r="E6297" s="0" t="n">
        <v>2031</v>
      </c>
      <c r="F6297" s="5" t="n">
        <v>0.657431341343275</v>
      </c>
      <c r="G6297" s="11" t="n">
        <v>0</v>
      </c>
      <c r="H6297" s="5" t="n">
        <v>0</v>
      </c>
      <c r="I6297" s="5" t="n">
        <v>0.657431341343275</v>
      </c>
    </row>
    <row r="6298" customFormat="false" ht="14.25" hidden="false" customHeight="false" outlineLevel="0" collapsed="false">
      <c r="A6298" s="0" t="s">
        <v>115</v>
      </c>
      <c r="B6298" s="0" t="s">
        <v>116</v>
      </c>
      <c r="C6298" s="0" t="s">
        <v>84</v>
      </c>
      <c r="D6298" s="0" t="s">
        <v>215</v>
      </c>
      <c r="E6298" s="0" t="n">
        <v>2032</v>
      </c>
      <c r="F6298" s="5" t="n">
        <v>0.879220946807167</v>
      </c>
      <c r="G6298" s="11" t="n">
        <v>0</v>
      </c>
      <c r="H6298" s="5" t="n">
        <v>0</v>
      </c>
      <c r="I6298" s="5" t="n">
        <v>0.879220946807167</v>
      </c>
    </row>
    <row r="6299" customFormat="false" ht="14.25" hidden="false" customHeight="false" outlineLevel="0" collapsed="false">
      <c r="A6299" s="0" t="s">
        <v>115</v>
      </c>
      <c r="B6299" s="0" t="s">
        <v>116</v>
      </c>
      <c r="C6299" s="0" t="s">
        <v>84</v>
      </c>
      <c r="D6299" s="0" t="s">
        <v>215</v>
      </c>
      <c r="E6299" s="0" t="n">
        <v>2033</v>
      </c>
      <c r="F6299" s="5" t="n">
        <v>1.22829488201961</v>
      </c>
      <c r="G6299" s="11" t="n">
        <v>0</v>
      </c>
      <c r="H6299" s="5" t="n">
        <v>0</v>
      </c>
      <c r="I6299" s="5" t="n">
        <v>1.22829488201961</v>
      </c>
    </row>
    <row r="6300" customFormat="false" ht="14.25" hidden="false" customHeight="false" outlineLevel="0" collapsed="false">
      <c r="A6300" s="0" t="s">
        <v>115</v>
      </c>
      <c r="B6300" s="0" t="s">
        <v>116</v>
      </c>
      <c r="C6300" s="0" t="s">
        <v>84</v>
      </c>
      <c r="D6300" s="0" t="s">
        <v>215</v>
      </c>
      <c r="E6300" s="0" t="n">
        <v>2034</v>
      </c>
      <c r="F6300" s="5" t="n">
        <v>1.69625995950868</v>
      </c>
      <c r="G6300" s="11" t="n">
        <v>0</v>
      </c>
      <c r="H6300" s="5" t="n">
        <v>0</v>
      </c>
      <c r="I6300" s="5" t="n">
        <v>1.69625995950868</v>
      </c>
    </row>
    <row r="6301" customFormat="false" ht="14.25" hidden="false" customHeight="false" outlineLevel="0" collapsed="false">
      <c r="A6301" s="0" t="s">
        <v>115</v>
      </c>
      <c r="B6301" s="0" t="s">
        <v>116</v>
      </c>
      <c r="C6301" s="0" t="s">
        <v>84</v>
      </c>
      <c r="D6301" s="0" t="s">
        <v>215</v>
      </c>
      <c r="E6301" s="0" t="n">
        <v>2035</v>
      </c>
      <c r="F6301" s="5" t="n">
        <v>2.10172764572567</v>
      </c>
      <c r="G6301" s="11" t="n">
        <v>0</v>
      </c>
      <c r="H6301" s="5" t="n">
        <v>0</v>
      </c>
      <c r="I6301" s="5" t="n">
        <v>2.10172764572567</v>
      </c>
    </row>
    <row r="6302" customFormat="false" ht="14.25" hidden="false" customHeight="false" outlineLevel="0" collapsed="false">
      <c r="A6302" s="0" t="s">
        <v>115</v>
      </c>
      <c r="B6302" s="0" t="s">
        <v>116</v>
      </c>
      <c r="C6302" s="0" t="s">
        <v>84</v>
      </c>
      <c r="D6302" s="0" t="s">
        <v>215</v>
      </c>
      <c r="E6302" s="0" t="n">
        <v>2036</v>
      </c>
      <c r="F6302" s="5" t="n">
        <v>2.6186584705898</v>
      </c>
      <c r="G6302" s="11" t="n">
        <v>0</v>
      </c>
      <c r="H6302" s="5" t="n">
        <v>0</v>
      </c>
      <c r="I6302" s="5" t="n">
        <v>2.6186584705898</v>
      </c>
    </row>
    <row r="6303" customFormat="false" ht="14.25" hidden="false" customHeight="false" outlineLevel="0" collapsed="false">
      <c r="A6303" s="0" t="s">
        <v>115</v>
      </c>
      <c r="B6303" s="0" t="s">
        <v>116</v>
      </c>
      <c r="C6303" s="0" t="s">
        <v>84</v>
      </c>
      <c r="D6303" s="0" t="s">
        <v>215</v>
      </c>
      <c r="E6303" s="0" t="n">
        <v>2037</v>
      </c>
      <c r="F6303" s="5" t="n">
        <v>3.17918712366128</v>
      </c>
      <c r="G6303" s="11" t="n">
        <v>0</v>
      </c>
      <c r="H6303" s="5" t="n">
        <v>0</v>
      </c>
      <c r="I6303" s="5" t="n">
        <v>3.17918712366128</v>
      </c>
    </row>
    <row r="6304" customFormat="false" ht="14.25" hidden="false" customHeight="false" outlineLevel="0" collapsed="false">
      <c r="A6304" s="0" t="s">
        <v>115</v>
      </c>
      <c r="B6304" s="0" t="s">
        <v>116</v>
      </c>
      <c r="C6304" s="0" t="s">
        <v>84</v>
      </c>
      <c r="D6304" s="0" t="s">
        <v>215</v>
      </c>
      <c r="E6304" s="0" t="n">
        <v>2038</v>
      </c>
      <c r="F6304" s="5" t="n">
        <v>3.79179541276611</v>
      </c>
      <c r="G6304" s="11" t="n">
        <v>0</v>
      </c>
      <c r="H6304" s="5" t="n">
        <v>0</v>
      </c>
      <c r="I6304" s="5" t="n">
        <v>3.79179541276611</v>
      </c>
    </row>
    <row r="6305" customFormat="false" ht="14.25" hidden="false" customHeight="false" outlineLevel="0" collapsed="false">
      <c r="A6305" s="0" t="s">
        <v>115</v>
      </c>
      <c r="B6305" s="0" t="s">
        <v>116</v>
      </c>
      <c r="C6305" s="0" t="s">
        <v>84</v>
      </c>
      <c r="D6305" s="0" t="s">
        <v>215</v>
      </c>
      <c r="E6305" s="0" t="n">
        <v>2039</v>
      </c>
      <c r="F6305" s="5" t="n">
        <v>4.42807310571511</v>
      </c>
      <c r="G6305" s="11" t="n">
        <v>0</v>
      </c>
      <c r="H6305" s="5" t="n">
        <v>0</v>
      </c>
      <c r="I6305" s="5" t="n">
        <v>4.42807310571511</v>
      </c>
    </row>
    <row r="6306" customFormat="false" ht="14.25" hidden="false" customHeight="false" outlineLevel="0" collapsed="false">
      <c r="A6306" s="0" t="s">
        <v>115</v>
      </c>
      <c r="B6306" s="0" t="s">
        <v>116</v>
      </c>
      <c r="C6306" s="0" t="s">
        <v>84</v>
      </c>
      <c r="D6306" s="0" t="s">
        <v>215</v>
      </c>
      <c r="E6306" s="0" t="n">
        <v>2040</v>
      </c>
      <c r="F6306" s="5" t="n">
        <v>5.06707449795619</v>
      </c>
      <c r="G6306" s="11" t="n">
        <v>0</v>
      </c>
      <c r="H6306" s="5" t="n">
        <v>0</v>
      </c>
      <c r="I6306" s="5" t="n">
        <v>5.06707449795619</v>
      </c>
    </row>
    <row r="6307" customFormat="false" ht="14.25" hidden="false" customHeight="false" outlineLevel="0" collapsed="false">
      <c r="A6307" s="0" t="s">
        <v>115</v>
      </c>
      <c r="B6307" s="0" t="s">
        <v>116</v>
      </c>
      <c r="C6307" s="0" t="s">
        <v>84</v>
      </c>
      <c r="D6307" s="0" t="s">
        <v>216</v>
      </c>
      <c r="E6307" s="0" t="n">
        <v>2024</v>
      </c>
      <c r="F6307" s="5" t="n">
        <v>0</v>
      </c>
      <c r="G6307" s="11" t="n">
        <v>0.072889</v>
      </c>
      <c r="H6307" s="5" t="n">
        <v>0</v>
      </c>
      <c r="I6307" s="5" t="n">
        <v>0</v>
      </c>
    </row>
    <row r="6308" customFormat="false" ht="14.25" hidden="false" customHeight="false" outlineLevel="0" collapsed="false">
      <c r="A6308" s="0" t="s">
        <v>115</v>
      </c>
      <c r="B6308" s="0" t="s">
        <v>116</v>
      </c>
      <c r="C6308" s="0" t="s">
        <v>84</v>
      </c>
      <c r="D6308" s="0" t="s">
        <v>216</v>
      </c>
      <c r="E6308" s="0" t="n">
        <v>2025</v>
      </c>
      <c r="F6308" s="5" t="n">
        <v>4.31789257676464</v>
      </c>
      <c r="G6308" s="11" t="n">
        <v>0.072889</v>
      </c>
      <c r="H6308" s="5" t="n">
        <v>0.314726872027797</v>
      </c>
      <c r="I6308" s="5" t="n">
        <v>4.00316570473684</v>
      </c>
    </row>
    <row r="6309" customFormat="false" ht="14.25" hidden="false" customHeight="false" outlineLevel="0" collapsed="false">
      <c r="A6309" s="0" t="s">
        <v>115</v>
      </c>
      <c r="B6309" s="0" t="s">
        <v>116</v>
      </c>
      <c r="C6309" s="0" t="s">
        <v>84</v>
      </c>
      <c r="D6309" s="0" t="s">
        <v>216</v>
      </c>
      <c r="E6309" s="0" t="n">
        <v>2026</v>
      </c>
      <c r="F6309" s="5" t="n">
        <v>4.06899515442456</v>
      </c>
      <c r="G6309" s="11" t="n">
        <v>0.0800732</v>
      </c>
      <c r="H6309" s="5" t="n">
        <v>0.325817462799268</v>
      </c>
      <c r="I6309" s="5" t="n">
        <v>3.74317769162529</v>
      </c>
    </row>
    <row r="6310" customFormat="false" ht="14.25" hidden="false" customHeight="false" outlineLevel="0" collapsed="false">
      <c r="A6310" s="0" t="s">
        <v>115</v>
      </c>
      <c r="B6310" s="0" t="s">
        <v>116</v>
      </c>
      <c r="C6310" s="0" t="s">
        <v>84</v>
      </c>
      <c r="D6310" s="0" t="s">
        <v>216</v>
      </c>
      <c r="E6310" s="0" t="n">
        <v>2027</v>
      </c>
      <c r="F6310" s="5" t="n">
        <v>5.28890243904053</v>
      </c>
      <c r="G6310" s="11" t="n">
        <v>0.0872574</v>
      </c>
      <c r="H6310" s="5" t="n">
        <v>0.461495875684335</v>
      </c>
      <c r="I6310" s="5" t="n">
        <v>4.8274065633562</v>
      </c>
    </row>
    <row r="6311" customFormat="false" ht="14.25" hidden="false" customHeight="false" outlineLevel="0" collapsed="false">
      <c r="A6311" s="0" t="s">
        <v>115</v>
      </c>
      <c r="B6311" s="0" t="s">
        <v>116</v>
      </c>
      <c r="C6311" s="0" t="s">
        <v>84</v>
      </c>
      <c r="D6311" s="0" t="s">
        <v>216</v>
      </c>
      <c r="E6311" s="0" t="n">
        <v>2028</v>
      </c>
      <c r="F6311" s="5" t="n">
        <v>7.15524542197861</v>
      </c>
      <c r="G6311" s="11" t="n">
        <v>0.0944416</v>
      </c>
      <c r="H6311" s="5" t="n">
        <v>0.675752826044335</v>
      </c>
      <c r="I6311" s="5" t="n">
        <v>6.47949259593428</v>
      </c>
    </row>
    <row r="6312" customFormat="false" ht="14.25" hidden="false" customHeight="false" outlineLevel="0" collapsed="false">
      <c r="A6312" s="0" t="s">
        <v>115</v>
      </c>
      <c r="B6312" s="0" t="s">
        <v>116</v>
      </c>
      <c r="C6312" s="0" t="s">
        <v>84</v>
      </c>
      <c r="D6312" s="0" t="s">
        <v>216</v>
      </c>
      <c r="E6312" s="0" t="n">
        <v>2029</v>
      </c>
      <c r="F6312" s="5" t="n">
        <v>6.51792650198077</v>
      </c>
      <c r="G6312" s="11" t="n">
        <v>0.1016258</v>
      </c>
      <c r="H6312" s="5" t="n">
        <v>0.662389495104997</v>
      </c>
      <c r="I6312" s="5" t="n">
        <v>5.85553700687577</v>
      </c>
    </row>
    <row r="6313" customFormat="false" ht="14.25" hidden="false" customHeight="false" outlineLevel="0" collapsed="false">
      <c r="A6313" s="0" t="s">
        <v>115</v>
      </c>
      <c r="B6313" s="0" t="s">
        <v>116</v>
      </c>
      <c r="C6313" s="0" t="s">
        <v>84</v>
      </c>
      <c r="D6313" s="0" t="s">
        <v>216</v>
      </c>
      <c r="E6313" s="0" t="n">
        <v>2030</v>
      </c>
      <c r="F6313" s="5" t="n">
        <v>10.845723220485</v>
      </c>
      <c r="G6313" s="11" t="n">
        <v>0.10881</v>
      </c>
      <c r="H6313" s="5" t="n">
        <v>1.18012314362097</v>
      </c>
      <c r="I6313" s="5" t="n">
        <v>9.66560007686399</v>
      </c>
    </row>
    <row r="6314" customFormat="false" ht="14.25" hidden="false" customHeight="false" outlineLevel="0" collapsed="false">
      <c r="A6314" s="0" t="s">
        <v>115</v>
      </c>
      <c r="B6314" s="0" t="s">
        <v>116</v>
      </c>
      <c r="C6314" s="0" t="s">
        <v>84</v>
      </c>
      <c r="D6314" s="0" t="s">
        <v>216</v>
      </c>
      <c r="E6314" s="0" t="n">
        <v>2031</v>
      </c>
      <c r="F6314" s="5" t="n">
        <v>13.071005251462</v>
      </c>
      <c r="G6314" s="11" t="n">
        <v>0.1120164</v>
      </c>
      <c r="H6314" s="5" t="n">
        <v>1.46416695264986</v>
      </c>
      <c r="I6314" s="5" t="n">
        <v>11.6068382988121</v>
      </c>
    </row>
    <row r="6315" customFormat="false" ht="14.25" hidden="false" customHeight="false" outlineLevel="0" collapsed="false">
      <c r="A6315" s="0" t="s">
        <v>115</v>
      </c>
      <c r="B6315" s="0" t="s">
        <v>116</v>
      </c>
      <c r="C6315" s="0" t="s">
        <v>84</v>
      </c>
      <c r="D6315" s="0" t="s">
        <v>216</v>
      </c>
      <c r="E6315" s="0" t="n">
        <v>2032</v>
      </c>
      <c r="F6315" s="5" t="n">
        <v>14.6599075370804</v>
      </c>
      <c r="G6315" s="11" t="n">
        <v>0.1152228</v>
      </c>
      <c r="H6315" s="5" t="n">
        <v>1.68915559416351</v>
      </c>
      <c r="I6315" s="5" t="n">
        <v>12.9707519429169</v>
      </c>
    </row>
    <row r="6316" customFormat="false" ht="14.25" hidden="false" customHeight="false" outlineLevel="0" collapsed="false">
      <c r="A6316" s="0" t="s">
        <v>115</v>
      </c>
      <c r="B6316" s="0" t="s">
        <v>116</v>
      </c>
      <c r="C6316" s="0" t="s">
        <v>84</v>
      </c>
      <c r="D6316" s="0" t="s">
        <v>216</v>
      </c>
      <c r="E6316" s="0" t="n">
        <v>2033</v>
      </c>
      <c r="F6316" s="5" t="n">
        <v>19.0361693465211</v>
      </c>
      <c r="G6316" s="11" t="n">
        <v>0.1184292</v>
      </c>
      <c r="H6316" s="5" t="n">
        <v>2.25443830677302</v>
      </c>
      <c r="I6316" s="5" t="n">
        <v>16.7817310397481</v>
      </c>
    </row>
    <row r="6317" customFormat="false" ht="14.25" hidden="false" customHeight="false" outlineLevel="0" collapsed="false">
      <c r="A6317" s="0" t="s">
        <v>115</v>
      </c>
      <c r="B6317" s="0" t="s">
        <v>116</v>
      </c>
      <c r="C6317" s="0" t="s">
        <v>84</v>
      </c>
      <c r="D6317" s="0" t="s">
        <v>216</v>
      </c>
      <c r="E6317" s="0" t="n">
        <v>2034</v>
      </c>
      <c r="F6317" s="5" t="n">
        <v>24.158605643287</v>
      </c>
      <c r="G6317" s="11" t="n">
        <v>0.1216356</v>
      </c>
      <c r="H6317" s="5" t="n">
        <v>2.93854649258461</v>
      </c>
      <c r="I6317" s="5" t="n">
        <v>21.2200591507024</v>
      </c>
    </row>
    <row r="6318" customFormat="false" ht="14.25" hidden="false" customHeight="false" outlineLevel="0" collapsed="false">
      <c r="A6318" s="0" t="s">
        <v>115</v>
      </c>
      <c r="B6318" s="0" t="s">
        <v>116</v>
      </c>
      <c r="C6318" s="0" t="s">
        <v>84</v>
      </c>
      <c r="D6318" s="0" t="s">
        <v>216</v>
      </c>
      <c r="E6318" s="0" t="n">
        <v>2035</v>
      </c>
      <c r="F6318" s="5" t="n">
        <v>28.1438162558312</v>
      </c>
      <c r="G6318" s="11" t="n">
        <v>0.124842</v>
      </c>
      <c r="H6318" s="5" t="n">
        <v>3.51353030901048</v>
      </c>
      <c r="I6318" s="5" t="n">
        <v>24.6302859468207</v>
      </c>
    </row>
    <row r="6319" customFormat="false" ht="14.25" hidden="false" customHeight="false" outlineLevel="0" collapsed="false">
      <c r="A6319" s="0" t="s">
        <v>115</v>
      </c>
      <c r="B6319" s="0" t="s">
        <v>116</v>
      </c>
      <c r="C6319" s="0" t="s">
        <v>84</v>
      </c>
      <c r="D6319" s="0" t="s">
        <v>216</v>
      </c>
      <c r="E6319" s="0" t="n">
        <v>2036</v>
      </c>
      <c r="F6319" s="5" t="n">
        <v>33.6073303438379</v>
      </c>
      <c r="G6319" s="11" t="n">
        <v>0.1243556</v>
      </c>
      <c r="H6319" s="5" t="n">
        <v>4.17925972930617</v>
      </c>
      <c r="I6319" s="5" t="n">
        <v>29.4280706145318</v>
      </c>
    </row>
    <row r="6320" customFormat="false" ht="14.25" hidden="false" customHeight="false" outlineLevel="0" collapsed="false">
      <c r="A6320" s="0" t="s">
        <v>115</v>
      </c>
      <c r="B6320" s="0" t="s">
        <v>116</v>
      </c>
      <c r="C6320" s="0" t="s">
        <v>84</v>
      </c>
      <c r="D6320" s="0" t="s">
        <v>216</v>
      </c>
      <c r="E6320" s="0" t="n">
        <v>2037</v>
      </c>
      <c r="F6320" s="5" t="n">
        <v>39.0271509664828</v>
      </c>
      <c r="G6320" s="11" t="n">
        <v>0.1238692</v>
      </c>
      <c r="H6320" s="5" t="n">
        <v>4.83426196849745</v>
      </c>
      <c r="I6320" s="5" t="n">
        <v>34.1928889979854</v>
      </c>
    </row>
    <row r="6321" customFormat="false" ht="14.25" hidden="false" customHeight="false" outlineLevel="0" collapsed="false">
      <c r="A6321" s="0" t="s">
        <v>115</v>
      </c>
      <c r="B6321" s="0" t="s">
        <v>116</v>
      </c>
      <c r="C6321" s="0" t="s">
        <v>84</v>
      </c>
      <c r="D6321" s="0" t="s">
        <v>216</v>
      </c>
      <c r="E6321" s="0" t="n">
        <v>2038</v>
      </c>
      <c r="F6321" s="5" t="n">
        <v>45.0303419163219</v>
      </c>
      <c r="G6321" s="11" t="n">
        <v>0.1233828</v>
      </c>
      <c r="H6321" s="5" t="n">
        <v>5.55596967059316</v>
      </c>
      <c r="I6321" s="5" t="n">
        <v>39.4743722457287</v>
      </c>
    </row>
    <row r="6322" customFormat="false" ht="14.25" hidden="false" customHeight="false" outlineLevel="0" collapsed="false">
      <c r="A6322" s="0" t="s">
        <v>115</v>
      </c>
      <c r="B6322" s="0" t="s">
        <v>116</v>
      </c>
      <c r="C6322" s="0" t="s">
        <v>84</v>
      </c>
      <c r="D6322" s="0" t="s">
        <v>216</v>
      </c>
      <c r="E6322" s="0" t="n">
        <v>2039</v>
      </c>
      <c r="F6322" s="5" t="n">
        <v>51.683342439518</v>
      </c>
      <c r="G6322" s="11" t="n">
        <v>0.1228964</v>
      </c>
      <c r="H6322" s="5" t="n">
        <v>6.35169672578398</v>
      </c>
      <c r="I6322" s="5" t="n">
        <v>45.331645713734</v>
      </c>
    </row>
    <row r="6323" customFormat="false" ht="14.25" hidden="false" customHeight="false" outlineLevel="0" collapsed="false">
      <c r="A6323" s="0" t="s">
        <v>115</v>
      </c>
      <c r="B6323" s="0" t="s">
        <v>116</v>
      </c>
      <c r="C6323" s="0" t="s">
        <v>84</v>
      </c>
      <c r="D6323" s="0" t="s">
        <v>216</v>
      </c>
      <c r="E6323" s="0" t="n">
        <v>2040</v>
      </c>
      <c r="F6323" s="5" t="n">
        <v>59.2129318999415</v>
      </c>
      <c r="G6323" s="11" t="n">
        <v>0.12241</v>
      </c>
      <c r="H6323" s="5" t="n">
        <v>7.24825499387183</v>
      </c>
      <c r="I6323" s="5" t="n">
        <v>51.9646769060696</v>
      </c>
    </row>
    <row r="6324" customFormat="false" ht="14.25" hidden="false" customHeight="false" outlineLevel="0" collapsed="false">
      <c r="A6324" s="0" t="s">
        <v>115</v>
      </c>
      <c r="B6324" s="0" t="s">
        <v>116</v>
      </c>
      <c r="C6324" s="0" t="s">
        <v>84</v>
      </c>
      <c r="D6324" s="0" t="s">
        <v>217</v>
      </c>
      <c r="E6324" s="0" t="n">
        <v>2024</v>
      </c>
      <c r="F6324" s="5" t="n">
        <v>0.00602018324510458</v>
      </c>
      <c r="G6324" s="11" t="n">
        <v>0</v>
      </c>
      <c r="H6324" s="5" t="n">
        <v>0</v>
      </c>
      <c r="I6324" s="5" t="n">
        <v>0.00602018324510458</v>
      </c>
    </row>
    <row r="6325" customFormat="false" ht="14.25" hidden="false" customHeight="false" outlineLevel="0" collapsed="false">
      <c r="A6325" s="0" t="s">
        <v>115</v>
      </c>
      <c r="B6325" s="0" t="s">
        <v>116</v>
      </c>
      <c r="C6325" s="0" t="s">
        <v>84</v>
      </c>
      <c r="D6325" s="0" t="s">
        <v>217</v>
      </c>
      <c r="E6325" s="0" t="n">
        <v>2025</v>
      </c>
      <c r="F6325" s="5" t="n">
        <v>0.0117546666174084</v>
      </c>
      <c r="G6325" s="11" t="n">
        <v>0</v>
      </c>
      <c r="H6325" s="5" t="n">
        <v>0</v>
      </c>
      <c r="I6325" s="5" t="n">
        <v>0.0117546666174084</v>
      </c>
    </row>
    <row r="6326" customFormat="false" ht="14.25" hidden="false" customHeight="false" outlineLevel="0" collapsed="false">
      <c r="A6326" s="0" t="s">
        <v>115</v>
      </c>
      <c r="B6326" s="0" t="s">
        <v>116</v>
      </c>
      <c r="C6326" s="0" t="s">
        <v>84</v>
      </c>
      <c r="D6326" s="0" t="s">
        <v>217</v>
      </c>
      <c r="E6326" s="0" t="n">
        <v>2026</v>
      </c>
      <c r="F6326" s="5" t="n">
        <v>0.080381201658415</v>
      </c>
      <c r="G6326" s="11" t="n">
        <v>0</v>
      </c>
      <c r="H6326" s="5" t="n">
        <v>0</v>
      </c>
      <c r="I6326" s="5" t="n">
        <v>0.080381201658415</v>
      </c>
    </row>
    <row r="6327" customFormat="false" ht="14.25" hidden="false" customHeight="false" outlineLevel="0" collapsed="false">
      <c r="A6327" s="0" t="s">
        <v>115</v>
      </c>
      <c r="B6327" s="0" t="s">
        <v>116</v>
      </c>
      <c r="C6327" s="0" t="s">
        <v>84</v>
      </c>
      <c r="D6327" s="0" t="s">
        <v>217</v>
      </c>
      <c r="E6327" s="0" t="n">
        <v>2027</v>
      </c>
      <c r="F6327" s="5" t="n">
        <v>0.266680968371387</v>
      </c>
      <c r="G6327" s="11" t="n">
        <v>0</v>
      </c>
      <c r="H6327" s="5" t="n">
        <v>0</v>
      </c>
      <c r="I6327" s="5" t="n">
        <v>0.266680968371387</v>
      </c>
    </row>
    <row r="6328" customFormat="false" ht="14.25" hidden="false" customHeight="false" outlineLevel="0" collapsed="false">
      <c r="A6328" s="0" t="s">
        <v>115</v>
      </c>
      <c r="B6328" s="0" t="s">
        <v>116</v>
      </c>
      <c r="C6328" s="0" t="s">
        <v>84</v>
      </c>
      <c r="D6328" s="0" t="s">
        <v>217</v>
      </c>
      <c r="E6328" s="0" t="n">
        <v>2028</v>
      </c>
      <c r="F6328" s="5" t="n">
        <v>0.618640468970581</v>
      </c>
      <c r="G6328" s="11" t="n">
        <v>0</v>
      </c>
      <c r="H6328" s="5" t="n">
        <v>0</v>
      </c>
      <c r="I6328" s="5" t="n">
        <v>0.618640468970581</v>
      </c>
    </row>
    <row r="6329" customFormat="false" ht="14.25" hidden="false" customHeight="false" outlineLevel="0" collapsed="false">
      <c r="A6329" s="0" t="s">
        <v>115</v>
      </c>
      <c r="B6329" s="0" t="s">
        <v>116</v>
      </c>
      <c r="C6329" s="0" t="s">
        <v>84</v>
      </c>
      <c r="D6329" s="0" t="s">
        <v>217</v>
      </c>
      <c r="E6329" s="0" t="n">
        <v>2029</v>
      </c>
      <c r="F6329" s="5" t="n">
        <v>1.09199022211638</v>
      </c>
      <c r="G6329" s="11" t="n">
        <v>0</v>
      </c>
      <c r="H6329" s="5" t="n">
        <v>0</v>
      </c>
      <c r="I6329" s="5" t="n">
        <v>1.09199022211638</v>
      </c>
    </row>
    <row r="6330" customFormat="false" ht="14.25" hidden="false" customHeight="false" outlineLevel="0" collapsed="false">
      <c r="A6330" s="0" t="s">
        <v>115</v>
      </c>
      <c r="B6330" s="0" t="s">
        <v>116</v>
      </c>
      <c r="C6330" s="0" t="s">
        <v>84</v>
      </c>
      <c r="D6330" s="0" t="s">
        <v>217</v>
      </c>
      <c r="E6330" s="0" t="n">
        <v>2030</v>
      </c>
      <c r="F6330" s="5" t="n">
        <v>1.66769145074265</v>
      </c>
      <c r="G6330" s="11" t="n">
        <v>0</v>
      </c>
      <c r="H6330" s="5" t="n">
        <v>0</v>
      </c>
      <c r="I6330" s="5" t="n">
        <v>1.66769145074265</v>
      </c>
    </row>
    <row r="6331" customFormat="false" ht="14.25" hidden="false" customHeight="false" outlineLevel="0" collapsed="false">
      <c r="A6331" s="0" t="s">
        <v>115</v>
      </c>
      <c r="B6331" s="0" t="s">
        <v>116</v>
      </c>
      <c r="C6331" s="0" t="s">
        <v>84</v>
      </c>
      <c r="D6331" s="0" t="s">
        <v>217</v>
      </c>
      <c r="E6331" s="0" t="n">
        <v>2031</v>
      </c>
      <c r="F6331" s="5" t="n">
        <v>2.27831918445131</v>
      </c>
      <c r="G6331" s="11" t="n">
        <v>0</v>
      </c>
      <c r="H6331" s="5" t="n">
        <v>0</v>
      </c>
      <c r="I6331" s="5" t="n">
        <v>2.27831918445131</v>
      </c>
    </row>
    <row r="6332" customFormat="false" ht="14.25" hidden="false" customHeight="false" outlineLevel="0" collapsed="false">
      <c r="A6332" s="0" t="s">
        <v>115</v>
      </c>
      <c r="B6332" s="0" t="s">
        <v>116</v>
      </c>
      <c r="C6332" s="0" t="s">
        <v>84</v>
      </c>
      <c r="D6332" s="0" t="s">
        <v>217</v>
      </c>
      <c r="E6332" s="0" t="n">
        <v>2032</v>
      </c>
      <c r="F6332" s="5" t="n">
        <v>2.91362684712319</v>
      </c>
      <c r="G6332" s="11" t="n">
        <v>0</v>
      </c>
      <c r="H6332" s="5" t="n">
        <v>0</v>
      </c>
      <c r="I6332" s="5" t="n">
        <v>2.91362684712319</v>
      </c>
    </row>
    <row r="6333" customFormat="false" ht="14.25" hidden="false" customHeight="false" outlineLevel="0" collapsed="false">
      <c r="A6333" s="0" t="s">
        <v>115</v>
      </c>
      <c r="B6333" s="0" t="s">
        <v>116</v>
      </c>
      <c r="C6333" s="0" t="s">
        <v>84</v>
      </c>
      <c r="D6333" s="0" t="s">
        <v>217</v>
      </c>
      <c r="E6333" s="0" t="n">
        <v>2033</v>
      </c>
      <c r="F6333" s="5" t="n">
        <v>3.56093655548749</v>
      </c>
      <c r="G6333" s="11" t="n">
        <v>0</v>
      </c>
      <c r="H6333" s="5" t="n">
        <v>0</v>
      </c>
      <c r="I6333" s="5" t="n">
        <v>3.56093655548749</v>
      </c>
    </row>
    <row r="6334" customFormat="false" ht="14.25" hidden="false" customHeight="false" outlineLevel="0" collapsed="false">
      <c r="A6334" s="0" t="s">
        <v>115</v>
      </c>
      <c r="B6334" s="0" t="s">
        <v>116</v>
      </c>
      <c r="C6334" s="0" t="s">
        <v>84</v>
      </c>
      <c r="D6334" s="0" t="s">
        <v>217</v>
      </c>
      <c r="E6334" s="0" t="n">
        <v>2034</v>
      </c>
      <c r="F6334" s="5" t="n">
        <v>4.20275490413795</v>
      </c>
      <c r="G6334" s="11" t="n">
        <v>0</v>
      </c>
      <c r="H6334" s="5" t="n">
        <v>0</v>
      </c>
      <c r="I6334" s="5" t="n">
        <v>4.20275490413795</v>
      </c>
    </row>
    <row r="6335" customFormat="false" ht="14.25" hidden="false" customHeight="false" outlineLevel="0" collapsed="false">
      <c r="A6335" s="0" t="s">
        <v>115</v>
      </c>
      <c r="B6335" s="0" t="s">
        <v>116</v>
      </c>
      <c r="C6335" s="0" t="s">
        <v>84</v>
      </c>
      <c r="D6335" s="0" t="s">
        <v>217</v>
      </c>
      <c r="E6335" s="0" t="n">
        <v>2035</v>
      </c>
      <c r="F6335" s="5" t="n">
        <v>4.99066919721588</v>
      </c>
      <c r="G6335" s="11" t="n">
        <v>0</v>
      </c>
      <c r="H6335" s="5" t="n">
        <v>0</v>
      </c>
      <c r="I6335" s="5" t="n">
        <v>4.99066919721588</v>
      </c>
    </row>
    <row r="6336" customFormat="false" ht="14.25" hidden="false" customHeight="false" outlineLevel="0" collapsed="false">
      <c r="A6336" s="0" t="s">
        <v>115</v>
      </c>
      <c r="B6336" s="0" t="s">
        <v>116</v>
      </c>
      <c r="C6336" s="0" t="s">
        <v>84</v>
      </c>
      <c r="D6336" s="0" t="s">
        <v>217</v>
      </c>
      <c r="E6336" s="0" t="n">
        <v>2036</v>
      </c>
      <c r="F6336" s="5" t="n">
        <v>5.79052517580447</v>
      </c>
      <c r="G6336" s="11" t="n">
        <v>0</v>
      </c>
      <c r="H6336" s="5" t="n">
        <v>0</v>
      </c>
      <c r="I6336" s="5" t="n">
        <v>5.79052517580447</v>
      </c>
    </row>
    <row r="6337" customFormat="false" ht="14.25" hidden="false" customHeight="false" outlineLevel="0" collapsed="false">
      <c r="A6337" s="0" t="s">
        <v>115</v>
      </c>
      <c r="B6337" s="0" t="s">
        <v>116</v>
      </c>
      <c r="C6337" s="0" t="s">
        <v>84</v>
      </c>
      <c r="D6337" s="0" t="s">
        <v>217</v>
      </c>
      <c r="E6337" s="0" t="n">
        <v>2037</v>
      </c>
      <c r="F6337" s="5" t="n">
        <v>6.59630742524132</v>
      </c>
      <c r="G6337" s="11" t="n">
        <v>0</v>
      </c>
      <c r="H6337" s="5" t="n">
        <v>0</v>
      </c>
      <c r="I6337" s="5" t="n">
        <v>6.59630742524132</v>
      </c>
    </row>
    <row r="6338" customFormat="false" ht="14.25" hidden="false" customHeight="false" outlineLevel="0" collapsed="false">
      <c r="A6338" s="0" t="s">
        <v>115</v>
      </c>
      <c r="B6338" s="0" t="s">
        <v>116</v>
      </c>
      <c r="C6338" s="0" t="s">
        <v>84</v>
      </c>
      <c r="D6338" s="0" t="s">
        <v>217</v>
      </c>
      <c r="E6338" s="0" t="n">
        <v>2038</v>
      </c>
      <c r="F6338" s="5" t="n">
        <v>7.40383925464107</v>
      </c>
      <c r="G6338" s="11" t="n">
        <v>0</v>
      </c>
      <c r="H6338" s="5" t="n">
        <v>0</v>
      </c>
      <c r="I6338" s="5" t="n">
        <v>7.40383925464107</v>
      </c>
    </row>
    <row r="6339" customFormat="false" ht="14.25" hidden="false" customHeight="false" outlineLevel="0" collapsed="false">
      <c r="A6339" s="0" t="s">
        <v>115</v>
      </c>
      <c r="B6339" s="0" t="s">
        <v>116</v>
      </c>
      <c r="C6339" s="0" t="s">
        <v>84</v>
      </c>
      <c r="D6339" s="0" t="s">
        <v>217</v>
      </c>
      <c r="E6339" s="0" t="n">
        <v>2039</v>
      </c>
      <c r="F6339" s="5" t="n">
        <v>8.21094380917215</v>
      </c>
      <c r="G6339" s="11" t="n">
        <v>0</v>
      </c>
      <c r="H6339" s="5" t="n">
        <v>0</v>
      </c>
      <c r="I6339" s="5" t="n">
        <v>8.21094380917215</v>
      </c>
    </row>
    <row r="6340" customFormat="false" ht="14.25" hidden="false" customHeight="false" outlineLevel="0" collapsed="false">
      <c r="A6340" s="0" t="s">
        <v>115</v>
      </c>
      <c r="B6340" s="0" t="s">
        <v>116</v>
      </c>
      <c r="C6340" s="0" t="s">
        <v>84</v>
      </c>
      <c r="D6340" s="0" t="s">
        <v>217</v>
      </c>
      <c r="E6340" s="0" t="n">
        <v>2040</v>
      </c>
      <c r="F6340" s="5" t="n">
        <v>9.03162649025212</v>
      </c>
      <c r="G6340" s="11" t="n">
        <v>0</v>
      </c>
      <c r="H6340" s="5" t="n">
        <v>0</v>
      </c>
      <c r="I6340" s="5" t="n">
        <v>9.03162649025212</v>
      </c>
    </row>
    <row r="6341" customFormat="false" ht="14.25" hidden="false" customHeight="false" outlineLevel="0" collapsed="false">
      <c r="A6341" s="0" t="s">
        <v>115</v>
      </c>
      <c r="B6341" s="0" t="s">
        <v>116</v>
      </c>
      <c r="C6341" s="0" t="s">
        <v>84</v>
      </c>
      <c r="D6341" s="0" t="s">
        <v>218</v>
      </c>
      <c r="E6341" s="0" t="n">
        <v>2024</v>
      </c>
      <c r="F6341" s="5" t="n">
        <v>4.31916036821045</v>
      </c>
      <c r="G6341" s="11" t="n">
        <v>0</v>
      </c>
      <c r="H6341" s="5" t="n">
        <v>0</v>
      </c>
      <c r="I6341" s="5" t="n">
        <v>4.31916036821045</v>
      </c>
    </row>
    <row r="6342" customFormat="false" ht="14.25" hidden="false" customHeight="false" outlineLevel="0" collapsed="false">
      <c r="A6342" s="0" t="s">
        <v>115</v>
      </c>
      <c r="B6342" s="0" t="s">
        <v>116</v>
      </c>
      <c r="C6342" s="0" t="s">
        <v>84</v>
      </c>
      <c r="D6342" s="0" t="s">
        <v>218</v>
      </c>
      <c r="E6342" s="0" t="n">
        <v>2025</v>
      </c>
      <c r="F6342" s="5" t="n">
        <v>4.9924231861781</v>
      </c>
      <c r="G6342" s="11" t="n">
        <v>0</v>
      </c>
      <c r="H6342" s="5" t="n">
        <v>0</v>
      </c>
      <c r="I6342" s="5" t="n">
        <v>4.9924231861781</v>
      </c>
    </row>
    <row r="6343" customFormat="false" ht="14.25" hidden="false" customHeight="false" outlineLevel="0" collapsed="false">
      <c r="A6343" s="0" t="s">
        <v>115</v>
      </c>
      <c r="B6343" s="0" t="s">
        <v>116</v>
      </c>
      <c r="C6343" s="0" t="s">
        <v>84</v>
      </c>
      <c r="D6343" s="0" t="s">
        <v>218</v>
      </c>
      <c r="E6343" s="0" t="n">
        <v>2026</v>
      </c>
      <c r="F6343" s="5" t="n">
        <v>5.68662097293147</v>
      </c>
      <c r="G6343" s="11" t="n">
        <v>0</v>
      </c>
      <c r="H6343" s="5" t="n">
        <v>0</v>
      </c>
      <c r="I6343" s="5" t="n">
        <v>5.68662097293147</v>
      </c>
    </row>
    <row r="6344" customFormat="false" ht="14.25" hidden="false" customHeight="false" outlineLevel="0" collapsed="false">
      <c r="A6344" s="0" t="s">
        <v>115</v>
      </c>
      <c r="B6344" s="0" t="s">
        <v>116</v>
      </c>
      <c r="C6344" s="0" t="s">
        <v>84</v>
      </c>
      <c r="D6344" s="0" t="s">
        <v>218</v>
      </c>
      <c r="E6344" s="0" t="n">
        <v>2027</v>
      </c>
      <c r="F6344" s="5" t="n">
        <v>6.3735056397832</v>
      </c>
      <c r="G6344" s="11" t="n">
        <v>0</v>
      </c>
      <c r="H6344" s="5" t="n">
        <v>0</v>
      </c>
      <c r="I6344" s="5" t="n">
        <v>6.3735056397832</v>
      </c>
    </row>
    <row r="6345" customFormat="false" ht="14.25" hidden="false" customHeight="false" outlineLevel="0" collapsed="false">
      <c r="A6345" s="0" t="s">
        <v>115</v>
      </c>
      <c r="B6345" s="0" t="s">
        <v>116</v>
      </c>
      <c r="C6345" s="0" t="s">
        <v>84</v>
      </c>
      <c r="D6345" s="0" t="s">
        <v>218</v>
      </c>
      <c r="E6345" s="0" t="n">
        <v>2028</v>
      </c>
      <c r="F6345" s="5" t="n">
        <v>7.06360399023842</v>
      </c>
      <c r="G6345" s="11" t="n">
        <v>0</v>
      </c>
      <c r="H6345" s="5" t="n">
        <v>0</v>
      </c>
      <c r="I6345" s="5" t="n">
        <v>7.06360399023842</v>
      </c>
    </row>
    <row r="6346" customFormat="false" ht="14.25" hidden="false" customHeight="false" outlineLevel="0" collapsed="false">
      <c r="A6346" s="0" t="s">
        <v>115</v>
      </c>
      <c r="B6346" s="0" t="s">
        <v>116</v>
      </c>
      <c r="C6346" s="0" t="s">
        <v>84</v>
      </c>
      <c r="D6346" s="0" t="s">
        <v>218</v>
      </c>
      <c r="E6346" s="0" t="n">
        <v>2029</v>
      </c>
      <c r="F6346" s="5" t="n">
        <v>7.7500794685466</v>
      </c>
      <c r="G6346" s="11" t="n">
        <v>0</v>
      </c>
      <c r="H6346" s="5" t="n">
        <v>0</v>
      </c>
      <c r="I6346" s="5" t="n">
        <v>7.7500794685466</v>
      </c>
    </row>
    <row r="6347" customFormat="false" ht="14.25" hidden="false" customHeight="false" outlineLevel="0" collapsed="false">
      <c r="A6347" s="0" t="s">
        <v>115</v>
      </c>
      <c r="B6347" s="0" t="s">
        <v>116</v>
      </c>
      <c r="C6347" s="0" t="s">
        <v>84</v>
      </c>
      <c r="D6347" s="0" t="s">
        <v>218</v>
      </c>
      <c r="E6347" s="0" t="n">
        <v>2030</v>
      </c>
      <c r="F6347" s="5" t="n">
        <v>8.4311334717386</v>
      </c>
      <c r="G6347" s="11" t="n">
        <v>0</v>
      </c>
      <c r="H6347" s="5" t="n">
        <v>0</v>
      </c>
      <c r="I6347" s="5" t="n">
        <v>8.4311334717386</v>
      </c>
    </row>
    <row r="6348" customFormat="false" ht="14.25" hidden="false" customHeight="false" outlineLevel="0" collapsed="false">
      <c r="A6348" s="0" t="s">
        <v>115</v>
      </c>
      <c r="B6348" s="0" t="s">
        <v>116</v>
      </c>
      <c r="C6348" s="0" t="s">
        <v>84</v>
      </c>
      <c r="D6348" s="0" t="s">
        <v>218</v>
      </c>
      <c r="E6348" s="0" t="n">
        <v>2031</v>
      </c>
      <c r="F6348" s="5" t="n">
        <v>9.11120711279718</v>
      </c>
      <c r="G6348" s="11" t="n">
        <v>0</v>
      </c>
      <c r="H6348" s="5" t="n">
        <v>0</v>
      </c>
      <c r="I6348" s="5" t="n">
        <v>9.11120711279718</v>
      </c>
    </row>
    <row r="6349" customFormat="false" ht="14.25" hidden="false" customHeight="false" outlineLevel="0" collapsed="false">
      <c r="A6349" s="0" t="s">
        <v>115</v>
      </c>
      <c r="B6349" s="0" t="s">
        <v>116</v>
      </c>
      <c r="C6349" s="0" t="s">
        <v>84</v>
      </c>
      <c r="D6349" s="0" t="s">
        <v>218</v>
      </c>
      <c r="E6349" s="0" t="n">
        <v>2032</v>
      </c>
      <c r="F6349" s="5" t="n">
        <v>9.7903022039019</v>
      </c>
      <c r="G6349" s="11" t="n">
        <v>0</v>
      </c>
      <c r="H6349" s="5" t="n">
        <v>0</v>
      </c>
      <c r="I6349" s="5" t="n">
        <v>9.7903022039019</v>
      </c>
    </row>
    <row r="6350" customFormat="false" ht="14.25" hidden="false" customHeight="false" outlineLevel="0" collapsed="false">
      <c r="A6350" s="0" t="s">
        <v>115</v>
      </c>
      <c r="B6350" s="0" t="s">
        <v>116</v>
      </c>
      <c r="C6350" s="0" t="s">
        <v>84</v>
      </c>
      <c r="D6350" s="0" t="s">
        <v>218</v>
      </c>
      <c r="E6350" s="0" t="n">
        <v>2033</v>
      </c>
      <c r="F6350" s="5" t="n">
        <v>10.4684205540417</v>
      </c>
      <c r="G6350" s="11" t="n">
        <v>0</v>
      </c>
      <c r="H6350" s="5" t="n">
        <v>0</v>
      </c>
      <c r="I6350" s="5" t="n">
        <v>10.4684205540417</v>
      </c>
    </row>
    <row r="6351" customFormat="false" ht="14.25" hidden="false" customHeight="false" outlineLevel="0" collapsed="false">
      <c r="A6351" s="0" t="s">
        <v>115</v>
      </c>
      <c r="B6351" s="0" t="s">
        <v>116</v>
      </c>
      <c r="C6351" s="0" t="s">
        <v>84</v>
      </c>
      <c r="D6351" s="0" t="s">
        <v>218</v>
      </c>
      <c r="E6351" s="0" t="n">
        <v>2034</v>
      </c>
      <c r="F6351" s="5" t="n">
        <v>11.1455649127348</v>
      </c>
      <c r="G6351" s="11" t="n">
        <v>0</v>
      </c>
      <c r="H6351" s="5" t="n">
        <v>0</v>
      </c>
      <c r="I6351" s="5" t="n">
        <v>11.1455649127348</v>
      </c>
    </row>
    <row r="6352" customFormat="false" ht="14.25" hidden="false" customHeight="false" outlineLevel="0" collapsed="false">
      <c r="A6352" s="0" t="s">
        <v>115</v>
      </c>
      <c r="B6352" s="0" t="s">
        <v>116</v>
      </c>
      <c r="C6352" s="0" t="s">
        <v>84</v>
      </c>
      <c r="D6352" s="0" t="s">
        <v>218</v>
      </c>
      <c r="E6352" s="0" t="n">
        <v>2035</v>
      </c>
      <c r="F6352" s="5" t="n">
        <v>11.8217367662228</v>
      </c>
      <c r="G6352" s="11" t="n">
        <v>0</v>
      </c>
      <c r="H6352" s="5" t="n">
        <v>0</v>
      </c>
      <c r="I6352" s="5" t="n">
        <v>11.8217367662228</v>
      </c>
    </row>
    <row r="6353" customFormat="false" ht="14.25" hidden="false" customHeight="false" outlineLevel="0" collapsed="false">
      <c r="A6353" s="0" t="s">
        <v>115</v>
      </c>
      <c r="B6353" s="0" t="s">
        <v>116</v>
      </c>
      <c r="C6353" s="0" t="s">
        <v>84</v>
      </c>
      <c r="D6353" s="0" t="s">
        <v>218</v>
      </c>
      <c r="E6353" s="0" t="n">
        <v>2036</v>
      </c>
      <c r="F6353" s="5" t="n">
        <v>12.4969388549593</v>
      </c>
      <c r="G6353" s="11" t="n">
        <v>0</v>
      </c>
      <c r="H6353" s="5" t="n">
        <v>0</v>
      </c>
      <c r="I6353" s="5" t="n">
        <v>12.4969388549593</v>
      </c>
    </row>
    <row r="6354" customFormat="false" ht="14.25" hidden="false" customHeight="false" outlineLevel="0" collapsed="false">
      <c r="A6354" s="0" t="s">
        <v>115</v>
      </c>
      <c r="B6354" s="0" t="s">
        <v>116</v>
      </c>
      <c r="C6354" s="0" t="s">
        <v>84</v>
      </c>
      <c r="D6354" s="0" t="s">
        <v>218</v>
      </c>
      <c r="E6354" s="0" t="n">
        <v>2037</v>
      </c>
      <c r="F6354" s="5" t="n">
        <v>13.1711726579439</v>
      </c>
      <c r="G6354" s="11" t="n">
        <v>0</v>
      </c>
      <c r="H6354" s="5" t="n">
        <v>0</v>
      </c>
      <c r="I6354" s="5" t="n">
        <v>13.1711726579439</v>
      </c>
    </row>
    <row r="6355" customFormat="false" ht="14.25" hidden="false" customHeight="false" outlineLevel="0" collapsed="false">
      <c r="A6355" s="0" t="s">
        <v>115</v>
      </c>
      <c r="B6355" s="0" t="s">
        <v>116</v>
      </c>
      <c r="C6355" s="0" t="s">
        <v>84</v>
      </c>
      <c r="D6355" s="0" t="s">
        <v>218</v>
      </c>
      <c r="E6355" s="0" t="n">
        <v>2038</v>
      </c>
      <c r="F6355" s="5" t="n">
        <v>13.8444409065976</v>
      </c>
      <c r="G6355" s="11" t="n">
        <v>0</v>
      </c>
      <c r="H6355" s="5" t="n">
        <v>0</v>
      </c>
      <c r="I6355" s="5" t="n">
        <v>13.8444409065976</v>
      </c>
    </row>
    <row r="6356" customFormat="false" ht="14.25" hidden="false" customHeight="false" outlineLevel="0" collapsed="false">
      <c r="A6356" s="0" t="s">
        <v>115</v>
      </c>
      <c r="B6356" s="0" t="s">
        <v>116</v>
      </c>
      <c r="C6356" s="0" t="s">
        <v>84</v>
      </c>
      <c r="D6356" s="0" t="s">
        <v>218</v>
      </c>
      <c r="E6356" s="0" t="n">
        <v>2039</v>
      </c>
      <c r="F6356" s="5" t="n">
        <v>14.5167453861508</v>
      </c>
      <c r="G6356" s="11" t="n">
        <v>0</v>
      </c>
      <c r="H6356" s="5" t="n">
        <v>0</v>
      </c>
      <c r="I6356" s="5" t="n">
        <v>14.5167453861508</v>
      </c>
    </row>
    <row r="6357" customFormat="false" ht="14.25" hidden="false" customHeight="false" outlineLevel="0" collapsed="false">
      <c r="A6357" s="0" t="s">
        <v>115</v>
      </c>
      <c r="B6357" s="0" t="s">
        <v>116</v>
      </c>
      <c r="C6357" s="0" t="s">
        <v>84</v>
      </c>
      <c r="D6357" s="0" t="s">
        <v>218</v>
      </c>
      <c r="E6357" s="0" t="n">
        <v>2040</v>
      </c>
      <c r="F6357" s="5" t="n">
        <v>15.1880878786857</v>
      </c>
      <c r="G6357" s="11" t="n">
        <v>0</v>
      </c>
      <c r="H6357" s="5" t="n">
        <v>0</v>
      </c>
      <c r="I6357" s="5" t="n">
        <v>15.1880878786857</v>
      </c>
    </row>
    <row r="6358" customFormat="false" ht="14.25" hidden="false" customHeight="false" outlineLevel="0" collapsed="false">
      <c r="A6358" s="0" t="s">
        <v>115</v>
      </c>
      <c r="B6358" s="0" t="s">
        <v>116</v>
      </c>
      <c r="C6358" s="0" t="s">
        <v>84</v>
      </c>
      <c r="D6358" s="0" t="s">
        <v>219</v>
      </c>
      <c r="E6358" s="0" t="n">
        <v>2024</v>
      </c>
      <c r="F6358" s="5" t="n">
        <v>1.13812815819767</v>
      </c>
      <c r="G6358" s="11" t="n">
        <v>0</v>
      </c>
      <c r="H6358" s="5" t="n">
        <v>0</v>
      </c>
      <c r="I6358" s="5" t="n">
        <v>1.13812815819767</v>
      </c>
    </row>
    <row r="6359" customFormat="false" ht="14.25" hidden="false" customHeight="false" outlineLevel="0" collapsed="false">
      <c r="A6359" s="0" t="s">
        <v>115</v>
      </c>
      <c r="B6359" s="0" t="s">
        <v>116</v>
      </c>
      <c r="C6359" s="0" t="s">
        <v>84</v>
      </c>
      <c r="D6359" s="0" t="s">
        <v>219</v>
      </c>
      <c r="E6359" s="0" t="n">
        <v>2025</v>
      </c>
      <c r="F6359" s="5" t="n">
        <v>1.38638668180368</v>
      </c>
      <c r="G6359" s="11" t="n">
        <v>0</v>
      </c>
      <c r="H6359" s="5" t="n">
        <v>0</v>
      </c>
      <c r="I6359" s="5" t="n">
        <v>1.38638668180368</v>
      </c>
    </row>
    <row r="6360" customFormat="false" ht="14.25" hidden="false" customHeight="false" outlineLevel="0" collapsed="false">
      <c r="A6360" s="0" t="s">
        <v>115</v>
      </c>
      <c r="B6360" s="0" t="s">
        <v>116</v>
      </c>
      <c r="C6360" s="0" t="s">
        <v>84</v>
      </c>
      <c r="D6360" s="0" t="s">
        <v>219</v>
      </c>
      <c r="E6360" s="0" t="n">
        <v>2026</v>
      </c>
      <c r="F6360" s="5" t="n">
        <v>1.77234111586472</v>
      </c>
      <c r="G6360" s="11" t="n">
        <v>0</v>
      </c>
      <c r="H6360" s="5" t="n">
        <v>0</v>
      </c>
      <c r="I6360" s="5" t="n">
        <v>1.77234111586472</v>
      </c>
    </row>
    <row r="6361" customFormat="false" ht="14.25" hidden="false" customHeight="false" outlineLevel="0" collapsed="false">
      <c r="A6361" s="0" t="s">
        <v>115</v>
      </c>
      <c r="B6361" s="0" t="s">
        <v>116</v>
      </c>
      <c r="C6361" s="0" t="s">
        <v>84</v>
      </c>
      <c r="D6361" s="0" t="s">
        <v>219</v>
      </c>
      <c r="E6361" s="0" t="n">
        <v>2027</v>
      </c>
      <c r="F6361" s="5" t="n">
        <v>2.14892467869677</v>
      </c>
      <c r="G6361" s="11" t="n">
        <v>0</v>
      </c>
      <c r="H6361" s="5" t="n">
        <v>0</v>
      </c>
      <c r="I6361" s="5" t="n">
        <v>2.14892467869677</v>
      </c>
    </row>
    <row r="6362" customFormat="false" ht="14.25" hidden="false" customHeight="false" outlineLevel="0" collapsed="false">
      <c r="A6362" s="0" t="s">
        <v>115</v>
      </c>
      <c r="B6362" s="0" t="s">
        <v>116</v>
      </c>
      <c r="C6362" s="0" t="s">
        <v>84</v>
      </c>
      <c r="D6362" s="0" t="s">
        <v>219</v>
      </c>
      <c r="E6362" s="0" t="n">
        <v>2028</v>
      </c>
      <c r="F6362" s="5" t="n">
        <v>2.64296342682006</v>
      </c>
      <c r="G6362" s="11" t="n">
        <v>0</v>
      </c>
      <c r="H6362" s="5" t="n">
        <v>0</v>
      </c>
      <c r="I6362" s="5" t="n">
        <v>2.64296342682006</v>
      </c>
    </row>
    <row r="6363" customFormat="false" ht="14.25" hidden="false" customHeight="false" outlineLevel="0" collapsed="false">
      <c r="A6363" s="0" t="s">
        <v>115</v>
      </c>
      <c r="B6363" s="0" t="s">
        <v>116</v>
      </c>
      <c r="C6363" s="0" t="s">
        <v>84</v>
      </c>
      <c r="D6363" s="0" t="s">
        <v>219</v>
      </c>
      <c r="E6363" s="0" t="n">
        <v>2029</v>
      </c>
      <c r="F6363" s="5" t="n">
        <v>3.13595855503919</v>
      </c>
      <c r="G6363" s="11" t="n">
        <v>0</v>
      </c>
      <c r="H6363" s="5" t="n">
        <v>0</v>
      </c>
      <c r="I6363" s="5" t="n">
        <v>3.13595855503919</v>
      </c>
    </row>
    <row r="6364" customFormat="false" ht="14.25" hidden="false" customHeight="false" outlineLevel="0" collapsed="false">
      <c r="A6364" s="0" t="s">
        <v>115</v>
      </c>
      <c r="B6364" s="0" t="s">
        <v>116</v>
      </c>
      <c r="C6364" s="0" t="s">
        <v>84</v>
      </c>
      <c r="D6364" s="0" t="s">
        <v>219</v>
      </c>
      <c r="E6364" s="0" t="n">
        <v>2030</v>
      </c>
      <c r="F6364" s="5" t="n">
        <v>3.73839182274572</v>
      </c>
      <c r="G6364" s="11" t="n">
        <v>0</v>
      </c>
      <c r="H6364" s="5" t="n">
        <v>0</v>
      </c>
      <c r="I6364" s="5" t="n">
        <v>3.73839182274572</v>
      </c>
    </row>
    <row r="6365" customFormat="false" ht="14.25" hidden="false" customHeight="false" outlineLevel="0" collapsed="false">
      <c r="A6365" s="0" t="s">
        <v>115</v>
      </c>
      <c r="B6365" s="0" t="s">
        <v>116</v>
      </c>
      <c r="C6365" s="0" t="s">
        <v>84</v>
      </c>
      <c r="D6365" s="0" t="s">
        <v>219</v>
      </c>
      <c r="E6365" s="0" t="n">
        <v>2031</v>
      </c>
      <c r="F6365" s="5" t="n">
        <v>4.31325330521599</v>
      </c>
      <c r="G6365" s="11" t="n">
        <v>0</v>
      </c>
      <c r="H6365" s="5" t="n">
        <v>0</v>
      </c>
      <c r="I6365" s="5" t="n">
        <v>4.31325330521599</v>
      </c>
    </row>
    <row r="6366" customFormat="false" ht="14.25" hidden="false" customHeight="false" outlineLevel="0" collapsed="false">
      <c r="A6366" s="0" t="s">
        <v>115</v>
      </c>
      <c r="B6366" s="0" t="s">
        <v>116</v>
      </c>
      <c r="C6366" s="0" t="s">
        <v>84</v>
      </c>
      <c r="D6366" s="0" t="s">
        <v>219</v>
      </c>
      <c r="E6366" s="0" t="n">
        <v>2032</v>
      </c>
      <c r="F6366" s="5" t="n">
        <v>4.98348602590861</v>
      </c>
      <c r="G6366" s="11" t="n">
        <v>0</v>
      </c>
      <c r="H6366" s="5" t="n">
        <v>0</v>
      </c>
      <c r="I6366" s="5" t="n">
        <v>4.98348602590861</v>
      </c>
    </row>
    <row r="6367" customFormat="false" ht="14.25" hidden="false" customHeight="false" outlineLevel="0" collapsed="false">
      <c r="A6367" s="0" t="s">
        <v>115</v>
      </c>
      <c r="B6367" s="0" t="s">
        <v>116</v>
      </c>
      <c r="C6367" s="0" t="s">
        <v>84</v>
      </c>
      <c r="D6367" s="0" t="s">
        <v>219</v>
      </c>
      <c r="E6367" s="0" t="n">
        <v>2033</v>
      </c>
      <c r="F6367" s="5" t="n">
        <v>5.74814703790936</v>
      </c>
      <c r="G6367" s="11" t="n">
        <v>0</v>
      </c>
      <c r="H6367" s="5" t="n">
        <v>0</v>
      </c>
      <c r="I6367" s="5" t="n">
        <v>5.74814703790936</v>
      </c>
    </row>
    <row r="6368" customFormat="false" ht="14.25" hidden="false" customHeight="false" outlineLevel="0" collapsed="false">
      <c r="A6368" s="0" t="s">
        <v>115</v>
      </c>
      <c r="B6368" s="0" t="s">
        <v>116</v>
      </c>
      <c r="C6368" s="0" t="s">
        <v>84</v>
      </c>
      <c r="D6368" s="0" t="s">
        <v>219</v>
      </c>
      <c r="E6368" s="0" t="n">
        <v>2034</v>
      </c>
      <c r="F6368" s="5" t="n">
        <v>6.49124553151564</v>
      </c>
      <c r="G6368" s="11" t="n">
        <v>0</v>
      </c>
      <c r="H6368" s="5" t="n">
        <v>0</v>
      </c>
      <c r="I6368" s="5" t="n">
        <v>6.49124553151564</v>
      </c>
    </row>
    <row r="6369" customFormat="false" ht="14.25" hidden="false" customHeight="false" outlineLevel="0" collapsed="false">
      <c r="A6369" s="0" t="s">
        <v>115</v>
      </c>
      <c r="B6369" s="0" t="s">
        <v>116</v>
      </c>
      <c r="C6369" s="0" t="s">
        <v>84</v>
      </c>
      <c r="D6369" s="0" t="s">
        <v>219</v>
      </c>
      <c r="E6369" s="0" t="n">
        <v>2035</v>
      </c>
      <c r="F6369" s="5" t="n">
        <v>7.21880430789291</v>
      </c>
      <c r="G6369" s="11" t="n">
        <v>0</v>
      </c>
      <c r="H6369" s="5" t="n">
        <v>0</v>
      </c>
      <c r="I6369" s="5" t="n">
        <v>7.21880430789291</v>
      </c>
    </row>
    <row r="6370" customFormat="false" ht="14.25" hidden="false" customHeight="false" outlineLevel="0" collapsed="false">
      <c r="A6370" s="0" t="s">
        <v>115</v>
      </c>
      <c r="B6370" s="0" t="s">
        <v>116</v>
      </c>
      <c r="C6370" s="0" t="s">
        <v>84</v>
      </c>
      <c r="D6370" s="0" t="s">
        <v>219</v>
      </c>
      <c r="E6370" s="0" t="n">
        <v>2036</v>
      </c>
      <c r="F6370" s="5" t="n">
        <v>7.93350926132643</v>
      </c>
      <c r="G6370" s="11" t="n">
        <v>0</v>
      </c>
      <c r="H6370" s="5" t="n">
        <v>0</v>
      </c>
      <c r="I6370" s="5" t="n">
        <v>7.93350926132643</v>
      </c>
    </row>
    <row r="6371" customFormat="false" ht="14.25" hidden="false" customHeight="false" outlineLevel="0" collapsed="false">
      <c r="A6371" s="0" t="s">
        <v>115</v>
      </c>
      <c r="B6371" s="0" t="s">
        <v>116</v>
      </c>
      <c r="C6371" s="0" t="s">
        <v>84</v>
      </c>
      <c r="D6371" s="0" t="s">
        <v>219</v>
      </c>
      <c r="E6371" s="0" t="n">
        <v>2037</v>
      </c>
      <c r="F6371" s="5" t="n">
        <v>8.51536199867638</v>
      </c>
      <c r="G6371" s="11" t="n">
        <v>0</v>
      </c>
      <c r="H6371" s="5" t="n">
        <v>0</v>
      </c>
      <c r="I6371" s="5" t="n">
        <v>8.51536199867638</v>
      </c>
    </row>
    <row r="6372" customFormat="false" ht="14.25" hidden="false" customHeight="false" outlineLevel="0" collapsed="false">
      <c r="A6372" s="0" t="s">
        <v>115</v>
      </c>
      <c r="B6372" s="0" t="s">
        <v>116</v>
      </c>
      <c r="C6372" s="0" t="s">
        <v>84</v>
      </c>
      <c r="D6372" s="0" t="s">
        <v>219</v>
      </c>
      <c r="E6372" s="0" t="n">
        <v>2038</v>
      </c>
      <c r="F6372" s="5" t="n">
        <v>9.07414665320011</v>
      </c>
      <c r="G6372" s="11" t="n">
        <v>0</v>
      </c>
      <c r="H6372" s="5" t="n">
        <v>0</v>
      </c>
      <c r="I6372" s="5" t="n">
        <v>9.07414665320011</v>
      </c>
    </row>
    <row r="6373" customFormat="false" ht="14.25" hidden="false" customHeight="false" outlineLevel="0" collapsed="false">
      <c r="A6373" s="0" t="s">
        <v>115</v>
      </c>
      <c r="B6373" s="0" t="s">
        <v>116</v>
      </c>
      <c r="C6373" s="0" t="s">
        <v>84</v>
      </c>
      <c r="D6373" s="0" t="s">
        <v>219</v>
      </c>
      <c r="E6373" s="0" t="n">
        <v>2039</v>
      </c>
      <c r="F6373" s="5" t="n">
        <v>9.48774877773737</v>
      </c>
      <c r="G6373" s="11" t="n">
        <v>0</v>
      </c>
      <c r="H6373" s="5" t="n">
        <v>0</v>
      </c>
      <c r="I6373" s="5" t="n">
        <v>9.48774877773737</v>
      </c>
    </row>
    <row r="6374" customFormat="false" ht="14.25" hidden="false" customHeight="false" outlineLevel="0" collapsed="false">
      <c r="A6374" s="0" t="s">
        <v>115</v>
      </c>
      <c r="B6374" s="0" t="s">
        <v>116</v>
      </c>
      <c r="C6374" s="0" t="s">
        <v>84</v>
      </c>
      <c r="D6374" s="0" t="s">
        <v>219</v>
      </c>
      <c r="E6374" s="0" t="n">
        <v>2040</v>
      </c>
      <c r="F6374" s="5" t="n">
        <v>9.86618179328061</v>
      </c>
      <c r="G6374" s="11" t="n">
        <v>0</v>
      </c>
      <c r="H6374" s="5" t="n">
        <v>0</v>
      </c>
      <c r="I6374" s="5" t="n">
        <v>9.86618179328061</v>
      </c>
    </row>
    <row r="6375" customFormat="false" ht="14.25" hidden="false" customHeight="false" outlineLevel="0" collapsed="false">
      <c r="A6375" s="0" t="s">
        <v>117</v>
      </c>
      <c r="B6375" s="0" t="s">
        <v>118</v>
      </c>
      <c r="C6375" s="0" t="s">
        <v>65</v>
      </c>
      <c r="D6375" s="0" t="s">
        <v>220</v>
      </c>
      <c r="E6375" s="0" t="n">
        <v>2025</v>
      </c>
      <c r="F6375" s="5" t="n">
        <v>8.98005433543967</v>
      </c>
      <c r="G6375" s="11" t="n">
        <v>0.016418</v>
      </c>
      <c r="H6375" s="5" t="n">
        <v>0.147434532079249</v>
      </c>
      <c r="I6375" s="5" t="n">
        <v>8.83261980336042</v>
      </c>
    </row>
    <row r="6376" customFormat="false" ht="14.25" hidden="false" customHeight="false" outlineLevel="0" collapsed="false">
      <c r="A6376" s="0" t="s">
        <v>117</v>
      </c>
      <c r="B6376" s="0" t="s">
        <v>118</v>
      </c>
      <c r="C6376" s="0" t="s">
        <v>65</v>
      </c>
      <c r="D6376" s="0" t="s">
        <v>220</v>
      </c>
      <c r="E6376" s="0" t="n">
        <v>2026</v>
      </c>
      <c r="F6376" s="5" t="n">
        <v>19.1743104179397</v>
      </c>
      <c r="G6376" s="11" t="n">
        <v>0.0194014</v>
      </c>
      <c r="H6376" s="5" t="n">
        <v>0.372008466142615</v>
      </c>
      <c r="I6376" s="5" t="n">
        <v>18.8023019517971</v>
      </c>
    </row>
    <row r="6377" customFormat="false" ht="14.25" hidden="false" customHeight="false" outlineLevel="0" collapsed="false">
      <c r="A6377" s="0" t="s">
        <v>117</v>
      </c>
      <c r="B6377" s="0" t="s">
        <v>118</v>
      </c>
      <c r="C6377" s="0" t="s">
        <v>65</v>
      </c>
      <c r="D6377" s="0" t="s">
        <v>220</v>
      </c>
      <c r="E6377" s="0" t="n">
        <v>2027</v>
      </c>
      <c r="F6377" s="5" t="n">
        <v>29.7289583875397</v>
      </c>
      <c r="G6377" s="11" t="n">
        <v>0.0223848</v>
      </c>
      <c r="H6377" s="5" t="n">
        <v>0.665476787713398</v>
      </c>
      <c r="I6377" s="5" t="n">
        <v>29.0634815998263</v>
      </c>
    </row>
    <row r="6378" customFormat="false" ht="14.25" hidden="false" customHeight="false" outlineLevel="0" collapsed="false">
      <c r="A6378" s="0" t="s">
        <v>117</v>
      </c>
      <c r="B6378" s="0" t="s">
        <v>118</v>
      </c>
      <c r="C6378" s="0" t="s">
        <v>65</v>
      </c>
      <c r="D6378" s="0" t="s">
        <v>220</v>
      </c>
      <c r="E6378" s="0" t="n">
        <v>2028</v>
      </c>
      <c r="F6378" s="5" t="n">
        <v>41.1403440655397</v>
      </c>
      <c r="G6378" s="11" t="n">
        <v>0.0253682</v>
      </c>
      <c r="H6378" s="5" t="n">
        <v>1.04365647632342</v>
      </c>
      <c r="I6378" s="5" t="n">
        <v>40.0966875892163</v>
      </c>
    </row>
    <row r="6379" customFormat="false" ht="14.25" hidden="false" customHeight="false" outlineLevel="0" collapsed="false">
      <c r="A6379" s="0" t="s">
        <v>117</v>
      </c>
      <c r="B6379" s="0" t="s">
        <v>118</v>
      </c>
      <c r="C6379" s="0" t="s">
        <v>65</v>
      </c>
      <c r="D6379" s="0" t="s">
        <v>220</v>
      </c>
      <c r="E6379" s="0" t="n">
        <v>2029</v>
      </c>
      <c r="F6379" s="5" t="n">
        <v>47.9892816039397</v>
      </c>
      <c r="G6379" s="11" t="n">
        <v>0.0283516</v>
      </c>
      <c r="H6379" s="5" t="n">
        <v>1.36057291632226</v>
      </c>
      <c r="I6379" s="5" t="n">
        <v>46.6287086876174</v>
      </c>
    </row>
    <row r="6380" customFormat="false" ht="14.25" hidden="false" customHeight="false" outlineLevel="0" collapsed="false">
      <c r="A6380" s="0" t="s">
        <v>117</v>
      </c>
      <c r="B6380" s="0" t="s">
        <v>118</v>
      </c>
      <c r="C6380" s="0" t="s">
        <v>65</v>
      </c>
      <c r="D6380" s="0" t="s">
        <v>220</v>
      </c>
      <c r="E6380" s="0" t="n">
        <v>2030</v>
      </c>
      <c r="F6380" s="5" t="n">
        <v>55.3434219069397</v>
      </c>
      <c r="G6380" s="11" t="n">
        <v>0.031335</v>
      </c>
      <c r="H6380" s="5" t="n">
        <v>1.73418612545396</v>
      </c>
      <c r="I6380" s="5" t="n">
        <v>53.6092357814857</v>
      </c>
    </row>
    <row r="6381" customFormat="false" ht="14.25" hidden="false" customHeight="false" outlineLevel="0" collapsed="false">
      <c r="A6381" s="0" t="s">
        <v>117</v>
      </c>
      <c r="B6381" s="0" t="s">
        <v>118</v>
      </c>
      <c r="C6381" s="0" t="s">
        <v>65</v>
      </c>
      <c r="D6381" s="0" t="s">
        <v>220</v>
      </c>
      <c r="E6381" s="0" t="n">
        <v>2031</v>
      </c>
      <c r="F6381" s="5" t="n">
        <v>62.0868399109397</v>
      </c>
      <c r="G6381" s="11" t="n">
        <v>0.0341494</v>
      </c>
      <c r="H6381" s="5" t="n">
        <v>2.12022833085464</v>
      </c>
      <c r="I6381" s="5" t="n">
        <v>59.966611580085</v>
      </c>
    </row>
    <row r="6382" customFormat="false" ht="14.25" hidden="false" customHeight="false" outlineLevel="0" collapsed="false">
      <c r="A6382" s="0" t="s">
        <v>117</v>
      </c>
      <c r="B6382" s="0" t="s">
        <v>118</v>
      </c>
      <c r="C6382" s="0" t="s">
        <v>65</v>
      </c>
      <c r="D6382" s="0" t="s">
        <v>220</v>
      </c>
      <c r="E6382" s="0" t="n">
        <v>2032</v>
      </c>
      <c r="F6382" s="5" t="n">
        <v>67.3550353315397</v>
      </c>
      <c r="G6382" s="11" t="n">
        <v>0.0369638</v>
      </c>
      <c r="H6382" s="5" t="n">
        <v>2.48969805498797</v>
      </c>
      <c r="I6382" s="5" t="n">
        <v>64.8653372765517</v>
      </c>
    </row>
    <row r="6383" customFormat="false" ht="14.25" hidden="false" customHeight="false" outlineLevel="0" collapsed="false">
      <c r="A6383" s="0" t="s">
        <v>117</v>
      </c>
      <c r="B6383" s="0" t="s">
        <v>118</v>
      </c>
      <c r="C6383" s="0" t="s">
        <v>65</v>
      </c>
      <c r="D6383" s="0" t="s">
        <v>220</v>
      </c>
      <c r="E6383" s="0" t="n">
        <v>2033</v>
      </c>
      <c r="F6383" s="5" t="n">
        <v>72.7574408159397</v>
      </c>
      <c r="G6383" s="11" t="n">
        <v>0.0397782</v>
      </c>
      <c r="H6383" s="5" t="n">
        <v>2.89416003226461</v>
      </c>
      <c r="I6383" s="5" t="n">
        <v>69.8632807836751</v>
      </c>
    </row>
    <row r="6384" customFormat="false" ht="14.25" hidden="false" customHeight="false" outlineLevel="0" collapsed="false">
      <c r="A6384" s="0" t="s">
        <v>117</v>
      </c>
      <c r="B6384" s="0" t="s">
        <v>118</v>
      </c>
      <c r="C6384" s="0" t="s">
        <v>65</v>
      </c>
      <c r="D6384" s="0" t="s">
        <v>220</v>
      </c>
      <c r="E6384" s="0" t="n">
        <v>2034</v>
      </c>
      <c r="F6384" s="5" t="n">
        <v>78.6720246400397</v>
      </c>
      <c r="G6384" s="11" t="n">
        <v>0.0425926</v>
      </c>
      <c r="H6384" s="5" t="n">
        <v>3.35084607668335</v>
      </c>
      <c r="I6384" s="5" t="n">
        <v>75.3211785633563</v>
      </c>
    </row>
    <row r="6385" customFormat="false" ht="14.25" hidden="false" customHeight="false" outlineLevel="0" collapsed="false">
      <c r="A6385" s="0" t="s">
        <v>117</v>
      </c>
      <c r="B6385" s="0" t="s">
        <v>118</v>
      </c>
      <c r="C6385" s="0" t="s">
        <v>65</v>
      </c>
      <c r="D6385" s="0" t="s">
        <v>220</v>
      </c>
      <c r="E6385" s="0" t="n">
        <v>2035</v>
      </c>
      <c r="F6385" s="5" t="n">
        <v>84.0735150219397</v>
      </c>
      <c r="G6385" s="11" t="n">
        <v>0.045407</v>
      </c>
      <c r="H6385" s="5" t="n">
        <v>3.81752609660122</v>
      </c>
      <c r="I6385" s="5" t="n">
        <v>80.2559889253385</v>
      </c>
    </row>
    <row r="6386" customFormat="false" ht="14.25" hidden="false" customHeight="false" outlineLevel="0" collapsed="false">
      <c r="A6386" s="0" t="s">
        <v>117</v>
      </c>
      <c r="B6386" s="0" t="s">
        <v>118</v>
      </c>
      <c r="C6386" s="0" t="s">
        <v>65</v>
      </c>
      <c r="D6386" s="0" t="s">
        <v>220</v>
      </c>
      <c r="E6386" s="0" t="n">
        <v>2036</v>
      </c>
      <c r="F6386" s="5" t="n">
        <v>90.4764515684397</v>
      </c>
      <c r="G6386" s="11" t="n">
        <v>0.0478248</v>
      </c>
      <c r="H6386" s="5" t="n">
        <v>4.32701820097031</v>
      </c>
      <c r="I6386" s="5" t="n">
        <v>86.1494333674694</v>
      </c>
    </row>
    <row r="6387" customFormat="false" ht="14.25" hidden="false" customHeight="false" outlineLevel="0" collapsed="false">
      <c r="A6387" s="0" t="s">
        <v>117</v>
      </c>
      <c r="B6387" s="0" t="s">
        <v>118</v>
      </c>
      <c r="C6387" s="0" t="s">
        <v>65</v>
      </c>
      <c r="D6387" s="0" t="s">
        <v>220</v>
      </c>
      <c r="E6387" s="0" t="n">
        <v>2037</v>
      </c>
      <c r="F6387" s="5" t="n">
        <v>96.1936145719397</v>
      </c>
      <c r="G6387" s="11" t="n">
        <v>0.0502426</v>
      </c>
      <c r="H6387" s="5" t="n">
        <v>4.83301729949214</v>
      </c>
      <c r="I6387" s="5" t="n">
        <v>91.3605972724475</v>
      </c>
    </row>
    <row r="6388" customFormat="false" ht="14.25" hidden="false" customHeight="false" outlineLevel="0" collapsed="false">
      <c r="A6388" s="0" t="s">
        <v>117</v>
      </c>
      <c r="B6388" s="0" t="s">
        <v>118</v>
      </c>
      <c r="C6388" s="0" t="s">
        <v>65</v>
      </c>
      <c r="D6388" s="0" t="s">
        <v>220</v>
      </c>
      <c r="E6388" s="0" t="n">
        <v>2038</v>
      </c>
      <c r="F6388" s="5" t="n">
        <v>102.15275633194</v>
      </c>
      <c r="G6388" s="11" t="n">
        <v>0.0526604</v>
      </c>
      <c r="H6388" s="5" t="n">
        <v>5.37940500954248</v>
      </c>
      <c r="I6388" s="5" t="n">
        <v>96.7733513223972</v>
      </c>
    </row>
    <row r="6389" customFormat="false" ht="14.25" hidden="false" customHeight="false" outlineLevel="0" collapsed="false">
      <c r="A6389" s="0" t="s">
        <v>117</v>
      </c>
      <c r="B6389" s="0" t="s">
        <v>118</v>
      </c>
      <c r="C6389" s="0" t="s">
        <v>65</v>
      </c>
      <c r="D6389" s="0" t="s">
        <v>220</v>
      </c>
      <c r="E6389" s="0" t="n">
        <v>2039</v>
      </c>
      <c r="F6389" s="5" t="n">
        <v>106.81330326844</v>
      </c>
      <c r="G6389" s="11" t="n">
        <v>0.0550782</v>
      </c>
      <c r="H6389" s="5" t="n">
        <v>5.88308448007978</v>
      </c>
      <c r="I6389" s="5" t="n">
        <v>100.93021878836</v>
      </c>
    </row>
    <row r="6390" customFormat="false" ht="14.25" hidden="false" customHeight="false" outlineLevel="0" collapsed="false">
      <c r="A6390" s="0" t="s">
        <v>117</v>
      </c>
      <c r="B6390" s="0" t="s">
        <v>118</v>
      </c>
      <c r="C6390" s="0" t="s">
        <v>65</v>
      </c>
      <c r="D6390" s="0" t="s">
        <v>220</v>
      </c>
      <c r="E6390" s="0" t="n">
        <v>2040</v>
      </c>
      <c r="F6390" s="5" t="n">
        <v>112.94508015344</v>
      </c>
      <c r="G6390" s="11" t="n">
        <v>0.057496</v>
      </c>
      <c r="H6390" s="5" t="n">
        <v>6.49389032850217</v>
      </c>
      <c r="I6390" s="5" t="n">
        <v>106.451189824938</v>
      </c>
    </row>
    <row r="6391" customFormat="false" ht="14.25" hidden="false" customHeight="false" outlineLevel="0" collapsed="false">
      <c r="A6391" s="0" t="s">
        <v>117</v>
      </c>
      <c r="B6391" s="0" t="s">
        <v>118</v>
      </c>
      <c r="C6391" s="0" t="s">
        <v>65</v>
      </c>
      <c r="D6391" s="0" t="s">
        <v>204</v>
      </c>
      <c r="E6391" s="0" t="n">
        <v>2024</v>
      </c>
      <c r="F6391" s="5" t="n">
        <v>0</v>
      </c>
      <c r="G6391" s="11" t="n">
        <v>0.02</v>
      </c>
      <c r="H6391" s="5" t="n">
        <v>0</v>
      </c>
      <c r="I6391" s="5" t="n">
        <v>0</v>
      </c>
    </row>
    <row r="6392" customFormat="false" ht="14.25" hidden="false" customHeight="false" outlineLevel="0" collapsed="false">
      <c r="A6392" s="0" t="s">
        <v>117</v>
      </c>
      <c r="B6392" s="0" t="s">
        <v>118</v>
      </c>
      <c r="C6392" s="0" t="s">
        <v>65</v>
      </c>
      <c r="D6392" s="0" t="s">
        <v>204</v>
      </c>
      <c r="E6392" s="0" t="n">
        <v>2024</v>
      </c>
      <c r="F6392" s="5" t="n">
        <v>0</v>
      </c>
      <c r="G6392" s="11" t="n">
        <v>0.02</v>
      </c>
      <c r="H6392" s="5" t="n">
        <v>0</v>
      </c>
      <c r="I6392" s="5" t="n">
        <v>0</v>
      </c>
    </row>
    <row r="6393" customFormat="false" ht="14.25" hidden="false" customHeight="false" outlineLevel="0" collapsed="false">
      <c r="A6393" s="0" t="s">
        <v>117</v>
      </c>
      <c r="B6393" s="0" t="s">
        <v>118</v>
      </c>
      <c r="C6393" s="0" t="s">
        <v>65</v>
      </c>
      <c r="D6393" s="0" t="s">
        <v>204</v>
      </c>
      <c r="E6393" s="0" t="n">
        <v>2024</v>
      </c>
      <c r="F6393" s="5" t="n">
        <v>0</v>
      </c>
      <c r="G6393" s="11" t="n">
        <v>0.02</v>
      </c>
      <c r="H6393" s="5" t="n">
        <v>0</v>
      </c>
      <c r="I6393" s="5" t="n">
        <v>0</v>
      </c>
    </row>
    <row r="6394" customFormat="false" ht="14.25" hidden="false" customHeight="false" outlineLevel="0" collapsed="false">
      <c r="A6394" s="0" t="s">
        <v>117</v>
      </c>
      <c r="B6394" s="0" t="s">
        <v>118</v>
      </c>
      <c r="C6394" s="0" t="s">
        <v>65</v>
      </c>
      <c r="D6394" s="0" t="s">
        <v>204</v>
      </c>
      <c r="E6394" s="0" t="n">
        <v>2025</v>
      </c>
      <c r="F6394" s="5" t="n">
        <v>5.11392231302004</v>
      </c>
      <c r="G6394" s="11" t="n">
        <v>0.02</v>
      </c>
      <c r="H6394" s="5" t="n">
        <v>0.102278446260401</v>
      </c>
      <c r="I6394" s="5" t="n">
        <v>5.01164386675964</v>
      </c>
    </row>
    <row r="6395" customFormat="false" ht="14.25" hidden="false" customHeight="false" outlineLevel="0" collapsed="false">
      <c r="A6395" s="0" t="s">
        <v>117</v>
      </c>
      <c r="B6395" s="0" t="s">
        <v>118</v>
      </c>
      <c r="C6395" s="0" t="s">
        <v>65</v>
      </c>
      <c r="D6395" s="0" t="s">
        <v>204</v>
      </c>
      <c r="E6395" s="0" t="n">
        <v>2025</v>
      </c>
      <c r="F6395" s="5" t="n">
        <v>123.382836707951</v>
      </c>
      <c r="G6395" s="11" t="n">
        <v>0.02</v>
      </c>
      <c r="H6395" s="5" t="n">
        <v>2.46765673415902</v>
      </c>
      <c r="I6395" s="5" t="n">
        <v>120.915179973792</v>
      </c>
    </row>
    <row r="6396" customFormat="false" ht="14.25" hidden="false" customHeight="false" outlineLevel="0" collapsed="false">
      <c r="A6396" s="0" t="s">
        <v>117</v>
      </c>
      <c r="B6396" s="0" t="s">
        <v>118</v>
      </c>
      <c r="C6396" s="0" t="s">
        <v>65</v>
      </c>
      <c r="D6396" s="0" t="s">
        <v>204</v>
      </c>
      <c r="E6396" s="0" t="n">
        <v>2025</v>
      </c>
      <c r="F6396" s="5" t="n">
        <v>232.477043656956</v>
      </c>
      <c r="G6396" s="11" t="n">
        <v>0.02</v>
      </c>
      <c r="H6396" s="5" t="n">
        <v>4.64954087313911</v>
      </c>
      <c r="I6396" s="5" t="n">
        <v>227.827502783817</v>
      </c>
    </row>
    <row r="6397" customFormat="false" ht="14.25" hidden="false" customHeight="false" outlineLevel="0" collapsed="false">
      <c r="A6397" s="0" t="s">
        <v>117</v>
      </c>
      <c r="B6397" s="0" t="s">
        <v>118</v>
      </c>
      <c r="C6397" s="0" t="s">
        <v>65</v>
      </c>
      <c r="D6397" s="0" t="s">
        <v>204</v>
      </c>
      <c r="E6397" s="0" t="n">
        <v>2026</v>
      </c>
      <c r="F6397" s="5" t="n">
        <v>5.51164483140915</v>
      </c>
      <c r="G6397" s="11" t="n">
        <v>0.023</v>
      </c>
      <c r="H6397" s="5" t="n">
        <v>0.12676783112241</v>
      </c>
      <c r="I6397" s="5" t="n">
        <v>5.38487700028674</v>
      </c>
    </row>
    <row r="6398" customFormat="false" ht="14.25" hidden="false" customHeight="false" outlineLevel="0" collapsed="false">
      <c r="A6398" s="0" t="s">
        <v>117</v>
      </c>
      <c r="B6398" s="0" t="s">
        <v>118</v>
      </c>
      <c r="C6398" s="0" t="s">
        <v>65</v>
      </c>
      <c r="D6398" s="0" t="s">
        <v>204</v>
      </c>
      <c r="E6398" s="0" t="n">
        <v>2026</v>
      </c>
      <c r="F6398" s="5" t="n">
        <v>120.923019752844</v>
      </c>
      <c r="G6398" s="11" t="n">
        <v>0.023</v>
      </c>
      <c r="H6398" s="5" t="n">
        <v>2.78122945431541</v>
      </c>
      <c r="I6398" s="5" t="n">
        <v>118.141790298528</v>
      </c>
    </row>
    <row r="6399" customFormat="false" ht="14.25" hidden="false" customHeight="false" outlineLevel="0" collapsed="false">
      <c r="A6399" s="0" t="s">
        <v>117</v>
      </c>
      <c r="B6399" s="0" t="s">
        <v>118</v>
      </c>
      <c r="C6399" s="0" t="s">
        <v>65</v>
      </c>
      <c r="D6399" s="0" t="s">
        <v>204</v>
      </c>
      <c r="E6399" s="0" t="n">
        <v>2026</v>
      </c>
      <c r="F6399" s="5" t="n">
        <v>230.048272131653</v>
      </c>
      <c r="G6399" s="11" t="n">
        <v>0.023</v>
      </c>
      <c r="H6399" s="5" t="n">
        <v>5.29111025902802</v>
      </c>
      <c r="I6399" s="5" t="n">
        <v>224.757161872625</v>
      </c>
    </row>
    <row r="6400" customFormat="false" ht="14.25" hidden="false" customHeight="false" outlineLevel="0" collapsed="false">
      <c r="A6400" s="0" t="s">
        <v>117</v>
      </c>
      <c r="B6400" s="0" t="s">
        <v>118</v>
      </c>
      <c r="C6400" s="0" t="s">
        <v>65</v>
      </c>
      <c r="D6400" s="0" t="s">
        <v>204</v>
      </c>
      <c r="E6400" s="0" t="n">
        <v>2027</v>
      </c>
      <c r="F6400" s="5" t="n">
        <v>5.99351485914735</v>
      </c>
      <c r="G6400" s="11" t="n">
        <v>0.026</v>
      </c>
      <c r="H6400" s="5" t="n">
        <v>0.155831386337831</v>
      </c>
      <c r="I6400" s="5" t="n">
        <v>5.83768347280952</v>
      </c>
    </row>
    <row r="6401" customFormat="false" ht="14.25" hidden="false" customHeight="false" outlineLevel="0" collapsed="false">
      <c r="A6401" s="0" t="s">
        <v>117</v>
      </c>
      <c r="B6401" s="0" t="s">
        <v>118</v>
      </c>
      <c r="C6401" s="0" t="s">
        <v>65</v>
      </c>
      <c r="D6401" s="0" t="s">
        <v>204</v>
      </c>
      <c r="E6401" s="0" t="n">
        <v>2027</v>
      </c>
      <c r="F6401" s="5" t="n">
        <v>118.395783032192</v>
      </c>
      <c r="G6401" s="11" t="n">
        <v>0.026</v>
      </c>
      <c r="H6401" s="5" t="n">
        <v>3.078290358837</v>
      </c>
      <c r="I6401" s="5" t="n">
        <v>115.317492673355</v>
      </c>
    </row>
    <row r="6402" customFormat="false" ht="14.25" hidden="false" customHeight="false" outlineLevel="0" collapsed="false">
      <c r="A6402" s="0" t="s">
        <v>117</v>
      </c>
      <c r="B6402" s="0" t="s">
        <v>118</v>
      </c>
      <c r="C6402" s="0" t="s">
        <v>65</v>
      </c>
      <c r="D6402" s="0" t="s">
        <v>204</v>
      </c>
      <c r="E6402" s="0" t="n">
        <v>2027</v>
      </c>
      <c r="F6402" s="5" t="n">
        <v>227.911393253096</v>
      </c>
      <c r="G6402" s="11" t="n">
        <v>0.026</v>
      </c>
      <c r="H6402" s="5" t="n">
        <v>5.92569622458048</v>
      </c>
      <c r="I6402" s="5" t="n">
        <v>221.985697028515</v>
      </c>
    </row>
    <row r="6403" customFormat="false" ht="14.25" hidden="false" customHeight="false" outlineLevel="0" collapsed="false">
      <c r="A6403" s="0" t="s">
        <v>117</v>
      </c>
      <c r="B6403" s="0" t="s">
        <v>118</v>
      </c>
      <c r="C6403" s="0" t="s">
        <v>65</v>
      </c>
      <c r="D6403" s="0" t="s">
        <v>204</v>
      </c>
      <c r="E6403" s="0" t="n">
        <v>2028</v>
      </c>
      <c r="F6403" s="5" t="n">
        <v>6.47354449378138</v>
      </c>
      <c r="G6403" s="11" t="n">
        <v>0.029</v>
      </c>
      <c r="H6403" s="5" t="n">
        <v>0.18773279031966</v>
      </c>
      <c r="I6403" s="5" t="n">
        <v>6.28581170346172</v>
      </c>
    </row>
    <row r="6404" customFormat="false" ht="14.25" hidden="false" customHeight="false" outlineLevel="0" collapsed="false">
      <c r="A6404" s="0" t="s">
        <v>117</v>
      </c>
      <c r="B6404" s="0" t="s">
        <v>118</v>
      </c>
      <c r="C6404" s="0" t="s">
        <v>65</v>
      </c>
      <c r="D6404" s="0" t="s">
        <v>204</v>
      </c>
      <c r="E6404" s="0" t="n">
        <v>2028</v>
      </c>
      <c r="F6404" s="5" t="n">
        <v>114.853255406564</v>
      </c>
      <c r="G6404" s="11" t="n">
        <v>0.029</v>
      </c>
      <c r="H6404" s="5" t="n">
        <v>3.33074440679034</v>
      </c>
      <c r="I6404" s="5" t="n">
        <v>111.522510999773</v>
      </c>
    </row>
    <row r="6405" customFormat="false" ht="14.25" hidden="false" customHeight="false" outlineLevel="0" collapsed="false">
      <c r="A6405" s="0" t="s">
        <v>117</v>
      </c>
      <c r="B6405" s="0" t="s">
        <v>118</v>
      </c>
      <c r="C6405" s="0" t="s">
        <v>65</v>
      </c>
      <c r="D6405" s="0" t="s">
        <v>204</v>
      </c>
      <c r="E6405" s="0" t="n">
        <v>2028</v>
      </c>
      <c r="F6405" s="5" t="n">
        <v>224.197790615921</v>
      </c>
      <c r="G6405" s="11" t="n">
        <v>0.029</v>
      </c>
      <c r="H6405" s="5" t="n">
        <v>6.5017359278617</v>
      </c>
      <c r="I6405" s="5" t="n">
        <v>217.696054688059</v>
      </c>
    </row>
    <row r="6406" customFormat="false" ht="14.25" hidden="false" customHeight="false" outlineLevel="0" collapsed="false">
      <c r="A6406" s="0" t="s">
        <v>117</v>
      </c>
      <c r="B6406" s="0" t="s">
        <v>118</v>
      </c>
      <c r="C6406" s="0" t="s">
        <v>65</v>
      </c>
      <c r="D6406" s="0" t="s">
        <v>204</v>
      </c>
      <c r="E6406" s="0" t="n">
        <v>2029</v>
      </c>
      <c r="F6406" s="5" t="n">
        <v>7.01954347987546</v>
      </c>
      <c r="G6406" s="11" t="n">
        <v>0.032</v>
      </c>
      <c r="H6406" s="5" t="n">
        <v>0.224625391356015</v>
      </c>
      <c r="I6406" s="5" t="n">
        <v>6.79491808851944</v>
      </c>
    </row>
    <row r="6407" customFormat="false" ht="14.25" hidden="false" customHeight="false" outlineLevel="0" collapsed="false">
      <c r="A6407" s="0" t="s">
        <v>117</v>
      </c>
      <c r="B6407" s="0" t="s">
        <v>118</v>
      </c>
      <c r="C6407" s="0" t="s">
        <v>65</v>
      </c>
      <c r="D6407" s="0" t="s">
        <v>204</v>
      </c>
      <c r="E6407" s="0" t="n">
        <v>2029</v>
      </c>
      <c r="F6407" s="5" t="n">
        <v>111.772940622754</v>
      </c>
      <c r="G6407" s="11" t="n">
        <v>0.032</v>
      </c>
      <c r="H6407" s="5" t="n">
        <v>3.57673409992814</v>
      </c>
      <c r="I6407" s="5" t="n">
        <v>108.196206522826</v>
      </c>
    </row>
    <row r="6408" customFormat="false" ht="14.25" hidden="false" customHeight="false" outlineLevel="0" collapsed="false">
      <c r="A6408" s="0" t="s">
        <v>117</v>
      </c>
      <c r="B6408" s="0" t="s">
        <v>118</v>
      </c>
      <c r="C6408" s="0" t="s">
        <v>65</v>
      </c>
      <c r="D6408" s="0" t="s">
        <v>204</v>
      </c>
      <c r="E6408" s="0" t="n">
        <v>2029</v>
      </c>
      <c r="F6408" s="5" t="n">
        <v>224.0135804489</v>
      </c>
      <c r="G6408" s="11" t="n">
        <v>0.032</v>
      </c>
      <c r="H6408" s="5" t="n">
        <v>7.16843457436478</v>
      </c>
      <c r="I6408" s="5" t="n">
        <v>216.845145874535</v>
      </c>
    </row>
    <row r="6409" customFormat="false" ht="14.25" hidden="false" customHeight="false" outlineLevel="0" collapsed="false">
      <c r="A6409" s="0" t="s">
        <v>117</v>
      </c>
      <c r="B6409" s="0" t="s">
        <v>118</v>
      </c>
      <c r="C6409" s="0" t="s">
        <v>65</v>
      </c>
      <c r="D6409" s="0" t="s">
        <v>204</v>
      </c>
      <c r="E6409" s="0" t="n">
        <v>2030</v>
      </c>
      <c r="F6409" s="5" t="n">
        <v>7.54982559812392</v>
      </c>
      <c r="G6409" s="11" t="n">
        <v>0.035</v>
      </c>
      <c r="H6409" s="5" t="n">
        <v>0.264243895934337</v>
      </c>
      <c r="I6409" s="5" t="n">
        <v>7.28558170218959</v>
      </c>
    </row>
    <row r="6410" customFormat="false" ht="14.25" hidden="false" customHeight="false" outlineLevel="0" collapsed="false">
      <c r="A6410" s="0" t="s">
        <v>117</v>
      </c>
      <c r="B6410" s="0" t="s">
        <v>118</v>
      </c>
      <c r="C6410" s="0" t="s">
        <v>65</v>
      </c>
      <c r="D6410" s="0" t="s">
        <v>204</v>
      </c>
      <c r="E6410" s="0" t="n">
        <v>2030</v>
      </c>
      <c r="F6410" s="5" t="n">
        <v>108.933402834411</v>
      </c>
      <c r="G6410" s="11" t="n">
        <v>0.035</v>
      </c>
      <c r="H6410" s="5" t="n">
        <v>3.81266909920437</v>
      </c>
      <c r="I6410" s="5" t="n">
        <v>105.120733735206</v>
      </c>
    </row>
    <row r="6411" customFormat="false" ht="14.25" hidden="false" customHeight="false" outlineLevel="0" collapsed="false">
      <c r="A6411" s="0" t="s">
        <v>117</v>
      </c>
      <c r="B6411" s="0" t="s">
        <v>118</v>
      </c>
      <c r="C6411" s="0" t="s">
        <v>65</v>
      </c>
      <c r="D6411" s="0" t="s">
        <v>204</v>
      </c>
      <c r="E6411" s="0" t="n">
        <v>2030</v>
      </c>
      <c r="F6411" s="5" t="n">
        <v>224.424160760133</v>
      </c>
      <c r="G6411" s="11" t="n">
        <v>0.035</v>
      </c>
      <c r="H6411" s="5" t="n">
        <v>7.85484562660467</v>
      </c>
      <c r="I6411" s="5" t="n">
        <v>216.569315133529</v>
      </c>
    </row>
    <row r="6412" customFormat="false" ht="14.25" hidden="false" customHeight="false" outlineLevel="0" collapsed="false">
      <c r="A6412" s="0" t="s">
        <v>117</v>
      </c>
      <c r="B6412" s="0" t="s">
        <v>118</v>
      </c>
      <c r="C6412" s="0" t="s">
        <v>65</v>
      </c>
      <c r="D6412" s="0" t="s">
        <v>204</v>
      </c>
      <c r="E6412" s="0" t="n">
        <v>2031</v>
      </c>
      <c r="F6412" s="5" t="n">
        <v>8.11041478063104</v>
      </c>
      <c r="G6412" s="11" t="n">
        <v>0.038</v>
      </c>
      <c r="H6412" s="5" t="n">
        <v>0.30819576166398</v>
      </c>
      <c r="I6412" s="5" t="n">
        <v>7.80221901896706</v>
      </c>
    </row>
    <row r="6413" customFormat="false" ht="14.25" hidden="false" customHeight="false" outlineLevel="0" collapsed="false">
      <c r="A6413" s="0" t="s">
        <v>117</v>
      </c>
      <c r="B6413" s="0" t="s">
        <v>118</v>
      </c>
      <c r="C6413" s="0" t="s">
        <v>65</v>
      </c>
      <c r="D6413" s="0" t="s">
        <v>204</v>
      </c>
      <c r="E6413" s="0" t="n">
        <v>2031</v>
      </c>
      <c r="F6413" s="5" t="n">
        <v>105.594377162831</v>
      </c>
      <c r="G6413" s="11" t="n">
        <v>0.038</v>
      </c>
      <c r="H6413" s="5" t="n">
        <v>4.01258633218756</v>
      </c>
      <c r="I6413" s="5" t="n">
        <v>101.581790830643</v>
      </c>
    </row>
    <row r="6414" customFormat="false" ht="14.25" hidden="false" customHeight="false" outlineLevel="0" collapsed="false">
      <c r="A6414" s="0" t="s">
        <v>117</v>
      </c>
      <c r="B6414" s="0" t="s">
        <v>118</v>
      </c>
      <c r="C6414" s="0" t="s">
        <v>65</v>
      </c>
      <c r="D6414" s="0" t="s">
        <v>204</v>
      </c>
      <c r="E6414" s="0" t="n">
        <v>2031</v>
      </c>
      <c r="F6414" s="5" t="n">
        <v>223.290796337814</v>
      </c>
      <c r="G6414" s="11" t="n">
        <v>0.038</v>
      </c>
      <c r="H6414" s="5" t="n">
        <v>8.48505026083695</v>
      </c>
      <c r="I6414" s="5" t="n">
        <v>214.805746076978</v>
      </c>
    </row>
    <row r="6415" customFormat="false" ht="14.25" hidden="false" customHeight="false" outlineLevel="0" collapsed="false">
      <c r="A6415" s="0" t="s">
        <v>117</v>
      </c>
      <c r="B6415" s="0" t="s">
        <v>118</v>
      </c>
      <c r="C6415" s="0" t="s">
        <v>65</v>
      </c>
      <c r="D6415" s="0" t="s">
        <v>204</v>
      </c>
      <c r="E6415" s="0" t="n">
        <v>2032</v>
      </c>
      <c r="F6415" s="5" t="n">
        <v>8.65138923622786</v>
      </c>
      <c r="G6415" s="11" t="n">
        <v>0.041</v>
      </c>
      <c r="H6415" s="5" t="n">
        <v>0.354706958685342</v>
      </c>
      <c r="I6415" s="5" t="n">
        <v>8.29668227754252</v>
      </c>
    </row>
    <row r="6416" customFormat="false" ht="14.25" hidden="false" customHeight="false" outlineLevel="0" collapsed="false">
      <c r="A6416" s="0" t="s">
        <v>117</v>
      </c>
      <c r="B6416" s="0" t="s">
        <v>118</v>
      </c>
      <c r="C6416" s="0" t="s">
        <v>65</v>
      </c>
      <c r="D6416" s="0" t="s">
        <v>204</v>
      </c>
      <c r="E6416" s="0" t="n">
        <v>2032</v>
      </c>
      <c r="F6416" s="5" t="n">
        <v>102.154006814149</v>
      </c>
      <c r="G6416" s="11" t="n">
        <v>0.041</v>
      </c>
      <c r="H6416" s="5" t="n">
        <v>4.18831427938012</v>
      </c>
      <c r="I6416" s="5" t="n">
        <v>97.9656925347692</v>
      </c>
    </row>
    <row r="6417" customFormat="false" ht="14.25" hidden="false" customHeight="false" outlineLevel="0" collapsed="false">
      <c r="A6417" s="0" t="s">
        <v>117</v>
      </c>
      <c r="B6417" s="0" t="s">
        <v>118</v>
      </c>
      <c r="C6417" s="0" t="s">
        <v>65</v>
      </c>
      <c r="D6417" s="0" t="s">
        <v>204</v>
      </c>
      <c r="E6417" s="0" t="n">
        <v>2032</v>
      </c>
      <c r="F6417" s="5" t="n">
        <v>222.385357818405</v>
      </c>
      <c r="G6417" s="11" t="n">
        <v>0.041</v>
      </c>
      <c r="H6417" s="5" t="n">
        <v>9.11779967055461</v>
      </c>
      <c r="I6417" s="5" t="n">
        <v>213.26755814785</v>
      </c>
    </row>
    <row r="6418" customFormat="false" ht="14.25" hidden="false" customHeight="false" outlineLevel="0" collapsed="false">
      <c r="A6418" s="0" t="s">
        <v>117</v>
      </c>
      <c r="B6418" s="0" t="s">
        <v>118</v>
      </c>
      <c r="C6418" s="0" t="s">
        <v>65</v>
      </c>
      <c r="D6418" s="0" t="s">
        <v>204</v>
      </c>
      <c r="E6418" s="0" t="n">
        <v>2033</v>
      </c>
      <c r="F6418" s="5" t="n">
        <v>9.19878415302148</v>
      </c>
      <c r="G6418" s="11" t="n">
        <v>0.044</v>
      </c>
      <c r="H6418" s="5" t="n">
        <v>0.404746502732945</v>
      </c>
      <c r="I6418" s="5" t="n">
        <v>8.79403765028853</v>
      </c>
    </row>
    <row r="6419" customFormat="false" ht="14.25" hidden="false" customHeight="false" outlineLevel="0" collapsed="false">
      <c r="A6419" s="0" t="s">
        <v>117</v>
      </c>
      <c r="B6419" s="0" t="s">
        <v>118</v>
      </c>
      <c r="C6419" s="0" t="s">
        <v>65</v>
      </c>
      <c r="D6419" s="0" t="s">
        <v>204</v>
      </c>
      <c r="E6419" s="0" t="n">
        <v>2033</v>
      </c>
      <c r="F6419" s="5" t="n">
        <v>98.653583340043</v>
      </c>
      <c r="G6419" s="11" t="n">
        <v>0.044</v>
      </c>
      <c r="H6419" s="5" t="n">
        <v>4.34075766696189</v>
      </c>
      <c r="I6419" s="5" t="n">
        <v>94.3128256730811</v>
      </c>
    </row>
    <row r="6420" customFormat="false" ht="14.25" hidden="false" customHeight="false" outlineLevel="0" collapsed="false">
      <c r="A6420" s="0" t="s">
        <v>117</v>
      </c>
      <c r="B6420" s="0" t="s">
        <v>118</v>
      </c>
      <c r="C6420" s="0" t="s">
        <v>65</v>
      </c>
      <c r="D6420" s="0" t="s">
        <v>204</v>
      </c>
      <c r="E6420" s="0" t="n">
        <v>2033</v>
      </c>
      <c r="F6420" s="5" t="n">
        <v>220.812748662606</v>
      </c>
      <c r="G6420" s="11" t="n">
        <v>0.044</v>
      </c>
      <c r="H6420" s="5" t="n">
        <v>9.71576094115468</v>
      </c>
      <c r="I6420" s="5" t="n">
        <v>211.096987721452</v>
      </c>
    </row>
    <row r="6421" customFormat="false" ht="14.25" hidden="false" customHeight="false" outlineLevel="0" collapsed="false">
      <c r="A6421" s="0" t="s">
        <v>117</v>
      </c>
      <c r="B6421" s="0" t="s">
        <v>118</v>
      </c>
      <c r="C6421" s="0" t="s">
        <v>65</v>
      </c>
      <c r="D6421" s="0" t="s">
        <v>204</v>
      </c>
      <c r="E6421" s="0" t="n">
        <v>2034</v>
      </c>
      <c r="F6421" s="5" t="n">
        <v>9.76653334251246</v>
      </c>
      <c r="G6421" s="11" t="n">
        <v>0.047</v>
      </c>
      <c r="H6421" s="5" t="n">
        <v>0.459027067098085</v>
      </c>
      <c r="I6421" s="5" t="n">
        <v>9.30750627541437</v>
      </c>
    </row>
    <row r="6422" customFormat="false" ht="14.25" hidden="false" customHeight="false" outlineLevel="0" collapsed="false">
      <c r="A6422" s="0" t="s">
        <v>117</v>
      </c>
      <c r="B6422" s="0" t="s">
        <v>118</v>
      </c>
      <c r="C6422" s="0" t="s">
        <v>65</v>
      </c>
      <c r="D6422" s="0" t="s">
        <v>204</v>
      </c>
      <c r="E6422" s="0" t="n">
        <v>2034</v>
      </c>
      <c r="F6422" s="5" t="n">
        <v>95.6024742107389</v>
      </c>
      <c r="G6422" s="11" t="n">
        <v>0.047</v>
      </c>
      <c r="H6422" s="5" t="n">
        <v>4.49331628790473</v>
      </c>
      <c r="I6422" s="5" t="n">
        <v>91.1091579228342</v>
      </c>
    </row>
    <row r="6423" customFormat="false" ht="14.25" hidden="false" customHeight="false" outlineLevel="0" collapsed="false">
      <c r="A6423" s="0" t="s">
        <v>117</v>
      </c>
      <c r="B6423" s="0" t="s">
        <v>118</v>
      </c>
      <c r="C6423" s="0" t="s">
        <v>65</v>
      </c>
      <c r="D6423" s="0" t="s">
        <v>204</v>
      </c>
      <c r="E6423" s="0" t="n">
        <v>2034</v>
      </c>
      <c r="F6423" s="5" t="n">
        <v>219.804977729861</v>
      </c>
      <c r="G6423" s="11" t="n">
        <v>0.047</v>
      </c>
      <c r="H6423" s="5" t="n">
        <v>10.3308339533035</v>
      </c>
      <c r="I6423" s="5" t="n">
        <v>209.474143776558</v>
      </c>
    </row>
    <row r="6424" customFormat="false" ht="14.25" hidden="false" customHeight="false" outlineLevel="0" collapsed="false">
      <c r="A6424" s="0" t="s">
        <v>117</v>
      </c>
      <c r="B6424" s="0" t="s">
        <v>118</v>
      </c>
      <c r="C6424" s="0" t="s">
        <v>65</v>
      </c>
      <c r="D6424" s="0" t="s">
        <v>204</v>
      </c>
      <c r="E6424" s="0" t="n">
        <v>2035</v>
      </c>
      <c r="F6424" s="5" t="n">
        <v>10.3961115489143</v>
      </c>
      <c r="G6424" s="11" t="n">
        <v>0.05</v>
      </c>
      <c r="H6424" s="5" t="n">
        <v>0.519805577445715</v>
      </c>
      <c r="I6424" s="5" t="n">
        <v>9.87630597146858</v>
      </c>
    </row>
    <row r="6425" customFormat="false" ht="14.25" hidden="false" customHeight="false" outlineLevel="0" collapsed="false">
      <c r="A6425" s="0" t="s">
        <v>117</v>
      </c>
      <c r="B6425" s="0" t="s">
        <v>118</v>
      </c>
      <c r="C6425" s="0" t="s">
        <v>65</v>
      </c>
      <c r="D6425" s="0" t="s">
        <v>204</v>
      </c>
      <c r="E6425" s="0" t="n">
        <v>2035</v>
      </c>
      <c r="F6425" s="5" t="n">
        <v>92.471953466639</v>
      </c>
      <c r="G6425" s="11" t="n">
        <v>0.05</v>
      </c>
      <c r="H6425" s="5" t="n">
        <v>4.62359767333195</v>
      </c>
      <c r="I6425" s="5" t="n">
        <v>87.8483557933071</v>
      </c>
    </row>
    <row r="6426" customFormat="false" ht="14.25" hidden="false" customHeight="false" outlineLevel="0" collapsed="false">
      <c r="A6426" s="0" t="s">
        <v>117</v>
      </c>
      <c r="B6426" s="0" t="s">
        <v>118</v>
      </c>
      <c r="C6426" s="0" t="s">
        <v>65</v>
      </c>
      <c r="D6426" s="0" t="s">
        <v>204</v>
      </c>
      <c r="E6426" s="0" t="n">
        <v>2035</v>
      </c>
      <c r="F6426" s="5" t="n">
        <v>218.487695505265</v>
      </c>
      <c r="G6426" s="11" t="n">
        <v>0.05</v>
      </c>
      <c r="H6426" s="5" t="n">
        <v>10.9243847752633</v>
      </c>
      <c r="I6426" s="5" t="n">
        <v>207.563310730002</v>
      </c>
    </row>
    <row r="6427" customFormat="false" ht="14.25" hidden="false" customHeight="false" outlineLevel="0" collapsed="false">
      <c r="A6427" s="0" t="s">
        <v>117</v>
      </c>
      <c r="B6427" s="0" t="s">
        <v>118</v>
      </c>
      <c r="C6427" s="0" t="s">
        <v>65</v>
      </c>
      <c r="D6427" s="0" t="s">
        <v>204</v>
      </c>
      <c r="E6427" s="0" t="n">
        <v>2036</v>
      </c>
      <c r="F6427" s="5" t="n">
        <v>11.0913355661059</v>
      </c>
      <c r="G6427" s="11" t="n">
        <v>0.054</v>
      </c>
      <c r="H6427" s="5" t="n">
        <v>0.598932120569718</v>
      </c>
      <c r="I6427" s="5" t="n">
        <v>10.4924034455362</v>
      </c>
    </row>
    <row r="6428" customFormat="false" ht="14.25" hidden="false" customHeight="false" outlineLevel="0" collapsed="false">
      <c r="A6428" s="0" t="s">
        <v>117</v>
      </c>
      <c r="B6428" s="0" t="s">
        <v>118</v>
      </c>
      <c r="C6428" s="0" t="s">
        <v>65</v>
      </c>
      <c r="D6428" s="0" t="s">
        <v>204</v>
      </c>
      <c r="E6428" s="0" t="n">
        <v>2036</v>
      </c>
      <c r="F6428" s="5" t="n">
        <v>90.3472232961617</v>
      </c>
      <c r="G6428" s="11" t="n">
        <v>0.054</v>
      </c>
      <c r="H6428" s="5" t="n">
        <v>4.87875005799273</v>
      </c>
      <c r="I6428" s="5" t="n">
        <v>85.4684732381689</v>
      </c>
    </row>
    <row r="6429" customFormat="false" ht="14.25" hidden="false" customHeight="false" outlineLevel="0" collapsed="false">
      <c r="A6429" s="0" t="s">
        <v>117</v>
      </c>
      <c r="B6429" s="0" t="s">
        <v>118</v>
      </c>
      <c r="C6429" s="0" t="s">
        <v>65</v>
      </c>
      <c r="D6429" s="0" t="s">
        <v>204</v>
      </c>
      <c r="E6429" s="0" t="n">
        <v>2036</v>
      </c>
      <c r="F6429" s="5" t="n">
        <v>219.298523432456</v>
      </c>
      <c r="G6429" s="11" t="n">
        <v>0.054</v>
      </c>
      <c r="H6429" s="5" t="n">
        <v>11.8421202653526</v>
      </c>
      <c r="I6429" s="5" t="n">
        <v>207.456403167103</v>
      </c>
    </row>
    <row r="6430" customFormat="false" ht="14.25" hidden="false" customHeight="false" outlineLevel="0" collapsed="false">
      <c r="A6430" s="0" t="s">
        <v>117</v>
      </c>
      <c r="B6430" s="0" t="s">
        <v>118</v>
      </c>
      <c r="C6430" s="0" t="s">
        <v>65</v>
      </c>
      <c r="D6430" s="0" t="s">
        <v>204</v>
      </c>
      <c r="E6430" s="0" t="n">
        <v>2037</v>
      </c>
      <c r="F6430" s="5" t="n">
        <v>11.8333939105692</v>
      </c>
      <c r="G6430" s="11" t="n">
        <v>0.058</v>
      </c>
      <c r="H6430" s="5" t="n">
        <v>0.686336846813015</v>
      </c>
      <c r="I6430" s="5" t="n">
        <v>11.1470570637562</v>
      </c>
    </row>
    <row r="6431" customFormat="false" ht="14.25" hidden="false" customHeight="false" outlineLevel="0" collapsed="false">
      <c r="A6431" s="0" t="s">
        <v>117</v>
      </c>
      <c r="B6431" s="0" t="s">
        <v>118</v>
      </c>
      <c r="C6431" s="0" t="s">
        <v>65</v>
      </c>
      <c r="D6431" s="0" t="s">
        <v>204</v>
      </c>
      <c r="E6431" s="0" t="n">
        <v>2037</v>
      </c>
      <c r="F6431" s="5" t="n">
        <v>88.5016171410903</v>
      </c>
      <c r="G6431" s="11" t="n">
        <v>0.058</v>
      </c>
      <c r="H6431" s="5" t="n">
        <v>5.13309379418324</v>
      </c>
      <c r="I6431" s="5" t="n">
        <v>83.368523346907</v>
      </c>
    </row>
    <row r="6432" customFormat="false" ht="14.25" hidden="false" customHeight="false" outlineLevel="0" collapsed="false">
      <c r="A6432" s="0" t="s">
        <v>117</v>
      </c>
      <c r="B6432" s="0" t="s">
        <v>118</v>
      </c>
      <c r="C6432" s="0" t="s">
        <v>65</v>
      </c>
      <c r="D6432" s="0" t="s">
        <v>204</v>
      </c>
      <c r="E6432" s="0" t="n">
        <v>2037</v>
      </c>
      <c r="F6432" s="5" t="n">
        <v>220.386536406615</v>
      </c>
      <c r="G6432" s="11" t="n">
        <v>0.058</v>
      </c>
      <c r="H6432" s="5" t="n">
        <v>12.7824191115836</v>
      </c>
      <c r="I6432" s="5" t="n">
        <v>207.604117295031</v>
      </c>
    </row>
    <row r="6433" customFormat="false" ht="14.25" hidden="false" customHeight="false" outlineLevel="0" collapsed="false">
      <c r="A6433" s="0" t="s">
        <v>117</v>
      </c>
      <c r="B6433" s="0" t="s">
        <v>118</v>
      </c>
      <c r="C6433" s="0" t="s">
        <v>65</v>
      </c>
      <c r="D6433" s="0" t="s">
        <v>204</v>
      </c>
      <c r="E6433" s="0" t="n">
        <v>2038</v>
      </c>
      <c r="F6433" s="5" t="n">
        <v>12.5310215822047</v>
      </c>
      <c r="G6433" s="11" t="n">
        <v>0.062</v>
      </c>
      <c r="H6433" s="5" t="n">
        <v>0.776923338096693</v>
      </c>
      <c r="I6433" s="5" t="n">
        <v>11.754098244108</v>
      </c>
    </row>
    <row r="6434" customFormat="false" ht="14.25" hidden="false" customHeight="false" outlineLevel="0" collapsed="false">
      <c r="A6434" s="0" t="s">
        <v>117</v>
      </c>
      <c r="B6434" s="0" t="s">
        <v>118</v>
      </c>
      <c r="C6434" s="0" t="s">
        <v>65</v>
      </c>
      <c r="D6434" s="0" t="s">
        <v>204</v>
      </c>
      <c r="E6434" s="0" t="n">
        <v>2038</v>
      </c>
      <c r="F6434" s="5" t="n">
        <v>86.8199194333893</v>
      </c>
      <c r="G6434" s="11" t="n">
        <v>0.062</v>
      </c>
      <c r="H6434" s="5" t="n">
        <v>5.38283500487014</v>
      </c>
      <c r="I6434" s="5" t="n">
        <v>81.4370844285192</v>
      </c>
    </row>
    <row r="6435" customFormat="false" ht="14.25" hidden="false" customHeight="false" outlineLevel="0" collapsed="false">
      <c r="A6435" s="0" t="s">
        <v>117</v>
      </c>
      <c r="B6435" s="0" t="s">
        <v>118</v>
      </c>
      <c r="C6435" s="0" t="s">
        <v>65</v>
      </c>
      <c r="D6435" s="0" t="s">
        <v>204</v>
      </c>
      <c r="E6435" s="0" t="n">
        <v>2038</v>
      </c>
      <c r="F6435" s="5" t="n">
        <v>221.333043109583</v>
      </c>
      <c r="G6435" s="11" t="n">
        <v>0.062</v>
      </c>
      <c r="H6435" s="5" t="n">
        <v>13.7226486727941</v>
      </c>
      <c r="I6435" s="5" t="n">
        <v>207.610394436789</v>
      </c>
    </row>
    <row r="6436" customFormat="false" ht="14.25" hidden="false" customHeight="false" outlineLevel="0" collapsed="false">
      <c r="A6436" s="0" t="s">
        <v>117</v>
      </c>
      <c r="B6436" s="0" t="s">
        <v>118</v>
      </c>
      <c r="C6436" s="0" t="s">
        <v>65</v>
      </c>
      <c r="D6436" s="0" t="s">
        <v>204</v>
      </c>
      <c r="E6436" s="0" t="n">
        <v>2039</v>
      </c>
      <c r="F6436" s="5" t="n">
        <v>13.3200774856374</v>
      </c>
      <c r="G6436" s="11" t="n">
        <v>0.066</v>
      </c>
      <c r="H6436" s="5" t="n">
        <v>0.879125114052069</v>
      </c>
      <c r="I6436" s="5" t="n">
        <v>12.4409523715853</v>
      </c>
    </row>
    <row r="6437" customFormat="false" ht="14.25" hidden="false" customHeight="false" outlineLevel="0" collapsed="false">
      <c r="A6437" s="0" t="s">
        <v>117</v>
      </c>
      <c r="B6437" s="0" t="s">
        <v>118</v>
      </c>
      <c r="C6437" s="0" t="s">
        <v>65</v>
      </c>
      <c r="D6437" s="0" t="s">
        <v>204</v>
      </c>
      <c r="E6437" s="0" t="n">
        <v>2039</v>
      </c>
      <c r="F6437" s="5" t="n">
        <v>86.5837341736696</v>
      </c>
      <c r="G6437" s="11" t="n">
        <v>0.066</v>
      </c>
      <c r="H6437" s="5" t="n">
        <v>5.71452645546219</v>
      </c>
      <c r="I6437" s="5" t="n">
        <v>80.8692077182074</v>
      </c>
    </row>
    <row r="6438" customFormat="false" ht="14.25" hidden="false" customHeight="false" outlineLevel="0" collapsed="false">
      <c r="A6438" s="0" t="s">
        <v>117</v>
      </c>
      <c r="B6438" s="0" t="s">
        <v>118</v>
      </c>
      <c r="C6438" s="0" t="s">
        <v>65</v>
      </c>
      <c r="D6438" s="0" t="s">
        <v>204</v>
      </c>
      <c r="E6438" s="0" t="n">
        <v>2039</v>
      </c>
      <c r="F6438" s="5" t="n">
        <v>222.314372596596</v>
      </c>
      <c r="G6438" s="11" t="n">
        <v>0.066</v>
      </c>
      <c r="H6438" s="5" t="n">
        <v>14.6727485913753</v>
      </c>
      <c r="I6438" s="5" t="n">
        <v>207.64162400522</v>
      </c>
    </row>
    <row r="6439" customFormat="false" ht="14.25" hidden="false" customHeight="false" outlineLevel="0" collapsed="false">
      <c r="A6439" s="0" t="s">
        <v>117</v>
      </c>
      <c r="B6439" s="0" t="s">
        <v>118</v>
      </c>
      <c r="C6439" s="0" t="s">
        <v>65</v>
      </c>
      <c r="D6439" s="0" t="s">
        <v>204</v>
      </c>
      <c r="E6439" s="0" t="n">
        <v>2040</v>
      </c>
      <c r="F6439" s="5" t="n">
        <v>14.247321729275</v>
      </c>
      <c r="G6439" s="11" t="n">
        <v>0.07</v>
      </c>
      <c r="H6439" s="5" t="n">
        <v>0.99731252104925</v>
      </c>
      <c r="I6439" s="5" t="n">
        <v>13.2500092082258</v>
      </c>
    </row>
    <row r="6440" customFormat="false" ht="14.25" hidden="false" customHeight="false" outlineLevel="0" collapsed="false">
      <c r="A6440" s="0" t="s">
        <v>117</v>
      </c>
      <c r="B6440" s="0" t="s">
        <v>118</v>
      </c>
      <c r="C6440" s="0" t="s">
        <v>65</v>
      </c>
      <c r="D6440" s="0" t="s">
        <v>204</v>
      </c>
      <c r="E6440" s="0" t="n">
        <v>2040</v>
      </c>
      <c r="F6440" s="5" t="n">
        <v>84.6981089931494</v>
      </c>
      <c r="G6440" s="11" t="n">
        <v>0.07</v>
      </c>
      <c r="H6440" s="5" t="n">
        <v>5.92886762952046</v>
      </c>
      <c r="I6440" s="5" t="n">
        <v>78.7692413636289</v>
      </c>
    </row>
    <row r="6441" customFormat="false" ht="14.25" hidden="false" customHeight="false" outlineLevel="0" collapsed="false">
      <c r="A6441" s="0" t="s">
        <v>117</v>
      </c>
      <c r="B6441" s="0" t="s">
        <v>118</v>
      </c>
      <c r="C6441" s="0" t="s">
        <v>65</v>
      </c>
      <c r="D6441" s="0" t="s">
        <v>204</v>
      </c>
      <c r="E6441" s="0" t="n">
        <v>2040</v>
      </c>
      <c r="F6441" s="5" t="n">
        <v>223.310527437999</v>
      </c>
      <c r="G6441" s="11" t="n">
        <v>0.07</v>
      </c>
      <c r="H6441" s="5" t="n">
        <v>15.63173692066</v>
      </c>
      <c r="I6441" s="5" t="n">
        <v>207.678790517339</v>
      </c>
    </row>
    <row r="6442" customFormat="false" ht="14.25" hidden="false" customHeight="false" outlineLevel="0" collapsed="false">
      <c r="A6442" s="0" t="s">
        <v>117</v>
      </c>
      <c r="B6442" s="0" t="s">
        <v>118</v>
      </c>
      <c r="C6442" s="0" t="s">
        <v>65</v>
      </c>
      <c r="D6442" s="0" t="s">
        <v>205</v>
      </c>
      <c r="E6442" s="0" t="n">
        <v>2025</v>
      </c>
      <c r="F6442" s="5" t="n">
        <v>-0.175718419573632</v>
      </c>
      <c r="G6442" s="11" t="n">
        <v>0.016418</v>
      </c>
      <c r="H6442" s="5" t="n">
        <v>-0.00288494501255989</v>
      </c>
      <c r="I6442" s="5" t="n">
        <v>-0.172833474561072</v>
      </c>
    </row>
    <row r="6443" customFormat="false" ht="14.25" hidden="false" customHeight="false" outlineLevel="0" collapsed="false">
      <c r="A6443" s="0" t="s">
        <v>117</v>
      </c>
      <c r="B6443" s="0" t="s">
        <v>118</v>
      </c>
      <c r="C6443" s="0" t="s">
        <v>65</v>
      </c>
      <c r="D6443" s="0" t="s">
        <v>205</v>
      </c>
      <c r="E6443" s="0" t="n">
        <v>2026</v>
      </c>
      <c r="F6443" s="5" t="n">
        <v>-0.978397812676422</v>
      </c>
      <c r="G6443" s="11" t="n">
        <v>0.0194014</v>
      </c>
      <c r="H6443" s="5" t="n">
        <v>-0.0189822873228603</v>
      </c>
      <c r="I6443" s="5" t="n">
        <v>-0.959415525353561</v>
      </c>
    </row>
    <row r="6444" customFormat="false" ht="14.25" hidden="false" customHeight="false" outlineLevel="0" collapsed="false">
      <c r="A6444" s="0" t="s">
        <v>117</v>
      </c>
      <c r="B6444" s="0" t="s">
        <v>118</v>
      </c>
      <c r="C6444" s="0" t="s">
        <v>65</v>
      </c>
      <c r="D6444" s="0" t="s">
        <v>205</v>
      </c>
      <c r="E6444" s="0" t="n">
        <v>2027</v>
      </c>
      <c r="F6444" s="5" t="n">
        <v>-1.27650302390992</v>
      </c>
      <c r="G6444" s="11" t="n">
        <v>0.0223848</v>
      </c>
      <c r="H6444" s="5" t="n">
        <v>-0.0285742648896187</v>
      </c>
      <c r="I6444" s="5" t="n">
        <v>-1.2479287590203</v>
      </c>
    </row>
    <row r="6445" customFormat="false" ht="14.25" hidden="false" customHeight="false" outlineLevel="0" collapsed="false">
      <c r="A6445" s="0" t="s">
        <v>117</v>
      </c>
      <c r="B6445" s="0" t="s">
        <v>118</v>
      </c>
      <c r="C6445" s="0" t="s">
        <v>65</v>
      </c>
      <c r="D6445" s="0" t="s">
        <v>205</v>
      </c>
      <c r="E6445" s="0" t="n">
        <v>2028</v>
      </c>
      <c r="F6445" s="5" t="n">
        <v>-1.62064067838116</v>
      </c>
      <c r="G6445" s="11" t="n">
        <v>0.0253682</v>
      </c>
      <c r="H6445" s="5" t="n">
        <v>-0.0411127368573089</v>
      </c>
      <c r="I6445" s="5" t="n">
        <v>-1.57952794152385</v>
      </c>
    </row>
    <row r="6446" customFormat="false" ht="14.25" hidden="false" customHeight="false" outlineLevel="0" collapsed="false">
      <c r="A6446" s="0" t="s">
        <v>117</v>
      </c>
      <c r="B6446" s="0" t="s">
        <v>118</v>
      </c>
      <c r="C6446" s="0" t="s">
        <v>65</v>
      </c>
      <c r="D6446" s="0" t="s">
        <v>205</v>
      </c>
      <c r="E6446" s="0" t="n">
        <v>2029</v>
      </c>
      <c r="F6446" s="5" t="n">
        <v>-1.81316881519041</v>
      </c>
      <c r="G6446" s="11" t="n">
        <v>0.0283516</v>
      </c>
      <c r="H6446" s="5" t="n">
        <v>-0.0514062369807524</v>
      </c>
      <c r="I6446" s="5" t="n">
        <v>-1.76176257820966</v>
      </c>
    </row>
    <row r="6447" customFormat="false" ht="14.25" hidden="false" customHeight="false" outlineLevel="0" collapsed="false">
      <c r="A6447" s="0" t="s">
        <v>117</v>
      </c>
      <c r="B6447" s="0" t="s">
        <v>118</v>
      </c>
      <c r="C6447" s="0" t="s">
        <v>65</v>
      </c>
      <c r="D6447" s="0" t="s">
        <v>205</v>
      </c>
      <c r="E6447" s="0" t="n">
        <v>2030</v>
      </c>
      <c r="F6447" s="5" t="n">
        <v>-2.27824789184459</v>
      </c>
      <c r="G6447" s="11" t="n">
        <v>0.031335</v>
      </c>
      <c r="H6447" s="5" t="n">
        <v>-0.0713888976909502</v>
      </c>
      <c r="I6447" s="5" t="n">
        <v>-2.20685899415364</v>
      </c>
    </row>
    <row r="6448" customFormat="false" ht="14.25" hidden="false" customHeight="false" outlineLevel="0" collapsed="false">
      <c r="A6448" s="0" t="s">
        <v>117</v>
      </c>
      <c r="B6448" s="0" t="s">
        <v>118</v>
      </c>
      <c r="C6448" s="0" t="s">
        <v>65</v>
      </c>
      <c r="D6448" s="0" t="s">
        <v>205</v>
      </c>
      <c r="E6448" s="0" t="n">
        <v>2031</v>
      </c>
      <c r="F6448" s="5" t="n">
        <v>-2.41599189052599</v>
      </c>
      <c r="G6448" s="11" t="n">
        <v>0.0341494</v>
      </c>
      <c r="H6448" s="5" t="n">
        <v>-0.0825046734663283</v>
      </c>
      <c r="I6448" s="5" t="n">
        <v>-2.33348721705966</v>
      </c>
    </row>
    <row r="6449" customFormat="false" ht="14.25" hidden="false" customHeight="false" outlineLevel="0" collapsed="false">
      <c r="A6449" s="0" t="s">
        <v>117</v>
      </c>
      <c r="B6449" s="0" t="s">
        <v>118</v>
      </c>
      <c r="C6449" s="0" t="s">
        <v>65</v>
      </c>
      <c r="D6449" s="0" t="s">
        <v>205</v>
      </c>
      <c r="E6449" s="0" t="n">
        <v>2032</v>
      </c>
      <c r="F6449" s="5" t="n">
        <v>-2.36257128361374</v>
      </c>
      <c r="G6449" s="11" t="n">
        <v>0.0369638</v>
      </c>
      <c r="H6449" s="5" t="n">
        <v>-0.0873296124132414</v>
      </c>
      <c r="I6449" s="5" t="n">
        <v>-2.2752416712005</v>
      </c>
    </row>
    <row r="6450" customFormat="false" ht="14.25" hidden="false" customHeight="false" outlineLevel="0" collapsed="false">
      <c r="A6450" s="0" t="s">
        <v>117</v>
      </c>
      <c r="B6450" s="0" t="s">
        <v>118</v>
      </c>
      <c r="C6450" s="0" t="s">
        <v>65</v>
      </c>
      <c r="D6450" s="0" t="s">
        <v>205</v>
      </c>
      <c r="E6450" s="0" t="n">
        <v>2033</v>
      </c>
      <c r="F6450" s="5" t="n">
        <v>-2.30002782205506</v>
      </c>
      <c r="G6450" s="11" t="n">
        <v>0.0397782</v>
      </c>
      <c r="H6450" s="5" t="n">
        <v>-0.0914909667112707</v>
      </c>
      <c r="I6450" s="5" t="n">
        <v>-2.20853685534379</v>
      </c>
    </row>
    <row r="6451" customFormat="false" ht="14.25" hidden="false" customHeight="false" outlineLevel="0" collapsed="false">
      <c r="A6451" s="0" t="s">
        <v>117</v>
      </c>
      <c r="B6451" s="0" t="s">
        <v>118</v>
      </c>
      <c r="C6451" s="0" t="s">
        <v>65</v>
      </c>
      <c r="D6451" s="0" t="s">
        <v>205</v>
      </c>
      <c r="E6451" s="0" t="n">
        <v>2034</v>
      </c>
      <c r="F6451" s="5" t="n">
        <v>-2.77938238927733</v>
      </c>
      <c r="G6451" s="11" t="n">
        <v>0.0425926</v>
      </c>
      <c r="H6451" s="5" t="n">
        <v>-0.118381122353533</v>
      </c>
      <c r="I6451" s="5" t="n">
        <v>-2.66100126692379</v>
      </c>
    </row>
    <row r="6452" customFormat="false" ht="14.25" hidden="false" customHeight="false" outlineLevel="0" collapsed="false">
      <c r="A6452" s="0" t="s">
        <v>117</v>
      </c>
      <c r="B6452" s="0" t="s">
        <v>118</v>
      </c>
      <c r="C6452" s="0" t="s">
        <v>65</v>
      </c>
      <c r="D6452" s="0" t="s">
        <v>205</v>
      </c>
      <c r="E6452" s="0" t="n">
        <v>2035</v>
      </c>
      <c r="F6452" s="5" t="n">
        <v>-3.220900369281</v>
      </c>
      <c r="G6452" s="11" t="n">
        <v>0.045407</v>
      </c>
      <c r="H6452" s="5" t="n">
        <v>-0.146251423067943</v>
      </c>
      <c r="I6452" s="5" t="n">
        <v>-3.07464894621306</v>
      </c>
    </row>
    <row r="6453" customFormat="false" ht="14.25" hidden="false" customHeight="false" outlineLevel="0" collapsed="false">
      <c r="A6453" s="0" t="s">
        <v>117</v>
      </c>
      <c r="B6453" s="0" t="s">
        <v>118</v>
      </c>
      <c r="C6453" s="0" t="s">
        <v>65</v>
      </c>
      <c r="D6453" s="0" t="s">
        <v>205</v>
      </c>
      <c r="E6453" s="0" t="n">
        <v>2036</v>
      </c>
      <c r="F6453" s="5" t="n">
        <v>-3.51439370364626</v>
      </c>
      <c r="G6453" s="11" t="n">
        <v>0.0478248</v>
      </c>
      <c r="H6453" s="5" t="n">
        <v>-0.168075175998142</v>
      </c>
      <c r="I6453" s="5" t="n">
        <v>-3.34631852764812</v>
      </c>
    </row>
    <row r="6454" customFormat="false" ht="14.25" hidden="false" customHeight="false" outlineLevel="0" collapsed="false">
      <c r="A6454" s="0" t="s">
        <v>117</v>
      </c>
      <c r="B6454" s="0" t="s">
        <v>118</v>
      </c>
      <c r="C6454" s="0" t="s">
        <v>65</v>
      </c>
      <c r="D6454" s="0" t="s">
        <v>205</v>
      </c>
      <c r="E6454" s="0" t="n">
        <v>2037</v>
      </c>
      <c r="F6454" s="5" t="n">
        <v>-3.96346258850775</v>
      </c>
      <c r="G6454" s="11" t="n">
        <v>0.0502426</v>
      </c>
      <c r="H6454" s="5" t="n">
        <v>-0.199134665449359</v>
      </c>
      <c r="I6454" s="5" t="n">
        <v>-3.76432792305839</v>
      </c>
    </row>
    <row r="6455" customFormat="false" ht="14.25" hidden="false" customHeight="false" outlineLevel="0" collapsed="false">
      <c r="A6455" s="0" t="s">
        <v>117</v>
      </c>
      <c r="B6455" s="0" t="s">
        <v>118</v>
      </c>
      <c r="C6455" s="0" t="s">
        <v>65</v>
      </c>
      <c r="D6455" s="0" t="s">
        <v>205</v>
      </c>
      <c r="E6455" s="0" t="n">
        <v>2038</v>
      </c>
      <c r="F6455" s="5" t="n">
        <v>-4.44532934222212</v>
      </c>
      <c r="G6455" s="11" t="n">
        <v>0.0526604</v>
      </c>
      <c r="H6455" s="5" t="n">
        <v>-0.234092821293154</v>
      </c>
      <c r="I6455" s="5" t="n">
        <v>-4.21123652092897</v>
      </c>
    </row>
    <row r="6456" customFormat="false" ht="14.25" hidden="false" customHeight="false" outlineLevel="0" collapsed="false">
      <c r="A6456" s="0" t="s">
        <v>117</v>
      </c>
      <c r="B6456" s="0" t="s">
        <v>118</v>
      </c>
      <c r="C6456" s="0" t="s">
        <v>65</v>
      </c>
      <c r="D6456" s="0" t="s">
        <v>205</v>
      </c>
      <c r="E6456" s="0" t="n">
        <v>2039</v>
      </c>
      <c r="F6456" s="5" t="n">
        <v>-4.91266650771489</v>
      </c>
      <c r="G6456" s="11" t="n">
        <v>0.0550782</v>
      </c>
      <c r="H6456" s="5" t="n">
        <v>-0.270580828445222</v>
      </c>
      <c r="I6456" s="5" t="n">
        <v>-4.64208567926966</v>
      </c>
    </row>
    <row r="6457" customFormat="false" ht="14.25" hidden="false" customHeight="false" outlineLevel="0" collapsed="false">
      <c r="A6457" s="0" t="s">
        <v>117</v>
      </c>
      <c r="B6457" s="0" t="s">
        <v>118</v>
      </c>
      <c r="C6457" s="0" t="s">
        <v>65</v>
      </c>
      <c r="D6457" s="0" t="s">
        <v>205</v>
      </c>
      <c r="E6457" s="0" t="n">
        <v>2040</v>
      </c>
      <c r="F6457" s="5" t="n">
        <v>-5.15542604527649</v>
      </c>
      <c r="G6457" s="11" t="n">
        <v>0.057496</v>
      </c>
      <c r="H6457" s="5" t="n">
        <v>-0.296416375899217</v>
      </c>
      <c r="I6457" s="5" t="n">
        <v>-4.85900966937727</v>
      </c>
    </row>
    <row r="6458" customFormat="false" ht="14.25" hidden="false" customHeight="false" outlineLevel="0" collapsed="false">
      <c r="A6458" s="0" t="s">
        <v>117</v>
      </c>
      <c r="B6458" s="0" t="s">
        <v>118</v>
      </c>
      <c r="C6458" s="0" t="s">
        <v>65</v>
      </c>
      <c r="D6458" s="0" t="s">
        <v>206</v>
      </c>
      <c r="E6458" s="0" t="n">
        <v>2024</v>
      </c>
      <c r="F6458" s="5" t="n">
        <v>0</v>
      </c>
      <c r="G6458" s="11" t="n">
        <v>0.034836</v>
      </c>
      <c r="H6458" s="5" t="n">
        <v>0</v>
      </c>
      <c r="I6458" s="5" t="n">
        <v>0</v>
      </c>
    </row>
    <row r="6459" customFormat="false" ht="14.25" hidden="false" customHeight="false" outlineLevel="0" collapsed="false">
      <c r="A6459" s="0" t="s">
        <v>117</v>
      </c>
      <c r="B6459" s="0" t="s">
        <v>118</v>
      </c>
      <c r="C6459" s="0" t="s">
        <v>65</v>
      </c>
      <c r="D6459" s="0" t="s">
        <v>206</v>
      </c>
      <c r="E6459" s="0" t="n">
        <v>2025</v>
      </c>
      <c r="F6459" s="5" t="n">
        <v>31.719113442838</v>
      </c>
      <c r="G6459" s="11" t="n">
        <v>0.034836</v>
      </c>
      <c r="H6459" s="5" t="n">
        <v>1.1049670358947</v>
      </c>
      <c r="I6459" s="5" t="n">
        <v>30.6141464069433</v>
      </c>
    </row>
    <row r="6460" customFormat="false" ht="14.25" hidden="false" customHeight="false" outlineLevel="0" collapsed="false">
      <c r="A6460" s="0" t="s">
        <v>117</v>
      </c>
      <c r="B6460" s="0" t="s">
        <v>118</v>
      </c>
      <c r="C6460" s="0" t="s">
        <v>65</v>
      </c>
      <c r="D6460" s="0" t="s">
        <v>206</v>
      </c>
      <c r="E6460" s="0" t="n">
        <v>2026</v>
      </c>
      <c r="F6460" s="5" t="n">
        <v>31.850334546838</v>
      </c>
      <c r="G6460" s="11" t="n">
        <v>0.0406254</v>
      </c>
      <c r="H6460" s="5" t="n">
        <v>1.29393258109911</v>
      </c>
      <c r="I6460" s="5" t="n">
        <v>30.5564019657389</v>
      </c>
    </row>
    <row r="6461" customFormat="false" ht="14.25" hidden="false" customHeight="false" outlineLevel="0" collapsed="false">
      <c r="A6461" s="0" t="s">
        <v>117</v>
      </c>
      <c r="B6461" s="0" t="s">
        <v>118</v>
      </c>
      <c r="C6461" s="0" t="s">
        <v>65</v>
      </c>
      <c r="D6461" s="0" t="s">
        <v>206</v>
      </c>
      <c r="E6461" s="0" t="n">
        <v>2027</v>
      </c>
      <c r="F6461" s="5" t="n">
        <v>32.203646554838</v>
      </c>
      <c r="G6461" s="11" t="n">
        <v>0.0464148</v>
      </c>
      <c r="H6461" s="5" t="n">
        <v>1.4947258141135</v>
      </c>
      <c r="I6461" s="5" t="n">
        <v>30.7089207407245</v>
      </c>
    </row>
    <row r="6462" customFormat="false" ht="14.25" hidden="false" customHeight="false" outlineLevel="0" collapsed="false">
      <c r="A6462" s="0" t="s">
        <v>117</v>
      </c>
      <c r="B6462" s="0" t="s">
        <v>118</v>
      </c>
      <c r="C6462" s="0" t="s">
        <v>65</v>
      </c>
      <c r="D6462" s="0" t="s">
        <v>206</v>
      </c>
      <c r="E6462" s="0" t="n">
        <v>2028</v>
      </c>
      <c r="F6462" s="5" t="n">
        <v>32.346241842838</v>
      </c>
      <c r="G6462" s="11" t="n">
        <v>0.0522042</v>
      </c>
      <c r="H6462" s="5" t="n">
        <v>1.68860967841188</v>
      </c>
      <c r="I6462" s="5" t="n">
        <v>30.6576321644261</v>
      </c>
    </row>
    <row r="6463" customFormat="false" ht="14.25" hidden="false" customHeight="false" outlineLevel="0" collapsed="false">
      <c r="A6463" s="0" t="s">
        <v>117</v>
      </c>
      <c r="B6463" s="0" t="s">
        <v>118</v>
      </c>
      <c r="C6463" s="0" t="s">
        <v>65</v>
      </c>
      <c r="D6463" s="0" t="s">
        <v>206</v>
      </c>
      <c r="E6463" s="0" t="n">
        <v>2029</v>
      </c>
      <c r="F6463" s="5" t="n">
        <v>32.762868450838</v>
      </c>
      <c r="G6463" s="11" t="n">
        <v>0.0579936</v>
      </c>
      <c r="H6463" s="5" t="n">
        <v>1.90003668779052</v>
      </c>
      <c r="I6463" s="5" t="n">
        <v>30.8628317630475</v>
      </c>
    </row>
    <row r="6464" customFormat="false" ht="14.25" hidden="false" customHeight="false" outlineLevel="0" collapsed="false">
      <c r="A6464" s="0" t="s">
        <v>117</v>
      </c>
      <c r="B6464" s="0" t="s">
        <v>118</v>
      </c>
      <c r="C6464" s="0" t="s">
        <v>65</v>
      </c>
      <c r="D6464" s="0" t="s">
        <v>206</v>
      </c>
      <c r="E6464" s="0" t="n">
        <v>2030</v>
      </c>
      <c r="F6464" s="5" t="n">
        <v>33.246519346838</v>
      </c>
      <c r="G6464" s="11" t="n">
        <v>0.063783</v>
      </c>
      <c r="H6464" s="5" t="n">
        <v>2.12056274349937</v>
      </c>
      <c r="I6464" s="5" t="n">
        <v>31.1259566033386</v>
      </c>
    </row>
    <row r="6465" customFormat="false" ht="14.25" hidden="false" customHeight="false" outlineLevel="0" collapsed="false">
      <c r="A6465" s="0" t="s">
        <v>117</v>
      </c>
      <c r="B6465" s="0" t="s">
        <v>118</v>
      </c>
      <c r="C6465" s="0" t="s">
        <v>65</v>
      </c>
      <c r="D6465" s="0" t="s">
        <v>206</v>
      </c>
      <c r="E6465" s="0" t="n">
        <v>2031</v>
      </c>
      <c r="F6465" s="5" t="n">
        <v>33.654927186838</v>
      </c>
      <c r="G6465" s="11" t="n">
        <v>0.0669454</v>
      </c>
      <c r="H6465" s="5" t="n">
        <v>2.25304256249374</v>
      </c>
      <c r="I6465" s="5" t="n">
        <v>31.4018846243442</v>
      </c>
    </row>
    <row r="6466" customFormat="false" ht="14.25" hidden="false" customHeight="false" outlineLevel="0" collapsed="false">
      <c r="A6466" s="0" t="s">
        <v>117</v>
      </c>
      <c r="B6466" s="0" t="s">
        <v>118</v>
      </c>
      <c r="C6466" s="0" t="s">
        <v>65</v>
      </c>
      <c r="D6466" s="0" t="s">
        <v>206</v>
      </c>
      <c r="E6466" s="0" t="n">
        <v>2032</v>
      </c>
      <c r="F6466" s="5" t="n">
        <v>33.942908498838</v>
      </c>
      <c r="G6466" s="11" t="n">
        <v>0.0701078</v>
      </c>
      <c r="H6466" s="5" t="n">
        <v>2.37966264045483</v>
      </c>
      <c r="I6466" s="5" t="n">
        <v>31.5632458583832</v>
      </c>
    </row>
    <row r="6467" customFormat="false" ht="14.25" hidden="false" customHeight="false" outlineLevel="0" collapsed="false">
      <c r="A6467" s="0" t="s">
        <v>117</v>
      </c>
      <c r="B6467" s="0" t="s">
        <v>118</v>
      </c>
      <c r="C6467" s="0" t="s">
        <v>65</v>
      </c>
      <c r="D6467" s="0" t="s">
        <v>206</v>
      </c>
      <c r="E6467" s="0" t="n">
        <v>2033</v>
      </c>
      <c r="F6467" s="5" t="n">
        <v>34.239377426838</v>
      </c>
      <c r="G6467" s="11" t="n">
        <v>0.0732702</v>
      </c>
      <c r="H6467" s="5" t="n">
        <v>2.50872603193991</v>
      </c>
      <c r="I6467" s="5" t="n">
        <v>31.7306513948981</v>
      </c>
    </row>
    <row r="6468" customFormat="false" ht="14.25" hidden="false" customHeight="false" outlineLevel="0" collapsed="false">
      <c r="A6468" s="0" t="s">
        <v>117</v>
      </c>
      <c r="B6468" s="0" t="s">
        <v>118</v>
      </c>
      <c r="C6468" s="0" t="s">
        <v>65</v>
      </c>
      <c r="D6468" s="0" t="s">
        <v>206</v>
      </c>
      <c r="E6468" s="0" t="n">
        <v>2034</v>
      </c>
      <c r="F6468" s="5" t="n">
        <v>34.585100634838</v>
      </c>
      <c r="G6468" s="11" t="n">
        <v>0.0764326</v>
      </c>
      <c r="H6468" s="5" t="n">
        <v>2.64342916278232</v>
      </c>
      <c r="I6468" s="5" t="n">
        <v>31.9416714720557</v>
      </c>
    </row>
    <row r="6469" customFormat="false" ht="14.25" hidden="false" customHeight="false" outlineLevel="0" collapsed="false">
      <c r="A6469" s="0" t="s">
        <v>117</v>
      </c>
      <c r="B6469" s="0" t="s">
        <v>118</v>
      </c>
      <c r="C6469" s="0" t="s">
        <v>65</v>
      </c>
      <c r="D6469" s="0" t="s">
        <v>206</v>
      </c>
      <c r="E6469" s="0" t="n">
        <v>2035</v>
      </c>
      <c r="F6469" s="5" t="n">
        <v>35.111903196838</v>
      </c>
      <c r="G6469" s="11" t="n">
        <v>0.079595</v>
      </c>
      <c r="H6469" s="5" t="n">
        <v>2.79473193495232</v>
      </c>
      <c r="I6469" s="5" t="n">
        <v>32.3171712618857</v>
      </c>
    </row>
    <row r="6470" customFormat="false" ht="14.25" hidden="false" customHeight="false" outlineLevel="0" collapsed="false">
      <c r="A6470" s="0" t="s">
        <v>117</v>
      </c>
      <c r="B6470" s="0" t="s">
        <v>118</v>
      </c>
      <c r="C6470" s="0" t="s">
        <v>65</v>
      </c>
      <c r="D6470" s="0" t="s">
        <v>206</v>
      </c>
      <c r="E6470" s="0" t="n">
        <v>2036</v>
      </c>
      <c r="F6470" s="5" t="n">
        <v>35.797988596838</v>
      </c>
      <c r="G6470" s="11" t="n">
        <v>0.0807522</v>
      </c>
      <c r="H6470" s="5" t="n">
        <v>2.89076633476958</v>
      </c>
      <c r="I6470" s="5" t="n">
        <v>32.9072222620684</v>
      </c>
    </row>
    <row r="6471" customFormat="false" ht="14.25" hidden="false" customHeight="false" outlineLevel="0" collapsed="false">
      <c r="A6471" s="0" t="s">
        <v>117</v>
      </c>
      <c r="B6471" s="0" t="s">
        <v>118</v>
      </c>
      <c r="C6471" s="0" t="s">
        <v>65</v>
      </c>
      <c r="D6471" s="0" t="s">
        <v>206</v>
      </c>
      <c r="E6471" s="0" t="n">
        <v>2037</v>
      </c>
      <c r="F6471" s="5" t="n">
        <v>36.430167286838</v>
      </c>
      <c r="G6471" s="11" t="n">
        <v>0.0819094</v>
      </c>
      <c r="H6471" s="5" t="n">
        <v>2.98397314436453</v>
      </c>
      <c r="I6471" s="5" t="n">
        <v>33.4461941424735</v>
      </c>
    </row>
    <row r="6472" customFormat="false" ht="14.25" hidden="false" customHeight="false" outlineLevel="0" collapsed="false">
      <c r="A6472" s="0" t="s">
        <v>117</v>
      </c>
      <c r="B6472" s="0" t="s">
        <v>118</v>
      </c>
      <c r="C6472" s="0" t="s">
        <v>65</v>
      </c>
      <c r="D6472" s="0" t="s">
        <v>206</v>
      </c>
      <c r="E6472" s="0" t="n">
        <v>2038</v>
      </c>
      <c r="F6472" s="5" t="n">
        <v>37.008439266838</v>
      </c>
      <c r="G6472" s="11" t="n">
        <v>0.0830666</v>
      </c>
      <c r="H6472" s="5" t="n">
        <v>3.07416522120273</v>
      </c>
      <c r="I6472" s="5" t="n">
        <v>33.9342740456353</v>
      </c>
    </row>
    <row r="6473" customFormat="false" ht="14.25" hidden="false" customHeight="false" outlineLevel="0" collapsed="false">
      <c r="A6473" s="0" t="s">
        <v>117</v>
      </c>
      <c r="B6473" s="0" t="s">
        <v>118</v>
      </c>
      <c r="C6473" s="0" t="s">
        <v>65</v>
      </c>
      <c r="D6473" s="0" t="s">
        <v>206</v>
      </c>
      <c r="E6473" s="0" t="n">
        <v>2039</v>
      </c>
      <c r="F6473" s="5" t="n">
        <v>37.647968871838</v>
      </c>
      <c r="G6473" s="11" t="n">
        <v>0.0842238</v>
      </c>
      <c r="H6473" s="5" t="n">
        <v>3.17085500066791</v>
      </c>
      <c r="I6473" s="5" t="n">
        <v>34.4771138711701</v>
      </c>
    </row>
    <row r="6474" customFormat="false" ht="14.25" hidden="false" customHeight="false" outlineLevel="0" collapsed="false">
      <c r="A6474" s="0" t="s">
        <v>117</v>
      </c>
      <c r="B6474" s="0" t="s">
        <v>118</v>
      </c>
      <c r="C6474" s="0" t="s">
        <v>65</v>
      </c>
      <c r="D6474" s="0" t="s">
        <v>206</v>
      </c>
      <c r="E6474" s="0" t="n">
        <v>2040</v>
      </c>
      <c r="F6474" s="5" t="n">
        <v>38.640342396838</v>
      </c>
      <c r="G6474" s="11" t="n">
        <v>0.085381</v>
      </c>
      <c r="H6474" s="5" t="n">
        <v>3.29915107418442</v>
      </c>
      <c r="I6474" s="5" t="n">
        <v>35.3411913226536</v>
      </c>
    </row>
    <row r="6475" customFormat="false" ht="14.25" hidden="false" customHeight="false" outlineLevel="0" collapsed="false">
      <c r="A6475" s="0" t="s">
        <v>117</v>
      </c>
      <c r="B6475" s="0" t="s">
        <v>118</v>
      </c>
      <c r="C6475" s="0" t="s">
        <v>65</v>
      </c>
      <c r="D6475" s="0" t="s">
        <v>207</v>
      </c>
      <c r="E6475" s="0" t="n">
        <v>2024</v>
      </c>
      <c r="F6475" s="5" t="n">
        <v>0</v>
      </c>
      <c r="G6475" s="11" t="n">
        <v>0.016418</v>
      </c>
      <c r="H6475" s="5" t="n">
        <v>0</v>
      </c>
      <c r="I6475" s="5" t="n">
        <v>0</v>
      </c>
    </row>
    <row r="6476" customFormat="false" ht="14.25" hidden="false" customHeight="false" outlineLevel="0" collapsed="false">
      <c r="A6476" s="0" t="s">
        <v>117</v>
      </c>
      <c r="B6476" s="0" t="s">
        <v>118</v>
      </c>
      <c r="C6476" s="0" t="s">
        <v>65</v>
      </c>
      <c r="D6476" s="0" t="s">
        <v>207</v>
      </c>
      <c r="E6476" s="0" t="n">
        <v>2025</v>
      </c>
      <c r="F6476" s="5" t="n">
        <v>152.942278463136</v>
      </c>
      <c r="G6476" s="11" t="n">
        <v>0.016418</v>
      </c>
      <c r="H6476" s="5" t="n">
        <v>2.51100632780776</v>
      </c>
      <c r="I6476" s="5" t="n">
        <v>150.431272135328</v>
      </c>
    </row>
    <row r="6477" customFormat="false" ht="14.25" hidden="false" customHeight="false" outlineLevel="0" collapsed="false">
      <c r="A6477" s="0" t="s">
        <v>117</v>
      </c>
      <c r="B6477" s="0" t="s">
        <v>118</v>
      </c>
      <c r="C6477" s="0" t="s">
        <v>65</v>
      </c>
      <c r="D6477" s="0" t="s">
        <v>207</v>
      </c>
      <c r="E6477" s="0" t="n">
        <v>2026</v>
      </c>
      <c r="F6477" s="5" t="n">
        <v>150.822074268392</v>
      </c>
      <c r="G6477" s="11" t="n">
        <v>0.0194014</v>
      </c>
      <c r="H6477" s="5" t="n">
        <v>2.92615939171077</v>
      </c>
      <c r="I6477" s="5" t="n">
        <v>147.895914876681</v>
      </c>
    </row>
    <row r="6478" customFormat="false" ht="14.25" hidden="false" customHeight="false" outlineLevel="0" collapsed="false">
      <c r="A6478" s="0" t="s">
        <v>117</v>
      </c>
      <c r="B6478" s="0" t="s">
        <v>118</v>
      </c>
      <c r="C6478" s="0" t="s">
        <v>65</v>
      </c>
      <c r="D6478" s="0" t="s">
        <v>207</v>
      </c>
      <c r="E6478" s="0" t="n">
        <v>2027</v>
      </c>
      <c r="F6478" s="5" t="n">
        <v>149.062925200076</v>
      </c>
      <c r="G6478" s="11" t="n">
        <v>0.0223848</v>
      </c>
      <c r="H6478" s="5" t="n">
        <v>3.33674376801866</v>
      </c>
      <c r="I6478" s="5" t="n">
        <v>145.726181432057</v>
      </c>
    </row>
    <row r="6479" customFormat="false" ht="14.25" hidden="false" customHeight="false" outlineLevel="0" collapsed="false">
      <c r="A6479" s="0" t="s">
        <v>117</v>
      </c>
      <c r="B6479" s="0" t="s">
        <v>118</v>
      </c>
      <c r="C6479" s="0" t="s">
        <v>65</v>
      </c>
      <c r="D6479" s="0" t="s">
        <v>207</v>
      </c>
      <c r="E6479" s="0" t="n">
        <v>2028</v>
      </c>
      <c r="F6479" s="5" t="n">
        <v>146.058686306361</v>
      </c>
      <c r="G6479" s="11" t="n">
        <v>0.0253682</v>
      </c>
      <c r="H6479" s="5" t="n">
        <v>3.70524596595702</v>
      </c>
      <c r="I6479" s="5" t="n">
        <v>142.353440340404</v>
      </c>
    </row>
    <row r="6480" customFormat="false" ht="14.25" hidden="false" customHeight="false" outlineLevel="0" collapsed="false">
      <c r="A6480" s="0" t="s">
        <v>117</v>
      </c>
      <c r="B6480" s="0" t="s">
        <v>118</v>
      </c>
      <c r="C6480" s="0" t="s">
        <v>65</v>
      </c>
      <c r="D6480" s="0" t="s">
        <v>207</v>
      </c>
      <c r="E6480" s="0" t="n">
        <v>2029</v>
      </c>
      <c r="F6480" s="5" t="n">
        <v>145.969746129562</v>
      </c>
      <c r="G6480" s="11" t="n">
        <v>0.0283516</v>
      </c>
      <c r="H6480" s="5" t="n">
        <v>4.13847585436689</v>
      </c>
      <c r="I6480" s="5" t="n">
        <v>141.831270275195</v>
      </c>
    </row>
    <row r="6481" customFormat="false" ht="14.25" hidden="false" customHeight="false" outlineLevel="0" collapsed="false">
      <c r="A6481" s="0" t="s">
        <v>117</v>
      </c>
      <c r="B6481" s="0" t="s">
        <v>118</v>
      </c>
      <c r="C6481" s="0" t="s">
        <v>65</v>
      </c>
      <c r="D6481" s="0" t="s">
        <v>207</v>
      </c>
      <c r="E6481" s="0" t="n">
        <v>2030</v>
      </c>
      <c r="F6481" s="5" t="n">
        <v>146.241437216431</v>
      </c>
      <c r="G6481" s="11" t="n">
        <v>0.031335</v>
      </c>
      <c r="H6481" s="5" t="n">
        <v>4.58247543517686</v>
      </c>
      <c r="I6481" s="5" t="n">
        <v>141.658961781254</v>
      </c>
    </row>
    <row r="6482" customFormat="false" ht="14.25" hidden="false" customHeight="false" outlineLevel="0" collapsed="false">
      <c r="A6482" s="0" t="s">
        <v>117</v>
      </c>
      <c r="B6482" s="0" t="s">
        <v>118</v>
      </c>
      <c r="C6482" s="0" t="s">
        <v>65</v>
      </c>
      <c r="D6482" s="0" t="s">
        <v>207</v>
      </c>
      <c r="E6482" s="0" t="n">
        <v>2031</v>
      </c>
      <c r="F6482" s="5" t="n">
        <v>145.318274729757</v>
      </c>
      <c r="G6482" s="11" t="n">
        <v>0.0341494</v>
      </c>
      <c r="H6482" s="5" t="n">
        <v>4.96253189105638</v>
      </c>
      <c r="I6482" s="5" t="n">
        <v>140.355742838701</v>
      </c>
    </row>
    <row r="6483" customFormat="false" ht="14.25" hidden="false" customHeight="false" outlineLevel="0" collapsed="false">
      <c r="A6483" s="0" t="s">
        <v>117</v>
      </c>
      <c r="B6483" s="0" t="s">
        <v>118</v>
      </c>
      <c r="C6483" s="0" t="s">
        <v>65</v>
      </c>
      <c r="D6483" s="0" t="s">
        <v>207</v>
      </c>
      <c r="E6483" s="0" t="n">
        <v>2032</v>
      </c>
      <c r="F6483" s="5" t="n">
        <v>144.708140841277</v>
      </c>
      <c r="G6483" s="11" t="n">
        <v>0.0369638</v>
      </c>
      <c r="H6483" s="5" t="n">
        <v>5.34896277642878</v>
      </c>
      <c r="I6483" s="5" t="n">
        <v>139.359178064848</v>
      </c>
    </row>
    <row r="6484" customFormat="false" ht="14.25" hidden="false" customHeight="false" outlineLevel="0" collapsed="false">
      <c r="A6484" s="0" t="s">
        <v>117</v>
      </c>
      <c r="B6484" s="0" t="s">
        <v>118</v>
      </c>
      <c r="C6484" s="0" t="s">
        <v>65</v>
      </c>
      <c r="D6484" s="0" t="s">
        <v>207</v>
      </c>
      <c r="E6484" s="0" t="n">
        <v>2033</v>
      </c>
      <c r="F6484" s="5" t="n">
        <v>143.539747916993</v>
      </c>
      <c r="G6484" s="11" t="n">
        <v>0.0397782</v>
      </c>
      <c r="H6484" s="5" t="n">
        <v>5.70975280059173</v>
      </c>
      <c r="I6484" s="5" t="n">
        <v>137.829995116401</v>
      </c>
    </row>
    <row r="6485" customFormat="false" ht="14.25" hidden="false" customHeight="false" outlineLevel="0" collapsed="false">
      <c r="A6485" s="0" t="s">
        <v>117</v>
      </c>
      <c r="B6485" s="0" t="s">
        <v>118</v>
      </c>
      <c r="C6485" s="0" t="s">
        <v>65</v>
      </c>
      <c r="D6485" s="0" t="s">
        <v>207</v>
      </c>
      <c r="E6485" s="0" t="n">
        <v>2034</v>
      </c>
      <c r="F6485" s="5" t="n">
        <v>142.711324013271</v>
      </c>
      <c r="G6485" s="11" t="n">
        <v>0.0425926</v>
      </c>
      <c r="H6485" s="5" t="n">
        <v>6.07844633916765</v>
      </c>
      <c r="I6485" s="5" t="n">
        <v>136.632877674104</v>
      </c>
    </row>
    <row r="6486" customFormat="false" ht="14.25" hidden="false" customHeight="false" outlineLevel="0" collapsed="false">
      <c r="A6486" s="0" t="s">
        <v>117</v>
      </c>
      <c r="B6486" s="0" t="s">
        <v>118</v>
      </c>
      <c r="C6486" s="0" t="s">
        <v>65</v>
      </c>
      <c r="D6486" s="0" t="s">
        <v>207</v>
      </c>
      <c r="E6486" s="0" t="n">
        <v>2035</v>
      </c>
      <c r="F6486" s="5" t="n">
        <v>141.660399925666</v>
      </c>
      <c r="G6486" s="11" t="n">
        <v>0.045407</v>
      </c>
      <c r="H6486" s="5" t="n">
        <v>6.4323737794247</v>
      </c>
      <c r="I6486" s="5" t="n">
        <v>135.228026146241</v>
      </c>
    </row>
    <row r="6487" customFormat="false" ht="14.25" hidden="false" customHeight="false" outlineLevel="0" collapsed="false">
      <c r="A6487" s="0" t="s">
        <v>117</v>
      </c>
      <c r="B6487" s="0" t="s">
        <v>118</v>
      </c>
      <c r="C6487" s="0" t="s">
        <v>65</v>
      </c>
      <c r="D6487" s="0" t="s">
        <v>207</v>
      </c>
      <c r="E6487" s="0" t="n">
        <v>2036</v>
      </c>
      <c r="F6487" s="5" t="n">
        <v>142.058682625531</v>
      </c>
      <c r="G6487" s="11" t="n">
        <v>0.0478248</v>
      </c>
      <c r="H6487" s="5" t="n">
        <v>6.7939280848295</v>
      </c>
      <c r="I6487" s="5" t="n">
        <v>135.264754540702</v>
      </c>
    </row>
    <row r="6488" customFormat="false" ht="14.25" hidden="false" customHeight="false" outlineLevel="0" collapsed="false">
      <c r="A6488" s="0" t="s">
        <v>117</v>
      </c>
      <c r="B6488" s="0" t="s">
        <v>118</v>
      </c>
      <c r="C6488" s="0" t="s">
        <v>65</v>
      </c>
      <c r="D6488" s="0" t="s">
        <v>207</v>
      </c>
      <c r="E6488" s="0" t="n">
        <v>2037</v>
      </c>
      <c r="F6488" s="5" t="n">
        <v>142.68707585267</v>
      </c>
      <c r="G6488" s="11" t="n">
        <v>0.0502426</v>
      </c>
      <c r="H6488" s="5" t="n">
        <v>7.16896967723533</v>
      </c>
      <c r="I6488" s="5" t="n">
        <v>135.518106175434</v>
      </c>
    </row>
    <row r="6489" customFormat="false" ht="14.25" hidden="false" customHeight="false" outlineLevel="0" collapsed="false">
      <c r="A6489" s="0" t="s">
        <v>117</v>
      </c>
      <c r="B6489" s="0" t="s">
        <v>118</v>
      </c>
      <c r="C6489" s="0" t="s">
        <v>65</v>
      </c>
      <c r="D6489" s="0" t="s">
        <v>207</v>
      </c>
      <c r="E6489" s="0" t="n">
        <v>2038</v>
      </c>
      <c r="F6489" s="5" t="n">
        <v>143.191177216708</v>
      </c>
      <c r="G6489" s="11" t="n">
        <v>0.0526604</v>
      </c>
      <c r="H6489" s="5" t="n">
        <v>7.54050466870275</v>
      </c>
      <c r="I6489" s="5" t="n">
        <v>135.650672548006</v>
      </c>
    </row>
    <row r="6490" customFormat="false" ht="14.25" hidden="false" customHeight="false" outlineLevel="0" collapsed="false">
      <c r="A6490" s="0" t="s">
        <v>117</v>
      </c>
      <c r="B6490" s="0" t="s">
        <v>118</v>
      </c>
      <c r="C6490" s="0" t="s">
        <v>65</v>
      </c>
      <c r="D6490" s="0" t="s">
        <v>207</v>
      </c>
      <c r="E6490" s="0" t="n">
        <v>2039</v>
      </c>
      <c r="F6490" s="5" t="n">
        <v>143.493658818575</v>
      </c>
      <c r="G6490" s="11" t="n">
        <v>0.0550782</v>
      </c>
      <c r="H6490" s="5" t="n">
        <v>7.90337243914121</v>
      </c>
      <c r="I6490" s="5" t="n">
        <v>135.590286379433</v>
      </c>
    </row>
    <row r="6491" customFormat="false" ht="14.25" hidden="false" customHeight="false" outlineLevel="0" collapsed="false">
      <c r="A6491" s="0" t="s">
        <v>117</v>
      </c>
      <c r="B6491" s="0" t="s">
        <v>118</v>
      </c>
      <c r="C6491" s="0" t="s">
        <v>65</v>
      </c>
      <c r="D6491" s="0" t="s">
        <v>207</v>
      </c>
      <c r="E6491" s="0" t="n">
        <v>2040</v>
      </c>
      <c r="F6491" s="5" t="n">
        <v>143.971516407773</v>
      </c>
      <c r="G6491" s="11" t="n">
        <v>0.057496</v>
      </c>
      <c r="H6491" s="5" t="n">
        <v>8.27778630738131</v>
      </c>
      <c r="I6491" s="5" t="n">
        <v>135.693730100392</v>
      </c>
    </row>
    <row r="6492" customFormat="false" ht="14.25" hidden="false" customHeight="false" outlineLevel="0" collapsed="false">
      <c r="A6492" s="0" t="s">
        <v>117</v>
      </c>
      <c r="B6492" s="0" t="s">
        <v>118</v>
      </c>
      <c r="C6492" s="0" t="s">
        <v>72</v>
      </c>
      <c r="D6492" s="0" t="s">
        <v>208</v>
      </c>
      <c r="E6492" s="0" t="n">
        <v>2024</v>
      </c>
      <c r="F6492" s="5" t="n">
        <v>0</v>
      </c>
      <c r="G6492" s="11" t="n">
        <v>0</v>
      </c>
      <c r="H6492" s="5" t="n">
        <v>0</v>
      </c>
      <c r="I6492" s="5" t="n">
        <v>0</v>
      </c>
    </row>
    <row r="6493" customFormat="false" ht="14.25" hidden="false" customHeight="false" outlineLevel="0" collapsed="false">
      <c r="A6493" s="0" t="s">
        <v>117</v>
      </c>
      <c r="B6493" s="0" t="s">
        <v>118</v>
      </c>
      <c r="C6493" s="0" t="s">
        <v>72</v>
      </c>
      <c r="D6493" s="0" t="s">
        <v>208</v>
      </c>
      <c r="E6493" s="0" t="n">
        <v>2025</v>
      </c>
      <c r="F6493" s="5" t="n">
        <v>90.8208078057346</v>
      </c>
      <c r="G6493" s="11" t="n">
        <v>0.016418</v>
      </c>
      <c r="H6493" s="5" t="n">
        <v>1.49109602255455</v>
      </c>
      <c r="I6493" s="5" t="n">
        <v>89.3297117831801</v>
      </c>
    </row>
    <row r="6494" customFormat="false" ht="14.25" hidden="false" customHeight="false" outlineLevel="0" collapsed="false">
      <c r="A6494" s="0" t="s">
        <v>117</v>
      </c>
      <c r="B6494" s="0" t="s">
        <v>118</v>
      </c>
      <c r="C6494" s="0" t="s">
        <v>72</v>
      </c>
      <c r="D6494" s="0" t="s">
        <v>208</v>
      </c>
      <c r="E6494" s="0" t="n">
        <v>2026</v>
      </c>
      <c r="F6494" s="5" t="n">
        <v>91.9218594196776</v>
      </c>
      <c r="G6494" s="11" t="n">
        <v>0.0194014</v>
      </c>
      <c r="H6494" s="5" t="n">
        <v>1.78341276334493</v>
      </c>
      <c r="I6494" s="5" t="n">
        <v>90.1384466563326</v>
      </c>
    </row>
    <row r="6495" customFormat="false" ht="14.25" hidden="false" customHeight="false" outlineLevel="0" collapsed="false">
      <c r="A6495" s="0" t="s">
        <v>117</v>
      </c>
      <c r="B6495" s="0" t="s">
        <v>118</v>
      </c>
      <c r="C6495" s="0" t="s">
        <v>72</v>
      </c>
      <c r="D6495" s="0" t="s">
        <v>208</v>
      </c>
      <c r="E6495" s="0" t="n">
        <v>2027</v>
      </c>
      <c r="F6495" s="5" t="n">
        <v>91.8257070198433</v>
      </c>
      <c r="G6495" s="11" t="n">
        <v>0.0223848</v>
      </c>
      <c r="H6495" s="5" t="n">
        <v>2.05550008649779</v>
      </c>
      <c r="I6495" s="5" t="n">
        <v>89.7702069333455</v>
      </c>
    </row>
    <row r="6496" customFormat="false" ht="14.25" hidden="false" customHeight="false" outlineLevel="0" collapsed="false">
      <c r="A6496" s="0" t="s">
        <v>117</v>
      </c>
      <c r="B6496" s="0" t="s">
        <v>118</v>
      </c>
      <c r="C6496" s="0" t="s">
        <v>72</v>
      </c>
      <c r="D6496" s="0" t="s">
        <v>208</v>
      </c>
      <c r="E6496" s="0" t="n">
        <v>2028</v>
      </c>
      <c r="F6496" s="5" t="n">
        <v>92.9443343692845</v>
      </c>
      <c r="G6496" s="11" t="n">
        <v>0.0253682</v>
      </c>
      <c r="H6496" s="5" t="n">
        <v>2.35783046314688</v>
      </c>
      <c r="I6496" s="5" t="n">
        <v>90.5865039061376</v>
      </c>
    </row>
    <row r="6497" customFormat="false" ht="14.25" hidden="false" customHeight="false" outlineLevel="0" collapsed="false">
      <c r="A6497" s="0" t="s">
        <v>117</v>
      </c>
      <c r="B6497" s="0" t="s">
        <v>118</v>
      </c>
      <c r="C6497" s="0" t="s">
        <v>72</v>
      </c>
      <c r="D6497" s="0" t="s">
        <v>208</v>
      </c>
      <c r="E6497" s="0" t="n">
        <v>2029</v>
      </c>
      <c r="F6497" s="5" t="n">
        <v>93.3520727318456</v>
      </c>
      <c r="G6497" s="11" t="n">
        <v>0.0283516</v>
      </c>
      <c r="H6497" s="5" t="n">
        <v>2.64668062526419</v>
      </c>
      <c r="I6497" s="5" t="n">
        <v>90.7053921065814</v>
      </c>
    </row>
    <row r="6498" customFormat="false" ht="14.25" hidden="false" customHeight="false" outlineLevel="0" collapsed="false">
      <c r="A6498" s="0" t="s">
        <v>117</v>
      </c>
      <c r="B6498" s="0" t="s">
        <v>118</v>
      </c>
      <c r="C6498" s="0" t="s">
        <v>72</v>
      </c>
      <c r="D6498" s="0" t="s">
        <v>208</v>
      </c>
      <c r="E6498" s="0" t="n">
        <v>2030</v>
      </c>
      <c r="F6498" s="5" t="n">
        <v>94.6427728812405</v>
      </c>
      <c r="G6498" s="11" t="n">
        <v>0.031335</v>
      </c>
      <c r="H6498" s="5" t="n">
        <v>2.96563128823367</v>
      </c>
      <c r="I6498" s="5" t="n">
        <v>91.6771415930068</v>
      </c>
    </row>
    <row r="6499" customFormat="false" ht="14.25" hidden="false" customHeight="false" outlineLevel="0" collapsed="false">
      <c r="A6499" s="0" t="s">
        <v>117</v>
      </c>
      <c r="B6499" s="0" t="s">
        <v>118</v>
      </c>
      <c r="C6499" s="0" t="s">
        <v>72</v>
      </c>
      <c r="D6499" s="0" t="s">
        <v>208</v>
      </c>
      <c r="E6499" s="0" t="n">
        <v>2031</v>
      </c>
      <c r="F6499" s="5" t="n">
        <v>94.4159979740346</v>
      </c>
      <c r="G6499" s="11" t="n">
        <v>0.0341494</v>
      </c>
      <c r="H6499" s="5" t="n">
        <v>3.2242496812145</v>
      </c>
      <c r="I6499" s="5" t="n">
        <v>91.1917482928201</v>
      </c>
    </row>
    <row r="6500" customFormat="false" ht="14.25" hidden="false" customHeight="false" outlineLevel="0" collapsed="false">
      <c r="A6500" s="0" t="s">
        <v>117</v>
      </c>
      <c r="B6500" s="0" t="s">
        <v>118</v>
      </c>
      <c r="C6500" s="0" t="s">
        <v>72</v>
      </c>
      <c r="D6500" s="0" t="s">
        <v>208</v>
      </c>
      <c r="E6500" s="0" t="n">
        <v>2032</v>
      </c>
      <c r="F6500" s="5" t="n">
        <v>96.3541229446151</v>
      </c>
      <c r="G6500" s="11" t="n">
        <v>0.0369638</v>
      </c>
      <c r="H6500" s="5" t="n">
        <v>3.56161452970017</v>
      </c>
      <c r="I6500" s="5" t="n">
        <v>92.792508414915</v>
      </c>
    </row>
    <row r="6501" customFormat="false" ht="14.25" hidden="false" customHeight="false" outlineLevel="0" collapsed="false">
      <c r="A6501" s="0" t="s">
        <v>117</v>
      </c>
      <c r="B6501" s="0" t="s">
        <v>118</v>
      </c>
      <c r="C6501" s="0" t="s">
        <v>72</v>
      </c>
      <c r="D6501" s="0" t="s">
        <v>208</v>
      </c>
      <c r="E6501" s="0" t="n">
        <v>2033</v>
      </c>
      <c r="F6501" s="5" t="n">
        <v>97.3887983079152</v>
      </c>
      <c r="G6501" s="11" t="n">
        <v>0.0397782</v>
      </c>
      <c r="H6501" s="5" t="n">
        <v>3.87395109685191</v>
      </c>
      <c r="I6501" s="5" t="n">
        <v>93.5148472110633</v>
      </c>
    </row>
    <row r="6502" customFormat="false" ht="14.25" hidden="false" customHeight="false" outlineLevel="0" collapsed="false">
      <c r="A6502" s="0" t="s">
        <v>117</v>
      </c>
      <c r="B6502" s="0" t="s">
        <v>118</v>
      </c>
      <c r="C6502" s="0" t="s">
        <v>72</v>
      </c>
      <c r="D6502" s="0" t="s">
        <v>208</v>
      </c>
      <c r="E6502" s="0" t="n">
        <v>2034</v>
      </c>
      <c r="F6502" s="5" t="n">
        <v>98.9227610841613</v>
      </c>
      <c r="G6502" s="11" t="n">
        <v>0.0425926</v>
      </c>
      <c r="H6502" s="5" t="n">
        <v>4.21337759375325</v>
      </c>
      <c r="I6502" s="5" t="n">
        <v>94.7093834904081</v>
      </c>
    </row>
    <row r="6503" customFormat="false" ht="14.25" hidden="false" customHeight="false" outlineLevel="0" collapsed="false">
      <c r="A6503" s="0" t="s">
        <v>117</v>
      </c>
      <c r="B6503" s="0" t="s">
        <v>118</v>
      </c>
      <c r="C6503" s="0" t="s">
        <v>72</v>
      </c>
      <c r="D6503" s="0" t="s">
        <v>208</v>
      </c>
      <c r="E6503" s="0" t="n">
        <v>2035</v>
      </c>
      <c r="F6503" s="5" t="n">
        <v>99.3069789462724</v>
      </c>
      <c r="G6503" s="11" t="n">
        <v>0.045407</v>
      </c>
      <c r="H6503" s="5" t="n">
        <v>4.50923199301339</v>
      </c>
      <c r="I6503" s="5" t="n">
        <v>94.797746953259</v>
      </c>
    </row>
    <row r="6504" customFormat="false" ht="14.25" hidden="false" customHeight="false" outlineLevel="0" collapsed="false">
      <c r="A6504" s="0" t="s">
        <v>117</v>
      </c>
      <c r="B6504" s="0" t="s">
        <v>118</v>
      </c>
      <c r="C6504" s="0" t="s">
        <v>72</v>
      </c>
      <c r="D6504" s="0" t="s">
        <v>208</v>
      </c>
      <c r="E6504" s="0" t="n">
        <v>2036</v>
      </c>
      <c r="F6504" s="5" t="n">
        <v>100.515509648144</v>
      </c>
      <c r="G6504" s="11" t="n">
        <v>0.0478248</v>
      </c>
      <c r="H6504" s="5" t="n">
        <v>4.80713414582058</v>
      </c>
      <c r="I6504" s="5" t="n">
        <v>95.7083755023238</v>
      </c>
    </row>
    <row r="6505" customFormat="false" ht="14.25" hidden="false" customHeight="false" outlineLevel="0" collapsed="false">
      <c r="A6505" s="0" t="s">
        <v>117</v>
      </c>
      <c r="B6505" s="0" t="s">
        <v>118</v>
      </c>
      <c r="C6505" s="0" t="s">
        <v>72</v>
      </c>
      <c r="D6505" s="0" t="s">
        <v>208</v>
      </c>
      <c r="E6505" s="0" t="n">
        <v>2037</v>
      </c>
      <c r="F6505" s="5" t="n">
        <v>102.936138046365</v>
      </c>
      <c r="G6505" s="11" t="n">
        <v>0.0502426</v>
      </c>
      <c r="H6505" s="5" t="n">
        <v>5.17177920940828</v>
      </c>
      <c r="I6505" s="5" t="n">
        <v>97.7643588369564</v>
      </c>
    </row>
    <row r="6506" customFormat="false" ht="14.25" hidden="false" customHeight="false" outlineLevel="0" collapsed="false">
      <c r="A6506" s="0" t="s">
        <v>117</v>
      </c>
      <c r="B6506" s="0" t="s">
        <v>118</v>
      </c>
      <c r="C6506" s="0" t="s">
        <v>72</v>
      </c>
      <c r="D6506" s="0" t="s">
        <v>208</v>
      </c>
      <c r="E6506" s="0" t="n">
        <v>2038</v>
      </c>
      <c r="F6506" s="5" t="n">
        <v>104.364311441917</v>
      </c>
      <c r="G6506" s="11" t="n">
        <v>0.0526604</v>
      </c>
      <c r="H6506" s="5" t="n">
        <v>5.49586638625592</v>
      </c>
      <c r="I6506" s="5" t="n">
        <v>98.868445055661</v>
      </c>
    </row>
    <row r="6507" customFormat="false" ht="14.25" hidden="false" customHeight="false" outlineLevel="0" collapsed="false">
      <c r="A6507" s="0" t="s">
        <v>117</v>
      </c>
      <c r="B6507" s="0" t="s">
        <v>118</v>
      </c>
      <c r="C6507" s="0" t="s">
        <v>72</v>
      </c>
      <c r="D6507" s="0" t="s">
        <v>208</v>
      </c>
      <c r="E6507" s="0" t="n">
        <v>2039</v>
      </c>
      <c r="F6507" s="5" t="n">
        <v>107.210225436437</v>
      </c>
      <c r="G6507" s="11" t="n">
        <v>0.0550782</v>
      </c>
      <c r="H6507" s="5" t="n">
        <v>5.90494623863314</v>
      </c>
      <c r="I6507" s="5" t="n">
        <v>101.305279197803</v>
      </c>
    </row>
    <row r="6508" customFormat="false" ht="14.25" hidden="false" customHeight="false" outlineLevel="0" collapsed="false">
      <c r="A6508" s="0" t="s">
        <v>117</v>
      </c>
      <c r="B6508" s="0" t="s">
        <v>118</v>
      </c>
      <c r="C6508" s="0" t="s">
        <v>72</v>
      </c>
      <c r="D6508" s="0" t="s">
        <v>208</v>
      </c>
      <c r="E6508" s="0" t="n">
        <v>2040</v>
      </c>
      <c r="F6508" s="5" t="n">
        <v>108.42131723117</v>
      </c>
      <c r="G6508" s="11" t="n">
        <v>0.057496</v>
      </c>
      <c r="H6508" s="5" t="n">
        <v>6.23379205552335</v>
      </c>
      <c r="I6508" s="5" t="n">
        <v>102.187525175647</v>
      </c>
    </row>
    <row r="6509" customFormat="false" ht="14.25" hidden="false" customHeight="false" outlineLevel="0" collapsed="false">
      <c r="A6509" s="0" t="s">
        <v>117</v>
      </c>
      <c r="B6509" s="0" t="s">
        <v>118</v>
      </c>
      <c r="C6509" s="0" t="s">
        <v>72</v>
      </c>
      <c r="D6509" s="0" t="s">
        <v>209</v>
      </c>
      <c r="E6509" s="0" t="n">
        <v>2024</v>
      </c>
      <c r="F6509" s="5" t="n">
        <v>0</v>
      </c>
      <c r="G6509" s="11" t="n">
        <v>0</v>
      </c>
      <c r="H6509" s="5" t="n">
        <v>0</v>
      </c>
      <c r="I6509" s="5" t="n">
        <v>0</v>
      </c>
    </row>
    <row r="6510" customFormat="false" ht="14.25" hidden="false" customHeight="false" outlineLevel="0" collapsed="false">
      <c r="A6510" s="0" t="s">
        <v>117</v>
      </c>
      <c r="B6510" s="0" t="s">
        <v>118</v>
      </c>
      <c r="C6510" s="0" t="s">
        <v>72</v>
      </c>
      <c r="D6510" s="0" t="s">
        <v>209</v>
      </c>
      <c r="E6510" s="0" t="n">
        <v>2025</v>
      </c>
      <c r="F6510" s="5" t="n">
        <v>65.6504642136663</v>
      </c>
      <c r="G6510" s="11" t="n">
        <v>0.02</v>
      </c>
      <c r="H6510" s="5" t="n">
        <v>1.31300928427333</v>
      </c>
      <c r="I6510" s="5" t="n">
        <v>64.337454929393</v>
      </c>
    </row>
    <row r="6511" customFormat="false" ht="14.25" hidden="false" customHeight="false" outlineLevel="0" collapsed="false">
      <c r="A6511" s="0" t="s">
        <v>117</v>
      </c>
      <c r="B6511" s="0" t="s">
        <v>118</v>
      </c>
      <c r="C6511" s="0" t="s">
        <v>72</v>
      </c>
      <c r="D6511" s="0" t="s">
        <v>209</v>
      </c>
      <c r="E6511" s="0" t="n">
        <v>2026</v>
      </c>
      <c r="F6511" s="5" t="n">
        <v>66.2935543278698</v>
      </c>
      <c r="G6511" s="11" t="n">
        <v>0.023</v>
      </c>
      <c r="H6511" s="5" t="n">
        <v>1.52475174954101</v>
      </c>
      <c r="I6511" s="5" t="n">
        <v>64.7688025783288</v>
      </c>
    </row>
    <row r="6512" customFormat="false" ht="14.25" hidden="false" customHeight="false" outlineLevel="0" collapsed="false">
      <c r="A6512" s="0" t="s">
        <v>117</v>
      </c>
      <c r="B6512" s="0" t="s">
        <v>118</v>
      </c>
      <c r="C6512" s="0" t="s">
        <v>72</v>
      </c>
      <c r="D6512" s="0" t="s">
        <v>209</v>
      </c>
      <c r="E6512" s="0" t="n">
        <v>2027</v>
      </c>
      <c r="F6512" s="5" t="n">
        <v>66.1778777401169</v>
      </c>
      <c r="G6512" s="11" t="n">
        <v>0.026</v>
      </c>
      <c r="H6512" s="5" t="n">
        <v>1.72062482124304</v>
      </c>
      <c r="I6512" s="5" t="n">
        <v>64.4572529188739</v>
      </c>
    </row>
    <row r="6513" customFormat="false" ht="14.25" hidden="false" customHeight="false" outlineLevel="0" collapsed="false">
      <c r="A6513" s="0" t="s">
        <v>117</v>
      </c>
      <c r="B6513" s="0" t="s">
        <v>118</v>
      </c>
      <c r="C6513" s="0" t="s">
        <v>72</v>
      </c>
      <c r="D6513" s="0" t="s">
        <v>209</v>
      </c>
      <c r="E6513" s="0" t="n">
        <v>2028</v>
      </c>
      <c r="F6513" s="5" t="n">
        <v>66.8635712941871</v>
      </c>
      <c r="G6513" s="11" t="n">
        <v>0.029</v>
      </c>
      <c r="H6513" s="5" t="n">
        <v>1.93904356753143</v>
      </c>
      <c r="I6513" s="5" t="n">
        <v>64.9245277266556</v>
      </c>
    </row>
    <row r="6514" customFormat="false" ht="14.25" hidden="false" customHeight="false" outlineLevel="0" collapsed="false">
      <c r="A6514" s="0" t="s">
        <v>117</v>
      </c>
      <c r="B6514" s="0" t="s">
        <v>118</v>
      </c>
      <c r="C6514" s="0" t="s">
        <v>72</v>
      </c>
      <c r="D6514" s="0" t="s">
        <v>209</v>
      </c>
      <c r="E6514" s="0" t="n">
        <v>2029</v>
      </c>
      <c r="F6514" s="5" t="n">
        <v>67.1698131209323</v>
      </c>
      <c r="G6514" s="11" t="n">
        <v>0.032</v>
      </c>
      <c r="H6514" s="5" t="n">
        <v>2.14943401986983</v>
      </c>
      <c r="I6514" s="5" t="n">
        <v>65.0203791010625</v>
      </c>
    </row>
    <row r="6515" customFormat="false" ht="14.25" hidden="false" customHeight="false" outlineLevel="0" collapsed="false">
      <c r="A6515" s="0" t="s">
        <v>117</v>
      </c>
      <c r="B6515" s="0" t="s">
        <v>118</v>
      </c>
      <c r="C6515" s="0" t="s">
        <v>72</v>
      </c>
      <c r="D6515" s="0" t="s">
        <v>209</v>
      </c>
      <c r="E6515" s="0" t="n">
        <v>2030</v>
      </c>
      <c r="F6515" s="5" t="n">
        <v>68.0609356405893</v>
      </c>
      <c r="G6515" s="11" t="n">
        <v>0.035</v>
      </c>
      <c r="H6515" s="5" t="n">
        <v>2.38213274742063</v>
      </c>
      <c r="I6515" s="5" t="n">
        <v>65.6788028931687</v>
      </c>
    </row>
    <row r="6516" customFormat="false" ht="14.25" hidden="false" customHeight="false" outlineLevel="0" collapsed="false">
      <c r="A6516" s="0" t="s">
        <v>117</v>
      </c>
      <c r="B6516" s="0" t="s">
        <v>118</v>
      </c>
      <c r="C6516" s="0" t="s">
        <v>72</v>
      </c>
      <c r="D6516" s="0" t="s">
        <v>209</v>
      </c>
      <c r="E6516" s="0" t="n">
        <v>2031</v>
      </c>
      <c r="F6516" s="5" t="n">
        <v>67.9713285653705</v>
      </c>
      <c r="G6516" s="11" t="n">
        <v>0.038</v>
      </c>
      <c r="H6516" s="5" t="n">
        <v>2.58291048548408</v>
      </c>
      <c r="I6516" s="5" t="n">
        <v>65.3884180798864</v>
      </c>
    </row>
    <row r="6517" customFormat="false" ht="14.25" hidden="false" customHeight="false" outlineLevel="0" collapsed="false">
      <c r="A6517" s="0" t="s">
        <v>117</v>
      </c>
      <c r="B6517" s="0" t="s">
        <v>118</v>
      </c>
      <c r="C6517" s="0" t="s">
        <v>72</v>
      </c>
      <c r="D6517" s="0" t="s">
        <v>209</v>
      </c>
      <c r="E6517" s="0" t="n">
        <v>2032</v>
      </c>
      <c r="F6517" s="5" t="n">
        <v>69.2146944783525</v>
      </c>
      <c r="G6517" s="11" t="n">
        <v>0.041</v>
      </c>
      <c r="H6517" s="5" t="n">
        <v>2.83780247361245</v>
      </c>
      <c r="I6517" s="5" t="n">
        <v>66.37689200474</v>
      </c>
    </row>
    <row r="6518" customFormat="false" ht="14.25" hidden="false" customHeight="false" outlineLevel="0" collapsed="false">
      <c r="A6518" s="0" t="s">
        <v>117</v>
      </c>
      <c r="B6518" s="0" t="s">
        <v>118</v>
      </c>
      <c r="C6518" s="0" t="s">
        <v>72</v>
      </c>
      <c r="D6518" s="0" t="s">
        <v>209</v>
      </c>
      <c r="E6518" s="0" t="n">
        <v>2033</v>
      </c>
      <c r="F6518" s="5" t="n">
        <v>69.8849693405484</v>
      </c>
      <c r="G6518" s="11" t="n">
        <v>0.044</v>
      </c>
      <c r="H6518" s="5" t="n">
        <v>3.07493865098413</v>
      </c>
      <c r="I6518" s="5" t="n">
        <v>66.8100306895643</v>
      </c>
    </row>
    <row r="6519" customFormat="false" ht="14.25" hidden="false" customHeight="false" outlineLevel="0" collapsed="false">
      <c r="A6519" s="0" t="s">
        <v>117</v>
      </c>
      <c r="B6519" s="0" t="s">
        <v>118</v>
      </c>
      <c r="C6519" s="0" t="s">
        <v>72</v>
      </c>
      <c r="D6519" s="0" t="s">
        <v>209</v>
      </c>
      <c r="E6519" s="0" t="n">
        <v>2034</v>
      </c>
      <c r="F6519" s="5" t="n">
        <v>70.8926724827637</v>
      </c>
      <c r="G6519" s="11" t="n">
        <v>0.047</v>
      </c>
      <c r="H6519" s="5" t="n">
        <v>3.3319556066899</v>
      </c>
      <c r="I6519" s="5" t="n">
        <v>67.5607168760738</v>
      </c>
    </row>
    <row r="6520" customFormat="false" ht="14.25" hidden="false" customHeight="false" outlineLevel="0" collapsed="false">
      <c r="A6520" s="0" t="s">
        <v>117</v>
      </c>
      <c r="B6520" s="0" t="s">
        <v>118</v>
      </c>
      <c r="C6520" s="0" t="s">
        <v>72</v>
      </c>
      <c r="D6520" s="0" t="s">
        <v>209</v>
      </c>
      <c r="E6520" s="0" t="n">
        <v>2035</v>
      </c>
      <c r="F6520" s="5" t="n">
        <v>71.1737262451897</v>
      </c>
      <c r="G6520" s="11" t="n">
        <v>0.05</v>
      </c>
      <c r="H6520" s="5" t="n">
        <v>3.55868631225949</v>
      </c>
      <c r="I6520" s="5" t="n">
        <v>67.6150399329302</v>
      </c>
    </row>
    <row r="6521" customFormat="false" ht="14.25" hidden="false" customHeight="false" outlineLevel="0" collapsed="false">
      <c r="A6521" s="0" t="s">
        <v>117</v>
      </c>
      <c r="B6521" s="0" t="s">
        <v>118</v>
      </c>
      <c r="C6521" s="0" t="s">
        <v>72</v>
      </c>
      <c r="D6521" s="0" t="s">
        <v>209</v>
      </c>
      <c r="E6521" s="0" t="n">
        <v>2036</v>
      </c>
      <c r="F6521" s="5" t="n">
        <v>72.0431375251383</v>
      </c>
      <c r="G6521" s="11" t="n">
        <v>0.054</v>
      </c>
      <c r="H6521" s="5" t="n">
        <v>3.89032942635747</v>
      </c>
      <c r="I6521" s="5" t="n">
        <v>68.1528080987808</v>
      </c>
    </row>
    <row r="6522" customFormat="false" ht="14.25" hidden="false" customHeight="false" outlineLevel="0" collapsed="false">
      <c r="A6522" s="0" t="s">
        <v>117</v>
      </c>
      <c r="B6522" s="0" t="s">
        <v>118</v>
      </c>
      <c r="C6522" s="0" t="s">
        <v>72</v>
      </c>
      <c r="D6522" s="0" t="s">
        <v>209</v>
      </c>
      <c r="E6522" s="0" t="n">
        <v>2037</v>
      </c>
      <c r="F6522" s="5" t="n">
        <v>73.6683359772253</v>
      </c>
      <c r="G6522" s="11" t="n">
        <v>0.058</v>
      </c>
      <c r="H6522" s="5" t="n">
        <v>4.27276348667907</v>
      </c>
      <c r="I6522" s="5" t="n">
        <v>69.3955724905462</v>
      </c>
    </row>
    <row r="6523" customFormat="false" ht="14.25" hidden="false" customHeight="false" outlineLevel="0" collapsed="false">
      <c r="A6523" s="0" t="s">
        <v>117</v>
      </c>
      <c r="B6523" s="0" t="s">
        <v>118</v>
      </c>
      <c r="C6523" s="0" t="s">
        <v>72</v>
      </c>
      <c r="D6523" s="0" t="s">
        <v>209</v>
      </c>
      <c r="E6523" s="0" t="n">
        <v>2038</v>
      </c>
      <c r="F6523" s="5" t="n">
        <v>74.6696003701232</v>
      </c>
      <c r="G6523" s="11" t="n">
        <v>0.062</v>
      </c>
      <c r="H6523" s="5" t="n">
        <v>4.62951522294764</v>
      </c>
      <c r="I6523" s="5" t="n">
        <v>70.0400851471755</v>
      </c>
    </row>
    <row r="6524" customFormat="false" ht="14.25" hidden="false" customHeight="false" outlineLevel="0" collapsed="false">
      <c r="A6524" s="0" t="s">
        <v>117</v>
      </c>
      <c r="B6524" s="0" t="s">
        <v>118</v>
      </c>
      <c r="C6524" s="0" t="s">
        <v>72</v>
      </c>
      <c r="D6524" s="0" t="s">
        <v>209</v>
      </c>
      <c r="E6524" s="0" t="n">
        <v>2039</v>
      </c>
      <c r="F6524" s="5" t="n">
        <v>76.5635143276586</v>
      </c>
      <c r="G6524" s="11" t="n">
        <v>0.066</v>
      </c>
      <c r="H6524" s="5" t="n">
        <v>5.05319194562547</v>
      </c>
      <c r="I6524" s="5" t="n">
        <v>71.5103223820331</v>
      </c>
    </row>
    <row r="6525" customFormat="false" ht="14.25" hidden="false" customHeight="false" outlineLevel="0" collapsed="false">
      <c r="A6525" s="0" t="s">
        <v>117</v>
      </c>
      <c r="B6525" s="0" t="s">
        <v>118</v>
      </c>
      <c r="C6525" s="0" t="s">
        <v>72</v>
      </c>
      <c r="D6525" s="0" t="s">
        <v>209</v>
      </c>
      <c r="E6525" s="0" t="n">
        <v>2040</v>
      </c>
      <c r="F6525" s="5" t="n">
        <v>77.4421083624839</v>
      </c>
      <c r="G6525" s="11" t="n">
        <v>0.07</v>
      </c>
      <c r="H6525" s="5" t="n">
        <v>5.42094758537387</v>
      </c>
      <c r="I6525" s="5" t="n">
        <v>72.02116077711</v>
      </c>
    </row>
    <row r="6526" customFormat="false" ht="14.25" hidden="false" customHeight="false" outlineLevel="0" collapsed="false">
      <c r="A6526" s="0" t="s">
        <v>117</v>
      </c>
      <c r="B6526" s="0" t="s">
        <v>118</v>
      </c>
      <c r="C6526" s="0" t="s">
        <v>75</v>
      </c>
      <c r="D6526" s="0" t="s">
        <v>210</v>
      </c>
      <c r="E6526" s="0" t="n">
        <v>2024</v>
      </c>
      <c r="F6526" s="5" t="n">
        <v>12.6254399652</v>
      </c>
      <c r="G6526" s="11" t="n">
        <v>0</v>
      </c>
      <c r="H6526" s="5" t="n">
        <v>0</v>
      </c>
      <c r="I6526" s="5" t="n">
        <v>12.6254399652</v>
      </c>
    </row>
    <row r="6527" customFormat="false" ht="14.25" hidden="false" customHeight="false" outlineLevel="0" collapsed="false">
      <c r="A6527" s="0" t="s">
        <v>117</v>
      </c>
      <c r="B6527" s="0" t="s">
        <v>118</v>
      </c>
      <c r="C6527" s="0" t="s">
        <v>75</v>
      </c>
      <c r="D6527" s="0" t="s">
        <v>210</v>
      </c>
      <c r="E6527" s="0" t="n">
        <v>2025</v>
      </c>
      <c r="F6527" s="5" t="n">
        <v>12.8274946212</v>
      </c>
      <c r="G6527" s="11" t="n">
        <v>0.0157516851081788</v>
      </c>
      <c r="H6527" s="5" t="n">
        <v>0.202054656</v>
      </c>
      <c r="I6527" s="5" t="n">
        <v>12.6254399652</v>
      </c>
    </row>
    <row r="6528" customFormat="false" ht="14.25" hidden="false" customHeight="false" outlineLevel="0" collapsed="false">
      <c r="A6528" s="0" t="s">
        <v>117</v>
      </c>
      <c r="B6528" s="0" t="s">
        <v>118</v>
      </c>
      <c r="C6528" s="0" t="s">
        <v>75</v>
      </c>
      <c r="D6528" s="0" t="s">
        <v>210</v>
      </c>
      <c r="E6528" s="0" t="n">
        <v>2026</v>
      </c>
      <c r="F6528" s="5" t="n">
        <v>18.6041171598585</v>
      </c>
      <c r="G6528" s="11" t="n">
        <v>0.10377132749386</v>
      </c>
      <c r="H6528" s="5" t="n">
        <v>1.93057393452981</v>
      </c>
      <c r="I6528" s="5" t="n">
        <v>16.6735432253287</v>
      </c>
    </row>
    <row r="6529" customFormat="false" ht="14.25" hidden="false" customHeight="false" outlineLevel="0" collapsed="false">
      <c r="A6529" s="0" t="s">
        <v>117</v>
      </c>
      <c r="B6529" s="0" t="s">
        <v>118</v>
      </c>
      <c r="C6529" s="0" t="s">
        <v>75</v>
      </c>
      <c r="D6529" s="0" t="s">
        <v>210</v>
      </c>
      <c r="E6529" s="0" t="n">
        <v>2027</v>
      </c>
      <c r="F6529" s="5" t="n">
        <v>29.0078678687274</v>
      </c>
      <c r="G6529" s="11" t="n">
        <v>0.212573688741646</v>
      </c>
      <c r="H6529" s="5" t="n">
        <v>6.16630947538564</v>
      </c>
      <c r="I6529" s="5" t="n">
        <v>22.8415583933418</v>
      </c>
    </row>
    <row r="6530" customFormat="false" ht="14.25" hidden="false" customHeight="false" outlineLevel="0" collapsed="false">
      <c r="A6530" s="0" t="s">
        <v>117</v>
      </c>
      <c r="B6530" s="0" t="s">
        <v>118</v>
      </c>
      <c r="C6530" s="0" t="s">
        <v>75</v>
      </c>
      <c r="D6530" s="0" t="s">
        <v>210</v>
      </c>
      <c r="E6530" s="0" t="n">
        <v>2028</v>
      </c>
      <c r="F6530" s="5" t="n">
        <v>43.1200047114209</v>
      </c>
      <c r="G6530" s="11" t="n">
        <v>0.280927637771817</v>
      </c>
      <c r="H6530" s="5" t="n">
        <v>12.1136010642891</v>
      </c>
      <c r="I6530" s="5" t="n">
        <v>31.0064036471318</v>
      </c>
    </row>
    <row r="6531" customFormat="false" ht="14.25" hidden="false" customHeight="false" outlineLevel="0" collapsed="false">
      <c r="A6531" s="0" t="s">
        <v>117</v>
      </c>
      <c r="B6531" s="0" t="s">
        <v>118</v>
      </c>
      <c r="C6531" s="0" t="s">
        <v>75</v>
      </c>
      <c r="D6531" s="0" t="s">
        <v>210</v>
      </c>
      <c r="E6531" s="0" t="n">
        <v>2029</v>
      </c>
      <c r="F6531" s="5" t="n">
        <v>58.9599040668862</v>
      </c>
      <c r="G6531" s="11" t="n">
        <v>0.266281933483484</v>
      </c>
      <c r="H6531" s="5" t="n">
        <v>15.6999572529312</v>
      </c>
      <c r="I6531" s="5" t="n">
        <v>43.259946813955</v>
      </c>
    </row>
    <row r="6532" customFormat="false" ht="14.25" hidden="false" customHeight="false" outlineLevel="0" collapsed="false">
      <c r="A6532" s="0" t="s">
        <v>117</v>
      </c>
      <c r="B6532" s="0" t="s">
        <v>118</v>
      </c>
      <c r="C6532" s="0" t="s">
        <v>75</v>
      </c>
      <c r="D6532" s="0" t="s">
        <v>210</v>
      </c>
      <c r="E6532" s="0" t="n">
        <v>2030</v>
      </c>
      <c r="F6532" s="5" t="n">
        <v>79.3179979868179</v>
      </c>
      <c r="G6532" s="11" t="n">
        <v>0.238961646079114</v>
      </c>
      <c r="H6532" s="5" t="n">
        <v>18.9539593626299</v>
      </c>
      <c r="I6532" s="5" t="n">
        <v>60.364038624188</v>
      </c>
    </row>
    <row r="6533" customFormat="false" ht="14.25" hidden="false" customHeight="false" outlineLevel="0" collapsed="false">
      <c r="A6533" s="0" t="s">
        <v>117</v>
      </c>
      <c r="B6533" s="0" t="s">
        <v>118</v>
      </c>
      <c r="C6533" s="0" t="s">
        <v>75</v>
      </c>
      <c r="D6533" s="0" t="s">
        <v>210</v>
      </c>
      <c r="E6533" s="0" t="n">
        <v>2031</v>
      </c>
      <c r="F6533" s="5" t="n">
        <v>102.06206994763</v>
      </c>
      <c r="G6533" s="11" t="n">
        <v>0.26405927476137</v>
      </c>
      <c r="H6533" s="5" t="n">
        <v>26.9504361710155</v>
      </c>
      <c r="I6533" s="5" t="n">
        <v>75.111633776615</v>
      </c>
    </row>
    <row r="6534" customFormat="false" ht="14.25" hidden="false" customHeight="false" outlineLevel="0" collapsed="false">
      <c r="A6534" s="0" t="s">
        <v>117</v>
      </c>
      <c r="B6534" s="0" t="s">
        <v>118</v>
      </c>
      <c r="C6534" s="0" t="s">
        <v>75</v>
      </c>
      <c r="D6534" s="0" t="s">
        <v>210</v>
      </c>
      <c r="E6534" s="0" t="n">
        <v>2032</v>
      </c>
      <c r="F6534" s="5" t="n">
        <v>121.353667879993</v>
      </c>
      <c r="G6534" s="11" t="n">
        <v>0.288087816392623</v>
      </c>
      <c r="H6534" s="5" t="n">
        <v>34.9605131907829</v>
      </c>
      <c r="I6534" s="5" t="n">
        <v>86.3931546892104</v>
      </c>
    </row>
    <row r="6535" customFormat="false" ht="14.25" hidden="false" customHeight="false" outlineLevel="0" collapsed="false">
      <c r="A6535" s="0" t="s">
        <v>117</v>
      </c>
      <c r="B6535" s="0" t="s">
        <v>118</v>
      </c>
      <c r="C6535" s="0" t="s">
        <v>75</v>
      </c>
      <c r="D6535" s="0" t="s">
        <v>210</v>
      </c>
      <c r="E6535" s="0" t="n">
        <v>2033</v>
      </c>
      <c r="F6535" s="5" t="n">
        <v>135.681135632986</v>
      </c>
      <c r="G6535" s="11" t="n">
        <v>0.297211780672856</v>
      </c>
      <c r="H6535" s="5" t="n">
        <v>40.3260319251952</v>
      </c>
      <c r="I6535" s="5" t="n">
        <v>95.3551037077912</v>
      </c>
    </row>
    <row r="6536" customFormat="false" ht="14.25" hidden="false" customHeight="false" outlineLevel="0" collapsed="false">
      <c r="A6536" s="0" t="s">
        <v>117</v>
      </c>
      <c r="B6536" s="0" t="s">
        <v>118</v>
      </c>
      <c r="C6536" s="0" t="s">
        <v>75</v>
      </c>
      <c r="D6536" s="0" t="s">
        <v>210</v>
      </c>
      <c r="E6536" s="0" t="n">
        <v>2034</v>
      </c>
      <c r="F6536" s="5" t="n">
        <v>151.677801800241</v>
      </c>
      <c r="G6536" s="11" t="n">
        <v>0.293987271245136</v>
      </c>
      <c r="H6536" s="5" t="n">
        <v>44.5913430597134</v>
      </c>
      <c r="I6536" s="5" t="n">
        <v>107.086458740527</v>
      </c>
    </row>
    <row r="6537" customFormat="false" ht="14.25" hidden="false" customHeight="false" outlineLevel="0" collapsed="false">
      <c r="A6537" s="0" t="s">
        <v>117</v>
      </c>
      <c r="B6537" s="0" t="s">
        <v>118</v>
      </c>
      <c r="C6537" s="0" t="s">
        <v>75</v>
      </c>
      <c r="D6537" s="0" t="s">
        <v>210</v>
      </c>
      <c r="E6537" s="0" t="n">
        <v>2035</v>
      </c>
      <c r="F6537" s="5" t="n">
        <v>164.873396347797</v>
      </c>
      <c r="G6537" s="11" t="n">
        <v>0.283380341335115</v>
      </c>
      <c r="H6537" s="5" t="n">
        <v>46.7218793341185</v>
      </c>
      <c r="I6537" s="5" t="n">
        <v>118.151517013679</v>
      </c>
    </row>
    <row r="6538" customFormat="false" ht="14.25" hidden="false" customHeight="false" outlineLevel="0" collapsed="false">
      <c r="A6538" s="0" t="s">
        <v>117</v>
      </c>
      <c r="B6538" s="0" t="s">
        <v>118</v>
      </c>
      <c r="C6538" s="0" t="s">
        <v>75</v>
      </c>
      <c r="D6538" s="0" t="s">
        <v>210</v>
      </c>
      <c r="E6538" s="0" t="n">
        <v>2036</v>
      </c>
      <c r="F6538" s="5" t="n">
        <v>179.087838447211</v>
      </c>
      <c r="G6538" s="11" t="n">
        <v>0.283380341335115</v>
      </c>
      <c r="H6538" s="5" t="n">
        <v>50.7499727881386</v>
      </c>
      <c r="I6538" s="5" t="n">
        <v>128.337865659072</v>
      </c>
    </row>
    <row r="6539" customFormat="false" ht="14.25" hidden="false" customHeight="false" outlineLevel="0" collapsed="false">
      <c r="A6539" s="0" t="s">
        <v>117</v>
      </c>
      <c r="B6539" s="0" t="s">
        <v>118</v>
      </c>
      <c r="C6539" s="0" t="s">
        <v>75</v>
      </c>
      <c r="D6539" s="0" t="s">
        <v>210</v>
      </c>
      <c r="E6539" s="0" t="n">
        <v>2037</v>
      </c>
      <c r="F6539" s="5" t="n">
        <v>192.391506446147</v>
      </c>
      <c r="G6539" s="11" t="n">
        <v>0.283380341335115</v>
      </c>
      <c r="H6539" s="5" t="n">
        <v>54.519970766686</v>
      </c>
      <c r="I6539" s="5" t="n">
        <v>137.871535679461</v>
      </c>
    </row>
    <row r="6540" customFormat="false" ht="14.25" hidden="false" customHeight="false" outlineLevel="0" collapsed="false">
      <c r="A6540" s="0" t="s">
        <v>117</v>
      </c>
      <c r="B6540" s="0" t="s">
        <v>118</v>
      </c>
      <c r="C6540" s="0" t="s">
        <v>75</v>
      </c>
      <c r="D6540" s="0" t="s">
        <v>210</v>
      </c>
      <c r="E6540" s="0" t="n">
        <v>2038</v>
      </c>
      <c r="F6540" s="5" t="n">
        <v>204.38849109811</v>
      </c>
      <c r="G6540" s="11" t="n">
        <v>0.283380341335115</v>
      </c>
      <c r="H6540" s="5" t="n">
        <v>57.9196803723515</v>
      </c>
      <c r="I6540" s="5" t="n">
        <v>146.468810725758</v>
      </c>
    </row>
    <row r="6541" customFormat="false" ht="14.25" hidden="false" customHeight="false" outlineLevel="0" collapsed="false">
      <c r="A6541" s="0" t="s">
        <v>117</v>
      </c>
      <c r="B6541" s="0" t="s">
        <v>118</v>
      </c>
      <c r="C6541" s="0" t="s">
        <v>75</v>
      </c>
      <c r="D6541" s="0" t="s">
        <v>210</v>
      </c>
      <c r="E6541" s="0" t="n">
        <v>2039</v>
      </c>
      <c r="F6541" s="5" t="n">
        <v>214.695510720629</v>
      </c>
      <c r="G6541" s="11" t="n">
        <v>0.283380341335115</v>
      </c>
      <c r="H6541" s="5" t="n">
        <v>60.8404871111286</v>
      </c>
      <c r="I6541" s="5" t="n">
        <v>153.8550236095</v>
      </c>
    </row>
    <row r="6542" customFormat="false" ht="14.25" hidden="false" customHeight="false" outlineLevel="0" collapsed="false">
      <c r="A6542" s="0" t="s">
        <v>117</v>
      </c>
      <c r="B6542" s="0" t="s">
        <v>118</v>
      </c>
      <c r="C6542" s="0" t="s">
        <v>75</v>
      </c>
      <c r="D6542" s="0" t="s">
        <v>210</v>
      </c>
      <c r="E6542" s="0" t="n">
        <v>2040</v>
      </c>
      <c r="F6542" s="5" t="n">
        <v>222.961287883373</v>
      </c>
      <c r="G6542" s="11" t="n">
        <v>0.283380341335115</v>
      </c>
      <c r="H6542" s="5" t="n">
        <v>63.1828458649071</v>
      </c>
      <c r="I6542" s="5" t="n">
        <v>159.778442018466</v>
      </c>
    </row>
    <row r="6543" customFormat="false" ht="14.25" hidden="false" customHeight="false" outlineLevel="0" collapsed="false">
      <c r="A6543" s="0" t="s">
        <v>117</v>
      </c>
      <c r="B6543" s="0" t="s">
        <v>118</v>
      </c>
      <c r="C6543" s="0" t="s">
        <v>76</v>
      </c>
      <c r="D6543" s="0" t="s">
        <v>210</v>
      </c>
      <c r="E6543" s="0" t="n">
        <v>2024</v>
      </c>
      <c r="F6543" s="5" t="n">
        <v>0.33171684</v>
      </c>
      <c r="G6543" s="11" t="n">
        <v>1</v>
      </c>
      <c r="H6543" s="5" t="n">
        <v>0.33171684</v>
      </c>
      <c r="I6543" s="5" t="n">
        <v>0</v>
      </c>
    </row>
    <row r="6544" customFormat="false" ht="14.25" hidden="false" customHeight="false" outlineLevel="0" collapsed="false">
      <c r="A6544" s="0" t="s">
        <v>117</v>
      </c>
      <c r="B6544" s="0" t="s">
        <v>118</v>
      </c>
      <c r="C6544" s="0" t="s">
        <v>76</v>
      </c>
      <c r="D6544" s="0" t="s">
        <v>210</v>
      </c>
      <c r="E6544" s="0" t="n">
        <v>2024</v>
      </c>
      <c r="F6544" s="5" t="n">
        <v>0</v>
      </c>
      <c r="G6544" s="11" t="n">
        <v>1</v>
      </c>
      <c r="H6544" s="5" t="n">
        <v>0</v>
      </c>
      <c r="I6544" s="5" t="n">
        <v>0</v>
      </c>
    </row>
    <row r="6545" customFormat="false" ht="14.25" hidden="false" customHeight="false" outlineLevel="0" collapsed="false">
      <c r="A6545" s="0" t="s">
        <v>117</v>
      </c>
      <c r="B6545" s="0" t="s">
        <v>118</v>
      </c>
      <c r="C6545" s="0" t="s">
        <v>76</v>
      </c>
      <c r="D6545" s="0" t="s">
        <v>210</v>
      </c>
      <c r="E6545" s="0" t="n">
        <v>2025</v>
      </c>
      <c r="F6545" s="5" t="n">
        <v>0.345933276</v>
      </c>
      <c r="G6545" s="11" t="n">
        <v>1</v>
      </c>
      <c r="H6545" s="5" t="n">
        <v>0.345933276</v>
      </c>
      <c r="I6545" s="5" t="n">
        <v>0</v>
      </c>
    </row>
    <row r="6546" customFormat="false" ht="14.25" hidden="false" customHeight="false" outlineLevel="0" collapsed="false">
      <c r="A6546" s="0" t="s">
        <v>117</v>
      </c>
      <c r="B6546" s="0" t="s">
        <v>118</v>
      </c>
      <c r="C6546" s="0" t="s">
        <v>76</v>
      </c>
      <c r="D6546" s="0" t="s">
        <v>210</v>
      </c>
      <c r="E6546" s="0" t="n">
        <v>2025</v>
      </c>
      <c r="F6546" s="5" t="n">
        <v>0</v>
      </c>
      <c r="G6546" s="11" t="n">
        <v>1</v>
      </c>
      <c r="H6546" s="5" t="n">
        <v>0</v>
      </c>
      <c r="I6546" s="5" t="n">
        <v>0</v>
      </c>
    </row>
    <row r="6547" customFormat="false" ht="14.25" hidden="false" customHeight="false" outlineLevel="0" collapsed="false">
      <c r="A6547" s="0" t="s">
        <v>117</v>
      </c>
      <c r="B6547" s="0" t="s">
        <v>118</v>
      </c>
      <c r="C6547" s="0" t="s">
        <v>76</v>
      </c>
      <c r="D6547" s="0" t="s">
        <v>210</v>
      </c>
      <c r="E6547" s="0" t="n">
        <v>2026</v>
      </c>
      <c r="F6547" s="5" t="n">
        <v>0.8411452152</v>
      </c>
      <c r="G6547" s="11" t="n">
        <v>1</v>
      </c>
      <c r="H6547" s="5" t="n">
        <v>0.8411452152</v>
      </c>
      <c r="I6547" s="5" t="n">
        <v>0</v>
      </c>
    </row>
    <row r="6548" customFormat="false" ht="14.25" hidden="false" customHeight="false" outlineLevel="0" collapsed="false">
      <c r="A6548" s="0" t="s">
        <v>117</v>
      </c>
      <c r="B6548" s="0" t="s">
        <v>118</v>
      </c>
      <c r="C6548" s="0" t="s">
        <v>76</v>
      </c>
      <c r="D6548" s="0" t="s">
        <v>210</v>
      </c>
      <c r="E6548" s="0" t="n">
        <v>2026</v>
      </c>
      <c r="F6548" s="5" t="n">
        <v>0</v>
      </c>
      <c r="G6548" s="11" t="n">
        <v>1</v>
      </c>
      <c r="H6548" s="5" t="n">
        <v>0</v>
      </c>
      <c r="I6548" s="5" t="n">
        <v>0</v>
      </c>
    </row>
    <row r="6549" customFormat="false" ht="14.25" hidden="false" customHeight="false" outlineLevel="0" collapsed="false">
      <c r="A6549" s="0" t="s">
        <v>117</v>
      </c>
      <c r="B6549" s="0" t="s">
        <v>118</v>
      </c>
      <c r="C6549" s="0" t="s">
        <v>76</v>
      </c>
      <c r="D6549" s="0" t="s">
        <v>210</v>
      </c>
      <c r="E6549" s="0" t="n">
        <v>2027</v>
      </c>
      <c r="F6549" s="5" t="n">
        <v>1.2695532408</v>
      </c>
      <c r="G6549" s="11" t="n">
        <v>1</v>
      </c>
      <c r="H6549" s="5" t="n">
        <v>1.2695532408</v>
      </c>
      <c r="I6549" s="5" t="n">
        <v>0</v>
      </c>
    </row>
    <row r="6550" customFormat="false" ht="14.25" hidden="false" customHeight="false" outlineLevel="0" collapsed="false">
      <c r="A6550" s="0" t="s">
        <v>117</v>
      </c>
      <c r="B6550" s="0" t="s">
        <v>118</v>
      </c>
      <c r="C6550" s="0" t="s">
        <v>76</v>
      </c>
      <c r="D6550" s="0" t="s">
        <v>210</v>
      </c>
      <c r="E6550" s="0" t="n">
        <v>2027</v>
      </c>
      <c r="F6550" s="5" t="n">
        <v>0</v>
      </c>
      <c r="G6550" s="11" t="n">
        <v>1</v>
      </c>
      <c r="H6550" s="5" t="n">
        <v>0</v>
      </c>
      <c r="I6550" s="5" t="n">
        <v>0</v>
      </c>
    </row>
    <row r="6551" customFormat="false" ht="14.25" hidden="false" customHeight="false" outlineLevel="0" collapsed="false">
      <c r="A6551" s="0" t="s">
        <v>117</v>
      </c>
      <c r="B6551" s="0" t="s">
        <v>118</v>
      </c>
      <c r="C6551" s="0" t="s">
        <v>76</v>
      </c>
      <c r="D6551" s="0" t="s">
        <v>210</v>
      </c>
      <c r="E6551" s="0" t="n">
        <v>2028</v>
      </c>
      <c r="F6551" s="5" t="n">
        <v>1.377287106</v>
      </c>
      <c r="G6551" s="11" t="n">
        <v>1</v>
      </c>
      <c r="H6551" s="5" t="n">
        <v>1.377287106</v>
      </c>
      <c r="I6551" s="5" t="n">
        <v>0</v>
      </c>
    </row>
    <row r="6552" customFormat="false" ht="14.25" hidden="false" customHeight="false" outlineLevel="0" collapsed="false">
      <c r="A6552" s="0" t="s">
        <v>117</v>
      </c>
      <c r="B6552" s="0" t="s">
        <v>118</v>
      </c>
      <c r="C6552" s="0" t="s">
        <v>76</v>
      </c>
      <c r="D6552" s="0" t="s">
        <v>210</v>
      </c>
      <c r="E6552" s="0" t="n">
        <v>2028</v>
      </c>
      <c r="F6552" s="5" t="n">
        <v>0</v>
      </c>
      <c r="G6552" s="11" t="n">
        <v>1</v>
      </c>
      <c r="H6552" s="5" t="n">
        <v>0</v>
      </c>
      <c r="I6552" s="5" t="n">
        <v>0</v>
      </c>
    </row>
    <row r="6553" customFormat="false" ht="14.25" hidden="false" customHeight="false" outlineLevel="0" collapsed="false">
      <c r="A6553" s="0" t="s">
        <v>117</v>
      </c>
      <c r="B6553" s="0" t="s">
        <v>118</v>
      </c>
      <c r="C6553" s="0" t="s">
        <v>76</v>
      </c>
      <c r="D6553" s="0" t="s">
        <v>210</v>
      </c>
      <c r="E6553" s="0" t="n">
        <v>2029</v>
      </c>
      <c r="F6553" s="5" t="n">
        <v>1.3532922</v>
      </c>
      <c r="G6553" s="11" t="n">
        <v>1</v>
      </c>
      <c r="H6553" s="5" t="n">
        <v>1.3532922</v>
      </c>
      <c r="I6553" s="5" t="n">
        <v>0</v>
      </c>
    </row>
    <row r="6554" customFormat="false" ht="14.25" hidden="false" customHeight="false" outlineLevel="0" collapsed="false">
      <c r="A6554" s="0" t="s">
        <v>117</v>
      </c>
      <c r="B6554" s="0" t="s">
        <v>118</v>
      </c>
      <c r="C6554" s="0" t="s">
        <v>76</v>
      </c>
      <c r="D6554" s="0" t="s">
        <v>210</v>
      </c>
      <c r="E6554" s="0" t="n">
        <v>2029</v>
      </c>
      <c r="F6554" s="5" t="n">
        <v>0</v>
      </c>
      <c r="G6554" s="11" t="n">
        <v>1</v>
      </c>
      <c r="H6554" s="5" t="n">
        <v>0</v>
      </c>
      <c r="I6554" s="5" t="n">
        <v>0</v>
      </c>
    </row>
    <row r="6555" customFormat="false" ht="14.25" hidden="false" customHeight="false" outlineLevel="0" collapsed="false">
      <c r="A6555" s="0" t="s">
        <v>117</v>
      </c>
      <c r="B6555" s="0" t="s">
        <v>118</v>
      </c>
      <c r="C6555" s="0" t="s">
        <v>76</v>
      </c>
      <c r="D6555" s="0" t="s">
        <v>210</v>
      </c>
      <c r="E6555" s="0" t="n">
        <v>2030</v>
      </c>
      <c r="F6555" s="5" t="n">
        <v>0.9936531</v>
      </c>
      <c r="G6555" s="11" t="n">
        <v>1</v>
      </c>
      <c r="H6555" s="5" t="n">
        <v>0.9936531</v>
      </c>
      <c r="I6555" s="5" t="n">
        <v>0</v>
      </c>
    </row>
    <row r="6556" customFormat="false" ht="14.25" hidden="false" customHeight="false" outlineLevel="0" collapsed="false">
      <c r="A6556" s="0" t="s">
        <v>117</v>
      </c>
      <c r="B6556" s="0" t="s">
        <v>118</v>
      </c>
      <c r="C6556" s="0" t="s">
        <v>76</v>
      </c>
      <c r="D6556" s="0" t="s">
        <v>210</v>
      </c>
      <c r="E6556" s="0" t="n">
        <v>2030</v>
      </c>
      <c r="F6556" s="5" t="n">
        <v>0</v>
      </c>
      <c r="G6556" s="11" t="n">
        <v>1</v>
      </c>
      <c r="H6556" s="5" t="n">
        <v>0</v>
      </c>
      <c r="I6556" s="5" t="n">
        <v>0</v>
      </c>
    </row>
    <row r="6557" customFormat="false" ht="14.25" hidden="false" customHeight="false" outlineLevel="0" collapsed="false">
      <c r="A6557" s="0" t="s">
        <v>117</v>
      </c>
      <c r="B6557" s="0" t="s">
        <v>118</v>
      </c>
      <c r="C6557" s="0" t="s">
        <v>76</v>
      </c>
      <c r="D6557" s="0" t="s">
        <v>210</v>
      </c>
      <c r="E6557" s="0" t="n">
        <v>2031</v>
      </c>
      <c r="F6557" s="5" t="n">
        <v>0.958630218</v>
      </c>
      <c r="G6557" s="11" t="n">
        <v>1</v>
      </c>
      <c r="H6557" s="5" t="n">
        <v>0.958630218</v>
      </c>
      <c r="I6557" s="5" t="n">
        <v>0</v>
      </c>
    </row>
    <row r="6558" customFormat="false" ht="14.25" hidden="false" customHeight="false" outlineLevel="0" collapsed="false">
      <c r="A6558" s="0" t="s">
        <v>117</v>
      </c>
      <c r="B6558" s="0" t="s">
        <v>118</v>
      </c>
      <c r="C6558" s="0" t="s">
        <v>76</v>
      </c>
      <c r="D6558" s="0" t="s">
        <v>210</v>
      </c>
      <c r="E6558" s="0" t="n">
        <v>2031</v>
      </c>
      <c r="F6558" s="5" t="n">
        <v>0</v>
      </c>
      <c r="G6558" s="11" t="n">
        <v>1</v>
      </c>
      <c r="H6558" s="5" t="n">
        <v>0</v>
      </c>
      <c r="I6558" s="5" t="n">
        <v>0</v>
      </c>
    </row>
    <row r="6559" customFormat="false" ht="14.25" hidden="false" customHeight="false" outlineLevel="0" collapsed="false">
      <c r="A6559" s="0" t="s">
        <v>117</v>
      </c>
      <c r="B6559" s="0" t="s">
        <v>118</v>
      </c>
      <c r="C6559" s="0" t="s">
        <v>76</v>
      </c>
      <c r="D6559" s="0" t="s">
        <v>210</v>
      </c>
      <c r="E6559" s="0" t="n">
        <v>2032</v>
      </c>
      <c r="F6559" s="5" t="n">
        <v>0.93887949</v>
      </c>
      <c r="G6559" s="11" t="n">
        <v>1</v>
      </c>
      <c r="H6559" s="5" t="n">
        <v>0.93887949</v>
      </c>
      <c r="I6559" s="5" t="n">
        <v>0</v>
      </c>
    </row>
    <row r="6560" customFormat="false" ht="14.25" hidden="false" customHeight="false" outlineLevel="0" collapsed="false">
      <c r="A6560" s="0" t="s">
        <v>117</v>
      </c>
      <c r="B6560" s="0" t="s">
        <v>118</v>
      </c>
      <c r="C6560" s="0" t="s">
        <v>76</v>
      </c>
      <c r="D6560" s="0" t="s">
        <v>210</v>
      </c>
      <c r="E6560" s="0" t="n">
        <v>2032</v>
      </c>
      <c r="F6560" s="5" t="n">
        <v>0</v>
      </c>
      <c r="G6560" s="11" t="n">
        <v>1</v>
      </c>
      <c r="H6560" s="5" t="n">
        <v>0</v>
      </c>
      <c r="I6560" s="5" t="n">
        <v>0</v>
      </c>
    </row>
    <row r="6561" customFormat="false" ht="14.25" hidden="false" customHeight="false" outlineLevel="0" collapsed="false">
      <c r="A6561" s="0" t="s">
        <v>117</v>
      </c>
      <c r="B6561" s="0" t="s">
        <v>118</v>
      </c>
      <c r="C6561" s="0" t="s">
        <v>76</v>
      </c>
      <c r="D6561" s="0" t="s">
        <v>210</v>
      </c>
      <c r="E6561" s="0" t="n">
        <v>2033</v>
      </c>
      <c r="F6561" s="5" t="n">
        <v>0.933514176</v>
      </c>
      <c r="G6561" s="11" t="n">
        <v>1</v>
      </c>
      <c r="H6561" s="5" t="n">
        <v>0.933514176</v>
      </c>
      <c r="I6561" s="5" t="n">
        <v>0</v>
      </c>
    </row>
    <row r="6562" customFormat="false" ht="14.25" hidden="false" customHeight="false" outlineLevel="0" collapsed="false">
      <c r="A6562" s="0" t="s">
        <v>117</v>
      </c>
      <c r="B6562" s="0" t="s">
        <v>118</v>
      </c>
      <c r="C6562" s="0" t="s">
        <v>76</v>
      </c>
      <c r="D6562" s="0" t="s">
        <v>210</v>
      </c>
      <c r="E6562" s="0" t="n">
        <v>2033</v>
      </c>
      <c r="F6562" s="5" t="n">
        <v>0</v>
      </c>
      <c r="G6562" s="11" t="n">
        <v>1</v>
      </c>
      <c r="H6562" s="5" t="n">
        <v>0</v>
      </c>
      <c r="I6562" s="5" t="n">
        <v>0</v>
      </c>
    </row>
    <row r="6563" customFormat="false" ht="14.25" hidden="false" customHeight="false" outlineLevel="0" collapsed="false">
      <c r="A6563" s="0" t="s">
        <v>117</v>
      </c>
      <c r="B6563" s="0" t="s">
        <v>118</v>
      </c>
      <c r="C6563" s="0" t="s">
        <v>76</v>
      </c>
      <c r="D6563" s="0" t="s">
        <v>210</v>
      </c>
      <c r="E6563" s="0" t="n">
        <v>2034</v>
      </c>
      <c r="F6563" s="5" t="n">
        <v>0.9334616088</v>
      </c>
      <c r="G6563" s="11" t="n">
        <v>1</v>
      </c>
      <c r="H6563" s="5" t="n">
        <v>0.9334616088</v>
      </c>
      <c r="I6563" s="5" t="n">
        <v>0</v>
      </c>
    </row>
    <row r="6564" customFormat="false" ht="14.25" hidden="false" customHeight="false" outlineLevel="0" collapsed="false">
      <c r="A6564" s="0" t="s">
        <v>117</v>
      </c>
      <c r="B6564" s="0" t="s">
        <v>118</v>
      </c>
      <c r="C6564" s="0" t="s">
        <v>76</v>
      </c>
      <c r="D6564" s="0" t="s">
        <v>210</v>
      </c>
      <c r="E6564" s="0" t="n">
        <v>2034</v>
      </c>
      <c r="F6564" s="5" t="n">
        <v>0</v>
      </c>
      <c r="G6564" s="11" t="n">
        <v>1</v>
      </c>
      <c r="H6564" s="5" t="n">
        <v>0</v>
      </c>
      <c r="I6564" s="5" t="n">
        <v>0</v>
      </c>
    </row>
    <row r="6565" customFormat="false" ht="14.25" hidden="false" customHeight="false" outlineLevel="0" collapsed="false">
      <c r="A6565" s="0" t="s">
        <v>117</v>
      </c>
      <c r="B6565" s="0" t="s">
        <v>118</v>
      </c>
      <c r="C6565" s="0" t="s">
        <v>76</v>
      </c>
      <c r="D6565" s="0" t="s">
        <v>210</v>
      </c>
      <c r="E6565" s="0" t="n">
        <v>2035</v>
      </c>
      <c r="F6565" s="5" t="n">
        <v>0.928776204</v>
      </c>
      <c r="G6565" s="11" t="n">
        <v>1</v>
      </c>
      <c r="H6565" s="5" t="n">
        <v>0.928776204</v>
      </c>
      <c r="I6565" s="5" t="n">
        <v>0</v>
      </c>
    </row>
    <row r="6566" customFormat="false" ht="14.25" hidden="false" customHeight="false" outlineLevel="0" collapsed="false">
      <c r="A6566" s="0" t="s">
        <v>117</v>
      </c>
      <c r="B6566" s="0" t="s">
        <v>118</v>
      </c>
      <c r="C6566" s="0" t="s">
        <v>76</v>
      </c>
      <c r="D6566" s="0" t="s">
        <v>210</v>
      </c>
      <c r="E6566" s="0" t="n">
        <v>2035</v>
      </c>
      <c r="F6566" s="5" t="n">
        <v>0</v>
      </c>
      <c r="G6566" s="11" t="n">
        <v>1</v>
      </c>
      <c r="H6566" s="5" t="n">
        <v>0</v>
      </c>
      <c r="I6566" s="5" t="n">
        <v>0</v>
      </c>
    </row>
    <row r="6567" customFormat="false" ht="14.25" hidden="false" customHeight="false" outlineLevel="0" collapsed="false">
      <c r="A6567" s="0" t="s">
        <v>117</v>
      </c>
      <c r="B6567" s="0" t="s">
        <v>118</v>
      </c>
      <c r="C6567" s="0" t="s">
        <v>76</v>
      </c>
      <c r="D6567" s="0" t="s">
        <v>210</v>
      </c>
      <c r="E6567" s="0" t="n">
        <v>2036</v>
      </c>
      <c r="F6567" s="5" t="n">
        <v>0.9342318604</v>
      </c>
      <c r="G6567" s="11" t="n">
        <v>1</v>
      </c>
      <c r="H6567" s="5" t="n">
        <v>0.9342318604</v>
      </c>
      <c r="I6567" s="5" t="n">
        <v>0</v>
      </c>
    </row>
    <row r="6568" customFormat="false" ht="14.25" hidden="false" customHeight="false" outlineLevel="0" collapsed="false">
      <c r="A6568" s="0" t="s">
        <v>117</v>
      </c>
      <c r="B6568" s="0" t="s">
        <v>118</v>
      </c>
      <c r="C6568" s="0" t="s">
        <v>76</v>
      </c>
      <c r="D6568" s="0" t="s">
        <v>210</v>
      </c>
      <c r="E6568" s="0" t="n">
        <v>2036</v>
      </c>
      <c r="F6568" s="5" t="n">
        <v>0</v>
      </c>
      <c r="G6568" s="11" t="n">
        <v>1</v>
      </c>
      <c r="H6568" s="5" t="n">
        <v>0</v>
      </c>
      <c r="I6568" s="5" t="n">
        <v>0</v>
      </c>
    </row>
    <row r="6569" customFormat="false" ht="14.25" hidden="false" customHeight="false" outlineLevel="0" collapsed="false">
      <c r="A6569" s="0" t="s">
        <v>117</v>
      </c>
      <c r="B6569" s="0" t="s">
        <v>118</v>
      </c>
      <c r="C6569" s="0" t="s">
        <v>76</v>
      </c>
      <c r="D6569" s="0" t="s">
        <v>210</v>
      </c>
      <c r="E6569" s="0" t="n">
        <v>2037</v>
      </c>
      <c r="F6569" s="5" t="n">
        <v>0.9413965176</v>
      </c>
      <c r="G6569" s="11" t="n">
        <v>1</v>
      </c>
      <c r="H6569" s="5" t="n">
        <v>0.9413965176</v>
      </c>
      <c r="I6569" s="5" t="n">
        <v>0</v>
      </c>
    </row>
    <row r="6570" customFormat="false" ht="14.25" hidden="false" customHeight="false" outlineLevel="0" collapsed="false">
      <c r="A6570" s="0" t="s">
        <v>117</v>
      </c>
      <c r="B6570" s="0" t="s">
        <v>118</v>
      </c>
      <c r="C6570" s="0" t="s">
        <v>76</v>
      </c>
      <c r="D6570" s="0" t="s">
        <v>210</v>
      </c>
      <c r="E6570" s="0" t="n">
        <v>2037</v>
      </c>
      <c r="F6570" s="5" t="n">
        <v>0</v>
      </c>
      <c r="G6570" s="11" t="n">
        <v>1</v>
      </c>
      <c r="H6570" s="5" t="n">
        <v>0</v>
      </c>
      <c r="I6570" s="5" t="n">
        <v>0</v>
      </c>
    </row>
    <row r="6571" customFormat="false" ht="14.25" hidden="false" customHeight="false" outlineLevel="0" collapsed="false">
      <c r="A6571" s="0" t="s">
        <v>117</v>
      </c>
      <c r="B6571" s="0" t="s">
        <v>118</v>
      </c>
      <c r="C6571" s="0" t="s">
        <v>76</v>
      </c>
      <c r="D6571" s="0" t="s">
        <v>210</v>
      </c>
      <c r="E6571" s="0" t="n">
        <v>2038</v>
      </c>
      <c r="F6571" s="5" t="n">
        <v>0.9462277314</v>
      </c>
      <c r="G6571" s="11" t="n">
        <v>1</v>
      </c>
      <c r="H6571" s="5" t="n">
        <v>0.9462277314</v>
      </c>
      <c r="I6571" s="5" t="n">
        <v>0</v>
      </c>
    </row>
    <row r="6572" customFormat="false" ht="14.25" hidden="false" customHeight="false" outlineLevel="0" collapsed="false">
      <c r="A6572" s="0" t="s">
        <v>117</v>
      </c>
      <c r="B6572" s="0" t="s">
        <v>118</v>
      </c>
      <c r="C6572" s="0" t="s">
        <v>76</v>
      </c>
      <c r="D6572" s="0" t="s">
        <v>210</v>
      </c>
      <c r="E6572" s="0" t="n">
        <v>2038</v>
      </c>
      <c r="F6572" s="5" t="n">
        <v>0</v>
      </c>
      <c r="G6572" s="11" t="n">
        <v>1</v>
      </c>
      <c r="H6572" s="5" t="n">
        <v>0</v>
      </c>
      <c r="I6572" s="5" t="n">
        <v>0</v>
      </c>
    </row>
    <row r="6573" customFormat="false" ht="14.25" hidden="false" customHeight="false" outlineLevel="0" collapsed="false">
      <c r="A6573" s="0" t="s">
        <v>117</v>
      </c>
      <c r="B6573" s="0" t="s">
        <v>118</v>
      </c>
      <c r="C6573" s="0" t="s">
        <v>76</v>
      </c>
      <c r="D6573" s="0" t="s">
        <v>210</v>
      </c>
      <c r="E6573" s="0" t="n">
        <v>2039</v>
      </c>
      <c r="F6573" s="5" t="n">
        <v>0.9528336768</v>
      </c>
      <c r="G6573" s="11" t="n">
        <v>1</v>
      </c>
      <c r="H6573" s="5" t="n">
        <v>0.9528336768</v>
      </c>
      <c r="I6573" s="5" t="n">
        <v>0</v>
      </c>
    </row>
    <row r="6574" customFormat="false" ht="14.25" hidden="false" customHeight="false" outlineLevel="0" collapsed="false">
      <c r="A6574" s="0" t="s">
        <v>117</v>
      </c>
      <c r="B6574" s="0" t="s">
        <v>118</v>
      </c>
      <c r="C6574" s="0" t="s">
        <v>76</v>
      </c>
      <c r="D6574" s="0" t="s">
        <v>210</v>
      </c>
      <c r="E6574" s="0" t="n">
        <v>2039</v>
      </c>
      <c r="F6574" s="5" t="n">
        <v>0</v>
      </c>
      <c r="G6574" s="11" t="n">
        <v>1</v>
      </c>
      <c r="H6574" s="5" t="n">
        <v>0</v>
      </c>
      <c r="I6574" s="5" t="n">
        <v>0</v>
      </c>
    </row>
    <row r="6575" customFormat="false" ht="14.25" hidden="false" customHeight="false" outlineLevel="0" collapsed="false">
      <c r="A6575" s="0" t="s">
        <v>117</v>
      </c>
      <c r="B6575" s="0" t="s">
        <v>118</v>
      </c>
      <c r="C6575" s="0" t="s">
        <v>76</v>
      </c>
      <c r="D6575" s="0" t="s">
        <v>210</v>
      </c>
      <c r="E6575" s="0" t="n">
        <v>2040</v>
      </c>
      <c r="F6575" s="5" t="n">
        <v>0.957040448</v>
      </c>
      <c r="G6575" s="11" t="n">
        <v>1</v>
      </c>
      <c r="H6575" s="5" t="n">
        <v>0.957040448</v>
      </c>
      <c r="I6575" s="5" t="n">
        <v>0</v>
      </c>
    </row>
    <row r="6576" customFormat="false" ht="14.25" hidden="false" customHeight="false" outlineLevel="0" collapsed="false">
      <c r="A6576" s="0" t="s">
        <v>117</v>
      </c>
      <c r="B6576" s="0" t="s">
        <v>118</v>
      </c>
      <c r="C6576" s="0" t="s">
        <v>76</v>
      </c>
      <c r="D6576" s="0" t="s">
        <v>210</v>
      </c>
      <c r="E6576" s="0" t="n">
        <v>2040</v>
      </c>
      <c r="F6576" s="5" t="n">
        <v>0</v>
      </c>
      <c r="G6576" s="11" t="n">
        <v>1</v>
      </c>
      <c r="H6576" s="5" t="n">
        <v>0</v>
      </c>
      <c r="I6576" s="5" t="n">
        <v>0</v>
      </c>
    </row>
    <row r="6577" customFormat="false" ht="14.25" hidden="false" customHeight="false" outlineLevel="0" collapsed="false">
      <c r="A6577" s="0" t="s">
        <v>117</v>
      </c>
      <c r="B6577" s="0" t="s">
        <v>118</v>
      </c>
      <c r="C6577" s="0" t="s">
        <v>79</v>
      </c>
      <c r="D6577" s="0" t="s">
        <v>211</v>
      </c>
      <c r="E6577" s="0" t="n">
        <v>2024</v>
      </c>
      <c r="F6577" s="5" t="n">
        <v>0</v>
      </c>
      <c r="G6577" s="11" t="n">
        <v>0.05</v>
      </c>
      <c r="H6577" s="5" t="n">
        <v>0</v>
      </c>
      <c r="I6577" s="5" t="n">
        <v>0</v>
      </c>
    </row>
    <row r="6578" customFormat="false" ht="14.25" hidden="false" customHeight="false" outlineLevel="0" collapsed="false">
      <c r="A6578" s="0" t="s">
        <v>117</v>
      </c>
      <c r="B6578" s="0" t="s">
        <v>118</v>
      </c>
      <c r="C6578" s="0" t="s">
        <v>79</v>
      </c>
      <c r="D6578" s="0" t="s">
        <v>211</v>
      </c>
      <c r="E6578" s="0" t="n">
        <v>2025</v>
      </c>
      <c r="F6578" s="5" t="n">
        <v>58.03280673069</v>
      </c>
      <c r="G6578" s="11" t="n">
        <v>0.05</v>
      </c>
      <c r="H6578" s="5" t="n">
        <v>2.9016403365345</v>
      </c>
      <c r="I6578" s="5" t="n">
        <v>55.1311663941555</v>
      </c>
    </row>
    <row r="6579" customFormat="false" ht="14.25" hidden="false" customHeight="false" outlineLevel="0" collapsed="false">
      <c r="A6579" s="0" t="s">
        <v>117</v>
      </c>
      <c r="B6579" s="0" t="s">
        <v>118</v>
      </c>
      <c r="C6579" s="0" t="s">
        <v>79</v>
      </c>
      <c r="D6579" s="0" t="s">
        <v>211</v>
      </c>
      <c r="E6579" s="0" t="n">
        <v>2026</v>
      </c>
      <c r="F6579" s="5" t="n">
        <v>57.9352185331204</v>
      </c>
      <c r="G6579" s="11" t="n">
        <v>0.05</v>
      </c>
      <c r="H6579" s="5" t="n">
        <v>2.89676092665602</v>
      </c>
      <c r="I6579" s="5" t="n">
        <v>55.0384576064644</v>
      </c>
    </row>
    <row r="6580" customFormat="false" ht="14.25" hidden="false" customHeight="false" outlineLevel="0" collapsed="false">
      <c r="A6580" s="0" t="s">
        <v>117</v>
      </c>
      <c r="B6580" s="0" t="s">
        <v>118</v>
      </c>
      <c r="C6580" s="0" t="s">
        <v>79</v>
      </c>
      <c r="D6580" s="0" t="s">
        <v>211</v>
      </c>
      <c r="E6580" s="0" t="n">
        <v>2027</v>
      </c>
      <c r="F6580" s="5" t="n">
        <v>58.1501873080824</v>
      </c>
      <c r="G6580" s="11" t="n">
        <v>0.05</v>
      </c>
      <c r="H6580" s="5" t="n">
        <v>2.90750936540412</v>
      </c>
      <c r="I6580" s="5" t="n">
        <v>55.2426779426783</v>
      </c>
    </row>
    <row r="6581" customFormat="false" ht="14.25" hidden="false" customHeight="false" outlineLevel="0" collapsed="false">
      <c r="A6581" s="0" t="s">
        <v>117</v>
      </c>
      <c r="B6581" s="0" t="s">
        <v>118</v>
      </c>
      <c r="C6581" s="0" t="s">
        <v>79</v>
      </c>
      <c r="D6581" s="0" t="s">
        <v>211</v>
      </c>
      <c r="E6581" s="0" t="n">
        <v>2028</v>
      </c>
      <c r="F6581" s="5" t="n">
        <v>58.1759362582262</v>
      </c>
      <c r="G6581" s="11" t="n">
        <v>0.05</v>
      </c>
      <c r="H6581" s="5" t="n">
        <v>2.90879681291131</v>
      </c>
      <c r="I6581" s="5" t="n">
        <v>55.2671394453149</v>
      </c>
    </row>
    <row r="6582" customFormat="false" ht="14.25" hidden="false" customHeight="false" outlineLevel="0" collapsed="false">
      <c r="A6582" s="0" t="s">
        <v>117</v>
      </c>
      <c r="B6582" s="0" t="s">
        <v>118</v>
      </c>
      <c r="C6582" s="0" t="s">
        <v>79</v>
      </c>
      <c r="D6582" s="0" t="s">
        <v>211</v>
      </c>
      <c r="E6582" s="0" t="n">
        <v>2029</v>
      </c>
      <c r="F6582" s="5" t="n">
        <v>58.5190929639277</v>
      </c>
      <c r="G6582" s="11" t="n">
        <v>0.05</v>
      </c>
      <c r="H6582" s="5" t="n">
        <v>2.92595464819639</v>
      </c>
      <c r="I6582" s="5" t="n">
        <v>55.5931383157313</v>
      </c>
    </row>
    <row r="6583" customFormat="false" ht="14.25" hidden="false" customHeight="false" outlineLevel="0" collapsed="false">
      <c r="A6583" s="0" t="s">
        <v>117</v>
      </c>
      <c r="B6583" s="0" t="s">
        <v>118</v>
      </c>
      <c r="C6583" s="0" t="s">
        <v>79</v>
      </c>
      <c r="D6583" s="0" t="s">
        <v>211</v>
      </c>
      <c r="E6583" s="0" t="n">
        <v>2030</v>
      </c>
      <c r="F6583" s="5" t="n">
        <v>59.1021360196132</v>
      </c>
      <c r="G6583" s="11" t="n">
        <v>0.05</v>
      </c>
      <c r="H6583" s="5" t="n">
        <v>2.95510680098066</v>
      </c>
      <c r="I6583" s="5" t="n">
        <v>56.1470292186325</v>
      </c>
    </row>
    <row r="6584" customFormat="false" ht="14.25" hidden="false" customHeight="false" outlineLevel="0" collapsed="false">
      <c r="A6584" s="0" t="s">
        <v>117</v>
      </c>
      <c r="B6584" s="0" t="s">
        <v>118</v>
      </c>
      <c r="C6584" s="0" t="s">
        <v>79</v>
      </c>
      <c r="D6584" s="0" t="s">
        <v>211</v>
      </c>
      <c r="E6584" s="0" t="n">
        <v>2031</v>
      </c>
      <c r="F6584" s="5" t="n">
        <v>59.3647332278764</v>
      </c>
      <c r="G6584" s="11" t="n">
        <v>0.05</v>
      </c>
      <c r="H6584" s="5" t="n">
        <v>2.96823666139382</v>
      </c>
      <c r="I6584" s="5" t="n">
        <v>56.3964965664826</v>
      </c>
    </row>
    <row r="6585" customFormat="false" ht="14.25" hidden="false" customHeight="false" outlineLevel="0" collapsed="false">
      <c r="A6585" s="0" t="s">
        <v>117</v>
      </c>
      <c r="B6585" s="0" t="s">
        <v>118</v>
      </c>
      <c r="C6585" s="0" t="s">
        <v>79</v>
      </c>
      <c r="D6585" s="0" t="s">
        <v>211</v>
      </c>
      <c r="E6585" s="0" t="n">
        <v>2032</v>
      </c>
      <c r="F6585" s="5" t="n">
        <v>59.5027002274487</v>
      </c>
      <c r="G6585" s="11" t="n">
        <v>0.05</v>
      </c>
      <c r="H6585" s="5" t="n">
        <v>2.97513501137243</v>
      </c>
      <c r="I6585" s="5" t="n">
        <v>56.5275652160763</v>
      </c>
    </row>
    <row r="6586" customFormat="false" ht="14.25" hidden="false" customHeight="false" outlineLevel="0" collapsed="false">
      <c r="A6586" s="0" t="s">
        <v>117</v>
      </c>
      <c r="B6586" s="0" t="s">
        <v>118</v>
      </c>
      <c r="C6586" s="0" t="s">
        <v>79</v>
      </c>
      <c r="D6586" s="0" t="s">
        <v>211</v>
      </c>
      <c r="E6586" s="0" t="n">
        <v>2033</v>
      </c>
      <c r="F6586" s="5" t="n">
        <v>59.5146920860378</v>
      </c>
      <c r="G6586" s="11" t="n">
        <v>0.05</v>
      </c>
      <c r="H6586" s="5" t="n">
        <v>2.97573460430189</v>
      </c>
      <c r="I6586" s="5" t="n">
        <v>56.5389574817359</v>
      </c>
    </row>
    <row r="6587" customFormat="false" ht="14.25" hidden="false" customHeight="false" outlineLevel="0" collapsed="false">
      <c r="A6587" s="0" t="s">
        <v>117</v>
      </c>
      <c r="B6587" s="0" t="s">
        <v>118</v>
      </c>
      <c r="C6587" s="0" t="s">
        <v>79</v>
      </c>
      <c r="D6587" s="0" t="s">
        <v>211</v>
      </c>
      <c r="E6587" s="0" t="n">
        <v>2034</v>
      </c>
      <c r="F6587" s="5" t="n">
        <v>59.7529439378481</v>
      </c>
      <c r="G6587" s="11" t="n">
        <v>0.05</v>
      </c>
      <c r="H6587" s="5" t="n">
        <v>2.98764719689241</v>
      </c>
      <c r="I6587" s="5" t="n">
        <v>56.7652967409557</v>
      </c>
    </row>
    <row r="6588" customFormat="false" ht="14.25" hidden="false" customHeight="false" outlineLevel="0" collapsed="false">
      <c r="A6588" s="0" t="s">
        <v>117</v>
      </c>
      <c r="B6588" s="0" t="s">
        <v>118</v>
      </c>
      <c r="C6588" s="0" t="s">
        <v>79</v>
      </c>
      <c r="D6588" s="0" t="s">
        <v>211</v>
      </c>
      <c r="E6588" s="0" t="n">
        <v>2035</v>
      </c>
      <c r="F6588" s="5" t="n">
        <v>59.8493819182435</v>
      </c>
      <c r="G6588" s="11" t="n">
        <v>0.05</v>
      </c>
      <c r="H6588" s="5" t="n">
        <v>2.99246909591218</v>
      </c>
      <c r="I6588" s="5" t="n">
        <v>56.8569128223314</v>
      </c>
    </row>
    <row r="6589" customFormat="false" ht="14.25" hidden="false" customHeight="false" outlineLevel="0" collapsed="false">
      <c r="A6589" s="0" t="s">
        <v>117</v>
      </c>
      <c r="B6589" s="0" t="s">
        <v>118</v>
      </c>
      <c r="C6589" s="0" t="s">
        <v>79</v>
      </c>
      <c r="D6589" s="0" t="s">
        <v>211</v>
      </c>
      <c r="E6589" s="0" t="n">
        <v>2036</v>
      </c>
      <c r="F6589" s="5" t="n">
        <v>60.5978807327672</v>
      </c>
      <c r="G6589" s="11" t="n">
        <v>0.05</v>
      </c>
      <c r="H6589" s="5" t="n">
        <v>3.02989403663836</v>
      </c>
      <c r="I6589" s="5" t="n">
        <v>57.5679866961289</v>
      </c>
    </row>
    <row r="6590" customFormat="false" ht="14.25" hidden="false" customHeight="false" outlineLevel="0" collapsed="false">
      <c r="A6590" s="0" t="s">
        <v>117</v>
      </c>
      <c r="B6590" s="0" t="s">
        <v>118</v>
      </c>
      <c r="C6590" s="0" t="s">
        <v>79</v>
      </c>
      <c r="D6590" s="0" t="s">
        <v>211</v>
      </c>
      <c r="E6590" s="0" t="n">
        <v>2037</v>
      </c>
      <c r="F6590" s="5" t="n">
        <v>61.3563599358349</v>
      </c>
      <c r="G6590" s="11" t="n">
        <v>0.05</v>
      </c>
      <c r="H6590" s="5" t="n">
        <v>3.06781799679175</v>
      </c>
      <c r="I6590" s="5" t="n">
        <v>58.2885419390432</v>
      </c>
    </row>
    <row r="6591" customFormat="false" ht="14.25" hidden="false" customHeight="false" outlineLevel="0" collapsed="false">
      <c r="A6591" s="0" t="s">
        <v>117</v>
      </c>
      <c r="B6591" s="0" t="s">
        <v>118</v>
      </c>
      <c r="C6591" s="0" t="s">
        <v>79</v>
      </c>
      <c r="D6591" s="0" t="s">
        <v>211</v>
      </c>
      <c r="E6591" s="0" t="n">
        <v>2038</v>
      </c>
      <c r="F6591" s="5" t="n">
        <v>62.1247907404062</v>
      </c>
      <c r="G6591" s="11" t="n">
        <v>0.05</v>
      </c>
      <c r="H6591" s="5" t="n">
        <v>3.10623953702031</v>
      </c>
      <c r="I6591" s="5" t="n">
        <v>59.0185512033858</v>
      </c>
    </row>
    <row r="6592" customFormat="false" ht="14.25" hidden="false" customHeight="false" outlineLevel="0" collapsed="false">
      <c r="A6592" s="0" t="s">
        <v>117</v>
      </c>
      <c r="B6592" s="0" t="s">
        <v>118</v>
      </c>
      <c r="C6592" s="0" t="s">
        <v>79</v>
      </c>
      <c r="D6592" s="0" t="s">
        <v>211</v>
      </c>
      <c r="E6592" s="0" t="n">
        <v>2039</v>
      </c>
      <c r="F6592" s="5" t="n">
        <v>62.9031444454523</v>
      </c>
      <c r="G6592" s="11" t="n">
        <v>0.05</v>
      </c>
      <c r="H6592" s="5" t="n">
        <v>3.14515722227261</v>
      </c>
      <c r="I6592" s="5" t="n">
        <v>59.7579872231797</v>
      </c>
    </row>
    <row r="6593" customFormat="false" ht="14.25" hidden="false" customHeight="false" outlineLevel="0" collapsed="false">
      <c r="A6593" s="0" t="s">
        <v>117</v>
      </c>
      <c r="B6593" s="0" t="s">
        <v>118</v>
      </c>
      <c r="C6593" s="0" t="s">
        <v>79</v>
      </c>
      <c r="D6593" s="0" t="s">
        <v>211</v>
      </c>
      <c r="E6593" s="0" t="n">
        <v>2040</v>
      </c>
      <c r="F6593" s="5" t="n">
        <v>63.691392435746</v>
      </c>
      <c r="G6593" s="11" t="n">
        <v>0.05</v>
      </c>
      <c r="H6593" s="5" t="n">
        <v>3.1845696217873</v>
      </c>
      <c r="I6593" s="5" t="n">
        <v>60.5068228139587</v>
      </c>
    </row>
    <row r="6594" customFormat="false" ht="14.25" hidden="false" customHeight="false" outlineLevel="0" collapsed="false">
      <c r="A6594" s="0" t="s">
        <v>117</v>
      </c>
      <c r="B6594" s="0" t="s">
        <v>118</v>
      </c>
      <c r="C6594" s="0" t="s">
        <v>79</v>
      </c>
      <c r="D6594" s="0" t="s">
        <v>210</v>
      </c>
      <c r="E6594" s="0" t="n">
        <v>2024</v>
      </c>
      <c r="F6594" s="5" t="n">
        <v>0</v>
      </c>
      <c r="G6594" s="11" t="n">
        <v>0.1665</v>
      </c>
      <c r="H6594" s="5" t="n">
        <v>0</v>
      </c>
      <c r="I6594" s="5" t="n">
        <v>0</v>
      </c>
    </row>
    <row r="6595" customFormat="false" ht="14.25" hidden="false" customHeight="false" outlineLevel="0" collapsed="false">
      <c r="A6595" s="0" t="s">
        <v>117</v>
      </c>
      <c r="B6595" s="0" t="s">
        <v>118</v>
      </c>
      <c r="C6595" s="0" t="s">
        <v>79</v>
      </c>
      <c r="D6595" s="0" t="s">
        <v>210</v>
      </c>
      <c r="E6595" s="0" t="n">
        <v>2024</v>
      </c>
      <c r="F6595" s="5" t="n">
        <v>0</v>
      </c>
      <c r="G6595" s="11" t="n">
        <v>0.1665</v>
      </c>
      <c r="H6595" s="5" t="n">
        <v>0</v>
      </c>
      <c r="I6595" s="5" t="n">
        <v>0</v>
      </c>
    </row>
    <row r="6596" customFormat="false" ht="14.25" hidden="false" customHeight="false" outlineLevel="0" collapsed="false">
      <c r="A6596" s="0" t="s">
        <v>117</v>
      </c>
      <c r="B6596" s="0" t="s">
        <v>118</v>
      </c>
      <c r="C6596" s="0" t="s">
        <v>79</v>
      </c>
      <c r="D6596" s="0" t="s">
        <v>210</v>
      </c>
      <c r="E6596" s="0" t="n">
        <v>2024</v>
      </c>
      <c r="F6596" s="5" t="n">
        <v>0</v>
      </c>
      <c r="G6596" s="11" t="n">
        <v>0.1665</v>
      </c>
      <c r="H6596" s="5" t="n">
        <v>0</v>
      </c>
      <c r="I6596" s="5" t="n">
        <v>0</v>
      </c>
    </row>
    <row r="6597" customFormat="false" ht="14.25" hidden="false" customHeight="false" outlineLevel="0" collapsed="false">
      <c r="A6597" s="0" t="s">
        <v>117</v>
      </c>
      <c r="B6597" s="0" t="s">
        <v>118</v>
      </c>
      <c r="C6597" s="0" t="s">
        <v>79</v>
      </c>
      <c r="D6597" s="0" t="s">
        <v>210</v>
      </c>
      <c r="E6597" s="0" t="n">
        <v>2025</v>
      </c>
      <c r="F6597" s="5" t="n">
        <v>11.1206203774369</v>
      </c>
      <c r="G6597" s="11" t="n">
        <v>0.1658</v>
      </c>
      <c r="H6597" s="5" t="n">
        <v>1.84379885857903</v>
      </c>
      <c r="I6597" s="5" t="n">
        <v>9.27682151885784</v>
      </c>
    </row>
    <row r="6598" customFormat="false" ht="14.25" hidden="false" customHeight="false" outlineLevel="0" collapsed="false">
      <c r="A6598" s="0" t="s">
        <v>117</v>
      </c>
      <c r="B6598" s="0" t="s">
        <v>118</v>
      </c>
      <c r="C6598" s="0" t="s">
        <v>79</v>
      </c>
      <c r="D6598" s="0" t="s">
        <v>210</v>
      </c>
      <c r="E6598" s="0" t="n">
        <v>2025</v>
      </c>
      <c r="F6598" s="5" t="n">
        <v>23.733901604894</v>
      </c>
      <c r="G6598" s="11" t="n">
        <v>0.1658</v>
      </c>
      <c r="H6598" s="5" t="n">
        <v>3.93508088609142</v>
      </c>
      <c r="I6598" s="5" t="n">
        <v>19.7988207188026</v>
      </c>
    </row>
    <row r="6599" customFormat="false" ht="14.25" hidden="false" customHeight="false" outlineLevel="0" collapsed="false">
      <c r="A6599" s="0" t="s">
        <v>117</v>
      </c>
      <c r="B6599" s="0" t="s">
        <v>118</v>
      </c>
      <c r="C6599" s="0" t="s">
        <v>79</v>
      </c>
      <c r="D6599" s="0" t="s">
        <v>210</v>
      </c>
      <c r="E6599" s="0" t="n">
        <v>2025</v>
      </c>
      <c r="F6599" s="5" t="n">
        <v>139.75356964955</v>
      </c>
      <c r="G6599" s="11" t="n">
        <v>0.1658</v>
      </c>
      <c r="H6599" s="5" t="n">
        <v>23.1711418478954</v>
      </c>
      <c r="I6599" s="5" t="n">
        <v>116.582427801654</v>
      </c>
    </row>
    <row r="6600" customFormat="false" ht="14.25" hidden="false" customHeight="false" outlineLevel="0" collapsed="false">
      <c r="A6600" s="0" t="s">
        <v>117</v>
      </c>
      <c r="B6600" s="0" t="s">
        <v>118</v>
      </c>
      <c r="C6600" s="0" t="s">
        <v>79</v>
      </c>
      <c r="D6600" s="0" t="s">
        <v>210</v>
      </c>
      <c r="E6600" s="0" t="n">
        <v>2026</v>
      </c>
      <c r="F6600" s="5" t="n">
        <v>11.0748446855524</v>
      </c>
      <c r="G6600" s="11" t="n">
        <v>0.16538</v>
      </c>
      <c r="H6600" s="5" t="n">
        <v>1.83155781409666</v>
      </c>
      <c r="I6600" s="5" t="n">
        <v>9.24328687145576</v>
      </c>
    </row>
    <row r="6601" customFormat="false" ht="14.25" hidden="false" customHeight="false" outlineLevel="0" collapsed="false">
      <c r="A6601" s="0" t="s">
        <v>117</v>
      </c>
      <c r="B6601" s="0" t="s">
        <v>118</v>
      </c>
      <c r="C6601" s="0" t="s">
        <v>79</v>
      </c>
      <c r="D6601" s="0" t="s">
        <v>210</v>
      </c>
      <c r="E6601" s="0" t="n">
        <v>2026</v>
      </c>
      <c r="F6601" s="5" t="n">
        <v>24.5827695198532</v>
      </c>
      <c r="G6601" s="11" t="n">
        <v>0.16538</v>
      </c>
      <c r="H6601" s="5" t="n">
        <v>4.06549842319332</v>
      </c>
      <c r="I6601" s="5" t="n">
        <v>20.5172710966599</v>
      </c>
    </row>
    <row r="6602" customFormat="false" ht="14.25" hidden="false" customHeight="false" outlineLevel="0" collapsed="false">
      <c r="A6602" s="0" t="s">
        <v>117</v>
      </c>
      <c r="B6602" s="0" t="s">
        <v>118</v>
      </c>
      <c r="C6602" s="0" t="s">
        <v>79</v>
      </c>
      <c r="D6602" s="0" t="s">
        <v>210</v>
      </c>
      <c r="E6602" s="0" t="n">
        <v>2026</v>
      </c>
      <c r="F6602" s="5" t="n">
        <v>139.631096091426</v>
      </c>
      <c r="G6602" s="11" t="n">
        <v>0.16538</v>
      </c>
      <c r="H6602" s="5" t="n">
        <v>23.0921906716</v>
      </c>
      <c r="I6602" s="5" t="n">
        <v>116.538905419826</v>
      </c>
    </row>
    <row r="6603" customFormat="false" ht="14.25" hidden="false" customHeight="false" outlineLevel="0" collapsed="false">
      <c r="A6603" s="0" t="s">
        <v>117</v>
      </c>
      <c r="B6603" s="0" t="s">
        <v>118</v>
      </c>
      <c r="C6603" s="0" t="s">
        <v>79</v>
      </c>
      <c r="D6603" s="0" t="s">
        <v>210</v>
      </c>
      <c r="E6603" s="0" t="n">
        <v>2027</v>
      </c>
      <c r="F6603" s="5" t="n">
        <v>11.1603181743402</v>
      </c>
      <c r="G6603" s="11" t="n">
        <v>0.16496</v>
      </c>
      <c r="H6603" s="5" t="n">
        <v>1.84100608603915</v>
      </c>
      <c r="I6603" s="5" t="n">
        <v>9.319312088301</v>
      </c>
    </row>
    <row r="6604" customFormat="false" ht="14.25" hidden="false" customHeight="false" outlineLevel="0" collapsed="false">
      <c r="A6604" s="0" t="s">
        <v>117</v>
      </c>
      <c r="B6604" s="0" t="s">
        <v>118</v>
      </c>
      <c r="C6604" s="0" t="s">
        <v>79</v>
      </c>
      <c r="D6604" s="0" t="s">
        <v>210</v>
      </c>
      <c r="E6604" s="0" t="n">
        <v>2027</v>
      </c>
      <c r="F6604" s="5" t="n">
        <v>25.8488015881019</v>
      </c>
      <c r="G6604" s="11" t="n">
        <v>0.16496</v>
      </c>
      <c r="H6604" s="5" t="n">
        <v>4.26401830997329</v>
      </c>
      <c r="I6604" s="5" t="n">
        <v>21.5847832781286</v>
      </c>
    </row>
    <row r="6605" customFormat="false" ht="14.25" hidden="false" customHeight="false" outlineLevel="0" collapsed="false">
      <c r="A6605" s="0" t="s">
        <v>117</v>
      </c>
      <c r="B6605" s="0" t="s">
        <v>118</v>
      </c>
      <c r="C6605" s="0" t="s">
        <v>79</v>
      </c>
      <c r="D6605" s="0" t="s">
        <v>210</v>
      </c>
      <c r="E6605" s="0" t="n">
        <v>2027</v>
      </c>
      <c r="F6605" s="5" t="n">
        <v>142.357403586287</v>
      </c>
      <c r="G6605" s="11" t="n">
        <v>0.16496</v>
      </c>
      <c r="H6605" s="5" t="n">
        <v>23.4832772955939</v>
      </c>
      <c r="I6605" s="5" t="n">
        <v>118.874126290693</v>
      </c>
    </row>
    <row r="6606" customFormat="false" ht="14.25" hidden="false" customHeight="false" outlineLevel="0" collapsed="false">
      <c r="A6606" s="0" t="s">
        <v>117</v>
      </c>
      <c r="B6606" s="0" t="s">
        <v>118</v>
      </c>
      <c r="C6606" s="0" t="s">
        <v>79</v>
      </c>
      <c r="D6606" s="0" t="s">
        <v>210</v>
      </c>
      <c r="E6606" s="0" t="n">
        <v>2028</v>
      </c>
      <c r="F6606" s="5" t="n">
        <v>11.2993991073622</v>
      </c>
      <c r="G6606" s="11" t="n">
        <v>0.16454</v>
      </c>
      <c r="H6606" s="5" t="n">
        <v>1.85920312912537</v>
      </c>
      <c r="I6606" s="5" t="n">
        <v>9.44019597823681</v>
      </c>
    </row>
    <row r="6607" customFormat="false" ht="14.25" hidden="false" customHeight="false" outlineLevel="0" collapsed="false">
      <c r="A6607" s="0" t="s">
        <v>117</v>
      </c>
      <c r="B6607" s="0" t="s">
        <v>118</v>
      </c>
      <c r="C6607" s="0" t="s">
        <v>79</v>
      </c>
      <c r="D6607" s="0" t="s">
        <v>210</v>
      </c>
      <c r="E6607" s="0" t="n">
        <v>2028</v>
      </c>
      <c r="F6607" s="5" t="n">
        <v>26.7801089109959</v>
      </c>
      <c r="G6607" s="11" t="n">
        <v>0.16454</v>
      </c>
      <c r="H6607" s="5" t="n">
        <v>4.40639912021526</v>
      </c>
      <c r="I6607" s="5" t="n">
        <v>22.3737097907806</v>
      </c>
    </row>
    <row r="6608" customFormat="false" ht="14.25" hidden="false" customHeight="false" outlineLevel="0" collapsed="false">
      <c r="A6608" s="0" t="s">
        <v>117</v>
      </c>
      <c r="B6608" s="0" t="s">
        <v>118</v>
      </c>
      <c r="C6608" s="0" t="s">
        <v>79</v>
      </c>
      <c r="D6608" s="0" t="s">
        <v>210</v>
      </c>
      <c r="E6608" s="0" t="n">
        <v>2028</v>
      </c>
      <c r="F6608" s="5" t="n">
        <v>144.419500583805</v>
      </c>
      <c r="G6608" s="11" t="n">
        <v>0.16454</v>
      </c>
      <c r="H6608" s="5" t="n">
        <v>23.7627846260593</v>
      </c>
      <c r="I6608" s="5" t="n">
        <v>120.656715957746</v>
      </c>
    </row>
    <row r="6609" customFormat="false" ht="14.25" hidden="false" customHeight="false" outlineLevel="0" collapsed="false">
      <c r="A6609" s="0" t="s">
        <v>117</v>
      </c>
      <c r="B6609" s="0" t="s">
        <v>118</v>
      </c>
      <c r="C6609" s="0" t="s">
        <v>79</v>
      </c>
      <c r="D6609" s="0" t="s">
        <v>210</v>
      </c>
      <c r="E6609" s="0" t="n">
        <v>2029</v>
      </c>
      <c r="F6609" s="5" t="n">
        <v>11.3704915181699</v>
      </c>
      <c r="G6609" s="11" t="n">
        <v>0.16412</v>
      </c>
      <c r="H6609" s="5" t="n">
        <v>1.86612506796205</v>
      </c>
      <c r="I6609" s="5" t="n">
        <v>9.50436645020788</v>
      </c>
    </row>
    <row r="6610" customFormat="false" ht="14.25" hidden="false" customHeight="false" outlineLevel="0" collapsed="false">
      <c r="A6610" s="0" t="s">
        <v>117</v>
      </c>
      <c r="B6610" s="0" t="s">
        <v>118</v>
      </c>
      <c r="C6610" s="0" t="s">
        <v>79</v>
      </c>
      <c r="D6610" s="0" t="s">
        <v>210</v>
      </c>
      <c r="E6610" s="0" t="n">
        <v>2029</v>
      </c>
      <c r="F6610" s="5" t="n">
        <v>28.2063315501027</v>
      </c>
      <c r="G6610" s="11" t="n">
        <v>0.16412</v>
      </c>
      <c r="H6610" s="5" t="n">
        <v>4.62922313400285</v>
      </c>
      <c r="I6610" s="5" t="n">
        <v>23.5771084160998</v>
      </c>
    </row>
    <row r="6611" customFormat="false" ht="14.25" hidden="false" customHeight="false" outlineLevel="0" collapsed="false">
      <c r="A6611" s="0" t="s">
        <v>117</v>
      </c>
      <c r="B6611" s="0" t="s">
        <v>118</v>
      </c>
      <c r="C6611" s="0" t="s">
        <v>79</v>
      </c>
      <c r="D6611" s="0" t="s">
        <v>210</v>
      </c>
      <c r="E6611" s="0" t="n">
        <v>2029</v>
      </c>
      <c r="F6611" s="5" t="n">
        <v>149.166075493365</v>
      </c>
      <c r="G6611" s="11" t="n">
        <v>0.16412</v>
      </c>
      <c r="H6611" s="5" t="n">
        <v>24.481136309971</v>
      </c>
      <c r="I6611" s="5" t="n">
        <v>124.684939183394</v>
      </c>
    </row>
    <row r="6612" customFormat="false" ht="14.25" hidden="false" customHeight="false" outlineLevel="0" collapsed="false">
      <c r="A6612" s="0" t="s">
        <v>117</v>
      </c>
      <c r="B6612" s="0" t="s">
        <v>118</v>
      </c>
      <c r="C6612" s="0" t="s">
        <v>79</v>
      </c>
      <c r="D6612" s="0" t="s">
        <v>210</v>
      </c>
      <c r="E6612" s="0" t="n">
        <v>2030</v>
      </c>
      <c r="F6612" s="5" t="n">
        <v>11.4776189083963</v>
      </c>
      <c r="G6612" s="11" t="n">
        <v>0.1637</v>
      </c>
      <c r="H6612" s="5" t="n">
        <v>1.87888621530447</v>
      </c>
      <c r="I6612" s="5" t="n">
        <v>9.5987326930918</v>
      </c>
    </row>
    <row r="6613" customFormat="false" ht="14.25" hidden="false" customHeight="false" outlineLevel="0" collapsed="false">
      <c r="A6613" s="0" t="s">
        <v>117</v>
      </c>
      <c r="B6613" s="0" t="s">
        <v>118</v>
      </c>
      <c r="C6613" s="0" t="s">
        <v>79</v>
      </c>
      <c r="D6613" s="0" t="s">
        <v>210</v>
      </c>
      <c r="E6613" s="0" t="n">
        <v>2030</v>
      </c>
      <c r="F6613" s="5" t="n">
        <v>29.7621091282085</v>
      </c>
      <c r="G6613" s="11" t="n">
        <v>0.1637</v>
      </c>
      <c r="H6613" s="5" t="n">
        <v>4.87205726428774</v>
      </c>
      <c r="I6613" s="5" t="n">
        <v>24.8900518639208</v>
      </c>
    </row>
    <row r="6614" customFormat="false" ht="14.25" hidden="false" customHeight="false" outlineLevel="0" collapsed="false">
      <c r="A6614" s="0" t="s">
        <v>117</v>
      </c>
      <c r="B6614" s="0" t="s">
        <v>118</v>
      </c>
      <c r="C6614" s="0" t="s">
        <v>79</v>
      </c>
      <c r="D6614" s="0" t="s">
        <v>210</v>
      </c>
      <c r="E6614" s="0" t="n">
        <v>2030</v>
      </c>
      <c r="F6614" s="5" t="n">
        <v>153.027562611398</v>
      </c>
      <c r="G6614" s="11" t="n">
        <v>0.1637</v>
      </c>
      <c r="H6614" s="5" t="n">
        <v>25.0506119994858</v>
      </c>
      <c r="I6614" s="5" t="n">
        <v>127.976950611912</v>
      </c>
    </row>
    <row r="6615" customFormat="false" ht="14.25" hidden="false" customHeight="false" outlineLevel="0" collapsed="false">
      <c r="A6615" s="0" t="s">
        <v>117</v>
      </c>
      <c r="B6615" s="0" t="s">
        <v>118</v>
      </c>
      <c r="C6615" s="0" t="s">
        <v>79</v>
      </c>
      <c r="D6615" s="0" t="s">
        <v>210</v>
      </c>
      <c r="E6615" s="0" t="n">
        <v>2031</v>
      </c>
      <c r="F6615" s="5" t="n">
        <v>11.3973180601282</v>
      </c>
      <c r="G6615" s="11" t="n">
        <v>0.16386</v>
      </c>
      <c r="H6615" s="5" t="n">
        <v>1.86756453733261</v>
      </c>
      <c r="I6615" s="5" t="n">
        <v>9.5297535227956</v>
      </c>
    </row>
    <row r="6616" customFormat="false" ht="14.25" hidden="false" customHeight="false" outlineLevel="0" collapsed="false">
      <c r="A6616" s="0" t="s">
        <v>117</v>
      </c>
      <c r="B6616" s="0" t="s">
        <v>118</v>
      </c>
      <c r="C6616" s="0" t="s">
        <v>79</v>
      </c>
      <c r="D6616" s="0" t="s">
        <v>210</v>
      </c>
      <c r="E6616" s="0" t="n">
        <v>2031</v>
      </c>
      <c r="F6616" s="5" t="n">
        <v>31.1727992580707</v>
      </c>
      <c r="G6616" s="11" t="n">
        <v>0.16386</v>
      </c>
      <c r="H6616" s="5" t="n">
        <v>5.10797488642747</v>
      </c>
      <c r="I6616" s="5" t="n">
        <v>26.0648243716433</v>
      </c>
    </row>
    <row r="6617" customFormat="false" ht="14.25" hidden="false" customHeight="false" outlineLevel="0" collapsed="false">
      <c r="A6617" s="0" t="s">
        <v>117</v>
      </c>
      <c r="B6617" s="0" t="s">
        <v>118</v>
      </c>
      <c r="C6617" s="0" t="s">
        <v>79</v>
      </c>
      <c r="D6617" s="0" t="s">
        <v>210</v>
      </c>
      <c r="E6617" s="0" t="n">
        <v>2031</v>
      </c>
      <c r="F6617" s="5" t="n">
        <v>156.118547011674</v>
      </c>
      <c r="G6617" s="11" t="n">
        <v>0.16386</v>
      </c>
      <c r="H6617" s="5" t="n">
        <v>25.5815851133329</v>
      </c>
      <c r="I6617" s="5" t="n">
        <v>130.536961898341</v>
      </c>
    </row>
    <row r="6618" customFormat="false" ht="14.25" hidden="false" customHeight="false" outlineLevel="0" collapsed="false">
      <c r="A6618" s="0" t="s">
        <v>117</v>
      </c>
      <c r="B6618" s="0" t="s">
        <v>118</v>
      </c>
      <c r="C6618" s="0" t="s">
        <v>79</v>
      </c>
      <c r="D6618" s="0" t="s">
        <v>210</v>
      </c>
      <c r="E6618" s="0" t="n">
        <v>2032</v>
      </c>
      <c r="F6618" s="5" t="n">
        <v>11.4308077362893</v>
      </c>
      <c r="G6618" s="11" t="n">
        <v>0.16402</v>
      </c>
      <c r="H6618" s="5" t="n">
        <v>1.87488108490617</v>
      </c>
      <c r="I6618" s="5" t="n">
        <v>9.55592665138311</v>
      </c>
    </row>
    <row r="6619" customFormat="false" ht="14.25" hidden="false" customHeight="false" outlineLevel="0" collapsed="false">
      <c r="A6619" s="0" t="s">
        <v>117</v>
      </c>
      <c r="B6619" s="0" t="s">
        <v>118</v>
      </c>
      <c r="C6619" s="0" t="s">
        <v>79</v>
      </c>
      <c r="D6619" s="0" t="s">
        <v>210</v>
      </c>
      <c r="E6619" s="0" t="n">
        <v>2032</v>
      </c>
      <c r="F6619" s="5" t="n">
        <v>32.6700910989366</v>
      </c>
      <c r="G6619" s="11" t="n">
        <v>0.16402</v>
      </c>
      <c r="H6619" s="5" t="n">
        <v>5.35854834204758</v>
      </c>
      <c r="I6619" s="5" t="n">
        <v>27.311542756889</v>
      </c>
    </row>
    <row r="6620" customFormat="false" ht="14.25" hidden="false" customHeight="false" outlineLevel="0" collapsed="false">
      <c r="A6620" s="0" t="s">
        <v>117</v>
      </c>
      <c r="B6620" s="0" t="s">
        <v>118</v>
      </c>
      <c r="C6620" s="0" t="s">
        <v>79</v>
      </c>
      <c r="D6620" s="0" t="s">
        <v>210</v>
      </c>
      <c r="E6620" s="0" t="n">
        <v>2032</v>
      </c>
      <c r="F6620" s="5" t="n">
        <v>159.631715704742</v>
      </c>
      <c r="G6620" s="11" t="n">
        <v>0.16402</v>
      </c>
      <c r="H6620" s="5" t="n">
        <v>26.1827940098917</v>
      </c>
      <c r="I6620" s="5" t="n">
        <v>133.44892169485</v>
      </c>
    </row>
    <row r="6621" customFormat="false" ht="14.25" hidden="false" customHeight="false" outlineLevel="0" collapsed="false">
      <c r="A6621" s="0" t="s">
        <v>117</v>
      </c>
      <c r="B6621" s="0" t="s">
        <v>118</v>
      </c>
      <c r="C6621" s="0" t="s">
        <v>79</v>
      </c>
      <c r="D6621" s="0" t="s">
        <v>210</v>
      </c>
      <c r="E6621" s="0" t="n">
        <v>2033</v>
      </c>
      <c r="F6621" s="5" t="n">
        <v>11.3896055917936</v>
      </c>
      <c r="G6621" s="11" t="n">
        <v>0.16418</v>
      </c>
      <c r="H6621" s="5" t="n">
        <v>1.86994544606067</v>
      </c>
      <c r="I6621" s="5" t="n">
        <v>9.51966014573288</v>
      </c>
    </row>
    <row r="6622" customFormat="false" ht="14.25" hidden="false" customHeight="false" outlineLevel="0" collapsed="false">
      <c r="A6622" s="0" t="s">
        <v>117</v>
      </c>
      <c r="B6622" s="0" t="s">
        <v>118</v>
      </c>
      <c r="C6622" s="0" t="s">
        <v>79</v>
      </c>
      <c r="D6622" s="0" t="s">
        <v>210</v>
      </c>
      <c r="E6622" s="0" t="n">
        <v>2033</v>
      </c>
      <c r="F6622" s="5" t="n">
        <v>33.9954893388666</v>
      </c>
      <c r="G6622" s="11" t="n">
        <v>0.16418</v>
      </c>
      <c r="H6622" s="5" t="n">
        <v>5.58137943965513</v>
      </c>
      <c r="I6622" s="5" t="n">
        <v>28.4141098992115</v>
      </c>
    </row>
    <row r="6623" customFormat="false" ht="14.25" hidden="false" customHeight="false" outlineLevel="0" collapsed="false">
      <c r="A6623" s="0" t="s">
        <v>117</v>
      </c>
      <c r="B6623" s="0" t="s">
        <v>118</v>
      </c>
      <c r="C6623" s="0" t="s">
        <v>79</v>
      </c>
      <c r="D6623" s="0" t="s">
        <v>210</v>
      </c>
      <c r="E6623" s="0" t="n">
        <v>2033</v>
      </c>
      <c r="F6623" s="5" t="n">
        <v>162.544836414379</v>
      </c>
      <c r="G6623" s="11" t="n">
        <v>0.16418</v>
      </c>
      <c r="H6623" s="5" t="n">
        <v>26.6866112425128</v>
      </c>
      <c r="I6623" s="5" t="n">
        <v>135.858225171866</v>
      </c>
    </row>
    <row r="6624" customFormat="false" ht="14.25" hidden="false" customHeight="false" outlineLevel="0" collapsed="false">
      <c r="A6624" s="0" t="s">
        <v>117</v>
      </c>
      <c r="B6624" s="0" t="s">
        <v>118</v>
      </c>
      <c r="C6624" s="0" t="s">
        <v>79</v>
      </c>
      <c r="D6624" s="0" t="s">
        <v>210</v>
      </c>
      <c r="E6624" s="0" t="n">
        <v>2034</v>
      </c>
      <c r="F6624" s="5" t="n">
        <v>11.3627962575853</v>
      </c>
      <c r="G6624" s="11" t="n">
        <v>0.16434</v>
      </c>
      <c r="H6624" s="5" t="n">
        <v>1.86736193697157</v>
      </c>
      <c r="I6624" s="5" t="n">
        <v>9.49543432061372</v>
      </c>
    </row>
    <row r="6625" customFormat="false" ht="14.25" hidden="false" customHeight="false" outlineLevel="0" collapsed="false">
      <c r="A6625" s="0" t="s">
        <v>117</v>
      </c>
      <c r="B6625" s="0" t="s">
        <v>118</v>
      </c>
      <c r="C6625" s="0" t="s">
        <v>79</v>
      </c>
      <c r="D6625" s="0" t="s">
        <v>210</v>
      </c>
      <c r="E6625" s="0" t="n">
        <v>2034</v>
      </c>
      <c r="F6625" s="5" t="n">
        <v>35.3589983037852</v>
      </c>
      <c r="G6625" s="11" t="n">
        <v>0.16434</v>
      </c>
      <c r="H6625" s="5" t="n">
        <v>5.81089778124406</v>
      </c>
      <c r="I6625" s="5" t="n">
        <v>29.5481005225411</v>
      </c>
    </row>
    <row r="6626" customFormat="false" ht="14.25" hidden="false" customHeight="false" outlineLevel="0" collapsed="false">
      <c r="A6626" s="0" t="s">
        <v>117</v>
      </c>
      <c r="B6626" s="0" t="s">
        <v>118</v>
      </c>
      <c r="C6626" s="0" t="s">
        <v>79</v>
      </c>
      <c r="D6626" s="0" t="s">
        <v>210</v>
      </c>
      <c r="E6626" s="0" t="n">
        <v>2034</v>
      </c>
      <c r="F6626" s="5" t="n">
        <v>165.790068595242</v>
      </c>
      <c r="G6626" s="11" t="n">
        <v>0.16434</v>
      </c>
      <c r="H6626" s="5" t="n">
        <v>27.245939872942</v>
      </c>
      <c r="I6626" s="5" t="n">
        <v>138.5441287223</v>
      </c>
    </row>
    <row r="6627" customFormat="false" ht="14.25" hidden="false" customHeight="false" outlineLevel="0" collapsed="false">
      <c r="A6627" s="0" t="s">
        <v>117</v>
      </c>
      <c r="B6627" s="0" t="s">
        <v>118</v>
      </c>
      <c r="C6627" s="0" t="s">
        <v>79</v>
      </c>
      <c r="D6627" s="0" t="s">
        <v>210</v>
      </c>
      <c r="E6627" s="0" t="n">
        <v>2035</v>
      </c>
      <c r="F6627" s="5" t="n">
        <v>11.2862140270146</v>
      </c>
      <c r="G6627" s="11" t="n">
        <v>0.1645</v>
      </c>
      <c r="H6627" s="5" t="n">
        <v>1.85658220744389</v>
      </c>
      <c r="I6627" s="5" t="n">
        <v>9.42963181957066</v>
      </c>
    </row>
    <row r="6628" customFormat="false" ht="14.25" hidden="false" customHeight="false" outlineLevel="0" collapsed="false">
      <c r="A6628" s="0" t="s">
        <v>117</v>
      </c>
      <c r="B6628" s="0" t="s">
        <v>118</v>
      </c>
      <c r="C6628" s="0" t="s">
        <v>79</v>
      </c>
      <c r="D6628" s="0" t="s">
        <v>210</v>
      </c>
      <c r="E6628" s="0" t="n">
        <v>2035</v>
      </c>
      <c r="F6628" s="5" t="n">
        <v>36.6039442612596</v>
      </c>
      <c r="G6628" s="11" t="n">
        <v>0.1645</v>
      </c>
      <c r="H6628" s="5" t="n">
        <v>6.0213488309772</v>
      </c>
      <c r="I6628" s="5" t="n">
        <v>30.5825954302824</v>
      </c>
    </row>
    <row r="6629" customFormat="false" ht="14.25" hidden="false" customHeight="false" outlineLevel="0" collapsed="false">
      <c r="A6629" s="0" t="s">
        <v>117</v>
      </c>
      <c r="B6629" s="0" t="s">
        <v>118</v>
      </c>
      <c r="C6629" s="0" t="s">
        <v>79</v>
      </c>
      <c r="D6629" s="0" t="s">
        <v>210</v>
      </c>
      <c r="E6629" s="0" t="n">
        <v>2035</v>
      </c>
      <c r="F6629" s="5" t="n">
        <v>169.2108898452</v>
      </c>
      <c r="G6629" s="11" t="n">
        <v>0.1645</v>
      </c>
      <c r="H6629" s="5" t="n">
        <v>27.8351913795354</v>
      </c>
      <c r="I6629" s="5" t="n">
        <v>141.375698465665</v>
      </c>
    </row>
    <row r="6630" customFormat="false" ht="14.25" hidden="false" customHeight="false" outlineLevel="0" collapsed="false">
      <c r="A6630" s="0" t="s">
        <v>117</v>
      </c>
      <c r="B6630" s="0" t="s">
        <v>118</v>
      </c>
      <c r="C6630" s="0" t="s">
        <v>79</v>
      </c>
      <c r="D6630" s="0" t="s">
        <v>210</v>
      </c>
      <c r="E6630" s="0" t="n">
        <v>2036</v>
      </c>
      <c r="F6630" s="5" t="n">
        <v>11.3324220408247</v>
      </c>
      <c r="G6630" s="11" t="n">
        <v>0.16548</v>
      </c>
      <c r="H6630" s="5" t="n">
        <v>1.87528919931568</v>
      </c>
      <c r="I6630" s="5" t="n">
        <v>9.45713284150905</v>
      </c>
    </row>
    <row r="6631" customFormat="false" ht="14.25" hidden="false" customHeight="false" outlineLevel="0" collapsed="false">
      <c r="A6631" s="0" t="s">
        <v>117</v>
      </c>
      <c r="B6631" s="0" t="s">
        <v>118</v>
      </c>
      <c r="C6631" s="0" t="s">
        <v>79</v>
      </c>
      <c r="D6631" s="0" t="s">
        <v>210</v>
      </c>
      <c r="E6631" s="0" t="n">
        <v>2036</v>
      </c>
      <c r="F6631" s="5" t="n">
        <v>38.1680173293429</v>
      </c>
      <c r="G6631" s="11" t="n">
        <v>0.16548</v>
      </c>
      <c r="H6631" s="5" t="n">
        <v>6.31604350765966</v>
      </c>
      <c r="I6631" s="5" t="n">
        <v>31.8519738216832</v>
      </c>
    </row>
    <row r="6632" customFormat="false" ht="14.25" hidden="false" customHeight="false" outlineLevel="0" collapsed="false">
      <c r="A6632" s="0" t="s">
        <v>117</v>
      </c>
      <c r="B6632" s="0" t="s">
        <v>118</v>
      </c>
      <c r="C6632" s="0" t="s">
        <v>79</v>
      </c>
      <c r="D6632" s="0" t="s">
        <v>210</v>
      </c>
      <c r="E6632" s="0" t="n">
        <v>2036</v>
      </c>
      <c r="F6632" s="5" t="n">
        <v>172.643374010793</v>
      </c>
      <c r="G6632" s="11" t="n">
        <v>0.16548</v>
      </c>
      <c r="H6632" s="5" t="n">
        <v>28.5690255313061</v>
      </c>
      <c r="I6632" s="5" t="n">
        <v>144.074348479487</v>
      </c>
    </row>
    <row r="6633" customFormat="false" ht="14.25" hidden="false" customHeight="false" outlineLevel="0" collapsed="false">
      <c r="A6633" s="0" t="s">
        <v>117</v>
      </c>
      <c r="B6633" s="0" t="s">
        <v>118</v>
      </c>
      <c r="C6633" s="0" t="s">
        <v>79</v>
      </c>
      <c r="D6633" s="0" t="s">
        <v>210</v>
      </c>
      <c r="E6633" s="0" t="n">
        <v>2037</v>
      </c>
      <c r="F6633" s="5" t="n">
        <v>11.3989375328582</v>
      </c>
      <c r="G6633" s="11" t="n">
        <v>0.16646</v>
      </c>
      <c r="H6633" s="5" t="n">
        <v>1.89746714171957</v>
      </c>
      <c r="I6633" s="5" t="n">
        <v>9.5014703911386</v>
      </c>
    </row>
    <row r="6634" customFormat="false" ht="14.25" hidden="false" customHeight="false" outlineLevel="0" collapsed="false">
      <c r="A6634" s="0" t="s">
        <v>117</v>
      </c>
      <c r="B6634" s="0" t="s">
        <v>118</v>
      </c>
      <c r="C6634" s="0" t="s">
        <v>79</v>
      </c>
      <c r="D6634" s="0" t="s">
        <v>210</v>
      </c>
      <c r="E6634" s="0" t="n">
        <v>2037</v>
      </c>
      <c r="F6634" s="5" t="n">
        <v>39.8293519081816</v>
      </c>
      <c r="G6634" s="11" t="n">
        <v>0.16646</v>
      </c>
      <c r="H6634" s="5" t="n">
        <v>6.6299939186359</v>
      </c>
      <c r="I6634" s="5" t="n">
        <v>33.1993579895457</v>
      </c>
    </row>
    <row r="6635" customFormat="false" ht="14.25" hidden="false" customHeight="false" outlineLevel="0" collapsed="false">
      <c r="A6635" s="0" t="s">
        <v>117</v>
      </c>
      <c r="B6635" s="0" t="s">
        <v>118</v>
      </c>
      <c r="C6635" s="0" t="s">
        <v>79</v>
      </c>
      <c r="D6635" s="0" t="s">
        <v>210</v>
      </c>
      <c r="E6635" s="0" t="n">
        <v>2037</v>
      </c>
      <c r="F6635" s="5" t="n">
        <v>177.000306362738</v>
      </c>
      <c r="G6635" s="11" t="n">
        <v>0.16646</v>
      </c>
      <c r="H6635" s="5" t="n">
        <v>29.4634709971414</v>
      </c>
      <c r="I6635" s="5" t="n">
        <v>147.536835365597</v>
      </c>
    </row>
    <row r="6636" customFormat="false" ht="14.25" hidden="false" customHeight="false" outlineLevel="0" collapsed="false">
      <c r="A6636" s="0" t="s">
        <v>117</v>
      </c>
      <c r="B6636" s="0" t="s">
        <v>118</v>
      </c>
      <c r="C6636" s="0" t="s">
        <v>79</v>
      </c>
      <c r="D6636" s="0" t="s">
        <v>210</v>
      </c>
      <c r="E6636" s="0" t="n">
        <v>2038</v>
      </c>
      <c r="F6636" s="5" t="n">
        <v>11.4703628811447</v>
      </c>
      <c r="G6636" s="11" t="n">
        <v>0.16744</v>
      </c>
      <c r="H6636" s="5" t="n">
        <v>1.92059756081888</v>
      </c>
      <c r="I6636" s="5" t="n">
        <v>9.54976532032587</v>
      </c>
    </row>
    <row r="6637" customFormat="false" ht="14.25" hidden="false" customHeight="false" outlineLevel="0" collapsed="false">
      <c r="A6637" s="0" t="s">
        <v>117</v>
      </c>
      <c r="B6637" s="0" t="s">
        <v>118</v>
      </c>
      <c r="C6637" s="0" t="s">
        <v>79</v>
      </c>
      <c r="D6637" s="0" t="s">
        <v>210</v>
      </c>
      <c r="E6637" s="0" t="n">
        <v>2038</v>
      </c>
      <c r="F6637" s="5" t="n">
        <v>41.5638536480109</v>
      </c>
      <c r="G6637" s="11" t="n">
        <v>0.16744</v>
      </c>
      <c r="H6637" s="5" t="n">
        <v>6.95945165482295</v>
      </c>
      <c r="I6637" s="5" t="n">
        <v>34.604401993188</v>
      </c>
    </row>
    <row r="6638" customFormat="false" ht="14.25" hidden="false" customHeight="false" outlineLevel="0" collapsed="false">
      <c r="A6638" s="0" t="s">
        <v>117</v>
      </c>
      <c r="B6638" s="0" t="s">
        <v>118</v>
      </c>
      <c r="C6638" s="0" t="s">
        <v>79</v>
      </c>
      <c r="D6638" s="0" t="s">
        <v>210</v>
      </c>
      <c r="E6638" s="0" t="n">
        <v>2038</v>
      </c>
      <c r="F6638" s="5" t="n">
        <v>181.095213887721</v>
      </c>
      <c r="G6638" s="11" t="n">
        <v>0.16744</v>
      </c>
      <c r="H6638" s="5" t="n">
        <v>30.32258261336</v>
      </c>
      <c r="I6638" s="5" t="n">
        <v>150.772631274361</v>
      </c>
    </row>
    <row r="6639" customFormat="false" ht="14.25" hidden="false" customHeight="false" outlineLevel="0" collapsed="false">
      <c r="A6639" s="0" t="s">
        <v>117</v>
      </c>
      <c r="B6639" s="0" t="s">
        <v>118</v>
      </c>
      <c r="C6639" s="0" t="s">
        <v>79</v>
      </c>
      <c r="D6639" s="0" t="s">
        <v>210</v>
      </c>
      <c r="E6639" s="0" t="n">
        <v>2039</v>
      </c>
      <c r="F6639" s="5" t="n">
        <v>11.5343324440386</v>
      </c>
      <c r="G6639" s="11" t="n">
        <v>0.16842</v>
      </c>
      <c r="H6639" s="5" t="n">
        <v>1.94261227022499</v>
      </c>
      <c r="I6639" s="5" t="n">
        <v>9.59172017381365</v>
      </c>
    </row>
    <row r="6640" customFormat="false" ht="14.25" hidden="false" customHeight="false" outlineLevel="0" collapsed="false">
      <c r="A6640" s="0" t="s">
        <v>117</v>
      </c>
      <c r="B6640" s="0" t="s">
        <v>118</v>
      </c>
      <c r="C6640" s="0" t="s">
        <v>79</v>
      </c>
      <c r="D6640" s="0" t="s">
        <v>210</v>
      </c>
      <c r="E6640" s="0" t="n">
        <v>2039</v>
      </c>
      <c r="F6640" s="5" t="n">
        <v>43.5517050543134</v>
      </c>
      <c r="G6640" s="11" t="n">
        <v>0.16842</v>
      </c>
      <c r="H6640" s="5" t="n">
        <v>7.33497816524747</v>
      </c>
      <c r="I6640" s="5" t="n">
        <v>36.216726889066</v>
      </c>
    </row>
    <row r="6641" customFormat="false" ht="14.25" hidden="false" customHeight="false" outlineLevel="0" collapsed="false">
      <c r="A6641" s="0" t="s">
        <v>117</v>
      </c>
      <c r="B6641" s="0" t="s">
        <v>118</v>
      </c>
      <c r="C6641" s="0" t="s">
        <v>79</v>
      </c>
      <c r="D6641" s="0" t="s">
        <v>210</v>
      </c>
      <c r="E6641" s="0" t="n">
        <v>2039</v>
      </c>
      <c r="F6641" s="5" t="n">
        <v>185.006428446212</v>
      </c>
      <c r="G6641" s="11" t="n">
        <v>0.16842</v>
      </c>
      <c r="H6641" s="5" t="n">
        <v>31.158782678911</v>
      </c>
      <c r="I6641" s="5" t="n">
        <v>153.847645767301</v>
      </c>
    </row>
    <row r="6642" customFormat="false" ht="14.25" hidden="false" customHeight="false" outlineLevel="0" collapsed="false">
      <c r="A6642" s="0" t="s">
        <v>117</v>
      </c>
      <c r="B6642" s="0" t="s">
        <v>118</v>
      </c>
      <c r="C6642" s="0" t="s">
        <v>79</v>
      </c>
      <c r="D6642" s="0" t="s">
        <v>210</v>
      </c>
      <c r="E6642" s="0" t="n">
        <v>2040</v>
      </c>
      <c r="F6642" s="5" t="n">
        <v>11.5492815028369</v>
      </c>
      <c r="G6642" s="11" t="n">
        <v>0.1694</v>
      </c>
      <c r="H6642" s="5" t="n">
        <v>1.95644828658058</v>
      </c>
      <c r="I6642" s="5" t="n">
        <v>9.59283321625635</v>
      </c>
    </row>
    <row r="6643" customFormat="false" ht="14.25" hidden="false" customHeight="false" outlineLevel="0" collapsed="false">
      <c r="A6643" s="0" t="s">
        <v>117</v>
      </c>
      <c r="B6643" s="0" t="s">
        <v>118</v>
      </c>
      <c r="C6643" s="0" t="s">
        <v>79</v>
      </c>
      <c r="D6643" s="0" t="s">
        <v>210</v>
      </c>
      <c r="E6643" s="0" t="n">
        <v>2040</v>
      </c>
      <c r="F6643" s="5" t="n">
        <v>45.4947294114156</v>
      </c>
      <c r="G6643" s="11" t="n">
        <v>0.1694</v>
      </c>
      <c r="H6643" s="5" t="n">
        <v>7.70680716229381</v>
      </c>
      <c r="I6643" s="5" t="n">
        <v>37.7879222491218</v>
      </c>
    </row>
    <row r="6644" customFormat="false" ht="14.25" hidden="false" customHeight="false" outlineLevel="0" collapsed="false">
      <c r="A6644" s="0" t="s">
        <v>117</v>
      </c>
      <c r="B6644" s="0" t="s">
        <v>118</v>
      </c>
      <c r="C6644" s="0" t="s">
        <v>79</v>
      </c>
      <c r="D6644" s="0" t="s">
        <v>210</v>
      </c>
      <c r="E6644" s="0" t="n">
        <v>2040</v>
      </c>
      <c r="F6644" s="5" t="n">
        <v>188.346139637018</v>
      </c>
      <c r="G6644" s="11" t="n">
        <v>0.1694</v>
      </c>
      <c r="H6644" s="5" t="n">
        <v>31.9058360545109</v>
      </c>
      <c r="I6644" s="5" t="n">
        <v>156.440303582507</v>
      </c>
    </row>
    <row r="6645" customFormat="false" ht="14.25" hidden="false" customHeight="false" outlineLevel="0" collapsed="false">
      <c r="A6645" s="0" t="s">
        <v>117</v>
      </c>
      <c r="B6645" s="0" t="s">
        <v>118</v>
      </c>
      <c r="C6645" s="0" t="s">
        <v>84</v>
      </c>
      <c r="D6645" s="0" t="s">
        <v>212</v>
      </c>
      <c r="E6645" s="0" t="n">
        <v>2024</v>
      </c>
      <c r="F6645" s="5" t="n">
        <v>0</v>
      </c>
      <c r="G6645" s="11" t="n">
        <v>0.091111</v>
      </c>
      <c r="H6645" s="5" t="n">
        <v>0</v>
      </c>
      <c r="I6645" s="5" t="n">
        <v>0</v>
      </c>
    </row>
    <row r="6646" customFormat="false" ht="14.25" hidden="false" customHeight="false" outlineLevel="0" collapsed="false">
      <c r="A6646" s="0" t="s">
        <v>117</v>
      </c>
      <c r="B6646" s="0" t="s">
        <v>118</v>
      </c>
      <c r="C6646" s="0" t="s">
        <v>84</v>
      </c>
      <c r="D6646" s="0" t="s">
        <v>212</v>
      </c>
      <c r="E6646" s="0" t="n">
        <v>2025</v>
      </c>
      <c r="F6646" s="5" t="n">
        <v>0.000978599648814009</v>
      </c>
      <c r="G6646" s="11" t="n">
        <v>0.091111</v>
      </c>
      <c r="H6646" s="5" t="n">
        <v>8.91611926030932E-005</v>
      </c>
      <c r="I6646" s="5" t="n">
        <v>0.000889438456210916</v>
      </c>
    </row>
    <row r="6647" customFormat="false" ht="14.25" hidden="false" customHeight="false" outlineLevel="0" collapsed="false">
      <c r="A6647" s="0" t="s">
        <v>117</v>
      </c>
      <c r="B6647" s="0" t="s">
        <v>118</v>
      </c>
      <c r="C6647" s="0" t="s">
        <v>84</v>
      </c>
      <c r="D6647" s="0" t="s">
        <v>212</v>
      </c>
      <c r="E6647" s="0" t="n">
        <v>2026</v>
      </c>
      <c r="F6647" s="5" t="n">
        <v>0.000876977301314802</v>
      </c>
      <c r="G6647" s="11" t="n">
        <v>0.1000912</v>
      </c>
      <c r="H6647" s="5" t="n">
        <v>8.77777104613601E-005</v>
      </c>
      <c r="I6647" s="5" t="n">
        <v>0.000789199590853442</v>
      </c>
    </row>
    <row r="6648" customFormat="false" ht="14.25" hidden="false" customHeight="false" outlineLevel="0" collapsed="false">
      <c r="A6648" s="0" t="s">
        <v>117</v>
      </c>
      <c r="B6648" s="0" t="s">
        <v>118</v>
      </c>
      <c r="C6648" s="0" t="s">
        <v>84</v>
      </c>
      <c r="D6648" s="0" t="s">
        <v>212</v>
      </c>
      <c r="E6648" s="0" t="n">
        <v>2027</v>
      </c>
      <c r="F6648" s="5" t="n">
        <v>0.000719599473797672</v>
      </c>
      <c r="G6648" s="11" t="n">
        <v>0.1090714</v>
      </c>
      <c r="H6648" s="5" t="n">
        <v>7.84877220463754E-005</v>
      </c>
      <c r="I6648" s="5" t="n">
        <v>0.000641111751751297</v>
      </c>
    </row>
    <row r="6649" customFormat="false" ht="14.25" hidden="false" customHeight="false" outlineLevel="0" collapsed="false">
      <c r="A6649" s="0" t="s">
        <v>117</v>
      </c>
      <c r="B6649" s="0" t="s">
        <v>118</v>
      </c>
      <c r="C6649" s="0" t="s">
        <v>84</v>
      </c>
      <c r="D6649" s="0" t="s">
        <v>212</v>
      </c>
      <c r="E6649" s="0" t="n">
        <v>2028</v>
      </c>
      <c r="F6649" s="5" t="n">
        <v>0.000744143637961077</v>
      </c>
      <c r="G6649" s="11" t="n">
        <v>0.1180516</v>
      </c>
      <c r="H6649" s="5" t="n">
        <v>8.78473470911259E-005</v>
      </c>
      <c r="I6649" s="5" t="n">
        <v>0.000656296290869951</v>
      </c>
    </row>
    <row r="6650" customFormat="false" ht="14.25" hidden="false" customHeight="false" outlineLevel="0" collapsed="false">
      <c r="A6650" s="0" t="s">
        <v>117</v>
      </c>
      <c r="B6650" s="0" t="s">
        <v>118</v>
      </c>
      <c r="C6650" s="0" t="s">
        <v>84</v>
      </c>
      <c r="D6650" s="0" t="s">
        <v>212</v>
      </c>
      <c r="E6650" s="0" t="n">
        <v>2029</v>
      </c>
      <c r="F6650" s="5" t="n">
        <v>0.00144994034716552</v>
      </c>
      <c r="G6650" s="11" t="n">
        <v>0.1270318</v>
      </c>
      <c r="H6650" s="5" t="n">
        <v>0.000184188532193061</v>
      </c>
      <c r="I6650" s="5" t="n">
        <v>0.00126575181497246</v>
      </c>
    </row>
    <row r="6651" customFormat="false" ht="14.25" hidden="false" customHeight="false" outlineLevel="0" collapsed="false">
      <c r="A6651" s="0" t="s">
        <v>117</v>
      </c>
      <c r="B6651" s="0" t="s">
        <v>118</v>
      </c>
      <c r="C6651" s="0" t="s">
        <v>84</v>
      </c>
      <c r="D6651" s="0" t="s">
        <v>212</v>
      </c>
      <c r="E6651" s="0" t="n">
        <v>2030</v>
      </c>
      <c r="F6651" s="5" t="n">
        <v>0.00152014406276536</v>
      </c>
      <c r="G6651" s="11" t="n">
        <v>0.136012</v>
      </c>
      <c r="H6651" s="5" t="n">
        <v>0.000206757834264842</v>
      </c>
      <c r="I6651" s="5" t="n">
        <v>0.00131338622850052</v>
      </c>
    </row>
    <row r="6652" customFormat="false" ht="14.25" hidden="false" customHeight="false" outlineLevel="0" collapsed="false">
      <c r="A6652" s="0" t="s">
        <v>117</v>
      </c>
      <c r="B6652" s="0" t="s">
        <v>118</v>
      </c>
      <c r="C6652" s="0" t="s">
        <v>84</v>
      </c>
      <c r="D6652" s="0" t="s">
        <v>212</v>
      </c>
      <c r="E6652" s="0" t="n">
        <v>2031</v>
      </c>
      <c r="F6652" s="5" t="n">
        <v>0.00174496855532437</v>
      </c>
      <c r="G6652" s="11" t="n">
        <v>0.1400202</v>
      </c>
      <c r="H6652" s="5" t="n">
        <v>0.00024433084611023</v>
      </c>
      <c r="I6652" s="5" t="n">
        <v>0.00150063770921414</v>
      </c>
    </row>
    <row r="6653" customFormat="false" ht="14.25" hidden="false" customHeight="false" outlineLevel="0" collapsed="false">
      <c r="A6653" s="0" t="s">
        <v>117</v>
      </c>
      <c r="B6653" s="0" t="s">
        <v>118</v>
      </c>
      <c r="C6653" s="0" t="s">
        <v>84</v>
      </c>
      <c r="D6653" s="0" t="s">
        <v>212</v>
      </c>
      <c r="E6653" s="0" t="n">
        <v>2032</v>
      </c>
      <c r="F6653" s="5" t="n">
        <v>0.0038591059978529</v>
      </c>
      <c r="G6653" s="11" t="n">
        <v>0.1440284</v>
      </c>
      <c r="H6653" s="5" t="n">
        <v>0.000555820862301157</v>
      </c>
      <c r="I6653" s="5" t="n">
        <v>0.00330328513555174</v>
      </c>
    </row>
    <row r="6654" customFormat="false" ht="14.25" hidden="false" customHeight="false" outlineLevel="0" collapsed="false">
      <c r="A6654" s="0" t="s">
        <v>117</v>
      </c>
      <c r="B6654" s="0" t="s">
        <v>118</v>
      </c>
      <c r="C6654" s="0" t="s">
        <v>84</v>
      </c>
      <c r="D6654" s="0" t="s">
        <v>212</v>
      </c>
      <c r="E6654" s="0" t="n">
        <v>2033</v>
      </c>
      <c r="F6654" s="5" t="n">
        <v>0.00443467168243359</v>
      </c>
      <c r="G6654" s="11" t="n">
        <v>0.1480366</v>
      </c>
      <c r="H6654" s="5" t="n">
        <v>0.000656493717983748</v>
      </c>
      <c r="I6654" s="5" t="n">
        <v>0.00377817796444984</v>
      </c>
    </row>
    <row r="6655" customFormat="false" ht="14.25" hidden="false" customHeight="false" outlineLevel="0" collapsed="false">
      <c r="A6655" s="0" t="s">
        <v>117</v>
      </c>
      <c r="B6655" s="0" t="s">
        <v>118</v>
      </c>
      <c r="C6655" s="0" t="s">
        <v>84</v>
      </c>
      <c r="D6655" s="0" t="s">
        <v>212</v>
      </c>
      <c r="E6655" s="0" t="n">
        <v>2034</v>
      </c>
      <c r="F6655" s="5" t="n">
        <v>0.00619374600981241</v>
      </c>
      <c r="G6655" s="11" t="n">
        <v>0.1520448</v>
      </c>
      <c r="H6655" s="5" t="n">
        <v>0.000941726873312727</v>
      </c>
      <c r="I6655" s="5" t="n">
        <v>0.00525201913649969</v>
      </c>
    </row>
    <row r="6656" customFormat="false" ht="14.25" hidden="false" customHeight="false" outlineLevel="0" collapsed="false">
      <c r="A6656" s="0" t="s">
        <v>117</v>
      </c>
      <c r="B6656" s="0" t="s">
        <v>118</v>
      </c>
      <c r="C6656" s="0" t="s">
        <v>84</v>
      </c>
      <c r="D6656" s="0" t="s">
        <v>212</v>
      </c>
      <c r="E6656" s="0" t="n">
        <v>2035</v>
      </c>
      <c r="F6656" s="5" t="n">
        <v>0.00847238030283642</v>
      </c>
      <c r="G6656" s="11" t="n">
        <v>0.156053</v>
      </c>
      <c r="H6656" s="5" t="n">
        <v>0.00132214036339853</v>
      </c>
      <c r="I6656" s="5" t="n">
        <v>0.00715023993943789</v>
      </c>
    </row>
    <row r="6657" customFormat="false" ht="14.25" hidden="false" customHeight="false" outlineLevel="0" collapsed="false">
      <c r="A6657" s="0" t="s">
        <v>117</v>
      </c>
      <c r="B6657" s="0" t="s">
        <v>118</v>
      </c>
      <c r="C6657" s="0" t="s">
        <v>84</v>
      </c>
      <c r="D6657" s="0" t="s">
        <v>212</v>
      </c>
      <c r="E6657" s="0" t="n">
        <v>2036</v>
      </c>
      <c r="F6657" s="5" t="n">
        <v>0.0112257951144627</v>
      </c>
      <c r="G6657" s="11" t="n">
        <v>0.1554448</v>
      </c>
      <c r="H6657" s="5" t="n">
        <v>0.00174499147640863</v>
      </c>
      <c r="I6657" s="5" t="n">
        <v>0.00948080363805406</v>
      </c>
    </row>
    <row r="6658" customFormat="false" ht="14.25" hidden="false" customHeight="false" outlineLevel="0" collapsed="false">
      <c r="A6658" s="0" t="s">
        <v>117</v>
      </c>
      <c r="B6658" s="0" t="s">
        <v>118</v>
      </c>
      <c r="C6658" s="0" t="s">
        <v>84</v>
      </c>
      <c r="D6658" s="0" t="s">
        <v>212</v>
      </c>
      <c r="E6658" s="0" t="n">
        <v>2037</v>
      </c>
      <c r="F6658" s="5" t="n">
        <v>0.0145335794072466</v>
      </c>
      <c r="G6658" s="11" t="n">
        <v>0.1548366</v>
      </c>
      <c r="H6658" s="5" t="n">
        <v>0.00225033002124808</v>
      </c>
      <c r="I6658" s="5" t="n">
        <v>0.0122832493859986</v>
      </c>
    </row>
    <row r="6659" customFormat="false" ht="14.25" hidden="false" customHeight="false" outlineLevel="0" collapsed="false">
      <c r="A6659" s="0" t="s">
        <v>117</v>
      </c>
      <c r="B6659" s="0" t="s">
        <v>118</v>
      </c>
      <c r="C6659" s="0" t="s">
        <v>84</v>
      </c>
      <c r="D6659" s="0" t="s">
        <v>212</v>
      </c>
      <c r="E6659" s="0" t="n">
        <v>2038</v>
      </c>
      <c r="F6659" s="5" t="n">
        <v>0.0183154593251467</v>
      </c>
      <c r="G6659" s="11" t="n">
        <v>0.1542284</v>
      </c>
      <c r="H6659" s="5" t="n">
        <v>0.00282476398698245</v>
      </c>
      <c r="I6659" s="5" t="n">
        <v>0.0154906953381642</v>
      </c>
    </row>
    <row r="6660" customFormat="false" ht="14.25" hidden="false" customHeight="false" outlineLevel="0" collapsed="false">
      <c r="A6660" s="0" t="s">
        <v>117</v>
      </c>
      <c r="B6660" s="0" t="s">
        <v>118</v>
      </c>
      <c r="C6660" s="0" t="s">
        <v>84</v>
      </c>
      <c r="D6660" s="0" t="s">
        <v>212</v>
      </c>
      <c r="E6660" s="0" t="n">
        <v>2039</v>
      </c>
      <c r="F6660" s="5" t="n">
        <v>0.0224000189379964</v>
      </c>
      <c r="G6660" s="11" t="n">
        <v>0.1536202</v>
      </c>
      <c r="H6660" s="5" t="n">
        <v>0.00344109538925879</v>
      </c>
      <c r="I6660" s="5" t="n">
        <v>0.0189589235487376</v>
      </c>
    </row>
    <row r="6661" customFormat="false" ht="14.25" hidden="false" customHeight="false" outlineLevel="0" collapsed="false">
      <c r="A6661" s="0" t="s">
        <v>117</v>
      </c>
      <c r="B6661" s="0" t="s">
        <v>118</v>
      </c>
      <c r="C6661" s="0" t="s">
        <v>84</v>
      </c>
      <c r="D6661" s="0" t="s">
        <v>212</v>
      </c>
      <c r="E6661" s="0" t="n">
        <v>2040</v>
      </c>
      <c r="F6661" s="5" t="n">
        <v>0.0265628835514574</v>
      </c>
      <c r="G6661" s="11" t="n">
        <v>0.153012</v>
      </c>
      <c r="H6661" s="5" t="n">
        <v>0.0040644399379756</v>
      </c>
      <c r="I6661" s="5" t="n">
        <v>0.0224984436134818</v>
      </c>
    </row>
    <row r="6662" customFormat="false" ht="14.25" hidden="false" customHeight="false" outlineLevel="0" collapsed="false">
      <c r="A6662" s="0" t="s">
        <v>117</v>
      </c>
      <c r="B6662" s="0" t="s">
        <v>118</v>
      </c>
      <c r="C6662" s="0" t="s">
        <v>84</v>
      </c>
      <c r="D6662" s="0" t="s">
        <v>213</v>
      </c>
      <c r="E6662" s="0" t="n">
        <v>2024</v>
      </c>
      <c r="F6662" s="5" t="n">
        <v>0</v>
      </c>
      <c r="G6662" s="11" t="n">
        <v>0</v>
      </c>
      <c r="H6662" s="5" t="n">
        <v>0</v>
      </c>
      <c r="I6662" s="5" t="n">
        <v>0</v>
      </c>
    </row>
    <row r="6663" customFormat="false" ht="14.25" hidden="false" customHeight="false" outlineLevel="0" collapsed="false">
      <c r="A6663" s="0" t="s">
        <v>117</v>
      </c>
      <c r="B6663" s="0" t="s">
        <v>118</v>
      </c>
      <c r="C6663" s="0" t="s">
        <v>84</v>
      </c>
      <c r="D6663" s="0" t="s">
        <v>213</v>
      </c>
      <c r="E6663" s="0" t="n">
        <v>2025</v>
      </c>
      <c r="F6663" s="5" t="n">
        <v>0.0224375750204139</v>
      </c>
      <c r="G6663" s="11" t="n">
        <v>0</v>
      </c>
      <c r="H6663" s="5" t="n">
        <v>0</v>
      </c>
      <c r="I6663" s="5" t="n">
        <v>0.0224375750204139</v>
      </c>
    </row>
    <row r="6664" customFormat="false" ht="14.25" hidden="false" customHeight="false" outlineLevel="0" collapsed="false">
      <c r="A6664" s="0" t="s">
        <v>117</v>
      </c>
      <c r="B6664" s="0" t="s">
        <v>118</v>
      </c>
      <c r="C6664" s="0" t="s">
        <v>84</v>
      </c>
      <c r="D6664" s="0" t="s">
        <v>213</v>
      </c>
      <c r="E6664" s="0" t="n">
        <v>2026</v>
      </c>
      <c r="F6664" s="5" t="n">
        <v>0.0291060702550029</v>
      </c>
      <c r="G6664" s="11" t="n">
        <v>0</v>
      </c>
      <c r="H6664" s="5" t="n">
        <v>0</v>
      </c>
      <c r="I6664" s="5" t="n">
        <v>0.0291060702550029</v>
      </c>
    </row>
    <row r="6665" customFormat="false" ht="14.25" hidden="false" customHeight="false" outlineLevel="0" collapsed="false">
      <c r="A6665" s="0" t="s">
        <v>117</v>
      </c>
      <c r="B6665" s="0" t="s">
        <v>118</v>
      </c>
      <c r="C6665" s="0" t="s">
        <v>84</v>
      </c>
      <c r="D6665" s="0" t="s">
        <v>213</v>
      </c>
      <c r="E6665" s="0" t="n">
        <v>2027</v>
      </c>
      <c r="F6665" s="5" t="n">
        <v>0.0357164052522922</v>
      </c>
      <c r="G6665" s="11" t="n">
        <v>0</v>
      </c>
      <c r="H6665" s="5" t="n">
        <v>0</v>
      </c>
      <c r="I6665" s="5" t="n">
        <v>0.0357164052522922</v>
      </c>
    </row>
    <row r="6666" customFormat="false" ht="14.25" hidden="false" customHeight="false" outlineLevel="0" collapsed="false">
      <c r="A6666" s="0" t="s">
        <v>117</v>
      </c>
      <c r="B6666" s="0" t="s">
        <v>118</v>
      </c>
      <c r="C6666" s="0" t="s">
        <v>84</v>
      </c>
      <c r="D6666" s="0" t="s">
        <v>213</v>
      </c>
      <c r="E6666" s="0" t="n">
        <v>2028</v>
      </c>
      <c r="F6666" s="5" t="n">
        <v>0.039601906272022</v>
      </c>
      <c r="G6666" s="11" t="n">
        <v>0</v>
      </c>
      <c r="H6666" s="5" t="n">
        <v>0</v>
      </c>
      <c r="I6666" s="5" t="n">
        <v>0.039601906272022</v>
      </c>
    </row>
    <row r="6667" customFormat="false" ht="14.25" hidden="false" customHeight="false" outlineLevel="0" collapsed="false">
      <c r="A6667" s="0" t="s">
        <v>117</v>
      </c>
      <c r="B6667" s="0" t="s">
        <v>118</v>
      </c>
      <c r="C6667" s="0" t="s">
        <v>84</v>
      </c>
      <c r="D6667" s="0" t="s">
        <v>213</v>
      </c>
      <c r="E6667" s="0" t="n">
        <v>2029</v>
      </c>
      <c r="F6667" s="5" t="n">
        <v>0.066392502637628</v>
      </c>
      <c r="G6667" s="11" t="n">
        <v>0</v>
      </c>
      <c r="H6667" s="5" t="n">
        <v>0</v>
      </c>
      <c r="I6667" s="5" t="n">
        <v>0.066392502637628</v>
      </c>
    </row>
    <row r="6668" customFormat="false" ht="14.25" hidden="false" customHeight="false" outlineLevel="0" collapsed="false">
      <c r="A6668" s="0" t="s">
        <v>117</v>
      </c>
      <c r="B6668" s="0" t="s">
        <v>118</v>
      </c>
      <c r="C6668" s="0" t="s">
        <v>84</v>
      </c>
      <c r="D6668" s="0" t="s">
        <v>213</v>
      </c>
      <c r="E6668" s="0" t="n">
        <v>2030</v>
      </c>
      <c r="F6668" s="5" t="n">
        <v>0.0547897567219218</v>
      </c>
      <c r="G6668" s="11" t="n">
        <v>0</v>
      </c>
      <c r="H6668" s="5" t="n">
        <v>0</v>
      </c>
      <c r="I6668" s="5" t="n">
        <v>0.0547897567219218</v>
      </c>
    </row>
    <row r="6669" customFormat="false" ht="14.25" hidden="false" customHeight="false" outlineLevel="0" collapsed="false">
      <c r="A6669" s="0" t="s">
        <v>117</v>
      </c>
      <c r="B6669" s="0" t="s">
        <v>118</v>
      </c>
      <c r="C6669" s="0" t="s">
        <v>84</v>
      </c>
      <c r="D6669" s="0" t="s">
        <v>213</v>
      </c>
      <c r="E6669" s="0" t="n">
        <v>2031</v>
      </c>
      <c r="F6669" s="5" t="n">
        <v>0.0493819230757458</v>
      </c>
      <c r="G6669" s="11" t="n">
        <v>0</v>
      </c>
      <c r="H6669" s="5" t="n">
        <v>0</v>
      </c>
      <c r="I6669" s="5" t="n">
        <v>0.0493819230757458</v>
      </c>
    </row>
    <row r="6670" customFormat="false" ht="14.25" hidden="false" customHeight="false" outlineLevel="0" collapsed="false">
      <c r="A6670" s="0" t="s">
        <v>117</v>
      </c>
      <c r="B6670" s="0" t="s">
        <v>118</v>
      </c>
      <c r="C6670" s="0" t="s">
        <v>84</v>
      </c>
      <c r="D6670" s="0" t="s">
        <v>213</v>
      </c>
      <c r="E6670" s="0" t="n">
        <v>2032</v>
      </c>
      <c r="F6670" s="5" t="n">
        <v>0.0856465033155268</v>
      </c>
      <c r="G6670" s="11" t="n">
        <v>0</v>
      </c>
      <c r="H6670" s="5" t="n">
        <v>0</v>
      </c>
      <c r="I6670" s="5" t="n">
        <v>0.0856465033155268</v>
      </c>
    </row>
    <row r="6671" customFormat="false" ht="14.25" hidden="false" customHeight="false" outlineLevel="0" collapsed="false">
      <c r="A6671" s="0" t="s">
        <v>117</v>
      </c>
      <c r="B6671" s="0" t="s">
        <v>118</v>
      </c>
      <c r="C6671" s="0" t="s">
        <v>84</v>
      </c>
      <c r="D6671" s="0" t="s">
        <v>213</v>
      </c>
      <c r="E6671" s="0" t="n">
        <v>2033</v>
      </c>
      <c r="F6671" s="5" t="n">
        <v>0.08248065191056</v>
      </c>
      <c r="G6671" s="11" t="n">
        <v>0</v>
      </c>
      <c r="H6671" s="5" t="n">
        <v>0</v>
      </c>
      <c r="I6671" s="5" t="n">
        <v>0.08248065191056</v>
      </c>
    </row>
    <row r="6672" customFormat="false" ht="14.25" hidden="false" customHeight="false" outlineLevel="0" collapsed="false">
      <c r="A6672" s="0" t="s">
        <v>117</v>
      </c>
      <c r="B6672" s="0" t="s">
        <v>118</v>
      </c>
      <c r="C6672" s="0" t="s">
        <v>84</v>
      </c>
      <c r="D6672" s="0" t="s">
        <v>213</v>
      </c>
      <c r="E6672" s="0" t="n">
        <v>2034</v>
      </c>
      <c r="F6672" s="5" t="n">
        <v>0.096929965971869</v>
      </c>
      <c r="G6672" s="11" t="n">
        <v>0</v>
      </c>
      <c r="H6672" s="5" t="n">
        <v>0</v>
      </c>
      <c r="I6672" s="5" t="n">
        <v>0.096929965971869</v>
      </c>
    </row>
    <row r="6673" customFormat="false" ht="14.25" hidden="false" customHeight="false" outlineLevel="0" collapsed="false">
      <c r="A6673" s="0" t="s">
        <v>117</v>
      </c>
      <c r="B6673" s="0" t="s">
        <v>118</v>
      </c>
      <c r="C6673" s="0" t="s">
        <v>84</v>
      </c>
      <c r="D6673" s="0" t="s">
        <v>213</v>
      </c>
      <c r="E6673" s="0" t="n">
        <v>2035</v>
      </c>
      <c r="F6673" s="5" t="n">
        <v>0.117547813288139</v>
      </c>
      <c r="G6673" s="11" t="n">
        <v>0</v>
      </c>
      <c r="H6673" s="5" t="n">
        <v>0</v>
      </c>
      <c r="I6673" s="5" t="n">
        <v>0.117547813288139</v>
      </c>
    </row>
    <row r="6674" customFormat="false" ht="14.25" hidden="false" customHeight="false" outlineLevel="0" collapsed="false">
      <c r="A6674" s="0" t="s">
        <v>117</v>
      </c>
      <c r="B6674" s="0" t="s">
        <v>118</v>
      </c>
      <c r="C6674" s="0" t="s">
        <v>84</v>
      </c>
      <c r="D6674" s="0" t="s">
        <v>213</v>
      </c>
      <c r="E6674" s="0" t="n">
        <v>2036</v>
      </c>
      <c r="F6674" s="5" t="n">
        <v>0.146307911817884</v>
      </c>
      <c r="G6674" s="11" t="n">
        <v>0</v>
      </c>
      <c r="H6674" s="5" t="n">
        <v>0</v>
      </c>
      <c r="I6674" s="5" t="n">
        <v>0.146307911817884</v>
      </c>
    </row>
    <row r="6675" customFormat="false" ht="14.25" hidden="false" customHeight="false" outlineLevel="0" collapsed="false">
      <c r="A6675" s="0" t="s">
        <v>117</v>
      </c>
      <c r="B6675" s="0" t="s">
        <v>118</v>
      </c>
      <c r="C6675" s="0" t="s">
        <v>84</v>
      </c>
      <c r="D6675" s="0" t="s">
        <v>213</v>
      </c>
      <c r="E6675" s="0" t="n">
        <v>2037</v>
      </c>
      <c r="F6675" s="5" t="n">
        <v>0.184119397871778</v>
      </c>
      <c r="G6675" s="11" t="n">
        <v>0</v>
      </c>
      <c r="H6675" s="5" t="n">
        <v>0</v>
      </c>
      <c r="I6675" s="5" t="n">
        <v>0.184119397871778</v>
      </c>
    </row>
    <row r="6676" customFormat="false" ht="14.25" hidden="false" customHeight="false" outlineLevel="0" collapsed="false">
      <c r="A6676" s="0" t="s">
        <v>117</v>
      </c>
      <c r="B6676" s="0" t="s">
        <v>118</v>
      </c>
      <c r="C6676" s="0" t="s">
        <v>84</v>
      </c>
      <c r="D6676" s="0" t="s">
        <v>213</v>
      </c>
      <c r="E6676" s="0" t="n">
        <v>2038</v>
      </c>
      <c r="F6676" s="5" t="n">
        <v>0.231199888594216</v>
      </c>
      <c r="G6676" s="11" t="n">
        <v>0</v>
      </c>
      <c r="H6676" s="5" t="n">
        <v>0</v>
      </c>
      <c r="I6676" s="5" t="n">
        <v>0.231199888594216</v>
      </c>
    </row>
    <row r="6677" customFormat="false" ht="14.25" hidden="false" customHeight="false" outlineLevel="0" collapsed="false">
      <c r="A6677" s="0" t="s">
        <v>117</v>
      </c>
      <c r="B6677" s="0" t="s">
        <v>118</v>
      </c>
      <c r="C6677" s="0" t="s">
        <v>84</v>
      </c>
      <c r="D6677" s="0" t="s">
        <v>213</v>
      </c>
      <c r="E6677" s="0" t="n">
        <v>2039</v>
      </c>
      <c r="F6677" s="5" t="n">
        <v>0.287255704935034</v>
      </c>
      <c r="G6677" s="11" t="n">
        <v>0</v>
      </c>
      <c r="H6677" s="5" t="n">
        <v>0</v>
      </c>
      <c r="I6677" s="5" t="n">
        <v>0.287255704935034</v>
      </c>
    </row>
    <row r="6678" customFormat="false" ht="14.25" hidden="false" customHeight="false" outlineLevel="0" collapsed="false">
      <c r="A6678" s="0" t="s">
        <v>117</v>
      </c>
      <c r="B6678" s="0" t="s">
        <v>118</v>
      </c>
      <c r="C6678" s="0" t="s">
        <v>84</v>
      </c>
      <c r="D6678" s="0" t="s">
        <v>213</v>
      </c>
      <c r="E6678" s="0" t="n">
        <v>2040</v>
      </c>
      <c r="F6678" s="5" t="n">
        <v>0.34523068510477</v>
      </c>
      <c r="G6678" s="11" t="n">
        <v>0</v>
      </c>
      <c r="H6678" s="5" t="n">
        <v>0</v>
      </c>
      <c r="I6678" s="5" t="n">
        <v>0.34523068510477</v>
      </c>
    </row>
    <row r="6679" customFormat="false" ht="14.25" hidden="false" customHeight="false" outlineLevel="0" collapsed="false">
      <c r="A6679" s="0" t="s">
        <v>117</v>
      </c>
      <c r="B6679" s="0" t="s">
        <v>118</v>
      </c>
      <c r="C6679" s="0" t="s">
        <v>84</v>
      </c>
      <c r="D6679" s="0" t="s">
        <v>214</v>
      </c>
      <c r="E6679" s="0" t="n">
        <v>2024</v>
      </c>
      <c r="F6679" s="5" t="n">
        <v>0</v>
      </c>
      <c r="G6679" s="11" t="n">
        <v>0.091111</v>
      </c>
      <c r="H6679" s="5" t="n">
        <v>0</v>
      </c>
      <c r="I6679" s="5" t="n">
        <v>0</v>
      </c>
    </row>
    <row r="6680" customFormat="false" ht="14.25" hidden="false" customHeight="false" outlineLevel="0" collapsed="false">
      <c r="A6680" s="0" t="s">
        <v>117</v>
      </c>
      <c r="B6680" s="0" t="s">
        <v>118</v>
      </c>
      <c r="C6680" s="0" t="s">
        <v>84</v>
      </c>
      <c r="D6680" s="0" t="s">
        <v>214</v>
      </c>
      <c r="E6680" s="0" t="n">
        <v>2025</v>
      </c>
      <c r="F6680" s="5" t="n">
        <v>0.0938546322622673</v>
      </c>
      <c r="G6680" s="11" t="n">
        <v>0.091111</v>
      </c>
      <c r="H6680" s="5" t="n">
        <v>0.00855118940004743</v>
      </c>
      <c r="I6680" s="5" t="n">
        <v>0.0853034428622198</v>
      </c>
    </row>
    <row r="6681" customFormat="false" ht="14.25" hidden="false" customHeight="false" outlineLevel="0" collapsed="false">
      <c r="A6681" s="0" t="s">
        <v>117</v>
      </c>
      <c r="B6681" s="0" t="s">
        <v>118</v>
      </c>
      <c r="C6681" s="0" t="s">
        <v>84</v>
      </c>
      <c r="D6681" s="0" t="s">
        <v>214</v>
      </c>
      <c r="E6681" s="0" t="n">
        <v>2026</v>
      </c>
      <c r="F6681" s="5" t="n">
        <v>0.138114131821984</v>
      </c>
      <c r="G6681" s="11" t="n">
        <v>0.1000912</v>
      </c>
      <c r="H6681" s="5" t="n">
        <v>0.0138240091910205</v>
      </c>
      <c r="I6681" s="5" t="n">
        <v>0.124290122630963</v>
      </c>
    </row>
    <row r="6682" customFormat="false" ht="14.25" hidden="false" customHeight="false" outlineLevel="0" collapsed="false">
      <c r="A6682" s="0" t="s">
        <v>117</v>
      </c>
      <c r="B6682" s="0" t="s">
        <v>118</v>
      </c>
      <c r="C6682" s="0" t="s">
        <v>84</v>
      </c>
      <c r="D6682" s="0" t="s">
        <v>214</v>
      </c>
      <c r="E6682" s="0" t="n">
        <v>2027</v>
      </c>
      <c r="F6682" s="5" t="n">
        <v>0.162924945934124</v>
      </c>
      <c r="G6682" s="11" t="n">
        <v>0.1090714</v>
      </c>
      <c r="H6682" s="5" t="n">
        <v>0.0177704519479592</v>
      </c>
      <c r="I6682" s="5" t="n">
        <v>0.145154493986165</v>
      </c>
    </row>
    <row r="6683" customFormat="false" ht="14.25" hidden="false" customHeight="false" outlineLevel="0" collapsed="false">
      <c r="A6683" s="0" t="s">
        <v>117</v>
      </c>
      <c r="B6683" s="0" t="s">
        <v>118</v>
      </c>
      <c r="C6683" s="0" t="s">
        <v>84</v>
      </c>
      <c r="D6683" s="0" t="s">
        <v>214</v>
      </c>
      <c r="E6683" s="0" t="n">
        <v>2028</v>
      </c>
      <c r="F6683" s="5" t="n">
        <v>0.210860077907678</v>
      </c>
      <c r="G6683" s="11" t="n">
        <v>0.1180516</v>
      </c>
      <c r="H6683" s="5" t="n">
        <v>0.0248923695731261</v>
      </c>
      <c r="I6683" s="5" t="n">
        <v>0.185967708334552</v>
      </c>
    </row>
    <row r="6684" customFormat="false" ht="14.25" hidden="false" customHeight="false" outlineLevel="0" collapsed="false">
      <c r="A6684" s="0" t="s">
        <v>117</v>
      </c>
      <c r="B6684" s="0" t="s">
        <v>118</v>
      </c>
      <c r="C6684" s="0" t="s">
        <v>84</v>
      </c>
      <c r="D6684" s="0" t="s">
        <v>214</v>
      </c>
      <c r="E6684" s="0" t="n">
        <v>2029</v>
      </c>
      <c r="F6684" s="5" t="n">
        <v>0.466050233066156</v>
      </c>
      <c r="G6684" s="11" t="n">
        <v>0.1270318</v>
      </c>
      <c r="H6684" s="5" t="n">
        <v>0.0592031999968133</v>
      </c>
      <c r="I6684" s="5" t="n">
        <v>0.406847033069343</v>
      </c>
    </row>
    <row r="6685" customFormat="false" ht="14.25" hidden="false" customHeight="false" outlineLevel="0" collapsed="false">
      <c r="A6685" s="0" t="s">
        <v>117</v>
      </c>
      <c r="B6685" s="0" t="s">
        <v>118</v>
      </c>
      <c r="C6685" s="0" t="s">
        <v>84</v>
      </c>
      <c r="D6685" s="0" t="s">
        <v>214</v>
      </c>
      <c r="E6685" s="0" t="n">
        <v>2030</v>
      </c>
      <c r="F6685" s="5" t="n">
        <v>0.526004500584936</v>
      </c>
      <c r="G6685" s="11" t="n">
        <v>0.136012</v>
      </c>
      <c r="H6685" s="5" t="n">
        <v>0.0715429241335584</v>
      </c>
      <c r="I6685" s="5" t="n">
        <v>0.454461576451378</v>
      </c>
    </row>
    <row r="6686" customFormat="false" ht="14.25" hidden="false" customHeight="false" outlineLevel="0" collapsed="false">
      <c r="A6686" s="0" t="s">
        <v>117</v>
      </c>
      <c r="B6686" s="0" t="s">
        <v>118</v>
      </c>
      <c r="C6686" s="0" t="s">
        <v>84</v>
      </c>
      <c r="D6686" s="0" t="s">
        <v>214</v>
      </c>
      <c r="E6686" s="0" t="n">
        <v>2031</v>
      </c>
      <c r="F6686" s="5" t="n">
        <v>0.609517887655775</v>
      </c>
      <c r="G6686" s="11" t="n">
        <v>0.1400202</v>
      </c>
      <c r="H6686" s="5" t="n">
        <v>0.0853448165331391</v>
      </c>
      <c r="I6686" s="5" t="n">
        <v>0.524173071122635</v>
      </c>
    </row>
    <row r="6687" customFormat="false" ht="14.25" hidden="false" customHeight="false" outlineLevel="0" collapsed="false">
      <c r="A6687" s="0" t="s">
        <v>117</v>
      </c>
      <c r="B6687" s="0" t="s">
        <v>118</v>
      </c>
      <c r="C6687" s="0" t="s">
        <v>84</v>
      </c>
      <c r="D6687" s="0" t="s">
        <v>214</v>
      </c>
      <c r="E6687" s="0" t="n">
        <v>2032</v>
      </c>
      <c r="F6687" s="5" t="n">
        <v>1.29431020288929</v>
      </c>
      <c r="G6687" s="11" t="n">
        <v>0.1440284</v>
      </c>
      <c r="H6687" s="5" t="n">
        <v>0.18641742762582</v>
      </c>
      <c r="I6687" s="5" t="n">
        <v>1.10789277526347</v>
      </c>
    </row>
    <row r="6688" customFormat="false" ht="14.25" hidden="false" customHeight="false" outlineLevel="0" collapsed="false">
      <c r="A6688" s="0" t="s">
        <v>117</v>
      </c>
      <c r="B6688" s="0" t="s">
        <v>118</v>
      </c>
      <c r="C6688" s="0" t="s">
        <v>84</v>
      </c>
      <c r="D6688" s="0" t="s">
        <v>214</v>
      </c>
      <c r="E6688" s="0" t="n">
        <v>2033</v>
      </c>
      <c r="F6688" s="5" t="n">
        <v>1.36836313454916</v>
      </c>
      <c r="G6688" s="11" t="n">
        <v>0.1480366</v>
      </c>
      <c r="H6688" s="5" t="n">
        <v>0.202567826004</v>
      </c>
      <c r="I6688" s="5" t="n">
        <v>1.16579530854516</v>
      </c>
    </row>
    <row r="6689" customFormat="false" ht="14.25" hidden="false" customHeight="false" outlineLevel="0" collapsed="false">
      <c r="A6689" s="0" t="s">
        <v>117</v>
      </c>
      <c r="B6689" s="0" t="s">
        <v>118</v>
      </c>
      <c r="C6689" s="0" t="s">
        <v>84</v>
      </c>
      <c r="D6689" s="0" t="s">
        <v>214</v>
      </c>
      <c r="E6689" s="0" t="n">
        <v>2034</v>
      </c>
      <c r="F6689" s="5" t="n">
        <v>1.73313661964192</v>
      </c>
      <c r="G6689" s="11" t="n">
        <v>0.1520448</v>
      </c>
      <c r="H6689" s="5" t="n">
        <v>0.263514410706131</v>
      </c>
      <c r="I6689" s="5" t="n">
        <v>1.46962220893579</v>
      </c>
    </row>
    <row r="6690" customFormat="false" ht="14.25" hidden="false" customHeight="false" outlineLevel="0" collapsed="false">
      <c r="A6690" s="0" t="s">
        <v>117</v>
      </c>
      <c r="B6690" s="0" t="s">
        <v>118</v>
      </c>
      <c r="C6690" s="0" t="s">
        <v>84</v>
      </c>
      <c r="D6690" s="0" t="s">
        <v>214</v>
      </c>
      <c r="E6690" s="0" t="n">
        <v>2035</v>
      </c>
      <c r="F6690" s="5" t="n">
        <v>2.12895270474353</v>
      </c>
      <c r="G6690" s="11" t="n">
        <v>0.156053</v>
      </c>
      <c r="H6690" s="5" t="n">
        <v>0.332229456433342</v>
      </c>
      <c r="I6690" s="5" t="n">
        <v>1.79672324831019</v>
      </c>
    </row>
    <row r="6691" customFormat="false" ht="14.25" hidden="false" customHeight="false" outlineLevel="0" collapsed="false">
      <c r="A6691" s="0" t="s">
        <v>117</v>
      </c>
      <c r="B6691" s="0" t="s">
        <v>118</v>
      </c>
      <c r="C6691" s="0" t="s">
        <v>84</v>
      </c>
      <c r="D6691" s="0" t="s">
        <v>214</v>
      </c>
      <c r="E6691" s="0" t="n">
        <v>2036</v>
      </c>
      <c r="F6691" s="5" t="n">
        <v>2.53447745168542</v>
      </c>
      <c r="G6691" s="11" t="n">
        <v>0.1554448</v>
      </c>
      <c r="H6691" s="5" t="n">
        <v>0.39397134058175</v>
      </c>
      <c r="I6691" s="5" t="n">
        <v>2.14050611110367</v>
      </c>
    </row>
    <row r="6692" customFormat="false" ht="14.25" hidden="false" customHeight="false" outlineLevel="0" collapsed="false">
      <c r="A6692" s="0" t="s">
        <v>117</v>
      </c>
      <c r="B6692" s="0" t="s">
        <v>118</v>
      </c>
      <c r="C6692" s="0" t="s">
        <v>84</v>
      </c>
      <c r="D6692" s="0" t="s">
        <v>214</v>
      </c>
      <c r="E6692" s="0" t="n">
        <v>2037</v>
      </c>
      <c r="F6692" s="5" t="n">
        <v>2.96814885051062</v>
      </c>
      <c r="G6692" s="11" t="n">
        <v>0.1548366</v>
      </c>
      <c r="H6692" s="5" t="n">
        <v>0.459578076306972</v>
      </c>
      <c r="I6692" s="5" t="n">
        <v>2.50857077420365</v>
      </c>
    </row>
    <row r="6693" customFormat="false" ht="14.25" hidden="false" customHeight="false" outlineLevel="0" collapsed="false">
      <c r="A6693" s="0" t="s">
        <v>117</v>
      </c>
      <c r="B6693" s="0" t="s">
        <v>118</v>
      </c>
      <c r="C6693" s="0" t="s">
        <v>84</v>
      </c>
      <c r="D6693" s="0" t="s">
        <v>214</v>
      </c>
      <c r="E6693" s="0" t="n">
        <v>2038</v>
      </c>
      <c r="F6693" s="5" t="n">
        <v>3.44934476004357</v>
      </c>
      <c r="G6693" s="11" t="n">
        <v>0.1542284</v>
      </c>
      <c r="H6693" s="5" t="n">
        <v>0.531986923389904</v>
      </c>
      <c r="I6693" s="5" t="n">
        <v>2.91735783665367</v>
      </c>
    </row>
    <row r="6694" customFormat="false" ht="14.25" hidden="false" customHeight="false" outlineLevel="0" collapsed="false">
      <c r="A6694" s="0" t="s">
        <v>117</v>
      </c>
      <c r="B6694" s="0" t="s">
        <v>118</v>
      </c>
      <c r="C6694" s="0" t="s">
        <v>84</v>
      </c>
      <c r="D6694" s="0" t="s">
        <v>214</v>
      </c>
      <c r="E6694" s="0" t="n">
        <v>2039</v>
      </c>
      <c r="F6694" s="5" t="n">
        <v>3.96969010955532</v>
      </c>
      <c r="G6694" s="11" t="n">
        <v>0.1536202</v>
      </c>
      <c r="H6694" s="5" t="n">
        <v>0.60982458856791</v>
      </c>
      <c r="I6694" s="5" t="n">
        <v>3.35986552098741</v>
      </c>
    </row>
    <row r="6695" customFormat="false" ht="14.25" hidden="false" customHeight="false" outlineLevel="0" collapsed="false">
      <c r="A6695" s="0" t="s">
        <v>117</v>
      </c>
      <c r="B6695" s="0" t="s">
        <v>118</v>
      </c>
      <c r="C6695" s="0" t="s">
        <v>84</v>
      </c>
      <c r="D6695" s="0" t="s">
        <v>214</v>
      </c>
      <c r="E6695" s="0" t="n">
        <v>2040</v>
      </c>
      <c r="F6695" s="5" t="n">
        <v>4.49331262821166</v>
      </c>
      <c r="G6695" s="11" t="n">
        <v>0.153012</v>
      </c>
      <c r="H6695" s="5" t="n">
        <v>0.687530751867923</v>
      </c>
      <c r="I6695" s="5" t="n">
        <v>3.80578187634374</v>
      </c>
    </row>
    <row r="6696" customFormat="false" ht="14.25" hidden="false" customHeight="false" outlineLevel="0" collapsed="false">
      <c r="A6696" s="0" t="s">
        <v>117</v>
      </c>
      <c r="B6696" s="0" t="s">
        <v>118</v>
      </c>
      <c r="C6696" s="0" t="s">
        <v>84</v>
      </c>
      <c r="D6696" s="0" t="s">
        <v>215</v>
      </c>
      <c r="E6696" s="0" t="n">
        <v>2024</v>
      </c>
      <c r="F6696" s="5" t="n">
        <v>0</v>
      </c>
      <c r="G6696" s="11" t="n">
        <v>0</v>
      </c>
      <c r="H6696" s="5" t="n">
        <v>0</v>
      </c>
      <c r="I6696" s="5" t="n">
        <v>0</v>
      </c>
    </row>
    <row r="6697" customFormat="false" ht="14.25" hidden="false" customHeight="false" outlineLevel="0" collapsed="false">
      <c r="A6697" s="0" t="s">
        <v>117</v>
      </c>
      <c r="B6697" s="0" t="s">
        <v>118</v>
      </c>
      <c r="C6697" s="0" t="s">
        <v>84</v>
      </c>
      <c r="D6697" s="0" t="s">
        <v>215</v>
      </c>
      <c r="E6697" s="0" t="n">
        <v>2025</v>
      </c>
      <c r="F6697" s="5" t="n">
        <v>0.0382366768707325</v>
      </c>
      <c r="G6697" s="11" t="n">
        <v>0</v>
      </c>
      <c r="H6697" s="5" t="n">
        <v>0</v>
      </c>
      <c r="I6697" s="5" t="n">
        <v>0.0382366768707325</v>
      </c>
    </row>
    <row r="6698" customFormat="false" ht="14.25" hidden="false" customHeight="false" outlineLevel="0" collapsed="false">
      <c r="A6698" s="0" t="s">
        <v>117</v>
      </c>
      <c r="B6698" s="0" t="s">
        <v>118</v>
      </c>
      <c r="C6698" s="0" t="s">
        <v>84</v>
      </c>
      <c r="D6698" s="0" t="s">
        <v>215</v>
      </c>
      <c r="E6698" s="0" t="n">
        <v>2026</v>
      </c>
      <c r="F6698" s="5" t="n">
        <v>0.0308601756275006</v>
      </c>
      <c r="G6698" s="11" t="n">
        <v>0</v>
      </c>
      <c r="H6698" s="5" t="n">
        <v>0</v>
      </c>
      <c r="I6698" s="5" t="n">
        <v>0.0308601756275006</v>
      </c>
    </row>
    <row r="6699" customFormat="false" ht="14.25" hidden="false" customHeight="false" outlineLevel="0" collapsed="false">
      <c r="A6699" s="0" t="s">
        <v>117</v>
      </c>
      <c r="B6699" s="0" t="s">
        <v>118</v>
      </c>
      <c r="C6699" s="0" t="s">
        <v>84</v>
      </c>
      <c r="D6699" s="0" t="s">
        <v>215</v>
      </c>
      <c r="E6699" s="0" t="n">
        <v>2027</v>
      </c>
      <c r="F6699" s="5" t="n">
        <v>0.0261989567032774</v>
      </c>
      <c r="G6699" s="11" t="n">
        <v>0</v>
      </c>
      <c r="H6699" s="5" t="n">
        <v>0</v>
      </c>
      <c r="I6699" s="5" t="n">
        <v>0.0261989567032774</v>
      </c>
    </row>
    <row r="6700" customFormat="false" ht="14.25" hidden="false" customHeight="false" outlineLevel="0" collapsed="false">
      <c r="A6700" s="0" t="s">
        <v>117</v>
      </c>
      <c r="B6700" s="0" t="s">
        <v>118</v>
      </c>
      <c r="C6700" s="0" t="s">
        <v>84</v>
      </c>
      <c r="D6700" s="0" t="s">
        <v>215</v>
      </c>
      <c r="E6700" s="0" t="n">
        <v>2028</v>
      </c>
      <c r="F6700" s="5" t="n">
        <v>0.0345558863900724</v>
      </c>
      <c r="G6700" s="11" t="n">
        <v>0</v>
      </c>
      <c r="H6700" s="5" t="n">
        <v>0</v>
      </c>
      <c r="I6700" s="5" t="n">
        <v>0.0345558863900724</v>
      </c>
    </row>
    <row r="6701" customFormat="false" ht="14.25" hidden="false" customHeight="false" outlineLevel="0" collapsed="false">
      <c r="A6701" s="0" t="s">
        <v>117</v>
      </c>
      <c r="B6701" s="0" t="s">
        <v>118</v>
      </c>
      <c r="C6701" s="0" t="s">
        <v>84</v>
      </c>
      <c r="D6701" s="0" t="s">
        <v>215</v>
      </c>
      <c r="E6701" s="0" t="n">
        <v>2029</v>
      </c>
      <c r="F6701" s="5" t="n">
        <v>0.0880113645728168</v>
      </c>
      <c r="G6701" s="11" t="n">
        <v>0</v>
      </c>
      <c r="H6701" s="5" t="n">
        <v>0</v>
      </c>
      <c r="I6701" s="5" t="n">
        <v>0.0880113645728168</v>
      </c>
    </row>
    <row r="6702" customFormat="false" ht="14.25" hidden="false" customHeight="false" outlineLevel="0" collapsed="false">
      <c r="A6702" s="0" t="s">
        <v>117</v>
      </c>
      <c r="B6702" s="0" t="s">
        <v>118</v>
      </c>
      <c r="C6702" s="0" t="s">
        <v>84</v>
      </c>
      <c r="D6702" s="0" t="s">
        <v>215</v>
      </c>
      <c r="E6702" s="0" t="n">
        <v>2030</v>
      </c>
      <c r="F6702" s="5" t="n">
        <v>0.119819717220875</v>
      </c>
      <c r="G6702" s="11" t="n">
        <v>0</v>
      </c>
      <c r="H6702" s="5" t="n">
        <v>0</v>
      </c>
      <c r="I6702" s="5" t="n">
        <v>0.119819717220875</v>
      </c>
    </row>
    <row r="6703" customFormat="false" ht="14.25" hidden="false" customHeight="false" outlineLevel="0" collapsed="false">
      <c r="A6703" s="0" t="s">
        <v>117</v>
      </c>
      <c r="B6703" s="0" t="s">
        <v>118</v>
      </c>
      <c r="C6703" s="0" t="s">
        <v>84</v>
      </c>
      <c r="D6703" s="0" t="s">
        <v>215</v>
      </c>
      <c r="E6703" s="0" t="n">
        <v>2031</v>
      </c>
      <c r="F6703" s="5" t="n">
        <v>0.164358554402697</v>
      </c>
      <c r="G6703" s="11" t="n">
        <v>0</v>
      </c>
      <c r="H6703" s="5" t="n">
        <v>0</v>
      </c>
      <c r="I6703" s="5" t="n">
        <v>0.164358554402697</v>
      </c>
    </row>
    <row r="6704" customFormat="false" ht="14.25" hidden="false" customHeight="false" outlineLevel="0" collapsed="false">
      <c r="A6704" s="0" t="s">
        <v>117</v>
      </c>
      <c r="B6704" s="0" t="s">
        <v>118</v>
      </c>
      <c r="C6704" s="0" t="s">
        <v>84</v>
      </c>
      <c r="D6704" s="0" t="s">
        <v>215</v>
      </c>
      <c r="E6704" s="0" t="n">
        <v>2032</v>
      </c>
      <c r="F6704" s="5" t="n">
        <v>0.390765342850193</v>
      </c>
      <c r="G6704" s="11" t="n">
        <v>0</v>
      </c>
      <c r="H6704" s="5" t="n">
        <v>0</v>
      </c>
      <c r="I6704" s="5" t="n">
        <v>0.390765342850193</v>
      </c>
    </row>
    <row r="6705" customFormat="false" ht="14.25" hidden="false" customHeight="false" outlineLevel="0" collapsed="false">
      <c r="A6705" s="0" t="s">
        <v>117</v>
      </c>
      <c r="B6705" s="0" t="s">
        <v>118</v>
      </c>
      <c r="C6705" s="0" t="s">
        <v>84</v>
      </c>
      <c r="D6705" s="0" t="s">
        <v>215</v>
      </c>
      <c r="E6705" s="0" t="n">
        <v>2033</v>
      </c>
      <c r="F6705" s="5" t="n">
        <v>0.446654836426369</v>
      </c>
      <c r="G6705" s="11" t="n">
        <v>0</v>
      </c>
      <c r="H6705" s="5" t="n">
        <v>0</v>
      </c>
      <c r="I6705" s="5" t="n">
        <v>0.446654836426369</v>
      </c>
    </row>
    <row r="6706" customFormat="false" ht="14.25" hidden="false" customHeight="false" outlineLevel="0" collapsed="false">
      <c r="A6706" s="0" t="s">
        <v>117</v>
      </c>
      <c r="B6706" s="0" t="s">
        <v>118</v>
      </c>
      <c r="C6706" s="0" t="s">
        <v>84</v>
      </c>
      <c r="D6706" s="0" t="s">
        <v>215</v>
      </c>
      <c r="E6706" s="0" t="n">
        <v>2034</v>
      </c>
      <c r="F6706" s="5" t="n">
        <v>0.605805440793399</v>
      </c>
      <c r="G6706" s="11" t="n">
        <v>0</v>
      </c>
      <c r="H6706" s="5" t="n">
        <v>0</v>
      </c>
      <c r="I6706" s="5" t="n">
        <v>0.605805440793399</v>
      </c>
    </row>
    <row r="6707" customFormat="false" ht="14.25" hidden="false" customHeight="false" outlineLevel="0" collapsed="false">
      <c r="A6707" s="0" t="s">
        <v>117</v>
      </c>
      <c r="B6707" s="0" t="s">
        <v>118</v>
      </c>
      <c r="C6707" s="0" t="s">
        <v>84</v>
      </c>
      <c r="D6707" s="0" t="s">
        <v>215</v>
      </c>
      <c r="E6707" s="0" t="n">
        <v>2035</v>
      </c>
      <c r="F6707" s="5" t="n">
        <v>0.788147867147126</v>
      </c>
      <c r="G6707" s="11" t="n">
        <v>0</v>
      </c>
      <c r="H6707" s="5" t="n">
        <v>0</v>
      </c>
      <c r="I6707" s="5" t="n">
        <v>0.788147867147126</v>
      </c>
    </row>
    <row r="6708" customFormat="false" ht="14.25" hidden="false" customHeight="false" outlineLevel="0" collapsed="false">
      <c r="A6708" s="0" t="s">
        <v>117</v>
      </c>
      <c r="B6708" s="0" t="s">
        <v>118</v>
      </c>
      <c r="C6708" s="0" t="s">
        <v>84</v>
      </c>
      <c r="D6708" s="0" t="s">
        <v>215</v>
      </c>
      <c r="E6708" s="0" t="n">
        <v>2036</v>
      </c>
      <c r="F6708" s="5" t="n">
        <v>0.981996926471174</v>
      </c>
      <c r="G6708" s="11" t="n">
        <v>0</v>
      </c>
      <c r="H6708" s="5" t="n">
        <v>0</v>
      </c>
      <c r="I6708" s="5" t="n">
        <v>0.981996926471174</v>
      </c>
    </row>
    <row r="6709" customFormat="false" ht="14.25" hidden="false" customHeight="false" outlineLevel="0" collapsed="false">
      <c r="A6709" s="0" t="s">
        <v>117</v>
      </c>
      <c r="B6709" s="0" t="s">
        <v>118</v>
      </c>
      <c r="C6709" s="0" t="s">
        <v>84</v>
      </c>
      <c r="D6709" s="0" t="s">
        <v>215</v>
      </c>
      <c r="E6709" s="0" t="n">
        <v>2037</v>
      </c>
      <c r="F6709" s="5" t="n">
        <v>1.19219517137298</v>
      </c>
      <c r="G6709" s="11" t="n">
        <v>0</v>
      </c>
      <c r="H6709" s="5" t="n">
        <v>0</v>
      </c>
      <c r="I6709" s="5" t="n">
        <v>1.19219517137298</v>
      </c>
    </row>
    <row r="6710" customFormat="false" ht="14.25" hidden="false" customHeight="false" outlineLevel="0" collapsed="false">
      <c r="A6710" s="0" t="s">
        <v>117</v>
      </c>
      <c r="B6710" s="0" t="s">
        <v>118</v>
      </c>
      <c r="C6710" s="0" t="s">
        <v>84</v>
      </c>
      <c r="D6710" s="0" t="s">
        <v>215</v>
      </c>
      <c r="E6710" s="0" t="n">
        <v>2038</v>
      </c>
      <c r="F6710" s="5" t="n">
        <v>1.42192327978729</v>
      </c>
      <c r="G6710" s="11" t="n">
        <v>0</v>
      </c>
      <c r="H6710" s="5" t="n">
        <v>0</v>
      </c>
      <c r="I6710" s="5" t="n">
        <v>1.42192327978729</v>
      </c>
    </row>
    <row r="6711" customFormat="false" ht="14.25" hidden="false" customHeight="false" outlineLevel="0" collapsed="false">
      <c r="A6711" s="0" t="s">
        <v>117</v>
      </c>
      <c r="B6711" s="0" t="s">
        <v>118</v>
      </c>
      <c r="C6711" s="0" t="s">
        <v>84</v>
      </c>
      <c r="D6711" s="0" t="s">
        <v>215</v>
      </c>
      <c r="E6711" s="0" t="n">
        <v>2039</v>
      </c>
      <c r="F6711" s="5" t="n">
        <v>1.66052741464317</v>
      </c>
      <c r="G6711" s="11" t="n">
        <v>0</v>
      </c>
      <c r="H6711" s="5" t="n">
        <v>0</v>
      </c>
      <c r="I6711" s="5" t="n">
        <v>1.66052741464317</v>
      </c>
    </row>
    <row r="6712" customFormat="false" ht="14.25" hidden="false" customHeight="false" outlineLevel="0" collapsed="false">
      <c r="A6712" s="0" t="s">
        <v>117</v>
      </c>
      <c r="B6712" s="0" t="s">
        <v>118</v>
      </c>
      <c r="C6712" s="0" t="s">
        <v>84</v>
      </c>
      <c r="D6712" s="0" t="s">
        <v>215</v>
      </c>
      <c r="E6712" s="0" t="n">
        <v>2040</v>
      </c>
      <c r="F6712" s="5" t="n">
        <v>1.90015293673357</v>
      </c>
      <c r="G6712" s="11" t="n">
        <v>0</v>
      </c>
      <c r="H6712" s="5" t="n">
        <v>0</v>
      </c>
      <c r="I6712" s="5" t="n">
        <v>1.90015293673357</v>
      </c>
    </row>
    <row r="6713" customFormat="false" ht="14.25" hidden="false" customHeight="false" outlineLevel="0" collapsed="false">
      <c r="A6713" s="0" t="s">
        <v>117</v>
      </c>
      <c r="B6713" s="0" t="s">
        <v>118</v>
      </c>
      <c r="C6713" s="0" t="s">
        <v>84</v>
      </c>
      <c r="D6713" s="0" t="s">
        <v>216</v>
      </c>
      <c r="E6713" s="0" t="n">
        <v>2024</v>
      </c>
      <c r="F6713" s="5" t="n">
        <v>0</v>
      </c>
      <c r="G6713" s="11" t="n">
        <v>0.091111</v>
      </c>
      <c r="H6713" s="5" t="n">
        <v>0</v>
      </c>
      <c r="I6713" s="5" t="n">
        <v>0</v>
      </c>
    </row>
    <row r="6714" customFormat="false" ht="14.25" hidden="false" customHeight="false" outlineLevel="0" collapsed="false">
      <c r="A6714" s="0" t="s">
        <v>117</v>
      </c>
      <c r="B6714" s="0" t="s">
        <v>118</v>
      </c>
      <c r="C6714" s="0" t="s">
        <v>84</v>
      </c>
      <c r="D6714" s="0" t="s">
        <v>216</v>
      </c>
      <c r="E6714" s="0" t="n">
        <v>2025</v>
      </c>
      <c r="F6714" s="5" t="n">
        <v>2.15894628838232</v>
      </c>
      <c r="G6714" s="11" t="n">
        <v>0.091111</v>
      </c>
      <c r="H6714" s="5" t="n">
        <v>0.196703755280801</v>
      </c>
      <c r="I6714" s="5" t="n">
        <v>1.96224253310152</v>
      </c>
    </row>
    <row r="6715" customFormat="false" ht="14.25" hidden="false" customHeight="false" outlineLevel="0" collapsed="false">
      <c r="A6715" s="0" t="s">
        <v>117</v>
      </c>
      <c r="B6715" s="0" t="s">
        <v>118</v>
      </c>
      <c r="C6715" s="0" t="s">
        <v>84</v>
      </c>
      <c r="D6715" s="0" t="s">
        <v>216</v>
      </c>
      <c r="E6715" s="0" t="n">
        <v>2026</v>
      </c>
      <c r="F6715" s="5" t="n">
        <v>2.03449757721228</v>
      </c>
      <c r="G6715" s="11" t="n">
        <v>0.1000912</v>
      </c>
      <c r="H6715" s="5" t="n">
        <v>0.20363530390027</v>
      </c>
      <c r="I6715" s="5" t="n">
        <v>1.83086227331201</v>
      </c>
    </row>
    <row r="6716" customFormat="false" ht="14.25" hidden="false" customHeight="false" outlineLevel="0" collapsed="false">
      <c r="A6716" s="0" t="s">
        <v>117</v>
      </c>
      <c r="B6716" s="0" t="s">
        <v>118</v>
      </c>
      <c r="C6716" s="0" t="s">
        <v>84</v>
      </c>
      <c r="D6716" s="0" t="s">
        <v>216</v>
      </c>
      <c r="E6716" s="0" t="n">
        <v>2027</v>
      </c>
      <c r="F6716" s="5" t="n">
        <v>1.76296747968018</v>
      </c>
      <c r="G6716" s="11" t="n">
        <v>0.1090714</v>
      </c>
      <c r="H6716" s="5" t="n">
        <v>0.192289331163189</v>
      </c>
      <c r="I6716" s="5" t="n">
        <v>1.57067814851699</v>
      </c>
    </row>
    <row r="6717" customFormat="false" ht="14.25" hidden="false" customHeight="false" outlineLevel="0" collapsed="false">
      <c r="A6717" s="0" t="s">
        <v>117</v>
      </c>
      <c r="B6717" s="0" t="s">
        <v>118</v>
      </c>
      <c r="C6717" s="0" t="s">
        <v>84</v>
      </c>
      <c r="D6717" s="0" t="s">
        <v>216</v>
      </c>
      <c r="E6717" s="0" t="n">
        <v>2028</v>
      </c>
      <c r="F6717" s="5" t="n">
        <v>1.78881135549465</v>
      </c>
      <c r="G6717" s="11" t="n">
        <v>0.1180516</v>
      </c>
      <c r="H6717" s="5" t="n">
        <v>0.211172042614313</v>
      </c>
      <c r="I6717" s="5" t="n">
        <v>1.57763931288034</v>
      </c>
    </row>
    <row r="6718" customFormat="false" ht="14.25" hidden="false" customHeight="false" outlineLevel="0" collapsed="false">
      <c r="A6718" s="0" t="s">
        <v>117</v>
      </c>
      <c r="B6718" s="0" t="s">
        <v>118</v>
      </c>
      <c r="C6718" s="0" t="s">
        <v>84</v>
      </c>
      <c r="D6718" s="0" t="s">
        <v>216</v>
      </c>
      <c r="E6718" s="0" t="n">
        <v>2029</v>
      </c>
      <c r="F6718" s="5" t="n">
        <v>3.25896325099038</v>
      </c>
      <c r="G6718" s="11" t="n">
        <v>0.1270318</v>
      </c>
      <c r="H6718" s="5" t="n">
        <v>0.41399196790716</v>
      </c>
      <c r="I6718" s="5" t="n">
        <v>2.84497128308322</v>
      </c>
    </row>
    <row r="6719" customFormat="false" ht="14.25" hidden="false" customHeight="false" outlineLevel="0" collapsed="false">
      <c r="A6719" s="0" t="s">
        <v>117</v>
      </c>
      <c r="B6719" s="0" t="s">
        <v>118</v>
      </c>
      <c r="C6719" s="0" t="s">
        <v>84</v>
      </c>
      <c r="D6719" s="0" t="s">
        <v>216</v>
      </c>
      <c r="E6719" s="0" t="n">
        <v>2030</v>
      </c>
      <c r="F6719" s="5" t="n">
        <v>3.09880373861838</v>
      </c>
      <c r="G6719" s="11" t="n">
        <v>0.136012</v>
      </c>
      <c r="H6719" s="5" t="n">
        <v>0.421474494096963</v>
      </c>
      <c r="I6719" s="5" t="n">
        <v>2.67732924452142</v>
      </c>
    </row>
    <row r="6720" customFormat="false" ht="14.25" hidden="false" customHeight="false" outlineLevel="0" collapsed="false">
      <c r="A6720" s="0" t="s">
        <v>117</v>
      </c>
      <c r="B6720" s="0" t="s">
        <v>118</v>
      </c>
      <c r="C6720" s="0" t="s">
        <v>84</v>
      </c>
      <c r="D6720" s="0" t="s">
        <v>216</v>
      </c>
      <c r="E6720" s="0" t="n">
        <v>2031</v>
      </c>
      <c r="F6720" s="5" t="n">
        <v>3.26776560930429</v>
      </c>
      <c r="G6720" s="11" t="n">
        <v>0.1400202</v>
      </c>
      <c r="H6720" s="5" t="n">
        <v>0.457553194167908</v>
      </c>
      <c r="I6720" s="5" t="n">
        <v>2.81021241513638</v>
      </c>
    </row>
    <row r="6721" customFormat="false" ht="14.25" hidden="false" customHeight="false" outlineLevel="0" collapsed="false">
      <c r="A6721" s="0" t="s">
        <v>117</v>
      </c>
      <c r="B6721" s="0" t="s">
        <v>118</v>
      </c>
      <c r="C6721" s="0" t="s">
        <v>84</v>
      </c>
      <c r="D6721" s="0" t="s">
        <v>216</v>
      </c>
      <c r="E6721" s="0" t="n">
        <v>2032</v>
      </c>
      <c r="F6721" s="5" t="n">
        <v>6.51552242434889</v>
      </c>
      <c r="G6721" s="11" t="n">
        <v>0.1440284</v>
      </c>
      <c r="H6721" s="5" t="n">
        <v>0.938420269943092</v>
      </c>
      <c r="I6721" s="5" t="n">
        <v>5.5771021544058</v>
      </c>
    </row>
    <row r="6722" customFormat="false" ht="14.25" hidden="false" customHeight="false" outlineLevel="0" collapsed="false">
      <c r="A6722" s="0" t="s">
        <v>117</v>
      </c>
      <c r="B6722" s="0" t="s">
        <v>118</v>
      </c>
      <c r="C6722" s="0" t="s">
        <v>84</v>
      </c>
      <c r="D6722" s="0" t="s">
        <v>216</v>
      </c>
      <c r="E6722" s="0" t="n">
        <v>2033</v>
      </c>
      <c r="F6722" s="5" t="n">
        <v>6.92227675138952</v>
      </c>
      <c r="G6722" s="11" t="n">
        <v>0.1480366</v>
      </c>
      <c r="H6722" s="5" t="n">
        <v>1.02475031453475</v>
      </c>
      <c r="I6722" s="5" t="n">
        <v>5.89752643685477</v>
      </c>
    </row>
    <row r="6723" customFormat="false" ht="14.25" hidden="false" customHeight="false" outlineLevel="0" collapsed="false">
      <c r="A6723" s="0" t="s">
        <v>117</v>
      </c>
      <c r="B6723" s="0" t="s">
        <v>118</v>
      </c>
      <c r="C6723" s="0" t="s">
        <v>84</v>
      </c>
      <c r="D6723" s="0" t="s">
        <v>216</v>
      </c>
      <c r="E6723" s="0" t="n">
        <v>2034</v>
      </c>
      <c r="F6723" s="5" t="n">
        <v>8.62804940872656</v>
      </c>
      <c r="G6723" s="11" t="n">
        <v>0.1520448</v>
      </c>
      <c r="H6723" s="5" t="n">
        <v>1.31185004673995</v>
      </c>
      <c r="I6723" s="5" t="n">
        <v>7.31619936198661</v>
      </c>
    </row>
    <row r="6724" customFormat="false" ht="14.25" hidden="false" customHeight="false" outlineLevel="0" collapsed="false">
      <c r="A6724" s="0" t="s">
        <v>117</v>
      </c>
      <c r="B6724" s="0" t="s">
        <v>118</v>
      </c>
      <c r="C6724" s="0" t="s">
        <v>84</v>
      </c>
      <c r="D6724" s="0" t="s">
        <v>216</v>
      </c>
      <c r="E6724" s="0" t="n">
        <v>2035</v>
      </c>
      <c r="F6724" s="5" t="n">
        <v>10.5539310959367</v>
      </c>
      <c r="G6724" s="11" t="n">
        <v>0.156053</v>
      </c>
      <c r="H6724" s="5" t="n">
        <v>1.64697260931421</v>
      </c>
      <c r="I6724" s="5" t="n">
        <v>8.90695848662249</v>
      </c>
    </row>
    <row r="6725" customFormat="false" ht="14.25" hidden="false" customHeight="false" outlineLevel="0" collapsed="false">
      <c r="A6725" s="0" t="s">
        <v>117</v>
      </c>
      <c r="B6725" s="0" t="s">
        <v>118</v>
      </c>
      <c r="C6725" s="0" t="s">
        <v>84</v>
      </c>
      <c r="D6725" s="0" t="s">
        <v>216</v>
      </c>
      <c r="E6725" s="0" t="n">
        <v>2036</v>
      </c>
      <c r="F6725" s="5" t="n">
        <v>12.6027488789392</v>
      </c>
      <c r="G6725" s="11" t="n">
        <v>0.1554448</v>
      </c>
      <c r="H6725" s="5" t="n">
        <v>1.95903177893693</v>
      </c>
      <c r="I6725" s="5" t="n">
        <v>10.6437171000023</v>
      </c>
    </row>
    <row r="6726" customFormat="false" ht="14.25" hidden="false" customHeight="false" outlineLevel="0" collapsed="false">
      <c r="A6726" s="0" t="s">
        <v>117</v>
      </c>
      <c r="B6726" s="0" t="s">
        <v>118</v>
      </c>
      <c r="C6726" s="0" t="s">
        <v>84</v>
      </c>
      <c r="D6726" s="0" t="s">
        <v>216</v>
      </c>
      <c r="E6726" s="0" t="n">
        <v>2037</v>
      </c>
      <c r="F6726" s="5" t="n">
        <v>14.6351816124311</v>
      </c>
      <c r="G6726" s="11" t="n">
        <v>0.1548366</v>
      </c>
      <c r="H6726" s="5" t="n">
        <v>2.26606176125134</v>
      </c>
      <c r="I6726" s="5" t="n">
        <v>12.3691198511797</v>
      </c>
    </row>
    <row r="6727" customFormat="false" ht="14.25" hidden="false" customHeight="false" outlineLevel="0" collapsed="false">
      <c r="A6727" s="0" t="s">
        <v>117</v>
      </c>
      <c r="B6727" s="0" t="s">
        <v>118</v>
      </c>
      <c r="C6727" s="0" t="s">
        <v>84</v>
      </c>
      <c r="D6727" s="0" t="s">
        <v>216</v>
      </c>
      <c r="E6727" s="0" t="n">
        <v>2038</v>
      </c>
      <c r="F6727" s="5" t="n">
        <v>16.8863782186207</v>
      </c>
      <c r="G6727" s="11" t="n">
        <v>0.1542284</v>
      </c>
      <c r="H6727" s="5" t="n">
        <v>2.60435909445272</v>
      </c>
      <c r="I6727" s="5" t="n">
        <v>14.282019124168</v>
      </c>
    </row>
    <row r="6728" customFormat="false" ht="14.25" hidden="false" customHeight="false" outlineLevel="0" collapsed="false">
      <c r="A6728" s="0" t="s">
        <v>117</v>
      </c>
      <c r="B6728" s="0" t="s">
        <v>118</v>
      </c>
      <c r="C6728" s="0" t="s">
        <v>84</v>
      </c>
      <c r="D6728" s="0" t="s">
        <v>216</v>
      </c>
      <c r="E6728" s="0" t="n">
        <v>2039</v>
      </c>
      <c r="F6728" s="5" t="n">
        <v>19.3812534148192</v>
      </c>
      <c r="G6728" s="11" t="n">
        <v>0.1536202</v>
      </c>
      <c r="H6728" s="5" t="n">
        <v>2.97735202583522</v>
      </c>
      <c r="I6728" s="5" t="n">
        <v>16.403901388984</v>
      </c>
    </row>
    <row r="6729" customFormat="false" ht="14.25" hidden="false" customHeight="false" outlineLevel="0" collapsed="false">
      <c r="A6729" s="0" t="s">
        <v>117</v>
      </c>
      <c r="B6729" s="0" t="s">
        <v>118</v>
      </c>
      <c r="C6729" s="0" t="s">
        <v>84</v>
      </c>
      <c r="D6729" s="0" t="s">
        <v>216</v>
      </c>
      <c r="E6729" s="0" t="n">
        <v>2040</v>
      </c>
      <c r="F6729" s="5" t="n">
        <v>22.204849462478</v>
      </c>
      <c r="G6729" s="11" t="n">
        <v>0.153012</v>
      </c>
      <c r="H6729" s="5" t="n">
        <v>3.39760842595269</v>
      </c>
      <c r="I6729" s="5" t="n">
        <v>18.8072410365254</v>
      </c>
    </row>
    <row r="6730" customFormat="false" ht="14.25" hidden="false" customHeight="false" outlineLevel="0" collapsed="false">
      <c r="A6730" s="0" t="s">
        <v>117</v>
      </c>
      <c r="B6730" s="0" t="s">
        <v>118</v>
      </c>
      <c r="C6730" s="0" t="s">
        <v>84</v>
      </c>
      <c r="D6730" s="0" t="s">
        <v>217</v>
      </c>
      <c r="E6730" s="0" t="n">
        <v>2024</v>
      </c>
      <c r="F6730" s="5" t="n">
        <v>0.00067366766847058</v>
      </c>
      <c r="G6730" s="11" t="n">
        <v>0</v>
      </c>
      <c r="H6730" s="5" t="n">
        <v>0</v>
      </c>
      <c r="I6730" s="5" t="n">
        <v>0.00067366766847058</v>
      </c>
    </row>
    <row r="6731" customFormat="false" ht="14.25" hidden="false" customHeight="false" outlineLevel="0" collapsed="false">
      <c r="A6731" s="0" t="s">
        <v>117</v>
      </c>
      <c r="B6731" s="0" t="s">
        <v>118</v>
      </c>
      <c r="C6731" s="0" t="s">
        <v>84</v>
      </c>
      <c r="D6731" s="0" t="s">
        <v>217</v>
      </c>
      <c r="E6731" s="0" t="n">
        <v>2025</v>
      </c>
      <c r="F6731" s="5" t="n">
        <v>0.00131536508630991</v>
      </c>
      <c r="G6731" s="11" t="n">
        <v>0</v>
      </c>
      <c r="H6731" s="5" t="n">
        <v>0</v>
      </c>
      <c r="I6731" s="5" t="n">
        <v>0.00131536508630991</v>
      </c>
    </row>
    <row r="6732" customFormat="false" ht="14.25" hidden="false" customHeight="false" outlineLevel="0" collapsed="false">
      <c r="A6732" s="0" t="s">
        <v>117</v>
      </c>
      <c r="B6732" s="0" t="s">
        <v>118</v>
      </c>
      <c r="C6732" s="0" t="s">
        <v>84</v>
      </c>
      <c r="D6732" s="0" t="s">
        <v>217</v>
      </c>
      <c r="E6732" s="0" t="n">
        <v>2026</v>
      </c>
      <c r="F6732" s="5" t="n">
        <v>0.00899477881410357</v>
      </c>
      <c r="G6732" s="11" t="n">
        <v>0</v>
      </c>
      <c r="H6732" s="5" t="n">
        <v>0</v>
      </c>
      <c r="I6732" s="5" t="n">
        <v>0.00899477881410357</v>
      </c>
    </row>
    <row r="6733" customFormat="false" ht="14.25" hidden="false" customHeight="false" outlineLevel="0" collapsed="false">
      <c r="A6733" s="0" t="s">
        <v>117</v>
      </c>
      <c r="B6733" s="0" t="s">
        <v>118</v>
      </c>
      <c r="C6733" s="0" t="s">
        <v>84</v>
      </c>
      <c r="D6733" s="0" t="s">
        <v>217</v>
      </c>
      <c r="E6733" s="0" t="n">
        <v>2027</v>
      </c>
      <c r="F6733" s="5" t="n">
        <v>0.0298420062768551</v>
      </c>
      <c r="G6733" s="11" t="n">
        <v>0</v>
      </c>
      <c r="H6733" s="5" t="n">
        <v>0</v>
      </c>
      <c r="I6733" s="5" t="n">
        <v>0.0298420062768551</v>
      </c>
    </row>
    <row r="6734" customFormat="false" ht="14.25" hidden="false" customHeight="false" outlineLevel="0" collapsed="false">
      <c r="A6734" s="0" t="s">
        <v>117</v>
      </c>
      <c r="B6734" s="0" t="s">
        <v>118</v>
      </c>
      <c r="C6734" s="0" t="s">
        <v>84</v>
      </c>
      <c r="D6734" s="0" t="s">
        <v>217</v>
      </c>
      <c r="E6734" s="0" t="n">
        <v>2028</v>
      </c>
      <c r="F6734" s="5" t="n">
        <v>0.0692268101127739</v>
      </c>
      <c r="G6734" s="11" t="n">
        <v>0</v>
      </c>
      <c r="H6734" s="5" t="n">
        <v>0</v>
      </c>
      <c r="I6734" s="5" t="n">
        <v>0.0692268101127739</v>
      </c>
    </row>
    <row r="6735" customFormat="false" ht="14.25" hidden="false" customHeight="false" outlineLevel="0" collapsed="false">
      <c r="A6735" s="0" t="s">
        <v>117</v>
      </c>
      <c r="B6735" s="0" t="s">
        <v>118</v>
      </c>
      <c r="C6735" s="0" t="s">
        <v>84</v>
      </c>
      <c r="D6735" s="0" t="s">
        <v>217</v>
      </c>
      <c r="E6735" s="0" t="n">
        <v>2029</v>
      </c>
      <c r="F6735" s="5" t="n">
        <v>0.122195367977214</v>
      </c>
      <c r="G6735" s="11" t="n">
        <v>0</v>
      </c>
      <c r="H6735" s="5" t="n">
        <v>0</v>
      </c>
      <c r="I6735" s="5" t="n">
        <v>0.122195367977214</v>
      </c>
    </row>
    <row r="6736" customFormat="false" ht="14.25" hidden="false" customHeight="false" outlineLevel="0" collapsed="false">
      <c r="A6736" s="0" t="s">
        <v>117</v>
      </c>
      <c r="B6736" s="0" t="s">
        <v>118</v>
      </c>
      <c r="C6736" s="0" t="s">
        <v>84</v>
      </c>
      <c r="D6736" s="0" t="s">
        <v>217</v>
      </c>
      <c r="E6736" s="0" t="n">
        <v>2030</v>
      </c>
      <c r="F6736" s="5" t="n">
        <v>0.186617211737482</v>
      </c>
      <c r="G6736" s="11" t="n">
        <v>0</v>
      </c>
      <c r="H6736" s="5" t="n">
        <v>0</v>
      </c>
      <c r="I6736" s="5" t="n">
        <v>0.186617211737482</v>
      </c>
    </row>
    <row r="6737" customFormat="false" ht="14.25" hidden="false" customHeight="false" outlineLevel="0" collapsed="false">
      <c r="A6737" s="0" t="s">
        <v>117</v>
      </c>
      <c r="B6737" s="0" t="s">
        <v>118</v>
      </c>
      <c r="C6737" s="0" t="s">
        <v>84</v>
      </c>
      <c r="D6737" s="0" t="s">
        <v>217</v>
      </c>
      <c r="E6737" s="0" t="n">
        <v>2031</v>
      </c>
      <c r="F6737" s="5" t="n">
        <v>0.254947384578233</v>
      </c>
      <c r="G6737" s="11" t="n">
        <v>0</v>
      </c>
      <c r="H6737" s="5" t="n">
        <v>0</v>
      </c>
      <c r="I6737" s="5" t="n">
        <v>0.254947384578233</v>
      </c>
    </row>
    <row r="6738" customFormat="false" ht="14.25" hidden="false" customHeight="false" outlineLevel="0" collapsed="false">
      <c r="A6738" s="0" t="s">
        <v>117</v>
      </c>
      <c r="B6738" s="0" t="s">
        <v>118</v>
      </c>
      <c r="C6738" s="0" t="s">
        <v>84</v>
      </c>
      <c r="D6738" s="0" t="s">
        <v>217</v>
      </c>
      <c r="E6738" s="0" t="n">
        <v>2032</v>
      </c>
      <c r="F6738" s="5" t="n">
        <v>0.326039279035379</v>
      </c>
      <c r="G6738" s="11" t="n">
        <v>0</v>
      </c>
      <c r="H6738" s="5" t="n">
        <v>0</v>
      </c>
      <c r="I6738" s="5" t="n">
        <v>0.326039279035379</v>
      </c>
    </row>
    <row r="6739" customFormat="false" ht="14.25" hidden="false" customHeight="false" outlineLevel="0" collapsed="false">
      <c r="A6739" s="0" t="s">
        <v>117</v>
      </c>
      <c r="B6739" s="0" t="s">
        <v>118</v>
      </c>
      <c r="C6739" s="0" t="s">
        <v>84</v>
      </c>
      <c r="D6739" s="0" t="s">
        <v>217</v>
      </c>
      <c r="E6739" s="0" t="n">
        <v>2033</v>
      </c>
      <c r="F6739" s="5" t="n">
        <v>0.398474220673867</v>
      </c>
      <c r="G6739" s="11" t="n">
        <v>0</v>
      </c>
      <c r="H6739" s="5" t="n">
        <v>0</v>
      </c>
      <c r="I6739" s="5" t="n">
        <v>0.398474220673867</v>
      </c>
    </row>
    <row r="6740" customFormat="false" ht="14.25" hidden="false" customHeight="false" outlineLevel="0" collapsed="false">
      <c r="A6740" s="0" t="s">
        <v>117</v>
      </c>
      <c r="B6740" s="0" t="s">
        <v>118</v>
      </c>
      <c r="C6740" s="0" t="s">
        <v>84</v>
      </c>
      <c r="D6740" s="0" t="s">
        <v>217</v>
      </c>
      <c r="E6740" s="0" t="n">
        <v>2034</v>
      </c>
      <c r="F6740" s="5" t="n">
        <v>0.470294670801956</v>
      </c>
      <c r="G6740" s="11" t="n">
        <v>0</v>
      </c>
      <c r="H6740" s="5" t="n">
        <v>0</v>
      </c>
      <c r="I6740" s="5" t="n">
        <v>0.470294670801956</v>
      </c>
    </row>
    <row r="6741" customFormat="false" ht="14.25" hidden="false" customHeight="false" outlineLevel="0" collapsed="false">
      <c r="A6741" s="0" t="s">
        <v>117</v>
      </c>
      <c r="B6741" s="0" t="s">
        <v>118</v>
      </c>
      <c r="C6741" s="0" t="s">
        <v>84</v>
      </c>
      <c r="D6741" s="0" t="s">
        <v>217</v>
      </c>
      <c r="E6741" s="0" t="n">
        <v>2035</v>
      </c>
      <c r="F6741" s="5" t="n">
        <v>0.558463479484662</v>
      </c>
      <c r="G6741" s="11" t="n">
        <v>0</v>
      </c>
      <c r="H6741" s="5" t="n">
        <v>0</v>
      </c>
      <c r="I6741" s="5" t="n">
        <v>0.558463479484662</v>
      </c>
    </row>
    <row r="6742" customFormat="false" ht="14.25" hidden="false" customHeight="false" outlineLevel="0" collapsed="false">
      <c r="A6742" s="0" t="s">
        <v>117</v>
      </c>
      <c r="B6742" s="0" t="s">
        <v>118</v>
      </c>
      <c r="C6742" s="0" t="s">
        <v>84</v>
      </c>
      <c r="D6742" s="0" t="s">
        <v>217</v>
      </c>
      <c r="E6742" s="0" t="n">
        <v>2036</v>
      </c>
      <c r="F6742" s="5" t="n">
        <v>0.647968580952494</v>
      </c>
      <c r="G6742" s="11" t="n">
        <v>0</v>
      </c>
      <c r="H6742" s="5" t="n">
        <v>0</v>
      </c>
      <c r="I6742" s="5" t="n">
        <v>0.647968580952494</v>
      </c>
    </row>
    <row r="6743" customFormat="false" ht="14.25" hidden="false" customHeight="false" outlineLevel="0" collapsed="false">
      <c r="A6743" s="0" t="s">
        <v>117</v>
      </c>
      <c r="B6743" s="0" t="s">
        <v>118</v>
      </c>
      <c r="C6743" s="0" t="s">
        <v>84</v>
      </c>
      <c r="D6743" s="0" t="s">
        <v>217</v>
      </c>
      <c r="E6743" s="0" t="n">
        <v>2037</v>
      </c>
      <c r="F6743" s="5" t="n">
        <v>0.738136841148646</v>
      </c>
      <c r="G6743" s="11" t="n">
        <v>0</v>
      </c>
      <c r="H6743" s="5" t="n">
        <v>0</v>
      </c>
      <c r="I6743" s="5" t="n">
        <v>0.738136841148646</v>
      </c>
    </row>
    <row r="6744" customFormat="false" ht="14.25" hidden="false" customHeight="false" outlineLevel="0" collapsed="false">
      <c r="A6744" s="0" t="s">
        <v>117</v>
      </c>
      <c r="B6744" s="0" t="s">
        <v>118</v>
      </c>
      <c r="C6744" s="0" t="s">
        <v>84</v>
      </c>
      <c r="D6744" s="0" t="s">
        <v>217</v>
      </c>
      <c r="E6744" s="0" t="n">
        <v>2038</v>
      </c>
      <c r="F6744" s="5" t="n">
        <v>0.828500882005688</v>
      </c>
      <c r="G6744" s="11" t="n">
        <v>0</v>
      </c>
      <c r="H6744" s="5" t="n">
        <v>0</v>
      </c>
      <c r="I6744" s="5" t="n">
        <v>0.828500882005688</v>
      </c>
    </row>
    <row r="6745" customFormat="false" ht="14.25" hidden="false" customHeight="false" outlineLevel="0" collapsed="false">
      <c r="A6745" s="0" t="s">
        <v>117</v>
      </c>
      <c r="B6745" s="0" t="s">
        <v>118</v>
      </c>
      <c r="C6745" s="0" t="s">
        <v>84</v>
      </c>
      <c r="D6745" s="0" t="s">
        <v>217</v>
      </c>
      <c r="E6745" s="0" t="n">
        <v>2039</v>
      </c>
      <c r="F6745" s="5" t="n">
        <v>0.91881711015457</v>
      </c>
      <c r="G6745" s="11" t="n">
        <v>0</v>
      </c>
      <c r="H6745" s="5" t="n">
        <v>0</v>
      </c>
      <c r="I6745" s="5" t="n">
        <v>0.91881711015457</v>
      </c>
    </row>
    <row r="6746" customFormat="false" ht="14.25" hidden="false" customHeight="false" outlineLevel="0" collapsed="false">
      <c r="A6746" s="0" t="s">
        <v>117</v>
      </c>
      <c r="B6746" s="0" t="s">
        <v>118</v>
      </c>
      <c r="C6746" s="0" t="s">
        <v>84</v>
      </c>
      <c r="D6746" s="0" t="s">
        <v>217</v>
      </c>
      <c r="E6746" s="0" t="n">
        <v>2040</v>
      </c>
      <c r="F6746" s="5" t="n">
        <v>1.01065275133159</v>
      </c>
      <c r="G6746" s="11" t="n">
        <v>0</v>
      </c>
      <c r="H6746" s="5" t="n">
        <v>0</v>
      </c>
      <c r="I6746" s="5" t="n">
        <v>1.01065275133159</v>
      </c>
    </row>
    <row r="6747" customFormat="false" ht="14.25" hidden="false" customHeight="false" outlineLevel="0" collapsed="false">
      <c r="A6747" s="0" t="s">
        <v>117</v>
      </c>
      <c r="B6747" s="0" t="s">
        <v>118</v>
      </c>
      <c r="C6747" s="0" t="s">
        <v>84</v>
      </c>
      <c r="D6747" s="0" t="s">
        <v>218</v>
      </c>
      <c r="E6747" s="0" t="n">
        <v>2024</v>
      </c>
      <c r="F6747" s="5" t="n">
        <v>0.48332061941286</v>
      </c>
      <c r="G6747" s="11" t="n">
        <v>0</v>
      </c>
      <c r="H6747" s="5" t="n">
        <v>0</v>
      </c>
      <c r="I6747" s="5" t="n">
        <v>0.48332061941286</v>
      </c>
    </row>
    <row r="6748" customFormat="false" ht="14.25" hidden="false" customHeight="false" outlineLevel="0" collapsed="false">
      <c r="A6748" s="0" t="s">
        <v>117</v>
      </c>
      <c r="B6748" s="0" t="s">
        <v>118</v>
      </c>
      <c r="C6748" s="0" t="s">
        <v>84</v>
      </c>
      <c r="D6748" s="0" t="s">
        <v>218</v>
      </c>
      <c r="E6748" s="0" t="n">
        <v>2025</v>
      </c>
      <c r="F6748" s="5" t="n">
        <v>0.558659753519288</v>
      </c>
      <c r="G6748" s="11" t="n">
        <v>0</v>
      </c>
      <c r="H6748" s="5" t="n">
        <v>0</v>
      </c>
      <c r="I6748" s="5" t="n">
        <v>0.558659753519288</v>
      </c>
    </row>
    <row r="6749" customFormat="false" ht="14.25" hidden="false" customHeight="false" outlineLevel="0" collapsed="false">
      <c r="A6749" s="0" t="s">
        <v>117</v>
      </c>
      <c r="B6749" s="0" t="s">
        <v>118</v>
      </c>
      <c r="C6749" s="0" t="s">
        <v>84</v>
      </c>
      <c r="D6749" s="0" t="s">
        <v>218</v>
      </c>
      <c r="E6749" s="0" t="n">
        <v>2026</v>
      </c>
      <c r="F6749" s="5" t="n">
        <v>0.63634154249803</v>
      </c>
      <c r="G6749" s="11" t="n">
        <v>0</v>
      </c>
      <c r="H6749" s="5" t="n">
        <v>0</v>
      </c>
      <c r="I6749" s="5" t="n">
        <v>0.63634154249803</v>
      </c>
    </row>
    <row r="6750" customFormat="false" ht="14.25" hidden="false" customHeight="false" outlineLevel="0" collapsed="false">
      <c r="A6750" s="0" t="s">
        <v>117</v>
      </c>
      <c r="B6750" s="0" t="s">
        <v>118</v>
      </c>
      <c r="C6750" s="0" t="s">
        <v>84</v>
      </c>
      <c r="D6750" s="0" t="s">
        <v>218</v>
      </c>
      <c r="E6750" s="0" t="n">
        <v>2027</v>
      </c>
      <c r="F6750" s="5" t="n">
        <v>0.713204982228453</v>
      </c>
      <c r="G6750" s="11" t="n">
        <v>0</v>
      </c>
      <c r="H6750" s="5" t="n">
        <v>0</v>
      </c>
      <c r="I6750" s="5" t="n">
        <v>0.713204982228453</v>
      </c>
    </row>
    <row r="6751" customFormat="false" ht="14.25" hidden="false" customHeight="false" outlineLevel="0" collapsed="false">
      <c r="A6751" s="0" t="s">
        <v>117</v>
      </c>
      <c r="B6751" s="0" t="s">
        <v>118</v>
      </c>
      <c r="C6751" s="0" t="s">
        <v>84</v>
      </c>
      <c r="D6751" s="0" t="s">
        <v>218</v>
      </c>
      <c r="E6751" s="0" t="n">
        <v>2028</v>
      </c>
      <c r="F6751" s="5" t="n">
        <v>0.790428038045666</v>
      </c>
      <c r="G6751" s="11" t="n">
        <v>0</v>
      </c>
      <c r="H6751" s="5" t="n">
        <v>0</v>
      </c>
      <c r="I6751" s="5" t="n">
        <v>0.790428038045666</v>
      </c>
    </row>
    <row r="6752" customFormat="false" ht="14.25" hidden="false" customHeight="false" outlineLevel="0" collapsed="false">
      <c r="A6752" s="0" t="s">
        <v>117</v>
      </c>
      <c r="B6752" s="0" t="s">
        <v>118</v>
      </c>
      <c r="C6752" s="0" t="s">
        <v>84</v>
      </c>
      <c r="D6752" s="0" t="s">
        <v>218</v>
      </c>
      <c r="E6752" s="0" t="n">
        <v>2029</v>
      </c>
      <c r="F6752" s="5" t="n">
        <v>0.867245688955238</v>
      </c>
      <c r="G6752" s="11" t="n">
        <v>0</v>
      </c>
      <c r="H6752" s="5" t="n">
        <v>0</v>
      </c>
      <c r="I6752" s="5" t="n">
        <v>0.867245688955238</v>
      </c>
    </row>
    <row r="6753" customFormat="false" ht="14.25" hidden="false" customHeight="false" outlineLevel="0" collapsed="false">
      <c r="A6753" s="0" t="s">
        <v>117</v>
      </c>
      <c r="B6753" s="0" t="s">
        <v>118</v>
      </c>
      <c r="C6753" s="0" t="s">
        <v>84</v>
      </c>
      <c r="D6753" s="0" t="s">
        <v>218</v>
      </c>
      <c r="E6753" s="0" t="n">
        <v>2030</v>
      </c>
      <c r="F6753" s="5" t="n">
        <v>0.943456668547262</v>
      </c>
      <c r="G6753" s="11" t="n">
        <v>0</v>
      </c>
      <c r="H6753" s="5" t="n">
        <v>0</v>
      </c>
      <c r="I6753" s="5" t="n">
        <v>0.943456668547262</v>
      </c>
    </row>
    <row r="6754" customFormat="false" ht="14.25" hidden="false" customHeight="false" outlineLevel="0" collapsed="false">
      <c r="A6754" s="0" t="s">
        <v>117</v>
      </c>
      <c r="B6754" s="0" t="s">
        <v>118</v>
      </c>
      <c r="C6754" s="0" t="s">
        <v>84</v>
      </c>
      <c r="D6754" s="0" t="s">
        <v>218</v>
      </c>
      <c r="E6754" s="0" t="n">
        <v>2031</v>
      </c>
      <c r="F6754" s="5" t="n">
        <v>1.01955794412434</v>
      </c>
      <c r="G6754" s="11" t="n">
        <v>0</v>
      </c>
      <c r="H6754" s="5" t="n">
        <v>0</v>
      </c>
      <c r="I6754" s="5" t="n">
        <v>1.01955794412434</v>
      </c>
    </row>
    <row r="6755" customFormat="false" ht="14.25" hidden="false" customHeight="false" outlineLevel="0" collapsed="false">
      <c r="A6755" s="0" t="s">
        <v>117</v>
      </c>
      <c r="B6755" s="0" t="s">
        <v>118</v>
      </c>
      <c r="C6755" s="0" t="s">
        <v>84</v>
      </c>
      <c r="D6755" s="0" t="s">
        <v>218</v>
      </c>
      <c r="E6755" s="0" t="n">
        <v>2032</v>
      </c>
      <c r="F6755" s="5" t="n">
        <v>1.09554971847213</v>
      </c>
      <c r="G6755" s="11" t="n">
        <v>0</v>
      </c>
      <c r="H6755" s="5" t="n">
        <v>0</v>
      </c>
      <c r="I6755" s="5" t="n">
        <v>1.09554971847213</v>
      </c>
    </row>
    <row r="6756" customFormat="false" ht="14.25" hidden="false" customHeight="false" outlineLevel="0" collapsed="false">
      <c r="A6756" s="0" t="s">
        <v>117</v>
      </c>
      <c r="B6756" s="0" t="s">
        <v>118</v>
      </c>
      <c r="C6756" s="0" t="s">
        <v>84</v>
      </c>
      <c r="D6756" s="0" t="s">
        <v>218</v>
      </c>
      <c r="E6756" s="0" t="n">
        <v>2033</v>
      </c>
      <c r="F6756" s="5" t="n">
        <v>1.17143219401925</v>
      </c>
      <c r="G6756" s="11" t="n">
        <v>0</v>
      </c>
      <c r="H6756" s="5" t="n">
        <v>0</v>
      </c>
      <c r="I6756" s="5" t="n">
        <v>1.17143219401925</v>
      </c>
    </row>
    <row r="6757" customFormat="false" ht="14.25" hidden="false" customHeight="false" outlineLevel="0" collapsed="false">
      <c r="A6757" s="0" t="s">
        <v>117</v>
      </c>
      <c r="B6757" s="0" t="s">
        <v>118</v>
      </c>
      <c r="C6757" s="0" t="s">
        <v>84</v>
      </c>
      <c r="D6757" s="0" t="s">
        <v>218</v>
      </c>
      <c r="E6757" s="0" t="n">
        <v>2034</v>
      </c>
      <c r="F6757" s="5" t="n">
        <v>1.24720567844096</v>
      </c>
      <c r="G6757" s="11" t="n">
        <v>0</v>
      </c>
      <c r="H6757" s="5" t="n">
        <v>0</v>
      </c>
      <c r="I6757" s="5" t="n">
        <v>1.24720567844096</v>
      </c>
    </row>
    <row r="6758" customFormat="false" ht="14.25" hidden="false" customHeight="false" outlineLevel="0" collapsed="false">
      <c r="A6758" s="0" t="s">
        <v>117</v>
      </c>
      <c r="B6758" s="0" t="s">
        <v>118</v>
      </c>
      <c r="C6758" s="0" t="s">
        <v>84</v>
      </c>
      <c r="D6758" s="0" t="s">
        <v>218</v>
      </c>
      <c r="E6758" s="0" t="n">
        <v>2035</v>
      </c>
      <c r="F6758" s="5" t="n">
        <v>1.32287033804997</v>
      </c>
      <c r="G6758" s="11" t="n">
        <v>0</v>
      </c>
      <c r="H6758" s="5" t="n">
        <v>0</v>
      </c>
      <c r="I6758" s="5" t="n">
        <v>1.32287033804997</v>
      </c>
    </row>
    <row r="6759" customFormat="false" ht="14.25" hidden="false" customHeight="false" outlineLevel="0" collapsed="false">
      <c r="A6759" s="0" t="s">
        <v>117</v>
      </c>
      <c r="B6759" s="0" t="s">
        <v>118</v>
      </c>
      <c r="C6759" s="0" t="s">
        <v>84</v>
      </c>
      <c r="D6759" s="0" t="s">
        <v>218</v>
      </c>
      <c r="E6759" s="0" t="n">
        <v>2036</v>
      </c>
      <c r="F6759" s="5" t="n">
        <v>1.3984264795072</v>
      </c>
      <c r="G6759" s="11" t="n">
        <v>0</v>
      </c>
      <c r="H6759" s="5" t="n">
        <v>0</v>
      </c>
      <c r="I6759" s="5" t="n">
        <v>1.3984264795072</v>
      </c>
    </row>
    <row r="6760" customFormat="false" ht="14.25" hidden="false" customHeight="false" outlineLevel="0" collapsed="false">
      <c r="A6760" s="0" t="s">
        <v>117</v>
      </c>
      <c r="B6760" s="0" t="s">
        <v>118</v>
      </c>
      <c r="C6760" s="0" t="s">
        <v>84</v>
      </c>
      <c r="D6760" s="0" t="s">
        <v>218</v>
      </c>
      <c r="E6760" s="0" t="n">
        <v>2037</v>
      </c>
      <c r="F6760" s="5" t="n">
        <v>1.47387426831497</v>
      </c>
      <c r="G6760" s="11" t="n">
        <v>0</v>
      </c>
      <c r="H6760" s="5" t="n">
        <v>0</v>
      </c>
      <c r="I6760" s="5" t="n">
        <v>1.47387426831497</v>
      </c>
    </row>
    <row r="6761" customFormat="false" ht="14.25" hidden="false" customHeight="false" outlineLevel="0" collapsed="false">
      <c r="A6761" s="0" t="s">
        <v>117</v>
      </c>
      <c r="B6761" s="0" t="s">
        <v>118</v>
      </c>
      <c r="C6761" s="0" t="s">
        <v>84</v>
      </c>
      <c r="D6761" s="0" t="s">
        <v>218</v>
      </c>
      <c r="E6761" s="0" t="n">
        <v>2038</v>
      </c>
      <c r="F6761" s="5" t="n">
        <v>1.54921401012343</v>
      </c>
      <c r="G6761" s="11" t="n">
        <v>0</v>
      </c>
      <c r="H6761" s="5" t="n">
        <v>0</v>
      </c>
      <c r="I6761" s="5" t="n">
        <v>1.54921401012343</v>
      </c>
    </row>
    <row r="6762" customFormat="false" ht="14.25" hidden="false" customHeight="false" outlineLevel="0" collapsed="false">
      <c r="A6762" s="0" t="s">
        <v>117</v>
      </c>
      <c r="B6762" s="0" t="s">
        <v>118</v>
      </c>
      <c r="C6762" s="0" t="s">
        <v>84</v>
      </c>
      <c r="D6762" s="0" t="s">
        <v>218</v>
      </c>
      <c r="E6762" s="0" t="n">
        <v>2039</v>
      </c>
      <c r="F6762" s="5" t="n">
        <v>1.62444590470258</v>
      </c>
      <c r="G6762" s="11" t="n">
        <v>0</v>
      </c>
      <c r="H6762" s="5" t="n">
        <v>0</v>
      </c>
      <c r="I6762" s="5" t="n">
        <v>1.62444590470258</v>
      </c>
    </row>
    <row r="6763" customFormat="false" ht="14.25" hidden="false" customHeight="false" outlineLevel="0" collapsed="false">
      <c r="A6763" s="0" t="s">
        <v>117</v>
      </c>
      <c r="B6763" s="0" t="s">
        <v>118</v>
      </c>
      <c r="C6763" s="0" t="s">
        <v>84</v>
      </c>
      <c r="D6763" s="0" t="s">
        <v>218</v>
      </c>
      <c r="E6763" s="0" t="n">
        <v>2040</v>
      </c>
      <c r="F6763" s="5" t="n">
        <v>1.69957015147016</v>
      </c>
      <c r="G6763" s="11" t="n">
        <v>0</v>
      </c>
      <c r="H6763" s="5" t="n">
        <v>0</v>
      </c>
      <c r="I6763" s="5" t="n">
        <v>1.69957015147016</v>
      </c>
    </row>
    <row r="6764" customFormat="false" ht="14.25" hidden="false" customHeight="false" outlineLevel="0" collapsed="false">
      <c r="A6764" s="0" t="s">
        <v>117</v>
      </c>
      <c r="B6764" s="0" t="s">
        <v>118</v>
      </c>
      <c r="C6764" s="0" t="s">
        <v>84</v>
      </c>
      <c r="D6764" s="0" t="s">
        <v>219</v>
      </c>
      <c r="E6764" s="0" t="n">
        <v>2024</v>
      </c>
      <c r="F6764" s="5" t="n">
        <v>0.127358273251435</v>
      </c>
      <c r="G6764" s="11" t="n">
        <v>0</v>
      </c>
      <c r="H6764" s="5" t="n">
        <v>0</v>
      </c>
      <c r="I6764" s="5" t="n">
        <v>0.127358273251435</v>
      </c>
    </row>
    <row r="6765" customFormat="false" ht="14.25" hidden="false" customHeight="false" outlineLevel="0" collapsed="false">
      <c r="A6765" s="0" t="s">
        <v>117</v>
      </c>
      <c r="B6765" s="0" t="s">
        <v>118</v>
      </c>
      <c r="C6765" s="0" t="s">
        <v>84</v>
      </c>
      <c r="D6765" s="0" t="s">
        <v>219</v>
      </c>
      <c r="E6765" s="0" t="n">
        <v>2025</v>
      </c>
      <c r="F6765" s="5" t="n">
        <v>0.155138779918173</v>
      </c>
      <c r="G6765" s="11" t="n">
        <v>0</v>
      </c>
      <c r="H6765" s="5" t="n">
        <v>0</v>
      </c>
      <c r="I6765" s="5" t="n">
        <v>0.155138779918173</v>
      </c>
    </row>
    <row r="6766" customFormat="false" ht="14.25" hidden="false" customHeight="false" outlineLevel="0" collapsed="false">
      <c r="A6766" s="0" t="s">
        <v>117</v>
      </c>
      <c r="B6766" s="0" t="s">
        <v>118</v>
      </c>
      <c r="C6766" s="0" t="s">
        <v>84</v>
      </c>
      <c r="D6766" s="0" t="s">
        <v>219</v>
      </c>
      <c r="E6766" s="0" t="n">
        <v>2026</v>
      </c>
      <c r="F6766" s="5" t="n">
        <v>0.198327668552287</v>
      </c>
      <c r="G6766" s="11" t="n">
        <v>0</v>
      </c>
      <c r="H6766" s="5" t="n">
        <v>0</v>
      </c>
      <c r="I6766" s="5" t="n">
        <v>0.198327668552287</v>
      </c>
    </row>
    <row r="6767" customFormat="false" ht="14.25" hidden="false" customHeight="false" outlineLevel="0" collapsed="false">
      <c r="A6767" s="0" t="s">
        <v>117</v>
      </c>
      <c r="B6767" s="0" t="s">
        <v>118</v>
      </c>
      <c r="C6767" s="0" t="s">
        <v>84</v>
      </c>
      <c r="D6767" s="0" t="s">
        <v>219</v>
      </c>
      <c r="E6767" s="0" t="n">
        <v>2027</v>
      </c>
      <c r="F6767" s="5" t="n">
        <v>0.240467942432439</v>
      </c>
      <c r="G6767" s="11" t="n">
        <v>0</v>
      </c>
      <c r="H6767" s="5" t="n">
        <v>0</v>
      </c>
      <c r="I6767" s="5" t="n">
        <v>0.240467942432439</v>
      </c>
    </row>
    <row r="6768" customFormat="false" ht="14.25" hidden="false" customHeight="false" outlineLevel="0" collapsed="false">
      <c r="A6768" s="0" t="s">
        <v>117</v>
      </c>
      <c r="B6768" s="0" t="s">
        <v>118</v>
      </c>
      <c r="C6768" s="0" t="s">
        <v>84</v>
      </c>
      <c r="D6768" s="0" t="s">
        <v>219</v>
      </c>
      <c r="E6768" s="0" t="n">
        <v>2028</v>
      </c>
      <c r="F6768" s="5" t="n">
        <v>0.295751630325657</v>
      </c>
      <c r="G6768" s="11" t="n">
        <v>0</v>
      </c>
      <c r="H6768" s="5" t="n">
        <v>0</v>
      </c>
      <c r="I6768" s="5" t="n">
        <v>0.295751630325657</v>
      </c>
    </row>
    <row r="6769" customFormat="false" ht="14.25" hidden="false" customHeight="false" outlineLevel="0" collapsed="false">
      <c r="A6769" s="0" t="s">
        <v>117</v>
      </c>
      <c r="B6769" s="0" t="s">
        <v>118</v>
      </c>
      <c r="C6769" s="0" t="s">
        <v>84</v>
      </c>
      <c r="D6769" s="0" t="s">
        <v>219</v>
      </c>
      <c r="E6769" s="0" t="n">
        <v>2029</v>
      </c>
      <c r="F6769" s="5" t="n">
        <v>0.350918535563102</v>
      </c>
      <c r="G6769" s="11" t="n">
        <v>0</v>
      </c>
      <c r="H6769" s="5" t="n">
        <v>0</v>
      </c>
      <c r="I6769" s="5" t="n">
        <v>0.350918535563102</v>
      </c>
    </row>
    <row r="6770" customFormat="false" ht="14.25" hidden="false" customHeight="false" outlineLevel="0" collapsed="false">
      <c r="A6770" s="0" t="s">
        <v>117</v>
      </c>
      <c r="B6770" s="0" t="s">
        <v>118</v>
      </c>
      <c r="C6770" s="0" t="s">
        <v>84</v>
      </c>
      <c r="D6770" s="0" t="s">
        <v>219</v>
      </c>
      <c r="E6770" s="0" t="n">
        <v>2030</v>
      </c>
      <c r="F6770" s="5" t="n">
        <v>0.418331735185387</v>
      </c>
      <c r="G6770" s="11" t="n">
        <v>0</v>
      </c>
      <c r="H6770" s="5" t="n">
        <v>0</v>
      </c>
      <c r="I6770" s="5" t="n">
        <v>0.418331735185387</v>
      </c>
    </row>
    <row r="6771" customFormat="false" ht="14.25" hidden="false" customHeight="false" outlineLevel="0" collapsed="false">
      <c r="A6771" s="0" t="s">
        <v>117</v>
      </c>
      <c r="B6771" s="0" t="s">
        <v>118</v>
      </c>
      <c r="C6771" s="0" t="s">
        <v>84</v>
      </c>
      <c r="D6771" s="0" t="s">
        <v>219</v>
      </c>
      <c r="E6771" s="0" t="n">
        <v>2031</v>
      </c>
      <c r="F6771" s="5" t="n">
        <v>0.482659610072617</v>
      </c>
      <c r="G6771" s="11" t="n">
        <v>0</v>
      </c>
      <c r="H6771" s="5" t="n">
        <v>0</v>
      </c>
      <c r="I6771" s="5" t="n">
        <v>0.482659610072617</v>
      </c>
    </row>
    <row r="6772" customFormat="false" ht="14.25" hidden="false" customHeight="false" outlineLevel="0" collapsed="false">
      <c r="A6772" s="0" t="s">
        <v>117</v>
      </c>
      <c r="B6772" s="0" t="s">
        <v>118</v>
      </c>
      <c r="C6772" s="0" t="s">
        <v>84</v>
      </c>
      <c r="D6772" s="0" t="s">
        <v>219</v>
      </c>
      <c r="E6772" s="0" t="n">
        <v>2032</v>
      </c>
      <c r="F6772" s="5" t="n">
        <v>0.557659671681846</v>
      </c>
      <c r="G6772" s="11" t="n">
        <v>0</v>
      </c>
      <c r="H6772" s="5" t="n">
        <v>0</v>
      </c>
      <c r="I6772" s="5" t="n">
        <v>0.557659671681846</v>
      </c>
    </row>
    <row r="6773" customFormat="false" ht="14.25" hidden="false" customHeight="false" outlineLevel="0" collapsed="false">
      <c r="A6773" s="0" t="s">
        <v>117</v>
      </c>
      <c r="B6773" s="0" t="s">
        <v>118</v>
      </c>
      <c r="C6773" s="0" t="s">
        <v>84</v>
      </c>
      <c r="D6773" s="0" t="s">
        <v>219</v>
      </c>
      <c r="E6773" s="0" t="n">
        <v>2033</v>
      </c>
      <c r="F6773" s="5" t="n">
        <v>0.643226402818109</v>
      </c>
      <c r="G6773" s="11" t="n">
        <v>0</v>
      </c>
      <c r="H6773" s="5" t="n">
        <v>0</v>
      </c>
      <c r="I6773" s="5" t="n">
        <v>0.643226402818109</v>
      </c>
    </row>
    <row r="6774" customFormat="false" ht="14.25" hidden="false" customHeight="false" outlineLevel="0" collapsed="false">
      <c r="A6774" s="0" t="s">
        <v>117</v>
      </c>
      <c r="B6774" s="0" t="s">
        <v>118</v>
      </c>
      <c r="C6774" s="0" t="s">
        <v>84</v>
      </c>
      <c r="D6774" s="0" t="s">
        <v>219</v>
      </c>
      <c r="E6774" s="0" t="n">
        <v>2034</v>
      </c>
      <c r="F6774" s="5" t="n">
        <v>0.726380255325642</v>
      </c>
      <c r="G6774" s="11" t="n">
        <v>0</v>
      </c>
      <c r="H6774" s="5" t="n">
        <v>0</v>
      </c>
      <c r="I6774" s="5" t="n">
        <v>0.726380255325642</v>
      </c>
    </row>
    <row r="6775" customFormat="false" ht="14.25" hidden="false" customHeight="false" outlineLevel="0" collapsed="false">
      <c r="A6775" s="0" t="s">
        <v>117</v>
      </c>
      <c r="B6775" s="0" t="s">
        <v>118</v>
      </c>
      <c r="C6775" s="0" t="s">
        <v>84</v>
      </c>
      <c r="D6775" s="0" t="s">
        <v>219</v>
      </c>
      <c r="E6775" s="0" t="n">
        <v>2035</v>
      </c>
      <c r="F6775" s="5" t="n">
        <v>0.807795189822187</v>
      </c>
      <c r="G6775" s="11" t="n">
        <v>0</v>
      </c>
      <c r="H6775" s="5" t="n">
        <v>0</v>
      </c>
      <c r="I6775" s="5" t="n">
        <v>0.807795189822187</v>
      </c>
    </row>
    <row r="6776" customFormat="false" ht="14.25" hidden="false" customHeight="false" outlineLevel="0" collapsed="false">
      <c r="A6776" s="0" t="s">
        <v>117</v>
      </c>
      <c r="B6776" s="0" t="s">
        <v>118</v>
      </c>
      <c r="C6776" s="0" t="s">
        <v>84</v>
      </c>
      <c r="D6776" s="0" t="s">
        <v>219</v>
      </c>
      <c r="E6776" s="0" t="n">
        <v>2036</v>
      </c>
      <c r="F6776" s="5" t="n">
        <v>0.887771761966473</v>
      </c>
      <c r="G6776" s="11" t="n">
        <v>0</v>
      </c>
      <c r="H6776" s="5" t="n">
        <v>0</v>
      </c>
      <c r="I6776" s="5" t="n">
        <v>0.887771761966473</v>
      </c>
    </row>
    <row r="6777" customFormat="false" ht="14.25" hidden="false" customHeight="false" outlineLevel="0" collapsed="false">
      <c r="A6777" s="0" t="s">
        <v>117</v>
      </c>
      <c r="B6777" s="0" t="s">
        <v>118</v>
      </c>
      <c r="C6777" s="0" t="s">
        <v>84</v>
      </c>
      <c r="D6777" s="0" t="s">
        <v>219</v>
      </c>
      <c r="E6777" s="0" t="n">
        <v>2037</v>
      </c>
      <c r="F6777" s="5" t="n">
        <v>0.952881968916155</v>
      </c>
      <c r="G6777" s="11" t="n">
        <v>0</v>
      </c>
      <c r="H6777" s="5" t="n">
        <v>0</v>
      </c>
      <c r="I6777" s="5" t="n">
        <v>0.952881968916155</v>
      </c>
    </row>
    <row r="6778" customFormat="false" ht="14.25" hidden="false" customHeight="false" outlineLevel="0" collapsed="false">
      <c r="A6778" s="0" t="s">
        <v>117</v>
      </c>
      <c r="B6778" s="0" t="s">
        <v>118</v>
      </c>
      <c r="C6778" s="0" t="s">
        <v>84</v>
      </c>
      <c r="D6778" s="0" t="s">
        <v>219</v>
      </c>
      <c r="E6778" s="0" t="n">
        <v>2038</v>
      </c>
      <c r="F6778" s="5" t="n">
        <v>1.01541082228557</v>
      </c>
      <c r="G6778" s="11" t="n">
        <v>0</v>
      </c>
      <c r="H6778" s="5" t="n">
        <v>0</v>
      </c>
      <c r="I6778" s="5" t="n">
        <v>1.01541082228557</v>
      </c>
    </row>
    <row r="6779" customFormat="false" ht="14.25" hidden="false" customHeight="false" outlineLevel="0" collapsed="false">
      <c r="A6779" s="0" t="s">
        <v>117</v>
      </c>
      <c r="B6779" s="0" t="s">
        <v>118</v>
      </c>
      <c r="C6779" s="0" t="s">
        <v>84</v>
      </c>
      <c r="D6779" s="0" t="s">
        <v>219</v>
      </c>
      <c r="E6779" s="0" t="n">
        <v>2039</v>
      </c>
      <c r="F6779" s="5" t="n">
        <v>1.06169352956662</v>
      </c>
      <c r="G6779" s="11" t="n">
        <v>0</v>
      </c>
      <c r="H6779" s="5" t="n">
        <v>0</v>
      </c>
      <c r="I6779" s="5" t="n">
        <v>1.06169352956662</v>
      </c>
    </row>
    <row r="6780" customFormat="false" ht="14.25" hidden="false" customHeight="false" outlineLevel="0" collapsed="false">
      <c r="A6780" s="0" t="s">
        <v>117</v>
      </c>
      <c r="B6780" s="0" t="s">
        <v>118</v>
      </c>
      <c r="C6780" s="0" t="s">
        <v>84</v>
      </c>
      <c r="D6780" s="0" t="s">
        <v>219</v>
      </c>
      <c r="E6780" s="0" t="n">
        <v>2040</v>
      </c>
      <c r="F6780" s="5" t="n">
        <v>1.10404076002022</v>
      </c>
      <c r="G6780" s="11" t="n">
        <v>0</v>
      </c>
      <c r="H6780" s="5" t="n">
        <v>0</v>
      </c>
      <c r="I6780" s="5" t="n">
        <v>1.10404076002022</v>
      </c>
    </row>
    <row r="6781" customFormat="false" ht="14.25" hidden="false" customHeight="false" outlineLevel="0" collapsed="false">
      <c r="A6781" s="0" t="s">
        <v>119</v>
      </c>
      <c r="B6781" s="0" t="s">
        <v>120</v>
      </c>
      <c r="C6781" s="0" t="s">
        <v>65</v>
      </c>
      <c r="D6781" s="0" t="s">
        <v>220</v>
      </c>
      <c r="E6781" s="0" t="n">
        <v>2025</v>
      </c>
      <c r="F6781" s="5" t="n">
        <v>2.50678792989817</v>
      </c>
      <c r="G6781" s="11" t="n">
        <v>0.016418</v>
      </c>
      <c r="H6781" s="5" t="n">
        <v>0.0411564442330681</v>
      </c>
      <c r="I6781" s="5" t="n">
        <v>2.4656314856651</v>
      </c>
    </row>
    <row r="6782" customFormat="false" ht="14.25" hidden="false" customHeight="false" outlineLevel="0" collapsed="false">
      <c r="A6782" s="0" t="s">
        <v>119</v>
      </c>
      <c r="B6782" s="0" t="s">
        <v>120</v>
      </c>
      <c r="C6782" s="0" t="s">
        <v>65</v>
      </c>
      <c r="D6782" s="0" t="s">
        <v>220</v>
      </c>
      <c r="E6782" s="0" t="n">
        <v>2026</v>
      </c>
      <c r="F6782" s="5" t="n">
        <v>5.56334928112698</v>
      </c>
      <c r="G6782" s="11" t="n">
        <v>0.0194014</v>
      </c>
      <c r="H6782" s="5" t="n">
        <v>0.107936764742857</v>
      </c>
      <c r="I6782" s="5" t="n">
        <v>5.45541251638412</v>
      </c>
    </row>
    <row r="6783" customFormat="false" ht="14.25" hidden="false" customHeight="false" outlineLevel="0" collapsed="false">
      <c r="A6783" s="0" t="s">
        <v>119</v>
      </c>
      <c r="B6783" s="0" t="s">
        <v>120</v>
      </c>
      <c r="C6783" s="0" t="s">
        <v>65</v>
      </c>
      <c r="D6783" s="0" t="s">
        <v>220</v>
      </c>
      <c r="E6783" s="0" t="n">
        <v>2027</v>
      </c>
      <c r="F6783" s="5" t="n">
        <v>8.36192190090035</v>
      </c>
      <c r="G6783" s="11" t="n">
        <v>0.0223848</v>
      </c>
      <c r="H6783" s="5" t="n">
        <v>0.187179949367274</v>
      </c>
      <c r="I6783" s="5" t="n">
        <v>8.17474195153308</v>
      </c>
    </row>
    <row r="6784" customFormat="false" ht="14.25" hidden="false" customHeight="false" outlineLevel="0" collapsed="false">
      <c r="A6784" s="0" t="s">
        <v>119</v>
      </c>
      <c r="B6784" s="0" t="s">
        <v>120</v>
      </c>
      <c r="C6784" s="0" t="s">
        <v>65</v>
      </c>
      <c r="D6784" s="0" t="s">
        <v>220</v>
      </c>
      <c r="E6784" s="0" t="n">
        <v>2028</v>
      </c>
      <c r="F6784" s="5" t="n">
        <v>11.5266986896261</v>
      </c>
      <c r="G6784" s="11" t="n">
        <v>0.0253682</v>
      </c>
      <c r="H6784" s="5" t="n">
        <v>0.292411597698173</v>
      </c>
      <c r="I6784" s="5" t="n">
        <v>11.2342870919279</v>
      </c>
    </row>
    <row r="6785" customFormat="false" ht="14.25" hidden="false" customHeight="false" outlineLevel="0" collapsed="false">
      <c r="A6785" s="0" t="s">
        <v>119</v>
      </c>
      <c r="B6785" s="0" t="s">
        <v>120</v>
      </c>
      <c r="C6785" s="0" t="s">
        <v>65</v>
      </c>
      <c r="D6785" s="0" t="s">
        <v>220</v>
      </c>
      <c r="E6785" s="0" t="n">
        <v>2029</v>
      </c>
      <c r="F6785" s="5" t="n">
        <v>13.4150874122287</v>
      </c>
      <c r="G6785" s="11" t="n">
        <v>0.0283516</v>
      </c>
      <c r="H6785" s="5" t="n">
        <v>0.380339192276544</v>
      </c>
      <c r="I6785" s="5" t="n">
        <v>13.0347482199522</v>
      </c>
    </row>
    <row r="6786" customFormat="false" ht="14.25" hidden="false" customHeight="false" outlineLevel="0" collapsed="false">
      <c r="A6786" s="0" t="s">
        <v>119</v>
      </c>
      <c r="B6786" s="0" t="s">
        <v>120</v>
      </c>
      <c r="C6786" s="0" t="s">
        <v>65</v>
      </c>
      <c r="D6786" s="0" t="s">
        <v>220</v>
      </c>
      <c r="E6786" s="0" t="n">
        <v>2030</v>
      </c>
      <c r="F6786" s="5" t="n">
        <v>15.1255676389219</v>
      </c>
      <c r="G6786" s="11" t="n">
        <v>0.031335</v>
      </c>
      <c r="H6786" s="5" t="n">
        <v>0.473959661965618</v>
      </c>
      <c r="I6786" s="5" t="n">
        <v>14.6516079769563</v>
      </c>
    </row>
    <row r="6787" customFormat="false" ht="14.25" hidden="false" customHeight="false" outlineLevel="0" collapsed="false">
      <c r="A6787" s="0" t="s">
        <v>119</v>
      </c>
      <c r="B6787" s="0" t="s">
        <v>120</v>
      </c>
      <c r="C6787" s="0" t="s">
        <v>65</v>
      </c>
      <c r="D6787" s="0" t="s">
        <v>220</v>
      </c>
      <c r="E6787" s="0" t="n">
        <v>2031</v>
      </c>
      <c r="F6787" s="5" t="n">
        <v>17.0156535251987</v>
      </c>
      <c r="G6787" s="11" t="n">
        <v>0.0341494</v>
      </c>
      <c r="H6787" s="5" t="n">
        <v>0.581074358493422</v>
      </c>
      <c r="I6787" s="5" t="n">
        <v>16.4345791667053</v>
      </c>
    </row>
    <row r="6788" customFormat="false" ht="14.25" hidden="false" customHeight="false" outlineLevel="0" collapsed="false">
      <c r="A6788" s="0" t="s">
        <v>119</v>
      </c>
      <c r="B6788" s="0" t="s">
        <v>120</v>
      </c>
      <c r="C6788" s="0" t="s">
        <v>65</v>
      </c>
      <c r="D6788" s="0" t="s">
        <v>220</v>
      </c>
      <c r="E6788" s="0" t="n">
        <v>2032</v>
      </c>
      <c r="F6788" s="5" t="n">
        <v>18.6019072708764</v>
      </c>
      <c r="G6788" s="11" t="n">
        <v>0.0369638</v>
      </c>
      <c r="H6788" s="5" t="n">
        <v>0.687597179979221</v>
      </c>
      <c r="I6788" s="5" t="n">
        <v>17.9143100908972</v>
      </c>
    </row>
    <row r="6789" customFormat="false" ht="14.25" hidden="false" customHeight="false" outlineLevel="0" collapsed="false">
      <c r="A6789" s="0" t="s">
        <v>119</v>
      </c>
      <c r="B6789" s="0" t="s">
        <v>120</v>
      </c>
      <c r="C6789" s="0" t="s">
        <v>65</v>
      </c>
      <c r="D6789" s="0" t="s">
        <v>220</v>
      </c>
      <c r="E6789" s="0" t="n">
        <v>2033</v>
      </c>
      <c r="F6789" s="5" t="n">
        <v>20.4667149929694</v>
      </c>
      <c r="G6789" s="11" t="n">
        <v>0.0397782</v>
      </c>
      <c r="H6789" s="5" t="n">
        <v>0.814129082333335</v>
      </c>
      <c r="I6789" s="5" t="n">
        <v>19.6525859106361</v>
      </c>
    </row>
    <row r="6790" customFormat="false" ht="14.25" hidden="false" customHeight="false" outlineLevel="0" collapsed="false">
      <c r="A6790" s="0" t="s">
        <v>119</v>
      </c>
      <c r="B6790" s="0" t="s">
        <v>120</v>
      </c>
      <c r="C6790" s="0" t="s">
        <v>65</v>
      </c>
      <c r="D6790" s="0" t="s">
        <v>220</v>
      </c>
      <c r="E6790" s="0" t="n">
        <v>2034</v>
      </c>
      <c r="F6790" s="5" t="n">
        <v>22.2830199989149</v>
      </c>
      <c r="G6790" s="11" t="n">
        <v>0.0425926</v>
      </c>
      <c r="H6790" s="5" t="n">
        <v>0.949091757605781</v>
      </c>
      <c r="I6790" s="5" t="n">
        <v>21.3339282413091</v>
      </c>
    </row>
    <row r="6791" customFormat="false" ht="14.25" hidden="false" customHeight="false" outlineLevel="0" collapsed="false">
      <c r="A6791" s="0" t="s">
        <v>119</v>
      </c>
      <c r="B6791" s="0" t="s">
        <v>120</v>
      </c>
      <c r="C6791" s="0" t="s">
        <v>65</v>
      </c>
      <c r="D6791" s="0" t="s">
        <v>220</v>
      </c>
      <c r="E6791" s="0" t="n">
        <v>2035</v>
      </c>
      <c r="F6791" s="5" t="n">
        <v>23.9738797134061</v>
      </c>
      <c r="G6791" s="11" t="n">
        <v>0.045407</v>
      </c>
      <c r="H6791" s="5" t="n">
        <v>1.08858195614663</v>
      </c>
      <c r="I6791" s="5" t="n">
        <v>22.8852977572594</v>
      </c>
    </row>
    <row r="6792" customFormat="false" ht="14.25" hidden="false" customHeight="false" outlineLevel="0" collapsed="false">
      <c r="A6792" s="0" t="s">
        <v>119</v>
      </c>
      <c r="B6792" s="0" t="s">
        <v>120</v>
      </c>
      <c r="C6792" s="0" t="s">
        <v>65</v>
      </c>
      <c r="D6792" s="0" t="s">
        <v>220</v>
      </c>
      <c r="E6792" s="0" t="n">
        <v>2036</v>
      </c>
      <c r="F6792" s="5" t="n">
        <v>26.1676719946565</v>
      </c>
      <c r="G6792" s="11" t="n">
        <v>0.0478248</v>
      </c>
      <c r="H6792" s="5" t="n">
        <v>1.25146367961005</v>
      </c>
      <c r="I6792" s="5" t="n">
        <v>24.9162083150465</v>
      </c>
    </row>
    <row r="6793" customFormat="false" ht="14.25" hidden="false" customHeight="false" outlineLevel="0" collapsed="false">
      <c r="A6793" s="0" t="s">
        <v>119</v>
      </c>
      <c r="B6793" s="0" t="s">
        <v>120</v>
      </c>
      <c r="C6793" s="0" t="s">
        <v>65</v>
      </c>
      <c r="D6793" s="0" t="s">
        <v>220</v>
      </c>
      <c r="E6793" s="0" t="n">
        <v>2037</v>
      </c>
      <c r="F6793" s="5" t="n">
        <v>28.2058279368253</v>
      </c>
      <c r="G6793" s="11" t="n">
        <v>0.0502426</v>
      </c>
      <c r="H6793" s="5" t="n">
        <v>1.41713413069874</v>
      </c>
      <c r="I6793" s="5" t="n">
        <v>26.7886938061266</v>
      </c>
    </row>
    <row r="6794" customFormat="false" ht="14.25" hidden="false" customHeight="false" outlineLevel="0" collapsed="false">
      <c r="A6794" s="0" t="s">
        <v>119</v>
      </c>
      <c r="B6794" s="0" t="s">
        <v>120</v>
      </c>
      <c r="C6794" s="0" t="s">
        <v>65</v>
      </c>
      <c r="D6794" s="0" t="s">
        <v>220</v>
      </c>
      <c r="E6794" s="0" t="n">
        <v>2038</v>
      </c>
      <c r="F6794" s="5" t="n">
        <v>30.3577157342565</v>
      </c>
      <c r="G6794" s="11" t="n">
        <v>0.0526604</v>
      </c>
      <c r="H6794" s="5" t="n">
        <v>1.59864945365224</v>
      </c>
      <c r="I6794" s="5" t="n">
        <v>28.7590662806042</v>
      </c>
    </row>
    <row r="6795" customFormat="false" ht="14.25" hidden="false" customHeight="false" outlineLevel="0" collapsed="false">
      <c r="A6795" s="0" t="s">
        <v>119</v>
      </c>
      <c r="B6795" s="0" t="s">
        <v>120</v>
      </c>
      <c r="C6795" s="0" t="s">
        <v>65</v>
      </c>
      <c r="D6795" s="0" t="s">
        <v>220</v>
      </c>
      <c r="E6795" s="0" t="n">
        <v>2039</v>
      </c>
      <c r="F6795" s="5" t="n">
        <v>32.1585717171748</v>
      </c>
      <c r="G6795" s="11" t="n">
        <v>0.0550782</v>
      </c>
      <c r="H6795" s="5" t="n">
        <v>1.7712362447529</v>
      </c>
      <c r="I6795" s="5" t="n">
        <v>30.3873354724219</v>
      </c>
    </row>
    <row r="6796" customFormat="false" ht="14.25" hidden="false" customHeight="false" outlineLevel="0" collapsed="false">
      <c r="A6796" s="0" t="s">
        <v>119</v>
      </c>
      <c r="B6796" s="0" t="s">
        <v>120</v>
      </c>
      <c r="C6796" s="0" t="s">
        <v>65</v>
      </c>
      <c r="D6796" s="0" t="s">
        <v>220</v>
      </c>
      <c r="E6796" s="0" t="n">
        <v>2040</v>
      </c>
      <c r="F6796" s="5" t="n">
        <v>34.4455430118982</v>
      </c>
      <c r="G6796" s="11" t="n">
        <v>0.057496</v>
      </c>
      <c r="H6796" s="5" t="n">
        <v>1.9804809410121</v>
      </c>
      <c r="I6796" s="5" t="n">
        <v>32.4650620708861</v>
      </c>
    </row>
    <row r="6797" customFormat="false" ht="14.25" hidden="false" customHeight="false" outlineLevel="0" collapsed="false">
      <c r="A6797" s="0" t="s">
        <v>119</v>
      </c>
      <c r="B6797" s="0" t="s">
        <v>120</v>
      </c>
      <c r="C6797" s="0" t="s">
        <v>65</v>
      </c>
      <c r="D6797" s="0" t="s">
        <v>204</v>
      </c>
      <c r="E6797" s="0" t="n">
        <v>2024</v>
      </c>
      <c r="F6797" s="5" t="n">
        <v>0</v>
      </c>
      <c r="G6797" s="11" t="n">
        <v>0.02</v>
      </c>
      <c r="H6797" s="5" t="n">
        <v>0</v>
      </c>
      <c r="I6797" s="5" t="n">
        <v>0</v>
      </c>
    </row>
    <row r="6798" customFormat="false" ht="14.25" hidden="false" customHeight="false" outlineLevel="0" collapsed="false">
      <c r="A6798" s="0" t="s">
        <v>119</v>
      </c>
      <c r="B6798" s="0" t="s">
        <v>120</v>
      </c>
      <c r="C6798" s="0" t="s">
        <v>65</v>
      </c>
      <c r="D6798" s="0" t="s">
        <v>204</v>
      </c>
      <c r="E6798" s="0" t="n">
        <v>2024</v>
      </c>
      <c r="F6798" s="5" t="n">
        <v>0</v>
      </c>
      <c r="G6798" s="11" t="n">
        <v>0.02</v>
      </c>
      <c r="H6798" s="5" t="n">
        <v>0</v>
      </c>
      <c r="I6798" s="5" t="n">
        <v>0</v>
      </c>
    </row>
    <row r="6799" customFormat="false" ht="14.25" hidden="false" customHeight="false" outlineLevel="0" collapsed="false">
      <c r="A6799" s="0" t="s">
        <v>119</v>
      </c>
      <c r="B6799" s="0" t="s">
        <v>120</v>
      </c>
      <c r="C6799" s="0" t="s">
        <v>65</v>
      </c>
      <c r="D6799" s="0" t="s">
        <v>204</v>
      </c>
      <c r="E6799" s="0" t="n">
        <v>2024</v>
      </c>
      <c r="F6799" s="5" t="n">
        <v>0</v>
      </c>
      <c r="G6799" s="11" t="n">
        <v>0.02</v>
      </c>
      <c r="H6799" s="5" t="n">
        <v>0</v>
      </c>
      <c r="I6799" s="5" t="n">
        <v>0</v>
      </c>
    </row>
    <row r="6800" customFormat="false" ht="14.25" hidden="false" customHeight="false" outlineLevel="0" collapsed="false">
      <c r="A6800" s="0" t="s">
        <v>119</v>
      </c>
      <c r="B6800" s="0" t="s">
        <v>120</v>
      </c>
      <c r="C6800" s="0" t="s">
        <v>65</v>
      </c>
      <c r="D6800" s="0" t="s">
        <v>204</v>
      </c>
      <c r="E6800" s="0" t="n">
        <v>2025</v>
      </c>
      <c r="F6800" s="5" t="n">
        <v>1.51293369697622</v>
      </c>
      <c r="G6800" s="11" t="n">
        <v>0.02</v>
      </c>
      <c r="H6800" s="5" t="n">
        <v>0.0302586739395245</v>
      </c>
      <c r="I6800" s="5" t="n">
        <v>1.4826750230367</v>
      </c>
    </row>
    <row r="6801" customFormat="false" ht="14.25" hidden="false" customHeight="false" outlineLevel="0" collapsed="false">
      <c r="A6801" s="0" t="s">
        <v>119</v>
      </c>
      <c r="B6801" s="0" t="s">
        <v>120</v>
      </c>
      <c r="C6801" s="0" t="s">
        <v>65</v>
      </c>
      <c r="D6801" s="0" t="s">
        <v>204</v>
      </c>
      <c r="E6801" s="0" t="n">
        <v>2025</v>
      </c>
      <c r="F6801" s="5" t="n">
        <v>36.5023244112864</v>
      </c>
      <c r="G6801" s="11" t="n">
        <v>0.02</v>
      </c>
      <c r="H6801" s="5" t="n">
        <v>0.730046488225729</v>
      </c>
      <c r="I6801" s="5" t="n">
        <v>35.7722779230607</v>
      </c>
    </row>
    <row r="6802" customFormat="false" ht="14.25" hidden="false" customHeight="false" outlineLevel="0" collapsed="false">
      <c r="A6802" s="0" t="s">
        <v>119</v>
      </c>
      <c r="B6802" s="0" t="s">
        <v>120</v>
      </c>
      <c r="C6802" s="0" t="s">
        <v>65</v>
      </c>
      <c r="D6802" s="0" t="s">
        <v>204</v>
      </c>
      <c r="E6802" s="0" t="n">
        <v>2025</v>
      </c>
      <c r="F6802" s="5" t="n">
        <v>68.7774142025067</v>
      </c>
      <c r="G6802" s="11" t="n">
        <v>0.02</v>
      </c>
      <c r="H6802" s="5" t="n">
        <v>1.37554828405014</v>
      </c>
      <c r="I6802" s="5" t="n">
        <v>67.4018659184566</v>
      </c>
    </row>
    <row r="6803" customFormat="false" ht="14.25" hidden="false" customHeight="false" outlineLevel="0" collapsed="false">
      <c r="A6803" s="0" t="s">
        <v>119</v>
      </c>
      <c r="B6803" s="0" t="s">
        <v>120</v>
      </c>
      <c r="C6803" s="0" t="s">
        <v>65</v>
      </c>
      <c r="D6803" s="0" t="s">
        <v>204</v>
      </c>
      <c r="E6803" s="0" t="n">
        <v>2026</v>
      </c>
      <c r="F6803" s="5" t="n">
        <v>1.69090686259351</v>
      </c>
      <c r="G6803" s="11" t="n">
        <v>0.023</v>
      </c>
      <c r="H6803" s="5" t="n">
        <v>0.0388908578396507</v>
      </c>
      <c r="I6803" s="5" t="n">
        <v>1.65201600475386</v>
      </c>
    </row>
    <row r="6804" customFormat="false" ht="14.25" hidden="false" customHeight="false" outlineLevel="0" collapsed="false">
      <c r="A6804" s="0" t="s">
        <v>119</v>
      </c>
      <c r="B6804" s="0" t="s">
        <v>120</v>
      </c>
      <c r="C6804" s="0" t="s">
        <v>65</v>
      </c>
      <c r="D6804" s="0" t="s">
        <v>204</v>
      </c>
      <c r="E6804" s="0" t="n">
        <v>2026</v>
      </c>
      <c r="F6804" s="5" t="n">
        <v>36.8840955836667</v>
      </c>
      <c r="G6804" s="11" t="n">
        <v>0.023</v>
      </c>
      <c r="H6804" s="5" t="n">
        <v>0.848334198424333</v>
      </c>
      <c r="I6804" s="5" t="n">
        <v>36.0357613852423</v>
      </c>
    </row>
    <row r="6805" customFormat="false" ht="14.25" hidden="false" customHeight="false" outlineLevel="0" collapsed="false">
      <c r="A6805" s="0" t="s">
        <v>119</v>
      </c>
      <c r="B6805" s="0" t="s">
        <v>120</v>
      </c>
      <c r="C6805" s="0" t="s">
        <v>65</v>
      </c>
      <c r="D6805" s="0" t="s">
        <v>204</v>
      </c>
      <c r="E6805" s="0" t="n">
        <v>2026</v>
      </c>
      <c r="F6805" s="5" t="n">
        <v>68.3307765819328</v>
      </c>
      <c r="G6805" s="11" t="n">
        <v>0.023</v>
      </c>
      <c r="H6805" s="5" t="n">
        <v>1.57160786138445</v>
      </c>
      <c r="I6805" s="5" t="n">
        <v>66.7591687205483</v>
      </c>
    </row>
    <row r="6806" customFormat="false" ht="14.25" hidden="false" customHeight="false" outlineLevel="0" collapsed="false">
      <c r="A6806" s="0" t="s">
        <v>119</v>
      </c>
      <c r="B6806" s="0" t="s">
        <v>120</v>
      </c>
      <c r="C6806" s="0" t="s">
        <v>65</v>
      </c>
      <c r="D6806" s="0" t="s">
        <v>204</v>
      </c>
      <c r="E6806" s="0" t="n">
        <v>2027</v>
      </c>
      <c r="F6806" s="5" t="n">
        <v>1.81983964348281</v>
      </c>
      <c r="G6806" s="11" t="n">
        <v>0.026</v>
      </c>
      <c r="H6806" s="5" t="n">
        <v>0.047315830730553</v>
      </c>
      <c r="I6806" s="5" t="n">
        <v>1.77252381275225</v>
      </c>
    </row>
    <row r="6807" customFormat="false" ht="14.25" hidden="false" customHeight="false" outlineLevel="0" collapsed="false">
      <c r="A6807" s="0" t="s">
        <v>119</v>
      </c>
      <c r="B6807" s="0" t="s">
        <v>120</v>
      </c>
      <c r="C6807" s="0" t="s">
        <v>65</v>
      </c>
      <c r="D6807" s="0" t="s">
        <v>204</v>
      </c>
      <c r="E6807" s="0" t="n">
        <v>2027</v>
      </c>
      <c r="F6807" s="5" t="n">
        <v>35.5273863103672</v>
      </c>
      <c r="G6807" s="11" t="n">
        <v>0.026</v>
      </c>
      <c r="H6807" s="5" t="n">
        <v>0.923712044069546</v>
      </c>
      <c r="I6807" s="5" t="n">
        <v>34.6036742662976</v>
      </c>
    </row>
    <row r="6808" customFormat="false" ht="14.25" hidden="false" customHeight="false" outlineLevel="0" collapsed="false">
      <c r="A6808" s="0" t="s">
        <v>119</v>
      </c>
      <c r="B6808" s="0" t="s">
        <v>120</v>
      </c>
      <c r="C6808" s="0" t="s">
        <v>65</v>
      </c>
      <c r="D6808" s="0" t="s">
        <v>204</v>
      </c>
      <c r="E6808" s="0" t="n">
        <v>2027</v>
      </c>
      <c r="F6808" s="5" t="n">
        <v>64.8359005818367</v>
      </c>
      <c r="G6808" s="11" t="n">
        <v>0.026</v>
      </c>
      <c r="H6808" s="5" t="n">
        <v>1.68573341512775</v>
      </c>
      <c r="I6808" s="5" t="n">
        <v>63.1501671667089</v>
      </c>
    </row>
    <row r="6809" customFormat="false" ht="14.25" hidden="false" customHeight="false" outlineLevel="0" collapsed="false">
      <c r="A6809" s="0" t="s">
        <v>119</v>
      </c>
      <c r="B6809" s="0" t="s">
        <v>120</v>
      </c>
      <c r="C6809" s="0" t="s">
        <v>65</v>
      </c>
      <c r="D6809" s="0" t="s">
        <v>204</v>
      </c>
      <c r="E6809" s="0" t="n">
        <v>2028</v>
      </c>
      <c r="F6809" s="5" t="n">
        <v>2.00918555197379</v>
      </c>
      <c r="G6809" s="11" t="n">
        <v>0.029</v>
      </c>
      <c r="H6809" s="5" t="n">
        <v>0.0582663810072399</v>
      </c>
      <c r="I6809" s="5" t="n">
        <v>1.95091917096655</v>
      </c>
    </row>
    <row r="6810" customFormat="false" ht="14.25" hidden="false" customHeight="false" outlineLevel="0" collapsed="false">
      <c r="A6810" s="0" t="s">
        <v>119</v>
      </c>
      <c r="B6810" s="0" t="s">
        <v>120</v>
      </c>
      <c r="C6810" s="0" t="s">
        <v>65</v>
      </c>
      <c r="D6810" s="0" t="s">
        <v>204</v>
      </c>
      <c r="E6810" s="0" t="n">
        <v>2028</v>
      </c>
      <c r="F6810" s="5" t="n">
        <v>35.0249769040519</v>
      </c>
      <c r="G6810" s="11" t="n">
        <v>0.029</v>
      </c>
      <c r="H6810" s="5" t="n">
        <v>1.0157243302175</v>
      </c>
      <c r="I6810" s="5" t="n">
        <v>34.0092525738344</v>
      </c>
    </row>
    <row r="6811" customFormat="false" ht="14.25" hidden="false" customHeight="false" outlineLevel="0" collapsed="false">
      <c r="A6811" s="0" t="s">
        <v>119</v>
      </c>
      <c r="B6811" s="0" t="s">
        <v>120</v>
      </c>
      <c r="C6811" s="0" t="s">
        <v>65</v>
      </c>
      <c r="D6811" s="0" t="s">
        <v>204</v>
      </c>
      <c r="E6811" s="0" t="n">
        <v>2028</v>
      </c>
      <c r="F6811" s="5" t="n">
        <v>63.0889430950687</v>
      </c>
      <c r="G6811" s="11" t="n">
        <v>0.029</v>
      </c>
      <c r="H6811" s="5" t="n">
        <v>1.82957934975699</v>
      </c>
      <c r="I6811" s="5" t="n">
        <v>61.2593637453117</v>
      </c>
    </row>
    <row r="6812" customFormat="false" ht="14.25" hidden="false" customHeight="false" outlineLevel="0" collapsed="false">
      <c r="A6812" s="0" t="s">
        <v>119</v>
      </c>
      <c r="B6812" s="0" t="s">
        <v>120</v>
      </c>
      <c r="C6812" s="0" t="s">
        <v>65</v>
      </c>
      <c r="D6812" s="0" t="s">
        <v>204</v>
      </c>
      <c r="E6812" s="0" t="n">
        <v>2029</v>
      </c>
      <c r="F6812" s="5" t="n">
        <v>2.23747588586829</v>
      </c>
      <c r="G6812" s="11" t="n">
        <v>0.032</v>
      </c>
      <c r="H6812" s="5" t="n">
        <v>0.0715992283477853</v>
      </c>
      <c r="I6812" s="5" t="n">
        <v>2.1658766575205</v>
      </c>
    </row>
    <row r="6813" customFormat="false" ht="14.25" hidden="false" customHeight="false" outlineLevel="0" collapsed="false">
      <c r="A6813" s="0" t="s">
        <v>119</v>
      </c>
      <c r="B6813" s="0" t="s">
        <v>120</v>
      </c>
      <c r="C6813" s="0" t="s">
        <v>65</v>
      </c>
      <c r="D6813" s="0" t="s">
        <v>204</v>
      </c>
      <c r="E6813" s="0" t="n">
        <v>2029</v>
      </c>
      <c r="F6813" s="5" t="n">
        <v>34.8170837588121</v>
      </c>
      <c r="G6813" s="11" t="n">
        <v>0.032</v>
      </c>
      <c r="H6813" s="5" t="n">
        <v>1.11414668028199</v>
      </c>
      <c r="I6813" s="5" t="n">
        <v>33.7029370785301</v>
      </c>
    </row>
    <row r="6814" customFormat="false" ht="14.25" hidden="false" customHeight="false" outlineLevel="0" collapsed="false">
      <c r="A6814" s="0" t="s">
        <v>119</v>
      </c>
      <c r="B6814" s="0" t="s">
        <v>120</v>
      </c>
      <c r="C6814" s="0" t="s">
        <v>65</v>
      </c>
      <c r="D6814" s="0" t="s">
        <v>204</v>
      </c>
      <c r="E6814" s="0" t="n">
        <v>2029</v>
      </c>
      <c r="F6814" s="5" t="n">
        <v>62.6999271958189</v>
      </c>
      <c r="G6814" s="11" t="n">
        <v>0.032</v>
      </c>
      <c r="H6814" s="5" t="n">
        <v>2.00639767026621</v>
      </c>
      <c r="I6814" s="5" t="n">
        <v>60.6935295255527</v>
      </c>
    </row>
    <row r="6815" customFormat="false" ht="14.25" hidden="false" customHeight="false" outlineLevel="0" collapsed="false">
      <c r="A6815" s="0" t="s">
        <v>119</v>
      </c>
      <c r="B6815" s="0" t="s">
        <v>120</v>
      </c>
      <c r="C6815" s="0" t="s">
        <v>65</v>
      </c>
      <c r="D6815" s="0" t="s">
        <v>204</v>
      </c>
      <c r="E6815" s="0" t="n">
        <v>2030</v>
      </c>
      <c r="F6815" s="5" t="n">
        <v>2.42138693651526</v>
      </c>
      <c r="G6815" s="11" t="n">
        <v>0.035</v>
      </c>
      <c r="H6815" s="5" t="n">
        <v>0.0847485427780341</v>
      </c>
      <c r="I6815" s="5" t="n">
        <v>2.33663839373722</v>
      </c>
    </row>
    <row r="6816" customFormat="false" ht="14.25" hidden="false" customHeight="false" outlineLevel="0" collapsed="false">
      <c r="A6816" s="0" t="s">
        <v>119</v>
      </c>
      <c r="B6816" s="0" t="s">
        <v>120</v>
      </c>
      <c r="C6816" s="0" t="s">
        <v>65</v>
      </c>
      <c r="D6816" s="0" t="s">
        <v>204</v>
      </c>
      <c r="E6816" s="0" t="n">
        <v>2030</v>
      </c>
      <c r="F6816" s="5" t="n">
        <v>33.9794881252227</v>
      </c>
      <c r="G6816" s="11" t="n">
        <v>0.035</v>
      </c>
      <c r="H6816" s="5" t="n">
        <v>1.1892820843828</v>
      </c>
      <c r="I6816" s="5" t="n">
        <v>32.7902060408399</v>
      </c>
    </row>
    <row r="6817" customFormat="false" ht="14.25" hidden="false" customHeight="false" outlineLevel="0" collapsed="false">
      <c r="A6817" s="0" t="s">
        <v>119</v>
      </c>
      <c r="B6817" s="0" t="s">
        <v>120</v>
      </c>
      <c r="C6817" s="0" t="s">
        <v>65</v>
      </c>
      <c r="D6817" s="0" t="s">
        <v>204</v>
      </c>
      <c r="E6817" s="0" t="n">
        <v>2030</v>
      </c>
      <c r="F6817" s="5" t="n">
        <v>61.2345093521752</v>
      </c>
      <c r="G6817" s="11" t="n">
        <v>0.035</v>
      </c>
      <c r="H6817" s="5" t="n">
        <v>2.14320782732613</v>
      </c>
      <c r="I6817" s="5" t="n">
        <v>59.0913015248491</v>
      </c>
    </row>
    <row r="6818" customFormat="false" ht="14.25" hidden="false" customHeight="false" outlineLevel="0" collapsed="false">
      <c r="A6818" s="0" t="s">
        <v>119</v>
      </c>
      <c r="B6818" s="0" t="s">
        <v>120</v>
      </c>
      <c r="C6818" s="0" t="s">
        <v>65</v>
      </c>
      <c r="D6818" s="0" t="s">
        <v>204</v>
      </c>
      <c r="E6818" s="0" t="n">
        <v>2031</v>
      </c>
      <c r="F6818" s="5" t="n">
        <v>2.577052888385</v>
      </c>
      <c r="G6818" s="11" t="n">
        <v>0.038</v>
      </c>
      <c r="H6818" s="5" t="n">
        <v>0.09792800975863</v>
      </c>
      <c r="I6818" s="5" t="n">
        <v>2.47912487862637</v>
      </c>
    </row>
    <row r="6819" customFormat="false" ht="14.25" hidden="false" customHeight="false" outlineLevel="0" collapsed="false">
      <c r="A6819" s="0" t="s">
        <v>119</v>
      </c>
      <c r="B6819" s="0" t="s">
        <v>120</v>
      </c>
      <c r="C6819" s="0" t="s">
        <v>65</v>
      </c>
      <c r="D6819" s="0" t="s">
        <v>204</v>
      </c>
      <c r="E6819" s="0" t="n">
        <v>2031</v>
      </c>
      <c r="F6819" s="5" t="n">
        <v>32.4672573169263</v>
      </c>
      <c r="G6819" s="11" t="n">
        <v>0.038</v>
      </c>
      <c r="H6819" s="5" t="n">
        <v>1.2337557780432</v>
      </c>
      <c r="I6819" s="5" t="n">
        <v>31.2335015388831</v>
      </c>
    </row>
    <row r="6820" customFormat="false" ht="14.25" hidden="false" customHeight="false" outlineLevel="0" collapsed="false">
      <c r="A6820" s="0" t="s">
        <v>119</v>
      </c>
      <c r="B6820" s="0" t="s">
        <v>120</v>
      </c>
      <c r="C6820" s="0" t="s">
        <v>65</v>
      </c>
      <c r="D6820" s="0" t="s">
        <v>204</v>
      </c>
      <c r="E6820" s="0" t="n">
        <v>2031</v>
      </c>
      <c r="F6820" s="5" t="n">
        <v>61.1213957517929</v>
      </c>
      <c r="G6820" s="11" t="n">
        <v>0.038</v>
      </c>
      <c r="H6820" s="5" t="n">
        <v>2.32261303856813</v>
      </c>
      <c r="I6820" s="5" t="n">
        <v>58.7987827132247</v>
      </c>
    </row>
    <row r="6821" customFormat="false" ht="14.25" hidden="false" customHeight="false" outlineLevel="0" collapsed="false">
      <c r="A6821" s="0" t="s">
        <v>119</v>
      </c>
      <c r="B6821" s="0" t="s">
        <v>120</v>
      </c>
      <c r="C6821" s="0" t="s">
        <v>65</v>
      </c>
      <c r="D6821" s="0" t="s">
        <v>204</v>
      </c>
      <c r="E6821" s="0" t="n">
        <v>2032</v>
      </c>
      <c r="F6821" s="5" t="n">
        <v>2.73724190245467</v>
      </c>
      <c r="G6821" s="11" t="n">
        <v>0.041</v>
      </c>
      <c r="H6821" s="5" t="n">
        <v>0.112226918000641</v>
      </c>
      <c r="I6821" s="5" t="n">
        <v>2.62501498445403</v>
      </c>
    </row>
    <row r="6822" customFormat="false" ht="14.25" hidden="false" customHeight="false" outlineLevel="0" collapsed="false">
      <c r="A6822" s="0" t="s">
        <v>119</v>
      </c>
      <c r="B6822" s="0" t="s">
        <v>120</v>
      </c>
      <c r="C6822" s="0" t="s">
        <v>65</v>
      </c>
      <c r="D6822" s="0" t="s">
        <v>204</v>
      </c>
      <c r="E6822" s="0" t="n">
        <v>2032</v>
      </c>
      <c r="F6822" s="5" t="n">
        <v>31.1255785118656</v>
      </c>
      <c r="G6822" s="11" t="n">
        <v>0.041</v>
      </c>
      <c r="H6822" s="5" t="n">
        <v>1.27614871898649</v>
      </c>
      <c r="I6822" s="5" t="n">
        <v>29.8494297928791</v>
      </c>
    </row>
    <row r="6823" customFormat="false" ht="14.25" hidden="false" customHeight="false" outlineLevel="0" collapsed="false">
      <c r="A6823" s="0" t="s">
        <v>119</v>
      </c>
      <c r="B6823" s="0" t="s">
        <v>120</v>
      </c>
      <c r="C6823" s="0" t="s">
        <v>65</v>
      </c>
      <c r="D6823" s="0" t="s">
        <v>204</v>
      </c>
      <c r="E6823" s="0" t="n">
        <v>2032</v>
      </c>
      <c r="F6823" s="5" t="n">
        <v>61.3854819409493</v>
      </c>
      <c r="G6823" s="11" t="n">
        <v>0.041</v>
      </c>
      <c r="H6823" s="5" t="n">
        <v>2.51680475957892</v>
      </c>
      <c r="I6823" s="5" t="n">
        <v>58.8686771813704</v>
      </c>
    </row>
    <row r="6824" customFormat="false" ht="14.25" hidden="false" customHeight="false" outlineLevel="0" collapsed="false">
      <c r="A6824" s="0" t="s">
        <v>119</v>
      </c>
      <c r="B6824" s="0" t="s">
        <v>120</v>
      </c>
      <c r="C6824" s="0" t="s">
        <v>65</v>
      </c>
      <c r="D6824" s="0" t="s">
        <v>204</v>
      </c>
      <c r="E6824" s="0" t="n">
        <v>2033</v>
      </c>
      <c r="F6824" s="5" t="n">
        <v>2.93063243546697</v>
      </c>
      <c r="G6824" s="11" t="n">
        <v>0.044</v>
      </c>
      <c r="H6824" s="5" t="n">
        <v>0.128947827160547</v>
      </c>
      <c r="I6824" s="5" t="n">
        <v>2.80168460830642</v>
      </c>
    </row>
    <row r="6825" customFormat="false" ht="14.25" hidden="false" customHeight="false" outlineLevel="0" collapsed="false">
      <c r="A6825" s="0" t="s">
        <v>119</v>
      </c>
      <c r="B6825" s="0" t="s">
        <v>120</v>
      </c>
      <c r="C6825" s="0" t="s">
        <v>65</v>
      </c>
      <c r="D6825" s="0" t="s">
        <v>204</v>
      </c>
      <c r="E6825" s="0" t="n">
        <v>2033</v>
      </c>
      <c r="F6825" s="5" t="n">
        <v>30.1277082001161</v>
      </c>
      <c r="G6825" s="11" t="n">
        <v>0.044</v>
      </c>
      <c r="H6825" s="5" t="n">
        <v>1.32561916080511</v>
      </c>
      <c r="I6825" s="5" t="n">
        <v>28.802089039311</v>
      </c>
    </row>
    <row r="6826" customFormat="false" ht="14.25" hidden="false" customHeight="false" outlineLevel="0" collapsed="false">
      <c r="A6826" s="0" t="s">
        <v>119</v>
      </c>
      <c r="B6826" s="0" t="s">
        <v>120</v>
      </c>
      <c r="C6826" s="0" t="s">
        <v>65</v>
      </c>
      <c r="D6826" s="0" t="s">
        <v>204</v>
      </c>
      <c r="E6826" s="0" t="n">
        <v>2033</v>
      </c>
      <c r="F6826" s="5" t="n">
        <v>62.1370340844791</v>
      </c>
      <c r="G6826" s="11" t="n">
        <v>0.044</v>
      </c>
      <c r="H6826" s="5" t="n">
        <v>2.73402949971708</v>
      </c>
      <c r="I6826" s="5" t="n">
        <v>59.403004584762</v>
      </c>
    </row>
    <row r="6827" customFormat="false" ht="14.25" hidden="false" customHeight="false" outlineLevel="0" collapsed="false">
      <c r="A6827" s="0" t="s">
        <v>119</v>
      </c>
      <c r="B6827" s="0" t="s">
        <v>120</v>
      </c>
      <c r="C6827" s="0" t="s">
        <v>65</v>
      </c>
      <c r="D6827" s="0" t="s">
        <v>204</v>
      </c>
      <c r="E6827" s="0" t="n">
        <v>2034</v>
      </c>
      <c r="F6827" s="5" t="n">
        <v>3.09789605437408</v>
      </c>
      <c r="G6827" s="11" t="n">
        <v>0.047</v>
      </c>
      <c r="H6827" s="5" t="n">
        <v>0.145601114555582</v>
      </c>
      <c r="I6827" s="5" t="n">
        <v>2.9522949398185</v>
      </c>
    </row>
    <row r="6828" customFormat="false" ht="14.25" hidden="false" customHeight="false" outlineLevel="0" collapsed="false">
      <c r="A6828" s="0" t="s">
        <v>119</v>
      </c>
      <c r="B6828" s="0" t="s">
        <v>120</v>
      </c>
      <c r="C6828" s="0" t="s">
        <v>65</v>
      </c>
      <c r="D6828" s="0" t="s">
        <v>204</v>
      </c>
      <c r="E6828" s="0" t="n">
        <v>2034</v>
      </c>
      <c r="F6828" s="5" t="n">
        <v>28.9406644885815</v>
      </c>
      <c r="G6828" s="11" t="n">
        <v>0.047</v>
      </c>
      <c r="H6828" s="5" t="n">
        <v>1.36021123096333</v>
      </c>
      <c r="I6828" s="5" t="n">
        <v>27.5804532576182</v>
      </c>
    </row>
    <row r="6829" customFormat="false" ht="14.25" hidden="false" customHeight="false" outlineLevel="0" collapsed="false">
      <c r="A6829" s="0" t="s">
        <v>119</v>
      </c>
      <c r="B6829" s="0" t="s">
        <v>120</v>
      </c>
      <c r="C6829" s="0" t="s">
        <v>65</v>
      </c>
      <c r="D6829" s="0" t="s">
        <v>204</v>
      </c>
      <c r="E6829" s="0" t="n">
        <v>2034</v>
      </c>
      <c r="F6829" s="5" t="n">
        <v>62.339673004259</v>
      </c>
      <c r="G6829" s="11" t="n">
        <v>0.047</v>
      </c>
      <c r="H6829" s="5" t="n">
        <v>2.92996463120017</v>
      </c>
      <c r="I6829" s="5" t="n">
        <v>59.4097083730588</v>
      </c>
    </row>
    <row r="6830" customFormat="false" ht="14.25" hidden="false" customHeight="false" outlineLevel="0" collapsed="false">
      <c r="A6830" s="0" t="s">
        <v>119</v>
      </c>
      <c r="B6830" s="0" t="s">
        <v>120</v>
      </c>
      <c r="C6830" s="0" t="s">
        <v>65</v>
      </c>
      <c r="D6830" s="0" t="s">
        <v>204</v>
      </c>
      <c r="E6830" s="0" t="n">
        <v>2035</v>
      </c>
      <c r="F6830" s="5" t="n">
        <v>3.28455631476838</v>
      </c>
      <c r="G6830" s="11" t="n">
        <v>0.05</v>
      </c>
      <c r="H6830" s="5" t="n">
        <v>0.164227815738419</v>
      </c>
      <c r="I6830" s="5" t="n">
        <v>3.12032849902996</v>
      </c>
    </row>
    <row r="6831" customFormat="false" ht="14.25" hidden="false" customHeight="false" outlineLevel="0" collapsed="false">
      <c r="A6831" s="0" t="s">
        <v>119</v>
      </c>
      <c r="B6831" s="0" t="s">
        <v>120</v>
      </c>
      <c r="C6831" s="0" t="s">
        <v>65</v>
      </c>
      <c r="D6831" s="0" t="s">
        <v>204</v>
      </c>
      <c r="E6831" s="0" t="n">
        <v>2035</v>
      </c>
      <c r="F6831" s="5" t="n">
        <v>27.7546340283313</v>
      </c>
      <c r="G6831" s="11" t="n">
        <v>0.05</v>
      </c>
      <c r="H6831" s="5" t="n">
        <v>1.38773170141657</v>
      </c>
      <c r="I6831" s="5" t="n">
        <v>26.3669023269147</v>
      </c>
    </row>
    <row r="6832" customFormat="false" ht="14.25" hidden="false" customHeight="false" outlineLevel="0" collapsed="false">
      <c r="A6832" s="0" t="s">
        <v>119</v>
      </c>
      <c r="B6832" s="0" t="s">
        <v>120</v>
      </c>
      <c r="C6832" s="0" t="s">
        <v>65</v>
      </c>
      <c r="D6832" s="0" t="s">
        <v>204</v>
      </c>
      <c r="E6832" s="0" t="n">
        <v>2035</v>
      </c>
      <c r="F6832" s="5" t="n">
        <v>62.4514103153557</v>
      </c>
      <c r="G6832" s="11" t="n">
        <v>0.05</v>
      </c>
      <c r="H6832" s="5" t="n">
        <v>3.12257051576779</v>
      </c>
      <c r="I6832" s="5" t="n">
        <v>59.3288397995879</v>
      </c>
    </row>
    <row r="6833" customFormat="false" ht="14.25" hidden="false" customHeight="false" outlineLevel="0" collapsed="false">
      <c r="A6833" s="0" t="s">
        <v>119</v>
      </c>
      <c r="B6833" s="0" t="s">
        <v>120</v>
      </c>
      <c r="C6833" s="0" t="s">
        <v>65</v>
      </c>
      <c r="D6833" s="0" t="s">
        <v>204</v>
      </c>
      <c r="E6833" s="0" t="n">
        <v>2036</v>
      </c>
      <c r="F6833" s="5" t="n">
        <v>3.51724400393764</v>
      </c>
      <c r="G6833" s="11" t="n">
        <v>0.054</v>
      </c>
      <c r="H6833" s="5" t="n">
        <v>0.189931176212632</v>
      </c>
      <c r="I6833" s="5" t="n">
        <v>3.327312827725</v>
      </c>
    </row>
    <row r="6834" customFormat="false" ht="14.25" hidden="false" customHeight="false" outlineLevel="0" collapsed="false">
      <c r="A6834" s="0" t="s">
        <v>119</v>
      </c>
      <c r="B6834" s="0" t="s">
        <v>120</v>
      </c>
      <c r="C6834" s="0" t="s">
        <v>65</v>
      </c>
      <c r="D6834" s="0" t="s">
        <v>204</v>
      </c>
      <c r="E6834" s="0" t="n">
        <v>2036</v>
      </c>
      <c r="F6834" s="5" t="n">
        <v>27.1183100285258</v>
      </c>
      <c r="G6834" s="11" t="n">
        <v>0.054</v>
      </c>
      <c r="H6834" s="5" t="n">
        <v>1.46438874154039</v>
      </c>
      <c r="I6834" s="5" t="n">
        <v>25.6539212869854</v>
      </c>
    </row>
    <row r="6835" customFormat="false" ht="14.25" hidden="false" customHeight="false" outlineLevel="0" collapsed="false">
      <c r="A6835" s="0" t="s">
        <v>119</v>
      </c>
      <c r="B6835" s="0" t="s">
        <v>120</v>
      </c>
      <c r="C6835" s="0" t="s">
        <v>65</v>
      </c>
      <c r="D6835" s="0" t="s">
        <v>204</v>
      </c>
      <c r="E6835" s="0" t="n">
        <v>2036</v>
      </c>
      <c r="F6835" s="5" t="n">
        <v>63.6893316788147</v>
      </c>
      <c r="G6835" s="11" t="n">
        <v>0.054</v>
      </c>
      <c r="H6835" s="5" t="n">
        <v>3.439223910656</v>
      </c>
      <c r="I6835" s="5" t="n">
        <v>60.2501077681587</v>
      </c>
    </row>
    <row r="6836" customFormat="false" ht="14.25" hidden="false" customHeight="false" outlineLevel="0" collapsed="false">
      <c r="A6836" s="0" t="s">
        <v>119</v>
      </c>
      <c r="B6836" s="0" t="s">
        <v>120</v>
      </c>
      <c r="C6836" s="0" t="s">
        <v>65</v>
      </c>
      <c r="D6836" s="0" t="s">
        <v>204</v>
      </c>
      <c r="E6836" s="0" t="n">
        <v>2037</v>
      </c>
      <c r="F6836" s="5" t="n">
        <v>3.76543635231474</v>
      </c>
      <c r="G6836" s="11" t="n">
        <v>0.058</v>
      </c>
      <c r="H6836" s="5" t="n">
        <v>0.218395308434255</v>
      </c>
      <c r="I6836" s="5" t="n">
        <v>3.54704104388049</v>
      </c>
    </row>
    <row r="6837" customFormat="false" ht="14.25" hidden="false" customHeight="false" outlineLevel="0" collapsed="false">
      <c r="A6837" s="0" t="s">
        <v>119</v>
      </c>
      <c r="B6837" s="0" t="s">
        <v>120</v>
      </c>
      <c r="C6837" s="0" t="s">
        <v>65</v>
      </c>
      <c r="D6837" s="0" t="s">
        <v>204</v>
      </c>
      <c r="E6837" s="0" t="n">
        <v>2037</v>
      </c>
      <c r="F6837" s="5" t="n">
        <v>26.5657258559985</v>
      </c>
      <c r="G6837" s="11" t="n">
        <v>0.058</v>
      </c>
      <c r="H6837" s="5" t="n">
        <v>1.54081209964791</v>
      </c>
      <c r="I6837" s="5" t="n">
        <v>25.0249137563506</v>
      </c>
    </row>
    <row r="6838" customFormat="false" ht="14.25" hidden="false" customHeight="false" outlineLevel="0" collapsed="false">
      <c r="A6838" s="0" t="s">
        <v>119</v>
      </c>
      <c r="B6838" s="0" t="s">
        <v>120</v>
      </c>
      <c r="C6838" s="0" t="s">
        <v>65</v>
      </c>
      <c r="D6838" s="0" t="s">
        <v>204</v>
      </c>
      <c r="E6838" s="0" t="n">
        <v>2037</v>
      </c>
      <c r="F6838" s="5" t="n">
        <v>65.0045786306584</v>
      </c>
      <c r="G6838" s="11" t="n">
        <v>0.058</v>
      </c>
      <c r="H6838" s="5" t="n">
        <v>3.77026556057819</v>
      </c>
      <c r="I6838" s="5" t="n">
        <v>61.2343130700802</v>
      </c>
    </row>
    <row r="6839" customFormat="false" ht="14.25" hidden="false" customHeight="false" outlineLevel="0" collapsed="false">
      <c r="A6839" s="0" t="s">
        <v>119</v>
      </c>
      <c r="B6839" s="0" t="s">
        <v>120</v>
      </c>
      <c r="C6839" s="0" t="s">
        <v>65</v>
      </c>
      <c r="D6839" s="0" t="s">
        <v>204</v>
      </c>
      <c r="E6839" s="0" t="n">
        <v>2038</v>
      </c>
      <c r="F6839" s="5" t="n">
        <v>4.00011859348998</v>
      </c>
      <c r="G6839" s="11" t="n">
        <v>0.062</v>
      </c>
      <c r="H6839" s="5" t="n">
        <v>0.248007352796379</v>
      </c>
      <c r="I6839" s="5" t="n">
        <v>3.7521112406936</v>
      </c>
    </row>
    <row r="6840" customFormat="false" ht="14.25" hidden="false" customHeight="false" outlineLevel="0" collapsed="false">
      <c r="A6840" s="0" t="s">
        <v>119</v>
      </c>
      <c r="B6840" s="0" t="s">
        <v>120</v>
      </c>
      <c r="C6840" s="0" t="s">
        <v>65</v>
      </c>
      <c r="D6840" s="0" t="s">
        <v>204</v>
      </c>
      <c r="E6840" s="0" t="n">
        <v>2038</v>
      </c>
      <c r="F6840" s="5" t="n">
        <v>26.0659377652864</v>
      </c>
      <c r="G6840" s="11" t="n">
        <v>0.062</v>
      </c>
      <c r="H6840" s="5" t="n">
        <v>1.61608814144776</v>
      </c>
      <c r="I6840" s="5" t="n">
        <v>24.4498496238386</v>
      </c>
    </row>
    <row r="6841" customFormat="false" ht="14.25" hidden="false" customHeight="false" outlineLevel="0" collapsed="false">
      <c r="A6841" s="0" t="s">
        <v>119</v>
      </c>
      <c r="B6841" s="0" t="s">
        <v>120</v>
      </c>
      <c r="C6841" s="0" t="s">
        <v>65</v>
      </c>
      <c r="D6841" s="0" t="s">
        <v>204</v>
      </c>
      <c r="E6841" s="0" t="n">
        <v>2038</v>
      </c>
      <c r="F6841" s="5" t="n">
        <v>66.283907255779</v>
      </c>
      <c r="G6841" s="11" t="n">
        <v>0.062</v>
      </c>
      <c r="H6841" s="5" t="n">
        <v>4.1096022498583</v>
      </c>
      <c r="I6841" s="5" t="n">
        <v>62.1743050059207</v>
      </c>
    </row>
    <row r="6842" customFormat="false" ht="14.25" hidden="false" customHeight="false" outlineLevel="0" collapsed="false">
      <c r="A6842" s="0" t="s">
        <v>119</v>
      </c>
      <c r="B6842" s="0" t="s">
        <v>120</v>
      </c>
      <c r="C6842" s="0" t="s">
        <v>65</v>
      </c>
      <c r="D6842" s="0" t="s">
        <v>204</v>
      </c>
      <c r="E6842" s="0" t="n">
        <v>2039</v>
      </c>
      <c r="F6842" s="5" t="n">
        <v>4.26416530855001</v>
      </c>
      <c r="G6842" s="11" t="n">
        <v>0.066</v>
      </c>
      <c r="H6842" s="5" t="n">
        <v>0.281434910364301</v>
      </c>
      <c r="I6842" s="5" t="n">
        <v>3.98273039818571</v>
      </c>
    </row>
    <row r="6843" customFormat="false" ht="14.25" hidden="false" customHeight="false" outlineLevel="0" collapsed="false">
      <c r="A6843" s="0" t="s">
        <v>119</v>
      </c>
      <c r="B6843" s="0" t="s">
        <v>120</v>
      </c>
      <c r="C6843" s="0" t="s">
        <v>65</v>
      </c>
      <c r="D6843" s="0" t="s">
        <v>204</v>
      </c>
      <c r="E6843" s="0" t="n">
        <v>2039</v>
      </c>
      <c r="F6843" s="5" t="n">
        <v>26.0279783800136</v>
      </c>
      <c r="G6843" s="11" t="n">
        <v>0.066</v>
      </c>
      <c r="H6843" s="5" t="n">
        <v>1.7178465730809</v>
      </c>
      <c r="I6843" s="5" t="n">
        <v>24.3101318069327</v>
      </c>
    </row>
    <row r="6844" customFormat="false" ht="14.25" hidden="false" customHeight="false" outlineLevel="0" collapsed="false">
      <c r="A6844" s="0" t="s">
        <v>119</v>
      </c>
      <c r="B6844" s="0" t="s">
        <v>120</v>
      </c>
      <c r="C6844" s="0" t="s">
        <v>65</v>
      </c>
      <c r="D6844" s="0" t="s">
        <v>204</v>
      </c>
      <c r="E6844" s="0" t="n">
        <v>2039</v>
      </c>
      <c r="F6844" s="5" t="n">
        <v>67.5537765582313</v>
      </c>
      <c r="G6844" s="11" t="n">
        <v>0.066</v>
      </c>
      <c r="H6844" s="5" t="n">
        <v>4.45854925284327</v>
      </c>
      <c r="I6844" s="5" t="n">
        <v>63.0952273053881</v>
      </c>
    </row>
    <row r="6845" customFormat="false" ht="14.25" hidden="false" customHeight="false" outlineLevel="0" collapsed="false">
      <c r="A6845" s="0" t="s">
        <v>119</v>
      </c>
      <c r="B6845" s="0" t="s">
        <v>120</v>
      </c>
      <c r="C6845" s="0" t="s">
        <v>65</v>
      </c>
      <c r="D6845" s="0" t="s">
        <v>204</v>
      </c>
      <c r="E6845" s="0" t="n">
        <v>2040</v>
      </c>
      <c r="F6845" s="5" t="n">
        <v>4.57606792152645</v>
      </c>
      <c r="G6845" s="11" t="n">
        <v>0.07</v>
      </c>
      <c r="H6845" s="5" t="n">
        <v>0.320324754506852</v>
      </c>
      <c r="I6845" s="5" t="n">
        <v>4.2557431670196</v>
      </c>
    </row>
    <row r="6846" customFormat="false" ht="14.25" hidden="false" customHeight="false" outlineLevel="0" collapsed="false">
      <c r="A6846" s="0" t="s">
        <v>119</v>
      </c>
      <c r="B6846" s="0" t="s">
        <v>120</v>
      </c>
      <c r="C6846" s="0" t="s">
        <v>65</v>
      </c>
      <c r="D6846" s="0" t="s">
        <v>204</v>
      </c>
      <c r="E6846" s="0" t="n">
        <v>2040</v>
      </c>
      <c r="F6846" s="5" t="n">
        <v>25.4610013368681</v>
      </c>
      <c r="G6846" s="11" t="n">
        <v>0.07</v>
      </c>
      <c r="H6846" s="5" t="n">
        <v>1.78227009358077</v>
      </c>
      <c r="I6846" s="5" t="n">
        <v>23.6787312432874</v>
      </c>
    </row>
    <row r="6847" customFormat="false" ht="14.25" hidden="false" customHeight="false" outlineLevel="0" collapsed="false">
      <c r="A6847" s="0" t="s">
        <v>119</v>
      </c>
      <c r="B6847" s="0" t="s">
        <v>120</v>
      </c>
      <c r="C6847" s="0" t="s">
        <v>65</v>
      </c>
      <c r="D6847" s="0" t="s">
        <v>204</v>
      </c>
      <c r="E6847" s="0" t="n">
        <v>2040</v>
      </c>
      <c r="F6847" s="5" t="n">
        <v>68.8692483522219</v>
      </c>
      <c r="G6847" s="11" t="n">
        <v>0.07</v>
      </c>
      <c r="H6847" s="5" t="n">
        <v>4.82084738465553</v>
      </c>
      <c r="I6847" s="5" t="n">
        <v>64.0484009675664</v>
      </c>
    </row>
    <row r="6848" customFormat="false" ht="14.25" hidden="false" customHeight="false" outlineLevel="0" collapsed="false">
      <c r="A6848" s="0" t="s">
        <v>119</v>
      </c>
      <c r="B6848" s="0" t="s">
        <v>120</v>
      </c>
      <c r="C6848" s="0" t="s">
        <v>65</v>
      </c>
      <c r="D6848" s="0" t="s">
        <v>205</v>
      </c>
      <c r="E6848" s="0" t="n">
        <v>2025</v>
      </c>
      <c r="F6848" s="5" t="n">
        <v>-0.0878496651370032</v>
      </c>
      <c r="G6848" s="11" t="n">
        <v>0.016418</v>
      </c>
      <c r="H6848" s="5" t="n">
        <v>-0.00144231580221932</v>
      </c>
      <c r="I6848" s="5" t="n">
        <v>-0.0864073493347839</v>
      </c>
    </row>
    <row r="6849" customFormat="false" ht="14.25" hidden="false" customHeight="false" outlineLevel="0" collapsed="false">
      <c r="A6849" s="0" t="s">
        <v>119</v>
      </c>
      <c r="B6849" s="0" t="s">
        <v>120</v>
      </c>
      <c r="C6849" s="0" t="s">
        <v>65</v>
      </c>
      <c r="D6849" s="0" t="s">
        <v>205</v>
      </c>
      <c r="E6849" s="0" t="n">
        <v>2026</v>
      </c>
      <c r="F6849" s="5" t="n">
        <v>-0.402376559170331</v>
      </c>
      <c r="G6849" s="11" t="n">
        <v>0.0194014</v>
      </c>
      <c r="H6849" s="5" t="n">
        <v>-0.00780666857508725</v>
      </c>
      <c r="I6849" s="5" t="n">
        <v>-0.394569890595243</v>
      </c>
    </row>
    <row r="6850" customFormat="false" ht="14.25" hidden="false" customHeight="false" outlineLevel="0" collapsed="false">
      <c r="A6850" s="0" t="s">
        <v>119</v>
      </c>
      <c r="B6850" s="0" t="s">
        <v>120</v>
      </c>
      <c r="C6850" s="0" t="s">
        <v>65</v>
      </c>
      <c r="D6850" s="0" t="s">
        <v>205</v>
      </c>
      <c r="E6850" s="0" t="n">
        <v>2027</v>
      </c>
      <c r="F6850" s="5" t="n">
        <v>-0.51138658515836</v>
      </c>
      <c r="G6850" s="11" t="n">
        <v>0.0223848</v>
      </c>
      <c r="H6850" s="5" t="n">
        <v>-0.0114472864314529</v>
      </c>
      <c r="I6850" s="5" t="n">
        <v>-0.499939298726907</v>
      </c>
    </row>
    <row r="6851" customFormat="false" ht="14.25" hidden="false" customHeight="false" outlineLevel="0" collapsed="false">
      <c r="A6851" s="0" t="s">
        <v>119</v>
      </c>
      <c r="B6851" s="0" t="s">
        <v>120</v>
      </c>
      <c r="C6851" s="0" t="s">
        <v>65</v>
      </c>
      <c r="D6851" s="0" t="s">
        <v>205</v>
      </c>
      <c r="E6851" s="0" t="n">
        <v>2028</v>
      </c>
      <c r="F6851" s="5" t="n">
        <v>-0.6558381104696</v>
      </c>
      <c r="G6851" s="11" t="n">
        <v>0.0253682</v>
      </c>
      <c r="H6851" s="5" t="n">
        <v>-0.0166374323540149</v>
      </c>
      <c r="I6851" s="5" t="n">
        <v>-0.639200678115585</v>
      </c>
    </row>
    <row r="6852" customFormat="false" ht="14.25" hidden="false" customHeight="false" outlineLevel="0" collapsed="false">
      <c r="A6852" s="0" t="s">
        <v>119</v>
      </c>
      <c r="B6852" s="0" t="s">
        <v>120</v>
      </c>
      <c r="C6852" s="0" t="s">
        <v>65</v>
      </c>
      <c r="D6852" s="0" t="s">
        <v>205</v>
      </c>
      <c r="E6852" s="0" t="n">
        <v>2029</v>
      </c>
      <c r="F6852" s="5" t="n">
        <v>-0.750043972102829</v>
      </c>
      <c r="G6852" s="11" t="n">
        <v>0.0283516</v>
      </c>
      <c r="H6852" s="5" t="n">
        <v>-0.0212649466794706</v>
      </c>
      <c r="I6852" s="5" t="n">
        <v>-0.728779025423358</v>
      </c>
    </row>
    <row r="6853" customFormat="false" ht="14.25" hidden="false" customHeight="false" outlineLevel="0" collapsed="false">
      <c r="A6853" s="0" t="s">
        <v>119</v>
      </c>
      <c r="B6853" s="0" t="s">
        <v>120</v>
      </c>
      <c r="C6853" s="0" t="s">
        <v>65</v>
      </c>
      <c r="D6853" s="0" t="s">
        <v>205</v>
      </c>
      <c r="E6853" s="0" t="n">
        <v>2030</v>
      </c>
      <c r="F6853" s="5" t="n">
        <v>-0.941527849648759</v>
      </c>
      <c r="G6853" s="11" t="n">
        <v>0.031335</v>
      </c>
      <c r="H6853" s="5" t="n">
        <v>-0.0295027751687439</v>
      </c>
      <c r="I6853" s="5" t="n">
        <v>-0.912025074480015</v>
      </c>
    </row>
    <row r="6854" customFormat="false" ht="14.25" hidden="false" customHeight="false" outlineLevel="0" collapsed="false">
      <c r="A6854" s="0" t="s">
        <v>119</v>
      </c>
      <c r="B6854" s="0" t="s">
        <v>120</v>
      </c>
      <c r="C6854" s="0" t="s">
        <v>65</v>
      </c>
      <c r="D6854" s="0" t="s">
        <v>205</v>
      </c>
      <c r="E6854" s="0" t="n">
        <v>2031</v>
      </c>
      <c r="F6854" s="5" t="n">
        <v>-0.978325961755859</v>
      </c>
      <c r="G6854" s="11" t="n">
        <v>0.0341494</v>
      </c>
      <c r="H6854" s="5" t="n">
        <v>-0.0334092445983855</v>
      </c>
      <c r="I6854" s="5" t="n">
        <v>-0.944916717157473</v>
      </c>
    </row>
    <row r="6855" customFormat="false" ht="14.25" hidden="false" customHeight="false" outlineLevel="0" collapsed="false">
      <c r="A6855" s="0" t="s">
        <v>119</v>
      </c>
      <c r="B6855" s="0" t="s">
        <v>120</v>
      </c>
      <c r="C6855" s="0" t="s">
        <v>65</v>
      </c>
      <c r="D6855" s="0" t="s">
        <v>205</v>
      </c>
      <c r="E6855" s="0" t="n">
        <v>2032</v>
      </c>
      <c r="F6855" s="5" t="n">
        <v>-0.944906877906122</v>
      </c>
      <c r="G6855" s="11" t="n">
        <v>0.0369638</v>
      </c>
      <c r="H6855" s="5" t="n">
        <v>-0.0349273488535463</v>
      </c>
      <c r="I6855" s="5" t="n">
        <v>-0.909979529052576</v>
      </c>
    </row>
    <row r="6856" customFormat="false" ht="14.25" hidden="false" customHeight="false" outlineLevel="0" collapsed="false">
      <c r="A6856" s="0" t="s">
        <v>119</v>
      </c>
      <c r="B6856" s="0" t="s">
        <v>120</v>
      </c>
      <c r="C6856" s="0" t="s">
        <v>65</v>
      </c>
      <c r="D6856" s="0" t="s">
        <v>205</v>
      </c>
      <c r="E6856" s="0" t="n">
        <v>2033</v>
      </c>
      <c r="F6856" s="5" t="n">
        <v>-0.918597501908674</v>
      </c>
      <c r="G6856" s="11" t="n">
        <v>0.0397782</v>
      </c>
      <c r="H6856" s="5" t="n">
        <v>-0.0365401551504236</v>
      </c>
      <c r="I6856" s="5" t="n">
        <v>-0.882057346758251</v>
      </c>
    </row>
    <row r="6857" customFormat="false" ht="14.25" hidden="false" customHeight="false" outlineLevel="0" collapsed="false">
      <c r="A6857" s="0" t="s">
        <v>119</v>
      </c>
      <c r="B6857" s="0" t="s">
        <v>120</v>
      </c>
      <c r="C6857" s="0" t="s">
        <v>65</v>
      </c>
      <c r="D6857" s="0" t="s">
        <v>205</v>
      </c>
      <c r="E6857" s="0" t="n">
        <v>2034</v>
      </c>
      <c r="F6857" s="5" t="n">
        <v>-1.09542853026995</v>
      </c>
      <c r="G6857" s="11" t="n">
        <v>0.0425926</v>
      </c>
      <c r="H6857" s="5" t="n">
        <v>-0.0466571492183757</v>
      </c>
      <c r="I6857" s="5" t="n">
        <v>-1.04877138105157</v>
      </c>
    </row>
    <row r="6858" customFormat="false" ht="14.25" hidden="false" customHeight="false" outlineLevel="0" collapsed="false">
      <c r="A6858" s="0" t="s">
        <v>119</v>
      </c>
      <c r="B6858" s="0" t="s">
        <v>120</v>
      </c>
      <c r="C6858" s="0" t="s">
        <v>65</v>
      </c>
      <c r="D6858" s="0" t="s">
        <v>205</v>
      </c>
      <c r="E6858" s="0" t="n">
        <v>2035</v>
      </c>
      <c r="F6858" s="5" t="n">
        <v>-1.25563121787059</v>
      </c>
      <c r="G6858" s="11" t="n">
        <v>0.045407</v>
      </c>
      <c r="H6858" s="5" t="n">
        <v>-0.0570144467098498</v>
      </c>
      <c r="I6858" s="5" t="n">
        <v>-1.19861677116074</v>
      </c>
    </row>
    <row r="6859" customFormat="false" ht="14.25" hidden="false" customHeight="false" outlineLevel="0" collapsed="false">
      <c r="A6859" s="0" t="s">
        <v>119</v>
      </c>
      <c r="B6859" s="0" t="s">
        <v>120</v>
      </c>
      <c r="C6859" s="0" t="s">
        <v>65</v>
      </c>
      <c r="D6859" s="0" t="s">
        <v>205</v>
      </c>
      <c r="E6859" s="0" t="n">
        <v>2036</v>
      </c>
      <c r="F6859" s="5" t="n">
        <v>-1.36844001035679</v>
      </c>
      <c r="G6859" s="11" t="n">
        <v>0.0478248</v>
      </c>
      <c r="H6859" s="5" t="n">
        <v>-0.0654453698073115</v>
      </c>
      <c r="I6859" s="5" t="n">
        <v>-1.30299464054948</v>
      </c>
    </row>
    <row r="6860" customFormat="false" ht="14.25" hidden="false" customHeight="false" outlineLevel="0" collapsed="false">
      <c r="A6860" s="0" t="s">
        <v>119</v>
      </c>
      <c r="B6860" s="0" t="s">
        <v>120</v>
      </c>
      <c r="C6860" s="0" t="s">
        <v>65</v>
      </c>
      <c r="D6860" s="0" t="s">
        <v>205</v>
      </c>
      <c r="E6860" s="0" t="n">
        <v>2037</v>
      </c>
      <c r="F6860" s="5" t="n">
        <v>-1.54285084657269</v>
      </c>
      <c r="G6860" s="11" t="n">
        <v>0.0502426</v>
      </c>
      <c r="H6860" s="5" t="n">
        <v>-0.077516837944013</v>
      </c>
      <c r="I6860" s="5" t="n">
        <v>-1.46533400862868</v>
      </c>
    </row>
    <row r="6861" customFormat="false" ht="14.25" hidden="false" customHeight="false" outlineLevel="0" collapsed="false">
      <c r="A6861" s="0" t="s">
        <v>119</v>
      </c>
      <c r="B6861" s="0" t="s">
        <v>120</v>
      </c>
      <c r="C6861" s="0" t="s">
        <v>65</v>
      </c>
      <c r="D6861" s="0" t="s">
        <v>205</v>
      </c>
      <c r="E6861" s="0" t="n">
        <v>2038</v>
      </c>
      <c r="F6861" s="5" t="n">
        <v>-1.73096862910024</v>
      </c>
      <c r="G6861" s="11" t="n">
        <v>0.0526604</v>
      </c>
      <c r="H6861" s="5" t="n">
        <v>-0.0911535003958704</v>
      </c>
      <c r="I6861" s="5" t="n">
        <v>-1.63981512870437</v>
      </c>
    </row>
    <row r="6862" customFormat="false" ht="14.25" hidden="false" customHeight="false" outlineLevel="0" collapsed="false">
      <c r="A6862" s="0" t="s">
        <v>119</v>
      </c>
      <c r="B6862" s="0" t="s">
        <v>120</v>
      </c>
      <c r="C6862" s="0" t="s">
        <v>65</v>
      </c>
      <c r="D6862" s="0" t="s">
        <v>205</v>
      </c>
      <c r="E6862" s="0" t="n">
        <v>2039</v>
      </c>
      <c r="F6862" s="5" t="n">
        <v>-1.91415855420429</v>
      </c>
      <c r="G6862" s="11" t="n">
        <v>0.0550782</v>
      </c>
      <c r="H6862" s="5" t="n">
        <v>-0.105428407680175</v>
      </c>
      <c r="I6862" s="5" t="n">
        <v>-1.80873014652412</v>
      </c>
    </row>
    <row r="6863" customFormat="false" ht="14.25" hidden="false" customHeight="false" outlineLevel="0" collapsed="false">
      <c r="A6863" s="0" t="s">
        <v>119</v>
      </c>
      <c r="B6863" s="0" t="s">
        <v>120</v>
      </c>
      <c r="C6863" s="0" t="s">
        <v>65</v>
      </c>
      <c r="D6863" s="0" t="s">
        <v>205</v>
      </c>
      <c r="E6863" s="0" t="n">
        <v>2040</v>
      </c>
      <c r="F6863" s="5" t="n">
        <v>-2.00973677069162</v>
      </c>
      <c r="G6863" s="11" t="n">
        <v>0.057496</v>
      </c>
      <c r="H6863" s="5" t="n">
        <v>-0.115551825367686</v>
      </c>
      <c r="I6863" s="5" t="n">
        <v>-1.89418494532394</v>
      </c>
    </row>
    <row r="6864" customFormat="false" ht="14.25" hidden="false" customHeight="false" outlineLevel="0" collapsed="false">
      <c r="A6864" s="0" t="s">
        <v>119</v>
      </c>
      <c r="B6864" s="0" t="s">
        <v>120</v>
      </c>
      <c r="C6864" s="0" t="s">
        <v>65</v>
      </c>
      <c r="D6864" s="0" t="s">
        <v>206</v>
      </c>
      <c r="E6864" s="0" t="n">
        <v>2024</v>
      </c>
      <c r="F6864" s="5" t="n">
        <v>0</v>
      </c>
      <c r="G6864" s="11" t="n">
        <v>0.034836</v>
      </c>
      <c r="H6864" s="5" t="n">
        <v>0</v>
      </c>
      <c r="I6864" s="5" t="n">
        <v>0</v>
      </c>
    </row>
    <row r="6865" customFormat="false" ht="14.25" hidden="false" customHeight="false" outlineLevel="0" collapsed="false">
      <c r="A6865" s="0" t="s">
        <v>119</v>
      </c>
      <c r="B6865" s="0" t="s">
        <v>120</v>
      </c>
      <c r="C6865" s="0" t="s">
        <v>65</v>
      </c>
      <c r="D6865" s="0" t="s">
        <v>206</v>
      </c>
      <c r="E6865" s="0" t="n">
        <v>2025</v>
      </c>
      <c r="F6865" s="5" t="n">
        <v>8.85441087051997</v>
      </c>
      <c r="G6865" s="11" t="n">
        <v>0.034836</v>
      </c>
      <c r="H6865" s="5" t="n">
        <v>0.308452257085434</v>
      </c>
      <c r="I6865" s="5" t="n">
        <v>8.54595861343454</v>
      </c>
    </row>
    <row r="6866" customFormat="false" ht="14.25" hidden="false" customHeight="false" outlineLevel="0" collapsed="false">
      <c r="A6866" s="0" t="s">
        <v>119</v>
      </c>
      <c r="B6866" s="0" t="s">
        <v>120</v>
      </c>
      <c r="C6866" s="0" t="s">
        <v>65</v>
      </c>
      <c r="D6866" s="0" t="s">
        <v>206</v>
      </c>
      <c r="E6866" s="0" t="n">
        <v>2026</v>
      </c>
      <c r="F6866" s="5" t="n">
        <v>9.19196688651997</v>
      </c>
      <c r="G6866" s="11" t="n">
        <v>0.0406254</v>
      </c>
      <c r="H6866" s="5" t="n">
        <v>0.373427331551629</v>
      </c>
      <c r="I6866" s="5" t="n">
        <v>8.81853955496835</v>
      </c>
    </row>
    <row r="6867" customFormat="false" ht="14.25" hidden="false" customHeight="false" outlineLevel="0" collapsed="false">
      <c r="A6867" s="0" t="s">
        <v>119</v>
      </c>
      <c r="B6867" s="0" t="s">
        <v>120</v>
      </c>
      <c r="C6867" s="0" t="s">
        <v>65</v>
      </c>
      <c r="D6867" s="0" t="s">
        <v>206</v>
      </c>
      <c r="E6867" s="0" t="n">
        <v>2027</v>
      </c>
      <c r="F6867" s="5" t="n">
        <v>9.17407344151997</v>
      </c>
      <c r="G6867" s="11" t="n">
        <v>0.0464148</v>
      </c>
      <c r="H6867" s="5" t="n">
        <v>0.425812783973461</v>
      </c>
      <c r="I6867" s="5" t="n">
        <v>8.74826065754651</v>
      </c>
    </row>
    <row r="6868" customFormat="false" ht="14.25" hidden="false" customHeight="false" outlineLevel="0" collapsed="false">
      <c r="A6868" s="0" t="s">
        <v>119</v>
      </c>
      <c r="B6868" s="0" t="s">
        <v>120</v>
      </c>
      <c r="C6868" s="0" t="s">
        <v>65</v>
      </c>
      <c r="D6868" s="0" t="s">
        <v>206</v>
      </c>
      <c r="E6868" s="0" t="n">
        <v>2028</v>
      </c>
      <c r="F6868" s="5" t="n">
        <v>9.39666756651997</v>
      </c>
      <c r="G6868" s="11" t="n">
        <v>0.0522042</v>
      </c>
      <c r="H6868" s="5" t="n">
        <v>0.490545512976122</v>
      </c>
      <c r="I6868" s="5" t="n">
        <v>8.90612205354385</v>
      </c>
    </row>
    <row r="6869" customFormat="false" ht="14.25" hidden="false" customHeight="false" outlineLevel="0" collapsed="false">
      <c r="A6869" s="0" t="s">
        <v>119</v>
      </c>
      <c r="B6869" s="0" t="s">
        <v>120</v>
      </c>
      <c r="C6869" s="0" t="s">
        <v>65</v>
      </c>
      <c r="D6869" s="0" t="s">
        <v>206</v>
      </c>
      <c r="E6869" s="0" t="n">
        <v>2029</v>
      </c>
      <c r="F6869" s="5" t="n">
        <v>9.76174307451997</v>
      </c>
      <c r="G6869" s="11" t="n">
        <v>0.0579936</v>
      </c>
      <c r="H6869" s="5" t="n">
        <v>0.566118623166482</v>
      </c>
      <c r="I6869" s="5" t="n">
        <v>9.19562445135349</v>
      </c>
    </row>
    <row r="6870" customFormat="false" ht="14.25" hidden="false" customHeight="false" outlineLevel="0" collapsed="false">
      <c r="A6870" s="0" t="s">
        <v>119</v>
      </c>
      <c r="B6870" s="0" t="s">
        <v>120</v>
      </c>
      <c r="C6870" s="0" t="s">
        <v>65</v>
      </c>
      <c r="D6870" s="0" t="s">
        <v>206</v>
      </c>
      <c r="E6870" s="0" t="n">
        <v>2030</v>
      </c>
      <c r="F6870" s="5" t="n">
        <v>9.96181840651997</v>
      </c>
      <c r="G6870" s="11" t="n">
        <v>0.063783</v>
      </c>
      <c r="H6870" s="5" t="n">
        <v>0.635394663423064</v>
      </c>
      <c r="I6870" s="5" t="n">
        <v>9.32642374309691</v>
      </c>
    </row>
    <row r="6871" customFormat="false" ht="14.25" hidden="false" customHeight="false" outlineLevel="0" collapsed="false">
      <c r="A6871" s="0" t="s">
        <v>119</v>
      </c>
      <c r="B6871" s="0" t="s">
        <v>120</v>
      </c>
      <c r="C6871" s="0" t="s">
        <v>65</v>
      </c>
      <c r="D6871" s="0" t="s">
        <v>206</v>
      </c>
      <c r="E6871" s="0" t="n">
        <v>2031</v>
      </c>
      <c r="F6871" s="5" t="n">
        <v>9.94961392651997</v>
      </c>
      <c r="G6871" s="11" t="n">
        <v>0.0669454</v>
      </c>
      <c r="H6871" s="5" t="n">
        <v>0.66608088415645</v>
      </c>
      <c r="I6871" s="5" t="n">
        <v>9.28353304236352</v>
      </c>
    </row>
    <row r="6872" customFormat="false" ht="14.25" hidden="false" customHeight="false" outlineLevel="0" collapsed="false">
      <c r="A6872" s="0" t="s">
        <v>119</v>
      </c>
      <c r="B6872" s="0" t="s">
        <v>120</v>
      </c>
      <c r="C6872" s="0" t="s">
        <v>65</v>
      </c>
      <c r="D6872" s="0" t="s">
        <v>206</v>
      </c>
      <c r="E6872" s="0" t="n">
        <v>2032</v>
      </c>
      <c r="F6872" s="5" t="n">
        <v>9.95616327051997</v>
      </c>
      <c r="G6872" s="11" t="n">
        <v>0.0701078</v>
      </c>
      <c r="H6872" s="5" t="n">
        <v>0.69800470333696</v>
      </c>
      <c r="I6872" s="5" t="n">
        <v>9.25815856718301</v>
      </c>
    </row>
    <row r="6873" customFormat="false" ht="14.25" hidden="false" customHeight="false" outlineLevel="0" collapsed="false">
      <c r="A6873" s="0" t="s">
        <v>119</v>
      </c>
      <c r="B6873" s="0" t="s">
        <v>120</v>
      </c>
      <c r="C6873" s="0" t="s">
        <v>65</v>
      </c>
      <c r="D6873" s="0" t="s">
        <v>206</v>
      </c>
      <c r="E6873" s="0" t="n">
        <v>2033</v>
      </c>
      <c r="F6873" s="5" t="n">
        <v>10.07859664652</v>
      </c>
      <c r="G6873" s="11" t="n">
        <v>0.0732702</v>
      </c>
      <c r="H6873" s="5" t="n">
        <v>0.738460792009848</v>
      </c>
      <c r="I6873" s="5" t="n">
        <v>9.34013585451012</v>
      </c>
    </row>
    <row r="6874" customFormat="false" ht="14.25" hidden="false" customHeight="false" outlineLevel="0" collapsed="false">
      <c r="A6874" s="0" t="s">
        <v>119</v>
      </c>
      <c r="B6874" s="0" t="s">
        <v>120</v>
      </c>
      <c r="C6874" s="0" t="s">
        <v>65</v>
      </c>
      <c r="D6874" s="0" t="s">
        <v>206</v>
      </c>
      <c r="E6874" s="0" t="n">
        <v>2034</v>
      </c>
      <c r="F6874" s="5" t="n">
        <v>10.10288170252</v>
      </c>
      <c r="G6874" s="11" t="n">
        <v>0.0764326</v>
      </c>
      <c r="H6874" s="5" t="n">
        <v>0.772189516016028</v>
      </c>
      <c r="I6874" s="5" t="n">
        <v>9.33069218650394</v>
      </c>
    </row>
    <row r="6875" customFormat="false" ht="14.25" hidden="false" customHeight="false" outlineLevel="0" collapsed="false">
      <c r="A6875" s="0" t="s">
        <v>119</v>
      </c>
      <c r="B6875" s="0" t="s">
        <v>120</v>
      </c>
      <c r="C6875" s="0" t="s">
        <v>65</v>
      </c>
      <c r="D6875" s="0" t="s">
        <v>206</v>
      </c>
      <c r="E6875" s="0" t="n">
        <v>2035</v>
      </c>
      <c r="F6875" s="5" t="n">
        <v>10.18552485652</v>
      </c>
      <c r="G6875" s="11" t="n">
        <v>0.079595</v>
      </c>
      <c r="H6875" s="5" t="n">
        <v>0.810716850954707</v>
      </c>
      <c r="I6875" s="5" t="n">
        <v>9.37480800556526</v>
      </c>
    </row>
    <row r="6876" customFormat="false" ht="14.25" hidden="false" customHeight="false" outlineLevel="0" collapsed="false">
      <c r="A6876" s="0" t="s">
        <v>119</v>
      </c>
      <c r="B6876" s="0" t="s">
        <v>120</v>
      </c>
      <c r="C6876" s="0" t="s">
        <v>65</v>
      </c>
      <c r="D6876" s="0" t="s">
        <v>206</v>
      </c>
      <c r="E6876" s="0" t="n">
        <v>2036</v>
      </c>
      <c r="F6876" s="5" t="n">
        <v>10.39575025652</v>
      </c>
      <c r="G6876" s="11" t="n">
        <v>0.0807522</v>
      </c>
      <c r="H6876" s="5" t="n">
        <v>0.839479703864552</v>
      </c>
      <c r="I6876" s="5" t="n">
        <v>9.55627055265542</v>
      </c>
    </row>
    <row r="6877" customFormat="false" ht="14.25" hidden="false" customHeight="false" outlineLevel="0" collapsed="false">
      <c r="A6877" s="0" t="s">
        <v>119</v>
      </c>
      <c r="B6877" s="0" t="s">
        <v>120</v>
      </c>
      <c r="C6877" s="0" t="s">
        <v>65</v>
      </c>
      <c r="D6877" s="0" t="s">
        <v>206</v>
      </c>
      <c r="E6877" s="0" t="n">
        <v>2037</v>
      </c>
      <c r="F6877" s="5" t="n">
        <v>10.58945794652</v>
      </c>
      <c r="G6877" s="11" t="n">
        <v>0.0819094</v>
      </c>
      <c r="H6877" s="5" t="n">
        <v>0.867376146724683</v>
      </c>
      <c r="I6877" s="5" t="n">
        <v>9.72208179979529</v>
      </c>
    </row>
    <row r="6878" customFormat="false" ht="14.25" hidden="false" customHeight="false" outlineLevel="0" collapsed="false">
      <c r="A6878" s="0" t="s">
        <v>119</v>
      </c>
      <c r="B6878" s="0" t="s">
        <v>120</v>
      </c>
      <c r="C6878" s="0" t="s">
        <v>65</v>
      </c>
      <c r="D6878" s="0" t="s">
        <v>206</v>
      </c>
      <c r="E6878" s="0" t="n">
        <v>2038</v>
      </c>
      <c r="F6878" s="5" t="n">
        <v>10.76664792652</v>
      </c>
      <c r="G6878" s="11" t="n">
        <v>0.0830666</v>
      </c>
      <c r="H6878" s="5" t="n">
        <v>0.894348836653064</v>
      </c>
      <c r="I6878" s="5" t="n">
        <v>9.87229908986691</v>
      </c>
    </row>
    <row r="6879" customFormat="false" ht="14.25" hidden="false" customHeight="false" outlineLevel="0" collapsed="false">
      <c r="A6879" s="0" t="s">
        <v>119</v>
      </c>
      <c r="B6879" s="0" t="s">
        <v>120</v>
      </c>
      <c r="C6879" s="0" t="s">
        <v>65</v>
      </c>
      <c r="D6879" s="0" t="s">
        <v>206</v>
      </c>
      <c r="E6879" s="0" t="n">
        <v>2039</v>
      </c>
      <c r="F6879" s="5" t="n">
        <v>10.96260803152</v>
      </c>
      <c r="G6879" s="11" t="n">
        <v>0.0842238</v>
      </c>
      <c r="H6879" s="5" t="n">
        <v>0.923312506325132</v>
      </c>
      <c r="I6879" s="5" t="n">
        <v>10.0392955251948</v>
      </c>
    </row>
    <row r="6880" customFormat="false" ht="14.25" hidden="false" customHeight="false" outlineLevel="0" collapsed="false">
      <c r="A6880" s="0" t="s">
        <v>119</v>
      </c>
      <c r="B6880" s="0" t="s">
        <v>120</v>
      </c>
      <c r="C6880" s="0" t="s">
        <v>65</v>
      </c>
      <c r="D6880" s="0" t="s">
        <v>206</v>
      </c>
      <c r="E6880" s="0" t="n">
        <v>2040</v>
      </c>
      <c r="F6880" s="5" t="n">
        <v>11.26668405652</v>
      </c>
      <c r="G6880" s="11" t="n">
        <v>0.085381</v>
      </c>
      <c r="H6880" s="5" t="n">
        <v>0.961960751429732</v>
      </c>
      <c r="I6880" s="5" t="n">
        <v>10.3047233050902</v>
      </c>
    </row>
    <row r="6881" customFormat="false" ht="14.25" hidden="false" customHeight="false" outlineLevel="0" collapsed="false">
      <c r="A6881" s="0" t="s">
        <v>119</v>
      </c>
      <c r="B6881" s="0" t="s">
        <v>120</v>
      </c>
      <c r="C6881" s="0" t="s">
        <v>65</v>
      </c>
      <c r="D6881" s="0" t="s">
        <v>207</v>
      </c>
      <c r="E6881" s="0" t="n">
        <v>2024</v>
      </c>
      <c r="F6881" s="5" t="n">
        <v>0</v>
      </c>
      <c r="G6881" s="11" t="n">
        <v>0.016418</v>
      </c>
      <c r="H6881" s="5" t="n">
        <v>0</v>
      </c>
      <c r="I6881" s="5" t="n">
        <v>0</v>
      </c>
    </row>
    <row r="6882" customFormat="false" ht="14.25" hidden="false" customHeight="false" outlineLevel="0" collapsed="false">
      <c r="A6882" s="0" t="s">
        <v>119</v>
      </c>
      <c r="B6882" s="0" t="s">
        <v>120</v>
      </c>
      <c r="C6882" s="0" t="s">
        <v>65</v>
      </c>
      <c r="D6882" s="0" t="s">
        <v>207</v>
      </c>
      <c r="E6882" s="0" t="n">
        <v>2025</v>
      </c>
      <c r="F6882" s="5" t="n">
        <v>51.028942283392</v>
      </c>
      <c r="G6882" s="11" t="n">
        <v>0.016418</v>
      </c>
      <c r="H6882" s="5" t="n">
        <v>0.83779317440873</v>
      </c>
      <c r="I6882" s="5" t="n">
        <v>50.1911491089833</v>
      </c>
    </row>
    <row r="6883" customFormat="false" ht="14.25" hidden="false" customHeight="false" outlineLevel="0" collapsed="false">
      <c r="A6883" s="0" t="s">
        <v>119</v>
      </c>
      <c r="B6883" s="0" t="s">
        <v>120</v>
      </c>
      <c r="C6883" s="0" t="s">
        <v>65</v>
      </c>
      <c r="D6883" s="0" t="s">
        <v>207</v>
      </c>
      <c r="E6883" s="0" t="n">
        <v>2026</v>
      </c>
      <c r="F6883" s="5" t="n">
        <v>50.2449722513752</v>
      </c>
      <c r="G6883" s="11" t="n">
        <v>0.0194014</v>
      </c>
      <c r="H6883" s="5" t="n">
        <v>0.974822804637831</v>
      </c>
      <c r="I6883" s="5" t="n">
        <v>49.2701494467374</v>
      </c>
    </row>
    <row r="6884" customFormat="false" ht="14.25" hidden="false" customHeight="false" outlineLevel="0" collapsed="false">
      <c r="A6884" s="0" t="s">
        <v>119</v>
      </c>
      <c r="B6884" s="0" t="s">
        <v>120</v>
      </c>
      <c r="C6884" s="0" t="s">
        <v>65</v>
      </c>
      <c r="D6884" s="0" t="s">
        <v>207</v>
      </c>
      <c r="E6884" s="0" t="n">
        <v>2027</v>
      </c>
      <c r="F6884" s="5" t="n">
        <v>47.2641988674215</v>
      </c>
      <c r="G6884" s="11" t="n">
        <v>0.0223848</v>
      </c>
      <c r="H6884" s="5" t="n">
        <v>1.05799963880746</v>
      </c>
      <c r="I6884" s="5" t="n">
        <v>46.206199228614</v>
      </c>
    </row>
    <row r="6885" customFormat="false" ht="14.25" hidden="false" customHeight="false" outlineLevel="0" collapsed="false">
      <c r="A6885" s="0" t="s">
        <v>119</v>
      </c>
      <c r="B6885" s="0" t="s">
        <v>120</v>
      </c>
      <c r="C6885" s="0" t="s">
        <v>65</v>
      </c>
      <c r="D6885" s="0" t="s">
        <v>207</v>
      </c>
      <c r="E6885" s="0" t="n">
        <v>2028</v>
      </c>
      <c r="F6885" s="5" t="n">
        <v>45.5121370962173</v>
      </c>
      <c r="G6885" s="11" t="n">
        <v>0.0253682</v>
      </c>
      <c r="H6885" s="5" t="n">
        <v>1.15456099628426</v>
      </c>
      <c r="I6885" s="5" t="n">
        <v>44.3575760999331</v>
      </c>
    </row>
    <row r="6886" customFormat="false" ht="14.25" hidden="false" customHeight="false" outlineLevel="0" collapsed="false">
      <c r="A6886" s="0" t="s">
        <v>119</v>
      </c>
      <c r="B6886" s="0" t="s">
        <v>120</v>
      </c>
      <c r="C6886" s="0" t="s">
        <v>65</v>
      </c>
      <c r="D6886" s="0" t="s">
        <v>207</v>
      </c>
      <c r="E6886" s="0" t="n">
        <v>2029</v>
      </c>
      <c r="F6886" s="5" t="n">
        <v>44.8616410536617</v>
      </c>
      <c r="G6886" s="11" t="n">
        <v>0.0283516</v>
      </c>
      <c r="H6886" s="5" t="n">
        <v>1.271899302497</v>
      </c>
      <c r="I6886" s="5" t="n">
        <v>43.5897417511647</v>
      </c>
    </row>
    <row r="6887" customFormat="false" ht="14.25" hidden="false" customHeight="false" outlineLevel="0" collapsed="false">
      <c r="A6887" s="0" t="s">
        <v>119</v>
      </c>
      <c r="B6887" s="0" t="s">
        <v>120</v>
      </c>
      <c r="C6887" s="0" t="s">
        <v>65</v>
      </c>
      <c r="D6887" s="0" t="s">
        <v>207</v>
      </c>
      <c r="E6887" s="0" t="n">
        <v>2030</v>
      </c>
      <c r="F6887" s="5" t="n">
        <v>43.424884277737</v>
      </c>
      <c r="G6887" s="11" t="n">
        <v>0.031335</v>
      </c>
      <c r="H6887" s="5" t="n">
        <v>1.36071874884289</v>
      </c>
      <c r="I6887" s="5" t="n">
        <v>42.0641655288941</v>
      </c>
    </row>
    <row r="6888" customFormat="false" ht="14.25" hidden="false" customHeight="false" outlineLevel="0" collapsed="false">
      <c r="A6888" s="0" t="s">
        <v>119</v>
      </c>
      <c r="B6888" s="0" t="s">
        <v>120</v>
      </c>
      <c r="C6888" s="0" t="s">
        <v>65</v>
      </c>
      <c r="D6888" s="0" t="s">
        <v>207</v>
      </c>
      <c r="E6888" s="0" t="n">
        <v>2031</v>
      </c>
      <c r="F6888" s="5" t="n">
        <v>43.5328058671544</v>
      </c>
      <c r="G6888" s="11" t="n">
        <v>0.0341494</v>
      </c>
      <c r="H6888" s="5" t="n">
        <v>1.4866192006798</v>
      </c>
      <c r="I6888" s="5" t="n">
        <v>42.0461866664746</v>
      </c>
    </row>
    <row r="6889" customFormat="false" ht="14.25" hidden="false" customHeight="false" outlineLevel="0" collapsed="false">
      <c r="A6889" s="0" t="s">
        <v>119</v>
      </c>
      <c r="B6889" s="0" t="s">
        <v>120</v>
      </c>
      <c r="C6889" s="0" t="s">
        <v>65</v>
      </c>
      <c r="D6889" s="0" t="s">
        <v>207</v>
      </c>
      <c r="E6889" s="0" t="n">
        <v>2032</v>
      </c>
      <c r="F6889" s="5" t="n">
        <v>43.9185223881702</v>
      </c>
      <c r="G6889" s="11" t="n">
        <v>0.0369638</v>
      </c>
      <c r="H6889" s="5" t="n">
        <v>1.62339547785184</v>
      </c>
      <c r="I6889" s="5" t="n">
        <v>42.2951269103183</v>
      </c>
    </row>
    <row r="6890" customFormat="false" ht="14.25" hidden="false" customHeight="false" outlineLevel="0" collapsed="false">
      <c r="A6890" s="0" t="s">
        <v>119</v>
      </c>
      <c r="B6890" s="0" t="s">
        <v>120</v>
      </c>
      <c r="C6890" s="0" t="s">
        <v>65</v>
      </c>
      <c r="D6890" s="0" t="s">
        <v>207</v>
      </c>
      <c r="E6890" s="0" t="n">
        <v>2033</v>
      </c>
      <c r="F6890" s="5" t="n">
        <v>44.6255982040922</v>
      </c>
      <c r="G6890" s="11" t="n">
        <v>0.0397782</v>
      </c>
      <c r="H6890" s="5" t="n">
        <v>1.77512597048202</v>
      </c>
      <c r="I6890" s="5" t="n">
        <v>42.8504722336102</v>
      </c>
    </row>
    <row r="6891" customFormat="false" ht="14.25" hidden="false" customHeight="false" outlineLevel="0" collapsed="false">
      <c r="A6891" s="0" t="s">
        <v>119</v>
      </c>
      <c r="B6891" s="0" t="s">
        <v>120</v>
      </c>
      <c r="C6891" s="0" t="s">
        <v>65</v>
      </c>
      <c r="D6891" s="0" t="s">
        <v>207</v>
      </c>
      <c r="E6891" s="0" t="n">
        <v>2034</v>
      </c>
      <c r="F6891" s="5" t="n">
        <v>44.9305365226169</v>
      </c>
      <c r="G6891" s="11" t="n">
        <v>0.0425926</v>
      </c>
      <c r="H6891" s="5" t="n">
        <v>1.91370836989321</v>
      </c>
      <c r="I6891" s="5" t="n">
        <v>43.0168281527237</v>
      </c>
    </row>
    <row r="6892" customFormat="false" ht="14.25" hidden="false" customHeight="false" outlineLevel="0" collapsed="false">
      <c r="A6892" s="0" t="s">
        <v>119</v>
      </c>
      <c r="B6892" s="0" t="s">
        <v>120</v>
      </c>
      <c r="C6892" s="0" t="s">
        <v>65</v>
      </c>
      <c r="D6892" s="0" t="s">
        <v>207</v>
      </c>
      <c r="E6892" s="0" t="n">
        <v>2035</v>
      </c>
      <c r="F6892" s="5" t="n">
        <v>45.1638762111837</v>
      </c>
      <c r="G6892" s="11" t="n">
        <v>0.045407</v>
      </c>
      <c r="H6892" s="5" t="n">
        <v>2.05075612712122</v>
      </c>
      <c r="I6892" s="5" t="n">
        <v>43.1131200840624</v>
      </c>
    </row>
    <row r="6893" customFormat="false" ht="14.25" hidden="false" customHeight="false" outlineLevel="0" collapsed="false">
      <c r="A6893" s="0" t="s">
        <v>119</v>
      </c>
      <c r="B6893" s="0" t="s">
        <v>120</v>
      </c>
      <c r="C6893" s="0" t="s">
        <v>65</v>
      </c>
      <c r="D6893" s="0" t="s">
        <v>207</v>
      </c>
      <c r="E6893" s="0" t="n">
        <v>2036</v>
      </c>
      <c r="F6893" s="5" t="n">
        <v>46.2243979155165</v>
      </c>
      <c r="G6893" s="11" t="n">
        <v>0.0478248</v>
      </c>
      <c r="H6893" s="5" t="n">
        <v>2.21067258542999</v>
      </c>
      <c r="I6893" s="5" t="n">
        <v>44.0137253300865</v>
      </c>
    </row>
    <row r="6894" customFormat="false" ht="14.25" hidden="false" customHeight="false" outlineLevel="0" collapsed="false">
      <c r="A6894" s="0" t="s">
        <v>119</v>
      </c>
      <c r="B6894" s="0" t="s">
        <v>120</v>
      </c>
      <c r="C6894" s="0" t="s">
        <v>65</v>
      </c>
      <c r="D6894" s="0" t="s">
        <v>207</v>
      </c>
      <c r="E6894" s="0" t="n">
        <v>2037</v>
      </c>
      <c r="F6894" s="5" t="n">
        <v>47.3448111249672</v>
      </c>
      <c r="G6894" s="11" t="n">
        <v>0.0502426</v>
      </c>
      <c r="H6894" s="5" t="n">
        <v>2.37872640742728</v>
      </c>
      <c r="I6894" s="5" t="n">
        <v>44.96608471754</v>
      </c>
    </row>
    <row r="6895" customFormat="false" ht="14.25" hidden="false" customHeight="false" outlineLevel="0" collapsed="false">
      <c r="A6895" s="0" t="s">
        <v>119</v>
      </c>
      <c r="B6895" s="0" t="s">
        <v>120</v>
      </c>
      <c r="C6895" s="0" t="s">
        <v>65</v>
      </c>
      <c r="D6895" s="0" t="s">
        <v>207</v>
      </c>
      <c r="E6895" s="0" t="n">
        <v>2038</v>
      </c>
      <c r="F6895" s="5" t="n">
        <v>48.4376017209269</v>
      </c>
      <c r="G6895" s="11" t="n">
        <v>0.0526604</v>
      </c>
      <c r="H6895" s="5" t="n">
        <v>2.5507434816647</v>
      </c>
      <c r="I6895" s="5" t="n">
        <v>45.8868582392622</v>
      </c>
    </row>
    <row r="6896" customFormat="false" ht="14.25" hidden="false" customHeight="false" outlineLevel="0" collapsed="false">
      <c r="A6896" s="0" t="s">
        <v>119</v>
      </c>
      <c r="B6896" s="0" t="s">
        <v>120</v>
      </c>
      <c r="C6896" s="0" t="s">
        <v>65</v>
      </c>
      <c r="D6896" s="0" t="s">
        <v>207</v>
      </c>
      <c r="E6896" s="0" t="n">
        <v>2039</v>
      </c>
      <c r="F6896" s="5" t="n">
        <v>49.4674288239429</v>
      </c>
      <c r="G6896" s="11" t="n">
        <v>0.0550782</v>
      </c>
      <c r="H6896" s="5" t="n">
        <v>2.72457693825089</v>
      </c>
      <c r="I6896" s="5" t="n">
        <v>46.7428518856921</v>
      </c>
    </row>
    <row r="6897" customFormat="false" ht="14.25" hidden="false" customHeight="false" outlineLevel="0" collapsed="false">
      <c r="A6897" s="0" t="s">
        <v>119</v>
      </c>
      <c r="B6897" s="0" t="s">
        <v>120</v>
      </c>
      <c r="C6897" s="0" t="s">
        <v>65</v>
      </c>
      <c r="D6897" s="0" t="s">
        <v>207</v>
      </c>
      <c r="E6897" s="0" t="n">
        <v>2040</v>
      </c>
      <c r="F6897" s="5" t="n">
        <v>50.5777181865955</v>
      </c>
      <c r="G6897" s="11" t="n">
        <v>0.057496</v>
      </c>
      <c r="H6897" s="5" t="n">
        <v>2.90801648485649</v>
      </c>
      <c r="I6897" s="5" t="n">
        <v>47.669701701739</v>
      </c>
    </row>
    <row r="6898" customFormat="false" ht="14.25" hidden="false" customHeight="false" outlineLevel="0" collapsed="false">
      <c r="A6898" s="0" t="s">
        <v>119</v>
      </c>
      <c r="B6898" s="0" t="s">
        <v>120</v>
      </c>
      <c r="C6898" s="0" t="s">
        <v>72</v>
      </c>
      <c r="D6898" s="0" t="s">
        <v>208</v>
      </c>
      <c r="E6898" s="0" t="n">
        <v>2024</v>
      </c>
      <c r="F6898" s="5" t="n">
        <v>0</v>
      </c>
      <c r="G6898" s="11" t="n">
        <v>0</v>
      </c>
      <c r="H6898" s="5" t="n">
        <v>0</v>
      </c>
      <c r="I6898" s="5" t="n">
        <v>0</v>
      </c>
    </row>
    <row r="6899" customFormat="false" ht="14.25" hidden="false" customHeight="false" outlineLevel="0" collapsed="false">
      <c r="A6899" s="0" t="s">
        <v>119</v>
      </c>
      <c r="B6899" s="0" t="s">
        <v>120</v>
      </c>
      <c r="C6899" s="0" t="s">
        <v>72</v>
      </c>
      <c r="D6899" s="0" t="s">
        <v>208</v>
      </c>
      <c r="E6899" s="0" t="n">
        <v>2025</v>
      </c>
      <c r="F6899" s="5" t="n">
        <v>17.027811182256</v>
      </c>
      <c r="G6899" s="11" t="n">
        <v>0.016418</v>
      </c>
      <c r="H6899" s="5" t="n">
        <v>0.279562603990279</v>
      </c>
      <c r="I6899" s="5" t="n">
        <v>16.7482485782657</v>
      </c>
    </row>
    <row r="6900" customFormat="false" ht="14.25" hidden="false" customHeight="false" outlineLevel="0" collapsed="false">
      <c r="A6900" s="0" t="s">
        <v>119</v>
      </c>
      <c r="B6900" s="0" t="s">
        <v>120</v>
      </c>
      <c r="C6900" s="0" t="s">
        <v>72</v>
      </c>
      <c r="D6900" s="0" t="s">
        <v>208</v>
      </c>
      <c r="E6900" s="0" t="n">
        <v>2026</v>
      </c>
      <c r="F6900" s="5" t="n">
        <v>17.8116170325958</v>
      </c>
      <c r="G6900" s="11" t="n">
        <v>0.0194014</v>
      </c>
      <c r="H6900" s="5" t="n">
        <v>0.345570306696203</v>
      </c>
      <c r="I6900" s="5" t="n">
        <v>17.4660467258996</v>
      </c>
    </row>
    <row r="6901" customFormat="false" ht="14.25" hidden="false" customHeight="false" outlineLevel="0" collapsed="false">
      <c r="A6901" s="0" t="s">
        <v>119</v>
      </c>
      <c r="B6901" s="0" t="s">
        <v>120</v>
      </c>
      <c r="C6901" s="0" t="s">
        <v>72</v>
      </c>
      <c r="D6901" s="0" t="s">
        <v>208</v>
      </c>
      <c r="E6901" s="0" t="n">
        <v>2027</v>
      </c>
      <c r="F6901" s="5" t="n">
        <v>17.5166210819879</v>
      </c>
      <c r="G6901" s="11" t="n">
        <v>0.0223848</v>
      </c>
      <c r="H6901" s="5" t="n">
        <v>0.392106059596084</v>
      </c>
      <c r="I6901" s="5" t="n">
        <v>17.1245150223919</v>
      </c>
    </row>
    <row r="6902" customFormat="false" ht="14.25" hidden="false" customHeight="false" outlineLevel="0" collapsed="false">
      <c r="A6902" s="0" t="s">
        <v>119</v>
      </c>
      <c r="B6902" s="0" t="s">
        <v>120</v>
      </c>
      <c r="C6902" s="0" t="s">
        <v>72</v>
      </c>
      <c r="D6902" s="0" t="s">
        <v>208</v>
      </c>
      <c r="E6902" s="0" t="n">
        <v>2028</v>
      </c>
      <c r="F6902" s="5" t="n">
        <v>18.0760392831349</v>
      </c>
      <c r="G6902" s="11" t="n">
        <v>0.0253682</v>
      </c>
      <c r="H6902" s="5" t="n">
        <v>0.458556579742424</v>
      </c>
      <c r="I6902" s="5" t="n">
        <v>17.6174827033925</v>
      </c>
    </row>
    <row r="6903" customFormat="false" ht="14.25" hidden="false" customHeight="false" outlineLevel="0" collapsed="false">
      <c r="A6903" s="0" t="s">
        <v>119</v>
      </c>
      <c r="B6903" s="0" t="s">
        <v>120</v>
      </c>
      <c r="C6903" s="0" t="s">
        <v>72</v>
      </c>
      <c r="D6903" s="0" t="s">
        <v>208</v>
      </c>
      <c r="E6903" s="0" t="n">
        <v>2029</v>
      </c>
      <c r="F6903" s="5" t="n">
        <v>18.5893429950162</v>
      </c>
      <c r="G6903" s="11" t="n">
        <v>0.0283516</v>
      </c>
      <c r="H6903" s="5" t="n">
        <v>0.527037616857502</v>
      </c>
      <c r="I6903" s="5" t="n">
        <v>18.0623053781587</v>
      </c>
    </row>
    <row r="6904" customFormat="false" ht="14.25" hidden="false" customHeight="false" outlineLevel="0" collapsed="false">
      <c r="A6904" s="0" t="s">
        <v>119</v>
      </c>
      <c r="B6904" s="0" t="s">
        <v>120</v>
      </c>
      <c r="C6904" s="0" t="s">
        <v>72</v>
      </c>
      <c r="D6904" s="0" t="s">
        <v>208</v>
      </c>
      <c r="E6904" s="0" t="n">
        <v>2030</v>
      </c>
      <c r="F6904" s="5" t="n">
        <v>18.9338248843302</v>
      </c>
      <c r="G6904" s="11" t="n">
        <v>0.031335</v>
      </c>
      <c r="H6904" s="5" t="n">
        <v>0.593291402750486</v>
      </c>
      <c r="I6904" s="5" t="n">
        <v>18.3405334815797</v>
      </c>
    </row>
    <row r="6905" customFormat="false" ht="14.25" hidden="false" customHeight="false" outlineLevel="0" collapsed="false">
      <c r="A6905" s="0" t="s">
        <v>119</v>
      </c>
      <c r="B6905" s="0" t="s">
        <v>120</v>
      </c>
      <c r="C6905" s="0" t="s">
        <v>72</v>
      </c>
      <c r="D6905" s="0" t="s">
        <v>208</v>
      </c>
      <c r="E6905" s="0" t="n">
        <v>2031</v>
      </c>
      <c r="F6905" s="5" t="n">
        <v>18.6248527514259</v>
      </c>
      <c r="G6905" s="11" t="n">
        <v>0.0341494</v>
      </c>
      <c r="H6905" s="5" t="n">
        <v>0.636027546549544</v>
      </c>
      <c r="I6905" s="5" t="n">
        <v>17.9888252048764</v>
      </c>
    </row>
    <row r="6906" customFormat="false" ht="14.25" hidden="false" customHeight="false" outlineLevel="0" collapsed="false">
      <c r="A6906" s="0" t="s">
        <v>119</v>
      </c>
      <c r="B6906" s="0" t="s">
        <v>120</v>
      </c>
      <c r="C6906" s="0" t="s">
        <v>72</v>
      </c>
      <c r="D6906" s="0" t="s">
        <v>208</v>
      </c>
      <c r="E6906" s="0" t="n">
        <v>2032</v>
      </c>
      <c r="F6906" s="5" t="n">
        <v>18.9066235032481</v>
      </c>
      <c r="G6906" s="11" t="n">
        <v>0.0369638</v>
      </c>
      <c r="H6906" s="5" t="n">
        <v>0.69886064984936</v>
      </c>
      <c r="I6906" s="5" t="n">
        <v>18.2077628533987</v>
      </c>
    </row>
    <row r="6907" customFormat="false" ht="14.25" hidden="false" customHeight="false" outlineLevel="0" collapsed="false">
      <c r="A6907" s="0" t="s">
        <v>119</v>
      </c>
      <c r="B6907" s="0" t="s">
        <v>120</v>
      </c>
      <c r="C6907" s="0" t="s">
        <v>72</v>
      </c>
      <c r="D6907" s="0" t="s">
        <v>208</v>
      </c>
      <c r="E6907" s="0" t="n">
        <v>2033</v>
      </c>
      <c r="F6907" s="5" t="n">
        <v>19.2069021377712</v>
      </c>
      <c r="G6907" s="11" t="n">
        <v>0.0397782</v>
      </c>
      <c r="H6907" s="5" t="n">
        <v>0.764015994616692</v>
      </c>
      <c r="I6907" s="5" t="n">
        <v>18.4428861431545</v>
      </c>
    </row>
    <row r="6908" customFormat="false" ht="14.25" hidden="false" customHeight="false" outlineLevel="0" collapsed="false">
      <c r="A6908" s="0" t="s">
        <v>119</v>
      </c>
      <c r="B6908" s="0" t="s">
        <v>120</v>
      </c>
      <c r="C6908" s="0" t="s">
        <v>72</v>
      </c>
      <c r="D6908" s="0" t="s">
        <v>208</v>
      </c>
      <c r="E6908" s="0" t="n">
        <v>2034</v>
      </c>
      <c r="F6908" s="5" t="n">
        <v>19.3908178115277</v>
      </c>
      <c r="G6908" s="11" t="n">
        <v>0.0425926</v>
      </c>
      <c r="H6908" s="5" t="n">
        <v>0.825905346719273</v>
      </c>
      <c r="I6908" s="5" t="n">
        <v>18.5649124648084</v>
      </c>
    </row>
    <row r="6909" customFormat="false" ht="14.25" hidden="false" customHeight="false" outlineLevel="0" collapsed="false">
      <c r="A6909" s="0" t="s">
        <v>119</v>
      </c>
      <c r="B6909" s="0" t="s">
        <v>120</v>
      </c>
      <c r="C6909" s="0" t="s">
        <v>72</v>
      </c>
      <c r="D6909" s="0" t="s">
        <v>208</v>
      </c>
      <c r="E6909" s="0" t="n">
        <v>2035</v>
      </c>
      <c r="F6909" s="5" t="n">
        <v>19.3311640640952</v>
      </c>
      <c r="G6909" s="11" t="n">
        <v>0.045407</v>
      </c>
      <c r="H6909" s="5" t="n">
        <v>0.87777016665837</v>
      </c>
      <c r="I6909" s="5" t="n">
        <v>18.4533938974368</v>
      </c>
    </row>
    <row r="6910" customFormat="false" ht="14.25" hidden="false" customHeight="false" outlineLevel="0" collapsed="false">
      <c r="A6910" s="0" t="s">
        <v>119</v>
      </c>
      <c r="B6910" s="0" t="s">
        <v>120</v>
      </c>
      <c r="C6910" s="0" t="s">
        <v>72</v>
      </c>
      <c r="D6910" s="0" t="s">
        <v>208</v>
      </c>
      <c r="E6910" s="0" t="n">
        <v>2036</v>
      </c>
      <c r="F6910" s="5" t="n">
        <v>19.590474334899</v>
      </c>
      <c r="G6910" s="11" t="n">
        <v>0.0478248</v>
      </c>
      <c r="H6910" s="5" t="n">
        <v>0.936910516971676</v>
      </c>
      <c r="I6910" s="5" t="n">
        <v>18.6535638179273</v>
      </c>
    </row>
    <row r="6911" customFormat="false" ht="14.25" hidden="false" customHeight="false" outlineLevel="0" collapsed="false">
      <c r="A6911" s="0" t="s">
        <v>119</v>
      </c>
      <c r="B6911" s="0" t="s">
        <v>120</v>
      </c>
      <c r="C6911" s="0" t="s">
        <v>72</v>
      </c>
      <c r="D6911" s="0" t="s">
        <v>208</v>
      </c>
      <c r="E6911" s="0" t="n">
        <v>2037</v>
      </c>
      <c r="F6911" s="5" t="n">
        <v>20.1125321547073</v>
      </c>
      <c r="G6911" s="11" t="n">
        <v>0.0502426</v>
      </c>
      <c r="H6911" s="5" t="n">
        <v>1.0105059080361</v>
      </c>
      <c r="I6911" s="5" t="n">
        <v>19.1020262466712</v>
      </c>
    </row>
    <row r="6912" customFormat="false" ht="14.25" hidden="false" customHeight="false" outlineLevel="0" collapsed="false">
      <c r="A6912" s="0" t="s">
        <v>119</v>
      </c>
      <c r="B6912" s="0" t="s">
        <v>120</v>
      </c>
      <c r="C6912" s="0" t="s">
        <v>72</v>
      </c>
      <c r="D6912" s="0" t="s">
        <v>208</v>
      </c>
      <c r="E6912" s="0" t="n">
        <v>2038</v>
      </c>
      <c r="F6912" s="5" t="n">
        <v>20.4194464493623</v>
      </c>
      <c r="G6912" s="11" t="n">
        <v>0.0526604</v>
      </c>
      <c r="H6912" s="5" t="n">
        <v>1.075296217802</v>
      </c>
      <c r="I6912" s="5" t="n">
        <v>19.3441502315603</v>
      </c>
    </row>
    <row r="6913" customFormat="false" ht="14.25" hidden="false" customHeight="false" outlineLevel="0" collapsed="false">
      <c r="A6913" s="0" t="s">
        <v>119</v>
      </c>
      <c r="B6913" s="0" t="s">
        <v>120</v>
      </c>
      <c r="C6913" s="0" t="s">
        <v>72</v>
      </c>
      <c r="D6913" s="0" t="s">
        <v>208</v>
      </c>
      <c r="E6913" s="0" t="n">
        <v>2039</v>
      </c>
      <c r="F6913" s="5" t="n">
        <v>21.0350336032862</v>
      </c>
      <c r="G6913" s="11" t="n">
        <v>0.0550782</v>
      </c>
      <c r="H6913" s="5" t="n">
        <v>1.15857178780852</v>
      </c>
      <c r="I6913" s="5" t="n">
        <v>19.8764618154777</v>
      </c>
    </row>
    <row r="6914" customFormat="false" ht="14.25" hidden="false" customHeight="false" outlineLevel="0" collapsed="false">
      <c r="A6914" s="0" t="s">
        <v>119</v>
      </c>
      <c r="B6914" s="0" t="s">
        <v>120</v>
      </c>
      <c r="C6914" s="0" t="s">
        <v>72</v>
      </c>
      <c r="D6914" s="0" t="s">
        <v>208</v>
      </c>
      <c r="E6914" s="0" t="n">
        <v>2040</v>
      </c>
      <c r="F6914" s="5" t="n">
        <v>21.2964010816185</v>
      </c>
      <c r="G6914" s="11" t="n">
        <v>0.057496</v>
      </c>
      <c r="H6914" s="5" t="n">
        <v>1.22445787658874</v>
      </c>
      <c r="I6914" s="5" t="n">
        <v>20.0719432050298</v>
      </c>
    </row>
    <row r="6915" customFormat="false" ht="14.25" hidden="false" customHeight="false" outlineLevel="0" collapsed="false">
      <c r="A6915" s="0" t="s">
        <v>119</v>
      </c>
      <c r="B6915" s="0" t="s">
        <v>120</v>
      </c>
      <c r="C6915" s="0" t="s">
        <v>72</v>
      </c>
      <c r="D6915" s="0" t="s">
        <v>209</v>
      </c>
      <c r="E6915" s="0" t="n">
        <v>2024</v>
      </c>
      <c r="F6915" s="5" t="n">
        <v>0</v>
      </c>
      <c r="G6915" s="11" t="n">
        <v>0</v>
      </c>
      <c r="H6915" s="5" t="n">
        <v>0</v>
      </c>
      <c r="I6915" s="5" t="n">
        <v>0</v>
      </c>
    </row>
    <row r="6916" customFormat="false" ht="14.25" hidden="false" customHeight="false" outlineLevel="0" collapsed="false">
      <c r="A6916" s="0" t="s">
        <v>119</v>
      </c>
      <c r="B6916" s="0" t="s">
        <v>120</v>
      </c>
      <c r="C6916" s="0" t="s">
        <v>72</v>
      </c>
      <c r="D6916" s="0" t="s">
        <v>209</v>
      </c>
      <c r="E6916" s="0" t="n">
        <v>2025</v>
      </c>
      <c r="F6916" s="5" t="n">
        <v>12.3086440029344</v>
      </c>
      <c r="G6916" s="11" t="n">
        <v>0.02</v>
      </c>
      <c r="H6916" s="5" t="n">
        <v>0.246172880058687</v>
      </c>
      <c r="I6916" s="5" t="n">
        <v>12.0624711228757</v>
      </c>
    </row>
    <row r="6917" customFormat="false" ht="14.25" hidden="false" customHeight="false" outlineLevel="0" collapsed="false">
      <c r="A6917" s="0" t="s">
        <v>119</v>
      </c>
      <c r="B6917" s="0" t="s">
        <v>120</v>
      </c>
      <c r="C6917" s="0" t="s">
        <v>72</v>
      </c>
      <c r="D6917" s="0" t="s">
        <v>209</v>
      </c>
      <c r="E6917" s="0" t="n">
        <v>2026</v>
      </c>
      <c r="F6917" s="5" t="n">
        <v>12.8539512163483</v>
      </c>
      <c r="G6917" s="11" t="n">
        <v>0.023</v>
      </c>
      <c r="H6917" s="5" t="n">
        <v>0.29564087797601</v>
      </c>
      <c r="I6917" s="5" t="n">
        <v>12.5583103383723</v>
      </c>
    </row>
    <row r="6918" customFormat="false" ht="14.25" hidden="false" customHeight="false" outlineLevel="0" collapsed="false">
      <c r="A6918" s="0" t="s">
        <v>119</v>
      </c>
      <c r="B6918" s="0" t="s">
        <v>120</v>
      </c>
      <c r="C6918" s="0" t="s">
        <v>72</v>
      </c>
      <c r="D6918" s="0" t="s">
        <v>209</v>
      </c>
      <c r="E6918" s="0" t="n">
        <v>2027</v>
      </c>
      <c r="F6918" s="5" t="n">
        <v>12.6323270255853</v>
      </c>
      <c r="G6918" s="11" t="n">
        <v>0.026</v>
      </c>
      <c r="H6918" s="5" t="n">
        <v>0.328440502665217</v>
      </c>
      <c r="I6918" s="5" t="n">
        <v>12.3038865229201</v>
      </c>
    </row>
    <row r="6919" customFormat="false" ht="14.25" hidden="false" customHeight="false" outlineLevel="0" collapsed="false">
      <c r="A6919" s="0" t="s">
        <v>119</v>
      </c>
      <c r="B6919" s="0" t="s">
        <v>120</v>
      </c>
      <c r="C6919" s="0" t="s">
        <v>72</v>
      </c>
      <c r="D6919" s="0" t="s">
        <v>209</v>
      </c>
      <c r="E6919" s="0" t="n">
        <v>2028</v>
      </c>
      <c r="F6919" s="5" t="n">
        <v>13.0228917727353</v>
      </c>
      <c r="G6919" s="11" t="n">
        <v>0.029</v>
      </c>
      <c r="H6919" s="5" t="n">
        <v>0.377663861409324</v>
      </c>
      <c r="I6919" s="5" t="n">
        <v>12.645227911326</v>
      </c>
    </row>
    <row r="6920" customFormat="false" ht="14.25" hidden="false" customHeight="false" outlineLevel="0" collapsed="false">
      <c r="A6920" s="0" t="s">
        <v>119</v>
      </c>
      <c r="B6920" s="0" t="s">
        <v>120</v>
      </c>
      <c r="C6920" s="0" t="s">
        <v>72</v>
      </c>
      <c r="D6920" s="0" t="s">
        <v>209</v>
      </c>
      <c r="E6920" s="0" t="n">
        <v>2029</v>
      </c>
      <c r="F6920" s="5" t="n">
        <v>13.395571274912</v>
      </c>
      <c r="G6920" s="11" t="n">
        <v>0.032</v>
      </c>
      <c r="H6920" s="5" t="n">
        <v>0.428658280797183</v>
      </c>
      <c r="I6920" s="5" t="n">
        <v>12.9669129941148</v>
      </c>
    </row>
    <row r="6921" customFormat="false" ht="14.25" hidden="false" customHeight="false" outlineLevel="0" collapsed="false">
      <c r="A6921" s="0" t="s">
        <v>119</v>
      </c>
      <c r="B6921" s="0" t="s">
        <v>120</v>
      </c>
      <c r="C6921" s="0" t="s">
        <v>72</v>
      </c>
      <c r="D6921" s="0" t="s">
        <v>209</v>
      </c>
      <c r="E6921" s="0" t="n">
        <v>2030</v>
      </c>
      <c r="F6921" s="5" t="n">
        <v>13.6407256873461</v>
      </c>
      <c r="G6921" s="11" t="n">
        <v>0.035</v>
      </c>
      <c r="H6921" s="5" t="n">
        <v>0.477425399057115</v>
      </c>
      <c r="I6921" s="5" t="n">
        <v>13.163300288289</v>
      </c>
    </row>
    <row r="6922" customFormat="false" ht="14.25" hidden="false" customHeight="false" outlineLevel="0" collapsed="false">
      <c r="A6922" s="0" t="s">
        <v>119</v>
      </c>
      <c r="B6922" s="0" t="s">
        <v>120</v>
      </c>
      <c r="C6922" s="0" t="s">
        <v>72</v>
      </c>
      <c r="D6922" s="0" t="s">
        <v>209</v>
      </c>
      <c r="E6922" s="0" t="n">
        <v>2031</v>
      </c>
      <c r="F6922" s="5" t="n">
        <v>13.4287588993007</v>
      </c>
      <c r="G6922" s="11" t="n">
        <v>0.038</v>
      </c>
      <c r="H6922" s="5" t="n">
        <v>0.510292838173427</v>
      </c>
      <c r="I6922" s="5" t="n">
        <v>12.9184660611273</v>
      </c>
    </row>
    <row r="6923" customFormat="false" ht="14.25" hidden="false" customHeight="false" outlineLevel="0" collapsed="false">
      <c r="A6923" s="0" t="s">
        <v>119</v>
      </c>
      <c r="B6923" s="0" t="s">
        <v>120</v>
      </c>
      <c r="C6923" s="0" t="s">
        <v>72</v>
      </c>
      <c r="D6923" s="0" t="s">
        <v>209</v>
      </c>
      <c r="E6923" s="0" t="n">
        <v>2032</v>
      </c>
      <c r="F6923" s="5" t="n">
        <v>13.6150008570188</v>
      </c>
      <c r="G6923" s="11" t="n">
        <v>0.041</v>
      </c>
      <c r="H6923" s="5" t="n">
        <v>0.55821503513777</v>
      </c>
      <c r="I6923" s="5" t="n">
        <v>13.056785821881</v>
      </c>
    </row>
    <row r="6924" customFormat="false" ht="14.25" hidden="false" customHeight="false" outlineLevel="0" collapsed="false">
      <c r="A6924" s="0" t="s">
        <v>119</v>
      </c>
      <c r="B6924" s="0" t="s">
        <v>120</v>
      </c>
      <c r="C6924" s="0" t="s">
        <v>72</v>
      </c>
      <c r="D6924" s="0" t="s">
        <v>209</v>
      </c>
      <c r="E6924" s="0" t="n">
        <v>2033</v>
      </c>
      <c r="F6924" s="5" t="n">
        <v>13.8236576683467</v>
      </c>
      <c r="G6924" s="11" t="n">
        <v>0.044</v>
      </c>
      <c r="H6924" s="5" t="n">
        <v>0.608240937407255</v>
      </c>
      <c r="I6924" s="5" t="n">
        <v>13.2154167309395</v>
      </c>
    </row>
    <row r="6925" customFormat="false" ht="14.25" hidden="false" customHeight="false" outlineLevel="0" collapsed="false">
      <c r="A6925" s="0" t="s">
        <v>119</v>
      </c>
      <c r="B6925" s="0" t="s">
        <v>120</v>
      </c>
      <c r="C6925" s="0" t="s">
        <v>72</v>
      </c>
      <c r="D6925" s="0" t="s">
        <v>209</v>
      </c>
      <c r="E6925" s="0" t="n">
        <v>2034</v>
      </c>
      <c r="F6925" s="5" t="n">
        <v>13.9458628002194</v>
      </c>
      <c r="G6925" s="11" t="n">
        <v>0.047</v>
      </c>
      <c r="H6925" s="5" t="n">
        <v>0.655455551610312</v>
      </c>
      <c r="I6925" s="5" t="n">
        <v>13.2904072486091</v>
      </c>
    </row>
    <row r="6926" customFormat="false" ht="14.25" hidden="false" customHeight="false" outlineLevel="0" collapsed="false">
      <c r="A6926" s="0" t="s">
        <v>119</v>
      </c>
      <c r="B6926" s="0" t="s">
        <v>120</v>
      </c>
      <c r="C6926" s="0" t="s">
        <v>72</v>
      </c>
      <c r="D6926" s="0" t="s">
        <v>209</v>
      </c>
      <c r="E6926" s="0" t="n">
        <v>2035</v>
      </c>
      <c r="F6926" s="5" t="n">
        <v>13.9051546790059</v>
      </c>
      <c r="G6926" s="11" t="n">
        <v>0.05</v>
      </c>
      <c r="H6926" s="5" t="n">
        <v>0.695257733950294</v>
      </c>
      <c r="I6926" s="5" t="n">
        <v>13.2098969450556</v>
      </c>
    </row>
    <row r="6927" customFormat="false" ht="14.25" hidden="false" customHeight="false" outlineLevel="0" collapsed="false">
      <c r="A6927" s="0" t="s">
        <v>119</v>
      </c>
      <c r="B6927" s="0" t="s">
        <v>120</v>
      </c>
      <c r="C6927" s="0" t="s">
        <v>72</v>
      </c>
      <c r="D6927" s="0" t="s">
        <v>209</v>
      </c>
      <c r="E6927" s="0" t="n">
        <v>2036</v>
      </c>
      <c r="F6927" s="5" t="n">
        <v>14.0933663261149</v>
      </c>
      <c r="G6927" s="11" t="n">
        <v>0.054</v>
      </c>
      <c r="H6927" s="5" t="n">
        <v>0.761041781610206</v>
      </c>
      <c r="I6927" s="5" t="n">
        <v>13.3323245445047</v>
      </c>
    </row>
    <row r="6928" customFormat="false" ht="14.25" hidden="false" customHeight="false" outlineLevel="0" collapsed="false">
      <c r="A6928" s="0" t="s">
        <v>119</v>
      </c>
      <c r="B6928" s="0" t="s">
        <v>120</v>
      </c>
      <c r="C6928" s="0" t="s">
        <v>72</v>
      </c>
      <c r="D6928" s="0" t="s">
        <v>209</v>
      </c>
      <c r="E6928" s="0" t="n">
        <v>2037</v>
      </c>
      <c r="F6928" s="5" t="n">
        <v>14.4562624098</v>
      </c>
      <c r="G6928" s="11" t="n">
        <v>0.058</v>
      </c>
      <c r="H6928" s="5" t="n">
        <v>0.838463219768397</v>
      </c>
      <c r="I6928" s="5" t="n">
        <v>13.6177991900316</v>
      </c>
    </row>
    <row r="6929" customFormat="false" ht="14.25" hidden="false" customHeight="false" outlineLevel="0" collapsed="false">
      <c r="A6929" s="0" t="s">
        <v>119</v>
      </c>
      <c r="B6929" s="0" t="s">
        <v>120</v>
      </c>
      <c r="C6929" s="0" t="s">
        <v>72</v>
      </c>
      <c r="D6929" s="0" t="s">
        <v>209</v>
      </c>
      <c r="E6929" s="0" t="n">
        <v>2038</v>
      </c>
      <c r="F6929" s="5" t="n">
        <v>14.6753478994933</v>
      </c>
      <c r="G6929" s="11" t="n">
        <v>0.062</v>
      </c>
      <c r="H6929" s="5" t="n">
        <v>0.909871569768583</v>
      </c>
      <c r="I6929" s="5" t="n">
        <v>13.7654763297247</v>
      </c>
    </row>
    <row r="6930" customFormat="false" ht="14.25" hidden="false" customHeight="false" outlineLevel="0" collapsed="false">
      <c r="A6930" s="0" t="s">
        <v>119</v>
      </c>
      <c r="B6930" s="0" t="s">
        <v>120</v>
      </c>
      <c r="C6930" s="0" t="s">
        <v>72</v>
      </c>
      <c r="D6930" s="0" t="s">
        <v>209</v>
      </c>
      <c r="E6930" s="0" t="n">
        <v>2039</v>
      </c>
      <c r="F6930" s="5" t="n">
        <v>15.1004271788013</v>
      </c>
      <c r="G6930" s="11" t="n">
        <v>0.066</v>
      </c>
      <c r="H6930" s="5" t="n">
        <v>0.996628193800889</v>
      </c>
      <c r="I6930" s="5" t="n">
        <v>14.1037989850005</v>
      </c>
    </row>
    <row r="6931" customFormat="false" ht="14.25" hidden="false" customHeight="false" outlineLevel="0" collapsed="false">
      <c r="A6931" s="0" t="s">
        <v>119</v>
      </c>
      <c r="B6931" s="0" t="s">
        <v>120</v>
      </c>
      <c r="C6931" s="0" t="s">
        <v>72</v>
      </c>
      <c r="D6931" s="0" t="s">
        <v>209</v>
      </c>
      <c r="E6931" s="0" t="n">
        <v>2040</v>
      </c>
      <c r="F6931" s="5" t="n">
        <v>15.2909114966514</v>
      </c>
      <c r="G6931" s="11" t="n">
        <v>0.07</v>
      </c>
      <c r="H6931" s="5" t="n">
        <v>1.0703638047656</v>
      </c>
      <c r="I6931" s="5" t="n">
        <v>14.2205476918858</v>
      </c>
    </row>
    <row r="6932" customFormat="false" ht="14.25" hidden="false" customHeight="false" outlineLevel="0" collapsed="false">
      <c r="A6932" s="0" t="s">
        <v>119</v>
      </c>
      <c r="B6932" s="0" t="s">
        <v>120</v>
      </c>
      <c r="C6932" s="0" t="s">
        <v>75</v>
      </c>
      <c r="D6932" s="0" t="s">
        <v>210</v>
      </c>
      <c r="E6932" s="0" t="n">
        <v>2024</v>
      </c>
      <c r="F6932" s="5" t="n">
        <v>8.728788996</v>
      </c>
      <c r="G6932" s="11" t="n">
        <v>0</v>
      </c>
      <c r="H6932" s="5" t="n">
        <v>0</v>
      </c>
      <c r="I6932" s="5" t="n">
        <v>8.728788996</v>
      </c>
    </row>
    <row r="6933" customFormat="false" ht="14.25" hidden="false" customHeight="false" outlineLevel="0" collapsed="false">
      <c r="A6933" s="0" t="s">
        <v>119</v>
      </c>
      <c r="B6933" s="0" t="s">
        <v>120</v>
      </c>
      <c r="C6933" s="0" t="s">
        <v>75</v>
      </c>
      <c r="D6933" s="0" t="s">
        <v>210</v>
      </c>
      <c r="E6933" s="0" t="n">
        <v>2025</v>
      </c>
      <c r="F6933" s="5" t="n">
        <v>8.79973098</v>
      </c>
      <c r="G6933" s="11" t="n">
        <v>0.00806183554488617</v>
      </c>
      <c r="H6933" s="5" t="n">
        <v>0.070941984</v>
      </c>
      <c r="I6933" s="5" t="n">
        <v>8.728788996</v>
      </c>
    </row>
    <row r="6934" customFormat="false" ht="14.25" hidden="false" customHeight="false" outlineLevel="0" collapsed="false">
      <c r="A6934" s="0" t="s">
        <v>119</v>
      </c>
      <c r="B6934" s="0" t="s">
        <v>120</v>
      </c>
      <c r="C6934" s="0" t="s">
        <v>75</v>
      </c>
      <c r="D6934" s="0" t="s">
        <v>210</v>
      </c>
      <c r="E6934" s="0" t="n">
        <v>2026</v>
      </c>
      <c r="F6934" s="5" t="n">
        <v>11.1139586233711</v>
      </c>
      <c r="G6934" s="11" t="n">
        <v>0.0601957110090126</v>
      </c>
      <c r="H6934" s="5" t="n">
        <v>0.669012641458571</v>
      </c>
      <c r="I6934" s="5" t="n">
        <v>10.4449459819125</v>
      </c>
    </row>
    <row r="6935" customFormat="false" ht="14.25" hidden="false" customHeight="false" outlineLevel="0" collapsed="false">
      <c r="A6935" s="0" t="s">
        <v>119</v>
      </c>
      <c r="B6935" s="0" t="s">
        <v>120</v>
      </c>
      <c r="C6935" s="0" t="s">
        <v>75</v>
      </c>
      <c r="D6935" s="0" t="s">
        <v>210</v>
      </c>
      <c r="E6935" s="0" t="n">
        <v>2027</v>
      </c>
      <c r="F6935" s="5" t="n">
        <v>15.555404041625</v>
      </c>
      <c r="G6935" s="11" t="n">
        <v>0.13767048754859</v>
      </c>
      <c r="H6935" s="5" t="n">
        <v>2.14152005842582</v>
      </c>
      <c r="I6935" s="5" t="n">
        <v>13.4138839831992</v>
      </c>
    </row>
    <row r="6936" customFormat="false" ht="14.25" hidden="false" customHeight="false" outlineLevel="0" collapsed="false">
      <c r="A6936" s="0" t="s">
        <v>119</v>
      </c>
      <c r="B6936" s="0" t="s">
        <v>120</v>
      </c>
      <c r="C6936" s="0" t="s">
        <v>75</v>
      </c>
      <c r="D6936" s="0" t="s">
        <v>210</v>
      </c>
      <c r="E6936" s="0" t="n">
        <v>2028</v>
      </c>
      <c r="F6936" s="5" t="n">
        <v>29.0972378629931</v>
      </c>
      <c r="G6936" s="11" t="n">
        <v>0.146662157671653</v>
      </c>
      <c r="H6936" s="5" t="n">
        <v>4.26746368727189</v>
      </c>
      <c r="I6936" s="5" t="n">
        <v>24.8297741757212</v>
      </c>
    </row>
    <row r="6937" customFormat="false" ht="14.25" hidden="false" customHeight="false" outlineLevel="0" collapsed="false">
      <c r="A6937" s="0" t="s">
        <v>119</v>
      </c>
      <c r="B6937" s="0" t="s">
        <v>120</v>
      </c>
      <c r="C6937" s="0" t="s">
        <v>75</v>
      </c>
      <c r="D6937" s="0" t="s">
        <v>210</v>
      </c>
      <c r="E6937" s="0" t="n">
        <v>2029</v>
      </c>
      <c r="F6937" s="5" t="n">
        <v>49.5029147811418</v>
      </c>
      <c r="G6937" s="11" t="n">
        <v>0.111992590212421</v>
      </c>
      <c r="H6937" s="5" t="n">
        <v>5.54395964940482</v>
      </c>
      <c r="I6937" s="5" t="n">
        <v>43.9589551317369</v>
      </c>
    </row>
    <row r="6938" customFormat="false" ht="14.25" hidden="false" customHeight="false" outlineLevel="0" collapsed="false">
      <c r="A6938" s="0" t="s">
        <v>119</v>
      </c>
      <c r="B6938" s="0" t="s">
        <v>120</v>
      </c>
      <c r="C6938" s="0" t="s">
        <v>75</v>
      </c>
      <c r="D6938" s="0" t="s">
        <v>210</v>
      </c>
      <c r="E6938" s="0" t="n">
        <v>2030</v>
      </c>
      <c r="F6938" s="5" t="n">
        <v>76.0814404342814</v>
      </c>
      <c r="G6938" s="11" t="n">
        <v>0.0880649506621495</v>
      </c>
      <c r="H6938" s="5" t="n">
        <v>6.70010829815026</v>
      </c>
      <c r="I6938" s="5" t="n">
        <v>69.3813321361312</v>
      </c>
    </row>
    <row r="6939" customFormat="false" ht="14.25" hidden="false" customHeight="false" outlineLevel="0" collapsed="false">
      <c r="A6939" s="0" t="s">
        <v>119</v>
      </c>
      <c r="B6939" s="0" t="s">
        <v>120</v>
      </c>
      <c r="C6939" s="0" t="s">
        <v>75</v>
      </c>
      <c r="D6939" s="0" t="s">
        <v>210</v>
      </c>
      <c r="E6939" s="0" t="n">
        <v>2031</v>
      </c>
      <c r="F6939" s="5" t="n">
        <v>89.8830948053738</v>
      </c>
      <c r="G6939" s="11" t="n">
        <v>0.105792788255002</v>
      </c>
      <c r="H6939" s="5" t="n">
        <v>9.50898321644922</v>
      </c>
      <c r="I6939" s="5" t="n">
        <v>80.3741115889246</v>
      </c>
    </row>
    <row r="6940" customFormat="false" ht="14.25" hidden="false" customHeight="false" outlineLevel="0" collapsed="false">
      <c r="A6940" s="0" t="s">
        <v>119</v>
      </c>
      <c r="B6940" s="0" t="s">
        <v>120</v>
      </c>
      <c r="C6940" s="0" t="s">
        <v>75</v>
      </c>
      <c r="D6940" s="0" t="s">
        <v>210</v>
      </c>
      <c r="E6940" s="0" t="n">
        <v>2032</v>
      </c>
      <c r="F6940" s="5" t="n">
        <v>102.191151151499</v>
      </c>
      <c r="G6940" s="11" t="n">
        <v>0.120613168508303</v>
      </c>
      <c r="H6940" s="5" t="n">
        <v>12.3255985338932</v>
      </c>
      <c r="I6940" s="5" t="n">
        <v>89.8655526176057</v>
      </c>
    </row>
    <row r="6941" customFormat="false" ht="14.25" hidden="false" customHeight="false" outlineLevel="0" collapsed="false">
      <c r="A6941" s="0" t="s">
        <v>119</v>
      </c>
      <c r="B6941" s="0" t="s">
        <v>120</v>
      </c>
      <c r="C6941" s="0" t="s">
        <v>75</v>
      </c>
      <c r="D6941" s="0" t="s">
        <v>210</v>
      </c>
      <c r="E6941" s="0" t="n">
        <v>2033</v>
      </c>
      <c r="F6941" s="5" t="n">
        <v>111.925260995116</v>
      </c>
      <c r="G6941" s="11" t="n">
        <v>0.126976331740337</v>
      </c>
      <c r="H6941" s="5" t="n">
        <v>14.2118590702396</v>
      </c>
      <c r="I6941" s="5" t="n">
        <v>97.7134019248762</v>
      </c>
    </row>
    <row r="6942" customFormat="false" ht="14.25" hidden="false" customHeight="false" outlineLevel="0" collapsed="false">
      <c r="A6942" s="0" t="s">
        <v>119</v>
      </c>
      <c r="B6942" s="0" t="s">
        <v>120</v>
      </c>
      <c r="C6942" s="0" t="s">
        <v>75</v>
      </c>
      <c r="D6942" s="0" t="s">
        <v>210</v>
      </c>
      <c r="E6942" s="0" t="n">
        <v>2034</v>
      </c>
      <c r="F6942" s="5" t="n">
        <v>125.01452275161</v>
      </c>
      <c r="G6942" s="11" t="n">
        <v>0.125756865147437</v>
      </c>
      <c r="H6942" s="5" t="n">
        <v>15.7214344791453</v>
      </c>
      <c r="I6942" s="5" t="n">
        <v>109.293088272464</v>
      </c>
    </row>
    <row r="6943" customFormat="false" ht="14.25" hidden="false" customHeight="false" outlineLevel="0" collapsed="false">
      <c r="A6943" s="0" t="s">
        <v>119</v>
      </c>
      <c r="B6943" s="0" t="s">
        <v>120</v>
      </c>
      <c r="C6943" s="0" t="s">
        <v>75</v>
      </c>
      <c r="D6943" s="0" t="s">
        <v>210</v>
      </c>
      <c r="E6943" s="0" t="n">
        <v>2035</v>
      </c>
      <c r="F6943" s="5" t="n">
        <v>137.088005114293</v>
      </c>
      <c r="G6943" s="11" t="n">
        <v>0.120210552740861</v>
      </c>
      <c r="H6943" s="5" t="n">
        <v>16.4794248689311</v>
      </c>
      <c r="I6943" s="5" t="n">
        <v>120.608580245362</v>
      </c>
    </row>
    <row r="6944" customFormat="false" ht="14.25" hidden="false" customHeight="false" outlineLevel="0" collapsed="false">
      <c r="A6944" s="0" t="s">
        <v>119</v>
      </c>
      <c r="B6944" s="0" t="s">
        <v>120</v>
      </c>
      <c r="C6944" s="0" t="s">
        <v>75</v>
      </c>
      <c r="D6944" s="0" t="s">
        <v>210</v>
      </c>
      <c r="E6944" s="0" t="n">
        <v>2036</v>
      </c>
      <c r="F6944" s="5" t="n">
        <v>148.906949555218</v>
      </c>
      <c r="G6944" s="11" t="n">
        <v>0.120210552740861</v>
      </c>
      <c r="H6944" s="5" t="n">
        <v>17.9001867129883</v>
      </c>
      <c r="I6944" s="5" t="n">
        <v>131.00676284223</v>
      </c>
    </row>
    <row r="6945" customFormat="false" ht="14.25" hidden="false" customHeight="false" outlineLevel="0" collapsed="false">
      <c r="A6945" s="0" t="s">
        <v>119</v>
      </c>
      <c r="B6945" s="0" t="s">
        <v>120</v>
      </c>
      <c r="C6945" s="0" t="s">
        <v>75</v>
      </c>
      <c r="D6945" s="0" t="s">
        <v>210</v>
      </c>
      <c r="E6945" s="0" t="n">
        <v>2037</v>
      </c>
      <c r="F6945" s="5" t="n">
        <v>159.968608665034</v>
      </c>
      <c r="G6945" s="11" t="n">
        <v>0.120210552740861</v>
      </c>
      <c r="H6945" s="5" t="n">
        <v>19.2299148688103</v>
      </c>
      <c r="I6945" s="5" t="n">
        <v>140.738693796224</v>
      </c>
    </row>
    <row r="6946" customFormat="false" ht="14.25" hidden="false" customHeight="false" outlineLevel="0" collapsed="false">
      <c r="A6946" s="0" t="s">
        <v>119</v>
      </c>
      <c r="B6946" s="0" t="s">
        <v>120</v>
      </c>
      <c r="C6946" s="0" t="s">
        <v>75</v>
      </c>
      <c r="D6946" s="0" t="s">
        <v>210</v>
      </c>
      <c r="E6946" s="0" t="n">
        <v>2038</v>
      </c>
      <c r="F6946" s="5" t="n">
        <v>169.943794048218</v>
      </c>
      <c r="G6946" s="11" t="n">
        <v>0.120210552740861</v>
      </c>
      <c r="H6946" s="5" t="n">
        <v>20.4290374174154</v>
      </c>
      <c r="I6946" s="5" t="n">
        <v>149.514756630803</v>
      </c>
    </row>
    <row r="6947" customFormat="false" ht="14.25" hidden="false" customHeight="false" outlineLevel="0" collapsed="false">
      <c r="A6947" s="0" t="s">
        <v>119</v>
      </c>
      <c r="B6947" s="0" t="s">
        <v>120</v>
      </c>
      <c r="C6947" s="0" t="s">
        <v>75</v>
      </c>
      <c r="D6947" s="0" t="s">
        <v>210</v>
      </c>
      <c r="E6947" s="0" t="n">
        <v>2039</v>
      </c>
      <c r="F6947" s="5" t="n">
        <v>178.513816805221</v>
      </c>
      <c r="G6947" s="11" t="n">
        <v>0.120210552740861</v>
      </c>
      <c r="H6947" s="5" t="n">
        <v>21.4592445900365</v>
      </c>
      <c r="I6947" s="5" t="n">
        <v>157.054572215185</v>
      </c>
    </row>
    <row r="6948" customFormat="false" ht="14.25" hidden="false" customHeight="false" outlineLevel="0" collapsed="false">
      <c r="A6948" s="0" t="s">
        <v>119</v>
      </c>
      <c r="B6948" s="0" t="s">
        <v>120</v>
      </c>
      <c r="C6948" s="0" t="s">
        <v>75</v>
      </c>
      <c r="D6948" s="0" t="s">
        <v>210</v>
      </c>
      <c r="E6948" s="0" t="n">
        <v>2040</v>
      </c>
      <c r="F6948" s="5" t="n">
        <v>185.386598752222</v>
      </c>
      <c r="G6948" s="11" t="n">
        <v>0.120210552740861</v>
      </c>
      <c r="H6948" s="5" t="n">
        <v>22.2854255067529</v>
      </c>
      <c r="I6948" s="5" t="n">
        <v>163.10117324547</v>
      </c>
    </row>
    <row r="6949" customFormat="false" ht="14.25" hidden="false" customHeight="false" outlineLevel="0" collapsed="false">
      <c r="A6949" s="0" t="s">
        <v>119</v>
      </c>
      <c r="B6949" s="0" t="s">
        <v>120</v>
      </c>
      <c r="C6949" s="0" t="s">
        <v>76</v>
      </c>
      <c r="D6949" s="0" t="s">
        <v>210</v>
      </c>
      <c r="E6949" s="0" t="n">
        <v>2024</v>
      </c>
      <c r="F6949" s="5" t="n">
        <v>0.15785588</v>
      </c>
      <c r="G6949" s="11" t="n">
        <v>1</v>
      </c>
      <c r="H6949" s="5" t="n">
        <v>0.15785588</v>
      </c>
      <c r="I6949" s="5" t="n">
        <v>0</v>
      </c>
    </row>
    <row r="6950" customFormat="false" ht="14.25" hidden="false" customHeight="false" outlineLevel="0" collapsed="false">
      <c r="A6950" s="0" t="s">
        <v>119</v>
      </c>
      <c r="B6950" s="0" t="s">
        <v>120</v>
      </c>
      <c r="C6950" s="0" t="s">
        <v>76</v>
      </c>
      <c r="D6950" s="0" t="s">
        <v>210</v>
      </c>
      <c r="E6950" s="0" t="n">
        <v>2024</v>
      </c>
      <c r="F6950" s="5" t="n">
        <v>0</v>
      </c>
      <c r="G6950" s="11" t="n">
        <v>1</v>
      </c>
      <c r="H6950" s="5" t="n">
        <v>0</v>
      </c>
      <c r="I6950" s="5" t="n">
        <v>0</v>
      </c>
    </row>
    <row r="6951" customFormat="false" ht="14.25" hidden="false" customHeight="false" outlineLevel="0" collapsed="false">
      <c r="A6951" s="0" t="s">
        <v>119</v>
      </c>
      <c r="B6951" s="0" t="s">
        <v>120</v>
      </c>
      <c r="C6951" s="0" t="s">
        <v>76</v>
      </c>
      <c r="D6951" s="0" t="s">
        <v>210</v>
      </c>
      <c r="E6951" s="0" t="n">
        <v>2025</v>
      </c>
      <c r="F6951" s="5" t="n">
        <v>0.164621132</v>
      </c>
      <c r="G6951" s="11" t="n">
        <v>1</v>
      </c>
      <c r="H6951" s="5" t="n">
        <v>0.164621132</v>
      </c>
      <c r="I6951" s="5" t="n">
        <v>0</v>
      </c>
    </row>
    <row r="6952" customFormat="false" ht="14.25" hidden="false" customHeight="false" outlineLevel="0" collapsed="false">
      <c r="A6952" s="0" t="s">
        <v>119</v>
      </c>
      <c r="B6952" s="0" t="s">
        <v>120</v>
      </c>
      <c r="C6952" s="0" t="s">
        <v>76</v>
      </c>
      <c r="D6952" s="0" t="s">
        <v>210</v>
      </c>
      <c r="E6952" s="0" t="n">
        <v>2025</v>
      </c>
      <c r="F6952" s="5" t="n">
        <v>0</v>
      </c>
      <c r="G6952" s="11" t="n">
        <v>1</v>
      </c>
      <c r="H6952" s="5" t="n">
        <v>0</v>
      </c>
      <c r="I6952" s="5" t="n">
        <v>0</v>
      </c>
    </row>
    <row r="6953" customFormat="false" ht="14.25" hidden="false" customHeight="false" outlineLevel="0" collapsed="false">
      <c r="A6953" s="0" t="s">
        <v>119</v>
      </c>
      <c r="B6953" s="0" t="s">
        <v>120</v>
      </c>
      <c r="C6953" s="0" t="s">
        <v>76</v>
      </c>
      <c r="D6953" s="0" t="s">
        <v>210</v>
      </c>
      <c r="E6953" s="0" t="n">
        <v>2026</v>
      </c>
      <c r="F6953" s="5" t="n">
        <v>0.4134921816</v>
      </c>
      <c r="G6953" s="11" t="n">
        <v>1</v>
      </c>
      <c r="H6953" s="5" t="n">
        <v>0.4134921816</v>
      </c>
      <c r="I6953" s="5" t="n">
        <v>0</v>
      </c>
    </row>
    <row r="6954" customFormat="false" ht="14.25" hidden="false" customHeight="false" outlineLevel="0" collapsed="false">
      <c r="A6954" s="0" t="s">
        <v>119</v>
      </c>
      <c r="B6954" s="0" t="s">
        <v>120</v>
      </c>
      <c r="C6954" s="0" t="s">
        <v>76</v>
      </c>
      <c r="D6954" s="0" t="s">
        <v>210</v>
      </c>
      <c r="E6954" s="0" t="n">
        <v>2026</v>
      </c>
      <c r="F6954" s="5" t="n">
        <v>0</v>
      </c>
      <c r="G6954" s="11" t="n">
        <v>1</v>
      </c>
      <c r="H6954" s="5" t="n">
        <v>0</v>
      </c>
      <c r="I6954" s="5" t="n">
        <v>0</v>
      </c>
    </row>
    <row r="6955" customFormat="false" ht="14.25" hidden="false" customHeight="false" outlineLevel="0" collapsed="false">
      <c r="A6955" s="0" t="s">
        <v>119</v>
      </c>
      <c r="B6955" s="0" t="s">
        <v>120</v>
      </c>
      <c r="C6955" s="0" t="s">
        <v>76</v>
      </c>
      <c r="D6955" s="0" t="s">
        <v>210</v>
      </c>
      <c r="E6955" s="0" t="n">
        <v>2027</v>
      </c>
      <c r="F6955" s="5" t="n">
        <v>0.615758598</v>
      </c>
      <c r="G6955" s="11" t="n">
        <v>1</v>
      </c>
      <c r="H6955" s="5" t="n">
        <v>0.615758598</v>
      </c>
      <c r="I6955" s="5" t="n">
        <v>0</v>
      </c>
    </row>
    <row r="6956" customFormat="false" ht="14.25" hidden="false" customHeight="false" outlineLevel="0" collapsed="false">
      <c r="A6956" s="0" t="s">
        <v>119</v>
      </c>
      <c r="B6956" s="0" t="s">
        <v>120</v>
      </c>
      <c r="C6956" s="0" t="s">
        <v>76</v>
      </c>
      <c r="D6956" s="0" t="s">
        <v>210</v>
      </c>
      <c r="E6956" s="0" t="n">
        <v>2027</v>
      </c>
      <c r="F6956" s="5" t="n">
        <v>0</v>
      </c>
      <c r="G6956" s="11" t="n">
        <v>1</v>
      </c>
      <c r="H6956" s="5" t="n">
        <v>0</v>
      </c>
      <c r="I6956" s="5" t="n">
        <v>0</v>
      </c>
    </row>
    <row r="6957" customFormat="false" ht="14.25" hidden="false" customHeight="false" outlineLevel="0" collapsed="false">
      <c r="A6957" s="0" t="s">
        <v>119</v>
      </c>
      <c r="B6957" s="0" t="s">
        <v>120</v>
      </c>
      <c r="C6957" s="0" t="s">
        <v>76</v>
      </c>
      <c r="D6957" s="0" t="s">
        <v>210</v>
      </c>
      <c r="E6957" s="0" t="n">
        <v>2028</v>
      </c>
      <c r="F6957" s="5" t="n">
        <v>0.680801004</v>
      </c>
      <c r="G6957" s="11" t="n">
        <v>1</v>
      </c>
      <c r="H6957" s="5" t="n">
        <v>0.680801004</v>
      </c>
      <c r="I6957" s="5" t="n">
        <v>0</v>
      </c>
    </row>
    <row r="6958" customFormat="false" ht="14.25" hidden="false" customHeight="false" outlineLevel="0" collapsed="false">
      <c r="A6958" s="0" t="s">
        <v>119</v>
      </c>
      <c r="B6958" s="0" t="s">
        <v>120</v>
      </c>
      <c r="C6958" s="0" t="s">
        <v>76</v>
      </c>
      <c r="D6958" s="0" t="s">
        <v>210</v>
      </c>
      <c r="E6958" s="0" t="n">
        <v>2028</v>
      </c>
      <c r="F6958" s="5" t="n">
        <v>0</v>
      </c>
      <c r="G6958" s="11" t="n">
        <v>1</v>
      </c>
      <c r="H6958" s="5" t="n">
        <v>0</v>
      </c>
      <c r="I6958" s="5" t="n">
        <v>0</v>
      </c>
    </row>
    <row r="6959" customFormat="false" ht="14.25" hidden="false" customHeight="false" outlineLevel="0" collapsed="false">
      <c r="A6959" s="0" t="s">
        <v>119</v>
      </c>
      <c r="B6959" s="0" t="s">
        <v>120</v>
      </c>
      <c r="C6959" s="0" t="s">
        <v>76</v>
      </c>
      <c r="D6959" s="0" t="s">
        <v>210</v>
      </c>
      <c r="E6959" s="0" t="n">
        <v>2029</v>
      </c>
      <c r="F6959" s="5" t="n">
        <v>0.685308</v>
      </c>
      <c r="G6959" s="11" t="n">
        <v>1</v>
      </c>
      <c r="H6959" s="5" t="n">
        <v>0.685308</v>
      </c>
      <c r="I6959" s="5" t="n">
        <v>0</v>
      </c>
    </row>
    <row r="6960" customFormat="false" ht="14.25" hidden="false" customHeight="false" outlineLevel="0" collapsed="false">
      <c r="A6960" s="0" t="s">
        <v>119</v>
      </c>
      <c r="B6960" s="0" t="s">
        <v>120</v>
      </c>
      <c r="C6960" s="0" t="s">
        <v>76</v>
      </c>
      <c r="D6960" s="0" t="s">
        <v>210</v>
      </c>
      <c r="E6960" s="0" t="n">
        <v>2029</v>
      </c>
      <c r="F6960" s="5" t="n">
        <v>0</v>
      </c>
      <c r="G6960" s="11" t="n">
        <v>1</v>
      </c>
      <c r="H6960" s="5" t="n">
        <v>0</v>
      </c>
      <c r="I6960" s="5" t="n">
        <v>0</v>
      </c>
    </row>
    <row r="6961" customFormat="false" ht="14.25" hidden="false" customHeight="false" outlineLevel="0" collapsed="false">
      <c r="A6961" s="0" t="s">
        <v>119</v>
      </c>
      <c r="B6961" s="0" t="s">
        <v>120</v>
      </c>
      <c r="C6961" s="0" t="s">
        <v>76</v>
      </c>
      <c r="D6961" s="0" t="s">
        <v>210</v>
      </c>
      <c r="E6961" s="0" t="n">
        <v>2030</v>
      </c>
      <c r="F6961" s="5" t="n">
        <v>0.505542906</v>
      </c>
      <c r="G6961" s="11" t="n">
        <v>1</v>
      </c>
      <c r="H6961" s="5" t="n">
        <v>0.505542906</v>
      </c>
      <c r="I6961" s="5" t="n">
        <v>0</v>
      </c>
    </row>
    <row r="6962" customFormat="false" ht="14.25" hidden="false" customHeight="false" outlineLevel="0" collapsed="false">
      <c r="A6962" s="0" t="s">
        <v>119</v>
      </c>
      <c r="B6962" s="0" t="s">
        <v>120</v>
      </c>
      <c r="C6962" s="0" t="s">
        <v>76</v>
      </c>
      <c r="D6962" s="0" t="s">
        <v>210</v>
      </c>
      <c r="E6962" s="0" t="n">
        <v>2030</v>
      </c>
      <c r="F6962" s="5" t="n">
        <v>0</v>
      </c>
      <c r="G6962" s="11" t="n">
        <v>1</v>
      </c>
      <c r="H6962" s="5" t="n">
        <v>0</v>
      </c>
      <c r="I6962" s="5" t="n">
        <v>0</v>
      </c>
    </row>
    <row r="6963" customFormat="false" ht="14.25" hidden="false" customHeight="false" outlineLevel="0" collapsed="false">
      <c r="A6963" s="0" t="s">
        <v>119</v>
      </c>
      <c r="B6963" s="0" t="s">
        <v>120</v>
      </c>
      <c r="C6963" s="0" t="s">
        <v>76</v>
      </c>
      <c r="D6963" s="0" t="s">
        <v>210</v>
      </c>
      <c r="E6963" s="0" t="n">
        <v>2031</v>
      </c>
      <c r="F6963" s="5" t="n">
        <v>0.480976944</v>
      </c>
      <c r="G6963" s="11" t="n">
        <v>1</v>
      </c>
      <c r="H6963" s="5" t="n">
        <v>0.480976944</v>
      </c>
      <c r="I6963" s="5" t="n">
        <v>0</v>
      </c>
    </row>
    <row r="6964" customFormat="false" ht="14.25" hidden="false" customHeight="false" outlineLevel="0" collapsed="false">
      <c r="A6964" s="0" t="s">
        <v>119</v>
      </c>
      <c r="B6964" s="0" t="s">
        <v>120</v>
      </c>
      <c r="C6964" s="0" t="s">
        <v>76</v>
      </c>
      <c r="D6964" s="0" t="s">
        <v>210</v>
      </c>
      <c r="E6964" s="0" t="n">
        <v>2031</v>
      </c>
      <c r="F6964" s="5" t="n">
        <v>0</v>
      </c>
      <c r="G6964" s="11" t="n">
        <v>1</v>
      </c>
      <c r="H6964" s="5" t="n">
        <v>0</v>
      </c>
      <c r="I6964" s="5" t="n">
        <v>0</v>
      </c>
    </row>
    <row r="6965" customFormat="false" ht="14.25" hidden="false" customHeight="false" outlineLevel="0" collapsed="false">
      <c r="A6965" s="0" t="s">
        <v>119</v>
      </c>
      <c r="B6965" s="0" t="s">
        <v>120</v>
      </c>
      <c r="C6965" s="0" t="s">
        <v>76</v>
      </c>
      <c r="D6965" s="0" t="s">
        <v>210</v>
      </c>
      <c r="E6965" s="0" t="n">
        <v>2032</v>
      </c>
      <c r="F6965" s="5" t="n">
        <v>0.4672005</v>
      </c>
      <c r="G6965" s="11" t="n">
        <v>1</v>
      </c>
      <c r="H6965" s="5" t="n">
        <v>0.4672005</v>
      </c>
      <c r="I6965" s="5" t="n">
        <v>0</v>
      </c>
    </row>
    <row r="6966" customFormat="false" ht="14.25" hidden="false" customHeight="false" outlineLevel="0" collapsed="false">
      <c r="A6966" s="0" t="s">
        <v>119</v>
      </c>
      <c r="B6966" s="0" t="s">
        <v>120</v>
      </c>
      <c r="C6966" s="0" t="s">
        <v>76</v>
      </c>
      <c r="D6966" s="0" t="s">
        <v>210</v>
      </c>
      <c r="E6966" s="0" t="n">
        <v>2032</v>
      </c>
      <c r="F6966" s="5" t="n">
        <v>0</v>
      </c>
      <c r="G6966" s="11" t="n">
        <v>1</v>
      </c>
      <c r="H6966" s="5" t="n">
        <v>0</v>
      </c>
      <c r="I6966" s="5" t="n">
        <v>0</v>
      </c>
    </row>
    <row r="6967" customFormat="false" ht="14.25" hidden="false" customHeight="false" outlineLevel="0" collapsed="false">
      <c r="A6967" s="0" t="s">
        <v>119</v>
      </c>
      <c r="B6967" s="0" t="s">
        <v>120</v>
      </c>
      <c r="C6967" s="0" t="s">
        <v>76</v>
      </c>
      <c r="D6967" s="0" t="s">
        <v>210</v>
      </c>
      <c r="E6967" s="0" t="n">
        <v>2033</v>
      </c>
      <c r="F6967" s="5" t="n">
        <v>0.465919104</v>
      </c>
      <c r="G6967" s="11" t="n">
        <v>1</v>
      </c>
      <c r="H6967" s="5" t="n">
        <v>0.465919104</v>
      </c>
      <c r="I6967" s="5" t="n">
        <v>0</v>
      </c>
    </row>
    <row r="6968" customFormat="false" ht="14.25" hidden="false" customHeight="false" outlineLevel="0" collapsed="false">
      <c r="A6968" s="0" t="s">
        <v>119</v>
      </c>
      <c r="B6968" s="0" t="s">
        <v>120</v>
      </c>
      <c r="C6968" s="0" t="s">
        <v>76</v>
      </c>
      <c r="D6968" s="0" t="s">
        <v>210</v>
      </c>
      <c r="E6968" s="0" t="n">
        <v>2033</v>
      </c>
      <c r="F6968" s="5" t="n">
        <v>0</v>
      </c>
      <c r="G6968" s="11" t="n">
        <v>1</v>
      </c>
      <c r="H6968" s="5" t="n">
        <v>0</v>
      </c>
      <c r="I6968" s="5" t="n">
        <v>0</v>
      </c>
    </row>
    <row r="6969" customFormat="false" ht="14.25" hidden="false" customHeight="false" outlineLevel="0" collapsed="false">
      <c r="A6969" s="0" t="s">
        <v>119</v>
      </c>
      <c r="B6969" s="0" t="s">
        <v>120</v>
      </c>
      <c r="C6969" s="0" t="s">
        <v>76</v>
      </c>
      <c r="D6969" s="0" t="s">
        <v>210</v>
      </c>
      <c r="E6969" s="0" t="n">
        <v>2034</v>
      </c>
      <c r="F6969" s="5" t="n">
        <v>0.4621334536</v>
      </c>
      <c r="G6969" s="11" t="n">
        <v>1</v>
      </c>
      <c r="H6969" s="5" t="n">
        <v>0.4621334536</v>
      </c>
      <c r="I6969" s="5" t="n">
        <v>0</v>
      </c>
    </row>
    <row r="6970" customFormat="false" ht="14.25" hidden="false" customHeight="false" outlineLevel="0" collapsed="false">
      <c r="A6970" s="0" t="s">
        <v>119</v>
      </c>
      <c r="B6970" s="0" t="s">
        <v>120</v>
      </c>
      <c r="C6970" s="0" t="s">
        <v>76</v>
      </c>
      <c r="D6970" s="0" t="s">
        <v>210</v>
      </c>
      <c r="E6970" s="0" t="n">
        <v>2034</v>
      </c>
      <c r="F6970" s="5" t="n">
        <v>0</v>
      </c>
      <c r="G6970" s="11" t="n">
        <v>1</v>
      </c>
      <c r="H6970" s="5" t="n">
        <v>0</v>
      </c>
      <c r="I6970" s="5" t="n">
        <v>0</v>
      </c>
    </row>
    <row r="6971" customFormat="false" ht="14.25" hidden="false" customHeight="false" outlineLevel="0" collapsed="false">
      <c r="A6971" s="0" t="s">
        <v>119</v>
      </c>
      <c r="B6971" s="0" t="s">
        <v>120</v>
      </c>
      <c r="C6971" s="0" t="s">
        <v>76</v>
      </c>
      <c r="D6971" s="0" t="s">
        <v>210</v>
      </c>
      <c r="E6971" s="0" t="n">
        <v>2035</v>
      </c>
      <c r="F6971" s="5" t="n">
        <v>0.456280308</v>
      </c>
      <c r="G6971" s="11" t="n">
        <v>1</v>
      </c>
      <c r="H6971" s="5" t="n">
        <v>0.456280308</v>
      </c>
      <c r="I6971" s="5" t="n">
        <v>0</v>
      </c>
    </row>
    <row r="6972" customFormat="false" ht="14.25" hidden="false" customHeight="false" outlineLevel="0" collapsed="false">
      <c r="A6972" s="0" t="s">
        <v>119</v>
      </c>
      <c r="B6972" s="0" t="s">
        <v>120</v>
      </c>
      <c r="C6972" s="0" t="s">
        <v>76</v>
      </c>
      <c r="D6972" s="0" t="s">
        <v>210</v>
      </c>
      <c r="E6972" s="0" t="n">
        <v>2035</v>
      </c>
      <c r="F6972" s="5" t="n">
        <v>0</v>
      </c>
      <c r="G6972" s="11" t="n">
        <v>1</v>
      </c>
      <c r="H6972" s="5" t="n">
        <v>0</v>
      </c>
      <c r="I6972" s="5" t="n">
        <v>0</v>
      </c>
    </row>
    <row r="6973" customFormat="false" ht="14.25" hidden="false" customHeight="false" outlineLevel="0" collapsed="false">
      <c r="A6973" s="0" t="s">
        <v>119</v>
      </c>
      <c r="B6973" s="0" t="s">
        <v>120</v>
      </c>
      <c r="C6973" s="0" t="s">
        <v>76</v>
      </c>
      <c r="D6973" s="0" t="s">
        <v>210</v>
      </c>
      <c r="E6973" s="0" t="n">
        <v>2036</v>
      </c>
      <c r="F6973" s="5" t="n">
        <v>0.4589605108</v>
      </c>
      <c r="G6973" s="11" t="n">
        <v>1</v>
      </c>
      <c r="H6973" s="5" t="n">
        <v>0.4589605108</v>
      </c>
      <c r="I6973" s="5" t="n">
        <v>0</v>
      </c>
    </row>
    <row r="6974" customFormat="false" ht="14.25" hidden="false" customHeight="false" outlineLevel="0" collapsed="false">
      <c r="A6974" s="0" t="s">
        <v>119</v>
      </c>
      <c r="B6974" s="0" t="s">
        <v>120</v>
      </c>
      <c r="C6974" s="0" t="s">
        <v>76</v>
      </c>
      <c r="D6974" s="0" t="s">
        <v>210</v>
      </c>
      <c r="E6974" s="0" t="n">
        <v>2036</v>
      </c>
      <c r="F6974" s="5" t="n">
        <v>0</v>
      </c>
      <c r="G6974" s="11" t="n">
        <v>1</v>
      </c>
      <c r="H6974" s="5" t="n">
        <v>0</v>
      </c>
      <c r="I6974" s="5" t="n">
        <v>0</v>
      </c>
    </row>
    <row r="6975" customFormat="false" ht="14.25" hidden="false" customHeight="false" outlineLevel="0" collapsed="false">
      <c r="A6975" s="0" t="s">
        <v>119</v>
      </c>
      <c r="B6975" s="0" t="s">
        <v>120</v>
      </c>
      <c r="C6975" s="0" t="s">
        <v>76</v>
      </c>
      <c r="D6975" s="0" t="s">
        <v>210</v>
      </c>
      <c r="E6975" s="0" t="n">
        <v>2037</v>
      </c>
      <c r="F6975" s="5" t="n">
        <v>0.4624802952</v>
      </c>
      <c r="G6975" s="11" t="n">
        <v>1</v>
      </c>
      <c r="H6975" s="5" t="n">
        <v>0.4624802952</v>
      </c>
      <c r="I6975" s="5" t="n">
        <v>0</v>
      </c>
    </row>
    <row r="6976" customFormat="false" ht="14.25" hidden="false" customHeight="false" outlineLevel="0" collapsed="false">
      <c r="A6976" s="0" t="s">
        <v>119</v>
      </c>
      <c r="B6976" s="0" t="s">
        <v>120</v>
      </c>
      <c r="C6976" s="0" t="s">
        <v>76</v>
      </c>
      <c r="D6976" s="0" t="s">
        <v>210</v>
      </c>
      <c r="E6976" s="0" t="n">
        <v>2037</v>
      </c>
      <c r="F6976" s="5" t="n">
        <v>0</v>
      </c>
      <c r="G6976" s="11" t="n">
        <v>1</v>
      </c>
      <c r="H6976" s="5" t="n">
        <v>0</v>
      </c>
      <c r="I6976" s="5" t="n">
        <v>0</v>
      </c>
    </row>
    <row r="6977" customFormat="false" ht="14.25" hidden="false" customHeight="false" outlineLevel="0" collapsed="false">
      <c r="A6977" s="0" t="s">
        <v>119</v>
      </c>
      <c r="B6977" s="0" t="s">
        <v>120</v>
      </c>
      <c r="C6977" s="0" t="s">
        <v>76</v>
      </c>
      <c r="D6977" s="0" t="s">
        <v>210</v>
      </c>
      <c r="E6977" s="0" t="n">
        <v>2038</v>
      </c>
      <c r="F6977" s="5" t="n">
        <v>0.4648537278</v>
      </c>
      <c r="G6977" s="11" t="n">
        <v>1</v>
      </c>
      <c r="H6977" s="5" t="n">
        <v>0.4648537278</v>
      </c>
      <c r="I6977" s="5" t="n">
        <v>0</v>
      </c>
    </row>
    <row r="6978" customFormat="false" ht="14.25" hidden="false" customHeight="false" outlineLevel="0" collapsed="false">
      <c r="A6978" s="0" t="s">
        <v>119</v>
      </c>
      <c r="B6978" s="0" t="s">
        <v>120</v>
      </c>
      <c r="C6978" s="0" t="s">
        <v>76</v>
      </c>
      <c r="D6978" s="0" t="s">
        <v>210</v>
      </c>
      <c r="E6978" s="0" t="n">
        <v>2038</v>
      </c>
      <c r="F6978" s="5" t="n">
        <v>0</v>
      </c>
      <c r="G6978" s="11" t="n">
        <v>1</v>
      </c>
      <c r="H6978" s="5" t="n">
        <v>0</v>
      </c>
      <c r="I6978" s="5" t="n">
        <v>0</v>
      </c>
    </row>
    <row r="6979" customFormat="false" ht="14.25" hidden="false" customHeight="false" outlineLevel="0" collapsed="false">
      <c r="A6979" s="0" t="s">
        <v>119</v>
      </c>
      <c r="B6979" s="0" t="s">
        <v>120</v>
      </c>
      <c r="C6979" s="0" t="s">
        <v>76</v>
      </c>
      <c r="D6979" s="0" t="s">
        <v>210</v>
      </c>
      <c r="E6979" s="0" t="n">
        <v>2039</v>
      </c>
      <c r="F6979" s="5" t="n">
        <v>0.4680990336</v>
      </c>
      <c r="G6979" s="11" t="n">
        <v>1</v>
      </c>
      <c r="H6979" s="5" t="n">
        <v>0.4680990336</v>
      </c>
      <c r="I6979" s="5" t="n">
        <v>0</v>
      </c>
    </row>
    <row r="6980" customFormat="false" ht="14.25" hidden="false" customHeight="false" outlineLevel="0" collapsed="false">
      <c r="A6980" s="0" t="s">
        <v>119</v>
      </c>
      <c r="B6980" s="0" t="s">
        <v>120</v>
      </c>
      <c r="C6980" s="0" t="s">
        <v>76</v>
      </c>
      <c r="D6980" s="0" t="s">
        <v>210</v>
      </c>
      <c r="E6980" s="0" t="n">
        <v>2039</v>
      </c>
      <c r="F6980" s="5" t="n">
        <v>0</v>
      </c>
      <c r="G6980" s="11" t="n">
        <v>1</v>
      </c>
      <c r="H6980" s="5" t="n">
        <v>0</v>
      </c>
      <c r="I6980" s="5" t="n">
        <v>0</v>
      </c>
    </row>
    <row r="6981" customFormat="false" ht="14.25" hidden="false" customHeight="false" outlineLevel="0" collapsed="false">
      <c r="A6981" s="0" t="s">
        <v>119</v>
      </c>
      <c r="B6981" s="0" t="s">
        <v>120</v>
      </c>
      <c r="C6981" s="0" t="s">
        <v>76</v>
      </c>
      <c r="D6981" s="0" t="s">
        <v>210</v>
      </c>
      <c r="E6981" s="0" t="n">
        <v>2040</v>
      </c>
      <c r="F6981" s="5" t="n">
        <v>0.470165696</v>
      </c>
      <c r="G6981" s="11" t="n">
        <v>1</v>
      </c>
      <c r="H6981" s="5" t="n">
        <v>0.470165696</v>
      </c>
      <c r="I6981" s="5" t="n">
        <v>0</v>
      </c>
    </row>
    <row r="6982" customFormat="false" ht="14.25" hidden="false" customHeight="false" outlineLevel="0" collapsed="false">
      <c r="A6982" s="0" t="s">
        <v>119</v>
      </c>
      <c r="B6982" s="0" t="s">
        <v>120</v>
      </c>
      <c r="C6982" s="0" t="s">
        <v>76</v>
      </c>
      <c r="D6982" s="0" t="s">
        <v>210</v>
      </c>
      <c r="E6982" s="0" t="n">
        <v>2040</v>
      </c>
      <c r="F6982" s="5" t="n">
        <v>0</v>
      </c>
      <c r="G6982" s="11" t="n">
        <v>1</v>
      </c>
      <c r="H6982" s="5" t="n">
        <v>0</v>
      </c>
      <c r="I6982" s="5" t="n">
        <v>0</v>
      </c>
    </row>
    <row r="6983" customFormat="false" ht="14.25" hidden="false" customHeight="false" outlineLevel="0" collapsed="false">
      <c r="A6983" s="0" t="s">
        <v>119</v>
      </c>
      <c r="B6983" s="0" t="s">
        <v>120</v>
      </c>
      <c r="C6983" s="0" t="s">
        <v>79</v>
      </c>
      <c r="D6983" s="0" t="s">
        <v>211</v>
      </c>
      <c r="E6983" s="0" t="n">
        <v>2024</v>
      </c>
      <c r="F6983" s="5" t="n">
        <v>0</v>
      </c>
      <c r="G6983" s="11" t="n">
        <v>0.05</v>
      </c>
      <c r="H6983" s="5" t="n">
        <v>0</v>
      </c>
      <c r="I6983" s="5" t="n">
        <v>0</v>
      </c>
    </row>
    <row r="6984" customFormat="false" ht="14.25" hidden="false" customHeight="false" outlineLevel="0" collapsed="false">
      <c r="A6984" s="0" t="s">
        <v>119</v>
      </c>
      <c r="B6984" s="0" t="s">
        <v>120</v>
      </c>
      <c r="C6984" s="0" t="s">
        <v>79</v>
      </c>
      <c r="D6984" s="0" t="s">
        <v>211</v>
      </c>
      <c r="E6984" s="0" t="n">
        <v>2025</v>
      </c>
      <c r="F6984" s="5" t="n">
        <v>25.9735218335304</v>
      </c>
      <c r="G6984" s="11" t="n">
        <v>0.05</v>
      </c>
      <c r="H6984" s="5" t="n">
        <v>1.29867609167652</v>
      </c>
      <c r="I6984" s="5" t="n">
        <v>24.6748457418538</v>
      </c>
    </row>
    <row r="6985" customFormat="false" ht="14.25" hidden="false" customHeight="false" outlineLevel="0" collapsed="false">
      <c r="A6985" s="0" t="s">
        <v>119</v>
      </c>
      <c r="B6985" s="0" t="s">
        <v>120</v>
      </c>
      <c r="C6985" s="0" t="s">
        <v>79</v>
      </c>
      <c r="D6985" s="0" t="s">
        <v>211</v>
      </c>
      <c r="E6985" s="0" t="n">
        <v>2026</v>
      </c>
      <c r="F6985" s="5" t="n">
        <v>26.1648384463307</v>
      </c>
      <c r="G6985" s="11" t="n">
        <v>0.05</v>
      </c>
      <c r="H6985" s="5" t="n">
        <v>1.30824192231653</v>
      </c>
      <c r="I6985" s="5" t="n">
        <v>24.8565965240141</v>
      </c>
    </row>
    <row r="6986" customFormat="false" ht="14.25" hidden="false" customHeight="false" outlineLevel="0" collapsed="false">
      <c r="A6986" s="0" t="s">
        <v>119</v>
      </c>
      <c r="B6986" s="0" t="s">
        <v>120</v>
      </c>
      <c r="C6986" s="0" t="s">
        <v>79</v>
      </c>
      <c r="D6986" s="0" t="s">
        <v>211</v>
      </c>
      <c r="E6986" s="0" t="n">
        <v>2027</v>
      </c>
      <c r="F6986" s="5" t="n">
        <v>25.2801833769352</v>
      </c>
      <c r="G6986" s="11" t="n">
        <v>0.05</v>
      </c>
      <c r="H6986" s="5" t="n">
        <v>1.26400916884676</v>
      </c>
      <c r="I6986" s="5" t="n">
        <v>24.0161742080885</v>
      </c>
    </row>
    <row r="6987" customFormat="false" ht="14.25" hidden="false" customHeight="false" outlineLevel="0" collapsed="false">
      <c r="A6987" s="0" t="s">
        <v>119</v>
      </c>
      <c r="B6987" s="0" t="s">
        <v>120</v>
      </c>
      <c r="C6987" s="0" t="s">
        <v>79</v>
      </c>
      <c r="D6987" s="0" t="s">
        <v>211</v>
      </c>
      <c r="E6987" s="0" t="n">
        <v>2028</v>
      </c>
      <c r="F6987" s="5" t="n">
        <v>25.1371294031799</v>
      </c>
      <c r="G6987" s="11" t="n">
        <v>0.05</v>
      </c>
      <c r="H6987" s="5" t="n">
        <v>1.256856470159</v>
      </c>
      <c r="I6987" s="5" t="n">
        <v>23.8802729330209</v>
      </c>
    </row>
    <row r="6988" customFormat="false" ht="14.25" hidden="false" customHeight="false" outlineLevel="0" collapsed="false">
      <c r="A6988" s="0" t="s">
        <v>119</v>
      </c>
      <c r="B6988" s="0" t="s">
        <v>120</v>
      </c>
      <c r="C6988" s="0" t="s">
        <v>79</v>
      </c>
      <c r="D6988" s="0" t="s">
        <v>211</v>
      </c>
      <c r="E6988" s="0" t="n">
        <v>2029</v>
      </c>
      <c r="F6988" s="5" t="n">
        <v>25.2540425681021</v>
      </c>
      <c r="G6988" s="11" t="n">
        <v>0.05</v>
      </c>
      <c r="H6988" s="5" t="n">
        <v>1.2627021284051</v>
      </c>
      <c r="I6988" s="5" t="n">
        <v>23.991340439697</v>
      </c>
    </row>
    <row r="6989" customFormat="false" ht="14.25" hidden="false" customHeight="false" outlineLevel="0" collapsed="false">
      <c r="A6989" s="0" t="s">
        <v>119</v>
      </c>
      <c r="B6989" s="0" t="s">
        <v>120</v>
      </c>
      <c r="C6989" s="0" t="s">
        <v>79</v>
      </c>
      <c r="D6989" s="0" t="s">
        <v>211</v>
      </c>
      <c r="E6989" s="0" t="n">
        <v>2030</v>
      </c>
      <c r="F6989" s="5" t="n">
        <v>24.955706908325</v>
      </c>
      <c r="G6989" s="11" t="n">
        <v>0.05</v>
      </c>
      <c r="H6989" s="5" t="n">
        <v>1.24778534541625</v>
      </c>
      <c r="I6989" s="5" t="n">
        <v>23.7079215629087</v>
      </c>
    </row>
    <row r="6990" customFormat="false" ht="14.25" hidden="false" customHeight="false" outlineLevel="0" collapsed="false">
      <c r="A6990" s="0" t="s">
        <v>119</v>
      </c>
      <c r="B6990" s="0" t="s">
        <v>120</v>
      </c>
      <c r="C6990" s="0" t="s">
        <v>79</v>
      </c>
      <c r="D6990" s="0" t="s">
        <v>211</v>
      </c>
      <c r="E6990" s="0" t="n">
        <v>2031</v>
      </c>
      <c r="F6990" s="5" t="n">
        <v>25.048277073867</v>
      </c>
      <c r="G6990" s="11" t="n">
        <v>0.05</v>
      </c>
      <c r="H6990" s="5" t="n">
        <v>1.25241385369335</v>
      </c>
      <c r="I6990" s="5" t="n">
        <v>23.7958632201737</v>
      </c>
    </row>
    <row r="6991" customFormat="false" ht="14.25" hidden="false" customHeight="false" outlineLevel="0" collapsed="false">
      <c r="A6991" s="0" t="s">
        <v>119</v>
      </c>
      <c r="B6991" s="0" t="s">
        <v>120</v>
      </c>
      <c r="C6991" s="0" t="s">
        <v>79</v>
      </c>
      <c r="D6991" s="0" t="s">
        <v>211</v>
      </c>
      <c r="E6991" s="0" t="n">
        <v>2032</v>
      </c>
      <c r="F6991" s="5" t="n">
        <v>25.2265551030334</v>
      </c>
      <c r="G6991" s="11" t="n">
        <v>0.05</v>
      </c>
      <c r="H6991" s="5" t="n">
        <v>1.26132775515167</v>
      </c>
      <c r="I6991" s="5" t="n">
        <v>23.9652273478817</v>
      </c>
    </row>
    <row r="6992" customFormat="false" ht="14.25" hidden="false" customHeight="false" outlineLevel="0" collapsed="false">
      <c r="A6992" s="0" t="s">
        <v>119</v>
      </c>
      <c r="B6992" s="0" t="s">
        <v>120</v>
      </c>
      <c r="C6992" s="0" t="s">
        <v>79</v>
      </c>
      <c r="D6992" s="0" t="s">
        <v>211</v>
      </c>
      <c r="E6992" s="0" t="n">
        <v>2033</v>
      </c>
      <c r="F6992" s="5" t="n">
        <v>25.6389168737814</v>
      </c>
      <c r="G6992" s="11" t="n">
        <v>0.05</v>
      </c>
      <c r="H6992" s="5" t="n">
        <v>1.28194584368907</v>
      </c>
      <c r="I6992" s="5" t="n">
        <v>24.3569710300924</v>
      </c>
    </row>
    <row r="6993" customFormat="false" ht="14.25" hidden="false" customHeight="false" outlineLevel="0" collapsed="false">
      <c r="A6993" s="0" t="s">
        <v>119</v>
      </c>
      <c r="B6993" s="0" t="s">
        <v>120</v>
      </c>
      <c r="C6993" s="0" t="s">
        <v>79</v>
      </c>
      <c r="D6993" s="0" t="s">
        <v>211</v>
      </c>
      <c r="E6993" s="0" t="n">
        <v>2034</v>
      </c>
      <c r="F6993" s="5" t="n">
        <v>25.8682064067814</v>
      </c>
      <c r="G6993" s="11" t="n">
        <v>0.05</v>
      </c>
      <c r="H6993" s="5" t="n">
        <v>1.29341032033907</v>
      </c>
      <c r="I6993" s="5" t="n">
        <v>24.5747960864424</v>
      </c>
    </row>
    <row r="6994" customFormat="false" ht="14.25" hidden="false" customHeight="false" outlineLevel="0" collapsed="false">
      <c r="A6994" s="0" t="s">
        <v>119</v>
      </c>
      <c r="B6994" s="0" t="s">
        <v>120</v>
      </c>
      <c r="C6994" s="0" t="s">
        <v>79</v>
      </c>
      <c r="D6994" s="0" t="s">
        <v>211</v>
      </c>
      <c r="E6994" s="0" t="n">
        <v>2035</v>
      </c>
      <c r="F6994" s="5" t="n">
        <v>26.0424856537519</v>
      </c>
      <c r="G6994" s="11" t="n">
        <v>0.05</v>
      </c>
      <c r="H6994" s="5" t="n">
        <v>1.3021242826876</v>
      </c>
      <c r="I6994" s="5" t="n">
        <v>24.7403613710643</v>
      </c>
    </row>
    <row r="6995" customFormat="false" ht="14.25" hidden="false" customHeight="false" outlineLevel="0" collapsed="false">
      <c r="A6995" s="0" t="s">
        <v>119</v>
      </c>
      <c r="B6995" s="0" t="s">
        <v>120</v>
      </c>
      <c r="C6995" s="0" t="s">
        <v>79</v>
      </c>
      <c r="D6995" s="0" t="s">
        <v>211</v>
      </c>
      <c r="E6995" s="0" t="n">
        <v>2036</v>
      </c>
      <c r="F6995" s="5" t="n">
        <v>26.7243483949928</v>
      </c>
      <c r="G6995" s="11" t="n">
        <v>0.05</v>
      </c>
      <c r="H6995" s="5" t="n">
        <v>1.33621741974964</v>
      </c>
      <c r="I6995" s="5" t="n">
        <v>25.3881309752431</v>
      </c>
    </row>
    <row r="6996" customFormat="false" ht="14.25" hidden="false" customHeight="false" outlineLevel="0" collapsed="false">
      <c r="A6996" s="0" t="s">
        <v>119</v>
      </c>
      <c r="B6996" s="0" t="s">
        <v>120</v>
      </c>
      <c r="C6996" s="0" t="s">
        <v>79</v>
      </c>
      <c r="D6996" s="0" t="s">
        <v>211</v>
      </c>
      <c r="E6996" s="0" t="n">
        <v>2037</v>
      </c>
      <c r="F6996" s="5" t="n">
        <v>27.4220410883547</v>
      </c>
      <c r="G6996" s="11" t="n">
        <v>0.05</v>
      </c>
      <c r="H6996" s="5" t="n">
        <v>1.37110205441774</v>
      </c>
      <c r="I6996" s="5" t="n">
        <v>26.050939033937</v>
      </c>
    </row>
    <row r="6997" customFormat="false" ht="14.25" hidden="false" customHeight="false" outlineLevel="0" collapsed="false">
      <c r="A6997" s="0" t="s">
        <v>119</v>
      </c>
      <c r="B6997" s="0" t="s">
        <v>120</v>
      </c>
      <c r="C6997" s="0" t="s">
        <v>79</v>
      </c>
      <c r="D6997" s="0" t="s">
        <v>211</v>
      </c>
      <c r="E6997" s="0" t="n">
        <v>2038</v>
      </c>
      <c r="F6997" s="5" t="n">
        <v>28.1348368880675</v>
      </c>
      <c r="G6997" s="11" t="n">
        <v>0.05</v>
      </c>
      <c r="H6997" s="5" t="n">
        <v>1.40674184440338</v>
      </c>
      <c r="I6997" s="5" t="n">
        <v>26.7280950436641</v>
      </c>
    </row>
    <row r="6998" customFormat="false" ht="14.25" hidden="false" customHeight="false" outlineLevel="0" collapsed="false">
      <c r="A6998" s="0" t="s">
        <v>119</v>
      </c>
      <c r="B6998" s="0" t="s">
        <v>120</v>
      </c>
      <c r="C6998" s="0" t="s">
        <v>79</v>
      </c>
      <c r="D6998" s="0" t="s">
        <v>211</v>
      </c>
      <c r="E6998" s="0" t="n">
        <v>2039</v>
      </c>
      <c r="F6998" s="5" t="n">
        <v>28.8631687682103</v>
      </c>
      <c r="G6998" s="11" t="n">
        <v>0.05</v>
      </c>
      <c r="H6998" s="5" t="n">
        <v>1.44315843841052</v>
      </c>
      <c r="I6998" s="5" t="n">
        <v>27.4200103297998</v>
      </c>
    </row>
    <row r="6999" customFormat="false" ht="14.25" hidden="false" customHeight="false" outlineLevel="0" collapsed="false">
      <c r="A6999" s="0" t="s">
        <v>119</v>
      </c>
      <c r="B6999" s="0" t="s">
        <v>120</v>
      </c>
      <c r="C6999" s="0" t="s">
        <v>79</v>
      </c>
      <c r="D6999" s="0" t="s">
        <v>211</v>
      </c>
      <c r="E6999" s="0" t="n">
        <v>2040</v>
      </c>
      <c r="F6999" s="5" t="n">
        <v>29.6082144760736</v>
      </c>
      <c r="G6999" s="11" t="n">
        <v>0.05</v>
      </c>
      <c r="H6999" s="5" t="n">
        <v>1.48041072380368</v>
      </c>
      <c r="I6999" s="5" t="n">
        <v>28.1278037522699</v>
      </c>
    </row>
    <row r="7000" customFormat="false" ht="14.25" hidden="false" customHeight="false" outlineLevel="0" collapsed="false">
      <c r="A7000" s="0" t="s">
        <v>119</v>
      </c>
      <c r="B7000" s="0" t="s">
        <v>120</v>
      </c>
      <c r="C7000" s="0" t="s">
        <v>79</v>
      </c>
      <c r="D7000" s="0" t="s">
        <v>210</v>
      </c>
      <c r="E7000" s="0" t="n">
        <v>2024</v>
      </c>
      <c r="F7000" s="5" t="n">
        <v>0</v>
      </c>
      <c r="G7000" s="11" t="n">
        <v>0.1665</v>
      </c>
      <c r="H7000" s="5" t="n">
        <v>0</v>
      </c>
      <c r="I7000" s="5" t="n">
        <v>0</v>
      </c>
    </row>
    <row r="7001" customFormat="false" ht="14.25" hidden="false" customHeight="false" outlineLevel="0" collapsed="false">
      <c r="A7001" s="0" t="s">
        <v>119</v>
      </c>
      <c r="B7001" s="0" t="s">
        <v>120</v>
      </c>
      <c r="C7001" s="0" t="s">
        <v>79</v>
      </c>
      <c r="D7001" s="0" t="s">
        <v>210</v>
      </c>
      <c r="E7001" s="0" t="n">
        <v>2024</v>
      </c>
      <c r="F7001" s="5" t="n">
        <v>0</v>
      </c>
      <c r="G7001" s="11" t="n">
        <v>0.1665</v>
      </c>
      <c r="H7001" s="5" t="n">
        <v>0</v>
      </c>
      <c r="I7001" s="5" t="n">
        <v>0</v>
      </c>
    </row>
    <row r="7002" customFormat="false" ht="14.25" hidden="false" customHeight="false" outlineLevel="0" collapsed="false">
      <c r="A7002" s="0" t="s">
        <v>119</v>
      </c>
      <c r="B7002" s="0" t="s">
        <v>120</v>
      </c>
      <c r="C7002" s="0" t="s">
        <v>79</v>
      </c>
      <c r="D7002" s="0" t="s">
        <v>210</v>
      </c>
      <c r="E7002" s="0" t="n">
        <v>2024</v>
      </c>
      <c r="F7002" s="5" t="n">
        <v>0</v>
      </c>
      <c r="G7002" s="11" t="n">
        <v>0.1665</v>
      </c>
      <c r="H7002" s="5" t="n">
        <v>0</v>
      </c>
      <c r="I7002" s="5" t="n">
        <v>0</v>
      </c>
    </row>
    <row r="7003" customFormat="false" ht="14.25" hidden="false" customHeight="false" outlineLevel="0" collapsed="false">
      <c r="A7003" s="0" t="s">
        <v>119</v>
      </c>
      <c r="B7003" s="0" t="s">
        <v>120</v>
      </c>
      <c r="C7003" s="0" t="s">
        <v>79</v>
      </c>
      <c r="D7003" s="0" t="s">
        <v>210</v>
      </c>
      <c r="E7003" s="0" t="n">
        <v>2025</v>
      </c>
      <c r="F7003" s="5" t="n">
        <v>4.97721362187723</v>
      </c>
      <c r="G7003" s="11" t="n">
        <v>0.1658</v>
      </c>
      <c r="H7003" s="5" t="n">
        <v>0.825222018507245</v>
      </c>
      <c r="I7003" s="5" t="n">
        <v>4.15199160336999</v>
      </c>
    </row>
    <row r="7004" customFormat="false" ht="14.25" hidden="false" customHeight="false" outlineLevel="0" collapsed="false">
      <c r="A7004" s="0" t="s">
        <v>119</v>
      </c>
      <c r="B7004" s="0" t="s">
        <v>120</v>
      </c>
      <c r="C7004" s="0" t="s">
        <v>79</v>
      </c>
      <c r="D7004" s="0" t="s">
        <v>210</v>
      </c>
      <c r="E7004" s="0" t="n">
        <v>2025</v>
      </c>
      <c r="F7004" s="5" t="n">
        <v>10.6224917638452</v>
      </c>
      <c r="G7004" s="11" t="n">
        <v>0.1658</v>
      </c>
      <c r="H7004" s="5" t="n">
        <v>1.76120913444553</v>
      </c>
      <c r="I7004" s="5" t="n">
        <v>8.86128262939966</v>
      </c>
    </row>
    <row r="7005" customFormat="false" ht="14.25" hidden="false" customHeight="false" outlineLevel="0" collapsed="false">
      <c r="A7005" s="0" t="s">
        <v>119</v>
      </c>
      <c r="B7005" s="0" t="s">
        <v>120</v>
      </c>
      <c r="C7005" s="0" t="s">
        <v>79</v>
      </c>
      <c r="D7005" s="0" t="s">
        <v>210</v>
      </c>
      <c r="E7005" s="0" t="n">
        <v>2025</v>
      </c>
      <c r="F7005" s="5" t="n">
        <v>62.5489718160876</v>
      </c>
      <c r="G7005" s="11" t="n">
        <v>0.1658</v>
      </c>
      <c r="H7005" s="5" t="n">
        <v>10.3706195271073</v>
      </c>
      <c r="I7005" s="5" t="n">
        <v>52.1783522889802</v>
      </c>
    </row>
    <row r="7006" customFormat="false" ht="14.25" hidden="false" customHeight="false" outlineLevel="0" collapsed="false">
      <c r="A7006" s="0" t="s">
        <v>119</v>
      </c>
      <c r="B7006" s="0" t="s">
        <v>120</v>
      </c>
      <c r="C7006" s="0" t="s">
        <v>79</v>
      </c>
      <c r="D7006" s="0" t="s">
        <v>210</v>
      </c>
      <c r="E7006" s="0" t="n">
        <v>2026</v>
      </c>
      <c r="F7006" s="5" t="n">
        <v>5.12183177880142</v>
      </c>
      <c r="G7006" s="11" t="n">
        <v>0.16538</v>
      </c>
      <c r="H7006" s="5" t="n">
        <v>0.847048539578178</v>
      </c>
      <c r="I7006" s="5" t="n">
        <v>4.27478323922324</v>
      </c>
    </row>
    <row r="7007" customFormat="false" ht="14.25" hidden="false" customHeight="false" outlineLevel="0" collapsed="false">
      <c r="A7007" s="0" t="s">
        <v>119</v>
      </c>
      <c r="B7007" s="0" t="s">
        <v>120</v>
      </c>
      <c r="C7007" s="0" t="s">
        <v>79</v>
      </c>
      <c r="D7007" s="0" t="s">
        <v>210</v>
      </c>
      <c r="E7007" s="0" t="n">
        <v>2026</v>
      </c>
      <c r="F7007" s="5" t="n">
        <v>11.3964533583122</v>
      </c>
      <c r="G7007" s="11" t="n">
        <v>0.16538</v>
      </c>
      <c r="H7007" s="5" t="n">
        <v>1.88474545639768</v>
      </c>
      <c r="I7007" s="5" t="n">
        <v>9.51170790191456</v>
      </c>
    </row>
    <row r="7008" customFormat="false" ht="14.25" hidden="false" customHeight="false" outlineLevel="0" collapsed="false">
      <c r="A7008" s="0" t="s">
        <v>119</v>
      </c>
      <c r="B7008" s="0" t="s">
        <v>120</v>
      </c>
      <c r="C7008" s="0" t="s">
        <v>79</v>
      </c>
      <c r="D7008" s="0" t="s">
        <v>210</v>
      </c>
      <c r="E7008" s="0" t="n">
        <v>2026</v>
      </c>
      <c r="F7008" s="5" t="n">
        <v>63.0637116724028</v>
      </c>
      <c r="G7008" s="11" t="n">
        <v>0.16538</v>
      </c>
      <c r="H7008" s="5" t="n">
        <v>10.429476636382</v>
      </c>
      <c r="I7008" s="5" t="n">
        <v>52.6342350360209</v>
      </c>
    </row>
    <row r="7009" customFormat="false" ht="14.25" hidden="false" customHeight="false" outlineLevel="0" collapsed="false">
      <c r="A7009" s="0" t="s">
        <v>119</v>
      </c>
      <c r="B7009" s="0" t="s">
        <v>120</v>
      </c>
      <c r="C7009" s="0" t="s">
        <v>79</v>
      </c>
      <c r="D7009" s="0" t="s">
        <v>210</v>
      </c>
      <c r="E7009" s="0" t="n">
        <v>2027</v>
      </c>
      <c r="F7009" s="5" t="n">
        <v>5.09376444552769</v>
      </c>
      <c r="G7009" s="11" t="n">
        <v>0.16496</v>
      </c>
      <c r="H7009" s="5" t="n">
        <v>0.840267382934247</v>
      </c>
      <c r="I7009" s="5" t="n">
        <v>4.25349706259344</v>
      </c>
    </row>
    <row r="7010" customFormat="false" ht="14.25" hidden="false" customHeight="false" outlineLevel="0" collapsed="false">
      <c r="A7010" s="0" t="s">
        <v>119</v>
      </c>
      <c r="B7010" s="0" t="s">
        <v>120</v>
      </c>
      <c r="C7010" s="0" t="s">
        <v>79</v>
      </c>
      <c r="D7010" s="0" t="s">
        <v>210</v>
      </c>
      <c r="E7010" s="0" t="n">
        <v>2027</v>
      </c>
      <c r="F7010" s="5" t="n">
        <v>11.8559131636496</v>
      </c>
      <c r="G7010" s="11" t="n">
        <v>0.16496</v>
      </c>
      <c r="H7010" s="5" t="n">
        <v>1.95575143547564</v>
      </c>
      <c r="I7010" s="5" t="n">
        <v>9.90016172817395</v>
      </c>
    </row>
    <row r="7011" customFormat="false" ht="14.25" hidden="false" customHeight="false" outlineLevel="0" collapsed="false">
      <c r="A7011" s="0" t="s">
        <v>119</v>
      </c>
      <c r="B7011" s="0" t="s">
        <v>120</v>
      </c>
      <c r="C7011" s="0" t="s">
        <v>79</v>
      </c>
      <c r="D7011" s="0" t="s">
        <v>210</v>
      </c>
      <c r="E7011" s="0" t="n">
        <v>2027</v>
      </c>
      <c r="F7011" s="5" t="n">
        <v>61.9517277676252</v>
      </c>
      <c r="G7011" s="11" t="n">
        <v>0.16496</v>
      </c>
      <c r="H7011" s="5" t="n">
        <v>10.2195570125475</v>
      </c>
      <c r="I7011" s="5" t="n">
        <v>51.7321707550778</v>
      </c>
    </row>
    <row r="7012" customFormat="false" ht="14.25" hidden="false" customHeight="false" outlineLevel="0" collapsed="false">
      <c r="A7012" s="0" t="s">
        <v>119</v>
      </c>
      <c r="B7012" s="0" t="s">
        <v>120</v>
      </c>
      <c r="C7012" s="0" t="s">
        <v>79</v>
      </c>
      <c r="D7012" s="0" t="s">
        <v>210</v>
      </c>
      <c r="E7012" s="0" t="n">
        <v>2028</v>
      </c>
      <c r="F7012" s="5" t="n">
        <v>5.26168233285261</v>
      </c>
      <c r="G7012" s="11" t="n">
        <v>0.16454</v>
      </c>
      <c r="H7012" s="5" t="n">
        <v>0.865757211047568</v>
      </c>
      <c r="I7012" s="5" t="n">
        <v>4.39592512180504</v>
      </c>
    </row>
    <row r="7013" customFormat="false" ht="14.25" hidden="false" customHeight="false" outlineLevel="0" collapsed="false">
      <c r="A7013" s="0" t="s">
        <v>119</v>
      </c>
      <c r="B7013" s="0" t="s">
        <v>120</v>
      </c>
      <c r="C7013" s="0" t="s">
        <v>79</v>
      </c>
      <c r="D7013" s="0" t="s">
        <v>210</v>
      </c>
      <c r="E7013" s="0" t="n">
        <v>2028</v>
      </c>
      <c r="F7013" s="5" t="n">
        <v>12.5467654860675</v>
      </c>
      <c r="G7013" s="11" t="n">
        <v>0.16454</v>
      </c>
      <c r="H7013" s="5" t="n">
        <v>2.06444479307754</v>
      </c>
      <c r="I7013" s="5" t="n">
        <v>10.4823206929899</v>
      </c>
    </row>
    <row r="7014" customFormat="false" ht="14.25" hidden="false" customHeight="false" outlineLevel="0" collapsed="false">
      <c r="A7014" s="0" t="s">
        <v>119</v>
      </c>
      <c r="B7014" s="0" t="s">
        <v>120</v>
      </c>
      <c r="C7014" s="0" t="s">
        <v>79</v>
      </c>
      <c r="D7014" s="0" t="s">
        <v>210</v>
      </c>
      <c r="E7014" s="0" t="n">
        <v>2028</v>
      </c>
      <c r="F7014" s="5" t="n">
        <v>62.5184631229749</v>
      </c>
      <c r="G7014" s="11" t="n">
        <v>0.16454</v>
      </c>
      <c r="H7014" s="5" t="n">
        <v>10.2867879222543</v>
      </c>
      <c r="I7014" s="5" t="n">
        <v>52.2316752007206</v>
      </c>
    </row>
    <row r="7015" customFormat="false" ht="14.25" hidden="false" customHeight="false" outlineLevel="0" collapsed="false">
      <c r="A7015" s="0" t="s">
        <v>119</v>
      </c>
      <c r="B7015" s="0" t="s">
        <v>120</v>
      </c>
      <c r="C7015" s="0" t="s">
        <v>79</v>
      </c>
      <c r="D7015" s="0" t="s">
        <v>210</v>
      </c>
      <c r="E7015" s="0" t="n">
        <v>2029</v>
      </c>
      <c r="F7015" s="5" t="n">
        <v>5.42853322562195</v>
      </c>
      <c r="G7015" s="11" t="n">
        <v>0.16412</v>
      </c>
      <c r="H7015" s="5" t="n">
        <v>0.890930872989074</v>
      </c>
      <c r="I7015" s="5" t="n">
        <v>4.53760235263287</v>
      </c>
    </row>
    <row r="7016" customFormat="false" ht="14.25" hidden="false" customHeight="false" outlineLevel="0" collapsed="false">
      <c r="A7016" s="0" t="s">
        <v>119</v>
      </c>
      <c r="B7016" s="0" t="s">
        <v>120</v>
      </c>
      <c r="C7016" s="0" t="s">
        <v>79</v>
      </c>
      <c r="D7016" s="0" t="s">
        <v>210</v>
      </c>
      <c r="E7016" s="0" t="n">
        <v>2029</v>
      </c>
      <c r="F7016" s="5" t="n">
        <v>13.5804965384587</v>
      </c>
      <c r="G7016" s="11" t="n">
        <v>0.16412</v>
      </c>
      <c r="H7016" s="5" t="n">
        <v>2.22883109189184</v>
      </c>
      <c r="I7016" s="5" t="n">
        <v>11.3516654465669</v>
      </c>
    </row>
    <row r="7017" customFormat="false" ht="14.25" hidden="false" customHeight="false" outlineLevel="0" collapsed="false">
      <c r="A7017" s="0" t="s">
        <v>119</v>
      </c>
      <c r="B7017" s="0" t="s">
        <v>120</v>
      </c>
      <c r="C7017" s="0" t="s">
        <v>79</v>
      </c>
      <c r="D7017" s="0" t="s">
        <v>210</v>
      </c>
      <c r="E7017" s="0" t="n">
        <v>2029</v>
      </c>
      <c r="F7017" s="5" t="n">
        <v>64.5920205905502</v>
      </c>
      <c r="G7017" s="11" t="n">
        <v>0.16412</v>
      </c>
      <c r="H7017" s="5" t="n">
        <v>10.6008424193211</v>
      </c>
      <c r="I7017" s="5" t="n">
        <v>53.9911781712291</v>
      </c>
    </row>
    <row r="7018" customFormat="false" ht="14.25" hidden="false" customHeight="false" outlineLevel="0" collapsed="false">
      <c r="A7018" s="0" t="s">
        <v>119</v>
      </c>
      <c r="B7018" s="0" t="s">
        <v>120</v>
      </c>
      <c r="C7018" s="0" t="s">
        <v>79</v>
      </c>
      <c r="D7018" s="0" t="s">
        <v>210</v>
      </c>
      <c r="E7018" s="0" t="n">
        <v>2030</v>
      </c>
      <c r="F7018" s="5" t="n">
        <v>5.50886079471668</v>
      </c>
      <c r="G7018" s="11" t="n">
        <v>0.1637</v>
      </c>
      <c r="H7018" s="5" t="n">
        <v>0.90180051209512</v>
      </c>
      <c r="I7018" s="5" t="n">
        <v>4.60706028262156</v>
      </c>
    </row>
    <row r="7019" customFormat="false" ht="14.25" hidden="false" customHeight="false" outlineLevel="0" collapsed="false">
      <c r="A7019" s="0" t="s">
        <v>119</v>
      </c>
      <c r="B7019" s="0" t="s">
        <v>120</v>
      </c>
      <c r="C7019" s="0" t="s">
        <v>79</v>
      </c>
      <c r="D7019" s="0" t="s">
        <v>210</v>
      </c>
      <c r="E7019" s="0" t="n">
        <v>2030</v>
      </c>
      <c r="F7019" s="5" t="n">
        <v>14.4364885596495</v>
      </c>
      <c r="G7019" s="11" t="n">
        <v>0.1637</v>
      </c>
      <c r="H7019" s="5" t="n">
        <v>2.36325317721462</v>
      </c>
      <c r="I7019" s="5" t="n">
        <v>12.0732353824349</v>
      </c>
    </row>
    <row r="7020" customFormat="false" ht="14.25" hidden="false" customHeight="false" outlineLevel="0" collapsed="false">
      <c r="A7020" s="0" t="s">
        <v>119</v>
      </c>
      <c r="B7020" s="0" t="s">
        <v>120</v>
      </c>
      <c r="C7020" s="0" t="s">
        <v>79</v>
      </c>
      <c r="D7020" s="0" t="s">
        <v>210</v>
      </c>
      <c r="E7020" s="0" t="n">
        <v>2030</v>
      </c>
      <c r="F7020" s="5" t="n">
        <v>64.8904455170674</v>
      </c>
      <c r="G7020" s="11" t="n">
        <v>0.1637</v>
      </c>
      <c r="H7020" s="5" t="n">
        <v>10.6225659311439</v>
      </c>
      <c r="I7020" s="5" t="n">
        <v>54.2678795859234</v>
      </c>
    </row>
    <row r="7021" customFormat="false" ht="14.25" hidden="false" customHeight="false" outlineLevel="0" collapsed="false">
      <c r="A7021" s="0" t="s">
        <v>119</v>
      </c>
      <c r="B7021" s="0" t="s">
        <v>120</v>
      </c>
      <c r="C7021" s="0" t="s">
        <v>79</v>
      </c>
      <c r="D7021" s="0" t="s">
        <v>210</v>
      </c>
      <c r="E7021" s="0" t="n">
        <v>2031</v>
      </c>
      <c r="F7021" s="5" t="n">
        <v>5.39116986647898</v>
      </c>
      <c r="G7021" s="11" t="n">
        <v>0.16386</v>
      </c>
      <c r="H7021" s="5" t="n">
        <v>0.883397094321246</v>
      </c>
      <c r="I7021" s="5" t="n">
        <v>4.50777277215774</v>
      </c>
    </row>
    <row r="7022" customFormat="false" ht="14.25" hidden="false" customHeight="false" outlineLevel="0" collapsed="false">
      <c r="A7022" s="0" t="s">
        <v>119</v>
      </c>
      <c r="B7022" s="0" t="s">
        <v>120</v>
      </c>
      <c r="C7022" s="0" t="s">
        <v>79</v>
      </c>
      <c r="D7022" s="0" t="s">
        <v>210</v>
      </c>
      <c r="E7022" s="0" t="n">
        <v>2031</v>
      </c>
      <c r="F7022" s="5" t="n">
        <v>14.9420206815029</v>
      </c>
      <c r="G7022" s="11" t="n">
        <v>0.16386</v>
      </c>
      <c r="H7022" s="5" t="n">
        <v>2.44839950887106</v>
      </c>
      <c r="I7022" s="5" t="n">
        <v>12.4936211726318</v>
      </c>
    </row>
    <row r="7023" customFormat="false" ht="14.25" hidden="false" customHeight="false" outlineLevel="0" collapsed="false">
      <c r="A7023" s="0" t="s">
        <v>119</v>
      </c>
      <c r="B7023" s="0" t="s">
        <v>120</v>
      </c>
      <c r="C7023" s="0" t="s">
        <v>79</v>
      </c>
      <c r="D7023" s="0" t="s">
        <v>210</v>
      </c>
      <c r="E7023" s="0" t="n">
        <v>2031</v>
      </c>
      <c r="F7023" s="5" t="n">
        <v>66.2101155212365</v>
      </c>
      <c r="G7023" s="11" t="n">
        <v>0.16386</v>
      </c>
      <c r="H7023" s="5" t="n">
        <v>10.8491895293098</v>
      </c>
      <c r="I7023" s="5" t="n">
        <v>55.3609259919267</v>
      </c>
    </row>
    <row r="7024" customFormat="false" ht="14.25" hidden="false" customHeight="false" outlineLevel="0" collapsed="false">
      <c r="A7024" s="0" t="s">
        <v>119</v>
      </c>
      <c r="B7024" s="0" t="s">
        <v>120</v>
      </c>
      <c r="C7024" s="0" t="s">
        <v>79</v>
      </c>
      <c r="D7024" s="0" t="s">
        <v>210</v>
      </c>
      <c r="E7024" s="0" t="n">
        <v>2032</v>
      </c>
      <c r="F7024" s="5" t="n">
        <v>5.36287414312962</v>
      </c>
      <c r="G7024" s="11" t="n">
        <v>0.16402</v>
      </c>
      <c r="H7024" s="5" t="n">
        <v>0.87961861695612</v>
      </c>
      <c r="I7024" s="5" t="n">
        <v>4.4832555261735</v>
      </c>
    </row>
    <row r="7025" customFormat="false" ht="14.25" hidden="false" customHeight="false" outlineLevel="0" collapsed="false">
      <c r="A7025" s="0" t="s">
        <v>119</v>
      </c>
      <c r="B7025" s="0" t="s">
        <v>120</v>
      </c>
      <c r="C7025" s="0" t="s">
        <v>79</v>
      </c>
      <c r="D7025" s="0" t="s">
        <v>210</v>
      </c>
      <c r="E7025" s="0" t="n">
        <v>2032</v>
      </c>
      <c r="F7025" s="5" t="n">
        <v>15.5629338644285</v>
      </c>
      <c r="G7025" s="11" t="n">
        <v>0.16402</v>
      </c>
      <c r="H7025" s="5" t="n">
        <v>2.55263241244356</v>
      </c>
      <c r="I7025" s="5" t="n">
        <v>13.0103014519849</v>
      </c>
    </row>
    <row r="7026" customFormat="false" ht="14.25" hidden="false" customHeight="false" outlineLevel="0" collapsed="false">
      <c r="A7026" s="0" t="s">
        <v>119</v>
      </c>
      <c r="B7026" s="0" t="s">
        <v>120</v>
      </c>
      <c r="C7026" s="0" t="s">
        <v>79</v>
      </c>
      <c r="D7026" s="0" t="s">
        <v>210</v>
      </c>
      <c r="E7026" s="0" t="n">
        <v>2032</v>
      </c>
      <c r="F7026" s="5" t="n">
        <v>68.0981335033826</v>
      </c>
      <c r="G7026" s="11" t="n">
        <v>0.16402</v>
      </c>
      <c r="H7026" s="5" t="n">
        <v>11.1694558572248</v>
      </c>
      <c r="I7026" s="5" t="n">
        <v>56.9286776461578</v>
      </c>
    </row>
    <row r="7027" customFormat="false" ht="14.25" hidden="false" customHeight="false" outlineLevel="0" collapsed="false">
      <c r="A7027" s="0" t="s">
        <v>119</v>
      </c>
      <c r="B7027" s="0" t="s">
        <v>120</v>
      </c>
      <c r="C7027" s="0" t="s">
        <v>79</v>
      </c>
      <c r="D7027" s="0" t="s">
        <v>210</v>
      </c>
      <c r="E7027" s="0" t="n">
        <v>2033</v>
      </c>
      <c r="F7027" s="5" t="n">
        <v>5.35859666519613</v>
      </c>
      <c r="G7027" s="11" t="n">
        <v>0.16418</v>
      </c>
      <c r="H7027" s="5" t="n">
        <v>0.879774400491901</v>
      </c>
      <c r="I7027" s="5" t="n">
        <v>4.47882226470423</v>
      </c>
    </row>
    <row r="7028" customFormat="false" ht="14.25" hidden="false" customHeight="false" outlineLevel="0" collapsed="false">
      <c r="A7028" s="0" t="s">
        <v>119</v>
      </c>
      <c r="B7028" s="0" t="s">
        <v>120</v>
      </c>
      <c r="C7028" s="0" t="s">
        <v>79</v>
      </c>
      <c r="D7028" s="0" t="s">
        <v>210</v>
      </c>
      <c r="E7028" s="0" t="n">
        <v>2033</v>
      </c>
      <c r="F7028" s="5" t="n">
        <v>16.271509122181</v>
      </c>
      <c r="G7028" s="11" t="n">
        <v>0.16418</v>
      </c>
      <c r="H7028" s="5" t="n">
        <v>2.67145636767968</v>
      </c>
      <c r="I7028" s="5" t="n">
        <v>13.6000527545013</v>
      </c>
    </row>
    <row r="7029" customFormat="false" ht="14.25" hidden="false" customHeight="false" outlineLevel="0" collapsed="false">
      <c r="A7029" s="0" t="s">
        <v>119</v>
      </c>
      <c r="B7029" s="0" t="s">
        <v>120</v>
      </c>
      <c r="C7029" s="0" t="s">
        <v>79</v>
      </c>
      <c r="D7029" s="0" t="s">
        <v>210</v>
      </c>
      <c r="E7029" s="0" t="n">
        <v>2033</v>
      </c>
      <c r="F7029" s="5" t="n">
        <v>70.5273474678731</v>
      </c>
      <c r="G7029" s="11" t="n">
        <v>0.16418</v>
      </c>
      <c r="H7029" s="5" t="n">
        <v>11.5791799072754</v>
      </c>
      <c r="I7029" s="5" t="n">
        <v>58.9481675605977</v>
      </c>
    </row>
    <row r="7030" customFormat="false" ht="14.25" hidden="false" customHeight="false" outlineLevel="0" collapsed="false">
      <c r="A7030" s="0" t="s">
        <v>119</v>
      </c>
      <c r="B7030" s="0" t="s">
        <v>120</v>
      </c>
      <c r="C7030" s="0" t="s">
        <v>79</v>
      </c>
      <c r="D7030" s="0" t="s">
        <v>210</v>
      </c>
      <c r="E7030" s="0" t="n">
        <v>2034</v>
      </c>
      <c r="F7030" s="5" t="n">
        <v>5.30138978399795</v>
      </c>
      <c r="G7030" s="11" t="n">
        <v>0.16434</v>
      </c>
      <c r="H7030" s="5" t="n">
        <v>0.871230397102222</v>
      </c>
      <c r="I7030" s="5" t="n">
        <v>4.43015938689572</v>
      </c>
    </row>
    <row r="7031" customFormat="false" ht="14.25" hidden="false" customHeight="false" outlineLevel="0" collapsed="false">
      <c r="A7031" s="0" t="s">
        <v>119</v>
      </c>
      <c r="B7031" s="0" t="s">
        <v>120</v>
      </c>
      <c r="C7031" s="0" t="s">
        <v>79</v>
      </c>
      <c r="D7031" s="0" t="s">
        <v>210</v>
      </c>
      <c r="E7031" s="0" t="n">
        <v>2034</v>
      </c>
      <c r="F7031" s="5" t="n">
        <v>16.8137672930178</v>
      </c>
      <c r="G7031" s="11" t="n">
        <v>0.16434</v>
      </c>
      <c r="H7031" s="5" t="n">
        <v>2.76317451693455</v>
      </c>
      <c r="I7031" s="5" t="n">
        <v>14.0505927760833</v>
      </c>
    </row>
    <row r="7032" customFormat="false" ht="14.25" hidden="false" customHeight="false" outlineLevel="0" collapsed="false">
      <c r="A7032" s="0" t="s">
        <v>119</v>
      </c>
      <c r="B7032" s="0" t="s">
        <v>120</v>
      </c>
      <c r="C7032" s="0" t="s">
        <v>79</v>
      </c>
      <c r="D7032" s="0" t="s">
        <v>210</v>
      </c>
      <c r="E7032" s="0" t="n">
        <v>2034</v>
      </c>
      <c r="F7032" s="5" t="n">
        <v>72.3484009778899</v>
      </c>
      <c r="G7032" s="11" t="n">
        <v>0.16434</v>
      </c>
      <c r="H7032" s="5" t="n">
        <v>11.8897362167064</v>
      </c>
      <c r="I7032" s="5" t="n">
        <v>60.4586647611835</v>
      </c>
    </row>
    <row r="7033" customFormat="false" ht="14.25" hidden="false" customHeight="false" outlineLevel="0" collapsed="false">
      <c r="A7033" s="0" t="s">
        <v>119</v>
      </c>
      <c r="B7033" s="0" t="s">
        <v>120</v>
      </c>
      <c r="C7033" s="0" t="s">
        <v>79</v>
      </c>
      <c r="D7033" s="0" t="s">
        <v>210</v>
      </c>
      <c r="E7033" s="0" t="n">
        <v>2035</v>
      </c>
      <c r="F7033" s="5" t="n">
        <v>5.22236653554657</v>
      </c>
      <c r="G7033" s="11" t="n">
        <v>0.1645</v>
      </c>
      <c r="H7033" s="5" t="n">
        <v>0.85907929509741</v>
      </c>
      <c r="I7033" s="5" t="n">
        <v>4.36328724044916</v>
      </c>
    </row>
    <row r="7034" customFormat="false" ht="14.25" hidden="false" customHeight="false" outlineLevel="0" collapsed="false">
      <c r="A7034" s="0" t="s">
        <v>119</v>
      </c>
      <c r="B7034" s="0" t="s">
        <v>120</v>
      </c>
      <c r="C7034" s="0" t="s">
        <v>79</v>
      </c>
      <c r="D7034" s="0" t="s">
        <v>210</v>
      </c>
      <c r="E7034" s="0" t="n">
        <v>2035</v>
      </c>
      <c r="F7034" s="5" t="n">
        <v>17.2947529740628</v>
      </c>
      <c r="G7034" s="11" t="n">
        <v>0.1645</v>
      </c>
      <c r="H7034" s="5" t="n">
        <v>2.84498686423332</v>
      </c>
      <c r="I7034" s="5" t="n">
        <v>14.4497661098294</v>
      </c>
    </row>
    <row r="7035" customFormat="false" ht="14.25" hidden="false" customHeight="false" outlineLevel="0" collapsed="false">
      <c r="A7035" s="0" t="s">
        <v>119</v>
      </c>
      <c r="B7035" s="0" t="s">
        <v>120</v>
      </c>
      <c r="C7035" s="0" t="s">
        <v>79</v>
      </c>
      <c r="D7035" s="0" t="s">
        <v>210</v>
      </c>
      <c r="E7035" s="0" t="n">
        <v>2035</v>
      </c>
      <c r="F7035" s="5" t="n">
        <v>74.2914087230535</v>
      </c>
      <c r="G7035" s="11" t="n">
        <v>0.1645</v>
      </c>
      <c r="H7035" s="5" t="n">
        <v>12.2209367349423</v>
      </c>
      <c r="I7035" s="5" t="n">
        <v>62.0704719881112</v>
      </c>
    </row>
    <row r="7036" customFormat="false" ht="14.25" hidden="false" customHeight="false" outlineLevel="0" collapsed="false">
      <c r="A7036" s="0" t="s">
        <v>119</v>
      </c>
      <c r="B7036" s="0" t="s">
        <v>120</v>
      </c>
      <c r="C7036" s="0" t="s">
        <v>79</v>
      </c>
      <c r="D7036" s="0" t="s">
        <v>210</v>
      </c>
      <c r="E7036" s="0" t="n">
        <v>2036</v>
      </c>
      <c r="F7036" s="5" t="n">
        <v>5.24506716749921</v>
      </c>
      <c r="G7036" s="11" t="n">
        <v>0.16548</v>
      </c>
      <c r="H7036" s="5" t="n">
        <v>0.86795371487777</v>
      </c>
      <c r="I7036" s="5" t="n">
        <v>4.37711345262144</v>
      </c>
    </row>
    <row r="7037" customFormat="false" ht="14.25" hidden="false" customHeight="false" outlineLevel="0" collapsed="false">
      <c r="A7037" s="0" t="s">
        <v>119</v>
      </c>
      <c r="B7037" s="0" t="s">
        <v>120</v>
      </c>
      <c r="C7037" s="0" t="s">
        <v>79</v>
      </c>
      <c r="D7037" s="0" t="s">
        <v>210</v>
      </c>
      <c r="E7037" s="0" t="n">
        <v>2036</v>
      </c>
      <c r="F7037" s="5" t="n">
        <v>18.0631358613138</v>
      </c>
      <c r="G7037" s="11" t="n">
        <v>0.16548</v>
      </c>
      <c r="H7037" s="5" t="n">
        <v>2.9890877223302</v>
      </c>
      <c r="I7037" s="5" t="n">
        <v>15.0740481389836</v>
      </c>
    </row>
    <row r="7038" customFormat="false" ht="14.25" hidden="false" customHeight="false" outlineLevel="0" collapsed="false">
      <c r="A7038" s="0" t="s">
        <v>119</v>
      </c>
      <c r="B7038" s="0" t="s">
        <v>120</v>
      </c>
      <c r="C7038" s="0" t="s">
        <v>79</v>
      </c>
      <c r="D7038" s="0" t="s">
        <v>210</v>
      </c>
      <c r="E7038" s="0" t="n">
        <v>2036</v>
      </c>
      <c r="F7038" s="5" t="n">
        <v>76.8429048813838</v>
      </c>
      <c r="G7038" s="11" t="n">
        <v>0.16548</v>
      </c>
      <c r="H7038" s="5" t="n">
        <v>12.7159638997714</v>
      </c>
      <c r="I7038" s="5" t="n">
        <v>64.1269409816124</v>
      </c>
    </row>
    <row r="7039" customFormat="false" ht="14.25" hidden="false" customHeight="false" outlineLevel="0" collapsed="false">
      <c r="A7039" s="0" t="s">
        <v>119</v>
      </c>
      <c r="B7039" s="0" t="s">
        <v>120</v>
      </c>
      <c r="C7039" s="0" t="s">
        <v>79</v>
      </c>
      <c r="D7039" s="0" t="s">
        <v>210</v>
      </c>
      <c r="E7039" s="0" t="n">
        <v>2037</v>
      </c>
      <c r="F7039" s="5" t="n">
        <v>5.27774426351123</v>
      </c>
      <c r="G7039" s="11" t="n">
        <v>0.16646</v>
      </c>
      <c r="H7039" s="5" t="n">
        <v>0.87853331010408</v>
      </c>
      <c r="I7039" s="5" t="n">
        <v>4.39921095340715</v>
      </c>
    </row>
    <row r="7040" customFormat="false" ht="14.25" hidden="false" customHeight="false" outlineLevel="0" collapsed="false">
      <c r="A7040" s="0" t="s">
        <v>119</v>
      </c>
      <c r="B7040" s="0" t="s">
        <v>120</v>
      </c>
      <c r="C7040" s="0" t="s">
        <v>79</v>
      </c>
      <c r="D7040" s="0" t="s">
        <v>210</v>
      </c>
      <c r="E7040" s="0" t="n">
        <v>2037</v>
      </c>
      <c r="F7040" s="5" t="n">
        <v>18.8793004551728</v>
      </c>
      <c r="G7040" s="11" t="n">
        <v>0.16646</v>
      </c>
      <c r="H7040" s="5" t="n">
        <v>3.14264835376806</v>
      </c>
      <c r="I7040" s="5" t="n">
        <v>15.7366521014047</v>
      </c>
    </row>
    <row r="7041" customFormat="false" ht="14.25" hidden="false" customHeight="false" outlineLevel="0" collapsed="false">
      <c r="A7041" s="0" t="s">
        <v>119</v>
      </c>
      <c r="B7041" s="0" t="s">
        <v>120</v>
      </c>
      <c r="C7041" s="0" t="s">
        <v>79</v>
      </c>
      <c r="D7041" s="0" t="s">
        <v>210</v>
      </c>
      <c r="E7041" s="0" t="n">
        <v>2037</v>
      </c>
      <c r="F7041" s="5" t="n">
        <v>79.879025317342</v>
      </c>
      <c r="G7041" s="11" t="n">
        <v>0.16646</v>
      </c>
      <c r="H7041" s="5" t="n">
        <v>13.2966625543248</v>
      </c>
      <c r="I7041" s="5" t="n">
        <v>66.5823627630172</v>
      </c>
    </row>
    <row r="7042" customFormat="false" ht="14.25" hidden="false" customHeight="false" outlineLevel="0" collapsed="false">
      <c r="A7042" s="0" t="s">
        <v>119</v>
      </c>
      <c r="B7042" s="0" t="s">
        <v>120</v>
      </c>
      <c r="C7042" s="0" t="s">
        <v>79</v>
      </c>
      <c r="D7042" s="0" t="s">
        <v>210</v>
      </c>
      <c r="E7042" s="0" t="n">
        <v>2038</v>
      </c>
      <c r="F7042" s="5" t="n">
        <v>5.31283342683696</v>
      </c>
      <c r="G7042" s="11" t="n">
        <v>0.16744</v>
      </c>
      <c r="H7042" s="5" t="n">
        <v>0.889580828989581</v>
      </c>
      <c r="I7042" s="5" t="n">
        <v>4.42325259784738</v>
      </c>
    </row>
    <row r="7043" customFormat="false" ht="14.25" hidden="false" customHeight="false" outlineLevel="0" collapsed="false">
      <c r="A7043" s="0" t="s">
        <v>119</v>
      </c>
      <c r="B7043" s="0" t="s">
        <v>120</v>
      </c>
      <c r="C7043" s="0" t="s">
        <v>79</v>
      </c>
      <c r="D7043" s="0" t="s">
        <v>210</v>
      </c>
      <c r="E7043" s="0" t="n">
        <v>2038</v>
      </c>
      <c r="F7043" s="5" t="n">
        <v>19.7314099134765</v>
      </c>
      <c r="G7043" s="11" t="n">
        <v>0.16744</v>
      </c>
      <c r="H7043" s="5" t="n">
        <v>3.30382727591251</v>
      </c>
      <c r="I7043" s="5" t="n">
        <v>16.427582637564</v>
      </c>
    </row>
    <row r="7044" customFormat="false" ht="14.25" hidden="false" customHeight="false" outlineLevel="0" collapsed="false">
      <c r="A7044" s="0" t="s">
        <v>119</v>
      </c>
      <c r="B7044" s="0" t="s">
        <v>120</v>
      </c>
      <c r="C7044" s="0" t="s">
        <v>79</v>
      </c>
      <c r="D7044" s="0" t="s">
        <v>210</v>
      </c>
      <c r="E7044" s="0" t="n">
        <v>2038</v>
      </c>
      <c r="F7044" s="5" t="n">
        <v>82.8451539478051</v>
      </c>
      <c r="G7044" s="11" t="n">
        <v>0.16744</v>
      </c>
      <c r="H7044" s="5" t="n">
        <v>13.8715925770205</v>
      </c>
      <c r="I7044" s="5" t="n">
        <v>68.9735613707847</v>
      </c>
    </row>
    <row r="7045" customFormat="false" ht="14.25" hidden="false" customHeight="false" outlineLevel="0" collapsed="false">
      <c r="A7045" s="0" t="s">
        <v>119</v>
      </c>
      <c r="B7045" s="0" t="s">
        <v>120</v>
      </c>
      <c r="C7045" s="0" t="s">
        <v>79</v>
      </c>
      <c r="D7045" s="0" t="s">
        <v>210</v>
      </c>
      <c r="E7045" s="0" t="n">
        <v>2039</v>
      </c>
      <c r="F7045" s="5" t="n">
        <v>5.34425978308311</v>
      </c>
      <c r="G7045" s="11" t="n">
        <v>0.16842</v>
      </c>
      <c r="H7045" s="5" t="n">
        <v>0.900080232666857</v>
      </c>
      <c r="I7045" s="5" t="n">
        <v>4.44417955041625</v>
      </c>
    </row>
    <row r="7046" customFormat="false" ht="14.25" hidden="false" customHeight="false" outlineLevel="0" collapsed="false">
      <c r="A7046" s="0" t="s">
        <v>119</v>
      </c>
      <c r="B7046" s="0" t="s">
        <v>120</v>
      </c>
      <c r="C7046" s="0" t="s">
        <v>79</v>
      </c>
      <c r="D7046" s="0" t="s">
        <v>210</v>
      </c>
      <c r="E7046" s="0" t="n">
        <v>2039</v>
      </c>
      <c r="F7046" s="5" t="n">
        <v>20.707982577612</v>
      </c>
      <c r="G7046" s="11" t="n">
        <v>0.16842</v>
      </c>
      <c r="H7046" s="5" t="n">
        <v>3.48763842572142</v>
      </c>
      <c r="I7046" s="5" t="n">
        <v>17.2203441518906</v>
      </c>
    </row>
    <row r="7047" customFormat="false" ht="14.25" hidden="false" customHeight="false" outlineLevel="0" collapsed="false">
      <c r="A7047" s="0" t="s">
        <v>119</v>
      </c>
      <c r="B7047" s="0" t="s">
        <v>120</v>
      </c>
      <c r="C7047" s="0" t="s">
        <v>79</v>
      </c>
      <c r="D7047" s="0" t="s">
        <v>210</v>
      </c>
      <c r="E7047" s="0" t="n">
        <v>2039</v>
      </c>
      <c r="F7047" s="5" t="n">
        <v>85.7755523365863</v>
      </c>
      <c r="G7047" s="11" t="n">
        <v>0.16842</v>
      </c>
      <c r="H7047" s="5" t="n">
        <v>14.4463185245279</v>
      </c>
      <c r="I7047" s="5" t="n">
        <v>71.3292338120585</v>
      </c>
    </row>
    <row r="7048" customFormat="false" ht="14.25" hidden="false" customHeight="false" outlineLevel="0" collapsed="false">
      <c r="A7048" s="0" t="s">
        <v>119</v>
      </c>
      <c r="B7048" s="0" t="s">
        <v>120</v>
      </c>
      <c r="C7048" s="0" t="s">
        <v>79</v>
      </c>
      <c r="D7048" s="0" t="s">
        <v>210</v>
      </c>
      <c r="E7048" s="0" t="n">
        <v>2040</v>
      </c>
      <c r="F7048" s="5" t="n">
        <v>5.35160381399542</v>
      </c>
      <c r="G7048" s="11" t="n">
        <v>0.1694</v>
      </c>
      <c r="H7048" s="5" t="n">
        <v>0.906561686090824</v>
      </c>
      <c r="I7048" s="5" t="n">
        <v>4.4450421279046</v>
      </c>
    </row>
    <row r="7049" customFormat="false" ht="14.25" hidden="false" customHeight="false" outlineLevel="0" collapsed="false">
      <c r="A7049" s="0" t="s">
        <v>119</v>
      </c>
      <c r="B7049" s="0" t="s">
        <v>120</v>
      </c>
      <c r="C7049" s="0" t="s">
        <v>79</v>
      </c>
      <c r="D7049" s="0" t="s">
        <v>210</v>
      </c>
      <c r="E7049" s="0" t="n">
        <v>2040</v>
      </c>
      <c r="F7049" s="5" t="n">
        <v>21.6625330369066</v>
      </c>
      <c r="G7049" s="11" t="n">
        <v>0.1694</v>
      </c>
      <c r="H7049" s="5" t="n">
        <v>3.66963309645198</v>
      </c>
      <c r="I7049" s="5" t="n">
        <v>17.9928999404546</v>
      </c>
    </row>
    <row r="7050" customFormat="false" ht="14.25" hidden="false" customHeight="false" outlineLevel="0" collapsed="false">
      <c r="A7050" s="0" t="s">
        <v>119</v>
      </c>
      <c r="B7050" s="0" t="s">
        <v>120</v>
      </c>
      <c r="C7050" s="0" t="s">
        <v>79</v>
      </c>
      <c r="D7050" s="0" t="s">
        <v>210</v>
      </c>
      <c r="E7050" s="0" t="n">
        <v>2040</v>
      </c>
      <c r="F7050" s="5" t="n">
        <v>88.4795718554526</v>
      </c>
      <c r="G7050" s="11" t="n">
        <v>0.1694</v>
      </c>
      <c r="H7050" s="5" t="n">
        <v>14.9884394723137</v>
      </c>
      <c r="I7050" s="5" t="n">
        <v>73.491132383139</v>
      </c>
    </row>
    <row r="7051" customFormat="false" ht="14.25" hidden="false" customHeight="false" outlineLevel="0" collapsed="false">
      <c r="A7051" s="0" t="s">
        <v>119</v>
      </c>
      <c r="B7051" s="0" t="s">
        <v>120</v>
      </c>
      <c r="C7051" s="0" t="s">
        <v>84</v>
      </c>
      <c r="D7051" s="0" t="s">
        <v>212</v>
      </c>
      <c r="E7051" s="0" t="n">
        <v>2024</v>
      </c>
      <c r="F7051" s="5" t="n">
        <v>0</v>
      </c>
      <c r="G7051" s="11" t="n">
        <v>0.091111</v>
      </c>
      <c r="H7051" s="5" t="n">
        <v>0</v>
      </c>
      <c r="I7051" s="5" t="n">
        <v>0</v>
      </c>
    </row>
    <row r="7052" customFormat="false" ht="14.25" hidden="false" customHeight="false" outlineLevel="0" collapsed="false">
      <c r="A7052" s="0" t="s">
        <v>119</v>
      </c>
      <c r="B7052" s="0" t="s">
        <v>120</v>
      </c>
      <c r="C7052" s="0" t="s">
        <v>84</v>
      </c>
      <c r="D7052" s="0" t="s">
        <v>212</v>
      </c>
      <c r="E7052" s="0" t="n">
        <v>2025</v>
      </c>
      <c r="F7052" s="5" t="n">
        <v>0</v>
      </c>
      <c r="G7052" s="11" t="n">
        <v>0.091111</v>
      </c>
      <c r="H7052" s="5" t="n">
        <v>0</v>
      </c>
      <c r="I7052" s="5" t="n">
        <v>0</v>
      </c>
    </row>
    <row r="7053" customFormat="false" ht="14.25" hidden="false" customHeight="false" outlineLevel="0" collapsed="false">
      <c r="A7053" s="0" t="s">
        <v>119</v>
      </c>
      <c r="B7053" s="0" t="s">
        <v>120</v>
      </c>
      <c r="C7053" s="0" t="s">
        <v>84</v>
      </c>
      <c r="D7053" s="0" t="s">
        <v>212</v>
      </c>
      <c r="E7053" s="0" t="n">
        <v>2026</v>
      </c>
      <c r="F7053" s="5" t="n">
        <v>0</v>
      </c>
      <c r="G7053" s="11" t="n">
        <v>0.1000912</v>
      </c>
      <c r="H7053" s="5" t="n">
        <v>0</v>
      </c>
      <c r="I7053" s="5" t="n">
        <v>0</v>
      </c>
    </row>
    <row r="7054" customFormat="false" ht="14.25" hidden="false" customHeight="false" outlineLevel="0" collapsed="false">
      <c r="A7054" s="0" t="s">
        <v>119</v>
      </c>
      <c r="B7054" s="0" t="s">
        <v>120</v>
      </c>
      <c r="C7054" s="0" t="s">
        <v>84</v>
      </c>
      <c r="D7054" s="0" t="s">
        <v>212</v>
      </c>
      <c r="E7054" s="0" t="n">
        <v>2027</v>
      </c>
      <c r="F7054" s="5" t="n">
        <v>0.000719599473797672</v>
      </c>
      <c r="G7054" s="11" t="n">
        <v>0.1090714</v>
      </c>
      <c r="H7054" s="5" t="n">
        <v>7.84877220463754E-005</v>
      </c>
      <c r="I7054" s="5" t="n">
        <v>0.000641111751751297</v>
      </c>
    </row>
    <row r="7055" customFormat="false" ht="14.25" hidden="false" customHeight="false" outlineLevel="0" collapsed="false">
      <c r="A7055" s="0" t="s">
        <v>119</v>
      </c>
      <c r="B7055" s="0" t="s">
        <v>120</v>
      </c>
      <c r="C7055" s="0" t="s">
        <v>84</v>
      </c>
      <c r="D7055" s="0" t="s">
        <v>212</v>
      </c>
      <c r="E7055" s="0" t="n">
        <v>2028</v>
      </c>
      <c r="F7055" s="5" t="n">
        <v>0.000744143637961077</v>
      </c>
      <c r="G7055" s="11" t="n">
        <v>0.1180516</v>
      </c>
      <c r="H7055" s="5" t="n">
        <v>8.78473470911259E-005</v>
      </c>
      <c r="I7055" s="5" t="n">
        <v>0.000656296290869951</v>
      </c>
    </row>
    <row r="7056" customFormat="false" ht="14.25" hidden="false" customHeight="false" outlineLevel="0" collapsed="false">
      <c r="A7056" s="0" t="s">
        <v>119</v>
      </c>
      <c r="B7056" s="0" t="s">
        <v>120</v>
      </c>
      <c r="C7056" s="0" t="s">
        <v>84</v>
      </c>
      <c r="D7056" s="0" t="s">
        <v>212</v>
      </c>
      <c r="E7056" s="0" t="n">
        <v>2029</v>
      </c>
      <c r="F7056" s="5" t="n">
        <v>0.000724978148262646</v>
      </c>
      <c r="G7056" s="11" t="n">
        <v>0.1270318</v>
      </c>
      <c r="H7056" s="5" t="n">
        <v>9.20952791344708E-005</v>
      </c>
      <c r="I7056" s="5" t="n">
        <v>0.000632882869128175</v>
      </c>
    </row>
    <row r="7057" customFormat="false" ht="14.25" hidden="false" customHeight="false" outlineLevel="0" collapsed="false">
      <c r="A7057" s="0" t="s">
        <v>119</v>
      </c>
      <c r="B7057" s="0" t="s">
        <v>120</v>
      </c>
      <c r="C7057" s="0" t="s">
        <v>84</v>
      </c>
      <c r="D7057" s="0" t="s">
        <v>212</v>
      </c>
      <c r="E7057" s="0" t="n">
        <v>2030</v>
      </c>
      <c r="F7057" s="5" t="n">
        <v>0.000760072031382678</v>
      </c>
      <c r="G7057" s="11" t="n">
        <v>0.136012</v>
      </c>
      <c r="H7057" s="5" t="n">
        <v>0.000103378917132421</v>
      </c>
      <c r="I7057" s="5" t="n">
        <v>0.000656693114250257</v>
      </c>
    </row>
    <row r="7058" customFormat="false" ht="14.25" hidden="false" customHeight="false" outlineLevel="0" collapsed="false">
      <c r="A7058" s="0" t="s">
        <v>119</v>
      </c>
      <c r="B7058" s="0" t="s">
        <v>120</v>
      </c>
      <c r="C7058" s="0" t="s">
        <v>84</v>
      </c>
      <c r="D7058" s="0" t="s">
        <v>212</v>
      </c>
      <c r="E7058" s="0" t="n">
        <v>2031</v>
      </c>
      <c r="F7058" s="5" t="n">
        <v>0.00174496855532437</v>
      </c>
      <c r="G7058" s="11" t="n">
        <v>0.1400202</v>
      </c>
      <c r="H7058" s="5" t="n">
        <v>0.00024433084611023</v>
      </c>
      <c r="I7058" s="5" t="n">
        <v>0.00150063770921414</v>
      </c>
    </row>
    <row r="7059" customFormat="false" ht="14.25" hidden="false" customHeight="false" outlineLevel="0" collapsed="false">
      <c r="A7059" s="0" t="s">
        <v>119</v>
      </c>
      <c r="B7059" s="0" t="s">
        <v>120</v>
      </c>
      <c r="C7059" s="0" t="s">
        <v>84</v>
      </c>
      <c r="D7059" s="0" t="s">
        <v>212</v>
      </c>
      <c r="E7059" s="0" t="n">
        <v>2032</v>
      </c>
      <c r="F7059" s="5" t="n">
        <v>0.00192957422403066</v>
      </c>
      <c r="G7059" s="11" t="n">
        <v>0.1440284</v>
      </c>
      <c r="H7059" s="5" t="n">
        <v>0.000277913488168378</v>
      </c>
      <c r="I7059" s="5" t="n">
        <v>0.00165166073586229</v>
      </c>
    </row>
    <row r="7060" customFormat="false" ht="14.25" hidden="false" customHeight="false" outlineLevel="0" collapsed="false">
      <c r="A7060" s="0" t="s">
        <v>119</v>
      </c>
      <c r="B7060" s="0" t="s">
        <v>120</v>
      </c>
      <c r="C7060" s="0" t="s">
        <v>84</v>
      </c>
      <c r="D7060" s="0" t="s">
        <v>212</v>
      </c>
      <c r="E7060" s="0" t="n">
        <v>2033</v>
      </c>
      <c r="F7060" s="5" t="n">
        <v>0.00221733584121679</v>
      </c>
      <c r="G7060" s="11" t="n">
        <v>0.1480366</v>
      </c>
      <c r="H7060" s="5" t="n">
        <v>0.000328246858991874</v>
      </c>
      <c r="I7060" s="5" t="n">
        <v>0.00188908898222492</v>
      </c>
    </row>
    <row r="7061" customFormat="false" ht="14.25" hidden="false" customHeight="false" outlineLevel="0" collapsed="false">
      <c r="A7061" s="0" t="s">
        <v>119</v>
      </c>
      <c r="B7061" s="0" t="s">
        <v>120</v>
      </c>
      <c r="C7061" s="0" t="s">
        <v>84</v>
      </c>
      <c r="D7061" s="0" t="s">
        <v>212</v>
      </c>
      <c r="E7061" s="0" t="n">
        <v>2034</v>
      </c>
      <c r="F7061" s="5" t="n">
        <v>0.00495496460033847</v>
      </c>
      <c r="G7061" s="11" t="n">
        <v>0.1520448</v>
      </c>
      <c r="H7061" s="5" t="n">
        <v>0.000753376601665543</v>
      </c>
      <c r="I7061" s="5" t="n">
        <v>0.00420158799867293</v>
      </c>
    </row>
    <row r="7062" customFormat="false" ht="14.25" hidden="false" customHeight="false" outlineLevel="0" collapsed="false">
      <c r="A7062" s="0" t="s">
        <v>119</v>
      </c>
      <c r="B7062" s="0" t="s">
        <v>120</v>
      </c>
      <c r="C7062" s="0" t="s">
        <v>84</v>
      </c>
      <c r="D7062" s="0" t="s">
        <v>212</v>
      </c>
      <c r="E7062" s="0" t="n">
        <v>2035</v>
      </c>
      <c r="F7062" s="5" t="n">
        <v>0.00564825353522428</v>
      </c>
      <c r="G7062" s="11" t="n">
        <v>0.156053</v>
      </c>
      <c r="H7062" s="5" t="n">
        <v>0.000881426908932354</v>
      </c>
      <c r="I7062" s="5" t="n">
        <v>0.00476682662629192</v>
      </c>
    </row>
    <row r="7063" customFormat="false" ht="14.25" hidden="false" customHeight="false" outlineLevel="0" collapsed="false">
      <c r="A7063" s="0" t="s">
        <v>119</v>
      </c>
      <c r="B7063" s="0" t="s">
        <v>120</v>
      </c>
      <c r="C7063" s="0" t="s">
        <v>84</v>
      </c>
      <c r="D7063" s="0" t="s">
        <v>212</v>
      </c>
      <c r="E7063" s="0" t="n">
        <v>2036</v>
      </c>
      <c r="F7063" s="5" t="n">
        <v>0.00748386340964179</v>
      </c>
      <c r="G7063" s="11" t="n">
        <v>0.1554448</v>
      </c>
      <c r="H7063" s="5" t="n">
        <v>0.00116332765093909</v>
      </c>
      <c r="I7063" s="5" t="n">
        <v>0.0063205357587027</v>
      </c>
    </row>
    <row r="7064" customFormat="false" ht="14.25" hidden="false" customHeight="false" outlineLevel="0" collapsed="false">
      <c r="A7064" s="0" t="s">
        <v>119</v>
      </c>
      <c r="B7064" s="0" t="s">
        <v>120</v>
      </c>
      <c r="C7064" s="0" t="s">
        <v>84</v>
      </c>
      <c r="D7064" s="0" t="s">
        <v>212</v>
      </c>
      <c r="E7064" s="0" t="n">
        <v>2037</v>
      </c>
      <c r="F7064" s="5" t="n">
        <v>0.00968905293816442</v>
      </c>
      <c r="G7064" s="11" t="n">
        <v>0.1548366</v>
      </c>
      <c r="H7064" s="5" t="n">
        <v>0.00150022001416539</v>
      </c>
      <c r="I7064" s="5" t="n">
        <v>0.00818883292399903</v>
      </c>
    </row>
    <row r="7065" customFormat="false" ht="14.25" hidden="false" customHeight="false" outlineLevel="0" collapsed="false">
      <c r="A7065" s="0" t="s">
        <v>119</v>
      </c>
      <c r="B7065" s="0" t="s">
        <v>120</v>
      </c>
      <c r="C7065" s="0" t="s">
        <v>84</v>
      </c>
      <c r="D7065" s="0" t="s">
        <v>212</v>
      </c>
      <c r="E7065" s="0" t="n">
        <v>2038</v>
      </c>
      <c r="F7065" s="5" t="n">
        <v>0.0122103062167644</v>
      </c>
      <c r="G7065" s="11" t="n">
        <v>0.1542284</v>
      </c>
      <c r="H7065" s="5" t="n">
        <v>0.00188317599132163</v>
      </c>
      <c r="I7065" s="5" t="n">
        <v>0.0103271302254428</v>
      </c>
    </row>
    <row r="7066" customFormat="false" ht="14.25" hidden="false" customHeight="false" outlineLevel="0" collapsed="false">
      <c r="A7066" s="0" t="s">
        <v>119</v>
      </c>
      <c r="B7066" s="0" t="s">
        <v>120</v>
      </c>
      <c r="C7066" s="0" t="s">
        <v>84</v>
      </c>
      <c r="D7066" s="0" t="s">
        <v>212</v>
      </c>
      <c r="E7066" s="0" t="n">
        <v>2039</v>
      </c>
      <c r="F7066" s="5" t="n">
        <v>0.0149333459586642</v>
      </c>
      <c r="G7066" s="11" t="n">
        <v>0.1536202</v>
      </c>
      <c r="H7066" s="5" t="n">
        <v>0.00229406359283919</v>
      </c>
      <c r="I7066" s="5" t="n">
        <v>0.012639282365825</v>
      </c>
    </row>
    <row r="7067" customFormat="false" ht="14.25" hidden="false" customHeight="false" outlineLevel="0" collapsed="false">
      <c r="A7067" s="0" t="s">
        <v>119</v>
      </c>
      <c r="B7067" s="0" t="s">
        <v>120</v>
      </c>
      <c r="C7067" s="0" t="s">
        <v>84</v>
      </c>
      <c r="D7067" s="0" t="s">
        <v>212</v>
      </c>
      <c r="E7067" s="0" t="n">
        <v>2040</v>
      </c>
      <c r="F7067" s="5" t="n">
        <v>0.0177085890343049</v>
      </c>
      <c r="G7067" s="11" t="n">
        <v>0.153012</v>
      </c>
      <c r="H7067" s="5" t="n">
        <v>0.00270962662531707</v>
      </c>
      <c r="I7067" s="5" t="n">
        <v>0.0149989624089879</v>
      </c>
    </row>
    <row r="7068" customFormat="false" ht="14.25" hidden="false" customHeight="false" outlineLevel="0" collapsed="false">
      <c r="A7068" s="0" t="s">
        <v>119</v>
      </c>
      <c r="B7068" s="0" t="s">
        <v>120</v>
      </c>
      <c r="C7068" s="0" t="s">
        <v>84</v>
      </c>
      <c r="D7068" s="0" t="s">
        <v>213</v>
      </c>
      <c r="E7068" s="0" t="n">
        <v>2024</v>
      </c>
      <c r="F7068" s="5" t="n">
        <v>0</v>
      </c>
      <c r="G7068" s="11" t="n">
        <v>0</v>
      </c>
      <c r="H7068" s="5" t="n">
        <v>0</v>
      </c>
      <c r="I7068" s="5" t="n">
        <v>0</v>
      </c>
    </row>
    <row r="7069" customFormat="false" ht="14.25" hidden="false" customHeight="false" outlineLevel="0" collapsed="false">
      <c r="A7069" s="0" t="s">
        <v>119</v>
      </c>
      <c r="B7069" s="0" t="s">
        <v>120</v>
      </c>
      <c r="C7069" s="0" t="s">
        <v>84</v>
      </c>
      <c r="D7069" s="0" t="s">
        <v>213</v>
      </c>
      <c r="E7069" s="0" t="n">
        <v>2025</v>
      </c>
      <c r="F7069" s="5" t="n">
        <v>0</v>
      </c>
      <c r="G7069" s="11" t="n">
        <v>0</v>
      </c>
      <c r="H7069" s="5" t="n">
        <v>0</v>
      </c>
      <c r="I7069" s="5" t="n">
        <v>0</v>
      </c>
    </row>
    <row r="7070" customFormat="false" ht="14.25" hidden="false" customHeight="false" outlineLevel="0" collapsed="false">
      <c r="A7070" s="0" t="s">
        <v>119</v>
      </c>
      <c r="B7070" s="0" t="s">
        <v>120</v>
      </c>
      <c r="C7070" s="0" t="s">
        <v>84</v>
      </c>
      <c r="D7070" s="0" t="s">
        <v>213</v>
      </c>
      <c r="E7070" s="0" t="n">
        <v>2026</v>
      </c>
      <c r="F7070" s="5" t="n">
        <v>0</v>
      </c>
      <c r="G7070" s="11" t="n">
        <v>0</v>
      </c>
      <c r="H7070" s="5" t="n">
        <v>0</v>
      </c>
      <c r="I7070" s="5" t="n">
        <v>0</v>
      </c>
    </row>
    <row r="7071" customFormat="false" ht="14.25" hidden="false" customHeight="false" outlineLevel="0" collapsed="false">
      <c r="A7071" s="0" t="s">
        <v>119</v>
      </c>
      <c r="B7071" s="0" t="s">
        <v>120</v>
      </c>
      <c r="C7071" s="0" t="s">
        <v>84</v>
      </c>
      <c r="D7071" s="0" t="s">
        <v>213</v>
      </c>
      <c r="E7071" s="0" t="n">
        <v>2027</v>
      </c>
      <c r="F7071" s="5" t="n">
        <v>0.0357164052522922</v>
      </c>
      <c r="G7071" s="11" t="n">
        <v>0</v>
      </c>
      <c r="H7071" s="5" t="n">
        <v>0</v>
      </c>
      <c r="I7071" s="5" t="n">
        <v>0.0357164052522922</v>
      </c>
    </row>
    <row r="7072" customFormat="false" ht="14.25" hidden="false" customHeight="false" outlineLevel="0" collapsed="false">
      <c r="A7072" s="0" t="s">
        <v>119</v>
      </c>
      <c r="B7072" s="0" t="s">
        <v>120</v>
      </c>
      <c r="C7072" s="0" t="s">
        <v>84</v>
      </c>
      <c r="D7072" s="0" t="s">
        <v>213</v>
      </c>
      <c r="E7072" s="0" t="n">
        <v>2028</v>
      </c>
      <c r="F7072" s="5" t="n">
        <v>0.039601906272022</v>
      </c>
      <c r="G7072" s="11" t="n">
        <v>0</v>
      </c>
      <c r="H7072" s="5" t="n">
        <v>0</v>
      </c>
      <c r="I7072" s="5" t="n">
        <v>0.039601906272022</v>
      </c>
    </row>
    <row r="7073" customFormat="false" ht="14.25" hidden="false" customHeight="false" outlineLevel="0" collapsed="false">
      <c r="A7073" s="0" t="s">
        <v>119</v>
      </c>
      <c r="B7073" s="0" t="s">
        <v>120</v>
      </c>
      <c r="C7073" s="0" t="s">
        <v>84</v>
      </c>
      <c r="D7073" s="0" t="s">
        <v>213</v>
      </c>
      <c r="E7073" s="0" t="n">
        <v>2029</v>
      </c>
      <c r="F7073" s="5" t="n">
        <v>0.0331966164779437</v>
      </c>
      <c r="G7073" s="11" t="n">
        <v>0</v>
      </c>
      <c r="H7073" s="5" t="n">
        <v>0</v>
      </c>
      <c r="I7073" s="5" t="n">
        <v>0.0331966164779437</v>
      </c>
    </row>
    <row r="7074" customFormat="false" ht="14.25" hidden="false" customHeight="false" outlineLevel="0" collapsed="false">
      <c r="A7074" s="0" t="s">
        <v>119</v>
      </c>
      <c r="B7074" s="0" t="s">
        <v>120</v>
      </c>
      <c r="C7074" s="0" t="s">
        <v>84</v>
      </c>
      <c r="D7074" s="0" t="s">
        <v>213</v>
      </c>
      <c r="E7074" s="0" t="n">
        <v>2030</v>
      </c>
      <c r="F7074" s="5" t="n">
        <v>0.0273948783609609</v>
      </c>
      <c r="G7074" s="11" t="n">
        <v>0</v>
      </c>
      <c r="H7074" s="5" t="n">
        <v>0</v>
      </c>
      <c r="I7074" s="5" t="n">
        <v>0.0273948783609609</v>
      </c>
    </row>
    <row r="7075" customFormat="false" ht="14.25" hidden="false" customHeight="false" outlineLevel="0" collapsed="false">
      <c r="A7075" s="0" t="s">
        <v>119</v>
      </c>
      <c r="B7075" s="0" t="s">
        <v>120</v>
      </c>
      <c r="C7075" s="0" t="s">
        <v>84</v>
      </c>
      <c r="D7075" s="0" t="s">
        <v>213</v>
      </c>
      <c r="E7075" s="0" t="n">
        <v>2031</v>
      </c>
      <c r="F7075" s="5" t="n">
        <v>0.0493819230757458</v>
      </c>
      <c r="G7075" s="11" t="n">
        <v>0</v>
      </c>
      <c r="H7075" s="5" t="n">
        <v>0</v>
      </c>
      <c r="I7075" s="5" t="n">
        <v>0.0493819230757458</v>
      </c>
    </row>
    <row r="7076" customFormat="false" ht="14.25" hidden="false" customHeight="false" outlineLevel="0" collapsed="false">
      <c r="A7076" s="0" t="s">
        <v>119</v>
      </c>
      <c r="B7076" s="0" t="s">
        <v>120</v>
      </c>
      <c r="C7076" s="0" t="s">
        <v>84</v>
      </c>
      <c r="D7076" s="0" t="s">
        <v>213</v>
      </c>
      <c r="E7076" s="0" t="n">
        <v>2032</v>
      </c>
      <c r="F7076" s="5" t="n">
        <v>0.0428237227140027</v>
      </c>
      <c r="G7076" s="11" t="n">
        <v>0</v>
      </c>
      <c r="H7076" s="5" t="n">
        <v>0</v>
      </c>
      <c r="I7076" s="5" t="n">
        <v>0.0428237227140027</v>
      </c>
    </row>
    <row r="7077" customFormat="false" ht="14.25" hidden="false" customHeight="false" outlineLevel="0" collapsed="false">
      <c r="A7077" s="0" t="s">
        <v>119</v>
      </c>
      <c r="B7077" s="0" t="s">
        <v>120</v>
      </c>
      <c r="C7077" s="0" t="s">
        <v>84</v>
      </c>
      <c r="D7077" s="0" t="s">
        <v>213</v>
      </c>
      <c r="E7077" s="0" t="n">
        <v>2033</v>
      </c>
      <c r="F7077" s="5" t="n">
        <v>0.04124032595528</v>
      </c>
      <c r="G7077" s="11" t="n">
        <v>0</v>
      </c>
      <c r="H7077" s="5" t="n">
        <v>0</v>
      </c>
      <c r="I7077" s="5" t="n">
        <v>0.04124032595528</v>
      </c>
    </row>
    <row r="7078" customFormat="false" ht="14.25" hidden="false" customHeight="false" outlineLevel="0" collapsed="false">
      <c r="A7078" s="0" t="s">
        <v>119</v>
      </c>
      <c r="B7078" s="0" t="s">
        <v>120</v>
      </c>
      <c r="C7078" s="0" t="s">
        <v>84</v>
      </c>
      <c r="D7078" s="0" t="s">
        <v>213</v>
      </c>
      <c r="E7078" s="0" t="n">
        <v>2034</v>
      </c>
      <c r="F7078" s="5" t="n">
        <v>0.0775434687411681</v>
      </c>
      <c r="G7078" s="11" t="n">
        <v>0</v>
      </c>
      <c r="H7078" s="5" t="n">
        <v>0</v>
      </c>
      <c r="I7078" s="5" t="n">
        <v>0.0775434687411681</v>
      </c>
    </row>
    <row r="7079" customFormat="false" ht="14.25" hidden="false" customHeight="false" outlineLevel="0" collapsed="false">
      <c r="A7079" s="0" t="s">
        <v>119</v>
      </c>
      <c r="B7079" s="0" t="s">
        <v>120</v>
      </c>
      <c r="C7079" s="0" t="s">
        <v>84</v>
      </c>
      <c r="D7079" s="0" t="s">
        <v>213</v>
      </c>
      <c r="E7079" s="0" t="n">
        <v>2035</v>
      </c>
      <c r="F7079" s="5" t="n">
        <v>0.078365208858759</v>
      </c>
      <c r="G7079" s="11" t="n">
        <v>0</v>
      </c>
      <c r="H7079" s="5" t="n">
        <v>0</v>
      </c>
      <c r="I7079" s="5" t="n">
        <v>0.078365208858759</v>
      </c>
    </row>
    <row r="7080" customFormat="false" ht="14.25" hidden="false" customHeight="false" outlineLevel="0" collapsed="false">
      <c r="A7080" s="0" t="s">
        <v>119</v>
      </c>
      <c r="B7080" s="0" t="s">
        <v>120</v>
      </c>
      <c r="C7080" s="0" t="s">
        <v>84</v>
      </c>
      <c r="D7080" s="0" t="s">
        <v>213</v>
      </c>
      <c r="E7080" s="0" t="n">
        <v>2036</v>
      </c>
      <c r="F7080" s="5" t="n">
        <v>0.097538607878589</v>
      </c>
      <c r="G7080" s="11" t="n">
        <v>0</v>
      </c>
      <c r="H7080" s="5" t="n">
        <v>0</v>
      </c>
      <c r="I7080" s="5" t="n">
        <v>0.097538607878589</v>
      </c>
    </row>
    <row r="7081" customFormat="false" ht="14.25" hidden="false" customHeight="false" outlineLevel="0" collapsed="false">
      <c r="A7081" s="0" t="s">
        <v>119</v>
      </c>
      <c r="B7081" s="0" t="s">
        <v>120</v>
      </c>
      <c r="C7081" s="0" t="s">
        <v>84</v>
      </c>
      <c r="D7081" s="0" t="s">
        <v>213</v>
      </c>
      <c r="E7081" s="0" t="n">
        <v>2037</v>
      </c>
      <c r="F7081" s="5" t="n">
        <v>0.122746265247852</v>
      </c>
      <c r="G7081" s="11" t="n">
        <v>0</v>
      </c>
      <c r="H7081" s="5" t="n">
        <v>0</v>
      </c>
      <c r="I7081" s="5" t="n">
        <v>0.122746265247852</v>
      </c>
    </row>
    <row r="7082" customFormat="false" ht="14.25" hidden="false" customHeight="false" outlineLevel="0" collapsed="false">
      <c r="A7082" s="0" t="s">
        <v>119</v>
      </c>
      <c r="B7082" s="0" t="s">
        <v>120</v>
      </c>
      <c r="C7082" s="0" t="s">
        <v>84</v>
      </c>
      <c r="D7082" s="0" t="s">
        <v>213</v>
      </c>
      <c r="E7082" s="0" t="n">
        <v>2038</v>
      </c>
      <c r="F7082" s="5" t="n">
        <v>0.154133259062811</v>
      </c>
      <c r="G7082" s="11" t="n">
        <v>0</v>
      </c>
      <c r="H7082" s="5" t="n">
        <v>0</v>
      </c>
      <c r="I7082" s="5" t="n">
        <v>0.154133259062811</v>
      </c>
    </row>
    <row r="7083" customFormat="false" ht="14.25" hidden="false" customHeight="false" outlineLevel="0" collapsed="false">
      <c r="A7083" s="0" t="s">
        <v>119</v>
      </c>
      <c r="B7083" s="0" t="s">
        <v>120</v>
      </c>
      <c r="C7083" s="0" t="s">
        <v>84</v>
      </c>
      <c r="D7083" s="0" t="s">
        <v>213</v>
      </c>
      <c r="E7083" s="0" t="n">
        <v>2039</v>
      </c>
      <c r="F7083" s="5" t="n">
        <v>0.191503803290023</v>
      </c>
      <c r="G7083" s="11" t="n">
        <v>0</v>
      </c>
      <c r="H7083" s="5" t="n">
        <v>0</v>
      </c>
      <c r="I7083" s="5" t="n">
        <v>0.191503803290023</v>
      </c>
    </row>
    <row r="7084" customFormat="false" ht="14.25" hidden="false" customHeight="false" outlineLevel="0" collapsed="false">
      <c r="A7084" s="0" t="s">
        <v>119</v>
      </c>
      <c r="B7084" s="0" t="s">
        <v>120</v>
      </c>
      <c r="C7084" s="0" t="s">
        <v>84</v>
      </c>
      <c r="D7084" s="0" t="s">
        <v>213</v>
      </c>
      <c r="E7084" s="0" t="n">
        <v>2040</v>
      </c>
      <c r="F7084" s="5" t="n">
        <v>0.230153790069847</v>
      </c>
      <c r="G7084" s="11" t="n">
        <v>0</v>
      </c>
      <c r="H7084" s="5" t="n">
        <v>0</v>
      </c>
      <c r="I7084" s="5" t="n">
        <v>0.230153790069847</v>
      </c>
    </row>
    <row r="7085" customFormat="false" ht="14.25" hidden="false" customHeight="false" outlineLevel="0" collapsed="false">
      <c r="A7085" s="0" t="s">
        <v>119</v>
      </c>
      <c r="B7085" s="0" t="s">
        <v>120</v>
      </c>
      <c r="C7085" s="0" t="s">
        <v>84</v>
      </c>
      <c r="D7085" s="0" t="s">
        <v>214</v>
      </c>
      <c r="E7085" s="0" t="n">
        <v>2024</v>
      </c>
      <c r="F7085" s="5" t="n">
        <v>0</v>
      </c>
      <c r="G7085" s="11" t="n">
        <v>0.091111</v>
      </c>
      <c r="H7085" s="5" t="n">
        <v>0</v>
      </c>
      <c r="I7085" s="5" t="n">
        <v>0</v>
      </c>
    </row>
    <row r="7086" customFormat="false" ht="14.25" hidden="false" customHeight="false" outlineLevel="0" collapsed="false">
      <c r="A7086" s="0" t="s">
        <v>119</v>
      </c>
      <c r="B7086" s="0" t="s">
        <v>120</v>
      </c>
      <c r="C7086" s="0" t="s">
        <v>84</v>
      </c>
      <c r="D7086" s="0" t="s">
        <v>214</v>
      </c>
      <c r="E7086" s="0" t="n">
        <v>2025</v>
      </c>
      <c r="F7086" s="5" t="n">
        <v>0</v>
      </c>
      <c r="G7086" s="11" t="n">
        <v>0.091111</v>
      </c>
      <c r="H7086" s="5" t="n">
        <v>0</v>
      </c>
      <c r="I7086" s="5" t="n">
        <v>0</v>
      </c>
    </row>
    <row r="7087" customFormat="false" ht="14.25" hidden="false" customHeight="false" outlineLevel="0" collapsed="false">
      <c r="A7087" s="0" t="s">
        <v>119</v>
      </c>
      <c r="B7087" s="0" t="s">
        <v>120</v>
      </c>
      <c r="C7087" s="0" t="s">
        <v>84</v>
      </c>
      <c r="D7087" s="0" t="s">
        <v>214</v>
      </c>
      <c r="E7087" s="0" t="n">
        <v>2026</v>
      </c>
      <c r="F7087" s="5" t="n">
        <v>0</v>
      </c>
      <c r="G7087" s="11" t="n">
        <v>0.1000912</v>
      </c>
      <c r="H7087" s="5" t="n">
        <v>0</v>
      </c>
      <c r="I7087" s="5" t="n">
        <v>0</v>
      </c>
    </row>
    <row r="7088" customFormat="false" ht="14.25" hidden="false" customHeight="false" outlineLevel="0" collapsed="false">
      <c r="A7088" s="0" t="s">
        <v>119</v>
      </c>
      <c r="B7088" s="0" t="s">
        <v>120</v>
      </c>
      <c r="C7088" s="0" t="s">
        <v>84</v>
      </c>
      <c r="D7088" s="0" t="s">
        <v>214</v>
      </c>
      <c r="E7088" s="0" t="n">
        <v>2027</v>
      </c>
      <c r="F7088" s="5" t="n">
        <v>0.162924945934124</v>
      </c>
      <c r="G7088" s="11" t="n">
        <v>0.1090714</v>
      </c>
      <c r="H7088" s="5" t="n">
        <v>0.0177704519479592</v>
      </c>
      <c r="I7088" s="5" t="n">
        <v>0.145154493986165</v>
      </c>
    </row>
    <row r="7089" customFormat="false" ht="14.25" hidden="false" customHeight="false" outlineLevel="0" collapsed="false">
      <c r="A7089" s="0" t="s">
        <v>119</v>
      </c>
      <c r="B7089" s="0" t="s">
        <v>120</v>
      </c>
      <c r="C7089" s="0" t="s">
        <v>84</v>
      </c>
      <c r="D7089" s="0" t="s">
        <v>214</v>
      </c>
      <c r="E7089" s="0" t="n">
        <v>2028</v>
      </c>
      <c r="F7089" s="5" t="n">
        <v>0.210860077907678</v>
      </c>
      <c r="G7089" s="11" t="n">
        <v>0.1180516</v>
      </c>
      <c r="H7089" s="5" t="n">
        <v>0.0248923695731261</v>
      </c>
      <c r="I7089" s="5" t="n">
        <v>0.185967708334552</v>
      </c>
    </row>
    <row r="7090" customFormat="false" ht="14.25" hidden="false" customHeight="false" outlineLevel="0" collapsed="false">
      <c r="A7090" s="0" t="s">
        <v>119</v>
      </c>
      <c r="B7090" s="0" t="s">
        <v>120</v>
      </c>
      <c r="C7090" s="0" t="s">
        <v>84</v>
      </c>
      <c r="D7090" s="0" t="s">
        <v>214</v>
      </c>
      <c r="E7090" s="0" t="n">
        <v>2029</v>
      </c>
      <c r="F7090" s="5" t="n">
        <v>0.233027679811923</v>
      </c>
      <c r="G7090" s="11" t="n">
        <v>0.1270318</v>
      </c>
      <c r="H7090" s="5" t="n">
        <v>0.0296019256163323</v>
      </c>
      <c r="I7090" s="5" t="n">
        <v>0.203425754195591</v>
      </c>
    </row>
    <row r="7091" customFormat="false" ht="14.25" hidden="false" customHeight="false" outlineLevel="0" collapsed="false">
      <c r="A7091" s="0" t="s">
        <v>119</v>
      </c>
      <c r="B7091" s="0" t="s">
        <v>120</v>
      </c>
      <c r="C7091" s="0" t="s">
        <v>84</v>
      </c>
      <c r="D7091" s="0" t="s">
        <v>214</v>
      </c>
      <c r="E7091" s="0" t="n">
        <v>2030</v>
      </c>
      <c r="F7091" s="5" t="n">
        <v>0.263002250292468</v>
      </c>
      <c r="G7091" s="11" t="n">
        <v>0.136012</v>
      </c>
      <c r="H7091" s="5" t="n">
        <v>0.0357714620667792</v>
      </c>
      <c r="I7091" s="5" t="n">
        <v>0.227230788225689</v>
      </c>
    </row>
    <row r="7092" customFormat="false" ht="14.25" hidden="false" customHeight="false" outlineLevel="0" collapsed="false">
      <c r="A7092" s="0" t="s">
        <v>119</v>
      </c>
      <c r="B7092" s="0" t="s">
        <v>120</v>
      </c>
      <c r="C7092" s="0" t="s">
        <v>84</v>
      </c>
      <c r="D7092" s="0" t="s">
        <v>214</v>
      </c>
      <c r="E7092" s="0" t="n">
        <v>2031</v>
      </c>
      <c r="F7092" s="5" t="n">
        <v>0.609517887655775</v>
      </c>
      <c r="G7092" s="11" t="n">
        <v>0.1400202</v>
      </c>
      <c r="H7092" s="5" t="n">
        <v>0.0853448165331391</v>
      </c>
      <c r="I7092" s="5" t="n">
        <v>0.524173071122635</v>
      </c>
    </row>
    <row r="7093" customFormat="false" ht="14.25" hidden="false" customHeight="false" outlineLevel="0" collapsed="false">
      <c r="A7093" s="0" t="s">
        <v>119</v>
      </c>
      <c r="B7093" s="0" t="s">
        <v>120</v>
      </c>
      <c r="C7093" s="0" t="s">
        <v>84</v>
      </c>
      <c r="D7093" s="0" t="s">
        <v>214</v>
      </c>
      <c r="E7093" s="0" t="n">
        <v>2032</v>
      </c>
      <c r="F7093" s="5" t="n">
        <v>0.64716222015788</v>
      </c>
      <c r="G7093" s="11" t="n">
        <v>0.1440284</v>
      </c>
      <c r="H7093" s="5" t="n">
        <v>0.0932097391097872</v>
      </c>
      <c r="I7093" s="5" t="n">
        <v>0.553952481048093</v>
      </c>
    </row>
    <row r="7094" customFormat="false" ht="14.25" hidden="false" customHeight="false" outlineLevel="0" collapsed="false">
      <c r="A7094" s="0" t="s">
        <v>119</v>
      </c>
      <c r="B7094" s="0" t="s">
        <v>120</v>
      </c>
      <c r="C7094" s="0" t="s">
        <v>84</v>
      </c>
      <c r="D7094" s="0" t="s">
        <v>214</v>
      </c>
      <c r="E7094" s="0" t="n">
        <v>2033</v>
      </c>
      <c r="F7094" s="5" t="n">
        <v>0.684181567274579</v>
      </c>
      <c r="G7094" s="11" t="n">
        <v>0.1480366</v>
      </c>
      <c r="H7094" s="5" t="n">
        <v>0.101283913002</v>
      </c>
      <c r="I7094" s="5" t="n">
        <v>0.582897654272579</v>
      </c>
    </row>
    <row r="7095" customFormat="false" ht="14.25" hidden="false" customHeight="false" outlineLevel="0" collapsed="false">
      <c r="A7095" s="0" t="s">
        <v>119</v>
      </c>
      <c r="B7095" s="0" t="s">
        <v>120</v>
      </c>
      <c r="C7095" s="0" t="s">
        <v>84</v>
      </c>
      <c r="D7095" s="0" t="s">
        <v>214</v>
      </c>
      <c r="E7095" s="0" t="n">
        <v>2034</v>
      </c>
      <c r="F7095" s="5" t="n">
        <v>1.3865002833941</v>
      </c>
      <c r="G7095" s="11" t="n">
        <v>0.1520448</v>
      </c>
      <c r="H7095" s="5" t="n">
        <v>0.210810158288599</v>
      </c>
      <c r="I7095" s="5" t="n">
        <v>1.1756901251055</v>
      </c>
    </row>
    <row r="7096" customFormat="false" ht="14.25" hidden="false" customHeight="false" outlineLevel="0" collapsed="false">
      <c r="A7096" s="0" t="s">
        <v>119</v>
      </c>
      <c r="B7096" s="0" t="s">
        <v>120</v>
      </c>
      <c r="C7096" s="0" t="s">
        <v>84</v>
      </c>
      <c r="D7096" s="0" t="s">
        <v>214</v>
      </c>
      <c r="E7096" s="0" t="n">
        <v>2035</v>
      </c>
      <c r="F7096" s="5" t="n">
        <v>1.41930180316235</v>
      </c>
      <c r="G7096" s="11" t="n">
        <v>0.156053</v>
      </c>
      <c r="H7096" s="5" t="n">
        <v>0.221486304288895</v>
      </c>
      <c r="I7096" s="5" t="n">
        <v>1.19781549887346</v>
      </c>
    </row>
    <row r="7097" customFormat="false" ht="14.25" hidden="false" customHeight="false" outlineLevel="0" collapsed="false">
      <c r="A7097" s="0" t="s">
        <v>119</v>
      </c>
      <c r="B7097" s="0" t="s">
        <v>120</v>
      </c>
      <c r="C7097" s="0" t="s">
        <v>84</v>
      </c>
      <c r="D7097" s="0" t="s">
        <v>214</v>
      </c>
      <c r="E7097" s="0" t="n">
        <v>2036</v>
      </c>
      <c r="F7097" s="5" t="n">
        <v>1.68965163445695</v>
      </c>
      <c r="G7097" s="11" t="n">
        <v>0.1554448</v>
      </c>
      <c r="H7097" s="5" t="n">
        <v>0.262647560387833</v>
      </c>
      <c r="I7097" s="5" t="n">
        <v>1.42700407406911</v>
      </c>
    </row>
    <row r="7098" customFormat="false" ht="14.25" hidden="false" customHeight="false" outlineLevel="0" collapsed="false">
      <c r="A7098" s="0" t="s">
        <v>119</v>
      </c>
      <c r="B7098" s="0" t="s">
        <v>120</v>
      </c>
      <c r="C7098" s="0" t="s">
        <v>84</v>
      </c>
      <c r="D7098" s="0" t="s">
        <v>214</v>
      </c>
      <c r="E7098" s="0" t="n">
        <v>2037</v>
      </c>
      <c r="F7098" s="5" t="n">
        <v>1.97876590034041</v>
      </c>
      <c r="G7098" s="11" t="n">
        <v>0.1548366</v>
      </c>
      <c r="H7098" s="5" t="n">
        <v>0.306385384204648</v>
      </c>
      <c r="I7098" s="5" t="n">
        <v>1.67238051613576</v>
      </c>
    </row>
    <row r="7099" customFormat="false" ht="14.25" hidden="false" customHeight="false" outlineLevel="0" collapsed="false">
      <c r="A7099" s="0" t="s">
        <v>119</v>
      </c>
      <c r="B7099" s="0" t="s">
        <v>120</v>
      </c>
      <c r="C7099" s="0" t="s">
        <v>84</v>
      </c>
      <c r="D7099" s="0" t="s">
        <v>214</v>
      </c>
      <c r="E7099" s="0" t="n">
        <v>2038</v>
      </c>
      <c r="F7099" s="5" t="n">
        <v>2.29956317336238</v>
      </c>
      <c r="G7099" s="11" t="n">
        <v>0.1542284</v>
      </c>
      <c r="H7099" s="5" t="n">
        <v>0.354657948926603</v>
      </c>
      <c r="I7099" s="5" t="n">
        <v>1.94490522443578</v>
      </c>
    </row>
    <row r="7100" customFormat="false" ht="14.25" hidden="false" customHeight="false" outlineLevel="0" collapsed="false">
      <c r="A7100" s="0" t="s">
        <v>119</v>
      </c>
      <c r="B7100" s="0" t="s">
        <v>120</v>
      </c>
      <c r="C7100" s="0" t="s">
        <v>84</v>
      </c>
      <c r="D7100" s="0" t="s">
        <v>214</v>
      </c>
      <c r="E7100" s="0" t="n">
        <v>2039</v>
      </c>
      <c r="F7100" s="5" t="n">
        <v>2.64646007303688</v>
      </c>
      <c r="G7100" s="11" t="n">
        <v>0.1536202</v>
      </c>
      <c r="H7100" s="5" t="n">
        <v>0.40654972571194</v>
      </c>
      <c r="I7100" s="5" t="n">
        <v>2.23991034732494</v>
      </c>
    </row>
    <row r="7101" customFormat="false" ht="14.25" hidden="false" customHeight="false" outlineLevel="0" collapsed="false">
      <c r="A7101" s="0" t="s">
        <v>119</v>
      </c>
      <c r="B7101" s="0" t="s">
        <v>120</v>
      </c>
      <c r="C7101" s="0" t="s">
        <v>84</v>
      </c>
      <c r="D7101" s="0" t="s">
        <v>214</v>
      </c>
      <c r="E7101" s="0" t="n">
        <v>2040</v>
      </c>
      <c r="F7101" s="5" t="n">
        <v>2.99554175214111</v>
      </c>
      <c r="G7101" s="11" t="n">
        <v>0.153012</v>
      </c>
      <c r="H7101" s="5" t="n">
        <v>0.458353834578615</v>
      </c>
      <c r="I7101" s="5" t="n">
        <v>2.53718791756249</v>
      </c>
    </row>
    <row r="7102" customFormat="false" ht="14.25" hidden="false" customHeight="false" outlineLevel="0" collapsed="false">
      <c r="A7102" s="0" t="s">
        <v>119</v>
      </c>
      <c r="B7102" s="0" t="s">
        <v>120</v>
      </c>
      <c r="C7102" s="0" t="s">
        <v>84</v>
      </c>
      <c r="D7102" s="0" t="s">
        <v>215</v>
      </c>
      <c r="E7102" s="0" t="n">
        <v>2024</v>
      </c>
      <c r="F7102" s="5" t="n">
        <v>0</v>
      </c>
      <c r="G7102" s="11" t="n">
        <v>0</v>
      </c>
      <c r="H7102" s="5" t="n">
        <v>0</v>
      </c>
      <c r="I7102" s="5" t="n">
        <v>0</v>
      </c>
    </row>
    <row r="7103" customFormat="false" ht="14.25" hidden="false" customHeight="false" outlineLevel="0" collapsed="false">
      <c r="A7103" s="0" t="s">
        <v>119</v>
      </c>
      <c r="B7103" s="0" t="s">
        <v>120</v>
      </c>
      <c r="C7103" s="0" t="s">
        <v>84</v>
      </c>
      <c r="D7103" s="0" t="s">
        <v>215</v>
      </c>
      <c r="E7103" s="0" t="n">
        <v>2025</v>
      </c>
      <c r="F7103" s="5" t="n">
        <v>0</v>
      </c>
      <c r="G7103" s="11" t="n">
        <v>0</v>
      </c>
      <c r="H7103" s="5" t="n">
        <v>0</v>
      </c>
      <c r="I7103" s="5" t="n">
        <v>0</v>
      </c>
    </row>
    <row r="7104" customFormat="false" ht="14.25" hidden="false" customHeight="false" outlineLevel="0" collapsed="false">
      <c r="A7104" s="0" t="s">
        <v>119</v>
      </c>
      <c r="B7104" s="0" t="s">
        <v>120</v>
      </c>
      <c r="C7104" s="0" t="s">
        <v>84</v>
      </c>
      <c r="D7104" s="0" t="s">
        <v>215</v>
      </c>
      <c r="E7104" s="0" t="n">
        <v>2026</v>
      </c>
      <c r="F7104" s="5" t="n">
        <v>0</v>
      </c>
      <c r="G7104" s="11" t="n">
        <v>0</v>
      </c>
      <c r="H7104" s="5" t="n">
        <v>0</v>
      </c>
      <c r="I7104" s="5" t="n">
        <v>0</v>
      </c>
    </row>
    <row r="7105" customFormat="false" ht="14.25" hidden="false" customHeight="false" outlineLevel="0" collapsed="false">
      <c r="A7105" s="0" t="s">
        <v>119</v>
      </c>
      <c r="B7105" s="0" t="s">
        <v>120</v>
      </c>
      <c r="C7105" s="0" t="s">
        <v>84</v>
      </c>
      <c r="D7105" s="0" t="s">
        <v>215</v>
      </c>
      <c r="E7105" s="0" t="n">
        <v>2027</v>
      </c>
      <c r="F7105" s="5" t="n">
        <v>0.0261989567032774</v>
      </c>
      <c r="G7105" s="11" t="n">
        <v>0</v>
      </c>
      <c r="H7105" s="5" t="n">
        <v>0</v>
      </c>
      <c r="I7105" s="5" t="n">
        <v>0.0261989567032774</v>
      </c>
    </row>
    <row r="7106" customFormat="false" ht="14.25" hidden="false" customHeight="false" outlineLevel="0" collapsed="false">
      <c r="A7106" s="0" t="s">
        <v>119</v>
      </c>
      <c r="B7106" s="0" t="s">
        <v>120</v>
      </c>
      <c r="C7106" s="0" t="s">
        <v>84</v>
      </c>
      <c r="D7106" s="0" t="s">
        <v>215</v>
      </c>
      <c r="E7106" s="0" t="n">
        <v>2028</v>
      </c>
      <c r="F7106" s="5" t="n">
        <v>0.0345558863900724</v>
      </c>
      <c r="G7106" s="11" t="n">
        <v>0</v>
      </c>
      <c r="H7106" s="5" t="n">
        <v>0</v>
      </c>
      <c r="I7106" s="5" t="n">
        <v>0.0345558863900724</v>
      </c>
    </row>
    <row r="7107" customFormat="false" ht="14.25" hidden="false" customHeight="false" outlineLevel="0" collapsed="false">
      <c r="A7107" s="0" t="s">
        <v>119</v>
      </c>
      <c r="B7107" s="0" t="s">
        <v>120</v>
      </c>
      <c r="C7107" s="0" t="s">
        <v>84</v>
      </c>
      <c r="D7107" s="0" t="s">
        <v>215</v>
      </c>
      <c r="E7107" s="0" t="n">
        <v>2029</v>
      </c>
      <c r="F7107" s="5" t="n">
        <v>0.0440061663493976</v>
      </c>
      <c r="G7107" s="11" t="n">
        <v>0</v>
      </c>
      <c r="H7107" s="5" t="n">
        <v>0</v>
      </c>
      <c r="I7107" s="5" t="n">
        <v>0.0440061663493976</v>
      </c>
    </row>
    <row r="7108" customFormat="false" ht="14.25" hidden="false" customHeight="false" outlineLevel="0" collapsed="false">
      <c r="A7108" s="0" t="s">
        <v>119</v>
      </c>
      <c r="B7108" s="0" t="s">
        <v>120</v>
      </c>
      <c r="C7108" s="0" t="s">
        <v>84</v>
      </c>
      <c r="D7108" s="0" t="s">
        <v>215</v>
      </c>
      <c r="E7108" s="0" t="n">
        <v>2030</v>
      </c>
      <c r="F7108" s="5" t="n">
        <v>0.0599098586104374</v>
      </c>
      <c r="G7108" s="11" t="n">
        <v>0</v>
      </c>
      <c r="H7108" s="5" t="n">
        <v>0</v>
      </c>
      <c r="I7108" s="5" t="n">
        <v>0.0599098586104374</v>
      </c>
    </row>
    <row r="7109" customFormat="false" ht="14.25" hidden="false" customHeight="false" outlineLevel="0" collapsed="false">
      <c r="A7109" s="0" t="s">
        <v>119</v>
      </c>
      <c r="B7109" s="0" t="s">
        <v>120</v>
      </c>
      <c r="C7109" s="0" t="s">
        <v>84</v>
      </c>
      <c r="D7109" s="0" t="s">
        <v>215</v>
      </c>
      <c r="E7109" s="0" t="n">
        <v>2031</v>
      </c>
      <c r="F7109" s="5" t="n">
        <v>0.164358554402697</v>
      </c>
      <c r="G7109" s="11" t="n">
        <v>0</v>
      </c>
      <c r="H7109" s="5" t="n">
        <v>0</v>
      </c>
      <c r="I7109" s="5" t="n">
        <v>0.164358554402697</v>
      </c>
    </row>
    <row r="7110" customFormat="false" ht="14.25" hidden="false" customHeight="false" outlineLevel="0" collapsed="false">
      <c r="A7110" s="0" t="s">
        <v>119</v>
      </c>
      <c r="B7110" s="0" t="s">
        <v>120</v>
      </c>
      <c r="C7110" s="0" t="s">
        <v>84</v>
      </c>
      <c r="D7110" s="0" t="s">
        <v>215</v>
      </c>
      <c r="E7110" s="0" t="n">
        <v>2032</v>
      </c>
      <c r="F7110" s="5" t="n">
        <v>0.195384820636631</v>
      </c>
      <c r="G7110" s="11" t="n">
        <v>0</v>
      </c>
      <c r="H7110" s="5" t="n">
        <v>0</v>
      </c>
      <c r="I7110" s="5" t="n">
        <v>0.195384820636631</v>
      </c>
    </row>
    <row r="7111" customFormat="false" ht="14.25" hidden="false" customHeight="false" outlineLevel="0" collapsed="false">
      <c r="A7111" s="0" t="s">
        <v>119</v>
      </c>
      <c r="B7111" s="0" t="s">
        <v>120</v>
      </c>
      <c r="C7111" s="0" t="s">
        <v>84</v>
      </c>
      <c r="D7111" s="0" t="s">
        <v>215</v>
      </c>
      <c r="E7111" s="0" t="n">
        <v>2033</v>
      </c>
      <c r="F7111" s="5" t="n">
        <v>0.223327418213185</v>
      </c>
      <c r="G7111" s="11" t="n">
        <v>0</v>
      </c>
      <c r="H7111" s="5" t="n">
        <v>0</v>
      </c>
      <c r="I7111" s="5" t="n">
        <v>0.223327418213185</v>
      </c>
    </row>
    <row r="7112" customFormat="false" ht="14.25" hidden="false" customHeight="false" outlineLevel="0" collapsed="false">
      <c r="A7112" s="0" t="s">
        <v>119</v>
      </c>
      <c r="B7112" s="0" t="s">
        <v>120</v>
      </c>
      <c r="C7112" s="0" t="s">
        <v>84</v>
      </c>
      <c r="D7112" s="0" t="s">
        <v>215</v>
      </c>
      <c r="E7112" s="0" t="n">
        <v>2034</v>
      </c>
      <c r="F7112" s="5" t="n">
        <v>0.484641202443277</v>
      </c>
      <c r="G7112" s="11" t="n">
        <v>0</v>
      </c>
      <c r="H7112" s="5" t="n">
        <v>0</v>
      </c>
      <c r="I7112" s="5" t="n">
        <v>0.484641202443277</v>
      </c>
    </row>
    <row r="7113" customFormat="false" ht="14.25" hidden="false" customHeight="false" outlineLevel="0" collapsed="false">
      <c r="A7113" s="0" t="s">
        <v>119</v>
      </c>
      <c r="B7113" s="0" t="s">
        <v>120</v>
      </c>
      <c r="C7113" s="0" t="s">
        <v>84</v>
      </c>
      <c r="D7113" s="0" t="s">
        <v>215</v>
      </c>
      <c r="E7113" s="0" t="n">
        <v>2035</v>
      </c>
      <c r="F7113" s="5" t="n">
        <v>0.525431911431417</v>
      </c>
      <c r="G7113" s="11" t="n">
        <v>0</v>
      </c>
      <c r="H7113" s="5" t="n">
        <v>0</v>
      </c>
      <c r="I7113" s="5" t="n">
        <v>0.525431911431417</v>
      </c>
    </row>
    <row r="7114" customFormat="false" ht="14.25" hidden="false" customHeight="false" outlineLevel="0" collapsed="false">
      <c r="A7114" s="0" t="s">
        <v>119</v>
      </c>
      <c r="B7114" s="0" t="s">
        <v>120</v>
      </c>
      <c r="C7114" s="0" t="s">
        <v>84</v>
      </c>
      <c r="D7114" s="0" t="s">
        <v>215</v>
      </c>
      <c r="E7114" s="0" t="n">
        <v>2036</v>
      </c>
      <c r="F7114" s="5" t="n">
        <v>0.654664617647449</v>
      </c>
      <c r="G7114" s="11" t="n">
        <v>0</v>
      </c>
      <c r="H7114" s="5" t="n">
        <v>0</v>
      </c>
      <c r="I7114" s="5" t="n">
        <v>0.654664617647449</v>
      </c>
    </row>
    <row r="7115" customFormat="false" ht="14.25" hidden="false" customHeight="false" outlineLevel="0" collapsed="false">
      <c r="A7115" s="0" t="s">
        <v>119</v>
      </c>
      <c r="B7115" s="0" t="s">
        <v>120</v>
      </c>
      <c r="C7115" s="0" t="s">
        <v>84</v>
      </c>
      <c r="D7115" s="0" t="s">
        <v>215</v>
      </c>
      <c r="E7115" s="0" t="n">
        <v>2037</v>
      </c>
      <c r="F7115" s="5" t="n">
        <v>0.79479678091532</v>
      </c>
      <c r="G7115" s="11" t="n">
        <v>0</v>
      </c>
      <c r="H7115" s="5" t="n">
        <v>0</v>
      </c>
      <c r="I7115" s="5" t="n">
        <v>0.79479678091532</v>
      </c>
    </row>
    <row r="7116" customFormat="false" ht="14.25" hidden="false" customHeight="false" outlineLevel="0" collapsed="false">
      <c r="A7116" s="0" t="s">
        <v>119</v>
      </c>
      <c r="B7116" s="0" t="s">
        <v>120</v>
      </c>
      <c r="C7116" s="0" t="s">
        <v>84</v>
      </c>
      <c r="D7116" s="0" t="s">
        <v>215</v>
      </c>
      <c r="E7116" s="0" t="n">
        <v>2038</v>
      </c>
      <c r="F7116" s="5" t="n">
        <v>0.947948853191527</v>
      </c>
      <c r="G7116" s="11" t="n">
        <v>0</v>
      </c>
      <c r="H7116" s="5" t="n">
        <v>0</v>
      </c>
      <c r="I7116" s="5" t="n">
        <v>0.947948853191527</v>
      </c>
    </row>
    <row r="7117" customFormat="false" ht="14.25" hidden="false" customHeight="false" outlineLevel="0" collapsed="false">
      <c r="A7117" s="0" t="s">
        <v>119</v>
      </c>
      <c r="B7117" s="0" t="s">
        <v>120</v>
      </c>
      <c r="C7117" s="0" t="s">
        <v>84</v>
      </c>
      <c r="D7117" s="0" t="s">
        <v>215</v>
      </c>
      <c r="E7117" s="0" t="n">
        <v>2039</v>
      </c>
      <c r="F7117" s="5" t="n">
        <v>1.10701827642878</v>
      </c>
      <c r="G7117" s="11" t="n">
        <v>0</v>
      </c>
      <c r="H7117" s="5" t="n">
        <v>0</v>
      </c>
      <c r="I7117" s="5" t="n">
        <v>1.10701827642878</v>
      </c>
    </row>
    <row r="7118" customFormat="false" ht="14.25" hidden="false" customHeight="false" outlineLevel="0" collapsed="false">
      <c r="A7118" s="0" t="s">
        <v>119</v>
      </c>
      <c r="B7118" s="0" t="s">
        <v>120</v>
      </c>
      <c r="C7118" s="0" t="s">
        <v>84</v>
      </c>
      <c r="D7118" s="0" t="s">
        <v>215</v>
      </c>
      <c r="E7118" s="0" t="n">
        <v>2040</v>
      </c>
      <c r="F7118" s="5" t="n">
        <v>1.26676862448905</v>
      </c>
      <c r="G7118" s="11" t="n">
        <v>0</v>
      </c>
      <c r="H7118" s="5" t="n">
        <v>0</v>
      </c>
      <c r="I7118" s="5" t="n">
        <v>1.26676862448905</v>
      </c>
    </row>
    <row r="7119" customFormat="false" ht="14.25" hidden="false" customHeight="false" outlineLevel="0" collapsed="false">
      <c r="A7119" s="0" t="s">
        <v>119</v>
      </c>
      <c r="B7119" s="0" t="s">
        <v>120</v>
      </c>
      <c r="C7119" s="0" t="s">
        <v>84</v>
      </c>
      <c r="D7119" s="0" t="s">
        <v>216</v>
      </c>
      <c r="E7119" s="0" t="n">
        <v>2024</v>
      </c>
      <c r="F7119" s="5" t="n">
        <v>0</v>
      </c>
      <c r="G7119" s="11" t="n">
        <v>0.091111</v>
      </c>
      <c r="H7119" s="5" t="n">
        <v>0</v>
      </c>
      <c r="I7119" s="5" t="n">
        <v>0</v>
      </c>
    </row>
    <row r="7120" customFormat="false" ht="14.25" hidden="false" customHeight="false" outlineLevel="0" collapsed="false">
      <c r="A7120" s="0" t="s">
        <v>119</v>
      </c>
      <c r="B7120" s="0" t="s">
        <v>120</v>
      </c>
      <c r="C7120" s="0" t="s">
        <v>84</v>
      </c>
      <c r="D7120" s="0" t="s">
        <v>216</v>
      </c>
      <c r="E7120" s="0" t="n">
        <v>2025</v>
      </c>
      <c r="F7120" s="5" t="n">
        <v>0</v>
      </c>
      <c r="G7120" s="11" t="n">
        <v>0.091111</v>
      </c>
      <c r="H7120" s="5" t="n">
        <v>0</v>
      </c>
      <c r="I7120" s="5" t="n">
        <v>0</v>
      </c>
    </row>
    <row r="7121" customFormat="false" ht="14.25" hidden="false" customHeight="false" outlineLevel="0" collapsed="false">
      <c r="A7121" s="0" t="s">
        <v>119</v>
      </c>
      <c r="B7121" s="0" t="s">
        <v>120</v>
      </c>
      <c r="C7121" s="0" t="s">
        <v>84</v>
      </c>
      <c r="D7121" s="0" t="s">
        <v>216</v>
      </c>
      <c r="E7121" s="0" t="n">
        <v>2026</v>
      </c>
      <c r="F7121" s="5" t="n">
        <v>0</v>
      </c>
      <c r="G7121" s="11" t="n">
        <v>0.1000912</v>
      </c>
      <c r="H7121" s="5" t="n">
        <v>0</v>
      </c>
      <c r="I7121" s="5" t="n">
        <v>0</v>
      </c>
    </row>
    <row r="7122" customFormat="false" ht="14.25" hidden="false" customHeight="false" outlineLevel="0" collapsed="false">
      <c r="A7122" s="0" t="s">
        <v>119</v>
      </c>
      <c r="B7122" s="0" t="s">
        <v>120</v>
      </c>
      <c r="C7122" s="0" t="s">
        <v>84</v>
      </c>
      <c r="D7122" s="0" t="s">
        <v>216</v>
      </c>
      <c r="E7122" s="0" t="n">
        <v>2027</v>
      </c>
      <c r="F7122" s="5" t="n">
        <v>1.76296747968018</v>
      </c>
      <c r="G7122" s="11" t="n">
        <v>0.1090714</v>
      </c>
      <c r="H7122" s="5" t="n">
        <v>0.192289331163189</v>
      </c>
      <c r="I7122" s="5" t="n">
        <v>1.57067814851699</v>
      </c>
    </row>
    <row r="7123" customFormat="false" ht="14.25" hidden="false" customHeight="false" outlineLevel="0" collapsed="false">
      <c r="A7123" s="0" t="s">
        <v>119</v>
      </c>
      <c r="B7123" s="0" t="s">
        <v>120</v>
      </c>
      <c r="C7123" s="0" t="s">
        <v>84</v>
      </c>
      <c r="D7123" s="0" t="s">
        <v>216</v>
      </c>
      <c r="E7123" s="0" t="n">
        <v>2028</v>
      </c>
      <c r="F7123" s="5" t="n">
        <v>1.78881135549465</v>
      </c>
      <c r="G7123" s="11" t="n">
        <v>0.1180516</v>
      </c>
      <c r="H7123" s="5" t="n">
        <v>0.211172042614313</v>
      </c>
      <c r="I7123" s="5" t="n">
        <v>1.57763931288034</v>
      </c>
    </row>
    <row r="7124" customFormat="false" ht="14.25" hidden="false" customHeight="false" outlineLevel="0" collapsed="false">
      <c r="A7124" s="0" t="s">
        <v>119</v>
      </c>
      <c r="B7124" s="0" t="s">
        <v>120</v>
      </c>
      <c r="C7124" s="0" t="s">
        <v>84</v>
      </c>
      <c r="D7124" s="0" t="s">
        <v>216</v>
      </c>
      <c r="E7124" s="0" t="n">
        <v>2029</v>
      </c>
      <c r="F7124" s="5" t="n">
        <v>1.629499549811</v>
      </c>
      <c r="G7124" s="11" t="n">
        <v>0.1270318</v>
      </c>
      <c r="H7124" s="5" t="n">
        <v>0.206998260911681</v>
      </c>
      <c r="I7124" s="5" t="n">
        <v>1.42250128889932</v>
      </c>
    </row>
    <row r="7125" customFormat="false" ht="14.25" hidden="false" customHeight="false" outlineLevel="0" collapsed="false">
      <c r="A7125" s="0" t="s">
        <v>119</v>
      </c>
      <c r="B7125" s="0" t="s">
        <v>120</v>
      </c>
      <c r="C7125" s="0" t="s">
        <v>84</v>
      </c>
      <c r="D7125" s="0" t="s">
        <v>216</v>
      </c>
      <c r="E7125" s="0" t="n">
        <v>2030</v>
      </c>
      <c r="F7125" s="5" t="n">
        <v>1.54940186930919</v>
      </c>
      <c r="G7125" s="11" t="n">
        <v>0.136012</v>
      </c>
      <c r="H7125" s="5" t="n">
        <v>0.210737247048482</v>
      </c>
      <c r="I7125" s="5" t="n">
        <v>1.33866462226071</v>
      </c>
    </row>
    <row r="7126" customFormat="false" ht="14.25" hidden="false" customHeight="false" outlineLevel="0" collapsed="false">
      <c r="A7126" s="0" t="s">
        <v>119</v>
      </c>
      <c r="B7126" s="0" t="s">
        <v>120</v>
      </c>
      <c r="C7126" s="0" t="s">
        <v>84</v>
      </c>
      <c r="D7126" s="0" t="s">
        <v>216</v>
      </c>
      <c r="E7126" s="0" t="n">
        <v>2031</v>
      </c>
      <c r="F7126" s="5" t="n">
        <v>3.26776560930429</v>
      </c>
      <c r="G7126" s="11" t="n">
        <v>0.1400202</v>
      </c>
      <c r="H7126" s="5" t="n">
        <v>0.457553194167908</v>
      </c>
      <c r="I7126" s="5" t="n">
        <v>2.81021241513638</v>
      </c>
    </row>
    <row r="7127" customFormat="false" ht="14.25" hidden="false" customHeight="false" outlineLevel="0" collapsed="false">
      <c r="A7127" s="0" t="s">
        <v>119</v>
      </c>
      <c r="B7127" s="0" t="s">
        <v>120</v>
      </c>
      <c r="C7127" s="0" t="s">
        <v>84</v>
      </c>
      <c r="D7127" s="0" t="s">
        <v>216</v>
      </c>
      <c r="E7127" s="0" t="n">
        <v>2032</v>
      </c>
      <c r="F7127" s="5" t="n">
        <v>3.25779704758361</v>
      </c>
      <c r="G7127" s="11" t="n">
        <v>0.1440284</v>
      </c>
      <c r="H7127" s="5" t="n">
        <v>0.469215296288192</v>
      </c>
      <c r="I7127" s="5" t="n">
        <v>2.78858175129542</v>
      </c>
    </row>
    <row r="7128" customFormat="false" ht="14.25" hidden="false" customHeight="false" outlineLevel="0" collapsed="false">
      <c r="A7128" s="0" t="s">
        <v>119</v>
      </c>
      <c r="B7128" s="0" t="s">
        <v>120</v>
      </c>
      <c r="C7128" s="0" t="s">
        <v>84</v>
      </c>
      <c r="D7128" s="0" t="s">
        <v>216</v>
      </c>
      <c r="E7128" s="0" t="n">
        <v>2033</v>
      </c>
      <c r="F7128" s="5" t="n">
        <v>3.46113837569476</v>
      </c>
      <c r="G7128" s="11" t="n">
        <v>0.1480366</v>
      </c>
      <c r="H7128" s="5" t="n">
        <v>0.512375157267375</v>
      </c>
      <c r="I7128" s="5" t="n">
        <v>2.94876321842739</v>
      </c>
    </row>
    <row r="7129" customFormat="false" ht="14.25" hidden="false" customHeight="false" outlineLevel="0" collapsed="false">
      <c r="A7129" s="0" t="s">
        <v>119</v>
      </c>
      <c r="B7129" s="0" t="s">
        <v>120</v>
      </c>
      <c r="C7129" s="0" t="s">
        <v>84</v>
      </c>
      <c r="D7129" s="0" t="s">
        <v>216</v>
      </c>
      <c r="E7129" s="0" t="n">
        <v>2034</v>
      </c>
      <c r="F7129" s="5" t="n">
        <v>6.90239466107945</v>
      </c>
      <c r="G7129" s="11" t="n">
        <v>0.1520448</v>
      </c>
      <c r="H7129" s="5" t="n">
        <v>1.04947321576489</v>
      </c>
      <c r="I7129" s="5" t="n">
        <v>5.85292144531456</v>
      </c>
    </row>
    <row r="7130" customFormat="false" ht="14.25" hidden="false" customHeight="false" outlineLevel="0" collapsed="false">
      <c r="A7130" s="0" t="s">
        <v>119</v>
      </c>
      <c r="B7130" s="0" t="s">
        <v>120</v>
      </c>
      <c r="C7130" s="0" t="s">
        <v>84</v>
      </c>
      <c r="D7130" s="0" t="s">
        <v>216</v>
      </c>
      <c r="E7130" s="0" t="n">
        <v>2035</v>
      </c>
      <c r="F7130" s="5" t="n">
        <v>7.0359540639578</v>
      </c>
      <c r="G7130" s="11" t="n">
        <v>0.156053</v>
      </c>
      <c r="H7130" s="5" t="n">
        <v>1.09798173954281</v>
      </c>
      <c r="I7130" s="5" t="n">
        <v>5.93797232441499</v>
      </c>
    </row>
    <row r="7131" customFormat="false" ht="14.25" hidden="false" customHeight="false" outlineLevel="0" collapsed="false">
      <c r="A7131" s="0" t="s">
        <v>119</v>
      </c>
      <c r="B7131" s="0" t="s">
        <v>120</v>
      </c>
      <c r="C7131" s="0" t="s">
        <v>84</v>
      </c>
      <c r="D7131" s="0" t="s">
        <v>216</v>
      </c>
      <c r="E7131" s="0" t="n">
        <v>2036</v>
      </c>
      <c r="F7131" s="5" t="n">
        <v>8.40183258595948</v>
      </c>
      <c r="G7131" s="11" t="n">
        <v>0.1554448</v>
      </c>
      <c r="H7131" s="5" t="n">
        <v>1.30602118595796</v>
      </c>
      <c r="I7131" s="5" t="n">
        <v>7.09581140000153</v>
      </c>
    </row>
    <row r="7132" customFormat="false" ht="14.25" hidden="false" customHeight="false" outlineLevel="0" collapsed="false">
      <c r="A7132" s="0" t="s">
        <v>119</v>
      </c>
      <c r="B7132" s="0" t="s">
        <v>120</v>
      </c>
      <c r="C7132" s="0" t="s">
        <v>84</v>
      </c>
      <c r="D7132" s="0" t="s">
        <v>216</v>
      </c>
      <c r="E7132" s="0" t="n">
        <v>2037</v>
      </c>
      <c r="F7132" s="5" t="n">
        <v>9.7567877416207</v>
      </c>
      <c r="G7132" s="11" t="n">
        <v>0.1548366</v>
      </c>
      <c r="H7132" s="5" t="n">
        <v>1.51070784083423</v>
      </c>
      <c r="I7132" s="5" t="n">
        <v>8.24607990078648</v>
      </c>
    </row>
    <row r="7133" customFormat="false" ht="14.25" hidden="false" customHeight="false" outlineLevel="0" collapsed="false">
      <c r="A7133" s="0" t="s">
        <v>119</v>
      </c>
      <c r="B7133" s="0" t="s">
        <v>120</v>
      </c>
      <c r="C7133" s="0" t="s">
        <v>84</v>
      </c>
      <c r="D7133" s="0" t="s">
        <v>216</v>
      </c>
      <c r="E7133" s="0" t="n">
        <v>2038</v>
      </c>
      <c r="F7133" s="5" t="n">
        <v>11.2575854790805</v>
      </c>
      <c r="G7133" s="11" t="n">
        <v>0.1542284</v>
      </c>
      <c r="H7133" s="5" t="n">
        <v>1.73623939630181</v>
      </c>
      <c r="I7133" s="5" t="n">
        <v>9.52134608277865</v>
      </c>
    </row>
    <row r="7134" customFormat="false" ht="14.25" hidden="false" customHeight="false" outlineLevel="0" collapsed="false">
      <c r="A7134" s="0" t="s">
        <v>119</v>
      </c>
      <c r="B7134" s="0" t="s">
        <v>120</v>
      </c>
      <c r="C7134" s="0" t="s">
        <v>84</v>
      </c>
      <c r="D7134" s="0" t="s">
        <v>216</v>
      </c>
      <c r="E7134" s="0" t="n">
        <v>2039</v>
      </c>
      <c r="F7134" s="5" t="n">
        <v>12.9208356098795</v>
      </c>
      <c r="G7134" s="11" t="n">
        <v>0.1536202</v>
      </c>
      <c r="H7134" s="5" t="n">
        <v>1.98490135055681</v>
      </c>
      <c r="I7134" s="5" t="n">
        <v>10.9359342593227</v>
      </c>
    </row>
    <row r="7135" customFormat="false" ht="14.25" hidden="false" customHeight="false" outlineLevel="0" collapsed="false">
      <c r="A7135" s="0" t="s">
        <v>119</v>
      </c>
      <c r="B7135" s="0" t="s">
        <v>120</v>
      </c>
      <c r="C7135" s="0" t="s">
        <v>84</v>
      </c>
      <c r="D7135" s="0" t="s">
        <v>216</v>
      </c>
      <c r="E7135" s="0" t="n">
        <v>2040</v>
      </c>
      <c r="F7135" s="5" t="n">
        <v>14.8032329749854</v>
      </c>
      <c r="G7135" s="11" t="n">
        <v>0.153012</v>
      </c>
      <c r="H7135" s="5" t="n">
        <v>2.26507228396846</v>
      </c>
      <c r="I7135" s="5" t="n">
        <v>12.5381606910169</v>
      </c>
    </row>
    <row r="7136" customFormat="false" ht="14.25" hidden="false" customHeight="false" outlineLevel="0" collapsed="false">
      <c r="A7136" s="0" t="s">
        <v>119</v>
      </c>
      <c r="B7136" s="0" t="s">
        <v>120</v>
      </c>
      <c r="C7136" s="0" t="s">
        <v>84</v>
      </c>
      <c r="D7136" s="0" t="s">
        <v>217</v>
      </c>
      <c r="E7136" s="0" t="n">
        <v>2024</v>
      </c>
      <c r="F7136" s="5" t="n">
        <v>5.71137285808156E-005</v>
      </c>
      <c r="G7136" s="11" t="n">
        <v>0</v>
      </c>
      <c r="H7136" s="5" t="n">
        <v>0</v>
      </c>
      <c r="I7136" s="5" t="n">
        <v>5.71137285808156E-005</v>
      </c>
    </row>
    <row r="7137" customFormat="false" ht="14.25" hidden="false" customHeight="false" outlineLevel="0" collapsed="false">
      <c r="A7137" s="0" t="s">
        <v>119</v>
      </c>
      <c r="B7137" s="0" t="s">
        <v>120</v>
      </c>
      <c r="C7137" s="0" t="s">
        <v>84</v>
      </c>
      <c r="D7137" s="0" t="s">
        <v>217</v>
      </c>
      <c r="E7137" s="0" t="n">
        <v>2025</v>
      </c>
      <c r="F7137" s="5" t="n">
        <v>0.000111517010597735</v>
      </c>
      <c r="G7137" s="11" t="n">
        <v>0</v>
      </c>
      <c r="H7137" s="5" t="n">
        <v>0</v>
      </c>
      <c r="I7137" s="5" t="n">
        <v>0.000111517010597735</v>
      </c>
    </row>
    <row r="7138" customFormat="false" ht="14.25" hidden="false" customHeight="false" outlineLevel="0" collapsed="false">
      <c r="A7138" s="0" t="s">
        <v>119</v>
      </c>
      <c r="B7138" s="0" t="s">
        <v>120</v>
      </c>
      <c r="C7138" s="0" t="s">
        <v>84</v>
      </c>
      <c r="D7138" s="0" t="s">
        <v>217</v>
      </c>
      <c r="E7138" s="0" t="n">
        <v>2026</v>
      </c>
      <c r="F7138" s="5" t="n">
        <v>0.000762579799917496</v>
      </c>
      <c r="G7138" s="11" t="n">
        <v>0</v>
      </c>
      <c r="H7138" s="5" t="n">
        <v>0</v>
      </c>
      <c r="I7138" s="5" t="n">
        <v>0.000762579799917496</v>
      </c>
    </row>
    <row r="7139" customFormat="false" ht="14.25" hidden="false" customHeight="false" outlineLevel="0" collapsed="false">
      <c r="A7139" s="0" t="s">
        <v>119</v>
      </c>
      <c r="B7139" s="0" t="s">
        <v>120</v>
      </c>
      <c r="C7139" s="0" t="s">
        <v>84</v>
      </c>
      <c r="D7139" s="0" t="s">
        <v>217</v>
      </c>
      <c r="E7139" s="0" t="n">
        <v>2027</v>
      </c>
      <c r="F7139" s="5" t="n">
        <v>0.00253001342735172</v>
      </c>
      <c r="G7139" s="11" t="n">
        <v>0</v>
      </c>
      <c r="H7139" s="5" t="n">
        <v>0</v>
      </c>
      <c r="I7139" s="5" t="n">
        <v>0.00253001342735172</v>
      </c>
    </row>
    <row r="7140" customFormat="false" ht="14.25" hidden="false" customHeight="false" outlineLevel="0" collapsed="false">
      <c r="A7140" s="0" t="s">
        <v>119</v>
      </c>
      <c r="B7140" s="0" t="s">
        <v>120</v>
      </c>
      <c r="C7140" s="0" t="s">
        <v>84</v>
      </c>
      <c r="D7140" s="0" t="s">
        <v>217</v>
      </c>
      <c r="E7140" s="0" t="n">
        <v>2028</v>
      </c>
      <c r="F7140" s="5" t="n">
        <v>0.00586906783321351</v>
      </c>
      <c r="G7140" s="11" t="n">
        <v>0</v>
      </c>
      <c r="H7140" s="5" t="n">
        <v>0</v>
      </c>
      <c r="I7140" s="5" t="n">
        <v>0.00586906783321351</v>
      </c>
    </row>
    <row r="7141" customFormat="false" ht="14.25" hidden="false" customHeight="false" outlineLevel="0" collapsed="false">
      <c r="A7141" s="0" t="s">
        <v>119</v>
      </c>
      <c r="B7141" s="0" t="s">
        <v>120</v>
      </c>
      <c r="C7141" s="0" t="s">
        <v>84</v>
      </c>
      <c r="D7141" s="0" t="s">
        <v>217</v>
      </c>
      <c r="E7141" s="0" t="n">
        <v>2029</v>
      </c>
      <c r="F7141" s="5" t="n">
        <v>0.0103597566086671</v>
      </c>
      <c r="G7141" s="11" t="n">
        <v>0</v>
      </c>
      <c r="H7141" s="5" t="n">
        <v>0</v>
      </c>
      <c r="I7141" s="5" t="n">
        <v>0.0103597566086671</v>
      </c>
    </row>
    <row r="7142" customFormat="false" ht="14.25" hidden="false" customHeight="false" outlineLevel="0" collapsed="false">
      <c r="A7142" s="0" t="s">
        <v>119</v>
      </c>
      <c r="B7142" s="0" t="s">
        <v>120</v>
      </c>
      <c r="C7142" s="0" t="s">
        <v>84</v>
      </c>
      <c r="D7142" s="0" t="s">
        <v>217</v>
      </c>
      <c r="E7142" s="0" t="n">
        <v>2030</v>
      </c>
      <c r="F7142" s="5" t="n">
        <v>0.015821458084638</v>
      </c>
      <c r="G7142" s="11" t="n">
        <v>0</v>
      </c>
      <c r="H7142" s="5" t="n">
        <v>0</v>
      </c>
      <c r="I7142" s="5" t="n">
        <v>0.015821458084638</v>
      </c>
    </row>
    <row r="7143" customFormat="false" ht="14.25" hidden="false" customHeight="false" outlineLevel="0" collapsed="false">
      <c r="A7143" s="0" t="s">
        <v>119</v>
      </c>
      <c r="B7143" s="0" t="s">
        <v>120</v>
      </c>
      <c r="C7143" s="0" t="s">
        <v>84</v>
      </c>
      <c r="D7143" s="0" t="s">
        <v>217</v>
      </c>
      <c r="E7143" s="0" t="n">
        <v>2031</v>
      </c>
      <c r="F7143" s="5" t="n">
        <v>0.021614508765498</v>
      </c>
      <c r="G7143" s="11" t="n">
        <v>0</v>
      </c>
      <c r="H7143" s="5" t="n">
        <v>0</v>
      </c>
      <c r="I7143" s="5" t="n">
        <v>0.021614508765498</v>
      </c>
    </row>
    <row r="7144" customFormat="false" ht="14.25" hidden="false" customHeight="false" outlineLevel="0" collapsed="false">
      <c r="A7144" s="0" t="s">
        <v>119</v>
      </c>
      <c r="B7144" s="0" t="s">
        <v>120</v>
      </c>
      <c r="C7144" s="0" t="s">
        <v>84</v>
      </c>
      <c r="D7144" s="0" t="s">
        <v>217</v>
      </c>
      <c r="E7144" s="0" t="n">
        <v>2032</v>
      </c>
      <c r="F7144" s="5" t="n">
        <v>0.0276416989578663</v>
      </c>
      <c r="G7144" s="11" t="n">
        <v>0</v>
      </c>
      <c r="H7144" s="5" t="n">
        <v>0</v>
      </c>
      <c r="I7144" s="5" t="n">
        <v>0.0276416989578663</v>
      </c>
    </row>
    <row r="7145" customFormat="false" ht="14.25" hidden="false" customHeight="false" outlineLevel="0" collapsed="false">
      <c r="A7145" s="0" t="s">
        <v>119</v>
      </c>
      <c r="B7145" s="0" t="s">
        <v>120</v>
      </c>
      <c r="C7145" s="0" t="s">
        <v>84</v>
      </c>
      <c r="D7145" s="0" t="s">
        <v>217</v>
      </c>
      <c r="E7145" s="0" t="n">
        <v>2033</v>
      </c>
      <c r="F7145" s="5" t="n">
        <v>0.0337827530563953</v>
      </c>
      <c r="G7145" s="11" t="n">
        <v>0</v>
      </c>
      <c r="H7145" s="5" t="n">
        <v>0</v>
      </c>
      <c r="I7145" s="5" t="n">
        <v>0.0337827530563953</v>
      </c>
    </row>
    <row r="7146" customFormat="false" ht="14.25" hidden="false" customHeight="false" outlineLevel="0" collapsed="false">
      <c r="A7146" s="0" t="s">
        <v>119</v>
      </c>
      <c r="B7146" s="0" t="s">
        <v>120</v>
      </c>
      <c r="C7146" s="0" t="s">
        <v>84</v>
      </c>
      <c r="D7146" s="0" t="s">
        <v>217</v>
      </c>
      <c r="E7146" s="0" t="n">
        <v>2034</v>
      </c>
      <c r="F7146" s="5" t="n">
        <v>0.039871710397157</v>
      </c>
      <c r="G7146" s="11" t="n">
        <v>0</v>
      </c>
      <c r="H7146" s="5" t="n">
        <v>0</v>
      </c>
      <c r="I7146" s="5" t="n">
        <v>0.039871710397157</v>
      </c>
    </row>
    <row r="7147" customFormat="false" ht="14.25" hidden="false" customHeight="false" outlineLevel="0" collapsed="false">
      <c r="A7147" s="0" t="s">
        <v>119</v>
      </c>
      <c r="B7147" s="0" t="s">
        <v>120</v>
      </c>
      <c r="C7147" s="0" t="s">
        <v>84</v>
      </c>
      <c r="D7147" s="0" t="s">
        <v>217</v>
      </c>
      <c r="E7147" s="0" t="n">
        <v>2035</v>
      </c>
      <c r="F7147" s="5" t="n">
        <v>0.0473466860328889</v>
      </c>
      <c r="G7147" s="11" t="n">
        <v>0</v>
      </c>
      <c r="H7147" s="5" t="n">
        <v>0</v>
      </c>
      <c r="I7147" s="5" t="n">
        <v>0.0473466860328889</v>
      </c>
    </row>
    <row r="7148" customFormat="false" ht="14.25" hidden="false" customHeight="false" outlineLevel="0" collapsed="false">
      <c r="A7148" s="0" t="s">
        <v>119</v>
      </c>
      <c r="B7148" s="0" t="s">
        <v>120</v>
      </c>
      <c r="C7148" s="0" t="s">
        <v>84</v>
      </c>
      <c r="D7148" s="0" t="s">
        <v>217</v>
      </c>
      <c r="E7148" s="0" t="n">
        <v>2036</v>
      </c>
      <c r="F7148" s="5" t="n">
        <v>0.0549349529352292</v>
      </c>
      <c r="G7148" s="11" t="n">
        <v>0</v>
      </c>
      <c r="H7148" s="5" t="n">
        <v>0</v>
      </c>
      <c r="I7148" s="5" t="n">
        <v>0.0549349529352292</v>
      </c>
    </row>
    <row r="7149" customFormat="false" ht="14.25" hidden="false" customHeight="false" outlineLevel="0" collapsed="false">
      <c r="A7149" s="0" t="s">
        <v>119</v>
      </c>
      <c r="B7149" s="0" t="s">
        <v>120</v>
      </c>
      <c r="C7149" s="0" t="s">
        <v>84</v>
      </c>
      <c r="D7149" s="0" t="s">
        <v>217</v>
      </c>
      <c r="E7149" s="0" t="n">
        <v>2037</v>
      </c>
      <c r="F7149" s="5" t="n">
        <v>0.0625794426153397</v>
      </c>
      <c r="G7149" s="11" t="n">
        <v>0</v>
      </c>
      <c r="H7149" s="5" t="n">
        <v>0</v>
      </c>
      <c r="I7149" s="5" t="n">
        <v>0.0625794426153397</v>
      </c>
    </row>
    <row r="7150" customFormat="false" ht="14.25" hidden="false" customHeight="false" outlineLevel="0" collapsed="false">
      <c r="A7150" s="0" t="s">
        <v>119</v>
      </c>
      <c r="B7150" s="0" t="s">
        <v>120</v>
      </c>
      <c r="C7150" s="0" t="s">
        <v>84</v>
      </c>
      <c r="D7150" s="0" t="s">
        <v>217</v>
      </c>
      <c r="E7150" s="0" t="n">
        <v>2038</v>
      </c>
      <c r="F7150" s="5" t="n">
        <v>0.0702405306332519</v>
      </c>
      <c r="G7150" s="11" t="n">
        <v>0</v>
      </c>
      <c r="H7150" s="5" t="n">
        <v>0</v>
      </c>
      <c r="I7150" s="5" t="n">
        <v>0.0702405306332519</v>
      </c>
    </row>
    <row r="7151" customFormat="false" ht="14.25" hidden="false" customHeight="false" outlineLevel="0" collapsed="false">
      <c r="A7151" s="0" t="s">
        <v>119</v>
      </c>
      <c r="B7151" s="0" t="s">
        <v>120</v>
      </c>
      <c r="C7151" s="0" t="s">
        <v>84</v>
      </c>
      <c r="D7151" s="0" t="s">
        <v>217</v>
      </c>
      <c r="E7151" s="0" t="n">
        <v>2039</v>
      </c>
      <c r="F7151" s="5" t="n">
        <v>0.0778975650767321</v>
      </c>
      <c r="G7151" s="11" t="n">
        <v>0</v>
      </c>
      <c r="H7151" s="5" t="n">
        <v>0</v>
      </c>
      <c r="I7151" s="5" t="n">
        <v>0.0778975650767321</v>
      </c>
    </row>
    <row r="7152" customFormat="false" ht="14.25" hidden="false" customHeight="false" outlineLevel="0" collapsed="false">
      <c r="A7152" s="0" t="s">
        <v>119</v>
      </c>
      <c r="B7152" s="0" t="s">
        <v>120</v>
      </c>
      <c r="C7152" s="0" t="s">
        <v>84</v>
      </c>
      <c r="D7152" s="0" t="s">
        <v>217</v>
      </c>
      <c r="E7152" s="0" t="n">
        <v>2040</v>
      </c>
      <c r="F7152" s="5" t="n">
        <v>0.0856834157709435</v>
      </c>
      <c r="G7152" s="11" t="n">
        <v>0</v>
      </c>
      <c r="H7152" s="5" t="n">
        <v>0</v>
      </c>
      <c r="I7152" s="5" t="n">
        <v>0.0856834157709435</v>
      </c>
    </row>
    <row r="7153" customFormat="false" ht="14.25" hidden="false" customHeight="false" outlineLevel="0" collapsed="false">
      <c r="A7153" s="0" t="s">
        <v>119</v>
      </c>
      <c r="B7153" s="0" t="s">
        <v>120</v>
      </c>
      <c r="C7153" s="0" t="s">
        <v>84</v>
      </c>
      <c r="D7153" s="0" t="s">
        <v>218</v>
      </c>
      <c r="E7153" s="0" t="n">
        <v>2024</v>
      </c>
      <c r="F7153" s="5" t="n">
        <v>0.0409760538713804</v>
      </c>
      <c r="G7153" s="11" t="n">
        <v>0</v>
      </c>
      <c r="H7153" s="5" t="n">
        <v>0</v>
      </c>
      <c r="I7153" s="5" t="n">
        <v>0.0409760538713804</v>
      </c>
    </row>
    <row r="7154" customFormat="false" ht="14.25" hidden="false" customHeight="false" outlineLevel="0" collapsed="false">
      <c r="A7154" s="0" t="s">
        <v>119</v>
      </c>
      <c r="B7154" s="0" t="s">
        <v>120</v>
      </c>
      <c r="C7154" s="0" t="s">
        <v>84</v>
      </c>
      <c r="D7154" s="0" t="s">
        <v>218</v>
      </c>
      <c r="E7154" s="0" t="n">
        <v>2025</v>
      </c>
      <c r="F7154" s="5" t="n">
        <v>0.0473633261990505</v>
      </c>
      <c r="G7154" s="11" t="n">
        <v>0</v>
      </c>
      <c r="H7154" s="5" t="n">
        <v>0</v>
      </c>
      <c r="I7154" s="5" t="n">
        <v>0.0473633261990505</v>
      </c>
    </row>
    <row r="7155" customFormat="false" ht="14.25" hidden="false" customHeight="false" outlineLevel="0" collapsed="false">
      <c r="A7155" s="0" t="s">
        <v>119</v>
      </c>
      <c r="B7155" s="0" t="s">
        <v>120</v>
      </c>
      <c r="C7155" s="0" t="s">
        <v>84</v>
      </c>
      <c r="D7155" s="0" t="s">
        <v>218</v>
      </c>
      <c r="E7155" s="0" t="n">
        <v>2026</v>
      </c>
      <c r="F7155" s="5" t="n">
        <v>0.0539492094454243</v>
      </c>
      <c r="G7155" s="11" t="n">
        <v>0</v>
      </c>
      <c r="H7155" s="5" t="n">
        <v>0</v>
      </c>
      <c r="I7155" s="5" t="n">
        <v>0.0539492094454243</v>
      </c>
    </row>
    <row r="7156" customFormat="false" ht="14.25" hidden="false" customHeight="false" outlineLevel="0" collapsed="false">
      <c r="A7156" s="0" t="s">
        <v>119</v>
      </c>
      <c r="B7156" s="0" t="s">
        <v>120</v>
      </c>
      <c r="C7156" s="0" t="s">
        <v>84</v>
      </c>
      <c r="D7156" s="0" t="s">
        <v>218</v>
      </c>
      <c r="E7156" s="0" t="n">
        <v>2027</v>
      </c>
      <c r="F7156" s="5" t="n">
        <v>0.0604657128194362</v>
      </c>
      <c r="G7156" s="11" t="n">
        <v>0</v>
      </c>
      <c r="H7156" s="5" t="n">
        <v>0</v>
      </c>
      <c r="I7156" s="5" t="n">
        <v>0.0604657128194362</v>
      </c>
    </row>
    <row r="7157" customFormat="false" ht="14.25" hidden="false" customHeight="false" outlineLevel="0" collapsed="false">
      <c r="A7157" s="0" t="s">
        <v>119</v>
      </c>
      <c r="B7157" s="0" t="s">
        <v>120</v>
      </c>
      <c r="C7157" s="0" t="s">
        <v>84</v>
      </c>
      <c r="D7157" s="0" t="s">
        <v>218</v>
      </c>
      <c r="E7157" s="0" t="n">
        <v>2028</v>
      </c>
      <c r="F7157" s="5" t="n">
        <v>0.0670127045433207</v>
      </c>
      <c r="G7157" s="11" t="n">
        <v>0</v>
      </c>
      <c r="H7157" s="5" t="n">
        <v>0</v>
      </c>
      <c r="I7157" s="5" t="n">
        <v>0.0670127045433207</v>
      </c>
    </row>
    <row r="7158" customFormat="false" ht="14.25" hidden="false" customHeight="false" outlineLevel="0" collapsed="false">
      <c r="A7158" s="0" t="s">
        <v>119</v>
      </c>
      <c r="B7158" s="0" t="s">
        <v>120</v>
      </c>
      <c r="C7158" s="0" t="s">
        <v>84</v>
      </c>
      <c r="D7158" s="0" t="s">
        <v>218</v>
      </c>
      <c r="E7158" s="0" t="n">
        <v>2029</v>
      </c>
      <c r="F7158" s="5" t="n">
        <v>0.0735253259286184</v>
      </c>
      <c r="G7158" s="11" t="n">
        <v>0</v>
      </c>
      <c r="H7158" s="5" t="n">
        <v>0</v>
      </c>
      <c r="I7158" s="5" t="n">
        <v>0.0735253259286184</v>
      </c>
    </row>
    <row r="7159" customFormat="false" ht="14.25" hidden="false" customHeight="false" outlineLevel="0" collapsed="false">
      <c r="A7159" s="0" t="s">
        <v>119</v>
      </c>
      <c r="B7159" s="0" t="s">
        <v>120</v>
      </c>
      <c r="C7159" s="0" t="s">
        <v>84</v>
      </c>
      <c r="D7159" s="0" t="s">
        <v>218</v>
      </c>
      <c r="E7159" s="0" t="n">
        <v>2030</v>
      </c>
      <c r="F7159" s="5" t="n">
        <v>0.0799865135542303</v>
      </c>
      <c r="G7159" s="11" t="n">
        <v>0</v>
      </c>
      <c r="H7159" s="5" t="n">
        <v>0</v>
      </c>
      <c r="I7159" s="5" t="n">
        <v>0.0799865135542303</v>
      </c>
    </row>
    <row r="7160" customFormat="false" ht="14.25" hidden="false" customHeight="false" outlineLevel="0" collapsed="false">
      <c r="A7160" s="0" t="s">
        <v>119</v>
      </c>
      <c r="B7160" s="0" t="s">
        <v>120</v>
      </c>
      <c r="C7160" s="0" t="s">
        <v>84</v>
      </c>
      <c r="D7160" s="0" t="s">
        <v>218</v>
      </c>
      <c r="E7160" s="0" t="n">
        <v>2031</v>
      </c>
      <c r="F7160" s="5" t="n">
        <v>0.0864384004435491</v>
      </c>
      <c r="G7160" s="11" t="n">
        <v>0</v>
      </c>
      <c r="H7160" s="5" t="n">
        <v>0</v>
      </c>
      <c r="I7160" s="5" t="n">
        <v>0.0864384004435491</v>
      </c>
    </row>
    <row r="7161" customFormat="false" ht="14.25" hidden="false" customHeight="false" outlineLevel="0" collapsed="false">
      <c r="A7161" s="0" t="s">
        <v>119</v>
      </c>
      <c r="B7161" s="0" t="s">
        <v>120</v>
      </c>
      <c r="C7161" s="0" t="s">
        <v>84</v>
      </c>
      <c r="D7161" s="0" t="s">
        <v>218</v>
      </c>
      <c r="E7161" s="0" t="n">
        <v>2032</v>
      </c>
      <c r="F7161" s="5" t="n">
        <v>0.0928810037887974</v>
      </c>
      <c r="G7161" s="11" t="n">
        <v>0</v>
      </c>
      <c r="H7161" s="5" t="n">
        <v>0</v>
      </c>
      <c r="I7161" s="5" t="n">
        <v>0.0928810037887974</v>
      </c>
    </row>
    <row r="7162" customFormat="false" ht="14.25" hidden="false" customHeight="false" outlineLevel="0" collapsed="false">
      <c r="A7162" s="0" t="s">
        <v>119</v>
      </c>
      <c r="B7162" s="0" t="s">
        <v>120</v>
      </c>
      <c r="C7162" s="0" t="s">
        <v>84</v>
      </c>
      <c r="D7162" s="0" t="s">
        <v>218</v>
      </c>
      <c r="E7162" s="0" t="n">
        <v>2033</v>
      </c>
      <c r="F7162" s="5" t="n">
        <v>0.0993143407519289</v>
      </c>
      <c r="G7162" s="11" t="n">
        <v>0</v>
      </c>
      <c r="H7162" s="5" t="n">
        <v>0</v>
      </c>
      <c r="I7162" s="5" t="n">
        <v>0.0993143407519289</v>
      </c>
    </row>
    <row r="7163" customFormat="false" ht="14.25" hidden="false" customHeight="false" outlineLevel="0" collapsed="false">
      <c r="A7163" s="0" t="s">
        <v>119</v>
      </c>
      <c r="B7163" s="0" t="s">
        <v>120</v>
      </c>
      <c r="C7163" s="0" t="s">
        <v>84</v>
      </c>
      <c r="D7163" s="0" t="s">
        <v>218</v>
      </c>
      <c r="E7163" s="0" t="n">
        <v>2034</v>
      </c>
      <c r="F7163" s="5" t="n">
        <v>0.105738437417737</v>
      </c>
      <c r="G7163" s="11" t="n">
        <v>0</v>
      </c>
      <c r="H7163" s="5" t="n">
        <v>0</v>
      </c>
      <c r="I7163" s="5" t="n">
        <v>0.105738437417737</v>
      </c>
    </row>
    <row r="7164" customFormat="false" ht="14.25" hidden="false" customHeight="false" outlineLevel="0" collapsed="false">
      <c r="A7164" s="0" t="s">
        <v>119</v>
      </c>
      <c r="B7164" s="0" t="s">
        <v>120</v>
      </c>
      <c r="C7164" s="0" t="s">
        <v>84</v>
      </c>
      <c r="D7164" s="0" t="s">
        <v>218</v>
      </c>
      <c r="E7164" s="0" t="n">
        <v>2035</v>
      </c>
      <c r="F7164" s="5" t="n">
        <v>0.112153307886257</v>
      </c>
      <c r="G7164" s="11" t="n">
        <v>0</v>
      </c>
      <c r="H7164" s="5" t="n">
        <v>0</v>
      </c>
      <c r="I7164" s="5" t="n">
        <v>0.112153307886257</v>
      </c>
    </row>
    <row r="7165" customFormat="false" ht="14.25" hidden="false" customHeight="false" outlineLevel="0" collapsed="false">
      <c r="A7165" s="0" t="s">
        <v>119</v>
      </c>
      <c r="B7165" s="0" t="s">
        <v>120</v>
      </c>
      <c r="C7165" s="0" t="s">
        <v>84</v>
      </c>
      <c r="D7165" s="0" t="s">
        <v>218</v>
      </c>
      <c r="E7165" s="0" t="n">
        <v>2036</v>
      </c>
      <c r="F7165" s="5" t="n">
        <v>0.118558978156286</v>
      </c>
      <c r="G7165" s="11" t="n">
        <v>0</v>
      </c>
      <c r="H7165" s="5" t="n">
        <v>0</v>
      </c>
      <c r="I7165" s="5" t="n">
        <v>0.118558978156286</v>
      </c>
    </row>
    <row r="7166" customFormat="false" ht="14.25" hidden="false" customHeight="false" outlineLevel="0" collapsed="false">
      <c r="A7166" s="0" t="s">
        <v>119</v>
      </c>
      <c r="B7166" s="0" t="s">
        <v>120</v>
      </c>
      <c r="C7166" s="0" t="s">
        <v>84</v>
      </c>
      <c r="D7166" s="0" t="s">
        <v>218</v>
      </c>
      <c r="E7166" s="0" t="n">
        <v>2037</v>
      </c>
      <c r="F7166" s="5" t="n">
        <v>0.124955462259156</v>
      </c>
      <c r="G7166" s="11" t="n">
        <v>0</v>
      </c>
      <c r="H7166" s="5" t="n">
        <v>0</v>
      </c>
      <c r="I7166" s="5" t="n">
        <v>0.124955462259156</v>
      </c>
    </row>
    <row r="7167" customFormat="false" ht="14.25" hidden="false" customHeight="false" outlineLevel="0" collapsed="false">
      <c r="A7167" s="0" t="s">
        <v>119</v>
      </c>
      <c r="B7167" s="0" t="s">
        <v>120</v>
      </c>
      <c r="C7167" s="0" t="s">
        <v>84</v>
      </c>
      <c r="D7167" s="0" t="s">
        <v>218</v>
      </c>
      <c r="E7167" s="0" t="n">
        <v>2038</v>
      </c>
      <c r="F7167" s="5" t="n">
        <v>0.13134278610797</v>
      </c>
      <c r="G7167" s="11" t="n">
        <v>0</v>
      </c>
      <c r="H7167" s="5" t="n">
        <v>0</v>
      </c>
      <c r="I7167" s="5" t="n">
        <v>0.13134278610797</v>
      </c>
    </row>
    <row r="7168" customFormat="false" ht="14.25" hidden="false" customHeight="false" outlineLevel="0" collapsed="false">
      <c r="A7168" s="0" t="s">
        <v>119</v>
      </c>
      <c r="B7168" s="0" t="s">
        <v>120</v>
      </c>
      <c r="C7168" s="0" t="s">
        <v>84</v>
      </c>
      <c r="D7168" s="0" t="s">
        <v>218</v>
      </c>
      <c r="E7168" s="0" t="n">
        <v>2039</v>
      </c>
      <c r="F7168" s="5" t="n">
        <v>0.137720966639284</v>
      </c>
      <c r="G7168" s="11" t="n">
        <v>0</v>
      </c>
      <c r="H7168" s="5" t="n">
        <v>0</v>
      </c>
      <c r="I7168" s="5" t="n">
        <v>0.137720966639284</v>
      </c>
    </row>
    <row r="7169" customFormat="false" ht="14.25" hidden="false" customHeight="false" outlineLevel="0" collapsed="false">
      <c r="A7169" s="0" t="s">
        <v>119</v>
      </c>
      <c r="B7169" s="0" t="s">
        <v>120</v>
      </c>
      <c r="C7169" s="0" t="s">
        <v>84</v>
      </c>
      <c r="D7169" s="0" t="s">
        <v>218</v>
      </c>
      <c r="E7169" s="0" t="n">
        <v>2040</v>
      </c>
      <c r="F7169" s="5" t="n">
        <v>0.144090020759786</v>
      </c>
      <c r="G7169" s="11" t="n">
        <v>0</v>
      </c>
      <c r="H7169" s="5" t="n">
        <v>0</v>
      </c>
      <c r="I7169" s="5" t="n">
        <v>0.144090020759786</v>
      </c>
    </row>
    <row r="7170" customFormat="false" ht="14.25" hidden="false" customHeight="false" outlineLevel="0" collapsed="false">
      <c r="A7170" s="0" t="s">
        <v>119</v>
      </c>
      <c r="B7170" s="0" t="s">
        <v>120</v>
      </c>
      <c r="C7170" s="0" t="s">
        <v>84</v>
      </c>
      <c r="D7170" s="0" t="s">
        <v>219</v>
      </c>
      <c r="E7170" s="0" t="n">
        <v>2024</v>
      </c>
      <c r="F7170" s="5" t="n">
        <v>0.0107974691252702</v>
      </c>
      <c r="G7170" s="11" t="n">
        <v>0</v>
      </c>
      <c r="H7170" s="5" t="n">
        <v>0</v>
      </c>
      <c r="I7170" s="5" t="n">
        <v>0.0107974691252702</v>
      </c>
    </row>
    <row r="7171" customFormat="false" ht="14.25" hidden="false" customHeight="false" outlineLevel="0" collapsed="false">
      <c r="A7171" s="0" t="s">
        <v>119</v>
      </c>
      <c r="B7171" s="0" t="s">
        <v>120</v>
      </c>
      <c r="C7171" s="0" t="s">
        <v>84</v>
      </c>
      <c r="D7171" s="0" t="s">
        <v>219</v>
      </c>
      <c r="E7171" s="0" t="n">
        <v>2025</v>
      </c>
      <c r="F7171" s="5" t="n">
        <v>0.0131527080536927</v>
      </c>
      <c r="G7171" s="11" t="n">
        <v>0</v>
      </c>
      <c r="H7171" s="5" t="n">
        <v>0</v>
      </c>
      <c r="I7171" s="5" t="n">
        <v>0.0131527080536927</v>
      </c>
    </row>
    <row r="7172" customFormat="false" ht="14.25" hidden="false" customHeight="false" outlineLevel="0" collapsed="false">
      <c r="A7172" s="0" t="s">
        <v>119</v>
      </c>
      <c r="B7172" s="0" t="s">
        <v>120</v>
      </c>
      <c r="C7172" s="0" t="s">
        <v>84</v>
      </c>
      <c r="D7172" s="0" t="s">
        <v>219</v>
      </c>
      <c r="E7172" s="0" t="n">
        <v>2026</v>
      </c>
      <c r="F7172" s="5" t="n">
        <v>0.0168142738057733</v>
      </c>
      <c r="G7172" s="11" t="n">
        <v>0</v>
      </c>
      <c r="H7172" s="5" t="n">
        <v>0</v>
      </c>
      <c r="I7172" s="5" t="n">
        <v>0.0168142738057733</v>
      </c>
    </row>
    <row r="7173" customFormat="false" ht="14.25" hidden="false" customHeight="false" outlineLevel="0" collapsed="false">
      <c r="A7173" s="0" t="s">
        <v>119</v>
      </c>
      <c r="B7173" s="0" t="s">
        <v>120</v>
      </c>
      <c r="C7173" s="0" t="s">
        <v>84</v>
      </c>
      <c r="D7173" s="0" t="s">
        <v>219</v>
      </c>
      <c r="E7173" s="0" t="n">
        <v>2027</v>
      </c>
      <c r="F7173" s="5" t="n">
        <v>0.0203869377131512</v>
      </c>
      <c r="G7173" s="11" t="n">
        <v>0</v>
      </c>
      <c r="H7173" s="5" t="n">
        <v>0</v>
      </c>
      <c r="I7173" s="5" t="n">
        <v>0.0203869377131512</v>
      </c>
    </row>
    <row r="7174" customFormat="false" ht="14.25" hidden="false" customHeight="false" outlineLevel="0" collapsed="false">
      <c r="A7174" s="0" t="s">
        <v>119</v>
      </c>
      <c r="B7174" s="0" t="s">
        <v>120</v>
      </c>
      <c r="C7174" s="0" t="s">
        <v>84</v>
      </c>
      <c r="D7174" s="0" t="s">
        <v>219</v>
      </c>
      <c r="E7174" s="0" t="n">
        <v>2028</v>
      </c>
      <c r="F7174" s="5" t="n">
        <v>0.0250739038435699</v>
      </c>
      <c r="G7174" s="11" t="n">
        <v>0</v>
      </c>
      <c r="H7174" s="5" t="n">
        <v>0</v>
      </c>
      <c r="I7174" s="5" t="n">
        <v>0.0250739038435699</v>
      </c>
    </row>
    <row r="7175" customFormat="false" ht="14.25" hidden="false" customHeight="false" outlineLevel="0" collapsed="false">
      <c r="A7175" s="0" t="s">
        <v>119</v>
      </c>
      <c r="B7175" s="0" t="s">
        <v>120</v>
      </c>
      <c r="C7175" s="0" t="s">
        <v>84</v>
      </c>
      <c r="D7175" s="0" t="s">
        <v>219</v>
      </c>
      <c r="E7175" s="0" t="n">
        <v>2029</v>
      </c>
      <c r="F7175" s="5" t="n">
        <v>0.0297509691085962</v>
      </c>
      <c r="G7175" s="11" t="n">
        <v>0</v>
      </c>
      <c r="H7175" s="5" t="n">
        <v>0</v>
      </c>
      <c r="I7175" s="5" t="n">
        <v>0.0297509691085962</v>
      </c>
    </row>
    <row r="7176" customFormat="false" ht="14.25" hidden="false" customHeight="false" outlineLevel="0" collapsed="false">
      <c r="A7176" s="0" t="s">
        <v>119</v>
      </c>
      <c r="B7176" s="0" t="s">
        <v>120</v>
      </c>
      <c r="C7176" s="0" t="s">
        <v>84</v>
      </c>
      <c r="D7176" s="0" t="s">
        <v>219</v>
      </c>
      <c r="E7176" s="0" t="n">
        <v>2030</v>
      </c>
      <c r="F7176" s="5" t="n">
        <v>0.0354662785500195</v>
      </c>
      <c r="G7176" s="11" t="n">
        <v>0</v>
      </c>
      <c r="H7176" s="5" t="n">
        <v>0</v>
      </c>
      <c r="I7176" s="5" t="n">
        <v>0.0354662785500195</v>
      </c>
    </row>
    <row r="7177" customFormat="false" ht="14.25" hidden="false" customHeight="false" outlineLevel="0" collapsed="false">
      <c r="A7177" s="0" t="s">
        <v>119</v>
      </c>
      <c r="B7177" s="0" t="s">
        <v>120</v>
      </c>
      <c r="C7177" s="0" t="s">
        <v>84</v>
      </c>
      <c r="D7177" s="0" t="s">
        <v>219</v>
      </c>
      <c r="E7177" s="0" t="n">
        <v>2031</v>
      </c>
      <c r="F7177" s="5" t="n">
        <v>0.0409200133193175</v>
      </c>
      <c r="G7177" s="11" t="n">
        <v>0</v>
      </c>
      <c r="H7177" s="5" t="n">
        <v>0</v>
      </c>
      <c r="I7177" s="5" t="n">
        <v>0.0409200133193175</v>
      </c>
    </row>
    <row r="7178" customFormat="false" ht="14.25" hidden="false" customHeight="false" outlineLevel="0" collapsed="false">
      <c r="A7178" s="0" t="s">
        <v>119</v>
      </c>
      <c r="B7178" s="0" t="s">
        <v>120</v>
      </c>
      <c r="C7178" s="0" t="s">
        <v>84</v>
      </c>
      <c r="D7178" s="0" t="s">
        <v>219</v>
      </c>
      <c r="E7178" s="0" t="n">
        <v>2032</v>
      </c>
      <c r="F7178" s="5" t="n">
        <v>0.0472785389882409</v>
      </c>
      <c r="G7178" s="11" t="n">
        <v>0</v>
      </c>
      <c r="H7178" s="5" t="n">
        <v>0</v>
      </c>
      <c r="I7178" s="5" t="n">
        <v>0.0472785389882409</v>
      </c>
    </row>
    <row r="7179" customFormat="false" ht="14.25" hidden="false" customHeight="false" outlineLevel="0" collapsed="false">
      <c r="A7179" s="0" t="s">
        <v>119</v>
      </c>
      <c r="B7179" s="0" t="s">
        <v>120</v>
      </c>
      <c r="C7179" s="0" t="s">
        <v>84</v>
      </c>
      <c r="D7179" s="0" t="s">
        <v>219</v>
      </c>
      <c r="E7179" s="0" t="n">
        <v>2033</v>
      </c>
      <c r="F7179" s="5" t="n">
        <v>0.0545329097802356</v>
      </c>
      <c r="G7179" s="11" t="n">
        <v>0</v>
      </c>
      <c r="H7179" s="5" t="n">
        <v>0</v>
      </c>
      <c r="I7179" s="5" t="n">
        <v>0.0545329097802356</v>
      </c>
    </row>
    <row r="7180" customFormat="false" ht="14.25" hidden="false" customHeight="false" outlineLevel="0" collapsed="false">
      <c r="A7180" s="0" t="s">
        <v>119</v>
      </c>
      <c r="B7180" s="0" t="s">
        <v>120</v>
      </c>
      <c r="C7180" s="0" t="s">
        <v>84</v>
      </c>
      <c r="D7180" s="0" t="s">
        <v>219</v>
      </c>
      <c r="E7180" s="0" t="n">
        <v>2034</v>
      </c>
      <c r="F7180" s="5" t="n">
        <v>0.0615827160643141</v>
      </c>
      <c r="G7180" s="11" t="n">
        <v>0</v>
      </c>
      <c r="H7180" s="5" t="n">
        <v>0</v>
      </c>
      <c r="I7180" s="5" t="n">
        <v>0.0615827160643141</v>
      </c>
    </row>
    <row r="7181" customFormat="false" ht="14.25" hidden="false" customHeight="false" outlineLevel="0" collapsed="false">
      <c r="A7181" s="0" t="s">
        <v>119</v>
      </c>
      <c r="B7181" s="0" t="s">
        <v>120</v>
      </c>
      <c r="C7181" s="0" t="s">
        <v>84</v>
      </c>
      <c r="D7181" s="0" t="s">
        <v>219</v>
      </c>
      <c r="E7181" s="0" t="n">
        <v>2035</v>
      </c>
      <c r="F7181" s="5" t="n">
        <v>0.0684850964053763</v>
      </c>
      <c r="G7181" s="11" t="n">
        <v>0</v>
      </c>
      <c r="H7181" s="5" t="n">
        <v>0</v>
      </c>
      <c r="I7181" s="5" t="n">
        <v>0.0684850964053763</v>
      </c>
    </row>
    <row r="7182" customFormat="false" ht="14.25" hidden="false" customHeight="false" outlineLevel="0" collapsed="false">
      <c r="A7182" s="0" t="s">
        <v>119</v>
      </c>
      <c r="B7182" s="0" t="s">
        <v>120</v>
      </c>
      <c r="C7182" s="0" t="s">
        <v>84</v>
      </c>
      <c r="D7182" s="0" t="s">
        <v>219</v>
      </c>
      <c r="E7182" s="0" t="n">
        <v>2036</v>
      </c>
      <c r="F7182" s="5" t="n">
        <v>0.0752655319941034</v>
      </c>
      <c r="G7182" s="11" t="n">
        <v>0</v>
      </c>
      <c r="H7182" s="5" t="n">
        <v>0</v>
      </c>
      <c r="I7182" s="5" t="n">
        <v>0.0752655319941034</v>
      </c>
    </row>
    <row r="7183" customFormat="false" ht="14.25" hidden="false" customHeight="false" outlineLevel="0" collapsed="false">
      <c r="A7183" s="0" t="s">
        <v>119</v>
      </c>
      <c r="B7183" s="0" t="s">
        <v>120</v>
      </c>
      <c r="C7183" s="0" t="s">
        <v>84</v>
      </c>
      <c r="D7183" s="0" t="s">
        <v>219</v>
      </c>
      <c r="E7183" s="0" t="n">
        <v>2037</v>
      </c>
      <c r="F7183" s="5" t="n">
        <v>0.0807855930889269</v>
      </c>
      <c r="G7183" s="11" t="n">
        <v>0</v>
      </c>
      <c r="H7183" s="5" t="n">
        <v>0</v>
      </c>
      <c r="I7183" s="5" t="n">
        <v>0.0807855930889269</v>
      </c>
    </row>
    <row r="7184" customFormat="false" ht="14.25" hidden="false" customHeight="false" outlineLevel="0" collapsed="false">
      <c r="A7184" s="0" t="s">
        <v>119</v>
      </c>
      <c r="B7184" s="0" t="s">
        <v>120</v>
      </c>
      <c r="C7184" s="0" t="s">
        <v>84</v>
      </c>
      <c r="D7184" s="0" t="s">
        <v>219</v>
      </c>
      <c r="E7184" s="0" t="n">
        <v>2038</v>
      </c>
      <c r="F7184" s="5" t="n">
        <v>0.0860868063235149</v>
      </c>
      <c r="G7184" s="11" t="n">
        <v>0</v>
      </c>
      <c r="H7184" s="5" t="n">
        <v>0</v>
      </c>
      <c r="I7184" s="5" t="n">
        <v>0.0860868063235149</v>
      </c>
    </row>
    <row r="7185" customFormat="false" ht="14.25" hidden="false" customHeight="false" outlineLevel="0" collapsed="false">
      <c r="A7185" s="0" t="s">
        <v>119</v>
      </c>
      <c r="B7185" s="0" t="s">
        <v>120</v>
      </c>
      <c r="C7185" s="0" t="s">
        <v>84</v>
      </c>
      <c r="D7185" s="0" t="s">
        <v>219</v>
      </c>
      <c r="E7185" s="0" t="n">
        <v>2039</v>
      </c>
      <c r="F7185" s="5" t="n">
        <v>0.0900106668638861</v>
      </c>
      <c r="G7185" s="11" t="n">
        <v>0</v>
      </c>
      <c r="H7185" s="5" t="n">
        <v>0</v>
      </c>
      <c r="I7185" s="5" t="n">
        <v>0.0900106668638861</v>
      </c>
    </row>
    <row r="7186" customFormat="false" ht="14.25" hidden="false" customHeight="false" outlineLevel="0" collapsed="false">
      <c r="A7186" s="0" t="s">
        <v>119</v>
      </c>
      <c r="B7186" s="0" t="s">
        <v>120</v>
      </c>
      <c r="C7186" s="0" t="s">
        <v>84</v>
      </c>
      <c r="D7186" s="0" t="s">
        <v>219</v>
      </c>
      <c r="E7186" s="0" t="n">
        <v>2040</v>
      </c>
      <c r="F7186" s="5" t="n">
        <v>0.0936008766059785</v>
      </c>
      <c r="G7186" s="11" t="n">
        <v>0</v>
      </c>
      <c r="H7186" s="5" t="n">
        <v>0</v>
      </c>
      <c r="I7186" s="5" t="n">
        <v>0.0936008766059785</v>
      </c>
    </row>
    <row r="7187" customFormat="false" ht="14.25" hidden="false" customHeight="false" outlineLevel="0" collapsed="false">
      <c r="A7187" s="0" t="s">
        <v>121</v>
      </c>
      <c r="B7187" s="0" t="s">
        <v>122</v>
      </c>
      <c r="C7187" s="0" t="s">
        <v>65</v>
      </c>
      <c r="D7187" s="0" t="s">
        <v>220</v>
      </c>
      <c r="E7187" s="0" t="n">
        <v>2025</v>
      </c>
      <c r="F7187" s="5" t="n">
        <v>3.84531756505427</v>
      </c>
      <c r="G7187" s="11" t="n">
        <v>0.016418</v>
      </c>
      <c r="H7187" s="5" t="n">
        <v>0.063132423783061</v>
      </c>
      <c r="I7187" s="5" t="n">
        <v>3.78218514127121</v>
      </c>
    </row>
    <row r="7188" customFormat="false" ht="14.25" hidden="false" customHeight="false" outlineLevel="0" collapsed="false">
      <c r="A7188" s="0" t="s">
        <v>121</v>
      </c>
      <c r="B7188" s="0" t="s">
        <v>122</v>
      </c>
      <c r="C7188" s="0" t="s">
        <v>65</v>
      </c>
      <c r="D7188" s="0" t="s">
        <v>220</v>
      </c>
      <c r="E7188" s="0" t="n">
        <v>2026</v>
      </c>
      <c r="F7188" s="5" t="n">
        <v>8.57535258875427</v>
      </c>
      <c r="G7188" s="11" t="n">
        <v>0.0194014</v>
      </c>
      <c r="H7188" s="5" t="n">
        <v>0.166373845715457</v>
      </c>
      <c r="I7188" s="5" t="n">
        <v>8.40897874303881</v>
      </c>
    </row>
    <row r="7189" customFormat="false" ht="14.25" hidden="false" customHeight="false" outlineLevel="0" collapsed="false">
      <c r="A7189" s="0" t="s">
        <v>121</v>
      </c>
      <c r="B7189" s="0" t="s">
        <v>122</v>
      </c>
      <c r="C7189" s="0" t="s">
        <v>65</v>
      </c>
      <c r="D7189" s="0" t="s">
        <v>220</v>
      </c>
      <c r="E7189" s="0" t="n">
        <v>2027</v>
      </c>
      <c r="F7189" s="5" t="n">
        <v>13.3979454836543</v>
      </c>
      <c r="G7189" s="11" t="n">
        <v>0.0223848</v>
      </c>
      <c r="H7189" s="5" t="n">
        <v>0.299910330062504</v>
      </c>
      <c r="I7189" s="5" t="n">
        <v>13.0980351535918</v>
      </c>
    </row>
    <row r="7190" customFormat="false" ht="14.25" hidden="false" customHeight="false" outlineLevel="0" collapsed="false">
      <c r="A7190" s="0" t="s">
        <v>121</v>
      </c>
      <c r="B7190" s="0" t="s">
        <v>122</v>
      </c>
      <c r="C7190" s="0" t="s">
        <v>65</v>
      </c>
      <c r="D7190" s="0" t="s">
        <v>220</v>
      </c>
      <c r="E7190" s="0" t="n">
        <v>2028</v>
      </c>
      <c r="F7190" s="5" t="n">
        <v>18.8514768394543</v>
      </c>
      <c r="G7190" s="11" t="n">
        <v>0.0253682</v>
      </c>
      <c r="H7190" s="5" t="n">
        <v>0.478228034758644</v>
      </c>
      <c r="I7190" s="5" t="n">
        <v>18.3732488046956</v>
      </c>
    </row>
    <row r="7191" customFormat="false" ht="14.25" hidden="false" customHeight="false" outlineLevel="0" collapsed="false">
      <c r="A7191" s="0" t="s">
        <v>121</v>
      </c>
      <c r="B7191" s="0" t="s">
        <v>122</v>
      </c>
      <c r="C7191" s="0" t="s">
        <v>65</v>
      </c>
      <c r="D7191" s="0" t="s">
        <v>220</v>
      </c>
      <c r="E7191" s="0" t="n">
        <v>2029</v>
      </c>
      <c r="F7191" s="5" t="n">
        <v>21.9300319370543</v>
      </c>
      <c r="G7191" s="11" t="n">
        <v>0.0283516</v>
      </c>
      <c r="H7191" s="5" t="n">
        <v>0.621751493466588</v>
      </c>
      <c r="I7191" s="5" t="n">
        <v>21.3082804435877</v>
      </c>
    </row>
    <row r="7192" customFormat="false" ht="14.25" hidden="false" customHeight="false" outlineLevel="0" collapsed="false">
      <c r="A7192" s="0" t="s">
        <v>121</v>
      </c>
      <c r="B7192" s="0" t="s">
        <v>122</v>
      </c>
      <c r="C7192" s="0" t="s">
        <v>65</v>
      </c>
      <c r="D7192" s="0" t="s">
        <v>220</v>
      </c>
      <c r="E7192" s="0" t="n">
        <v>2030</v>
      </c>
      <c r="F7192" s="5" t="n">
        <v>25.0312410601543</v>
      </c>
      <c r="G7192" s="11" t="n">
        <v>0.031335</v>
      </c>
      <c r="H7192" s="5" t="n">
        <v>0.784353938619934</v>
      </c>
      <c r="I7192" s="5" t="n">
        <v>24.2468871215343</v>
      </c>
    </row>
    <row r="7193" customFormat="false" ht="14.25" hidden="false" customHeight="false" outlineLevel="0" collapsed="false">
      <c r="A7193" s="0" t="s">
        <v>121</v>
      </c>
      <c r="B7193" s="0" t="s">
        <v>122</v>
      </c>
      <c r="C7193" s="0" t="s">
        <v>65</v>
      </c>
      <c r="D7193" s="0" t="s">
        <v>220</v>
      </c>
      <c r="E7193" s="0" t="n">
        <v>2031</v>
      </c>
      <c r="F7193" s="5" t="n">
        <v>27.9648913370543</v>
      </c>
      <c r="G7193" s="11" t="n">
        <v>0.0341494</v>
      </c>
      <c r="H7193" s="5" t="n">
        <v>0.954984260225601</v>
      </c>
      <c r="I7193" s="5" t="n">
        <v>27.0099070768287</v>
      </c>
    </row>
    <row r="7194" customFormat="false" ht="14.25" hidden="false" customHeight="false" outlineLevel="0" collapsed="false">
      <c r="A7194" s="0" t="s">
        <v>121</v>
      </c>
      <c r="B7194" s="0" t="s">
        <v>122</v>
      </c>
      <c r="C7194" s="0" t="s">
        <v>65</v>
      </c>
      <c r="D7194" s="0" t="s">
        <v>220</v>
      </c>
      <c r="E7194" s="0" t="n">
        <v>2032</v>
      </c>
      <c r="F7194" s="5" t="n">
        <v>30.2705067131543</v>
      </c>
      <c r="G7194" s="11" t="n">
        <v>0.0369638</v>
      </c>
      <c r="H7194" s="5" t="n">
        <v>1.11891295604369</v>
      </c>
      <c r="I7194" s="5" t="n">
        <v>29.1515937571106</v>
      </c>
    </row>
    <row r="7195" customFormat="false" ht="14.25" hidden="false" customHeight="false" outlineLevel="0" collapsed="false">
      <c r="A7195" s="0" t="s">
        <v>121</v>
      </c>
      <c r="B7195" s="0" t="s">
        <v>122</v>
      </c>
      <c r="C7195" s="0" t="s">
        <v>65</v>
      </c>
      <c r="D7195" s="0" t="s">
        <v>220</v>
      </c>
      <c r="E7195" s="0" t="n">
        <v>2033</v>
      </c>
      <c r="F7195" s="5" t="n">
        <v>32.9193513175543</v>
      </c>
      <c r="G7195" s="11" t="n">
        <v>0.0397782</v>
      </c>
      <c r="H7195" s="5" t="n">
        <v>1.30947254057994</v>
      </c>
      <c r="I7195" s="5" t="n">
        <v>31.6098787769743</v>
      </c>
    </row>
    <row r="7196" customFormat="false" ht="14.25" hidden="false" customHeight="false" outlineLevel="0" collapsed="false">
      <c r="A7196" s="0" t="s">
        <v>121</v>
      </c>
      <c r="B7196" s="0" t="s">
        <v>122</v>
      </c>
      <c r="C7196" s="0" t="s">
        <v>65</v>
      </c>
      <c r="D7196" s="0" t="s">
        <v>220</v>
      </c>
      <c r="E7196" s="0" t="n">
        <v>2034</v>
      </c>
      <c r="F7196" s="5" t="n">
        <v>35.5960344587543</v>
      </c>
      <c r="G7196" s="11" t="n">
        <v>0.0425926</v>
      </c>
      <c r="H7196" s="5" t="n">
        <v>1.51612765728794</v>
      </c>
      <c r="I7196" s="5" t="n">
        <v>34.0799068014663</v>
      </c>
    </row>
    <row r="7197" customFormat="false" ht="14.25" hidden="false" customHeight="false" outlineLevel="0" collapsed="false">
      <c r="A7197" s="0" t="s">
        <v>121</v>
      </c>
      <c r="B7197" s="0" t="s">
        <v>122</v>
      </c>
      <c r="C7197" s="0" t="s">
        <v>65</v>
      </c>
      <c r="D7197" s="0" t="s">
        <v>220</v>
      </c>
      <c r="E7197" s="0" t="n">
        <v>2035</v>
      </c>
      <c r="F7197" s="5" t="n">
        <v>38.1705317543543</v>
      </c>
      <c r="G7197" s="11" t="n">
        <v>0.045407</v>
      </c>
      <c r="H7197" s="5" t="n">
        <v>1.73320933536996</v>
      </c>
      <c r="I7197" s="5" t="n">
        <v>36.4373224189843</v>
      </c>
    </row>
    <row r="7198" customFormat="false" ht="14.25" hidden="false" customHeight="false" outlineLevel="0" collapsed="false">
      <c r="A7198" s="0" t="s">
        <v>121</v>
      </c>
      <c r="B7198" s="0" t="s">
        <v>122</v>
      </c>
      <c r="C7198" s="0" t="s">
        <v>65</v>
      </c>
      <c r="D7198" s="0" t="s">
        <v>220</v>
      </c>
      <c r="E7198" s="0" t="n">
        <v>2036</v>
      </c>
      <c r="F7198" s="5" t="n">
        <v>41.1117635075543</v>
      </c>
      <c r="G7198" s="11" t="n">
        <v>0.0478248</v>
      </c>
      <c r="H7198" s="5" t="n">
        <v>1.96616186739608</v>
      </c>
      <c r="I7198" s="5" t="n">
        <v>39.1456016401582</v>
      </c>
    </row>
    <row r="7199" customFormat="false" ht="14.25" hidden="false" customHeight="false" outlineLevel="0" collapsed="false">
      <c r="A7199" s="0" t="s">
        <v>121</v>
      </c>
      <c r="B7199" s="0" t="s">
        <v>122</v>
      </c>
      <c r="C7199" s="0" t="s">
        <v>65</v>
      </c>
      <c r="D7199" s="0" t="s">
        <v>220</v>
      </c>
      <c r="E7199" s="0" t="n">
        <v>2037</v>
      </c>
      <c r="F7199" s="5" t="n">
        <v>43.7379805943543</v>
      </c>
      <c r="G7199" s="11" t="n">
        <v>0.0502426</v>
      </c>
      <c r="H7199" s="5" t="n">
        <v>2.1975098638099</v>
      </c>
      <c r="I7199" s="5" t="n">
        <v>41.5404707305444</v>
      </c>
    </row>
    <row r="7200" customFormat="false" ht="14.25" hidden="false" customHeight="false" outlineLevel="0" collapsed="false">
      <c r="A7200" s="0" t="s">
        <v>121</v>
      </c>
      <c r="B7200" s="0" t="s">
        <v>122</v>
      </c>
      <c r="C7200" s="0" t="s">
        <v>65</v>
      </c>
      <c r="D7200" s="0" t="s">
        <v>220</v>
      </c>
      <c r="E7200" s="0" t="n">
        <v>2038</v>
      </c>
      <c r="F7200" s="5" t="n">
        <v>46.4753522423543</v>
      </c>
      <c r="G7200" s="11" t="n">
        <v>0.0526604</v>
      </c>
      <c r="H7200" s="5" t="n">
        <v>2.44741063922327</v>
      </c>
      <c r="I7200" s="5" t="n">
        <v>44.027941603131</v>
      </c>
    </row>
    <row r="7201" customFormat="false" ht="14.25" hidden="false" customHeight="false" outlineLevel="0" collapsed="false">
      <c r="A7201" s="0" t="s">
        <v>121</v>
      </c>
      <c r="B7201" s="0" t="s">
        <v>122</v>
      </c>
      <c r="C7201" s="0" t="s">
        <v>65</v>
      </c>
      <c r="D7201" s="0" t="s">
        <v>220</v>
      </c>
      <c r="E7201" s="0" t="n">
        <v>2039</v>
      </c>
      <c r="F7201" s="5" t="n">
        <v>48.6162056675543</v>
      </c>
      <c r="G7201" s="11" t="n">
        <v>0.0550782</v>
      </c>
      <c r="H7201" s="5" t="n">
        <v>2.67769309899869</v>
      </c>
      <c r="I7201" s="5" t="n">
        <v>45.9385125685556</v>
      </c>
    </row>
    <row r="7202" customFormat="false" ht="14.25" hidden="false" customHeight="false" outlineLevel="0" collapsed="false">
      <c r="A7202" s="0" t="s">
        <v>121</v>
      </c>
      <c r="B7202" s="0" t="s">
        <v>122</v>
      </c>
      <c r="C7202" s="0" t="s">
        <v>65</v>
      </c>
      <c r="D7202" s="0" t="s">
        <v>220</v>
      </c>
      <c r="E7202" s="0" t="n">
        <v>2040</v>
      </c>
      <c r="F7202" s="5" t="n">
        <v>51.4328784155543</v>
      </c>
      <c r="G7202" s="11" t="n">
        <v>0.057496</v>
      </c>
      <c r="H7202" s="5" t="n">
        <v>2.95718477738071</v>
      </c>
      <c r="I7202" s="5" t="n">
        <v>48.4756936381736</v>
      </c>
    </row>
    <row r="7203" customFormat="false" ht="14.25" hidden="false" customHeight="false" outlineLevel="0" collapsed="false">
      <c r="A7203" s="0" t="s">
        <v>121</v>
      </c>
      <c r="B7203" s="0" t="s">
        <v>122</v>
      </c>
      <c r="C7203" s="0" t="s">
        <v>65</v>
      </c>
      <c r="D7203" s="0" t="s">
        <v>204</v>
      </c>
      <c r="E7203" s="0" t="n">
        <v>2024</v>
      </c>
      <c r="F7203" s="5" t="n">
        <v>0</v>
      </c>
      <c r="G7203" s="11" t="n">
        <v>0.02</v>
      </c>
      <c r="H7203" s="5" t="n">
        <v>0</v>
      </c>
      <c r="I7203" s="5" t="n">
        <v>0</v>
      </c>
    </row>
    <row r="7204" customFormat="false" ht="14.25" hidden="false" customHeight="false" outlineLevel="0" collapsed="false">
      <c r="A7204" s="0" t="s">
        <v>121</v>
      </c>
      <c r="B7204" s="0" t="s">
        <v>122</v>
      </c>
      <c r="C7204" s="0" t="s">
        <v>65</v>
      </c>
      <c r="D7204" s="0" t="s">
        <v>204</v>
      </c>
      <c r="E7204" s="0" t="n">
        <v>2024</v>
      </c>
      <c r="F7204" s="5" t="n">
        <v>0</v>
      </c>
      <c r="G7204" s="11" t="n">
        <v>0.02</v>
      </c>
      <c r="H7204" s="5" t="n">
        <v>0</v>
      </c>
      <c r="I7204" s="5" t="n">
        <v>0</v>
      </c>
    </row>
    <row r="7205" customFormat="false" ht="14.25" hidden="false" customHeight="false" outlineLevel="0" collapsed="false">
      <c r="A7205" s="0" t="s">
        <v>121</v>
      </c>
      <c r="B7205" s="0" t="s">
        <v>122</v>
      </c>
      <c r="C7205" s="0" t="s">
        <v>65</v>
      </c>
      <c r="D7205" s="0" t="s">
        <v>204</v>
      </c>
      <c r="E7205" s="0" t="n">
        <v>2024</v>
      </c>
      <c r="F7205" s="5" t="n">
        <v>0</v>
      </c>
      <c r="G7205" s="11" t="n">
        <v>0.02</v>
      </c>
      <c r="H7205" s="5" t="n">
        <v>0</v>
      </c>
      <c r="I7205" s="5" t="n">
        <v>0</v>
      </c>
    </row>
    <row r="7206" customFormat="false" ht="14.25" hidden="false" customHeight="false" outlineLevel="0" collapsed="false">
      <c r="A7206" s="0" t="s">
        <v>121</v>
      </c>
      <c r="B7206" s="0" t="s">
        <v>122</v>
      </c>
      <c r="C7206" s="0" t="s">
        <v>65</v>
      </c>
      <c r="D7206" s="0" t="s">
        <v>204</v>
      </c>
      <c r="E7206" s="0" t="n">
        <v>2025</v>
      </c>
      <c r="F7206" s="5" t="n">
        <v>2.40680980893551</v>
      </c>
      <c r="G7206" s="11" t="n">
        <v>0.02</v>
      </c>
      <c r="H7206" s="5" t="n">
        <v>0.0481361961787102</v>
      </c>
      <c r="I7206" s="5" t="n">
        <v>2.3586736127568</v>
      </c>
    </row>
    <row r="7207" customFormat="false" ht="14.25" hidden="false" customHeight="false" outlineLevel="0" collapsed="false">
      <c r="A7207" s="0" t="s">
        <v>121</v>
      </c>
      <c r="B7207" s="0" t="s">
        <v>122</v>
      </c>
      <c r="C7207" s="0" t="s">
        <v>65</v>
      </c>
      <c r="D7207" s="0" t="s">
        <v>204</v>
      </c>
      <c r="E7207" s="0" t="n">
        <v>2025</v>
      </c>
      <c r="F7207" s="5" t="n">
        <v>58.0687393093414</v>
      </c>
      <c r="G7207" s="11" t="n">
        <v>0.02</v>
      </c>
      <c r="H7207" s="5" t="n">
        <v>1.16137478618683</v>
      </c>
      <c r="I7207" s="5" t="n">
        <v>56.9073645231546</v>
      </c>
    </row>
    <row r="7208" customFormat="false" ht="14.25" hidden="false" customHeight="false" outlineLevel="0" collapsed="false">
      <c r="A7208" s="0" t="s">
        <v>121</v>
      </c>
      <c r="B7208" s="0" t="s">
        <v>122</v>
      </c>
      <c r="C7208" s="0" t="s">
        <v>65</v>
      </c>
      <c r="D7208" s="0" t="s">
        <v>204</v>
      </c>
      <c r="E7208" s="0" t="n">
        <v>2025</v>
      </c>
      <c r="F7208" s="5" t="n">
        <v>109.412696317528</v>
      </c>
      <c r="G7208" s="11" t="n">
        <v>0.02</v>
      </c>
      <c r="H7208" s="5" t="n">
        <v>2.18825392635055</v>
      </c>
      <c r="I7208" s="5" t="n">
        <v>107.224442391177</v>
      </c>
    </row>
    <row r="7209" customFormat="false" ht="14.25" hidden="false" customHeight="false" outlineLevel="0" collapsed="false">
      <c r="A7209" s="0" t="s">
        <v>121</v>
      </c>
      <c r="B7209" s="0" t="s">
        <v>122</v>
      </c>
      <c r="C7209" s="0" t="s">
        <v>65</v>
      </c>
      <c r="D7209" s="0" t="s">
        <v>204</v>
      </c>
      <c r="E7209" s="0" t="n">
        <v>2026</v>
      </c>
      <c r="F7209" s="5" t="n">
        <v>2.57165772081526</v>
      </c>
      <c r="G7209" s="11" t="n">
        <v>0.023</v>
      </c>
      <c r="H7209" s="5" t="n">
        <v>0.059148127578751</v>
      </c>
      <c r="I7209" s="5" t="n">
        <v>2.51250959323651</v>
      </c>
    </row>
    <row r="7210" customFormat="false" ht="14.25" hidden="false" customHeight="false" outlineLevel="0" collapsed="false">
      <c r="A7210" s="0" t="s">
        <v>121</v>
      </c>
      <c r="B7210" s="0" t="s">
        <v>122</v>
      </c>
      <c r="C7210" s="0" t="s">
        <v>65</v>
      </c>
      <c r="D7210" s="0" t="s">
        <v>204</v>
      </c>
      <c r="E7210" s="0" t="n">
        <v>2026</v>
      </c>
      <c r="F7210" s="5" t="n">
        <v>55.8004734275017</v>
      </c>
      <c r="G7210" s="11" t="n">
        <v>0.023</v>
      </c>
      <c r="H7210" s="5" t="n">
        <v>1.28341088883254</v>
      </c>
      <c r="I7210" s="5" t="n">
        <v>54.5170625386691</v>
      </c>
    </row>
    <row r="7211" customFormat="false" ht="14.25" hidden="false" customHeight="false" outlineLevel="0" collapsed="false">
      <c r="A7211" s="0" t="s">
        <v>121</v>
      </c>
      <c r="B7211" s="0" t="s">
        <v>122</v>
      </c>
      <c r="C7211" s="0" t="s">
        <v>65</v>
      </c>
      <c r="D7211" s="0" t="s">
        <v>204</v>
      </c>
      <c r="E7211" s="0" t="n">
        <v>2026</v>
      </c>
      <c r="F7211" s="5" t="n">
        <v>106.281685071103</v>
      </c>
      <c r="G7211" s="11" t="n">
        <v>0.023</v>
      </c>
      <c r="H7211" s="5" t="n">
        <v>2.44447875663536</v>
      </c>
      <c r="I7211" s="5" t="n">
        <v>103.837206314467</v>
      </c>
    </row>
    <row r="7212" customFormat="false" ht="14.25" hidden="false" customHeight="false" outlineLevel="0" collapsed="false">
      <c r="A7212" s="0" t="s">
        <v>121</v>
      </c>
      <c r="B7212" s="0" t="s">
        <v>122</v>
      </c>
      <c r="C7212" s="0" t="s">
        <v>65</v>
      </c>
      <c r="D7212" s="0" t="s">
        <v>204</v>
      </c>
      <c r="E7212" s="0" t="n">
        <v>2027</v>
      </c>
      <c r="F7212" s="5" t="n">
        <v>2.79241421845681</v>
      </c>
      <c r="G7212" s="11" t="n">
        <v>0.026</v>
      </c>
      <c r="H7212" s="5" t="n">
        <v>0.0726027696798771</v>
      </c>
      <c r="I7212" s="5" t="n">
        <v>2.71981144877693</v>
      </c>
    </row>
    <row r="7213" customFormat="false" ht="14.25" hidden="false" customHeight="false" outlineLevel="0" collapsed="false">
      <c r="A7213" s="0" t="s">
        <v>121</v>
      </c>
      <c r="B7213" s="0" t="s">
        <v>122</v>
      </c>
      <c r="C7213" s="0" t="s">
        <v>65</v>
      </c>
      <c r="D7213" s="0" t="s">
        <v>204</v>
      </c>
      <c r="E7213" s="0" t="n">
        <v>2027</v>
      </c>
      <c r="F7213" s="5" t="n">
        <v>53.92677476259</v>
      </c>
      <c r="G7213" s="11" t="n">
        <v>0.026</v>
      </c>
      <c r="H7213" s="5" t="n">
        <v>1.40209614382734</v>
      </c>
      <c r="I7213" s="5" t="n">
        <v>52.5246786187626</v>
      </c>
    </row>
    <row r="7214" customFormat="false" ht="14.25" hidden="false" customHeight="false" outlineLevel="0" collapsed="false">
      <c r="A7214" s="0" t="s">
        <v>121</v>
      </c>
      <c r="B7214" s="0" t="s">
        <v>122</v>
      </c>
      <c r="C7214" s="0" t="s">
        <v>65</v>
      </c>
      <c r="D7214" s="0" t="s">
        <v>204</v>
      </c>
      <c r="E7214" s="0" t="n">
        <v>2027</v>
      </c>
      <c r="F7214" s="5" t="n">
        <v>104.086743646628</v>
      </c>
      <c r="G7214" s="11" t="n">
        <v>0.026</v>
      </c>
      <c r="H7214" s="5" t="n">
        <v>2.70625533481234</v>
      </c>
      <c r="I7214" s="5" t="n">
        <v>101.380488311816</v>
      </c>
    </row>
    <row r="7215" customFormat="false" ht="14.25" hidden="false" customHeight="false" outlineLevel="0" collapsed="false">
      <c r="A7215" s="0" t="s">
        <v>121</v>
      </c>
      <c r="B7215" s="0" t="s">
        <v>122</v>
      </c>
      <c r="C7215" s="0" t="s">
        <v>65</v>
      </c>
      <c r="D7215" s="0" t="s">
        <v>204</v>
      </c>
      <c r="E7215" s="0" t="n">
        <v>2028</v>
      </c>
      <c r="F7215" s="5" t="n">
        <v>3.06675577258344</v>
      </c>
      <c r="G7215" s="11" t="n">
        <v>0.029</v>
      </c>
      <c r="H7215" s="5" t="n">
        <v>0.0889359174049196</v>
      </c>
      <c r="I7215" s="5" t="n">
        <v>2.97781985517852</v>
      </c>
    </row>
    <row r="7216" customFormat="false" ht="14.25" hidden="false" customHeight="false" outlineLevel="0" collapsed="false">
      <c r="A7216" s="0" t="s">
        <v>121</v>
      </c>
      <c r="B7216" s="0" t="s">
        <v>122</v>
      </c>
      <c r="C7216" s="0" t="s">
        <v>65</v>
      </c>
      <c r="D7216" s="0" t="s">
        <v>204</v>
      </c>
      <c r="E7216" s="0" t="n">
        <v>2028</v>
      </c>
      <c r="F7216" s="5" t="n">
        <v>52.6047145436495</v>
      </c>
      <c r="G7216" s="11" t="n">
        <v>0.029</v>
      </c>
      <c r="H7216" s="5" t="n">
        <v>1.52553672176584</v>
      </c>
      <c r="I7216" s="5" t="n">
        <v>51.0791778218837</v>
      </c>
    </row>
    <row r="7217" customFormat="false" ht="14.25" hidden="false" customHeight="false" outlineLevel="0" collapsed="false">
      <c r="A7217" s="0" t="s">
        <v>121</v>
      </c>
      <c r="B7217" s="0" t="s">
        <v>122</v>
      </c>
      <c r="C7217" s="0" t="s">
        <v>65</v>
      </c>
      <c r="D7217" s="0" t="s">
        <v>204</v>
      </c>
      <c r="E7217" s="0" t="n">
        <v>2028</v>
      </c>
      <c r="F7217" s="5" t="n">
        <v>103.149207288273</v>
      </c>
      <c r="G7217" s="11" t="n">
        <v>0.029</v>
      </c>
      <c r="H7217" s="5" t="n">
        <v>2.99132701135992</v>
      </c>
      <c r="I7217" s="5" t="n">
        <v>100.157880276913</v>
      </c>
    </row>
    <row r="7218" customFormat="false" ht="14.25" hidden="false" customHeight="false" outlineLevel="0" collapsed="false">
      <c r="A7218" s="0" t="s">
        <v>121</v>
      </c>
      <c r="B7218" s="0" t="s">
        <v>122</v>
      </c>
      <c r="C7218" s="0" t="s">
        <v>65</v>
      </c>
      <c r="D7218" s="0" t="s">
        <v>204</v>
      </c>
      <c r="E7218" s="0" t="n">
        <v>2029</v>
      </c>
      <c r="F7218" s="5" t="n">
        <v>3.33200774950207</v>
      </c>
      <c r="G7218" s="11" t="n">
        <v>0.032</v>
      </c>
      <c r="H7218" s="5" t="n">
        <v>0.106624247984066</v>
      </c>
      <c r="I7218" s="5" t="n">
        <v>3.225383501518</v>
      </c>
    </row>
    <row r="7219" customFormat="false" ht="14.25" hidden="false" customHeight="false" outlineLevel="0" collapsed="false">
      <c r="A7219" s="0" t="s">
        <v>121</v>
      </c>
      <c r="B7219" s="0" t="s">
        <v>122</v>
      </c>
      <c r="C7219" s="0" t="s">
        <v>65</v>
      </c>
      <c r="D7219" s="0" t="s">
        <v>204</v>
      </c>
      <c r="E7219" s="0" t="n">
        <v>2029</v>
      </c>
      <c r="F7219" s="5" t="n">
        <v>50.7437505596634</v>
      </c>
      <c r="G7219" s="11" t="n">
        <v>0.032</v>
      </c>
      <c r="H7219" s="5" t="n">
        <v>1.62380001790923</v>
      </c>
      <c r="I7219" s="5" t="n">
        <v>49.1199505417542</v>
      </c>
    </row>
    <row r="7220" customFormat="false" ht="14.25" hidden="false" customHeight="false" outlineLevel="0" collapsed="false">
      <c r="A7220" s="0" t="s">
        <v>121</v>
      </c>
      <c r="B7220" s="0" t="s">
        <v>122</v>
      </c>
      <c r="C7220" s="0" t="s">
        <v>65</v>
      </c>
      <c r="D7220" s="0" t="s">
        <v>204</v>
      </c>
      <c r="E7220" s="0" t="n">
        <v>2029</v>
      </c>
      <c r="F7220" s="5" t="n">
        <v>102.515771891818</v>
      </c>
      <c r="G7220" s="11" t="n">
        <v>0.032</v>
      </c>
      <c r="H7220" s="5" t="n">
        <v>3.28050470053818</v>
      </c>
      <c r="I7220" s="5" t="n">
        <v>99.23526719128</v>
      </c>
    </row>
    <row r="7221" customFormat="false" ht="14.25" hidden="false" customHeight="false" outlineLevel="0" collapsed="false">
      <c r="A7221" s="0" t="s">
        <v>121</v>
      </c>
      <c r="B7221" s="0" t="s">
        <v>122</v>
      </c>
      <c r="C7221" s="0" t="s">
        <v>65</v>
      </c>
      <c r="D7221" s="0" t="s">
        <v>204</v>
      </c>
      <c r="E7221" s="0" t="n">
        <v>2030</v>
      </c>
      <c r="F7221" s="5" t="n">
        <v>3.56118669611088</v>
      </c>
      <c r="G7221" s="11" t="n">
        <v>0.035</v>
      </c>
      <c r="H7221" s="5" t="n">
        <v>0.124641534363881</v>
      </c>
      <c r="I7221" s="5" t="n">
        <v>3.436545161747</v>
      </c>
    </row>
    <row r="7222" customFormat="false" ht="14.25" hidden="false" customHeight="false" outlineLevel="0" collapsed="false">
      <c r="A7222" s="0" t="s">
        <v>121</v>
      </c>
      <c r="B7222" s="0" t="s">
        <v>122</v>
      </c>
      <c r="C7222" s="0" t="s">
        <v>65</v>
      </c>
      <c r="D7222" s="0" t="s">
        <v>204</v>
      </c>
      <c r="E7222" s="0" t="n">
        <v>2030</v>
      </c>
      <c r="F7222" s="5" t="n">
        <v>48.6663417925294</v>
      </c>
      <c r="G7222" s="11" t="n">
        <v>0.035</v>
      </c>
      <c r="H7222" s="5" t="n">
        <v>1.70332196273853</v>
      </c>
      <c r="I7222" s="5" t="n">
        <v>46.9630198297908</v>
      </c>
    </row>
    <row r="7223" customFormat="false" ht="14.25" hidden="false" customHeight="false" outlineLevel="0" collapsed="false">
      <c r="A7223" s="0" t="s">
        <v>121</v>
      </c>
      <c r="B7223" s="0" t="s">
        <v>122</v>
      </c>
      <c r="C7223" s="0" t="s">
        <v>65</v>
      </c>
      <c r="D7223" s="0" t="s">
        <v>204</v>
      </c>
      <c r="E7223" s="0" t="n">
        <v>2030</v>
      </c>
      <c r="F7223" s="5" t="n">
        <v>101.45166930805</v>
      </c>
      <c r="G7223" s="11" t="n">
        <v>0.035</v>
      </c>
      <c r="H7223" s="5" t="n">
        <v>3.55080842578174</v>
      </c>
      <c r="I7223" s="5" t="n">
        <v>97.900860882268</v>
      </c>
    </row>
    <row r="7224" customFormat="false" ht="14.25" hidden="false" customHeight="false" outlineLevel="0" collapsed="false">
      <c r="A7224" s="0" t="s">
        <v>121</v>
      </c>
      <c r="B7224" s="0" t="s">
        <v>122</v>
      </c>
      <c r="C7224" s="0" t="s">
        <v>65</v>
      </c>
      <c r="D7224" s="0" t="s">
        <v>204</v>
      </c>
      <c r="E7224" s="0" t="n">
        <v>2031</v>
      </c>
      <c r="F7224" s="5" t="n">
        <v>3.82810468136292</v>
      </c>
      <c r="G7224" s="11" t="n">
        <v>0.038</v>
      </c>
      <c r="H7224" s="5" t="n">
        <v>0.145467977891791</v>
      </c>
      <c r="I7224" s="5" t="n">
        <v>3.68263670347113</v>
      </c>
    </row>
    <row r="7225" customFormat="false" ht="14.25" hidden="false" customHeight="false" outlineLevel="0" collapsed="false">
      <c r="A7225" s="0" t="s">
        <v>121</v>
      </c>
      <c r="B7225" s="0" t="s">
        <v>122</v>
      </c>
      <c r="C7225" s="0" t="s">
        <v>65</v>
      </c>
      <c r="D7225" s="0" t="s">
        <v>204</v>
      </c>
      <c r="E7225" s="0" t="n">
        <v>2031</v>
      </c>
      <c r="F7225" s="5" t="n">
        <v>46.7401035231753</v>
      </c>
      <c r="G7225" s="11" t="n">
        <v>0.038</v>
      </c>
      <c r="H7225" s="5" t="n">
        <v>1.77612393388066</v>
      </c>
      <c r="I7225" s="5" t="n">
        <v>44.9639795892946</v>
      </c>
    </row>
    <row r="7226" customFormat="false" ht="14.25" hidden="false" customHeight="false" outlineLevel="0" collapsed="false">
      <c r="A7226" s="0" t="s">
        <v>121</v>
      </c>
      <c r="B7226" s="0" t="s">
        <v>122</v>
      </c>
      <c r="C7226" s="0" t="s">
        <v>65</v>
      </c>
      <c r="D7226" s="0" t="s">
        <v>204</v>
      </c>
      <c r="E7226" s="0" t="n">
        <v>2031</v>
      </c>
      <c r="F7226" s="5" t="n">
        <v>100.388742190134</v>
      </c>
      <c r="G7226" s="11" t="n">
        <v>0.038</v>
      </c>
      <c r="H7226" s="5" t="n">
        <v>3.81477220322509</v>
      </c>
      <c r="I7226" s="5" t="n">
        <v>96.5739699869089</v>
      </c>
    </row>
    <row r="7227" customFormat="false" ht="14.25" hidden="false" customHeight="false" outlineLevel="0" collapsed="false">
      <c r="A7227" s="0" t="s">
        <v>121</v>
      </c>
      <c r="B7227" s="0" t="s">
        <v>122</v>
      </c>
      <c r="C7227" s="0" t="s">
        <v>65</v>
      </c>
      <c r="D7227" s="0" t="s">
        <v>204</v>
      </c>
      <c r="E7227" s="0" t="n">
        <v>2032</v>
      </c>
      <c r="F7227" s="5" t="n">
        <v>4.09215529721536</v>
      </c>
      <c r="G7227" s="11" t="n">
        <v>0.041</v>
      </c>
      <c r="H7227" s="5" t="n">
        <v>0.16777836718583</v>
      </c>
      <c r="I7227" s="5" t="n">
        <v>3.92437693002953</v>
      </c>
    </row>
    <row r="7228" customFormat="false" ht="14.25" hidden="false" customHeight="false" outlineLevel="0" collapsed="false">
      <c r="A7228" s="0" t="s">
        <v>121</v>
      </c>
      <c r="B7228" s="0" t="s">
        <v>122</v>
      </c>
      <c r="C7228" s="0" t="s">
        <v>65</v>
      </c>
      <c r="D7228" s="0" t="s">
        <v>204</v>
      </c>
      <c r="E7228" s="0" t="n">
        <v>2032</v>
      </c>
      <c r="F7228" s="5" t="n">
        <v>44.8897765790554</v>
      </c>
      <c r="G7228" s="11" t="n">
        <v>0.041</v>
      </c>
      <c r="H7228" s="5" t="n">
        <v>1.84048083974127</v>
      </c>
      <c r="I7228" s="5" t="n">
        <v>43.0492957393141</v>
      </c>
    </row>
    <row r="7229" customFormat="false" ht="14.25" hidden="false" customHeight="false" outlineLevel="0" collapsed="false">
      <c r="A7229" s="0" t="s">
        <v>121</v>
      </c>
      <c r="B7229" s="0" t="s">
        <v>122</v>
      </c>
      <c r="C7229" s="0" t="s">
        <v>65</v>
      </c>
      <c r="D7229" s="0" t="s">
        <v>204</v>
      </c>
      <c r="E7229" s="0" t="n">
        <v>2032</v>
      </c>
      <c r="F7229" s="5" t="n">
        <v>99.6898379256762</v>
      </c>
      <c r="G7229" s="11" t="n">
        <v>0.041</v>
      </c>
      <c r="H7229" s="5" t="n">
        <v>4.08728335495272</v>
      </c>
      <c r="I7229" s="5" t="n">
        <v>95.6025545707235</v>
      </c>
    </row>
    <row r="7230" customFormat="false" ht="14.25" hidden="false" customHeight="false" outlineLevel="0" collapsed="false">
      <c r="A7230" s="0" t="s">
        <v>121</v>
      </c>
      <c r="B7230" s="0" t="s">
        <v>122</v>
      </c>
      <c r="C7230" s="0" t="s">
        <v>65</v>
      </c>
      <c r="D7230" s="0" t="s">
        <v>204</v>
      </c>
      <c r="E7230" s="0" t="n">
        <v>2033</v>
      </c>
      <c r="F7230" s="5" t="n">
        <v>4.40001690918888</v>
      </c>
      <c r="G7230" s="11" t="n">
        <v>0.044</v>
      </c>
      <c r="H7230" s="5" t="n">
        <v>0.193600744004311</v>
      </c>
      <c r="I7230" s="5" t="n">
        <v>4.20641616518457</v>
      </c>
    </row>
    <row r="7231" customFormat="false" ht="14.25" hidden="false" customHeight="false" outlineLevel="0" collapsed="false">
      <c r="A7231" s="0" t="s">
        <v>121</v>
      </c>
      <c r="B7231" s="0" t="s">
        <v>122</v>
      </c>
      <c r="C7231" s="0" t="s">
        <v>65</v>
      </c>
      <c r="D7231" s="0" t="s">
        <v>204</v>
      </c>
      <c r="E7231" s="0" t="n">
        <v>2033</v>
      </c>
      <c r="F7231" s="5" t="n">
        <v>43.4538947918554</v>
      </c>
      <c r="G7231" s="11" t="n">
        <v>0.044</v>
      </c>
      <c r="H7231" s="5" t="n">
        <v>1.91197137084164</v>
      </c>
      <c r="I7231" s="5" t="n">
        <v>41.5419234210138</v>
      </c>
    </row>
    <row r="7232" customFormat="false" ht="14.25" hidden="false" customHeight="false" outlineLevel="0" collapsed="false">
      <c r="A7232" s="0" t="s">
        <v>121</v>
      </c>
      <c r="B7232" s="0" t="s">
        <v>122</v>
      </c>
      <c r="C7232" s="0" t="s">
        <v>65</v>
      </c>
      <c r="D7232" s="0" t="s">
        <v>204</v>
      </c>
      <c r="E7232" s="0" t="n">
        <v>2033</v>
      </c>
      <c r="F7232" s="5" t="n">
        <v>99.6417743828442</v>
      </c>
      <c r="G7232" s="11" t="n">
        <v>0.044</v>
      </c>
      <c r="H7232" s="5" t="n">
        <v>4.38423807284514</v>
      </c>
      <c r="I7232" s="5" t="n">
        <v>95.257536309999</v>
      </c>
    </row>
    <row r="7233" customFormat="false" ht="14.25" hidden="false" customHeight="false" outlineLevel="0" collapsed="false">
      <c r="A7233" s="0" t="s">
        <v>121</v>
      </c>
      <c r="B7233" s="0" t="s">
        <v>122</v>
      </c>
      <c r="C7233" s="0" t="s">
        <v>65</v>
      </c>
      <c r="D7233" s="0" t="s">
        <v>204</v>
      </c>
      <c r="E7233" s="0" t="n">
        <v>2034</v>
      </c>
      <c r="F7233" s="5" t="n">
        <v>4.6901791023351</v>
      </c>
      <c r="G7233" s="11" t="n">
        <v>0.047</v>
      </c>
      <c r="H7233" s="5" t="n">
        <v>0.22043841780975</v>
      </c>
      <c r="I7233" s="5" t="n">
        <v>4.46974068452535</v>
      </c>
    </row>
    <row r="7234" customFormat="false" ht="14.25" hidden="false" customHeight="false" outlineLevel="0" collapsed="false">
      <c r="A7234" s="0" t="s">
        <v>121</v>
      </c>
      <c r="B7234" s="0" t="s">
        <v>122</v>
      </c>
      <c r="C7234" s="0" t="s">
        <v>65</v>
      </c>
      <c r="D7234" s="0" t="s">
        <v>204</v>
      </c>
      <c r="E7234" s="0" t="n">
        <v>2034</v>
      </c>
      <c r="F7234" s="5" t="n">
        <v>41.922345035869</v>
      </c>
      <c r="G7234" s="11" t="n">
        <v>0.047</v>
      </c>
      <c r="H7234" s="5" t="n">
        <v>1.97035021668584</v>
      </c>
      <c r="I7234" s="5" t="n">
        <v>39.9519948191831</v>
      </c>
    </row>
    <row r="7235" customFormat="false" ht="14.25" hidden="false" customHeight="false" outlineLevel="0" collapsed="false">
      <c r="A7235" s="0" t="s">
        <v>121</v>
      </c>
      <c r="B7235" s="0" t="s">
        <v>122</v>
      </c>
      <c r="C7235" s="0" t="s">
        <v>65</v>
      </c>
      <c r="D7235" s="0" t="s">
        <v>204</v>
      </c>
      <c r="E7235" s="0" t="n">
        <v>2034</v>
      </c>
      <c r="F7235" s="5" t="n">
        <v>99.1712341094428</v>
      </c>
      <c r="G7235" s="11" t="n">
        <v>0.047</v>
      </c>
      <c r="H7235" s="5" t="n">
        <v>4.66104800314381</v>
      </c>
      <c r="I7235" s="5" t="n">
        <v>94.510186106299</v>
      </c>
    </row>
    <row r="7236" customFormat="false" ht="14.25" hidden="false" customHeight="false" outlineLevel="0" collapsed="false">
      <c r="A7236" s="0" t="s">
        <v>121</v>
      </c>
      <c r="B7236" s="0" t="s">
        <v>122</v>
      </c>
      <c r="C7236" s="0" t="s">
        <v>65</v>
      </c>
      <c r="D7236" s="0" t="s">
        <v>204</v>
      </c>
      <c r="E7236" s="0" t="n">
        <v>2035</v>
      </c>
      <c r="F7236" s="5" t="n">
        <v>5.03103842234932</v>
      </c>
      <c r="G7236" s="11" t="n">
        <v>0.05</v>
      </c>
      <c r="H7236" s="5" t="n">
        <v>0.251551921117466</v>
      </c>
      <c r="I7236" s="5" t="n">
        <v>4.77948650123185</v>
      </c>
    </row>
    <row r="7237" customFormat="false" ht="14.25" hidden="false" customHeight="false" outlineLevel="0" collapsed="false">
      <c r="A7237" s="0" t="s">
        <v>121</v>
      </c>
      <c r="B7237" s="0" t="s">
        <v>122</v>
      </c>
      <c r="C7237" s="0" t="s">
        <v>65</v>
      </c>
      <c r="D7237" s="0" t="s">
        <v>204</v>
      </c>
      <c r="E7237" s="0" t="n">
        <v>2035</v>
      </c>
      <c r="F7237" s="5" t="n">
        <v>40.5136376588846</v>
      </c>
      <c r="G7237" s="11" t="n">
        <v>0.05</v>
      </c>
      <c r="H7237" s="5" t="n">
        <v>2.02568188294423</v>
      </c>
      <c r="I7237" s="5" t="n">
        <v>38.4879557759404</v>
      </c>
    </row>
    <row r="7238" customFormat="false" ht="14.25" hidden="false" customHeight="false" outlineLevel="0" collapsed="false">
      <c r="A7238" s="0" t="s">
        <v>121</v>
      </c>
      <c r="B7238" s="0" t="s">
        <v>122</v>
      </c>
      <c r="C7238" s="0" t="s">
        <v>65</v>
      </c>
      <c r="D7238" s="0" t="s">
        <v>204</v>
      </c>
      <c r="E7238" s="0" t="n">
        <v>2035</v>
      </c>
      <c r="F7238" s="5" t="n">
        <v>98.9349022236476</v>
      </c>
      <c r="G7238" s="11" t="n">
        <v>0.05</v>
      </c>
      <c r="H7238" s="5" t="n">
        <v>4.94674511118238</v>
      </c>
      <c r="I7238" s="5" t="n">
        <v>93.9881571124652</v>
      </c>
    </row>
    <row r="7239" customFormat="false" ht="14.25" hidden="false" customHeight="false" outlineLevel="0" collapsed="false">
      <c r="A7239" s="0" t="s">
        <v>121</v>
      </c>
      <c r="B7239" s="0" t="s">
        <v>122</v>
      </c>
      <c r="C7239" s="0" t="s">
        <v>65</v>
      </c>
      <c r="D7239" s="0" t="s">
        <v>204</v>
      </c>
      <c r="E7239" s="0" t="n">
        <v>2036</v>
      </c>
      <c r="F7239" s="5" t="n">
        <v>5.3930437962421</v>
      </c>
      <c r="G7239" s="11" t="n">
        <v>0.054</v>
      </c>
      <c r="H7239" s="5" t="n">
        <v>0.291224364997073</v>
      </c>
      <c r="I7239" s="5" t="n">
        <v>5.10181943124503</v>
      </c>
    </row>
    <row r="7240" customFormat="false" ht="14.25" hidden="false" customHeight="false" outlineLevel="0" collapsed="false">
      <c r="A7240" s="0" t="s">
        <v>121</v>
      </c>
      <c r="B7240" s="0" t="s">
        <v>122</v>
      </c>
      <c r="C7240" s="0" t="s">
        <v>65</v>
      </c>
      <c r="D7240" s="0" t="s">
        <v>204</v>
      </c>
      <c r="E7240" s="0" t="n">
        <v>2036</v>
      </c>
      <c r="F7240" s="5" t="n">
        <v>39.4899253838534</v>
      </c>
      <c r="G7240" s="11" t="n">
        <v>0.054</v>
      </c>
      <c r="H7240" s="5" t="n">
        <v>2.13245597072808</v>
      </c>
      <c r="I7240" s="5" t="n">
        <v>37.3574694131253</v>
      </c>
    </row>
    <row r="7241" customFormat="false" ht="14.25" hidden="false" customHeight="false" outlineLevel="0" collapsed="false">
      <c r="A7241" s="0" t="s">
        <v>121</v>
      </c>
      <c r="B7241" s="0" t="s">
        <v>122</v>
      </c>
      <c r="C7241" s="0" t="s">
        <v>65</v>
      </c>
      <c r="D7241" s="0" t="s">
        <v>204</v>
      </c>
      <c r="E7241" s="0" t="n">
        <v>2036</v>
      </c>
      <c r="F7241" s="5" t="n">
        <v>99.494116382072</v>
      </c>
      <c r="G7241" s="11" t="n">
        <v>0.054</v>
      </c>
      <c r="H7241" s="5" t="n">
        <v>5.37268228463189</v>
      </c>
      <c r="I7241" s="5" t="n">
        <v>94.1214340974401</v>
      </c>
    </row>
    <row r="7242" customFormat="false" ht="14.25" hidden="false" customHeight="false" outlineLevel="0" collapsed="false">
      <c r="A7242" s="0" t="s">
        <v>121</v>
      </c>
      <c r="B7242" s="0" t="s">
        <v>122</v>
      </c>
      <c r="C7242" s="0" t="s">
        <v>65</v>
      </c>
      <c r="D7242" s="0" t="s">
        <v>204</v>
      </c>
      <c r="E7242" s="0" t="n">
        <v>2037</v>
      </c>
      <c r="F7242" s="5" t="n">
        <v>5.77818910284281</v>
      </c>
      <c r="G7242" s="11" t="n">
        <v>0.058</v>
      </c>
      <c r="H7242" s="5" t="n">
        <v>0.335134967964883</v>
      </c>
      <c r="I7242" s="5" t="n">
        <v>5.44305413487793</v>
      </c>
    </row>
    <row r="7243" customFormat="false" ht="14.25" hidden="false" customHeight="false" outlineLevel="0" collapsed="false">
      <c r="A7243" s="0" t="s">
        <v>121</v>
      </c>
      <c r="B7243" s="0" t="s">
        <v>122</v>
      </c>
      <c r="C7243" s="0" t="s">
        <v>65</v>
      </c>
      <c r="D7243" s="0" t="s">
        <v>204</v>
      </c>
      <c r="E7243" s="0" t="n">
        <v>2037</v>
      </c>
      <c r="F7243" s="5" t="n">
        <v>38.5937138718707</v>
      </c>
      <c r="G7243" s="11" t="n">
        <v>0.058</v>
      </c>
      <c r="H7243" s="5" t="n">
        <v>2.2384354045685</v>
      </c>
      <c r="I7243" s="5" t="n">
        <v>36.3552784673022</v>
      </c>
    </row>
    <row r="7244" customFormat="false" ht="14.25" hidden="false" customHeight="false" outlineLevel="0" collapsed="false">
      <c r="A7244" s="0" t="s">
        <v>121</v>
      </c>
      <c r="B7244" s="0" t="s">
        <v>122</v>
      </c>
      <c r="C7244" s="0" t="s">
        <v>65</v>
      </c>
      <c r="D7244" s="0" t="s">
        <v>204</v>
      </c>
      <c r="E7244" s="0" t="n">
        <v>2037</v>
      </c>
      <c r="F7244" s="5" t="n">
        <v>100.164549386114</v>
      </c>
      <c r="G7244" s="11" t="n">
        <v>0.058</v>
      </c>
      <c r="H7244" s="5" t="n">
        <v>5.80954386439463</v>
      </c>
      <c r="I7244" s="5" t="n">
        <v>94.3550055217197</v>
      </c>
    </row>
    <row r="7245" customFormat="false" ht="14.25" hidden="false" customHeight="false" outlineLevel="0" collapsed="false">
      <c r="A7245" s="0" t="s">
        <v>121</v>
      </c>
      <c r="B7245" s="0" t="s">
        <v>122</v>
      </c>
      <c r="C7245" s="0" t="s">
        <v>65</v>
      </c>
      <c r="D7245" s="0" t="s">
        <v>204</v>
      </c>
      <c r="E7245" s="0" t="n">
        <v>2038</v>
      </c>
      <c r="F7245" s="5" t="n">
        <v>6.14154844253873</v>
      </c>
      <c r="G7245" s="11" t="n">
        <v>0.062</v>
      </c>
      <c r="H7245" s="5" t="n">
        <v>0.380776003437402</v>
      </c>
      <c r="I7245" s="5" t="n">
        <v>5.76077243910133</v>
      </c>
    </row>
    <row r="7246" customFormat="false" ht="14.25" hidden="false" customHeight="false" outlineLevel="0" collapsed="false">
      <c r="A7246" s="0" t="s">
        <v>121</v>
      </c>
      <c r="B7246" s="0" t="s">
        <v>122</v>
      </c>
      <c r="C7246" s="0" t="s">
        <v>65</v>
      </c>
      <c r="D7246" s="0" t="s">
        <v>204</v>
      </c>
      <c r="E7246" s="0" t="n">
        <v>2038</v>
      </c>
      <c r="F7246" s="5" t="n">
        <v>37.781201673415</v>
      </c>
      <c r="G7246" s="11" t="n">
        <v>0.062</v>
      </c>
      <c r="H7246" s="5" t="n">
        <v>2.34243450375173</v>
      </c>
      <c r="I7246" s="5" t="n">
        <v>35.4387671696633</v>
      </c>
    </row>
    <row r="7247" customFormat="false" ht="14.25" hidden="false" customHeight="false" outlineLevel="0" collapsed="false">
      <c r="A7247" s="0" t="s">
        <v>121</v>
      </c>
      <c r="B7247" s="0" t="s">
        <v>122</v>
      </c>
      <c r="C7247" s="0" t="s">
        <v>65</v>
      </c>
      <c r="D7247" s="0" t="s">
        <v>204</v>
      </c>
      <c r="E7247" s="0" t="n">
        <v>2038</v>
      </c>
      <c r="F7247" s="5" t="n">
        <v>100.767698711803</v>
      </c>
      <c r="G7247" s="11" t="n">
        <v>0.062</v>
      </c>
      <c r="H7247" s="5" t="n">
        <v>6.24759732013178</v>
      </c>
      <c r="I7247" s="5" t="n">
        <v>94.520101391671</v>
      </c>
    </row>
    <row r="7248" customFormat="false" ht="14.25" hidden="false" customHeight="false" outlineLevel="0" collapsed="false">
      <c r="A7248" s="0" t="s">
        <v>121</v>
      </c>
      <c r="B7248" s="0" t="s">
        <v>122</v>
      </c>
      <c r="C7248" s="0" t="s">
        <v>65</v>
      </c>
      <c r="D7248" s="0" t="s">
        <v>204</v>
      </c>
      <c r="E7248" s="0" t="n">
        <v>2039</v>
      </c>
      <c r="F7248" s="5" t="n">
        <v>6.54894161891847</v>
      </c>
      <c r="G7248" s="11" t="n">
        <v>0.066</v>
      </c>
      <c r="H7248" s="5" t="n">
        <v>0.432230146848619</v>
      </c>
      <c r="I7248" s="5" t="n">
        <v>6.11671147206985</v>
      </c>
    </row>
    <row r="7249" customFormat="false" ht="14.25" hidden="false" customHeight="false" outlineLevel="0" collapsed="false">
      <c r="A7249" s="0" t="s">
        <v>121</v>
      </c>
      <c r="B7249" s="0" t="s">
        <v>122</v>
      </c>
      <c r="C7249" s="0" t="s">
        <v>65</v>
      </c>
      <c r="D7249" s="0" t="s">
        <v>204</v>
      </c>
      <c r="E7249" s="0" t="n">
        <v>2039</v>
      </c>
      <c r="F7249" s="5" t="n">
        <v>37.6840382670879</v>
      </c>
      <c r="G7249" s="11" t="n">
        <v>0.066</v>
      </c>
      <c r="H7249" s="5" t="n">
        <v>2.4871465256278</v>
      </c>
      <c r="I7249" s="5" t="n">
        <v>35.1968917414601</v>
      </c>
    </row>
    <row r="7250" customFormat="false" ht="14.25" hidden="false" customHeight="false" outlineLevel="0" collapsed="false">
      <c r="A7250" s="0" t="s">
        <v>121</v>
      </c>
      <c r="B7250" s="0" t="s">
        <v>122</v>
      </c>
      <c r="C7250" s="0" t="s">
        <v>65</v>
      </c>
      <c r="D7250" s="0" t="s">
        <v>204</v>
      </c>
      <c r="E7250" s="0" t="n">
        <v>2039</v>
      </c>
      <c r="F7250" s="5" t="n">
        <v>101.328754515462</v>
      </c>
      <c r="G7250" s="11" t="n">
        <v>0.066</v>
      </c>
      <c r="H7250" s="5" t="n">
        <v>6.68769779802052</v>
      </c>
      <c r="I7250" s="5" t="n">
        <v>94.6410567174419</v>
      </c>
    </row>
    <row r="7251" customFormat="false" ht="14.25" hidden="false" customHeight="false" outlineLevel="0" collapsed="false">
      <c r="A7251" s="0" t="s">
        <v>121</v>
      </c>
      <c r="B7251" s="0" t="s">
        <v>122</v>
      </c>
      <c r="C7251" s="0" t="s">
        <v>65</v>
      </c>
      <c r="D7251" s="0" t="s">
        <v>204</v>
      </c>
      <c r="E7251" s="0" t="n">
        <v>2040</v>
      </c>
      <c r="F7251" s="5" t="n">
        <v>7.03222470407864</v>
      </c>
      <c r="G7251" s="11" t="n">
        <v>0.07</v>
      </c>
      <c r="H7251" s="5" t="n">
        <v>0.492255729285505</v>
      </c>
      <c r="I7251" s="5" t="n">
        <v>6.53996897479313</v>
      </c>
    </row>
    <row r="7252" customFormat="false" ht="14.25" hidden="false" customHeight="false" outlineLevel="0" collapsed="false">
      <c r="A7252" s="0" t="s">
        <v>121</v>
      </c>
      <c r="B7252" s="0" t="s">
        <v>122</v>
      </c>
      <c r="C7252" s="0" t="s">
        <v>65</v>
      </c>
      <c r="D7252" s="0" t="s">
        <v>204</v>
      </c>
      <c r="E7252" s="0" t="n">
        <v>2040</v>
      </c>
      <c r="F7252" s="5" t="n">
        <v>36.77057425394</v>
      </c>
      <c r="G7252" s="11" t="n">
        <v>0.07</v>
      </c>
      <c r="H7252" s="5" t="n">
        <v>2.5739401977758</v>
      </c>
      <c r="I7252" s="5" t="n">
        <v>34.1966340561642</v>
      </c>
    </row>
    <row r="7253" customFormat="false" ht="14.25" hidden="false" customHeight="false" outlineLevel="0" collapsed="false">
      <c r="A7253" s="0" t="s">
        <v>121</v>
      </c>
      <c r="B7253" s="0" t="s">
        <v>122</v>
      </c>
      <c r="C7253" s="0" t="s">
        <v>65</v>
      </c>
      <c r="D7253" s="0" t="s">
        <v>204</v>
      </c>
      <c r="E7253" s="0" t="n">
        <v>2040</v>
      </c>
      <c r="F7253" s="5" t="n">
        <v>101.973918566654</v>
      </c>
      <c r="G7253" s="11" t="n">
        <v>0.07</v>
      </c>
      <c r="H7253" s="5" t="n">
        <v>7.1381742996658</v>
      </c>
      <c r="I7253" s="5" t="n">
        <v>94.8357442669884</v>
      </c>
    </row>
    <row r="7254" customFormat="false" ht="14.25" hidden="false" customHeight="false" outlineLevel="0" collapsed="false">
      <c r="A7254" s="0" t="s">
        <v>121</v>
      </c>
      <c r="B7254" s="0" t="s">
        <v>122</v>
      </c>
      <c r="C7254" s="0" t="s">
        <v>65</v>
      </c>
      <c r="D7254" s="0" t="s">
        <v>205</v>
      </c>
      <c r="E7254" s="0" t="n">
        <v>2025</v>
      </c>
      <c r="F7254" s="5" t="n">
        <v>-0.118251243074151</v>
      </c>
      <c r="G7254" s="11" t="n">
        <v>0.016418</v>
      </c>
      <c r="H7254" s="5" t="n">
        <v>-0.00194144890879141</v>
      </c>
      <c r="I7254" s="5" t="n">
        <v>-0.11630979416536</v>
      </c>
    </row>
    <row r="7255" customFormat="false" ht="14.25" hidden="false" customHeight="false" outlineLevel="0" collapsed="false">
      <c r="A7255" s="0" t="s">
        <v>121</v>
      </c>
      <c r="B7255" s="0" t="s">
        <v>122</v>
      </c>
      <c r="C7255" s="0" t="s">
        <v>65</v>
      </c>
      <c r="D7255" s="0" t="s">
        <v>205</v>
      </c>
      <c r="E7255" s="0" t="n">
        <v>2026</v>
      </c>
      <c r="F7255" s="5" t="n">
        <v>-0.51043843146734</v>
      </c>
      <c r="G7255" s="11" t="n">
        <v>0.0194014</v>
      </c>
      <c r="H7255" s="5" t="n">
        <v>-0.00990322018427045</v>
      </c>
      <c r="I7255" s="5" t="n">
        <v>-0.50053521128307</v>
      </c>
    </row>
    <row r="7256" customFormat="false" ht="14.25" hidden="false" customHeight="false" outlineLevel="0" collapsed="false">
      <c r="A7256" s="0" t="s">
        <v>121</v>
      </c>
      <c r="B7256" s="0" t="s">
        <v>122</v>
      </c>
      <c r="C7256" s="0" t="s">
        <v>65</v>
      </c>
      <c r="D7256" s="0" t="s">
        <v>205</v>
      </c>
      <c r="E7256" s="0" t="n">
        <v>2027</v>
      </c>
      <c r="F7256" s="5" t="n">
        <v>-0.634739568996022</v>
      </c>
      <c r="G7256" s="11" t="n">
        <v>0.0223848</v>
      </c>
      <c r="H7256" s="5" t="n">
        <v>-0.0142085183040622</v>
      </c>
      <c r="I7256" s="5" t="n">
        <v>-0.62053105069196</v>
      </c>
    </row>
    <row r="7257" customFormat="false" ht="14.25" hidden="false" customHeight="false" outlineLevel="0" collapsed="false">
      <c r="A7257" s="0" t="s">
        <v>121</v>
      </c>
      <c r="B7257" s="0" t="s">
        <v>122</v>
      </c>
      <c r="C7257" s="0" t="s">
        <v>65</v>
      </c>
      <c r="D7257" s="0" t="s">
        <v>205</v>
      </c>
      <c r="E7257" s="0" t="n">
        <v>2028</v>
      </c>
      <c r="F7257" s="5" t="n">
        <v>-0.79435244014753</v>
      </c>
      <c r="G7257" s="11" t="n">
        <v>0.0253682</v>
      </c>
      <c r="H7257" s="5" t="n">
        <v>-0.0201512915721506</v>
      </c>
      <c r="I7257" s="5" t="n">
        <v>-0.774201148575379</v>
      </c>
    </row>
    <row r="7258" customFormat="false" ht="14.25" hidden="false" customHeight="false" outlineLevel="0" collapsed="false">
      <c r="A7258" s="0" t="s">
        <v>121</v>
      </c>
      <c r="B7258" s="0" t="s">
        <v>122</v>
      </c>
      <c r="C7258" s="0" t="s">
        <v>65</v>
      </c>
      <c r="D7258" s="0" t="s">
        <v>205</v>
      </c>
      <c r="E7258" s="0" t="n">
        <v>2029</v>
      </c>
      <c r="F7258" s="5" t="n">
        <v>-0.865288789027325</v>
      </c>
      <c r="G7258" s="11" t="n">
        <v>0.0283516</v>
      </c>
      <c r="H7258" s="5" t="n">
        <v>-0.0245323216309871</v>
      </c>
      <c r="I7258" s="5" t="n">
        <v>-0.840756467396338</v>
      </c>
    </row>
    <row r="7259" customFormat="false" ht="14.25" hidden="false" customHeight="false" outlineLevel="0" collapsed="false">
      <c r="A7259" s="0" t="s">
        <v>121</v>
      </c>
      <c r="B7259" s="0" t="s">
        <v>122</v>
      </c>
      <c r="C7259" s="0" t="s">
        <v>65</v>
      </c>
      <c r="D7259" s="0" t="s">
        <v>205</v>
      </c>
      <c r="E7259" s="0" t="n">
        <v>2030</v>
      </c>
      <c r="F7259" s="5" t="n">
        <v>-1.06694459522338</v>
      </c>
      <c r="G7259" s="11" t="n">
        <v>0.031335</v>
      </c>
      <c r="H7259" s="5" t="n">
        <v>-0.0334327088913246</v>
      </c>
      <c r="I7259" s="5" t="n">
        <v>-1.03351188633206</v>
      </c>
    </row>
    <row r="7260" customFormat="false" ht="14.25" hidden="false" customHeight="false" outlineLevel="0" collapsed="false">
      <c r="A7260" s="0" t="s">
        <v>121</v>
      </c>
      <c r="B7260" s="0" t="s">
        <v>122</v>
      </c>
      <c r="C7260" s="0" t="s">
        <v>65</v>
      </c>
      <c r="D7260" s="0" t="s">
        <v>205</v>
      </c>
      <c r="E7260" s="0" t="n">
        <v>2031</v>
      </c>
      <c r="F7260" s="5" t="n">
        <v>-1.09307266247655</v>
      </c>
      <c r="G7260" s="11" t="n">
        <v>0.0341494</v>
      </c>
      <c r="H7260" s="5" t="n">
        <v>-0.0373277755799768</v>
      </c>
      <c r="I7260" s="5" t="n">
        <v>-1.05574488689658</v>
      </c>
    </row>
    <row r="7261" customFormat="false" ht="14.25" hidden="false" customHeight="false" outlineLevel="0" collapsed="false">
      <c r="A7261" s="0" t="s">
        <v>121</v>
      </c>
      <c r="B7261" s="0" t="s">
        <v>122</v>
      </c>
      <c r="C7261" s="0" t="s">
        <v>65</v>
      </c>
      <c r="D7261" s="0" t="s">
        <v>205</v>
      </c>
      <c r="E7261" s="0" t="n">
        <v>2032</v>
      </c>
      <c r="F7261" s="5" t="n">
        <v>-1.0251241133698</v>
      </c>
      <c r="G7261" s="11" t="n">
        <v>0.0369638</v>
      </c>
      <c r="H7261" s="5" t="n">
        <v>-0.0378924827017786</v>
      </c>
      <c r="I7261" s="5" t="n">
        <v>-0.987231630668021</v>
      </c>
    </row>
    <row r="7262" customFormat="false" ht="14.25" hidden="false" customHeight="false" outlineLevel="0" collapsed="false">
      <c r="A7262" s="0" t="s">
        <v>121</v>
      </c>
      <c r="B7262" s="0" t="s">
        <v>122</v>
      </c>
      <c r="C7262" s="0" t="s">
        <v>65</v>
      </c>
      <c r="D7262" s="0" t="s">
        <v>205</v>
      </c>
      <c r="E7262" s="0" t="n">
        <v>2033</v>
      </c>
      <c r="F7262" s="5" t="n">
        <v>-0.96267123978552</v>
      </c>
      <c r="G7262" s="11" t="n">
        <v>0.0397782</v>
      </c>
      <c r="H7262" s="5" t="n">
        <v>-0.0382933291104364</v>
      </c>
      <c r="I7262" s="5" t="n">
        <v>-0.924377910675084</v>
      </c>
    </row>
    <row r="7263" customFormat="false" ht="14.25" hidden="false" customHeight="false" outlineLevel="0" collapsed="false">
      <c r="A7263" s="0" t="s">
        <v>121</v>
      </c>
      <c r="B7263" s="0" t="s">
        <v>122</v>
      </c>
      <c r="C7263" s="0" t="s">
        <v>65</v>
      </c>
      <c r="D7263" s="0" t="s">
        <v>205</v>
      </c>
      <c r="E7263" s="0" t="n">
        <v>2034</v>
      </c>
      <c r="F7263" s="5" t="n">
        <v>-1.16834021920165</v>
      </c>
      <c r="G7263" s="11" t="n">
        <v>0.0425926</v>
      </c>
      <c r="H7263" s="5" t="n">
        <v>-0.0497626476203683</v>
      </c>
      <c r="I7263" s="5" t="n">
        <v>-1.11857757158128</v>
      </c>
    </row>
    <row r="7264" customFormat="false" ht="14.25" hidden="false" customHeight="false" outlineLevel="0" collapsed="false">
      <c r="A7264" s="0" t="s">
        <v>121</v>
      </c>
      <c r="B7264" s="0" t="s">
        <v>122</v>
      </c>
      <c r="C7264" s="0" t="s">
        <v>65</v>
      </c>
      <c r="D7264" s="0" t="s">
        <v>205</v>
      </c>
      <c r="E7264" s="0" t="n">
        <v>2035</v>
      </c>
      <c r="F7264" s="5" t="n">
        <v>-1.36042200289194</v>
      </c>
      <c r="G7264" s="11" t="n">
        <v>0.045407</v>
      </c>
      <c r="H7264" s="5" t="n">
        <v>-0.0617726818853143</v>
      </c>
      <c r="I7264" s="5" t="n">
        <v>-1.29864932100663</v>
      </c>
    </row>
    <row r="7265" customFormat="false" ht="14.25" hidden="false" customHeight="false" outlineLevel="0" collapsed="false">
      <c r="A7265" s="0" t="s">
        <v>121</v>
      </c>
      <c r="B7265" s="0" t="s">
        <v>122</v>
      </c>
      <c r="C7265" s="0" t="s">
        <v>65</v>
      </c>
      <c r="D7265" s="0" t="s">
        <v>205</v>
      </c>
      <c r="E7265" s="0" t="n">
        <v>2036</v>
      </c>
      <c r="F7265" s="5" t="n">
        <v>-1.4722158173109</v>
      </c>
      <c r="G7265" s="11" t="n">
        <v>0.0478248</v>
      </c>
      <c r="H7265" s="5" t="n">
        <v>-0.0704084270197304</v>
      </c>
      <c r="I7265" s="5" t="n">
        <v>-1.40180739029117</v>
      </c>
    </row>
    <row r="7266" customFormat="false" ht="14.25" hidden="false" customHeight="false" outlineLevel="0" collapsed="false">
      <c r="A7266" s="0" t="s">
        <v>121</v>
      </c>
      <c r="B7266" s="0" t="s">
        <v>122</v>
      </c>
      <c r="C7266" s="0" t="s">
        <v>65</v>
      </c>
      <c r="D7266" s="0" t="s">
        <v>205</v>
      </c>
      <c r="E7266" s="0" t="n">
        <v>2037</v>
      </c>
      <c r="F7266" s="5" t="n">
        <v>-1.66329594506406</v>
      </c>
      <c r="G7266" s="11" t="n">
        <v>0.0502426</v>
      </c>
      <c r="H7266" s="5" t="n">
        <v>-0.0835683128494755</v>
      </c>
      <c r="I7266" s="5" t="n">
        <v>-1.57972763221458</v>
      </c>
    </row>
    <row r="7267" customFormat="false" ht="14.25" hidden="false" customHeight="false" outlineLevel="0" collapsed="false">
      <c r="A7267" s="0" t="s">
        <v>121</v>
      </c>
      <c r="B7267" s="0" t="s">
        <v>122</v>
      </c>
      <c r="C7267" s="0" t="s">
        <v>65</v>
      </c>
      <c r="D7267" s="0" t="s">
        <v>205</v>
      </c>
      <c r="E7267" s="0" t="n">
        <v>2038</v>
      </c>
      <c r="F7267" s="5" t="n">
        <v>-1.87142177579062</v>
      </c>
      <c r="G7267" s="11" t="n">
        <v>0.0526604</v>
      </c>
      <c r="H7267" s="5" t="n">
        <v>-0.0985498192818446</v>
      </c>
      <c r="I7267" s="5" t="n">
        <v>-1.77287195650878</v>
      </c>
    </row>
    <row r="7268" customFormat="false" ht="14.25" hidden="false" customHeight="false" outlineLevel="0" collapsed="false">
      <c r="A7268" s="0" t="s">
        <v>121</v>
      </c>
      <c r="B7268" s="0" t="s">
        <v>122</v>
      </c>
      <c r="C7268" s="0" t="s">
        <v>65</v>
      </c>
      <c r="D7268" s="0" t="s">
        <v>205</v>
      </c>
      <c r="E7268" s="0" t="n">
        <v>2039</v>
      </c>
      <c r="F7268" s="5" t="n">
        <v>-2.07178946077486</v>
      </c>
      <c r="G7268" s="11" t="n">
        <v>0.0550782</v>
      </c>
      <c r="H7268" s="5" t="n">
        <v>-0.11411043427845</v>
      </c>
      <c r="I7268" s="5" t="n">
        <v>-1.95767902649641</v>
      </c>
    </row>
    <row r="7269" customFormat="false" ht="14.25" hidden="false" customHeight="false" outlineLevel="0" collapsed="false">
      <c r="A7269" s="0" t="s">
        <v>121</v>
      </c>
      <c r="B7269" s="0" t="s">
        <v>122</v>
      </c>
      <c r="C7269" s="0" t="s">
        <v>65</v>
      </c>
      <c r="D7269" s="0" t="s">
        <v>205</v>
      </c>
      <c r="E7269" s="0" t="n">
        <v>2040</v>
      </c>
      <c r="F7269" s="5" t="n">
        <v>-2.15660876198183</v>
      </c>
      <c r="G7269" s="11" t="n">
        <v>0.057496</v>
      </c>
      <c r="H7269" s="5" t="n">
        <v>-0.123996377378907</v>
      </c>
      <c r="I7269" s="5" t="n">
        <v>-2.03261238460292</v>
      </c>
    </row>
    <row r="7270" customFormat="false" ht="14.25" hidden="false" customHeight="false" outlineLevel="0" collapsed="false">
      <c r="A7270" s="0" t="s">
        <v>121</v>
      </c>
      <c r="B7270" s="0" t="s">
        <v>122</v>
      </c>
      <c r="C7270" s="0" t="s">
        <v>65</v>
      </c>
      <c r="D7270" s="0" t="s">
        <v>206</v>
      </c>
      <c r="E7270" s="0" t="n">
        <v>2024</v>
      </c>
      <c r="F7270" s="5" t="n">
        <v>0</v>
      </c>
      <c r="G7270" s="11" t="n">
        <v>0.034836</v>
      </c>
      <c r="H7270" s="5" t="n">
        <v>0</v>
      </c>
      <c r="I7270" s="5" t="n">
        <v>0</v>
      </c>
    </row>
    <row r="7271" customFormat="false" ht="14.25" hidden="false" customHeight="false" outlineLevel="0" collapsed="false">
      <c r="A7271" s="0" t="s">
        <v>121</v>
      </c>
      <c r="B7271" s="0" t="s">
        <v>122</v>
      </c>
      <c r="C7271" s="0" t="s">
        <v>65</v>
      </c>
      <c r="D7271" s="0" t="s">
        <v>206</v>
      </c>
      <c r="E7271" s="0" t="n">
        <v>2025</v>
      </c>
      <c r="F7271" s="5" t="n">
        <v>13.582330297083</v>
      </c>
      <c r="G7271" s="11" t="n">
        <v>0.034836</v>
      </c>
      <c r="H7271" s="5" t="n">
        <v>0.473154058229184</v>
      </c>
      <c r="I7271" s="5" t="n">
        <v>13.1091762388538</v>
      </c>
    </row>
    <row r="7272" customFormat="false" ht="14.25" hidden="false" customHeight="false" outlineLevel="0" collapsed="false">
      <c r="A7272" s="0" t="s">
        <v>121</v>
      </c>
      <c r="B7272" s="0" t="s">
        <v>122</v>
      </c>
      <c r="C7272" s="0" t="s">
        <v>65</v>
      </c>
      <c r="D7272" s="0" t="s">
        <v>206</v>
      </c>
      <c r="E7272" s="0" t="n">
        <v>2026</v>
      </c>
      <c r="F7272" s="5" t="n">
        <v>13.395599977083</v>
      </c>
      <c r="G7272" s="11" t="n">
        <v>0.0406254</v>
      </c>
      <c r="H7272" s="5" t="n">
        <v>0.544201607308988</v>
      </c>
      <c r="I7272" s="5" t="n">
        <v>12.851398369774</v>
      </c>
    </row>
    <row r="7273" customFormat="false" ht="14.25" hidden="false" customHeight="false" outlineLevel="0" collapsed="false">
      <c r="A7273" s="0" t="s">
        <v>121</v>
      </c>
      <c r="B7273" s="0" t="s">
        <v>122</v>
      </c>
      <c r="C7273" s="0" t="s">
        <v>65</v>
      </c>
      <c r="D7273" s="0" t="s">
        <v>206</v>
      </c>
      <c r="E7273" s="0" t="n">
        <v>2027</v>
      </c>
      <c r="F7273" s="5" t="n">
        <v>13.406965400083</v>
      </c>
      <c r="G7273" s="11" t="n">
        <v>0.0464148</v>
      </c>
      <c r="H7273" s="5" t="n">
        <v>0.622281617651773</v>
      </c>
      <c r="I7273" s="5" t="n">
        <v>12.7846837824312</v>
      </c>
    </row>
    <row r="7274" customFormat="false" ht="14.25" hidden="false" customHeight="false" outlineLevel="0" collapsed="false">
      <c r="A7274" s="0" t="s">
        <v>121</v>
      </c>
      <c r="B7274" s="0" t="s">
        <v>122</v>
      </c>
      <c r="C7274" s="0" t="s">
        <v>65</v>
      </c>
      <c r="D7274" s="0" t="s">
        <v>206</v>
      </c>
      <c r="E7274" s="0" t="n">
        <v>2028</v>
      </c>
      <c r="F7274" s="5" t="n">
        <v>13.577808001083</v>
      </c>
      <c r="G7274" s="11" t="n">
        <v>0.0522042</v>
      </c>
      <c r="H7274" s="5" t="n">
        <v>0.708818604450138</v>
      </c>
      <c r="I7274" s="5" t="n">
        <v>12.8689893966329</v>
      </c>
    </row>
    <row r="7275" customFormat="false" ht="14.25" hidden="false" customHeight="false" outlineLevel="0" collapsed="false">
      <c r="A7275" s="0" t="s">
        <v>121</v>
      </c>
      <c r="B7275" s="0" t="s">
        <v>122</v>
      </c>
      <c r="C7275" s="0" t="s">
        <v>65</v>
      </c>
      <c r="D7275" s="0" t="s">
        <v>206</v>
      </c>
      <c r="E7275" s="0" t="n">
        <v>2029</v>
      </c>
      <c r="F7275" s="5" t="n">
        <v>13.684136653083</v>
      </c>
      <c r="G7275" s="11" t="n">
        <v>0.0579936</v>
      </c>
      <c r="H7275" s="5" t="n">
        <v>0.793592347404235</v>
      </c>
      <c r="I7275" s="5" t="n">
        <v>12.8905443056788</v>
      </c>
    </row>
    <row r="7276" customFormat="false" ht="14.25" hidden="false" customHeight="false" outlineLevel="0" collapsed="false">
      <c r="A7276" s="0" t="s">
        <v>121</v>
      </c>
      <c r="B7276" s="0" t="s">
        <v>122</v>
      </c>
      <c r="C7276" s="0" t="s">
        <v>65</v>
      </c>
      <c r="D7276" s="0" t="s">
        <v>206</v>
      </c>
      <c r="E7276" s="0" t="n">
        <v>2030</v>
      </c>
      <c r="F7276" s="5" t="n">
        <v>13.719040457083</v>
      </c>
      <c r="G7276" s="11" t="n">
        <v>0.063783</v>
      </c>
      <c r="H7276" s="5" t="n">
        <v>0.875041557474126</v>
      </c>
      <c r="I7276" s="5" t="n">
        <v>12.8439988996089</v>
      </c>
    </row>
    <row r="7277" customFormat="false" ht="14.25" hidden="false" customHeight="false" outlineLevel="0" collapsed="false">
      <c r="A7277" s="0" t="s">
        <v>121</v>
      </c>
      <c r="B7277" s="0" t="s">
        <v>122</v>
      </c>
      <c r="C7277" s="0" t="s">
        <v>65</v>
      </c>
      <c r="D7277" s="0" t="s">
        <v>206</v>
      </c>
      <c r="E7277" s="0" t="n">
        <v>2031</v>
      </c>
      <c r="F7277" s="5" t="n">
        <v>13.817544073083</v>
      </c>
      <c r="G7277" s="11" t="n">
        <v>0.0669454</v>
      </c>
      <c r="H7277" s="5" t="n">
        <v>0.925021014990171</v>
      </c>
      <c r="I7277" s="5" t="n">
        <v>12.8925230580928</v>
      </c>
    </row>
    <row r="7278" customFormat="false" ht="14.25" hidden="false" customHeight="false" outlineLevel="0" collapsed="false">
      <c r="A7278" s="0" t="s">
        <v>121</v>
      </c>
      <c r="B7278" s="0" t="s">
        <v>122</v>
      </c>
      <c r="C7278" s="0" t="s">
        <v>65</v>
      </c>
      <c r="D7278" s="0" t="s">
        <v>206</v>
      </c>
      <c r="E7278" s="0" t="n">
        <v>2032</v>
      </c>
      <c r="F7278" s="5" t="n">
        <v>13.898108809083</v>
      </c>
      <c r="G7278" s="11" t="n">
        <v>0.0701078</v>
      </c>
      <c r="H7278" s="5" t="n">
        <v>0.97436583276543</v>
      </c>
      <c r="I7278" s="5" t="n">
        <v>12.9237429763176</v>
      </c>
    </row>
    <row r="7279" customFormat="false" ht="14.25" hidden="false" customHeight="false" outlineLevel="0" collapsed="false">
      <c r="A7279" s="0" t="s">
        <v>121</v>
      </c>
      <c r="B7279" s="0" t="s">
        <v>122</v>
      </c>
      <c r="C7279" s="0" t="s">
        <v>65</v>
      </c>
      <c r="D7279" s="0" t="s">
        <v>206</v>
      </c>
      <c r="E7279" s="0" t="n">
        <v>2033</v>
      </c>
      <c r="F7279" s="5" t="n">
        <v>14.117333417083</v>
      </c>
      <c r="G7279" s="11" t="n">
        <v>0.0732702</v>
      </c>
      <c r="H7279" s="5" t="n">
        <v>1.03437984293636</v>
      </c>
      <c r="I7279" s="5" t="n">
        <v>13.0829535741467</v>
      </c>
    </row>
    <row r="7280" customFormat="false" ht="14.25" hidden="false" customHeight="false" outlineLevel="0" collapsed="false">
      <c r="A7280" s="0" t="s">
        <v>121</v>
      </c>
      <c r="B7280" s="0" t="s">
        <v>122</v>
      </c>
      <c r="C7280" s="0" t="s">
        <v>65</v>
      </c>
      <c r="D7280" s="0" t="s">
        <v>206</v>
      </c>
      <c r="E7280" s="0" t="n">
        <v>2034</v>
      </c>
      <c r="F7280" s="5" t="n">
        <v>14.260665673083</v>
      </c>
      <c r="G7280" s="11" t="n">
        <v>0.0764326</v>
      </c>
      <c r="H7280" s="5" t="n">
        <v>1.08997975512449</v>
      </c>
      <c r="I7280" s="5" t="n">
        <v>13.1706859179585</v>
      </c>
    </row>
    <row r="7281" customFormat="false" ht="14.25" hidden="false" customHeight="false" outlineLevel="0" collapsed="false">
      <c r="A7281" s="0" t="s">
        <v>121</v>
      </c>
      <c r="B7281" s="0" t="s">
        <v>122</v>
      </c>
      <c r="C7281" s="0" t="s">
        <v>65</v>
      </c>
      <c r="D7281" s="0" t="s">
        <v>206</v>
      </c>
      <c r="E7281" s="0" t="n">
        <v>2035</v>
      </c>
      <c r="F7281" s="5" t="n">
        <v>14.542235137083</v>
      </c>
      <c r="G7281" s="11" t="n">
        <v>0.079595</v>
      </c>
      <c r="H7281" s="5" t="n">
        <v>1.15748920573612</v>
      </c>
      <c r="I7281" s="5" t="n">
        <v>13.3847459313469</v>
      </c>
    </row>
    <row r="7282" customFormat="false" ht="14.25" hidden="false" customHeight="false" outlineLevel="0" collapsed="false">
      <c r="A7282" s="0" t="s">
        <v>121</v>
      </c>
      <c r="B7282" s="0" t="s">
        <v>122</v>
      </c>
      <c r="C7282" s="0" t="s">
        <v>65</v>
      </c>
      <c r="D7282" s="0" t="s">
        <v>206</v>
      </c>
      <c r="E7282" s="0" t="n">
        <v>2036</v>
      </c>
      <c r="F7282" s="5" t="n">
        <v>14.857393057083</v>
      </c>
      <c r="G7282" s="11" t="n">
        <v>0.0807522</v>
      </c>
      <c r="H7282" s="5" t="n">
        <v>1.19976717562418</v>
      </c>
      <c r="I7282" s="5" t="n">
        <v>13.6576258814588</v>
      </c>
    </row>
    <row r="7283" customFormat="false" ht="14.25" hidden="false" customHeight="false" outlineLevel="0" collapsed="false">
      <c r="A7283" s="0" t="s">
        <v>121</v>
      </c>
      <c r="B7283" s="0" t="s">
        <v>122</v>
      </c>
      <c r="C7283" s="0" t="s">
        <v>65</v>
      </c>
      <c r="D7283" s="0" t="s">
        <v>206</v>
      </c>
      <c r="E7283" s="0" t="n">
        <v>2037</v>
      </c>
      <c r="F7283" s="5" t="n">
        <v>15.147788569083</v>
      </c>
      <c r="G7283" s="11" t="n">
        <v>0.0819094</v>
      </c>
      <c r="H7283" s="5" t="n">
        <v>1.24074627302045</v>
      </c>
      <c r="I7283" s="5" t="n">
        <v>13.9070422960626</v>
      </c>
    </row>
    <row r="7284" customFormat="false" ht="14.25" hidden="false" customHeight="false" outlineLevel="0" collapsed="false">
      <c r="A7284" s="0" t="s">
        <v>121</v>
      </c>
      <c r="B7284" s="0" t="s">
        <v>122</v>
      </c>
      <c r="C7284" s="0" t="s">
        <v>65</v>
      </c>
      <c r="D7284" s="0" t="s">
        <v>206</v>
      </c>
      <c r="E7284" s="0" t="n">
        <v>2038</v>
      </c>
      <c r="F7284" s="5" t="n">
        <v>15.413421673083</v>
      </c>
      <c r="G7284" s="11" t="n">
        <v>0.0830666</v>
      </c>
      <c r="H7284" s="5" t="n">
        <v>1.28034053274932</v>
      </c>
      <c r="I7284" s="5" t="n">
        <v>14.1330811403337</v>
      </c>
    </row>
    <row r="7285" customFormat="false" ht="14.25" hidden="false" customHeight="false" outlineLevel="0" collapsed="false">
      <c r="A7285" s="0" t="s">
        <v>121</v>
      </c>
      <c r="B7285" s="0" t="s">
        <v>122</v>
      </c>
      <c r="C7285" s="0" t="s">
        <v>65</v>
      </c>
      <c r="D7285" s="0" t="s">
        <v>206</v>
      </c>
      <c r="E7285" s="0" t="n">
        <v>2039</v>
      </c>
      <c r="F7285" s="5" t="n">
        <v>15.707193877083</v>
      </c>
      <c r="G7285" s="11" t="n">
        <v>0.0842238</v>
      </c>
      <c r="H7285" s="5" t="n">
        <v>1.32291955566466</v>
      </c>
      <c r="I7285" s="5" t="n">
        <v>14.3842743214184</v>
      </c>
    </row>
    <row r="7286" customFormat="false" ht="14.25" hidden="false" customHeight="false" outlineLevel="0" collapsed="false">
      <c r="A7286" s="0" t="s">
        <v>121</v>
      </c>
      <c r="B7286" s="0" t="s">
        <v>122</v>
      </c>
      <c r="C7286" s="0" t="s">
        <v>65</v>
      </c>
      <c r="D7286" s="0" t="s">
        <v>206</v>
      </c>
      <c r="E7286" s="0" t="n">
        <v>2040</v>
      </c>
      <c r="F7286" s="5" t="n">
        <v>16.163047297083</v>
      </c>
      <c r="G7286" s="11" t="n">
        <v>0.085381</v>
      </c>
      <c r="H7286" s="5" t="n">
        <v>1.38001714127225</v>
      </c>
      <c r="I7286" s="5" t="n">
        <v>14.7830301558108</v>
      </c>
    </row>
    <row r="7287" customFormat="false" ht="14.25" hidden="false" customHeight="false" outlineLevel="0" collapsed="false">
      <c r="A7287" s="0" t="s">
        <v>121</v>
      </c>
      <c r="B7287" s="0" t="s">
        <v>122</v>
      </c>
      <c r="C7287" s="0" t="s">
        <v>65</v>
      </c>
      <c r="D7287" s="0" t="s">
        <v>207</v>
      </c>
      <c r="E7287" s="0" t="n">
        <v>2024</v>
      </c>
      <c r="F7287" s="5" t="n">
        <v>0</v>
      </c>
      <c r="G7287" s="11" t="n">
        <v>0.016418</v>
      </c>
      <c r="H7287" s="5" t="n">
        <v>0</v>
      </c>
      <c r="I7287" s="5" t="n">
        <v>0</v>
      </c>
    </row>
    <row r="7288" customFormat="false" ht="14.25" hidden="false" customHeight="false" outlineLevel="0" collapsed="false">
      <c r="A7288" s="0" t="s">
        <v>121</v>
      </c>
      <c r="B7288" s="0" t="s">
        <v>122</v>
      </c>
      <c r="C7288" s="0" t="s">
        <v>65</v>
      </c>
      <c r="D7288" s="0" t="s">
        <v>207</v>
      </c>
      <c r="E7288" s="0" t="n">
        <v>2025</v>
      </c>
      <c r="F7288" s="5" t="n">
        <v>86.6747209579628</v>
      </c>
      <c r="G7288" s="11" t="n">
        <v>0.016418</v>
      </c>
      <c r="H7288" s="5" t="n">
        <v>1.42302556868783</v>
      </c>
      <c r="I7288" s="5" t="n">
        <v>85.251695389275</v>
      </c>
    </row>
    <row r="7289" customFormat="false" ht="14.25" hidden="false" customHeight="false" outlineLevel="0" collapsed="false">
      <c r="A7289" s="0" t="s">
        <v>121</v>
      </c>
      <c r="B7289" s="0" t="s">
        <v>122</v>
      </c>
      <c r="C7289" s="0" t="s">
        <v>65</v>
      </c>
      <c r="D7289" s="0" t="s">
        <v>207</v>
      </c>
      <c r="E7289" s="0" t="n">
        <v>2026</v>
      </c>
      <c r="F7289" s="5" t="n">
        <v>84.0919812920316</v>
      </c>
      <c r="G7289" s="11" t="n">
        <v>0.0194014</v>
      </c>
      <c r="H7289" s="5" t="n">
        <v>1.63150216583922</v>
      </c>
      <c r="I7289" s="5" t="n">
        <v>82.4604791261923</v>
      </c>
    </row>
    <row r="7290" customFormat="false" ht="14.25" hidden="false" customHeight="false" outlineLevel="0" collapsed="false">
      <c r="A7290" s="0" t="s">
        <v>121</v>
      </c>
      <c r="B7290" s="0" t="s">
        <v>122</v>
      </c>
      <c r="C7290" s="0" t="s">
        <v>65</v>
      </c>
      <c r="D7290" s="0" t="s">
        <v>207</v>
      </c>
      <c r="E7290" s="0" t="n">
        <v>2027</v>
      </c>
      <c r="F7290" s="5" t="n">
        <v>82.3070509105981</v>
      </c>
      <c r="G7290" s="11" t="n">
        <v>0.0223848</v>
      </c>
      <c r="H7290" s="5" t="n">
        <v>1.84242687322356</v>
      </c>
      <c r="I7290" s="5" t="n">
        <v>80.4646240373746</v>
      </c>
    </row>
    <row r="7291" customFormat="false" ht="14.25" hidden="false" customHeight="false" outlineLevel="0" collapsed="false">
      <c r="A7291" s="0" t="s">
        <v>121</v>
      </c>
      <c r="B7291" s="0" t="s">
        <v>122</v>
      </c>
      <c r="C7291" s="0" t="s">
        <v>65</v>
      </c>
      <c r="D7291" s="0" t="s">
        <v>207</v>
      </c>
      <c r="E7291" s="0" t="n">
        <v>2028</v>
      </c>
      <c r="F7291" s="5" t="n">
        <v>81.4526008141312</v>
      </c>
      <c r="G7291" s="11" t="n">
        <v>0.0253682</v>
      </c>
      <c r="H7291" s="5" t="n">
        <v>2.06630586797304</v>
      </c>
      <c r="I7291" s="5" t="n">
        <v>79.3862949461582</v>
      </c>
    </row>
    <row r="7292" customFormat="false" ht="14.25" hidden="false" customHeight="false" outlineLevel="0" collapsed="false">
      <c r="A7292" s="0" t="s">
        <v>121</v>
      </c>
      <c r="B7292" s="0" t="s">
        <v>122</v>
      </c>
      <c r="C7292" s="0" t="s">
        <v>65</v>
      </c>
      <c r="D7292" s="0" t="s">
        <v>207</v>
      </c>
      <c r="E7292" s="0" t="n">
        <v>2029</v>
      </c>
      <c r="F7292" s="5" t="n">
        <v>80.9749693753993</v>
      </c>
      <c r="G7292" s="11" t="n">
        <v>0.0283516</v>
      </c>
      <c r="H7292" s="5" t="n">
        <v>2.29576994174357</v>
      </c>
      <c r="I7292" s="5" t="n">
        <v>78.6791994336557</v>
      </c>
    </row>
    <row r="7293" customFormat="false" ht="14.25" hidden="false" customHeight="false" outlineLevel="0" collapsed="false">
      <c r="A7293" s="0" t="s">
        <v>121</v>
      </c>
      <c r="B7293" s="0" t="s">
        <v>122</v>
      </c>
      <c r="C7293" s="0" t="s">
        <v>65</v>
      </c>
      <c r="D7293" s="0" t="s">
        <v>207</v>
      </c>
      <c r="E7293" s="0" t="n">
        <v>2030</v>
      </c>
      <c r="F7293" s="5" t="n">
        <v>80.1466054624318</v>
      </c>
      <c r="G7293" s="11" t="n">
        <v>0.031335</v>
      </c>
      <c r="H7293" s="5" t="n">
        <v>2.5113938821653</v>
      </c>
      <c r="I7293" s="5" t="n">
        <v>77.6352115802665</v>
      </c>
    </row>
    <row r="7294" customFormat="false" ht="14.25" hidden="false" customHeight="false" outlineLevel="0" collapsed="false">
      <c r="A7294" s="0" t="s">
        <v>121</v>
      </c>
      <c r="B7294" s="0" t="s">
        <v>122</v>
      </c>
      <c r="C7294" s="0" t="s">
        <v>65</v>
      </c>
      <c r="D7294" s="0" t="s">
        <v>207</v>
      </c>
      <c r="E7294" s="0" t="n">
        <v>2031</v>
      </c>
      <c r="F7294" s="5" t="n">
        <v>79.2881515476333</v>
      </c>
      <c r="G7294" s="11" t="n">
        <v>0.0341494</v>
      </c>
      <c r="H7294" s="5" t="n">
        <v>2.70764280246075</v>
      </c>
      <c r="I7294" s="5" t="n">
        <v>76.5805087451725</v>
      </c>
    </row>
    <row r="7295" customFormat="false" ht="14.25" hidden="false" customHeight="false" outlineLevel="0" collapsed="false">
      <c r="A7295" s="0" t="s">
        <v>121</v>
      </c>
      <c r="B7295" s="0" t="s">
        <v>122</v>
      </c>
      <c r="C7295" s="0" t="s">
        <v>65</v>
      </c>
      <c r="D7295" s="0" t="s">
        <v>207</v>
      </c>
      <c r="E7295" s="0" t="n">
        <v>2032</v>
      </c>
      <c r="F7295" s="5" t="n">
        <v>78.7235377153879</v>
      </c>
      <c r="G7295" s="11" t="n">
        <v>0.0369638</v>
      </c>
      <c r="H7295" s="5" t="n">
        <v>2.90992110340406</v>
      </c>
      <c r="I7295" s="5" t="n">
        <v>75.8136166119839</v>
      </c>
    </row>
    <row r="7296" customFormat="false" ht="14.25" hidden="false" customHeight="false" outlineLevel="0" collapsed="false">
      <c r="A7296" s="0" t="s">
        <v>121</v>
      </c>
      <c r="B7296" s="0" t="s">
        <v>122</v>
      </c>
      <c r="C7296" s="0" t="s">
        <v>65</v>
      </c>
      <c r="D7296" s="0" t="s">
        <v>207</v>
      </c>
      <c r="E7296" s="0" t="n">
        <v>2033</v>
      </c>
      <c r="F7296" s="5" t="n">
        <v>78.6555427548271</v>
      </c>
      <c r="G7296" s="11" t="n">
        <v>0.0397782</v>
      </c>
      <c r="H7296" s="5" t="n">
        <v>3.12877591081007</v>
      </c>
      <c r="I7296" s="5" t="n">
        <v>75.5267668440171</v>
      </c>
    </row>
    <row r="7297" customFormat="false" ht="14.25" hidden="false" customHeight="false" outlineLevel="0" collapsed="false">
      <c r="A7297" s="0" t="s">
        <v>121</v>
      </c>
      <c r="B7297" s="0" t="s">
        <v>122</v>
      </c>
      <c r="C7297" s="0" t="s">
        <v>65</v>
      </c>
      <c r="D7297" s="0" t="s">
        <v>207</v>
      </c>
      <c r="E7297" s="0" t="n">
        <v>2034</v>
      </c>
      <c r="F7297" s="5" t="n">
        <v>78.2498029114881</v>
      </c>
      <c r="G7297" s="11" t="n">
        <v>0.0425926</v>
      </c>
      <c r="H7297" s="5" t="n">
        <v>3.33286255548785</v>
      </c>
      <c r="I7297" s="5" t="n">
        <v>74.9169403560002</v>
      </c>
    </row>
    <row r="7298" customFormat="false" ht="14.25" hidden="false" customHeight="false" outlineLevel="0" collapsed="false">
      <c r="A7298" s="0" t="s">
        <v>121</v>
      </c>
      <c r="B7298" s="0" t="s">
        <v>122</v>
      </c>
      <c r="C7298" s="0" t="s">
        <v>65</v>
      </c>
      <c r="D7298" s="0" t="s">
        <v>207</v>
      </c>
      <c r="E7298" s="0" t="n">
        <v>2035</v>
      </c>
      <c r="F7298" s="5" t="n">
        <v>78.0342505562983</v>
      </c>
      <c r="G7298" s="11" t="n">
        <v>0.045407</v>
      </c>
      <c r="H7298" s="5" t="n">
        <v>3.54330121500984</v>
      </c>
      <c r="I7298" s="5" t="n">
        <v>74.4909493412885</v>
      </c>
    </row>
    <row r="7299" customFormat="false" ht="14.25" hidden="false" customHeight="false" outlineLevel="0" collapsed="false">
      <c r="A7299" s="0" t="s">
        <v>121</v>
      </c>
      <c r="B7299" s="0" t="s">
        <v>122</v>
      </c>
      <c r="C7299" s="0" t="s">
        <v>65</v>
      </c>
      <c r="D7299" s="0" t="s">
        <v>207</v>
      </c>
      <c r="E7299" s="0" t="n">
        <v>2036</v>
      </c>
      <c r="F7299" s="5" t="n">
        <v>78.4625525156393</v>
      </c>
      <c r="G7299" s="11" t="n">
        <v>0.0478248</v>
      </c>
      <c r="H7299" s="5" t="n">
        <v>3.75245588154995</v>
      </c>
      <c r="I7299" s="5" t="n">
        <v>74.7100966340894</v>
      </c>
    </row>
    <row r="7300" customFormat="false" ht="14.25" hidden="false" customHeight="false" outlineLevel="0" collapsed="false">
      <c r="A7300" s="0" t="s">
        <v>121</v>
      </c>
      <c r="B7300" s="0" t="s">
        <v>122</v>
      </c>
      <c r="C7300" s="0" t="s">
        <v>65</v>
      </c>
      <c r="D7300" s="0" t="s">
        <v>207</v>
      </c>
      <c r="E7300" s="0" t="n">
        <v>2037</v>
      </c>
      <c r="F7300" s="5" t="n">
        <v>78.9757985862763</v>
      </c>
      <c r="G7300" s="11" t="n">
        <v>0.0502426</v>
      </c>
      <c r="H7300" s="5" t="n">
        <v>3.96794945805085</v>
      </c>
      <c r="I7300" s="5" t="n">
        <v>75.0078491282255</v>
      </c>
    </row>
    <row r="7301" customFormat="false" ht="14.25" hidden="false" customHeight="false" outlineLevel="0" collapsed="false">
      <c r="A7301" s="0" t="s">
        <v>121</v>
      </c>
      <c r="B7301" s="0" t="s">
        <v>122</v>
      </c>
      <c r="C7301" s="0" t="s">
        <v>65</v>
      </c>
      <c r="D7301" s="0" t="s">
        <v>207</v>
      </c>
      <c r="E7301" s="0" t="n">
        <v>2038</v>
      </c>
      <c r="F7301" s="5" t="n">
        <v>79.438700607247</v>
      </c>
      <c r="G7301" s="11" t="n">
        <v>0.0526604</v>
      </c>
      <c r="H7301" s="5" t="n">
        <v>4.18327374945787</v>
      </c>
      <c r="I7301" s="5" t="n">
        <v>75.2554268577892</v>
      </c>
    </row>
    <row r="7302" customFormat="false" ht="14.25" hidden="false" customHeight="false" outlineLevel="0" collapsed="false">
      <c r="A7302" s="0" t="s">
        <v>121</v>
      </c>
      <c r="B7302" s="0" t="s">
        <v>122</v>
      </c>
      <c r="C7302" s="0" t="s">
        <v>65</v>
      </c>
      <c r="D7302" s="0" t="s">
        <v>207</v>
      </c>
      <c r="E7302" s="0" t="n">
        <v>2039</v>
      </c>
      <c r="F7302" s="5" t="n">
        <v>79.802616815722</v>
      </c>
      <c r="G7302" s="11" t="n">
        <v>0.0550782</v>
      </c>
      <c r="H7302" s="5" t="n">
        <v>4.3953844894997</v>
      </c>
      <c r="I7302" s="5" t="n">
        <v>75.4072323262223</v>
      </c>
    </row>
    <row r="7303" customFormat="false" ht="14.25" hidden="false" customHeight="false" outlineLevel="0" collapsed="false">
      <c r="A7303" s="0" t="s">
        <v>121</v>
      </c>
      <c r="B7303" s="0" t="s">
        <v>122</v>
      </c>
      <c r="C7303" s="0" t="s">
        <v>65</v>
      </c>
      <c r="D7303" s="0" t="s">
        <v>207</v>
      </c>
      <c r="E7303" s="0" t="n">
        <v>2040</v>
      </c>
      <c r="F7303" s="5" t="n">
        <v>80.2900838898364</v>
      </c>
      <c r="G7303" s="11" t="n">
        <v>0.057496</v>
      </c>
      <c r="H7303" s="5" t="n">
        <v>4.61635866333003</v>
      </c>
      <c r="I7303" s="5" t="n">
        <v>75.6737252265063</v>
      </c>
    </row>
    <row r="7304" customFormat="false" ht="14.25" hidden="false" customHeight="false" outlineLevel="0" collapsed="false">
      <c r="A7304" s="0" t="s">
        <v>121</v>
      </c>
      <c r="B7304" s="0" t="s">
        <v>122</v>
      </c>
      <c r="C7304" s="0" t="s">
        <v>72</v>
      </c>
      <c r="D7304" s="0" t="s">
        <v>208</v>
      </c>
      <c r="E7304" s="0" t="n">
        <v>2024</v>
      </c>
      <c r="F7304" s="5" t="n">
        <v>0</v>
      </c>
      <c r="G7304" s="11" t="n">
        <v>0</v>
      </c>
      <c r="H7304" s="5" t="n">
        <v>0</v>
      </c>
      <c r="I7304" s="5" t="n">
        <v>0</v>
      </c>
    </row>
    <row r="7305" customFormat="false" ht="14.25" hidden="false" customHeight="false" outlineLevel="0" collapsed="false">
      <c r="A7305" s="0" t="s">
        <v>121</v>
      </c>
      <c r="B7305" s="0" t="s">
        <v>122</v>
      </c>
      <c r="C7305" s="0" t="s">
        <v>72</v>
      </c>
      <c r="D7305" s="0" t="s">
        <v>208</v>
      </c>
      <c r="E7305" s="0" t="n">
        <v>2025</v>
      </c>
      <c r="F7305" s="5" t="n">
        <v>17.7143348785216</v>
      </c>
      <c r="G7305" s="11" t="n">
        <v>0.016418</v>
      </c>
      <c r="H7305" s="5" t="n">
        <v>0.290833950035567</v>
      </c>
      <c r="I7305" s="5" t="n">
        <v>17.423500928486</v>
      </c>
    </row>
    <row r="7306" customFormat="false" ht="14.25" hidden="false" customHeight="false" outlineLevel="0" collapsed="false">
      <c r="A7306" s="0" t="s">
        <v>121</v>
      </c>
      <c r="B7306" s="0" t="s">
        <v>122</v>
      </c>
      <c r="C7306" s="0" t="s">
        <v>72</v>
      </c>
      <c r="D7306" s="0" t="s">
        <v>208</v>
      </c>
      <c r="E7306" s="0" t="n">
        <v>2026</v>
      </c>
      <c r="F7306" s="5" t="n">
        <v>17.6896470835167</v>
      </c>
      <c r="G7306" s="11" t="n">
        <v>0.0194014</v>
      </c>
      <c r="H7306" s="5" t="n">
        <v>0.34320391892614</v>
      </c>
      <c r="I7306" s="5" t="n">
        <v>17.3464431645905</v>
      </c>
    </row>
    <row r="7307" customFormat="false" ht="14.25" hidden="false" customHeight="false" outlineLevel="0" collapsed="false">
      <c r="A7307" s="0" t="s">
        <v>121</v>
      </c>
      <c r="B7307" s="0" t="s">
        <v>122</v>
      </c>
      <c r="C7307" s="0" t="s">
        <v>72</v>
      </c>
      <c r="D7307" s="0" t="s">
        <v>208</v>
      </c>
      <c r="E7307" s="0" t="n">
        <v>2027</v>
      </c>
      <c r="F7307" s="5" t="n">
        <v>17.4488889222538</v>
      </c>
      <c r="G7307" s="11" t="n">
        <v>0.0223848</v>
      </c>
      <c r="H7307" s="5" t="n">
        <v>0.390589888746867</v>
      </c>
      <c r="I7307" s="5" t="n">
        <v>17.0582990335069</v>
      </c>
    </row>
    <row r="7308" customFormat="false" ht="14.25" hidden="false" customHeight="false" outlineLevel="0" collapsed="false">
      <c r="A7308" s="0" t="s">
        <v>121</v>
      </c>
      <c r="B7308" s="0" t="s">
        <v>122</v>
      </c>
      <c r="C7308" s="0" t="s">
        <v>72</v>
      </c>
      <c r="D7308" s="0" t="s">
        <v>208</v>
      </c>
      <c r="E7308" s="0" t="n">
        <v>2028</v>
      </c>
      <c r="F7308" s="5" t="n">
        <v>17.9087358203064</v>
      </c>
      <c r="G7308" s="11" t="n">
        <v>0.0253682</v>
      </c>
      <c r="H7308" s="5" t="n">
        <v>0.454312392036697</v>
      </c>
      <c r="I7308" s="5" t="n">
        <v>17.4544234282697</v>
      </c>
    </row>
    <row r="7309" customFormat="false" ht="14.25" hidden="false" customHeight="false" outlineLevel="0" collapsed="false">
      <c r="A7309" s="0" t="s">
        <v>121</v>
      </c>
      <c r="B7309" s="0" t="s">
        <v>122</v>
      </c>
      <c r="C7309" s="0" t="s">
        <v>72</v>
      </c>
      <c r="D7309" s="0" t="s">
        <v>208</v>
      </c>
      <c r="E7309" s="0" t="n">
        <v>2029</v>
      </c>
      <c r="F7309" s="5" t="n">
        <v>17.8855359371829</v>
      </c>
      <c r="G7309" s="11" t="n">
        <v>0.0283516</v>
      </c>
      <c r="H7309" s="5" t="n">
        <v>0.507083560676634</v>
      </c>
      <c r="I7309" s="5" t="n">
        <v>17.3784523765062</v>
      </c>
    </row>
    <row r="7310" customFormat="false" ht="14.25" hidden="false" customHeight="false" outlineLevel="0" collapsed="false">
      <c r="A7310" s="0" t="s">
        <v>121</v>
      </c>
      <c r="B7310" s="0" t="s">
        <v>122</v>
      </c>
      <c r="C7310" s="0" t="s">
        <v>72</v>
      </c>
      <c r="D7310" s="0" t="s">
        <v>208</v>
      </c>
      <c r="E7310" s="0" t="n">
        <v>2030</v>
      </c>
      <c r="F7310" s="5" t="n">
        <v>17.9529962309564</v>
      </c>
      <c r="G7310" s="11" t="n">
        <v>0.031335</v>
      </c>
      <c r="H7310" s="5" t="n">
        <v>0.562557136897018</v>
      </c>
      <c r="I7310" s="5" t="n">
        <v>17.3904390940594</v>
      </c>
    </row>
    <row r="7311" customFormat="false" ht="14.25" hidden="false" customHeight="false" outlineLevel="0" collapsed="false">
      <c r="A7311" s="0" t="s">
        <v>121</v>
      </c>
      <c r="B7311" s="0" t="s">
        <v>122</v>
      </c>
      <c r="C7311" s="0" t="s">
        <v>72</v>
      </c>
      <c r="D7311" s="0" t="s">
        <v>208</v>
      </c>
      <c r="E7311" s="0" t="n">
        <v>2031</v>
      </c>
      <c r="F7311" s="5" t="n">
        <v>17.738942269721</v>
      </c>
      <c r="G7311" s="11" t="n">
        <v>0.0341494</v>
      </c>
      <c r="H7311" s="5" t="n">
        <v>0.605774235145612</v>
      </c>
      <c r="I7311" s="5" t="n">
        <v>17.1331680345754</v>
      </c>
    </row>
    <row r="7312" customFormat="false" ht="14.25" hidden="false" customHeight="false" outlineLevel="0" collapsed="false">
      <c r="A7312" s="0" t="s">
        <v>121</v>
      </c>
      <c r="B7312" s="0" t="s">
        <v>122</v>
      </c>
      <c r="C7312" s="0" t="s">
        <v>72</v>
      </c>
      <c r="D7312" s="0" t="s">
        <v>208</v>
      </c>
      <c r="E7312" s="0" t="n">
        <v>2032</v>
      </c>
      <c r="F7312" s="5" t="n">
        <v>18.1764238314413</v>
      </c>
      <c r="G7312" s="11" t="n">
        <v>0.0369638</v>
      </c>
      <c r="H7312" s="5" t="n">
        <v>0.67186969522063</v>
      </c>
      <c r="I7312" s="5" t="n">
        <v>17.5045541362207</v>
      </c>
    </row>
    <row r="7313" customFormat="false" ht="14.25" hidden="false" customHeight="false" outlineLevel="0" collapsed="false">
      <c r="A7313" s="0" t="s">
        <v>121</v>
      </c>
      <c r="B7313" s="0" t="s">
        <v>122</v>
      </c>
      <c r="C7313" s="0" t="s">
        <v>72</v>
      </c>
      <c r="D7313" s="0" t="s">
        <v>208</v>
      </c>
      <c r="E7313" s="0" t="n">
        <v>2033</v>
      </c>
      <c r="F7313" s="5" t="n">
        <v>18.5550638406631</v>
      </c>
      <c r="G7313" s="11" t="n">
        <v>0.0397782</v>
      </c>
      <c r="H7313" s="5" t="n">
        <v>0.738087040466663</v>
      </c>
      <c r="I7313" s="5" t="n">
        <v>17.8169768001964</v>
      </c>
    </row>
    <row r="7314" customFormat="false" ht="14.25" hidden="false" customHeight="false" outlineLevel="0" collapsed="false">
      <c r="A7314" s="0" t="s">
        <v>121</v>
      </c>
      <c r="B7314" s="0" t="s">
        <v>122</v>
      </c>
      <c r="C7314" s="0" t="s">
        <v>72</v>
      </c>
      <c r="D7314" s="0" t="s">
        <v>208</v>
      </c>
      <c r="E7314" s="0" t="n">
        <v>2034</v>
      </c>
      <c r="F7314" s="5" t="n">
        <v>18.9190113008294</v>
      </c>
      <c r="G7314" s="11" t="n">
        <v>0.0425926</v>
      </c>
      <c r="H7314" s="5" t="n">
        <v>0.805809880731705</v>
      </c>
      <c r="I7314" s="5" t="n">
        <v>18.1132014200977</v>
      </c>
    </row>
    <row r="7315" customFormat="false" ht="14.25" hidden="false" customHeight="false" outlineLevel="0" collapsed="false">
      <c r="A7315" s="0" t="s">
        <v>121</v>
      </c>
      <c r="B7315" s="0" t="s">
        <v>122</v>
      </c>
      <c r="C7315" s="0" t="s">
        <v>72</v>
      </c>
      <c r="D7315" s="0" t="s">
        <v>208</v>
      </c>
      <c r="E7315" s="0" t="n">
        <v>2035</v>
      </c>
      <c r="F7315" s="5" t="n">
        <v>19.0472509714692</v>
      </c>
      <c r="G7315" s="11" t="n">
        <v>0.045407</v>
      </c>
      <c r="H7315" s="5" t="n">
        <v>0.8648785248615</v>
      </c>
      <c r="I7315" s="5" t="n">
        <v>18.1823724466077</v>
      </c>
    </row>
    <row r="7316" customFormat="false" ht="14.25" hidden="false" customHeight="false" outlineLevel="0" collapsed="false">
      <c r="A7316" s="0" t="s">
        <v>121</v>
      </c>
      <c r="B7316" s="0" t="s">
        <v>122</v>
      </c>
      <c r="C7316" s="0" t="s">
        <v>72</v>
      </c>
      <c r="D7316" s="0" t="s">
        <v>208</v>
      </c>
      <c r="E7316" s="0" t="n">
        <v>2036</v>
      </c>
      <c r="F7316" s="5" t="n">
        <v>19.2933450560258</v>
      </c>
      <c r="G7316" s="11" t="n">
        <v>0.0478248</v>
      </c>
      <c r="H7316" s="5" t="n">
        <v>0.922700368635421</v>
      </c>
      <c r="I7316" s="5" t="n">
        <v>18.3706446873903</v>
      </c>
    </row>
    <row r="7317" customFormat="false" ht="14.25" hidden="false" customHeight="false" outlineLevel="0" collapsed="false">
      <c r="A7317" s="0" t="s">
        <v>121</v>
      </c>
      <c r="B7317" s="0" t="s">
        <v>122</v>
      </c>
      <c r="C7317" s="0" t="s">
        <v>72</v>
      </c>
      <c r="D7317" s="0" t="s">
        <v>208</v>
      </c>
      <c r="E7317" s="0" t="n">
        <v>2037</v>
      </c>
      <c r="F7317" s="5" t="n">
        <v>19.8750352409307</v>
      </c>
      <c r="G7317" s="11" t="n">
        <v>0.0502426</v>
      </c>
      <c r="H7317" s="5" t="n">
        <v>0.998573445595984</v>
      </c>
      <c r="I7317" s="5" t="n">
        <v>18.8764617953347</v>
      </c>
    </row>
    <row r="7318" customFormat="false" ht="14.25" hidden="false" customHeight="false" outlineLevel="0" collapsed="false">
      <c r="A7318" s="0" t="s">
        <v>121</v>
      </c>
      <c r="B7318" s="0" t="s">
        <v>122</v>
      </c>
      <c r="C7318" s="0" t="s">
        <v>72</v>
      </c>
      <c r="D7318" s="0" t="s">
        <v>208</v>
      </c>
      <c r="E7318" s="0" t="n">
        <v>2038</v>
      </c>
      <c r="F7318" s="5" t="n">
        <v>20.1825093992608</v>
      </c>
      <c r="G7318" s="11" t="n">
        <v>0.0526604</v>
      </c>
      <c r="H7318" s="5" t="n">
        <v>1.06281901796883</v>
      </c>
      <c r="I7318" s="5" t="n">
        <v>19.119690381292</v>
      </c>
    </row>
    <row r="7319" customFormat="false" ht="14.25" hidden="false" customHeight="false" outlineLevel="0" collapsed="false">
      <c r="A7319" s="0" t="s">
        <v>121</v>
      </c>
      <c r="B7319" s="0" t="s">
        <v>122</v>
      </c>
      <c r="C7319" s="0" t="s">
        <v>72</v>
      </c>
      <c r="D7319" s="0" t="s">
        <v>208</v>
      </c>
      <c r="E7319" s="0" t="n">
        <v>2039</v>
      </c>
      <c r="F7319" s="5" t="n">
        <v>20.8822647423645</v>
      </c>
      <c r="G7319" s="11" t="n">
        <v>0.0550782</v>
      </c>
      <c r="H7319" s="5" t="n">
        <v>1.1501575539329</v>
      </c>
      <c r="I7319" s="5" t="n">
        <v>19.7321071884316</v>
      </c>
    </row>
    <row r="7320" customFormat="false" ht="14.25" hidden="false" customHeight="false" outlineLevel="0" collapsed="false">
      <c r="A7320" s="0" t="s">
        <v>121</v>
      </c>
      <c r="B7320" s="0" t="s">
        <v>122</v>
      </c>
      <c r="C7320" s="0" t="s">
        <v>72</v>
      </c>
      <c r="D7320" s="0" t="s">
        <v>208</v>
      </c>
      <c r="E7320" s="0" t="n">
        <v>2040</v>
      </c>
      <c r="F7320" s="5" t="n">
        <v>21.121760426925</v>
      </c>
      <c r="G7320" s="11" t="n">
        <v>0.057496</v>
      </c>
      <c r="H7320" s="5" t="n">
        <v>1.21441673750648</v>
      </c>
      <c r="I7320" s="5" t="n">
        <v>19.9073436894185</v>
      </c>
    </row>
    <row r="7321" customFormat="false" ht="14.25" hidden="false" customHeight="false" outlineLevel="0" collapsed="false">
      <c r="A7321" s="0" t="s">
        <v>121</v>
      </c>
      <c r="B7321" s="0" t="s">
        <v>122</v>
      </c>
      <c r="C7321" s="0" t="s">
        <v>72</v>
      </c>
      <c r="D7321" s="0" t="s">
        <v>209</v>
      </c>
      <c r="E7321" s="0" t="n">
        <v>2024</v>
      </c>
      <c r="F7321" s="5" t="n">
        <v>0</v>
      </c>
      <c r="G7321" s="11" t="n">
        <v>0</v>
      </c>
      <c r="H7321" s="5" t="n">
        <v>0</v>
      </c>
      <c r="I7321" s="5" t="n">
        <v>0</v>
      </c>
    </row>
    <row r="7322" customFormat="false" ht="14.25" hidden="false" customHeight="false" outlineLevel="0" collapsed="false">
      <c r="A7322" s="0" t="s">
        <v>121</v>
      </c>
      <c r="B7322" s="0" t="s">
        <v>122</v>
      </c>
      <c r="C7322" s="0" t="s">
        <v>72</v>
      </c>
      <c r="D7322" s="0" t="s">
        <v>209</v>
      </c>
      <c r="E7322" s="0" t="n">
        <v>2025</v>
      </c>
      <c r="F7322" s="5" t="n">
        <v>12.798782063766</v>
      </c>
      <c r="G7322" s="11" t="n">
        <v>0.02</v>
      </c>
      <c r="H7322" s="5" t="n">
        <v>0.255975641275321</v>
      </c>
      <c r="I7322" s="5" t="n">
        <v>12.5428064224907</v>
      </c>
    </row>
    <row r="7323" customFormat="false" ht="14.25" hidden="false" customHeight="false" outlineLevel="0" collapsed="false">
      <c r="A7323" s="0" t="s">
        <v>121</v>
      </c>
      <c r="B7323" s="0" t="s">
        <v>122</v>
      </c>
      <c r="C7323" s="0" t="s">
        <v>72</v>
      </c>
      <c r="D7323" s="0" t="s">
        <v>209</v>
      </c>
      <c r="E7323" s="0" t="n">
        <v>2026</v>
      </c>
      <c r="F7323" s="5" t="n">
        <v>12.7384618311489</v>
      </c>
      <c r="G7323" s="11" t="n">
        <v>0.023</v>
      </c>
      <c r="H7323" s="5" t="n">
        <v>0.292984622116424</v>
      </c>
      <c r="I7323" s="5" t="n">
        <v>12.4454772090324</v>
      </c>
    </row>
    <row r="7324" customFormat="false" ht="14.25" hidden="false" customHeight="false" outlineLevel="0" collapsed="false">
      <c r="A7324" s="0" t="s">
        <v>121</v>
      </c>
      <c r="B7324" s="0" t="s">
        <v>122</v>
      </c>
      <c r="C7324" s="0" t="s">
        <v>72</v>
      </c>
      <c r="D7324" s="0" t="s">
        <v>209</v>
      </c>
      <c r="E7324" s="0" t="n">
        <v>2027</v>
      </c>
      <c r="F7324" s="5" t="n">
        <v>12.5550118085656</v>
      </c>
      <c r="G7324" s="11" t="n">
        <v>0.026</v>
      </c>
      <c r="H7324" s="5" t="n">
        <v>0.326430307022706</v>
      </c>
      <c r="I7324" s="5" t="n">
        <v>12.2285815015429</v>
      </c>
    </row>
    <row r="7325" customFormat="false" ht="14.25" hidden="false" customHeight="false" outlineLevel="0" collapsed="false">
      <c r="A7325" s="0" t="s">
        <v>121</v>
      </c>
      <c r="B7325" s="0" t="s">
        <v>122</v>
      </c>
      <c r="C7325" s="0" t="s">
        <v>72</v>
      </c>
      <c r="D7325" s="0" t="s">
        <v>209</v>
      </c>
      <c r="E7325" s="0" t="n">
        <v>2028</v>
      </c>
      <c r="F7325" s="5" t="n">
        <v>12.8454039956654</v>
      </c>
      <c r="G7325" s="11" t="n">
        <v>0.029</v>
      </c>
      <c r="H7325" s="5" t="n">
        <v>0.372516715874297</v>
      </c>
      <c r="I7325" s="5" t="n">
        <v>12.4728872797911</v>
      </c>
    </row>
    <row r="7326" customFormat="false" ht="14.25" hidden="false" customHeight="false" outlineLevel="0" collapsed="false">
      <c r="A7326" s="0" t="s">
        <v>121</v>
      </c>
      <c r="B7326" s="0" t="s">
        <v>122</v>
      </c>
      <c r="C7326" s="0" t="s">
        <v>72</v>
      </c>
      <c r="D7326" s="0" t="s">
        <v>209</v>
      </c>
      <c r="E7326" s="0" t="n">
        <v>2029</v>
      </c>
      <c r="F7326" s="5" t="n">
        <v>12.8296103974516</v>
      </c>
      <c r="G7326" s="11" t="n">
        <v>0.032</v>
      </c>
      <c r="H7326" s="5" t="n">
        <v>0.410547532718452</v>
      </c>
      <c r="I7326" s="5" t="n">
        <v>12.4190628647332</v>
      </c>
    </row>
    <row r="7327" customFormat="false" ht="14.25" hidden="false" customHeight="false" outlineLevel="0" collapsed="false">
      <c r="A7327" s="0" t="s">
        <v>121</v>
      </c>
      <c r="B7327" s="0" t="s">
        <v>122</v>
      </c>
      <c r="C7327" s="0" t="s">
        <v>72</v>
      </c>
      <c r="D7327" s="0" t="s">
        <v>209</v>
      </c>
      <c r="E7327" s="0" t="n">
        <v>2030</v>
      </c>
      <c r="F7327" s="5" t="n">
        <v>12.86286266843</v>
      </c>
      <c r="G7327" s="11" t="n">
        <v>0.035</v>
      </c>
      <c r="H7327" s="5" t="n">
        <v>0.450200193395052</v>
      </c>
      <c r="I7327" s="5" t="n">
        <v>12.412662475035</v>
      </c>
    </row>
    <row r="7328" customFormat="false" ht="14.25" hidden="false" customHeight="false" outlineLevel="0" collapsed="false">
      <c r="A7328" s="0" t="s">
        <v>121</v>
      </c>
      <c r="B7328" s="0" t="s">
        <v>122</v>
      </c>
      <c r="C7328" s="0" t="s">
        <v>72</v>
      </c>
      <c r="D7328" s="0" t="s">
        <v>209</v>
      </c>
      <c r="E7328" s="0" t="n">
        <v>2031</v>
      </c>
      <c r="F7328" s="5" t="n">
        <v>12.7319658029529</v>
      </c>
      <c r="G7328" s="11" t="n">
        <v>0.038</v>
      </c>
      <c r="H7328" s="5" t="n">
        <v>0.483814700512212</v>
      </c>
      <c r="I7328" s="5" t="n">
        <v>12.2481511024407</v>
      </c>
    </row>
    <row r="7329" customFormat="false" ht="14.25" hidden="false" customHeight="false" outlineLevel="0" collapsed="false">
      <c r="A7329" s="0" t="s">
        <v>121</v>
      </c>
      <c r="B7329" s="0" t="s">
        <v>122</v>
      </c>
      <c r="C7329" s="0" t="s">
        <v>72</v>
      </c>
      <c r="D7329" s="0" t="s">
        <v>209</v>
      </c>
      <c r="E7329" s="0" t="n">
        <v>2032</v>
      </c>
      <c r="F7329" s="5" t="n">
        <v>12.9992548791347</v>
      </c>
      <c r="G7329" s="11" t="n">
        <v>0.041</v>
      </c>
      <c r="H7329" s="5" t="n">
        <v>0.532969450044522</v>
      </c>
      <c r="I7329" s="5" t="n">
        <v>12.4662854290902</v>
      </c>
    </row>
    <row r="7330" customFormat="false" ht="14.25" hidden="false" customHeight="false" outlineLevel="0" collapsed="false">
      <c r="A7330" s="0" t="s">
        <v>121</v>
      </c>
      <c r="B7330" s="0" t="s">
        <v>122</v>
      </c>
      <c r="C7330" s="0" t="s">
        <v>72</v>
      </c>
      <c r="D7330" s="0" t="s">
        <v>209</v>
      </c>
      <c r="E7330" s="0" t="n">
        <v>2033</v>
      </c>
      <c r="F7330" s="5" t="n">
        <v>13.2471457750577</v>
      </c>
      <c r="G7330" s="11" t="n">
        <v>0.044</v>
      </c>
      <c r="H7330" s="5" t="n">
        <v>0.582874414102539</v>
      </c>
      <c r="I7330" s="5" t="n">
        <v>12.6642713609552</v>
      </c>
    </row>
    <row r="7331" customFormat="false" ht="14.25" hidden="false" customHeight="false" outlineLevel="0" collapsed="false">
      <c r="A7331" s="0" t="s">
        <v>121</v>
      </c>
      <c r="B7331" s="0" t="s">
        <v>122</v>
      </c>
      <c r="C7331" s="0" t="s">
        <v>72</v>
      </c>
      <c r="D7331" s="0" t="s">
        <v>209</v>
      </c>
      <c r="E7331" s="0" t="n">
        <v>2034</v>
      </c>
      <c r="F7331" s="5" t="n">
        <v>13.4771462179174</v>
      </c>
      <c r="G7331" s="11" t="n">
        <v>0.047</v>
      </c>
      <c r="H7331" s="5" t="n">
        <v>0.633425872242119</v>
      </c>
      <c r="I7331" s="5" t="n">
        <v>12.8437203456753</v>
      </c>
    </row>
    <row r="7332" customFormat="false" ht="14.25" hidden="false" customHeight="false" outlineLevel="0" collapsed="false">
      <c r="A7332" s="0" t="s">
        <v>121</v>
      </c>
      <c r="B7332" s="0" t="s">
        <v>122</v>
      </c>
      <c r="C7332" s="0" t="s">
        <v>72</v>
      </c>
      <c r="D7332" s="0" t="s">
        <v>209</v>
      </c>
      <c r="E7332" s="0" t="n">
        <v>2035</v>
      </c>
      <c r="F7332" s="5" t="n">
        <v>13.5703820999152</v>
      </c>
      <c r="G7332" s="11" t="n">
        <v>0.05</v>
      </c>
      <c r="H7332" s="5" t="n">
        <v>0.678519104995761</v>
      </c>
      <c r="I7332" s="5" t="n">
        <v>12.8918629949195</v>
      </c>
    </row>
    <row r="7333" customFormat="false" ht="14.25" hidden="false" customHeight="false" outlineLevel="0" collapsed="false">
      <c r="A7333" s="0" t="s">
        <v>121</v>
      </c>
      <c r="B7333" s="0" t="s">
        <v>122</v>
      </c>
      <c r="C7333" s="0" t="s">
        <v>72</v>
      </c>
      <c r="D7333" s="0" t="s">
        <v>209</v>
      </c>
      <c r="E7333" s="0" t="n">
        <v>2036</v>
      </c>
      <c r="F7333" s="5" t="n">
        <v>13.7472189863635</v>
      </c>
      <c r="G7333" s="11" t="n">
        <v>0.054</v>
      </c>
      <c r="H7333" s="5" t="n">
        <v>0.74234982526363</v>
      </c>
      <c r="I7333" s="5" t="n">
        <v>13.0048691610999</v>
      </c>
    </row>
    <row r="7334" customFormat="false" ht="14.25" hidden="false" customHeight="false" outlineLevel="0" collapsed="false">
      <c r="A7334" s="0" t="s">
        <v>121</v>
      </c>
      <c r="B7334" s="0" t="s">
        <v>122</v>
      </c>
      <c r="C7334" s="0" t="s">
        <v>72</v>
      </c>
      <c r="D7334" s="0" t="s">
        <v>209</v>
      </c>
      <c r="E7334" s="0" t="n">
        <v>2037</v>
      </c>
      <c r="F7334" s="5" t="n">
        <v>14.1258060755913</v>
      </c>
      <c r="G7334" s="11" t="n">
        <v>0.058</v>
      </c>
      <c r="H7334" s="5" t="n">
        <v>0.819296752384293</v>
      </c>
      <c r="I7334" s="5" t="n">
        <v>13.306509323207</v>
      </c>
    </row>
    <row r="7335" customFormat="false" ht="14.25" hidden="false" customHeight="false" outlineLevel="0" collapsed="false">
      <c r="A7335" s="0" t="s">
        <v>121</v>
      </c>
      <c r="B7335" s="0" t="s">
        <v>122</v>
      </c>
      <c r="C7335" s="0" t="s">
        <v>72</v>
      </c>
      <c r="D7335" s="0" t="s">
        <v>209</v>
      </c>
      <c r="E7335" s="0" t="n">
        <v>2038</v>
      </c>
      <c r="F7335" s="5" t="n">
        <v>14.3379647762111</v>
      </c>
      <c r="G7335" s="11" t="n">
        <v>0.062</v>
      </c>
      <c r="H7335" s="5" t="n">
        <v>0.888953816125089</v>
      </c>
      <c r="I7335" s="5" t="n">
        <v>13.449010960086</v>
      </c>
    </row>
    <row r="7336" customFormat="false" ht="14.25" hidden="false" customHeight="false" outlineLevel="0" collapsed="false">
      <c r="A7336" s="0" t="s">
        <v>121</v>
      </c>
      <c r="B7336" s="0" t="s">
        <v>122</v>
      </c>
      <c r="C7336" s="0" t="s">
        <v>72</v>
      </c>
      <c r="D7336" s="0" t="s">
        <v>209</v>
      </c>
      <c r="E7336" s="0" t="n">
        <v>2039</v>
      </c>
      <c r="F7336" s="5" t="n">
        <v>14.787026919024</v>
      </c>
      <c r="G7336" s="11" t="n">
        <v>0.066</v>
      </c>
      <c r="H7336" s="5" t="n">
        <v>0.975943776655586</v>
      </c>
      <c r="I7336" s="5" t="n">
        <v>13.8110831423685</v>
      </c>
    </row>
    <row r="7337" customFormat="false" ht="14.25" hidden="false" customHeight="false" outlineLevel="0" collapsed="false">
      <c r="A7337" s="0" t="s">
        <v>121</v>
      </c>
      <c r="B7337" s="0" t="s">
        <v>122</v>
      </c>
      <c r="C7337" s="0" t="s">
        <v>72</v>
      </c>
      <c r="D7337" s="0" t="s">
        <v>209</v>
      </c>
      <c r="E7337" s="0" t="n">
        <v>2040</v>
      </c>
      <c r="F7337" s="5" t="n">
        <v>14.9620842731398</v>
      </c>
      <c r="G7337" s="11" t="n">
        <v>0.07</v>
      </c>
      <c r="H7337" s="5" t="n">
        <v>1.04734589911979</v>
      </c>
      <c r="I7337" s="5" t="n">
        <v>13.91473837402</v>
      </c>
    </row>
    <row r="7338" customFormat="false" ht="14.25" hidden="false" customHeight="false" outlineLevel="0" collapsed="false">
      <c r="A7338" s="0" t="s">
        <v>121</v>
      </c>
      <c r="B7338" s="0" t="s">
        <v>122</v>
      </c>
      <c r="C7338" s="0" t="s">
        <v>75</v>
      </c>
      <c r="D7338" s="0" t="s">
        <v>210</v>
      </c>
      <c r="E7338" s="0" t="n">
        <v>2024</v>
      </c>
      <c r="F7338" s="5" t="n">
        <v>27.8763833304</v>
      </c>
      <c r="G7338" s="11" t="n">
        <v>0</v>
      </c>
      <c r="H7338" s="5" t="n">
        <v>0</v>
      </c>
      <c r="I7338" s="5" t="n">
        <v>27.8763833304</v>
      </c>
    </row>
    <row r="7339" customFormat="false" ht="14.25" hidden="false" customHeight="false" outlineLevel="0" collapsed="false">
      <c r="A7339" s="0" t="s">
        <v>121</v>
      </c>
      <c r="B7339" s="0" t="s">
        <v>122</v>
      </c>
      <c r="C7339" s="0" t="s">
        <v>75</v>
      </c>
      <c r="D7339" s="0" t="s">
        <v>210</v>
      </c>
      <c r="E7339" s="0" t="n">
        <v>2025</v>
      </c>
      <c r="F7339" s="5" t="n">
        <v>28.0457526744</v>
      </c>
      <c r="G7339" s="11" t="n">
        <v>0.0060390372106005</v>
      </c>
      <c r="H7339" s="5" t="n">
        <v>0.169369344</v>
      </c>
      <c r="I7339" s="5" t="n">
        <v>27.8763833304</v>
      </c>
    </row>
    <row r="7340" customFormat="false" ht="14.25" hidden="false" customHeight="false" outlineLevel="0" collapsed="false">
      <c r="A7340" s="0" t="s">
        <v>121</v>
      </c>
      <c r="B7340" s="0" t="s">
        <v>122</v>
      </c>
      <c r="C7340" s="0" t="s">
        <v>75</v>
      </c>
      <c r="D7340" s="0" t="s">
        <v>210</v>
      </c>
      <c r="E7340" s="0" t="n">
        <v>2026</v>
      </c>
      <c r="F7340" s="5" t="n">
        <v>30.0671755864896</v>
      </c>
      <c r="G7340" s="11" t="n">
        <v>0.0525923401871863</v>
      </c>
      <c r="H7340" s="5" t="n">
        <v>1.58130312691252</v>
      </c>
      <c r="I7340" s="5" t="n">
        <v>28.4858724595771</v>
      </c>
    </row>
    <row r="7341" customFormat="false" ht="14.25" hidden="false" customHeight="false" outlineLevel="0" collapsed="false">
      <c r="A7341" s="0" t="s">
        <v>121</v>
      </c>
      <c r="B7341" s="0" t="s">
        <v>122</v>
      </c>
      <c r="C7341" s="0" t="s">
        <v>75</v>
      </c>
      <c r="D7341" s="0" t="s">
        <v>210</v>
      </c>
      <c r="E7341" s="0" t="n">
        <v>2027</v>
      </c>
      <c r="F7341" s="5" t="n">
        <v>35.0818053798399</v>
      </c>
      <c r="G7341" s="11" t="n">
        <v>0.143094654815336</v>
      </c>
      <c r="H7341" s="5" t="n">
        <v>5.020018831127</v>
      </c>
      <c r="I7341" s="5" t="n">
        <v>30.0617865487129</v>
      </c>
    </row>
    <row r="7342" customFormat="false" ht="14.25" hidden="false" customHeight="false" outlineLevel="0" collapsed="false">
      <c r="A7342" s="0" t="s">
        <v>121</v>
      </c>
      <c r="B7342" s="0" t="s">
        <v>122</v>
      </c>
      <c r="C7342" s="0" t="s">
        <v>75</v>
      </c>
      <c r="D7342" s="0" t="s">
        <v>210</v>
      </c>
      <c r="E7342" s="0" t="n">
        <v>2028</v>
      </c>
      <c r="F7342" s="5" t="n">
        <v>43.10983215807</v>
      </c>
      <c r="G7342" s="11" t="n">
        <v>0.228895232709875</v>
      </c>
      <c r="H7342" s="5" t="n">
        <v>9.86763506390509</v>
      </c>
      <c r="I7342" s="5" t="n">
        <v>33.242197094165</v>
      </c>
    </row>
    <row r="7343" customFormat="false" ht="14.25" hidden="false" customHeight="false" outlineLevel="0" collapsed="false">
      <c r="A7343" s="0" t="s">
        <v>121</v>
      </c>
      <c r="B7343" s="0" t="s">
        <v>122</v>
      </c>
      <c r="C7343" s="0" t="s">
        <v>75</v>
      </c>
      <c r="D7343" s="0" t="s">
        <v>210</v>
      </c>
      <c r="E7343" s="0" t="n">
        <v>2029</v>
      </c>
      <c r="F7343" s="5" t="n">
        <v>49.901856931587</v>
      </c>
      <c r="G7343" s="11" t="n">
        <v>0.256267826322283</v>
      </c>
      <c r="H7343" s="5" t="n">
        <v>12.7882404053034</v>
      </c>
      <c r="I7343" s="5" t="n">
        <v>37.1136165262836</v>
      </c>
    </row>
    <row r="7344" customFormat="false" ht="14.25" hidden="false" customHeight="false" outlineLevel="0" collapsed="false">
      <c r="A7344" s="0" t="s">
        <v>121</v>
      </c>
      <c r="B7344" s="0" t="s">
        <v>122</v>
      </c>
      <c r="C7344" s="0" t="s">
        <v>75</v>
      </c>
      <c r="D7344" s="0" t="s">
        <v>210</v>
      </c>
      <c r="E7344" s="0" t="n">
        <v>2030</v>
      </c>
      <c r="F7344" s="5" t="n">
        <v>59.3140140188194</v>
      </c>
      <c r="G7344" s="11" t="n">
        <v>0.261702664245839</v>
      </c>
      <c r="H7344" s="5" t="n">
        <v>15.5226354958401</v>
      </c>
      <c r="I7344" s="5" t="n">
        <v>43.7913785229794</v>
      </c>
    </row>
    <row r="7345" customFormat="false" ht="14.25" hidden="false" customHeight="false" outlineLevel="0" collapsed="false">
      <c r="A7345" s="0" t="s">
        <v>121</v>
      </c>
      <c r="B7345" s="0" t="s">
        <v>122</v>
      </c>
      <c r="C7345" s="0" t="s">
        <v>75</v>
      </c>
      <c r="D7345" s="0" t="s">
        <v>210</v>
      </c>
      <c r="E7345" s="0" t="n">
        <v>2031</v>
      </c>
      <c r="F7345" s="5" t="n">
        <v>71.9644946109134</v>
      </c>
      <c r="G7345" s="11" t="n">
        <v>0.307447869132504</v>
      </c>
      <c r="H7345" s="5" t="n">
        <v>22.1253305213229</v>
      </c>
      <c r="I7345" s="5" t="n">
        <v>49.8391640895905</v>
      </c>
    </row>
    <row r="7346" customFormat="false" ht="14.25" hidden="false" customHeight="false" outlineLevel="0" collapsed="false">
      <c r="A7346" s="0" t="s">
        <v>121</v>
      </c>
      <c r="B7346" s="0" t="s">
        <v>122</v>
      </c>
      <c r="C7346" s="0" t="s">
        <v>75</v>
      </c>
      <c r="D7346" s="0" t="s">
        <v>210</v>
      </c>
      <c r="E7346" s="0" t="n">
        <v>2032</v>
      </c>
      <c r="F7346" s="5" t="n">
        <v>84.3545877960673</v>
      </c>
      <c r="G7346" s="11" t="n">
        <v>0.341019785675787</v>
      </c>
      <c r="H7346" s="5" t="n">
        <v>28.7665834509842</v>
      </c>
      <c r="I7346" s="5" t="n">
        <v>55.5880043450831</v>
      </c>
    </row>
    <row r="7347" customFormat="false" ht="14.25" hidden="false" customHeight="false" outlineLevel="0" collapsed="false">
      <c r="A7347" s="0" t="s">
        <v>121</v>
      </c>
      <c r="B7347" s="0" t="s">
        <v>122</v>
      </c>
      <c r="C7347" s="0" t="s">
        <v>75</v>
      </c>
      <c r="D7347" s="0" t="s">
        <v>210</v>
      </c>
      <c r="E7347" s="0" t="n">
        <v>2033</v>
      </c>
      <c r="F7347" s="5" t="n">
        <v>94.0258184906489</v>
      </c>
      <c r="G7347" s="11" t="n">
        <v>0.353387361353549</v>
      </c>
      <c r="H7347" s="5" t="n">
        <v>33.2275358955182</v>
      </c>
      <c r="I7347" s="5" t="n">
        <v>60.7982825951307</v>
      </c>
    </row>
    <row r="7348" customFormat="false" ht="14.25" hidden="false" customHeight="false" outlineLevel="0" collapsed="false">
      <c r="A7348" s="0" t="s">
        <v>121</v>
      </c>
      <c r="B7348" s="0" t="s">
        <v>122</v>
      </c>
      <c r="C7348" s="0" t="s">
        <v>75</v>
      </c>
      <c r="D7348" s="0" t="s">
        <v>210</v>
      </c>
      <c r="E7348" s="0" t="n">
        <v>2034</v>
      </c>
      <c r="F7348" s="5" t="n">
        <v>105.24576107843</v>
      </c>
      <c r="G7348" s="11" t="n">
        <v>0.349292243335509</v>
      </c>
      <c r="H7348" s="5" t="n">
        <v>36.7615279886379</v>
      </c>
      <c r="I7348" s="5" t="n">
        <v>68.4842330897924</v>
      </c>
    </row>
    <row r="7349" customFormat="false" ht="14.25" hidden="false" customHeight="false" outlineLevel="0" collapsed="false">
      <c r="A7349" s="0" t="s">
        <v>121</v>
      </c>
      <c r="B7349" s="0" t="s">
        <v>122</v>
      </c>
      <c r="C7349" s="0" t="s">
        <v>75</v>
      </c>
      <c r="D7349" s="0" t="s">
        <v>210</v>
      </c>
      <c r="E7349" s="0" t="n">
        <v>2035</v>
      </c>
      <c r="F7349" s="5" t="n">
        <v>114.401065715785</v>
      </c>
      <c r="G7349" s="11" t="n">
        <v>0.336822845113857</v>
      </c>
      <c r="H7349" s="5" t="n">
        <v>38.5328924384479</v>
      </c>
      <c r="I7349" s="5" t="n">
        <v>75.8681732773369</v>
      </c>
    </row>
    <row r="7350" customFormat="false" ht="14.25" hidden="false" customHeight="false" outlineLevel="0" collapsed="false">
      <c r="A7350" s="0" t="s">
        <v>121</v>
      </c>
      <c r="B7350" s="0" t="s">
        <v>122</v>
      </c>
      <c r="C7350" s="0" t="s">
        <v>75</v>
      </c>
      <c r="D7350" s="0" t="s">
        <v>210</v>
      </c>
      <c r="E7350" s="0" t="n">
        <v>2036</v>
      </c>
      <c r="F7350" s="5" t="n">
        <v>124.264071881424</v>
      </c>
      <c r="G7350" s="11" t="n">
        <v>0.336822845113857</v>
      </c>
      <c r="H7350" s="5" t="n">
        <v>41.8549782365342</v>
      </c>
      <c r="I7350" s="5" t="n">
        <v>82.4090936448901</v>
      </c>
    </row>
    <row r="7351" customFormat="false" ht="14.25" hidden="false" customHeight="false" outlineLevel="0" collapsed="false">
      <c r="A7351" s="0" t="s">
        <v>121</v>
      </c>
      <c r="B7351" s="0" t="s">
        <v>122</v>
      </c>
      <c r="C7351" s="0" t="s">
        <v>75</v>
      </c>
      <c r="D7351" s="0" t="s">
        <v>210</v>
      </c>
      <c r="E7351" s="0" t="n">
        <v>2037</v>
      </c>
      <c r="F7351" s="5" t="n">
        <v>133.495117221187</v>
      </c>
      <c r="G7351" s="11" t="n">
        <v>0.336822845113857</v>
      </c>
      <c r="H7351" s="5" t="n">
        <v>44.9642051912481</v>
      </c>
      <c r="I7351" s="5" t="n">
        <v>88.5309120299391</v>
      </c>
    </row>
    <row r="7352" customFormat="false" ht="14.25" hidden="false" customHeight="false" outlineLevel="0" collapsed="false">
      <c r="A7352" s="0" t="s">
        <v>121</v>
      </c>
      <c r="B7352" s="0" t="s">
        <v>122</v>
      </c>
      <c r="C7352" s="0" t="s">
        <v>75</v>
      </c>
      <c r="D7352" s="0" t="s">
        <v>210</v>
      </c>
      <c r="E7352" s="0" t="n">
        <v>2038</v>
      </c>
      <c r="F7352" s="5" t="n">
        <v>141.81949131648</v>
      </c>
      <c r="G7352" s="11" t="n">
        <v>0.336822845113857</v>
      </c>
      <c r="H7352" s="5" t="n">
        <v>47.7680445578167</v>
      </c>
      <c r="I7352" s="5" t="n">
        <v>94.0514467586632</v>
      </c>
    </row>
    <row r="7353" customFormat="false" ht="14.25" hidden="false" customHeight="false" outlineLevel="0" collapsed="false">
      <c r="A7353" s="0" t="s">
        <v>121</v>
      </c>
      <c r="B7353" s="0" t="s">
        <v>122</v>
      </c>
      <c r="C7353" s="0" t="s">
        <v>75</v>
      </c>
      <c r="D7353" s="0" t="s">
        <v>210</v>
      </c>
      <c r="E7353" s="0" t="n">
        <v>2039</v>
      </c>
      <c r="F7353" s="5" t="n">
        <v>148.971245664297</v>
      </c>
      <c r="G7353" s="11" t="n">
        <v>0.336822845113857</v>
      </c>
      <c r="H7353" s="5" t="n">
        <v>50.1769188048037</v>
      </c>
      <c r="I7353" s="5" t="n">
        <v>98.7943268594929</v>
      </c>
    </row>
    <row r="7354" customFormat="false" ht="14.25" hidden="false" customHeight="false" outlineLevel="0" collapsed="false">
      <c r="A7354" s="0" t="s">
        <v>121</v>
      </c>
      <c r="B7354" s="0" t="s">
        <v>122</v>
      </c>
      <c r="C7354" s="0" t="s">
        <v>75</v>
      </c>
      <c r="D7354" s="0" t="s">
        <v>210</v>
      </c>
      <c r="E7354" s="0" t="n">
        <v>2040</v>
      </c>
      <c r="F7354" s="5" t="n">
        <v>154.706638622372</v>
      </c>
      <c r="G7354" s="11" t="n">
        <v>0.336822845113857</v>
      </c>
      <c r="H7354" s="5" t="n">
        <v>52.1087301787886</v>
      </c>
      <c r="I7354" s="5" t="n">
        <v>102.597908443583</v>
      </c>
    </row>
    <row r="7355" customFormat="false" ht="14.25" hidden="false" customHeight="false" outlineLevel="0" collapsed="false">
      <c r="A7355" s="0" t="s">
        <v>121</v>
      </c>
      <c r="B7355" s="0" t="s">
        <v>122</v>
      </c>
      <c r="C7355" s="0" t="s">
        <v>76</v>
      </c>
      <c r="D7355" s="0" t="s">
        <v>210</v>
      </c>
      <c r="E7355" s="0" t="n">
        <v>2024</v>
      </c>
      <c r="F7355" s="5" t="n">
        <v>0.2116296</v>
      </c>
      <c r="G7355" s="11" t="n">
        <v>1</v>
      </c>
      <c r="H7355" s="5" t="n">
        <v>0.2116296</v>
      </c>
      <c r="I7355" s="5" t="n">
        <v>0</v>
      </c>
    </row>
    <row r="7356" customFormat="false" ht="14.25" hidden="false" customHeight="false" outlineLevel="0" collapsed="false">
      <c r="A7356" s="0" t="s">
        <v>121</v>
      </c>
      <c r="B7356" s="0" t="s">
        <v>122</v>
      </c>
      <c r="C7356" s="0" t="s">
        <v>76</v>
      </c>
      <c r="D7356" s="0" t="s">
        <v>210</v>
      </c>
      <c r="E7356" s="0" t="n">
        <v>2024</v>
      </c>
      <c r="F7356" s="5" t="n">
        <v>0</v>
      </c>
      <c r="G7356" s="11" t="n">
        <v>1</v>
      </c>
      <c r="H7356" s="5" t="n">
        <v>0</v>
      </c>
      <c r="I7356" s="5" t="n">
        <v>0</v>
      </c>
    </row>
    <row r="7357" customFormat="false" ht="14.25" hidden="false" customHeight="false" outlineLevel="0" collapsed="false">
      <c r="A7357" s="0" t="s">
        <v>121</v>
      </c>
      <c r="B7357" s="0" t="s">
        <v>122</v>
      </c>
      <c r="C7357" s="0" t="s">
        <v>76</v>
      </c>
      <c r="D7357" s="0" t="s">
        <v>210</v>
      </c>
      <c r="E7357" s="0" t="n">
        <v>2025</v>
      </c>
      <c r="F7357" s="5" t="n">
        <v>0.22069944</v>
      </c>
      <c r="G7357" s="11" t="n">
        <v>1</v>
      </c>
      <c r="H7357" s="5" t="n">
        <v>0.22069944</v>
      </c>
      <c r="I7357" s="5" t="n">
        <v>0</v>
      </c>
    </row>
    <row r="7358" customFormat="false" ht="14.25" hidden="false" customHeight="false" outlineLevel="0" collapsed="false">
      <c r="A7358" s="0" t="s">
        <v>121</v>
      </c>
      <c r="B7358" s="0" t="s">
        <v>122</v>
      </c>
      <c r="C7358" s="0" t="s">
        <v>76</v>
      </c>
      <c r="D7358" s="0" t="s">
        <v>210</v>
      </c>
      <c r="E7358" s="0" t="n">
        <v>2025</v>
      </c>
      <c r="F7358" s="5" t="n">
        <v>0</v>
      </c>
      <c r="G7358" s="11" t="n">
        <v>1</v>
      </c>
      <c r="H7358" s="5" t="n">
        <v>0</v>
      </c>
      <c r="I7358" s="5" t="n">
        <v>0</v>
      </c>
    </row>
    <row r="7359" customFormat="false" ht="14.25" hidden="false" customHeight="false" outlineLevel="0" collapsed="false">
      <c r="A7359" s="0" t="s">
        <v>121</v>
      </c>
      <c r="B7359" s="0" t="s">
        <v>122</v>
      </c>
      <c r="C7359" s="0" t="s">
        <v>76</v>
      </c>
      <c r="D7359" s="0" t="s">
        <v>210</v>
      </c>
      <c r="E7359" s="0" t="n">
        <v>2026</v>
      </c>
      <c r="F7359" s="5" t="n">
        <v>0.5274647304</v>
      </c>
      <c r="G7359" s="11" t="n">
        <v>1</v>
      </c>
      <c r="H7359" s="5" t="n">
        <v>0.5274647304</v>
      </c>
      <c r="I7359" s="5" t="n">
        <v>0</v>
      </c>
    </row>
    <row r="7360" customFormat="false" ht="14.25" hidden="false" customHeight="false" outlineLevel="0" collapsed="false">
      <c r="A7360" s="0" t="s">
        <v>121</v>
      </c>
      <c r="B7360" s="0" t="s">
        <v>122</v>
      </c>
      <c r="C7360" s="0" t="s">
        <v>76</v>
      </c>
      <c r="D7360" s="0" t="s">
        <v>210</v>
      </c>
      <c r="E7360" s="0" t="n">
        <v>2026</v>
      </c>
      <c r="F7360" s="5" t="n">
        <v>0</v>
      </c>
      <c r="G7360" s="11" t="n">
        <v>1</v>
      </c>
      <c r="H7360" s="5" t="n">
        <v>0</v>
      </c>
      <c r="I7360" s="5" t="n">
        <v>0</v>
      </c>
    </row>
    <row r="7361" customFormat="false" ht="14.25" hidden="false" customHeight="false" outlineLevel="0" collapsed="false">
      <c r="A7361" s="0" t="s">
        <v>121</v>
      </c>
      <c r="B7361" s="0" t="s">
        <v>122</v>
      </c>
      <c r="C7361" s="0" t="s">
        <v>76</v>
      </c>
      <c r="D7361" s="0" t="s">
        <v>210</v>
      </c>
      <c r="E7361" s="0" t="n">
        <v>2027</v>
      </c>
      <c r="F7361" s="5" t="n">
        <v>0.7876153584</v>
      </c>
      <c r="G7361" s="11" t="n">
        <v>1</v>
      </c>
      <c r="H7361" s="5" t="n">
        <v>0.7876153584</v>
      </c>
      <c r="I7361" s="5" t="n">
        <v>0</v>
      </c>
    </row>
    <row r="7362" customFormat="false" ht="14.25" hidden="false" customHeight="false" outlineLevel="0" collapsed="false">
      <c r="A7362" s="0" t="s">
        <v>121</v>
      </c>
      <c r="B7362" s="0" t="s">
        <v>122</v>
      </c>
      <c r="C7362" s="0" t="s">
        <v>76</v>
      </c>
      <c r="D7362" s="0" t="s">
        <v>210</v>
      </c>
      <c r="E7362" s="0" t="n">
        <v>2027</v>
      </c>
      <c r="F7362" s="5" t="n">
        <v>0</v>
      </c>
      <c r="G7362" s="11" t="n">
        <v>1</v>
      </c>
      <c r="H7362" s="5" t="n">
        <v>0</v>
      </c>
      <c r="I7362" s="5" t="n">
        <v>0</v>
      </c>
    </row>
    <row r="7363" customFormat="false" ht="14.25" hidden="false" customHeight="false" outlineLevel="0" collapsed="false">
      <c r="A7363" s="0" t="s">
        <v>121</v>
      </c>
      <c r="B7363" s="0" t="s">
        <v>122</v>
      </c>
      <c r="C7363" s="0" t="s">
        <v>76</v>
      </c>
      <c r="D7363" s="0" t="s">
        <v>210</v>
      </c>
      <c r="E7363" s="0" t="n">
        <v>2028</v>
      </c>
      <c r="F7363" s="5" t="n">
        <v>0.860624232</v>
      </c>
      <c r="G7363" s="11" t="n">
        <v>1</v>
      </c>
      <c r="H7363" s="5" t="n">
        <v>0.860624232</v>
      </c>
      <c r="I7363" s="5" t="n">
        <v>0</v>
      </c>
    </row>
    <row r="7364" customFormat="false" ht="14.25" hidden="false" customHeight="false" outlineLevel="0" collapsed="false">
      <c r="A7364" s="0" t="s">
        <v>121</v>
      </c>
      <c r="B7364" s="0" t="s">
        <v>122</v>
      </c>
      <c r="C7364" s="0" t="s">
        <v>76</v>
      </c>
      <c r="D7364" s="0" t="s">
        <v>210</v>
      </c>
      <c r="E7364" s="0" t="n">
        <v>2028</v>
      </c>
      <c r="F7364" s="5" t="n">
        <v>0</v>
      </c>
      <c r="G7364" s="11" t="n">
        <v>1</v>
      </c>
      <c r="H7364" s="5" t="n">
        <v>0</v>
      </c>
      <c r="I7364" s="5" t="n">
        <v>0</v>
      </c>
    </row>
    <row r="7365" customFormat="false" ht="14.25" hidden="false" customHeight="false" outlineLevel="0" collapsed="false">
      <c r="A7365" s="0" t="s">
        <v>121</v>
      </c>
      <c r="B7365" s="0" t="s">
        <v>122</v>
      </c>
      <c r="C7365" s="0" t="s">
        <v>76</v>
      </c>
      <c r="D7365" s="0" t="s">
        <v>210</v>
      </c>
      <c r="E7365" s="0" t="n">
        <v>2029</v>
      </c>
      <c r="F7365" s="5" t="n">
        <v>0.8405202</v>
      </c>
      <c r="G7365" s="11" t="n">
        <v>1</v>
      </c>
      <c r="H7365" s="5" t="n">
        <v>0.8405202</v>
      </c>
      <c r="I7365" s="5" t="n">
        <v>0</v>
      </c>
    </row>
    <row r="7366" customFormat="false" ht="14.25" hidden="false" customHeight="false" outlineLevel="0" collapsed="false">
      <c r="A7366" s="0" t="s">
        <v>121</v>
      </c>
      <c r="B7366" s="0" t="s">
        <v>122</v>
      </c>
      <c r="C7366" s="0" t="s">
        <v>76</v>
      </c>
      <c r="D7366" s="0" t="s">
        <v>210</v>
      </c>
      <c r="E7366" s="0" t="n">
        <v>2029</v>
      </c>
      <c r="F7366" s="5" t="n">
        <v>0</v>
      </c>
      <c r="G7366" s="11" t="n">
        <v>1</v>
      </c>
      <c r="H7366" s="5" t="n">
        <v>0</v>
      </c>
      <c r="I7366" s="5" t="n">
        <v>0</v>
      </c>
    </row>
    <row r="7367" customFormat="false" ht="14.25" hidden="false" customHeight="false" outlineLevel="0" collapsed="false">
      <c r="A7367" s="0" t="s">
        <v>121</v>
      </c>
      <c r="B7367" s="0" t="s">
        <v>122</v>
      </c>
      <c r="C7367" s="0" t="s">
        <v>76</v>
      </c>
      <c r="D7367" s="0" t="s">
        <v>210</v>
      </c>
      <c r="E7367" s="0" t="n">
        <v>2030</v>
      </c>
      <c r="F7367" s="5" t="n">
        <v>0.609231942</v>
      </c>
      <c r="G7367" s="11" t="n">
        <v>1</v>
      </c>
      <c r="H7367" s="5" t="n">
        <v>0.609231942</v>
      </c>
      <c r="I7367" s="5" t="n">
        <v>0</v>
      </c>
    </row>
    <row r="7368" customFormat="false" ht="14.25" hidden="false" customHeight="false" outlineLevel="0" collapsed="false">
      <c r="A7368" s="0" t="s">
        <v>121</v>
      </c>
      <c r="B7368" s="0" t="s">
        <v>122</v>
      </c>
      <c r="C7368" s="0" t="s">
        <v>76</v>
      </c>
      <c r="D7368" s="0" t="s">
        <v>210</v>
      </c>
      <c r="E7368" s="0" t="n">
        <v>2030</v>
      </c>
      <c r="F7368" s="5" t="n">
        <v>0</v>
      </c>
      <c r="G7368" s="11" t="n">
        <v>1</v>
      </c>
      <c r="H7368" s="5" t="n">
        <v>0</v>
      </c>
      <c r="I7368" s="5" t="n">
        <v>0</v>
      </c>
    </row>
    <row r="7369" customFormat="false" ht="14.25" hidden="false" customHeight="false" outlineLevel="0" collapsed="false">
      <c r="A7369" s="0" t="s">
        <v>121</v>
      </c>
      <c r="B7369" s="0" t="s">
        <v>122</v>
      </c>
      <c r="C7369" s="0" t="s">
        <v>76</v>
      </c>
      <c r="D7369" s="0" t="s">
        <v>210</v>
      </c>
      <c r="E7369" s="0" t="n">
        <v>2031</v>
      </c>
      <c r="F7369" s="5" t="n">
        <v>0.584217396</v>
      </c>
      <c r="G7369" s="11" t="n">
        <v>1</v>
      </c>
      <c r="H7369" s="5" t="n">
        <v>0.584217396</v>
      </c>
      <c r="I7369" s="5" t="n">
        <v>0</v>
      </c>
    </row>
    <row r="7370" customFormat="false" ht="14.25" hidden="false" customHeight="false" outlineLevel="0" collapsed="false">
      <c r="A7370" s="0" t="s">
        <v>121</v>
      </c>
      <c r="B7370" s="0" t="s">
        <v>122</v>
      </c>
      <c r="C7370" s="0" t="s">
        <v>76</v>
      </c>
      <c r="D7370" s="0" t="s">
        <v>210</v>
      </c>
      <c r="E7370" s="0" t="n">
        <v>2031</v>
      </c>
      <c r="F7370" s="5" t="n">
        <v>0</v>
      </c>
      <c r="G7370" s="11" t="n">
        <v>1</v>
      </c>
      <c r="H7370" s="5" t="n">
        <v>0</v>
      </c>
      <c r="I7370" s="5" t="n">
        <v>0</v>
      </c>
    </row>
    <row r="7371" customFormat="false" ht="14.25" hidden="false" customHeight="false" outlineLevel="0" collapsed="false">
      <c r="A7371" s="0" t="s">
        <v>121</v>
      </c>
      <c r="B7371" s="0" t="s">
        <v>122</v>
      </c>
      <c r="C7371" s="0" t="s">
        <v>76</v>
      </c>
      <c r="D7371" s="0" t="s">
        <v>210</v>
      </c>
      <c r="E7371" s="0" t="n">
        <v>2032</v>
      </c>
      <c r="F7371" s="5" t="n">
        <v>0.570216828</v>
      </c>
      <c r="G7371" s="11" t="n">
        <v>1</v>
      </c>
      <c r="H7371" s="5" t="n">
        <v>0.570216828</v>
      </c>
      <c r="I7371" s="5" t="n">
        <v>0</v>
      </c>
    </row>
    <row r="7372" customFormat="false" ht="14.25" hidden="false" customHeight="false" outlineLevel="0" collapsed="false">
      <c r="A7372" s="0" t="s">
        <v>121</v>
      </c>
      <c r="B7372" s="0" t="s">
        <v>122</v>
      </c>
      <c r="C7372" s="0" t="s">
        <v>76</v>
      </c>
      <c r="D7372" s="0" t="s">
        <v>210</v>
      </c>
      <c r="E7372" s="0" t="n">
        <v>2032</v>
      </c>
      <c r="F7372" s="5" t="n">
        <v>0</v>
      </c>
      <c r="G7372" s="11" t="n">
        <v>1</v>
      </c>
      <c r="H7372" s="5" t="n">
        <v>0</v>
      </c>
      <c r="I7372" s="5" t="n">
        <v>0</v>
      </c>
    </row>
    <row r="7373" customFormat="false" ht="14.25" hidden="false" customHeight="false" outlineLevel="0" collapsed="false">
      <c r="A7373" s="0" t="s">
        <v>121</v>
      </c>
      <c r="B7373" s="0" t="s">
        <v>122</v>
      </c>
      <c r="C7373" s="0" t="s">
        <v>76</v>
      </c>
      <c r="D7373" s="0" t="s">
        <v>210</v>
      </c>
      <c r="E7373" s="0" t="n">
        <v>2033</v>
      </c>
      <c r="F7373" s="5" t="n">
        <v>0.57013536</v>
      </c>
      <c r="G7373" s="11" t="n">
        <v>1</v>
      </c>
      <c r="H7373" s="5" t="n">
        <v>0.57013536</v>
      </c>
      <c r="I7373" s="5" t="n">
        <v>0</v>
      </c>
    </row>
    <row r="7374" customFormat="false" ht="14.25" hidden="false" customHeight="false" outlineLevel="0" collapsed="false">
      <c r="A7374" s="0" t="s">
        <v>121</v>
      </c>
      <c r="B7374" s="0" t="s">
        <v>122</v>
      </c>
      <c r="C7374" s="0" t="s">
        <v>76</v>
      </c>
      <c r="D7374" s="0" t="s">
        <v>210</v>
      </c>
      <c r="E7374" s="0" t="n">
        <v>2033</v>
      </c>
      <c r="F7374" s="5" t="n">
        <v>0</v>
      </c>
      <c r="G7374" s="11" t="n">
        <v>1</v>
      </c>
      <c r="H7374" s="5" t="n">
        <v>0</v>
      </c>
      <c r="I7374" s="5" t="n">
        <v>0</v>
      </c>
    </row>
    <row r="7375" customFormat="false" ht="14.25" hidden="false" customHeight="false" outlineLevel="0" collapsed="false">
      <c r="A7375" s="0" t="s">
        <v>121</v>
      </c>
      <c r="B7375" s="0" t="s">
        <v>122</v>
      </c>
      <c r="C7375" s="0" t="s">
        <v>76</v>
      </c>
      <c r="D7375" s="0" t="s">
        <v>210</v>
      </c>
      <c r="E7375" s="0" t="n">
        <v>2034</v>
      </c>
      <c r="F7375" s="5" t="n">
        <v>0.5695322864</v>
      </c>
      <c r="G7375" s="11" t="n">
        <v>1</v>
      </c>
      <c r="H7375" s="5" t="n">
        <v>0.5695322864</v>
      </c>
      <c r="I7375" s="5" t="n">
        <v>0</v>
      </c>
    </row>
    <row r="7376" customFormat="false" ht="14.25" hidden="false" customHeight="false" outlineLevel="0" collapsed="false">
      <c r="A7376" s="0" t="s">
        <v>121</v>
      </c>
      <c r="B7376" s="0" t="s">
        <v>122</v>
      </c>
      <c r="C7376" s="0" t="s">
        <v>76</v>
      </c>
      <c r="D7376" s="0" t="s">
        <v>210</v>
      </c>
      <c r="E7376" s="0" t="n">
        <v>2034</v>
      </c>
      <c r="F7376" s="5" t="n">
        <v>0</v>
      </c>
      <c r="G7376" s="11" t="n">
        <v>1</v>
      </c>
      <c r="H7376" s="5" t="n">
        <v>0</v>
      </c>
      <c r="I7376" s="5" t="n">
        <v>0</v>
      </c>
    </row>
    <row r="7377" customFormat="false" ht="14.25" hidden="false" customHeight="false" outlineLevel="0" collapsed="false">
      <c r="A7377" s="0" t="s">
        <v>121</v>
      </c>
      <c r="B7377" s="0" t="s">
        <v>122</v>
      </c>
      <c r="C7377" s="0" t="s">
        <v>76</v>
      </c>
      <c r="D7377" s="0" t="s">
        <v>210</v>
      </c>
      <c r="E7377" s="0" t="n">
        <v>2035</v>
      </c>
      <c r="F7377" s="5" t="n">
        <v>0.568144692</v>
      </c>
      <c r="G7377" s="11" t="n">
        <v>1</v>
      </c>
      <c r="H7377" s="5" t="n">
        <v>0.568144692</v>
      </c>
      <c r="I7377" s="5" t="n">
        <v>0</v>
      </c>
    </row>
    <row r="7378" customFormat="false" ht="14.25" hidden="false" customHeight="false" outlineLevel="0" collapsed="false">
      <c r="A7378" s="0" t="s">
        <v>121</v>
      </c>
      <c r="B7378" s="0" t="s">
        <v>122</v>
      </c>
      <c r="C7378" s="0" t="s">
        <v>76</v>
      </c>
      <c r="D7378" s="0" t="s">
        <v>210</v>
      </c>
      <c r="E7378" s="0" t="n">
        <v>2035</v>
      </c>
      <c r="F7378" s="5" t="n">
        <v>0</v>
      </c>
      <c r="G7378" s="11" t="n">
        <v>1</v>
      </c>
      <c r="H7378" s="5" t="n">
        <v>0</v>
      </c>
      <c r="I7378" s="5" t="n">
        <v>0</v>
      </c>
    </row>
    <row r="7379" customFormat="false" ht="14.25" hidden="false" customHeight="false" outlineLevel="0" collapsed="false">
      <c r="A7379" s="0" t="s">
        <v>121</v>
      </c>
      <c r="B7379" s="0" t="s">
        <v>122</v>
      </c>
      <c r="C7379" s="0" t="s">
        <v>76</v>
      </c>
      <c r="D7379" s="0" t="s">
        <v>210</v>
      </c>
      <c r="E7379" s="0" t="n">
        <v>2036</v>
      </c>
      <c r="F7379" s="5" t="n">
        <v>0.5714819892</v>
      </c>
      <c r="G7379" s="11" t="n">
        <v>1</v>
      </c>
      <c r="H7379" s="5" t="n">
        <v>0.5714819892</v>
      </c>
      <c r="I7379" s="5" t="n">
        <v>0</v>
      </c>
    </row>
    <row r="7380" customFormat="false" ht="14.25" hidden="false" customHeight="false" outlineLevel="0" collapsed="false">
      <c r="A7380" s="0" t="s">
        <v>121</v>
      </c>
      <c r="B7380" s="0" t="s">
        <v>122</v>
      </c>
      <c r="C7380" s="0" t="s">
        <v>76</v>
      </c>
      <c r="D7380" s="0" t="s">
        <v>210</v>
      </c>
      <c r="E7380" s="0" t="n">
        <v>2036</v>
      </c>
      <c r="F7380" s="5" t="n">
        <v>0</v>
      </c>
      <c r="G7380" s="11" t="n">
        <v>1</v>
      </c>
      <c r="H7380" s="5" t="n">
        <v>0</v>
      </c>
      <c r="I7380" s="5" t="n">
        <v>0</v>
      </c>
    </row>
    <row r="7381" customFormat="false" ht="14.25" hidden="false" customHeight="false" outlineLevel="0" collapsed="false">
      <c r="A7381" s="0" t="s">
        <v>121</v>
      </c>
      <c r="B7381" s="0" t="s">
        <v>122</v>
      </c>
      <c r="C7381" s="0" t="s">
        <v>76</v>
      </c>
      <c r="D7381" s="0" t="s">
        <v>210</v>
      </c>
      <c r="E7381" s="0" t="n">
        <v>2037</v>
      </c>
      <c r="F7381" s="5" t="n">
        <v>0.5758647048</v>
      </c>
      <c r="G7381" s="11" t="n">
        <v>1</v>
      </c>
      <c r="H7381" s="5" t="n">
        <v>0.5758647048</v>
      </c>
      <c r="I7381" s="5" t="n">
        <v>0</v>
      </c>
    </row>
    <row r="7382" customFormat="false" ht="14.25" hidden="false" customHeight="false" outlineLevel="0" collapsed="false">
      <c r="A7382" s="0" t="s">
        <v>121</v>
      </c>
      <c r="B7382" s="0" t="s">
        <v>122</v>
      </c>
      <c r="C7382" s="0" t="s">
        <v>76</v>
      </c>
      <c r="D7382" s="0" t="s">
        <v>210</v>
      </c>
      <c r="E7382" s="0" t="n">
        <v>2037</v>
      </c>
      <c r="F7382" s="5" t="n">
        <v>0</v>
      </c>
      <c r="G7382" s="11" t="n">
        <v>1</v>
      </c>
      <c r="H7382" s="5" t="n">
        <v>0</v>
      </c>
      <c r="I7382" s="5" t="n">
        <v>0</v>
      </c>
    </row>
    <row r="7383" customFormat="false" ht="14.25" hidden="false" customHeight="false" outlineLevel="0" collapsed="false">
      <c r="A7383" s="0" t="s">
        <v>121</v>
      </c>
      <c r="B7383" s="0" t="s">
        <v>122</v>
      </c>
      <c r="C7383" s="0" t="s">
        <v>76</v>
      </c>
      <c r="D7383" s="0" t="s">
        <v>210</v>
      </c>
      <c r="E7383" s="0" t="n">
        <v>2038</v>
      </c>
      <c r="F7383" s="5" t="n">
        <v>0.5788200222</v>
      </c>
      <c r="G7383" s="11" t="n">
        <v>1</v>
      </c>
      <c r="H7383" s="5" t="n">
        <v>0.5788200222</v>
      </c>
      <c r="I7383" s="5" t="n">
        <v>0</v>
      </c>
    </row>
    <row r="7384" customFormat="false" ht="14.25" hidden="false" customHeight="false" outlineLevel="0" collapsed="false">
      <c r="A7384" s="0" t="s">
        <v>121</v>
      </c>
      <c r="B7384" s="0" t="s">
        <v>122</v>
      </c>
      <c r="C7384" s="0" t="s">
        <v>76</v>
      </c>
      <c r="D7384" s="0" t="s">
        <v>210</v>
      </c>
      <c r="E7384" s="0" t="n">
        <v>2038</v>
      </c>
      <c r="F7384" s="5" t="n">
        <v>0</v>
      </c>
      <c r="G7384" s="11" t="n">
        <v>1</v>
      </c>
      <c r="H7384" s="5" t="n">
        <v>0</v>
      </c>
      <c r="I7384" s="5" t="n">
        <v>0</v>
      </c>
    </row>
    <row r="7385" customFormat="false" ht="14.25" hidden="false" customHeight="false" outlineLevel="0" collapsed="false">
      <c r="A7385" s="0" t="s">
        <v>121</v>
      </c>
      <c r="B7385" s="0" t="s">
        <v>122</v>
      </c>
      <c r="C7385" s="0" t="s">
        <v>76</v>
      </c>
      <c r="D7385" s="0" t="s">
        <v>210</v>
      </c>
      <c r="E7385" s="0" t="n">
        <v>2039</v>
      </c>
      <c r="F7385" s="5" t="n">
        <v>0.5828609664</v>
      </c>
      <c r="G7385" s="11" t="n">
        <v>1</v>
      </c>
      <c r="H7385" s="5" t="n">
        <v>0.5828609664</v>
      </c>
      <c r="I7385" s="5" t="n">
        <v>0</v>
      </c>
    </row>
    <row r="7386" customFormat="false" ht="14.25" hidden="false" customHeight="false" outlineLevel="0" collapsed="false">
      <c r="A7386" s="0" t="s">
        <v>121</v>
      </c>
      <c r="B7386" s="0" t="s">
        <v>122</v>
      </c>
      <c r="C7386" s="0" t="s">
        <v>76</v>
      </c>
      <c r="D7386" s="0" t="s">
        <v>210</v>
      </c>
      <c r="E7386" s="0" t="n">
        <v>2039</v>
      </c>
      <c r="F7386" s="5" t="n">
        <v>0</v>
      </c>
      <c r="G7386" s="11" t="n">
        <v>1</v>
      </c>
      <c r="H7386" s="5" t="n">
        <v>0</v>
      </c>
      <c r="I7386" s="5" t="n">
        <v>0</v>
      </c>
    </row>
    <row r="7387" customFormat="false" ht="14.25" hidden="false" customHeight="false" outlineLevel="0" collapsed="false">
      <c r="A7387" s="0" t="s">
        <v>121</v>
      </c>
      <c r="B7387" s="0" t="s">
        <v>122</v>
      </c>
      <c r="C7387" s="0" t="s">
        <v>76</v>
      </c>
      <c r="D7387" s="0" t="s">
        <v>210</v>
      </c>
      <c r="E7387" s="0" t="n">
        <v>2040</v>
      </c>
      <c r="F7387" s="5" t="n">
        <v>0.585434304</v>
      </c>
      <c r="G7387" s="11" t="n">
        <v>1</v>
      </c>
      <c r="H7387" s="5" t="n">
        <v>0.585434304</v>
      </c>
      <c r="I7387" s="5" t="n">
        <v>0</v>
      </c>
    </row>
    <row r="7388" customFormat="false" ht="14.25" hidden="false" customHeight="false" outlineLevel="0" collapsed="false">
      <c r="A7388" s="0" t="s">
        <v>121</v>
      </c>
      <c r="B7388" s="0" t="s">
        <v>122</v>
      </c>
      <c r="C7388" s="0" t="s">
        <v>76</v>
      </c>
      <c r="D7388" s="0" t="s">
        <v>210</v>
      </c>
      <c r="E7388" s="0" t="n">
        <v>2040</v>
      </c>
      <c r="F7388" s="5" t="n">
        <v>0</v>
      </c>
      <c r="G7388" s="11" t="n">
        <v>1</v>
      </c>
      <c r="H7388" s="5" t="n">
        <v>0</v>
      </c>
      <c r="I7388" s="5" t="n">
        <v>0</v>
      </c>
    </row>
    <row r="7389" customFormat="false" ht="14.25" hidden="false" customHeight="false" outlineLevel="0" collapsed="false">
      <c r="A7389" s="0" t="s">
        <v>121</v>
      </c>
      <c r="B7389" s="0" t="s">
        <v>122</v>
      </c>
      <c r="C7389" s="0" t="s">
        <v>79</v>
      </c>
      <c r="D7389" s="0" t="s">
        <v>211</v>
      </c>
      <c r="E7389" s="0" t="n">
        <v>2024</v>
      </c>
      <c r="F7389" s="5" t="n">
        <v>0</v>
      </c>
      <c r="G7389" s="11" t="n">
        <v>0.05</v>
      </c>
      <c r="H7389" s="5" t="n">
        <v>0</v>
      </c>
      <c r="I7389" s="5" t="n">
        <v>0</v>
      </c>
    </row>
    <row r="7390" customFormat="false" ht="14.25" hidden="false" customHeight="false" outlineLevel="0" collapsed="false">
      <c r="A7390" s="0" t="s">
        <v>121</v>
      </c>
      <c r="B7390" s="0" t="s">
        <v>122</v>
      </c>
      <c r="C7390" s="0" t="s">
        <v>79</v>
      </c>
      <c r="D7390" s="0" t="s">
        <v>211</v>
      </c>
      <c r="E7390" s="0" t="n">
        <v>2025</v>
      </c>
      <c r="F7390" s="5" t="n">
        <v>33.0922602842978</v>
      </c>
      <c r="G7390" s="11" t="n">
        <v>0.05</v>
      </c>
      <c r="H7390" s="5" t="n">
        <v>1.65461301421489</v>
      </c>
      <c r="I7390" s="5" t="n">
        <v>31.4376472700829</v>
      </c>
    </row>
    <row r="7391" customFormat="false" ht="14.25" hidden="false" customHeight="false" outlineLevel="0" collapsed="false">
      <c r="A7391" s="0" t="s">
        <v>121</v>
      </c>
      <c r="B7391" s="0" t="s">
        <v>122</v>
      </c>
      <c r="C7391" s="0" t="s">
        <v>79</v>
      </c>
      <c r="D7391" s="0" t="s">
        <v>211</v>
      </c>
      <c r="E7391" s="0" t="n">
        <v>2026</v>
      </c>
      <c r="F7391" s="5" t="n">
        <v>32.4256630567535</v>
      </c>
      <c r="G7391" s="11" t="n">
        <v>0.05</v>
      </c>
      <c r="H7391" s="5" t="n">
        <v>1.62128315283768</v>
      </c>
      <c r="I7391" s="5" t="n">
        <v>30.8043799039158</v>
      </c>
    </row>
    <row r="7392" customFormat="false" ht="14.25" hidden="false" customHeight="false" outlineLevel="0" collapsed="false">
      <c r="A7392" s="0" t="s">
        <v>121</v>
      </c>
      <c r="B7392" s="0" t="s">
        <v>122</v>
      </c>
      <c r="C7392" s="0" t="s">
        <v>79</v>
      </c>
      <c r="D7392" s="0" t="s">
        <v>211</v>
      </c>
      <c r="E7392" s="0" t="n">
        <v>2027</v>
      </c>
      <c r="F7392" s="5" t="n">
        <v>32.1881429821712</v>
      </c>
      <c r="G7392" s="11" t="n">
        <v>0.05</v>
      </c>
      <c r="H7392" s="5" t="n">
        <v>1.60940714910856</v>
      </c>
      <c r="I7392" s="5" t="n">
        <v>30.5787358330627</v>
      </c>
    </row>
    <row r="7393" customFormat="false" ht="14.25" hidden="false" customHeight="false" outlineLevel="0" collapsed="false">
      <c r="A7393" s="0" t="s">
        <v>121</v>
      </c>
      <c r="B7393" s="0" t="s">
        <v>122</v>
      </c>
      <c r="C7393" s="0" t="s">
        <v>79</v>
      </c>
      <c r="D7393" s="0" t="s">
        <v>211</v>
      </c>
      <c r="E7393" s="0" t="n">
        <v>2028</v>
      </c>
      <c r="F7393" s="5" t="n">
        <v>32.453581136239</v>
      </c>
      <c r="G7393" s="11" t="n">
        <v>0.05</v>
      </c>
      <c r="H7393" s="5" t="n">
        <v>1.62267905681195</v>
      </c>
      <c r="I7393" s="5" t="n">
        <v>30.8309020794271</v>
      </c>
    </row>
    <row r="7394" customFormat="false" ht="14.25" hidden="false" customHeight="false" outlineLevel="0" collapsed="false">
      <c r="A7394" s="0" t="s">
        <v>121</v>
      </c>
      <c r="B7394" s="0" t="s">
        <v>122</v>
      </c>
      <c r="C7394" s="0" t="s">
        <v>79</v>
      </c>
      <c r="D7394" s="0" t="s">
        <v>211</v>
      </c>
      <c r="E7394" s="0" t="n">
        <v>2029</v>
      </c>
      <c r="F7394" s="5" t="n">
        <v>32.4565006821946</v>
      </c>
      <c r="G7394" s="11" t="n">
        <v>0.05</v>
      </c>
      <c r="H7394" s="5" t="n">
        <v>1.62282503410973</v>
      </c>
      <c r="I7394" s="5" t="n">
        <v>30.8336756480849</v>
      </c>
    </row>
    <row r="7395" customFormat="false" ht="14.25" hidden="false" customHeight="false" outlineLevel="0" collapsed="false">
      <c r="A7395" s="0" t="s">
        <v>121</v>
      </c>
      <c r="B7395" s="0" t="s">
        <v>122</v>
      </c>
      <c r="C7395" s="0" t="s">
        <v>79</v>
      </c>
      <c r="D7395" s="0" t="s">
        <v>211</v>
      </c>
      <c r="E7395" s="0" t="n">
        <v>2030</v>
      </c>
      <c r="F7395" s="5" t="n">
        <v>32.3676011497463</v>
      </c>
      <c r="G7395" s="11" t="n">
        <v>0.05</v>
      </c>
      <c r="H7395" s="5" t="n">
        <v>1.61838005748732</v>
      </c>
      <c r="I7395" s="5" t="n">
        <v>30.749221092259</v>
      </c>
    </row>
    <row r="7396" customFormat="false" ht="14.25" hidden="false" customHeight="false" outlineLevel="0" collapsed="false">
      <c r="A7396" s="0" t="s">
        <v>121</v>
      </c>
      <c r="B7396" s="0" t="s">
        <v>122</v>
      </c>
      <c r="C7396" s="0" t="s">
        <v>79</v>
      </c>
      <c r="D7396" s="0" t="s">
        <v>211</v>
      </c>
      <c r="E7396" s="0" t="n">
        <v>2031</v>
      </c>
      <c r="F7396" s="5" t="n">
        <v>32.3185785143134</v>
      </c>
      <c r="G7396" s="11" t="n">
        <v>0.05</v>
      </c>
      <c r="H7396" s="5" t="n">
        <v>1.61592892571567</v>
      </c>
      <c r="I7396" s="5" t="n">
        <v>30.7026495885978</v>
      </c>
    </row>
    <row r="7397" customFormat="false" ht="14.25" hidden="false" customHeight="false" outlineLevel="0" collapsed="false">
      <c r="A7397" s="0" t="s">
        <v>121</v>
      </c>
      <c r="B7397" s="0" t="s">
        <v>122</v>
      </c>
      <c r="C7397" s="0" t="s">
        <v>79</v>
      </c>
      <c r="D7397" s="0" t="s">
        <v>211</v>
      </c>
      <c r="E7397" s="0" t="n">
        <v>2032</v>
      </c>
      <c r="F7397" s="5" t="n">
        <v>32.2834429426251</v>
      </c>
      <c r="G7397" s="11" t="n">
        <v>0.05</v>
      </c>
      <c r="H7397" s="5" t="n">
        <v>1.61417214713126</v>
      </c>
      <c r="I7397" s="5" t="n">
        <v>30.6692707954939</v>
      </c>
    </row>
    <row r="7398" customFormat="false" ht="14.25" hidden="false" customHeight="false" outlineLevel="0" collapsed="false">
      <c r="A7398" s="0" t="s">
        <v>121</v>
      </c>
      <c r="B7398" s="0" t="s">
        <v>122</v>
      </c>
      <c r="C7398" s="0" t="s">
        <v>79</v>
      </c>
      <c r="D7398" s="0" t="s">
        <v>211</v>
      </c>
      <c r="E7398" s="0" t="n">
        <v>2033</v>
      </c>
      <c r="F7398" s="5" t="n">
        <v>32.4847380763352</v>
      </c>
      <c r="G7398" s="11" t="n">
        <v>0.05</v>
      </c>
      <c r="H7398" s="5" t="n">
        <v>1.62423690381676</v>
      </c>
      <c r="I7398" s="5" t="n">
        <v>30.8605011725185</v>
      </c>
    </row>
    <row r="7399" customFormat="false" ht="14.25" hidden="false" customHeight="false" outlineLevel="0" collapsed="false">
      <c r="A7399" s="0" t="s">
        <v>121</v>
      </c>
      <c r="B7399" s="0" t="s">
        <v>122</v>
      </c>
      <c r="C7399" s="0" t="s">
        <v>79</v>
      </c>
      <c r="D7399" s="0" t="s">
        <v>211</v>
      </c>
      <c r="E7399" s="0" t="n">
        <v>2034</v>
      </c>
      <c r="F7399" s="5" t="n">
        <v>32.5952337946765</v>
      </c>
      <c r="G7399" s="11" t="n">
        <v>0.05</v>
      </c>
      <c r="H7399" s="5" t="n">
        <v>1.62976168973383</v>
      </c>
      <c r="I7399" s="5" t="n">
        <v>30.9654721049427</v>
      </c>
    </row>
    <row r="7400" customFormat="false" ht="14.25" hidden="false" customHeight="false" outlineLevel="0" collapsed="false">
      <c r="A7400" s="0" t="s">
        <v>121</v>
      </c>
      <c r="B7400" s="0" t="s">
        <v>122</v>
      </c>
      <c r="C7400" s="0" t="s">
        <v>79</v>
      </c>
      <c r="D7400" s="0" t="s">
        <v>211</v>
      </c>
      <c r="E7400" s="0" t="n">
        <v>2035</v>
      </c>
      <c r="F7400" s="5" t="n">
        <v>32.7448964931339</v>
      </c>
      <c r="G7400" s="11" t="n">
        <v>0.05</v>
      </c>
      <c r="H7400" s="5" t="n">
        <v>1.63724482465669</v>
      </c>
      <c r="I7400" s="5" t="n">
        <v>31.1076516684772</v>
      </c>
    </row>
    <row r="7401" customFormat="false" ht="14.25" hidden="false" customHeight="false" outlineLevel="0" collapsed="false">
      <c r="A7401" s="0" t="s">
        <v>121</v>
      </c>
      <c r="B7401" s="0" t="s">
        <v>122</v>
      </c>
      <c r="C7401" s="0" t="s">
        <v>79</v>
      </c>
      <c r="D7401" s="0" t="s">
        <v>211</v>
      </c>
      <c r="E7401" s="0" t="n">
        <v>2036</v>
      </c>
      <c r="F7401" s="5" t="n">
        <v>33.2027631208623</v>
      </c>
      <c r="G7401" s="11" t="n">
        <v>0.05</v>
      </c>
      <c r="H7401" s="5" t="n">
        <v>1.66013815604312</v>
      </c>
      <c r="I7401" s="5" t="n">
        <v>31.5426249648192</v>
      </c>
    </row>
    <row r="7402" customFormat="false" ht="14.25" hidden="false" customHeight="false" outlineLevel="0" collapsed="false">
      <c r="A7402" s="0" t="s">
        <v>121</v>
      </c>
      <c r="B7402" s="0" t="s">
        <v>122</v>
      </c>
      <c r="C7402" s="0" t="s">
        <v>79</v>
      </c>
      <c r="D7402" s="0" t="s">
        <v>211</v>
      </c>
      <c r="E7402" s="0" t="n">
        <v>2037</v>
      </c>
      <c r="F7402" s="5" t="n">
        <v>33.666734884307</v>
      </c>
      <c r="G7402" s="11" t="n">
        <v>0.05</v>
      </c>
      <c r="H7402" s="5" t="n">
        <v>1.68333674421535</v>
      </c>
      <c r="I7402" s="5" t="n">
        <v>31.9833981400916</v>
      </c>
    </row>
    <row r="7403" customFormat="false" ht="14.25" hidden="false" customHeight="false" outlineLevel="0" collapsed="false">
      <c r="A7403" s="0" t="s">
        <v>121</v>
      </c>
      <c r="B7403" s="0" t="s">
        <v>122</v>
      </c>
      <c r="C7403" s="0" t="s">
        <v>79</v>
      </c>
      <c r="D7403" s="0" t="s">
        <v>211</v>
      </c>
      <c r="E7403" s="0" t="n">
        <v>2038</v>
      </c>
      <c r="F7403" s="5" t="n">
        <v>34.1367941740543</v>
      </c>
      <c r="G7403" s="11" t="n">
        <v>0.05</v>
      </c>
      <c r="H7403" s="5" t="n">
        <v>1.70683970870271</v>
      </c>
      <c r="I7403" s="5" t="n">
        <v>32.4299544653515</v>
      </c>
    </row>
    <row r="7404" customFormat="false" ht="14.25" hidden="false" customHeight="false" outlineLevel="0" collapsed="false">
      <c r="A7404" s="0" t="s">
        <v>121</v>
      </c>
      <c r="B7404" s="0" t="s">
        <v>122</v>
      </c>
      <c r="C7404" s="0" t="s">
        <v>79</v>
      </c>
      <c r="D7404" s="0" t="s">
        <v>211</v>
      </c>
      <c r="E7404" s="0" t="n">
        <v>2039</v>
      </c>
      <c r="F7404" s="5" t="n">
        <v>34.6129234333053</v>
      </c>
      <c r="G7404" s="11" t="n">
        <v>0.05</v>
      </c>
      <c r="H7404" s="5" t="n">
        <v>1.73064617166526</v>
      </c>
      <c r="I7404" s="5" t="n">
        <v>32.88227726164</v>
      </c>
    </row>
    <row r="7405" customFormat="false" ht="14.25" hidden="false" customHeight="false" outlineLevel="0" collapsed="false">
      <c r="A7405" s="0" t="s">
        <v>121</v>
      </c>
      <c r="B7405" s="0" t="s">
        <v>122</v>
      </c>
      <c r="C7405" s="0" t="s">
        <v>79</v>
      </c>
      <c r="D7405" s="0" t="s">
        <v>211</v>
      </c>
      <c r="E7405" s="0" t="n">
        <v>2040</v>
      </c>
      <c r="F7405" s="5" t="n">
        <v>35.0951051577469</v>
      </c>
      <c r="G7405" s="11" t="n">
        <v>0.05</v>
      </c>
      <c r="H7405" s="5" t="n">
        <v>1.75475525788734</v>
      </c>
      <c r="I7405" s="5" t="n">
        <v>33.3403498998595</v>
      </c>
    </row>
    <row r="7406" customFormat="false" ht="14.25" hidden="false" customHeight="false" outlineLevel="0" collapsed="false">
      <c r="A7406" s="0" t="s">
        <v>121</v>
      </c>
      <c r="B7406" s="0" t="s">
        <v>122</v>
      </c>
      <c r="C7406" s="0" t="s">
        <v>79</v>
      </c>
      <c r="D7406" s="0" t="s">
        <v>210</v>
      </c>
      <c r="E7406" s="0" t="n">
        <v>2024</v>
      </c>
      <c r="F7406" s="5" t="n">
        <v>0</v>
      </c>
      <c r="G7406" s="11" t="n">
        <v>0.1665</v>
      </c>
      <c r="H7406" s="5" t="n">
        <v>0</v>
      </c>
      <c r="I7406" s="5" t="n">
        <v>0</v>
      </c>
    </row>
    <row r="7407" customFormat="false" ht="14.25" hidden="false" customHeight="false" outlineLevel="0" collapsed="false">
      <c r="A7407" s="0" t="s">
        <v>121</v>
      </c>
      <c r="B7407" s="0" t="s">
        <v>122</v>
      </c>
      <c r="C7407" s="0" t="s">
        <v>79</v>
      </c>
      <c r="D7407" s="0" t="s">
        <v>210</v>
      </c>
      <c r="E7407" s="0" t="n">
        <v>2024</v>
      </c>
      <c r="F7407" s="5" t="n">
        <v>0</v>
      </c>
      <c r="G7407" s="11" t="n">
        <v>0.1665</v>
      </c>
      <c r="H7407" s="5" t="n">
        <v>0</v>
      </c>
      <c r="I7407" s="5" t="n">
        <v>0</v>
      </c>
    </row>
    <row r="7408" customFormat="false" ht="14.25" hidden="false" customHeight="false" outlineLevel="0" collapsed="false">
      <c r="A7408" s="0" t="s">
        <v>121</v>
      </c>
      <c r="B7408" s="0" t="s">
        <v>122</v>
      </c>
      <c r="C7408" s="0" t="s">
        <v>79</v>
      </c>
      <c r="D7408" s="0" t="s">
        <v>210</v>
      </c>
      <c r="E7408" s="0" t="n">
        <v>2024</v>
      </c>
      <c r="F7408" s="5" t="n">
        <v>0</v>
      </c>
      <c r="G7408" s="11" t="n">
        <v>0.1665</v>
      </c>
      <c r="H7408" s="5" t="n">
        <v>0</v>
      </c>
      <c r="I7408" s="5" t="n">
        <v>0</v>
      </c>
    </row>
    <row r="7409" customFormat="false" ht="14.25" hidden="false" customHeight="false" outlineLevel="0" collapsed="false">
      <c r="A7409" s="0" t="s">
        <v>121</v>
      </c>
      <c r="B7409" s="0" t="s">
        <v>122</v>
      </c>
      <c r="C7409" s="0" t="s">
        <v>79</v>
      </c>
      <c r="D7409" s="0" t="s">
        <v>210</v>
      </c>
      <c r="E7409" s="0" t="n">
        <v>2025</v>
      </c>
      <c r="F7409" s="5" t="n">
        <v>6.34135215552811</v>
      </c>
      <c r="G7409" s="11" t="n">
        <v>0.1658</v>
      </c>
      <c r="H7409" s="5" t="n">
        <v>1.05139618738656</v>
      </c>
      <c r="I7409" s="5" t="n">
        <v>5.28995596814155</v>
      </c>
    </row>
    <row r="7410" customFormat="false" ht="14.25" hidden="false" customHeight="false" outlineLevel="0" collapsed="false">
      <c r="A7410" s="0" t="s">
        <v>121</v>
      </c>
      <c r="B7410" s="0" t="s">
        <v>122</v>
      </c>
      <c r="C7410" s="0" t="s">
        <v>79</v>
      </c>
      <c r="D7410" s="0" t="s">
        <v>210</v>
      </c>
      <c r="E7410" s="0" t="n">
        <v>2025</v>
      </c>
      <c r="F7410" s="5" t="n">
        <v>13.5338697836186</v>
      </c>
      <c r="G7410" s="11" t="n">
        <v>0.1658</v>
      </c>
      <c r="H7410" s="5" t="n">
        <v>2.24391561012397</v>
      </c>
      <c r="I7410" s="5" t="n">
        <v>11.2899541734947</v>
      </c>
    </row>
    <row r="7411" customFormat="false" ht="14.25" hidden="false" customHeight="false" outlineLevel="0" collapsed="false">
      <c r="A7411" s="0" t="s">
        <v>121</v>
      </c>
      <c r="B7411" s="0" t="s">
        <v>122</v>
      </c>
      <c r="C7411" s="0" t="s">
        <v>79</v>
      </c>
      <c r="D7411" s="0" t="s">
        <v>210</v>
      </c>
      <c r="E7411" s="0" t="n">
        <v>2025</v>
      </c>
      <c r="F7411" s="5" t="n">
        <v>79.6921907286777</v>
      </c>
      <c r="G7411" s="11" t="n">
        <v>0.1658</v>
      </c>
      <c r="H7411" s="5" t="n">
        <v>13.2129652228148</v>
      </c>
      <c r="I7411" s="5" t="n">
        <v>66.479225505863</v>
      </c>
    </row>
    <row r="7412" customFormat="false" ht="14.25" hidden="false" customHeight="false" outlineLevel="0" collapsed="false">
      <c r="A7412" s="0" t="s">
        <v>121</v>
      </c>
      <c r="B7412" s="0" t="s">
        <v>122</v>
      </c>
      <c r="C7412" s="0" t="s">
        <v>79</v>
      </c>
      <c r="D7412" s="0" t="s">
        <v>210</v>
      </c>
      <c r="E7412" s="0" t="n">
        <v>2026</v>
      </c>
      <c r="F7412" s="5" t="n">
        <v>6.19663619470545</v>
      </c>
      <c r="G7412" s="11" t="n">
        <v>0.16538</v>
      </c>
      <c r="H7412" s="5" t="n">
        <v>1.02479969388039</v>
      </c>
      <c r="I7412" s="5" t="n">
        <v>5.17183650082507</v>
      </c>
    </row>
    <row r="7413" customFormat="false" ht="14.25" hidden="false" customHeight="false" outlineLevel="0" collapsed="false">
      <c r="A7413" s="0" t="s">
        <v>121</v>
      </c>
      <c r="B7413" s="0" t="s">
        <v>122</v>
      </c>
      <c r="C7413" s="0" t="s">
        <v>79</v>
      </c>
      <c r="D7413" s="0" t="s">
        <v>210</v>
      </c>
      <c r="E7413" s="0" t="n">
        <v>2026</v>
      </c>
      <c r="F7413" s="5" t="n">
        <v>13.8185837857744</v>
      </c>
      <c r="G7413" s="11" t="n">
        <v>0.16538</v>
      </c>
      <c r="H7413" s="5" t="n">
        <v>2.28531738649136</v>
      </c>
      <c r="I7413" s="5" t="n">
        <v>11.533266399283</v>
      </c>
    </row>
    <row r="7414" customFormat="false" ht="14.25" hidden="false" customHeight="false" outlineLevel="0" collapsed="false">
      <c r="A7414" s="0" t="s">
        <v>121</v>
      </c>
      <c r="B7414" s="0" t="s">
        <v>122</v>
      </c>
      <c r="C7414" s="0" t="s">
        <v>79</v>
      </c>
      <c r="D7414" s="0" t="s">
        <v>210</v>
      </c>
      <c r="E7414" s="0" t="n">
        <v>2026</v>
      </c>
      <c r="F7414" s="5" t="n">
        <v>78.1574725479231</v>
      </c>
      <c r="G7414" s="11" t="n">
        <v>0.16538</v>
      </c>
      <c r="H7414" s="5" t="n">
        <v>12.9256828099755</v>
      </c>
      <c r="I7414" s="5" t="n">
        <v>65.2317897379475</v>
      </c>
    </row>
    <row r="7415" customFormat="false" ht="14.25" hidden="false" customHeight="false" outlineLevel="0" collapsed="false">
      <c r="A7415" s="0" t="s">
        <v>121</v>
      </c>
      <c r="B7415" s="0" t="s">
        <v>122</v>
      </c>
      <c r="C7415" s="0" t="s">
        <v>79</v>
      </c>
      <c r="D7415" s="0" t="s">
        <v>210</v>
      </c>
      <c r="E7415" s="0" t="n">
        <v>2027</v>
      </c>
      <c r="F7415" s="5" t="n">
        <v>6.17877288035832</v>
      </c>
      <c r="G7415" s="11" t="n">
        <v>0.16496</v>
      </c>
      <c r="H7415" s="5" t="n">
        <v>1.01925037434391</v>
      </c>
      <c r="I7415" s="5" t="n">
        <v>5.15952250601442</v>
      </c>
    </row>
    <row r="7416" customFormat="false" ht="14.25" hidden="false" customHeight="false" outlineLevel="0" collapsed="false">
      <c r="A7416" s="0" t="s">
        <v>121</v>
      </c>
      <c r="B7416" s="0" t="s">
        <v>122</v>
      </c>
      <c r="C7416" s="0" t="s">
        <v>79</v>
      </c>
      <c r="D7416" s="0" t="s">
        <v>210</v>
      </c>
      <c r="E7416" s="0" t="n">
        <v>2027</v>
      </c>
      <c r="F7416" s="5" t="n">
        <v>14.4463855234903</v>
      </c>
      <c r="G7416" s="11" t="n">
        <v>0.16496</v>
      </c>
      <c r="H7416" s="5" t="n">
        <v>2.38307575595496</v>
      </c>
      <c r="I7416" s="5" t="n">
        <v>12.0633097675353</v>
      </c>
    </row>
    <row r="7417" customFormat="false" ht="14.25" hidden="false" customHeight="false" outlineLevel="0" collapsed="false">
      <c r="A7417" s="0" t="s">
        <v>121</v>
      </c>
      <c r="B7417" s="0" t="s">
        <v>122</v>
      </c>
      <c r="C7417" s="0" t="s">
        <v>79</v>
      </c>
      <c r="D7417" s="0" t="s">
        <v>210</v>
      </c>
      <c r="E7417" s="0" t="n">
        <v>2027</v>
      </c>
      <c r="F7417" s="5" t="n">
        <v>78.9549310276395</v>
      </c>
      <c r="G7417" s="11" t="n">
        <v>0.16496</v>
      </c>
      <c r="H7417" s="5" t="n">
        <v>13.0244054223194</v>
      </c>
      <c r="I7417" s="5" t="n">
        <v>65.9305256053201</v>
      </c>
    </row>
    <row r="7418" customFormat="false" ht="14.25" hidden="false" customHeight="false" outlineLevel="0" collapsed="false">
      <c r="A7418" s="0" t="s">
        <v>121</v>
      </c>
      <c r="B7418" s="0" t="s">
        <v>122</v>
      </c>
      <c r="C7418" s="0" t="s">
        <v>79</v>
      </c>
      <c r="D7418" s="0" t="s">
        <v>210</v>
      </c>
      <c r="E7418" s="0" t="n">
        <v>2028</v>
      </c>
      <c r="F7418" s="5" t="n">
        <v>6.3135391180254</v>
      </c>
      <c r="G7418" s="11" t="n">
        <v>0.16454</v>
      </c>
      <c r="H7418" s="5" t="n">
        <v>1.0388297264799</v>
      </c>
      <c r="I7418" s="5" t="n">
        <v>5.2747093915455</v>
      </c>
    </row>
    <row r="7419" customFormat="false" ht="14.25" hidden="false" customHeight="false" outlineLevel="0" collapsed="false">
      <c r="A7419" s="0" t="s">
        <v>121</v>
      </c>
      <c r="B7419" s="0" t="s">
        <v>122</v>
      </c>
      <c r="C7419" s="0" t="s">
        <v>79</v>
      </c>
      <c r="D7419" s="0" t="s">
        <v>210</v>
      </c>
      <c r="E7419" s="0" t="n">
        <v>2028</v>
      </c>
      <c r="F7419" s="5" t="n">
        <v>15.1395702007119</v>
      </c>
      <c r="G7419" s="11" t="n">
        <v>0.16454</v>
      </c>
      <c r="H7419" s="5" t="n">
        <v>2.49106488082513</v>
      </c>
      <c r="I7419" s="5" t="n">
        <v>12.6485053198867</v>
      </c>
    </row>
    <row r="7420" customFormat="false" ht="14.25" hidden="false" customHeight="false" outlineLevel="0" collapsed="false">
      <c r="A7420" s="0" t="s">
        <v>121</v>
      </c>
      <c r="B7420" s="0" t="s">
        <v>122</v>
      </c>
      <c r="C7420" s="0" t="s">
        <v>79</v>
      </c>
      <c r="D7420" s="0" t="s">
        <v>210</v>
      </c>
      <c r="E7420" s="0" t="n">
        <v>2028</v>
      </c>
      <c r="F7420" s="5" t="n">
        <v>80.8543501927976</v>
      </c>
      <c r="G7420" s="11" t="n">
        <v>0.16454</v>
      </c>
      <c r="H7420" s="5" t="n">
        <v>13.3037747807229</v>
      </c>
      <c r="I7420" s="5" t="n">
        <v>67.5505754120746</v>
      </c>
    </row>
    <row r="7421" customFormat="false" ht="14.25" hidden="false" customHeight="false" outlineLevel="0" collapsed="false">
      <c r="A7421" s="0" t="s">
        <v>121</v>
      </c>
      <c r="B7421" s="0" t="s">
        <v>122</v>
      </c>
      <c r="C7421" s="0" t="s">
        <v>79</v>
      </c>
      <c r="D7421" s="0" t="s">
        <v>210</v>
      </c>
      <c r="E7421" s="0" t="n">
        <v>2029</v>
      </c>
      <c r="F7421" s="5" t="n">
        <v>6.31684026877538</v>
      </c>
      <c r="G7421" s="11" t="n">
        <v>0.16412</v>
      </c>
      <c r="H7421" s="5" t="n">
        <v>1.03671982491142</v>
      </c>
      <c r="I7421" s="5" t="n">
        <v>5.28012044386397</v>
      </c>
    </row>
    <row r="7422" customFormat="false" ht="14.25" hidden="false" customHeight="false" outlineLevel="0" collapsed="false">
      <c r="A7422" s="0" t="s">
        <v>121</v>
      </c>
      <c r="B7422" s="0" t="s">
        <v>122</v>
      </c>
      <c r="C7422" s="0" t="s">
        <v>79</v>
      </c>
      <c r="D7422" s="0" t="s">
        <v>210</v>
      </c>
      <c r="E7422" s="0" t="n">
        <v>2029</v>
      </c>
      <c r="F7422" s="5" t="n">
        <v>15.9281333361069</v>
      </c>
      <c r="G7422" s="11" t="n">
        <v>0.16412</v>
      </c>
      <c r="H7422" s="5" t="n">
        <v>2.61412524312186</v>
      </c>
      <c r="I7422" s="5" t="n">
        <v>13.314008092985</v>
      </c>
    </row>
    <row r="7423" customFormat="false" ht="14.25" hidden="false" customHeight="false" outlineLevel="0" collapsed="false">
      <c r="A7423" s="0" t="s">
        <v>121</v>
      </c>
      <c r="B7423" s="0" t="s">
        <v>122</v>
      </c>
      <c r="C7423" s="0" t="s">
        <v>79</v>
      </c>
      <c r="D7423" s="0" t="s">
        <v>210</v>
      </c>
      <c r="E7423" s="0" t="n">
        <v>2029</v>
      </c>
      <c r="F7423" s="5" t="n">
        <v>83.2798658174963</v>
      </c>
      <c r="G7423" s="11" t="n">
        <v>0.16412</v>
      </c>
      <c r="H7423" s="5" t="n">
        <v>13.6678915779675</v>
      </c>
      <c r="I7423" s="5" t="n">
        <v>69.6119742395289</v>
      </c>
    </row>
    <row r="7424" customFormat="false" ht="14.25" hidden="false" customHeight="false" outlineLevel="0" collapsed="false">
      <c r="A7424" s="0" t="s">
        <v>121</v>
      </c>
      <c r="B7424" s="0" t="s">
        <v>122</v>
      </c>
      <c r="C7424" s="0" t="s">
        <v>79</v>
      </c>
      <c r="D7424" s="0" t="s">
        <v>210</v>
      </c>
      <c r="E7424" s="0" t="n">
        <v>2030</v>
      </c>
      <c r="F7424" s="5" t="n">
        <v>6.29573625142503</v>
      </c>
      <c r="G7424" s="11" t="n">
        <v>0.1637</v>
      </c>
      <c r="H7424" s="5" t="n">
        <v>1.03061202435828</v>
      </c>
      <c r="I7424" s="5" t="n">
        <v>5.26512422706675</v>
      </c>
    </row>
    <row r="7425" customFormat="false" ht="14.25" hidden="false" customHeight="false" outlineLevel="0" collapsed="false">
      <c r="A7425" s="0" t="s">
        <v>121</v>
      </c>
      <c r="B7425" s="0" t="s">
        <v>122</v>
      </c>
      <c r="C7425" s="0" t="s">
        <v>79</v>
      </c>
      <c r="D7425" s="0" t="s">
        <v>210</v>
      </c>
      <c r="E7425" s="0" t="n">
        <v>2030</v>
      </c>
      <c r="F7425" s="5" t="n">
        <v>16.6654022137841</v>
      </c>
      <c r="G7425" s="11" t="n">
        <v>0.1637</v>
      </c>
      <c r="H7425" s="5" t="n">
        <v>2.72812634239646</v>
      </c>
      <c r="I7425" s="5" t="n">
        <v>13.9372758713877</v>
      </c>
    </row>
    <row r="7426" customFormat="false" ht="14.25" hidden="false" customHeight="false" outlineLevel="0" collapsed="false">
      <c r="A7426" s="0" t="s">
        <v>121</v>
      </c>
      <c r="B7426" s="0" t="s">
        <v>122</v>
      </c>
      <c r="C7426" s="0" t="s">
        <v>79</v>
      </c>
      <c r="D7426" s="0" t="s">
        <v>210</v>
      </c>
      <c r="E7426" s="0" t="n">
        <v>2030</v>
      </c>
      <c r="F7426" s="5" t="n">
        <v>84.5067965414196</v>
      </c>
      <c r="G7426" s="11" t="n">
        <v>0.1637</v>
      </c>
      <c r="H7426" s="5" t="n">
        <v>13.8337625938304</v>
      </c>
      <c r="I7426" s="5" t="n">
        <v>70.6730339475892</v>
      </c>
    </row>
    <row r="7427" customFormat="false" ht="14.25" hidden="false" customHeight="false" outlineLevel="0" collapsed="false">
      <c r="A7427" s="0" t="s">
        <v>121</v>
      </c>
      <c r="B7427" s="0" t="s">
        <v>122</v>
      </c>
      <c r="C7427" s="0" t="s">
        <v>79</v>
      </c>
      <c r="D7427" s="0" t="s">
        <v>210</v>
      </c>
      <c r="E7427" s="0" t="n">
        <v>2031</v>
      </c>
      <c r="F7427" s="5" t="n">
        <v>6.2061758804626</v>
      </c>
      <c r="G7427" s="11" t="n">
        <v>0.16386</v>
      </c>
      <c r="H7427" s="5" t="n">
        <v>1.0169439797726</v>
      </c>
      <c r="I7427" s="5" t="n">
        <v>5.18923190068999</v>
      </c>
    </row>
    <row r="7428" customFormat="false" ht="14.25" hidden="false" customHeight="false" outlineLevel="0" collapsed="false">
      <c r="A7428" s="0" t="s">
        <v>121</v>
      </c>
      <c r="B7428" s="0" t="s">
        <v>122</v>
      </c>
      <c r="C7428" s="0" t="s">
        <v>79</v>
      </c>
      <c r="D7428" s="0" t="s">
        <v>210</v>
      </c>
      <c r="E7428" s="0" t="n">
        <v>2031</v>
      </c>
      <c r="F7428" s="5" t="n">
        <v>17.4189664890985</v>
      </c>
      <c r="G7428" s="11" t="n">
        <v>0.16386</v>
      </c>
      <c r="H7428" s="5" t="n">
        <v>2.85427184890367</v>
      </c>
      <c r="I7428" s="5" t="n">
        <v>14.5646946401948</v>
      </c>
    </row>
    <row r="7429" customFormat="false" ht="14.25" hidden="false" customHeight="false" outlineLevel="0" collapsed="false">
      <c r="A7429" s="0" t="s">
        <v>121</v>
      </c>
      <c r="B7429" s="0" t="s">
        <v>122</v>
      </c>
      <c r="C7429" s="0" t="s">
        <v>79</v>
      </c>
      <c r="D7429" s="0" t="s">
        <v>210</v>
      </c>
      <c r="E7429" s="0" t="n">
        <v>2031</v>
      </c>
      <c r="F7429" s="5" t="n">
        <v>85.8475638671335</v>
      </c>
      <c r="G7429" s="11" t="n">
        <v>0.16386</v>
      </c>
      <c r="H7429" s="5" t="n">
        <v>14.0669818152685</v>
      </c>
      <c r="I7429" s="5" t="n">
        <v>71.780582051865</v>
      </c>
    </row>
    <row r="7430" customFormat="false" ht="14.25" hidden="false" customHeight="false" outlineLevel="0" collapsed="false">
      <c r="A7430" s="0" t="s">
        <v>121</v>
      </c>
      <c r="B7430" s="0" t="s">
        <v>122</v>
      </c>
      <c r="C7430" s="0" t="s">
        <v>79</v>
      </c>
      <c r="D7430" s="0" t="s">
        <v>210</v>
      </c>
      <c r="E7430" s="0" t="n">
        <v>2032</v>
      </c>
      <c r="F7430" s="5" t="n">
        <v>6.20368074777578</v>
      </c>
      <c r="G7430" s="11" t="n">
        <v>0.16402</v>
      </c>
      <c r="H7430" s="5" t="n">
        <v>1.01752771625018</v>
      </c>
      <c r="I7430" s="5" t="n">
        <v>5.1861530315256</v>
      </c>
    </row>
    <row r="7431" customFormat="false" ht="14.25" hidden="false" customHeight="false" outlineLevel="0" collapsed="false">
      <c r="A7431" s="0" t="s">
        <v>121</v>
      </c>
      <c r="B7431" s="0" t="s">
        <v>122</v>
      </c>
      <c r="C7431" s="0" t="s">
        <v>79</v>
      </c>
      <c r="D7431" s="0" t="s">
        <v>210</v>
      </c>
      <c r="E7431" s="0" t="n">
        <v>2032</v>
      </c>
      <c r="F7431" s="5" t="n">
        <v>18.265268806608</v>
      </c>
      <c r="G7431" s="11" t="n">
        <v>0.16402</v>
      </c>
      <c r="H7431" s="5" t="n">
        <v>2.99586938965985</v>
      </c>
      <c r="I7431" s="5" t="n">
        <v>15.2693994169482</v>
      </c>
    </row>
    <row r="7432" customFormat="false" ht="14.25" hidden="false" customHeight="false" outlineLevel="0" collapsed="false">
      <c r="A7432" s="0" t="s">
        <v>121</v>
      </c>
      <c r="B7432" s="0" t="s">
        <v>122</v>
      </c>
      <c r="C7432" s="0" t="s">
        <v>79</v>
      </c>
      <c r="D7432" s="0" t="s">
        <v>210</v>
      </c>
      <c r="E7432" s="0" t="n">
        <v>2032</v>
      </c>
      <c r="F7432" s="5" t="n">
        <v>87.6673207624762</v>
      </c>
      <c r="G7432" s="11" t="n">
        <v>0.16402</v>
      </c>
      <c r="H7432" s="5" t="n">
        <v>14.3791939514614</v>
      </c>
      <c r="I7432" s="5" t="n">
        <v>73.2881268110149</v>
      </c>
    </row>
    <row r="7433" customFormat="false" ht="14.25" hidden="false" customHeight="false" outlineLevel="0" collapsed="false">
      <c r="A7433" s="0" t="s">
        <v>121</v>
      </c>
      <c r="B7433" s="0" t="s">
        <v>122</v>
      </c>
      <c r="C7433" s="0" t="s">
        <v>79</v>
      </c>
      <c r="D7433" s="0" t="s">
        <v>210</v>
      </c>
      <c r="E7433" s="0" t="n">
        <v>2033</v>
      </c>
      <c r="F7433" s="5" t="n">
        <v>6.21578397716739</v>
      </c>
      <c r="G7433" s="11" t="n">
        <v>0.16418</v>
      </c>
      <c r="H7433" s="5" t="n">
        <v>1.02050741337134</v>
      </c>
      <c r="I7433" s="5" t="n">
        <v>5.19527656379605</v>
      </c>
    </row>
    <row r="7434" customFormat="false" ht="14.25" hidden="false" customHeight="false" outlineLevel="0" collapsed="false">
      <c r="A7434" s="0" t="s">
        <v>121</v>
      </c>
      <c r="B7434" s="0" t="s">
        <v>122</v>
      </c>
      <c r="C7434" s="0" t="s">
        <v>79</v>
      </c>
      <c r="D7434" s="0" t="s">
        <v>210</v>
      </c>
      <c r="E7434" s="0" t="n">
        <v>2033</v>
      </c>
      <c r="F7434" s="5" t="n">
        <v>19.1824401651798</v>
      </c>
      <c r="G7434" s="11" t="n">
        <v>0.16418</v>
      </c>
      <c r="H7434" s="5" t="n">
        <v>3.14937302631922</v>
      </c>
      <c r="I7434" s="5" t="n">
        <v>16.0330671388606</v>
      </c>
    </row>
    <row r="7435" customFormat="false" ht="14.25" hidden="false" customHeight="false" outlineLevel="0" collapsed="false">
      <c r="A7435" s="0" t="s">
        <v>121</v>
      </c>
      <c r="B7435" s="0" t="s">
        <v>122</v>
      </c>
      <c r="C7435" s="0" t="s">
        <v>79</v>
      </c>
      <c r="D7435" s="0" t="s">
        <v>210</v>
      </c>
      <c r="E7435" s="0" t="n">
        <v>2033</v>
      </c>
      <c r="F7435" s="5" t="n">
        <v>89.9692064126609</v>
      </c>
      <c r="G7435" s="11" t="n">
        <v>0.16418</v>
      </c>
      <c r="H7435" s="5" t="n">
        <v>14.7711443088307</v>
      </c>
      <c r="I7435" s="5" t="n">
        <v>75.1980621038303</v>
      </c>
    </row>
    <row r="7436" customFormat="false" ht="14.25" hidden="false" customHeight="false" outlineLevel="0" collapsed="false">
      <c r="A7436" s="0" t="s">
        <v>121</v>
      </c>
      <c r="B7436" s="0" t="s">
        <v>122</v>
      </c>
      <c r="C7436" s="0" t="s">
        <v>79</v>
      </c>
      <c r="D7436" s="0" t="s">
        <v>210</v>
      </c>
      <c r="E7436" s="0" t="n">
        <v>2034</v>
      </c>
      <c r="F7436" s="5" t="n">
        <v>6.19275421266455</v>
      </c>
      <c r="G7436" s="11" t="n">
        <v>0.16434</v>
      </c>
      <c r="H7436" s="5" t="n">
        <v>1.01771722730929</v>
      </c>
      <c r="I7436" s="5" t="n">
        <v>5.17503698535526</v>
      </c>
    </row>
    <row r="7437" customFormat="false" ht="14.25" hidden="false" customHeight="false" outlineLevel="0" collapsed="false">
      <c r="A7437" s="0" t="s">
        <v>121</v>
      </c>
      <c r="B7437" s="0" t="s">
        <v>122</v>
      </c>
      <c r="C7437" s="0" t="s">
        <v>79</v>
      </c>
      <c r="D7437" s="0" t="s">
        <v>210</v>
      </c>
      <c r="E7437" s="0" t="n">
        <v>2034</v>
      </c>
      <c r="F7437" s="5" t="n">
        <v>19.9941905700589</v>
      </c>
      <c r="G7437" s="11" t="n">
        <v>0.16434</v>
      </c>
      <c r="H7437" s="5" t="n">
        <v>3.28584527828347</v>
      </c>
      <c r="I7437" s="5" t="n">
        <v>16.7083452917754</v>
      </c>
    </row>
    <row r="7438" customFormat="false" ht="14.25" hidden="false" customHeight="false" outlineLevel="0" collapsed="false">
      <c r="A7438" s="0" t="s">
        <v>121</v>
      </c>
      <c r="B7438" s="0" t="s">
        <v>122</v>
      </c>
      <c r="C7438" s="0" t="s">
        <v>79</v>
      </c>
      <c r="D7438" s="0" t="s">
        <v>210</v>
      </c>
      <c r="E7438" s="0" t="n">
        <v>2034</v>
      </c>
      <c r="F7438" s="5" t="n">
        <v>91.8534895921404</v>
      </c>
      <c r="G7438" s="11" t="n">
        <v>0.16434</v>
      </c>
      <c r="H7438" s="5" t="n">
        <v>15.0952024795724</v>
      </c>
      <c r="I7438" s="5" t="n">
        <v>76.758287112568</v>
      </c>
    </row>
    <row r="7439" customFormat="false" ht="14.25" hidden="false" customHeight="false" outlineLevel="0" collapsed="false">
      <c r="A7439" s="0" t="s">
        <v>121</v>
      </c>
      <c r="B7439" s="0" t="s">
        <v>122</v>
      </c>
      <c r="C7439" s="0" t="s">
        <v>79</v>
      </c>
      <c r="D7439" s="0" t="s">
        <v>210</v>
      </c>
      <c r="E7439" s="0" t="n">
        <v>2035</v>
      </c>
      <c r="F7439" s="5" t="n">
        <v>6.16314416748617</v>
      </c>
      <c r="G7439" s="11" t="n">
        <v>0.1645</v>
      </c>
      <c r="H7439" s="5" t="n">
        <v>1.01383721555148</v>
      </c>
      <c r="I7439" s="5" t="n">
        <v>5.14930695193469</v>
      </c>
    </row>
    <row r="7440" customFormat="false" ht="14.25" hidden="false" customHeight="false" outlineLevel="0" collapsed="false">
      <c r="A7440" s="0" t="s">
        <v>121</v>
      </c>
      <c r="B7440" s="0" t="s">
        <v>122</v>
      </c>
      <c r="C7440" s="0" t="s">
        <v>79</v>
      </c>
      <c r="D7440" s="0" t="s">
        <v>210</v>
      </c>
      <c r="E7440" s="0" t="n">
        <v>2035</v>
      </c>
      <c r="F7440" s="5" t="n">
        <v>20.8101212343154</v>
      </c>
      <c r="G7440" s="11" t="n">
        <v>0.1645</v>
      </c>
      <c r="H7440" s="5" t="n">
        <v>3.42326494304489</v>
      </c>
      <c r="I7440" s="5" t="n">
        <v>17.3868562912706</v>
      </c>
    </row>
    <row r="7441" customFormat="false" ht="14.25" hidden="false" customHeight="false" outlineLevel="0" collapsed="false">
      <c r="A7441" s="0" t="s">
        <v>121</v>
      </c>
      <c r="B7441" s="0" t="s">
        <v>122</v>
      </c>
      <c r="C7441" s="0" t="s">
        <v>79</v>
      </c>
      <c r="D7441" s="0" t="s">
        <v>210</v>
      </c>
      <c r="E7441" s="0" t="n">
        <v>2035</v>
      </c>
      <c r="F7441" s="5" t="n">
        <v>94.1990803551436</v>
      </c>
      <c r="G7441" s="11" t="n">
        <v>0.1645</v>
      </c>
      <c r="H7441" s="5" t="n">
        <v>15.4957487184211</v>
      </c>
      <c r="I7441" s="5" t="n">
        <v>78.7033316367225</v>
      </c>
    </row>
    <row r="7442" customFormat="false" ht="14.25" hidden="false" customHeight="false" outlineLevel="0" collapsed="false">
      <c r="A7442" s="0" t="s">
        <v>121</v>
      </c>
      <c r="B7442" s="0" t="s">
        <v>122</v>
      </c>
      <c r="C7442" s="0" t="s">
        <v>79</v>
      </c>
      <c r="D7442" s="0" t="s">
        <v>210</v>
      </c>
      <c r="E7442" s="0" t="n">
        <v>2036</v>
      </c>
      <c r="F7442" s="5" t="n">
        <v>6.19141022088101</v>
      </c>
      <c r="G7442" s="11" t="n">
        <v>0.16548</v>
      </c>
      <c r="H7442" s="5" t="n">
        <v>1.02455456335139</v>
      </c>
      <c r="I7442" s="5" t="n">
        <v>5.16685565752962</v>
      </c>
    </row>
    <row r="7443" customFormat="false" ht="14.25" hidden="false" customHeight="false" outlineLevel="0" collapsed="false">
      <c r="A7443" s="0" t="s">
        <v>121</v>
      </c>
      <c r="B7443" s="0" t="s">
        <v>122</v>
      </c>
      <c r="C7443" s="0" t="s">
        <v>79</v>
      </c>
      <c r="D7443" s="0" t="s">
        <v>210</v>
      </c>
      <c r="E7443" s="0" t="n">
        <v>2036</v>
      </c>
      <c r="F7443" s="5" t="n">
        <v>21.7668854232607</v>
      </c>
      <c r="G7443" s="11" t="n">
        <v>0.16548</v>
      </c>
      <c r="H7443" s="5" t="n">
        <v>3.60198419984118</v>
      </c>
      <c r="I7443" s="5" t="n">
        <v>18.1649012234195</v>
      </c>
    </row>
    <row r="7444" customFormat="false" ht="14.25" hidden="false" customHeight="false" outlineLevel="0" collapsed="false">
      <c r="A7444" s="0" t="s">
        <v>121</v>
      </c>
      <c r="B7444" s="0" t="s">
        <v>122</v>
      </c>
      <c r="C7444" s="0" t="s">
        <v>79</v>
      </c>
      <c r="D7444" s="0" t="s">
        <v>210</v>
      </c>
      <c r="E7444" s="0" t="n">
        <v>2036</v>
      </c>
      <c r="F7444" s="5" t="n">
        <v>96.298776332126</v>
      </c>
      <c r="G7444" s="11" t="n">
        <v>0.16548</v>
      </c>
      <c r="H7444" s="5" t="n">
        <v>15.9355215074402</v>
      </c>
      <c r="I7444" s="5" t="n">
        <v>80.3632548246858</v>
      </c>
    </row>
    <row r="7445" customFormat="false" ht="14.25" hidden="false" customHeight="false" outlineLevel="0" collapsed="false">
      <c r="A7445" s="0" t="s">
        <v>121</v>
      </c>
      <c r="B7445" s="0" t="s">
        <v>122</v>
      </c>
      <c r="C7445" s="0" t="s">
        <v>79</v>
      </c>
      <c r="D7445" s="0" t="s">
        <v>210</v>
      </c>
      <c r="E7445" s="0" t="n">
        <v>2037</v>
      </c>
      <c r="F7445" s="5" t="n">
        <v>6.23209862737959</v>
      </c>
      <c r="G7445" s="11" t="n">
        <v>0.16646</v>
      </c>
      <c r="H7445" s="5" t="n">
        <v>1.03739513751361</v>
      </c>
      <c r="I7445" s="5" t="n">
        <v>5.19470348986598</v>
      </c>
    </row>
    <row r="7446" customFormat="false" ht="14.25" hidden="false" customHeight="false" outlineLevel="0" collapsed="false">
      <c r="A7446" s="0" t="s">
        <v>121</v>
      </c>
      <c r="B7446" s="0" t="s">
        <v>122</v>
      </c>
      <c r="C7446" s="0" t="s">
        <v>79</v>
      </c>
      <c r="D7446" s="0" t="s">
        <v>210</v>
      </c>
      <c r="E7446" s="0" t="n">
        <v>2037</v>
      </c>
      <c r="F7446" s="5" t="n">
        <v>22.7831457651366</v>
      </c>
      <c r="G7446" s="11" t="n">
        <v>0.16646</v>
      </c>
      <c r="H7446" s="5" t="n">
        <v>3.79248244406463</v>
      </c>
      <c r="I7446" s="5" t="n">
        <v>18.9906633210719</v>
      </c>
    </row>
    <row r="7447" customFormat="false" ht="14.25" hidden="false" customHeight="false" outlineLevel="0" collapsed="false">
      <c r="A7447" s="0" t="s">
        <v>121</v>
      </c>
      <c r="B7447" s="0" t="s">
        <v>122</v>
      </c>
      <c r="C7447" s="0" t="s">
        <v>79</v>
      </c>
      <c r="D7447" s="0" t="s">
        <v>210</v>
      </c>
      <c r="E7447" s="0" t="n">
        <v>2037</v>
      </c>
      <c r="F7447" s="5" t="n">
        <v>98.9639694954518</v>
      </c>
      <c r="G7447" s="11" t="n">
        <v>0.16646</v>
      </c>
      <c r="H7447" s="5" t="n">
        <v>16.4735423622129</v>
      </c>
      <c r="I7447" s="5" t="n">
        <v>82.4904271332389</v>
      </c>
    </row>
    <row r="7448" customFormat="false" ht="14.25" hidden="false" customHeight="false" outlineLevel="0" collapsed="false">
      <c r="A7448" s="0" t="s">
        <v>121</v>
      </c>
      <c r="B7448" s="0" t="s">
        <v>122</v>
      </c>
      <c r="C7448" s="0" t="s">
        <v>79</v>
      </c>
      <c r="D7448" s="0" t="s">
        <v>210</v>
      </c>
      <c r="E7448" s="0" t="n">
        <v>2038</v>
      </c>
      <c r="F7448" s="5" t="n">
        <v>6.27579045790723</v>
      </c>
      <c r="G7448" s="11" t="n">
        <v>0.16744</v>
      </c>
      <c r="H7448" s="5" t="n">
        <v>1.05081835427199</v>
      </c>
      <c r="I7448" s="5" t="n">
        <v>5.22497210363524</v>
      </c>
    </row>
    <row r="7449" customFormat="false" ht="14.25" hidden="false" customHeight="false" outlineLevel="0" collapsed="false">
      <c r="A7449" s="0" t="s">
        <v>121</v>
      </c>
      <c r="B7449" s="0" t="s">
        <v>122</v>
      </c>
      <c r="C7449" s="0" t="s">
        <v>79</v>
      </c>
      <c r="D7449" s="0" t="s">
        <v>210</v>
      </c>
      <c r="E7449" s="0" t="n">
        <v>2038</v>
      </c>
      <c r="F7449" s="5" t="n">
        <v>23.844163427416</v>
      </c>
      <c r="G7449" s="11" t="n">
        <v>0.16744</v>
      </c>
      <c r="H7449" s="5" t="n">
        <v>3.99246672428653</v>
      </c>
      <c r="I7449" s="5" t="n">
        <v>19.8516967031294</v>
      </c>
    </row>
    <row r="7450" customFormat="false" ht="14.25" hidden="false" customHeight="false" outlineLevel="0" collapsed="false">
      <c r="A7450" s="0" t="s">
        <v>121</v>
      </c>
      <c r="B7450" s="0" t="s">
        <v>122</v>
      </c>
      <c r="C7450" s="0" t="s">
        <v>79</v>
      </c>
      <c r="D7450" s="0" t="s">
        <v>210</v>
      </c>
      <c r="E7450" s="0" t="n">
        <v>2038</v>
      </c>
      <c r="F7450" s="5" t="n">
        <v>101.468878605451</v>
      </c>
      <c r="G7450" s="11" t="n">
        <v>0.16744</v>
      </c>
      <c r="H7450" s="5" t="n">
        <v>16.9899490336967</v>
      </c>
      <c r="I7450" s="5" t="n">
        <v>84.478929571754</v>
      </c>
    </row>
    <row r="7451" customFormat="false" ht="14.25" hidden="false" customHeight="false" outlineLevel="0" collapsed="false">
      <c r="A7451" s="0" t="s">
        <v>121</v>
      </c>
      <c r="B7451" s="0" t="s">
        <v>122</v>
      </c>
      <c r="C7451" s="0" t="s">
        <v>79</v>
      </c>
      <c r="D7451" s="0" t="s">
        <v>210</v>
      </c>
      <c r="E7451" s="0" t="n">
        <v>2039</v>
      </c>
      <c r="F7451" s="5" t="n">
        <v>6.31492148586767</v>
      </c>
      <c r="G7451" s="11" t="n">
        <v>0.16842</v>
      </c>
      <c r="H7451" s="5" t="n">
        <v>1.06355907664983</v>
      </c>
      <c r="I7451" s="5" t="n">
        <v>5.25136240921784</v>
      </c>
    </row>
    <row r="7452" customFormat="false" ht="14.25" hidden="false" customHeight="false" outlineLevel="0" collapsed="false">
      <c r="A7452" s="0" t="s">
        <v>121</v>
      </c>
      <c r="B7452" s="0" t="s">
        <v>122</v>
      </c>
      <c r="C7452" s="0" t="s">
        <v>79</v>
      </c>
      <c r="D7452" s="0" t="s">
        <v>210</v>
      </c>
      <c r="E7452" s="0" t="n">
        <v>2039</v>
      </c>
      <c r="F7452" s="5" t="n">
        <v>25.060158432576</v>
      </c>
      <c r="G7452" s="11" t="n">
        <v>0.16842</v>
      </c>
      <c r="H7452" s="5" t="n">
        <v>4.22063188321445</v>
      </c>
      <c r="I7452" s="5" t="n">
        <v>20.8395265493616</v>
      </c>
    </row>
    <row r="7453" customFormat="false" ht="14.25" hidden="false" customHeight="false" outlineLevel="0" collapsed="false">
      <c r="A7453" s="0" t="s">
        <v>121</v>
      </c>
      <c r="B7453" s="0" t="s">
        <v>122</v>
      </c>
      <c r="C7453" s="0" t="s">
        <v>79</v>
      </c>
      <c r="D7453" s="0" t="s">
        <v>210</v>
      </c>
      <c r="E7453" s="0" t="n">
        <v>2039</v>
      </c>
      <c r="F7453" s="5" t="n">
        <v>103.861420297529</v>
      </c>
      <c r="G7453" s="11" t="n">
        <v>0.16842</v>
      </c>
      <c r="H7453" s="5" t="n">
        <v>17.4923404065098</v>
      </c>
      <c r="I7453" s="5" t="n">
        <v>86.3690798910188</v>
      </c>
    </row>
    <row r="7454" customFormat="false" ht="14.25" hidden="false" customHeight="false" outlineLevel="0" collapsed="false">
      <c r="A7454" s="0" t="s">
        <v>121</v>
      </c>
      <c r="B7454" s="0" t="s">
        <v>122</v>
      </c>
      <c r="C7454" s="0" t="s">
        <v>79</v>
      </c>
      <c r="D7454" s="0" t="s">
        <v>210</v>
      </c>
      <c r="E7454" s="0" t="n">
        <v>2040</v>
      </c>
      <c r="F7454" s="5" t="n">
        <v>6.32406602291553</v>
      </c>
      <c r="G7454" s="11" t="n">
        <v>0.1694</v>
      </c>
      <c r="H7454" s="5" t="n">
        <v>1.07129678428189</v>
      </c>
      <c r="I7454" s="5" t="n">
        <v>5.25276923863364</v>
      </c>
    </row>
    <row r="7455" customFormat="false" ht="14.25" hidden="false" customHeight="false" outlineLevel="0" collapsed="false">
      <c r="A7455" s="0" t="s">
        <v>121</v>
      </c>
      <c r="B7455" s="0" t="s">
        <v>122</v>
      </c>
      <c r="C7455" s="0" t="s">
        <v>79</v>
      </c>
      <c r="D7455" s="0" t="s">
        <v>210</v>
      </c>
      <c r="E7455" s="0" t="n">
        <v>2040</v>
      </c>
      <c r="F7455" s="5" t="n">
        <v>26.2487321386637</v>
      </c>
      <c r="G7455" s="11" t="n">
        <v>0.1694</v>
      </c>
      <c r="H7455" s="5" t="n">
        <v>4.44653522428963</v>
      </c>
      <c r="I7455" s="5" t="n">
        <v>21.8021969143741</v>
      </c>
    </row>
    <row r="7456" customFormat="false" ht="14.25" hidden="false" customHeight="false" outlineLevel="0" collapsed="false">
      <c r="A7456" s="0" t="s">
        <v>121</v>
      </c>
      <c r="B7456" s="0" t="s">
        <v>122</v>
      </c>
      <c r="C7456" s="0" t="s">
        <v>79</v>
      </c>
      <c r="D7456" s="0" t="s">
        <v>210</v>
      </c>
      <c r="E7456" s="0" t="n">
        <v>2040</v>
      </c>
      <c r="F7456" s="5" t="n">
        <v>105.904365818417</v>
      </c>
      <c r="G7456" s="11" t="n">
        <v>0.1694</v>
      </c>
      <c r="H7456" s="5" t="n">
        <v>17.9401995696399</v>
      </c>
      <c r="I7456" s="5" t="n">
        <v>87.9641662487772</v>
      </c>
    </row>
    <row r="7457" customFormat="false" ht="14.25" hidden="false" customHeight="false" outlineLevel="0" collapsed="false">
      <c r="A7457" s="0" t="s">
        <v>121</v>
      </c>
      <c r="B7457" s="0" t="s">
        <v>122</v>
      </c>
      <c r="C7457" s="0" t="s">
        <v>84</v>
      </c>
      <c r="D7457" s="0" t="s">
        <v>212</v>
      </c>
      <c r="E7457" s="0" t="n">
        <v>2024</v>
      </c>
      <c r="F7457" s="5" t="n">
        <v>0</v>
      </c>
      <c r="G7457" s="11" t="n">
        <v>0.091111</v>
      </c>
      <c r="H7457" s="5" t="n">
        <v>0</v>
      </c>
      <c r="I7457" s="5" t="n">
        <v>0</v>
      </c>
    </row>
    <row r="7458" customFormat="false" ht="14.25" hidden="false" customHeight="false" outlineLevel="0" collapsed="false">
      <c r="A7458" s="0" t="s">
        <v>121</v>
      </c>
      <c r="B7458" s="0" t="s">
        <v>122</v>
      </c>
      <c r="C7458" s="0" t="s">
        <v>84</v>
      </c>
      <c r="D7458" s="0" t="s">
        <v>212</v>
      </c>
      <c r="E7458" s="0" t="n">
        <v>2025</v>
      </c>
      <c r="F7458" s="5" t="n">
        <v>0.00195719929762802</v>
      </c>
      <c r="G7458" s="11" t="n">
        <v>0.091111</v>
      </c>
      <c r="H7458" s="5" t="n">
        <v>0.000178322385206186</v>
      </c>
      <c r="I7458" s="5" t="n">
        <v>0.00177887691242183</v>
      </c>
    </row>
    <row r="7459" customFormat="false" ht="14.25" hidden="false" customHeight="false" outlineLevel="0" collapsed="false">
      <c r="A7459" s="0" t="s">
        <v>121</v>
      </c>
      <c r="B7459" s="0" t="s">
        <v>122</v>
      </c>
      <c r="C7459" s="0" t="s">
        <v>84</v>
      </c>
      <c r="D7459" s="0" t="s">
        <v>212</v>
      </c>
      <c r="E7459" s="0" t="n">
        <v>2026</v>
      </c>
      <c r="F7459" s="5" t="n">
        <v>0.00263093190394441</v>
      </c>
      <c r="G7459" s="11" t="n">
        <v>0.1000912</v>
      </c>
      <c r="H7459" s="5" t="n">
        <v>0.00026333313138408</v>
      </c>
      <c r="I7459" s="5" t="n">
        <v>0.00236759877256033</v>
      </c>
    </row>
    <row r="7460" customFormat="false" ht="14.25" hidden="false" customHeight="false" outlineLevel="0" collapsed="false">
      <c r="A7460" s="0" t="s">
        <v>121</v>
      </c>
      <c r="B7460" s="0" t="s">
        <v>122</v>
      </c>
      <c r="C7460" s="0" t="s">
        <v>84</v>
      </c>
      <c r="D7460" s="0" t="s">
        <v>212</v>
      </c>
      <c r="E7460" s="0" t="n">
        <v>2027</v>
      </c>
      <c r="F7460" s="5" t="n">
        <v>0.00287839789519069</v>
      </c>
      <c r="G7460" s="11" t="n">
        <v>0.1090714</v>
      </c>
      <c r="H7460" s="5" t="n">
        <v>0.000313950888185502</v>
      </c>
      <c r="I7460" s="5" t="n">
        <v>0.00256444700700519</v>
      </c>
    </row>
    <row r="7461" customFormat="false" ht="14.25" hidden="false" customHeight="false" outlineLevel="0" collapsed="false">
      <c r="A7461" s="0" t="s">
        <v>121</v>
      </c>
      <c r="B7461" s="0" t="s">
        <v>122</v>
      </c>
      <c r="C7461" s="0" t="s">
        <v>84</v>
      </c>
      <c r="D7461" s="0" t="s">
        <v>212</v>
      </c>
      <c r="E7461" s="0" t="n">
        <v>2028</v>
      </c>
      <c r="F7461" s="5" t="n">
        <v>0.00372071818980539</v>
      </c>
      <c r="G7461" s="11" t="n">
        <v>0.1180516</v>
      </c>
      <c r="H7461" s="5" t="n">
        <v>0.00043923673545563</v>
      </c>
      <c r="I7461" s="5" t="n">
        <v>0.00328148145434976</v>
      </c>
    </row>
    <row r="7462" customFormat="false" ht="14.25" hidden="false" customHeight="false" outlineLevel="0" collapsed="false">
      <c r="A7462" s="0" t="s">
        <v>121</v>
      </c>
      <c r="B7462" s="0" t="s">
        <v>122</v>
      </c>
      <c r="C7462" s="0" t="s">
        <v>84</v>
      </c>
      <c r="D7462" s="0" t="s">
        <v>212</v>
      </c>
      <c r="E7462" s="0" t="n">
        <v>2029</v>
      </c>
      <c r="F7462" s="5" t="n">
        <v>0.00434982104149657</v>
      </c>
      <c r="G7462" s="11" t="n">
        <v>0.1270318</v>
      </c>
      <c r="H7462" s="5" t="n">
        <v>0.000552565596579184</v>
      </c>
      <c r="I7462" s="5" t="n">
        <v>0.00379725544491739</v>
      </c>
    </row>
    <row r="7463" customFormat="false" ht="14.25" hidden="false" customHeight="false" outlineLevel="0" collapsed="false">
      <c r="A7463" s="0" t="s">
        <v>121</v>
      </c>
      <c r="B7463" s="0" t="s">
        <v>122</v>
      </c>
      <c r="C7463" s="0" t="s">
        <v>84</v>
      </c>
      <c r="D7463" s="0" t="s">
        <v>212</v>
      </c>
      <c r="E7463" s="0" t="n">
        <v>2030</v>
      </c>
      <c r="F7463" s="5" t="n">
        <v>0.00608053216719219</v>
      </c>
      <c r="G7463" s="11" t="n">
        <v>0.136012</v>
      </c>
      <c r="H7463" s="5" t="n">
        <v>0.000827025341124145</v>
      </c>
      <c r="I7463" s="5" t="n">
        <v>0.00525350682606805</v>
      </c>
    </row>
    <row r="7464" customFormat="false" ht="14.25" hidden="false" customHeight="false" outlineLevel="0" collapsed="false">
      <c r="A7464" s="0" t="s">
        <v>121</v>
      </c>
      <c r="B7464" s="0" t="s">
        <v>122</v>
      </c>
      <c r="C7464" s="0" t="s">
        <v>84</v>
      </c>
      <c r="D7464" s="0" t="s">
        <v>212</v>
      </c>
      <c r="E7464" s="0" t="n">
        <v>2031</v>
      </c>
      <c r="F7464" s="5" t="n">
        <v>0.00872481223974848</v>
      </c>
      <c r="G7464" s="11" t="n">
        <v>0.1400202</v>
      </c>
      <c r="H7464" s="5" t="n">
        <v>0.00122164995477203</v>
      </c>
      <c r="I7464" s="5" t="n">
        <v>0.00750316228497645</v>
      </c>
    </row>
    <row r="7465" customFormat="false" ht="14.25" hidden="false" customHeight="false" outlineLevel="0" collapsed="false">
      <c r="A7465" s="0" t="s">
        <v>121</v>
      </c>
      <c r="B7465" s="0" t="s">
        <v>122</v>
      </c>
      <c r="C7465" s="0" t="s">
        <v>84</v>
      </c>
      <c r="D7465" s="0" t="s">
        <v>212</v>
      </c>
      <c r="E7465" s="0" t="n">
        <v>2032</v>
      </c>
      <c r="F7465" s="5" t="n">
        <v>0.0125421263306783</v>
      </c>
      <c r="G7465" s="11" t="n">
        <v>0.1440284</v>
      </c>
      <c r="H7465" s="5" t="n">
        <v>0.00180642238800546</v>
      </c>
      <c r="I7465" s="5" t="n">
        <v>0.0107357039426728</v>
      </c>
    </row>
    <row r="7466" customFormat="false" ht="14.25" hidden="false" customHeight="false" outlineLevel="0" collapsed="false">
      <c r="A7466" s="0" t="s">
        <v>121</v>
      </c>
      <c r="B7466" s="0" t="s">
        <v>122</v>
      </c>
      <c r="C7466" s="0" t="s">
        <v>84</v>
      </c>
      <c r="D7466" s="0" t="s">
        <v>212</v>
      </c>
      <c r="E7466" s="0" t="n">
        <v>2033</v>
      </c>
      <c r="F7466" s="5" t="n">
        <v>0.0166299600499612</v>
      </c>
      <c r="G7466" s="11" t="n">
        <v>0.1480366</v>
      </c>
      <c r="H7466" s="5" t="n">
        <v>0.00246184274393208</v>
      </c>
      <c r="I7466" s="5" t="n">
        <v>0.0141681173060291</v>
      </c>
    </row>
    <row r="7467" customFormat="false" ht="14.25" hidden="false" customHeight="false" outlineLevel="0" collapsed="false">
      <c r="A7467" s="0" t="s">
        <v>121</v>
      </c>
      <c r="B7467" s="0" t="s">
        <v>122</v>
      </c>
      <c r="C7467" s="0" t="s">
        <v>84</v>
      </c>
      <c r="D7467" s="0" t="s">
        <v>212</v>
      </c>
      <c r="E7467" s="0" t="n">
        <v>2034</v>
      </c>
      <c r="F7467" s="5" t="n">
        <v>0.0210587203296065</v>
      </c>
      <c r="G7467" s="11" t="n">
        <v>0.1520448</v>
      </c>
      <c r="H7467" s="5" t="n">
        <v>0.00320186892077095</v>
      </c>
      <c r="I7467" s="5" t="n">
        <v>0.0178568514088355</v>
      </c>
    </row>
    <row r="7468" customFormat="false" ht="14.25" hidden="false" customHeight="false" outlineLevel="0" collapsed="false">
      <c r="A7468" s="0" t="s">
        <v>121</v>
      </c>
      <c r="B7468" s="0" t="s">
        <v>122</v>
      </c>
      <c r="C7468" s="0" t="s">
        <v>84</v>
      </c>
      <c r="D7468" s="0" t="s">
        <v>212</v>
      </c>
      <c r="E7468" s="0" t="n">
        <v>2035</v>
      </c>
      <c r="F7468" s="5" t="n">
        <v>0.0268292042923153</v>
      </c>
      <c r="G7468" s="11" t="n">
        <v>0.156053</v>
      </c>
      <c r="H7468" s="5" t="n">
        <v>0.00418677781742868</v>
      </c>
      <c r="I7468" s="5" t="n">
        <v>0.0226424264748866</v>
      </c>
    </row>
    <row r="7469" customFormat="false" ht="14.25" hidden="false" customHeight="false" outlineLevel="0" collapsed="false">
      <c r="A7469" s="0" t="s">
        <v>121</v>
      </c>
      <c r="B7469" s="0" t="s">
        <v>122</v>
      </c>
      <c r="C7469" s="0" t="s">
        <v>84</v>
      </c>
      <c r="D7469" s="0" t="s">
        <v>212</v>
      </c>
      <c r="E7469" s="0" t="n">
        <v>2036</v>
      </c>
      <c r="F7469" s="5" t="n">
        <v>0.0355483511957985</v>
      </c>
      <c r="G7469" s="11" t="n">
        <v>0.1554448</v>
      </c>
      <c r="H7469" s="5" t="n">
        <v>0.00552580634196066</v>
      </c>
      <c r="I7469" s="5" t="n">
        <v>0.0300225448538378</v>
      </c>
    </row>
    <row r="7470" customFormat="false" ht="14.25" hidden="false" customHeight="false" outlineLevel="0" collapsed="false">
      <c r="A7470" s="0" t="s">
        <v>121</v>
      </c>
      <c r="B7470" s="0" t="s">
        <v>122</v>
      </c>
      <c r="C7470" s="0" t="s">
        <v>84</v>
      </c>
      <c r="D7470" s="0" t="s">
        <v>212</v>
      </c>
      <c r="E7470" s="0" t="n">
        <v>2037</v>
      </c>
      <c r="F7470" s="5" t="n">
        <v>0.046023001456281</v>
      </c>
      <c r="G7470" s="11" t="n">
        <v>0.1548366</v>
      </c>
      <c r="H7470" s="5" t="n">
        <v>0.0071260450672856</v>
      </c>
      <c r="I7470" s="5" t="n">
        <v>0.0388969563889954</v>
      </c>
    </row>
    <row r="7471" customFormat="false" ht="14.25" hidden="false" customHeight="false" outlineLevel="0" collapsed="false">
      <c r="A7471" s="0" t="s">
        <v>121</v>
      </c>
      <c r="B7471" s="0" t="s">
        <v>122</v>
      </c>
      <c r="C7471" s="0" t="s">
        <v>84</v>
      </c>
      <c r="D7471" s="0" t="s">
        <v>212</v>
      </c>
      <c r="E7471" s="0" t="n">
        <v>2038</v>
      </c>
      <c r="F7471" s="5" t="n">
        <v>0.0579989545296311</v>
      </c>
      <c r="G7471" s="11" t="n">
        <v>0.1542284</v>
      </c>
      <c r="H7471" s="5" t="n">
        <v>0.00894508595877776</v>
      </c>
      <c r="I7471" s="5" t="n">
        <v>0.0490538685708534</v>
      </c>
    </row>
    <row r="7472" customFormat="false" ht="14.25" hidden="false" customHeight="false" outlineLevel="0" collapsed="false">
      <c r="A7472" s="0" t="s">
        <v>121</v>
      </c>
      <c r="B7472" s="0" t="s">
        <v>122</v>
      </c>
      <c r="C7472" s="0" t="s">
        <v>84</v>
      </c>
      <c r="D7472" s="0" t="s">
        <v>212</v>
      </c>
      <c r="E7472" s="0" t="n">
        <v>2039</v>
      </c>
      <c r="F7472" s="5" t="n">
        <v>0.0709333933036551</v>
      </c>
      <c r="G7472" s="11" t="n">
        <v>0.1536202</v>
      </c>
      <c r="H7472" s="5" t="n">
        <v>0.0108968020659862</v>
      </c>
      <c r="I7472" s="5" t="n">
        <v>0.0600365912376689</v>
      </c>
    </row>
    <row r="7473" customFormat="false" ht="14.25" hidden="false" customHeight="false" outlineLevel="0" collapsed="false">
      <c r="A7473" s="0" t="s">
        <v>121</v>
      </c>
      <c r="B7473" s="0" t="s">
        <v>122</v>
      </c>
      <c r="C7473" s="0" t="s">
        <v>84</v>
      </c>
      <c r="D7473" s="0" t="s">
        <v>212</v>
      </c>
      <c r="E7473" s="0" t="n">
        <v>2040</v>
      </c>
      <c r="F7473" s="5" t="n">
        <v>0.0841157979129484</v>
      </c>
      <c r="G7473" s="11" t="n">
        <v>0.153012</v>
      </c>
      <c r="H7473" s="5" t="n">
        <v>0.0128707264702561</v>
      </c>
      <c r="I7473" s="5" t="n">
        <v>0.0712450714426923</v>
      </c>
    </row>
    <row r="7474" customFormat="false" ht="14.25" hidden="false" customHeight="false" outlineLevel="0" collapsed="false">
      <c r="A7474" s="0" t="s">
        <v>121</v>
      </c>
      <c r="B7474" s="0" t="s">
        <v>122</v>
      </c>
      <c r="C7474" s="0" t="s">
        <v>84</v>
      </c>
      <c r="D7474" s="0" t="s">
        <v>213</v>
      </c>
      <c r="E7474" s="0" t="n">
        <v>2024</v>
      </c>
      <c r="F7474" s="5" t="n">
        <v>0</v>
      </c>
      <c r="G7474" s="11" t="n">
        <v>0</v>
      </c>
      <c r="H7474" s="5" t="n">
        <v>0</v>
      </c>
      <c r="I7474" s="5" t="n">
        <v>0</v>
      </c>
    </row>
    <row r="7475" customFormat="false" ht="14.25" hidden="false" customHeight="false" outlineLevel="0" collapsed="false">
      <c r="A7475" s="0" t="s">
        <v>121</v>
      </c>
      <c r="B7475" s="0" t="s">
        <v>122</v>
      </c>
      <c r="C7475" s="0" t="s">
        <v>84</v>
      </c>
      <c r="D7475" s="0" t="s">
        <v>213</v>
      </c>
      <c r="E7475" s="0" t="n">
        <v>2025</v>
      </c>
      <c r="F7475" s="5" t="n">
        <v>0.0448751500408278</v>
      </c>
      <c r="G7475" s="11" t="n">
        <v>0</v>
      </c>
      <c r="H7475" s="5" t="n">
        <v>0</v>
      </c>
      <c r="I7475" s="5" t="n">
        <v>0.0448751500408278</v>
      </c>
    </row>
    <row r="7476" customFormat="false" ht="14.25" hidden="false" customHeight="false" outlineLevel="0" collapsed="false">
      <c r="A7476" s="0" t="s">
        <v>121</v>
      </c>
      <c r="B7476" s="0" t="s">
        <v>122</v>
      </c>
      <c r="C7476" s="0" t="s">
        <v>84</v>
      </c>
      <c r="D7476" s="0" t="s">
        <v>213</v>
      </c>
      <c r="E7476" s="0" t="n">
        <v>2026</v>
      </c>
      <c r="F7476" s="5" t="n">
        <v>0.0873182107650085</v>
      </c>
      <c r="G7476" s="11" t="n">
        <v>0</v>
      </c>
      <c r="H7476" s="5" t="n">
        <v>0</v>
      </c>
      <c r="I7476" s="5" t="n">
        <v>0.0873182107650085</v>
      </c>
    </row>
    <row r="7477" customFormat="false" ht="14.25" hidden="false" customHeight="false" outlineLevel="0" collapsed="false">
      <c r="A7477" s="0" t="s">
        <v>121</v>
      </c>
      <c r="B7477" s="0" t="s">
        <v>122</v>
      </c>
      <c r="C7477" s="0" t="s">
        <v>84</v>
      </c>
      <c r="D7477" s="0" t="s">
        <v>213</v>
      </c>
      <c r="E7477" s="0" t="n">
        <v>2027</v>
      </c>
      <c r="F7477" s="5" t="n">
        <v>0.142865621009169</v>
      </c>
      <c r="G7477" s="11" t="n">
        <v>0</v>
      </c>
      <c r="H7477" s="5" t="n">
        <v>0</v>
      </c>
      <c r="I7477" s="5" t="n">
        <v>0.142865621009169</v>
      </c>
    </row>
    <row r="7478" customFormat="false" ht="14.25" hidden="false" customHeight="false" outlineLevel="0" collapsed="false">
      <c r="A7478" s="0" t="s">
        <v>121</v>
      </c>
      <c r="B7478" s="0" t="s">
        <v>122</v>
      </c>
      <c r="C7478" s="0" t="s">
        <v>84</v>
      </c>
      <c r="D7478" s="0" t="s">
        <v>213</v>
      </c>
      <c r="E7478" s="0" t="n">
        <v>2028</v>
      </c>
      <c r="F7478" s="5" t="n">
        <v>0.19800953136011</v>
      </c>
      <c r="G7478" s="11" t="n">
        <v>0</v>
      </c>
      <c r="H7478" s="5" t="n">
        <v>0</v>
      </c>
      <c r="I7478" s="5" t="n">
        <v>0.19800953136011</v>
      </c>
    </row>
    <row r="7479" customFormat="false" ht="14.25" hidden="false" customHeight="false" outlineLevel="0" collapsed="false">
      <c r="A7479" s="0" t="s">
        <v>121</v>
      </c>
      <c r="B7479" s="0" t="s">
        <v>122</v>
      </c>
      <c r="C7479" s="0" t="s">
        <v>84</v>
      </c>
      <c r="D7479" s="0" t="s">
        <v>213</v>
      </c>
      <c r="E7479" s="0" t="n">
        <v>2029</v>
      </c>
      <c r="F7479" s="5" t="n">
        <v>0.199177507912884</v>
      </c>
      <c r="G7479" s="11" t="n">
        <v>0</v>
      </c>
      <c r="H7479" s="5" t="n">
        <v>0</v>
      </c>
      <c r="I7479" s="5" t="n">
        <v>0.199177507912884</v>
      </c>
    </row>
    <row r="7480" customFormat="false" ht="14.25" hidden="false" customHeight="false" outlineLevel="0" collapsed="false">
      <c r="A7480" s="0" t="s">
        <v>121</v>
      </c>
      <c r="B7480" s="0" t="s">
        <v>122</v>
      </c>
      <c r="C7480" s="0" t="s">
        <v>84</v>
      </c>
      <c r="D7480" s="0" t="s">
        <v>213</v>
      </c>
      <c r="E7480" s="0" t="n">
        <v>2030</v>
      </c>
      <c r="F7480" s="5" t="n">
        <v>0.219157437995865</v>
      </c>
      <c r="G7480" s="11" t="n">
        <v>0</v>
      </c>
      <c r="H7480" s="5" t="n">
        <v>0</v>
      </c>
      <c r="I7480" s="5" t="n">
        <v>0.219157437995865</v>
      </c>
    </row>
    <row r="7481" customFormat="false" ht="14.25" hidden="false" customHeight="false" outlineLevel="0" collapsed="false">
      <c r="A7481" s="0" t="s">
        <v>121</v>
      </c>
      <c r="B7481" s="0" t="s">
        <v>122</v>
      </c>
      <c r="C7481" s="0" t="s">
        <v>84</v>
      </c>
      <c r="D7481" s="0" t="s">
        <v>213</v>
      </c>
      <c r="E7481" s="0" t="n">
        <v>2031</v>
      </c>
      <c r="F7481" s="5" t="n">
        <v>0.246908751197236</v>
      </c>
      <c r="G7481" s="11" t="n">
        <v>0</v>
      </c>
      <c r="H7481" s="5" t="n">
        <v>0</v>
      </c>
      <c r="I7481" s="5" t="n">
        <v>0.246908751197236</v>
      </c>
    </row>
    <row r="7482" customFormat="false" ht="14.25" hidden="false" customHeight="false" outlineLevel="0" collapsed="false">
      <c r="A7482" s="0" t="s">
        <v>121</v>
      </c>
      <c r="B7482" s="0" t="s">
        <v>122</v>
      </c>
      <c r="C7482" s="0" t="s">
        <v>84</v>
      </c>
      <c r="D7482" s="0" t="s">
        <v>213</v>
      </c>
      <c r="E7482" s="0" t="n">
        <v>2032</v>
      </c>
      <c r="F7482" s="5" t="n">
        <v>0.278351842359821</v>
      </c>
      <c r="G7482" s="11" t="n">
        <v>0</v>
      </c>
      <c r="H7482" s="5" t="n">
        <v>0</v>
      </c>
      <c r="I7482" s="5" t="n">
        <v>0.278351842359821</v>
      </c>
    </row>
    <row r="7483" customFormat="false" ht="14.25" hidden="false" customHeight="false" outlineLevel="0" collapsed="false">
      <c r="A7483" s="0" t="s">
        <v>121</v>
      </c>
      <c r="B7483" s="0" t="s">
        <v>122</v>
      </c>
      <c r="C7483" s="0" t="s">
        <v>84</v>
      </c>
      <c r="D7483" s="0" t="s">
        <v>213</v>
      </c>
      <c r="E7483" s="0" t="n">
        <v>2033</v>
      </c>
      <c r="F7483" s="5" t="n">
        <v>0.309301351800334</v>
      </c>
      <c r="G7483" s="11" t="n">
        <v>0</v>
      </c>
      <c r="H7483" s="5" t="n">
        <v>0</v>
      </c>
      <c r="I7483" s="5" t="n">
        <v>0.309301351800334</v>
      </c>
    </row>
    <row r="7484" customFormat="false" ht="14.25" hidden="false" customHeight="false" outlineLevel="0" collapsed="false">
      <c r="A7484" s="0" t="s">
        <v>121</v>
      </c>
      <c r="B7484" s="0" t="s">
        <v>122</v>
      </c>
      <c r="C7484" s="0" t="s">
        <v>84</v>
      </c>
      <c r="D7484" s="0" t="s">
        <v>213</v>
      </c>
      <c r="E7484" s="0" t="n">
        <v>2034</v>
      </c>
      <c r="F7484" s="5" t="n">
        <v>0.329561632286191</v>
      </c>
      <c r="G7484" s="11" t="n">
        <v>0</v>
      </c>
      <c r="H7484" s="5" t="n">
        <v>0</v>
      </c>
      <c r="I7484" s="5" t="n">
        <v>0.329561632286191</v>
      </c>
    </row>
    <row r="7485" customFormat="false" ht="14.25" hidden="false" customHeight="false" outlineLevel="0" collapsed="false">
      <c r="A7485" s="0" t="s">
        <v>121</v>
      </c>
      <c r="B7485" s="0" t="s">
        <v>122</v>
      </c>
      <c r="C7485" s="0" t="s">
        <v>84</v>
      </c>
      <c r="D7485" s="0" t="s">
        <v>213</v>
      </c>
      <c r="E7485" s="0" t="n">
        <v>2035</v>
      </c>
      <c r="F7485" s="5" t="n">
        <v>0.372234742079106</v>
      </c>
      <c r="G7485" s="11" t="n">
        <v>0</v>
      </c>
      <c r="H7485" s="5" t="n">
        <v>0</v>
      </c>
      <c r="I7485" s="5" t="n">
        <v>0.372234742079106</v>
      </c>
    </row>
    <row r="7486" customFormat="false" ht="14.25" hidden="false" customHeight="false" outlineLevel="0" collapsed="false">
      <c r="A7486" s="0" t="s">
        <v>121</v>
      </c>
      <c r="B7486" s="0" t="s">
        <v>122</v>
      </c>
      <c r="C7486" s="0" t="s">
        <v>84</v>
      </c>
      <c r="D7486" s="0" t="s">
        <v>213</v>
      </c>
      <c r="E7486" s="0" t="n">
        <v>2036</v>
      </c>
      <c r="F7486" s="5" t="n">
        <v>0.463308387423298</v>
      </c>
      <c r="G7486" s="11" t="n">
        <v>0</v>
      </c>
      <c r="H7486" s="5" t="n">
        <v>0</v>
      </c>
      <c r="I7486" s="5" t="n">
        <v>0.463308387423298</v>
      </c>
    </row>
    <row r="7487" customFormat="false" ht="14.25" hidden="false" customHeight="false" outlineLevel="0" collapsed="false">
      <c r="A7487" s="0" t="s">
        <v>121</v>
      </c>
      <c r="B7487" s="0" t="s">
        <v>122</v>
      </c>
      <c r="C7487" s="0" t="s">
        <v>84</v>
      </c>
      <c r="D7487" s="0" t="s">
        <v>213</v>
      </c>
      <c r="E7487" s="0" t="n">
        <v>2037</v>
      </c>
      <c r="F7487" s="5" t="n">
        <v>0.583044759927298</v>
      </c>
      <c r="G7487" s="11" t="n">
        <v>0</v>
      </c>
      <c r="H7487" s="5" t="n">
        <v>0</v>
      </c>
      <c r="I7487" s="5" t="n">
        <v>0.583044759927298</v>
      </c>
    </row>
    <row r="7488" customFormat="false" ht="14.25" hidden="false" customHeight="false" outlineLevel="0" collapsed="false">
      <c r="A7488" s="0" t="s">
        <v>121</v>
      </c>
      <c r="B7488" s="0" t="s">
        <v>122</v>
      </c>
      <c r="C7488" s="0" t="s">
        <v>84</v>
      </c>
      <c r="D7488" s="0" t="s">
        <v>213</v>
      </c>
      <c r="E7488" s="0" t="n">
        <v>2038</v>
      </c>
      <c r="F7488" s="5" t="n">
        <v>0.73213298054835</v>
      </c>
      <c r="G7488" s="11" t="n">
        <v>0</v>
      </c>
      <c r="H7488" s="5" t="n">
        <v>0</v>
      </c>
      <c r="I7488" s="5" t="n">
        <v>0.73213298054835</v>
      </c>
    </row>
    <row r="7489" customFormat="false" ht="14.25" hidden="false" customHeight="false" outlineLevel="0" collapsed="false">
      <c r="A7489" s="0" t="s">
        <v>121</v>
      </c>
      <c r="B7489" s="0" t="s">
        <v>122</v>
      </c>
      <c r="C7489" s="0" t="s">
        <v>84</v>
      </c>
      <c r="D7489" s="0" t="s">
        <v>213</v>
      </c>
      <c r="E7489" s="0" t="n">
        <v>2039</v>
      </c>
      <c r="F7489" s="5" t="n">
        <v>0.909643065627607</v>
      </c>
      <c r="G7489" s="11" t="n">
        <v>0</v>
      </c>
      <c r="H7489" s="5" t="n">
        <v>0</v>
      </c>
      <c r="I7489" s="5" t="n">
        <v>0.909643065627607</v>
      </c>
    </row>
    <row r="7490" customFormat="false" ht="14.25" hidden="false" customHeight="false" outlineLevel="0" collapsed="false">
      <c r="A7490" s="0" t="s">
        <v>121</v>
      </c>
      <c r="B7490" s="0" t="s">
        <v>122</v>
      </c>
      <c r="C7490" s="0" t="s">
        <v>84</v>
      </c>
      <c r="D7490" s="0" t="s">
        <v>213</v>
      </c>
      <c r="E7490" s="0" t="n">
        <v>2040</v>
      </c>
      <c r="F7490" s="5" t="n">
        <v>1.09323050283177</v>
      </c>
      <c r="G7490" s="11" t="n">
        <v>0</v>
      </c>
      <c r="H7490" s="5" t="n">
        <v>0</v>
      </c>
      <c r="I7490" s="5" t="n">
        <v>1.09323050283177</v>
      </c>
    </row>
    <row r="7491" customFormat="false" ht="14.25" hidden="false" customHeight="false" outlineLevel="0" collapsed="false">
      <c r="A7491" s="0" t="s">
        <v>121</v>
      </c>
      <c r="B7491" s="0" t="s">
        <v>122</v>
      </c>
      <c r="C7491" s="0" t="s">
        <v>84</v>
      </c>
      <c r="D7491" s="0" t="s">
        <v>214</v>
      </c>
      <c r="E7491" s="0" t="n">
        <v>2024</v>
      </c>
      <c r="F7491" s="5" t="n">
        <v>0</v>
      </c>
      <c r="G7491" s="11" t="n">
        <v>0.091111</v>
      </c>
      <c r="H7491" s="5" t="n">
        <v>0</v>
      </c>
      <c r="I7491" s="5" t="n">
        <v>0</v>
      </c>
    </row>
    <row r="7492" customFormat="false" ht="14.25" hidden="false" customHeight="false" outlineLevel="0" collapsed="false">
      <c r="A7492" s="0" t="s">
        <v>121</v>
      </c>
      <c r="B7492" s="0" t="s">
        <v>122</v>
      </c>
      <c r="C7492" s="0" t="s">
        <v>84</v>
      </c>
      <c r="D7492" s="0" t="s">
        <v>214</v>
      </c>
      <c r="E7492" s="0" t="n">
        <v>2025</v>
      </c>
      <c r="F7492" s="5" t="n">
        <v>0.187709264524535</v>
      </c>
      <c r="G7492" s="11" t="n">
        <v>0.091111</v>
      </c>
      <c r="H7492" s="5" t="n">
        <v>0.0171023788000949</v>
      </c>
      <c r="I7492" s="5" t="n">
        <v>0.17060688572444</v>
      </c>
    </row>
    <row r="7493" customFormat="false" ht="14.25" hidden="false" customHeight="false" outlineLevel="0" collapsed="false">
      <c r="A7493" s="0" t="s">
        <v>121</v>
      </c>
      <c r="B7493" s="0" t="s">
        <v>122</v>
      </c>
      <c r="C7493" s="0" t="s">
        <v>84</v>
      </c>
      <c r="D7493" s="0" t="s">
        <v>214</v>
      </c>
      <c r="E7493" s="0" t="n">
        <v>2026</v>
      </c>
      <c r="F7493" s="5" t="n">
        <v>0.414342395465951</v>
      </c>
      <c r="G7493" s="11" t="n">
        <v>0.1000912</v>
      </c>
      <c r="H7493" s="5" t="n">
        <v>0.0414720275730616</v>
      </c>
      <c r="I7493" s="5" t="n">
        <v>0.372870367892889</v>
      </c>
    </row>
    <row r="7494" customFormat="false" ht="14.25" hidden="false" customHeight="false" outlineLevel="0" collapsed="false">
      <c r="A7494" s="0" t="s">
        <v>121</v>
      </c>
      <c r="B7494" s="0" t="s">
        <v>122</v>
      </c>
      <c r="C7494" s="0" t="s">
        <v>84</v>
      </c>
      <c r="D7494" s="0" t="s">
        <v>214</v>
      </c>
      <c r="E7494" s="0" t="n">
        <v>2027</v>
      </c>
      <c r="F7494" s="5" t="n">
        <v>0.651699783736495</v>
      </c>
      <c r="G7494" s="11" t="n">
        <v>0.1090714</v>
      </c>
      <c r="H7494" s="5" t="n">
        <v>0.0710818077918367</v>
      </c>
      <c r="I7494" s="5" t="n">
        <v>0.580617975944658</v>
      </c>
    </row>
    <row r="7495" customFormat="false" ht="14.25" hidden="false" customHeight="false" outlineLevel="0" collapsed="false">
      <c r="A7495" s="0" t="s">
        <v>121</v>
      </c>
      <c r="B7495" s="0" t="s">
        <v>122</v>
      </c>
      <c r="C7495" s="0" t="s">
        <v>84</v>
      </c>
      <c r="D7495" s="0" t="s">
        <v>214</v>
      </c>
      <c r="E7495" s="0" t="n">
        <v>2028</v>
      </c>
      <c r="F7495" s="5" t="n">
        <v>1.05430038953839</v>
      </c>
      <c r="G7495" s="11" t="n">
        <v>0.1180516</v>
      </c>
      <c r="H7495" s="5" t="n">
        <v>0.12446184786563</v>
      </c>
      <c r="I7495" s="5" t="n">
        <v>0.929838541672761</v>
      </c>
    </row>
    <row r="7496" customFormat="false" ht="14.25" hidden="false" customHeight="false" outlineLevel="0" collapsed="false">
      <c r="A7496" s="0" t="s">
        <v>121</v>
      </c>
      <c r="B7496" s="0" t="s">
        <v>122</v>
      </c>
      <c r="C7496" s="0" t="s">
        <v>84</v>
      </c>
      <c r="D7496" s="0" t="s">
        <v>214</v>
      </c>
      <c r="E7496" s="0" t="n">
        <v>2029</v>
      </c>
      <c r="F7496" s="5" t="n">
        <v>1.39815069919847</v>
      </c>
      <c r="G7496" s="11" t="n">
        <v>0.1270318</v>
      </c>
      <c r="H7496" s="5" t="n">
        <v>0.17760959999044</v>
      </c>
      <c r="I7496" s="5" t="n">
        <v>1.22054109920803</v>
      </c>
    </row>
    <row r="7497" customFormat="false" ht="14.25" hidden="false" customHeight="false" outlineLevel="0" collapsed="false">
      <c r="A7497" s="0" t="s">
        <v>121</v>
      </c>
      <c r="B7497" s="0" t="s">
        <v>122</v>
      </c>
      <c r="C7497" s="0" t="s">
        <v>84</v>
      </c>
      <c r="D7497" s="0" t="s">
        <v>214</v>
      </c>
      <c r="E7497" s="0" t="n">
        <v>2030</v>
      </c>
      <c r="F7497" s="5" t="n">
        <v>2.10400274831601</v>
      </c>
      <c r="G7497" s="11" t="n">
        <v>0.136012</v>
      </c>
      <c r="H7497" s="5" t="n">
        <v>0.286169621803957</v>
      </c>
      <c r="I7497" s="5" t="n">
        <v>1.81783312651205</v>
      </c>
    </row>
    <row r="7498" customFormat="false" ht="14.25" hidden="false" customHeight="false" outlineLevel="0" collapsed="false">
      <c r="A7498" s="0" t="s">
        <v>121</v>
      </c>
      <c r="B7498" s="0" t="s">
        <v>122</v>
      </c>
      <c r="C7498" s="0" t="s">
        <v>84</v>
      </c>
      <c r="D7498" s="0" t="s">
        <v>214</v>
      </c>
      <c r="E7498" s="0" t="n">
        <v>2031</v>
      </c>
      <c r="F7498" s="5" t="n">
        <v>3.04757877174251</v>
      </c>
      <c r="G7498" s="11" t="n">
        <v>0.1400202</v>
      </c>
      <c r="H7498" s="5" t="n">
        <v>0.42672258913514</v>
      </c>
      <c r="I7498" s="5" t="n">
        <v>2.62085618260737</v>
      </c>
    </row>
    <row r="7499" customFormat="false" ht="14.25" hidden="false" customHeight="false" outlineLevel="0" collapsed="false">
      <c r="A7499" s="0" t="s">
        <v>121</v>
      </c>
      <c r="B7499" s="0" t="s">
        <v>122</v>
      </c>
      <c r="C7499" s="0" t="s">
        <v>84</v>
      </c>
      <c r="D7499" s="0" t="s">
        <v>214</v>
      </c>
      <c r="E7499" s="0" t="n">
        <v>2032</v>
      </c>
      <c r="F7499" s="5" t="n">
        <v>4.20651883746005</v>
      </c>
      <c r="G7499" s="11" t="n">
        <v>0.1440284</v>
      </c>
      <c r="H7499" s="5" t="n">
        <v>0.605858177729231</v>
      </c>
      <c r="I7499" s="5" t="n">
        <v>3.60066065973082</v>
      </c>
    </row>
    <row r="7500" customFormat="false" ht="14.25" hidden="false" customHeight="false" outlineLevel="0" collapsed="false">
      <c r="A7500" s="0" t="s">
        <v>121</v>
      </c>
      <c r="B7500" s="0" t="s">
        <v>122</v>
      </c>
      <c r="C7500" s="0" t="s">
        <v>84</v>
      </c>
      <c r="D7500" s="0" t="s">
        <v>214</v>
      </c>
      <c r="E7500" s="0" t="n">
        <v>2033</v>
      </c>
      <c r="F7500" s="5" t="n">
        <v>5.13134362382033</v>
      </c>
      <c r="G7500" s="11" t="n">
        <v>0.1480366</v>
      </c>
      <c r="H7500" s="5" t="n">
        <v>0.759626663502041</v>
      </c>
      <c r="I7500" s="5" t="n">
        <v>4.37171696031829</v>
      </c>
    </row>
    <row r="7501" customFormat="false" ht="14.25" hidden="false" customHeight="false" outlineLevel="0" collapsed="false">
      <c r="A7501" s="0" t="s">
        <v>121</v>
      </c>
      <c r="B7501" s="0" t="s">
        <v>122</v>
      </c>
      <c r="C7501" s="0" t="s">
        <v>84</v>
      </c>
      <c r="D7501" s="0" t="s">
        <v>214</v>
      </c>
      <c r="E7501" s="0" t="n">
        <v>2034</v>
      </c>
      <c r="F7501" s="5" t="n">
        <v>5.8926600006228</v>
      </c>
      <c r="G7501" s="11" t="n">
        <v>0.1520448</v>
      </c>
      <c r="H7501" s="5" t="n">
        <v>0.895948311262694</v>
      </c>
      <c r="I7501" s="5" t="n">
        <v>4.99671168936011</v>
      </c>
    </row>
    <row r="7502" customFormat="false" ht="14.25" hidden="false" customHeight="false" outlineLevel="0" collapsed="false">
      <c r="A7502" s="0" t="s">
        <v>121</v>
      </c>
      <c r="B7502" s="0" t="s">
        <v>122</v>
      </c>
      <c r="C7502" s="0" t="s">
        <v>84</v>
      </c>
      <c r="D7502" s="0" t="s">
        <v>214</v>
      </c>
      <c r="E7502" s="0" t="n">
        <v>2035</v>
      </c>
      <c r="F7502" s="5" t="n">
        <v>6.74168356502117</v>
      </c>
      <c r="G7502" s="11" t="n">
        <v>0.156053</v>
      </c>
      <c r="H7502" s="5" t="n">
        <v>1.05205994537225</v>
      </c>
      <c r="I7502" s="5" t="n">
        <v>5.68962361964893</v>
      </c>
    </row>
    <row r="7503" customFormat="false" ht="14.25" hidden="false" customHeight="false" outlineLevel="0" collapsed="false">
      <c r="A7503" s="0" t="s">
        <v>121</v>
      </c>
      <c r="B7503" s="0" t="s">
        <v>122</v>
      </c>
      <c r="C7503" s="0" t="s">
        <v>84</v>
      </c>
      <c r="D7503" s="0" t="s">
        <v>214</v>
      </c>
      <c r="E7503" s="0" t="n">
        <v>2036</v>
      </c>
      <c r="F7503" s="5" t="n">
        <v>8.02584526367049</v>
      </c>
      <c r="G7503" s="11" t="n">
        <v>0.1554448</v>
      </c>
      <c r="H7503" s="5" t="n">
        <v>1.24757591184221</v>
      </c>
      <c r="I7503" s="5" t="n">
        <v>6.77826935182828</v>
      </c>
    </row>
    <row r="7504" customFormat="false" ht="14.25" hidden="false" customHeight="false" outlineLevel="0" collapsed="false">
      <c r="A7504" s="0" t="s">
        <v>121</v>
      </c>
      <c r="B7504" s="0" t="s">
        <v>122</v>
      </c>
      <c r="C7504" s="0" t="s">
        <v>84</v>
      </c>
      <c r="D7504" s="0" t="s">
        <v>214</v>
      </c>
      <c r="E7504" s="0" t="n">
        <v>2037</v>
      </c>
      <c r="F7504" s="5" t="n">
        <v>9.39913802661695</v>
      </c>
      <c r="G7504" s="11" t="n">
        <v>0.1548366</v>
      </c>
      <c r="H7504" s="5" t="n">
        <v>1.45533057497208</v>
      </c>
      <c r="I7504" s="5" t="n">
        <v>7.94380745164487</v>
      </c>
    </row>
    <row r="7505" customFormat="false" ht="14.25" hidden="false" customHeight="false" outlineLevel="0" collapsed="false">
      <c r="A7505" s="0" t="s">
        <v>121</v>
      </c>
      <c r="B7505" s="0" t="s">
        <v>122</v>
      </c>
      <c r="C7505" s="0" t="s">
        <v>84</v>
      </c>
      <c r="D7505" s="0" t="s">
        <v>214</v>
      </c>
      <c r="E7505" s="0" t="n">
        <v>2038</v>
      </c>
      <c r="F7505" s="5" t="n">
        <v>10.9229250734713</v>
      </c>
      <c r="G7505" s="11" t="n">
        <v>0.1542284</v>
      </c>
      <c r="H7505" s="5" t="n">
        <v>1.68462525740136</v>
      </c>
      <c r="I7505" s="5" t="n">
        <v>9.23829981606994</v>
      </c>
    </row>
    <row r="7506" customFormat="false" ht="14.25" hidden="false" customHeight="false" outlineLevel="0" collapsed="false">
      <c r="A7506" s="0" t="s">
        <v>121</v>
      </c>
      <c r="B7506" s="0" t="s">
        <v>122</v>
      </c>
      <c r="C7506" s="0" t="s">
        <v>84</v>
      </c>
      <c r="D7506" s="0" t="s">
        <v>214</v>
      </c>
      <c r="E7506" s="0" t="n">
        <v>2039</v>
      </c>
      <c r="F7506" s="5" t="n">
        <v>12.5706853469252</v>
      </c>
      <c r="G7506" s="11" t="n">
        <v>0.1536202</v>
      </c>
      <c r="H7506" s="5" t="n">
        <v>1.93111119713171</v>
      </c>
      <c r="I7506" s="5" t="n">
        <v>10.6395741497935</v>
      </c>
    </row>
    <row r="7507" customFormat="false" ht="14.25" hidden="false" customHeight="false" outlineLevel="0" collapsed="false">
      <c r="A7507" s="0" t="s">
        <v>121</v>
      </c>
      <c r="B7507" s="0" t="s">
        <v>122</v>
      </c>
      <c r="C7507" s="0" t="s">
        <v>84</v>
      </c>
      <c r="D7507" s="0" t="s">
        <v>214</v>
      </c>
      <c r="E7507" s="0" t="n">
        <v>2040</v>
      </c>
      <c r="F7507" s="5" t="n">
        <v>14.2288233226703</v>
      </c>
      <c r="G7507" s="11" t="n">
        <v>0.153012</v>
      </c>
      <c r="H7507" s="5" t="n">
        <v>2.17718071424842</v>
      </c>
      <c r="I7507" s="5" t="n">
        <v>12.0516426084218</v>
      </c>
    </row>
    <row r="7508" customFormat="false" ht="14.25" hidden="false" customHeight="false" outlineLevel="0" collapsed="false">
      <c r="A7508" s="0" t="s">
        <v>121</v>
      </c>
      <c r="B7508" s="0" t="s">
        <v>122</v>
      </c>
      <c r="C7508" s="0" t="s">
        <v>84</v>
      </c>
      <c r="D7508" s="0" t="s">
        <v>215</v>
      </c>
      <c r="E7508" s="0" t="n">
        <v>2024</v>
      </c>
      <c r="F7508" s="5" t="n">
        <v>0</v>
      </c>
      <c r="G7508" s="11" t="n">
        <v>0</v>
      </c>
      <c r="H7508" s="5" t="n">
        <v>0</v>
      </c>
      <c r="I7508" s="5" t="n">
        <v>0</v>
      </c>
    </row>
    <row r="7509" customFormat="false" ht="14.25" hidden="false" customHeight="false" outlineLevel="0" collapsed="false">
      <c r="A7509" s="0" t="s">
        <v>121</v>
      </c>
      <c r="B7509" s="0" t="s">
        <v>122</v>
      </c>
      <c r="C7509" s="0" t="s">
        <v>84</v>
      </c>
      <c r="D7509" s="0" t="s">
        <v>215</v>
      </c>
      <c r="E7509" s="0" t="n">
        <v>2025</v>
      </c>
      <c r="F7509" s="5" t="n">
        <v>0.0764733537414649</v>
      </c>
      <c r="G7509" s="11" t="n">
        <v>0</v>
      </c>
      <c r="H7509" s="5" t="n">
        <v>0</v>
      </c>
      <c r="I7509" s="5" t="n">
        <v>0.0764733537414649</v>
      </c>
    </row>
    <row r="7510" customFormat="false" ht="14.25" hidden="false" customHeight="false" outlineLevel="0" collapsed="false">
      <c r="A7510" s="0" t="s">
        <v>121</v>
      </c>
      <c r="B7510" s="0" t="s">
        <v>122</v>
      </c>
      <c r="C7510" s="0" t="s">
        <v>84</v>
      </c>
      <c r="D7510" s="0" t="s">
        <v>215</v>
      </c>
      <c r="E7510" s="0" t="n">
        <v>2026</v>
      </c>
      <c r="F7510" s="5" t="n">
        <v>0.0925805268825018</v>
      </c>
      <c r="G7510" s="11" t="n">
        <v>0</v>
      </c>
      <c r="H7510" s="5" t="n">
        <v>0</v>
      </c>
      <c r="I7510" s="5" t="n">
        <v>0.0925805268825018</v>
      </c>
    </row>
    <row r="7511" customFormat="false" ht="14.25" hidden="false" customHeight="false" outlineLevel="0" collapsed="false">
      <c r="A7511" s="0" t="s">
        <v>121</v>
      </c>
      <c r="B7511" s="0" t="s">
        <v>122</v>
      </c>
      <c r="C7511" s="0" t="s">
        <v>84</v>
      </c>
      <c r="D7511" s="0" t="s">
        <v>215</v>
      </c>
      <c r="E7511" s="0" t="n">
        <v>2027</v>
      </c>
      <c r="F7511" s="5" t="n">
        <v>0.10479582681311</v>
      </c>
      <c r="G7511" s="11" t="n">
        <v>0</v>
      </c>
      <c r="H7511" s="5" t="n">
        <v>0</v>
      </c>
      <c r="I7511" s="5" t="n">
        <v>0.10479582681311</v>
      </c>
    </row>
    <row r="7512" customFormat="false" ht="14.25" hidden="false" customHeight="false" outlineLevel="0" collapsed="false">
      <c r="A7512" s="0" t="s">
        <v>121</v>
      </c>
      <c r="B7512" s="0" t="s">
        <v>122</v>
      </c>
      <c r="C7512" s="0" t="s">
        <v>84</v>
      </c>
      <c r="D7512" s="0" t="s">
        <v>215</v>
      </c>
      <c r="E7512" s="0" t="n">
        <v>2028</v>
      </c>
      <c r="F7512" s="5" t="n">
        <v>0.172779431950362</v>
      </c>
      <c r="G7512" s="11" t="n">
        <v>0</v>
      </c>
      <c r="H7512" s="5" t="n">
        <v>0</v>
      </c>
      <c r="I7512" s="5" t="n">
        <v>0.172779431950362</v>
      </c>
    </row>
    <row r="7513" customFormat="false" ht="14.25" hidden="false" customHeight="false" outlineLevel="0" collapsed="false">
      <c r="A7513" s="0" t="s">
        <v>121</v>
      </c>
      <c r="B7513" s="0" t="s">
        <v>122</v>
      </c>
      <c r="C7513" s="0" t="s">
        <v>84</v>
      </c>
      <c r="D7513" s="0" t="s">
        <v>215</v>
      </c>
      <c r="E7513" s="0" t="n">
        <v>2029</v>
      </c>
      <c r="F7513" s="5" t="n">
        <v>0.264034093718451</v>
      </c>
      <c r="G7513" s="11" t="n">
        <v>0</v>
      </c>
      <c r="H7513" s="5" t="n">
        <v>0</v>
      </c>
      <c r="I7513" s="5" t="n">
        <v>0.264034093718451</v>
      </c>
    </row>
    <row r="7514" customFormat="false" ht="14.25" hidden="false" customHeight="false" outlineLevel="0" collapsed="false">
      <c r="A7514" s="0" t="s">
        <v>121</v>
      </c>
      <c r="B7514" s="0" t="s">
        <v>122</v>
      </c>
      <c r="C7514" s="0" t="s">
        <v>84</v>
      </c>
      <c r="D7514" s="0" t="s">
        <v>215</v>
      </c>
      <c r="E7514" s="0" t="n">
        <v>2030</v>
      </c>
      <c r="F7514" s="5" t="n">
        <v>0.479275394136023</v>
      </c>
      <c r="G7514" s="11" t="n">
        <v>0</v>
      </c>
      <c r="H7514" s="5" t="n">
        <v>0</v>
      </c>
      <c r="I7514" s="5" t="n">
        <v>0.479275394136023</v>
      </c>
    </row>
    <row r="7515" customFormat="false" ht="14.25" hidden="false" customHeight="false" outlineLevel="0" collapsed="false">
      <c r="A7515" s="0" t="s">
        <v>121</v>
      </c>
      <c r="B7515" s="0" t="s">
        <v>122</v>
      </c>
      <c r="C7515" s="0" t="s">
        <v>84</v>
      </c>
      <c r="D7515" s="0" t="s">
        <v>215</v>
      </c>
      <c r="E7515" s="0" t="n">
        <v>2031</v>
      </c>
      <c r="F7515" s="5" t="n">
        <v>0.821789895745971</v>
      </c>
      <c r="G7515" s="11" t="n">
        <v>0</v>
      </c>
      <c r="H7515" s="5" t="n">
        <v>0</v>
      </c>
      <c r="I7515" s="5" t="n">
        <v>0.821789895745971</v>
      </c>
    </row>
    <row r="7516" customFormat="false" ht="14.25" hidden="false" customHeight="false" outlineLevel="0" collapsed="false">
      <c r="A7516" s="0" t="s">
        <v>121</v>
      </c>
      <c r="B7516" s="0" t="s">
        <v>122</v>
      </c>
      <c r="C7516" s="0" t="s">
        <v>84</v>
      </c>
      <c r="D7516" s="0" t="s">
        <v>215</v>
      </c>
      <c r="E7516" s="0" t="n">
        <v>2032</v>
      </c>
      <c r="F7516" s="5" t="n">
        <v>1.26999058808043</v>
      </c>
      <c r="G7516" s="11" t="n">
        <v>0</v>
      </c>
      <c r="H7516" s="5" t="n">
        <v>0</v>
      </c>
      <c r="I7516" s="5" t="n">
        <v>1.26999058808043</v>
      </c>
    </row>
    <row r="7517" customFormat="false" ht="14.25" hidden="false" customHeight="false" outlineLevel="0" collapsed="false">
      <c r="A7517" s="0" t="s">
        <v>121</v>
      </c>
      <c r="B7517" s="0" t="s">
        <v>122</v>
      </c>
      <c r="C7517" s="0" t="s">
        <v>84</v>
      </c>
      <c r="D7517" s="0" t="s">
        <v>215</v>
      </c>
      <c r="E7517" s="0" t="n">
        <v>2033</v>
      </c>
      <c r="F7517" s="5" t="n">
        <v>1.67494971844598</v>
      </c>
      <c r="G7517" s="11" t="n">
        <v>0</v>
      </c>
      <c r="H7517" s="5" t="n">
        <v>0</v>
      </c>
      <c r="I7517" s="5" t="n">
        <v>1.67494971844598</v>
      </c>
    </row>
    <row r="7518" customFormat="false" ht="14.25" hidden="false" customHeight="false" outlineLevel="0" collapsed="false">
      <c r="A7518" s="0" t="s">
        <v>121</v>
      </c>
      <c r="B7518" s="0" t="s">
        <v>122</v>
      </c>
      <c r="C7518" s="0" t="s">
        <v>84</v>
      </c>
      <c r="D7518" s="0" t="s">
        <v>215</v>
      </c>
      <c r="E7518" s="0" t="n">
        <v>2034</v>
      </c>
      <c r="F7518" s="5" t="n">
        <v>2.05973692360183</v>
      </c>
      <c r="G7518" s="11" t="n">
        <v>0</v>
      </c>
      <c r="H7518" s="5" t="n">
        <v>0</v>
      </c>
      <c r="I7518" s="5" t="n">
        <v>2.05973692360183</v>
      </c>
    </row>
    <row r="7519" customFormat="false" ht="14.25" hidden="false" customHeight="false" outlineLevel="0" collapsed="false">
      <c r="A7519" s="0" t="s">
        <v>121</v>
      </c>
      <c r="B7519" s="0" t="s">
        <v>122</v>
      </c>
      <c r="C7519" s="0" t="s">
        <v>84</v>
      </c>
      <c r="D7519" s="0" t="s">
        <v>215</v>
      </c>
      <c r="E7519" s="0" t="n">
        <v>2035</v>
      </c>
      <c r="F7519" s="5" t="n">
        <v>2.49580157929923</v>
      </c>
      <c r="G7519" s="11" t="n">
        <v>0</v>
      </c>
      <c r="H7519" s="5" t="n">
        <v>0</v>
      </c>
      <c r="I7519" s="5" t="n">
        <v>2.49580157929923</v>
      </c>
    </row>
    <row r="7520" customFormat="false" ht="14.25" hidden="false" customHeight="false" outlineLevel="0" collapsed="false">
      <c r="A7520" s="0" t="s">
        <v>121</v>
      </c>
      <c r="B7520" s="0" t="s">
        <v>122</v>
      </c>
      <c r="C7520" s="0" t="s">
        <v>84</v>
      </c>
      <c r="D7520" s="0" t="s">
        <v>215</v>
      </c>
      <c r="E7520" s="0" t="n">
        <v>2036</v>
      </c>
      <c r="F7520" s="5" t="n">
        <v>3.10965693382538</v>
      </c>
      <c r="G7520" s="11" t="n">
        <v>0</v>
      </c>
      <c r="H7520" s="5" t="n">
        <v>0</v>
      </c>
      <c r="I7520" s="5" t="n">
        <v>3.10965693382538</v>
      </c>
    </row>
    <row r="7521" customFormat="false" ht="14.25" hidden="false" customHeight="false" outlineLevel="0" collapsed="false">
      <c r="A7521" s="0" t="s">
        <v>121</v>
      </c>
      <c r="B7521" s="0" t="s">
        <v>122</v>
      </c>
      <c r="C7521" s="0" t="s">
        <v>84</v>
      </c>
      <c r="D7521" s="0" t="s">
        <v>215</v>
      </c>
      <c r="E7521" s="0" t="n">
        <v>2037</v>
      </c>
      <c r="F7521" s="5" t="n">
        <v>3.77528470934777</v>
      </c>
      <c r="G7521" s="11" t="n">
        <v>0</v>
      </c>
      <c r="H7521" s="5" t="n">
        <v>0</v>
      </c>
      <c r="I7521" s="5" t="n">
        <v>3.77528470934777</v>
      </c>
    </row>
    <row r="7522" customFormat="false" ht="14.25" hidden="false" customHeight="false" outlineLevel="0" collapsed="false">
      <c r="A7522" s="0" t="s">
        <v>121</v>
      </c>
      <c r="B7522" s="0" t="s">
        <v>122</v>
      </c>
      <c r="C7522" s="0" t="s">
        <v>84</v>
      </c>
      <c r="D7522" s="0" t="s">
        <v>215</v>
      </c>
      <c r="E7522" s="0" t="n">
        <v>2038</v>
      </c>
      <c r="F7522" s="5" t="n">
        <v>4.50275705265975</v>
      </c>
      <c r="G7522" s="11" t="n">
        <v>0</v>
      </c>
      <c r="H7522" s="5" t="n">
        <v>0</v>
      </c>
      <c r="I7522" s="5" t="n">
        <v>4.50275705265975</v>
      </c>
    </row>
    <row r="7523" customFormat="false" ht="14.25" hidden="false" customHeight="false" outlineLevel="0" collapsed="false">
      <c r="A7523" s="0" t="s">
        <v>121</v>
      </c>
      <c r="B7523" s="0" t="s">
        <v>122</v>
      </c>
      <c r="C7523" s="0" t="s">
        <v>84</v>
      </c>
      <c r="D7523" s="0" t="s">
        <v>215</v>
      </c>
      <c r="E7523" s="0" t="n">
        <v>2039</v>
      </c>
      <c r="F7523" s="5" t="n">
        <v>5.2583368130367</v>
      </c>
      <c r="G7523" s="11" t="n">
        <v>0</v>
      </c>
      <c r="H7523" s="5" t="n">
        <v>0</v>
      </c>
      <c r="I7523" s="5" t="n">
        <v>5.2583368130367</v>
      </c>
    </row>
    <row r="7524" customFormat="false" ht="14.25" hidden="false" customHeight="false" outlineLevel="0" collapsed="false">
      <c r="A7524" s="0" t="s">
        <v>121</v>
      </c>
      <c r="B7524" s="0" t="s">
        <v>122</v>
      </c>
      <c r="C7524" s="0" t="s">
        <v>84</v>
      </c>
      <c r="D7524" s="0" t="s">
        <v>215</v>
      </c>
      <c r="E7524" s="0" t="n">
        <v>2040</v>
      </c>
      <c r="F7524" s="5" t="n">
        <v>6.01715096632297</v>
      </c>
      <c r="G7524" s="11" t="n">
        <v>0</v>
      </c>
      <c r="H7524" s="5" t="n">
        <v>0</v>
      </c>
      <c r="I7524" s="5" t="n">
        <v>6.01715096632297</v>
      </c>
    </row>
    <row r="7525" customFormat="false" ht="14.25" hidden="false" customHeight="false" outlineLevel="0" collapsed="false">
      <c r="A7525" s="0" t="s">
        <v>121</v>
      </c>
      <c r="B7525" s="0" t="s">
        <v>122</v>
      </c>
      <c r="C7525" s="0" t="s">
        <v>84</v>
      </c>
      <c r="D7525" s="0" t="s">
        <v>216</v>
      </c>
      <c r="E7525" s="0" t="n">
        <v>2024</v>
      </c>
      <c r="F7525" s="5" t="n">
        <v>0</v>
      </c>
      <c r="G7525" s="11" t="n">
        <v>0.091111</v>
      </c>
      <c r="H7525" s="5" t="n">
        <v>0</v>
      </c>
      <c r="I7525" s="5" t="n">
        <v>0</v>
      </c>
    </row>
    <row r="7526" customFormat="false" ht="14.25" hidden="false" customHeight="false" outlineLevel="0" collapsed="false">
      <c r="A7526" s="0" t="s">
        <v>121</v>
      </c>
      <c r="B7526" s="0" t="s">
        <v>122</v>
      </c>
      <c r="C7526" s="0" t="s">
        <v>84</v>
      </c>
      <c r="D7526" s="0" t="s">
        <v>216</v>
      </c>
      <c r="E7526" s="0" t="n">
        <v>2025</v>
      </c>
      <c r="F7526" s="5" t="n">
        <v>4.31789257676464</v>
      </c>
      <c r="G7526" s="11" t="n">
        <v>0.091111</v>
      </c>
      <c r="H7526" s="5" t="n">
        <v>0.393407510561603</v>
      </c>
      <c r="I7526" s="5" t="n">
        <v>3.92448506620303</v>
      </c>
    </row>
    <row r="7527" customFormat="false" ht="14.25" hidden="false" customHeight="false" outlineLevel="0" collapsed="false">
      <c r="A7527" s="0" t="s">
        <v>121</v>
      </c>
      <c r="B7527" s="0" t="s">
        <v>122</v>
      </c>
      <c r="C7527" s="0" t="s">
        <v>84</v>
      </c>
      <c r="D7527" s="0" t="s">
        <v>216</v>
      </c>
      <c r="E7527" s="0" t="n">
        <v>2026</v>
      </c>
      <c r="F7527" s="5" t="n">
        <v>6.10349273163684</v>
      </c>
      <c r="G7527" s="11" t="n">
        <v>0.1000912</v>
      </c>
      <c r="H7527" s="5" t="n">
        <v>0.610905911700809</v>
      </c>
      <c r="I7527" s="5" t="n">
        <v>5.49258681993603</v>
      </c>
    </row>
    <row r="7528" customFormat="false" ht="14.25" hidden="false" customHeight="false" outlineLevel="0" collapsed="false">
      <c r="A7528" s="0" t="s">
        <v>121</v>
      </c>
      <c r="B7528" s="0" t="s">
        <v>122</v>
      </c>
      <c r="C7528" s="0" t="s">
        <v>84</v>
      </c>
      <c r="D7528" s="0" t="s">
        <v>216</v>
      </c>
      <c r="E7528" s="0" t="n">
        <v>2027</v>
      </c>
      <c r="F7528" s="5" t="n">
        <v>7.05186991872071</v>
      </c>
      <c r="G7528" s="11" t="n">
        <v>0.1090714</v>
      </c>
      <c r="H7528" s="5" t="n">
        <v>0.769157324652754</v>
      </c>
      <c r="I7528" s="5" t="n">
        <v>6.28271259406796</v>
      </c>
    </row>
    <row r="7529" customFormat="false" ht="14.25" hidden="false" customHeight="false" outlineLevel="0" collapsed="false">
      <c r="A7529" s="0" t="s">
        <v>121</v>
      </c>
      <c r="B7529" s="0" t="s">
        <v>122</v>
      </c>
      <c r="C7529" s="0" t="s">
        <v>84</v>
      </c>
      <c r="D7529" s="0" t="s">
        <v>216</v>
      </c>
      <c r="E7529" s="0" t="n">
        <v>2028</v>
      </c>
      <c r="F7529" s="5" t="n">
        <v>8.94405677747326</v>
      </c>
      <c r="G7529" s="11" t="n">
        <v>0.1180516</v>
      </c>
      <c r="H7529" s="5" t="n">
        <v>1.05586021307156</v>
      </c>
      <c r="I7529" s="5" t="n">
        <v>7.8881965644017</v>
      </c>
    </row>
    <row r="7530" customFormat="false" ht="14.25" hidden="false" customHeight="false" outlineLevel="0" collapsed="false">
      <c r="A7530" s="0" t="s">
        <v>121</v>
      </c>
      <c r="B7530" s="0" t="s">
        <v>122</v>
      </c>
      <c r="C7530" s="0" t="s">
        <v>84</v>
      </c>
      <c r="D7530" s="0" t="s">
        <v>216</v>
      </c>
      <c r="E7530" s="0" t="n">
        <v>2029</v>
      </c>
      <c r="F7530" s="5" t="n">
        <v>9.77688975297115</v>
      </c>
      <c r="G7530" s="11" t="n">
        <v>0.1270318</v>
      </c>
      <c r="H7530" s="5" t="n">
        <v>1.24197590372148</v>
      </c>
      <c r="I7530" s="5" t="n">
        <v>8.53491384924967</v>
      </c>
    </row>
    <row r="7531" customFormat="false" ht="14.25" hidden="false" customHeight="false" outlineLevel="0" collapsed="false">
      <c r="A7531" s="0" t="s">
        <v>121</v>
      </c>
      <c r="B7531" s="0" t="s">
        <v>122</v>
      </c>
      <c r="C7531" s="0" t="s">
        <v>84</v>
      </c>
      <c r="D7531" s="0" t="s">
        <v>216</v>
      </c>
      <c r="E7531" s="0" t="n">
        <v>2030</v>
      </c>
      <c r="F7531" s="5" t="n">
        <v>12.3951250897942</v>
      </c>
      <c r="G7531" s="11" t="n">
        <v>0.136012</v>
      </c>
      <c r="H7531" s="5" t="n">
        <v>1.68588575371308</v>
      </c>
      <c r="I7531" s="5" t="n">
        <v>10.7092393360811</v>
      </c>
    </row>
    <row r="7532" customFormat="false" ht="14.25" hidden="false" customHeight="false" outlineLevel="0" collapsed="false">
      <c r="A7532" s="0" t="s">
        <v>121</v>
      </c>
      <c r="B7532" s="0" t="s">
        <v>122</v>
      </c>
      <c r="C7532" s="0" t="s">
        <v>84</v>
      </c>
      <c r="D7532" s="0" t="s">
        <v>216</v>
      </c>
      <c r="E7532" s="0" t="n">
        <v>2031</v>
      </c>
      <c r="F7532" s="5" t="n">
        <v>16.3387708607662</v>
      </c>
      <c r="G7532" s="11" t="n">
        <v>0.1400202</v>
      </c>
      <c r="H7532" s="5" t="n">
        <v>2.28775796367866</v>
      </c>
      <c r="I7532" s="5" t="n">
        <v>14.0510128970876</v>
      </c>
    </row>
    <row r="7533" customFormat="false" ht="14.25" hidden="false" customHeight="false" outlineLevel="0" collapsed="false">
      <c r="A7533" s="0" t="s">
        <v>121</v>
      </c>
      <c r="B7533" s="0" t="s">
        <v>122</v>
      </c>
      <c r="C7533" s="0" t="s">
        <v>84</v>
      </c>
      <c r="D7533" s="0" t="s">
        <v>216</v>
      </c>
      <c r="E7533" s="0" t="n">
        <v>2032</v>
      </c>
      <c r="F7533" s="5" t="n">
        <v>21.1755016322476</v>
      </c>
      <c r="G7533" s="11" t="n">
        <v>0.1440284</v>
      </c>
      <c r="H7533" s="5" t="n">
        <v>3.04987361929002</v>
      </c>
      <c r="I7533" s="5" t="n">
        <v>18.1256280129576</v>
      </c>
    </row>
    <row r="7534" customFormat="false" ht="14.25" hidden="false" customHeight="false" outlineLevel="0" collapsed="false">
      <c r="A7534" s="0" t="s">
        <v>121</v>
      </c>
      <c r="B7534" s="0" t="s">
        <v>122</v>
      </c>
      <c r="C7534" s="0" t="s">
        <v>84</v>
      </c>
      <c r="D7534" s="0" t="s">
        <v>216</v>
      </c>
      <c r="E7534" s="0" t="n">
        <v>2033</v>
      </c>
      <c r="F7534" s="5" t="n">
        <v>25.9584460979106</v>
      </c>
      <c r="G7534" s="11" t="n">
        <v>0.1480366</v>
      </c>
      <c r="H7534" s="5" t="n">
        <v>3.84280010161796</v>
      </c>
      <c r="I7534" s="5" t="n">
        <v>22.1156459962927</v>
      </c>
    </row>
    <row r="7535" customFormat="false" ht="14.25" hidden="false" customHeight="false" outlineLevel="0" collapsed="false">
      <c r="A7535" s="0" t="s">
        <v>121</v>
      </c>
      <c r="B7535" s="0" t="s">
        <v>122</v>
      </c>
      <c r="C7535" s="0" t="s">
        <v>84</v>
      </c>
      <c r="D7535" s="0" t="s">
        <v>216</v>
      </c>
      <c r="E7535" s="0" t="n">
        <v>2034</v>
      </c>
      <c r="F7535" s="5" t="n">
        <v>29.3353455567194</v>
      </c>
      <c r="G7535" s="11" t="n">
        <v>0.1520448</v>
      </c>
      <c r="H7535" s="5" t="n">
        <v>4.46028674810229</v>
      </c>
      <c r="I7535" s="5" t="n">
        <v>24.8750588086171</v>
      </c>
    </row>
    <row r="7536" customFormat="false" ht="14.25" hidden="false" customHeight="false" outlineLevel="0" collapsed="false">
      <c r="A7536" s="0" t="s">
        <v>121</v>
      </c>
      <c r="B7536" s="0" t="s">
        <v>122</v>
      </c>
      <c r="C7536" s="0" t="s">
        <v>84</v>
      </c>
      <c r="D7536" s="0" t="s">
        <v>216</v>
      </c>
      <c r="E7536" s="0" t="n">
        <v>2035</v>
      </c>
      <c r="F7536" s="5" t="n">
        <v>33.4207818037995</v>
      </c>
      <c r="G7536" s="11" t="n">
        <v>0.156053</v>
      </c>
      <c r="H7536" s="5" t="n">
        <v>5.21541326282833</v>
      </c>
      <c r="I7536" s="5" t="n">
        <v>28.2053685409712</v>
      </c>
    </row>
    <row r="7537" customFormat="false" ht="14.25" hidden="false" customHeight="false" outlineLevel="0" collapsed="false">
      <c r="A7537" s="0" t="s">
        <v>121</v>
      </c>
      <c r="B7537" s="0" t="s">
        <v>122</v>
      </c>
      <c r="C7537" s="0" t="s">
        <v>84</v>
      </c>
      <c r="D7537" s="0" t="s">
        <v>216</v>
      </c>
      <c r="E7537" s="0" t="n">
        <v>2036</v>
      </c>
      <c r="F7537" s="5" t="n">
        <v>39.9087047833076</v>
      </c>
      <c r="G7537" s="11" t="n">
        <v>0.1554448</v>
      </c>
      <c r="H7537" s="5" t="n">
        <v>6.20360063330029</v>
      </c>
      <c r="I7537" s="5" t="n">
        <v>33.7051041500073</v>
      </c>
    </row>
    <row r="7538" customFormat="false" ht="14.25" hidden="false" customHeight="false" outlineLevel="0" collapsed="false">
      <c r="A7538" s="0" t="s">
        <v>121</v>
      </c>
      <c r="B7538" s="0" t="s">
        <v>122</v>
      </c>
      <c r="C7538" s="0" t="s">
        <v>84</v>
      </c>
      <c r="D7538" s="0" t="s">
        <v>216</v>
      </c>
      <c r="E7538" s="0" t="n">
        <v>2037</v>
      </c>
      <c r="F7538" s="5" t="n">
        <v>46.3447417726983</v>
      </c>
      <c r="G7538" s="11" t="n">
        <v>0.1548366</v>
      </c>
      <c r="H7538" s="5" t="n">
        <v>7.17586224396258</v>
      </c>
      <c r="I7538" s="5" t="n">
        <v>39.1688795287358</v>
      </c>
    </row>
    <row r="7539" customFormat="false" ht="14.25" hidden="false" customHeight="false" outlineLevel="0" collapsed="false">
      <c r="A7539" s="0" t="s">
        <v>121</v>
      </c>
      <c r="B7539" s="0" t="s">
        <v>122</v>
      </c>
      <c r="C7539" s="0" t="s">
        <v>84</v>
      </c>
      <c r="D7539" s="0" t="s">
        <v>216</v>
      </c>
      <c r="E7539" s="0" t="n">
        <v>2038</v>
      </c>
      <c r="F7539" s="5" t="n">
        <v>53.4735310256322</v>
      </c>
      <c r="G7539" s="11" t="n">
        <v>0.1542284</v>
      </c>
      <c r="H7539" s="5" t="n">
        <v>8.24713713243361</v>
      </c>
      <c r="I7539" s="5" t="n">
        <v>45.2263938931986</v>
      </c>
    </row>
    <row r="7540" customFormat="false" ht="14.25" hidden="false" customHeight="false" outlineLevel="0" collapsed="false">
      <c r="A7540" s="0" t="s">
        <v>121</v>
      </c>
      <c r="B7540" s="0" t="s">
        <v>122</v>
      </c>
      <c r="C7540" s="0" t="s">
        <v>84</v>
      </c>
      <c r="D7540" s="0" t="s">
        <v>216</v>
      </c>
      <c r="E7540" s="0" t="n">
        <v>2039</v>
      </c>
      <c r="F7540" s="5" t="n">
        <v>61.3739691469276</v>
      </c>
      <c r="G7540" s="11" t="n">
        <v>0.1536202</v>
      </c>
      <c r="H7540" s="5" t="n">
        <v>9.42828141514485</v>
      </c>
      <c r="I7540" s="5" t="n">
        <v>51.9456877317828</v>
      </c>
    </row>
    <row r="7541" customFormat="false" ht="14.25" hidden="false" customHeight="false" outlineLevel="0" collapsed="false">
      <c r="A7541" s="0" t="s">
        <v>121</v>
      </c>
      <c r="B7541" s="0" t="s">
        <v>122</v>
      </c>
      <c r="C7541" s="0" t="s">
        <v>84</v>
      </c>
      <c r="D7541" s="0" t="s">
        <v>216</v>
      </c>
      <c r="E7541" s="0" t="n">
        <v>2040</v>
      </c>
      <c r="F7541" s="5" t="n">
        <v>70.3153566311805</v>
      </c>
      <c r="G7541" s="11" t="n">
        <v>0.153012</v>
      </c>
      <c r="H7541" s="5" t="n">
        <v>10.7590933488502</v>
      </c>
      <c r="I7541" s="5" t="n">
        <v>59.5562632823303</v>
      </c>
    </row>
    <row r="7542" customFormat="false" ht="14.25" hidden="false" customHeight="false" outlineLevel="0" collapsed="false">
      <c r="A7542" s="0" t="s">
        <v>121</v>
      </c>
      <c r="B7542" s="0" t="s">
        <v>122</v>
      </c>
      <c r="C7542" s="0" t="s">
        <v>84</v>
      </c>
      <c r="D7542" s="0" t="s">
        <v>217</v>
      </c>
      <c r="E7542" s="0" t="n">
        <v>2024</v>
      </c>
      <c r="F7542" s="5" t="n">
        <v>0.000732210192796413</v>
      </c>
      <c r="G7542" s="11" t="n">
        <v>0</v>
      </c>
      <c r="H7542" s="5" t="n">
        <v>0</v>
      </c>
      <c r="I7542" s="5" t="n">
        <v>0.000732210192796413</v>
      </c>
    </row>
    <row r="7543" customFormat="false" ht="14.25" hidden="false" customHeight="false" outlineLevel="0" collapsed="false">
      <c r="A7543" s="0" t="s">
        <v>121</v>
      </c>
      <c r="B7543" s="0" t="s">
        <v>122</v>
      </c>
      <c r="C7543" s="0" t="s">
        <v>84</v>
      </c>
      <c r="D7543" s="0" t="s">
        <v>217</v>
      </c>
      <c r="E7543" s="0" t="n">
        <v>2025</v>
      </c>
      <c r="F7543" s="5" t="n">
        <v>0.00142967188202934</v>
      </c>
      <c r="G7543" s="11" t="n">
        <v>0</v>
      </c>
      <c r="H7543" s="5" t="n">
        <v>0</v>
      </c>
      <c r="I7543" s="5" t="n">
        <v>0.00142967188202934</v>
      </c>
    </row>
    <row r="7544" customFormat="false" ht="14.25" hidden="false" customHeight="false" outlineLevel="0" collapsed="false">
      <c r="A7544" s="0" t="s">
        <v>121</v>
      </c>
      <c r="B7544" s="0" t="s">
        <v>122</v>
      </c>
      <c r="C7544" s="0" t="s">
        <v>84</v>
      </c>
      <c r="D7544" s="0" t="s">
        <v>217</v>
      </c>
      <c r="E7544" s="0" t="n">
        <v>2026</v>
      </c>
      <c r="F7544" s="5" t="n">
        <v>0.0097764358271611</v>
      </c>
      <c r="G7544" s="11" t="n">
        <v>0</v>
      </c>
      <c r="H7544" s="5" t="n">
        <v>0</v>
      </c>
      <c r="I7544" s="5" t="n">
        <v>0.0097764358271611</v>
      </c>
    </row>
    <row r="7545" customFormat="false" ht="14.25" hidden="false" customHeight="false" outlineLevel="0" collapsed="false">
      <c r="A7545" s="0" t="s">
        <v>121</v>
      </c>
      <c r="B7545" s="0" t="s">
        <v>122</v>
      </c>
      <c r="C7545" s="0" t="s">
        <v>84</v>
      </c>
      <c r="D7545" s="0" t="s">
        <v>217</v>
      </c>
      <c r="E7545" s="0" t="n">
        <v>2027</v>
      </c>
      <c r="F7545" s="5" t="n">
        <v>0.032435312234911</v>
      </c>
      <c r="G7545" s="11" t="n">
        <v>0</v>
      </c>
      <c r="H7545" s="5" t="n">
        <v>0</v>
      </c>
      <c r="I7545" s="5" t="n">
        <v>0.032435312234911</v>
      </c>
    </row>
    <row r="7546" customFormat="false" ht="14.25" hidden="false" customHeight="false" outlineLevel="0" collapsed="false">
      <c r="A7546" s="0" t="s">
        <v>121</v>
      </c>
      <c r="B7546" s="0" t="s">
        <v>122</v>
      </c>
      <c r="C7546" s="0" t="s">
        <v>84</v>
      </c>
      <c r="D7546" s="0" t="s">
        <v>217</v>
      </c>
      <c r="E7546" s="0" t="n">
        <v>2028</v>
      </c>
      <c r="F7546" s="5" t="n">
        <v>0.0752427025248704</v>
      </c>
      <c r="G7546" s="11" t="n">
        <v>0</v>
      </c>
      <c r="H7546" s="5" t="n">
        <v>0</v>
      </c>
      <c r="I7546" s="5" t="n">
        <v>0.0752427025248704</v>
      </c>
    </row>
    <row r="7547" customFormat="false" ht="14.25" hidden="false" customHeight="false" outlineLevel="0" collapsed="false">
      <c r="A7547" s="0" t="s">
        <v>121</v>
      </c>
      <c r="B7547" s="0" t="s">
        <v>122</v>
      </c>
      <c r="C7547" s="0" t="s">
        <v>84</v>
      </c>
      <c r="D7547" s="0" t="s">
        <v>217</v>
      </c>
      <c r="E7547" s="0" t="n">
        <v>2029</v>
      </c>
      <c r="F7547" s="5" t="n">
        <v>0.132814291278893</v>
      </c>
      <c r="G7547" s="11" t="n">
        <v>0</v>
      </c>
      <c r="H7547" s="5" t="n">
        <v>0</v>
      </c>
      <c r="I7547" s="5" t="n">
        <v>0.132814291278893</v>
      </c>
    </row>
    <row r="7548" customFormat="false" ht="14.25" hidden="false" customHeight="false" outlineLevel="0" collapsed="false">
      <c r="A7548" s="0" t="s">
        <v>121</v>
      </c>
      <c r="B7548" s="0" t="s">
        <v>122</v>
      </c>
      <c r="C7548" s="0" t="s">
        <v>84</v>
      </c>
      <c r="D7548" s="0" t="s">
        <v>217</v>
      </c>
      <c r="E7548" s="0" t="n">
        <v>2030</v>
      </c>
      <c r="F7548" s="5" t="n">
        <v>0.202834470141115</v>
      </c>
      <c r="G7548" s="11" t="n">
        <v>0</v>
      </c>
      <c r="H7548" s="5" t="n">
        <v>0</v>
      </c>
      <c r="I7548" s="5" t="n">
        <v>0.202834470141115</v>
      </c>
    </row>
    <row r="7549" customFormat="false" ht="14.25" hidden="false" customHeight="false" outlineLevel="0" collapsed="false">
      <c r="A7549" s="0" t="s">
        <v>121</v>
      </c>
      <c r="B7549" s="0" t="s">
        <v>122</v>
      </c>
      <c r="C7549" s="0" t="s">
        <v>84</v>
      </c>
      <c r="D7549" s="0" t="s">
        <v>217</v>
      </c>
      <c r="E7549" s="0" t="n">
        <v>2031</v>
      </c>
      <c r="F7549" s="5" t="n">
        <v>0.277102616545002</v>
      </c>
      <c r="G7549" s="11" t="n">
        <v>0</v>
      </c>
      <c r="H7549" s="5" t="n">
        <v>0</v>
      </c>
      <c r="I7549" s="5" t="n">
        <v>0.277102616545002</v>
      </c>
    </row>
    <row r="7550" customFormat="false" ht="14.25" hidden="false" customHeight="false" outlineLevel="0" collapsed="false">
      <c r="A7550" s="0" t="s">
        <v>121</v>
      </c>
      <c r="B7550" s="0" t="s">
        <v>122</v>
      </c>
      <c r="C7550" s="0" t="s">
        <v>84</v>
      </c>
      <c r="D7550" s="0" t="s">
        <v>217</v>
      </c>
      <c r="E7550" s="0" t="n">
        <v>2032</v>
      </c>
      <c r="F7550" s="5" t="n">
        <v>0.35437248146951</v>
      </c>
      <c r="G7550" s="11" t="n">
        <v>0</v>
      </c>
      <c r="H7550" s="5" t="n">
        <v>0</v>
      </c>
      <c r="I7550" s="5" t="n">
        <v>0.35437248146951</v>
      </c>
    </row>
    <row r="7551" customFormat="false" ht="14.25" hidden="false" customHeight="false" outlineLevel="0" collapsed="false">
      <c r="A7551" s="0" t="s">
        <v>121</v>
      </c>
      <c r="B7551" s="0" t="s">
        <v>122</v>
      </c>
      <c r="C7551" s="0" t="s">
        <v>84</v>
      </c>
      <c r="D7551" s="0" t="s">
        <v>217</v>
      </c>
      <c r="E7551" s="0" t="n">
        <v>2033</v>
      </c>
      <c r="F7551" s="5" t="n">
        <v>0.43310210597817</v>
      </c>
      <c r="G7551" s="11" t="n">
        <v>0</v>
      </c>
      <c r="H7551" s="5" t="n">
        <v>0</v>
      </c>
      <c r="I7551" s="5" t="n">
        <v>0.43310210597817</v>
      </c>
    </row>
    <row r="7552" customFormat="false" ht="14.25" hidden="false" customHeight="false" outlineLevel="0" collapsed="false">
      <c r="A7552" s="0" t="s">
        <v>121</v>
      </c>
      <c r="B7552" s="0" t="s">
        <v>122</v>
      </c>
      <c r="C7552" s="0" t="s">
        <v>84</v>
      </c>
      <c r="D7552" s="0" t="s">
        <v>217</v>
      </c>
      <c r="E7552" s="0" t="n">
        <v>2034</v>
      </c>
      <c r="F7552" s="5" t="n">
        <v>0.511163838930863</v>
      </c>
      <c r="G7552" s="11" t="n">
        <v>0</v>
      </c>
      <c r="H7552" s="5" t="n">
        <v>0</v>
      </c>
      <c r="I7552" s="5" t="n">
        <v>0.511163838930863</v>
      </c>
    </row>
    <row r="7553" customFormat="false" ht="14.25" hidden="false" customHeight="false" outlineLevel="0" collapsed="false">
      <c r="A7553" s="0" t="s">
        <v>121</v>
      </c>
      <c r="B7553" s="0" t="s">
        <v>122</v>
      </c>
      <c r="C7553" s="0" t="s">
        <v>84</v>
      </c>
      <c r="D7553" s="0" t="s">
        <v>217</v>
      </c>
      <c r="E7553" s="0" t="n">
        <v>2035</v>
      </c>
      <c r="F7553" s="5" t="n">
        <v>0.606994622306232</v>
      </c>
      <c r="G7553" s="11" t="n">
        <v>0</v>
      </c>
      <c r="H7553" s="5" t="n">
        <v>0</v>
      </c>
      <c r="I7553" s="5" t="n">
        <v>0.606994622306232</v>
      </c>
    </row>
    <row r="7554" customFormat="false" ht="14.25" hidden="false" customHeight="false" outlineLevel="0" collapsed="false">
      <c r="A7554" s="0" t="s">
        <v>121</v>
      </c>
      <c r="B7554" s="0" t="s">
        <v>122</v>
      </c>
      <c r="C7554" s="0" t="s">
        <v>84</v>
      </c>
      <c r="D7554" s="0" t="s">
        <v>217</v>
      </c>
      <c r="E7554" s="0" t="n">
        <v>2036</v>
      </c>
      <c r="F7554" s="5" t="n">
        <v>0.704277823904448</v>
      </c>
      <c r="G7554" s="11" t="n">
        <v>0</v>
      </c>
      <c r="H7554" s="5" t="n">
        <v>0</v>
      </c>
      <c r="I7554" s="5" t="n">
        <v>0.704277823904448</v>
      </c>
    </row>
    <row r="7555" customFormat="false" ht="14.25" hidden="false" customHeight="false" outlineLevel="0" collapsed="false">
      <c r="A7555" s="0" t="s">
        <v>121</v>
      </c>
      <c r="B7555" s="0" t="s">
        <v>122</v>
      </c>
      <c r="C7555" s="0" t="s">
        <v>84</v>
      </c>
      <c r="D7555" s="0" t="s">
        <v>217</v>
      </c>
      <c r="E7555" s="0" t="n">
        <v>2037</v>
      </c>
      <c r="F7555" s="5" t="n">
        <v>0.802281813515871</v>
      </c>
      <c r="G7555" s="11" t="n">
        <v>0</v>
      </c>
      <c r="H7555" s="5" t="n">
        <v>0</v>
      </c>
      <c r="I7555" s="5" t="n">
        <v>0.802281813515871</v>
      </c>
    </row>
    <row r="7556" customFormat="false" ht="14.25" hidden="false" customHeight="false" outlineLevel="0" collapsed="false">
      <c r="A7556" s="0" t="s">
        <v>121</v>
      </c>
      <c r="B7556" s="0" t="s">
        <v>122</v>
      </c>
      <c r="C7556" s="0" t="s">
        <v>84</v>
      </c>
      <c r="D7556" s="0" t="s">
        <v>217</v>
      </c>
      <c r="E7556" s="0" t="n">
        <v>2038</v>
      </c>
      <c r="F7556" s="5" t="n">
        <v>0.900498597361253</v>
      </c>
      <c r="G7556" s="11" t="n">
        <v>0</v>
      </c>
      <c r="H7556" s="5" t="n">
        <v>0</v>
      </c>
      <c r="I7556" s="5" t="n">
        <v>0.900498597361253</v>
      </c>
    </row>
    <row r="7557" customFormat="false" ht="14.25" hidden="false" customHeight="false" outlineLevel="0" collapsed="false">
      <c r="A7557" s="0" t="s">
        <v>121</v>
      </c>
      <c r="B7557" s="0" t="s">
        <v>122</v>
      </c>
      <c r="C7557" s="0" t="s">
        <v>84</v>
      </c>
      <c r="D7557" s="0" t="s">
        <v>217</v>
      </c>
      <c r="E7557" s="0" t="n">
        <v>2039</v>
      </c>
      <c r="F7557" s="5" t="n">
        <v>0.998663413517077</v>
      </c>
      <c r="G7557" s="11" t="n">
        <v>0</v>
      </c>
      <c r="H7557" s="5" t="n">
        <v>0</v>
      </c>
      <c r="I7557" s="5" t="n">
        <v>0.998663413517077</v>
      </c>
    </row>
    <row r="7558" customFormat="false" ht="14.25" hidden="false" customHeight="false" outlineLevel="0" collapsed="false">
      <c r="A7558" s="0" t="s">
        <v>121</v>
      </c>
      <c r="B7558" s="0" t="s">
        <v>122</v>
      </c>
      <c r="C7558" s="0" t="s">
        <v>84</v>
      </c>
      <c r="D7558" s="0" t="s">
        <v>217</v>
      </c>
      <c r="E7558" s="0" t="n">
        <v>2040</v>
      </c>
      <c r="F7558" s="5" t="n">
        <v>1.09847968150641</v>
      </c>
      <c r="G7558" s="11" t="n">
        <v>0</v>
      </c>
      <c r="H7558" s="5" t="n">
        <v>0</v>
      </c>
      <c r="I7558" s="5" t="n">
        <v>1.09847968150641</v>
      </c>
    </row>
    <row r="7559" customFormat="false" ht="14.25" hidden="false" customHeight="false" outlineLevel="0" collapsed="false">
      <c r="A7559" s="0" t="s">
        <v>121</v>
      </c>
      <c r="B7559" s="0" t="s">
        <v>122</v>
      </c>
      <c r="C7559" s="0" t="s">
        <v>84</v>
      </c>
      <c r="D7559" s="0" t="s">
        <v>218</v>
      </c>
      <c r="E7559" s="0" t="n">
        <v>2024</v>
      </c>
      <c r="F7559" s="5" t="n">
        <v>0.525321758020849</v>
      </c>
      <c r="G7559" s="11" t="n">
        <v>0</v>
      </c>
      <c r="H7559" s="5" t="n">
        <v>0</v>
      </c>
      <c r="I7559" s="5" t="n">
        <v>0.525321758020849</v>
      </c>
    </row>
    <row r="7560" customFormat="false" ht="14.25" hidden="false" customHeight="false" outlineLevel="0" collapsed="false">
      <c r="A7560" s="0" t="s">
        <v>121</v>
      </c>
      <c r="B7560" s="0" t="s">
        <v>122</v>
      </c>
      <c r="C7560" s="0" t="s">
        <v>84</v>
      </c>
      <c r="D7560" s="0" t="s">
        <v>218</v>
      </c>
      <c r="E7560" s="0" t="n">
        <v>2025</v>
      </c>
      <c r="F7560" s="5" t="n">
        <v>0.607207952788695</v>
      </c>
      <c r="G7560" s="11" t="n">
        <v>0</v>
      </c>
      <c r="H7560" s="5" t="n">
        <v>0</v>
      </c>
      <c r="I7560" s="5" t="n">
        <v>0.607207952788695</v>
      </c>
    </row>
    <row r="7561" customFormat="false" ht="14.25" hidden="false" customHeight="false" outlineLevel="0" collapsed="false">
      <c r="A7561" s="0" t="s">
        <v>121</v>
      </c>
      <c r="B7561" s="0" t="s">
        <v>122</v>
      </c>
      <c r="C7561" s="0" t="s">
        <v>84</v>
      </c>
      <c r="D7561" s="0" t="s">
        <v>218</v>
      </c>
      <c r="E7561" s="0" t="n">
        <v>2026</v>
      </c>
      <c r="F7561" s="5" t="n">
        <v>0.691640381932916</v>
      </c>
      <c r="G7561" s="11" t="n">
        <v>0</v>
      </c>
      <c r="H7561" s="5" t="n">
        <v>0</v>
      </c>
      <c r="I7561" s="5" t="n">
        <v>0.691640381932916</v>
      </c>
    </row>
    <row r="7562" customFormat="false" ht="14.25" hidden="false" customHeight="false" outlineLevel="0" collapsed="false">
      <c r="A7562" s="0" t="s">
        <v>121</v>
      </c>
      <c r="B7562" s="0" t="s">
        <v>122</v>
      </c>
      <c r="C7562" s="0" t="s">
        <v>84</v>
      </c>
      <c r="D7562" s="0" t="s">
        <v>218</v>
      </c>
      <c r="E7562" s="0" t="n">
        <v>2027</v>
      </c>
      <c r="F7562" s="5" t="n">
        <v>0.775183346302545</v>
      </c>
      <c r="G7562" s="11" t="n">
        <v>0</v>
      </c>
      <c r="H7562" s="5" t="n">
        <v>0</v>
      </c>
      <c r="I7562" s="5" t="n">
        <v>0.775183346302545</v>
      </c>
    </row>
    <row r="7563" customFormat="false" ht="14.25" hidden="false" customHeight="false" outlineLevel="0" collapsed="false">
      <c r="A7563" s="0" t="s">
        <v>121</v>
      </c>
      <c r="B7563" s="0" t="s">
        <v>122</v>
      </c>
      <c r="C7563" s="0" t="s">
        <v>84</v>
      </c>
      <c r="D7563" s="0" t="s">
        <v>218</v>
      </c>
      <c r="E7563" s="0" t="n">
        <v>2028</v>
      </c>
      <c r="F7563" s="5" t="n">
        <v>0.859117177826061</v>
      </c>
      <c r="G7563" s="11" t="n">
        <v>0</v>
      </c>
      <c r="H7563" s="5" t="n">
        <v>0</v>
      </c>
      <c r="I7563" s="5" t="n">
        <v>0.859117177826061</v>
      </c>
    </row>
    <row r="7564" customFormat="false" ht="14.25" hidden="false" customHeight="false" outlineLevel="0" collapsed="false">
      <c r="A7564" s="0" t="s">
        <v>121</v>
      </c>
      <c r="B7564" s="0" t="s">
        <v>122</v>
      </c>
      <c r="C7564" s="0" t="s">
        <v>84</v>
      </c>
      <c r="D7564" s="0" t="s">
        <v>218</v>
      </c>
      <c r="E7564" s="0" t="n">
        <v>2029</v>
      </c>
      <c r="F7564" s="5" t="n">
        <v>0.942610374271664</v>
      </c>
      <c r="G7564" s="11" t="n">
        <v>0</v>
      </c>
      <c r="H7564" s="5" t="n">
        <v>0</v>
      </c>
      <c r="I7564" s="5" t="n">
        <v>0.942610374271664</v>
      </c>
    </row>
    <row r="7565" customFormat="false" ht="14.25" hidden="false" customHeight="false" outlineLevel="0" collapsed="false">
      <c r="A7565" s="0" t="s">
        <v>121</v>
      </c>
      <c r="B7565" s="0" t="s">
        <v>122</v>
      </c>
      <c r="C7565" s="0" t="s">
        <v>84</v>
      </c>
      <c r="D7565" s="0" t="s">
        <v>218</v>
      </c>
      <c r="E7565" s="0" t="n">
        <v>2030</v>
      </c>
      <c r="F7565" s="5" t="n">
        <v>1.02544417893824</v>
      </c>
      <c r="G7565" s="11" t="n">
        <v>0</v>
      </c>
      <c r="H7565" s="5" t="n">
        <v>0</v>
      </c>
      <c r="I7565" s="5" t="n">
        <v>1.02544417893824</v>
      </c>
    </row>
    <row r="7566" customFormat="false" ht="14.25" hidden="false" customHeight="false" outlineLevel="0" collapsed="false">
      <c r="A7566" s="0" t="s">
        <v>121</v>
      </c>
      <c r="B7566" s="0" t="s">
        <v>122</v>
      </c>
      <c r="C7566" s="0" t="s">
        <v>84</v>
      </c>
      <c r="D7566" s="0" t="s">
        <v>218</v>
      </c>
      <c r="E7566" s="0" t="n">
        <v>2031</v>
      </c>
      <c r="F7566" s="5" t="n">
        <v>1.10815874618006</v>
      </c>
      <c r="G7566" s="11" t="n">
        <v>0</v>
      </c>
      <c r="H7566" s="5" t="n">
        <v>0</v>
      </c>
      <c r="I7566" s="5" t="n">
        <v>1.10815874618006</v>
      </c>
    </row>
    <row r="7567" customFormat="false" ht="14.25" hidden="false" customHeight="false" outlineLevel="0" collapsed="false">
      <c r="A7567" s="0" t="s">
        <v>121</v>
      </c>
      <c r="B7567" s="0" t="s">
        <v>122</v>
      </c>
      <c r="C7567" s="0" t="s">
        <v>84</v>
      </c>
      <c r="D7567" s="0" t="s">
        <v>218</v>
      </c>
      <c r="E7567" s="0" t="n">
        <v>2032</v>
      </c>
      <c r="F7567" s="5" t="n">
        <v>1.19075429640508</v>
      </c>
      <c r="G7567" s="11" t="n">
        <v>0</v>
      </c>
      <c r="H7567" s="5" t="n">
        <v>0</v>
      </c>
      <c r="I7567" s="5" t="n">
        <v>1.19075429640508</v>
      </c>
    </row>
    <row r="7568" customFormat="false" ht="14.25" hidden="false" customHeight="false" outlineLevel="0" collapsed="false">
      <c r="A7568" s="0" t="s">
        <v>121</v>
      </c>
      <c r="B7568" s="0" t="s">
        <v>122</v>
      </c>
      <c r="C7568" s="0" t="s">
        <v>84</v>
      </c>
      <c r="D7568" s="0" t="s">
        <v>218</v>
      </c>
      <c r="E7568" s="0" t="n">
        <v>2033</v>
      </c>
      <c r="F7568" s="5" t="n">
        <v>1.27323104963322</v>
      </c>
      <c r="G7568" s="11" t="n">
        <v>0</v>
      </c>
      <c r="H7568" s="5" t="n">
        <v>0</v>
      </c>
      <c r="I7568" s="5" t="n">
        <v>1.27323104963322</v>
      </c>
    </row>
    <row r="7569" customFormat="false" ht="14.25" hidden="false" customHeight="false" outlineLevel="0" collapsed="false">
      <c r="A7569" s="0" t="s">
        <v>121</v>
      </c>
      <c r="B7569" s="0" t="s">
        <v>122</v>
      </c>
      <c r="C7569" s="0" t="s">
        <v>84</v>
      </c>
      <c r="D7569" s="0" t="s">
        <v>218</v>
      </c>
      <c r="E7569" s="0" t="n">
        <v>2034</v>
      </c>
      <c r="F7569" s="5" t="n">
        <v>1.35558934027709</v>
      </c>
      <c r="G7569" s="11" t="n">
        <v>0</v>
      </c>
      <c r="H7569" s="5" t="n">
        <v>0</v>
      </c>
      <c r="I7569" s="5" t="n">
        <v>1.35558934027709</v>
      </c>
    </row>
    <row r="7570" customFormat="false" ht="14.25" hidden="false" customHeight="false" outlineLevel="0" collapsed="false">
      <c r="A7570" s="0" t="s">
        <v>121</v>
      </c>
      <c r="B7570" s="0" t="s">
        <v>122</v>
      </c>
      <c r="C7570" s="0" t="s">
        <v>84</v>
      </c>
      <c r="D7570" s="0" t="s">
        <v>218</v>
      </c>
      <c r="E7570" s="0" t="n">
        <v>2035</v>
      </c>
      <c r="F7570" s="5" t="n">
        <v>1.43782934910216</v>
      </c>
      <c r="G7570" s="11" t="n">
        <v>0</v>
      </c>
      <c r="H7570" s="5" t="n">
        <v>0</v>
      </c>
      <c r="I7570" s="5" t="n">
        <v>1.43782934910216</v>
      </c>
    </row>
    <row r="7571" customFormat="false" ht="14.25" hidden="false" customHeight="false" outlineLevel="0" collapsed="false">
      <c r="A7571" s="0" t="s">
        <v>121</v>
      </c>
      <c r="B7571" s="0" t="s">
        <v>122</v>
      </c>
      <c r="C7571" s="0" t="s">
        <v>84</v>
      </c>
      <c r="D7571" s="0" t="s">
        <v>218</v>
      </c>
      <c r="E7571" s="0" t="n">
        <v>2036</v>
      </c>
      <c r="F7571" s="5" t="n">
        <v>1.51995140941857</v>
      </c>
      <c r="G7571" s="11" t="n">
        <v>0</v>
      </c>
      <c r="H7571" s="5" t="n">
        <v>0</v>
      </c>
      <c r="I7571" s="5" t="n">
        <v>1.51995140941857</v>
      </c>
    </row>
    <row r="7572" customFormat="false" ht="14.25" hidden="false" customHeight="false" outlineLevel="0" collapsed="false">
      <c r="A7572" s="0" t="s">
        <v>121</v>
      </c>
      <c r="B7572" s="0" t="s">
        <v>122</v>
      </c>
      <c r="C7572" s="0" t="s">
        <v>84</v>
      </c>
      <c r="D7572" s="0" t="s">
        <v>218</v>
      </c>
      <c r="E7572" s="0" t="n">
        <v>2037</v>
      </c>
      <c r="F7572" s="5" t="n">
        <v>1.60195570111096</v>
      </c>
      <c r="G7572" s="11" t="n">
        <v>0</v>
      </c>
      <c r="H7572" s="5" t="n">
        <v>0</v>
      </c>
      <c r="I7572" s="5" t="n">
        <v>1.60195570111096</v>
      </c>
    </row>
    <row r="7573" customFormat="false" ht="14.25" hidden="false" customHeight="false" outlineLevel="0" collapsed="false">
      <c r="A7573" s="0" t="s">
        <v>121</v>
      </c>
      <c r="B7573" s="0" t="s">
        <v>122</v>
      </c>
      <c r="C7573" s="0" t="s">
        <v>84</v>
      </c>
      <c r="D7573" s="0" t="s">
        <v>218</v>
      </c>
      <c r="E7573" s="0" t="n">
        <v>2038</v>
      </c>
      <c r="F7573" s="5" t="n">
        <v>1.68384255639087</v>
      </c>
      <c r="G7573" s="11" t="n">
        <v>0</v>
      </c>
      <c r="H7573" s="5" t="n">
        <v>0</v>
      </c>
      <c r="I7573" s="5" t="n">
        <v>1.68384255639087</v>
      </c>
    </row>
    <row r="7574" customFormat="false" ht="14.25" hidden="false" customHeight="false" outlineLevel="0" collapsed="false">
      <c r="A7574" s="0" t="s">
        <v>121</v>
      </c>
      <c r="B7574" s="0" t="s">
        <v>122</v>
      </c>
      <c r="C7574" s="0" t="s">
        <v>84</v>
      </c>
      <c r="D7574" s="0" t="s">
        <v>218</v>
      </c>
      <c r="E7574" s="0" t="n">
        <v>2039</v>
      </c>
      <c r="F7574" s="5" t="n">
        <v>1.76561219238855</v>
      </c>
      <c r="G7574" s="11" t="n">
        <v>0</v>
      </c>
      <c r="H7574" s="5" t="n">
        <v>0</v>
      </c>
      <c r="I7574" s="5" t="n">
        <v>1.76561219238855</v>
      </c>
    </row>
    <row r="7575" customFormat="false" ht="14.25" hidden="false" customHeight="false" outlineLevel="0" collapsed="false">
      <c r="A7575" s="0" t="s">
        <v>121</v>
      </c>
      <c r="B7575" s="0" t="s">
        <v>122</v>
      </c>
      <c r="C7575" s="0" t="s">
        <v>84</v>
      </c>
      <c r="D7575" s="0" t="s">
        <v>218</v>
      </c>
      <c r="E7575" s="0" t="n">
        <v>2040</v>
      </c>
      <c r="F7575" s="5" t="n">
        <v>1.84726482585135</v>
      </c>
      <c r="G7575" s="11" t="n">
        <v>0</v>
      </c>
      <c r="H7575" s="5" t="n">
        <v>0</v>
      </c>
      <c r="I7575" s="5" t="n">
        <v>1.84726482585135</v>
      </c>
    </row>
    <row r="7576" customFormat="false" ht="14.25" hidden="false" customHeight="false" outlineLevel="0" collapsed="false">
      <c r="A7576" s="0" t="s">
        <v>121</v>
      </c>
      <c r="B7576" s="0" t="s">
        <v>122</v>
      </c>
      <c r="C7576" s="0" t="s">
        <v>84</v>
      </c>
      <c r="D7576" s="0" t="s">
        <v>219</v>
      </c>
      <c r="E7576" s="0" t="n">
        <v>2024</v>
      </c>
      <c r="F7576" s="5" t="n">
        <v>0.138425859182708</v>
      </c>
      <c r="G7576" s="11" t="n">
        <v>0</v>
      </c>
      <c r="H7576" s="5" t="n">
        <v>0</v>
      </c>
      <c r="I7576" s="5" t="n">
        <v>0.138425859182708</v>
      </c>
    </row>
    <row r="7577" customFormat="false" ht="14.25" hidden="false" customHeight="false" outlineLevel="0" collapsed="false">
      <c r="A7577" s="0" t="s">
        <v>121</v>
      </c>
      <c r="B7577" s="0" t="s">
        <v>122</v>
      </c>
      <c r="C7577" s="0" t="s">
        <v>84</v>
      </c>
      <c r="D7577" s="0" t="s">
        <v>219</v>
      </c>
      <c r="E7577" s="0" t="n">
        <v>2025</v>
      </c>
      <c r="F7577" s="5" t="n">
        <v>0.168620525031248</v>
      </c>
      <c r="G7577" s="11" t="n">
        <v>0</v>
      </c>
      <c r="H7577" s="5" t="n">
        <v>0</v>
      </c>
      <c r="I7577" s="5" t="n">
        <v>0.168620525031248</v>
      </c>
    </row>
    <row r="7578" customFormat="false" ht="14.25" hidden="false" customHeight="false" outlineLevel="0" collapsed="false">
      <c r="A7578" s="0" t="s">
        <v>121</v>
      </c>
      <c r="B7578" s="0" t="s">
        <v>122</v>
      </c>
      <c r="C7578" s="0" t="s">
        <v>84</v>
      </c>
      <c r="D7578" s="0" t="s">
        <v>219</v>
      </c>
      <c r="E7578" s="0" t="n">
        <v>2026</v>
      </c>
      <c r="F7578" s="5" t="n">
        <v>0.215562579628051</v>
      </c>
      <c r="G7578" s="11" t="n">
        <v>0</v>
      </c>
      <c r="H7578" s="5" t="n">
        <v>0</v>
      </c>
      <c r="I7578" s="5" t="n">
        <v>0.215562579628051</v>
      </c>
    </row>
    <row r="7579" customFormat="false" ht="14.25" hidden="false" customHeight="false" outlineLevel="0" collapsed="false">
      <c r="A7579" s="0" t="s">
        <v>121</v>
      </c>
      <c r="B7579" s="0" t="s">
        <v>122</v>
      </c>
      <c r="C7579" s="0" t="s">
        <v>84</v>
      </c>
      <c r="D7579" s="0" t="s">
        <v>219</v>
      </c>
      <c r="E7579" s="0" t="n">
        <v>2027</v>
      </c>
      <c r="F7579" s="5" t="n">
        <v>0.261364893597387</v>
      </c>
      <c r="G7579" s="11" t="n">
        <v>0</v>
      </c>
      <c r="H7579" s="5" t="n">
        <v>0</v>
      </c>
      <c r="I7579" s="5" t="n">
        <v>0.261364893597387</v>
      </c>
    </row>
    <row r="7580" customFormat="false" ht="14.25" hidden="false" customHeight="false" outlineLevel="0" collapsed="false">
      <c r="A7580" s="0" t="s">
        <v>121</v>
      </c>
      <c r="B7580" s="0" t="s">
        <v>122</v>
      </c>
      <c r="C7580" s="0" t="s">
        <v>84</v>
      </c>
      <c r="D7580" s="0" t="s">
        <v>219</v>
      </c>
      <c r="E7580" s="0" t="n">
        <v>2028</v>
      </c>
      <c r="F7580" s="5" t="n">
        <v>0.321452799942498</v>
      </c>
      <c r="G7580" s="11" t="n">
        <v>0</v>
      </c>
      <c r="H7580" s="5" t="n">
        <v>0</v>
      </c>
      <c r="I7580" s="5" t="n">
        <v>0.321452799942498</v>
      </c>
    </row>
    <row r="7581" customFormat="false" ht="14.25" hidden="false" customHeight="false" outlineLevel="0" collapsed="false">
      <c r="A7581" s="0" t="s">
        <v>121</v>
      </c>
      <c r="B7581" s="0" t="s">
        <v>122</v>
      </c>
      <c r="C7581" s="0" t="s">
        <v>84</v>
      </c>
      <c r="D7581" s="0" t="s">
        <v>219</v>
      </c>
      <c r="E7581" s="0" t="n">
        <v>2029</v>
      </c>
      <c r="F7581" s="5" t="n">
        <v>0.381413775079685</v>
      </c>
      <c r="G7581" s="11" t="n">
        <v>0</v>
      </c>
      <c r="H7581" s="5" t="n">
        <v>0</v>
      </c>
      <c r="I7581" s="5" t="n">
        <v>0.381413775079685</v>
      </c>
    </row>
    <row r="7582" customFormat="false" ht="14.25" hidden="false" customHeight="false" outlineLevel="0" collapsed="false">
      <c r="A7582" s="0" t="s">
        <v>121</v>
      </c>
      <c r="B7582" s="0" t="s">
        <v>122</v>
      </c>
      <c r="C7582" s="0" t="s">
        <v>84</v>
      </c>
      <c r="D7582" s="0" t="s">
        <v>219</v>
      </c>
      <c r="E7582" s="0" t="n">
        <v>2030</v>
      </c>
      <c r="F7582" s="5" t="n">
        <v>0.454685262198132</v>
      </c>
      <c r="G7582" s="11" t="n">
        <v>0</v>
      </c>
      <c r="H7582" s="5" t="n">
        <v>0</v>
      </c>
      <c r="I7582" s="5" t="n">
        <v>0.454685262198132</v>
      </c>
    </row>
    <row r="7583" customFormat="false" ht="14.25" hidden="false" customHeight="false" outlineLevel="0" collapsed="false">
      <c r="A7583" s="0" t="s">
        <v>121</v>
      </c>
      <c r="B7583" s="0" t="s">
        <v>122</v>
      </c>
      <c r="C7583" s="0" t="s">
        <v>84</v>
      </c>
      <c r="D7583" s="0" t="s">
        <v>219</v>
      </c>
      <c r="E7583" s="0" t="n">
        <v>2031</v>
      </c>
      <c r="F7583" s="5" t="n">
        <v>0.52460330618011</v>
      </c>
      <c r="G7583" s="11" t="n">
        <v>0</v>
      </c>
      <c r="H7583" s="5" t="n">
        <v>0</v>
      </c>
      <c r="I7583" s="5" t="n">
        <v>0.52460330618011</v>
      </c>
    </row>
    <row r="7584" customFormat="false" ht="14.25" hidden="false" customHeight="false" outlineLevel="0" collapsed="false">
      <c r="A7584" s="0" t="s">
        <v>121</v>
      </c>
      <c r="B7584" s="0" t="s">
        <v>122</v>
      </c>
      <c r="C7584" s="0" t="s">
        <v>84</v>
      </c>
      <c r="D7584" s="0" t="s">
        <v>219</v>
      </c>
      <c r="E7584" s="0" t="n">
        <v>2032</v>
      </c>
      <c r="F7584" s="5" t="n">
        <v>0.60612096264611</v>
      </c>
      <c r="G7584" s="11" t="n">
        <v>0</v>
      </c>
      <c r="H7584" s="5" t="n">
        <v>0</v>
      </c>
      <c r="I7584" s="5" t="n">
        <v>0.60612096264611</v>
      </c>
    </row>
    <row r="7585" customFormat="false" ht="14.25" hidden="false" customHeight="false" outlineLevel="0" collapsed="false">
      <c r="A7585" s="0" t="s">
        <v>121</v>
      </c>
      <c r="B7585" s="0" t="s">
        <v>122</v>
      </c>
      <c r="C7585" s="0" t="s">
        <v>84</v>
      </c>
      <c r="D7585" s="0" t="s">
        <v>219</v>
      </c>
      <c r="E7585" s="0" t="n">
        <v>2033</v>
      </c>
      <c r="F7585" s="5" t="n">
        <v>0.699123544831006</v>
      </c>
      <c r="G7585" s="11" t="n">
        <v>0</v>
      </c>
      <c r="H7585" s="5" t="n">
        <v>0</v>
      </c>
      <c r="I7585" s="5" t="n">
        <v>0.699123544831006</v>
      </c>
    </row>
    <row r="7586" customFormat="false" ht="14.25" hidden="false" customHeight="false" outlineLevel="0" collapsed="false">
      <c r="A7586" s="0" t="s">
        <v>121</v>
      </c>
      <c r="B7586" s="0" t="s">
        <v>122</v>
      </c>
      <c r="C7586" s="0" t="s">
        <v>84</v>
      </c>
      <c r="D7586" s="0" t="s">
        <v>219</v>
      </c>
      <c r="E7586" s="0" t="n">
        <v>2034</v>
      </c>
      <c r="F7586" s="5" t="n">
        <v>0.789503566354874</v>
      </c>
      <c r="G7586" s="11" t="n">
        <v>0</v>
      </c>
      <c r="H7586" s="5" t="n">
        <v>0</v>
      </c>
      <c r="I7586" s="5" t="n">
        <v>0.789503566354874</v>
      </c>
    </row>
    <row r="7587" customFormat="false" ht="14.25" hidden="false" customHeight="false" outlineLevel="0" collapsed="false">
      <c r="A7587" s="0" t="s">
        <v>121</v>
      </c>
      <c r="B7587" s="0" t="s">
        <v>122</v>
      </c>
      <c r="C7587" s="0" t="s">
        <v>84</v>
      </c>
      <c r="D7587" s="0" t="s">
        <v>219</v>
      </c>
      <c r="E7587" s="0" t="n">
        <v>2035</v>
      </c>
      <c r="F7587" s="5" t="n">
        <v>0.877993555817424</v>
      </c>
      <c r="G7587" s="11" t="n">
        <v>0</v>
      </c>
      <c r="H7587" s="5" t="n">
        <v>0</v>
      </c>
      <c r="I7587" s="5" t="n">
        <v>0.877993555817424</v>
      </c>
    </row>
    <row r="7588" customFormat="false" ht="14.25" hidden="false" customHeight="false" outlineLevel="0" collapsed="false">
      <c r="A7588" s="0" t="s">
        <v>121</v>
      </c>
      <c r="B7588" s="0" t="s">
        <v>122</v>
      </c>
      <c r="C7588" s="0" t="s">
        <v>84</v>
      </c>
      <c r="D7588" s="0" t="s">
        <v>219</v>
      </c>
      <c r="E7588" s="0" t="n">
        <v>2036</v>
      </c>
      <c r="F7588" s="5" t="n">
        <v>0.964920187522804</v>
      </c>
      <c r="G7588" s="11" t="n">
        <v>0</v>
      </c>
      <c r="H7588" s="5" t="n">
        <v>0</v>
      </c>
      <c r="I7588" s="5" t="n">
        <v>0.964920187522804</v>
      </c>
    </row>
    <row r="7589" customFormat="false" ht="14.25" hidden="false" customHeight="false" outlineLevel="0" collapsed="false">
      <c r="A7589" s="0" t="s">
        <v>121</v>
      </c>
      <c r="B7589" s="0" t="s">
        <v>122</v>
      </c>
      <c r="C7589" s="0" t="s">
        <v>84</v>
      </c>
      <c r="D7589" s="0" t="s">
        <v>219</v>
      </c>
      <c r="E7589" s="0" t="n">
        <v>2037</v>
      </c>
      <c r="F7589" s="5" t="n">
        <v>1.03568854915707</v>
      </c>
      <c r="G7589" s="11" t="n">
        <v>0</v>
      </c>
      <c r="H7589" s="5" t="n">
        <v>0</v>
      </c>
      <c r="I7589" s="5" t="n">
        <v>1.03568854915707</v>
      </c>
    </row>
    <row r="7590" customFormat="false" ht="14.25" hidden="false" customHeight="false" outlineLevel="0" collapsed="false">
      <c r="A7590" s="0" t="s">
        <v>121</v>
      </c>
      <c r="B7590" s="0" t="s">
        <v>122</v>
      </c>
      <c r="C7590" s="0" t="s">
        <v>84</v>
      </c>
      <c r="D7590" s="0" t="s">
        <v>219</v>
      </c>
      <c r="E7590" s="0" t="n">
        <v>2038</v>
      </c>
      <c r="F7590" s="5" t="n">
        <v>1.10365123450443</v>
      </c>
      <c r="G7590" s="11" t="n">
        <v>0</v>
      </c>
      <c r="H7590" s="5" t="n">
        <v>0</v>
      </c>
      <c r="I7590" s="5" t="n">
        <v>1.10365123450443</v>
      </c>
    </row>
    <row r="7591" customFormat="false" ht="14.25" hidden="false" customHeight="false" outlineLevel="0" collapsed="false">
      <c r="A7591" s="0" t="s">
        <v>121</v>
      </c>
      <c r="B7591" s="0" t="s">
        <v>122</v>
      </c>
      <c r="C7591" s="0" t="s">
        <v>84</v>
      </c>
      <c r="D7591" s="0" t="s">
        <v>219</v>
      </c>
      <c r="E7591" s="0" t="n">
        <v>2039</v>
      </c>
      <c r="F7591" s="5" t="n">
        <v>1.15395596428067</v>
      </c>
      <c r="G7591" s="11" t="n">
        <v>0</v>
      </c>
      <c r="H7591" s="5" t="n">
        <v>0</v>
      </c>
      <c r="I7591" s="5" t="n">
        <v>1.15395596428067</v>
      </c>
    </row>
    <row r="7592" customFormat="false" ht="14.25" hidden="false" customHeight="false" outlineLevel="0" collapsed="false">
      <c r="A7592" s="0" t="s">
        <v>121</v>
      </c>
      <c r="B7592" s="0" t="s">
        <v>122</v>
      </c>
      <c r="C7592" s="0" t="s">
        <v>84</v>
      </c>
      <c r="D7592" s="0" t="s">
        <v>219</v>
      </c>
      <c r="E7592" s="0" t="n">
        <v>2040</v>
      </c>
      <c r="F7592" s="5" t="n">
        <v>1.19998321959666</v>
      </c>
      <c r="G7592" s="11" t="n">
        <v>0</v>
      </c>
      <c r="H7592" s="5" t="n">
        <v>0</v>
      </c>
      <c r="I7592" s="5" t="n">
        <v>1.19998321959666</v>
      </c>
    </row>
    <row r="7593" customFormat="false" ht="14.25" hidden="false" customHeight="false" outlineLevel="0" collapsed="false">
      <c r="F7593" s="5"/>
      <c r="G7593" s="11"/>
      <c r="H7593" s="5"/>
      <c r="I7593" s="5"/>
    </row>
    <row r="7594" customFormat="false" ht="14.25" hidden="false" customHeight="false" outlineLevel="0" collapsed="false">
      <c r="A7594" s="0" t="s">
        <v>221</v>
      </c>
    </row>
    <row r="7595" customFormat="false" ht="14.25" hidden="false" customHeight="false" outlineLevel="0" collapsed="false">
      <c r="A7595" s="9" t="s">
        <v>57</v>
      </c>
      <c r="B7595" s="9" t="s">
        <v>58</v>
      </c>
      <c r="C7595" s="9" t="s">
        <v>59</v>
      </c>
      <c r="D7595" s="9"/>
      <c r="E7595" s="9" t="s">
        <v>61</v>
      </c>
      <c r="F7595" s="9" t="s">
        <v>200</v>
      </c>
      <c r="G7595" s="9" t="s">
        <v>222</v>
      </c>
      <c r="H7595" s="9" t="s">
        <v>202</v>
      </c>
      <c r="I7595" s="9" t="s">
        <v>203</v>
      </c>
    </row>
    <row r="7596" customFormat="false" ht="14.25" hidden="false" customHeight="false" outlineLevel="0" collapsed="false">
      <c r="A7596" s="0" t="s">
        <v>64</v>
      </c>
      <c r="B7596" s="0" t="s">
        <v>55</v>
      </c>
      <c r="C7596" s="0" t="s">
        <v>65</v>
      </c>
      <c r="E7596" s="0" t="n">
        <v>2024</v>
      </c>
      <c r="F7596" s="5" t="n">
        <v>311.466057918203</v>
      </c>
      <c r="G7596" s="11" t="n">
        <v>0.00901268389944539</v>
      </c>
      <c r="H7596" s="5" t="n">
        <v>2.80714512542312</v>
      </c>
      <c r="I7596" s="5" t="n">
        <v>308.65891279278</v>
      </c>
    </row>
    <row r="7597" customFormat="false" ht="14.25" hidden="false" customHeight="false" outlineLevel="0" collapsed="false">
      <c r="A7597" s="0" t="s">
        <v>64</v>
      </c>
      <c r="B7597" s="0" t="s">
        <v>55</v>
      </c>
      <c r="C7597" s="0" t="s">
        <v>65</v>
      </c>
      <c r="E7597" s="0" t="n">
        <v>2025</v>
      </c>
      <c r="F7597" s="5" t="n">
        <v>311.557211577564</v>
      </c>
      <c r="G7597" s="11" t="n">
        <v>0.00902781183032044</v>
      </c>
      <c r="H7597" s="5" t="n">
        <v>2.81267988050158</v>
      </c>
      <c r="I7597" s="5" t="n">
        <v>308.744531697062</v>
      </c>
    </row>
    <row r="7598" customFormat="false" ht="14.25" hidden="false" customHeight="false" outlineLevel="0" collapsed="false">
      <c r="A7598" s="0" t="s">
        <v>64</v>
      </c>
      <c r="B7598" s="0" t="s">
        <v>55</v>
      </c>
      <c r="C7598" s="0" t="s">
        <v>65</v>
      </c>
      <c r="E7598" s="0" t="n">
        <v>2026</v>
      </c>
      <c r="F7598" s="5" t="n">
        <v>312.13995128871</v>
      </c>
      <c r="G7598" s="11" t="n">
        <v>0.0113770777649145</v>
      </c>
      <c r="H7598" s="5" t="n">
        <v>3.55124049934827</v>
      </c>
      <c r="I7598" s="5" t="n">
        <v>308.588710789362</v>
      </c>
    </row>
    <row r="7599" customFormat="false" ht="14.25" hidden="false" customHeight="false" outlineLevel="0" collapsed="false">
      <c r="A7599" s="0" t="s">
        <v>64</v>
      </c>
      <c r="B7599" s="0" t="s">
        <v>55</v>
      </c>
      <c r="C7599" s="0" t="s">
        <v>65</v>
      </c>
      <c r="E7599" s="0" t="n">
        <v>2027</v>
      </c>
      <c r="F7599" s="5" t="n">
        <v>312.945904482626</v>
      </c>
      <c r="G7599" s="11" t="n">
        <v>0.0137381470811072</v>
      </c>
      <c r="H7599" s="5" t="n">
        <v>4.29929686421244</v>
      </c>
      <c r="I7599" s="5" t="n">
        <v>308.646607618413</v>
      </c>
    </row>
    <row r="7600" customFormat="false" ht="14.25" hidden="false" customHeight="false" outlineLevel="0" collapsed="false">
      <c r="A7600" s="0" t="s">
        <v>64</v>
      </c>
      <c r="B7600" s="0" t="s">
        <v>55</v>
      </c>
      <c r="C7600" s="0" t="s">
        <v>65</v>
      </c>
      <c r="E7600" s="0" t="n">
        <v>2028</v>
      </c>
      <c r="F7600" s="5" t="n">
        <v>313.555147107137</v>
      </c>
      <c r="G7600" s="11" t="n">
        <v>0.0161140990922654</v>
      </c>
      <c r="H7600" s="5" t="n">
        <v>5.05265871137425</v>
      </c>
      <c r="I7600" s="5" t="n">
        <v>308.502488395763</v>
      </c>
    </row>
    <row r="7601" customFormat="false" ht="14.25" hidden="false" customHeight="false" outlineLevel="0" collapsed="false">
      <c r="A7601" s="0" t="s">
        <v>64</v>
      </c>
      <c r="B7601" s="0" t="s">
        <v>55</v>
      </c>
      <c r="C7601" s="0" t="s">
        <v>65</v>
      </c>
      <c r="E7601" s="0" t="n">
        <v>2029</v>
      </c>
      <c r="F7601" s="5" t="n">
        <v>314.703660127589</v>
      </c>
      <c r="G7601" s="11" t="n">
        <v>0.0185036028137783</v>
      </c>
      <c r="H7601" s="5" t="n">
        <v>5.82315153104319</v>
      </c>
      <c r="I7601" s="5" t="n">
        <v>308.880508596546</v>
      </c>
    </row>
    <row r="7602" customFormat="false" ht="14.25" hidden="false" customHeight="false" outlineLevel="0" collapsed="false">
      <c r="A7602" s="0" t="s">
        <v>64</v>
      </c>
      <c r="B7602" s="0" t="s">
        <v>55</v>
      </c>
      <c r="C7602" s="0" t="s">
        <v>65</v>
      </c>
      <c r="E7602" s="0" t="n">
        <v>2030</v>
      </c>
      <c r="F7602" s="5" t="n">
        <v>315.400320407841</v>
      </c>
      <c r="G7602" s="11" t="n">
        <v>0.0209097970218538</v>
      </c>
      <c r="H7602" s="5" t="n">
        <v>6.59495668035561</v>
      </c>
      <c r="I7602" s="5" t="n">
        <v>308.805363727485</v>
      </c>
    </row>
    <row r="7603" customFormat="false" ht="14.25" hidden="false" customHeight="false" outlineLevel="0" collapsed="false">
      <c r="A7603" s="0" t="s">
        <v>64</v>
      </c>
      <c r="B7603" s="0" t="s">
        <v>55</v>
      </c>
      <c r="C7603" s="0" t="s">
        <v>65</v>
      </c>
      <c r="E7603" s="0" t="n">
        <v>2031</v>
      </c>
      <c r="F7603" s="5" t="n">
        <v>316.064963001197</v>
      </c>
      <c r="G7603" s="11" t="n">
        <v>0.024258617214867</v>
      </c>
      <c r="H7603" s="5" t="n">
        <v>7.66729895247714</v>
      </c>
      <c r="I7603" s="5" t="n">
        <v>308.39766404872</v>
      </c>
    </row>
    <row r="7604" customFormat="false" ht="14.25" hidden="false" customHeight="false" outlineLevel="0" collapsed="false">
      <c r="A7604" s="0" t="s">
        <v>64</v>
      </c>
      <c r="B7604" s="0" t="s">
        <v>55</v>
      </c>
      <c r="C7604" s="0" t="s">
        <v>65</v>
      </c>
      <c r="E7604" s="0" t="n">
        <v>2032</v>
      </c>
      <c r="F7604" s="5" t="n">
        <v>316.618523621438</v>
      </c>
      <c r="G7604" s="11" t="n">
        <v>0.027612157175896</v>
      </c>
      <c r="H7604" s="5" t="n">
        <v>8.74252043903529</v>
      </c>
      <c r="I7604" s="5" t="n">
        <v>307.876003182403</v>
      </c>
    </row>
    <row r="7605" customFormat="false" ht="14.25" hidden="false" customHeight="false" outlineLevel="0" collapsed="false">
      <c r="A7605" s="0" t="s">
        <v>64</v>
      </c>
      <c r="B7605" s="0" t="s">
        <v>55</v>
      </c>
      <c r="C7605" s="0" t="s">
        <v>65</v>
      </c>
      <c r="E7605" s="0" t="n">
        <v>2033</v>
      </c>
      <c r="F7605" s="5" t="n">
        <v>317.225575227009</v>
      </c>
      <c r="G7605" s="11" t="n">
        <v>0.0309702933938769</v>
      </c>
      <c r="H7605" s="5" t="n">
        <v>9.82456913682182</v>
      </c>
      <c r="I7605" s="5" t="n">
        <v>307.401006090187</v>
      </c>
    </row>
    <row r="7606" customFormat="false" ht="14.25" hidden="false" customHeight="false" outlineLevel="0" collapsed="false">
      <c r="A7606" s="0" t="s">
        <v>64</v>
      </c>
      <c r="B7606" s="0" t="s">
        <v>55</v>
      </c>
      <c r="C7606" s="0" t="s">
        <v>65</v>
      </c>
      <c r="E7606" s="0" t="n">
        <v>2034</v>
      </c>
      <c r="F7606" s="5" t="n">
        <v>317.902714808318</v>
      </c>
      <c r="G7606" s="11" t="n">
        <v>0.0343350389113931</v>
      </c>
      <c r="H7606" s="5" t="n">
        <v>10.9152020829811</v>
      </c>
      <c r="I7606" s="5" t="n">
        <v>306.987512725336</v>
      </c>
    </row>
    <row r="7607" customFormat="false" ht="14.25" hidden="false" customHeight="false" outlineLevel="0" collapsed="false">
      <c r="A7607" s="0" t="s">
        <v>64</v>
      </c>
      <c r="B7607" s="0" t="s">
        <v>55</v>
      </c>
      <c r="C7607" s="0" t="s">
        <v>65</v>
      </c>
      <c r="E7607" s="0" t="n">
        <v>2035</v>
      </c>
      <c r="F7607" s="5" t="n">
        <v>318.939128351284</v>
      </c>
      <c r="G7607" s="11" t="n">
        <v>0.0377050654961908</v>
      </c>
      <c r="H7607" s="5" t="n">
        <v>12.0256207237832</v>
      </c>
      <c r="I7607" s="5" t="n">
        <v>306.913507627501</v>
      </c>
    </row>
    <row r="7608" customFormat="false" ht="14.25" hidden="false" customHeight="false" outlineLevel="0" collapsed="false">
      <c r="A7608" s="0" t="s">
        <v>64</v>
      </c>
      <c r="B7608" s="0" t="s">
        <v>55</v>
      </c>
      <c r="C7608" s="0" t="s">
        <v>65</v>
      </c>
      <c r="E7608" s="0" t="n">
        <v>2036</v>
      </c>
      <c r="F7608" s="5" t="n">
        <v>319.878482299728</v>
      </c>
      <c r="G7608" s="11" t="n">
        <v>0.0418321032181679</v>
      </c>
      <c r="H7608" s="5" t="n">
        <v>13.3811896888331</v>
      </c>
      <c r="I7608" s="5" t="n">
        <v>306.497292610895</v>
      </c>
    </row>
    <row r="7609" customFormat="false" ht="14.25" hidden="false" customHeight="false" outlineLevel="0" collapsed="false">
      <c r="A7609" s="0" t="s">
        <v>64</v>
      </c>
      <c r="B7609" s="0" t="s">
        <v>55</v>
      </c>
      <c r="C7609" s="0" t="s">
        <v>65</v>
      </c>
      <c r="E7609" s="0" t="n">
        <v>2037</v>
      </c>
      <c r="F7609" s="5" t="n">
        <v>321.068390286644</v>
      </c>
      <c r="G7609" s="11" t="n">
        <v>0.0459533322598437</v>
      </c>
      <c r="H7609" s="5" t="n">
        <v>14.7541624169753</v>
      </c>
      <c r="I7609" s="5" t="n">
        <v>306.314227869668</v>
      </c>
    </row>
    <row r="7610" customFormat="false" ht="14.25" hidden="false" customHeight="false" outlineLevel="0" collapsed="false">
      <c r="A7610" s="0" t="s">
        <v>64</v>
      </c>
      <c r="B7610" s="0" t="s">
        <v>55</v>
      </c>
      <c r="C7610" s="0" t="s">
        <v>65</v>
      </c>
      <c r="E7610" s="0" t="n">
        <v>2038</v>
      </c>
      <c r="F7610" s="5" t="n">
        <v>321.640330622387</v>
      </c>
      <c r="G7610" s="11" t="n">
        <v>0.050060675370424</v>
      </c>
      <c r="H7610" s="5" t="n">
        <v>16.1015321773232</v>
      </c>
      <c r="I7610" s="5" t="n">
        <v>305.538798445064</v>
      </c>
    </row>
    <row r="7611" customFormat="false" ht="14.25" hidden="false" customHeight="false" outlineLevel="0" collapsed="false">
      <c r="A7611" s="0" t="s">
        <v>64</v>
      </c>
      <c r="B7611" s="0" t="s">
        <v>55</v>
      </c>
      <c r="C7611" s="0" t="s">
        <v>65</v>
      </c>
      <c r="E7611" s="0" t="n">
        <v>2039</v>
      </c>
      <c r="F7611" s="5" t="n">
        <v>322.90450028465</v>
      </c>
      <c r="G7611" s="11" t="n">
        <v>0.0541667442233287</v>
      </c>
      <c r="H7611" s="5" t="n">
        <v>17.4906854754804</v>
      </c>
      <c r="I7611" s="5" t="n">
        <v>305.413814809169</v>
      </c>
    </row>
    <row r="7612" customFormat="false" ht="14.25" hidden="false" customHeight="false" outlineLevel="0" collapsed="false">
      <c r="A7612" s="0" t="s">
        <v>64</v>
      </c>
      <c r="B7612" s="0" t="s">
        <v>55</v>
      </c>
      <c r="C7612" s="0" t="s">
        <v>65</v>
      </c>
      <c r="E7612" s="0" t="n">
        <v>2040</v>
      </c>
      <c r="F7612" s="5" t="n">
        <v>323.548491573823</v>
      </c>
      <c r="G7612" s="11" t="n">
        <v>0.0582538418042584</v>
      </c>
      <c r="H7612" s="5" t="n">
        <v>18.8479426441479</v>
      </c>
      <c r="I7612" s="5" t="n">
        <v>304.700548929675</v>
      </c>
    </row>
    <row r="7613" customFormat="false" ht="14.25" hidden="false" customHeight="false" outlineLevel="0" collapsed="false">
      <c r="A7613" s="0" t="s">
        <v>64</v>
      </c>
      <c r="B7613" s="0" t="s">
        <v>55</v>
      </c>
      <c r="C7613" s="0" t="s">
        <v>72</v>
      </c>
      <c r="E7613" s="0" t="n">
        <v>2024</v>
      </c>
      <c r="F7613" s="5" t="n">
        <v>23.8539420817968</v>
      </c>
      <c r="G7613" s="11" t="n">
        <v>0.00902951109038074</v>
      </c>
      <c r="H7613" s="5" t="n">
        <v>0.215389434576884</v>
      </c>
      <c r="I7613" s="5" t="n">
        <v>23.6385526472199</v>
      </c>
    </row>
    <row r="7614" customFormat="false" ht="14.25" hidden="false" customHeight="false" outlineLevel="0" collapsed="false">
      <c r="A7614" s="0" t="s">
        <v>64</v>
      </c>
      <c r="B7614" s="0" t="s">
        <v>55</v>
      </c>
      <c r="C7614" s="0" t="s">
        <v>72</v>
      </c>
      <c r="E7614" s="0" t="n">
        <v>2025</v>
      </c>
      <c r="F7614" s="5" t="n">
        <v>25.1933353195203</v>
      </c>
      <c r="G7614" s="11" t="n">
        <v>0.00902395653219839</v>
      </c>
      <c r="H7614" s="5" t="n">
        <v>0.22734356282445</v>
      </c>
      <c r="I7614" s="5" t="n">
        <v>24.9659917566958</v>
      </c>
    </row>
    <row r="7615" customFormat="false" ht="14.25" hidden="false" customHeight="false" outlineLevel="0" collapsed="false">
      <c r="A7615" s="0" t="s">
        <v>64</v>
      </c>
      <c r="B7615" s="0" t="s">
        <v>55</v>
      </c>
      <c r="C7615" s="0" t="s">
        <v>72</v>
      </c>
      <c r="E7615" s="0" t="n">
        <v>2026</v>
      </c>
      <c r="F7615" s="5" t="n">
        <v>26.5290776784287</v>
      </c>
      <c r="G7615" s="11" t="n">
        <v>0.0112500515835861</v>
      </c>
      <c r="H7615" s="5" t="n">
        <v>0.298453492347286</v>
      </c>
      <c r="I7615" s="5" t="n">
        <v>26.2306241860814</v>
      </c>
    </row>
    <row r="7616" customFormat="false" ht="14.25" hidden="false" customHeight="false" outlineLevel="0" collapsed="false">
      <c r="A7616" s="0" t="s">
        <v>64</v>
      </c>
      <c r="B7616" s="0" t="s">
        <v>55</v>
      </c>
      <c r="C7616" s="0" t="s">
        <v>72</v>
      </c>
      <c r="E7616" s="0" t="n">
        <v>2027</v>
      </c>
      <c r="F7616" s="5" t="n">
        <v>27.4642837944294</v>
      </c>
      <c r="G7616" s="11" t="n">
        <v>0.0134797011770361</v>
      </c>
      <c r="H7616" s="5" t="n">
        <v>0.370210338590224</v>
      </c>
      <c r="I7616" s="5" t="n">
        <v>27.0940734558392</v>
      </c>
    </row>
    <row r="7617" customFormat="false" ht="14.25" hidden="false" customHeight="false" outlineLevel="0" collapsed="false">
      <c r="A7617" s="0" t="s">
        <v>64</v>
      </c>
      <c r="B7617" s="0" t="s">
        <v>55</v>
      </c>
      <c r="C7617" s="0" t="s">
        <v>72</v>
      </c>
      <c r="E7617" s="0" t="n">
        <v>2028</v>
      </c>
      <c r="F7617" s="5" t="n">
        <v>28.2452928531808</v>
      </c>
      <c r="G7617" s="11" t="n">
        <v>0.0157110018639086</v>
      </c>
      <c r="H7617" s="5" t="n">
        <v>0.443761848662967</v>
      </c>
      <c r="I7617" s="5" t="n">
        <v>27.8015310045179</v>
      </c>
    </row>
    <row r="7618" customFormat="false" ht="14.25" hidden="false" customHeight="false" outlineLevel="0" collapsed="false">
      <c r="A7618" s="0" t="s">
        <v>64</v>
      </c>
      <c r="B7618" s="0" t="s">
        <v>55</v>
      </c>
      <c r="C7618" s="0" t="s">
        <v>72</v>
      </c>
      <c r="E7618" s="0" t="n">
        <v>2029</v>
      </c>
      <c r="F7618" s="5" t="n">
        <v>28.6417269835411</v>
      </c>
      <c r="G7618" s="11" t="n">
        <v>0.0179434934696119</v>
      </c>
      <c r="H7618" s="5" t="n">
        <v>0.513932641087575</v>
      </c>
      <c r="I7618" s="5" t="n">
        <v>28.1277943424535</v>
      </c>
    </row>
    <row r="7619" customFormat="false" ht="14.25" hidden="false" customHeight="false" outlineLevel="0" collapsed="false">
      <c r="A7619" s="0" t="s">
        <v>64</v>
      </c>
      <c r="B7619" s="0" t="s">
        <v>55</v>
      </c>
      <c r="C7619" s="0" t="s">
        <v>72</v>
      </c>
      <c r="E7619" s="0" t="n">
        <v>2030</v>
      </c>
      <c r="F7619" s="5" t="n">
        <v>28.5838550731968</v>
      </c>
      <c r="G7619" s="11" t="n">
        <v>0.0201759178747651</v>
      </c>
      <c r="H7619" s="5" t="n">
        <v>0.576705512501008</v>
      </c>
      <c r="I7619" s="5" t="n">
        <v>28.0071495606958</v>
      </c>
    </row>
    <row r="7620" customFormat="false" ht="14.25" hidden="false" customHeight="false" outlineLevel="0" collapsed="false">
      <c r="A7620" s="0" t="s">
        <v>64</v>
      </c>
      <c r="B7620" s="0" t="s">
        <v>55</v>
      </c>
      <c r="C7620" s="0" t="s">
        <v>72</v>
      </c>
      <c r="E7620" s="0" t="n">
        <v>2031</v>
      </c>
      <c r="F7620" s="5" t="n">
        <v>28.415744821453</v>
      </c>
      <c r="G7620" s="11" t="n">
        <v>0.0234061103215387</v>
      </c>
      <c r="H7620" s="5" t="n">
        <v>0.665102058159621</v>
      </c>
      <c r="I7620" s="5" t="n">
        <v>27.7506427632934</v>
      </c>
    </row>
    <row r="7621" customFormat="false" ht="14.25" hidden="false" customHeight="false" outlineLevel="0" collapsed="false">
      <c r="A7621" s="0" t="s">
        <v>64</v>
      </c>
      <c r="B7621" s="0" t="s">
        <v>55</v>
      </c>
      <c r="C7621" s="0" t="s">
        <v>72</v>
      </c>
      <c r="E7621" s="0" t="n">
        <v>2032</v>
      </c>
      <c r="F7621" s="5" t="n">
        <v>30.027218794454</v>
      </c>
      <c r="G7621" s="11" t="n">
        <v>0.0266401432343912</v>
      </c>
      <c r="H7621" s="5" t="n">
        <v>0.799929409614658</v>
      </c>
      <c r="I7621" s="5" t="n">
        <v>29.2272893848393</v>
      </c>
    </row>
    <row r="7622" customFormat="false" ht="14.25" hidden="false" customHeight="false" outlineLevel="0" collapsed="false">
      <c r="A7622" s="0" t="s">
        <v>64</v>
      </c>
      <c r="B7622" s="0" t="s">
        <v>55</v>
      </c>
      <c r="C7622" s="0" t="s">
        <v>72</v>
      </c>
      <c r="E7622" s="0" t="n">
        <v>2033</v>
      </c>
      <c r="F7622" s="5" t="n">
        <v>31.5654363134963</v>
      </c>
      <c r="G7622" s="11" t="n">
        <v>0.0298762008648835</v>
      </c>
      <c r="H7622" s="5" t="n">
        <v>0.943055315689703</v>
      </c>
      <c r="I7622" s="5" t="n">
        <v>30.6223809978066</v>
      </c>
    </row>
    <row r="7623" customFormat="false" ht="14.25" hidden="false" customHeight="false" outlineLevel="0" collapsed="false">
      <c r="A7623" s="0" t="s">
        <v>64</v>
      </c>
      <c r="B7623" s="0" t="s">
        <v>55</v>
      </c>
      <c r="C7623" s="0" t="s">
        <v>72</v>
      </c>
      <c r="E7623" s="0" t="n">
        <v>2034</v>
      </c>
      <c r="F7623" s="5" t="n">
        <v>33.9238334801043</v>
      </c>
      <c r="G7623" s="11" t="n">
        <v>0.0331175066995367</v>
      </c>
      <c r="H7623" s="5" t="n">
        <v>1.12347278255132</v>
      </c>
      <c r="I7623" s="5" t="n">
        <v>32.8003606975529</v>
      </c>
    </row>
    <row r="7624" customFormat="false" ht="14.25" hidden="false" customHeight="false" outlineLevel="0" collapsed="false">
      <c r="A7624" s="0" t="s">
        <v>64</v>
      </c>
      <c r="B7624" s="0" t="s">
        <v>55</v>
      </c>
      <c r="C7624" s="0" t="s">
        <v>72</v>
      </c>
      <c r="E7624" s="0" t="n">
        <v>2035</v>
      </c>
      <c r="F7624" s="5" t="n">
        <v>35.2699882499673</v>
      </c>
      <c r="G7624" s="11" t="n">
        <v>0.0363569536811964</v>
      </c>
      <c r="H7624" s="5" t="n">
        <v>1.2823093291404</v>
      </c>
      <c r="I7624" s="5" t="n">
        <v>33.9876789208269</v>
      </c>
    </row>
    <row r="7625" customFormat="false" ht="14.25" hidden="false" customHeight="false" outlineLevel="0" collapsed="false">
      <c r="A7625" s="0" t="s">
        <v>64</v>
      </c>
      <c r="B7625" s="0" t="s">
        <v>55</v>
      </c>
      <c r="C7625" s="0" t="s">
        <v>72</v>
      </c>
      <c r="E7625" s="0" t="n">
        <v>2036</v>
      </c>
      <c r="F7625" s="5" t="n">
        <v>35.2592002841176</v>
      </c>
      <c r="G7625" s="11" t="n">
        <v>0.0403355771795921</v>
      </c>
      <c r="H7625" s="5" t="n">
        <v>1.42220019435072</v>
      </c>
      <c r="I7625" s="5" t="n">
        <v>33.8370000897669</v>
      </c>
    </row>
    <row r="7626" customFormat="false" ht="14.25" hidden="false" customHeight="false" outlineLevel="0" collapsed="false">
      <c r="A7626" s="0" t="s">
        <v>64</v>
      </c>
      <c r="B7626" s="0" t="s">
        <v>55</v>
      </c>
      <c r="C7626" s="0" t="s">
        <v>72</v>
      </c>
      <c r="E7626" s="0" t="n">
        <v>2037</v>
      </c>
      <c r="F7626" s="5" t="n">
        <v>33.8792650351736</v>
      </c>
      <c r="G7626" s="11" t="n">
        <v>0.0442958927121025</v>
      </c>
      <c r="H7626" s="5" t="n">
        <v>1.50071228916293</v>
      </c>
      <c r="I7626" s="5" t="n">
        <v>32.3785527460106</v>
      </c>
    </row>
    <row r="7627" customFormat="false" ht="14.25" hidden="false" customHeight="false" outlineLevel="0" collapsed="false">
      <c r="A7627" s="0" t="s">
        <v>64</v>
      </c>
      <c r="B7627" s="0" t="s">
        <v>55</v>
      </c>
      <c r="C7627" s="0" t="s">
        <v>72</v>
      </c>
      <c r="E7627" s="0" t="n">
        <v>2038</v>
      </c>
      <c r="F7627" s="5" t="n">
        <v>32.8549758040779</v>
      </c>
      <c r="G7627" s="11" t="n">
        <v>0.0482494191219766</v>
      </c>
      <c r="H7627" s="5" t="n">
        <v>1.58523349781336</v>
      </c>
      <c r="I7627" s="5" t="n">
        <v>31.2697423062646</v>
      </c>
    </row>
    <row r="7628" customFormat="false" ht="14.25" hidden="false" customHeight="false" outlineLevel="0" collapsed="false">
      <c r="A7628" s="0" t="s">
        <v>64</v>
      </c>
      <c r="B7628" s="0" t="s">
        <v>55</v>
      </c>
      <c r="C7628" s="0" t="s">
        <v>72</v>
      </c>
      <c r="E7628" s="0" t="n">
        <v>2039</v>
      </c>
      <c r="F7628" s="5" t="n">
        <v>34.7587549195897</v>
      </c>
      <c r="G7628" s="11" t="n">
        <v>0.0522480459084635</v>
      </c>
      <c r="H7628" s="5" t="n">
        <v>1.81607702275975</v>
      </c>
      <c r="I7628" s="5" t="n">
        <v>32.94267789683</v>
      </c>
    </row>
    <row r="7629" customFormat="false" ht="14.25" hidden="false" customHeight="false" outlineLevel="0" collapsed="false">
      <c r="A7629" s="0" t="s">
        <v>64</v>
      </c>
      <c r="B7629" s="0" t="s">
        <v>55</v>
      </c>
      <c r="C7629" s="0" t="s">
        <v>72</v>
      </c>
      <c r="E7629" s="0" t="n">
        <v>2040</v>
      </c>
      <c r="F7629" s="5" t="n">
        <v>36.7832594014004</v>
      </c>
      <c r="G7629" s="11" t="n">
        <v>0.0562581308547252</v>
      </c>
      <c r="H7629" s="5" t="n">
        <v>2.06935742066729</v>
      </c>
      <c r="I7629" s="5" t="n">
        <v>34.7139019807331</v>
      </c>
    </row>
    <row r="7630" customFormat="false" ht="14.25" hidden="false" customHeight="false" outlineLevel="0" collapsed="false">
      <c r="A7630" s="0" t="s">
        <v>64</v>
      </c>
      <c r="B7630" s="0" t="s">
        <v>55</v>
      </c>
      <c r="C7630" s="0" t="s">
        <v>75</v>
      </c>
      <c r="E7630" s="0" t="n">
        <v>2024</v>
      </c>
      <c r="F7630" s="5" t="n">
        <v>9.30750000000001</v>
      </c>
      <c r="G7630" s="11" t="n">
        <v>0</v>
      </c>
      <c r="H7630" s="5" t="n">
        <v>0</v>
      </c>
      <c r="I7630" s="5" t="n">
        <v>9.30750000000001</v>
      </c>
    </row>
    <row r="7631" customFormat="false" ht="14.25" hidden="false" customHeight="false" outlineLevel="0" collapsed="false">
      <c r="A7631" s="0" t="s">
        <v>64</v>
      </c>
      <c r="B7631" s="0" t="s">
        <v>55</v>
      </c>
      <c r="C7631" s="0" t="s">
        <v>75</v>
      </c>
      <c r="E7631" s="0" t="n">
        <v>2025</v>
      </c>
      <c r="F7631" s="5" t="n">
        <v>16.580498838796</v>
      </c>
      <c r="G7631" s="11" t="n">
        <v>0.0159170512005153</v>
      </c>
      <c r="H7631" s="5" t="n">
        <v>0.2639126489472</v>
      </c>
      <c r="I7631" s="5" t="n">
        <v>16.3165861898488</v>
      </c>
    </row>
    <row r="7632" customFormat="false" ht="14.25" hidden="false" customHeight="false" outlineLevel="0" collapsed="false">
      <c r="A7632" s="0" t="s">
        <v>64</v>
      </c>
      <c r="B7632" s="0" t="s">
        <v>55</v>
      </c>
      <c r="C7632" s="0" t="s">
        <v>75</v>
      </c>
      <c r="E7632" s="0" t="n">
        <v>2026</v>
      </c>
      <c r="F7632" s="5" t="n">
        <v>26.5804585976592</v>
      </c>
      <c r="G7632" s="11" t="n">
        <v>0.0744524698888755</v>
      </c>
      <c r="H7632" s="5" t="n">
        <v>1.97898079337472</v>
      </c>
      <c r="I7632" s="5" t="n">
        <v>24.6014778042844</v>
      </c>
    </row>
    <row r="7633" customFormat="false" ht="14.25" hidden="false" customHeight="false" outlineLevel="0" collapsed="false">
      <c r="A7633" s="0" t="s">
        <v>64</v>
      </c>
      <c r="B7633" s="0" t="s">
        <v>55</v>
      </c>
      <c r="C7633" s="0" t="s">
        <v>75</v>
      </c>
      <c r="E7633" s="0" t="n">
        <v>2027</v>
      </c>
      <c r="F7633" s="5" t="n">
        <v>36.8366914280513</v>
      </c>
      <c r="G7633" s="11" t="n">
        <v>0.10209250933661</v>
      </c>
      <c r="H7633" s="5" t="n">
        <v>3.76075026354816</v>
      </c>
      <c r="I7633" s="5" t="n">
        <v>33.0759411645032</v>
      </c>
    </row>
    <row r="7634" customFormat="false" ht="14.25" hidden="false" customHeight="false" outlineLevel="0" collapsed="false">
      <c r="A7634" s="0" t="s">
        <v>64</v>
      </c>
      <c r="B7634" s="0" t="s">
        <v>55</v>
      </c>
      <c r="C7634" s="0" t="s">
        <v>75</v>
      </c>
      <c r="E7634" s="0" t="n">
        <v>2028</v>
      </c>
      <c r="F7634" s="5" t="n">
        <v>47.5527954148409</v>
      </c>
      <c r="G7634" s="11" t="n">
        <v>0.117475659211571</v>
      </c>
      <c r="H7634" s="5" t="n">
        <v>5.58629598871143</v>
      </c>
      <c r="I7634" s="5" t="n">
        <v>41.9664994261295</v>
      </c>
    </row>
    <row r="7635" customFormat="false" ht="14.25" hidden="false" customHeight="false" outlineLevel="0" collapsed="false">
      <c r="A7635" s="0" t="s">
        <v>64</v>
      </c>
      <c r="B7635" s="0" t="s">
        <v>55</v>
      </c>
      <c r="C7635" s="0" t="s">
        <v>75</v>
      </c>
      <c r="E7635" s="0" t="n">
        <v>2029</v>
      </c>
      <c r="F7635" s="5" t="n">
        <v>61.6800097672049</v>
      </c>
      <c r="G7635" s="11" t="n">
        <v>0.120567822367438</v>
      </c>
      <c r="H7635" s="5" t="n">
        <v>7.43662446123418</v>
      </c>
      <c r="I7635" s="5" t="n">
        <v>54.2433853059707</v>
      </c>
    </row>
    <row r="7636" customFormat="false" ht="14.25" hidden="false" customHeight="false" outlineLevel="0" collapsed="false">
      <c r="A7636" s="0" t="s">
        <v>64</v>
      </c>
      <c r="B7636" s="0" t="s">
        <v>55</v>
      </c>
      <c r="C7636" s="0" t="s">
        <v>75</v>
      </c>
      <c r="E7636" s="0" t="n">
        <v>2030</v>
      </c>
      <c r="F7636" s="5" t="n">
        <v>79.1743161799212</v>
      </c>
      <c r="G7636" s="11" t="n">
        <v>0.146855943719647</v>
      </c>
      <c r="H7636" s="5" t="n">
        <v>11.62721892096</v>
      </c>
      <c r="I7636" s="5" t="n">
        <v>67.5470972589612</v>
      </c>
    </row>
    <row r="7637" customFormat="false" ht="14.25" hidden="false" customHeight="false" outlineLevel="0" collapsed="false">
      <c r="A7637" s="0" t="s">
        <v>64</v>
      </c>
      <c r="B7637" s="0" t="s">
        <v>55</v>
      </c>
      <c r="C7637" s="0" t="s">
        <v>75</v>
      </c>
      <c r="E7637" s="0" t="n">
        <v>2031</v>
      </c>
      <c r="F7637" s="5" t="n">
        <v>110.364562439417</v>
      </c>
      <c r="G7637" s="11" t="n">
        <v>0.201770348280384</v>
      </c>
      <c r="H7637" s="5" t="n">
        <v>22.2682962012134</v>
      </c>
      <c r="I7637" s="5" t="n">
        <v>88.096266238204</v>
      </c>
    </row>
    <row r="7638" customFormat="false" ht="14.25" hidden="false" customHeight="false" outlineLevel="0" collapsed="false">
      <c r="A7638" s="0" t="s">
        <v>64</v>
      </c>
      <c r="B7638" s="0" t="s">
        <v>55</v>
      </c>
      <c r="C7638" s="0" t="s">
        <v>75</v>
      </c>
      <c r="E7638" s="0" t="n">
        <v>2032</v>
      </c>
      <c r="F7638" s="5" t="n">
        <v>143.930961909126</v>
      </c>
      <c r="G7638" s="11" t="n">
        <v>0.230139460325753</v>
      </c>
      <c r="H7638" s="5" t="n">
        <v>33.1241938979328</v>
      </c>
      <c r="I7638" s="5" t="n">
        <v>110.806768011193</v>
      </c>
    </row>
    <row r="7639" customFormat="false" ht="14.25" hidden="false" customHeight="false" outlineLevel="0" collapsed="false">
      <c r="A7639" s="0" t="s">
        <v>64</v>
      </c>
      <c r="B7639" s="0" t="s">
        <v>55</v>
      </c>
      <c r="C7639" s="0" t="s">
        <v>75</v>
      </c>
      <c r="E7639" s="0" t="n">
        <v>2033</v>
      </c>
      <c r="F7639" s="5" t="n">
        <v>175.495480490737</v>
      </c>
      <c r="G7639" s="11" t="n">
        <v>0.23172182321211</v>
      </c>
      <c r="H7639" s="5" t="n">
        <v>40.6661327047987</v>
      </c>
      <c r="I7639" s="5" t="n">
        <v>134.829347785938</v>
      </c>
    </row>
    <row r="7640" customFormat="false" ht="14.25" hidden="false" customHeight="false" outlineLevel="0" collapsed="false">
      <c r="A7640" s="0" t="s">
        <v>64</v>
      </c>
      <c r="B7640" s="0" t="s">
        <v>55</v>
      </c>
      <c r="C7640" s="0" t="s">
        <v>75</v>
      </c>
      <c r="E7640" s="0" t="n">
        <v>2034</v>
      </c>
      <c r="F7640" s="5" t="n">
        <v>196.467601020893</v>
      </c>
      <c r="G7640" s="11" t="n">
        <v>0.23819395191692</v>
      </c>
      <c r="H7640" s="5" t="n">
        <v>46.7973943108032</v>
      </c>
      <c r="I7640" s="5" t="n">
        <v>149.67020671009</v>
      </c>
    </row>
    <row r="7641" customFormat="false" ht="14.25" hidden="false" customHeight="false" outlineLevel="0" collapsed="false">
      <c r="A7641" s="0" t="s">
        <v>64</v>
      </c>
      <c r="B7641" s="0" t="s">
        <v>55</v>
      </c>
      <c r="C7641" s="0" t="s">
        <v>75</v>
      </c>
      <c r="E7641" s="0" t="n">
        <v>2035</v>
      </c>
      <c r="F7641" s="5" t="n">
        <v>219.547773648184</v>
      </c>
      <c r="G7641" s="11" t="n">
        <v>0.22833889922966</v>
      </c>
      <c r="H7641" s="5" t="n">
        <v>50.1312969631488</v>
      </c>
      <c r="I7641" s="5" t="n">
        <v>169.416476685035</v>
      </c>
    </row>
    <row r="7642" customFormat="false" ht="14.25" hidden="false" customHeight="false" outlineLevel="0" collapsed="false">
      <c r="A7642" s="0" t="s">
        <v>64</v>
      </c>
      <c r="B7642" s="0" t="s">
        <v>55</v>
      </c>
      <c r="C7642" s="0" t="s">
        <v>75</v>
      </c>
      <c r="E7642" s="0" t="n">
        <v>2036</v>
      </c>
      <c r="F7642" s="5" t="n">
        <v>242.03527034437</v>
      </c>
      <c r="G7642" s="11" t="n">
        <v>0.22833889922966</v>
      </c>
      <c r="H7642" s="5" t="n">
        <v>55.2660672051867</v>
      </c>
      <c r="I7642" s="5" t="n">
        <v>186.769203139184</v>
      </c>
    </row>
    <row r="7643" customFormat="false" ht="14.25" hidden="false" customHeight="false" outlineLevel="0" collapsed="false">
      <c r="A7643" s="0" t="s">
        <v>64</v>
      </c>
      <c r="B7643" s="0" t="s">
        <v>55</v>
      </c>
      <c r="C7643" s="0" t="s">
        <v>75</v>
      </c>
      <c r="E7643" s="0" t="n">
        <v>2037</v>
      </c>
      <c r="F7643" s="5" t="n">
        <v>267.662534263186</v>
      </c>
      <c r="G7643" s="11" t="n">
        <v>0.22833889922966</v>
      </c>
      <c r="H7643" s="5" t="n">
        <v>61.117768438677</v>
      </c>
      <c r="I7643" s="5" t="n">
        <v>206.544765824509</v>
      </c>
    </row>
    <row r="7644" customFormat="false" ht="14.25" hidden="false" customHeight="false" outlineLevel="0" collapsed="false">
      <c r="A7644" s="0" t="s">
        <v>64</v>
      </c>
      <c r="B7644" s="0" t="s">
        <v>55</v>
      </c>
      <c r="C7644" s="0" t="s">
        <v>75</v>
      </c>
      <c r="E7644" s="0" t="n">
        <v>2038</v>
      </c>
      <c r="F7644" s="5" t="n">
        <v>292.477582439733</v>
      </c>
      <c r="G7644" s="11" t="n">
        <v>0.22833889922966</v>
      </c>
      <c r="H7644" s="5" t="n">
        <v>66.7840092236407</v>
      </c>
      <c r="I7644" s="5" t="n">
        <v>225.693573216092</v>
      </c>
    </row>
    <row r="7645" customFormat="false" ht="14.25" hidden="false" customHeight="false" outlineLevel="0" collapsed="false">
      <c r="A7645" s="0" t="s">
        <v>64</v>
      </c>
      <c r="B7645" s="0" t="s">
        <v>55</v>
      </c>
      <c r="C7645" s="0" t="s">
        <v>75</v>
      </c>
      <c r="E7645" s="0" t="n">
        <v>2039</v>
      </c>
      <c r="F7645" s="5" t="n">
        <v>311.493848112288</v>
      </c>
      <c r="G7645" s="11" t="n">
        <v>0.22833889922966</v>
      </c>
      <c r="H7645" s="5" t="n">
        <v>71.1261623947706</v>
      </c>
      <c r="I7645" s="5" t="n">
        <v>240.367685717517</v>
      </c>
    </row>
    <row r="7646" customFormat="false" ht="14.25" hidden="false" customHeight="false" outlineLevel="0" collapsed="false">
      <c r="A7646" s="0" t="s">
        <v>64</v>
      </c>
      <c r="B7646" s="0" t="s">
        <v>55</v>
      </c>
      <c r="C7646" s="0" t="s">
        <v>75</v>
      </c>
      <c r="E7646" s="0" t="n">
        <v>2040</v>
      </c>
      <c r="F7646" s="5" t="n">
        <v>332.349001299258</v>
      </c>
      <c r="G7646" s="11" t="n">
        <v>0.22833889922966</v>
      </c>
      <c r="H7646" s="5" t="n">
        <v>75.8882051167493</v>
      </c>
      <c r="I7646" s="5" t="n">
        <v>256.460796182508</v>
      </c>
    </row>
    <row r="7647" customFormat="false" ht="14.25" hidden="false" customHeight="false" outlineLevel="0" collapsed="false">
      <c r="A7647" s="0" t="s">
        <v>64</v>
      </c>
      <c r="B7647" s="0" t="s">
        <v>55</v>
      </c>
      <c r="C7647" s="0" t="s">
        <v>76</v>
      </c>
      <c r="E7647" s="0" t="n">
        <v>2024</v>
      </c>
      <c r="F7647" s="5" t="n">
        <v>0</v>
      </c>
      <c r="G7647" s="11" t="n">
        <v>0</v>
      </c>
      <c r="H7647" s="5" t="n">
        <v>0</v>
      </c>
      <c r="I7647" s="5" t="n">
        <v>0</v>
      </c>
    </row>
    <row r="7648" customFormat="false" ht="14.25" hidden="false" customHeight="false" outlineLevel="0" collapsed="false">
      <c r="A7648" s="0" t="s">
        <v>64</v>
      </c>
      <c r="B7648" s="0" t="s">
        <v>55</v>
      </c>
      <c r="C7648" s="0" t="s">
        <v>76</v>
      </c>
      <c r="E7648" s="0" t="n">
        <v>2025</v>
      </c>
      <c r="F7648" s="5" t="n">
        <v>0</v>
      </c>
      <c r="G7648" s="11" t="n">
        <v>0</v>
      </c>
      <c r="H7648" s="5" t="n">
        <v>0</v>
      </c>
      <c r="I7648" s="5" t="n">
        <v>0</v>
      </c>
    </row>
    <row r="7649" customFormat="false" ht="14.25" hidden="false" customHeight="false" outlineLevel="0" collapsed="false">
      <c r="A7649" s="0" t="s">
        <v>64</v>
      </c>
      <c r="B7649" s="0" t="s">
        <v>55</v>
      </c>
      <c r="C7649" s="0" t="s">
        <v>76</v>
      </c>
      <c r="E7649" s="0" t="n">
        <v>2026</v>
      </c>
      <c r="F7649" s="5" t="n">
        <v>0.33288</v>
      </c>
      <c r="G7649" s="11" t="n">
        <v>1</v>
      </c>
      <c r="H7649" s="5" t="n">
        <v>0.33288</v>
      </c>
      <c r="I7649" s="5" t="n">
        <v>0</v>
      </c>
    </row>
    <row r="7650" customFormat="false" ht="14.25" hidden="false" customHeight="false" outlineLevel="0" collapsed="false">
      <c r="A7650" s="0" t="s">
        <v>64</v>
      </c>
      <c r="B7650" s="0" t="s">
        <v>55</v>
      </c>
      <c r="C7650" s="0" t="s">
        <v>76</v>
      </c>
      <c r="E7650" s="0" t="n">
        <v>2027</v>
      </c>
      <c r="F7650" s="5" t="n">
        <v>0.68328</v>
      </c>
      <c r="G7650" s="11" t="n">
        <v>1</v>
      </c>
      <c r="H7650" s="5" t="n">
        <v>0.68328</v>
      </c>
      <c r="I7650" s="5" t="n">
        <v>0</v>
      </c>
    </row>
    <row r="7651" customFormat="false" ht="14.25" hidden="false" customHeight="false" outlineLevel="0" collapsed="false">
      <c r="A7651" s="0" t="s">
        <v>64</v>
      </c>
      <c r="B7651" s="0" t="s">
        <v>55</v>
      </c>
      <c r="C7651" s="0" t="s">
        <v>76</v>
      </c>
      <c r="E7651" s="0" t="n">
        <v>2028</v>
      </c>
      <c r="F7651" s="5" t="n">
        <v>1.36656</v>
      </c>
      <c r="G7651" s="11" t="n">
        <v>1</v>
      </c>
      <c r="H7651" s="5" t="n">
        <v>1.36656</v>
      </c>
      <c r="I7651" s="5" t="n">
        <v>0</v>
      </c>
    </row>
    <row r="7652" customFormat="false" ht="14.25" hidden="false" customHeight="false" outlineLevel="0" collapsed="false">
      <c r="A7652" s="0" t="s">
        <v>64</v>
      </c>
      <c r="B7652" s="0" t="s">
        <v>55</v>
      </c>
      <c r="C7652" s="0" t="s">
        <v>76</v>
      </c>
      <c r="E7652" s="0" t="n">
        <v>2029</v>
      </c>
      <c r="F7652" s="5" t="n">
        <v>2.39148</v>
      </c>
      <c r="G7652" s="11" t="n">
        <v>1</v>
      </c>
      <c r="H7652" s="5" t="n">
        <v>2.39148</v>
      </c>
      <c r="I7652" s="5" t="n">
        <v>0</v>
      </c>
    </row>
    <row r="7653" customFormat="false" ht="14.25" hidden="false" customHeight="false" outlineLevel="0" collapsed="false">
      <c r="A7653" s="0" t="s">
        <v>64</v>
      </c>
      <c r="B7653" s="0" t="s">
        <v>55</v>
      </c>
      <c r="C7653" s="0" t="s">
        <v>76</v>
      </c>
      <c r="E7653" s="0" t="n">
        <v>2030</v>
      </c>
      <c r="F7653" s="5" t="n">
        <v>2.5404</v>
      </c>
      <c r="G7653" s="11" t="n">
        <v>1</v>
      </c>
      <c r="H7653" s="5" t="n">
        <v>2.5404</v>
      </c>
      <c r="I7653" s="5" t="n">
        <v>0</v>
      </c>
    </row>
    <row r="7654" customFormat="false" ht="14.25" hidden="false" customHeight="false" outlineLevel="0" collapsed="false">
      <c r="A7654" s="0" t="s">
        <v>64</v>
      </c>
      <c r="B7654" s="0" t="s">
        <v>55</v>
      </c>
      <c r="C7654" s="0" t="s">
        <v>76</v>
      </c>
      <c r="E7654" s="0" t="n">
        <v>2031</v>
      </c>
      <c r="F7654" s="5" t="n">
        <v>2.99592</v>
      </c>
      <c r="G7654" s="11" t="n">
        <v>1</v>
      </c>
      <c r="H7654" s="5" t="n">
        <v>2.99592</v>
      </c>
      <c r="I7654" s="5" t="n">
        <v>0</v>
      </c>
    </row>
    <row r="7655" customFormat="false" ht="14.25" hidden="false" customHeight="false" outlineLevel="0" collapsed="false">
      <c r="A7655" s="0" t="s">
        <v>64</v>
      </c>
      <c r="B7655" s="0" t="s">
        <v>55</v>
      </c>
      <c r="C7655" s="0" t="s">
        <v>76</v>
      </c>
      <c r="E7655" s="0" t="n">
        <v>2032</v>
      </c>
      <c r="F7655" s="5" t="n">
        <v>3.49524</v>
      </c>
      <c r="G7655" s="11" t="n">
        <v>1</v>
      </c>
      <c r="H7655" s="5" t="n">
        <v>3.49524</v>
      </c>
      <c r="I7655" s="5" t="n">
        <v>0</v>
      </c>
    </row>
    <row r="7656" customFormat="false" ht="14.25" hidden="false" customHeight="false" outlineLevel="0" collapsed="false">
      <c r="A7656" s="0" t="s">
        <v>64</v>
      </c>
      <c r="B7656" s="0" t="s">
        <v>55</v>
      </c>
      <c r="C7656" s="0" t="s">
        <v>76</v>
      </c>
      <c r="E7656" s="0" t="n">
        <v>2033</v>
      </c>
      <c r="F7656" s="5" t="n">
        <v>4.06464</v>
      </c>
      <c r="G7656" s="11" t="n">
        <v>1</v>
      </c>
      <c r="H7656" s="5" t="n">
        <v>4.06464</v>
      </c>
      <c r="I7656" s="5" t="n">
        <v>0</v>
      </c>
    </row>
    <row r="7657" customFormat="false" ht="14.25" hidden="false" customHeight="false" outlineLevel="0" collapsed="false">
      <c r="A7657" s="0" t="s">
        <v>64</v>
      </c>
      <c r="B7657" s="0" t="s">
        <v>55</v>
      </c>
      <c r="C7657" s="0" t="s">
        <v>76</v>
      </c>
      <c r="E7657" s="0" t="n">
        <v>2034</v>
      </c>
      <c r="F7657" s="5" t="n">
        <v>4.65156</v>
      </c>
      <c r="G7657" s="11" t="n">
        <v>1</v>
      </c>
      <c r="H7657" s="5" t="n">
        <v>4.65156</v>
      </c>
      <c r="I7657" s="5" t="n">
        <v>0</v>
      </c>
    </row>
    <row r="7658" customFormat="false" ht="14.25" hidden="false" customHeight="false" outlineLevel="0" collapsed="false">
      <c r="A7658" s="0" t="s">
        <v>64</v>
      </c>
      <c r="B7658" s="0" t="s">
        <v>55</v>
      </c>
      <c r="C7658" s="0" t="s">
        <v>76</v>
      </c>
      <c r="E7658" s="0" t="n">
        <v>2035</v>
      </c>
      <c r="F7658" s="5" t="n">
        <v>5.256</v>
      </c>
      <c r="G7658" s="11" t="n">
        <v>1</v>
      </c>
      <c r="H7658" s="5" t="n">
        <v>5.256</v>
      </c>
      <c r="I7658" s="5" t="n">
        <v>0</v>
      </c>
    </row>
    <row r="7659" customFormat="false" ht="14.25" hidden="false" customHeight="false" outlineLevel="0" collapsed="false">
      <c r="A7659" s="0" t="s">
        <v>64</v>
      </c>
      <c r="B7659" s="0" t="s">
        <v>55</v>
      </c>
      <c r="C7659" s="0" t="s">
        <v>76</v>
      </c>
      <c r="E7659" s="0" t="n">
        <v>2036</v>
      </c>
      <c r="F7659" s="5" t="n">
        <v>5.87796</v>
      </c>
      <c r="G7659" s="11" t="n">
        <v>1</v>
      </c>
      <c r="H7659" s="5" t="n">
        <v>5.87796</v>
      </c>
      <c r="I7659" s="5" t="n">
        <v>0</v>
      </c>
    </row>
    <row r="7660" customFormat="false" ht="14.25" hidden="false" customHeight="false" outlineLevel="0" collapsed="false">
      <c r="A7660" s="0" t="s">
        <v>64</v>
      </c>
      <c r="B7660" s="0" t="s">
        <v>55</v>
      </c>
      <c r="C7660" s="0" t="s">
        <v>76</v>
      </c>
      <c r="E7660" s="0" t="n">
        <v>2037</v>
      </c>
      <c r="F7660" s="5" t="n">
        <v>6.51744</v>
      </c>
      <c r="G7660" s="11" t="n">
        <v>1</v>
      </c>
      <c r="H7660" s="5" t="n">
        <v>6.51744</v>
      </c>
      <c r="I7660" s="5" t="n">
        <v>0</v>
      </c>
    </row>
    <row r="7661" customFormat="false" ht="14.25" hidden="false" customHeight="false" outlineLevel="0" collapsed="false">
      <c r="A7661" s="0" t="s">
        <v>64</v>
      </c>
      <c r="B7661" s="0" t="s">
        <v>55</v>
      </c>
      <c r="C7661" s="0" t="s">
        <v>76</v>
      </c>
      <c r="E7661" s="0" t="n">
        <v>2038</v>
      </c>
      <c r="F7661" s="5" t="n">
        <v>7.17444</v>
      </c>
      <c r="G7661" s="11" t="n">
        <v>1</v>
      </c>
      <c r="H7661" s="5" t="n">
        <v>7.17444</v>
      </c>
      <c r="I7661" s="5" t="n">
        <v>0</v>
      </c>
    </row>
    <row r="7662" customFormat="false" ht="14.25" hidden="false" customHeight="false" outlineLevel="0" collapsed="false">
      <c r="A7662" s="0" t="s">
        <v>64</v>
      </c>
      <c r="B7662" s="0" t="s">
        <v>55</v>
      </c>
      <c r="C7662" s="0" t="s">
        <v>76</v>
      </c>
      <c r="E7662" s="0" t="n">
        <v>2039</v>
      </c>
      <c r="F7662" s="5" t="n">
        <v>7.84896</v>
      </c>
      <c r="G7662" s="11" t="n">
        <v>1</v>
      </c>
      <c r="H7662" s="5" t="n">
        <v>7.84896</v>
      </c>
      <c r="I7662" s="5" t="n">
        <v>0</v>
      </c>
    </row>
    <row r="7663" customFormat="false" ht="14.25" hidden="false" customHeight="false" outlineLevel="0" collapsed="false">
      <c r="A7663" s="0" t="s">
        <v>64</v>
      </c>
      <c r="B7663" s="0" t="s">
        <v>55</v>
      </c>
      <c r="C7663" s="0" t="s">
        <v>76</v>
      </c>
      <c r="E7663" s="0" t="n">
        <v>2040</v>
      </c>
      <c r="F7663" s="5" t="n">
        <v>8.541</v>
      </c>
      <c r="G7663" s="11" t="n">
        <v>1</v>
      </c>
      <c r="H7663" s="5" t="n">
        <v>8.541</v>
      </c>
      <c r="I7663" s="5" t="n">
        <v>0</v>
      </c>
    </row>
    <row r="7664" customFormat="false" ht="14.25" hidden="false" customHeight="false" outlineLevel="0" collapsed="false">
      <c r="A7664" s="0" t="s">
        <v>64</v>
      </c>
      <c r="B7664" s="0" t="s">
        <v>55</v>
      </c>
      <c r="C7664" s="0" t="s">
        <v>79</v>
      </c>
      <c r="E7664" s="0" t="n">
        <v>2024</v>
      </c>
      <c r="F7664" s="5" t="n">
        <v>226.85030037</v>
      </c>
      <c r="G7664" s="11" t="n">
        <v>0.3043</v>
      </c>
      <c r="H7664" s="5" t="n">
        <v>69.030546402591</v>
      </c>
      <c r="I7664" s="5" t="n">
        <v>157.819753967409</v>
      </c>
    </row>
    <row r="7665" customFormat="false" ht="14.25" hidden="false" customHeight="false" outlineLevel="0" collapsed="false">
      <c r="A7665" s="0" t="s">
        <v>64</v>
      </c>
      <c r="B7665" s="0" t="s">
        <v>55</v>
      </c>
      <c r="C7665" s="0" t="s">
        <v>79</v>
      </c>
      <c r="E7665" s="0" t="n">
        <v>2025</v>
      </c>
      <c r="F7665" s="5" t="n">
        <v>225.58987127</v>
      </c>
      <c r="G7665" s="11" t="n">
        <v>0.3028</v>
      </c>
      <c r="H7665" s="5" t="n">
        <v>68.308613020556</v>
      </c>
      <c r="I7665" s="5" t="n">
        <v>157.281258249444</v>
      </c>
    </row>
    <row r="7666" customFormat="false" ht="14.25" hidden="false" customHeight="false" outlineLevel="0" collapsed="false">
      <c r="A7666" s="0" t="s">
        <v>64</v>
      </c>
      <c r="B7666" s="0" t="s">
        <v>55</v>
      </c>
      <c r="C7666" s="0" t="s">
        <v>79</v>
      </c>
      <c r="E7666" s="0" t="n">
        <v>2026</v>
      </c>
      <c r="F7666" s="5" t="n">
        <v>221.79596384</v>
      </c>
      <c r="G7666" s="11" t="n">
        <v>0.30146</v>
      </c>
      <c r="H7666" s="5" t="n">
        <v>66.8626112592064</v>
      </c>
      <c r="I7666" s="5" t="n">
        <v>154.933352580794</v>
      </c>
    </row>
    <row r="7667" customFormat="false" ht="14.25" hidden="false" customHeight="false" outlineLevel="0" collapsed="false">
      <c r="A7667" s="0" t="s">
        <v>64</v>
      </c>
      <c r="B7667" s="0" t="s">
        <v>55</v>
      </c>
      <c r="C7667" s="0" t="s">
        <v>79</v>
      </c>
      <c r="E7667" s="0" t="n">
        <v>2027</v>
      </c>
      <c r="F7667" s="5" t="n">
        <v>226.46275799</v>
      </c>
      <c r="G7667" s="11" t="n">
        <v>0.30012</v>
      </c>
      <c r="H7667" s="5" t="n">
        <v>67.9660029279588</v>
      </c>
      <c r="I7667" s="5" t="n">
        <v>158.496755062041</v>
      </c>
    </row>
    <row r="7668" customFormat="false" ht="14.25" hidden="false" customHeight="false" outlineLevel="0" collapsed="false">
      <c r="A7668" s="0" t="s">
        <v>64</v>
      </c>
      <c r="B7668" s="0" t="s">
        <v>55</v>
      </c>
      <c r="C7668" s="0" t="s">
        <v>79</v>
      </c>
      <c r="E7668" s="0" t="n">
        <v>2028</v>
      </c>
      <c r="F7668" s="5" t="n">
        <v>229.8244407</v>
      </c>
      <c r="G7668" s="11" t="n">
        <v>0.29878</v>
      </c>
      <c r="H7668" s="5" t="n">
        <v>68.666946392346</v>
      </c>
      <c r="I7668" s="5" t="n">
        <v>161.157494307654</v>
      </c>
    </row>
    <row r="7669" customFormat="false" ht="14.25" hidden="false" customHeight="false" outlineLevel="0" collapsed="false">
      <c r="A7669" s="0" t="s">
        <v>64</v>
      </c>
      <c r="B7669" s="0" t="s">
        <v>55</v>
      </c>
      <c r="C7669" s="0" t="s">
        <v>79</v>
      </c>
      <c r="E7669" s="0" t="n">
        <v>2029</v>
      </c>
      <c r="F7669" s="5" t="n">
        <v>230.5022294</v>
      </c>
      <c r="G7669" s="11" t="n">
        <v>0.29744</v>
      </c>
      <c r="H7669" s="5" t="n">
        <v>68.560583112736</v>
      </c>
      <c r="I7669" s="5" t="n">
        <v>161.941646287264</v>
      </c>
    </row>
    <row r="7670" customFormat="false" ht="14.25" hidden="false" customHeight="false" outlineLevel="0" collapsed="false">
      <c r="A7670" s="0" t="s">
        <v>64</v>
      </c>
      <c r="B7670" s="0" t="s">
        <v>55</v>
      </c>
      <c r="C7670" s="0" t="s">
        <v>79</v>
      </c>
      <c r="E7670" s="0" t="n">
        <v>2030</v>
      </c>
      <c r="F7670" s="5" t="n">
        <v>231.45831154</v>
      </c>
      <c r="G7670" s="11" t="n">
        <v>0.2961</v>
      </c>
      <c r="H7670" s="5" t="n">
        <v>68.534806046994</v>
      </c>
      <c r="I7670" s="5" t="n">
        <v>162.923505493006</v>
      </c>
    </row>
    <row r="7671" customFormat="false" ht="14.25" hidden="false" customHeight="false" outlineLevel="0" collapsed="false">
      <c r="A7671" s="0" t="s">
        <v>64</v>
      </c>
      <c r="B7671" s="0" t="s">
        <v>55</v>
      </c>
      <c r="C7671" s="0" t="s">
        <v>79</v>
      </c>
      <c r="E7671" s="0" t="n">
        <v>2031</v>
      </c>
      <c r="F7671" s="5" t="n">
        <v>232.40532514</v>
      </c>
      <c r="G7671" s="11" t="n">
        <v>0.29516</v>
      </c>
      <c r="H7671" s="5" t="n">
        <v>68.5967557683224</v>
      </c>
      <c r="I7671" s="5" t="n">
        <v>163.808569371678</v>
      </c>
    </row>
    <row r="7672" customFormat="false" ht="14.25" hidden="false" customHeight="false" outlineLevel="0" collapsed="false">
      <c r="A7672" s="0" t="s">
        <v>64</v>
      </c>
      <c r="B7672" s="0" t="s">
        <v>55</v>
      </c>
      <c r="C7672" s="0" t="s">
        <v>79</v>
      </c>
      <c r="E7672" s="0" t="n">
        <v>2032</v>
      </c>
      <c r="F7672" s="5" t="n">
        <v>233.90130096</v>
      </c>
      <c r="G7672" s="11" t="n">
        <v>0.29422</v>
      </c>
      <c r="H7672" s="5" t="n">
        <v>68.8184407684512</v>
      </c>
      <c r="I7672" s="5" t="n">
        <v>165.082860191549</v>
      </c>
    </row>
    <row r="7673" customFormat="false" ht="14.25" hidden="false" customHeight="false" outlineLevel="0" collapsed="false">
      <c r="A7673" s="0" t="s">
        <v>64</v>
      </c>
      <c r="B7673" s="0" t="s">
        <v>55</v>
      </c>
      <c r="C7673" s="0" t="s">
        <v>79</v>
      </c>
      <c r="E7673" s="0" t="n">
        <v>2033</v>
      </c>
      <c r="F7673" s="5" t="n">
        <v>234.96095968</v>
      </c>
      <c r="G7673" s="11" t="n">
        <v>0.29328</v>
      </c>
      <c r="H7673" s="5" t="n">
        <v>68.9093502549504</v>
      </c>
      <c r="I7673" s="5" t="n">
        <v>166.05160942505</v>
      </c>
    </row>
    <row r="7674" customFormat="false" ht="14.25" hidden="false" customHeight="false" outlineLevel="0" collapsed="false">
      <c r="A7674" s="0" t="s">
        <v>64</v>
      </c>
      <c r="B7674" s="0" t="s">
        <v>55</v>
      </c>
      <c r="C7674" s="0" t="s">
        <v>79</v>
      </c>
      <c r="E7674" s="0" t="n">
        <v>2034</v>
      </c>
      <c r="F7674" s="5" t="n">
        <v>235.63486444</v>
      </c>
      <c r="G7674" s="11" t="n">
        <v>0.29234</v>
      </c>
      <c r="H7674" s="5" t="n">
        <v>68.8854962703896</v>
      </c>
      <c r="I7674" s="5" t="n">
        <v>166.74936816961</v>
      </c>
    </row>
    <row r="7675" customFormat="false" ht="14.25" hidden="false" customHeight="false" outlineLevel="0" collapsed="false">
      <c r="A7675" s="0" t="s">
        <v>64</v>
      </c>
      <c r="B7675" s="0" t="s">
        <v>55</v>
      </c>
      <c r="C7675" s="0" t="s">
        <v>79</v>
      </c>
      <c r="E7675" s="0" t="n">
        <v>2035</v>
      </c>
      <c r="F7675" s="5" t="n">
        <v>236.10444844</v>
      </c>
      <c r="G7675" s="11" t="n">
        <v>0.2914</v>
      </c>
      <c r="H7675" s="5" t="n">
        <v>68.800836275416</v>
      </c>
      <c r="I7675" s="5" t="n">
        <v>167.303612164584</v>
      </c>
    </row>
    <row r="7676" customFormat="false" ht="14.25" hidden="false" customHeight="false" outlineLevel="0" collapsed="false">
      <c r="A7676" s="0" t="s">
        <v>64</v>
      </c>
      <c r="B7676" s="0" t="s">
        <v>55</v>
      </c>
      <c r="C7676" s="0" t="s">
        <v>79</v>
      </c>
      <c r="E7676" s="0" t="n">
        <v>2036</v>
      </c>
      <c r="F7676" s="5" t="n">
        <v>236.72578886</v>
      </c>
      <c r="G7676" s="11" t="n">
        <v>0.29098</v>
      </c>
      <c r="H7676" s="5" t="n">
        <v>68.8824700424828</v>
      </c>
      <c r="I7676" s="5" t="n">
        <v>167.843318817517</v>
      </c>
    </row>
    <row r="7677" customFormat="false" ht="14.25" hidden="false" customHeight="false" outlineLevel="0" collapsed="false">
      <c r="A7677" s="0" t="s">
        <v>64</v>
      </c>
      <c r="B7677" s="0" t="s">
        <v>55</v>
      </c>
      <c r="C7677" s="0" t="s">
        <v>79</v>
      </c>
      <c r="E7677" s="0" t="n">
        <v>2037</v>
      </c>
      <c r="F7677" s="5" t="n">
        <v>237.15211</v>
      </c>
      <c r="G7677" s="11" t="n">
        <v>0.29056</v>
      </c>
      <c r="H7677" s="5" t="n">
        <v>68.9069170816</v>
      </c>
      <c r="I7677" s="5" t="n">
        <v>168.2451929184</v>
      </c>
    </row>
    <row r="7678" customFormat="false" ht="14.25" hidden="false" customHeight="false" outlineLevel="0" collapsed="false">
      <c r="A7678" s="0" t="s">
        <v>64</v>
      </c>
      <c r="B7678" s="0" t="s">
        <v>55</v>
      </c>
      <c r="C7678" s="0" t="s">
        <v>79</v>
      </c>
      <c r="E7678" s="0" t="n">
        <v>2038</v>
      </c>
      <c r="F7678" s="5" t="n">
        <v>237.80753789</v>
      </c>
      <c r="G7678" s="11" t="n">
        <v>0.29014</v>
      </c>
      <c r="H7678" s="5" t="n">
        <v>68.9974790434046</v>
      </c>
      <c r="I7678" s="5" t="n">
        <v>168.810058846595</v>
      </c>
    </row>
    <row r="7679" customFormat="false" ht="14.25" hidden="false" customHeight="false" outlineLevel="0" collapsed="false">
      <c r="A7679" s="0" t="s">
        <v>64</v>
      </c>
      <c r="B7679" s="0" t="s">
        <v>55</v>
      </c>
      <c r="C7679" s="0" t="s">
        <v>79</v>
      </c>
      <c r="E7679" s="0" t="n">
        <v>2039</v>
      </c>
      <c r="F7679" s="5" t="n">
        <v>238.35614884</v>
      </c>
      <c r="G7679" s="11" t="n">
        <v>0.28972</v>
      </c>
      <c r="H7679" s="5" t="n">
        <v>69.0565434419248</v>
      </c>
      <c r="I7679" s="5" t="n">
        <v>169.299605398075</v>
      </c>
    </row>
    <row r="7680" customFormat="false" ht="14.25" hidden="false" customHeight="false" outlineLevel="0" collapsed="false">
      <c r="A7680" s="0" t="s">
        <v>64</v>
      </c>
      <c r="B7680" s="0" t="s">
        <v>55</v>
      </c>
      <c r="C7680" s="0" t="s">
        <v>79</v>
      </c>
      <c r="E7680" s="0" t="n">
        <v>2040</v>
      </c>
      <c r="F7680" s="5" t="n">
        <v>238.9862568</v>
      </c>
      <c r="G7680" s="11" t="n">
        <v>0.2893</v>
      </c>
      <c r="H7680" s="5" t="n">
        <v>69.13872409224</v>
      </c>
      <c r="I7680" s="5" t="n">
        <v>169.84753270776</v>
      </c>
    </row>
    <row r="7681" customFormat="false" ht="14.25" hidden="false" customHeight="false" outlineLevel="0" collapsed="false">
      <c r="A7681" s="0" t="s">
        <v>64</v>
      </c>
      <c r="B7681" s="0" t="s">
        <v>55</v>
      </c>
      <c r="C7681" s="0" t="s">
        <v>84</v>
      </c>
      <c r="E7681" s="0" t="n">
        <v>2024</v>
      </c>
      <c r="F7681" s="5" t="n">
        <v>9.27906792224849</v>
      </c>
      <c r="G7681" s="11" t="n">
        <v>0.00912411149726075</v>
      </c>
      <c r="H7681" s="5" t="n">
        <v>0.0846632503132509</v>
      </c>
      <c r="I7681" s="5" t="n">
        <v>9.19440467193524</v>
      </c>
    </row>
    <row r="7682" customFormat="false" ht="14.25" hidden="false" customHeight="false" outlineLevel="0" collapsed="false">
      <c r="A7682" s="0" t="s">
        <v>64</v>
      </c>
      <c r="B7682" s="0" t="s">
        <v>55</v>
      </c>
      <c r="C7682" s="0" t="s">
        <v>84</v>
      </c>
      <c r="E7682" s="0" t="n">
        <v>2025</v>
      </c>
      <c r="F7682" s="5" t="n">
        <v>9.99687866058994</v>
      </c>
      <c r="G7682" s="11" t="n">
        <v>0.0110757003182095</v>
      </c>
      <c r="H7682" s="5" t="n">
        <v>0.110722432162198</v>
      </c>
      <c r="I7682" s="5" t="n">
        <v>9.88615622842774</v>
      </c>
    </row>
    <row r="7683" customFormat="false" ht="14.25" hidden="false" customHeight="false" outlineLevel="0" collapsed="false">
      <c r="A7683" s="0" t="s">
        <v>64</v>
      </c>
      <c r="B7683" s="0" t="s">
        <v>55</v>
      </c>
      <c r="C7683" s="0" t="s">
        <v>84</v>
      </c>
      <c r="E7683" s="0" t="n">
        <v>2026</v>
      </c>
      <c r="F7683" s="5" t="n">
        <v>11.1588296605486</v>
      </c>
      <c r="G7683" s="11" t="n">
        <v>0.0172441211710626</v>
      </c>
      <c r="H7683" s="5" t="n">
        <v>0.192424210793748</v>
      </c>
      <c r="I7683" s="5" t="n">
        <v>10.9664054497549</v>
      </c>
    </row>
    <row r="7684" customFormat="false" ht="14.25" hidden="false" customHeight="false" outlineLevel="0" collapsed="false">
      <c r="A7684" s="0" t="s">
        <v>64</v>
      </c>
      <c r="B7684" s="0" t="s">
        <v>55</v>
      </c>
      <c r="C7684" s="0" t="s">
        <v>84</v>
      </c>
      <c r="E7684" s="0" t="n">
        <v>2027</v>
      </c>
      <c r="F7684" s="5" t="n">
        <v>12.8246979452936</v>
      </c>
      <c r="G7684" s="11" t="n">
        <v>0.0252218771975857</v>
      </c>
      <c r="H7684" s="5" t="n">
        <v>0.323462956672325</v>
      </c>
      <c r="I7684" s="5" t="n">
        <v>12.5012349886213</v>
      </c>
    </row>
    <row r="7685" customFormat="false" ht="14.25" hidden="false" customHeight="false" outlineLevel="0" collapsed="false">
      <c r="A7685" s="0" t="s">
        <v>64</v>
      </c>
      <c r="B7685" s="0" t="s">
        <v>55</v>
      </c>
      <c r="C7685" s="0" t="s">
        <v>84</v>
      </c>
      <c r="E7685" s="0" t="n">
        <v>2028</v>
      </c>
      <c r="F7685" s="5" t="n">
        <v>14.9547799233039</v>
      </c>
      <c r="G7685" s="11" t="n">
        <v>0.0345377401998313</v>
      </c>
      <c r="H7685" s="5" t="n">
        <v>0.516504303736723</v>
      </c>
      <c r="I7685" s="5" t="n">
        <v>14.4382756195672</v>
      </c>
    </row>
    <row r="7686" customFormat="false" ht="14.25" hidden="false" customHeight="false" outlineLevel="0" collapsed="false">
      <c r="A7686" s="0" t="s">
        <v>64</v>
      </c>
      <c r="B7686" s="0" t="s">
        <v>55</v>
      </c>
      <c r="C7686" s="0" t="s">
        <v>84</v>
      </c>
      <c r="E7686" s="0" t="n">
        <v>2029</v>
      </c>
      <c r="F7686" s="5" t="n">
        <v>17.5331199884351</v>
      </c>
      <c r="G7686" s="11" t="n">
        <v>0.044650910058569</v>
      </c>
      <c r="H7686" s="5" t="n">
        <v>0.782869763649713</v>
      </c>
      <c r="I7686" s="5" t="n">
        <v>16.7502502247854</v>
      </c>
    </row>
    <row r="7687" customFormat="false" ht="14.25" hidden="false" customHeight="false" outlineLevel="0" collapsed="false">
      <c r="A7687" s="0" t="s">
        <v>64</v>
      </c>
      <c r="B7687" s="0" t="s">
        <v>55</v>
      </c>
      <c r="C7687" s="0" t="s">
        <v>84</v>
      </c>
      <c r="E7687" s="0" t="n">
        <v>2030</v>
      </c>
      <c r="F7687" s="5" t="n">
        <v>20.7149897772202</v>
      </c>
      <c r="G7687" s="11" t="n">
        <v>0.0554759137994168</v>
      </c>
      <c r="H7687" s="5" t="n">
        <v>1.14918298723687</v>
      </c>
      <c r="I7687" s="5" t="n">
        <v>19.5658067899833</v>
      </c>
    </row>
    <row r="7688" customFormat="false" ht="14.25" hidden="false" customHeight="false" outlineLevel="0" collapsed="false">
      <c r="A7688" s="0" t="s">
        <v>64</v>
      </c>
      <c r="B7688" s="0" t="s">
        <v>55</v>
      </c>
      <c r="C7688" s="0" t="s">
        <v>84</v>
      </c>
      <c r="E7688" s="0" t="n">
        <v>2031</v>
      </c>
      <c r="F7688" s="5" t="n">
        <v>24.2241716023306</v>
      </c>
      <c r="G7688" s="11" t="n">
        <v>0.0679203935692701</v>
      </c>
      <c r="H7688" s="5" t="n">
        <v>1.64531526911983</v>
      </c>
      <c r="I7688" s="5" t="n">
        <v>22.5788563332107</v>
      </c>
    </row>
    <row r="7689" customFormat="false" ht="14.25" hidden="false" customHeight="false" outlineLevel="0" collapsed="false">
      <c r="A7689" s="0" t="s">
        <v>64</v>
      </c>
      <c r="B7689" s="0" t="s">
        <v>55</v>
      </c>
      <c r="C7689" s="0" t="s">
        <v>84</v>
      </c>
      <c r="E7689" s="0" t="n">
        <v>2032</v>
      </c>
      <c r="F7689" s="5" t="n">
        <v>28.1058593128524</v>
      </c>
      <c r="G7689" s="11" t="n">
        <v>0.0805207956560673</v>
      </c>
      <c r="H7689" s="5" t="n">
        <v>2.26310615446836</v>
      </c>
      <c r="I7689" s="5" t="n">
        <v>25.842753158384</v>
      </c>
    </row>
    <row r="7690" customFormat="false" ht="14.25" hidden="false" customHeight="false" outlineLevel="0" collapsed="false">
      <c r="A7690" s="0" t="s">
        <v>64</v>
      </c>
      <c r="B7690" s="0" t="s">
        <v>55</v>
      </c>
      <c r="C7690" s="0" t="s">
        <v>84</v>
      </c>
      <c r="E7690" s="0" t="n">
        <v>2033</v>
      </c>
      <c r="F7690" s="5" t="n">
        <v>32.5681108035686</v>
      </c>
      <c r="G7690" s="11" t="n">
        <v>0.093376804304217</v>
      </c>
      <c r="H7690" s="5" t="n">
        <v>3.04110610906288</v>
      </c>
      <c r="I7690" s="5" t="n">
        <v>29.5270046945057</v>
      </c>
    </row>
    <row r="7691" customFormat="false" ht="14.25" hidden="false" customHeight="false" outlineLevel="0" collapsed="false">
      <c r="A7691" s="0" t="s">
        <v>64</v>
      </c>
      <c r="B7691" s="0" t="s">
        <v>55</v>
      </c>
      <c r="C7691" s="0" t="s">
        <v>84</v>
      </c>
      <c r="E7691" s="0" t="n">
        <v>2034</v>
      </c>
      <c r="F7691" s="5" t="n">
        <v>37.1324057156463</v>
      </c>
      <c r="G7691" s="11" t="n">
        <v>0.106009797571319</v>
      </c>
      <c r="H7691" s="5" t="n">
        <v>3.93639881325174</v>
      </c>
      <c r="I7691" s="5" t="n">
        <v>33.1960069023946</v>
      </c>
    </row>
    <row r="7692" customFormat="false" ht="14.25" hidden="false" customHeight="false" outlineLevel="0" collapsed="false">
      <c r="A7692" s="0" t="s">
        <v>64</v>
      </c>
      <c r="B7692" s="0" t="s">
        <v>55</v>
      </c>
      <c r="C7692" s="0" t="s">
        <v>84</v>
      </c>
      <c r="E7692" s="0" t="n">
        <v>2035</v>
      </c>
      <c r="F7692" s="5" t="n">
        <v>42.393288162145</v>
      </c>
      <c r="G7692" s="11" t="n">
        <v>0.118890792580434</v>
      </c>
      <c r="H7692" s="5" t="n">
        <v>5.04017162968814</v>
      </c>
      <c r="I7692" s="5" t="n">
        <v>37.3531165324568</v>
      </c>
    </row>
    <row r="7693" customFormat="false" ht="14.25" hidden="false" customHeight="false" outlineLevel="0" collapsed="false">
      <c r="A7693" s="0" t="s">
        <v>64</v>
      </c>
      <c r="B7693" s="0" t="s">
        <v>55</v>
      </c>
      <c r="C7693" s="0" t="s">
        <v>84</v>
      </c>
      <c r="E7693" s="0" t="n">
        <v>2036</v>
      </c>
      <c r="F7693" s="5" t="n">
        <v>47.2718239978055</v>
      </c>
      <c r="G7693" s="11" t="n">
        <v>0.131888820283601</v>
      </c>
      <c r="H7693" s="5" t="n">
        <v>6.23462509972459</v>
      </c>
      <c r="I7693" s="5" t="n">
        <v>41.0371988980809</v>
      </c>
    </row>
    <row r="7694" customFormat="false" ht="14.25" hidden="false" customHeight="false" outlineLevel="0" collapsed="false">
      <c r="A7694" s="0" t="s">
        <v>64</v>
      </c>
      <c r="B7694" s="0" t="s">
        <v>55</v>
      </c>
      <c r="C7694" s="0" t="s">
        <v>84</v>
      </c>
      <c r="E7694" s="0" t="n">
        <v>2037</v>
      </c>
      <c r="F7694" s="5" t="n">
        <v>52.049974183035</v>
      </c>
      <c r="G7694" s="11" t="n">
        <v>0.144750302322023</v>
      </c>
      <c r="H7694" s="5" t="n">
        <v>7.53424949884781</v>
      </c>
      <c r="I7694" s="5" t="n">
        <v>44.5157246841872</v>
      </c>
    </row>
    <row r="7695" customFormat="false" ht="14.25" hidden="false" customHeight="false" outlineLevel="0" collapsed="false">
      <c r="A7695" s="0" t="s">
        <v>64</v>
      </c>
      <c r="B7695" s="0" t="s">
        <v>55</v>
      </c>
      <c r="C7695" s="0" t="s">
        <v>84</v>
      </c>
      <c r="E7695" s="0" t="n">
        <v>2038</v>
      </c>
      <c r="F7695" s="5" t="n">
        <v>56.7534942464525</v>
      </c>
      <c r="G7695" s="11" t="n">
        <v>0.157519239766957</v>
      </c>
      <c r="H7695" s="5" t="n">
        <v>8.93976726781954</v>
      </c>
      <c r="I7695" s="5" t="n">
        <v>47.813726978633</v>
      </c>
    </row>
    <row r="7696" customFormat="false" ht="14.25" hidden="false" customHeight="false" outlineLevel="0" collapsed="false">
      <c r="A7696" s="0" t="s">
        <v>64</v>
      </c>
      <c r="B7696" s="0" t="s">
        <v>55</v>
      </c>
      <c r="C7696" s="0" t="s">
        <v>84</v>
      </c>
      <c r="E7696" s="0" t="n">
        <v>2039</v>
      </c>
      <c r="F7696" s="5" t="n">
        <v>61.9412155264348</v>
      </c>
      <c r="G7696" s="11" t="n">
        <v>0.166801972259841</v>
      </c>
      <c r="H7696" s="5" t="n">
        <v>10.3319169139812</v>
      </c>
      <c r="I7696" s="5" t="n">
        <v>51.6092986124537</v>
      </c>
    </row>
    <row r="7697" customFormat="false" ht="14.25" hidden="false" customHeight="false" outlineLevel="0" collapsed="false">
      <c r="A7697" s="0" t="s">
        <v>64</v>
      </c>
      <c r="B7697" s="0" t="s">
        <v>55</v>
      </c>
      <c r="C7697" s="0" t="s">
        <v>84</v>
      </c>
      <c r="E7697" s="0" t="n">
        <v>2040</v>
      </c>
      <c r="F7697" s="5" t="n">
        <v>67.6801629235716</v>
      </c>
      <c r="G7697" s="11" t="n">
        <v>0.179982599701167</v>
      </c>
      <c r="H7697" s="5" t="n">
        <v>12.181251671183</v>
      </c>
      <c r="I7697" s="5" t="n">
        <v>55.4989112523886</v>
      </c>
    </row>
    <row r="7698" customFormat="false" ht="14.25" hidden="false" customHeight="false" outlineLevel="0" collapsed="false">
      <c r="A7698" s="0" t="s">
        <v>93</v>
      </c>
      <c r="B7698" s="0" t="s">
        <v>42</v>
      </c>
      <c r="C7698" s="0" t="s">
        <v>65</v>
      </c>
      <c r="E7698" s="0" t="n">
        <v>2024</v>
      </c>
      <c r="F7698" s="5" t="n">
        <v>253.286605826631</v>
      </c>
      <c r="G7698" s="11" t="n">
        <v>0.0308396791517978</v>
      </c>
      <c r="H7698" s="5" t="n">
        <v>7.81127765714117</v>
      </c>
      <c r="I7698" s="5" t="n">
        <v>245.47532816949</v>
      </c>
    </row>
    <row r="7699" customFormat="false" ht="14.25" hidden="false" customHeight="false" outlineLevel="0" collapsed="false">
      <c r="A7699" s="0" t="s">
        <v>93</v>
      </c>
      <c r="B7699" s="0" t="s">
        <v>42</v>
      </c>
      <c r="C7699" s="0" t="s">
        <v>65</v>
      </c>
      <c r="E7699" s="0" t="n">
        <v>2025</v>
      </c>
      <c r="F7699" s="5" t="n">
        <v>254.892521674955</v>
      </c>
      <c r="G7699" s="11" t="n">
        <v>0.0310209637095693</v>
      </c>
      <c r="H7699" s="5" t="n">
        <v>7.90701166471938</v>
      </c>
      <c r="I7699" s="5" t="n">
        <v>246.985510010236</v>
      </c>
    </row>
    <row r="7700" customFormat="false" ht="14.25" hidden="false" customHeight="false" outlineLevel="0" collapsed="false">
      <c r="A7700" s="0" t="s">
        <v>93</v>
      </c>
      <c r="B7700" s="0" t="s">
        <v>42</v>
      </c>
      <c r="C7700" s="0" t="s">
        <v>65</v>
      </c>
      <c r="E7700" s="0" t="n">
        <v>2026</v>
      </c>
      <c r="F7700" s="5" t="n">
        <v>256.729964808558</v>
      </c>
      <c r="G7700" s="11" t="n">
        <v>0.0372443608657974</v>
      </c>
      <c r="H7700" s="5" t="n">
        <v>9.56174345439337</v>
      </c>
      <c r="I7700" s="5" t="n">
        <v>247.168221354164</v>
      </c>
    </row>
    <row r="7701" customFormat="false" ht="14.25" hidden="false" customHeight="false" outlineLevel="0" collapsed="false">
      <c r="A7701" s="0" t="s">
        <v>93</v>
      </c>
      <c r="B7701" s="0" t="s">
        <v>42</v>
      </c>
      <c r="C7701" s="0" t="s">
        <v>65</v>
      </c>
      <c r="E7701" s="0" t="n">
        <v>2027</v>
      </c>
      <c r="F7701" s="5" t="n">
        <v>258.355990092611</v>
      </c>
      <c r="G7701" s="11" t="n">
        <v>0.0434268525986133</v>
      </c>
      <c r="H7701" s="5" t="n">
        <v>11.2195874997206</v>
      </c>
      <c r="I7701" s="5" t="n">
        <v>247.13640259289</v>
      </c>
    </row>
    <row r="7702" customFormat="false" ht="14.25" hidden="false" customHeight="false" outlineLevel="0" collapsed="false">
      <c r="A7702" s="0" t="s">
        <v>93</v>
      </c>
      <c r="B7702" s="0" t="s">
        <v>42</v>
      </c>
      <c r="C7702" s="0" t="s">
        <v>65</v>
      </c>
      <c r="E7702" s="0" t="n">
        <v>2028</v>
      </c>
      <c r="F7702" s="5" t="n">
        <v>260.131618376652</v>
      </c>
      <c r="G7702" s="11" t="n">
        <v>0.0497395792622128</v>
      </c>
      <c r="H7702" s="5" t="n">
        <v>12.9388372508532</v>
      </c>
      <c r="I7702" s="5" t="n">
        <v>247.192781125799</v>
      </c>
    </row>
    <row r="7703" customFormat="false" ht="14.25" hidden="false" customHeight="false" outlineLevel="0" collapsed="false">
      <c r="A7703" s="0" t="s">
        <v>93</v>
      </c>
      <c r="B7703" s="0" t="s">
        <v>42</v>
      </c>
      <c r="C7703" s="0" t="s">
        <v>65</v>
      </c>
      <c r="E7703" s="0" t="n">
        <v>2029</v>
      </c>
      <c r="F7703" s="5" t="n">
        <v>261.96653793313</v>
      </c>
      <c r="G7703" s="11" t="n">
        <v>0.0560917917463887</v>
      </c>
      <c r="H7703" s="5" t="n">
        <v>14.6941724902676</v>
      </c>
      <c r="I7703" s="5" t="n">
        <v>247.272365442863</v>
      </c>
    </row>
    <row r="7704" customFormat="false" ht="14.25" hidden="false" customHeight="false" outlineLevel="0" collapsed="false">
      <c r="A7704" s="0" t="s">
        <v>93</v>
      </c>
      <c r="B7704" s="0" t="s">
        <v>42</v>
      </c>
      <c r="C7704" s="0" t="s">
        <v>65</v>
      </c>
      <c r="E7704" s="0" t="n">
        <v>2030</v>
      </c>
      <c r="F7704" s="5" t="n">
        <v>267.746917460802</v>
      </c>
      <c r="G7704" s="11" t="n">
        <v>0.0627274847934865</v>
      </c>
      <c r="H7704" s="5" t="n">
        <v>16.7950906935253</v>
      </c>
      <c r="I7704" s="5" t="n">
        <v>250.951826767276</v>
      </c>
    </row>
    <row r="7705" customFormat="false" ht="14.25" hidden="false" customHeight="false" outlineLevel="0" collapsed="false">
      <c r="A7705" s="0" t="s">
        <v>93</v>
      </c>
      <c r="B7705" s="0" t="s">
        <v>42</v>
      </c>
      <c r="C7705" s="0" t="s">
        <v>65</v>
      </c>
      <c r="E7705" s="0" t="n">
        <v>2031</v>
      </c>
      <c r="F7705" s="5" t="n">
        <v>270.509276840777</v>
      </c>
      <c r="G7705" s="11" t="n">
        <v>0.066986816508016</v>
      </c>
      <c r="H7705" s="5" t="n">
        <v>18.1205552914493</v>
      </c>
      <c r="I7705" s="5" t="n">
        <v>252.388721549328</v>
      </c>
    </row>
    <row r="7706" customFormat="false" ht="14.25" hidden="false" customHeight="false" outlineLevel="0" collapsed="false">
      <c r="A7706" s="0" t="s">
        <v>93</v>
      </c>
      <c r="B7706" s="0" t="s">
        <v>42</v>
      </c>
      <c r="C7706" s="0" t="s">
        <v>65</v>
      </c>
      <c r="E7706" s="0" t="n">
        <v>2032</v>
      </c>
      <c r="F7706" s="5" t="n">
        <v>272.714939618659</v>
      </c>
      <c r="G7706" s="11" t="n">
        <v>0.0712705687759487</v>
      </c>
      <c r="H7706" s="5" t="n">
        <v>19.4365488603204</v>
      </c>
      <c r="I7706" s="5" t="n">
        <v>253.278390758339</v>
      </c>
    </row>
    <row r="7707" customFormat="false" ht="14.25" hidden="false" customHeight="false" outlineLevel="0" collapsed="false">
      <c r="A7707" s="0" t="s">
        <v>93</v>
      </c>
      <c r="B7707" s="0" t="s">
        <v>42</v>
      </c>
      <c r="C7707" s="0" t="s">
        <v>65</v>
      </c>
      <c r="E7707" s="0" t="n">
        <v>2033</v>
      </c>
      <c r="F7707" s="5" t="n">
        <v>275.54347079606</v>
      </c>
      <c r="G7707" s="11" t="n">
        <v>0.0756140135667013</v>
      </c>
      <c r="H7707" s="5" t="n">
        <v>20.8349477389893</v>
      </c>
      <c r="I7707" s="5" t="n">
        <v>254.708523057071</v>
      </c>
    </row>
    <row r="7708" customFormat="false" ht="14.25" hidden="false" customHeight="false" outlineLevel="0" collapsed="false">
      <c r="A7708" s="0" t="s">
        <v>93</v>
      </c>
      <c r="B7708" s="0" t="s">
        <v>42</v>
      </c>
      <c r="C7708" s="0" t="s">
        <v>65</v>
      </c>
      <c r="E7708" s="0" t="n">
        <v>2034</v>
      </c>
      <c r="F7708" s="5" t="n">
        <v>278.724426337072</v>
      </c>
      <c r="G7708" s="11" t="n">
        <v>0.0800977573181076</v>
      </c>
      <c r="H7708" s="5" t="n">
        <v>22.3252014593755</v>
      </c>
      <c r="I7708" s="5" t="n">
        <v>256.399224877696</v>
      </c>
    </row>
    <row r="7709" customFormat="false" ht="14.25" hidden="false" customHeight="false" outlineLevel="0" collapsed="false">
      <c r="A7709" s="0" t="s">
        <v>93</v>
      </c>
      <c r="B7709" s="0" t="s">
        <v>42</v>
      </c>
      <c r="C7709" s="0" t="s">
        <v>65</v>
      </c>
      <c r="E7709" s="0" t="n">
        <v>2035</v>
      </c>
      <c r="F7709" s="5" t="n">
        <v>282.267288990313</v>
      </c>
      <c r="G7709" s="11" t="n">
        <v>0.084553153632339</v>
      </c>
      <c r="H7709" s="5" t="n">
        <v>23.8665894513818</v>
      </c>
      <c r="I7709" s="5" t="n">
        <v>258.400699538931</v>
      </c>
    </row>
    <row r="7710" customFormat="false" ht="14.25" hidden="false" customHeight="false" outlineLevel="0" collapsed="false">
      <c r="A7710" s="0" t="s">
        <v>93</v>
      </c>
      <c r="B7710" s="0" t="s">
        <v>42</v>
      </c>
      <c r="C7710" s="0" t="s">
        <v>65</v>
      </c>
      <c r="E7710" s="0" t="n">
        <v>2036</v>
      </c>
      <c r="F7710" s="5" t="n">
        <v>284.986553340939</v>
      </c>
      <c r="G7710" s="11" t="n">
        <v>0.089039196472626</v>
      </c>
      <c r="H7710" s="5" t="n">
        <v>25.3749737149804</v>
      </c>
      <c r="I7710" s="5" t="n">
        <v>259.611579625959</v>
      </c>
    </row>
    <row r="7711" customFormat="false" ht="14.25" hidden="false" customHeight="false" outlineLevel="0" collapsed="false">
      <c r="A7711" s="0" t="s">
        <v>93</v>
      </c>
      <c r="B7711" s="0" t="s">
        <v>42</v>
      </c>
      <c r="C7711" s="0" t="s">
        <v>65</v>
      </c>
      <c r="E7711" s="0" t="n">
        <v>2037</v>
      </c>
      <c r="F7711" s="5" t="n">
        <v>287.557817524628</v>
      </c>
      <c r="G7711" s="11" t="n">
        <v>0.0931605493017749</v>
      </c>
      <c r="H7711" s="5" t="n">
        <v>26.7890442366139</v>
      </c>
      <c r="I7711" s="5" t="n">
        <v>260.768773288014</v>
      </c>
    </row>
    <row r="7712" customFormat="false" ht="14.25" hidden="false" customHeight="false" outlineLevel="0" collapsed="false">
      <c r="A7712" s="0" t="s">
        <v>93</v>
      </c>
      <c r="B7712" s="0" t="s">
        <v>42</v>
      </c>
      <c r="C7712" s="0" t="s">
        <v>65</v>
      </c>
      <c r="E7712" s="0" t="n">
        <v>2038</v>
      </c>
      <c r="F7712" s="5" t="n">
        <v>290.179137789113</v>
      </c>
      <c r="G7712" s="11" t="n">
        <v>0.0973481936749255</v>
      </c>
      <c r="H7712" s="5" t="n">
        <v>28.2484149059175</v>
      </c>
      <c r="I7712" s="5" t="n">
        <v>261.930722883196</v>
      </c>
    </row>
    <row r="7713" customFormat="false" ht="14.25" hidden="false" customHeight="false" outlineLevel="0" collapsed="false">
      <c r="A7713" s="0" t="s">
        <v>93</v>
      </c>
      <c r="B7713" s="0" t="s">
        <v>42</v>
      </c>
      <c r="C7713" s="0" t="s">
        <v>65</v>
      </c>
      <c r="E7713" s="0" t="n">
        <v>2039</v>
      </c>
      <c r="F7713" s="5" t="n">
        <v>291.864259650544</v>
      </c>
      <c r="G7713" s="11" t="n">
        <v>0.101193536920321</v>
      </c>
      <c r="H7713" s="5" t="n">
        <v>29.5347767346695</v>
      </c>
      <c r="I7713" s="5" t="n">
        <v>262.329482915874</v>
      </c>
    </row>
    <row r="7714" customFormat="false" ht="14.25" hidden="false" customHeight="false" outlineLevel="0" collapsed="false">
      <c r="A7714" s="0" t="s">
        <v>93</v>
      </c>
      <c r="B7714" s="0" t="s">
        <v>42</v>
      </c>
      <c r="C7714" s="0" t="s">
        <v>65</v>
      </c>
      <c r="E7714" s="0" t="n">
        <v>2040</v>
      </c>
      <c r="F7714" s="5" t="n">
        <v>293.543261454876</v>
      </c>
      <c r="G7714" s="11" t="n">
        <v>0.10384744802305</v>
      </c>
      <c r="H7714" s="5" t="n">
        <v>30.4837185864517</v>
      </c>
      <c r="I7714" s="5" t="n">
        <v>263.059542868424</v>
      </c>
    </row>
    <row r="7715" customFormat="false" ht="14.25" hidden="false" customHeight="false" outlineLevel="0" collapsed="false">
      <c r="A7715" s="0" t="s">
        <v>93</v>
      </c>
      <c r="B7715" s="0" t="s">
        <v>42</v>
      </c>
      <c r="C7715" s="0" t="s">
        <v>75</v>
      </c>
      <c r="E7715" s="0" t="n">
        <v>2024</v>
      </c>
      <c r="F7715" s="5" t="n">
        <v>19.99887</v>
      </c>
      <c r="G7715" s="11" t="n">
        <v>0</v>
      </c>
      <c r="H7715" s="5" t="n">
        <v>0</v>
      </c>
      <c r="I7715" s="5" t="n">
        <v>19.99887</v>
      </c>
    </row>
    <row r="7716" customFormat="false" ht="14.25" hidden="false" customHeight="false" outlineLevel="0" collapsed="false">
      <c r="A7716" s="0" t="s">
        <v>93</v>
      </c>
      <c r="B7716" s="0" t="s">
        <v>42</v>
      </c>
      <c r="C7716" s="0" t="s">
        <v>75</v>
      </c>
      <c r="E7716" s="0" t="n">
        <v>2025</v>
      </c>
      <c r="F7716" s="5" t="n">
        <v>21.2952441525862</v>
      </c>
      <c r="G7716" s="11" t="n">
        <v>0</v>
      </c>
      <c r="H7716" s="5" t="n">
        <v>0</v>
      </c>
      <c r="I7716" s="5" t="n">
        <v>21.2952441525862</v>
      </c>
    </row>
    <row r="7717" customFormat="false" ht="14.25" hidden="false" customHeight="false" outlineLevel="0" collapsed="false">
      <c r="A7717" s="0" t="s">
        <v>93</v>
      </c>
      <c r="B7717" s="0" t="s">
        <v>42</v>
      </c>
      <c r="C7717" s="0" t="s">
        <v>75</v>
      </c>
      <c r="E7717" s="0" t="n">
        <v>2026</v>
      </c>
      <c r="F7717" s="5" t="n">
        <v>24.1367816215722</v>
      </c>
      <c r="G7717" s="11" t="n">
        <v>0.02</v>
      </c>
      <c r="H7717" s="5" t="n">
        <v>0.482735632431444</v>
      </c>
      <c r="I7717" s="5" t="n">
        <v>23.6540459891408</v>
      </c>
    </row>
    <row r="7718" customFormat="false" ht="14.25" hidden="false" customHeight="false" outlineLevel="0" collapsed="false">
      <c r="A7718" s="0" t="s">
        <v>93</v>
      </c>
      <c r="B7718" s="0" t="s">
        <v>42</v>
      </c>
      <c r="C7718" s="0" t="s">
        <v>75</v>
      </c>
      <c r="E7718" s="0" t="n">
        <v>2027</v>
      </c>
      <c r="F7718" s="5" t="n">
        <v>27.2017155652529</v>
      </c>
      <c r="G7718" s="11" t="n">
        <v>0.03</v>
      </c>
      <c r="H7718" s="5" t="n">
        <v>0.816051466957587</v>
      </c>
      <c r="I7718" s="5" t="n">
        <v>26.3856640982953</v>
      </c>
    </row>
    <row r="7719" customFormat="false" ht="14.25" hidden="false" customHeight="false" outlineLevel="0" collapsed="false">
      <c r="A7719" s="0" t="s">
        <v>93</v>
      </c>
      <c r="B7719" s="0" t="s">
        <v>42</v>
      </c>
      <c r="C7719" s="0" t="s">
        <v>75</v>
      </c>
      <c r="E7719" s="0" t="n">
        <v>2028</v>
      </c>
      <c r="F7719" s="5" t="n">
        <v>30.6459503973836</v>
      </c>
      <c r="G7719" s="11" t="n">
        <v>0.05</v>
      </c>
      <c r="H7719" s="5" t="n">
        <v>1.53229751986918</v>
      </c>
      <c r="I7719" s="5" t="n">
        <v>29.1136528775144</v>
      </c>
    </row>
    <row r="7720" customFormat="false" ht="14.25" hidden="false" customHeight="false" outlineLevel="0" collapsed="false">
      <c r="A7720" s="0" t="s">
        <v>93</v>
      </c>
      <c r="B7720" s="0" t="s">
        <v>42</v>
      </c>
      <c r="C7720" s="0" t="s">
        <v>75</v>
      </c>
      <c r="E7720" s="0" t="n">
        <v>2029</v>
      </c>
      <c r="F7720" s="5" t="n">
        <v>33.8332319287243</v>
      </c>
      <c r="G7720" s="11" t="n">
        <v>0.06</v>
      </c>
      <c r="H7720" s="5" t="n">
        <v>2.02999391572346</v>
      </c>
      <c r="I7720" s="5" t="n">
        <v>31.8032380130008</v>
      </c>
    </row>
    <row r="7721" customFormat="false" ht="14.25" hidden="false" customHeight="false" outlineLevel="0" collapsed="false">
      <c r="A7721" s="0" t="s">
        <v>93</v>
      </c>
      <c r="B7721" s="0" t="s">
        <v>42</v>
      </c>
      <c r="C7721" s="0" t="s">
        <v>75</v>
      </c>
      <c r="E7721" s="0" t="n">
        <v>2030</v>
      </c>
      <c r="F7721" s="5" t="n">
        <v>36.2033103472311</v>
      </c>
      <c r="G7721" s="11" t="n">
        <v>0.07</v>
      </c>
      <c r="H7721" s="5" t="n">
        <v>2.53423172430618</v>
      </c>
      <c r="I7721" s="5" t="n">
        <v>33.6690786229249</v>
      </c>
    </row>
    <row r="7722" customFormat="false" ht="14.25" hidden="false" customHeight="false" outlineLevel="0" collapsed="false">
      <c r="A7722" s="0" t="s">
        <v>93</v>
      </c>
      <c r="B7722" s="0" t="s">
        <v>42</v>
      </c>
      <c r="C7722" s="0" t="s">
        <v>75</v>
      </c>
      <c r="E7722" s="0" t="n">
        <v>2031</v>
      </c>
      <c r="F7722" s="5" t="n">
        <v>38.5893435555123</v>
      </c>
      <c r="G7722" s="11" t="n">
        <v>0.08</v>
      </c>
      <c r="H7722" s="5" t="n">
        <v>3.08714748444099</v>
      </c>
      <c r="I7722" s="5" t="n">
        <v>35.5021960710713</v>
      </c>
    </row>
    <row r="7723" customFormat="false" ht="14.25" hidden="false" customHeight="false" outlineLevel="0" collapsed="false">
      <c r="A7723" s="0" t="s">
        <v>93</v>
      </c>
      <c r="B7723" s="0" t="s">
        <v>42</v>
      </c>
      <c r="C7723" s="0" t="s">
        <v>75</v>
      </c>
      <c r="E7723" s="0" t="n">
        <v>2032</v>
      </c>
      <c r="F7723" s="5" t="n">
        <v>42.2028041154909</v>
      </c>
      <c r="G7723" s="11" t="n">
        <v>0.08</v>
      </c>
      <c r="H7723" s="5" t="n">
        <v>3.37622432923927</v>
      </c>
      <c r="I7723" s="5" t="n">
        <v>38.8265797862516</v>
      </c>
    </row>
    <row r="7724" customFormat="false" ht="14.25" hidden="false" customHeight="false" outlineLevel="0" collapsed="false">
      <c r="A7724" s="0" t="s">
        <v>93</v>
      </c>
      <c r="B7724" s="0" t="s">
        <v>42</v>
      </c>
      <c r="C7724" s="0" t="s">
        <v>75</v>
      </c>
      <c r="E7724" s="0" t="n">
        <v>2033</v>
      </c>
      <c r="F7724" s="5" t="n">
        <v>45.8028420431457</v>
      </c>
      <c r="G7724" s="11" t="n">
        <v>0.09</v>
      </c>
      <c r="H7724" s="5" t="n">
        <v>4.12225578388311</v>
      </c>
      <c r="I7724" s="5" t="n">
        <v>41.6805862592626</v>
      </c>
    </row>
    <row r="7725" customFormat="false" ht="14.25" hidden="false" customHeight="false" outlineLevel="0" collapsed="false">
      <c r="A7725" s="0" t="s">
        <v>93</v>
      </c>
      <c r="B7725" s="0" t="s">
        <v>42</v>
      </c>
      <c r="C7725" s="0" t="s">
        <v>75</v>
      </c>
      <c r="E7725" s="0" t="n">
        <v>2034</v>
      </c>
      <c r="F7725" s="5" t="n">
        <v>49.2946740879206</v>
      </c>
      <c r="G7725" s="11" t="n">
        <v>0.09</v>
      </c>
      <c r="H7725" s="5" t="n">
        <v>4.43652066791285</v>
      </c>
      <c r="I7725" s="5" t="n">
        <v>44.8581534200077</v>
      </c>
    </row>
    <row r="7726" customFormat="false" ht="14.25" hidden="false" customHeight="false" outlineLevel="0" collapsed="false">
      <c r="A7726" s="0" t="s">
        <v>93</v>
      </c>
      <c r="B7726" s="0" t="s">
        <v>42</v>
      </c>
      <c r="C7726" s="0" t="s">
        <v>75</v>
      </c>
      <c r="E7726" s="0" t="n">
        <v>2035</v>
      </c>
      <c r="F7726" s="5" t="n">
        <v>52.5764890301098</v>
      </c>
      <c r="G7726" s="11" t="n">
        <v>0.1</v>
      </c>
      <c r="H7726" s="5" t="n">
        <v>5.25764890301098</v>
      </c>
      <c r="I7726" s="5" t="n">
        <v>47.3188401270988</v>
      </c>
    </row>
    <row r="7727" customFormat="false" ht="14.25" hidden="false" customHeight="false" outlineLevel="0" collapsed="false">
      <c r="A7727" s="0" t="s">
        <v>93</v>
      </c>
      <c r="B7727" s="0" t="s">
        <v>42</v>
      </c>
      <c r="C7727" s="0" t="s">
        <v>75</v>
      </c>
      <c r="E7727" s="0" t="n">
        <v>2036</v>
      </c>
      <c r="F7727" s="5" t="n">
        <v>55.5438861367149</v>
      </c>
      <c r="G7727" s="11" t="n">
        <v>0.1</v>
      </c>
      <c r="H7727" s="5" t="n">
        <v>5.55438861367149</v>
      </c>
      <c r="I7727" s="5" t="n">
        <v>49.9894975230434</v>
      </c>
    </row>
    <row r="7728" customFormat="false" ht="14.25" hidden="false" customHeight="false" outlineLevel="0" collapsed="false">
      <c r="A7728" s="0" t="s">
        <v>93</v>
      </c>
      <c r="B7728" s="0" t="s">
        <v>42</v>
      </c>
      <c r="C7728" s="0" t="s">
        <v>75</v>
      </c>
      <c r="E7728" s="0" t="n">
        <v>2037</v>
      </c>
      <c r="F7728" s="5" t="n">
        <v>58.0950070554247</v>
      </c>
      <c r="G7728" s="11" t="n">
        <v>0.1</v>
      </c>
      <c r="H7728" s="5" t="n">
        <v>5.80950070554247</v>
      </c>
      <c r="I7728" s="5" t="n">
        <v>52.2855063498822</v>
      </c>
    </row>
    <row r="7729" customFormat="false" ht="14.25" hidden="false" customHeight="false" outlineLevel="0" collapsed="false">
      <c r="A7729" s="0" t="s">
        <v>93</v>
      </c>
      <c r="B7729" s="0" t="s">
        <v>42</v>
      </c>
      <c r="C7729" s="0" t="s">
        <v>75</v>
      </c>
      <c r="E7729" s="0" t="n">
        <v>2038</v>
      </c>
      <c r="F7729" s="5" t="n">
        <v>60.1360447600703</v>
      </c>
      <c r="G7729" s="11" t="n">
        <v>0.1</v>
      </c>
      <c r="H7729" s="5" t="n">
        <v>6.01360447600703</v>
      </c>
      <c r="I7729" s="5" t="n">
        <v>54.1224402840633</v>
      </c>
    </row>
    <row r="7730" customFormat="false" ht="14.25" hidden="false" customHeight="false" outlineLevel="0" collapsed="false">
      <c r="A7730" s="0" t="s">
        <v>93</v>
      </c>
      <c r="B7730" s="0" t="s">
        <v>42</v>
      </c>
      <c r="C7730" s="0" t="s">
        <v>75</v>
      </c>
      <c r="E7730" s="0" t="n">
        <v>2039</v>
      </c>
      <c r="F7730" s="5" t="n">
        <v>61.5867415143493</v>
      </c>
      <c r="G7730" s="11" t="n">
        <v>0.1</v>
      </c>
      <c r="H7730" s="5" t="n">
        <v>6.15867415143493</v>
      </c>
      <c r="I7730" s="5" t="n">
        <v>55.4280673629144</v>
      </c>
    </row>
    <row r="7731" customFormat="false" ht="14.25" hidden="false" customHeight="false" outlineLevel="0" collapsed="false">
      <c r="A7731" s="0" t="s">
        <v>93</v>
      </c>
      <c r="B7731" s="0" t="s">
        <v>42</v>
      </c>
      <c r="C7731" s="0" t="s">
        <v>75</v>
      </c>
      <c r="E7731" s="0" t="n">
        <v>2040</v>
      </c>
      <c r="F7731" s="5" t="n">
        <v>62.3854478651585</v>
      </c>
      <c r="G7731" s="11" t="n">
        <v>0.1</v>
      </c>
      <c r="H7731" s="5" t="n">
        <v>6.23854478651585</v>
      </c>
      <c r="I7731" s="5" t="n">
        <v>56.1469030786427</v>
      </c>
    </row>
    <row r="7732" customFormat="false" ht="14.25" hidden="false" customHeight="false" outlineLevel="0" collapsed="false">
      <c r="A7732" s="0" t="s">
        <v>93</v>
      </c>
      <c r="B7732" s="0" t="s">
        <v>42</v>
      </c>
      <c r="C7732" s="0" t="s">
        <v>76</v>
      </c>
      <c r="E7732" s="0" t="n">
        <v>2024</v>
      </c>
      <c r="F7732" s="5" t="n">
        <v>0.33</v>
      </c>
      <c r="G7732" s="11" t="n">
        <v>0.672709</v>
      </c>
      <c r="H7732" s="5" t="n">
        <v>0.22199397</v>
      </c>
      <c r="I7732" s="5" t="n">
        <v>0.10800603</v>
      </c>
    </row>
    <row r="7733" customFormat="false" ht="14.25" hidden="false" customHeight="false" outlineLevel="0" collapsed="false">
      <c r="A7733" s="0" t="s">
        <v>93</v>
      </c>
      <c r="B7733" s="0" t="s">
        <v>42</v>
      </c>
      <c r="C7733" s="0" t="s">
        <v>76</v>
      </c>
      <c r="E7733" s="0" t="n">
        <v>2025</v>
      </c>
      <c r="F7733" s="5" t="n">
        <v>0.51</v>
      </c>
      <c r="G7733" s="11" t="n">
        <v>0.672709</v>
      </c>
      <c r="H7733" s="5" t="n">
        <v>0.34308159</v>
      </c>
      <c r="I7733" s="5" t="n">
        <v>0.16691841</v>
      </c>
    </row>
    <row r="7734" customFormat="false" ht="14.25" hidden="false" customHeight="false" outlineLevel="0" collapsed="false">
      <c r="A7734" s="0" t="s">
        <v>93</v>
      </c>
      <c r="B7734" s="0" t="s">
        <v>42</v>
      </c>
      <c r="C7734" s="0" t="s">
        <v>76</v>
      </c>
      <c r="E7734" s="0" t="n">
        <v>2026</v>
      </c>
      <c r="F7734" s="5" t="n">
        <v>3.435668</v>
      </c>
      <c r="G7734" s="11" t="n">
        <v>0.7048168</v>
      </c>
      <c r="H7734" s="5" t="n">
        <v>2.4215165256224</v>
      </c>
      <c r="I7734" s="5" t="n">
        <v>1.0141514743776</v>
      </c>
    </row>
    <row r="7735" customFormat="false" ht="14.25" hidden="false" customHeight="false" outlineLevel="0" collapsed="false">
      <c r="A7735" s="0" t="s">
        <v>93</v>
      </c>
      <c r="B7735" s="0" t="s">
        <v>42</v>
      </c>
      <c r="C7735" s="0" t="s">
        <v>76</v>
      </c>
      <c r="E7735" s="0" t="n">
        <v>2027</v>
      </c>
      <c r="F7735" s="5" t="n">
        <v>6.361337</v>
      </c>
      <c r="G7735" s="11" t="n">
        <v>0.7369246</v>
      </c>
      <c r="H7735" s="5" t="n">
        <v>4.6878257241902</v>
      </c>
      <c r="I7735" s="5" t="n">
        <v>1.6735112758098</v>
      </c>
    </row>
    <row r="7736" customFormat="false" ht="14.25" hidden="false" customHeight="false" outlineLevel="0" collapsed="false">
      <c r="A7736" s="0" t="s">
        <v>93</v>
      </c>
      <c r="B7736" s="0" t="s">
        <v>42</v>
      </c>
      <c r="C7736" s="0" t="s">
        <v>76</v>
      </c>
      <c r="E7736" s="0" t="n">
        <v>2028</v>
      </c>
      <c r="F7736" s="5" t="n">
        <v>6.996787</v>
      </c>
      <c r="G7736" s="11" t="n">
        <v>0.7690324</v>
      </c>
      <c r="H7736" s="5" t="n">
        <v>5.3807558988988</v>
      </c>
      <c r="I7736" s="5" t="n">
        <v>1.6160311011012</v>
      </c>
    </row>
    <row r="7737" customFormat="false" ht="14.25" hidden="false" customHeight="false" outlineLevel="0" collapsed="false">
      <c r="A7737" s="0" t="s">
        <v>93</v>
      </c>
      <c r="B7737" s="0" t="s">
        <v>42</v>
      </c>
      <c r="C7737" s="0" t="s">
        <v>76</v>
      </c>
      <c r="E7737" s="0" t="n">
        <v>2029</v>
      </c>
      <c r="F7737" s="5" t="n">
        <v>7.447752</v>
      </c>
      <c r="G7737" s="11" t="n">
        <v>0.8011402</v>
      </c>
      <c r="H7737" s="5" t="n">
        <v>5.9666935268304</v>
      </c>
      <c r="I7737" s="5" t="n">
        <v>1.4810584731696</v>
      </c>
    </row>
    <row r="7738" customFormat="false" ht="14.25" hidden="false" customHeight="false" outlineLevel="0" collapsed="false">
      <c r="A7738" s="0" t="s">
        <v>93</v>
      </c>
      <c r="B7738" s="0" t="s">
        <v>42</v>
      </c>
      <c r="C7738" s="0" t="s">
        <v>76</v>
      </c>
      <c r="E7738" s="0" t="n">
        <v>2030</v>
      </c>
      <c r="F7738" s="5" t="n">
        <v>5.7159</v>
      </c>
      <c r="G7738" s="11" t="n">
        <v>0.833248</v>
      </c>
      <c r="H7738" s="5" t="n">
        <v>4.7627622432</v>
      </c>
      <c r="I7738" s="5" t="n">
        <v>0.9531377568</v>
      </c>
    </row>
    <row r="7739" customFormat="false" ht="14.25" hidden="false" customHeight="false" outlineLevel="0" collapsed="false">
      <c r="A7739" s="0" t="s">
        <v>93</v>
      </c>
      <c r="B7739" s="0" t="s">
        <v>42</v>
      </c>
      <c r="C7739" s="0" t="s">
        <v>76</v>
      </c>
      <c r="E7739" s="0" t="n">
        <v>2031</v>
      </c>
      <c r="F7739" s="5" t="n">
        <v>6.606004</v>
      </c>
      <c r="G7739" s="11" t="n">
        <v>0.841578</v>
      </c>
      <c r="H7739" s="5" t="n">
        <v>5.559467634312</v>
      </c>
      <c r="I7739" s="5" t="n">
        <v>1.046536365688</v>
      </c>
    </row>
    <row r="7740" customFormat="false" ht="14.25" hidden="false" customHeight="false" outlineLevel="0" collapsed="false">
      <c r="A7740" s="0" t="s">
        <v>93</v>
      </c>
      <c r="B7740" s="0" t="s">
        <v>42</v>
      </c>
      <c r="C7740" s="0" t="s">
        <v>76</v>
      </c>
      <c r="E7740" s="0" t="n">
        <v>2032</v>
      </c>
      <c r="F7740" s="5" t="n">
        <v>7.549718</v>
      </c>
      <c r="G7740" s="11" t="n">
        <v>0.849908</v>
      </c>
      <c r="H7740" s="5" t="n">
        <v>6.416565725944</v>
      </c>
      <c r="I7740" s="5" t="n">
        <v>1.133152274056</v>
      </c>
    </row>
    <row r="7741" customFormat="false" ht="14.25" hidden="false" customHeight="false" outlineLevel="0" collapsed="false">
      <c r="A7741" s="0" t="s">
        <v>93</v>
      </c>
      <c r="B7741" s="0" t="s">
        <v>42</v>
      </c>
      <c r="C7741" s="0" t="s">
        <v>76</v>
      </c>
      <c r="E7741" s="0" t="n">
        <v>2033</v>
      </c>
      <c r="F7741" s="5" t="n">
        <v>8.596714</v>
      </c>
      <c r="G7741" s="11" t="n">
        <v>0.858238</v>
      </c>
      <c r="H7741" s="5" t="n">
        <v>7.378026629932</v>
      </c>
      <c r="I7741" s="5" t="n">
        <v>1.218687370068</v>
      </c>
    </row>
    <row r="7742" customFormat="false" ht="14.25" hidden="false" customHeight="false" outlineLevel="0" collapsed="false">
      <c r="A7742" s="0" t="s">
        <v>93</v>
      </c>
      <c r="B7742" s="0" t="s">
        <v>42</v>
      </c>
      <c r="C7742" s="0" t="s">
        <v>76</v>
      </c>
      <c r="E7742" s="0" t="n">
        <v>2034</v>
      </c>
      <c r="F7742" s="5" t="n">
        <v>9.628729</v>
      </c>
      <c r="G7742" s="11" t="n">
        <v>0.866568</v>
      </c>
      <c r="H7742" s="5" t="n">
        <v>8.343948432072</v>
      </c>
      <c r="I7742" s="5" t="n">
        <v>1.284780567928</v>
      </c>
    </row>
    <row r="7743" customFormat="false" ht="14.25" hidden="false" customHeight="false" outlineLevel="0" collapsed="false">
      <c r="A7743" s="0" t="s">
        <v>93</v>
      </c>
      <c r="B7743" s="0" t="s">
        <v>42</v>
      </c>
      <c r="C7743" s="0" t="s">
        <v>76</v>
      </c>
      <c r="E7743" s="0" t="n">
        <v>2035</v>
      </c>
      <c r="F7743" s="5" t="n">
        <v>10.6434</v>
      </c>
      <c r="G7743" s="11" t="n">
        <v>0.874898</v>
      </c>
      <c r="H7743" s="5" t="n">
        <v>9.3118893732</v>
      </c>
      <c r="I7743" s="5" t="n">
        <v>1.3315106268</v>
      </c>
    </row>
    <row r="7744" customFormat="false" ht="14.25" hidden="false" customHeight="false" outlineLevel="0" collapsed="false">
      <c r="A7744" s="0" t="s">
        <v>93</v>
      </c>
      <c r="B7744" s="0" t="s">
        <v>42</v>
      </c>
      <c r="C7744" s="0" t="s">
        <v>76</v>
      </c>
      <c r="E7744" s="0" t="n">
        <v>2036</v>
      </c>
      <c r="F7744" s="5" t="n">
        <v>11.638361</v>
      </c>
      <c r="G7744" s="11" t="n">
        <v>0.8723846</v>
      </c>
      <c r="H7744" s="5" t="n">
        <v>10.1531269056406</v>
      </c>
      <c r="I7744" s="5" t="n">
        <v>1.4852340943594</v>
      </c>
    </row>
    <row r="7745" customFormat="false" ht="14.25" hidden="false" customHeight="false" outlineLevel="0" collapsed="false">
      <c r="A7745" s="0" t="s">
        <v>93</v>
      </c>
      <c r="B7745" s="0" t="s">
        <v>42</v>
      </c>
      <c r="C7745" s="0" t="s">
        <v>76</v>
      </c>
      <c r="E7745" s="0" t="n">
        <v>2037</v>
      </c>
      <c r="F7745" s="5" t="n">
        <v>12.260934</v>
      </c>
      <c r="G7745" s="11" t="n">
        <v>0.8698712</v>
      </c>
      <c r="H7745" s="5" t="n">
        <v>10.6654333717008</v>
      </c>
      <c r="I7745" s="5" t="n">
        <v>1.5955006282992</v>
      </c>
    </row>
    <row r="7746" customFormat="false" ht="14.25" hidden="false" customHeight="false" outlineLevel="0" collapsed="false">
      <c r="A7746" s="0" t="s">
        <v>93</v>
      </c>
      <c r="B7746" s="0" t="s">
        <v>42</v>
      </c>
      <c r="C7746" s="0" t="s">
        <v>76</v>
      </c>
      <c r="E7746" s="0" t="n">
        <v>2038</v>
      </c>
      <c r="F7746" s="5" t="n">
        <v>12.864323</v>
      </c>
      <c r="G7746" s="11" t="n">
        <v>0.8673578</v>
      </c>
      <c r="H7746" s="5" t="n">
        <v>11.1579708957694</v>
      </c>
      <c r="I7746" s="5" t="n">
        <v>1.7063521042306</v>
      </c>
    </row>
    <row r="7747" customFormat="false" ht="14.25" hidden="false" customHeight="false" outlineLevel="0" collapsed="false">
      <c r="A7747" s="0" t="s">
        <v>93</v>
      </c>
      <c r="B7747" s="0" t="s">
        <v>42</v>
      </c>
      <c r="C7747" s="0" t="s">
        <v>76</v>
      </c>
      <c r="E7747" s="0" t="n">
        <v>2039</v>
      </c>
      <c r="F7747" s="5" t="n">
        <v>13.44695</v>
      </c>
      <c r="G7747" s="11" t="n">
        <v>0.8648444</v>
      </c>
      <c r="H7747" s="5" t="n">
        <v>11.62951940458</v>
      </c>
      <c r="I7747" s="5" t="n">
        <v>1.81743059542</v>
      </c>
    </row>
    <row r="7748" customFormat="false" ht="14.25" hidden="false" customHeight="false" outlineLevel="0" collapsed="false">
      <c r="A7748" s="0" t="s">
        <v>93</v>
      </c>
      <c r="B7748" s="0" t="s">
        <v>42</v>
      </c>
      <c r="C7748" s="0" t="s">
        <v>76</v>
      </c>
      <c r="E7748" s="0" t="n">
        <v>2040</v>
      </c>
      <c r="F7748" s="5" t="n">
        <v>13.6656</v>
      </c>
      <c r="G7748" s="11" t="n">
        <v>0.862331</v>
      </c>
      <c r="H7748" s="5" t="n">
        <v>11.7842705136</v>
      </c>
      <c r="I7748" s="5" t="n">
        <v>1.8813294864</v>
      </c>
    </row>
    <row r="7749" customFormat="false" ht="14.25" hidden="false" customHeight="false" outlineLevel="0" collapsed="false">
      <c r="A7749" s="0" t="s">
        <v>93</v>
      </c>
      <c r="B7749" s="0" t="s">
        <v>42</v>
      </c>
      <c r="C7749" s="0" t="s">
        <v>79</v>
      </c>
      <c r="E7749" s="0" t="n">
        <v>2024</v>
      </c>
      <c r="F7749" s="5" t="n">
        <v>181.898422676296</v>
      </c>
      <c r="G7749" s="11" t="n">
        <v>0.189311614967738</v>
      </c>
      <c r="H7749" s="5" t="n">
        <v>34.4354841569337</v>
      </c>
      <c r="I7749" s="5" t="n">
        <v>147.462938519362</v>
      </c>
    </row>
    <row r="7750" customFormat="false" ht="14.25" hidden="false" customHeight="false" outlineLevel="0" collapsed="false">
      <c r="A7750" s="0" t="s">
        <v>93</v>
      </c>
      <c r="B7750" s="0" t="s">
        <v>42</v>
      </c>
      <c r="C7750" s="0" t="s">
        <v>79</v>
      </c>
      <c r="E7750" s="0" t="n">
        <v>2025</v>
      </c>
      <c r="F7750" s="5" t="n">
        <v>183.475956381725</v>
      </c>
      <c r="G7750" s="11" t="n">
        <v>0.186229984875546</v>
      </c>
      <c r="H7750" s="5" t="n">
        <v>34.168724581995</v>
      </c>
      <c r="I7750" s="5" t="n">
        <v>149.30723179973</v>
      </c>
    </row>
    <row r="7751" customFormat="false" ht="14.25" hidden="false" customHeight="false" outlineLevel="0" collapsed="false">
      <c r="A7751" s="0" t="s">
        <v>93</v>
      </c>
      <c r="B7751" s="0" t="s">
        <v>42</v>
      </c>
      <c r="C7751" s="0" t="s">
        <v>79</v>
      </c>
      <c r="E7751" s="0" t="n">
        <v>2026</v>
      </c>
      <c r="F7751" s="5" t="n">
        <v>185.226824926587</v>
      </c>
      <c r="G7751" s="11" t="n">
        <v>0.183732362589379</v>
      </c>
      <c r="H7751" s="5" t="n">
        <v>34.032162158691</v>
      </c>
      <c r="I7751" s="5" t="n">
        <v>151.194662767896</v>
      </c>
    </row>
    <row r="7752" customFormat="false" ht="14.25" hidden="false" customHeight="false" outlineLevel="0" collapsed="false">
      <c r="A7752" s="0" t="s">
        <v>93</v>
      </c>
      <c r="B7752" s="0" t="s">
        <v>42</v>
      </c>
      <c r="C7752" s="0" t="s">
        <v>79</v>
      </c>
      <c r="E7752" s="0" t="n">
        <v>2027</v>
      </c>
      <c r="F7752" s="5" t="n">
        <v>189.371521476397</v>
      </c>
      <c r="G7752" s="11" t="n">
        <v>0.181287419915199</v>
      </c>
      <c r="H7752" s="5" t="n">
        <v>34.3306745338716</v>
      </c>
      <c r="I7752" s="5" t="n">
        <v>155.040846942525</v>
      </c>
    </row>
    <row r="7753" customFormat="false" ht="14.25" hidden="false" customHeight="false" outlineLevel="0" collapsed="false">
      <c r="A7753" s="0" t="s">
        <v>93</v>
      </c>
      <c r="B7753" s="0" t="s">
        <v>42</v>
      </c>
      <c r="C7753" s="0" t="s">
        <v>79</v>
      </c>
      <c r="E7753" s="0" t="n">
        <v>2028</v>
      </c>
      <c r="F7753" s="5" t="n">
        <v>192.019580160574</v>
      </c>
      <c r="G7753" s="11" t="n">
        <v>0.178804813408391</v>
      </c>
      <c r="H7753" s="5" t="n">
        <v>34.3340252013689</v>
      </c>
      <c r="I7753" s="5" t="n">
        <v>157.685554959205</v>
      </c>
    </row>
    <row r="7754" customFormat="false" ht="14.25" hidden="false" customHeight="false" outlineLevel="0" collapsed="false">
      <c r="A7754" s="0" t="s">
        <v>93</v>
      </c>
      <c r="B7754" s="0" t="s">
        <v>42</v>
      </c>
      <c r="C7754" s="0" t="s">
        <v>79</v>
      </c>
      <c r="E7754" s="0" t="n">
        <v>2029</v>
      </c>
      <c r="F7754" s="5" t="n">
        <v>195.359847454357</v>
      </c>
      <c r="G7754" s="11" t="n">
        <v>0.176333837249074</v>
      </c>
      <c r="H7754" s="5" t="n">
        <v>34.4485515460205</v>
      </c>
      <c r="I7754" s="5" t="n">
        <v>160.911295908336</v>
      </c>
    </row>
    <row r="7755" customFormat="false" ht="14.25" hidden="false" customHeight="false" outlineLevel="0" collapsed="false">
      <c r="A7755" s="0" t="s">
        <v>93</v>
      </c>
      <c r="B7755" s="0" t="s">
        <v>42</v>
      </c>
      <c r="C7755" s="0" t="s">
        <v>79</v>
      </c>
      <c r="E7755" s="0" t="n">
        <v>2030</v>
      </c>
      <c r="F7755" s="5" t="n">
        <v>198.885466228554</v>
      </c>
      <c r="G7755" s="11" t="n">
        <v>0.1738628129271</v>
      </c>
      <c r="H7755" s="5" t="n">
        <v>34.578786608814</v>
      </c>
      <c r="I7755" s="5" t="n">
        <v>164.30667961974</v>
      </c>
    </row>
    <row r="7756" customFormat="false" ht="14.25" hidden="false" customHeight="false" outlineLevel="0" collapsed="false">
      <c r="A7756" s="0" t="s">
        <v>93</v>
      </c>
      <c r="B7756" s="0" t="s">
        <v>42</v>
      </c>
      <c r="C7756" s="0" t="s">
        <v>79</v>
      </c>
      <c r="E7756" s="0" t="n">
        <v>2031</v>
      </c>
      <c r="F7756" s="5" t="n">
        <v>203.527208155806</v>
      </c>
      <c r="G7756" s="11" t="n">
        <v>0.172592289297954</v>
      </c>
      <c r="H7756" s="5" t="n">
        <v>35.1272267900316</v>
      </c>
      <c r="I7756" s="5" t="n">
        <v>168.399981365774</v>
      </c>
    </row>
    <row r="7757" customFormat="false" ht="14.25" hidden="false" customHeight="false" outlineLevel="0" collapsed="false">
      <c r="A7757" s="0" t="s">
        <v>93</v>
      </c>
      <c r="B7757" s="0" t="s">
        <v>42</v>
      </c>
      <c r="C7757" s="0" t="s">
        <v>79</v>
      </c>
      <c r="E7757" s="0" t="n">
        <v>2032</v>
      </c>
      <c r="F7757" s="5" t="n">
        <v>208.682912661791</v>
      </c>
      <c r="G7757" s="11" t="n">
        <v>0.171326142380415</v>
      </c>
      <c r="H7757" s="5" t="n">
        <v>35.7528384070536</v>
      </c>
      <c r="I7757" s="5" t="n">
        <v>172.930074254737</v>
      </c>
    </row>
    <row r="7758" customFormat="false" ht="14.25" hidden="false" customHeight="false" outlineLevel="0" collapsed="false">
      <c r="A7758" s="0" t="s">
        <v>93</v>
      </c>
      <c r="B7758" s="0" t="s">
        <v>42</v>
      </c>
      <c r="C7758" s="0" t="s">
        <v>79</v>
      </c>
      <c r="E7758" s="0" t="n">
        <v>2033</v>
      </c>
      <c r="F7758" s="5" t="n">
        <v>213.637438537941</v>
      </c>
      <c r="G7758" s="11" t="n">
        <v>0.170051476245317</v>
      </c>
      <c r="H7758" s="5" t="n">
        <v>36.329361804645</v>
      </c>
      <c r="I7758" s="5" t="n">
        <v>177.308076733296</v>
      </c>
    </row>
    <row r="7759" customFormat="false" ht="14.25" hidden="false" customHeight="false" outlineLevel="0" collapsed="false">
      <c r="A7759" s="0" t="s">
        <v>93</v>
      </c>
      <c r="B7759" s="0" t="s">
        <v>42</v>
      </c>
      <c r="C7759" s="0" t="s">
        <v>79</v>
      </c>
      <c r="E7759" s="0" t="n">
        <v>2034</v>
      </c>
      <c r="F7759" s="5" t="n">
        <v>218.708797991874</v>
      </c>
      <c r="G7759" s="11" t="n">
        <v>0.168774180961903</v>
      </c>
      <c r="H7759" s="5" t="n">
        <v>36.9123982502408</v>
      </c>
      <c r="I7759" s="5" t="n">
        <v>181.796399741633</v>
      </c>
    </row>
    <row r="7760" customFormat="false" ht="14.25" hidden="false" customHeight="false" outlineLevel="0" collapsed="false">
      <c r="A7760" s="0" t="s">
        <v>93</v>
      </c>
      <c r="B7760" s="0" t="s">
        <v>42</v>
      </c>
      <c r="C7760" s="0" t="s">
        <v>79</v>
      </c>
      <c r="E7760" s="0" t="n">
        <v>2035</v>
      </c>
      <c r="F7760" s="5" t="n">
        <v>223.931158670682</v>
      </c>
      <c r="G7760" s="11" t="n">
        <v>0.167494726699072</v>
      </c>
      <c r="H7760" s="5" t="n">
        <v>37.5072882209526</v>
      </c>
      <c r="I7760" s="5" t="n">
        <v>186.42387044973</v>
      </c>
    </row>
    <row r="7761" customFormat="false" ht="14.25" hidden="false" customHeight="false" outlineLevel="0" collapsed="false">
      <c r="A7761" s="0" t="s">
        <v>93</v>
      </c>
      <c r="B7761" s="0" t="s">
        <v>42</v>
      </c>
      <c r="C7761" s="0" t="s">
        <v>79</v>
      </c>
      <c r="E7761" s="0" t="n">
        <v>2036</v>
      </c>
      <c r="F7761" s="5" t="n">
        <v>225.73092195218</v>
      </c>
      <c r="G7761" s="11" t="n">
        <v>0.16762143072309</v>
      </c>
      <c r="H7761" s="5" t="n">
        <v>37.8373400960667</v>
      </c>
      <c r="I7761" s="5" t="n">
        <v>187.893581856114</v>
      </c>
    </row>
    <row r="7762" customFormat="false" ht="14.25" hidden="false" customHeight="false" outlineLevel="0" collapsed="false">
      <c r="A7762" s="0" t="s">
        <v>93</v>
      </c>
      <c r="B7762" s="0" t="s">
        <v>42</v>
      </c>
      <c r="C7762" s="0" t="s">
        <v>79</v>
      </c>
      <c r="E7762" s="0" t="n">
        <v>2037</v>
      </c>
      <c r="F7762" s="5" t="n">
        <v>227.529727246965</v>
      </c>
      <c r="G7762" s="11" t="n">
        <v>0.167747876157268</v>
      </c>
      <c r="H7762" s="5" t="n">
        <v>38.1676285083209</v>
      </c>
      <c r="I7762" s="5" t="n">
        <v>189.362098738644</v>
      </c>
    </row>
    <row r="7763" customFormat="false" ht="14.25" hidden="false" customHeight="false" outlineLevel="0" collapsed="false">
      <c r="A7763" s="0" t="s">
        <v>93</v>
      </c>
      <c r="B7763" s="0" t="s">
        <v>42</v>
      </c>
      <c r="C7763" s="0" t="s">
        <v>79</v>
      </c>
      <c r="E7763" s="0" t="n">
        <v>2038</v>
      </c>
      <c r="F7763" s="5" t="n">
        <v>229.194985522748</v>
      </c>
      <c r="G7763" s="11" t="n">
        <v>0.167872167946078</v>
      </c>
      <c r="H7763" s="5" t="n">
        <v>38.4754591020736</v>
      </c>
      <c r="I7763" s="5" t="n">
        <v>190.719526420675</v>
      </c>
    </row>
    <row r="7764" customFormat="false" ht="14.25" hidden="false" customHeight="false" outlineLevel="0" collapsed="false">
      <c r="A7764" s="0" t="s">
        <v>93</v>
      </c>
      <c r="B7764" s="0" t="s">
        <v>42</v>
      </c>
      <c r="C7764" s="0" t="s">
        <v>79</v>
      </c>
      <c r="E7764" s="0" t="n">
        <v>2039</v>
      </c>
      <c r="F7764" s="5" t="n">
        <v>231.262943631924</v>
      </c>
      <c r="G7764" s="11" t="n">
        <v>0.168002030965728</v>
      </c>
      <c r="H7764" s="5" t="n">
        <v>38.8526442172759</v>
      </c>
      <c r="I7764" s="5" t="n">
        <v>192.410299414648</v>
      </c>
    </row>
    <row r="7765" customFormat="false" ht="14.25" hidden="false" customHeight="false" outlineLevel="0" collapsed="false">
      <c r="A7765" s="0" t="s">
        <v>93</v>
      </c>
      <c r="B7765" s="0" t="s">
        <v>42</v>
      </c>
      <c r="C7765" s="0" t="s">
        <v>79</v>
      </c>
      <c r="E7765" s="0" t="n">
        <v>2040</v>
      </c>
      <c r="F7765" s="5" t="n">
        <v>232.336386426251</v>
      </c>
      <c r="G7765" s="11" t="n">
        <v>0.16811764491249</v>
      </c>
      <c r="H7765" s="5" t="n">
        <v>39.0598461134595</v>
      </c>
      <c r="I7765" s="5" t="n">
        <v>193.276540312792</v>
      </c>
    </row>
    <row r="7766" customFormat="false" ht="14.25" hidden="false" customHeight="false" outlineLevel="0" collapsed="false">
      <c r="A7766" s="0" t="s">
        <v>93</v>
      </c>
      <c r="B7766" s="0" t="s">
        <v>42</v>
      </c>
      <c r="C7766" s="0" t="s">
        <v>84</v>
      </c>
      <c r="E7766" s="0" t="n">
        <v>2024</v>
      </c>
      <c r="F7766" s="5" t="n">
        <v>19.9976956183492</v>
      </c>
      <c r="G7766" s="11" t="n">
        <v>0.0482364755012345</v>
      </c>
      <c r="H7766" s="5" t="n">
        <v>0.964618354775647</v>
      </c>
      <c r="I7766" s="5" t="n">
        <v>19.0330772635736</v>
      </c>
    </row>
    <row r="7767" customFormat="false" ht="14.25" hidden="false" customHeight="false" outlineLevel="0" collapsed="false">
      <c r="A7767" s="0" t="s">
        <v>93</v>
      </c>
      <c r="B7767" s="0" t="s">
        <v>42</v>
      </c>
      <c r="C7767" s="0" t="s">
        <v>84</v>
      </c>
      <c r="E7767" s="0" t="n">
        <v>2025</v>
      </c>
      <c r="F7767" s="5" t="n">
        <v>21.9318348464029</v>
      </c>
      <c r="G7767" s="11" t="n">
        <v>0.0538010808870162</v>
      </c>
      <c r="H7767" s="5" t="n">
        <v>1.179956420572</v>
      </c>
      <c r="I7767" s="5" t="n">
        <v>20.7518784258309</v>
      </c>
    </row>
    <row r="7768" customFormat="false" ht="14.25" hidden="false" customHeight="false" outlineLevel="0" collapsed="false">
      <c r="A7768" s="0" t="s">
        <v>93</v>
      </c>
      <c r="B7768" s="0" t="s">
        <v>42</v>
      </c>
      <c r="C7768" s="0" t="s">
        <v>84</v>
      </c>
      <c r="E7768" s="0" t="n">
        <v>2026</v>
      </c>
      <c r="F7768" s="5" t="n">
        <v>24.3773798528271</v>
      </c>
      <c r="G7768" s="11" t="n">
        <v>0.0687346560416902</v>
      </c>
      <c r="H7768" s="5" t="n">
        <v>1.67557081938169</v>
      </c>
      <c r="I7768" s="5" t="n">
        <v>22.7018090334454</v>
      </c>
    </row>
    <row r="7769" customFormat="false" ht="14.25" hidden="false" customHeight="false" outlineLevel="0" collapsed="false">
      <c r="A7769" s="0" t="s">
        <v>93</v>
      </c>
      <c r="B7769" s="0" t="s">
        <v>42</v>
      </c>
      <c r="C7769" s="0" t="s">
        <v>84</v>
      </c>
      <c r="E7769" s="0" t="n">
        <v>2027</v>
      </c>
      <c r="F7769" s="5" t="n">
        <v>27.7163009389964</v>
      </c>
      <c r="G7769" s="11" t="n">
        <v>0.0860621277459114</v>
      </c>
      <c r="H7769" s="5" t="n">
        <v>2.38532383205604</v>
      </c>
      <c r="I7769" s="5" t="n">
        <v>25.3309771069404</v>
      </c>
    </row>
    <row r="7770" customFormat="false" ht="14.25" hidden="false" customHeight="false" outlineLevel="0" collapsed="false">
      <c r="A7770" s="0" t="s">
        <v>93</v>
      </c>
      <c r="B7770" s="0" t="s">
        <v>42</v>
      </c>
      <c r="C7770" s="0" t="s">
        <v>84</v>
      </c>
      <c r="E7770" s="0" t="n">
        <v>2028</v>
      </c>
      <c r="F7770" s="5" t="n">
        <v>31.8340369507798</v>
      </c>
      <c r="G7770" s="11" t="n">
        <v>0.104461642811774</v>
      </c>
      <c r="H7770" s="5" t="n">
        <v>3.32543579720918</v>
      </c>
      <c r="I7770" s="5" t="n">
        <v>28.5086011535706</v>
      </c>
    </row>
    <row r="7771" customFormat="false" ht="14.25" hidden="false" customHeight="false" outlineLevel="0" collapsed="false">
      <c r="A7771" s="0" t="s">
        <v>93</v>
      </c>
      <c r="B7771" s="0" t="s">
        <v>42</v>
      </c>
      <c r="C7771" s="0" t="s">
        <v>84</v>
      </c>
      <c r="E7771" s="0" t="n">
        <v>2029</v>
      </c>
      <c r="F7771" s="5" t="n">
        <v>36.8651386170246</v>
      </c>
      <c r="G7771" s="11" t="n">
        <v>0.123853952707299</v>
      </c>
      <c r="H7771" s="5" t="n">
        <v>4.56589313482097</v>
      </c>
      <c r="I7771" s="5" t="n">
        <v>32.2992454822036</v>
      </c>
    </row>
    <row r="7772" customFormat="false" ht="14.25" hidden="false" customHeight="false" outlineLevel="0" collapsed="false">
      <c r="A7772" s="0" t="s">
        <v>93</v>
      </c>
      <c r="B7772" s="0" t="s">
        <v>42</v>
      </c>
      <c r="C7772" s="0" t="s">
        <v>84</v>
      </c>
      <c r="E7772" s="0" t="n">
        <v>2030</v>
      </c>
      <c r="F7772" s="5" t="n">
        <v>42.6849681654625</v>
      </c>
      <c r="G7772" s="11" t="n">
        <v>0.142782575857584</v>
      </c>
      <c r="H7772" s="5" t="n">
        <v>6.09466970506373</v>
      </c>
      <c r="I7772" s="5" t="n">
        <v>36.5902984603988</v>
      </c>
    </row>
    <row r="7773" customFormat="false" ht="14.25" hidden="false" customHeight="false" outlineLevel="0" collapsed="false">
      <c r="A7773" s="0" t="s">
        <v>93</v>
      </c>
      <c r="B7773" s="0" t="s">
        <v>42</v>
      </c>
      <c r="C7773" s="0" t="s">
        <v>84</v>
      </c>
      <c r="E7773" s="0" t="n">
        <v>2031</v>
      </c>
      <c r="F7773" s="5" t="n">
        <v>48.9341699514935</v>
      </c>
      <c r="G7773" s="11" t="n">
        <v>0.158396419172907</v>
      </c>
      <c r="H7773" s="5" t="n">
        <v>7.75099729551504</v>
      </c>
      <c r="I7773" s="5" t="n">
        <v>41.1831726559785</v>
      </c>
    </row>
    <row r="7774" customFormat="false" ht="14.25" hidden="false" customHeight="false" outlineLevel="0" collapsed="false">
      <c r="A7774" s="0" t="s">
        <v>93</v>
      </c>
      <c r="B7774" s="0" t="s">
        <v>42</v>
      </c>
      <c r="C7774" s="0" t="s">
        <v>84</v>
      </c>
      <c r="E7774" s="0" t="n">
        <v>2032</v>
      </c>
      <c r="F7774" s="5" t="n">
        <v>55.8325178728211</v>
      </c>
      <c r="G7774" s="11" t="n">
        <v>0.173678707590515</v>
      </c>
      <c r="H7774" s="5" t="n">
        <v>9.6969195456759</v>
      </c>
      <c r="I7774" s="5" t="n">
        <v>46.1355983271452</v>
      </c>
    </row>
    <row r="7775" customFormat="false" ht="14.25" hidden="false" customHeight="false" outlineLevel="0" collapsed="false">
      <c r="A7775" s="0" t="s">
        <v>93</v>
      </c>
      <c r="B7775" s="0" t="s">
        <v>42</v>
      </c>
      <c r="C7775" s="0" t="s">
        <v>84</v>
      </c>
      <c r="E7775" s="0" t="n">
        <v>2033</v>
      </c>
      <c r="F7775" s="5" t="n">
        <v>63.2409014365135</v>
      </c>
      <c r="G7775" s="11" t="n">
        <v>0.188171292657467</v>
      </c>
      <c r="H7775" s="5" t="n">
        <v>11.9001221721322</v>
      </c>
      <c r="I7775" s="5" t="n">
        <v>51.3407792643813</v>
      </c>
    </row>
    <row r="7776" customFormat="false" ht="14.25" hidden="false" customHeight="false" outlineLevel="0" collapsed="false">
      <c r="A7776" s="0" t="s">
        <v>93</v>
      </c>
      <c r="B7776" s="0" t="s">
        <v>42</v>
      </c>
      <c r="C7776" s="0" t="s">
        <v>84</v>
      </c>
      <c r="E7776" s="0" t="n">
        <v>2034</v>
      </c>
      <c r="F7776" s="5" t="n">
        <v>70.5314035835465</v>
      </c>
      <c r="G7776" s="11" t="n">
        <v>0.201153237659091</v>
      </c>
      <c r="H7776" s="5" t="n">
        <v>14.1876201874704</v>
      </c>
      <c r="I7776" s="5" t="n">
        <v>56.3437833960761</v>
      </c>
    </row>
    <row r="7777" customFormat="false" ht="14.25" hidden="false" customHeight="false" outlineLevel="0" collapsed="false">
      <c r="A7777" s="0" t="s">
        <v>93</v>
      </c>
      <c r="B7777" s="0" t="s">
        <v>42</v>
      </c>
      <c r="C7777" s="0" t="s">
        <v>84</v>
      </c>
      <c r="E7777" s="0" t="n">
        <v>2035</v>
      </c>
      <c r="F7777" s="5" t="n">
        <v>77.8729133420324</v>
      </c>
      <c r="G7777" s="11" t="n">
        <v>0.212914986303261</v>
      </c>
      <c r="H7777" s="5" t="n">
        <v>16.5803102776139</v>
      </c>
      <c r="I7777" s="5" t="n">
        <v>61.2926030644185</v>
      </c>
    </row>
    <row r="7778" customFormat="false" ht="14.25" hidden="false" customHeight="false" outlineLevel="0" collapsed="false">
      <c r="A7778" s="0" t="s">
        <v>93</v>
      </c>
      <c r="B7778" s="0" t="s">
        <v>42</v>
      </c>
      <c r="C7778" s="0" t="s">
        <v>84</v>
      </c>
      <c r="E7778" s="0" t="n">
        <v>2036</v>
      </c>
      <c r="F7778" s="5" t="n">
        <v>85.0675417238482</v>
      </c>
      <c r="G7778" s="11" t="n">
        <v>0.218174763342835</v>
      </c>
      <c r="H7778" s="5" t="n">
        <v>18.5595907837573</v>
      </c>
      <c r="I7778" s="5" t="n">
        <v>66.5079509400909</v>
      </c>
    </row>
    <row r="7779" customFormat="false" ht="14.25" hidden="false" customHeight="false" outlineLevel="0" collapsed="false">
      <c r="A7779" s="0" t="s">
        <v>93</v>
      </c>
      <c r="B7779" s="0" t="s">
        <v>42</v>
      </c>
      <c r="C7779" s="0" t="s">
        <v>84</v>
      </c>
      <c r="E7779" s="0" t="n">
        <v>2037</v>
      </c>
      <c r="F7779" s="5" t="n">
        <v>91.8910279865088</v>
      </c>
      <c r="G7779" s="11" t="n">
        <v>0.22234274188838</v>
      </c>
      <c r="H7779" s="5" t="n">
        <v>20.4313031174622</v>
      </c>
      <c r="I7779" s="5" t="n">
        <v>71.4597248690466</v>
      </c>
    </row>
    <row r="7780" customFormat="false" ht="14.25" hidden="false" customHeight="false" outlineLevel="0" collapsed="false">
      <c r="A7780" s="0" t="s">
        <v>93</v>
      </c>
      <c r="B7780" s="0" t="s">
        <v>42</v>
      </c>
      <c r="C7780" s="0" t="s">
        <v>84</v>
      </c>
      <c r="E7780" s="0" t="n">
        <v>2038</v>
      </c>
      <c r="F7780" s="5" t="n">
        <v>98.5844372690618</v>
      </c>
      <c r="G7780" s="11" t="n">
        <v>0.225751667197582</v>
      </c>
      <c r="H7780" s="5" t="n">
        <v>22.2556010732261</v>
      </c>
      <c r="I7780" s="5" t="n">
        <v>76.3288361958357</v>
      </c>
    </row>
    <row r="7781" customFormat="false" ht="14.25" hidden="false" customHeight="false" outlineLevel="0" collapsed="false">
      <c r="A7781" s="0" t="s">
        <v>93</v>
      </c>
      <c r="B7781" s="0" t="s">
        <v>42</v>
      </c>
      <c r="C7781" s="0" t="s">
        <v>84</v>
      </c>
      <c r="E7781" s="0" t="n">
        <v>2039</v>
      </c>
      <c r="F7781" s="5" t="n">
        <v>105.420562632903</v>
      </c>
      <c r="G7781" s="11" t="n">
        <v>0.230700876455465</v>
      </c>
      <c r="H7781" s="5" t="n">
        <v>24.3206161958389</v>
      </c>
      <c r="I7781" s="5" t="n">
        <v>81.0999464370641</v>
      </c>
    </row>
    <row r="7782" customFormat="false" ht="14.25" hidden="false" customHeight="false" outlineLevel="0" collapsed="false">
      <c r="A7782" s="0" t="s">
        <v>93</v>
      </c>
      <c r="B7782" s="0" t="s">
        <v>42</v>
      </c>
      <c r="C7782" s="0" t="s">
        <v>84</v>
      </c>
      <c r="E7782" s="0" t="n">
        <v>2040</v>
      </c>
      <c r="F7782" s="5" t="n">
        <v>110.963246764436</v>
      </c>
      <c r="G7782" s="11" t="n">
        <v>0.233796353518645</v>
      </c>
      <c r="H7782" s="5" t="n">
        <v>25.9428024681147</v>
      </c>
      <c r="I7782" s="5" t="n">
        <v>85.0204442963214</v>
      </c>
    </row>
    <row r="7783" customFormat="false" ht="14.25" hidden="false" customHeight="false" outlineLevel="0" collapsed="false">
      <c r="A7783" s="0" t="s">
        <v>95</v>
      </c>
      <c r="B7783" s="0" t="s">
        <v>52</v>
      </c>
      <c r="C7783" s="0" t="s">
        <v>65</v>
      </c>
      <c r="E7783" s="0" t="n">
        <v>2024</v>
      </c>
      <c r="F7783" s="5" t="n">
        <v>151.261157155565</v>
      </c>
      <c r="G7783" s="11" t="n">
        <v>0.0198370327016502</v>
      </c>
      <c r="H7783" s="5" t="n">
        <v>3.0005725209844</v>
      </c>
      <c r="I7783" s="5" t="n">
        <v>148.260584634581</v>
      </c>
    </row>
    <row r="7784" customFormat="false" ht="14.25" hidden="false" customHeight="false" outlineLevel="0" collapsed="false">
      <c r="A7784" s="0" t="s">
        <v>95</v>
      </c>
      <c r="B7784" s="0" t="s">
        <v>52</v>
      </c>
      <c r="C7784" s="0" t="s">
        <v>65</v>
      </c>
      <c r="E7784" s="0" t="n">
        <v>2025</v>
      </c>
      <c r="F7784" s="5" t="n">
        <v>153.005128009783</v>
      </c>
      <c r="G7784" s="11" t="n">
        <v>0.0198594778432278</v>
      </c>
      <c r="H7784" s="5" t="n">
        <v>3.03860194961052</v>
      </c>
      <c r="I7784" s="5" t="n">
        <v>149.966526060172</v>
      </c>
    </row>
    <row r="7785" customFormat="false" ht="14.25" hidden="false" customHeight="false" outlineLevel="0" collapsed="false">
      <c r="A7785" s="0" t="s">
        <v>95</v>
      </c>
      <c r="B7785" s="0" t="s">
        <v>52</v>
      </c>
      <c r="C7785" s="0" t="s">
        <v>65</v>
      </c>
      <c r="E7785" s="0" t="n">
        <v>2026</v>
      </c>
      <c r="F7785" s="5" t="n">
        <v>154.616521879033</v>
      </c>
      <c r="G7785" s="11" t="n">
        <v>0.0237579588128715</v>
      </c>
      <c r="H7785" s="5" t="n">
        <v>3.67337295859151</v>
      </c>
      <c r="I7785" s="5" t="n">
        <v>150.943148920441</v>
      </c>
    </row>
    <row r="7786" customFormat="false" ht="14.25" hidden="false" customHeight="false" outlineLevel="0" collapsed="false">
      <c r="A7786" s="0" t="s">
        <v>95</v>
      </c>
      <c r="B7786" s="0" t="s">
        <v>52</v>
      </c>
      <c r="C7786" s="0" t="s">
        <v>65</v>
      </c>
      <c r="E7786" s="0" t="n">
        <v>2027</v>
      </c>
      <c r="F7786" s="5" t="n">
        <v>155.983547934778</v>
      </c>
      <c r="G7786" s="11" t="n">
        <v>0.0276758664895714</v>
      </c>
      <c r="H7786" s="5" t="n">
        <v>4.31697984721257</v>
      </c>
      <c r="I7786" s="5" t="n">
        <v>151.666568087565</v>
      </c>
    </row>
    <row r="7787" customFormat="false" ht="14.25" hidden="false" customHeight="false" outlineLevel="0" collapsed="false">
      <c r="A7787" s="0" t="s">
        <v>95</v>
      </c>
      <c r="B7787" s="0" t="s">
        <v>52</v>
      </c>
      <c r="C7787" s="0" t="s">
        <v>65</v>
      </c>
      <c r="E7787" s="0" t="n">
        <v>2028</v>
      </c>
      <c r="F7787" s="5" t="n">
        <v>157.568627159429</v>
      </c>
      <c r="G7787" s="11" t="n">
        <v>0.0316020888194941</v>
      </c>
      <c r="H7787" s="5" t="n">
        <v>4.97949775065802</v>
      </c>
      <c r="I7787" s="5" t="n">
        <v>152.589129408771</v>
      </c>
    </row>
    <row r="7788" customFormat="false" ht="14.25" hidden="false" customHeight="false" outlineLevel="0" collapsed="false">
      <c r="A7788" s="0" t="s">
        <v>95</v>
      </c>
      <c r="B7788" s="0" t="s">
        <v>52</v>
      </c>
      <c r="C7788" s="0" t="s">
        <v>65</v>
      </c>
      <c r="E7788" s="0" t="n">
        <v>2029</v>
      </c>
      <c r="F7788" s="5" t="n">
        <v>159.341826024529</v>
      </c>
      <c r="G7788" s="11" t="n">
        <v>0.0355455977801787</v>
      </c>
      <c r="H7788" s="5" t="n">
        <v>5.66390045742714</v>
      </c>
      <c r="I7788" s="5" t="n">
        <v>153.677925567102</v>
      </c>
    </row>
    <row r="7789" customFormat="false" ht="14.25" hidden="false" customHeight="false" outlineLevel="0" collapsed="false">
      <c r="A7789" s="0" t="s">
        <v>95</v>
      </c>
      <c r="B7789" s="0" t="s">
        <v>52</v>
      </c>
      <c r="C7789" s="0" t="s">
        <v>65</v>
      </c>
      <c r="E7789" s="0" t="n">
        <v>2030</v>
      </c>
      <c r="F7789" s="5" t="n">
        <v>161.236934938615</v>
      </c>
      <c r="G7789" s="11" t="n">
        <v>0.0395210827358276</v>
      </c>
      <c r="H7789" s="5" t="n">
        <v>6.37225824578027</v>
      </c>
      <c r="I7789" s="5" t="n">
        <v>154.864676692835</v>
      </c>
    </row>
    <row r="7790" customFormat="false" ht="14.25" hidden="false" customHeight="false" outlineLevel="0" collapsed="false">
      <c r="A7790" s="0" t="s">
        <v>95</v>
      </c>
      <c r="B7790" s="0" t="s">
        <v>52</v>
      </c>
      <c r="C7790" s="0" t="s">
        <v>65</v>
      </c>
      <c r="E7790" s="0" t="n">
        <v>2031</v>
      </c>
      <c r="F7790" s="5" t="n">
        <v>162.610060773227</v>
      </c>
      <c r="G7790" s="11" t="n">
        <v>0.0438913670599817</v>
      </c>
      <c r="H7790" s="5" t="n">
        <v>7.13717786504363</v>
      </c>
      <c r="I7790" s="5" t="n">
        <v>155.472882908183</v>
      </c>
    </row>
    <row r="7791" customFormat="false" ht="14.25" hidden="false" customHeight="false" outlineLevel="0" collapsed="false">
      <c r="A7791" s="0" t="s">
        <v>95</v>
      </c>
      <c r="B7791" s="0" t="s">
        <v>52</v>
      </c>
      <c r="C7791" s="0" t="s">
        <v>65</v>
      </c>
      <c r="E7791" s="0" t="n">
        <v>2032</v>
      </c>
      <c r="F7791" s="5" t="n">
        <v>164.201040647355</v>
      </c>
      <c r="G7791" s="11" t="n">
        <v>0.0482774974143714</v>
      </c>
      <c r="H7791" s="5" t="n">
        <v>7.92721531528975</v>
      </c>
      <c r="I7791" s="5" t="n">
        <v>156.273825332065</v>
      </c>
    </row>
    <row r="7792" customFormat="false" ht="14.25" hidden="false" customHeight="false" outlineLevel="0" collapsed="false">
      <c r="A7792" s="0" t="s">
        <v>95</v>
      </c>
      <c r="B7792" s="0" t="s">
        <v>52</v>
      </c>
      <c r="C7792" s="0" t="s">
        <v>65</v>
      </c>
      <c r="E7792" s="0" t="n">
        <v>2033</v>
      </c>
      <c r="F7792" s="5" t="n">
        <v>165.819340559418</v>
      </c>
      <c r="G7792" s="11" t="n">
        <v>0.0526828009799865</v>
      </c>
      <c r="H7792" s="5" t="n">
        <v>8.73582731732443</v>
      </c>
      <c r="I7792" s="5" t="n">
        <v>157.083513242094</v>
      </c>
    </row>
    <row r="7793" customFormat="false" ht="14.25" hidden="false" customHeight="false" outlineLevel="0" collapsed="false">
      <c r="A7793" s="0" t="s">
        <v>95</v>
      </c>
      <c r="B7793" s="0" t="s">
        <v>52</v>
      </c>
      <c r="C7793" s="0" t="s">
        <v>65</v>
      </c>
      <c r="E7793" s="0" t="n">
        <v>2034</v>
      </c>
      <c r="F7793" s="5" t="n">
        <v>167.532313010965</v>
      </c>
      <c r="G7793" s="11" t="n">
        <v>0.0571202303606566</v>
      </c>
      <c r="H7793" s="5" t="n">
        <v>9.56948431203994</v>
      </c>
      <c r="I7793" s="5" t="n">
        <v>157.962828698925</v>
      </c>
    </row>
    <row r="7794" customFormat="false" ht="14.25" hidden="false" customHeight="false" outlineLevel="0" collapsed="false">
      <c r="A7794" s="0" t="s">
        <v>95</v>
      </c>
      <c r="B7794" s="0" t="s">
        <v>52</v>
      </c>
      <c r="C7794" s="0" t="s">
        <v>65</v>
      </c>
      <c r="E7794" s="0" t="n">
        <v>2035</v>
      </c>
      <c r="F7794" s="5" t="n">
        <v>169.24213725381</v>
      </c>
      <c r="G7794" s="11" t="n">
        <v>0.0615679420901878</v>
      </c>
      <c r="H7794" s="5" t="n">
        <v>10.4198901056622</v>
      </c>
      <c r="I7794" s="5" t="n">
        <v>158.822247148148</v>
      </c>
    </row>
    <row r="7795" customFormat="false" ht="14.25" hidden="false" customHeight="false" outlineLevel="0" collapsed="false">
      <c r="A7795" s="0" t="s">
        <v>95</v>
      </c>
      <c r="B7795" s="0" t="s">
        <v>52</v>
      </c>
      <c r="C7795" s="0" t="s">
        <v>65</v>
      </c>
      <c r="E7795" s="0" t="n">
        <v>2036</v>
      </c>
      <c r="F7795" s="5" t="n">
        <v>170.943929330851</v>
      </c>
      <c r="G7795" s="11" t="n">
        <v>0.0664816204498086</v>
      </c>
      <c r="H7795" s="5" t="n">
        <v>11.3646294279725</v>
      </c>
      <c r="I7795" s="5" t="n">
        <v>159.579299902878</v>
      </c>
    </row>
    <row r="7796" customFormat="false" ht="14.25" hidden="false" customHeight="false" outlineLevel="0" collapsed="false">
      <c r="A7796" s="0" t="s">
        <v>95</v>
      </c>
      <c r="B7796" s="0" t="s">
        <v>52</v>
      </c>
      <c r="C7796" s="0" t="s">
        <v>65</v>
      </c>
      <c r="E7796" s="0" t="n">
        <v>2037</v>
      </c>
      <c r="F7796" s="5" t="n">
        <v>172.574124241811</v>
      </c>
      <c r="G7796" s="11" t="n">
        <v>0.0713674536113784</v>
      </c>
      <c r="H7796" s="5" t="n">
        <v>12.3161758063517</v>
      </c>
      <c r="I7796" s="5" t="n">
        <v>160.257948435459</v>
      </c>
    </row>
    <row r="7797" customFormat="false" ht="14.25" hidden="false" customHeight="false" outlineLevel="0" collapsed="false">
      <c r="A7797" s="0" t="s">
        <v>95</v>
      </c>
      <c r="B7797" s="0" t="s">
        <v>52</v>
      </c>
      <c r="C7797" s="0" t="s">
        <v>65</v>
      </c>
      <c r="E7797" s="0" t="n">
        <v>2038</v>
      </c>
      <c r="F7797" s="5" t="n">
        <v>174.102896620242</v>
      </c>
      <c r="G7797" s="11" t="n">
        <v>0.0762904498551837</v>
      </c>
      <c r="H7797" s="5" t="n">
        <v>13.2823883042488</v>
      </c>
      <c r="I7797" s="5" t="n">
        <v>160.820508315993</v>
      </c>
    </row>
    <row r="7798" customFormat="false" ht="14.25" hidden="false" customHeight="false" outlineLevel="0" collapsed="false">
      <c r="A7798" s="0" t="s">
        <v>95</v>
      </c>
      <c r="B7798" s="0" t="s">
        <v>52</v>
      </c>
      <c r="C7798" s="0" t="s">
        <v>65</v>
      </c>
      <c r="E7798" s="0" t="n">
        <v>2039</v>
      </c>
      <c r="F7798" s="5" t="n">
        <v>175.794825609344</v>
      </c>
      <c r="G7798" s="11" t="n">
        <v>0.0812441611063496</v>
      </c>
      <c r="H7798" s="5" t="n">
        <v>14.2823031334681</v>
      </c>
      <c r="I7798" s="5" t="n">
        <v>161.512522475875</v>
      </c>
    </row>
    <row r="7799" customFormat="false" ht="14.25" hidden="false" customHeight="false" outlineLevel="0" collapsed="false">
      <c r="A7799" s="0" t="s">
        <v>95</v>
      </c>
      <c r="B7799" s="0" t="s">
        <v>52</v>
      </c>
      <c r="C7799" s="0" t="s">
        <v>65</v>
      </c>
      <c r="E7799" s="0" t="n">
        <v>2040</v>
      </c>
      <c r="F7799" s="5" t="n">
        <v>177.436902516964</v>
      </c>
      <c r="G7799" s="11" t="n">
        <v>0.0861653721283661</v>
      </c>
      <c r="H7799" s="5" t="n">
        <v>15.2889167346788</v>
      </c>
      <c r="I7799" s="5" t="n">
        <v>162.147985782285</v>
      </c>
    </row>
    <row r="7800" customFormat="false" ht="14.25" hidden="false" customHeight="false" outlineLevel="0" collapsed="false">
      <c r="A7800" s="0" t="s">
        <v>95</v>
      </c>
      <c r="B7800" s="0" t="s">
        <v>52</v>
      </c>
      <c r="C7800" s="0" t="s">
        <v>75</v>
      </c>
      <c r="E7800" s="0" t="n">
        <v>2024</v>
      </c>
      <c r="F7800" s="5" t="n">
        <v>2.445135</v>
      </c>
      <c r="G7800" s="11" t="n">
        <v>0</v>
      </c>
      <c r="H7800" s="5" t="n">
        <v>0</v>
      </c>
      <c r="I7800" s="5" t="n">
        <v>2.445135</v>
      </c>
    </row>
    <row r="7801" customFormat="false" ht="14.25" hidden="false" customHeight="false" outlineLevel="0" collapsed="false">
      <c r="A7801" s="0" t="s">
        <v>95</v>
      </c>
      <c r="B7801" s="0" t="s">
        <v>52</v>
      </c>
      <c r="C7801" s="0" t="s">
        <v>75</v>
      </c>
      <c r="E7801" s="0" t="n">
        <v>2025</v>
      </c>
      <c r="F7801" s="5" t="n">
        <v>3.08173606786779</v>
      </c>
      <c r="G7801" s="11" t="n">
        <v>0</v>
      </c>
      <c r="H7801" s="5" t="n">
        <v>0</v>
      </c>
      <c r="I7801" s="5" t="n">
        <v>3.08173606786779</v>
      </c>
    </row>
    <row r="7802" customFormat="false" ht="14.25" hidden="false" customHeight="false" outlineLevel="0" collapsed="false">
      <c r="A7802" s="0" t="s">
        <v>95</v>
      </c>
      <c r="B7802" s="0" t="s">
        <v>52</v>
      </c>
      <c r="C7802" s="0" t="s">
        <v>75</v>
      </c>
      <c r="E7802" s="0" t="n">
        <v>2026</v>
      </c>
      <c r="F7802" s="5" t="n">
        <v>4.58442317930972</v>
      </c>
      <c r="G7802" s="11" t="n">
        <v>0.02</v>
      </c>
      <c r="H7802" s="5" t="n">
        <v>0.0916884635861945</v>
      </c>
      <c r="I7802" s="5" t="n">
        <v>4.49273471572353</v>
      </c>
    </row>
    <row r="7803" customFormat="false" ht="14.25" hidden="false" customHeight="false" outlineLevel="0" collapsed="false">
      <c r="A7803" s="0" t="s">
        <v>95</v>
      </c>
      <c r="B7803" s="0" t="s">
        <v>52</v>
      </c>
      <c r="C7803" s="0" t="s">
        <v>75</v>
      </c>
      <c r="E7803" s="0" t="n">
        <v>2027</v>
      </c>
      <c r="F7803" s="5" t="n">
        <v>6.93216800633316</v>
      </c>
      <c r="G7803" s="11" t="n">
        <v>0.03</v>
      </c>
      <c r="H7803" s="5" t="n">
        <v>0.207965040189995</v>
      </c>
      <c r="I7803" s="5" t="n">
        <v>6.72420296614317</v>
      </c>
    </row>
    <row r="7804" customFormat="false" ht="14.25" hidden="false" customHeight="false" outlineLevel="0" collapsed="false">
      <c r="A7804" s="0" t="s">
        <v>95</v>
      </c>
      <c r="B7804" s="0" t="s">
        <v>52</v>
      </c>
      <c r="C7804" s="0" t="s">
        <v>75</v>
      </c>
      <c r="E7804" s="0" t="n">
        <v>2028</v>
      </c>
      <c r="F7804" s="5" t="n">
        <v>8.89346950913338</v>
      </c>
      <c r="G7804" s="11" t="n">
        <v>0.05</v>
      </c>
      <c r="H7804" s="5" t="n">
        <v>0.444673475456669</v>
      </c>
      <c r="I7804" s="5" t="n">
        <v>8.44879603367671</v>
      </c>
    </row>
    <row r="7805" customFormat="false" ht="14.25" hidden="false" customHeight="false" outlineLevel="0" collapsed="false">
      <c r="A7805" s="0" t="s">
        <v>95</v>
      </c>
      <c r="B7805" s="0" t="s">
        <v>52</v>
      </c>
      <c r="C7805" s="0" t="s">
        <v>75</v>
      </c>
      <c r="E7805" s="0" t="n">
        <v>2029</v>
      </c>
      <c r="F7805" s="5" t="n">
        <v>13.5301360680403</v>
      </c>
      <c r="G7805" s="11" t="n">
        <v>0.06</v>
      </c>
      <c r="H7805" s="5" t="n">
        <v>0.811808164082418</v>
      </c>
      <c r="I7805" s="5" t="n">
        <v>12.7183279039579</v>
      </c>
    </row>
    <row r="7806" customFormat="false" ht="14.25" hidden="false" customHeight="false" outlineLevel="0" collapsed="false">
      <c r="A7806" s="0" t="s">
        <v>95</v>
      </c>
      <c r="B7806" s="0" t="s">
        <v>52</v>
      </c>
      <c r="C7806" s="0" t="s">
        <v>75</v>
      </c>
      <c r="E7806" s="0" t="n">
        <v>2030</v>
      </c>
      <c r="F7806" s="5" t="n">
        <v>16.9110690569527</v>
      </c>
      <c r="G7806" s="11" t="n">
        <v>0.07</v>
      </c>
      <c r="H7806" s="5" t="n">
        <v>1.18377483398669</v>
      </c>
      <c r="I7806" s="5" t="n">
        <v>15.727294222966</v>
      </c>
    </row>
    <row r="7807" customFormat="false" ht="14.25" hidden="false" customHeight="false" outlineLevel="0" collapsed="false">
      <c r="A7807" s="0" t="s">
        <v>95</v>
      </c>
      <c r="B7807" s="0" t="s">
        <v>52</v>
      </c>
      <c r="C7807" s="0" t="s">
        <v>75</v>
      </c>
      <c r="E7807" s="0" t="n">
        <v>2031</v>
      </c>
      <c r="F7807" s="5" t="n">
        <v>19.1867877007258</v>
      </c>
      <c r="G7807" s="11" t="n">
        <v>0.08</v>
      </c>
      <c r="H7807" s="5" t="n">
        <v>1.53494301605806</v>
      </c>
      <c r="I7807" s="5" t="n">
        <v>17.6518446846677</v>
      </c>
    </row>
    <row r="7808" customFormat="false" ht="14.25" hidden="false" customHeight="false" outlineLevel="0" collapsed="false">
      <c r="A7808" s="0" t="s">
        <v>95</v>
      </c>
      <c r="B7808" s="0" t="s">
        <v>52</v>
      </c>
      <c r="C7808" s="0" t="s">
        <v>75</v>
      </c>
      <c r="E7808" s="0" t="n">
        <v>2032</v>
      </c>
      <c r="F7808" s="5" t="n">
        <v>21.4599743515487</v>
      </c>
      <c r="G7808" s="11" t="n">
        <v>0.08</v>
      </c>
      <c r="H7808" s="5" t="n">
        <v>1.7167979481239</v>
      </c>
      <c r="I7808" s="5" t="n">
        <v>19.7431764034248</v>
      </c>
    </row>
    <row r="7809" customFormat="false" ht="14.25" hidden="false" customHeight="false" outlineLevel="0" collapsed="false">
      <c r="A7809" s="0" t="s">
        <v>95</v>
      </c>
      <c r="B7809" s="0" t="s">
        <v>52</v>
      </c>
      <c r="C7809" s="0" t="s">
        <v>75</v>
      </c>
      <c r="E7809" s="0" t="n">
        <v>2033</v>
      </c>
      <c r="F7809" s="5" t="n">
        <v>23.7247169781155</v>
      </c>
      <c r="G7809" s="11" t="n">
        <v>0.09</v>
      </c>
      <c r="H7809" s="5" t="n">
        <v>2.1352245280304</v>
      </c>
      <c r="I7809" s="5" t="n">
        <v>21.5894924500851</v>
      </c>
    </row>
    <row r="7810" customFormat="false" ht="14.25" hidden="false" customHeight="false" outlineLevel="0" collapsed="false">
      <c r="A7810" s="0" t="s">
        <v>95</v>
      </c>
      <c r="B7810" s="0" t="s">
        <v>52</v>
      </c>
      <c r="C7810" s="0" t="s">
        <v>75</v>
      </c>
      <c r="E7810" s="0" t="n">
        <v>2034</v>
      </c>
      <c r="F7810" s="5" t="n">
        <v>25.9213885231192</v>
      </c>
      <c r="G7810" s="11" t="n">
        <v>0.09</v>
      </c>
      <c r="H7810" s="5" t="n">
        <v>2.33292496708073</v>
      </c>
      <c r="I7810" s="5" t="n">
        <v>23.5884635560385</v>
      </c>
    </row>
    <row r="7811" customFormat="false" ht="14.25" hidden="false" customHeight="false" outlineLevel="0" collapsed="false">
      <c r="A7811" s="0" t="s">
        <v>95</v>
      </c>
      <c r="B7811" s="0" t="s">
        <v>52</v>
      </c>
      <c r="C7811" s="0" t="s">
        <v>75</v>
      </c>
      <c r="E7811" s="0" t="n">
        <v>2035</v>
      </c>
      <c r="F7811" s="5" t="n">
        <v>27.9859407143573</v>
      </c>
      <c r="G7811" s="11" t="n">
        <v>0.1</v>
      </c>
      <c r="H7811" s="5" t="n">
        <v>2.79859407143573</v>
      </c>
      <c r="I7811" s="5" t="n">
        <v>25.1873466429215</v>
      </c>
    </row>
    <row r="7812" customFormat="false" ht="14.25" hidden="false" customHeight="false" outlineLevel="0" collapsed="false">
      <c r="A7812" s="0" t="s">
        <v>95</v>
      </c>
      <c r="B7812" s="0" t="s">
        <v>52</v>
      </c>
      <c r="C7812" s="0" t="s">
        <v>75</v>
      </c>
      <c r="E7812" s="0" t="n">
        <v>2036</v>
      </c>
      <c r="F7812" s="5" t="n">
        <v>29.852696246474</v>
      </c>
      <c r="G7812" s="11" t="n">
        <v>0.1</v>
      </c>
      <c r="H7812" s="5" t="n">
        <v>2.9852696246474</v>
      </c>
      <c r="I7812" s="5" t="n">
        <v>26.8674266218266</v>
      </c>
    </row>
    <row r="7813" customFormat="false" ht="14.25" hidden="false" customHeight="false" outlineLevel="0" collapsed="false">
      <c r="A7813" s="0" t="s">
        <v>95</v>
      </c>
      <c r="B7813" s="0" t="s">
        <v>52</v>
      </c>
      <c r="C7813" s="0" t="s">
        <v>75</v>
      </c>
      <c r="E7813" s="0" t="n">
        <v>2037</v>
      </c>
      <c r="F7813" s="5" t="n">
        <v>31.4575771966844</v>
      </c>
      <c r="G7813" s="11" t="n">
        <v>0.1</v>
      </c>
      <c r="H7813" s="5" t="n">
        <v>3.14575771966844</v>
      </c>
      <c r="I7813" s="5" t="n">
        <v>28.311819477016</v>
      </c>
    </row>
    <row r="7814" customFormat="false" ht="14.25" hidden="false" customHeight="false" outlineLevel="0" collapsed="false">
      <c r="A7814" s="0" t="s">
        <v>95</v>
      </c>
      <c r="B7814" s="0" t="s">
        <v>52</v>
      </c>
      <c r="C7814" s="0" t="s">
        <v>75</v>
      </c>
      <c r="E7814" s="0" t="n">
        <v>2038</v>
      </c>
      <c r="F7814" s="5" t="n">
        <v>32.7415706392624</v>
      </c>
      <c r="G7814" s="11" t="n">
        <v>0.1</v>
      </c>
      <c r="H7814" s="5" t="n">
        <v>3.27415706392624</v>
      </c>
      <c r="I7814" s="5" t="n">
        <v>29.4674135753362</v>
      </c>
    </row>
    <row r="7815" customFormat="false" ht="14.25" hidden="false" customHeight="false" outlineLevel="0" collapsed="false">
      <c r="A7815" s="0" t="s">
        <v>95</v>
      </c>
      <c r="B7815" s="0" t="s">
        <v>52</v>
      </c>
      <c r="C7815" s="0" t="s">
        <v>75</v>
      </c>
      <c r="E7815" s="0" t="n">
        <v>2039</v>
      </c>
      <c r="F7815" s="5" t="n">
        <v>33.6541873515474</v>
      </c>
      <c r="G7815" s="11" t="n">
        <v>0.1</v>
      </c>
      <c r="H7815" s="5" t="n">
        <v>3.36541873515474</v>
      </c>
      <c r="I7815" s="5" t="n">
        <v>30.2887686163927</v>
      </c>
    </row>
    <row r="7816" customFormat="false" ht="14.25" hidden="false" customHeight="false" outlineLevel="0" collapsed="false">
      <c r="A7816" s="0" t="s">
        <v>95</v>
      </c>
      <c r="B7816" s="0" t="s">
        <v>52</v>
      </c>
      <c r="C7816" s="0" t="s">
        <v>75</v>
      </c>
      <c r="E7816" s="0" t="n">
        <v>2040</v>
      </c>
      <c r="F7816" s="5" t="n">
        <v>34.156644368706</v>
      </c>
      <c r="G7816" s="11" t="n">
        <v>0.1</v>
      </c>
      <c r="H7816" s="5" t="n">
        <v>3.4156644368706</v>
      </c>
      <c r="I7816" s="5" t="n">
        <v>30.7409799318354</v>
      </c>
    </row>
    <row r="7817" customFormat="false" ht="14.25" hidden="false" customHeight="false" outlineLevel="0" collapsed="false">
      <c r="A7817" s="0" t="s">
        <v>95</v>
      </c>
      <c r="B7817" s="0" t="s">
        <v>52</v>
      </c>
      <c r="C7817" s="0" t="s">
        <v>76</v>
      </c>
      <c r="E7817" s="0" t="n">
        <v>2024</v>
      </c>
      <c r="F7817" s="5" t="n">
        <v>0.105</v>
      </c>
      <c r="G7817" s="11" t="n">
        <v>0.777199</v>
      </c>
      <c r="H7817" s="5" t="n">
        <v>0.081605895</v>
      </c>
      <c r="I7817" s="5" t="n">
        <v>0.023394105</v>
      </c>
    </row>
    <row r="7818" customFormat="false" ht="14.25" hidden="false" customHeight="false" outlineLevel="0" collapsed="false">
      <c r="A7818" s="0" t="s">
        <v>95</v>
      </c>
      <c r="B7818" s="0" t="s">
        <v>52</v>
      </c>
      <c r="C7818" s="0" t="s">
        <v>76</v>
      </c>
      <c r="E7818" s="0" t="n">
        <v>2025</v>
      </c>
      <c r="F7818" s="5" t="n">
        <v>0.115</v>
      </c>
      <c r="G7818" s="11" t="n">
        <v>0.777199</v>
      </c>
      <c r="H7818" s="5" t="n">
        <v>0.089377885</v>
      </c>
      <c r="I7818" s="5" t="n">
        <v>0.025622115</v>
      </c>
    </row>
    <row r="7819" customFormat="false" ht="14.25" hidden="false" customHeight="false" outlineLevel="0" collapsed="false">
      <c r="A7819" s="0" t="s">
        <v>95</v>
      </c>
      <c r="B7819" s="0" t="s">
        <v>52</v>
      </c>
      <c r="C7819" s="0" t="s">
        <v>76</v>
      </c>
      <c r="E7819" s="0" t="n">
        <v>2026</v>
      </c>
      <c r="F7819" s="5" t="n">
        <v>1.875025</v>
      </c>
      <c r="G7819" s="11" t="n">
        <v>0.8183338</v>
      </c>
      <c r="H7819" s="5" t="n">
        <v>1.534396333345</v>
      </c>
      <c r="I7819" s="5" t="n">
        <v>0.340628666655</v>
      </c>
    </row>
    <row r="7820" customFormat="false" ht="14.25" hidden="false" customHeight="false" outlineLevel="0" collapsed="false">
      <c r="A7820" s="0" t="s">
        <v>95</v>
      </c>
      <c r="B7820" s="0" t="s">
        <v>52</v>
      </c>
      <c r="C7820" s="0" t="s">
        <v>76</v>
      </c>
      <c r="E7820" s="0" t="n">
        <v>2027</v>
      </c>
      <c r="F7820" s="5" t="n">
        <v>3.63505</v>
      </c>
      <c r="G7820" s="11" t="n">
        <v>0.8594686</v>
      </c>
      <c r="H7820" s="5" t="n">
        <v>3.12421133443</v>
      </c>
      <c r="I7820" s="5" t="n">
        <v>0.51083866557</v>
      </c>
    </row>
    <row r="7821" customFormat="false" ht="14.25" hidden="false" customHeight="false" outlineLevel="0" collapsed="false">
      <c r="A7821" s="0" t="s">
        <v>95</v>
      </c>
      <c r="B7821" s="0" t="s">
        <v>52</v>
      </c>
      <c r="C7821" s="0" t="s">
        <v>76</v>
      </c>
      <c r="E7821" s="0" t="n">
        <v>2028</v>
      </c>
      <c r="F7821" s="5" t="n">
        <v>5.356915</v>
      </c>
      <c r="G7821" s="11" t="n">
        <v>0.9006034</v>
      </c>
      <c r="H7821" s="5" t="n">
        <v>4.824455862511</v>
      </c>
      <c r="I7821" s="5" t="n">
        <v>0.532459137489</v>
      </c>
    </row>
    <row r="7822" customFormat="false" ht="14.25" hidden="false" customHeight="false" outlineLevel="0" collapsed="false">
      <c r="A7822" s="0" t="s">
        <v>95</v>
      </c>
      <c r="B7822" s="0" t="s">
        <v>52</v>
      </c>
      <c r="C7822" s="0" t="s">
        <v>76</v>
      </c>
      <c r="E7822" s="0" t="n">
        <v>2029</v>
      </c>
      <c r="F7822" s="5" t="n">
        <v>7.652736</v>
      </c>
      <c r="G7822" s="11" t="n">
        <v>0.9417382</v>
      </c>
      <c r="H7822" s="5" t="n">
        <v>7.2068738257152</v>
      </c>
      <c r="I7822" s="5" t="n">
        <v>0.4458621742848</v>
      </c>
    </row>
    <row r="7823" customFormat="false" ht="14.25" hidden="false" customHeight="false" outlineLevel="0" collapsed="false">
      <c r="A7823" s="0" t="s">
        <v>95</v>
      </c>
      <c r="B7823" s="0" t="s">
        <v>52</v>
      </c>
      <c r="C7823" s="0" t="s">
        <v>76</v>
      </c>
      <c r="E7823" s="0" t="n">
        <v>2030</v>
      </c>
      <c r="F7823" s="5" t="n">
        <v>8.00226</v>
      </c>
      <c r="G7823" s="11" t="n">
        <v>0.982873</v>
      </c>
      <c r="H7823" s="5" t="n">
        <v>7.86520529298</v>
      </c>
      <c r="I7823" s="5" t="n">
        <v>0.13705470702</v>
      </c>
    </row>
    <row r="7824" customFormat="false" ht="14.25" hidden="false" customHeight="false" outlineLevel="0" collapsed="false">
      <c r="A7824" s="0" t="s">
        <v>95</v>
      </c>
      <c r="B7824" s="0" t="s">
        <v>52</v>
      </c>
      <c r="C7824" s="0" t="s">
        <v>76</v>
      </c>
      <c r="E7824" s="0" t="n">
        <v>2031</v>
      </c>
      <c r="F7824" s="5" t="n">
        <v>9.616903</v>
      </c>
      <c r="G7824" s="11" t="n">
        <v>0.984175</v>
      </c>
      <c r="H7824" s="5" t="n">
        <v>9.464715510025</v>
      </c>
      <c r="I7824" s="5" t="n">
        <v>0.152187489975001</v>
      </c>
    </row>
    <row r="7825" customFormat="false" ht="14.25" hidden="false" customHeight="false" outlineLevel="0" collapsed="false">
      <c r="A7825" s="0" t="s">
        <v>95</v>
      </c>
      <c r="B7825" s="0" t="s">
        <v>52</v>
      </c>
      <c r="C7825" s="0" t="s">
        <v>76</v>
      </c>
      <c r="E7825" s="0" t="n">
        <v>2032</v>
      </c>
      <c r="F7825" s="5" t="n">
        <v>11.429435</v>
      </c>
      <c r="G7825" s="11" t="n">
        <v>0.985477</v>
      </c>
      <c r="H7825" s="5" t="n">
        <v>11.263445315495</v>
      </c>
      <c r="I7825" s="5" t="n">
        <v>0.165989684505</v>
      </c>
    </row>
    <row r="7826" customFormat="false" ht="14.25" hidden="false" customHeight="false" outlineLevel="0" collapsed="false">
      <c r="A7826" s="0" t="s">
        <v>95</v>
      </c>
      <c r="B7826" s="0" t="s">
        <v>52</v>
      </c>
      <c r="C7826" s="0" t="s">
        <v>76</v>
      </c>
      <c r="E7826" s="0" t="n">
        <v>2033</v>
      </c>
      <c r="F7826" s="5" t="n">
        <v>13.535251</v>
      </c>
      <c r="G7826" s="11" t="n">
        <v>0.986779</v>
      </c>
      <c r="H7826" s="5" t="n">
        <v>13.356301446529</v>
      </c>
      <c r="I7826" s="5" t="n">
        <v>0.178949553471</v>
      </c>
    </row>
    <row r="7827" customFormat="false" ht="14.25" hidden="false" customHeight="false" outlineLevel="0" collapsed="false">
      <c r="A7827" s="0" t="s">
        <v>95</v>
      </c>
      <c r="B7827" s="0" t="s">
        <v>52</v>
      </c>
      <c r="C7827" s="0" t="s">
        <v>76</v>
      </c>
      <c r="E7827" s="0" t="n">
        <v>2034</v>
      </c>
      <c r="F7827" s="5" t="n">
        <v>15.768788</v>
      </c>
      <c r="G7827" s="11" t="n">
        <v>0.988081</v>
      </c>
      <c r="H7827" s="5" t="n">
        <v>15.580839815828</v>
      </c>
      <c r="I7827" s="5" t="n">
        <v>0.187948184172001</v>
      </c>
    </row>
    <row r="7828" customFormat="false" ht="14.25" hidden="false" customHeight="false" outlineLevel="0" collapsed="false">
      <c r="A7828" s="0" t="s">
        <v>95</v>
      </c>
      <c r="B7828" s="0" t="s">
        <v>52</v>
      </c>
      <c r="C7828" s="0" t="s">
        <v>76</v>
      </c>
      <c r="E7828" s="0" t="n">
        <v>2035</v>
      </c>
      <c r="F7828" s="5" t="n">
        <v>18.1332</v>
      </c>
      <c r="G7828" s="11" t="n">
        <v>0.989383</v>
      </c>
      <c r="H7828" s="5" t="n">
        <v>17.9406798156</v>
      </c>
      <c r="I7828" s="5" t="n">
        <v>0.192520184399999</v>
      </c>
    </row>
    <row r="7829" customFormat="false" ht="14.25" hidden="false" customHeight="false" outlineLevel="0" collapsed="false">
      <c r="A7829" s="0" t="s">
        <v>95</v>
      </c>
      <c r="B7829" s="0" t="s">
        <v>52</v>
      </c>
      <c r="C7829" s="0" t="s">
        <v>76</v>
      </c>
      <c r="E7829" s="0" t="n">
        <v>2036</v>
      </c>
      <c r="F7829" s="5" t="n">
        <v>20.63164</v>
      </c>
      <c r="G7829" s="11" t="n">
        <v>0.9885022</v>
      </c>
      <c r="H7829" s="5" t="n">
        <v>20.394421529608</v>
      </c>
      <c r="I7829" s="5" t="n">
        <v>0.237218470392001</v>
      </c>
    </row>
    <row r="7830" customFormat="false" ht="14.25" hidden="false" customHeight="false" outlineLevel="0" collapsed="false">
      <c r="A7830" s="0" t="s">
        <v>95</v>
      </c>
      <c r="B7830" s="0" t="s">
        <v>52</v>
      </c>
      <c r="C7830" s="0" t="s">
        <v>76</v>
      </c>
      <c r="E7830" s="0" t="n">
        <v>2037</v>
      </c>
      <c r="F7830" s="5" t="n">
        <v>22.620948</v>
      </c>
      <c r="G7830" s="11" t="n">
        <v>0.9876214</v>
      </c>
      <c r="H7830" s="5" t="n">
        <v>22.3409323330872</v>
      </c>
      <c r="I7830" s="5" t="n">
        <v>0.280015666912799</v>
      </c>
    </row>
    <row r="7831" customFormat="false" ht="14.25" hidden="false" customHeight="false" outlineLevel="0" collapsed="false">
      <c r="A7831" s="0" t="s">
        <v>95</v>
      </c>
      <c r="B7831" s="0" t="s">
        <v>52</v>
      </c>
      <c r="C7831" s="0" t="s">
        <v>76</v>
      </c>
      <c r="E7831" s="0" t="n">
        <v>2038</v>
      </c>
      <c r="F7831" s="5" t="n">
        <v>24.707668</v>
      </c>
      <c r="G7831" s="11" t="n">
        <v>0.9867406</v>
      </c>
      <c r="H7831" s="5" t="n">
        <v>24.3800591469208</v>
      </c>
      <c r="I7831" s="5" t="n">
        <v>0.327608853079198</v>
      </c>
    </row>
    <row r="7832" customFormat="false" ht="14.25" hidden="false" customHeight="false" outlineLevel="0" collapsed="false">
      <c r="A7832" s="0" t="s">
        <v>95</v>
      </c>
      <c r="B7832" s="0" t="s">
        <v>52</v>
      </c>
      <c r="C7832" s="0" t="s">
        <v>76</v>
      </c>
      <c r="E7832" s="0" t="n">
        <v>2039</v>
      </c>
      <c r="F7832" s="5" t="n">
        <v>26.893901</v>
      </c>
      <c r="G7832" s="11" t="n">
        <v>0.9858598</v>
      </c>
      <c r="H7832" s="5" t="n">
        <v>26.5136158610798</v>
      </c>
      <c r="I7832" s="5" t="n">
        <v>0.380285138920197</v>
      </c>
    </row>
    <row r="7833" customFormat="false" ht="14.25" hidden="false" customHeight="false" outlineLevel="0" collapsed="false">
      <c r="A7833" s="0" t="s">
        <v>95</v>
      </c>
      <c r="B7833" s="0" t="s">
        <v>52</v>
      </c>
      <c r="C7833" s="0" t="s">
        <v>76</v>
      </c>
      <c r="E7833" s="0" t="n">
        <v>2040</v>
      </c>
      <c r="F7833" s="5" t="n">
        <v>28.47</v>
      </c>
      <c r="G7833" s="11" t="n">
        <v>0.984979</v>
      </c>
      <c r="H7833" s="5" t="n">
        <v>28.04235213</v>
      </c>
      <c r="I7833" s="5" t="n">
        <v>0.427647869999998</v>
      </c>
    </row>
    <row r="7834" customFormat="false" ht="14.25" hidden="false" customHeight="false" outlineLevel="0" collapsed="false">
      <c r="A7834" s="0" t="s">
        <v>95</v>
      </c>
      <c r="B7834" s="0" t="s">
        <v>52</v>
      </c>
      <c r="C7834" s="0" t="s">
        <v>79</v>
      </c>
      <c r="E7834" s="0" t="n">
        <v>2024</v>
      </c>
      <c r="F7834" s="5" t="n">
        <v>78.4180762946937</v>
      </c>
      <c r="G7834" s="11" t="n">
        <v>0.208260244555251</v>
      </c>
      <c r="H7834" s="5" t="n">
        <v>16.3313677466853</v>
      </c>
      <c r="I7834" s="5" t="n">
        <v>62.0867085480084</v>
      </c>
    </row>
    <row r="7835" customFormat="false" ht="14.25" hidden="false" customHeight="false" outlineLevel="0" collapsed="false">
      <c r="A7835" s="0" t="s">
        <v>95</v>
      </c>
      <c r="B7835" s="0" t="s">
        <v>52</v>
      </c>
      <c r="C7835" s="0" t="s">
        <v>79</v>
      </c>
      <c r="E7835" s="0" t="n">
        <v>2025</v>
      </c>
      <c r="F7835" s="5" t="n">
        <v>81.6032274637336</v>
      </c>
      <c r="G7835" s="11" t="n">
        <v>0.20714741793589</v>
      </c>
      <c r="H7835" s="5" t="n">
        <v>16.9038978643476</v>
      </c>
      <c r="I7835" s="5" t="n">
        <v>64.6993295993861</v>
      </c>
    </row>
    <row r="7836" customFormat="false" ht="14.25" hidden="false" customHeight="false" outlineLevel="0" collapsed="false">
      <c r="A7836" s="0" t="s">
        <v>95</v>
      </c>
      <c r="B7836" s="0" t="s">
        <v>52</v>
      </c>
      <c r="C7836" s="0" t="s">
        <v>79</v>
      </c>
      <c r="E7836" s="0" t="n">
        <v>2026</v>
      </c>
      <c r="F7836" s="5" t="n">
        <v>82.9782815036224</v>
      </c>
      <c r="G7836" s="11" t="n">
        <v>0.20676696963022</v>
      </c>
      <c r="H7836" s="5" t="n">
        <v>17.1571678116274</v>
      </c>
      <c r="I7836" s="5" t="n">
        <v>65.821113691995</v>
      </c>
    </row>
    <row r="7837" customFormat="false" ht="14.25" hidden="false" customHeight="false" outlineLevel="0" collapsed="false">
      <c r="A7837" s="0" t="s">
        <v>95</v>
      </c>
      <c r="B7837" s="0" t="s">
        <v>52</v>
      </c>
      <c r="C7837" s="0" t="s">
        <v>79</v>
      </c>
      <c r="E7837" s="0" t="n">
        <v>2027</v>
      </c>
      <c r="F7837" s="5" t="n">
        <v>83.4405053390094</v>
      </c>
      <c r="G7837" s="11" t="n">
        <v>0.206267059501588</v>
      </c>
      <c r="H7837" s="5" t="n">
        <v>17.211027679604</v>
      </c>
      <c r="I7837" s="5" t="n">
        <v>66.2294776594054</v>
      </c>
    </row>
    <row r="7838" customFormat="false" ht="14.25" hidden="false" customHeight="false" outlineLevel="0" collapsed="false">
      <c r="A7838" s="0" t="s">
        <v>95</v>
      </c>
      <c r="B7838" s="0" t="s">
        <v>52</v>
      </c>
      <c r="C7838" s="0" t="s">
        <v>79</v>
      </c>
      <c r="E7838" s="0" t="n">
        <v>2028</v>
      </c>
      <c r="F7838" s="5" t="n">
        <v>84.1486497320497</v>
      </c>
      <c r="G7838" s="11" t="n">
        <v>0.205797572215255</v>
      </c>
      <c r="H7838" s="5" t="n">
        <v>17.3175878200477</v>
      </c>
      <c r="I7838" s="5" t="n">
        <v>66.831061912002</v>
      </c>
    </row>
    <row r="7839" customFormat="false" ht="14.25" hidden="false" customHeight="false" outlineLevel="0" collapsed="false">
      <c r="A7839" s="0" t="s">
        <v>95</v>
      </c>
      <c r="B7839" s="0" t="s">
        <v>52</v>
      </c>
      <c r="C7839" s="0" t="s">
        <v>79</v>
      </c>
      <c r="E7839" s="0" t="n">
        <v>2029</v>
      </c>
      <c r="F7839" s="5" t="n">
        <v>83.9138255998943</v>
      </c>
      <c r="G7839" s="11" t="n">
        <v>0.205210034816276</v>
      </c>
      <c r="H7839" s="5" t="n">
        <v>17.2199590729212</v>
      </c>
      <c r="I7839" s="5" t="n">
        <v>66.6938665269731</v>
      </c>
    </row>
    <row r="7840" customFormat="false" ht="14.25" hidden="false" customHeight="false" outlineLevel="0" collapsed="false">
      <c r="A7840" s="0" t="s">
        <v>95</v>
      </c>
      <c r="B7840" s="0" t="s">
        <v>52</v>
      </c>
      <c r="C7840" s="0" t="s">
        <v>79</v>
      </c>
      <c r="E7840" s="0" t="n">
        <v>2030</v>
      </c>
      <c r="F7840" s="5" t="n">
        <v>83.7150417646506</v>
      </c>
      <c r="G7840" s="11" t="n">
        <v>0.204626731668027</v>
      </c>
      <c r="H7840" s="5" t="n">
        <v>17.1303353877528</v>
      </c>
      <c r="I7840" s="5" t="n">
        <v>66.5847063768978</v>
      </c>
    </row>
    <row r="7841" customFormat="false" ht="14.25" hidden="false" customHeight="false" outlineLevel="0" collapsed="false">
      <c r="A7841" s="0" t="s">
        <v>95</v>
      </c>
      <c r="B7841" s="0" t="s">
        <v>52</v>
      </c>
      <c r="C7841" s="0" t="s">
        <v>79</v>
      </c>
      <c r="E7841" s="0" t="n">
        <v>2031</v>
      </c>
      <c r="F7841" s="5" t="n">
        <v>83.515204181961</v>
      </c>
      <c r="G7841" s="11" t="n">
        <v>0.20617622924945</v>
      </c>
      <c r="H7841" s="5" t="n">
        <v>17.2188498832346</v>
      </c>
      <c r="I7841" s="5" t="n">
        <v>66.2963542987264</v>
      </c>
    </row>
    <row r="7842" customFormat="false" ht="14.25" hidden="false" customHeight="false" outlineLevel="0" collapsed="false">
      <c r="A7842" s="0" t="s">
        <v>95</v>
      </c>
      <c r="B7842" s="0" t="s">
        <v>52</v>
      </c>
      <c r="C7842" s="0" t="s">
        <v>79</v>
      </c>
      <c r="E7842" s="0" t="n">
        <v>2032</v>
      </c>
      <c r="F7842" s="5" t="n">
        <v>84.5095432103393</v>
      </c>
      <c r="G7842" s="11" t="n">
        <v>0.20787831392618</v>
      </c>
      <c r="H7842" s="5" t="n">
        <v>17.567701353237</v>
      </c>
      <c r="I7842" s="5" t="n">
        <v>66.9418418571023</v>
      </c>
    </row>
    <row r="7843" customFormat="false" ht="14.25" hidden="false" customHeight="false" outlineLevel="0" collapsed="false">
      <c r="A7843" s="0" t="s">
        <v>95</v>
      </c>
      <c r="B7843" s="0" t="s">
        <v>52</v>
      </c>
      <c r="C7843" s="0" t="s">
        <v>79</v>
      </c>
      <c r="E7843" s="0" t="n">
        <v>2033</v>
      </c>
      <c r="F7843" s="5" t="n">
        <v>86.0191945967891</v>
      </c>
      <c r="G7843" s="11" t="n">
        <v>0.209644925223439</v>
      </c>
      <c r="H7843" s="5" t="n">
        <v>18.0334876190243</v>
      </c>
      <c r="I7843" s="5" t="n">
        <v>67.9857069777649</v>
      </c>
    </row>
    <row r="7844" customFormat="false" ht="14.25" hidden="false" customHeight="false" outlineLevel="0" collapsed="false">
      <c r="A7844" s="0" t="s">
        <v>95</v>
      </c>
      <c r="B7844" s="0" t="s">
        <v>52</v>
      </c>
      <c r="C7844" s="0" t="s">
        <v>79</v>
      </c>
      <c r="E7844" s="0" t="n">
        <v>2034</v>
      </c>
      <c r="F7844" s="5" t="n">
        <v>87.4491852797561</v>
      </c>
      <c r="G7844" s="11" t="n">
        <v>0.21139935836578</v>
      </c>
      <c r="H7844" s="5" t="n">
        <v>18.4867016577506</v>
      </c>
      <c r="I7844" s="5" t="n">
        <v>68.9624836220055</v>
      </c>
    </row>
    <row r="7845" customFormat="false" ht="14.25" hidden="false" customHeight="false" outlineLevel="0" collapsed="false">
      <c r="A7845" s="0" t="s">
        <v>95</v>
      </c>
      <c r="B7845" s="0" t="s">
        <v>52</v>
      </c>
      <c r="C7845" s="0" t="s">
        <v>79</v>
      </c>
      <c r="E7845" s="0" t="n">
        <v>2035</v>
      </c>
      <c r="F7845" s="5" t="n">
        <v>88.9443254838151</v>
      </c>
      <c r="G7845" s="11" t="n">
        <v>0.213159743499052</v>
      </c>
      <c r="H7845" s="5" t="n">
        <v>18.9593496058262</v>
      </c>
      <c r="I7845" s="5" t="n">
        <v>69.9849758779889</v>
      </c>
    </row>
    <row r="7846" customFormat="false" ht="14.25" hidden="false" customHeight="false" outlineLevel="0" collapsed="false">
      <c r="A7846" s="0" t="s">
        <v>95</v>
      </c>
      <c r="B7846" s="0" t="s">
        <v>52</v>
      </c>
      <c r="C7846" s="0" t="s">
        <v>79</v>
      </c>
      <c r="E7846" s="0" t="n">
        <v>2036</v>
      </c>
      <c r="F7846" s="5" t="n">
        <v>90.1533804748537</v>
      </c>
      <c r="G7846" s="11" t="n">
        <v>0.212875423916942</v>
      </c>
      <c r="H7846" s="5" t="n">
        <v>19.1914390861298</v>
      </c>
      <c r="I7846" s="5" t="n">
        <v>70.9619413887239</v>
      </c>
    </row>
    <row r="7847" customFormat="false" ht="14.25" hidden="false" customHeight="false" outlineLevel="0" collapsed="false">
      <c r="A7847" s="0" t="s">
        <v>95</v>
      </c>
      <c r="B7847" s="0" t="s">
        <v>52</v>
      </c>
      <c r="C7847" s="0" t="s">
        <v>79</v>
      </c>
      <c r="E7847" s="0" t="n">
        <v>2037</v>
      </c>
      <c r="F7847" s="5" t="n">
        <v>91.3113455575777</v>
      </c>
      <c r="G7847" s="11" t="n">
        <v>0.212582021931279</v>
      </c>
      <c r="H7847" s="5" t="n">
        <v>19.4111504638956</v>
      </c>
      <c r="I7847" s="5" t="n">
        <v>71.9001950936821</v>
      </c>
    </row>
    <row r="7848" customFormat="false" ht="14.25" hidden="false" customHeight="false" outlineLevel="0" collapsed="false">
      <c r="A7848" s="0" t="s">
        <v>95</v>
      </c>
      <c r="B7848" s="0" t="s">
        <v>52</v>
      </c>
      <c r="C7848" s="0" t="s">
        <v>79</v>
      </c>
      <c r="E7848" s="0" t="n">
        <v>2038</v>
      </c>
      <c r="F7848" s="5" t="n">
        <v>92.4151862458509</v>
      </c>
      <c r="G7848" s="11" t="n">
        <v>0.212279716179566</v>
      </c>
      <c r="H7848" s="5" t="n">
        <v>19.617869506951</v>
      </c>
      <c r="I7848" s="5" t="n">
        <v>72.7973167388999</v>
      </c>
    </row>
    <row r="7849" customFormat="false" ht="14.25" hidden="false" customHeight="false" outlineLevel="0" collapsed="false">
      <c r="A7849" s="0" t="s">
        <v>95</v>
      </c>
      <c r="B7849" s="0" t="s">
        <v>52</v>
      </c>
      <c r="C7849" s="0" t="s">
        <v>79</v>
      </c>
      <c r="E7849" s="0" t="n">
        <v>2039</v>
      </c>
      <c r="F7849" s="5" t="n">
        <v>93.507722859008</v>
      </c>
      <c r="G7849" s="11" t="n">
        <v>0.211973909592945</v>
      </c>
      <c r="H7849" s="5" t="n">
        <v>19.8211975915575</v>
      </c>
      <c r="I7849" s="5" t="n">
        <v>73.6865252674505</v>
      </c>
    </row>
    <row r="7850" customFormat="false" ht="14.25" hidden="false" customHeight="false" outlineLevel="0" collapsed="false">
      <c r="A7850" s="0" t="s">
        <v>95</v>
      </c>
      <c r="B7850" s="0" t="s">
        <v>52</v>
      </c>
      <c r="C7850" s="0" t="s">
        <v>79</v>
      </c>
      <c r="E7850" s="0" t="n">
        <v>2040</v>
      </c>
      <c r="F7850" s="5" t="n">
        <v>94.4796600094731</v>
      </c>
      <c r="G7850" s="11" t="n">
        <v>0.211652918248193</v>
      </c>
      <c r="H7850" s="5" t="n">
        <v>19.9968957561021</v>
      </c>
      <c r="I7850" s="5" t="n">
        <v>74.482764253371</v>
      </c>
    </row>
    <row r="7851" customFormat="false" ht="14.25" hidden="false" customHeight="false" outlineLevel="0" collapsed="false">
      <c r="A7851" s="0" t="s">
        <v>95</v>
      </c>
      <c r="B7851" s="0" t="s">
        <v>52</v>
      </c>
      <c r="C7851" s="0" t="s">
        <v>84</v>
      </c>
      <c r="E7851" s="0" t="n">
        <v>2024</v>
      </c>
      <c r="F7851" s="5" t="n">
        <v>4.39000137877857</v>
      </c>
      <c r="G7851" s="11" t="n">
        <v>0.0170776078658543</v>
      </c>
      <c r="H7851" s="5" t="n">
        <v>0.0749707220773399</v>
      </c>
      <c r="I7851" s="5" t="n">
        <v>4.31503065670123</v>
      </c>
    </row>
    <row r="7852" customFormat="false" ht="14.25" hidden="false" customHeight="false" outlineLevel="0" collapsed="false">
      <c r="A7852" s="0" t="s">
        <v>95</v>
      </c>
      <c r="B7852" s="0" t="s">
        <v>52</v>
      </c>
      <c r="C7852" s="0" t="s">
        <v>84</v>
      </c>
      <c r="E7852" s="0" t="n">
        <v>2025</v>
      </c>
      <c r="F7852" s="5" t="n">
        <v>5.01519203301857</v>
      </c>
      <c r="G7852" s="11" t="n">
        <v>0.0215536577226366</v>
      </c>
      <c r="H7852" s="5" t="n">
        <v>0.108095732492976</v>
      </c>
      <c r="I7852" s="5" t="n">
        <v>4.9070963005256</v>
      </c>
    </row>
    <row r="7853" customFormat="false" ht="14.25" hidden="false" customHeight="false" outlineLevel="0" collapsed="false">
      <c r="A7853" s="0" t="s">
        <v>95</v>
      </c>
      <c r="B7853" s="0" t="s">
        <v>52</v>
      </c>
      <c r="C7853" s="0" t="s">
        <v>84</v>
      </c>
      <c r="E7853" s="0" t="n">
        <v>2026</v>
      </c>
      <c r="F7853" s="5" t="n">
        <v>5.90379877982695</v>
      </c>
      <c r="G7853" s="11" t="n">
        <v>0.0310897644128615</v>
      </c>
      <c r="H7853" s="5" t="n">
        <v>0.183547713205759</v>
      </c>
      <c r="I7853" s="5" t="n">
        <v>5.72025106662119</v>
      </c>
    </row>
    <row r="7854" customFormat="false" ht="14.25" hidden="false" customHeight="false" outlineLevel="0" collapsed="false">
      <c r="A7854" s="0" t="s">
        <v>95</v>
      </c>
      <c r="B7854" s="0" t="s">
        <v>52</v>
      </c>
      <c r="C7854" s="0" t="s">
        <v>84</v>
      </c>
      <c r="E7854" s="0" t="n">
        <v>2027</v>
      </c>
      <c r="F7854" s="5" t="n">
        <v>7.10117522911065</v>
      </c>
      <c r="G7854" s="11" t="n">
        <v>0.0420132266011382</v>
      </c>
      <c r="H7854" s="5" t="n">
        <v>0.298343284035016</v>
      </c>
      <c r="I7854" s="5" t="n">
        <v>6.80283194507564</v>
      </c>
    </row>
    <row r="7855" customFormat="false" ht="14.25" hidden="false" customHeight="false" outlineLevel="0" collapsed="false">
      <c r="A7855" s="0" t="s">
        <v>95</v>
      </c>
      <c r="B7855" s="0" t="s">
        <v>52</v>
      </c>
      <c r="C7855" s="0" t="s">
        <v>84</v>
      </c>
      <c r="E7855" s="0" t="n">
        <v>2028</v>
      </c>
      <c r="F7855" s="5" t="n">
        <v>8.53645996442991</v>
      </c>
      <c r="G7855" s="11" t="n">
        <v>0.0527575632783923</v>
      </c>
      <c r="H7855" s="5" t="n">
        <v>0.450362826746873</v>
      </c>
      <c r="I7855" s="5" t="n">
        <v>8.08609713768303</v>
      </c>
    </row>
    <row r="7856" customFormat="false" ht="14.25" hidden="false" customHeight="false" outlineLevel="0" collapsed="false">
      <c r="A7856" s="0" t="s">
        <v>95</v>
      </c>
      <c r="B7856" s="0" t="s">
        <v>52</v>
      </c>
      <c r="C7856" s="0" t="s">
        <v>84</v>
      </c>
      <c r="E7856" s="0" t="n">
        <v>2029</v>
      </c>
      <c r="F7856" s="5" t="n">
        <v>10.1800100119702</v>
      </c>
      <c r="G7856" s="11" t="n">
        <v>0.0630850492192446</v>
      </c>
      <c r="H7856" s="5" t="n">
        <v>0.642206432657541</v>
      </c>
      <c r="I7856" s="5" t="n">
        <v>9.53780357931263</v>
      </c>
    </row>
    <row r="7857" customFormat="false" ht="14.25" hidden="false" customHeight="false" outlineLevel="0" collapsed="false">
      <c r="A7857" s="0" t="s">
        <v>95</v>
      </c>
      <c r="B7857" s="0" t="s">
        <v>52</v>
      </c>
      <c r="C7857" s="0" t="s">
        <v>84</v>
      </c>
      <c r="E7857" s="0" t="n">
        <v>2030</v>
      </c>
      <c r="F7857" s="5" t="n">
        <v>12.1245889167812</v>
      </c>
      <c r="G7857" s="11" t="n">
        <v>0.0735799710996124</v>
      </c>
      <c r="H7857" s="5" t="n">
        <v>0.892126902091441</v>
      </c>
      <c r="I7857" s="5" t="n">
        <v>11.2324620146898</v>
      </c>
    </row>
    <row r="7858" customFormat="false" ht="14.25" hidden="false" customHeight="false" outlineLevel="0" collapsed="false">
      <c r="A7858" s="0" t="s">
        <v>95</v>
      </c>
      <c r="B7858" s="0" t="s">
        <v>52</v>
      </c>
      <c r="C7858" s="0" t="s">
        <v>84</v>
      </c>
      <c r="E7858" s="0" t="n">
        <v>2031</v>
      </c>
      <c r="F7858" s="5" t="n">
        <v>14.2064626843156</v>
      </c>
      <c r="G7858" s="11" t="n">
        <v>0.0837106373848237</v>
      </c>
      <c r="H7858" s="5" t="n">
        <v>1.18923204628777</v>
      </c>
      <c r="I7858" s="5" t="n">
        <v>13.0172306380278</v>
      </c>
    </row>
    <row r="7859" customFormat="false" ht="14.25" hidden="false" customHeight="false" outlineLevel="0" collapsed="false">
      <c r="A7859" s="0" t="s">
        <v>95</v>
      </c>
      <c r="B7859" s="0" t="s">
        <v>52</v>
      </c>
      <c r="C7859" s="0" t="s">
        <v>84</v>
      </c>
      <c r="E7859" s="0" t="n">
        <v>2032</v>
      </c>
      <c r="F7859" s="5" t="n">
        <v>16.5595872456905</v>
      </c>
      <c r="G7859" s="11" t="n">
        <v>0.0939667405652552</v>
      </c>
      <c r="H7859" s="5" t="n">
        <v>1.55605043858351</v>
      </c>
      <c r="I7859" s="5" t="n">
        <v>15.003536807107</v>
      </c>
    </row>
    <row r="7860" customFormat="false" ht="14.25" hidden="false" customHeight="false" outlineLevel="0" collapsed="false">
      <c r="A7860" s="0" t="s">
        <v>95</v>
      </c>
      <c r="B7860" s="0" t="s">
        <v>52</v>
      </c>
      <c r="C7860" s="0" t="s">
        <v>84</v>
      </c>
      <c r="E7860" s="0" t="n">
        <v>2033</v>
      </c>
      <c r="F7860" s="5" t="n">
        <v>19.0218920219335</v>
      </c>
      <c r="G7860" s="11" t="n">
        <v>0.103493340687821</v>
      </c>
      <c r="H7860" s="5" t="n">
        <v>1.96863915155291</v>
      </c>
      <c r="I7860" s="5" t="n">
        <v>17.0532528703806</v>
      </c>
    </row>
    <row r="7861" customFormat="false" ht="14.25" hidden="false" customHeight="false" outlineLevel="0" collapsed="false">
      <c r="A7861" s="0" t="s">
        <v>95</v>
      </c>
      <c r="B7861" s="0" t="s">
        <v>52</v>
      </c>
      <c r="C7861" s="0" t="s">
        <v>84</v>
      </c>
      <c r="E7861" s="0" t="n">
        <v>2034</v>
      </c>
      <c r="F7861" s="5" t="n">
        <v>21.7755050383548</v>
      </c>
      <c r="G7861" s="11" t="n">
        <v>0.113169297884771</v>
      </c>
      <c r="H7861" s="5" t="n">
        <v>2.4643186162769</v>
      </c>
      <c r="I7861" s="5" t="n">
        <v>19.3111864220779</v>
      </c>
    </row>
    <row r="7862" customFormat="false" ht="14.25" hidden="false" customHeight="false" outlineLevel="0" collapsed="false">
      <c r="A7862" s="0" t="s">
        <v>95</v>
      </c>
      <c r="B7862" s="0" t="s">
        <v>52</v>
      </c>
      <c r="C7862" s="0" t="s">
        <v>84</v>
      </c>
      <c r="E7862" s="0" t="n">
        <v>2035</v>
      </c>
      <c r="F7862" s="5" t="n">
        <v>24.5867601219909</v>
      </c>
      <c r="G7862" s="11" t="n">
        <v>0.121587807107891</v>
      </c>
      <c r="H7862" s="5" t="n">
        <v>2.98945024712063</v>
      </c>
      <c r="I7862" s="5" t="n">
        <v>21.5973098748703</v>
      </c>
    </row>
    <row r="7863" customFormat="false" ht="14.25" hidden="false" customHeight="false" outlineLevel="0" collapsed="false">
      <c r="A7863" s="0" t="s">
        <v>95</v>
      </c>
      <c r="B7863" s="0" t="s">
        <v>52</v>
      </c>
      <c r="C7863" s="0" t="s">
        <v>84</v>
      </c>
      <c r="E7863" s="0" t="n">
        <v>2036</v>
      </c>
      <c r="F7863" s="5" t="n">
        <v>27.3385147700199</v>
      </c>
      <c r="G7863" s="11" t="n">
        <v>0.127182657989991</v>
      </c>
      <c r="H7863" s="5" t="n">
        <v>3.47698497394977</v>
      </c>
      <c r="I7863" s="5" t="n">
        <v>23.8615297960701</v>
      </c>
    </row>
    <row r="7864" customFormat="false" ht="14.25" hidden="false" customHeight="false" outlineLevel="0" collapsed="false">
      <c r="A7864" s="0" t="s">
        <v>95</v>
      </c>
      <c r="B7864" s="0" t="s">
        <v>52</v>
      </c>
      <c r="C7864" s="0" t="s">
        <v>84</v>
      </c>
      <c r="E7864" s="0" t="n">
        <v>2037</v>
      </c>
      <c r="F7864" s="5" t="n">
        <v>30.2470666116943</v>
      </c>
      <c r="G7864" s="11" t="n">
        <v>0.132825568441925</v>
      </c>
      <c r="H7864" s="5" t="n">
        <v>4.01758381639907</v>
      </c>
      <c r="I7864" s="5" t="n">
        <v>26.2294827952952</v>
      </c>
    </row>
    <row r="7865" customFormat="false" ht="14.25" hidden="false" customHeight="false" outlineLevel="0" collapsed="false">
      <c r="A7865" s="0" t="s">
        <v>95</v>
      </c>
      <c r="B7865" s="0" t="s">
        <v>52</v>
      </c>
      <c r="C7865" s="0" t="s">
        <v>84</v>
      </c>
      <c r="E7865" s="0" t="n">
        <v>2038</v>
      </c>
      <c r="F7865" s="5" t="n">
        <v>33.763953196825</v>
      </c>
      <c r="G7865" s="11" t="n">
        <v>0.139914360075598</v>
      </c>
      <c r="H7865" s="5" t="n">
        <v>4.72406190515621</v>
      </c>
      <c r="I7865" s="5" t="n">
        <v>29.0398912916688</v>
      </c>
    </row>
    <row r="7866" customFormat="false" ht="14.25" hidden="false" customHeight="false" outlineLevel="0" collapsed="false">
      <c r="A7866" s="0" t="s">
        <v>95</v>
      </c>
      <c r="B7866" s="0" t="s">
        <v>52</v>
      </c>
      <c r="C7866" s="0" t="s">
        <v>84</v>
      </c>
      <c r="E7866" s="0" t="n">
        <v>2039</v>
      </c>
      <c r="F7866" s="5" t="n">
        <v>37.4053820861904</v>
      </c>
      <c r="G7866" s="11" t="n">
        <v>0.146566103302163</v>
      </c>
      <c r="H7866" s="5" t="n">
        <v>5.48236109490147</v>
      </c>
      <c r="I7866" s="5" t="n">
        <v>31.9230209912889</v>
      </c>
    </row>
    <row r="7867" customFormat="false" ht="14.25" hidden="false" customHeight="false" outlineLevel="0" collapsed="false">
      <c r="A7867" s="0" t="s">
        <v>95</v>
      </c>
      <c r="B7867" s="0" t="s">
        <v>52</v>
      </c>
      <c r="C7867" s="0" t="s">
        <v>84</v>
      </c>
      <c r="E7867" s="0" t="n">
        <v>2040</v>
      </c>
      <c r="F7867" s="5" t="n">
        <v>41.151473996967</v>
      </c>
      <c r="G7867" s="11" t="n">
        <v>0.15282302948808</v>
      </c>
      <c r="H7867" s="5" t="n">
        <v>6.28889292411643</v>
      </c>
      <c r="I7867" s="5" t="n">
        <v>34.8625810728506</v>
      </c>
    </row>
    <row r="7868" customFormat="false" ht="14.25" hidden="false" customHeight="false" outlineLevel="0" collapsed="false">
      <c r="A7868" s="0" t="s">
        <v>39</v>
      </c>
      <c r="B7868" s="0" t="s">
        <v>39</v>
      </c>
      <c r="C7868" s="0" t="s">
        <v>65</v>
      </c>
      <c r="E7868" s="0" t="n">
        <v>2024</v>
      </c>
      <c r="F7868" s="5" t="n">
        <v>1624.47550976299</v>
      </c>
      <c r="G7868" s="11" t="n">
        <v>0</v>
      </c>
      <c r="H7868" s="5" t="n">
        <v>0</v>
      </c>
      <c r="I7868" s="5" t="n">
        <v>1624.47550976299</v>
      </c>
    </row>
    <row r="7869" customFormat="false" ht="14.25" hidden="false" customHeight="false" outlineLevel="0" collapsed="false">
      <c r="A7869" s="0" t="s">
        <v>39</v>
      </c>
      <c r="B7869" s="0" t="s">
        <v>39</v>
      </c>
      <c r="C7869" s="0" t="s">
        <v>65</v>
      </c>
      <c r="E7869" s="0" t="n">
        <v>2025</v>
      </c>
      <c r="F7869" s="5" t="n">
        <v>1636.32071040403</v>
      </c>
      <c r="G7869" s="11" t="n">
        <v>0</v>
      </c>
      <c r="H7869" s="5" t="n">
        <v>0</v>
      </c>
      <c r="I7869" s="5" t="n">
        <v>1636.32071040403</v>
      </c>
    </row>
    <row r="7870" customFormat="false" ht="14.25" hidden="false" customHeight="false" outlineLevel="0" collapsed="false">
      <c r="A7870" s="0" t="s">
        <v>39</v>
      </c>
      <c r="B7870" s="0" t="s">
        <v>39</v>
      </c>
      <c r="C7870" s="0" t="s">
        <v>65</v>
      </c>
      <c r="E7870" s="0" t="n">
        <v>2026</v>
      </c>
      <c r="F7870" s="5" t="n">
        <v>1647.75438341682</v>
      </c>
      <c r="G7870" s="11" t="n">
        <v>0</v>
      </c>
      <c r="H7870" s="5" t="n">
        <v>0</v>
      </c>
      <c r="I7870" s="5" t="n">
        <v>1647.75438341682</v>
      </c>
    </row>
    <row r="7871" customFormat="false" ht="14.25" hidden="false" customHeight="false" outlineLevel="0" collapsed="false">
      <c r="A7871" s="0" t="s">
        <v>39</v>
      </c>
      <c r="B7871" s="0" t="s">
        <v>39</v>
      </c>
      <c r="C7871" s="0" t="s">
        <v>65</v>
      </c>
      <c r="E7871" s="0" t="n">
        <v>2027</v>
      </c>
      <c r="F7871" s="5" t="n">
        <v>1660.01782231554</v>
      </c>
      <c r="G7871" s="11" t="n">
        <v>0</v>
      </c>
      <c r="H7871" s="5" t="n">
        <v>0</v>
      </c>
      <c r="I7871" s="5" t="n">
        <v>1660.01782231554</v>
      </c>
    </row>
    <row r="7872" customFormat="false" ht="14.25" hidden="false" customHeight="false" outlineLevel="0" collapsed="false">
      <c r="A7872" s="0" t="s">
        <v>39</v>
      </c>
      <c r="B7872" s="0" t="s">
        <v>39</v>
      </c>
      <c r="C7872" s="0" t="s">
        <v>65</v>
      </c>
      <c r="E7872" s="0" t="n">
        <v>2028</v>
      </c>
      <c r="F7872" s="5" t="n">
        <v>1676.32368833166</v>
      </c>
      <c r="G7872" s="11" t="n">
        <v>0</v>
      </c>
      <c r="H7872" s="5" t="n">
        <v>0</v>
      </c>
      <c r="I7872" s="5" t="n">
        <v>1676.32368833166</v>
      </c>
    </row>
    <row r="7873" customFormat="false" ht="14.25" hidden="false" customHeight="false" outlineLevel="0" collapsed="false">
      <c r="A7873" s="0" t="s">
        <v>39</v>
      </c>
      <c r="B7873" s="0" t="s">
        <v>39</v>
      </c>
      <c r="C7873" s="0" t="s">
        <v>65</v>
      </c>
      <c r="E7873" s="0" t="n">
        <v>2029</v>
      </c>
      <c r="F7873" s="5" t="n">
        <v>1694.74566279862</v>
      </c>
      <c r="G7873" s="11" t="n">
        <v>0</v>
      </c>
      <c r="H7873" s="5" t="n">
        <v>0</v>
      </c>
      <c r="I7873" s="5" t="n">
        <v>1694.74566279862</v>
      </c>
    </row>
    <row r="7874" customFormat="false" ht="14.25" hidden="false" customHeight="false" outlineLevel="0" collapsed="false">
      <c r="A7874" s="0" t="s">
        <v>39</v>
      </c>
      <c r="B7874" s="0" t="s">
        <v>39</v>
      </c>
      <c r="C7874" s="0" t="s">
        <v>65</v>
      </c>
      <c r="E7874" s="0" t="n">
        <v>2030</v>
      </c>
      <c r="F7874" s="5" t="n">
        <v>1718.27616853265</v>
      </c>
      <c r="G7874" s="11" t="n">
        <v>0</v>
      </c>
      <c r="H7874" s="5" t="n">
        <v>0</v>
      </c>
      <c r="I7874" s="5" t="n">
        <v>1718.27616853265</v>
      </c>
    </row>
    <row r="7875" customFormat="false" ht="14.25" hidden="false" customHeight="false" outlineLevel="0" collapsed="false">
      <c r="A7875" s="0" t="s">
        <v>39</v>
      </c>
      <c r="B7875" s="0" t="s">
        <v>39</v>
      </c>
      <c r="C7875" s="0" t="s">
        <v>65</v>
      </c>
      <c r="E7875" s="0" t="n">
        <v>2031</v>
      </c>
      <c r="F7875" s="5" t="n">
        <v>1731.01701006874</v>
      </c>
      <c r="G7875" s="11" t="n">
        <v>0</v>
      </c>
      <c r="H7875" s="5" t="n">
        <v>0</v>
      </c>
      <c r="I7875" s="5" t="n">
        <v>1731.01701006874</v>
      </c>
    </row>
    <row r="7876" customFormat="false" ht="14.25" hidden="false" customHeight="false" outlineLevel="0" collapsed="false">
      <c r="A7876" s="0" t="s">
        <v>39</v>
      </c>
      <c r="B7876" s="0" t="s">
        <v>39</v>
      </c>
      <c r="C7876" s="0" t="s">
        <v>65</v>
      </c>
      <c r="E7876" s="0" t="n">
        <v>2032</v>
      </c>
      <c r="F7876" s="5" t="n">
        <v>1746.61613836405</v>
      </c>
      <c r="G7876" s="11" t="n">
        <v>0</v>
      </c>
      <c r="H7876" s="5" t="n">
        <v>0</v>
      </c>
      <c r="I7876" s="5" t="n">
        <v>1746.61613836405</v>
      </c>
    </row>
    <row r="7877" customFormat="false" ht="14.25" hidden="false" customHeight="false" outlineLevel="0" collapsed="false">
      <c r="A7877" s="0" t="s">
        <v>39</v>
      </c>
      <c r="B7877" s="0" t="s">
        <v>39</v>
      </c>
      <c r="C7877" s="0" t="s">
        <v>65</v>
      </c>
      <c r="E7877" s="0" t="n">
        <v>2033</v>
      </c>
      <c r="F7877" s="5" t="n">
        <v>1763.38196709371</v>
      </c>
      <c r="G7877" s="11" t="n">
        <v>0</v>
      </c>
      <c r="H7877" s="5" t="n">
        <v>0</v>
      </c>
      <c r="I7877" s="5" t="n">
        <v>1763.38196709371</v>
      </c>
    </row>
    <row r="7878" customFormat="false" ht="14.25" hidden="false" customHeight="false" outlineLevel="0" collapsed="false">
      <c r="A7878" s="0" t="s">
        <v>39</v>
      </c>
      <c r="B7878" s="0" t="s">
        <v>39</v>
      </c>
      <c r="C7878" s="0" t="s">
        <v>65</v>
      </c>
      <c r="E7878" s="0" t="n">
        <v>2034</v>
      </c>
      <c r="F7878" s="5" t="n">
        <v>1781.73322138478</v>
      </c>
      <c r="G7878" s="11" t="n">
        <v>0</v>
      </c>
      <c r="H7878" s="5" t="n">
        <v>0</v>
      </c>
      <c r="I7878" s="5" t="n">
        <v>1781.73322138478</v>
      </c>
    </row>
    <row r="7879" customFormat="false" ht="14.25" hidden="false" customHeight="false" outlineLevel="0" collapsed="false">
      <c r="A7879" s="0" t="s">
        <v>39</v>
      </c>
      <c r="B7879" s="0" t="s">
        <v>39</v>
      </c>
      <c r="C7879" s="0" t="s">
        <v>65</v>
      </c>
      <c r="E7879" s="0" t="n">
        <v>2035</v>
      </c>
      <c r="F7879" s="5" t="n">
        <v>1800.32784605852</v>
      </c>
      <c r="G7879" s="11" t="n">
        <v>0</v>
      </c>
      <c r="H7879" s="5" t="n">
        <v>0</v>
      </c>
      <c r="I7879" s="5" t="n">
        <v>1800.32784605852</v>
      </c>
    </row>
    <row r="7880" customFormat="false" ht="14.25" hidden="false" customHeight="false" outlineLevel="0" collapsed="false">
      <c r="A7880" s="0" t="s">
        <v>39</v>
      </c>
      <c r="B7880" s="0" t="s">
        <v>39</v>
      </c>
      <c r="C7880" s="0" t="s">
        <v>65</v>
      </c>
      <c r="E7880" s="0" t="n">
        <v>2036</v>
      </c>
      <c r="F7880" s="5" t="n">
        <v>1816.19863497585</v>
      </c>
      <c r="G7880" s="11" t="n">
        <v>0</v>
      </c>
      <c r="H7880" s="5" t="n">
        <v>0</v>
      </c>
      <c r="I7880" s="5" t="n">
        <v>1816.19863497585</v>
      </c>
    </row>
    <row r="7881" customFormat="false" ht="14.25" hidden="false" customHeight="false" outlineLevel="0" collapsed="false">
      <c r="A7881" s="0" t="s">
        <v>39</v>
      </c>
      <c r="B7881" s="0" t="s">
        <v>39</v>
      </c>
      <c r="C7881" s="0" t="s">
        <v>65</v>
      </c>
      <c r="E7881" s="0" t="n">
        <v>2037</v>
      </c>
      <c r="F7881" s="5" t="n">
        <v>1829.24251969109</v>
      </c>
      <c r="G7881" s="11" t="n">
        <v>0</v>
      </c>
      <c r="H7881" s="5" t="n">
        <v>0</v>
      </c>
      <c r="I7881" s="5" t="n">
        <v>1829.24251969109</v>
      </c>
    </row>
    <row r="7882" customFormat="false" ht="14.25" hidden="false" customHeight="false" outlineLevel="0" collapsed="false">
      <c r="A7882" s="0" t="s">
        <v>39</v>
      </c>
      <c r="B7882" s="0" t="s">
        <v>39</v>
      </c>
      <c r="C7882" s="0" t="s">
        <v>65</v>
      </c>
      <c r="E7882" s="0" t="n">
        <v>2038</v>
      </c>
      <c r="F7882" s="5" t="n">
        <v>1843.85593620406</v>
      </c>
      <c r="G7882" s="11" t="n">
        <v>0</v>
      </c>
      <c r="H7882" s="5" t="n">
        <v>0</v>
      </c>
      <c r="I7882" s="5" t="n">
        <v>1843.85593620406</v>
      </c>
    </row>
    <row r="7883" customFormat="false" ht="14.25" hidden="false" customHeight="false" outlineLevel="0" collapsed="false">
      <c r="A7883" s="0" t="s">
        <v>39</v>
      </c>
      <c r="B7883" s="0" t="s">
        <v>39</v>
      </c>
      <c r="C7883" s="0" t="s">
        <v>65</v>
      </c>
      <c r="E7883" s="0" t="n">
        <v>2039</v>
      </c>
      <c r="F7883" s="5" t="n">
        <v>1859.34984973159</v>
      </c>
      <c r="G7883" s="11" t="n">
        <v>0</v>
      </c>
      <c r="H7883" s="5" t="n">
        <v>0</v>
      </c>
      <c r="I7883" s="5" t="n">
        <v>1859.34984973159</v>
      </c>
    </row>
    <row r="7884" customFormat="false" ht="14.25" hidden="false" customHeight="false" outlineLevel="0" collapsed="false">
      <c r="A7884" s="0" t="s">
        <v>39</v>
      </c>
      <c r="B7884" s="0" t="s">
        <v>39</v>
      </c>
      <c r="C7884" s="0" t="s">
        <v>65</v>
      </c>
      <c r="E7884" s="0" t="n">
        <v>2040</v>
      </c>
      <c r="F7884" s="5" t="n">
        <v>1877.69815462516</v>
      </c>
      <c r="G7884" s="11" t="n">
        <v>0</v>
      </c>
      <c r="H7884" s="5" t="n">
        <v>0</v>
      </c>
      <c r="I7884" s="5" t="n">
        <v>1877.69815462516</v>
      </c>
    </row>
    <row r="7885" customFormat="false" ht="14.25" hidden="false" customHeight="false" outlineLevel="0" collapsed="false">
      <c r="A7885" s="0" t="s">
        <v>39</v>
      </c>
      <c r="B7885" s="0" t="s">
        <v>39</v>
      </c>
      <c r="C7885" s="0" t="s">
        <v>75</v>
      </c>
      <c r="E7885" s="0" t="n">
        <v>2024</v>
      </c>
      <c r="F7885" s="5" t="n">
        <v>81.77877</v>
      </c>
      <c r="G7885" s="11" t="n">
        <v>0</v>
      </c>
      <c r="H7885" s="5" t="n">
        <v>0</v>
      </c>
      <c r="I7885" s="5" t="n">
        <v>81.77877</v>
      </c>
    </row>
    <row r="7886" customFormat="false" ht="14.25" hidden="false" customHeight="false" outlineLevel="0" collapsed="false">
      <c r="A7886" s="0" t="s">
        <v>39</v>
      </c>
      <c r="B7886" s="0" t="s">
        <v>39</v>
      </c>
      <c r="C7886" s="0" t="s">
        <v>75</v>
      </c>
      <c r="E7886" s="0" t="n">
        <v>2025</v>
      </c>
      <c r="F7886" s="5" t="n">
        <v>88.7047642483448</v>
      </c>
      <c r="G7886" s="11" t="n">
        <v>0</v>
      </c>
      <c r="H7886" s="5" t="n">
        <v>0</v>
      </c>
      <c r="I7886" s="5" t="n">
        <v>88.7047642483448</v>
      </c>
    </row>
    <row r="7887" customFormat="false" ht="14.25" hidden="false" customHeight="false" outlineLevel="0" collapsed="false">
      <c r="A7887" s="0" t="s">
        <v>39</v>
      </c>
      <c r="B7887" s="0" t="s">
        <v>39</v>
      </c>
      <c r="C7887" s="0" t="s">
        <v>75</v>
      </c>
      <c r="E7887" s="0" t="n">
        <v>2026</v>
      </c>
      <c r="F7887" s="5" t="n">
        <v>101.359239707402</v>
      </c>
      <c r="G7887" s="11" t="n">
        <v>0</v>
      </c>
      <c r="H7887" s="5" t="n">
        <v>0</v>
      </c>
      <c r="I7887" s="5" t="n">
        <v>101.359239707402</v>
      </c>
    </row>
    <row r="7888" customFormat="false" ht="14.25" hidden="false" customHeight="false" outlineLevel="0" collapsed="false">
      <c r="A7888" s="0" t="s">
        <v>39</v>
      </c>
      <c r="B7888" s="0" t="s">
        <v>39</v>
      </c>
      <c r="C7888" s="0" t="s">
        <v>75</v>
      </c>
      <c r="E7888" s="0" t="n">
        <v>2027</v>
      </c>
      <c r="F7888" s="5" t="n">
        <v>119.743144460762</v>
      </c>
      <c r="G7888" s="11" t="n">
        <v>0</v>
      </c>
      <c r="H7888" s="5" t="n">
        <v>0</v>
      </c>
      <c r="I7888" s="5" t="n">
        <v>119.743144460762</v>
      </c>
    </row>
    <row r="7889" customFormat="false" ht="14.25" hidden="false" customHeight="false" outlineLevel="0" collapsed="false">
      <c r="A7889" s="0" t="s">
        <v>39</v>
      </c>
      <c r="B7889" s="0" t="s">
        <v>39</v>
      </c>
      <c r="C7889" s="0" t="s">
        <v>75</v>
      </c>
      <c r="E7889" s="0" t="n">
        <v>2028</v>
      </c>
      <c r="F7889" s="5" t="n">
        <v>138.354285974883</v>
      </c>
      <c r="G7889" s="11" t="n">
        <v>0</v>
      </c>
      <c r="H7889" s="5" t="n">
        <v>0</v>
      </c>
      <c r="I7889" s="5" t="n">
        <v>138.354285974883</v>
      </c>
    </row>
    <row r="7890" customFormat="false" ht="14.25" hidden="false" customHeight="false" outlineLevel="0" collapsed="false">
      <c r="A7890" s="0" t="s">
        <v>39</v>
      </c>
      <c r="B7890" s="0" t="s">
        <v>39</v>
      </c>
      <c r="C7890" s="0" t="s">
        <v>75</v>
      </c>
      <c r="E7890" s="0" t="n">
        <v>2029</v>
      </c>
      <c r="F7890" s="5" t="n">
        <v>161.29863406707</v>
      </c>
      <c r="G7890" s="11" t="n">
        <v>0</v>
      </c>
      <c r="H7890" s="5" t="n">
        <v>0</v>
      </c>
      <c r="I7890" s="5" t="n">
        <v>161.29863406707</v>
      </c>
    </row>
    <row r="7891" customFormat="false" ht="14.25" hidden="false" customHeight="false" outlineLevel="0" collapsed="false">
      <c r="A7891" s="0" t="s">
        <v>39</v>
      </c>
      <c r="B7891" s="0" t="s">
        <v>39</v>
      </c>
      <c r="C7891" s="0" t="s">
        <v>75</v>
      </c>
      <c r="E7891" s="0" t="n">
        <v>2030</v>
      </c>
      <c r="F7891" s="5" t="n">
        <v>180.084599078028</v>
      </c>
      <c r="G7891" s="11" t="n">
        <v>0</v>
      </c>
      <c r="H7891" s="5" t="n">
        <v>0</v>
      </c>
      <c r="I7891" s="5" t="n">
        <v>180.084599078028</v>
      </c>
    </row>
    <row r="7892" customFormat="false" ht="14.25" hidden="false" customHeight="false" outlineLevel="0" collapsed="false">
      <c r="A7892" s="0" t="s">
        <v>39</v>
      </c>
      <c r="B7892" s="0" t="s">
        <v>39</v>
      </c>
      <c r="C7892" s="0" t="s">
        <v>75</v>
      </c>
      <c r="E7892" s="0" t="n">
        <v>2031</v>
      </c>
      <c r="F7892" s="5" t="n">
        <v>198.497898675526</v>
      </c>
      <c r="G7892" s="11" t="n">
        <v>0</v>
      </c>
      <c r="H7892" s="5" t="n">
        <v>0</v>
      </c>
      <c r="I7892" s="5" t="n">
        <v>198.497898675526</v>
      </c>
    </row>
    <row r="7893" customFormat="false" ht="14.25" hidden="false" customHeight="false" outlineLevel="0" collapsed="false">
      <c r="A7893" s="0" t="s">
        <v>39</v>
      </c>
      <c r="B7893" s="0" t="s">
        <v>39</v>
      </c>
      <c r="C7893" s="0" t="s">
        <v>75</v>
      </c>
      <c r="E7893" s="0" t="n">
        <v>2032</v>
      </c>
      <c r="F7893" s="5" t="n">
        <v>221.056791817607</v>
      </c>
      <c r="G7893" s="11" t="n">
        <v>0</v>
      </c>
      <c r="H7893" s="5" t="n">
        <v>0</v>
      </c>
      <c r="I7893" s="5" t="n">
        <v>221.056791817607</v>
      </c>
    </row>
    <row r="7894" customFormat="false" ht="14.25" hidden="false" customHeight="false" outlineLevel="0" collapsed="false">
      <c r="A7894" s="0" t="s">
        <v>39</v>
      </c>
      <c r="B7894" s="0" t="s">
        <v>39</v>
      </c>
      <c r="C7894" s="0" t="s">
        <v>75</v>
      </c>
      <c r="E7894" s="0" t="n">
        <v>2033</v>
      </c>
      <c r="F7894" s="5" t="n">
        <v>243.531887247425</v>
      </c>
      <c r="G7894" s="11" t="n">
        <v>0</v>
      </c>
      <c r="H7894" s="5" t="n">
        <v>0</v>
      </c>
      <c r="I7894" s="5" t="n">
        <v>243.531887247425</v>
      </c>
    </row>
    <row r="7895" customFormat="false" ht="14.25" hidden="false" customHeight="false" outlineLevel="0" collapsed="false">
      <c r="A7895" s="0" t="s">
        <v>39</v>
      </c>
      <c r="B7895" s="0" t="s">
        <v>39</v>
      </c>
      <c r="C7895" s="0" t="s">
        <v>75</v>
      </c>
      <c r="E7895" s="0" t="n">
        <v>2034</v>
      </c>
      <c r="F7895" s="5" t="n">
        <v>265.331451587664</v>
      </c>
      <c r="G7895" s="11" t="n">
        <v>0</v>
      </c>
      <c r="H7895" s="5" t="n">
        <v>0</v>
      </c>
      <c r="I7895" s="5" t="n">
        <v>265.331451587664</v>
      </c>
    </row>
    <row r="7896" customFormat="false" ht="14.25" hidden="false" customHeight="false" outlineLevel="0" collapsed="false">
      <c r="A7896" s="0" t="s">
        <v>39</v>
      </c>
      <c r="B7896" s="0" t="s">
        <v>39</v>
      </c>
      <c r="C7896" s="0" t="s">
        <v>75</v>
      </c>
      <c r="E7896" s="0" t="n">
        <v>2035</v>
      </c>
      <c r="F7896" s="5" t="n">
        <v>285.819875735117</v>
      </c>
      <c r="G7896" s="11" t="n">
        <v>0</v>
      </c>
      <c r="H7896" s="5" t="n">
        <v>0</v>
      </c>
      <c r="I7896" s="5" t="n">
        <v>285.819875735117</v>
      </c>
    </row>
    <row r="7897" customFormat="false" ht="14.25" hidden="false" customHeight="false" outlineLevel="0" collapsed="false">
      <c r="A7897" s="0" t="s">
        <v>39</v>
      </c>
      <c r="B7897" s="0" t="s">
        <v>39</v>
      </c>
      <c r="C7897" s="0" t="s">
        <v>75</v>
      </c>
      <c r="E7897" s="0" t="n">
        <v>2036</v>
      </c>
      <c r="F7897" s="5" t="n">
        <v>304.345384212901</v>
      </c>
      <c r="G7897" s="11" t="n">
        <v>0</v>
      </c>
      <c r="H7897" s="5" t="n">
        <v>0</v>
      </c>
      <c r="I7897" s="5" t="n">
        <v>304.345384212901</v>
      </c>
    </row>
    <row r="7898" customFormat="false" ht="14.25" hidden="false" customHeight="false" outlineLevel="0" collapsed="false">
      <c r="A7898" s="0" t="s">
        <v>39</v>
      </c>
      <c r="B7898" s="0" t="s">
        <v>39</v>
      </c>
      <c r="C7898" s="0" t="s">
        <v>75</v>
      </c>
      <c r="E7898" s="0" t="n">
        <v>2037</v>
      </c>
      <c r="F7898" s="5" t="n">
        <v>320.272073668187</v>
      </c>
      <c r="G7898" s="11" t="n">
        <v>0</v>
      </c>
      <c r="H7898" s="5" t="n">
        <v>0</v>
      </c>
      <c r="I7898" s="5" t="n">
        <v>320.272073668187</v>
      </c>
    </row>
    <row r="7899" customFormat="false" ht="14.25" hidden="false" customHeight="false" outlineLevel="0" collapsed="false">
      <c r="A7899" s="0" t="s">
        <v>39</v>
      </c>
      <c r="B7899" s="0" t="s">
        <v>39</v>
      </c>
      <c r="C7899" s="0" t="s">
        <v>75</v>
      </c>
      <c r="E7899" s="0" t="n">
        <v>2038</v>
      </c>
      <c r="F7899" s="5" t="n">
        <v>333.01430530841</v>
      </c>
      <c r="G7899" s="11" t="n">
        <v>0</v>
      </c>
      <c r="H7899" s="5" t="n">
        <v>0</v>
      </c>
      <c r="I7899" s="5" t="n">
        <v>333.01430530841</v>
      </c>
    </row>
    <row r="7900" customFormat="false" ht="14.25" hidden="false" customHeight="false" outlineLevel="0" collapsed="false">
      <c r="A7900" s="0" t="s">
        <v>39</v>
      </c>
      <c r="B7900" s="0" t="s">
        <v>39</v>
      </c>
      <c r="C7900" s="0" t="s">
        <v>75</v>
      </c>
      <c r="E7900" s="0" t="n">
        <v>2039</v>
      </c>
      <c r="F7900" s="5" t="n">
        <v>342.071028778373</v>
      </c>
      <c r="G7900" s="11" t="n">
        <v>0</v>
      </c>
      <c r="H7900" s="5" t="n">
        <v>0</v>
      </c>
      <c r="I7900" s="5" t="n">
        <v>342.071028778373</v>
      </c>
    </row>
    <row r="7901" customFormat="false" ht="14.25" hidden="false" customHeight="false" outlineLevel="0" collapsed="false">
      <c r="A7901" s="0" t="s">
        <v>39</v>
      </c>
      <c r="B7901" s="0" t="s">
        <v>39</v>
      </c>
      <c r="C7901" s="0" t="s">
        <v>75</v>
      </c>
      <c r="E7901" s="0" t="n">
        <v>2040</v>
      </c>
      <c r="F7901" s="5" t="n">
        <v>347.057365538034</v>
      </c>
      <c r="G7901" s="11" t="n">
        <v>0</v>
      </c>
      <c r="H7901" s="5" t="n">
        <v>0</v>
      </c>
      <c r="I7901" s="5" t="n">
        <v>347.057365538034</v>
      </c>
    </row>
    <row r="7902" customFormat="false" ht="14.25" hidden="false" customHeight="false" outlineLevel="0" collapsed="false">
      <c r="A7902" s="0" t="s">
        <v>39</v>
      </c>
      <c r="B7902" s="0" t="s">
        <v>39</v>
      </c>
      <c r="C7902" s="0" t="s">
        <v>76</v>
      </c>
      <c r="E7902" s="0" t="n">
        <v>2024</v>
      </c>
      <c r="F7902" s="5" t="n">
        <v>0.9</v>
      </c>
      <c r="G7902" s="11" t="n">
        <v>0</v>
      </c>
      <c r="H7902" s="5" t="n">
        <v>0</v>
      </c>
      <c r="I7902" s="5" t="n">
        <v>0.9</v>
      </c>
    </row>
    <row r="7903" customFormat="false" ht="14.25" hidden="false" customHeight="false" outlineLevel="0" collapsed="false">
      <c r="A7903" s="0" t="s">
        <v>39</v>
      </c>
      <c r="B7903" s="0" t="s">
        <v>39</v>
      </c>
      <c r="C7903" s="0" t="s">
        <v>76</v>
      </c>
      <c r="E7903" s="0" t="n">
        <v>2025</v>
      </c>
      <c r="F7903" s="5" t="n">
        <v>2.055</v>
      </c>
      <c r="G7903" s="11" t="n">
        <v>0</v>
      </c>
      <c r="H7903" s="5" t="n">
        <v>0</v>
      </c>
      <c r="I7903" s="5" t="n">
        <v>2.055</v>
      </c>
    </row>
    <row r="7904" customFormat="false" ht="14.25" hidden="false" customHeight="false" outlineLevel="0" collapsed="false">
      <c r="A7904" s="0" t="s">
        <v>39</v>
      </c>
      <c r="B7904" s="0" t="s">
        <v>39</v>
      </c>
      <c r="C7904" s="0" t="s">
        <v>76</v>
      </c>
      <c r="E7904" s="0" t="n">
        <v>2026</v>
      </c>
      <c r="F7904" s="5" t="n">
        <v>14.00982</v>
      </c>
      <c r="G7904" s="11" t="n">
        <v>0</v>
      </c>
      <c r="H7904" s="5" t="n">
        <v>0</v>
      </c>
      <c r="I7904" s="5" t="n">
        <v>14.00982</v>
      </c>
    </row>
    <row r="7905" customFormat="false" ht="14.25" hidden="false" customHeight="false" outlineLevel="0" collapsed="false">
      <c r="A7905" s="0" t="s">
        <v>39</v>
      </c>
      <c r="B7905" s="0" t="s">
        <v>39</v>
      </c>
      <c r="C7905" s="0" t="s">
        <v>76</v>
      </c>
      <c r="E7905" s="0" t="n">
        <v>2027</v>
      </c>
      <c r="F7905" s="5" t="n">
        <v>25.964641</v>
      </c>
      <c r="G7905" s="11" t="n">
        <v>0</v>
      </c>
      <c r="H7905" s="5" t="n">
        <v>0</v>
      </c>
      <c r="I7905" s="5" t="n">
        <v>25.964641</v>
      </c>
    </row>
    <row r="7906" customFormat="false" ht="14.25" hidden="false" customHeight="false" outlineLevel="0" collapsed="false">
      <c r="A7906" s="0" t="s">
        <v>39</v>
      </c>
      <c r="B7906" s="0" t="s">
        <v>39</v>
      </c>
      <c r="C7906" s="0" t="s">
        <v>76</v>
      </c>
      <c r="E7906" s="0" t="n">
        <v>2028</v>
      </c>
      <c r="F7906" s="5" t="n">
        <v>32.79744</v>
      </c>
      <c r="G7906" s="11" t="n">
        <v>0</v>
      </c>
      <c r="H7906" s="5" t="n">
        <v>0</v>
      </c>
      <c r="I7906" s="5" t="n">
        <v>32.79744</v>
      </c>
    </row>
    <row r="7907" customFormat="false" ht="14.25" hidden="false" customHeight="false" outlineLevel="0" collapsed="false">
      <c r="A7907" s="0" t="s">
        <v>39</v>
      </c>
      <c r="B7907" s="0" t="s">
        <v>39</v>
      </c>
      <c r="C7907" s="0" t="s">
        <v>76</v>
      </c>
      <c r="E7907" s="0" t="n">
        <v>2029</v>
      </c>
      <c r="F7907" s="5" t="n">
        <v>40.9968</v>
      </c>
      <c r="G7907" s="11" t="n">
        <v>0</v>
      </c>
      <c r="H7907" s="5" t="n">
        <v>0</v>
      </c>
      <c r="I7907" s="5" t="n">
        <v>40.9968</v>
      </c>
    </row>
    <row r="7908" customFormat="false" ht="14.25" hidden="false" customHeight="false" outlineLevel="0" collapsed="false">
      <c r="A7908" s="0" t="s">
        <v>39</v>
      </c>
      <c r="B7908" s="0" t="s">
        <v>39</v>
      </c>
      <c r="C7908" s="0" t="s">
        <v>76</v>
      </c>
      <c r="E7908" s="0" t="n">
        <v>2030</v>
      </c>
      <c r="F7908" s="5" t="n">
        <v>38.106</v>
      </c>
      <c r="G7908" s="11" t="n">
        <v>0</v>
      </c>
      <c r="H7908" s="5" t="n">
        <v>0</v>
      </c>
      <c r="I7908" s="5" t="n">
        <v>38.106</v>
      </c>
    </row>
    <row r="7909" customFormat="false" ht="14.25" hidden="false" customHeight="false" outlineLevel="0" collapsed="false">
      <c r="A7909" s="0" t="s">
        <v>39</v>
      </c>
      <c r="B7909" s="0" t="s">
        <v>39</v>
      </c>
      <c r="C7909" s="0" t="s">
        <v>76</v>
      </c>
      <c r="E7909" s="0" t="n">
        <v>2031</v>
      </c>
      <c r="F7909" s="5" t="n">
        <v>44.938801</v>
      </c>
      <c r="G7909" s="11" t="n">
        <v>0</v>
      </c>
      <c r="H7909" s="5" t="n">
        <v>0</v>
      </c>
      <c r="I7909" s="5" t="n">
        <v>44.938801</v>
      </c>
    </row>
    <row r="7910" customFormat="false" ht="14.25" hidden="false" customHeight="false" outlineLevel="0" collapsed="false">
      <c r="A7910" s="0" t="s">
        <v>39</v>
      </c>
      <c r="B7910" s="0" t="s">
        <v>39</v>
      </c>
      <c r="C7910" s="0" t="s">
        <v>76</v>
      </c>
      <c r="E7910" s="0" t="n">
        <v>2032</v>
      </c>
      <c r="F7910" s="5" t="n">
        <v>52.428599</v>
      </c>
      <c r="G7910" s="11" t="n">
        <v>0</v>
      </c>
      <c r="H7910" s="5" t="n">
        <v>0</v>
      </c>
      <c r="I7910" s="5" t="n">
        <v>52.428599</v>
      </c>
    </row>
    <row r="7911" customFormat="false" ht="14.25" hidden="false" customHeight="false" outlineLevel="0" collapsed="false">
      <c r="A7911" s="0" t="s">
        <v>39</v>
      </c>
      <c r="B7911" s="0" t="s">
        <v>39</v>
      </c>
      <c r="C7911" s="0" t="s">
        <v>76</v>
      </c>
      <c r="E7911" s="0" t="n">
        <v>2033</v>
      </c>
      <c r="F7911" s="5" t="n">
        <v>60.969601</v>
      </c>
      <c r="G7911" s="11" t="n">
        <v>0</v>
      </c>
      <c r="H7911" s="5" t="n">
        <v>0</v>
      </c>
      <c r="I7911" s="5" t="n">
        <v>60.969601</v>
      </c>
    </row>
    <row r="7912" customFormat="false" ht="14.25" hidden="false" customHeight="false" outlineLevel="0" collapsed="false">
      <c r="A7912" s="0" t="s">
        <v>39</v>
      </c>
      <c r="B7912" s="0" t="s">
        <v>39</v>
      </c>
      <c r="C7912" s="0" t="s">
        <v>76</v>
      </c>
      <c r="E7912" s="0" t="n">
        <v>2034</v>
      </c>
      <c r="F7912" s="5" t="n">
        <v>69.7734</v>
      </c>
      <c r="G7912" s="11" t="n">
        <v>0</v>
      </c>
      <c r="H7912" s="5" t="n">
        <v>0</v>
      </c>
      <c r="I7912" s="5" t="n">
        <v>69.7734</v>
      </c>
    </row>
    <row r="7913" customFormat="false" ht="14.25" hidden="false" customHeight="false" outlineLevel="0" collapsed="false">
      <c r="A7913" s="0" t="s">
        <v>39</v>
      </c>
      <c r="B7913" s="0" t="s">
        <v>39</v>
      </c>
      <c r="C7913" s="0" t="s">
        <v>76</v>
      </c>
      <c r="E7913" s="0" t="n">
        <v>2035</v>
      </c>
      <c r="F7913" s="5" t="n">
        <v>78.84</v>
      </c>
      <c r="G7913" s="11" t="n">
        <v>0</v>
      </c>
      <c r="H7913" s="5" t="n">
        <v>0</v>
      </c>
      <c r="I7913" s="5" t="n">
        <v>78.84</v>
      </c>
    </row>
    <row r="7914" customFormat="false" ht="14.25" hidden="false" customHeight="false" outlineLevel="0" collapsed="false">
      <c r="A7914" s="0" t="s">
        <v>39</v>
      </c>
      <c r="B7914" s="0" t="s">
        <v>39</v>
      </c>
      <c r="C7914" s="0" t="s">
        <v>76</v>
      </c>
      <c r="E7914" s="0" t="n">
        <v>2036</v>
      </c>
      <c r="F7914" s="5" t="n">
        <v>88.1694</v>
      </c>
      <c r="G7914" s="11" t="n">
        <v>0</v>
      </c>
      <c r="H7914" s="5" t="n">
        <v>0</v>
      </c>
      <c r="I7914" s="5" t="n">
        <v>88.1694</v>
      </c>
    </row>
    <row r="7915" customFormat="false" ht="14.25" hidden="false" customHeight="false" outlineLevel="0" collapsed="false">
      <c r="A7915" s="0" t="s">
        <v>39</v>
      </c>
      <c r="B7915" s="0" t="s">
        <v>39</v>
      </c>
      <c r="C7915" s="0" t="s">
        <v>76</v>
      </c>
      <c r="E7915" s="0" t="n">
        <v>2037</v>
      </c>
      <c r="F7915" s="5" t="n">
        <v>95.046</v>
      </c>
      <c r="G7915" s="11" t="n">
        <v>0</v>
      </c>
      <c r="H7915" s="5" t="n">
        <v>0</v>
      </c>
      <c r="I7915" s="5" t="n">
        <v>95.046</v>
      </c>
    </row>
    <row r="7916" customFormat="false" ht="14.25" hidden="false" customHeight="false" outlineLevel="0" collapsed="false">
      <c r="A7916" s="0" t="s">
        <v>39</v>
      </c>
      <c r="B7916" s="0" t="s">
        <v>39</v>
      </c>
      <c r="C7916" s="0" t="s">
        <v>76</v>
      </c>
      <c r="E7916" s="0" t="n">
        <v>2038</v>
      </c>
      <c r="F7916" s="5" t="n">
        <v>102.0978</v>
      </c>
      <c r="G7916" s="11" t="n">
        <v>0</v>
      </c>
      <c r="H7916" s="5" t="n">
        <v>0</v>
      </c>
      <c r="I7916" s="5" t="n">
        <v>102.0978</v>
      </c>
    </row>
    <row r="7917" customFormat="false" ht="14.25" hidden="false" customHeight="false" outlineLevel="0" collapsed="false">
      <c r="A7917" s="0" t="s">
        <v>39</v>
      </c>
      <c r="B7917" s="0" t="s">
        <v>39</v>
      </c>
      <c r="C7917" s="0" t="s">
        <v>76</v>
      </c>
      <c r="E7917" s="0" t="n">
        <v>2039</v>
      </c>
      <c r="F7917" s="5" t="n">
        <v>109.324799</v>
      </c>
      <c r="G7917" s="11" t="n">
        <v>0</v>
      </c>
      <c r="H7917" s="5" t="n">
        <v>0</v>
      </c>
      <c r="I7917" s="5" t="n">
        <v>109.324799</v>
      </c>
    </row>
    <row r="7918" customFormat="false" ht="14.25" hidden="false" customHeight="false" outlineLevel="0" collapsed="false">
      <c r="A7918" s="0" t="s">
        <v>39</v>
      </c>
      <c r="B7918" s="0" t="s">
        <v>39</v>
      </c>
      <c r="C7918" s="0" t="s">
        <v>76</v>
      </c>
      <c r="E7918" s="0" t="n">
        <v>2040</v>
      </c>
      <c r="F7918" s="5" t="n">
        <v>113.88</v>
      </c>
      <c r="G7918" s="11" t="n">
        <v>0</v>
      </c>
      <c r="H7918" s="5" t="n">
        <v>0</v>
      </c>
      <c r="I7918" s="5" t="n">
        <v>113.88</v>
      </c>
    </row>
    <row r="7919" customFormat="false" ht="14.25" hidden="false" customHeight="false" outlineLevel="0" collapsed="false">
      <c r="A7919" s="0" t="s">
        <v>39</v>
      </c>
      <c r="B7919" s="0" t="s">
        <v>39</v>
      </c>
      <c r="C7919" s="0" t="s">
        <v>79</v>
      </c>
      <c r="E7919" s="0" t="n">
        <v>2024</v>
      </c>
      <c r="F7919" s="5" t="n">
        <v>969.727243369485</v>
      </c>
      <c r="G7919" s="11" t="n">
        <v>0</v>
      </c>
      <c r="H7919" s="5" t="n">
        <v>0</v>
      </c>
      <c r="I7919" s="5" t="n">
        <v>969.727243369485</v>
      </c>
    </row>
    <row r="7920" customFormat="false" ht="14.25" hidden="false" customHeight="false" outlineLevel="0" collapsed="false">
      <c r="A7920" s="0" t="s">
        <v>39</v>
      </c>
      <c r="B7920" s="0" t="s">
        <v>39</v>
      </c>
      <c r="C7920" s="0" t="s">
        <v>79</v>
      </c>
      <c r="E7920" s="0" t="n">
        <v>2025</v>
      </c>
      <c r="F7920" s="5" t="n">
        <v>981.211937152624</v>
      </c>
      <c r="G7920" s="11" t="n">
        <v>0</v>
      </c>
      <c r="H7920" s="5" t="n">
        <v>0</v>
      </c>
      <c r="I7920" s="5" t="n">
        <v>981.211937152624</v>
      </c>
    </row>
    <row r="7921" customFormat="false" ht="14.25" hidden="false" customHeight="false" outlineLevel="0" collapsed="false">
      <c r="A7921" s="0" t="s">
        <v>39</v>
      </c>
      <c r="B7921" s="0" t="s">
        <v>39</v>
      </c>
      <c r="C7921" s="0" t="s">
        <v>79</v>
      </c>
      <c r="E7921" s="0" t="n">
        <v>2026</v>
      </c>
      <c r="F7921" s="5" t="n">
        <v>986.348456370954</v>
      </c>
      <c r="G7921" s="11" t="n">
        <v>0</v>
      </c>
      <c r="H7921" s="5" t="n">
        <v>0</v>
      </c>
      <c r="I7921" s="5" t="n">
        <v>986.348456370954</v>
      </c>
    </row>
    <row r="7922" customFormat="false" ht="14.25" hidden="false" customHeight="false" outlineLevel="0" collapsed="false">
      <c r="A7922" s="0" t="s">
        <v>39</v>
      </c>
      <c r="B7922" s="0" t="s">
        <v>39</v>
      </c>
      <c r="C7922" s="0" t="s">
        <v>79</v>
      </c>
      <c r="E7922" s="0" t="n">
        <v>2027</v>
      </c>
      <c r="F7922" s="5" t="n">
        <v>992.067177661883</v>
      </c>
      <c r="G7922" s="11" t="n">
        <v>0</v>
      </c>
      <c r="H7922" s="5" t="n">
        <v>0</v>
      </c>
      <c r="I7922" s="5" t="n">
        <v>992.067177661883</v>
      </c>
    </row>
    <row r="7923" customFormat="false" ht="14.25" hidden="false" customHeight="false" outlineLevel="0" collapsed="false">
      <c r="A7923" s="0" t="s">
        <v>39</v>
      </c>
      <c r="B7923" s="0" t="s">
        <v>39</v>
      </c>
      <c r="C7923" s="0" t="s">
        <v>79</v>
      </c>
      <c r="E7923" s="0" t="n">
        <v>2028</v>
      </c>
      <c r="F7923" s="5" t="n">
        <v>997.923989562455</v>
      </c>
      <c r="G7923" s="11" t="n">
        <v>0</v>
      </c>
      <c r="H7923" s="5" t="n">
        <v>0</v>
      </c>
      <c r="I7923" s="5" t="n">
        <v>997.923989562455</v>
      </c>
    </row>
    <row r="7924" customFormat="false" ht="14.25" hidden="false" customHeight="false" outlineLevel="0" collapsed="false">
      <c r="A7924" s="0" t="s">
        <v>39</v>
      </c>
      <c r="B7924" s="0" t="s">
        <v>39</v>
      </c>
      <c r="C7924" s="0" t="s">
        <v>79</v>
      </c>
      <c r="E7924" s="0" t="n">
        <v>2029</v>
      </c>
      <c r="F7924" s="5" t="n">
        <v>1006.79271492693</v>
      </c>
      <c r="G7924" s="11" t="n">
        <v>0</v>
      </c>
      <c r="H7924" s="5" t="n">
        <v>0</v>
      </c>
      <c r="I7924" s="5" t="n">
        <v>1006.79271492693</v>
      </c>
    </row>
    <row r="7925" customFormat="false" ht="14.25" hidden="false" customHeight="false" outlineLevel="0" collapsed="false">
      <c r="A7925" s="0" t="s">
        <v>39</v>
      </c>
      <c r="B7925" s="0" t="s">
        <v>39</v>
      </c>
      <c r="C7925" s="0" t="s">
        <v>79</v>
      </c>
      <c r="E7925" s="0" t="n">
        <v>2030</v>
      </c>
      <c r="F7925" s="5" t="n">
        <v>1017.21101801658</v>
      </c>
      <c r="G7925" s="11" t="n">
        <v>0</v>
      </c>
      <c r="H7925" s="5" t="n">
        <v>0</v>
      </c>
      <c r="I7925" s="5" t="n">
        <v>1017.21101801658</v>
      </c>
    </row>
    <row r="7926" customFormat="false" ht="14.25" hidden="false" customHeight="false" outlineLevel="0" collapsed="false">
      <c r="A7926" s="0" t="s">
        <v>39</v>
      </c>
      <c r="B7926" s="0" t="s">
        <v>39</v>
      </c>
      <c r="C7926" s="0" t="s">
        <v>79</v>
      </c>
      <c r="E7926" s="0" t="n">
        <v>2031</v>
      </c>
      <c r="F7926" s="5" t="n">
        <v>1028.16807923278</v>
      </c>
      <c r="G7926" s="11" t="n">
        <v>0</v>
      </c>
      <c r="H7926" s="5" t="n">
        <v>0</v>
      </c>
      <c r="I7926" s="5" t="n">
        <v>1028.16807923278</v>
      </c>
    </row>
    <row r="7927" customFormat="false" ht="14.25" hidden="false" customHeight="false" outlineLevel="0" collapsed="false">
      <c r="A7927" s="0" t="s">
        <v>39</v>
      </c>
      <c r="B7927" s="0" t="s">
        <v>39</v>
      </c>
      <c r="C7927" s="0" t="s">
        <v>79</v>
      </c>
      <c r="E7927" s="0" t="n">
        <v>2032</v>
      </c>
      <c r="F7927" s="5" t="n">
        <v>1045.21716506906</v>
      </c>
      <c r="G7927" s="11" t="n">
        <v>0</v>
      </c>
      <c r="H7927" s="5" t="n">
        <v>0</v>
      </c>
      <c r="I7927" s="5" t="n">
        <v>1045.21716506906</v>
      </c>
    </row>
    <row r="7928" customFormat="false" ht="14.25" hidden="false" customHeight="false" outlineLevel="0" collapsed="false">
      <c r="A7928" s="0" t="s">
        <v>39</v>
      </c>
      <c r="B7928" s="0" t="s">
        <v>39</v>
      </c>
      <c r="C7928" s="0" t="s">
        <v>79</v>
      </c>
      <c r="E7928" s="0" t="n">
        <v>2033</v>
      </c>
      <c r="F7928" s="5" t="n">
        <v>1063.94185102357</v>
      </c>
      <c r="G7928" s="11" t="n">
        <v>0</v>
      </c>
      <c r="H7928" s="5" t="n">
        <v>0</v>
      </c>
      <c r="I7928" s="5" t="n">
        <v>1063.94185102357</v>
      </c>
    </row>
    <row r="7929" customFormat="false" ht="14.25" hidden="false" customHeight="false" outlineLevel="0" collapsed="false">
      <c r="A7929" s="0" t="s">
        <v>39</v>
      </c>
      <c r="B7929" s="0" t="s">
        <v>39</v>
      </c>
      <c r="C7929" s="0" t="s">
        <v>79</v>
      </c>
      <c r="E7929" s="0" t="n">
        <v>2034</v>
      </c>
      <c r="F7929" s="5" t="n">
        <v>1083.90104412907</v>
      </c>
      <c r="G7929" s="11" t="n">
        <v>0</v>
      </c>
      <c r="H7929" s="5" t="n">
        <v>0</v>
      </c>
      <c r="I7929" s="5" t="n">
        <v>1083.90104412907</v>
      </c>
    </row>
    <row r="7930" customFormat="false" ht="14.25" hidden="false" customHeight="false" outlineLevel="0" collapsed="false">
      <c r="A7930" s="0" t="s">
        <v>39</v>
      </c>
      <c r="B7930" s="0" t="s">
        <v>39</v>
      </c>
      <c r="C7930" s="0" t="s">
        <v>79</v>
      </c>
      <c r="E7930" s="0" t="n">
        <v>2035</v>
      </c>
      <c r="F7930" s="5" t="n">
        <v>1104.39097345477</v>
      </c>
      <c r="G7930" s="11" t="n">
        <v>0</v>
      </c>
      <c r="H7930" s="5" t="n">
        <v>0</v>
      </c>
      <c r="I7930" s="5" t="n">
        <v>1104.39097345477</v>
      </c>
    </row>
    <row r="7931" customFormat="false" ht="14.25" hidden="false" customHeight="false" outlineLevel="0" collapsed="false">
      <c r="A7931" s="0" t="s">
        <v>39</v>
      </c>
      <c r="B7931" s="0" t="s">
        <v>39</v>
      </c>
      <c r="C7931" s="0" t="s">
        <v>79</v>
      </c>
      <c r="E7931" s="0" t="n">
        <v>2036</v>
      </c>
      <c r="F7931" s="5" t="n">
        <v>1120.19965656081</v>
      </c>
      <c r="G7931" s="11" t="n">
        <v>0</v>
      </c>
      <c r="H7931" s="5" t="n">
        <v>0</v>
      </c>
      <c r="I7931" s="5" t="n">
        <v>1120.19965656081</v>
      </c>
    </row>
    <row r="7932" customFormat="false" ht="14.25" hidden="false" customHeight="false" outlineLevel="0" collapsed="false">
      <c r="A7932" s="0" t="s">
        <v>39</v>
      </c>
      <c r="B7932" s="0" t="s">
        <v>39</v>
      </c>
      <c r="C7932" s="0" t="s">
        <v>79</v>
      </c>
      <c r="E7932" s="0" t="n">
        <v>2037</v>
      </c>
      <c r="F7932" s="5" t="n">
        <v>1135.58207516125</v>
      </c>
      <c r="G7932" s="11" t="n">
        <v>0</v>
      </c>
      <c r="H7932" s="5" t="n">
        <v>0</v>
      </c>
      <c r="I7932" s="5" t="n">
        <v>1135.58207516125</v>
      </c>
    </row>
    <row r="7933" customFormat="false" ht="14.25" hidden="false" customHeight="false" outlineLevel="0" collapsed="false">
      <c r="A7933" s="0" t="s">
        <v>39</v>
      </c>
      <c r="B7933" s="0" t="s">
        <v>39</v>
      </c>
      <c r="C7933" s="0" t="s">
        <v>79</v>
      </c>
      <c r="E7933" s="0" t="n">
        <v>2038</v>
      </c>
      <c r="F7933" s="5" t="n">
        <v>1150.91264036385</v>
      </c>
      <c r="G7933" s="11" t="n">
        <v>0</v>
      </c>
      <c r="H7933" s="5" t="n">
        <v>0</v>
      </c>
      <c r="I7933" s="5" t="n">
        <v>1150.91264036385</v>
      </c>
    </row>
    <row r="7934" customFormat="false" ht="14.25" hidden="false" customHeight="false" outlineLevel="0" collapsed="false">
      <c r="A7934" s="0" t="s">
        <v>39</v>
      </c>
      <c r="B7934" s="0" t="s">
        <v>39</v>
      </c>
      <c r="C7934" s="0" t="s">
        <v>79</v>
      </c>
      <c r="E7934" s="0" t="n">
        <v>2039</v>
      </c>
      <c r="F7934" s="5" t="n">
        <v>1166.79326456859</v>
      </c>
      <c r="G7934" s="11" t="n">
        <v>0</v>
      </c>
      <c r="H7934" s="5" t="n">
        <v>0</v>
      </c>
      <c r="I7934" s="5" t="n">
        <v>1166.79326456859</v>
      </c>
    </row>
    <row r="7935" customFormat="false" ht="14.25" hidden="false" customHeight="false" outlineLevel="0" collapsed="false">
      <c r="A7935" s="0" t="s">
        <v>39</v>
      </c>
      <c r="B7935" s="0" t="s">
        <v>39</v>
      </c>
      <c r="C7935" s="0" t="s">
        <v>79</v>
      </c>
      <c r="E7935" s="0" t="n">
        <v>2040</v>
      </c>
      <c r="F7935" s="5" t="n">
        <v>1182.6949253297</v>
      </c>
      <c r="G7935" s="11" t="n">
        <v>0</v>
      </c>
      <c r="H7935" s="5" t="n">
        <v>0</v>
      </c>
      <c r="I7935" s="5" t="n">
        <v>1182.6949253297</v>
      </c>
    </row>
    <row r="7936" customFormat="false" ht="14.25" hidden="false" customHeight="false" outlineLevel="0" collapsed="false">
      <c r="A7936" s="0" t="s">
        <v>39</v>
      </c>
      <c r="B7936" s="0" t="s">
        <v>39</v>
      </c>
      <c r="C7936" s="0" t="s">
        <v>84</v>
      </c>
      <c r="E7936" s="0" t="n">
        <v>2024</v>
      </c>
      <c r="F7936" s="5" t="n">
        <v>81.0783674700899</v>
      </c>
      <c r="G7936" s="11" t="n">
        <v>0</v>
      </c>
      <c r="H7936" s="5" t="n">
        <v>0</v>
      </c>
      <c r="I7936" s="5" t="n">
        <v>81.0783674700899</v>
      </c>
    </row>
    <row r="7937" customFormat="false" ht="14.25" hidden="false" customHeight="false" outlineLevel="0" collapsed="false">
      <c r="A7937" s="0" t="s">
        <v>39</v>
      </c>
      <c r="B7937" s="0" t="s">
        <v>39</v>
      </c>
      <c r="C7937" s="0" t="s">
        <v>84</v>
      </c>
      <c r="E7937" s="0" t="n">
        <v>2025</v>
      </c>
      <c r="F7937" s="5" t="n">
        <v>91.3093686631575</v>
      </c>
      <c r="G7937" s="11" t="n">
        <v>0</v>
      </c>
      <c r="H7937" s="5" t="n">
        <v>0</v>
      </c>
      <c r="I7937" s="5" t="n">
        <v>91.3093686631575</v>
      </c>
    </row>
    <row r="7938" customFormat="false" ht="14.25" hidden="false" customHeight="false" outlineLevel="0" collapsed="false">
      <c r="A7938" s="0" t="s">
        <v>39</v>
      </c>
      <c r="B7938" s="0" t="s">
        <v>39</v>
      </c>
      <c r="C7938" s="0" t="s">
        <v>84</v>
      </c>
      <c r="E7938" s="0" t="n">
        <v>2026</v>
      </c>
      <c r="F7938" s="5" t="n">
        <v>103.555667688602</v>
      </c>
      <c r="G7938" s="11" t="n">
        <v>0</v>
      </c>
      <c r="H7938" s="5" t="n">
        <v>0</v>
      </c>
      <c r="I7938" s="5" t="n">
        <v>103.555667688602</v>
      </c>
    </row>
    <row r="7939" customFormat="false" ht="14.25" hidden="false" customHeight="false" outlineLevel="0" collapsed="false">
      <c r="A7939" s="0" t="s">
        <v>39</v>
      </c>
      <c r="B7939" s="0" t="s">
        <v>39</v>
      </c>
      <c r="C7939" s="0" t="s">
        <v>84</v>
      </c>
      <c r="E7939" s="0" t="n">
        <v>2027</v>
      </c>
      <c r="F7939" s="5" t="n">
        <v>119.371572756338</v>
      </c>
      <c r="G7939" s="11" t="n">
        <v>0</v>
      </c>
      <c r="H7939" s="5" t="n">
        <v>0</v>
      </c>
      <c r="I7939" s="5" t="n">
        <v>119.371572756338</v>
      </c>
    </row>
    <row r="7940" customFormat="false" ht="14.25" hidden="false" customHeight="false" outlineLevel="0" collapsed="false">
      <c r="A7940" s="0" t="s">
        <v>39</v>
      </c>
      <c r="B7940" s="0" t="s">
        <v>39</v>
      </c>
      <c r="C7940" s="0" t="s">
        <v>84</v>
      </c>
      <c r="E7940" s="0" t="n">
        <v>2028</v>
      </c>
      <c r="F7940" s="5" t="n">
        <v>139.158966770645</v>
      </c>
      <c r="G7940" s="11" t="n">
        <v>0</v>
      </c>
      <c r="H7940" s="5" t="n">
        <v>0</v>
      </c>
      <c r="I7940" s="5" t="n">
        <v>139.158966770645</v>
      </c>
    </row>
    <row r="7941" customFormat="false" ht="14.25" hidden="false" customHeight="false" outlineLevel="0" collapsed="false">
      <c r="A7941" s="0" t="s">
        <v>39</v>
      </c>
      <c r="B7941" s="0" t="s">
        <v>39</v>
      </c>
      <c r="C7941" s="0" t="s">
        <v>84</v>
      </c>
      <c r="E7941" s="0" t="n">
        <v>2029</v>
      </c>
      <c r="F7941" s="5" t="n">
        <v>162.434967465713</v>
      </c>
      <c r="G7941" s="11" t="n">
        <v>0</v>
      </c>
      <c r="H7941" s="5" t="n">
        <v>0</v>
      </c>
      <c r="I7941" s="5" t="n">
        <v>162.434967465713</v>
      </c>
    </row>
    <row r="7942" customFormat="false" ht="14.25" hidden="false" customHeight="false" outlineLevel="0" collapsed="false">
      <c r="A7942" s="0" t="s">
        <v>39</v>
      </c>
      <c r="B7942" s="0" t="s">
        <v>39</v>
      </c>
      <c r="C7942" s="0" t="s">
        <v>84</v>
      </c>
      <c r="E7942" s="0" t="n">
        <v>2030</v>
      </c>
      <c r="F7942" s="5" t="n">
        <v>189.279099381777</v>
      </c>
      <c r="G7942" s="11" t="n">
        <v>0</v>
      </c>
      <c r="H7942" s="5" t="n">
        <v>0</v>
      </c>
      <c r="I7942" s="5" t="n">
        <v>189.279099381777</v>
      </c>
    </row>
    <row r="7943" customFormat="false" ht="14.25" hidden="false" customHeight="false" outlineLevel="0" collapsed="false">
      <c r="A7943" s="0" t="s">
        <v>39</v>
      </c>
      <c r="B7943" s="0" t="s">
        <v>39</v>
      </c>
      <c r="C7943" s="0" t="s">
        <v>84</v>
      </c>
      <c r="E7943" s="0" t="n">
        <v>2031</v>
      </c>
      <c r="F7943" s="5" t="n">
        <v>217.982528560135</v>
      </c>
      <c r="G7943" s="11" t="n">
        <v>0</v>
      </c>
      <c r="H7943" s="5" t="n">
        <v>0</v>
      </c>
      <c r="I7943" s="5" t="n">
        <v>217.982528560135</v>
      </c>
    </row>
    <row r="7944" customFormat="false" ht="14.25" hidden="false" customHeight="false" outlineLevel="0" collapsed="false">
      <c r="A7944" s="0" t="s">
        <v>39</v>
      </c>
      <c r="B7944" s="0" t="s">
        <v>39</v>
      </c>
      <c r="C7944" s="0" t="s">
        <v>84</v>
      </c>
      <c r="E7944" s="0" t="n">
        <v>2032</v>
      </c>
      <c r="F7944" s="5" t="n">
        <v>249.573117149622</v>
      </c>
      <c r="G7944" s="11" t="n">
        <v>0</v>
      </c>
      <c r="H7944" s="5" t="n">
        <v>0</v>
      </c>
      <c r="I7944" s="5" t="n">
        <v>249.573117149622</v>
      </c>
    </row>
    <row r="7945" customFormat="false" ht="14.25" hidden="false" customHeight="false" outlineLevel="0" collapsed="false">
      <c r="A7945" s="0" t="s">
        <v>39</v>
      </c>
      <c r="B7945" s="0" t="s">
        <v>39</v>
      </c>
      <c r="C7945" s="0" t="s">
        <v>84</v>
      </c>
      <c r="E7945" s="0" t="n">
        <v>2033</v>
      </c>
      <c r="F7945" s="5" t="n">
        <v>283.507303557959</v>
      </c>
      <c r="G7945" s="11" t="n">
        <v>0</v>
      </c>
      <c r="H7945" s="5" t="n">
        <v>0</v>
      </c>
      <c r="I7945" s="5" t="n">
        <v>283.507303557959</v>
      </c>
    </row>
    <row r="7946" customFormat="false" ht="14.25" hidden="false" customHeight="false" outlineLevel="0" collapsed="false">
      <c r="A7946" s="0" t="s">
        <v>39</v>
      </c>
      <c r="B7946" s="0" t="s">
        <v>39</v>
      </c>
      <c r="C7946" s="0" t="s">
        <v>84</v>
      </c>
      <c r="E7946" s="0" t="n">
        <v>2034</v>
      </c>
      <c r="F7946" s="5" t="n">
        <v>319.725036918152</v>
      </c>
      <c r="G7946" s="11" t="n">
        <v>0</v>
      </c>
      <c r="H7946" s="5" t="n">
        <v>0</v>
      </c>
      <c r="I7946" s="5" t="n">
        <v>319.725036918152</v>
      </c>
    </row>
    <row r="7947" customFormat="false" ht="14.25" hidden="false" customHeight="false" outlineLevel="0" collapsed="false">
      <c r="A7947" s="0" t="s">
        <v>39</v>
      </c>
      <c r="B7947" s="0" t="s">
        <v>39</v>
      </c>
      <c r="C7947" s="0" t="s">
        <v>84</v>
      </c>
      <c r="E7947" s="0" t="n">
        <v>2035</v>
      </c>
      <c r="F7947" s="5" t="n">
        <v>357.547105457167</v>
      </c>
      <c r="G7947" s="11" t="n">
        <v>0</v>
      </c>
      <c r="H7947" s="5" t="n">
        <v>0</v>
      </c>
      <c r="I7947" s="5" t="n">
        <v>357.547105457167</v>
      </c>
    </row>
    <row r="7948" customFormat="false" ht="14.25" hidden="false" customHeight="false" outlineLevel="0" collapsed="false">
      <c r="A7948" s="0" t="s">
        <v>39</v>
      </c>
      <c r="B7948" s="0" t="s">
        <v>39</v>
      </c>
      <c r="C7948" s="0" t="s">
        <v>84</v>
      </c>
      <c r="E7948" s="0" t="n">
        <v>2036</v>
      </c>
      <c r="F7948" s="5" t="n">
        <v>395.615348967712</v>
      </c>
      <c r="G7948" s="11" t="n">
        <v>0</v>
      </c>
      <c r="H7948" s="5" t="n">
        <v>0</v>
      </c>
      <c r="I7948" s="5" t="n">
        <v>395.615348967712</v>
      </c>
    </row>
    <row r="7949" customFormat="false" ht="14.25" hidden="false" customHeight="false" outlineLevel="0" collapsed="false">
      <c r="A7949" s="0" t="s">
        <v>39</v>
      </c>
      <c r="B7949" s="0" t="s">
        <v>39</v>
      </c>
      <c r="C7949" s="0" t="s">
        <v>84</v>
      </c>
      <c r="E7949" s="0" t="n">
        <v>2037</v>
      </c>
      <c r="F7949" s="5" t="n">
        <v>433.509672514341</v>
      </c>
      <c r="G7949" s="11" t="n">
        <v>0</v>
      </c>
      <c r="H7949" s="5" t="n">
        <v>0</v>
      </c>
      <c r="I7949" s="5" t="n">
        <v>433.509672514341</v>
      </c>
    </row>
    <row r="7950" customFormat="false" ht="14.25" hidden="false" customHeight="false" outlineLevel="0" collapsed="false">
      <c r="A7950" s="0" t="s">
        <v>39</v>
      </c>
      <c r="B7950" s="0" t="s">
        <v>39</v>
      </c>
      <c r="C7950" s="0" t="s">
        <v>84</v>
      </c>
      <c r="E7950" s="0" t="n">
        <v>2038</v>
      </c>
      <c r="F7950" s="5" t="n">
        <v>471.629006132582</v>
      </c>
      <c r="G7950" s="11" t="n">
        <v>0</v>
      </c>
      <c r="H7950" s="5" t="n">
        <v>0</v>
      </c>
      <c r="I7950" s="5" t="n">
        <v>471.629006132582</v>
      </c>
    </row>
    <row r="7951" customFormat="false" ht="14.25" hidden="false" customHeight="false" outlineLevel="0" collapsed="false">
      <c r="A7951" s="0" t="s">
        <v>39</v>
      </c>
      <c r="B7951" s="0" t="s">
        <v>39</v>
      </c>
      <c r="C7951" s="0" t="s">
        <v>84</v>
      </c>
      <c r="E7951" s="0" t="n">
        <v>2039</v>
      </c>
      <c r="F7951" s="5" t="n">
        <v>510.027898191671</v>
      </c>
      <c r="G7951" s="11" t="n">
        <v>0</v>
      </c>
      <c r="H7951" s="5" t="n">
        <v>0</v>
      </c>
      <c r="I7951" s="5" t="n">
        <v>510.027898191671</v>
      </c>
    </row>
    <row r="7952" customFormat="false" ht="14.25" hidden="false" customHeight="false" outlineLevel="0" collapsed="false">
      <c r="A7952" s="0" t="s">
        <v>39</v>
      </c>
      <c r="B7952" s="0" t="s">
        <v>39</v>
      </c>
      <c r="C7952" s="0" t="s">
        <v>84</v>
      </c>
      <c r="E7952" s="0" t="n">
        <v>2040</v>
      </c>
      <c r="F7952" s="5" t="n">
        <v>548.50655829899</v>
      </c>
      <c r="G7952" s="11" t="n">
        <v>0</v>
      </c>
      <c r="H7952" s="5" t="n">
        <v>0</v>
      </c>
      <c r="I7952" s="5" t="n">
        <v>548.50655829899</v>
      </c>
    </row>
    <row r="7953" customFormat="false" ht="14.25" hidden="false" customHeight="false" outlineLevel="0" collapsed="false">
      <c r="A7953" s="0" t="s">
        <v>96</v>
      </c>
      <c r="B7953" s="0" t="s">
        <v>97</v>
      </c>
      <c r="C7953" s="0" t="s">
        <v>65</v>
      </c>
      <c r="E7953" s="0" t="n">
        <v>2024</v>
      </c>
      <c r="F7953" s="5" t="n">
        <v>505.78953736</v>
      </c>
      <c r="G7953" s="11" t="n">
        <v>0.0242192276499692</v>
      </c>
      <c r="H7953" s="5" t="n">
        <v>12.2498319482944</v>
      </c>
      <c r="I7953" s="5" t="n">
        <v>493.539705411705</v>
      </c>
    </row>
    <row r="7954" customFormat="false" ht="14.25" hidden="false" customHeight="false" outlineLevel="0" collapsed="false">
      <c r="A7954" s="0" t="s">
        <v>96</v>
      </c>
      <c r="B7954" s="0" t="s">
        <v>97</v>
      </c>
      <c r="C7954" s="0" t="s">
        <v>65</v>
      </c>
      <c r="E7954" s="0" t="n">
        <v>2025</v>
      </c>
      <c r="F7954" s="5" t="n">
        <v>504.894818733456</v>
      </c>
      <c r="G7954" s="11" t="n">
        <v>0.0243020343054354</v>
      </c>
      <c r="H7954" s="5" t="n">
        <v>12.269971205497</v>
      </c>
      <c r="I7954" s="5" t="n">
        <v>492.624847527959</v>
      </c>
    </row>
    <row r="7955" customFormat="false" ht="14.25" hidden="false" customHeight="false" outlineLevel="0" collapsed="false">
      <c r="A7955" s="0" t="s">
        <v>96</v>
      </c>
      <c r="B7955" s="0" t="s">
        <v>97</v>
      </c>
      <c r="C7955" s="0" t="s">
        <v>65</v>
      </c>
      <c r="E7955" s="0" t="n">
        <v>2026</v>
      </c>
      <c r="F7955" s="5" t="n">
        <v>503.331644417386</v>
      </c>
      <c r="G7955" s="11" t="n">
        <v>0.0287449029897393</v>
      </c>
      <c r="H7955" s="5" t="n">
        <v>14.4682192904437</v>
      </c>
      <c r="I7955" s="5" t="n">
        <v>488.863425126942</v>
      </c>
    </row>
    <row r="7956" customFormat="false" ht="14.25" hidden="false" customHeight="false" outlineLevel="0" collapsed="false">
      <c r="A7956" s="0" t="s">
        <v>96</v>
      </c>
      <c r="B7956" s="0" t="s">
        <v>97</v>
      </c>
      <c r="C7956" s="0" t="s">
        <v>65</v>
      </c>
      <c r="E7956" s="0" t="n">
        <v>2027</v>
      </c>
      <c r="F7956" s="5" t="n">
        <v>502.796120826644</v>
      </c>
      <c r="G7956" s="11" t="n">
        <v>0.033204110364548</v>
      </c>
      <c r="H7956" s="5" t="n">
        <v>16.6948978867945</v>
      </c>
      <c r="I7956" s="5" t="n">
        <v>486.101222939849</v>
      </c>
    </row>
    <row r="7957" customFormat="false" ht="14.25" hidden="false" customHeight="false" outlineLevel="0" collapsed="false">
      <c r="A7957" s="0" t="s">
        <v>96</v>
      </c>
      <c r="B7957" s="0" t="s">
        <v>97</v>
      </c>
      <c r="C7957" s="0" t="s">
        <v>65</v>
      </c>
      <c r="E7957" s="0" t="n">
        <v>2028</v>
      </c>
      <c r="F7957" s="5" t="n">
        <v>501.643058686243</v>
      </c>
      <c r="G7957" s="11" t="n">
        <v>0.0377532759684098</v>
      </c>
      <c r="H7957" s="5" t="n">
        <v>18.9386688322189</v>
      </c>
      <c r="I7957" s="5" t="n">
        <v>482.704389854024</v>
      </c>
    </row>
    <row r="7958" customFormat="false" ht="14.25" hidden="false" customHeight="false" outlineLevel="0" collapsed="false">
      <c r="A7958" s="0" t="s">
        <v>96</v>
      </c>
      <c r="B7958" s="0" t="s">
        <v>97</v>
      </c>
      <c r="C7958" s="0" t="s">
        <v>65</v>
      </c>
      <c r="E7958" s="0" t="n">
        <v>2029</v>
      </c>
      <c r="F7958" s="5" t="n">
        <v>501.191096452973</v>
      </c>
      <c r="G7958" s="11" t="n">
        <v>0.042352137248605</v>
      </c>
      <c r="H7958" s="5" t="n">
        <v>21.2265141047551</v>
      </c>
      <c r="I7958" s="5" t="n">
        <v>479.964582348218</v>
      </c>
    </row>
    <row r="7959" customFormat="false" ht="14.25" hidden="false" customHeight="false" outlineLevel="0" collapsed="false">
      <c r="A7959" s="0" t="s">
        <v>96</v>
      </c>
      <c r="B7959" s="0" t="s">
        <v>97</v>
      </c>
      <c r="C7959" s="0" t="s">
        <v>65</v>
      </c>
      <c r="E7959" s="0" t="n">
        <v>2030</v>
      </c>
      <c r="F7959" s="5" t="n">
        <v>500.606584799395</v>
      </c>
      <c r="G7959" s="11" t="n">
        <v>0.0470640655394421</v>
      </c>
      <c r="H7959" s="5" t="n">
        <v>23.560581116475</v>
      </c>
      <c r="I7959" s="5" t="n">
        <v>477.04600368292</v>
      </c>
    </row>
    <row r="7960" customFormat="false" ht="14.25" hidden="false" customHeight="false" outlineLevel="0" collapsed="false">
      <c r="A7960" s="0" t="s">
        <v>96</v>
      </c>
      <c r="B7960" s="0" t="s">
        <v>97</v>
      </c>
      <c r="C7960" s="0" t="s">
        <v>65</v>
      </c>
      <c r="E7960" s="0" t="n">
        <v>2031</v>
      </c>
      <c r="F7960" s="5" t="n">
        <v>500.318612257244</v>
      </c>
      <c r="G7960" s="11" t="n">
        <v>0.0512351768191787</v>
      </c>
      <c r="H7960" s="5" t="n">
        <v>25.633912564926</v>
      </c>
      <c r="I7960" s="5" t="n">
        <v>474.684699692318</v>
      </c>
    </row>
    <row r="7961" customFormat="false" ht="14.25" hidden="false" customHeight="false" outlineLevel="0" collapsed="false">
      <c r="A7961" s="0" t="s">
        <v>96</v>
      </c>
      <c r="B7961" s="0" t="s">
        <v>97</v>
      </c>
      <c r="C7961" s="0" t="s">
        <v>65</v>
      </c>
      <c r="E7961" s="0" t="n">
        <v>2032</v>
      </c>
      <c r="F7961" s="5" t="n">
        <v>501.370206114843</v>
      </c>
      <c r="G7961" s="11" t="n">
        <v>0.0554367063518103</v>
      </c>
      <c r="H7961" s="5" t="n">
        <v>27.7943128899351</v>
      </c>
      <c r="I7961" s="5" t="n">
        <v>473.575893224908</v>
      </c>
    </row>
    <row r="7962" customFormat="false" ht="14.25" hidden="false" customHeight="false" outlineLevel="0" collapsed="false">
      <c r="A7962" s="0" t="s">
        <v>96</v>
      </c>
      <c r="B7962" s="0" t="s">
        <v>97</v>
      </c>
      <c r="C7962" s="0" t="s">
        <v>65</v>
      </c>
      <c r="E7962" s="0" t="n">
        <v>2033</v>
      </c>
      <c r="F7962" s="5" t="n">
        <v>501.841469617688</v>
      </c>
      <c r="G7962" s="11" t="n">
        <v>0.0596852586533305</v>
      </c>
      <c r="H7962" s="5" t="n">
        <v>29.9525379170992</v>
      </c>
      <c r="I7962" s="5" t="n">
        <v>471.888931700589</v>
      </c>
    </row>
    <row r="7963" customFormat="false" ht="14.25" hidden="false" customHeight="false" outlineLevel="0" collapsed="false">
      <c r="A7963" s="0" t="s">
        <v>96</v>
      </c>
      <c r="B7963" s="0" t="s">
        <v>97</v>
      </c>
      <c r="C7963" s="0" t="s">
        <v>65</v>
      </c>
      <c r="E7963" s="0" t="n">
        <v>2034</v>
      </c>
      <c r="F7963" s="5" t="n">
        <v>501.5776828654</v>
      </c>
      <c r="G7963" s="11" t="n">
        <v>0.0640344452924359</v>
      </c>
      <c r="H7963" s="5" t="n">
        <v>32.1182486933512</v>
      </c>
      <c r="I7963" s="5" t="n">
        <v>469.459434172049</v>
      </c>
    </row>
    <row r="7964" customFormat="false" ht="14.25" hidden="false" customHeight="false" outlineLevel="0" collapsed="false">
      <c r="A7964" s="0" t="s">
        <v>96</v>
      </c>
      <c r="B7964" s="0" t="s">
        <v>97</v>
      </c>
      <c r="C7964" s="0" t="s">
        <v>65</v>
      </c>
      <c r="E7964" s="0" t="n">
        <v>2035</v>
      </c>
      <c r="F7964" s="5" t="n">
        <v>501.389463998505</v>
      </c>
      <c r="G7964" s="11" t="n">
        <v>0.0683739753127154</v>
      </c>
      <c r="H7964" s="5" t="n">
        <v>34.2819908334894</v>
      </c>
      <c r="I7964" s="5" t="n">
        <v>467.107473165015</v>
      </c>
    </row>
    <row r="7965" customFormat="false" ht="14.25" hidden="false" customHeight="false" outlineLevel="0" collapsed="false">
      <c r="A7965" s="0" t="s">
        <v>96</v>
      </c>
      <c r="B7965" s="0" t="s">
        <v>97</v>
      </c>
      <c r="C7965" s="0" t="s">
        <v>65</v>
      </c>
      <c r="E7965" s="0" t="n">
        <v>2036</v>
      </c>
      <c r="F7965" s="5" t="n">
        <v>501.615917572483</v>
      </c>
      <c r="G7965" s="11" t="n">
        <v>0.0729237231608535</v>
      </c>
      <c r="H7965" s="5" t="n">
        <v>36.5797003061333</v>
      </c>
      <c r="I7965" s="5" t="n">
        <v>465.03621726635</v>
      </c>
    </row>
    <row r="7966" customFormat="false" ht="14.25" hidden="false" customHeight="false" outlineLevel="0" collapsed="false">
      <c r="A7966" s="0" t="s">
        <v>96</v>
      </c>
      <c r="B7966" s="0" t="s">
        <v>97</v>
      </c>
      <c r="C7966" s="0" t="s">
        <v>65</v>
      </c>
      <c r="E7966" s="0" t="n">
        <v>2037</v>
      </c>
      <c r="F7966" s="5" t="n">
        <v>502.910300726286</v>
      </c>
      <c r="G7966" s="11" t="n">
        <v>0.0773411935868167</v>
      </c>
      <c r="H7966" s="5" t="n">
        <v>38.8956829252759</v>
      </c>
      <c r="I7966" s="5" t="n">
        <v>464.01461780101</v>
      </c>
    </row>
    <row r="7967" customFormat="false" ht="14.25" hidden="false" customHeight="false" outlineLevel="0" collapsed="false">
      <c r="A7967" s="0" t="s">
        <v>96</v>
      </c>
      <c r="B7967" s="0" t="s">
        <v>97</v>
      </c>
      <c r="C7967" s="0" t="s">
        <v>65</v>
      </c>
      <c r="E7967" s="0" t="n">
        <v>2038</v>
      </c>
      <c r="F7967" s="5" t="n">
        <v>503.855025520933</v>
      </c>
      <c r="G7967" s="11" t="n">
        <v>0.0818184542124229</v>
      </c>
      <c r="H7967" s="5" t="n">
        <v>41.2246393352836</v>
      </c>
      <c r="I7967" s="5" t="n">
        <v>462.630386185649</v>
      </c>
    </row>
    <row r="7968" customFormat="false" ht="14.25" hidden="false" customHeight="false" outlineLevel="0" collapsed="false">
      <c r="A7968" s="0" t="s">
        <v>96</v>
      </c>
      <c r="B7968" s="0" t="s">
        <v>97</v>
      </c>
      <c r="C7968" s="0" t="s">
        <v>65</v>
      </c>
      <c r="E7968" s="0" t="n">
        <v>2039</v>
      </c>
      <c r="F7968" s="5" t="n">
        <v>504.919566490061</v>
      </c>
      <c r="G7968" s="11" t="n">
        <v>0.0862205882497742</v>
      </c>
      <c r="H7968" s="5" t="n">
        <v>43.534462041594</v>
      </c>
      <c r="I7968" s="5" t="n">
        <v>461.385104448467</v>
      </c>
    </row>
    <row r="7969" customFormat="false" ht="14.25" hidden="false" customHeight="false" outlineLevel="0" collapsed="false">
      <c r="A7969" s="0" t="s">
        <v>96</v>
      </c>
      <c r="B7969" s="0" t="s">
        <v>97</v>
      </c>
      <c r="C7969" s="0" t="s">
        <v>65</v>
      </c>
      <c r="E7969" s="0" t="n">
        <v>2040</v>
      </c>
      <c r="F7969" s="5" t="n">
        <v>510.573901296785</v>
      </c>
      <c r="G7969" s="11" t="n">
        <v>0.0903596369846306</v>
      </c>
      <c r="H7969" s="5" t="n">
        <v>46.1352723750041</v>
      </c>
      <c r="I7969" s="5" t="n">
        <v>464.438628921781</v>
      </c>
    </row>
    <row r="7970" customFormat="false" ht="14.25" hidden="false" customHeight="false" outlineLevel="0" collapsed="false">
      <c r="A7970" s="0" t="s">
        <v>96</v>
      </c>
      <c r="B7970" s="0" t="s">
        <v>97</v>
      </c>
      <c r="C7970" s="0" t="s">
        <v>75</v>
      </c>
      <c r="E7970" s="0" t="n">
        <v>2024</v>
      </c>
      <c r="F7970" s="5" t="n">
        <v>36.73068</v>
      </c>
      <c r="G7970" s="11" t="n">
        <v>0</v>
      </c>
      <c r="H7970" s="5" t="n">
        <v>0</v>
      </c>
      <c r="I7970" s="5" t="n">
        <v>36.73068</v>
      </c>
    </row>
    <row r="7971" customFormat="false" ht="14.25" hidden="false" customHeight="false" outlineLevel="0" collapsed="false">
      <c r="A7971" s="0" t="s">
        <v>96</v>
      </c>
      <c r="B7971" s="0" t="s">
        <v>97</v>
      </c>
      <c r="C7971" s="0" t="s">
        <v>75</v>
      </c>
      <c r="E7971" s="0" t="n">
        <v>2025</v>
      </c>
      <c r="F7971" s="5" t="n">
        <v>39.3411619433384</v>
      </c>
      <c r="G7971" s="11" t="n">
        <v>0</v>
      </c>
      <c r="H7971" s="5" t="n">
        <v>0</v>
      </c>
      <c r="I7971" s="5" t="n">
        <v>39.3411619433384</v>
      </c>
    </row>
    <row r="7972" customFormat="false" ht="14.25" hidden="false" customHeight="false" outlineLevel="0" collapsed="false">
      <c r="A7972" s="0" t="s">
        <v>96</v>
      </c>
      <c r="B7972" s="0" t="s">
        <v>97</v>
      </c>
      <c r="C7972" s="0" t="s">
        <v>75</v>
      </c>
      <c r="E7972" s="0" t="n">
        <v>2026</v>
      </c>
      <c r="F7972" s="5" t="n">
        <v>43.6487606533119</v>
      </c>
      <c r="G7972" s="11" t="n">
        <v>0.02</v>
      </c>
      <c r="H7972" s="5" t="n">
        <v>0.872975213066238</v>
      </c>
      <c r="I7972" s="5" t="n">
        <v>42.7757854402456</v>
      </c>
    </row>
    <row r="7973" customFormat="false" ht="14.25" hidden="false" customHeight="false" outlineLevel="0" collapsed="false">
      <c r="A7973" s="0" t="s">
        <v>96</v>
      </c>
      <c r="B7973" s="0" t="s">
        <v>97</v>
      </c>
      <c r="C7973" s="0" t="s">
        <v>75</v>
      </c>
      <c r="E7973" s="0" t="n">
        <v>2027</v>
      </c>
      <c r="F7973" s="5" t="n">
        <v>51.5894233847552</v>
      </c>
      <c r="G7973" s="11" t="n">
        <v>0.03</v>
      </c>
      <c r="H7973" s="5" t="n">
        <v>1.54768270154266</v>
      </c>
      <c r="I7973" s="5" t="n">
        <v>50.0417406832125</v>
      </c>
    </row>
    <row r="7974" customFormat="false" ht="14.25" hidden="false" customHeight="false" outlineLevel="0" collapsed="false">
      <c r="A7974" s="0" t="s">
        <v>96</v>
      </c>
      <c r="B7974" s="0" t="s">
        <v>97</v>
      </c>
      <c r="C7974" s="0" t="s">
        <v>75</v>
      </c>
      <c r="E7974" s="0" t="n">
        <v>2028</v>
      </c>
      <c r="F7974" s="5" t="n">
        <v>59.5084386744594</v>
      </c>
      <c r="G7974" s="11" t="n">
        <v>0.05</v>
      </c>
      <c r="H7974" s="5" t="n">
        <v>2.97542193372297</v>
      </c>
      <c r="I7974" s="5" t="n">
        <v>56.5330167407365</v>
      </c>
    </row>
    <row r="7975" customFormat="false" ht="14.25" hidden="false" customHeight="false" outlineLevel="0" collapsed="false">
      <c r="A7975" s="0" t="s">
        <v>96</v>
      </c>
      <c r="B7975" s="0" t="s">
        <v>97</v>
      </c>
      <c r="C7975" s="0" t="s">
        <v>75</v>
      </c>
      <c r="E7975" s="0" t="n">
        <v>2029</v>
      </c>
      <c r="F7975" s="5" t="n">
        <v>69.014350003226</v>
      </c>
      <c r="G7975" s="11" t="n">
        <v>0.06</v>
      </c>
      <c r="H7975" s="5" t="n">
        <v>4.14086100019356</v>
      </c>
      <c r="I7975" s="5" t="n">
        <v>64.8734890030325</v>
      </c>
    </row>
    <row r="7976" customFormat="false" ht="14.25" hidden="false" customHeight="false" outlineLevel="0" collapsed="false">
      <c r="A7976" s="0" t="s">
        <v>96</v>
      </c>
      <c r="B7976" s="0" t="s">
        <v>97</v>
      </c>
      <c r="C7976" s="0" t="s">
        <v>75</v>
      </c>
      <c r="E7976" s="0" t="n">
        <v>2030</v>
      </c>
      <c r="F7976" s="5" t="n">
        <v>76.9425769144616</v>
      </c>
      <c r="G7976" s="11" t="n">
        <v>0.07</v>
      </c>
      <c r="H7976" s="5" t="n">
        <v>5.38598038401231</v>
      </c>
      <c r="I7976" s="5" t="n">
        <v>71.5565965304493</v>
      </c>
    </row>
    <row r="7977" customFormat="false" ht="14.25" hidden="false" customHeight="false" outlineLevel="0" collapsed="false">
      <c r="A7977" s="0" t="s">
        <v>96</v>
      </c>
      <c r="B7977" s="0" t="s">
        <v>97</v>
      </c>
      <c r="C7977" s="0" t="s">
        <v>75</v>
      </c>
      <c r="E7977" s="0" t="n">
        <v>2031</v>
      </c>
      <c r="F7977" s="5" t="n">
        <v>85.5524924604461</v>
      </c>
      <c r="G7977" s="11" t="n">
        <v>0.08</v>
      </c>
      <c r="H7977" s="5" t="n">
        <v>6.84419939683569</v>
      </c>
      <c r="I7977" s="5" t="n">
        <v>78.7082930636104</v>
      </c>
    </row>
    <row r="7978" customFormat="false" ht="14.25" hidden="false" customHeight="false" outlineLevel="0" collapsed="false">
      <c r="A7978" s="0" t="s">
        <v>96</v>
      </c>
      <c r="B7978" s="0" t="s">
        <v>97</v>
      </c>
      <c r="C7978" s="0" t="s">
        <v>75</v>
      </c>
      <c r="E7978" s="0" t="n">
        <v>2032</v>
      </c>
      <c r="F7978" s="5" t="n">
        <v>95.6884665921849</v>
      </c>
      <c r="G7978" s="11" t="n">
        <v>0.08</v>
      </c>
      <c r="H7978" s="5" t="n">
        <v>7.65507732737479</v>
      </c>
      <c r="I7978" s="5" t="n">
        <v>88.0333892648101</v>
      </c>
    </row>
    <row r="7979" customFormat="false" ht="14.25" hidden="false" customHeight="false" outlineLevel="0" collapsed="false">
      <c r="A7979" s="0" t="s">
        <v>96</v>
      </c>
      <c r="B7979" s="0" t="s">
        <v>97</v>
      </c>
      <c r="C7979" s="0" t="s">
        <v>75</v>
      </c>
      <c r="E7979" s="0" t="n">
        <v>2033</v>
      </c>
      <c r="F7979" s="5" t="n">
        <v>105.786789433213</v>
      </c>
      <c r="G7979" s="11" t="n">
        <v>0.09</v>
      </c>
      <c r="H7979" s="5" t="n">
        <v>9.52081104898921</v>
      </c>
      <c r="I7979" s="5" t="n">
        <v>96.2659783842242</v>
      </c>
    </row>
    <row r="7980" customFormat="false" ht="14.25" hidden="false" customHeight="false" outlineLevel="0" collapsed="false">
      <c r="A7980" s="0" t="s">
        <v>96</v>
      </c>
      <c r="B7980" s="0" t="s">
        <v>97</v>
      </c>
      <c r="C7980" s="0" t="s">
        <v>75</v>
      </c>
      <c r="E7980" s="0" t="n">
        <v>2034</v>
      </c>
      <c r="F7980" s="5" t="n">
        <v>115.581588266835</v>
      </c>
      <c r="G7980" s="11" t="n">
        <v>0.09</v>
      </c>
      <c r="H7980" s="5" t="n">
        <v>10.4023429440151</v>
      </c>
      <c r="I7980" s="5" t="n">
        <v>105.17924532282</v>
      </c>
    </row>
    <row r="7981" customFormat="false" ht="14.25" hidden="false" customHeight="false" outlineLevel="0" collapsed="false">
      <c r="A7981" s="0" t="s">
        <v>96</v>
      </c>
      <c r="B7981" s="0" t="s">
        <v>97</v>
      </c>
      <c r="C7981" s="0" t="s">
        <v>75</v>
      </c>
      <c r="E7981" s="0" t="n">
        <v>2035</v>
      </c>
      <c r="F7981" s="5" t="n">
        <v>124.787276500327</v>
      </c>
      <c r="G7981" s="11" t="n">
        <v>0.1</v>
      </c>
      <c r="H7981" s="5" t="n">
        <v>12.4787276500327</v>
      </c>
      <c r="I7981" s="5" t="n">
        <v>112.308548850294</v>
      </c>
    </row>
    <row r="7982" customFormat="false" ht="14.25" hidden="false" customHeight="false" outlineLevel="0" collapsed="false">
      <c r="A7982" s="0" t="s">
        <v>96</v>
      </c>
      <c r="B7982" s="0" t="s">
        <v>97</v>
      </c>
      <c r="C7982" s="0" t="s">
        <v>75</v>
      </c>
      <c r="E7982" s="0" t="n">
        <v>2036</v>
      </c>
      <c r="F7982" s="5" t="n">
        <v>133.111003800487</v>
      </c>
      <c r="G7982" s="11" t="n">
        <v>0.1</v>
      </c>
      <c r="H7982" s="5" t="n">
        <v>13.3111003800487</v>
      </c>
      <c r="I7982" s="5" t="n">
        <v>119.799903420439</v>
      </c>
    </row>
    <row r="7983" customFormat="false" ht="14.25" hidden="false" customHeight="false" outlineLevel="0" collapsed="false">
      <c r="A7983" s="0" t="s">
        <v>96</v>
      </c>
      <c r="B7983" s="0" t="s">
        <v>97</v>
      </c>
      <c r="C7983" s="0" t="s">
        <v>75</v>
      </c>
      <c r="E7983" s="0" t="n">
        <v>2037</v>
      </c>
      <c r="F7983" s="5" t="n">
        <v>140.267051364802</v>
      </c>
      <c r="G7983" s="11" t="n">
        <v>0.1</v>
      </c>
      <c r="H7983" s="5" t="n">
        <v>14.0267051364802</v>
      </c>
      <c r="I7983" s="5" t="n">
        <v>126.240346228321</v>
      </c>
    </row>
    <row r="7984" customFormat="false" ht="14.25" hidden="false" customHeight="false" outlineLevel="0" collapsed="false">
      <c r="A7984" s="0" t="s">
        <v>96</v>
      </c>
      <c r="B7984" s="0" t="s">
        <v>97</v>
      </c>
      <c r="C7984" s="0" t="s">
        <v>75</v>
      </c>
      <c r="E7984" s="0" t="n">
        <v>2038</v>
      </c>
      <c r="F7984" s="5" t="n">
        <v>145.992284844675</v>
      </c>
      <c r="G7984" s="11" t="n">
        <v>0.1</v>
      </c>
      <c r="H7984" s="5" t="n">
        <v>14.5992284844675</v>
      </c>
      <c r="I7984" s="5" t="n">
        <v>131.393056360207</v>
      </c>
    </row>
    <row r="7985" customFormat="false" ht="14.25" hidden="false" customHeight="false" outlineLevel="0" collapsed="false">
      <c r="A7985" s="0" t="s">
        <v>96</v>
      </c>
      <c r="B7985" s="0" t="s">
        <v>97</v>
      </c>
      <c r="C7985" s="0" t="s">
        <v>75</v>
      </c>
      <c r="E7985" s="0" t="n">
        <v>2039</v>
      </c>
      <c r="F7985" s="5" t="n">
        <v>150.061576464245</v>
      </c>
      <c r="G7985" s="11" t="n">
        <v>0.1</v>
      </c>
      <c r="H7985" s="5" t="n">
        <v>15.0061576464245</v>
      </c>
      <c r="I7985" s="5" t="n">
        <v>135.055418817821</v>
      </c>
    </row>
    <row r="7986" customFormat="false" ht="14.25" hidden="false" customHeight="false" outlineLevel="0" collapsed="false">
      <c r="A7986" s="0" t="s">
        <v>96</v>
      </c>
      <c r="B7986" s="0" t="s">
        <v>97</v>
      </c>
      <c r="C7986" s="0" t="s">
        <v>75</v>
      </c>
      <c r="E7986" s="0" t="n">
        <v>2040</v>
      </c>
      <c r="F7986" s="5" t="n">
        <v>152.301995800857</v>
      </c>
      <c r="G7986" s="11" t="n">
        <v>0.1</v>
      </c>
      <c r="H7986" s="5" t="n">
        <v>15.2301995800857</v>
      </c>
      <c r="I7986" s="5" t="n">
        <v>137.071796220771</v>
      </c>
    </row>
    <row r="7987" customFormat="false" ht="14.25" hidden="false" customHeight="false" outlineLevel="0" collapsed="false">
      <c r="A7987" s="0" t="s">
        <v>96</v>
      </c>
      <c r="B7987" s="0" t="s">
        <v>97</v>
      </c>
      <c r="C7987" s="0" t="s">
        <v>76</v>
      </c>
      <c r="E7987" s="0" t="n">
        <v>2024</v>
      </c>
      <c r="F7987" s="5" t="n">
        <v>0.325</v>
      </c>
      <c r="G7987" s="11" t="n">
        <v>1</v>
      </c>
      <c r="H7987" s="5" t="n">
        <v>0.325</v>
      </c>
      <c r="I7987" s="5" t="n">
        <v>0</v>
      </c>
    </row>
    <row r="7988" customFormat="false" ht="14.25" hidden="false" customHeight="false" outlineLevel="0" collapsed="false">
      <c r="A7988" s="0" t="s">
        <v>96</v>
      </c>
      <c r="B7988" s="0" t="s">
        <v>97</v>
      </c>
      <c r="C7988" s="0" t="s">
        <v>76</v>
      </c>
      <c r="E7988" s="0" t="n">
        <v>2025</v>
      </c>
      <c r="F7988" s="5" t="n">
        <v>1.255</v>
      </c>
      <c r="G7988" s="11" t="n">
        <v>1</v>
      </c>
      <c r="H7988" s="5" t="n">
        <v>1.255</v>
      </c>
      <c r="I7988" s="5" t="n">
        <v>0</v>
      </c>
    </row>
    <row r="7989" customFormat="false" ht="14.25" hidden="false" customHeight="false" outlineLevel="0" collapsed="false">
      <c r="A7989" s="0" t="s">
        <v>96</v>
      </c>
      <c r="B7989" s="0" t="s">
        <v>97</v>
      </c>
      <c r="C7989" s="0" t="s">
        <v>76</v>
      </c>
      <c r="E7989" s="0" t="n">
        <v>2026</v>
      </c>
      <c r="F7989" s="5" t="n">
        <v>6.859014</v>
      </c>
      <c r="G7989" s="11" t="n">
        <v>1</v>
      </c>
      <c r="H7989" s="5" t="n">
        <v>6.859014</v>
      </c>
      <c r="I7989" s="5" t="n">
        <v>0</v>
      </c>
    </row>
    <row r="7990" customFormat="false" ht="14.25" hidden="false" customHeight="false" outlineLevel="0" collapsed="false">
      <c r="A7990" s="0" t="s">
        <v>96</v>
      </c>
      <c r="B7990" s="0" t="s">
        <v>97</v>
      </c>
      <c r="C7990" s="0" t="s">
        <v>76</v>
      </c>
      <c r="E7990" s="0" t="n">
        <v>2027</v>
      </c>
      <c r="F7990" s="5" t="n">
        <v>12.463027</v>
      </c>
      <c r="G7990" s="11" t="n">
        <v>1</v>
      </c>
      <c r="H7990" s="5" t="n">
        <v>12.463027</v>
      </c>
      <c r="I7990" s="5" t="n">
        <v>0</v>
      </c>
    </row>
    <row r="7991" customFormat="false" ht="14.25" hidden="false" customHeight="false" outlineLevel="0" collapsed="false">
      <c r="A7991" s="0" t="s">
        <v>96</v>
      </c>
      <c r="B7991" s="0" t="s">
        <v>97</v>
      </c>
      <c r="C7991" s="0" t="s">
        <v>76</v>
      </c>
      <c r="E7991" s="0" t="n">
        <v>2028</v>
      </c>
      <c r="F7991" s="5" t="n">
        <v>15.305472</v>
      </c>
      <c r="G7991" s="11" t="n">
        <v>1</v>
      </c>
      <c r="H7991" s="5" t="n">
        <v>15.305472</v>
      </c>
      <c r="I7991" s="5" t="n">
        <v>0</v>
      </c>
    </row>
    <row r="7992" customFormat="false" ht="14.25" hidden="false" customHeight="false" outlineLevel="0" collapsed="false">
      <c r="A7992" s="0" t="s">
        <v>96</v>
      </c>
      <c r="B7992" s="0" t="s">
        <v>97</v>
      </c>
      <c r="C7992" s="0" t="s">
        <v>76</v>
      </c>
      <c r="E7992" s="0" t="n">
        <v>2029</v>
      </c>
      <c r="F7992" s="5" t="n">
        <v>18.585216</v>
      </c>
      <c r="G7992" s="11" t="n">
        <v>1</v>
      </c>
      <c r="H7992" s="5" t="n">
        <v>18.585216</v>
      </c>
      <c r="I7992" s="5" t="n">
        <v>0</v>
      </c>
    </row>
    <row r="7993" customFormat="false" ht="14.25" hidden="false" customHeight="false" outlineLevel="0" collapsed="false">
      <c r="A7993" s="0" t="s">
        <v>96</v>
      </c>
      <c r="B7993" s="0" t="s">
        <v>97</v>
      </c>
      <c r="C7993" s="0" t="s">
        <v>76</v>
      </c>
      <c r="E7993" s="0" t="n">
        <v>2030</v>
      </c>
      <c r="F7993" s="5" t="n">
        <v>16.76664</v>
      </c>
      <c r="G7993" s="11" t="n">
        <v>1</v>
      </c>
      <c r="H7993" s="5" t="n">
        <v>16.76664</v>
      </c>
      <c r="I7993" s="5" t="n">
        <v>0</v>
      </c>
    </row>
    <row r="7994" customFormat="false" ht="14.25" hidden="false" customHeight="false" outlineLevel="0" collapsed="false">
      <c r="A7994" s="0" t="s">
        <v>96</v>
      </c>
      <c r="B7994" s="0" t="s">
        <v>97</v>
      </c>
      <c r="C7994" s="0" t="s">
        <v>76</v>
      </c>
      <c r="E7994" s="0" t="n">
        <v>2031</v>
      </c>
      <c r="F7994" s="5" t="n">
        <v>19.413562</v>
      </c>
      <c r="G7994" s="11" t="n">
        <v>1</v>
      </c>
      <c r="H7994" s="5" t="n">
        <v>19.413562</v>
      </c>
      <c r="I7994" s="5" t="n">
        <v>0</v>
      </c>
    </row>
    <row r="7995" customFormat="false" ht="14.25" hidden="false" customHeight="false" outlineLevel="0" collapsed="false">
      <c r="A7995" s="0" t="s">
        <v>96</v>
      </c>
      <c r="B7995" s="0" t="s">
        <v>97</v>
      </c>
      <c r="C7995" s="0" t="s">
        <v>76</v>
      </c>
      <c r="E7995" s="0" t="n">
        <v>2032</v>
      </c>
      <c r="F7995" s="5" t="n">
        <v>22.229726</v>
      </c>
      <c r="G7995" s="11" t="n">
        <v>1</v>
      </c>
      <c r="H7995" s="5" t="n">
        <v>22.229726</v>
      </c>
      <c r="I7995" s="5" t="n">
        <v>0</v>
      </c>
    </row>
    <row r="7996" customFormat="false" ht="14.25" hidden="false" customHeight="false" outlineLevel="0" collapsed="false">
      <c r="A7996" s="0" t="s">
        <v>96</v>
      </c>
      <c r="B7996" s="0" t="s">
        <v>97</v>
      </c>
      <c r="C7996" s="0" t="s">
        <v>76</v>
      </c>
      <c r="E7996" s="0" t="n">
        <v>2033</v>
      </c>
      <c r="F7996" s="5" t="n">
        <v>25.363354</v>
      </c>
      <c r="G7996" s="11" t="n">
        <v>1</v>
      </c>
      <c r="H7996" s="5" t="n">
        <v>25.363354</v>
      </c>
      <c r="I7996" s="5" t="n">
        <v>0</v>
      </c>
    </row>
    <row r="7997" customFormat="false" ht="14.25" hidden="false" customHeight="false" outlineLevel="0" collapsed="false">
      <c r="A7997" s="0" t="s">
        <v>96</v>
      </c>
      <c r="B7997" s="0" t="s">
        <v>97</v>
      </c>
      <c r="C7997" s="0" t="s">
        <v>76</v>
      </c>
      <c r="E7997" s="0" t="n">
        <v>2034</v>
      </c>
      <c r="F7997" s="5" t="n">
        <v>28.467547</v>
      </c>
      <c r="G7997" s="11" t="n">
        <v>1</v>
      </c>
      <c r="H7997" s="5" t="n">
        <v>28.467547</v>
      </c>
      <c r="I7997" s="5" t="n">
        <v>0</v>
      </c>
    </row>
    <row r="7998" customFormat="false" ht="14.25" hidden="false" customHeight="false" outlineLevel="0" collapsed="false">
      <c r="A7998" s="0" t="s">
        <v>96</v>
      </c>
      <c r="B7998" s="0" t="s">
        <v>97</v>
      </c>
      <c r="C7998" s="0" t="s">
        <v>76</v>
      </c>
      <c r="E7998" s="0" t="n">
        <v>2035</v>
      </c>
      <c r="F7998" s="5" t="n">
        <v>31.536</v>
      </c>
      <c r="G7998" s="11" t="n">
        <v>1</v>
      </c>
      <c r="H7998" s="5" t="n">
        <v>31.536</v>
      </c>
      <c r="I7998" s="5" t="n">
        <v>0</v>
      </c>
    </row>
    <row r="7999" customFormat="false" ht="14.25" hidden="false" customHeight="false" outlineLevel="0" collapsed="false">
      <c r="A7999" s="0" t="s">
        <v>96</v>
      </c>
      <c r="B7999" s="0" t="s">
        <v>97</v>
      </c>
      <c r="C7999" s="0" t="s">
        <v>76</v>
      </c>
      <c r="E7999" s="0" t="n">
        <v>2036</v>
      </c>
      <c r="F7999" s="5" t="n">
        <v>34.562405</v>
      </c>
      <c r="G7999" s="11" t="n">
        <v>1</v>
      </c>
      <c r="H7999" s="5" t="n">
        <v>34.562405</v>
      </c>
      <c r="I7999" s="5" t="n">
        <v>0</v>
      </c>
    </row>
    <row r="8000" customFormat="false" ht="14.25" hidden="false" customHeight="false" outlineLevel="0" collapsed="false">
      <c r="A8000" s="0" t="s">
        <v>96</v>
      </c>
      <c r="B8000" s="0" t="s">
        <v>97</v>
      </c>
      <c r="C8000" s="0" t="s">
        <v>76</v>
      </c>
      <c r="E8000" s="0" t="n">
        <v>2037</v>
      </c>
      <c r="F8000" s="5" t="n">
        <v>36.497664</v>
      </c>
      <c r="G8000" s="11" t="n">
        <v>1</v>
      </c>
      <c r="H8000" s="5" t="n">
        <v>36.497664</v>
      </c>
      <c r="I8000" s="5" t="n">
        <v>0</v>
      </c>
    </row>
    <row r="8001" customFormat="false" ht="14.25" hidden="false" customHeight="false" outlineLevel="0" collapsed="false">
      <c r="A8001" s="0" t="s">
        <v>96</v>
      </c>
      <c r="B8001" s="0" t="s">
        <v>97</v>
      </c>
      <c r="C8001" s="0" t="s">
        <v>76</v>
      </c>
      <c r="E8001" s="0" t="n">
        <v>2038</v>
      </c>
      <c r="F8001" s="5" t="n">
        <v>38.388773</v>
      </c>
      <c r="G8001" s="11" t="n">
        <v>1</v>
      </c>
      <c r="H8001" s="5" t="n">
        <v>38.388773</v>
      </c>
      <c r="I8001" s="5" t="n">
        <v>0</v>
      </c>
    </row>
    <row r="8002" customFormat="false" ht="14.25" hidden="false" customHeight="false" outlineLevel="0" collapsed="false">
      <c r="A8002" s="0" t="s">
        <v>96</v>
      </c>
      <c r="B8002" s="0" t="s">
        <v>97</v>
      </c>
      <c r="C8002" s="0" t="s">
        <v>76</v>
      </c>
      <c r="E8002" s="0" t="n">
        <v>2039</v>
      </c>
      <c r="F8002" s="5" t="n">
        <v>40.231526</v>
      </c>
      <c r="G8002" s="11" t="n">
        <v>1</v>
      </c>
      <c r="H8002" s="5" t="n">
        <v>40.231526</v>
      </c>
      <c r="I8002" s="5" t="n">
        <v>0</v>
      </c>
    </row>
    <row r="8003" customFormat="false" ht="14.25" hidden="false" customHeight="false" outlineLevel="0" collapsed="false">
      <c r="A8003" s="0" t="s">
        <v>96</v>
      </c>
      <c r="B8003" s="0" t="s">
        <v>97</v>
      </c>
      <c r="C8003" s="0" t="s">
        <v>76</v>
      </c>
      <c r="E8003" s="0" t="n">
        <v>2040</v>
      </c>
      <c r="F8003" s="5" t="n">
        <v>40.9968</v>
      </c>
      <c r="G8003" s="11" t="n">
        <v>1</v>
      </c>
      <c r="H8003" s="5" t="n">
        <v>40.9968</v>
      </c>
      <c r="I8003" s="5" t="n">
        <v>0</v>
      </c>
    </row>
    <row r="8004" customFormat="false" ht="14.25" hidden="false" customHeight="false" outlineLevel="0" collapsed="false">
      <c r="A8004" s="0" t="s">
        <v>96</v>
      </c>
      <c r="B8004" s="0" t="s">
        <v>97</v>
      </c>
      <c r="C8004" s="0" t="s">
        <v>79</v>
      </c>
      <c r="E8004" s="0" t="n">
        <v>2024</v>
      </c>
      <c r="F8004" s="5" t="n">
        <v>331.0319</v>
      </c>
      <c r="G8004" s="11" t="n">
        <v>0.1511</v>
      </c>
      <c r="H8004" s="5" t="n">
        <v>50.01892009</v>
      </c>
      <c r="I8004" s="5" t="n">
        <v>281.01297991</v>
      </c>
    </row>
    <row r="8005" customFormat="false" ht="14.25" hidden="false" customHeight="false" outlineLevel="0" collapsed="false">
      <c r="A8005" s="0" t="s">
        <v>96</v>
      </c>
      <c r="B8005" s="0" t="s">
        <v>97</v>
      </c>
      <c r="C8005" s="0" t="s">
        <v>79</v>
      </c>
      <c r="E8005" s="0" t="n">
        <v>2025</v>
      </c>
      <c r="F8005" s="5" t="n">
        <v>336.828012551426</v>
      </c>
      <c r="G8005" s="11" t="n">
        <v>0.149</v>
      </c>
      <c r="H8005" s="5" t="n">
        <v>50.1873738701624</v>
      </c>
      <c r="I8005" s="5" t="n">
        <v>286.640638681263</v>
      </c>
    </row>
    <row r="8006" customFormat="false" ht="14.25" hidden="false" customHeight="false" outlineLevel="0" collapsed="false">
      <c r="A8006" s="0" t="s">
        <v>96</v>
      </c>
      <c r="B8006" s="0" t="s">
        <v>97</v>
      </c>
      <c r="C8006" s="0" t="s">
        <v>79</v>
      </c>
      <c r="E8006" s="0" t="n">
        <v>2026</v>
      </c>
      <c r="F8006" s="5" t="n">
        <v>338.5848812</v>
      </c>
      <c r="G8006" s="11" t="n">
        <v>0.14732</v>
      </c>
      <c r="H8006" s="5" t="n">
        <v>49.880324698384</v>
      </c>
      <c r="I8006" s="5" t="n">
        <v>288.704556501616</v>
      </c>
    </row>
    <row r="8007" customFormat="false" ht="14.25" hidden="false" customHeight="false" outlineLevel="0" collapsed="false">
      <c r="A8007" s="0" t="s">
        <v>96</v>
      </c>
      <c r="B8007" s="0" t="s">
        <v>97</v>
      </c>
      <c r="C8007" s="0" t="s">
        <v>79</v>
      </c>
      <c r="E8007" s="0" t="n">
        <v>2027</v>
      </c>
      <c r="F8007" s="5" t="n">
        <v>340.116166436058</v>
      </c>
      <c r="G8007" s="11" t="n">
        <v>0.14564</v>
      </c>
      <c r="H8007" s="5" t="n">
        <v>49.5345184797475</v>
      </c>
      <c r="I8007" s="5" t="n">
        <v>290.58164795631</v>
      </c>
    </row>
    <row r="8008" customFormat="false" ht="14.25" hidden="false" customHeight="false" outlineLevel="0" collapsed="false">
      <c r="A8008" s="0" t="s">
        <v>96</v>
      </c>
      <c r="B8008" s="0" t="s">
        <v>97</v>
      </c>
      <c r="C8008" s="0" t="s">
        <v>79</v>
      </c>
      <c r="E8008" s="0" t="n">
        <v>2028</v>
      </c>
      <c r="F8008" s="5" t="n">
        <v>341.962674244624</v>
      </c>
      <c r="G8008" s="11" t="n">
        <v>0.14396</v>
      </c>
      <c r="H8008" s="5" t="n">
        <v>49.2289465842561</v>
      </c>
      <c r="I8008" s="5" t="n">
        <v>292.733727660368</v>
      </c>
    </row>
    <row r="8009" customFormat="false" ht="14.25" hidden="false" customHeight="false" outlineLevel="0" collapsed="false">
      <c r="A8009" s="0" t="s">
        <v>96</v>
      </c>
      <c r="B8009" s="0" t="s">
        <v>97</v>
      </c>
      <c r="C8009" s="0" t="s">
        <v>79</v>
      </c>
      <c r="E8009" s="0" t="n">
        <v>2029</v>
      </c>
      <c r="F8009" s="5" t="n">
        <v>346.151383692346</v>
      </c>
      <c r="G8009" s="11" t="n">
        <v>0.14228</v>
      </c>
      <c r="H8009" s="5" t="n">
        <v>49.250418871747</v>
      </c>
      <c r="I8009" s="5" t="n">
        <v>296.900964820599</v>
      </c>
    </row>
    <row r="8010" customFormat="false" ht="14.25" hidden="false" customHeight="false" outlineLevel="0" collapsed="false">
      <c r="A8010" s="0" t="s">
        <v>96</v>
      </c>
      <c r="B8010" s="0" t="s">
        <v>97</v>
      </c>
      <c r="C8010" s="0" t="s">
        <v>79</v>
      </c>
      <c r="E8010" s="0" t="n">
        <v>2030</v>
      </c>
      <c r="F8010" s="5" t="n">
        <v>349.989426235425</v>
      </c>
      <c r="G8010" s="11" t="n">
        <v>0.1406</v>
      </c>
      <c r="H8010" s="5" t="n">
        <v>49.2085133287008</v>
      </c>
      <c r="I8010" s="5" t="n">
        <v>300.780912906724</v>
      </c>
    </row>
    <row r="8011" customFormat="false" ht="14.25" hidden="false" customHeight="false" outlineLevel="0" collapsed="false">
      <c r="A8011" s="0" t="s">
        <v>96</v>
      </c>
      <c r="B8011" s="0" t="s">
        <v>97</v>
      </c>
      <c r="C8011" s="0" t="s">
        <v>79</v>
      </c>
      <c r="E8011" s="0" t="n">
        <v>2031</v>
      </c>
      <c r="F8011" s="5" t="n">
        <v>354.170053859961</v>
      </c>
      <c r="G8011" s="11" t="n">
        <v>0.13964</v>
      </c>
      <c r="H8011" s="5" t="n">
        <v>49.4563063210049</v>
      </c>
      <c r="I8011" s="5" t="n">
        <v>304.713747538956</v>
      </c>
    </row>
    <row r="8012" customFormat="false" ht="14.25" hidden="false" customHeight="false" outlineLevel="0" collapsed="false">
      <c r="A8012" s="0" t="s">
        <v>96</v>
      </c>
      <c r="B8012" s="0" t="s">
        <v>97</v>
      </c>
      <c r="C8012" s="0" t="s">
        <v>79</v>
      </c>
      <c r="E8012" s="0" t="n">
        <v>2032</v>
      </c>
      <c r="F8012" s="5" t="n">
        <v>360.066733634653</v>
      </c>
      <c r="G8012" s="11" t="n">
        <v>0.13868</v>
      </c>
      <c r="H8012" s="5" t="n">
        <v>49.9340546204536</v>
      </c>
      <c r="I8012" s="5" t="n">
        <v>310.132679014199</v>
      </c>
    </row>
    <row r="8013" customFormat="false" ht="14.25" hidden="false" customHeight="false" outlineLevel="0" collapsed="false">
      <c r="A8013" s="0" t="s">
        <v>96</v>
      </c>
      <c r="B8013" s="0" t="s">
        <v>97</v>
      </c>
      <c r="C8013" s="0" t="s">
        <v>79</v>
      </c>
      <c r="E8013" s="0" t="n">
        <v>2033</v>
      </c>
      <c r="F8013" s="5" t="n">
        <v>366.736088750804</v>
      </c>
      <c r="G8013" s="11" t="n">
        <v>0.13772</v>
      </c>
      <c r="H8013" s="5" t="n">
        <v>50.5068941427607</v>
      </c>
      <c r="I8013" s="5" t="n">
        <v>316.229194608043</v>
      </c>
    </row>
    <row r="8014" customFormat="false" ht="14.25" hidden="false" customHeight="false" outlineLevel="0" collapsed="false">
      <c r="A8014" s="0" t="s">
        <v>96</v>
      </c>
      <c r="B8014" s="0" t="s">
        <v>97</v>
      </c>
      <c r="C8014" s="0" t="s">
        <v>79</v>
      </c>
      <c r="E8014" s="0" t="n">
        <v>2034</v>
      </c>
      <c r="F8014" s="5" t="n">
        <v>373.787149344476</v>
      </c>
      <c r="G8014" s="11" t="n">
        <v>0.13676</v>
      </c>
      <c r="H8014" s="5" t="n">
        <v>51.1191305443505</v>
      </c>
      <c r="I8014" s="5" t="n">
        <v>322.668018800125</v>
      </c>
    </row>
    <row r="8015" customFormat="false" ht="14.25" hidden="false" customHeight="false" outlineLevel="0" collapsed="false">
      <c r="A8015" s="0" t="s">
        <v>96</v>
      </c>
      <c r="B8015" s="0" t="s">
        <v>97</v>
      </c>
      <c r="C8015" s="0" t="s">
        <v>79</v>
      </c>
      <c r="E8015" s="0" t="n">
        <v>2035</v>
      </c>
      <c r="F8015" s="5" t="n">
        <v>380.994363859197</v>
      </c>
      <c r="G8015" s="11" t="n">
        <v>0.1358</v>
      </c>
      <c r="H8015" s="5" t="n">
        <v>51.739034612079</v>
      </c>
      <c r="I8015" s="5" t="n">
        <v>329.255329247118</v>
      </c>
    </row>
    <row r="8016" customFormat="false" ht="14.25" hidden="false" customHeight="false" outlineLevel="0" collapsed="false">
      <c r="A8016" s="0" t="s">
        <v>96</v>
      </c>
      <c r="B8016" s="0" t="s">
        <v>97</v>
      </c>
      <c r="C8016" s="0" t="s">
        <v>79</v>
      </c>
      <c r="E8016" s="0" t="n">
        <v>2036</v>
      </c>
      <c r="F8016" s="5" t="n">
        <v>387.067718911135</v>
      </c>
      <c r="G8016" s="11" t="n">
        <v>0.13574</v>
      </c>
      <c r="H8016" s="5" t="n">
        <v>52.5405721649975</v>
      </c>
      <c r="I8016" s="5" t="n">
        <v>334.527146746138</v>
      </c>
    </row>
    <row r="8017" customFormat="false" ht="14.25" hidden="false" customHeight="false" outlineLevel="0" collapsed="false">
      <c r="A8017" s="0" t="s">
        <v>96</v>
      </c>
      <c r="B8017" s="0" t="s">
        <v>97</v>
      </c>
      <c r="C8017" s="0" t="s">
        <v>79</v>
      </c>
      <c r="E8017" s="0" t="n">
        <v>2037</v>
      </c>
      <c r="F8017" s="5" t="n">
        <v>392.953246503511</v>
      </c>
      <c r="G8017" s="11" t="n">
        <v>0.13568</v>
      </c>
      <c r="H8017" s="5" t="n">
        <v>53.3158964855963</v>
      </c>
      <c r="I8017" s="5" t="n">
        <v>339.637350017914</v>
      </c>
    </row>
    <row r="8018" customFormat="false" ht="14.25" hidden="false" customHeight="false" outlineLevel="0" collapsed="false">
      <c r="A8018" s="0" t="s">
        <v>96</v>
      </c>
      <c r="B8018" s="0" t="s">
        <v>97</v>
      </c>
      <c r="C8018" s="0" t="s">
        <v>79</v>
      </c>
      <c r="E8018" s="0" t="n">
        <v>2038</v>
      </c>
      <c r="F8018" s="5" t="n">
        <v>398.837340123548</v>
      </c>
      <c r="G8018" s="11" t="n">
        <v>0.13562</v>
      </c>
      <c r="H8018" s="5" t="n">
        <v>54.0903200675555</v>
      </c>
      <c r="I8018" s="5" t="n">
        <v>344.747020055992</v>
      </c>
    </row>
    <row r="8019" customFormat="false" ht="14.25" hidden="false" customHeight="false" outlineLevel="0" collapsed="false">
      <c r="A8019" s="0" t="s">
        <v>96</v>
      </c>
      <c r="B8019" s="0" t="s">
        <v>97</v>
      </c>
      <c r="C8019" s="0" t="s">
        <v>79</v>
      </c>
      <c r="E8019" s="0" t="n">
        <v>2039</v>
      </c>
      <c r="F8019" s="5" t="n">
        <v>404.867822474659</v>
      </c>
      <c r="G8019" s="11" t="n">
        <v>0.13556</v>
      </c>
      <c r="H8019" s="5" t="n">
        <v>54.8838820146648</v>
      </c>
      <c r="I8019" s="5" t="n">
        <v>349.983940459995</v>
      </c>
    </row>
    <row r="8020" customFormat="false" ht="14.25" hidden="false" customHeight="false" outlineLevel="0" collapsed="false">
      <c r="A8020" s="0" t="s">
        <v>96</v>
      </c>
      <c r="B8020" s="0" t="s">
        <v>97</v>
      </c>
      <c r="C8020" s="0" t="s">
        <v>79</v>
      </c>
      <c r="E8020" s="0" t="n">
        <v>2040</v>
      </c>
      <c r="F8020" s="5" t="n">
        <v>411.044343948285</v>
      </c>
      <c r="G8020" s="11" t="n">
        <v>0.1355</v>
      </c>
      <c r="H8020" s="5" t="n">
        <v>55.6965086049926</v>
      </c>
      <c r="I8020" s="5" t="n">
        <v>355.347835343293</v>
      </c>
    </row>
    <row r="8021" customFormat="false" ht="14.25" hidden="false" customHeight="false" outlineLevel="0" collapsed="false">
      <c r="A8021" s="0" t="s">
        <v>96</v>
      </c>
      <c r="B8021" s="0" t="s">
        <v>97</v>
      </c>
      <c r="C8021" s="0" t="s">
        <v>84</v>
      </c>
      <c r="E8021" s="0" t="n">
        <v>2024</v>
      </c>
      <c r="F8021" s="5" t="n">
        <v>24.5260430910954</v>
      </c>
      <c r="G8021" s="11" t="n">
        <v>0.0237828905603475</v>
      </c>
      <c r="H8021" s="5" t="n">
        <v>0.583300198713889</v>
      </c>
      <c r="I8021" s="5" t="n">
        <v>23.9427428923815</v>
      </c>
    </row>
    <row r="8022" customFormat="false" ht="14.25" hidden="false" customHeight="false" outlineLevel="0" collapsed="false">
      <c r="A8022" s="0" t="s">
        <v>96</v>
      </c>
      <c r="B8022" s="0" t="s">
        <v>97</v>
      </c>
      <c r="C8022" s="0" t="s">
        <v>84</v>
      </c>
      <c r="E8022" s="0" t="n">
        <v>2025</v>
      </c>
      <c r="F8022" s="5" t="n">
        <v>27.8436456140294</v>
      </c>
      <c r="G8022" s="11" t="n">
        <v>0.0302015829948659</v>
      </c>
      <c r="H8022" s="5" t="n">
        <v>0.840922173891744</v>
      </c>
      <c r="I8022" s="5" t="n">
        <v>27.0027234401377</v>
      </c>
    </row>
    <row r="8023" customFormat="false" ht="14.25" hidden="false" customHeight="false" outlineLevel="0" collapsed="false">
      <c r="A8023" s="0" t="s">
        <v>96</v>
      </c>
      <c r="B8023" s="0" t="s">
        <v>97</v>
      </c>
      <c r="C8023" s="0" t="s">
        <v>84</v>
      </c>
      <c r="E8023" s="0" t="n">
        <v>2026</v>
      </c>
      <c r="F8023" s="5" t="n">
        <v>31.3666200095812</v>
      </c>
      <c r="G8023" s="11" t="n">
        <v>0.0398543418626154</v>
      </c>
      <c r="H8023" s="5" t="n">
        <v>1.2500959969366</v>
      </c>
      <c r="I8023" s="5" t="n">
        <v>30.1165240126446</v>
      </c>
    </row>
    <row r="8024" customFormat="false" ht="14.25" hidden="false" customHeight="false" outlineLevel="0" collapsed="false">
      <c r="A8024" s="0" t="s">
        <v>96</v>
      </c>
      <c r="B8024" s="0" t="s">
        <v>97</v>
      </c>
      <c r="C8024" s="0" t="s">
        <v>84</v>
      </c>
      <c r="E8024" s="0" t="n">
        <v>2027</v>
      </c>
      <c r="F8024" s="5" t="n">
        <v>35.574391751179</v>
      </c>
      <c r="G8024" s="11" t="n">
        <v>0.0500439634662975</v>
      </c>
      <c r="H8024" s="5" t="n">
        <v>1.78028356113176</v>
      </c>
      <c r="I8024" s="5" t="n">
        <v>33.7941081900472</v>
      </c>
    </row>
    <row r="8025" customFormat="false" ht="14.25" hidden="false" customHeight="false" outlineLevel="0" collapsed="false">
      <c r="A8025" s="0" t="s">
        <v>96</v>
      </c>
      <c r="B8025" s="0" t="s">
        <v>97</v>
      </c>
      <c r="C8025" s="0" t="s">
        <v>84</v>
      </c>
      <c r="E8025" s="0" t="n">
        <v>2028</v>
      </c>
      <c r="F8025" s="5" t="n">
        <v>40.5142902323577</v>
      </c>
      <c r="G8025" s="11" t="n">
        <v>0.0606519344712064</v>
      </c>
      <c r="H8025" s="5" t="n">
        <v>2.4572700763204</v>
      </c>
      <c r="I8025" s="5" t="n">
        <v>38.0570201560373</v>
      </c>
    </row>
    <row r="8026" customFormat="false" ht="14.25" hidden="false" customHeight="false" outlineLevel="0" collapsed="false">
      <c r="A8026" s="0" t="s">
        <v>96</v>
      </c>
      <c r="B8026" s="0" t="s">
        <v>97</v>
      </c>
      <c r="C8026" s="0" t="s">
        <v>84</v>
      </c>
      <c r="E8026" s="0" t="n">
        <v>2029</v>
      </c>
      <c r="F8026" s="5" t="n">
        <v>46.1551136697013</v>
      </c>
      <c r="G8026" s="11" t="n">
        <v>0.0716337877875562</v>
      </c>
      <c r="H8026" s="5" t="n">
        <v>3.30626561792591</v>
      </c>
      <c r="I8026" s="5" t="n">
        <v>42.8488480517754</v>
      </c>
    </row>
    <row r="8027" customFormat="false" ht="14.25" hidden="false" customHeight="false" outlineLevel="0" collapsed="false">
      <c r="A8027" s="0" t="s">
        <v>96</v>
      </c>
      <c r="B8027" s="0" t="s">
        <v>97</v>
      </c>
      <c r="C8027" s="0" t="s">
        <v>84</v>
      </c>
      <c r="E8027" s="0" t="n">
        <v>2030</v>
      </c>
      <c r="F8027" s="5" t="n">
        <v>52.5608262826359</v>
      </c>
      <c r="G8027" s="11" t="n">
        <v>0.0828163218200031</v>
      </c>
      <c r="H8027" s="5" t="n">
        <v>4.35289430454805</v>
      </c>
      <c r="I8027" s="5" t="n">
        <v>48.2079319780878</v>
      </c>
    </row>
    <row r="8028" customFormat="false" ht="14.25" hidden="false" customHeight="false" outlineLevel="0" collapsed="false">
      <c r="A8028" s="0" t="s">
        <v>96</v>
      </c>
      <c r="B8028" s="0" t="s">
        <v>97</v>
      </c>
      <c r="C8028" s="0" t="s">
        <v>84</v>
      </c>
      <c r="E8028" s="0" t="n">
        <v>2031</v>
      </c>
      <c r="F8028" s="5" t="n">
        <v>59.3009783740356</v>
      </c>
      <c r="G8028" s="11" t="n">
        <v>0.0920547539026261</v>
      </c>
      <c r="H8028" s="5" t="n">
        <v>5.4589369704068</v>
      </c>
      <c r="I8028" s="5" t="n">
        <v>53.8420414036288</v>
      </c>
    </row>
    <row r="8029" customFormat="false" ht="14.25" hidden="false" customHeight="false" outlineLevel="0" collapsed="false">
      <c r="A8029" s="0" t="s">
        <v>96</v>
      </c>
      <c r="B8029" s="0" t="s">
        <v>97</v>
      </c>
      <c r="C8029" s="0" t="s">
        <v>84</v>
      </c>
      <c r="E8029" s="0" t="n">
        <v>2032</v>
      </c>
      <c r="F8029" s="5" t="n">
        <v>66.7923336416268</v>
      </c>
      <c r="G8029" s="11" t="n">
        <v>0.10137840124017</v>
      </c>
      <c r="H8029" s="5" t="n">
        <v>6.77129999968812</v>
      </c>
      <c r="I8029" s="5" t="n">
        <v>60.0210336419387</v>
      </c>
    </row>
    <row r="8030" customFormat="false" ht="14.25" hidden="false" customHeight="false" outlineLevel="0" collapsed="false">
      <c r="A8030" s="0" t="s">
        <v>96</v>
      </c>
      <c r="B8030" s="0" t="s">
        <v>97</v>
      </c>
      <c r="C8030" s="0" t="s">
        <v>84</v>
      </c>
      <c r="E8030" s="0" t="n">
        <v>2033</v>
      </c>
      <c r="F8030" s="5" t="n">
        <v>74.658725736284</v>
      </c>
      <c r="G8030" s="11" t="n">
        <v>0.110187591095224</v>
      </c>
      <c r="H8030" s="5" t="n">
        <v>8.22646514312014</v>
      </c>
      <c r="I8030" s="5" t="n">
        <v>66.4322605931639</v>
      </c>
    </row>
    <row r="8031" customFormat="false" ht="14.25" hidden="false" customHeight="false" outlineLevel="0" collapsed="false">
      <c r="A8031" s="0" t="s">
        <v>96</v>
      </c>
      <c r="B8031" s="0" t="s">
        <v>97</v>
      </c>
      <c r="C8031" s="0" t="s">
        <v>84</v>
      </c>
      <c r="E8031" s="0" t="n">
        <v>2034</v>
      </c>
      <c r="F8031" s="5" t="n">
        <v>83.1973583217873</v>
      </c>
      <c r="G8031" s="11" t="n">
        <v>0.118978533548192</v>
      </c>
      <c r="H8031" s="5" t="n">
        <v>9.89869968820969</v>
      </c>
      <c r="I8031" s="5" t="n">
        <v>73.2986586335776</v>
      </c>
    </row>
    <row r="8032" customFormat="false" ht="14.25" hidden="false" customHeight="false" outlineLevel="0" collapsed="false">
      <c r="A8032" s="0" t="s">
        <v>96</v>
      </c>
      <c r="B8032" s="0" t="s">
        <v>97</v>
      </c>
      <c r="C8032" s="0" t="s">
        <v>84</v>
      </c>
      <c r="E8032" s="0" t="n">
        <v>2035</v>
      </c>
      <c r="F8032" s="5" t="n">
        <v>92.4188309680868</v>
      </c>
      <c r="G8032" s="11" t="n">
        <v>0.127423772406907</v>
      </c>
      <c r="H8032" s="5" t="n">
        <v>11.7763560833899</v>
      </c>
      <c r="I8032" s="5" t="n">
        <v>80.6424748846969</v>
      </c>
    </row>
    <row r="8033" customFormat="false" ht="14.25" hidden="false" customHeight="false" outlineLevel="0" collapsed="false">
      <c r="A8033" s="0" t="s">
        <v>96</v>
      </c>
      <c r="B8033" s="0" t="s">
        <v>97</v>
      </c>
      <c r="C8033" s="0" t="s">
        <v>84</v>
      </c>
      <c r="E8033" s="0" t="n">
        <v>2036</v>
      </c>
      <c r="F8033" s="5" t="n">
        <v>101.806187749749</v>
      </c>
      <c r="G8033" s="11" t="n">
        <v>0.132338648249182</v>
      </c>
      <c r="H8033" s="5" t="n">
        <v>13.4728932702041</v>
      </c>
      <c r="I8033" s="5" t="n">
        <v>88.3332944795445</v>
      </c>
    </row>
    <row r="8034" customFormat="false" ht="14.25" hidden="false" customHeight="false" outlineLevel="0" collapsed="false">
      <c r="A8034" s="0" t="s">
        <v>96</v>
      </c>
      <c r="B8034" s="0" t="s">
        <v>97</v>
      </c>
      <c r="C8034" s="0" t="s">
        <v>84</v>
      </c>
      <c r="E8034" s="0" t="n">
        <v>2037</v>
      </c>
      <c r="F8034" s="5" t="n">
        <v>111.24115021482</v>
      </c>
      <c r="G8034" s="11" t="n">
        <v>0.136632981354792</v>
      </c>
      <c r="H8034" s="5" t="n">
        <v>15.199210003187</v>
      </c>
      <c r="I8034" s="5" t="n">
        <v>96.0419402116326</v>
      </c>
    </row>
    <row r="8035" customFormat="false" ht="14.25" hidden="false" customHeight="false" outlineLevel="0" collapsed="false">
      <c r="A8035" s="0" t="s">
        <v>96</v>
      </c>
      <c r="B8035" s="0" t="s">
        <v>97</v>
      </c>
      <c r="C8035" s="0" t="s">
        <v>84</v>
      </c>
      <c r="E8035" s="0" t="n">
        <v>2038</v>
      </c>
      <c r="F8035" s="5" t="n">
        <v>120.732453042222</v>
      </c>
      <c r="G8035" s="11" t="n">
        <v>0.140437513117093</v>
      </c>
      <c r="H8035" s="5" t="n">
        <v>16.9553654577759</v>
      </c>
      <c r="I8035" s="5" t="n">
        <v>103.777087584446</v>
      </c>
    </row>
    <row r="8036" customFormat="false" ht="14.25" hidden="false" customHeight="false" outlineLevel="0" collapsed="false">
      <c r="A8036" s="0" t="s">
        <v>96</v>
      </c>
      <c r="B8036" s="0" t="s">
        <v>97</v>
      </c>
      <c r="C8036" s="0" t="s">
        <v>84</v>
      </c>
      <c r="E8036" s="0" t="n">
        <v>2039</v>
      </c>
      <c r="F8036" s="5" t="n">
        <v>130.538909311882</v>
      </c>
      <c r="G8036" s="11" t="n">
        <v>0.143872219452687</v>
      </c>
      <c r="H8036" s="5" t="n">
        <v>18.7809226076336</v>
      </c>
      <c r="I8036" s="5" t="n">
        <v>111.757986704249</v>
      </c>
    </row>
    <row r="8037" customFormat="false" ht="14.25" hidden="false" customHeight="false" outlineLevel="0" collapsed="false">
      <c r="A8037" s="0" t="s">
        <v>96</v>
      </c>
      <c r="B8037" s="0" t="s">
        <v>97</v>
      </c>
      <c r="C8037" s="0" t="s">
        <v>84</v>
      </c>
      <c r="E8037" s="0" t="n">
        <v>2040</v>
      </c>
      <c r="F8037" s="5" t="n">
        <v>140.722749094034</v>
      </c>
      <c r="G8037" s="11" t="n">
        <v>0.146972687562435</v>
      </c>
      <c r="H8037" s="5" t="n">
        <v>20.6824006355243</v>
      </c>
      <c r="I8037" s="5" t="n">
        <v>120.04034845851</v>
      </c>
    </row>
    <row r="8038" customFormat="false" ht="14.25" hidden="false" customHeight="false" outlineLevel="0" collapsed="false">
      <c r="A8038" s="0" t="s">
        <v>98</v>
      </c>
      <c r="B8038" s="0" t="s">
        <v>50</v>
      </c>
      <c r="C8038" s="0" t="s">
        <v>65</v>
      </c>
      <c r="E8038" s="0" t="n">
        <v>2024</v>
      </c>
      <c r="F8038" s="5" t="n">
        <v>276.976273356909</v>
      </c>
      <c r="G8038" s="11" t="n">
        <v>0.0157273300822903</v>
      </c>
      <c r="H8038" s="5" t="n">
        <v>4.35609727604678</v>
      </c>
      <c r="I8038" s="5" t="n">
        <v>272.620176080862</v>
      </c>
    </row>
    <row r="8039" customFormat="false" ht="14.25" hidden="false" customHeight="false" outlineLevel="0" collapsed="false">
      <c r="A8039" s="0" t="s">
        <v>98</v>
      </c>
      <c r="B8039" s="0" t="s">
        <v>50</v>
      </c>
      <c r="C8039" s="0" t="s">
        <v>65</v>
      </c>
      <c r="E8039" s="0" t="n">
        <v>2025</v>
      </c>
      <c r="F8039" s="5" t="n">
        <v>280.709928645299</v>
      </c>
      <c r="G8039" s="11" t="n">
        <v>0.0157971971150026</v>
      </c>
      <c r="H8039" s="5" t="n">
        <v>4.43443007494809</v>
      </c>
      <c r="I8039" s="5" t="n">
        <v>276.275498570351</v>
      </c>
    </row>
    <row r="8040" customFormat="false" ht="14.25" hidden="false" customHeight="false" outlineLevel="0" collapsed="false">
      <c r="A8040" s="0" t="s">
        <v>98</v>
      </c>
      <c r="B8040" s="0" t="s">
        <v>50</v>
      </c>
      <c r="C8040" s="0" t="s">
        <v>65</v>
      </c>
      <c r="E8040" s="0" t="n">
        <v>2026</v>
      </c>
      <c r="F8040" s="5" t="n">
        <v>284.224131962205</v>
      </c>
      <c r="G8040" s="11" t="n">
        <v>0.0195398497795694</v>
      </c>
      <c r="H8040" s="5" t="n">
        <v>5.55369684227001</v>
      </c>
      <c r="I8040" s="5" t="n">
        <v>278.670435119935</v>
      </c>
    </row>
    <row r="8041" customFormat="false" ht="14.25" hidden="false" customHeight="false" outlineLevel="0" collapsed="false">
      <c r="A8041" s="0" t="s">
        <v>98</v>
      </c>
      <c r="B8041" s="0" t="s">
        <v>50</v>
      </c>
      <c r="C8041" s="0" t="s">
        <v>65</v>
      </c>
      <c r="E8041" s="0" t="n">
        <v>2027</v>
      </c>
      <c r="F8041" s="5" t="n">
        <v>287.807796879606</v>
      </c>
      <c r="G8041" s="11" t="n">
        <v>0.0233652460090215</v>
      </c>
      <c r="H8041" s="5" t="n">
        <v>6.72469997740649</v>
      </c>
      <c r="I8041" s="5" t="n">
        <v>281.083096902199</v>
      </c>
    </row>
    <row r="8042" customFormat="false" ht="14.25" hidden="false" customHeight="false" outlineLevel="0" collapsed="false">
      <c r="A8042" s="0" t="s">
        <v>98</v>
      </c>
      <c r="B8042" s="0" t="s">
        <v>50</v>
      </c>
      <c r="C8042" s="0" t="s">
        <v>65</v>
      </c>
      <c r="E8042" s="0" t="n">
        <v>2028</v>
      </c>
      <c r="F8042" s="5" t="n">
        <v>292.354884048323</v>
      </c>
      <c r="G8042" s="11" t="n">
        <v>0.0273132771365182</v>
      </c>
      <c r="H8042" s="5" t="n">
        <v>7.9851699702265</v>
      </c>
      <c r="I8042" s="5" t="n">
        <v>284.369714078096</v>
      </c>
    </row>
    <row r="8043" customFormat="false" ht="14.25" hidden="false" customHeight="false" outlineLevel="0" collapsed="false">
      <c r="A8043" s="0" t="s">
        <v>98</v>
      </c>
      <c r="B8043" s="0" t="s">
        <v>50</v>
      </c>
      <c r="C8043" s="0" t="s">
        <v>65</v>
      </c>
      <c r="E8043" s="0" t="n">
        <v>2029</v>
      </c>
      <c r="F8043" s="5" t="n">
        <v>297.416946126538</v>
      </c>
      <c r="G8043" s="11" t="n">
        <v>0.0313754491357517</v>
      </c>
      <c r="H8043" s="5" t="n">
        <v>9.3315902653038</v>
      </c>
      <c r="I8043" s="5" t="n">
        <v>288.085355861234</v>
      </c>
    </row>
    <row r="8044" customFormat="false" ht="14.25" hidden="false" customHeight="false" outlineLevel="0" collapsed="false">
      <c r="A8044" s="0" t="s">
        <v>98</v>
      </c>
      <c r="B8044" s="0" t="s">
        <v>50</v>
      </c>
      <c r="C8044" s="0" t="s">
        <v>65</v>
      </c>
      <c r="E8044" s="0" t="n">
        <v>2030</v>
      </c>
      <c r="F8044" s="5" t="n">
        <v>303.025077956236</v>
      </c>
      <c r="G8044" s="11" t="n">
        <v>0.0355675771292319</v>
      </c>
      <c r="H8044" s="5" t="n">
        <v>10.7778678322999</v>
      </c>
      <c r="I8044" s="5" t="n">
        <v>292.247210123936</v>
      </c>
    </row>
    <row r="8045" customFormat="false" ht="14.25" hidden="false" customHeight="false" outlineLevel="0" collapsed="false">
      <c r="A8045" s="0" t="s">
        <v>98</v>
      </c>
      <c r="B8045" s="0" t="s">
        <v>50</v>
      </c>
      <c r="C8045" s="0" t="s">
        <v>65</v>
      </c>
      <c r="E8045" s="0" t="n">
        <v>2031</v>
      </c>
      <c r="F8045" s="5" t="n">
        <v>307.872374956917</v>
      </c>
      <c r="G8045" s="11" t="n">
        <v>0.0398113802717057</v>
      </c>
      <c r="H8045" s="5" t="n">
        <v>12.256824194563</v>
      </c>
      <c r="I8045" s="5" t="n">
        <v>295.615550762354</v>
      </c>
    </row>
    <row r="8046" customFormat="false" ht="14.25" hidden="false" customHeight="false" outlineLevel="0" collapsed="false">
      <c r="A8046" s="0" t="s">
        <v>98</v>
      </c>
      <c r="B8046" s="0" t="s">
        <v>50</v>
      </c>
      <c r="C8046" s="0" t="s">
        <v>65</v>
      </c>
      <c r="E8046" s="0" t="n">
        <v>2032</v>
      </c>
      <c r="F8046" s="5" t="n">
        <v>312.992313540636</v>
      </c>
      <c r="G8046" s="11" t="n">
        <v>0.0441535664789053</v>
      </c>
      <c r="H8046" s="5" t="n">
        <v>13.8197269233029</v>
      </c>
      <c r="I8046" s="5" t="n">
        <v>299.172586617334</v>
      </c>
    </row>
    <row r="8047" customFormat="false" ht="14.25" hidden="false" customHeight="false" outlineLevel="0" collapsed="false">
      <c r="A8047" s="0" t="s">
        <v>98</v>
      </c>
      <c r="B8047" s="0" t="s">
        <v>50</v>
      </c>
      <c r="C8047" s="0" t="s">
        <v>65</v>
      </c>
      <c r="E8047" s="0" t="n">
        <v>2033</v>
      </c>
      <c r="F8047" s="5" t="n">
        <v>318.585637985245</v>
      </c>
      <c r="G8047" s="11" t="n">
        <v>0.0486054887428321</v>
      </c>
      <c r="H8047" s="5" t="n">
        <v>15.4850106407198</v>
      </c>
      <c r="I8047" s="5" t="n">
        <v>303.100627344525</v>
      </c>
    </row>
    <row r="8048" customFormat="false" ht="14.25" hidden="false" customHeight="false" outlineLevel="0" collapsed="false">
      <c r="A8048" s="0" t="s">
        <v>98</v>
      </c>
      <c r="B8048" s="0" t="s">
        <v>50</v>
      </c>
      <c r="C8048" s="0" t="s">
        <v>65</v>
      </c>
      <c r="E8048" s="0" t="n">
        <v>2034</v>
      </c>
      <c r="F8048" s="5" t="n">
        <v>324.966654063997</v>
      </c>
      <c r="G8048" s="11" t="n">
        <v>0.0532131109235957</v>
      </c>
      <c r="H8048" s="5" t="n">
        <v>17.2924866091772</v>
      </c>
      <c r="I8048" s="5" t="n">
        <v>307.67416745482</v>
      </c>
    </row>
    <row r="8049" customFormat="false" ht="14.25" hidden="false" customHeight="false" outlineLevel="0" collapsed="false">
      <c r="A8049" s="0" t="s">
        <v>98</v>
      </c>
      <c r="B8049" s="0" t="s">
        <v>50</v>
      </c>
      <c r="C8049" s="0" t="s">
        <v>65</v>
      </c>
      <c r="E8049" s="0" t="n">
        <v>2035</v>
      </c>
      <c r="F8049" s="5" t="n">
        <v>331.324751445795</v>
      </c>
      <c r="G8049" s="11" t="n">
        <v>0.0578817510211708</v>
      </c>
      <c r="H8049" s="5" t="n">
        <v>19.1776567703368</v>
      </c>
      <c r="I8049" s="5" t="n">
        <v>312.147094675458</v>
      </c>
    </row>
    <row r="8050" customFormat="false" ht="14.25" hidden="false" customHeight="false" outlineLevel="0" collapsed="false">
      <c r="A8050" s="0" t="s">
        <v>98</v>
      </c>
      <c r="B8050" s="0" t="s">
        <v>50</v>
      </c>
      <c r="C8050" s="0" t="s">
        <v>65</v>
      </c>
      <c r="E8050" s="0" t="n">
        <v>2036</v>
      </c>
      <c r="F8050" s="5" t="n">
        <v>336.68283499659</v>
      </c>
      <c r="G8050" s="11" t="n">
        <v>0.0621066469625205</v>
      </c>
      <c r="H8050" s="5" t="n">
        <v>20.9102419714738</v>
      </c>
      <c r="I8050" s="5" t="n">
        <v>315.772593025116</v>
      </c>
    </row>
    <row r="8051" customFormat="false" ht="14.25" hidden="false" customHeight="false" outlineLevel="0" collapsed="false">
      <c r="A8051" s="0" t="s">
        <v>98</v>
      </c>
      <c r="B8051" s="0" t="s">
        <v>50</v>
      </c>
      <c r="C8051" s="0" t="s">
        <v>65</v>
      </c>
      <c r="E8051" s="0" t="n">
        <v>2037</v>
      </c>
      <c r="F8051" s="5" t="n">
        <v>341.411633067195</v>
      </c>
      <c r="G8051" s="11" t="n">
        <v>0.0662925631710367</v>
      </c>
      <c r="H8051" s="5" t="n">
        <v>22.6330522524339</v>
      </c>
      <c r="I8051" s="5" t="n">
        <v>318.778580814761</v>
      </c>
    </row>
    <row r="8052" customFormat="false" ht="14.25" hidden="false" customHeight="false" outlineLevel="0" collapsed="false">
      <c r="A8052" s="0" t="s">
        <v>98</v>
      </c>
      <c r="B8052" s="0" t="s">
        <v>50</v>
      </c>
      <c r="C8052" s="0" t="s">
        <v>65</v>
      </c>
      <c r="E8052" s="0" t="n">
        <v>2038</v>
      </c>
      <c r="F8052" s="5" t="n">
        <v>346.870189770875</v>
      </c>
      <c r="G8052" s="11" t="n">
        <v>0.0705886360742715</v>
      </c>
      <c r="H8052" s="5" t="n">
        <v>24.4850935907498</v>
      </c>
      <c r="I8052" s="5" t="n">
        <v>322.385096180125</v>
      </c>
    </row>
    <row r="8053" customFormat="false" ht="14.25" hidden="false" customHeight="false" outlineLevel="0" collapsed="false">
      <c r="A8053" s="0" t="s">
        <v>98</v>
      </c>
      <c r="B8053" s="0" t="s">
        <v>50</v>
      </c>
      <c r="C8053" s="0" t="s">
        <v>65</v>
      </c>
      <c r="E8053" s="0" t="n">
        <v>2039</v>
      </c>
      <c r="F8053" s="5" t="n">
        <v>352.756714768313</v>
      </c>
      <c r="G8053" s="11" t="n">
        <v>0.0749152317720642</v>
      </c>
      <c r="H8053" s="5" t="n">
        <v>26.4268510460201</v>
      </c>
      <c r="I8053" s="5" t="n">
        <v>326.329863722293</v>
      </c>
    </row>
    <row r="8054" customFormat="false" ht="14.25" hidden="false" customHeight="false" outlineLevel="0" collapsed="false">
      <c r="A8054" s="0" t="s">
        <v>98</v>
      </c>
      <c r="B8054" s="0" t="s">
        <v>50</v>
      </c>
      <c r="C8054" s="0" t="s">
        <v>65</v>
      </c>
      <c r="E8054" s="0" t="n">
        <v>2040</v>
      </c>
      <c r="F8054" s="5" t="n">
        <v>357.924010070491</v>
      </c>
      <c r="G8054" s="11" t="n">
        <v>0.0791308687239217</v>
      </c>
      <c r="H8054" s="5" t="n">
        <v>28.3228378540276</v>
      </c>
      <c r="I8054" s="5" t="n">
        <v>329.601172216463</v>
      </c>
    </row>
    <row r="8055" customFormat="false" ht="14.25" hidden="false" customHeight="false" outlineLevel="0" collapsed="false">
      <c r="A8055" s="0" t="s">
        <v>98</v>
      </c>
      <c r="B8055" s="0" t="s">
        <v>50</v>
      </c>
      <c r="C8055" s="0" t="s">
        <v>75</v>
      </c>
      <c r="E8055" s="0" t="n">
        <v>2024</v>
      </c>
      <c r="F8055" s="5" t="n">
        <v>5.8254</v>
      </c>
      <c r="G8055" s="11" t="n">
        <v>0</v>
      </c>
      <c r="H8055" s="5" t="n">
        <v>0</v>
      </c>
      <c r="I8055" s="5" t="n">
        <v>5.8254</v>
      </c>
    </row>
    <row r="8056" customFormat="false" ht="14.25" hidden="false" customHeight="false" outlineLevel="0" collapsed="false">
      <c r="A8056" s="0" t="s">
        <v>98</v>
      </c>
      <c r="B8056" s="0" t="s">
        <v>50</v>
      </c>
      <c r="C8056" s="0" t="s">
        <v>75</v>
      </c>
      <c r="E8056" s="0" t="n">
        <v>2025</v>
      </c>
      <c r="F8056" s="5" t="n">
        <v>6.15109469231396</v>
      </c>
      <c r="G8056" s="11" t="n">
        <v>0</v>
      </c>
      <c r="H8056" s="5" t="n">
        <v>0</v>
      </c>
      <c r="I8056" s="5" t="n">
        <v>6.15109469231396</v>
      </c>
    </row>
    <row r="8057" customFormat="false" ht="14.25" hidden="false" customHeight="false" outlineLevel="0" collapsed="false">
      <c r="A8057" s="0" t="s">
        <v>98</v>
      </c>
      <c r="B8057" s="0" t="s">
        <v>50</v>
      </c>
      <c r="C8057" s="0" t="s">
        <v>75</v>
      </c>
      <c r="E8057" s="0" t="n">
        <v>2026</v>
      </c>
      <c r="F8057" s="5" t="n">
        <v>6.47141969830902</v>
      </c>
      <c r="G8057" s="11" t="n">
        <v>0.02</v>
      </c>
      <c r="H8057" s="5" t="n">
        <v>0.12942839396618</v>
      </c>
      <c r="I8057" s="5" t="n">
        <v>6.34199130434284</v>
      </c>
    </row>
    <row r="8058" customFormat="false" ht="14.25" hidden="false" customHeight="false" outlineLevel="0" collapsed="false">
      <c r="A8058" s="0" t="s">
        <v>98</v>
      </c>
      <c r="B8058" s="0" t="s">
        <v>50</v>
      </c>
      <c r="C8058" s="0" t="s">
        <v>75</v>
      </c>
      <c r="E8058" s="0" t="n">
        <v>2027</v>
      </c>
      <c r="F8058" s="5" t="n">
        <v>7.41391435795472</v>
      </c>
      <c r="G8058" s="11" t="n">
        <v>0.03</v>
      </c>
      <c r="H8058" s="5" t="n">
        <v>0.222417430738642</v>
      </c>
      <c r="I8058" s="5" t="n">
        <v>7.19149692721608</v>
      </c>
    </row>
    <row r="8059" customFormat="false" ht="14.25" hidden="false" customHeight="false" outlineLevel="0" collapsed="false">
      <c r="A8059" s="0" t="s">
        <v>98</v>
      </c>
      <c r="B8059" s="0" t="s">
        <v>50</v>
      </c>
      <c r="C8059" s="0" t="s">
        <v>75</v>
      </c>
      <c r="E8059" s="0" t="n">
        <v>2028</v>
      </c>
      <c r="F8059" s="5" t="n">
        <v>8.61688443646906</v>
      </c>
      <c r="G8059" s="11" t="n">
        <v>0.05</v>
      </c>
      <c r="H8059" s="5" t="n">
        <v>0.430844221823453</v>
      </c>
      <c r="I8059" s="5" t="n">
        <v>8.18604021464561</v>
      </c>
    </row>
    <row r="8060" customFormat="false" ht="14.25" hidden="false" customHeight="false" outlineLevel="0" collapsed="false">
      <c r="A8060" s="0" t="s">
        <v>98</v>
      </c>
      <c r="B8060" s="0" t="s">
        <v>50</v>
      </c>
      <c r="C8060" s="0" t="s">
        <v>75</v>
      </c>
      <c r="E8060" s="0" t="n">
        <v>2029</v>
      </c>
      <c r="F8060" s="5" t="n">
        <v>9.89985173533113</v>
      </c>
      <c r="G8060" s="11" t="n">
        <v>0.06</v>
      </c>
      <c r="H8060" s="5" t="n">
        <v>0.593991104119868</v>
      </c>
      <c r="I8060" s="5" t="n">
        <v>9.30586063121126</v>
      </c>
    </row>
    <row r="8061" customFormat="false" ht="14.25" hidden="false" customHeight="false" outlineLevel="0" collapsed="false">
      <c r="A8061" s="0" t="s">
        <v>98</v>
      </c>
      <c r="B8061" s="0" t="s">
        <v>50</v>
      </c>
      <c r="C8061" s="0" t="s">
        <v>75</v>
      </c>
      <c r="E8061" s="0" t="n">
        <v>2030</v>
      </c>
      <c r="F8061" s="5" t="n">
        <v>11.1238939187897</v>
      </c>
      <c r="G8061" s="11" t="n">
        <v>0.07</v>
      </c>
      <c r="H8061" s="5" t="n">
        <v>0.778672574315281</v>
      </c>
      <c r="I8061" s="5" t="n">
        <v>10.3452213444745</v>
      </c>
    </row>
    <row r="8062" customFormat="false" ht="14.25" hidden="false" customHeight="false" outlineLevel="0" collapsed="false">
      <c r="A8062" s="0" t="s">
        <v>98</v>
      </c>
      <c r="B8062" s="0" t="s">
        <v>50</v>
      </c>
      <c r="C8062" s="0" t="s">
        <v>75</v>
      </c>
      <c r="E8062" s="0" t="n">
        <v>2031</v>
      </c>
      <c r="F8062" s="5" t="n">
        <v>12.3398368596576</v>
      </c>
      <c r="G8062" s="11" t="n">
        <v>0.08</v>
      </c>
      <c r="H8062" s="5" t="n">
        <v>0.987186948772608</v>
      </c>
      <c r="I8062" s="5" t="n">
        <v>11.352649910885</v>
      </c>
    </row>
    <row r="8063" customFormat="false" ht="14.25" hidden="false" customHeight="false" outlineLevel="0" collapsed="false">
      <c r="A8063" s="0" t="s">
        <v>98</v>
      </c>
      <c r="B8063" s="0" t="s">
        <v>50</v>
      </c>
      <c r="C8063" s="0" t="s">
        <v>75</v>
      </c>
      <c r="E8063" s="0" t="n">
        <v>2032</v>
      </c>
      <c r="F8063" s="5" t="n">
        <v>13.8018195980003</v>
      </c>
      <c r="G8063" s="11" t="n">
        <v>0.08</v>
      </c>
      <c r="H8063" s="5" t="n">
        <v>1.10414556784002</v>
      </c>
      <c r="I8063" s="5" t="n">
        <v>12.6976740301603</v>
      </c>
    </row>
    <row r="8064" customFormat="false" ht="14.25" hidden="false" customHeight="false" outlineLevel="0" collapsed="false">
      <c r="A8064" s="0" t="s">
        <v>98</v>
      </c>
      <c r="B8064" s="0" t="s">
        <v>50</v>
      </c>
      <c r="C8064" s="0" t="s">
        <v>75</v>
      </c>
      <c r="E8064" s="0" t="n">
        <v>2033</v>
      </c>
      <c r="F8064" s="5" t="n">
        <v>15.2583716262426</v>
      </c>
      <c r="G8064" s="11" t="n">
        <v>0.09</v>
      </c>
      <c r="H8064" s="5" t="n">
        <v>1.37325344636183</v>
      </c>
      <c r="I8064" s="5" t="n">
        <v>13.8851181798808</v>
      </c>
    </row>
    <row r="8065" customFormat="false" ht="14.25" hidden="false" customHeight="false" outlineLevel="0" collapsed="false">
      <c r="A8065" s="0" t="s">
        <v>98</v>
      </c>
      <c r="B8065" s="0" t="s">
        <v>50</v>
      </c>
      <c r="C8065" s="0" t="s">
        <v>75</v>
      </c>
      <c r="E8065" s="0" t="n">
        <v>2034</v>
      </c>
      <c r="F8065" s="5" t="n">
        <v>16.6711442551164</v>
      </c>
      <c r="G8065" s="11" t="n">
        <v>0.09</v>
      </c>
      <c r="H8065" s="5" t="n">
        <v>1.50040298296048</v>
      </c>
      <c r="I8065" s="5" t="n">
        <v>15.1707412721559</v>
      </c>
    </row>
    <row r="8066" customFormat="false" ht="14.25" hidden="false" customHeight="false" outlineLevel="0" collapsed="false">
      <c r="A8066" s="0" t="s">
        <v>98</v>
      </c>
      <c r="B8066" s="0" t="s">
        <v>50</v>
      </c>
      <c r="C8066" s="0" t="s">
        <v>75</v>
      </c>
      <c r="E8066" s="0" t="n">
        <v>2035</v>
      </c>
      <c r="F8066" s="5" t="n">
        <v>17.9989453245556</v>
      </c>
      <c r="G8066" s="11" t="n">
        <v>0.1</v>
      </c>
      <c r="H8066" s="5" t="n">
        <v>1.79989453245556</v>
      </c>
      <c r="I8066" s="5" t="n">
        <v>16.1990507921</v>
      </c>
    </row>
    <row r="8067" customFormat="false" ht="14.25" hidden="false" customHeight="false" outlineLevel="0" collapsed="false">
      <c r="A8067" s="0" t="s">
        <v>98</v>
      </c>
      <c r="B8067" s="0" t="s">
        <v>50</v>
      </c>
      <c r="C8067" s="0" t="s">
        <v>75</v>
      </c>
      <c r="E8067" s="0" t="n">
        <v>2036</v>
      </c>
      <c r="F8067" s="5" t="n">
        <v>19.1995349741878</v>
      </c>
      <c r="G8067" s="11" t="n">
        <v>0.1</v>
      </c>
      <c r="H8067" s="5" t="n">
        <v>1.91995349741878</v>
      </c>
      <c r="I8067" s="5" t="n">
        <v>17.2795814767691</v>
      </c>
    </row>
    <row r="8068" customFormat="false" ht="14.25" hidden="false" customHeight="false" outlineLevel="0" collapsed="false">
      <c r="A8068" s="0" t="s">
        <v>98</v>
      </c>
      <c r="B8068" s="0" t="s">
        <v>50</v>
      </c>
      <c r="C8068" s="0" t="s">
        <v>75</v>
      </c>
      <c r="E8068" s="0" t="n">
        <v>2037</v>
      </c>
      <c r="F8068" s="5" t="n">
        <v>20.2317019744002</v>
      </c>
      <c r="G8068" s="11" t="n">
        <v>0.1</v>
      </c>
      <c r="H8068" s="5" t="n">
        <v>2.02317019744002</v>
      </c>
      <c r="I8068" s="5" t="n">
        <v>18.2085317769602</v>
      </c>
    </row>
    <row r="8069" customFormat="false" ht="14.25" hidden="false" customHeight="false" outlineLevel="0" collapsed="false">
      <c r="A8069" s="0" t="s">
        <v>98</v>
      </c>
      <c r="B8069" s="0" t="s">
        <v>50</v>
      </c>
      <c r="C8069" s="0" t="s">
        <v>75</v>
      </c>
      <c r="E8069" s="0" t="n">
        <v>2038</v>
      </c>
      <c r="F8069" s="5" t="n">
        <v>21.0574926099886</v>
      </c>
      <c r="G8069" s="11" t="n">
        <v>0.1</v>
      </c>
      <c r="H8069" s="5" t="n">
        <v>2.10574926099886</v>
      </c>
      <c r="I8069" s="5" t="n">
        <v>18.9517433489898</v>
      </c>
    </row>
    <row r="8070" customFormat="false" ht="14.25" hidden="false" customHeight="false" outlineLevel="0" collapsed="false">
      <c r="A8070" s="0" t="s">
        <v>98</v>
      </c>
      <c r="B8070" s="0" t="s">
        <v>50</v>
      </c>
      <c r="C8070" s="0" t="s">
        <v>75</v>
      </c>
      <c r="E8070" s="0" t="n">
        <v>2039</v>
      </c>
      <c r="F8070" s="5" t="n">
        <v>21.644435120671</v>
      </c>
      <c r="G8070" s="11" t="n">
        <v>0.1</v>
      </c>
      <c r="H8070" s="5" t="n">
        <v>2.1644435120671</v>
      </c>
      <c r="I8070" s="5" t="n">
        <v>19.4799916086039</v>
      </c>
    </row>
    <row r="8071" customFormat="false" ht="14.25" hidden="false" customHeight="false" outlineLevel="0" collapsed="false">
      <c r="A8071" s="0" t="s">
        <v>98</v>
      </c>
      <c r="B8071" s="0" t="s">
        <v>50</v>
      </c>
      <c r="C8071" s="0" t="s">
        <v>75</v>
      </c>
      <c r="E8071" s="0" t="n">
        <v>2040</v>
      </c>
      <c r="F8071" s="5" t="n">
        <v>21.9675865370227</v>
      </c>
      <c r="G8071" s="11" t="n">
        <v>0.1</v>
      </c>
      <c r="H8071" s="5" t="n">
        <v>2.19675865370227</v>
      </c>
      <c r="I8071" s="5" t="n">
        <v>19.7708278833204</v>
      </c>
    </row>
    <row r="8072" customFormat="false" ht="14.25" hidden="false" customHeight="false" outlineLevel="0" collapsed="false">
      <c r="A8072" s="0" t="s">
        <v>98</v>
      </c>
      <c r="B8072" s="0" t="s">
        <v>50</v>
      </c>
      <c r="C8072" s="0" t="s">
        <v>76</v>
      </c>
      <c r="E8072" s="0" t="n">
        <v>2024</v>
      </c>
      <c r="F8072" s="5" t="n">
        <v>0.06</v>
      </c>
      <c r="G8072" s="11" t="n">
        <v>0.78135</v>
      </c>
      <c r="H8072" s="5" t="n">
        <v>0.046881</v>
      </c>
      <c r="I8072" s="5" t="n">
        <v>0.013119</v>
      </c>
    </row>
    <row r="8073" customFormat="false" ht="14.25" hidden="false" customHeight="false" outlineLevel="0" collapsed="false">
      <c r="A8073" s="0" t="s">
        <v>98</v>
      </c>
      <c r="B8073" s="0" t="s">
        <v>50</v>
      </c>
      <c r="C8073" s="0" t="s">
        <v>76</v>
      </c>
      <c r="E8073" s="0" t="n">
        <v>2025</v>
      </c>
      <c r="F8073" s="5" t="n">
        <v>0.075</v>
      </c>
      <c r="G8073" s="11" t="n">
        <v>0.78135</v>
      </c>
      <c r="H8073" s="5" t="n">
        <v>0.05860125</v>
      </c>
      <c r="I8073" s="5" t="n">
        <v>0.01639875</v>
      </c>
    </row>
    <row r="8074" customFormat="false" ht="14.25" hidden="false" customHeight="false" outlineLevel="0" collapsed="false">
      <c r="A8074" s="0" t="s">
        <v>98</v>
      </c>
      <c r="B8074" s="0" t="s">
        <v>50</v>
      </c>
      <c r="C8074" s="0" t="s">
        <v>76</v>
      </c>
      <c r="E8074" s="0" t="n">
        <v>2026</v>
      </c>
      <c r="F8074" s="5" t="n">
        <v>0.946262</v>
      </c>
      <c r="G8074" s="11" t="n">
        <v>0.8116656</v>
      </c>
      <c r="H8074" s="5" t="n">
        <v>0.7680483139872</v>
      </c>
      <c r="I8074" s="5" t="n">
        <v>0.1782136860128</v>
      </c>
    </row>
    <row r="8075" customFormat="false" ht="14.25" hidden="false" customHeight="false" outlineLevel="0" collapsed="false">
      <c r="A8075" s="0" t="s">
        <v>98</v>
      </c>
      <c r="B8075" s="0" t="s">
        <v>50</v>
      </c>
      <c r="C8075" s="0" t="s">
        <v>76</v>
      </c>
      <c r="E8075" s="0" t="n">
        <v>2027</v>
      </c>
      <c r="F8075" s="5" t="n">
        <v>1.817525</v>
      </c>
      <c r="G8075" s="11" t="n">
        <v>0.8419812</v>
      </c>
      <c r="H8075" s="5" t="n">
        <v>1.53032188053</v>
      </c>
      <c r="I8075" s="5" t="n">
        <v>0.28720311947</v>
      </c>
    </row>
    <row r="8076" customFormat="false" ht="14.25" hidden="false" customHeight="false" outlineLevel="0" collapsed="false">
      <c r="A8076" s="0" t="s">
        <v>98</v>
      </c>
      <c r="B8076" s="0" t="s">
        <v>50</v>
      </c>
      <c r="C8076" s="0" t="s">
        <v>76</v>
      </c>
      <c r="E8076" s="0" t="n">
        <v>2028</v>
      </c>
      <c r="F8076" s="5" t="n">
        <v>2.623795</v>
      </c>
      <c r="G8076" s="11" t="n">
        <v>0.8722968</v>
      </c>
      <c r="H8076" s="5" t="n">
        <v>2.288727982356</v>
      </c>
      <c r="I8076" s="5" t="n">
        <v>0.335067017644</v>
      </c>
    </row>
    <row r="8077" customFormat="false" ht="14.25" hidden="false" customHeight="false" outlineLevel="0" collapsed="false">
      <c r="A8077" s="0" t="s">
        <v>98</v>
      </c>
      <c r="B8077" s="0" t="s">
        <v>50</v>
      </c>
      <c r="C8077" s="0" t="s">
        <v>76</v>
      </c>
      <c r="E8077" s="0" t="n">
        <v>2029</v>
      </c>
      <c r="F8077" s="5" t="n">
        <v>3.689712</v>
      </c>
      <c r="G8077" s="11" t="n">
        <v>0.9026124</v>
      </c>
      <c r="H8077" s="5" t="n">
        <v>3.3303798036288</v>
      </c>
      <c r="I8077" s="5" t="n">
        <v>0.3593321963712</v>
      </c>
    </row>
    <row r="8078" customFormat="false" ht="14.25" hidden="false" customHeight="false" outlineLevel="0" collapsed="false">
      <c r="A8078" s="0" t="s">
        <v>98</v>
      </c>
      <c r="B8078" s="0" t="s">
        <v>50</v>
      </c>
      <c r="C8078" s="0" t="s">
        <v>76</v>
      </c>
      <c r="E8078" s="0" t="n">
        <v>2030</v>
      </c>
      <c r="F8078" s="5" t="n">
        <v>3.8106</v>
      </c>
      <c r="G8078" s="11" t="n">
        <v>0.932928</v>
      </c>
      <c r="H8078" s="5" t="n">
        <v>3.5550154368</v>
      </c>
      <c r="I8078" s="5" t="n">
        <v>0.2555845632</v>
      </c>
    </row>
    <row r="8079" customFormat="false" ht="14.25" hidden="false" customHeight="false" outlineLevel="0" collapsed="false">
      <c r="A8079" s="0" t="s">
        <v>98</v>
      </c>
      <c r="B8079" s="0" t="s">
        <v>50</v>
      </c>
      <c r="C8079" s="0" t="s">
        <v>76</v>
      </c>
      <c r="E8079" s="0" t="n">
        <v>2031</v>
      </c>
      <c r="F8079" s="5" t="n">
        <v>4.49388</v>
      </c>
      <c r="G8079" s="11" t="n">
        <v>0.9367748</v>
      </c>
      <c r="H8079" s="5" t="n">
        <v>4.209753538224</v>
      </c>
      <c r="I8079" s="5" t="n">
        <v>0.284126461776</v>
      </c>
    </row>
    <row r="8080" customFormat="false" ht="14.25" hidden="false" customHeight="false" outlineLevel="0" collapsed="false">
      <c r="A8080" s="0" t="s">
        <v>98</v>
      </c>
      <c r="B8080" s="0" t="s">
        <v>50</v>
      </c>
      <c r="C8080" s="0" t="s">
        <v>76</v>
      </c>
      <c r="E8080" s="0" t="n">
        <v>2032</v>
      </c>
      <c r="F8080" s="5" t="n">
        <v>5.24286</v>
      </c>
      <c r="G8080" s="11" t="n">
        <v>0.9406216</v>
      </c>
      <c r="H8080" s="5" t="n">
        <v>4.931547361776</v>
      </c>
      <c r="I8080" s="5" t="n">
        <v>0.311312638224</v>
      </c>
    </row>
    <row r="8081" customFormat="false" ht="14.25" hidden="false" customHeight="false" outlineLevel="0" collapsed="false">
      <c r="A8081" s="0" t="s">
        <v>98</v>
      </c>
      <c r="B8081" s="0" t="s">
        <v>50</v>
      </c>
      <c r="C8081" s="0" t="s">
        <v>76</v>
      </c>
      <c r="E8081" s="0" t="n">
        <v>2033</v>
      </c>
      <c r="F8081" s="5" t="n">
        <v>6.09696</v>
      </c>
      <c r="G8081" s="11" t="n">
        <v>0.9444684</v>
      </c>
      <c r="H8081" s="5" t="n">
        <v>5.758386056064</v>
      </c>
      <c r="I8081" s="5" t="n">
        <v>0.338573943936</v>
      </c>
    </row>
    <row r="8082" customFormat="false" ht="14.25" hidden="false" customHeight="false" outlineLevel="0" collapsed="false">
      <c r="A8082" s="0" t="s">
        <v>98</v>
      </c>
      <c r="B8082" s="0" t="s">
        <v>50</v>
      </c>
      <c r="C8082" s="0" t="s">
        <v>76</v>
      </c>
      <c r="E8082" s="0" t="n">
        <v>2034</v>
      </c>
      <c r="F8082" s="5" t="n">
        <v>6.97734</v>
      </c>
      <c r="G8082" s="11" t="n">
        <v>0.9483152</v>
      </c>
      <c r="H8082" s="5" t="n">
        <v>6.616717577568</v>
      </c>
      <c r="I8082" s="5" t="n">
        <v>0.360622422432001</v>
      </c>
    </row>
    <row r="8083" customFormat="false" ht="14.25" hidden="false" customHeight="false" outlineLevel="0" collapsed="false">
      <c r="A8083" s="0" t="s">
        <v>98</v>
      </c>
      <c r="B8083" s="0" t="s">
        <v>50</v>
      </c>
      <c r="C8083" s="0" t="s">
        <v>76</v>
      </c>
      <c r="E8083" s="0" t="n">
        <v>2035</v>
      </c>
      <c r="F8083" s="5" t="n">
        <v>7.884</v>
      </c>
      <c r="G8083" s="11" t="n">
        <v>0.952162</v>
      </c>
      <c r="H8083" s="5" t="n">
        <v>7.506845208</v>
      </c>
      <c r="I8083" s="5" t="n">
        <v>0.377154792000001</v>
      </c>
    </row>
    <row r="8084" customFormat="false" ht="14.25" hidden="false" customHeight="false" outlineLevel="0" collapsed="false">
      <c r="A8084" s="0" t="s">
        <v>98</v>
      </c>
      <c r="B8084" s="0" t="s">
        <v>50</v>
      </c>
      <c r="C8084" s="0" t="s">
        <v>76</v>
      </c>
      <c r="E8084" s="0" t="n">
        <v>2036</v>
      </c>
      <c r="F8084" s="5" t="n">
        <v>8.81694</v>
      </c>
      <c r="G8084" s="11" t="n">
        <v>0.9518348</v>
      </c>
      <c r="H8084" s="5" t="n">
        <v>8.392270321512</v>
      </c>
      <c r="I8084" s="5" t="n">
        <v>0.424669678488</v>
      </c>
    </row>
    <row r="8085" customFormat="false" ht="14.25" hidden="false" customHeight="false" outlineLevel="0" collapsed="false">
      <c r="A8085" s="0" t="s">
        <v>98</v>
      </c>
      <c r="B8085" s="0" t="s">
        <v>50</v>
      </c>
      <c r="C8085" s="0" t="s">
        <v>76</v>
      </c>
      <c r="E8085" s="0" t="n">
        <v>2037</v>
      </c>
      <c r="F8085" s="5" t="n">
        <v>9.5046</v>
      </c>
      <c r="G8085" s="11" t="n">
        <v>0.9515076</v>
      </c>
      <c r="H8085" s="5" t="n">
        <v>9.04369913496</v>
      </c>
      <c r="I8085" s="5" t="n">
        <v>0.460900865039999</v>
      </c>
    </row>
    <row r="8086" customFormat="false" ht="14.25" hidden="false" customHeight="false" outlineLevel="0" collapsed="false">
      <c r="A8086" s="0" t="s">
        <v>98</v>
      </c>
      <c r="B8086" s="0" t="s">
        <v>50</v>
      </c>
      <c r="C8086" s="0" t="s">
        <v>76</v>
      </c>
      <c r="E8086" s="0" t="n">
        <v>2038</v>
      </c>
      <c r="F8086" s="5" t="n">
        <v>10.20978</v>
      </c>
      <c r="G8086" s="11" t="n">
        <v>0.9511804</v>
      </c>
      <c r="H8086" s="5" t="n">
        <v>9.711342624312</v>
      </c>
      <c r="I8086" s="5" t="n">
        <v>0.498437375688001</v>
      </c>
    </row>
    <row r="8087" customFormat="false" ht="14.25" hidden="false" customHeight="false" outlineLevel="0" collapsed="false">
      <c r="A8087" s="0" t="s">
        <v>98</v>
      </c>
      <c r="B8087" s="0" t="s">
        <v>50</v>
      </c>
      <c r="C8087" s="0" t="s">
        <v>76</v>
      </c>
      <c r="E8087" s="0" t="n">
        <v>2039</v>
      </c>
      <c r="F8087" s="5" t="n">
        <v>10.93248</v>
      </c>
      <c r="G8087" s="11" t="n">
        <v>0.9508532</v>
      </c>
      <c r="H8087" s="5" t="n">
        <v>10.395183591936</v>
      </c>
      <c r="I8087" s="5" t="n">
        <v>0.537296408064</v>
      </c>
    </row>
    <row r="8088" customFormat="false" ht="14.25" hidden="false" customHeight="false" outlineLevel="0" collapsed="false">
      <c r="A8088" s="0" t="s">
        <v>98</v>
      </c>
      <c r="B8088" s="0" t="s">
        <v>50</v>
      </c>
      <c r="C8088" s="0" t="s">
        <v>76</v>
      </c>
      <c r="E8088" s="0" t="n">
        <v>2040</v>
      </c>
      <c r="F8088" s="5" t="n">
        <v>11.388</v>
      </c>
      <c r="G8088" s="11" t="n">
        <v>0.950526</v>
      </c>
      <c r="H8088" s="5" t="n">
        <v>10.824590088</v>
      </c>
      <c r="I8088" s="5" t="n">
        <v>0.563409912000001</v>
      </c>
    </row>
    <row r="8089" customFormat="false" ht="14.25" hidden="false" customHeight="false" outlineLevel="0" collapsed="false">
      <c r="A8089" s="0" t="s">
        <v>98</v>
      </c>
      <c r="B8089" s="0" t="s">
        <v>50</v>
      </c>
      <c r="C8089" s="0" t="s">
        <v>79</v>
      </c>
      <c r="E8089" s="0" t="n">
        <v>2024</v>
      </c>
      <c r="F8089" s="5" t="n">
        <v>113.687857318344</v>
      </c>
      <c r="G8089" s="11" t="n">
        <v>0.0537264653218277</v>
      </c>
      <c r="H8089" s="5" t="n">
        <v>6.10804672372691</v>
      </c>
      <c r="I8089" s="5" t="n">
        <v>107.579810594617</v>
      </c>
    </row>
    <row r="8090" customFormat="false" ht="14.25" hidden="false" customHeight="false" outlineLevel="0" collapsed="false">
      <c r="A8090" s="0" t="s">
        <v>98</v>
      </c>
      <c r="B8090" s="0" t="s">
        <v>50</v>
      </c>
      <c r="C8090" s="0" t="s">
        <v>79</v>
      </c>
      <c r="E8090" s="0" t="n">
        <v>2025</v>
      </c>
      <c r="F8090" s="5" t="n">
        <v>113.747304895137</v>
      </c>
      <c r="G8090" s="11" t="n">
        <v>0.0532358551834988</v>
      </c>
      <c r="H8090" s="5" t="n">
        <v>6.05543505091081</v>
      </c>
      <c r="I8090" s="5" t="n">
        <v>107.691869844226</v>
      </c>
    </row>
    <row r="8091" customFormat="false" ht="14.25" hidden="false" customHeight="false" outlineLevel="0" collapsed="false">
      <c r="A8091" s="0" t="s">
        <v>98</v>
      </c>
      <c r="B8091" s="0" t="s">
        <v>50</v>
      </c>
      <c r="C8091" s="0" t="s">
        <v>79</v>
      </c>
      <c r="E8091" s="0" t="n">
        <v>2026</v>
      </c>
      <c r="F8091" s="5" t="n">
        <v>113.753778384924</v>
      </c>
      <c r="G8091" s="11" t="n">
        <v>0.0530002250536506</v>
      </c>
      <c r="H8091" s="5" t="n">
        <v>6.02897585510406</v>
      </c>
      <c r="I8091" s="5" t="n">
        <v>107.72480252982</v>
      </c>
    </row>
    <row r="8092" customFormat="false" ht="14.25" hidden="false" customHeight="false" outlineLevel="0" collapsed="false">
      <c r="A8092" s="0" t="s">
        <v>98</v>
      </c>
      <c r="B8092" s="0" t="s">
        <v>50</v>
      </c>
      <c r="C8092" s="0" t="s">
        <v>79</v>
      </c>
      <c r="E8092" s="0" t="n">
        <v>2027</v>
      </c>
      <c r="F8092" s="5" t="n">
        <v>113.546809070026</v>
      </c>
      <c r="G8092" s="11" t="n">
        <v>0.0527645371996661</v>
      </c>
      <c r="H8092" s="5" t="n">
        <v>5.99124483107877</v>
      </c>
      <c r="I8092" s="5" t="n">
        <v>107.555564238947</v>
      </c>
    </row>
    <row r="8093" customFormat="false" ht="14.25" hidden="false" customHeight="false" outlineLevel="0" collapsed="false">
      <c r="A8093" s="0" t="s">
        <v>98</v>
      </c>
      <c r="B8093" s="0" t="s">
        <v>50</v>
      </c>
      <c r="C8093" s="0" t="s">
        <v>79</v>
      </c>
      <c r="E8093" s="0" t="n">
        <v>2028</v>
      </c>
      <c r="F8093" s="5" t="n">
        <v>113.647805165538</v>
      </c>
      <c r="G8093" s="11" t="n">
        <v>0.0525290505426694</v>
      </c>
      <c r="H8093" s="5" t="n">
        <v>5.969811301604</v>
      </c>
      <c r="I8093" s="5" t="n">
        <v>107.677993863934</v>
      </c>
    </row>
    <row r="8094" customFormat="false" ht="14.25" hidden="false" customHeight="false" outlineLevel="0" collapsed="false">
      <c r="A8094" s="0" t="s">
        <v>98</v>
      </c>
      <c r="B8094" s="0" t="s">
        <v>50</v>
      </c>
      <c r="C8094" s="0" t="s">
        <v>79</v>
      </c>
      <c r="E8094" s="0" t="n">
        <v>2029</v>
      </c>
      <c r="F8094" s="5" t="n">
        <v>113.563794844921</v>
      </c>
      <c r="G8094" s="11" t="n">
        <v>0.0522935230043412</v>
      </c>
      <c r="H8094" s="5" t="n">
        <v>5.93865091818317</v>
      </c>
      <c r="I8094" s="5" t="n">
        <v>107.625143926738</v>
      </c>
    </row>
    <row r="8095" customFormat="false" ht="14.25" hidden="false" customHeight="false" outlineLevel="0" collapsed="false">
      <c r="A8095" s="0" t="s">
        <v>98</v>
      </c>
      <c r="B8095" s="0" t="s">
        <v>50</v>
      </c>
      <c r="C8095" s="0" t="s">
        <v>79</v>
      </c>
      <c r="E8095" s="0" t="n">
        <v>2030</v>
      </c>
      <c r="F8095" s="5" t="n">
        <v>116.1525780985</v>
      </c>
      <c r="G8095" s="11" t="n">
        <v>0.052059017009541</v>
      </c>
      <c r="H8095" s="5" t="n">
        <v>6.04678903893186</v>
      </c>
      <c r="I8095" s="5" t="n">
        <v>110.105789059568</v>
      </c>
    </row>
    <row r="8096" customFormat="false" ht="14.25" hidden="false" customHeight="false" outlineLevel="0" collapsed="false">
      <c r="A8096" s="0" t="s">
        <v>98</v>
      </c>
      <c r="B8096" s="0" t="s">
        <v>50</v>
      </c>
      <c r="C8096" s="0" t="s">
        <v>79</v>
      </c>
      <c r="E8096" s="0" t="n">
        <v>2031</v>
      </c>
      <c r="F8096" s="5" t="n">
        <v>117.545176131368</v>
      </c>
      <c r="G8096" s="11" t="n">
        <v>0.0522946473264539</v>
      </c>
      <c r="H8096" s="5" t="n">
        <v>6.14698353071577</v>
      </c>
      <c r="I8096" s="5" t="n">
        <v>111.398192600652</v>
      </c>
    </row>
    <row r="8097" customFormat="false" ht="14.25" hidden="false" customHeight="false" outlineLevel="0" collapsed="false">
      <c r="A8097" s="0" t="s">
        <v>98</v>
      </c>
      <c r="B8097" s="0" t="s">
        <v>50</v>
      </c>
      <c r="C8097" s="0" t="s">
        <v>79</v>
      </c>
      <c r="E8097" s="0" t="n">
        <v>2032</v>
      </c>
      <c r="F8097" s="5" t="n">
        <v>119.907969056615</v>
      </c>
      <c r="G8097" s="11" t="n">
        <v>0.0525307358180906</v>
      </c>
      <c r="H8097" s="5" t="n">
        <v>6.2988538449968</v>
      </c>
      <c r="I8097" s="5" t="n">
        <v>113.609115211618</v>
      </c>
    </row>
    <row r="8098" customFormat="false" ht="14.25" hidden="false" customHeight="false" outlineLevel="0" collapsed="false">
      <c r="A8098" s="0" t="s">
        <v>98</v>
      </c>
      <c r="B8098" s="0" t="s">
        <v>50</v>
      </c>
      <c r="C8098" s="0" t="s">
        <v>79</v>
      </c>
      <c r="E8098" s="0" t="n">
        <v>2033</v>
      </c>
      <c r="F8098" s="5" t="n">
        <v>122.019315590978</v>
      </c>
      <c r="G8098" s="11" t="n">
        <v>0.0527668213703005</v>
      </c>
      <c r="H8098" s="5" t="n">
        <v>6.43857142951543</v>
      </c>
      <c r="I8098" s="5" t="n">
        <v>115.580744161462</v>
      </c>
    </row>
    <row r="8099" customFormat="false" ht="14.25" hidden="false" customHeight="false" outlineLevel="0" collapsed="false">
      <c r="A8099" s="0" t="s">
        <v>98</v>
      </c>
      <c r="B8099" s="0" t="s">
        <v>50</v>
      </c>
      <c r="C8099" s="0" t="s">
        <v>79</v>
      </c>
      <c r="E8099" s="0" t="n">
        <v>2034</v>
      </c>
      <c r="F8099" s="5" t="n">
        <v>124.426449585232</v>
      </c>
      <c r="G8099" s="11" t="n">
        <v>0.0530031290531588</v>
      </c>
      <c r="H8099" s="5" t="n">
        <v>6.59499116499242</v>
      </c>
      <c r="I8099" s="5" t="n">
        <v>117.83145842024</v>
      </c>
    </row>
    <row r="8100" customFormat="false" ht="14.25" hidden="false" customHeight="false" outlineLevel="0" collapsed="false">
      <c r="A8100" s="0" t="s">
        <v>98</v>
      </c>
      <c r="B8100" s="0" t="s">
        <v>50</v>
      </c>
      <c r="C8100" s="0" t="s">
        <v>79</v>
      </c>
      <c r="E8100" s="0" t="n">
        <v>2035</v>
      </c>
      <c r="F8100" s="5" t="n">
        <v>126.873821377354</v>
      </c>
      <c r="G8100" s="11" t="n">
        <v>0.053239549940904</v>
      </c>
      <c r="H8100" s="5" t="n">
        <v>6.75470514941298</v>
      </c>
      <c r="I8100" s="5" t="n">
        <v>120.119116227941</v>
      </c>
    </row>
    <row r="8101" customFormat="false" ht="14.25" hidden="false" customHeight="false" outlineLevel="0" collapsed="false">
      <c r="A8101" s="0" t="s">
        <v>98</v>
      </c>
      <c r="B8101" s="0" t="s">
        <v>50</v>
      </c>
      <c r="C8101" s="0" t="s">
        <v>79</v>
      </c>
      <c r="E8101" s="0" t="n">
        <v>2036</v>
      </c>
      <c r="F8101" s="5" t="n">
        <v>129.566431403069</v>
      </c>
      <c r="G8101" s="11" t="n">
        <v>0.0542224837028292</v>
      </c>
      <c r="H8101" s="5" t="n">
        <v>7.02541371518662</v>
      </c>
      <c r="I8101" s="5" t="n">
        <v>122.541017687882</v>
      </c>
    </row>
    <row r="8102" customFormat="false" ht="14.25" hidden="false" customHeight="false" outlineLevel="0" collapsed="false">
      <c r="A8102" s="0" t="s">
        <v>98</v>
      </c>
      <c r="B8102" s="0" t="s">
        <v>50</v>
      </c>
      <c r="C8102" s="0" t="s">
        <v>79</v>
      </c>
      <c r="E8102" s="0" t="n">
        <v>2037</v>
      </c>
      <c r="F8102" s="5" t="n">
        <v>132.46104205729</v>
      </c>
      <c r="G8102" s="11" t="n">
        <v>0.0552060763843711</v>
      </c>
      <c r="H8102" s="5" t="n">
        <v>7.31265440576814</v>
      </c>
      <c r="I8102" s="5" t="n">
        <v>125.148387651522</v>
      </c>
    </row>
    <row r="8103" customFormat="false" ht="14.25" hidden="false" customHeight="false" outlineLevel="0" collapsed="false">
      <c r="A8103" s="0" t="s">
        <v>98</v>
      </c>
      <c r="B8103" s="0" t="s">
        <v>50</v>
      </c>
      <c r="C8103" s="0" t="s">
        <v>79</v>
      </c>
      <c r="E8103" s="0" t="n">
        <v>2038</v>
      </c>
      <c r="F8103" s="5" t="n">
        <v>135.380434162742</v>
      </c>
      <c r="G8103" s="11" t="n">
        <v>0.0561902180356274</v>
      </c>
      <c r="H8103" s="5" t="n">
        <v>7.60705611336238</v>
      </c>
      <c r="I8103" s="5" t="n">
        <v>127.77337804938</v>
      </c>
    </row>
    <row r="8104" customFormat="false" ht="14.25" hidden="false" customHeight="false" outlineLevel="0" collapsed="false">
      <c r="A8104" s="0" t="s">
        <v>98</v>
      </c>
      <c r="B8104" s="0" t="s">
        <v>50</v>
      </c>
      <c r="C8104" s="0" t="s">
        <v>79</v>
      </c>
      <c r="E8104" s="0" t="n">
        <v>2039</v>
      </c>
      <c r="F8104" s="5" t="n">
        <v>138.370936398086</v>
      </c>
      <c r="G8104" s="11" t="n">
        <v>0.0571749190368257</v>
      </c>
      <c r="H8104" s="5" t="n">
        <v>7.91134708561033</v>
      </c>
      <c r="I8104" s="5" t="n">
        <v>130.459589312476</v>
      </c>
    </row>
    <row r="8105" customFormat="false" ht="14.25" hidden="false" customHeight="false" outlineLevel="0" collapsed="false">
      <c r="A8105" s="0" t="s">
        <v>98</v>
      </c>
      <c r="B8105" s="0" t="s">
        <v>50</v>
      </c>
      <c r="C8105" s="0" t="s">
        <v>79</v>
      </c>
      <c r="E8105" s="0" t="n">
        <v>2040</v>
      </c>
      <c r="F8105" s="5" t="n">
        <v>141.531918794595</v>
      </c>
      <c r="G8105" s="11" t="n">
        <v>0.0581602630405322</v>
      </c>
      <c r="H8105" s="5" t="n">
        <v>8.23153362572488</v>
      </c>
      <c r="I8105" s="5" t="n">
        <v>133.30038516887</v>
      </c>
    </row>
    <row r="8106" customFormat="false" ht="14.25" hidden="false" customHeight="false" outlineLevel="0" collapsed="false">
      <c r="A8106" s="0" t="s">
        <v>98</v>
      </c>
      <c r="B8106" s="0" t="s">
        <v>50</v>
      </c>
      <c r="C8106" s="0" t="s">
        <v>84</v>
      </c>
      <c r="E8106" s="0" t="n">
        <v>2024</v>
      </c>
      <c r="F8106" s="5" t="n">
        <v>12.1753402725042</v>
      </c>
      <c r="G8106" s="11" t="n">
        <v>0.0122254987927093</v>
      </c>
      <c r="H8106" s="5" t="n">
        <v>0.148849607802325</v>
      </c>
      <c r="I8106" s="5" t="n">
        <v>12.0264906647018</v>
      </c>
    </row>
    <row r="8107" customFormat="false" ht="14.25" hidden="false" customHeight="false" outlineLevel="0" collapsed="false">
      <c r="A8107" s="0" t="s">
        <v>98</v>
      </c>
      <c r="B8107" s="0" t="s">
        <v>50</v>
      </c>
      <c r="C8107" s="0" t="s">
        <v>84</v>
      </c>
      <c r="E8107" s="0" t="n">
        <v>2025</v>
      </c>
      <c r="F8107" s="5" t="n">
        <v>13.4731194836701</v>
      </c>
      <c r="G8107" s="11" t="n">
        <v>0.014598195533162</v>
      </c>
      <c r="H8107" s="5" t="n">
        <v>0.19668323266427</v>
      </c>
      <c r="I8107" s="5" t="n">
        <v>13.2764362510058</v>
      </c>
    </row>
    <row r="8108" customFormat="false" ht="14.25" hidden="false" customHeight="false" outlineLevel="0" collapsed="false">
      <c r="A8108" s="0" t="s">
        <v>98</v>
      </c>
      <c r="B8108" s="0" t="s">
        <v>50</v>
      </c>
      <c r="C8108" s="0" t="s">
        <v>84</v>
      </c>
      <c r="E8108" s="0" t="n">
        <v>2026</v>
      </c>
      <c r="F8108" s="5" t="n">
        <v>15.0606016063067</v>
      </c>
      <c r="G8108" s="11" t="n">
        <v>0.0216243219516541</v>
      </c>
      <c r="H8108" s="5" t="n">
        <v>0.325675297920375</v>
      </c>
      <c r="I8108" s="5" t="n">
        <v>14.7349263083864</v>
      </c>
    </row>
    <row r="8109" customFormat="false" ht="14.25" hidden="false" customHeight="false" outlineLevel="0" collapsed="false">
      <c r="A8109" s="0" t="s">
        <v>98</v>
      </c>
      <c r="B8109" s="0" t="s">
        <v>50</v>
      </c>
      <c r="C8109" s="0" t="s">
        <v>84</v>
      </c>
      <c r="E8109" s="0" t="n">
        <v>2027</v>
      </c>
      <c r="F8109" s="5" t="n">
        <v>17.1536974939596</v>
      </c>
      <c r="G8109" s="11" t="n">
        <v>0.0300014889360246</v>
      </c>
      <c r="H8109" s="5" t="n">
        <v>0.514636465576941</v>
      </c>
      <c r="I8109" s="5" t="n">
        <v>16.6390610283827</v>
      </c>
    </row>
    <row r="8110" customFormat="false" ht="14.25" hidden="false" customHeight="false" outlineLevel="0" collapsed="false">
      <c r="A8110" s="0" t="s">
        <v>98</v>
      </c>
      <c r="B8110" s="0" t="s">
        <v>50</v>
      </c>
      <c r="C8110" s="0" t="s">
        <v>84</v>
      </c>
      <c r="E8110" s="0" t="n">
        <v>2028</v>
      </c>
      <c r="F8110" s="5" t="n">
        <v>19.9480871753152</v>
      </c>
      <c r="G8110" s="11" t="n">
        <v>0.0398187625169326</v>
      </c>
      <c r="H8110" s="5" t="n">
        <v>0.794308145900944</v>
      </c>
      <c r="I8110" s="5" t="n">
        <v>19.1537790294142</v>
      </c>
    </row>
    <row r="8111" customFormat="false" ht="14.25" hidden="false" customHeight="false" outlineLevel="0" collapsed="false">
      <c r="A8111" s="0" t="s">
        <v>98</v>
      </c>
      <c r="B8111" s="0" t="s">
        <v>50</v>
      </c>
      <c r="C8111" s="0" t="s">
        <v>84</v>
      </c>
      <c r="E8111" s="0" t="n">
        <v>2029</v>
      </c>
      <c r="F8111" s="5" t="n">
        <v>23.2958119196846</v>
      </c>
      <c r="G8111" s="11" t="n">
        <v>0.0503956578139137</v>
      </c>
      <c r="H8111" s="5" t="n">
        <v>1.17400776600172</v>
      </c>
      <c r="I8111" s="5" t="n">
        <v>22.1218041536829</v>
      </c>
    </row>
    <row r="8112" customFormat="false" ht="14.25" hidden="false" customHeight="false" outlineLevel="0" collapsed="false">
      <c r="A8112" s="0" t="s">
        <v>98</v>
      </c>
      <c r="B8112" s="0" t="s">
        <v>50</v>
      </c>
      <c r="C8112" s="0" t="s">
        <v>84</v>
      </c>
      <c r="E8112" s="0" t="n">
        <v>2030</v>
      </c>
      <c r="F8112" s="5" t="n">
        <v>27.0510308834021</v>
      </c>
      <c r="G8112" s="11" t="n">
        <v>0.0610601913992035</v>
      </c>
      <c r="H8112" s="5" t="n">
        <v>1.6517411232863</v>
      </c>
      <c r="I8112" s="5" t="n">
        <v>25.3992897601158</v>
      </c>
    </row>
    <row r="8113" customFormat="false" ht="14.25" hidden="false" customHeight="false" outlineLevel="0" collapsed="false">
      <c r="A8113" s="0" t="s">
        <v>98</v>
      </c>
      <c r="B8113" s="0" t="s">
        <v>50</v>
      </c>
      <c r="C8113" s="0" t="s">
        <v>84</v>
      </c>
      <c r="E8113" s="0" t="n">
        <v>2031</v>
      </c>
      <c r="F8113" s="5" t="n">
        <v>30.9599838349521</v>
      </c>
      <c r="G8113" s="11" t="n">
        <v>0.0690079125112509</v>
      </c>
      <c r="H8113" s="5" t="n">
        <v>2.13648385583211</v>
      </c>
      <c r="I8113" s="5" t="n">
        <v>28.82349997912</v>
      </c>
    </row>
    <row r="8114" customFormat="false" ht="14.25" hidden="false" customHeight="false" outlineLevel="0" collapsed="false">
      <c r="A8114" s="0" t="s">
        <v>98</v>
      </c>
      <c r="B8114" s="0" t="s">
        <v>50</v>
      </c>
      <c r="C8114" s="0" t="s">
        <v>84</v>
      </c>
      <c r="E8114" s="0" t="n">
        <v>2032</v>
      </c>
      <c r="F8114" s="5" t="n">
        <v>35.1553816169623</v>
      </c>
      <c r="G8114" s="11" t="n">
        <v>0.0767309832782514</v>
      </c>
      <c r="H8114" s="5" t="n">
        <v>2.69750699899169</v>
      </c>
      <c r="I8114" s="5" t="n">
        <v>32.4578746179707</v>
      </c>
    </row>
    <row r="8115" customFormat="false" ht="14.25" hidden="false" customHeight="false" outlineLevel="0" collapsed="false">
      <c r="A8115" s="0" t="s">
        <v>98</v>
      </c>
      <c r="B8115" s="0" t="s">
        <v>50</v>
      </c>
      <c r="C8115" s="0" t="s">
        <v>84</v>
      </c>
      <c r="E8115" s="0" t="n">
        <v>2033</v>
      </c>
      <c r="F8115" s="5" t="n">
        <v>39.5263014485532</v>
      </c>
      <c r="G8115" s="11" t="n">
        <v>0.0842368686527376</v>
      </c>
      <c r="H8115" s="5" t="n">
        <v>3.32957186345029</v>
      </c>
      <c r="I8115" s="5" t="n">
        <v>36.1967295851029</v>
      </c>
    </row>
    <row r="8116" customFormat="false" ht="14.25" hidden="false" customHeight="false" outlineLevel="0" collapsed="false">
      <c r="A8116" s="0" t="s">
        <v>98</v>
      </c>
      <c r="B8116" s="0" t="s">
        <v>50</v>
      </c>
      <c r="C8116" s="0" t="s">
        <v>84</v>
      </c>
      <c r="E8116" s="0" t="n">
        <v>2034</v>
      </c>
      <c r="F8116" s="5" t="n">
        <v>44.0180186010888</v>
      </c>
      <c r="G8116" s="11" t="n">
        <v>0.0915493389480185</v>
      </c>
      <c r="H8116" s="5" t="n">
        <v>4.02982050473126</v>
      </c>
      <c r="I8116" s="5" t="n">
        <v>39.9881980963575</v>
      </c>
    </row>
    <row r="8117" customFormat="false" ht="14.25" hidden="false" customHeight="false" outlineLevel="0" collapsed="false">
      <c r="A8117" s="0" t="s">
        <v>98</v>
      </c>
      <c r="B8117" s="0" t="s">
        <v>50</v>
      </c>
      <c r="C8117" s="0" t="s">
        <v>84</v>
      </c>
      <c r="E8117" s="0" t="n">
        <v>2035</v>
      </c>
      <c r="F8117" s="5" t="n">
        <v>48.6453950076379</v>
      </c>
      <c r="G8117" s="11" t="n">
        <v>0.0984400126543553</v>
      </c>
      <c r="H8117" s="5" t="n">
        <v>4.78865330012799</v>
      </c>
      <c r="I8117" s="5" t="n">
        <v>43.85674170751</v>
      </c>
    </row>
    <row r="8118" customFormat="false" ht="14.25" hidden="false" customHeight="false" outlineLevel="0" collapsed="false">
      <c r="A8118" s="0" t="s">
        <v>98</v>
      </c>
      <c r="B8118" s="0" t="s">
        <v>50</v>
      </c>
      <c r="C8118" s="0" t="s">
        <v>84</v>
      </c>
      <c r="E8118" s="0" t="n">
        <v>2036</v>
      </c>
      <c r="F8118" s="5" t="n">
        <v>53.1880906623152</v>
      </c>
      <c r="G8118" s="11" t="n">
        <v>0.102636202477621</v>
      </c>
      <c r="H8118" s="5" t="n">
        <v>5.45902364261542</v>
      </c>
      <c r="I8118" s="5" t="n">
        <v>47.7290670196998</v>
      </c>
    </row>
    <row r="8119" customFormat="false" ht="14.25" hidden="false" customHeight="false" outlineLevel="0" collapsed="false">
      <c r="A8119" s="0" t="s">
        <v>98</v>
      </c>
      <c r="B8119" s="0" t="s">
        <v>50</v>
      </c>
      <c r="C8119" s="0" t="s">
        <v>84</v>
      </c>
      <c r="E8119" s="0" t="n">
        <v>2037</v>
      </c>
      <c r="F8119" s="5" t="n">
        <v>57.6425842022612</v>
      </c>
      <c r="G8119" s="11" t="n">
        <v>0.106400772249176</v>
      </c>
      <c r="H8119" s="5" t="n">
        <v>6.13321547355872</v>
      </c>
      <c r="I8119" s="5" t="n">
        <v>51.5093687287025</v>
      </c>
    </row>
    <row r="8120" customFormat="false" ht="14.25" hidden="false" customHeight="false" outlineLevel="0" collapsed="false">
      <c r="A8120" s="0" t="s">
        <v>98</v>
      </c>
      <c r="B8120" s="0" t="s">
        <v>50</v>
      </c>
      <c r="C8120" s="0" t="s">
        <v>84</v>
      </c>
      <c r="E8120" s="0" t="n">
        <v>2038</v>
      </c>
      <c r="F8120" s="5" t="n">
        <v>62.0975511133821</v>
      </c>
      <c r="G8120" s="11" t="n">
        <v>0.109910568883694</v>
      </c>
      <c r="H8120" s="5" t="n">
        <v>6.82517716915607</v>
      </c>
      <c r="I8120" s="5" t="n">
        <v>55.272373944226</v>
      </c>
    </row>
    <row r="8121" customFormat="false" ht="14.25" hidden="false" customHeight="false" outlineLevel="0" collapsed="false">
      <c r="A8121" s="0" t="s">
        <v>98</v>
      </c>
      <c r="B8121" s="0" t="s">
        <v>50</v>
      </c>
      <c r="C8121" s="0" t="s">
        <v>84</v>
      </c>
      <c r="E8121" s="0" t="n">
        <v>2039</v>
      </c>
      <c r="F8121" s="5" t="n">
        <v>66.0802163111237</v>
      </c>
      <c r="G8121" s="11" t="n">
        <v>0.113440118321069</v>
      </c>
      <c r="H8121" s="5" t="n">
        <v>7.49614755701572</v>
      </c>
      <c r="I8121" s="5" t="n">
        <v>58.584068754108</v>
      </c>
    </row>
    <row r="8122" customFormat="false" ht="14.25" hidden="false" customHeight="false" outlineLevel="0" collapsed="false">
      <c r="A8122" s="0" t="s">
        <v>98</v>
      </c>
      <c r="B8122" s="0" t="s">
        <v>50</v>
      </c>
      <c r="C8122" s="0" t="s">
        <v>84</v>
      </c>
      <c r="E8122" s="0" t="n">
        <v>2040</v>
      </c>
      <c r="F8122" s="5" t="n">
        <v>70.7720275392311</v>
      </c>
      <c r="G8122" s="11" t="n">
        <v>0.117490976203223</v>
      </c>
      <c r="H8122" s="5" t="n">
        <v>8.31507460346566</v>
      </c>
      <c r="I8122" s="5" t="n">
        <v>62.4569529357654</v>
      </c>
    </row>
    <row r="8123" customFormat="false" ht="14.25" hidden="false" customHeight="false" outlineLevel="0" collapsed="false">
      <c r="A8123" s="0" t="s">
        <v>99</v>
      </c>
      <c r="B8123" s="0" t="s">
        <v>51</v>
      </c>
      <c r="C8123" s="0" t="s">
        <v>65</v>
      </c>
      <c r="E8123" s="0" t="n">
        <v>2024</v>
      </c>
      <c r="F8123" s="5" t="n">
        <v>161.57879187645</v>
      </c>
      <c r="G8123" s="11" t="n">
        <v>0.0285427729333772</v>
      </c>
      <c r="H8123" s="5" t="n">
        <v>4.61190676737894</v>
      </c>
      <c r="I8123" s="5" t="n">
        <v>156.966885109071</v>
      </c>
    </row>
    <row r="8124" customFormat="false" ht="14.25" hidden="false" customHeight="false" outlineLevel="0" collapsed="false">
      <c r="A8124" s="0" t="s">
        <v>99</v>
      </c>
      <c r="B8124" s="0" t="s">
        <v>51</v>
      </c>
      <c r="C8124" s="0" t="s">
        <v>65</v>
      </c>
      <c r="E8124" s="0" t="n">
        <v>2025</v>
      </c>
      <c r="F8124" s="5" t="n">
        <v>165.592652407029</v>
      </c>
      <c r="G8124" s="11" t="n">
        <v>0.0286631393340712</v>
      </c>
      <c r="H8124" s="5" t="n">
        <v>4.7464052686411</v>
      </c>
      <c r="I8124" s="5" t="n">
        <v>160.846247138388</v>
      </c>
    </row>
    <row r="8125" customFormat="false" ht="14.25" hidden="false" customHeight="false" outlineLevel="0" collapsed="false">
      <c r="A8125" s="0" t="s">
        <v>99</v>
      </c>
      <c r="B8125" s="0" t="s">
        <v>51</v>
      </c>
      <c r="C8125" s="0" t="s">
        <v>65</v>
      </c>
      <c r="E8125" s="0" t="n">
        <v>2026</v>
      </c>
      <c r="F8125" s="5" t="n">
        <v>169.450818141372</v>
      </c>
      <c r="G8125" s="11" t="n">
        <v>0.0335630734252763</v>
      </c>
      <c r="H8125" s="5" t="n">
        <v>5.68729025125201</v>
      </c>
      <c r="I8125" s="5" t="n">
        <v>163.76352789012</v>
      </c>
    </row>
    <row r="8126" customFormat="false" ht="14.25" hidden="false" customHeight="false" outlineLevel="0" collapsed="false">
      <c r="A8126" s="0" t="s">
        <v>99</v>
      </c>
      <c r="B8126" s="0" t="s">
        <v>51</v>
      </c>
      <c r="C8126" s="0" t="s">
        <v>65</v>
      </c>
      <c r="E8126" s="0" t="n">
        <v>2027</v>
      </c>
      <c r="F8126" s="5" t="n">
        <v>173.150608070538</v>
      </c>
      <c r="G8126" s="11" t="n">
        <v>0.038545419368117</v>
      </c>
      <c r="H8126" s="5" t="n">
        <v>6.67416280192335</v>
      </c>
      <c r="I8126" s="5" t="n">
        <v>166.476445268615</v>
      </c>
    </row>
    <row r="8127" customFormat="false" ht="14.25" hidden="false" customHeight="false" outlineLevel="0" collapsed="false">
      <c r="A8127" s="0" t="s">
        <v>99</v>
      </c>
      <c r="B8127" s="0" t="s">
        <v>51</v>
      </c>
      <c r="C8127" s="0" t="s">
        <v>65</v>
      </c>
      <c r="E8127" s="0" t="n">
        <v>2028</v>
      </c>
      <c r="F8127" s="5" t="n">
        <v>178.274748790635</v>
      </c>
      <c r="G8127" s="11" t="n">
        <v>0.0435780723401773</v>
      </c>
      <c r="H8127" s="5" t="n">
        <v>7.76886989922521</v>
      </c>
      <c r="I8127" s="5" t="n">
        <v>170.505878891409</v>
      </c>
    </row>
    <row r="8128" customFormat="false" ht="14.25" hidden="false" customHeight="false" outlineLevel="0" collapsed="false">
      <c r="A8128" s="0" t="s">
        <v>99</v>
      </c>
      <c r="B8128" s="0" t="s">
        <v>51</v>
      </c>
      <c r="C8128" s="0" t="s">
        <v>65</v>
      </c>
      <c r="E8128" s="0" t="n">
        <v>2029</v>
      </c>
      <c r="F8128" s="5" t="n">
        <v>183.866818468853</v>
      </c>
      <c r="G8128" s="11" t="n">
        <v>0.0486890031246686</v>
      </c>
      <c r="H8128" s="5" t="n">
        <v>8.95229209895287</v>
      </c>
      <c r="I8128" s="5" t="n">
        <v>174.9145263699</v>
      </c>
    </row>
    <row r="8129" customFormat="false" ht="14.25" hidden="false" customHeight="false" outlineLevel="0" collapsed="false">
      <c r="A8129" s="0" t="s">
        <v>99</v>
      </c>
      <c r="B8129" s="0" t="s">
        <v>51</v>
      </c>
      <c r="C8129" s="0" t="s">
        <v>65</v>
      </c>
      <c r="E8129" s="0" t="n">
        <v>2030</v>
      </c>
      <c r="F8129" s="5" t="n">
        <v>189.917310463659</v>
      </c>
      <c r="G8129" s="11" t="n">
        <v>0.0539048983546495</v>
      </c>
      <c r="H8129" s="5" t="n">
        <v>10.237473316332</v>
      </c>
      <c r="I8129" s="5" t="n">
        <v>179.679837147327</v>
      </c>
    </row>
    <row r="8130" customFormat="false" ht="14.25" hidden="false" customHeight="false" outlineLevel="0" collapsed="false">
      <c r="A8130" s="0" t="s">
        <v>99</v>
      </c>
      <c r="B8130" s="0" t="s">
        <v>51</v>
      </c>
      <c r="C8130" s="0" t="s">
        <v>65</v>
      </c>
      <c r="E8130" s="0" t="n">
        <v>2031</v>
      </c>
      <c r="F8130" s="5" t="n">
        <v>189.214794717509</v>
      </c>
      <c r="G8130" s="11" t="n">
        <v>0.058599078441348</v>
      </c>
      <c r="H8130" s="5" t="n">
        <v>11.0878125979149</v>
      </c>
      <c r="I8130" s="5" t="n">
        <v>178.126982119595</v>
      </c>
    </row>
    <row r="8131" customFormat="false" ht="14.25" hidden="false" customHeight="false" outlineLevel="0" collapsed="false">
      <c r="A8131" s="0" t="s">
        <v>99</v>
      </c>
      <c r="B8131" s="0" t="s">
        <v>51</v>
      </c>
      <c r="C8131" s="0" t="s">
        <v>65</v>
      </c>
      <c r="E8131" s="0" t="n">
        <v>2032</v>
      </c>
      <c r="F8131" s="5" t="n">
        <v>190.092593393056</v>
      </c>
      <c r="G8131" s="11" t="n">
        <v>0.0632621606920041</v>
      </c>
      <c r="H8131" s="5" t="n">
        <v>12.0256681895913</v>
      </c>
      <c r="I8131" s="5" t="n">
        <v>178.066925203464</v>
      </c>
    </row>
    <row r="8132" customFormat="false" ht="14.25" hidden="false" customHeight="false" outlineLevel="0" collapsed="false">
      <c r="A8132" s="0" t="s">
        <v>99</v>
      </c>
      <c r="B8132" s="0" t="s">
        <v>51</v>
      </c>
      <c r="C8132" s="0" t="s">
        <v>65</v>
      </c>
      <c r="E8132" s="0" t="n">
        <v>2033</v>
      </c>
      <c r="F8132" s="5" t="n">
        <v>191.567004624816</v>
      </c>
      <c r="G8132" s="11" t="n">
        <v>0.0679879921579208</v>
      </c>
      <c r="H8132" s="5" t="n">
        <v>13.0242560081484</v>
      </c>
      <c r="I8132" s="5" t="n">
        <v>178.542748616668</v>
      </c>
    </row>
    <row r="8133" customFormat="false" ht="14.25" hidden="false" customHeight="false" outlineLevel="0" collapsed="false">
      <c r="A8133" s="0" t="s">
        <v>99</v>
      </c>
      <c r="B8133" s="0" t="s">
        <v>51</v>
      </c>
      <c r="C8133" s="0" t="s">
        <v>65</v>
      </c>
      <c r="E8133" s="0" t="n">
        <v>2034</v>
      </c>
      <c r="F8133" s="5" t="n">
        <v>194.067313082677</v>
      </c>
      <c r="G8133" s="11" t="n">
        <v>0.0728374172496207</v>
      </c>
      <c r="H8133" s="5" t="n">
        <v>14.1353618575157</v>
      </c>
      <c r="I8133" s="5" t="n">
        <v>179.931951225162</v>
      </c>
    </row>
    <row r="8134" customFormat="false" ht="14.25" hidden="false" customHeight="false" outlineLevel="0" collapsed="false">
      <c r="A8134" s="0" t="s">
        <v>99</v>
      </c>
      <c r="B8134" s="0" t="s">
        <v>51</v>
      </c>
      <c r="C8134" s="0" t="s">
        <v>65</v>
      </c>
      <c r="E8134" s="0" t="n">
        <v>2035</v>
      </c>
      <c r="F8134" s="5" t="n">
        <v>196.435470333584</v>
      </c>
      <c r="G8134" s="11" t="n">
        <v>0.0776798666982586</v>
      </c>
      <c r="H8134" s="5" t="n">
        <v>15.2590811503226</v>
      </c>
      <c r="I8134" s="5" t="n">
        <v>181.176389183262</v>
      </c>
    </row>
    <row r="8135" customFormat="false" ht="14.25" hidden="false" customHeight="false" outlineLevel="0" collapsed="false">
      <c r="A8135" s="0" t="s">
        <v>99</v>
      </c>
      <c r="B8135" s="0" t="s">
        <v>51</v>
      </c>
      <c r="C8135" s="0" t="s">
        <v>65</v>
      </c>
      <c r="E8135" s="0" t="n">
        <v>2036</v>
      </c>
      <c r="F8135" s="5" t="n">
        <v>198.180282634098</v>
      </c>
      <c r="G8135" s="11" t="n">
        <v>0.0823670647049178</v>
      </c>
      <c r="H8135" s="5" t="n">
        <v>16.3235281629616</v>
      </c>
      <c r="I8135" s="5" t="n">
        <v>181.856754471136</v>
      </c>
    </row>
    <row r="8136" customFormat="false" ht="14.25" hidden="false" customHeight="false" outlineLevel="0" collapsed="false">
      <c r="A8136" s="0" t="s">
        <v>99</v>
      </c>
      <c r="B8136" s="0" t="s">
        <v>51</v>
      </c>
      <c r="C8136" s="0" t="s">
        <v>65</v>
      </c>
      <c r="E8136" s="0" t="n">
        <v>2037</v>
      </c>
      <c r="F8136" s="5" t="n">
        <v>197.218048775668</v>
      </c>
      <c r="G8136" s="11" t="n">
        <v>0.0869674651510503</v>
      </c>
      <c r="H8136" s="5" t="n">
        <v>17.151553784056</v>
      </c>
      <c r="I8136" s="5" t="n">
        <v>180.066494991612</v>
      </c>
    </row>
    <row r="8137" customFormat="false" ht="14.25" hidden="false" customHeight="false" outlineLevel="0" collapsed="false">
      <c r="A8137" s="0" t="s">
        <v>99</v>
      </c>
      <c r="B8137" s="0" t="s">
        <v>51</v>
      </c>
      <c r="C8137" s="0" t="s">
        <v>65</v>
      </c>
      <c r="E8137" s="0" t="n">
        <v>2038</v>
      </c>
      <c r="F8137" s="5" t="n">
        <v>197.456762692495</v>
      </c>
      <c r="G8137" s="11" t="n">
        <v>0.0916067115221289</v>
      </c>
      <c r="H8137" s="5" t="n">
        <v>18.0883646980649</v>
      </c>
      <c r="I8137" s="5" t="n">
        <v>179.36839799443</v>
      </c>
    </row>
    <row r="8138" customFormat="false" ht="14.25" hidden="false" customHeight="false" outlineLevel="0" collapsed="false">
      <c r="A8138" s="0" t="s">
        <v>99</v>
      </c>
      <c r="B8138" s="0" t="s">
        <v>51</v>
      </c>
      <c r="C8138" s="0" t="s">
        <v>65</v>
      </c>
      <c r="E8138" s="0" t="n">
        <v>2039</v>
      </c>
      <c r="F8138" s="5" t="n">
        <v>198.783858095477</v>
      </c>
      <c r="G8138" s="11" t="n">
        <v>0.0961585590228279</v>
      </c>
      <c r="H8138" s="5" t="n">
        <v>19.1147693514594</v>
      </c>
      <c r="I8138" s="5" t="n">
        <v>179.669088744018</v>
      </c>
    </row>
    <row r="8139" customFormat="false" ht="14.25" hidden="false" customHeight="false" outlineLevel="0" collapsed="false">
      <c r="A8139" s="0" t="s">
        <v>99</v>
      </c>
      <c r="B8139" s="0" t="s">
        <v>51</v>
      </c>
      <c r="C8139" s="0" t="s">
        <v>65</v>
      </c>
      <c r="E8139" s="0" t="n">
        <v>2040</v>
      </c>
      <c r="F8139" s="5" t="n">
        <v>199.955149038604</v>
      </c>
      <c r="G8139" s="11" t="n">
        <v>0.1003972011869</v>
      </c>
      <c r="H8139" s="5" t="n">
        <v>20.0749373263852</v>
      </c>
      <c r="I8139" s="5" t="n">
        <v>179.880211712218</v>
      </c>
    </row>
    <row r="8140" customFormat="false" ht="14.25" hidden="false" customHeight="false" outlineLevel="0" collapsed="false">
      <c r="A8140" s="0" t="s">
        <v>99</v>
      </c>
      <c r="B8140" s="0" t="s">
        <v>51</v>
      </c>
      <c r="C8140" s="0" t="s">
        <v>75</v>
      </c>
      <c r="E8140" s="0" t="n">
        <v>2024</v>
      </c>
      <c r="F8140" s="5" t="n">
        <v>2.199855</v>
      </c>
      <c r="G8140" s="11" t="n">
        <v>0</v>
      </c>
      <c r="H8140" s="5" t="n">
        <v>0</v>
      </c>
      <c r="I8140" s="5" t="n">
        <v>2.199855</v>
      </c>
    </row>
    <row r="8141" customFormat="false" ht="14.25" hidden="false" customHeight="false" outlineLevel="0" collapsed="false">
      <c r="A8141" s="0" t="s">
        <v>99</v>
      </c>
      <c r="B8141" s="0" t="s">
        <v>51</v>
      </c>
      <c r="C8141" s="0" t="s">
        <v>75</v>
      </c>
      <c r="E8141" s="0" t="n">
        <v>2025</v>
      </c>
      <c r="F8141" s="5" t="n">
        <v>2.95861870501303</v>
      </c>
      <c r="G8141" s="11" t="n">
        <v>0</v>
      </c>
      <c r="H8141" s="5" t="n">
        <v>0</v>
      </c>
      <c r="I8141" s="5" t="n">
        <v>2.95861870501303</v>
      </c>
    </row>
    <row r="8142" customFormat="false" ht="14.25" hidden="false" customHeight="false" outlineLevel="0" collapsed="false">
      <c r="A8142" s="0" t="s">
        <v>99</v>
      </c>
      <c r="B8142" s="0" t="s">
        <v>51</v>
      </c>
      <c r="C8142" s="0" t="s">
        <v>75</v>
      </c>
      <c r="E8142" s="0" t="n">
        <v>2026</v>
      </c>
      <c r="F8142" s="5" t="n">
        <v>4.65819663905597</v>
      </c>
      <c r="G8142" s="11" t="n">
        <v>0.02</v>
      </c>
      <c r="H8142" s="5" t="n">
        <v>0.0931639327811194</v>
      </c>
      <c r="I8142" s="5" t="n">
        <v>4.56503270627485</v>
      </c>
    </row>
    <row r="8143" customFormat="false" ht="14.25" hidden="false" customHeight="false" outlineLevel="0" collapsed="false">
      <c r="A8143" s="0" t="s">
        <v>99</v>
      </c>
      <c r="B8143" s="0" t="s">
        <v>51</v>
      </c>
      <c r="C8143" s="0" t="s">
        <v>75</v>
      </c>
      <c r="E8143" s="0" t="n">
        <v>2027</v>
      </c>
      <c r="F8143" s="5" t="n">
        <v>6.44955160429537</v>
      </c>
      <c r="G8143" s="11" t="n">
        <v>0.03</v>
      </c>
      <c r="H8143" s="5" t="n">
        <v>0.193486548128861</v>
      </c>
      <c r="I8143" s="5" t="n">
        <v>6.25606505616651</v>
      </c>
    </row>
    <row r="8144" customFormat="false" ht="14.25" hidden="false" customHeight="false" outlineLevel="0" collapsed="false">
      <c r="A8144" s="0" t="s">
        <v>99</v>
      </c>
      <c r="B8144" s="0" t="s">
        <v>51</v>
      </c>
      <c r="C8144" s="0" t="s">
        <v>75</v>
      </c>
      <c r="E8144" s="0" t="n">
        <v>2028</v>
      </c>
      <c r="F8144" s="5" t="n">
        <v>8.77581840766302</v>
      </c>
      <c r="G8144" s="11" t="n">
        <v>0.05</v>
      </c>
      <c r="H8144" s="5" t="n">
        <v>0.438790920383151</v>
      </c>
      <c r="I8144" s="5" t="n">
        <v>8.33702748727987</v>
      </c>
    </row>
    <row r="8145" customFormat="false" ht="14.25" hidden="false" customHeight="false" outlineLevel="0" collapsed="false">
      <c r="A8145" s="0" t="s">
        <v>99</v>
      </c>
      <c r="B8145" s="0" t="s">
        <v>51</v>
      </c>
      <c r="C8145" s="0" t="s">
        <v>75</v>
      </c>
      <c r="E8145" s="0" t="n">
        <v>2029</v>
      </c>
      <c r="F8145" s="5" t="n">
        <v>10.7863985234276</v>
      </c>
      <c r="G8145" s="11" t="n">
        <v>0.06</v>
      </c>
      <c r="H8145" s="5" t="n">
        <v>0.647183911405654</v>
      </c>
      <c r="I8145" s="5" t="n">
        <v>10.1392146120219</v>
      </c>
    </row>
    <row r="8146" customFormat="false" ht="14.25" hidden="false" customHeight="false" outlineLevel="0" collapsed="false">
      <c r="A8146" s="0" t="s">
        <v>99</v>
      </c>
      <c r="B8146" s="0" t="s">
        <v>51</v>
      </c>
      <c r="C8146" s="0" t="s">
        <v>75</v>
      </c>
      <c r="E8146" s="0" t="n">
        <v>2030</v>
      </c>
      <c r="F8146" s="5" t="n">
        <v>12.357442457422</v>
      </c>
      <c r="G8146" s="11" t="n">
        <v>0.07</v>
      </c>
      <c r="H8146" s="5" t="n">
        <v>0.865020972019537</v>
      </c>
      <c r="I8146" s="5" t="n">
        <v>11.4924214854024</v>
      </c>
    </row>
    <row r="8147" customFormat="false" ht="14.25" hidden="false" customHeight="false" outlineLevel="0" collapsed="false">
      <c r="A8147" s="0" t="s">
        <v>99</v>
      </c>
      <c r="B8147" s="0" t="s">
        <v>51</v>
      </c>
      <c r="C8147" s="0" t="s">
        <v>75</v>
      </c>
      <c r="E8147" s="0" t="n">
        <v>2031</v>
      </c>
      <c r="F8147" s="5" t="n">
        <v>13.9145865335827</v>
      </c>
      <c r="G8147" s="11" t="n">
        <v>0.08</v>
      </c>
      <c r="H8147" s="5" t="n">
        <v>1.11316692268662</v>
      </c>
      <c r="I8147" s="5" t="n">
        <v>12.8014196108961</v>
      </c>
    </row>
    <row r="8148" customFormat="false" ht="14.25" hidden="false" customHeight="false" outlineLevel="0" collapsed="false">
      <c r="A8148" s="0" t="s">
        <v>99</v>
      </c>
      <c r="B8148" s="0" t="s">
        <v>51</v>
      </c>
      <c r="C8148" s="0" t="s">
        <v>75</v>
      </c>
      <c r="E8148" s="0" t="n">
        <v>2032</v>
      </c>
      <c r="F8148" s="5" t="n">
        <v>15.5631403641265</v>
      </c>
      <c r="G8148" s="11" t="n">
        <v>0.08</v>
      </c>
      <c r="H8148" s="5" t="n">
        <v>1.24505122913012</v>
      </c>
      <c r="I8148" s="5" t="n">
        <v>14.3180891349964</v>
      </c>
    </row>
    <row r="8149" customFormat="false" ht="14.25" hidden="false" customHeight="false" outlineLevel="0" collapsed="false">
      <c r="A8149" s="0" t="s">
        <v>99</v>
      </c>
      <c r="B8149" s="0" t="s">
        <v>51</v>
      </c>
      <c r="C8149" s="0" t="s">
        <v>75</v>
      </c>
      <c r="E8149" s="0" t="n">
        <v>2033</v>
      </c>
      <c r="F8149" s="5" t="n">
        <v>17.2055704438873</v>
      </c>
      <c r="G8149" s="11" t="n">
        <v>0.09</v>
      </c>
      <c r="H8149" s="5" t="n">
        <v>1.54850133994986</v>
      </c>
      <c r="I8149" s="5" t="n">
        <v>15.6570691039375</v>
      </c>
    </row>
    <row r="8150" customFormat="false" ht="14.25" hidden="false" customHeight="false" outlineLevel="0" collapsed="false">
      <c r="A8150" s="0" t="s">
        <v>99</v>
      </c>
      <c r="B8150" s="0" t="s">
        <v>51</v>
      </c>
      <c r="C8150" s="0" t="s">
        <v>75</v>
      </c>
      <c r="E8150" s="0" t="n">
        <v>2034</v>
      </c>
      <c r="F8150" s="5" t="n">
        <v>18.7986342112868</v>
      </c>
      <c r="G8150" s="11" t="n">
        <v>0.09</v>
      </c>
      <c r="H8150" s="5" t="n">
        <v>1.69187707901581</v>
      </c>
      <c r="I8150" s="5" t="n">
        <v>17.106757132271</v>
      </c>
    </row>
    <row r="8151" customFormat="false" ht="14.25" hidden="false" customHeight="false" outlineLevel="0" collapsed="false">
      <c r="A8151" s="0" t="s">
        <v>99</v>
      </c>
      <c r="B8151" s="0" t="s">
        <v>51</v>
      </c>
      <c r="C8151" s="0" t="s">
        <v>75</v>
      </c>
      <c r="E8151" s="0" t="n">
        <v>2035</v>
      </c>
      <c r="F8151" s="5" t="n">
        <v>20.2958827641018</v>
      </c>
      <c r="G8151" s="11" t="n">
        <v>0.1</v>
      </c>
      <c r="H8151" s="5" t="n">
        <v>2.02958827641018</v>
      </c>
      <c r="I8151" s="5" t="n">
        <v>18.2662944876916</v>
      </c>
    </row>
    <row r="8152" customFormat="false" ht="14.25" hidden="false" customHeight="false" outlineLevel="0" collapsed="false">
      <c r="A8152" s="0" t="s">
        <v>99</v>
      </c>
      <c r="B8152" s="0" t="s">
        <v>51</v>
      </c>
      <c r="C8152" s="0" t="s">
        <v>75</v>
      </c>
      <c r="E8152" s="0" t="n">
        <v>2036</v>
      </c>
      <c r="F8152" s="5" t="n">
        <v>21.6496857974099</v>
      </c>
      <c r="G8152" s="11" t="n">
        <v>0.1</v>
      </c>
      <c r="H8152" s="5" t="n">
        <v>2.16496857974099</v>
      </c>
      <c r="I8152" s="5" t="n">
        <v>19.4847172176689</v>
      </c>
    </row>
    <row r="8153" customFormat="false" ht="14.25" hidden="false" customHeight="false" outlineLevel="0" collapsed="false">
      <c r="A8153" s="0" t="s">
        <v>99</v>
      </c>
      <c r="B8153" s="0" t="s">
        <v>51</v>
      </c>
      <c r="C8153" s="0" t="s">
        <v>75</v>
      </c>
      <c r="E8153" s="0" t="n">
        <v>2037</v>
      </c>
      <c r="F8153" s="5" t="n">
        <v>22.8135729058787</v>
      </c>
      <c r="G8153" s="11" t="n">
        <v>0.1</v>
      </c>
      <c r="H8153" s="5" t="n">
        <v>2.28135729058787</v>
      </c>
      <c r="I8153" s="5" t="n">
        <v>20.5322156152908</v>
      </c>
    </row>
    <row r="8154" customFormat="false" ht="14.25" hidden="false" customHeight="false" outlineLevel="0" collapsed="false">
      <c r="A8154" s="0" t="s">
        <v>99</v>
      </c>
      <c r="B8154" s="0" t="s">
        <v>51</v>
      </c>
      <c r="C8154" s="0" t="s">
        <v>75</v>
      </c>
      <c r="E8154" s="0" t="n">
        <v>2038</v>
      </c>
      <c r="F8154" s="5" t="n">
        <v>23.7447469066536</v>
      </c>
      <c r="G8154" s="11" t="n">
        <v>0.1</v>
      </c>
      <c r="H8154" s="5" t="n">
        <v>2.37447469066536</v>
      </c>
      <c r="I8154" s="5" t="n">
        <v>21.3702722159883</v>
      </c>
    </row>
    <row r="8155" customFormat="false" ht="14.25" hidden="false" customHeight="false" outlineLevel="0" collapsed="false">
      <c r="A8155" s="0" t="s">
        <v>99</v>
      </c>
      <c r="B8155" s="0" t="s">
        <v>51</v>
      </c>
      <c r="C8155" s="0" t="s">
        <v>75</v>
      </c>
      <c r="E8155" s="0" t="n">
        <v>2039</v>
      </c>
      <c r="F8155" s="5" t="n">
        <v>24.4065921520984</v>
      </c>
      <c r="G8155" s="11" t="n">
        <v>0.1</v>
      </c>
      <c r="H8155" s="5" t="n">
        <v>2.44065921520984</v>
      </c>
      <c r="I8155" s="5" t="n">
        <v>21.9659329368886</v>
      </c>
    </row>
    <row r="8156" customFormat="false" ht="14.25" hidden="false" customHeight="false" outlineLevel="0" collapsed="false">
      <c r="A8156" s="0" t="s">
        <v>99</v>
      </c>
      <c r="B8156" s="0" t="s">
        <v>51</v>
      </c>
      <c r="C8156" s="0" t="s">
        <v>75</v>
      </c>
      <c r="E8156" s="0" t="n">
        <v>2040</v>
      </c>
      <c r="F8156" s="5" t="n">
        <v>24.7709825729293</v>
      </c>
      <c r="G8156" s="11" t="n">
        <v>0.1</v>
      </c>
      <c r="H8156" s="5" t="n">
        <v>2.47709825729293</v>
      </c>
      <c r="I8156" s="5" t="n">
        <v>22.2938843156363</v>
      </c>
    </row>
    <row r="8157" customFormat="false" ht="14.25" hidden="false" customHeight="false" outlineLevel="0" collapsed="false">
      <c r="A8157" s="0" t="s">
        <v>99</v>
      </c>
      <c r="B8157" s="0" t="s">
        <v>51</v>
      </c>
      <c r="C8157" s="0" t="s">
        <v>76</v>
      </c>
      <c r="E8157" s="0" t="n">
        <v>2024</v>
      </c>
      <c r="F8157" s="5" t="n">
        <v>0.005</v>
      </c>
      <c r="G8157" s="11" t="n">
        <v>0.232517</v>
      </c>
      <c r="H8157" s="5" t="n">
        <v>0.001162585</v>
      </c>
      <c r="I8157" s="5" t="n">
        <v>0.003837415</v>
      </c>
    </row>
    <row r="8158" customFormat="false" ht="14.25" hidden="false" customHeight="false" outlineLevel="0" collapsed="false">
      <c r="A8158" s="0" t="s">
        <v>99</v>
      </c>
      <c r="B8158" s="0" t="s">
        <v>51</v>
      </c>
      <c r="C8158" s="0" t="s">
        <v>76</v>
      </c>
      <c r="E8158" s="0" t="n">
        <v>2025</v>
      </c>
      <c r="F8158" s="5" t="n">
        <v>0.005</v>
      </c>
      <c r="G8158" s="11" t="n">
        <v>0.232517</v>
      </c>
      <c r="H8158" s="5" t="n">
        <v>0.001162585</v>
      </c>
      <c r="I8158" s="5" t="n">
        <v>0.003837415</v>
      </c>
    </row>
    <row r="8159" customFormat="false" ht="14.25" hidden="false" customHeight="false" outlineLevel="0" collapsed="false">
      <c r="A8159" s="0" t="s">
        <v>99</v>
      </c>
      <c r="B8159" s="0" t="s">
        <v>51</v>
      </c>
      <c r="C8159" s="0" t="s">
        <v>76</v>
      </c>
      <c r="E8159" s="0" t="n">
        <v>2026</v>
      </c>
      <c r="F8159" s="5" t="n">
        <v>0.197235</v>
      </c>
      <c r="G8159" s="11" t="n">
        <v>0.309353</v>
      </c>
      <c r="H8159" s="5" t="n">
        <v>0.061015238955</v>
      </c>
      <c r="I8159" s="5" t="n">
        <v>0.136219761045</v>
      </c>
    </row>
    <row r="8160" customFormat="false" ht="14.25" hidden="false" customHeight="false" outlineLevel="0" collapsed="false">
      <c r="A8160" s="0" t="s">
        <v>99</v>
      </c>
      <c r="B8160" s="0" t="s">
        <v>51</v>
      </c>
      <c r="C8160" s="0" t="s">
        <v>76</v>
      </c>
      <c r="E8160" s="0" t="n">
        <v>2027</v>
      </c>
      <c r="F8160" s="5" t="n">
        <v>0.38947</v>
      </c>
      <c r="G8160" s="11" t="n">
        <v>0.386189</v>
      </c>
      <c r="H8160" s="5" t="n">
        <v>0.15040902983</v>
      </c>
      <c r="I8160" s="5" t="n">
        <v>0.23906097017</v>
      </c>
    </row>
    <row r="8161" customFormat="false" ht="14.25" hidden="false" customHeight="false" outlineLevel="0" collapsed="false">
      <c r="A8161" s="0" t="s">
        <v>99</v>
      </c>
      <c r="B8161" s="0" t="s">
        <v>51</v>
      </c>
      <c r="C8161" s="0" t="s">
        <v>76</v>
      </c>
      <c r="E8161" s="0" t="n">
        <v>2028</v>
      </c>
      <c r="F8161" s="5" t="n">
        <v>0.546624</v>
      </c>
      <c r="G8161" s="11" t="n">
        <v>0.463025</v>
      </c>
      <c r="H8161" s="5" t="n">
        <v>0.2531005776</v>
      </c>
      <c r="I8161" s="5" t="n">
        <v>0.2935234224</v>
      </c>
    </row>
    <row r="8162" customFormat="false" ht="14.25" hidden="false" customHeight="false" outlineLevel="0" collapsed="false">
      <c r="A8162" s="0" t="s">
        <v>99</v>
      </c>
      <c r="B8162" s="0" t="s">
        <v>51</v>
      </c>
      <c r="C8162" s="0" t="s">
        <v>76</v>
      </c>
      <c r="E8162" s="0" t="n">
        <v>2029</v>
      </c>
      <c r="F8162" s="5" t="n">
        <v>0.751608</v>
      </c>
      <c r="G8162" s="11" t="n">
        <v>0.539861</v>
      </c>
      <c r="H8162" s="5" t="n">
        <v>0.405763846488</v>
      </c>
      <c r="I8162" s="5" t="n">
        <v>0.345844153512</v>
      </c>
    </row>
    <row r="8163" customFormat="false" ht="14.25" hidden="false" customHeight="false" outlineLevel="0" collapsed="false">
      <c r="A8163" s="0" t="s">
        <v>99</v>
      </c>
      <c r="B8163" s="0" t="s">
        <v>51</v>
      </c>
      <c r="C8163" s="0" t="s">
        <v>76</v>
      </c>
      <c r="E8163" s="0" t="n">
        <v>2030</v>
      </c>
      <c r="F8163" s="5" t="n">
        <v>0.76212</v>
      </c>
      <c r="G8163" s="11" t="n">
        <v>0.616697</v>
      </c>
      <c r="H8163" s="5" t="n">
        <v>0.46999711764</v>
      </c>
      <c r="I8163" s="5" t="n">
        <v>0.29212288236</v>
      </c>
    </row>
    <row r="8164" customFormat="false" ht="14.25" hidden="false" customHeight="false" outlineLevel="0" collapsed="false">
      <c r="A8164" s="0" t="s">
        <v>99</v>
      </c>
      <c r="B8164" s="0" t="s">
        <v>51</v>
      </c>
      <c r="C8164" s="0" t="s">
        <v>76</v>
      </c>
      <c r="E8164" s="0" t="n">
        <v>2031</v>
      </c>
      <c r="F8164" s="5" t="n">
        <v>1.168409</v>
      </c>
      <c r="G8164" s="11" t="n">
        <v>0.6745368</v>
      </c>
      <c r="H8164" s="5" t="n">
        <v>0.7881348679512</v>
      </c>
      <c r="I8164" s="5" t="n">
        <v>0.3802741320488</v>
      </c>
    </row>
    <row r="8165" customFormat="false" ht="14.25" hidden="false" customHeight="false" outlineLevel="0" collapsed="false">
      <c r="A8165" s="0" t="s">
        <v>99</v>
      </c>
      <c r="B8165" s="0" t="s">
        <v>51</v>
      </c>
      <c r="C8165" s="0" t="s">
        <v>76</v>
      </c>
      <c r="E8165" s="0" t="n">
        <v>2032</v>
      </c>
      <c r="F8165" s="5" t="n">
        <v>1.677715</v>
      </c>
      <c r="G8165" s="11" t="n">
        <v>0.7323766</v>
      </c>
      <c r="H8165" s="5" t="n">
        <v>1.228719207469</v>
      </c>
      <c r="I8165" s="5" t="n">
        <v>0.448995792531</v>
      </c>
    </row>
    <row r="8166" customFormat="false" ht="14.25" hidden="false" customHeight="false" outlineLevel="0" collapsed="false">
      <c r="A8166" s="0" t="s">
        <v>99</v>
      </c>
      <c r="B8166" s="0" t="s">
        <v>51</v>
      </c>
      <c r="C8166" s="0" t="s">
        <v>76</v>
      </c>
      <c r="E8166" s="0" t="n">
        <v>2033</v>
      </c>
      <c r="F8166" s="5" t="n">
        <v>2.316845</v>
      </c>
      <c r="G8166" s="11" t="n">
        <v>0.7902164</v>
      </c>
      <c r="H8166" s="5" t="n">
        <v>1.830808915258</v>
      </c>
      <c r="I8166" s="5" t="n">
        <v>0.486036084742</v>
      </c>
    </row>
    <row r="8167" customFormat="false" ht="14.25" hidden="false" customHeight="false" outlineLevel="0" collapsed="false">
      <c r="A8167" s="0" t="s">
        <v>99</v>
      </c>
      <c r="B8167" s="0" t="s">
        <v>51</v>
      </c>
      <c r="C8167" s="0" t="s">
        <v>76</v>
      </c>
      <c r="E8167" s="0" t="n">
        <v>2034</v>
      </c>
      <c r="F8167" s="5" t="n">
        <v>3.07003</v>
      </c>
      <c r="G8167" s="11" t="n">
        <v>0.8480562</v>
      </c>
      <c r="H8167" s="5" t="n">
        <v>2.603557975686</v>
      </c>
      <c r="I8167" s="5" t="n">
        <v>0.466472024314</v>
      </c>
    </row>
    <row r="8168" customFormat="false" ht="14.25" hidden="false" customHeight="false" outlineLevel="0" collapsed="false">
      <c r="A8168" s="0" t="s">
        <v>99</v>
      </c>
      <c r="B8168" s="0" t="s">
        <v>51</v>
      </c>
      <c r="C8168" s="0" t="s">
        <v>76</v>
      </c>
      <c r="E8168" s="0" t="n">
        <v>2035</v>
      </c>
      <c r="F8168" s="5" t="n">
        <v>3.942</v>
      </c>
      <c r="G8168" s="11" t="n">
        <v>0.905896</v>
      </c>
      <c r="H8168" s="5" t="n">
        <v>3.571042032</v>
      </c>
      <c r="I8168" s="5" t="n">
        <v>0.370957968</v>
      </c>
    </row>
    <row r="8169" customFormat="false" ht="14.25" hidden="false" customHeight="false" outlineLevel="0" collapsed="false">
      <c r="A8169" s="0" t="s">
        <v>99</v>
      </c>
      <c r="B8169" s="0" t="s">
        <v>51</v>
      </c>
      <c r="C8169" s="0" t="s">
        <v>76</v>
      </c>
      <c r="E8169" s="0" t="n">
        <v>2036</v>
      </c>
      <c r="F8169" s="5" t="n">
        <v>4.937486</v>
      </c>
      <c r="G8169" s="11" t="n">
        <v>0.9123976</v>
      </c>
      <c r="H8169" s="5" t="n">
        <v>4.5049503764336</v>
      </c>
      <c r="I8169" s="5" t="n">
        <v>0.4325356235664</v>
      </c>
    </row>
    <row r="8170" customFormat="false" ht="14.25" hidden="false" customHeight="false" outlineLevel="0" collapsed="false">
      <c r="A8170" s="0" t="s">
        <v>99</v>
      </c>
      <c r="B8170" s="0" t="s">
        <v>51</v>
      </c>
      <c r="C8170" s="0" t="s">
        <v>76</v>
      </c>
      <c r="E8170" s="0" t="n">
        <v>2037</v>
      </c>
      <c r="F8170" s="5" t="n">
        <v>5.892852</v>
      </c>
      <c r="G8170" s="11" t="n">
        <v>0.9188992</v>
      </c>
      <c r="H8170" s="5" t="n">
        <v>5.4149369885184</v>
      </c>
      <c r="I8170" s="5" t="n">
        <v>0.4779150114816</v>
      </c>
    </row>
    <row r="8171" customFormat="false" ht="14.25" hidden="false" customHeight="false" outlineLevel="0" collapsed="false">
      <c r="A8171" s="0" t="s">
        <v>99</v>
      </c>
      <c r="B8171" s="0" t="s">
        <v>51</v>
      </c>
      <c r="C8171" s="0" t="s">
        <v>76</v>
      </c>
      <c r="E8171" s="0" t="n">
        <v>2038</v>
      </c>
      <c r="F8171" s="5" t="n">
        <v>6.94265</v>
      </c>
      <c r="G8171" s="11" t="n">
        <v>0.9254008</v>
      </c>
      <c r="H8171" s="5" t="n">
        <v>6.42473386412</v>
      </c>
      <c r="I8171" s="5" t="n">
        <v>0.51791613588</v>
      </c>
    </row>
    <row r="8172" customFormat="false" ht="14.25" hidden="false" customHeight="false" outlineLevel="0" collapsed="false">
      <c r="A8172" s="0" t="s">
        <v>99</v>
      </c>
      <c r="B8172" s="0" t="s">
        <v>51</v>
      </c>
      <c r="C8172" s="0" t="s">
        <v>76</v>
      </c>
      <c r="E8172" s="0" t="n">
        <v>2039</v>
      </c>
      <c r="F8172" s="5" t="n">
        <v>8.090035</v>
      </c>
      <c r="G8172" s="11" t="n">
        <v>0.9319024</v>
      </c>
      <c r="H8172" s="5" t="n">
        <v>7.539123032584</v>
      </c>
      <c r="I8172" s="5" t="n">
        <v>0.550911967416</v>
      </c>
    </row>
    <row r="8173" customFormat="false" ht="14.25" hidden="false" customHeight="false" outlineLevel="0" collapsed="false">
      <c r="A8173" s="0" t="s">
        <v>99</v>
      </c>
      <c r="B8173" s="0" t="s">
        <v>51</v>
      </c>
      <c r="C8173" s="0" t="s">
        <v>76</v>
      </c>
      <c r="E8173" s="0" t="n">
        <v>2040</v>
      </c>
      <c r="F8173" s="5" t="n">
        <v>9.1104</v>
      </c>
      <c r="G8173" s="11" t="n">
        <v>0.938404</v>
      </c>
      <c r="H8173" s="5" t="n">
        <v>8.5492358016</v>
      </c>
      <c r="I8173" s="5" t="n">
        <v>0.5611641984</v>
      </c>
    </row>
    <row r="8174" customFormat="false" ht="14.25" hidden="false" customHeight="false" outlineLevel="0" collapsed="false">
      <c r="A8174" s="0" t="s">
        <v>99</v>
      </c>
      <c r="B8174" s="0" t="s">
        <v>51</v>
      </c>
      <c r="C8174" s="0" t="s">
        <v>79</v>
      </c>
      <c r="E8174" s="0" t="n">
        <v>2024</v>
      </c>
      <c r="F8174" s="5" t="n">
        <v>126.41462426757</v>
      </c>
      <c r="G8174" s="11" t="n">
        <v>0.2402</v>
      </c>
      <c r="H8174" s="5" t="n">
        <v>30.3647927490704</v>
      </c>
      <c r="I8174" s="5" t="n">
        <v>96.0498315184998</v>
      </c>
    </row>
    <row r="8175" customFormat="false" ht="14.25" hidden="false" customHeight="false" outlineLevel="0" collapsed="false">
      <c r="A8175" s="0" t="s">
        <v>99</v>
      </c>
      <c r="B8175" s="0" t="s">
        <v>51</v>
      </c>
      <c r="C8175" s="0" t="s">
        <v>79</v>
      </c>
      <c r="E8175" s="0" t="n">
        <v>2025</v>
      </c>
      <c r="F8175" s="5" t="n">
        <v>125.693630266379</v>
      </c>
      <c r="G8175" s="11" t="n">
        <v>0.2377</v>
      </c>
      <c r="H8175" s="5" t="n">
        <v>29.8773759143182</v>
      </c>
      <c r="I8175" s="5" t="n">
        <v>95.8162543520603</v>
      </c>
    </row>
    <row r="8176" customFormat="false" ht="14.25" hidden="false" customHeight="false" outlineLevel="0" collapsed="false">
      <c r="A8176" s="0" t="s">
        <v>99</v>
      </c>
      <c r="B8176" s="0" t="s">
        <v>51</v>
      </c>
      <c r="C8176" s="0" t="s">
        <v>79</v>
      </c>
      <c r="E8176" s="0" t="n">
        <v>2026</v>
      </c>
      <c r="F8176" s="5" t="n">
        <v>125.153385939514</v>
      </c>
      <c r="G8176" s="11" t="n">
        <v>0.23622</v>
      </c>
      <c r="H8176" s="5" t="n">
        <v>29.5637328266319</v>
      </c>
      <c r="I8176" s="5" t="n">
        <v>95.5896531128817</v>
      </c>
    </row>
    <row r="8177" customFormat="false" ht="14.25" hidden="false" customHeight="false" outlineLevel="0" collapsed="false">
      <c r="A8177" s="0" t="s">
        <v>99</v>
      </c>
      <c r="B8177" s="0" t="s">
        <v>51</v>
      </c>
      <c r="C8177" s="0" t="s">
        <v>79</v>
      </c>
      <c r="E8177" s="0" t="n">
        <v>2027</v>
      </c>
      <c r="F8177" s="5" t="n">
        <v>124.016038645893</v>
      </c>
      <c r="G8177" s="11" t="n">
        <v>0.23474</v>
      </c>
      <c r="H8177" s="5" t="n">
        <v>29.111524911737</v>
      </c>
      <c r="I8177" s="5" t="n">
        <v>94.9045137341562</v>
      </c>
    </row>
    <row r="8178" customFormat="false" ht="14.25" hidden="false" customHeight="false" outlineLevel="0" collapsed="false">
      <c r="A8178" s="0" t="s">
        <v>99</v>
      </c>
      <c r="B8178" s="0" t="s">
        <v>51</v>
      </c>
      <c r="C8178" s="0" t="s">
        <v>79</v>
      </c>
      <c r="E8178" s="0" t="n">
        <v>2028</v>
      </c>
      <c r="F8178" s="5" t="n">
        <v>123.349844884177</v>
      </c>
      <c r="G8178" s="11" t="n">
        <v>0.23326</v>
      </c>
      <c r="H8178" s="5" t="n">
        <v>28.7725848176832</v>
      </c>
      <c r="I8178" s="5" t="n">
        <v>94.5772600664941</v>
      </c>
    </row>
    <row r="8179" customFormat="false" ht="14.25" hidden="false" customHeight="false" outlineLevel="0" collapsed="false">
      <c r="A8179" s="0" t="s">
        <v>99</v>
      </c>
      <c r="B8179" s="0" t="s">
        <v>51</v>
      </c>
      <c r="C8179" s="0" t="s">
        <v>79</v>
      </c>
      <c r="E8179" s="0" t="n">
        <v>2029</v>
      </c>
      <c r="F8179" s="5" t="n">
        <v>121.878116650248</v>
      </c>
      <c r="G8179" s="11" t="n">
        <v>0.23178</v>
      </c>
      <c r="H8179" s="5" t="n">
        <v>28.2489098771944</v>
      </c>
      <c r="I8179" s="5" t="n">
        <v>93.6292067730533</v>
      </c>
    </row>
    <row r="8180" customFormat="false" ht="14.25" hidden="false" customHeight="false" outlineLevel="0" collapsed="false">
      <c r="A8180" s="0" t="s">
        <v>99</v>
      </c>
      <c r="B8180" s="0" t="s">
        <v>51</v>
      </c>
      <c r="C8180" s="0" t="s">
        <v>79</v>
      </c>
      <c r="E8180" s="0" t="n">
        <v>2030</v>
      </c>
      <c r="F8180" s="5" t="n">
        <v>120.562936469695</v>
      </c>
      <c r="G8180" s="11" t="n">
        <v>0.2303</v>
      </c>
      <c r="H8180" s="5" t="n">
        <v>27.7656442689708</v>
      </c>
      <c r="I8180" s="5" t="n">
        <v>92.7972922007244</v>
      </c>
    </row>
    <row r="8181" customFormat="false" ht="14.25" hidden="false" customHeight="false" outlineLevel="0" collapsed="false">
      <c r="A8181" s="0" t="s">
        <v>99</v>
      </c>
      <c r="B8181" s="0" t="s">
        <v>51</v>
      </c>
      <c r="C8181" s="0" t="s">
        <v>79</v>
      </c>
      <c r="E8181" s="0" t="n">
        <v>2031</v>
      </c>
      <c r="F8181" s="5" t="n">
        <v>119.409197125706</v>
      </c>
      <c r="G8181" s="11" t="n">
        <v>0.23094</v>
      </c>
      <c r="H8181" s="5" t="n">
        <v>27.5763599842106</v>
      </c>
      <c r="I8181" s="5" t="n">
        <v>91.8328371414956</v>
      </c>
    </row>
    <row r="8182" customFormat="false" ht="14.25" hidden="false" customHeight="false" outlineLevel="0" collapsed="false">
      <c r="A8182" s="0" t="s">
        <v>99</v>
      </c>
      <c r="B8182" s="0" t="s">
        <v>51</v>
      </c>
      <c r="C8182" s="0" t="s">
        <v>79</v>
      </c>
      <c r="E8182" s="0" t="n">
        <v>2032</v>
      </c>
      <c r="F8182" s="5" t="n">
        <v>119.500288459003</v>
      </c>
      <c r="G8182" s="11" t="n">
        <v>0.23158</v>
      </c>
      <c r="H8182" s="5" t="n">
        <v>27.673876801336</v>
      </c>
      <c r="I8182" s="5" t="n">
        <v>91.8264116576673</v>
      </c>
    </row>
    <row r="8183" customFormat="false" ht="14.25" hidden="false" customHeight="false" outlineLevel="0" collapsed="false">
      <c r="A8183" s="0" t="s">
        <v>99</v>
      </c>
      <c r="B8183" s="0" t="s">
        <v>51</v>
      </c>
      <c r="C8183" s="0" t="s">
        <v>79</v>
      </c>
      <c r="E8183" s="0" t="n">
        <v>2033</v>
      </c>
      <c r="F8183" s="5" t="n">
        <v>120.051707993734</v>
      </c>
      <c r="G8183" s="11" t="n">
        <v>0.23222</v>
      </c>
      <c r="H8183" s="5" t="n">
        <v>27.8784076303049</v>
      </c>
      <c r="I8183" s="5" t="n">
        <v>92.1733003634289</v>
      </c>
    </row>
    <row r="8184" customFormat="false" ht="14.25" hidden="false" customHeight="false" outlineLevel="0" collapsed="false">
      <c r="A8184" s="0" t="s">
        <v>99</v>
      </c>
      <c r="B8184" s="0" t="s">
        <v>51</v>
      </c>
      <c r="C8184" s="0" t="s">
        <v>79</v>
      </c>
      <c r="E8184" s="0" t="n">
        <v>2034</v>
      </c>
      <c r="F8184" s="5" t="n">
        <v>121.124348422849</v>
      </c>
      <c r="G8184" s="11" t="n">
        <v>0.23286</v>
      </c>
      <c r="H8184" s="5" t="n">
        <v>28.2050157737446</v>
      </c>
      <c r="I8184" s="5" t="n">
        <v>92.9193326491042</v>
      </c>
    </row>
    <row r="8185" customFormat="false" ht="14.25" hidden="false" customHeight="false" outlineLevel="0" collapsed="false">
      <c r="A8185" s="0" t="s">
        <v>99</v>
      </c>
      <c r="B8185" s="0" t="s">
        <v>51</v>
      </c>
      <c r="C8185" s="0" t="s">
        <v>79</v>
      </c>
      <c r="E8185" s="0" t="n">
        <v>2035</v>
      </c>
      <c r="F8185" s="5" t="n">
        <v>122.265515184915</v>
      </c>
      <c r="G8185" s="11" t="n">
        <v>0.2335</v>
      </c>
      <c r="H8185" s="5" t="n">
        <v>28.5489977956777</v>
      </c>
      <c r="I8185" s="5" t="n">
        <v>93.7165173892375</v>
      </c>
    </row>
    <row r="8186" customFormat="false" ht="14.25" hidden="false" customHeight="false" outlineLevel="0" collapsed="false">
      <c r="A8186" s="0" t="s">
        <v>99</v>
      </c>
      <c r="B8186" s="0" t="s">
        <v>51</v>
      </c>
      <c r="C8186" s="0" t="s">
        <v>79</v>
      </c>
      <c r="E8186" s="0" t="n">
        <v>2036</v>
      </c>
      <c r="F8186" s="5" t="n">
        <v>123.315236188048</v>
      </c>
      <c r="G8186" s="11" t="n">
        <v>0.23446</v>
      </c>
      <c r="H8186" s="5" t="n">
        <v>28.9124902766496</v>
      </c>
      <c r="I8186" s="5" t="n">
        <v>94.4027459113979</v>
      </c>
    </row>
    <row r="8187" customFormat="false" ht="14.25" hidden="false" customHeight="false" outlineLevel="0" collapsed="false">
      <c r="A8187" s="0" t="s">
        <v>99</v>
      </c>
      <c r="B8187" s="0" t="s">
        <v>51</v>
      </c>
      <c r="C8187" s="0" t="s">
        <v>79</v>
      </c>
      <c r="E8187" s="0" t="n">
        <v>2037</v>
      </c>
      <c r="F8187" s="5" t="n">
        <v>124.211242673006</v>
      </c>
      <c r="G8187" s="11" t="n">
        <v>0.23542</v>
      </c>
      <c r="H8187" s="5" t="n">
        <v>29.2418107500791</v>
      </c>
      <c r="I8187" s="5" t="n">
        <v>94.969431922927</v>
      </c>
    </row>
    <row r="8188" customFormat="false" ht="14.25" hidden="false" customHeight="false" outlineLevel="0" collapsed="false">
      <c r="A8188" s="0" t="s">
        <v>99</v>
      </c>
      <c r="B8188" s="0" t="s">
        <v>51</v>
      </c>
      <c r="C8188" s="0" t="s">
        <v>79</v>
      </c>
      <c r="E8188" s="0" t="n">
        <v>2038</v>
      </c>
      <c r="F8188" s="5" t="n">
        <v>125.277769829454</v>
      </c>
      <c r="G8188" s="11" t="n">
        <v>0.23638</v>
      </c>
      <c r="H8188" s="5" t="n">
        <v>29.6131592322863</v>
      </c>
      <c r="I8188" s="5" t="n">
        <v>95.6646105971676</v>
      </c>
    </row>
    <row r="8189" customFormat="false" ht="14.25" hidden="false" customHeight="false" outlineLevel="0" collapsed="false">
      <c r="A8189" s="0" t="s">
        <v>99</v>
      </c>
      <c r="B8189" s="0" t="s">
        <v>51</v>
      </c>
      <c r="C8189" s="0" t="s">
        <v>79</v>
      </c>
      <c r="E8189" s="0" t="n">
        <v>2039</v>
      </c>
      <c r="F8189" s="5" t="n">
        <v>126.433375046076</v>
      </c>
      <c r="G8189" s="11" t="n">
        <v>0.23734</v>
      </c>
      <c r="H8189" s="5" t="n">
        <v>30.0076972334357</v>
      </c>
      <c r="I8189" s="5" t="n">
        <v>96.4256778126402</v>
      </c>
    </row>
    <row r="8190" customFormat="false" ht="14.25" hidden="false" customHeight="false" outlineLevel="0" collapsed="false">
      <c r="A8190" s="0" t="s">
        <v>99</v>
      </c>
      <c r="B8190" s="0" t="s">
        <v>51</v>
      </c>
      <c r="C8190" s="0" t="s">
        <v>79</v>
      </c>
      <c r="E8190" s="0" t="n">
        <v>2040</v>
      </c>
      <c r="F8190" s="5" t="n">
        <v>127.615612706534</v>
      </c>
      <c r="G8190" s="11" t="n">
        <v>0.2383</v>
      </c>
      <c r="H8190" s="5" t="n">
        <v>30.4108005079671</v>
      </c>
      <c r="I8190" s="5" t="n">
        <v>97.204812198567</v>
      </c>
    </row>
    <row r="8191" customFormat="false" ht="14.25" hidden="false" customHeight="false" outlineLevel="0" collapsed="false">
      <c r="A8191" s="0" t="s">
        <v>99</v>
      </c>
      <c r="B8191" s="0" t="s">
        <v>51</v>
      </c>
      <c r="C8191" s="0" t="s">
        <v>84</v>
      </c>
      <c r="E8191" s="0" t="n">
        <v>2024</v>
      </c>
      <c r="F8191" s="5" t="n">
        <v>6.99185537289405</v>
      </c>
      <c r="G8191" s="11" t="n">
        <v>0.0264434617372666</v>
      </c>
      <c r="H8191" s="5" t="n">
        <v>0.184888860025626</v>
      </c>
      <c r="I8191" s="5" t="n">
        <v>6.80696651286842</v>
      </c>
    </row>
    <row r="8192" customFormat="false" ht="14.25" hidden="false" customHeight="false" outlineLevel="0" collapsed="false">
      <c r="A8192" s="0" t="s">
        <v>99</v>
      </c>
      <c r="B8192" s="0" t="s">
        <v>51</v>
      </c>
      <c r="C8192" s="0" t="s">
        <v>84</v>
      </c>
      <c r="E8192" s="0" t="n">
        <v>2025</v>
      </c>
      <c r="F8192" s="5" t="n">
        <v>7.75666902354495</v>
      </c>
      <c r="G8192" s="11" t="n">
        <v>0.0299207457377471</v>
      </c>
      <c r="H8192" s="5" t="n">
        <v>0.232085321625348</v>
      </c>
      <c r="I8192" s="5" t="n">
        <v>7.52458370191961</v>
      </c>
    </row>
    <row r="8193" customFormat="false" ht="14.25" hidden="false" customHeight="false" outlineLevel="0" collapsed="false">
      <c r="A8193" s="0" t="s">
        <v>99</v>
      </c>
      <c r="B8193" s="0" t="s">
        <v>51</v>
      </c>
      <c r="C8193" s="0" t="s">
        <v>84</v>
      </c>
      <c r="E8193" s="0" t="n">
        <v>2026</v>
      </c>
      <c r="F8193" s="5" t="n">
        <v>8.71724993970882</v>
      </c>
      <c r="G8193" s="11" t="n">
        <v>0.0415389019452049</v>
      </c>
      <c r="H8193" s="5" t="n">
        <v>0.362104990477408</v>
      </c>
      <c r="I8193" s="5" t="n">
        <v>8.35514494923142</v>
      </c>
    </row>
    <row r="8194" customFormat="false" ht="14.25" hidden="false" customHeight="false" outlineLevel="0" collapsed="false">
      <c r="A8194" s="0" t="s">
        <v>99</v>
      </c>
      <c r="B8194" s="0" t="s">
        <v>51</v>
      </c>
      <c r="C8194" s="0" t="s">
        <v>84</v>
      </c>
      <c r="E8194" s="0" t="n">
        <v>2027</v>
      </c>
      <c r="F8194" s="5" t="n">
        <v>10.0699278384413</v>
      </c>
      <c r="G8194" s="11" t="n">
        <v>0.0564399568321677</v>
      </c>
      <c r="H8194" s="5" t="n">
        <v>0.568346292504673</v>
      </c>
      <c r="I8194" s="5" t="n">
        <v>9.50158154593666</v>
      </c>
    </row>
    <row r="8195" customFormat="false" ht="14.25" hidden="false" customHeight="false" outlineLevel="0" collapsed="false">
      <c r="A8195" s="0" t="s">
        <v>99</v>
      </c>
      <c r="B8195" s="0" t="s">
        <v>51</v>
      </c>
      <c r="C8195" s="0" t="s">
        <v>84</v>
      </c>
      <c r="E8195" s="0" t="n">
        <v>2028</v>
      </c>
      <c r="F8195" s="5" t="n">
        <v>11.7848531293819</v>
      </c>
      <c r="G8195" s="11" t="n">
        <v>0.0726613417417282</v>
      </c>
      <c r="H8195" s="5" t="n">
        <v>0.856303240610096</v>
      </c>
      <c r="I8195" s="5" t="n">
        <v>10.9285498887718</v>
      </c>
    </row>
    <row r="8196" customFormat="false" ht="14.25" hidden="false" customHeight="false" outlineLevel="0" collapsed="false">
      <c r="A8196" s="0" t="s">
        <v>99</v>
      </c>
      <c r="B8196" s="0" t="s">
        <v>51</v>
      </c>
      <c r="C8196" s="0" t="s">
        <v>84</v>
      </c>
      <c r="E8196" s="0" t="n">
        <v>2029</v>
      </c>
      <c r="F8196" s="5" t="n">
        <v>13.8150432017204</v>
      </c>
      <c r="G8196" s="11" t="n">
        <v>0.0892647992504827</v>
      </c>
      <c r="H8196" s="5" t="n">
        <v>1.23319705803832</v>
      </c>
      <c r="I8196" s="5" t="n">
        <v>12.5818461436821</v>
      </c>
    </row>
    <row r="8197" customFormat="false" ht="14.25" hidden="false" customHeight="false" outlineLevel="0" collapsed="false">
      <c r="A8197" s="0" t="s">
        <v>99</v>
      </c>
      <c r="B8197" s="0" t="s">
        <v>51</v>
      </c>
      <c r="C8197" s="0" t="s">
        <v>84</v>
      </c>
      <c r="E8197" s="0" t="n">
        <v>2030</v>
      </c>
      <c r="F8197" s="5" t="n">
        <v>16.3730092837328</v>
      </c>
      <c r="G8197" s="11" t="n">
        <v>0.107689945920486</v>
      </c>
      <c r="H8197" s="5" t="n">
        <v>1.7632084843208</v>
      </c>
      <c r="I8197" s="5" t="n">
        <v>14.609800799412</v>
      </c>
    </row>
    <row r="8198" customFormat="false" ht="14.25" hidden="false" customHeight="false" outlineLevel="0" collapsed="false">
      <c r="A8198" s="0" t="s">
        <v>99</v>
      </c>
      <c r="B8198" s="0" t="s">
        <v>51</v>
      </c>
      <c r="C8198" s="0" t="s">
        <v>84</v>
      </c>
      <c r="E8198" s="0" t="n">
        <v>2031</v>
      </c>
      <c r="F8198" s="5" t="n">
        <v>19.1189573288733</v>
      </c>
      <c r="G8198" s="11" t="n">
        <v>0.121907336528138</v>
      </c>
      <c r="H8198" s="5" t="n">
        <v>2.33074116515806</v>
      </c>
      <c r="I8198" s="5" t="n">
        <v>16.7882161637152</v>
      </c>
    </row>
    <row r="8199" customFormat="false" ht="14.25" hidden="false" customHeight="false" outlineLevel="0" collapsed="false">
      <c r="A8199" s="0" t="s">
        <v>99</v>
      </c>
      <c r="B8199" s="0" t="s">
        <v>51</v>
      </c>
      <c r="C8199" s="0" t="s">
        <v>84</v>
      </c>
      <c r="E8199" s="0" t="n">
        <v>2032</v>
      </c>
      <c r="F8199" s="5" t="n">
        <v>22.2216425075566</v>
      </c>
      <c r="G8199" s="11" t="n">
        <v>0.135600674745527</v>
      </c>
      <c r="H8199" s="5" t="n">
        <v>3.01326971797857</v>
      </c>
      <c r="I8199" s="5" t="n">
        <v>19.208372789578</v>
      </c>
    </row>
    <row r="8200" customFormat="false" ht="14.25" hidden="false" customHeight="false" outlineLevel="0" collapsed="false">
      <c r="A8200" s="0" t="s">
        <v>99</v>
      </c>
      <c r="B8200" s="0" t="s">
        <v>51</v>
      </c>
      <c r="C8200" s="0" t="s">
        <v>84</v>
      </c>
      <c r="E8200" s="0" t="n">
        <v>2033</v>
      </c>
      <c r="F8200" s="5" t="n">
        <v>25.6697894062715</v>
      </c>
      <c r="G8200" s="11" t="n">
        <v>0.148247498741539</v>
      </c>
      <c r="H8200" s="5" t="n">
        <v>3.80548207270182</v>
      </c>
      <c r="I8200" s="5" t="n">
        <v>21.8643073335697</v>
      </c>
    </row>
    <row r="8201" customFormat="false" ht="14.25" hidden="false" customHeight="false" outlineLevel="0" collapsed="false">
      <c r="A8201" s="0" t="s">
        <v>99</v>
      </c>
      <c r="B8201" s="0" t="s">
        <v>51</v>
      </c>
      <c r="C8201" s="0" t="s">
        <v>84</v>
      </c>
      <c r="E8201" s="0" t="n">
        <v>2034</v>
      </c>
      <c r="F8201" s="5" t="n">
        <v>29.2890934307395</v>
      </c>
      <c r="G8201" s="11" t="n">
        <v>0.160103539554282</v>
      </c>
      <c r="H8201" s="5" t="n">
        <v>4.68928752859747</v>
      </c>
      <c r="I8201" s="5" t="n">
        <v>24.5998059021421</v>
      </c>
    </row>
    <row r="8202" customFormat="false" ht="14.25" hidden="false" customHeight="false" outlineLevel="0" collapsed="false">
      <c r="A8202" s="0" t="s">
        <v>99</v>
      </c>
      <c r="B8202" s="0" t="s">
        <v>51</v>
      </c>
      <c r="C8202" s="0" t="s">
        <v>84</v>
      </c>
      <c r="E8202" s="0" t="n">
        <v>2035</v>
      </c>
      <c r="F8202" s="5" t="n">
        <v>33.0267492787127</v>
      </c>
      <c r="G8202" s="11" t="n">
        <v>0.170109222695796</v>
      </c>
      <c r="H8202" s="5" t="n">
        <v>5.61815464797075</v>
      </c>
      <c r="I8202" s="5" t="n">
        <v>27.4085946307419</v>
      </c>
    </row>
    <row r="8203" customFormat="false" ht="14.25" hidden="false" customHeight="false" outlineLevel="0" collapsed="false">
      <c r="A8203" s="0" t="s">
        <v>99</v>
      </c>
      <c r="B8203" s="0" t="s">
        <v>51</v>
      </c>
      <c r="C8203" s="0" t="s">
        <v>84</v>
      </c>
      <c r="E8203" s="0" t="n">
        <v>2036</v>
      </c>
      <c r="F8203" s="5" t="n">
        <v>36.6940654633437</v>
      </c>
      <c r="G8203" s="11" t="n">
        <v>0.173255857003977</v>
      </c>
      <c r="H8203" s="5" t="n">
        <v>6.35746175881167</v>
      </c>
      <c r="I8203" s="5" t="n">
        <v>30.3366037045321</v>
      </c>
    </row>
    <row r="8204" customFormat="false" ht="14.25" hidden="false" customHeight="false" outlineLevel="0" collapsed="false">
      <c r="A8204" s="0" t="s">
        <v>99</v>
      </c>
      <c r="B8204" s="0" t="s">
        <v>51</v>
      </c>
      <c r="C8204" s="0" t="s">
        <v>84</v>
      </c>
      <c r="E8204" s="0" t="n">
        <v>2037</v>
      </c>
      <c r="F8204" s="5" t="n">
        <v>40.2546578065423</v>
      </c>
      <c r="G8204" s="11" t="n">
        <v>0.174596133772599</v>
      </c>
      <c r="H8204" s="5" t="n">
        <v>7.02830761936126</v>
      </c>
      <c r="I8204" s="5" t="n">
        <v>33.2263501871811</v>
      </c>
    </row>
    <row r="8205" customFormat="false" ht="14.25" hidden="false" customHeight="false" outlineLevel="0" collapsed="false">
      <c r="A8205" s="0" t="s">
        <v>99</v>
      </c>
      <c r="B8205" s="0" t="s">
        <v>51</v>
      </c>
      <c r="C8205" s="0" t="s">
        <v>84</v>
      </c>
      <c r="E8205" s="0" t="n">
        <v>2038</v>
      </c>
      <c r="F8205" s="5" t="n">
        <v>43.8323810900066</v>
      </c>
      <c r="G8205" s="11" t="n">
        <v>0.17501754178778</v>
      </c>
      <c r="H8205" s="5" t="n">
        <v>7.67143558907812</v>
      </c>
      <c r="I8205" s="5" t="n">
        <v>36.1609455009285</v>
      </c>
    </row>
    <row r="8206" customFormat="false" ht="14.25" hidden="false" customHeight="false" outlineLevel="0" collapsed="false">
      <c r="A8206" s="0" t="s">
        <v>99</v>
      </c>
      <c r="B8206" s="0" t="s">
        <v>51</v>
      </c>
      <c r="C8206" s="0" t="s">
        <v>84</v>
      </c>
      <c r="E8206" s="0" t="n">
        <v>2039</v>
      </c>
      <c r="F8206" s="5" t="n">
        <v>47.4367938069889</v>
      </c>
      <c r="G8206" s="11" t="n">
        <v>0.174779951779789</v>
      </c>
      <c r="H8206" s="5" t="n">
        <v>8.29100053417331</v>
      </c>
      <c r="I8206" s="5" t="n">
        <v>39.1457932728156</v>
      </c>
    </row>
    <row r="8207" customFormat="false" ht="14.25" hidden="false" customHeight="false" outlineLevel="0" collapsed="false">
      <c r="A8207" s="0" t="s">
        <v>99</v>
      </c>
      <c r="B8207" s="0" t="s">
        <v>51</v>
      </c>
      <c r="C8207" s="0" t="s">
        <v>84</v>
      </c>
      <c r="E8207" s="0" t="n">
        <v>2040</v>
      </c>
      <c r="F8207" s="5" t="n">
        <v>51.0760174038972</v>
      </c>
      <c r="G8207" s="11" t="n">
        <v>0.174022563350929</v>
      </c>
      <c r="H8207" s="5" t="n">
        <v>8.88837947438283</v>
      </c>
      <c r="I8207" s="5" t="n">
        <v>42.1876379295143</v>
      </c>
    </row>
    <row r="8208" customFormat="false" ht="14.25" hidden="false" customHeight="false" outlineLevel="0" collapsed="false">
      <c r="A8208" s="0" t="s">
        <v>100</v>
      </c>
      <c r="B8208" s="0" t="s">
        <v>54</v>
      </c>
      <c r="C8208" s="0" t="s">
        <v>65</v>
      </c>
      <c r="E8208" s="0" t="n">
        <v>2024</v>
      </c>
      <c r="F8208" s="5" t="n">
        <v>81.8785806967931</v>
      </c>
      <c r="G8208" s="11" t="n">
        <v>0.0336194491596177</v>
      </c>
      <c r="H8208" s="5" t="n">
        <v>2.75271278099749</v>
      </c>
      <c r="I8208" s="5" t="n">
        <v>79.1258679157956</v>
      </c>
    </row>
    <row r="8209" customFormat="false" ht="14.25" hidden="false" customHeight="false" outlineLevel="0" collapsed="false">
      <c r="A8209" s="0" t="s">
        <v>100</v>
      </c>
      <c r="B8209" s="0" t="s">
        <v>54</v>
      </c>
      <c r="C8209" s="0" t="s">
        <v>65</v>
      </c>
      <c r="E8209" s="0" t="n">
        <v>2025</v>
      </c>
      <c r="F8209" s="5" t="n">
        <v>82.6775078244655</v>
      </c>
      <c r="G8209" s="11" t="n">
        <v>0.0337014078117545</v>
      </c>
      <c r="H8209" s="5" t="n">
        <v>2.78634840805183</v>
      </c>
      <c r="I8209" s="5" t="n">
        <v>79.8911594164136</v>
      </c>
    </row>
    <row r="8210" customFormat="false" ht="14.25" hidden="false" customHeight="false" outlineLevel="0" collapsed="false">
      <c r="A8210" s="0" t="s">
        <v>100</v>
      </c>
      <c r="B8210" s="0" t="s">
        <v>54</v>
      </c>
      <c r="C8210" s="0" t="s">
        <v>65</v>
      </c>
      <c r="E8210" s="0" t="n">
        <v>2026</v>
      </c>
      <c r="F8210" s="5" t="n">
        <v>84.1195390532277</v>
      </c>
      <c r="G8210" s="11" t="n">
        <v>0.0383381094232565</v>
      </c>
      <c r="H8210" s="5" t="n">
        <v>3.22498409285654</v>
      </c>
      <c r="I8210" s="5" t="n">
        <v>80.8945549603712</v>
      </c>
    </row>
    <row r="8211" customFormat="false" ht="14.25" hidden="false" customHeight="false" outlineLevel="0" collapsed="false">
      <c r="A8211" s="0" t="s">
        <v>100</v>
      </c>
      <c r="B8211" s="0" t="s">
        <v>54</v>
      </c>
      <c r="C8211" s="0" t="s">
        <v>65</v>
      </c>
      <c r="E8211" s="0" t="n">
        <v>2027</v>
      </c>
      <c r="F8211" s="5" t="n">
        <v>85.8523443980091</v>
      </c>
      <c r="G8211" s="11" t="n">
        <v>0.042847756741469</v>
      </c>
      <c r="H8211" s="5" t="n">
        <v>3.67858036845071</v>
      </c>
      <c r="I8211" s="5" t="n">
        <v>82.1737640295584</v>
      </c>
    </row>
    <row r="8212" customFormat="false" ht="14.25" hidden="false" customHeight="false" outlineLevel="0" collapsed="false">
      <c r="A8212" s="0" t="s">
        <v>100</v>
      </c>
      <c r="B8212" s="0" t="s">
        <v>54</v>
      </c>
      <c r="C8212" s="0" t="s">
        <v>65</v>
      </c>
      <c r="E8212" s="0" t="n">
        <v>2028</v>
      </c>
      <c r="F8212" s="5" t="n">
        <v>89.2934596839449</v>
      </c>
      <c r="G8212" s="11" t="n">
        <v>0.0473295317103787</v>
      </c>
      <c r="H8212" s="5" t="n">
        <v>4.22621763164069</v>
      </c>
      <c r="I8212" s="5" t="n">
        <v>85.0672420523042</v>
      </c>
    </row>
    <row r="8213" customFormat="false" ht="14.25" hidden="false" customHeight="false" outlineLevel="0" collapsed="false">
      <c r="A8213" s="0" t="s">
        <v>100</v>
      </c>
      <c r="B8213" s="0" t="s">
        <v>54</v>
      </c>
      <c r="C8213" s="0" t="s">
        <v>65</v>
      </c>
      <c r="E8213" s="0" t="n">
        <v>2029</v>
      </c>
      <c r="F8213" s="5" t="n">
        <v>92.777139045599</v>
      </c>
      <c r="G8213" s="11" t="n">
        <v>0.0517798571201829</v>
      </c>
      <c r="H8213" s="5" t="n">
        <v>4.80398700380046</v>
      </c>
      <c r="I8213" s="5" t="n">
        <v>87.9731520417985</v>
      </c>
    </row>
    <row r="8214" customFormat="false" ht="14.25" hidden="false" customHeight="false" outlineLevel="0" collapsed="false">
      <c r="A8214" s="0" t="s">
        <v>100</v>
      </c>
      <c r="B8214" s="0" t="s">
        <v>54</v>
      </c>
      <c r="C8214" s="0" t="s">
        <v>65</v>
      </c>
      <c r="E8214" s="0" t="n">
        <v>2030</v>
      </c>
      <c r="F8214" s="5" t="n">
        <v>96.3387208393873</v>
      </c>
      <c r="G8214" s="11" t="n">
        <v>0.056323857663439</v>
      </c>
      <c r="H8214" s="5" t="n">
        <v>5.42616840003544</v>
      </c>
      <c r="I8214" s="5" t="n">
        <v>90.9125524393519</v>
      </c>
    </row>
    <row r="8215" customFormat="false" ht="14.25" hidden="false" customHeight="false" outlineLevel="0" collapsed="false">
      <c r="A8215" s="0" t="s">
        <v>100</v>
      </c>
      <c r="B8215" s="0" t="s">
        <v>54</v>
      </c>
      <c r="C8215" s="0" t="s">
        <v>65</v>
      </c>
      <c r="E8215" s="0" t="n">
        <v>2031</v>
      </c>
      <c r="F8215" s="5" t="n">
        <v>99.8584193136562</v>
      </c>
      <c r="G8215" s="11" t="n">
        <v>0.0604991220845293</v>
      </c>
      <c r="H8215" s="5" t="n">
        <v>6.04134670122501</v>
      </c>
      <c r="I8215" s="5" t="n">
        <v>93.8170726124312</v>
      </c>
    </row>
    <row r="8216" customFormat="false" ht="14.25" hidden="false" customHeight="false" outlineLevel="0" collapsed="false">
      <c r="A8216" s="0" t="s">
        <v>100</v>
      </c>
      <c r="B8216" s="0" t="s">
        <v>54</v>
      </c>
      <c r="C8216" s="0" t="s">
        <v>65</v>
      </c>
      <c r="E8216" s="0" t="n">
        <v>2032</v>
      </c>
      <c r="F8216" s="5" t="n">
        <v>103.368430737517</v>
      </c>
      <c r="G8216" s="11" t="n">
        <v>0.0646860809495759</v>
      </c>
      <c r="H8216" s="5" t="n">
        <v>6.68649867831764</v>
      </c>
      <c r="I8216" s="5" t="n">
        <v>96.6819320591991</v>
      </c>
    </row>
    <row r="8217" customFormat="false" ht="14.25" hidden="false" customHeight="false" outlineLevel="0" collapsed="false">
      <c r="A8217" s="0" t="s">
        <v>100</v>
      </c>
      <c r="B8217" s="0" t="s">
        <v>54</v>
      </c>
      <c r="C8217" s="0" t="s">
        <v>65</v>
      </c>
      <c r="E8217" s="0" t="n">
        <v>2033</v>
      </c>
      <c r="F8217" s="5" t="n">
        <v>106.884276105525</v>
      </c>
      <c r="G8217" s="11" t="n">
        <v>0.0688155154859138</v>
      </c>
      <c r="H8217" s="5" t="n">
        <v>7.35529655754047</v>
      </c>
      <c r="I8217" s="5" t="n">
        <v>99.528979547985</v>
      </c>
    </row>
    <row r="8218" customFormat="false" ht="14.25" hidden="false" customHeight="false" outlineLevel="0" collapsed="false">
      <c r="A8218" s="0" t="s">
        <v>100</v>
      </c>
      <c r="B8218" s="0" t="s">
        <v>54</v>
      </c>
      <c r="C8218" s="0" t="s">
        <v>65</v>
      </c>
      <c r="E8218" s="0" t="n">
        <v>2034</v>
      </c>
      <c r="F8218" s="5" t="n">
        <v>110.40209645099</v>
      </c>
      <c r="G8218" s="11" t="n">
        <v>0.0729677154676826</v>
      </c>
      <c r="H8218" s="5" t="n">
        <v>8.05578876087152</v>
      </c>
      <c r="I8218" s="5" t="n">
        <v>102.346307690119</v>
      </c>
    </row>
    <row r="8219" customFormat="false" ht="14.25" hidden="false" customHeight="false" outlineLevel="0" collapsed="false">
      <c r="A8219" s="0" t="s">
        <v>100</v>
      </c>
      <c r="B8219" s="0" t="s">
        <v>54</v>
      </c>
      <c r="C8219" s="0" t="s">
        <v>65</v>
      </c>
      <c r="E8219" s="0" t="n">
        <v>2035</v>
      </c>
      <c r="F8219" s="5" t="n">
        <v>113.921376548677</v>
      </c>
      <c r="G8219" s="11" t="n">
        <v>0.0770350286966763</v>
      </c>
      <c r="H8219" s="5" t="n">
        <v>8.77593651159221</v>
      </c>
      <c r="I8219" s="5" t="n">
        <v>105.145440037085</v>
      </c>
    </row>
    <row r="8220" customFormat="false" ht="14.25" hidden="false" customHeight="false" outlineLevel="0" collapsed="false">
      <c r="A8220" s="0" t="s">
        <v>100</v>
      </c>
      <c r="B8220" s="0" t="s">
        <v>54</v>
      </c>
      <c r="C8220" s="0" t="s">
        <v>65</v>
      </c>
      <c r="E8220" s="0" t="n">
        <v>2036</v>
      </c>
      <c r="F8220" s="5" t="n">
        <v>116.746053561827</v>
      </c>
      <c r="G8220" s="11" t="n">
        <v>0.0818205262372422</v>
      </c>
      <c r="H8220" s="5" t="n">
        <v>9.55222353854992</v>
      </c>
      <c r="I8220" s="5" t="n">
        <v>107.193830023277</v>
      </c>
    </row>
    <row r="8221" customFormat="false" ht="14.25" hidden="false" customHeight="false" outlineLevel="0" collapsed="false">
      <c r="A8221" s="0" t="s">
        <v>100</v>
      </c>
      <c r="B8221" s="0" t="s">
        <v>54</v>
      </c>
      <c r="C8221" s="0" t="s">
        <v>65</v>
      </c>
      <c r="E8221" s="0" t="n">
        <v>2037</v>
      </c>
      <c r="F8221" s="5" t="n">
        <v>119.448025075341</v>
      </c>
      <c r="G8221" s="11" t="n">
        <v>0.0864416137287866</v>
      </c>
      <c r="H8221" s="5" t="n">
        <v>10.325280044229</v>
      </c>
      <c r="I8221" s="5" t="n">
        <v>109.122745031112</v>
      </c>
    </row>
    <row r="8222" customFormat="false" ht="14.25" hidden="false" customHeight="false" outlineLevel="0" collapsed="false">
      <c r="A8222" s="0" t="s">
        <v>100</v>
      </c>
      <c r="B8222" s="0" t="s">
        <v>54</v>
      </c>
      <c r="C8222" s="0" t="s">
        <v>65</v>
      </c>
      <c r="E8222" s="0" t="n">
        <v>2038</v>
      </c>
      <c r="F8222" s="5" t="n">
        <v>122.113836265429</v>
      </c>
      <c r="G8222" s="11" t="n">
        <v>0.0910891361868601</v>
      </c>
      <c r="H8222" s="5" t="n">
        <v>11.1232438618816</v>
      </c>
      <c r="I8222" s="5" t="n">
        <v>110.990592403547</v>
      </c>
    </row>
    <row r="8223" customFormat="false" ht="14.25" hidden="false" customHeight="false" outlineLevel="0" collapsed="false">
      <c r="A8223" s="0" t="s">
        <v>100</v>
      </c>
      <c r="B8223" s="0" t="s">
        <v>54</v>
      </c>
      <c r="C8223" s="0" t="s">
        <v>65</v>
      </c>
      <c r="E8223" s="0" t="n">
        <v>2039</v>
      </c>
      <c r="F8223" s="5" t="n">
        <v>124.760169520416</v>
      </c>
      <c r="G8223" s="11" t="n">
        <v>0.095563730189158</v>
      </c>
      <c r="H8223" s="5" t="n">
        <v>11.9225471784026</v>
      </c>
      <c r="I8223" s="5" t="n">
        <v>112.837622342013</v>
      </c>
    </row>
    <row r="8224" customFormat="false" ht="14.25" hidden="false" customHeight="false" outlineLevel="0" collapsed="false">
      <c r="A8224" s="0" t="s">
        <v>100</v>
      </c>
      <c r="B8224" s="0" t="s">
        <v>54</v>
      </c>
      <c r="C8224" s="0" t="s">
        <v>65</v>
      </c>
      <c r="E8224" s="0" t="n">
        <v>2040</v>
      </c>
      <c r="F8224" s="5" t="n">
        <v>126.608507244208</v>
      </c>
      <c r="G8224" s="11" t="n">
        <v>0.100059901826722</v>
      </c>
      <c r="H8224" s="5" t="n">
        <v>12.6684348052833</v>
      </c>
      <c r="I8224" s="5" t="n">
        <v>113.940072438925</v>
      </c>
    </row>
    <row r="8225" customFormat="false" ht="14.25" hidden="false" customHeight="false" outlineLevel="0" collapsed="false">
      <c r="A8225" s="0" t="s">
        <v>100</v>
      </c>
      <c r="B8225" s="0" t="s">
        <v>54</v>
      </c>
      <c r="C8225" s="0" t="s">
        <v>75</v>
      </c>
      <c r="E8225" s="0" t="n">
        <v>2024</v>
      </c>
      <c r="F8225" s="5" t="n">
        <v>1.62498</v>
      </c>
      <c r="G8225" s="11" t="n">
        <v>0</v>
      </c>
      <c r="H8225" s="5" t="n">
        <v>0</v>
      </c>
      <c r="I8225" s="5" t="n">
        <v>1.62498</v>
      </c>
    </row>
    <row r="8226" customFormat="false" ht="14.25" hidden="false" customHeight="false" outlineLevel="0" collapsed="false">
      <c r="A8226" s="0" t="s">
        <v>100</v>
      </c>
      <c r="B8226" s="0" t="s">
        <v>54</v>
      </c>
      <c r="C8226" s="0" t="s">
        <v>75</v>
      </c>
      <c r="E8226" s="0" t="n">
        <v>2025</v>
      </c>
      <c r="F8226" s="5" t="n">
        <v>1.83040043965879</v>
      </c>
      <c r="G8226" s="11" t="n">
        <v>0</v>
      </c>
      <c r="H8226" s="5" t="n">
        <v>0</v>
      </c>
      <c r="I8226" s="5" t="n">
        <v>1.83040043965879</v>
      </c>
    </row>
    <row r="8227" customFormat="false" ht="14.25" hidden="false" customHeight="false" outlineLevel="0" collapsed="false">
      <c r="A8227" s="0" t="s">
        <v>100</v>
      </c>
      <c r="B8227" s="0" t="s">
        <v>54</v>
      </c>
      <c r="C8227" s="0" t="s">
        <v>75</v>
      </c>
      <c r="E8227" s="0" t="n">
        <v>2026</v>
      </c>
      <c r="F8227" s="5" t="n">
        <v>2.24857621638292</v>
      </c>
      <c r="G8227" s="11" t="n">
        <v>0.02</v>
      </c>
      <c r="H8227" s="5" t="n">
        <v>0.0449715243276583</v>
      </c>
      <c r="I8227" s="5" t="n">
        <v>2.20360469205526</v>
      </c>
    </row>
    <row r="8228" customFormat="false" ht="14.25" hidden="false" customHeight="false" outlineLevel="0" collapsed="false">
      <c r="A8228" s="0" t="s">
        <v>100</v>
      </c>
      <c r="B8228" s="0" t="s">
        <v>54</v>
      </c>
      <c r="C8228" s="0" t="s">
        <v>75</v>
      </c>
      <c r="E8228" s="0" t="n">
        <v>2027</v>
      </c>
      <c r="F8228" s="5" t="n">
        <v>2.76858629501414</v>
      </c>
      <c r="G8228" s="11" t="n">
        <v>0.03</v>
      </c>
      <c r="H8228" s="5" t="n">
        <v>0.0830575888504241</v>
      </c>
      <c r="I8228" s="5" t="n">
        <v>2.68552870616371</v>
      </c>
    </row>
    <row r="8229" customFormat="false" ht="14.25" hidden="false" customHeight="false" outlineLevel="0" collapsed="false">
      <c r="A8229" s="0" t="s">
        <v>100</v>
      </c>
      <c r="B8229" s="0" t="s">
        <v>54</v>
      </c>
      <c r="C8229" s="0" t="s">
        <v>75</v>
      </c>
      <c r="E8229" s="0" t="n">
        <v>2028</v>
      </c>
      <c r="F8229" s="5" t="n">
        <v>2.87823378868993</v>
      </c>
      <c r="G8229" s="11" t="n">
        <v>0.05</v>
      </c>
      <c r="H8229" s="5" t="n">
        <v>0.143911689434497</v>
      </c>
      <c r="I8229" s="5" t="n">
        <v>2.73432209925543</v>
      </c>
    </row>
    <row r="8230" customFormat="false" ht="14.25" hidden="false" customHeight="false" outlineLevel="0" collapsed="false">
      <c r="A8230" s="0" t="s">
        <v>100</v>
      </c>
      <c r="B8230" s="0" t="s">
        <v>54</v>
      </c>
      <c r="C8230" s="0" t="s">
        <v>75</v>
      </c>
      <c r="E8230" s="0" t="n">
        <v>2029</v>
      </c>
      <c r="F8230" s="5" t="n">
        <v>3.29161423689875</v>
      </c>
      <c r="G8230" s="11" t="n">
        <v>0.06</v>
      </c>
      <c r="H8230" s="5" t="n">
        <v>0.197496854213925</v>
      </c>
      <c r="I8230" s="5" t="n">
        <v>3.09411738268483</v>
      </c>
    </row>
    <row r="8231" customFormat="false" ht="14.25" hidden="false" customHeight="false" outlineLevel="0" collapsed="false">
      <c r="A8231" s="0" t="s">
        <v>100</v>
      </c>
      <c r="B8231" s="0" t="s">
        <v>54</v>
      </c>
      <c r="C8231" s="0" t="s">
        <v>75</v>
      </c>
      <c r="E8231" s="0" t="n">
        <v>2030</v>
      </c>
      <c r="F8231" s="5" t="n">
        <v>3.50944576662858</v>
      </c>
      <c r="G8231" s="11" t="n">
        <v>0.07</v>
      </c>
      <c r="H8231" s="5" t="n">
        <v>0.245661203664</v>
      </c>
      <c r="I8231" s="5" t="n">
        <v>3.26378456296458</v>
      </c>
    </row>
    <row r="8232" customFormat="false" ht="14.25" hidden="false" customHeight="false" outlineLevel="0" collapsed="false">
      <c r="A8232" s="0" t="s">
        <v>100</v>
      </c>
      <c r="B8232" s="0" t="s">
        <v>54</v>
      </c>
      <c r="C8232" s="0" t="s">
        <v>75</v>
      </c>
      <c r="E8232" s="0" t="n">
        <v>2031</v>
      </c>
      <c r="F8232" s="5" t="n">
        <v>3.783004065792</v>
      </c>
      <c r="G8232" s="11" t="n">
        <v>0.08</v>
      </c>
      <c r="H8232" s="5" t="n">
        <v>0.30264032526336</v>
      </c>
      <c r="I8232" s="5" t="n">
        <v>3.48036374052864</v>
      </c>
    </row>
    <row r="8233" customFormat="false" ht="14.25" hidden="false" customHeight="false" outlineLevel="0" collapsed="false">
      <c r="A8233" s="0" t="s">
        <v>100</v>
      </c>
      <c r="B8233" s="0" t="s">
        <v>54</v>
      </c>
      <c r="C8233" s="0" t="s">
        <v>75</v>
      </c>
      <c r="E8233" s="0" t="n">
        <v>2032</v>
      </c>
      <c r="F8233" s="5" t="n">
        <v>4.23120177749348</v>
      </c>
      <c r="G8233" s="11" t="n">
        <v>0.08</v>
      </c>
      <c r="H8233" s="5" t="n">
        <v>0.338496142199479</v>
      </c>
      <c r="I8233" s="5" t="n">
        <v>3.892705635294</v>
      </c>
    </row>
    <row r="8234" customFormat="false" ht="14.25" hidden="false" customHeight="false" outlineLevel="0" collapsed="false">
      <c r="A8234" s="0" t="s">
        <v>100</v>
      </c>
      <c r="B8234" s="0" t="s">
        <v>54</v>
      </c>
      <c r="C8234" s="0" t="s">
        <v>75</v>
      </c>
      <c r="E8234" s="0" t="n">
        <v>2033</v>
      </c>
      <c r="F8234" s="5" t="n">
        <v>4.6777346050783</v>
      </c>
      <c r="G8234" s="11" t="n">
        <v>0.09</v>
      </c>
      <c r="H8234" s="5" t="n">
        <v>0.420996114457047</v>
      </c>
      <c r="I8234" s="5" t="n">
        <v>4.25673849062125</v>
      </c>
    </row>
    <row r="8235" customFormat="false" ht="14.25" hidden="false" customHeight="false" outlineLevel="0" collapsed="false">
      <c r="A8235" s="0" t="s">
        <v>100</v>
      </c>
      <c r="B8235" s="0" t="s">
        <v>54</v>
      </c>
      <c r="C8235" s="0" t="s">
        <v>75</v>
      </c>
      <c r="E8235" s="0" t="n">
        <v>2034</v>
      </c>
      <c r="F8235" s="5" t="n">
        <v>5.11084605216249</v>
      </c>
      <c r="G8235" s="11" t="n">
        <v>0.09</v>
      </c>
      <c r="H8235" s="5" t="n">
        <v>0.459976144694624</v>
      </c>
      <c r="I8235" s="5" t="n">
        <v>4.65086990746787</v>
      </c>
    </row>
    <row r="8236" customFormat="false" ht="14.25" hidden="false" customHeight="false" outlineLevel="0" collapsed="false">
      <c r="A8236" s="0" t="s">
        <v>100</v>
      </c>
      <c r="B8236" s="0" t="s">
        <v>54</v>
      </c>
      <c r="C8236" s="0" t="s">
        <v>75</v>
      </c>
      <c r="E8236" s="0" t="n">
        <v>2035</v>
      </c>
      <c r="F8236" s="5" t="n">
        <v>5.51790790406373</v>
      </c>
      <c r="G8236" s="11" t="n">
        <v>0.1</v>
      </c>
      <c r="H8236" s="5" t="n">
        <v>0.551790790406373</v>
      </c>
      <c r="I8236" s="5" t="n">
        <v>4.96611711365736</v>
      </c>
    </row>
    <row r="8237" customFormat="false" ht="14.25" hidden="false" customHeight="false" outlineLevel="0" collapsed="false">
      <c r="A8237" s="0" t="s">
        <v>100</v>
      </c>
      <c r="B8237" s="0" t="s">
        <v>54</v>
      </c>
      <c r="C8237" s="0" t="s">
        <v>75</v>
      </c>
      <c r="E8237" s="0" t="n">
        <v>2036</v>
      </c>
      <c r="F8237" s="5" t="n">
        <v>5.88597075429113</v>
      </c>
      <c r="G8237" s="11" t="n">
        <v>0.1</v>
      </c>
      <c r="H8237" s="5" t="n">
        <v>0.588597075429113</v>
      </c>
      <c r="I8237" s="5" t="n">
        <v>5.29737367886202</v>
      </c>
    </row>
    <row r="8238" customFormat="false" ht="14.25" hidden="false" customHeight="false" outlineLevel="0" collapsed="false">
      <c r="A8238" s="0" t="s">
        <v>100</v>
      </c>
      <c r="B8238" s="0" t="s">
        <v>54</v>
      </c>
      <c r="C8238" s="0" t="s">
        <v>75</v>
      </c>
      <c r="E8238" s="0" t="n">
        <v>2037</v>
      </c>
      <c r="F8238" s="5" t="n">
        <v>6.20240054204182</v>
      </c>
      <c r="G8238" s="11" t="n">
        <v>0.1</v>
      </c>
      <c r="H8238" s="5" t="n">
        <v>0.620240054204182</v>
      </c>
      <c r="I8238" s="5" t="n">
        <v>5.58216048783764</v>
      </c>
    </row>
    <row r="8239" customFormat="false" ht="14.25" hidden="false" customHeight="false" outlineLevel="0" collapsed="false">
      <c r="A8239" s="0" t="s">
        <v>100</v>
      </c>
      <c r="B8239" s="0" t="s">
        <v>54</v>
      </c>
      <c r="C8239" s="0" t="s">
        <v>75</v>
      </c>
      <c r="E8239" s="0" t="n">
        <v>2038</v>
      </c>
      <c r="F8239" s="5" t="n">
        <v>6.45556185749949</v>
      </c>
      <c r="G8239" s="11" t="n">
        <v>0.1</v>
      </c>
      <c r="H8239" s="5" t="n">
        <v>0.645556185749949</v>
      </c>
      <c r="I8239" s="5" t="n">
        <v>5.81000567174954</v>
      </c>
    </row>
    <row r="8240" customFormat="false" ht="14.25" hidden="false" customHeight="false" outlineLevel="0" collapsed="false">
      <c r="A8240" s="0" t="s">
        <v>100</v>
      </c>
      <c r="B8240" s="0" t="s">
        <v>54</v>
      </c>
      <c r="C8240" s="0" t="s">
        <v>75</v>
      </c>
      <c r="E8240" s="0" t="n">
        <v>2039</v>
      </c>
      <c r="F8240" s="5" t="n">
        <v>6.63549988500753</v>
      </c>
      <c r="G8240" s="11" t="n">
        <v>0.1</v>
      </c>
      <c r="H8240" s="5" t="n">
        <v>0.663549988500753</v>
      </c>
      <c r="I8240" s="5" t="n">
        <v>5.97194989650678</v>
      </c>
    </row>
    <row r="8241" customFormat="false" ht="14.25" hidden="false" customHeight="false" outlineLevel="0" collapsed="false">
      <c r="A8241" s="0" t="s">
        <v>100</v>
      </c>
      <c r="B8241" s="0" t="s">
        <v>54</v>
      </c>
      <c r="C8241" s="0" t="s">
        <v>75</v>
      </c>
      <c r="E8241" s="0" t="n">
        <v>2040</v>
      </c>
      <c r="F8241" s="5" t="n">
        <v>6.73456789829069</v>
      </c>
      <c r="G8241" s="11" t="n">
        <v>0.1</v>
      </c>
      <c r="H8241" s="5" t="n">
        <v>0.673456789829069</v>
      </c>
      <c r="I8241" s="5" t="n">
        <v>6.06111110846162</v>
      </c>
    </row>
    <row r="8242" customFormat="false" ht="14.25" hidden="false" customHeight="false" outlineLevel="0" collapsed="false">
      <c r="A8242" s="0" t="s">
        <v>100</v>
      </c>
      <c r="B8242" s="0" t="s">
        <v>54</v>
      </c>
      <c r="C8242" s="0" t="s">
        <v>76</v>
      </c>
      <c r="E8242" s="0" t="n">
        <v>2024</v>
      </c>
      <c r="F8242" s="5" t="n">
        <v>0.02</v>
      </c>
      <c r="G8242" s="11" t="n">
        <v>1</v>
      </c>
      <c r="H8242" s="5" t="n">
        <v>0.02</v>
      </c>
      <c r="I8242" s="5" t="n">
        <v>0</v>
      </c>
    </row>
    <row r="8243" customFormat="false" ht="14.25" hidden="false" customHeight="false" outlineLevel="0" collapsed="false">
      <c r="A8243" s="0" t="s">
        <v>100</v>
      </c>
      <c r="B8243" s="0" t="s">
        <v>54</v>
      </c>
      <c r="C8243" s="0" t="s">
        <v>76</v>
      </c>
      <c r="E8243" s="0" t="n">
        <v>2025</v>
      </c>
      <c r="F8243" s="5" t="n">
        <v>0.025</v>
      </c>
      <c r="G8243" s="11" t="n">
        <v>1</v>
      </c>
      <c r="H8243" s="5" t="n">
        <v>0.025</v>
      </c>
      <c r="I8243" s="5" t="n">
        <v>0</v>
      </c>
    </row>
    <row r="8244" customFormat="false" ht="14.25" hidden="false" customHeight="false" outlineLevel="0" collapsed="false">
      <c r="A8244" s="0" t="s">
        <v>100</v>
      </c>
      <c r="B8244" s="0" t="s">
        <v>54</v>
      </c>
      <c r="C8244" s="0" t="s">
        <v>76</v>
      </c>
      <c r="E8244" s="0" t="n">
        <v>2026</v>
      </c>
      <c r="F8244" s="5" t="n">
        <v>0.077412</v>
      </c>
      <c r="G8244" s="11" t="n">
        <v>1</v>
      </c>
      <c r="H8244" s="5" t="n">
        <v>0.077412</v>
      </c>
      <c r="I8244" s="5" t="n">
        <v>0</v>
      </c>
    </row>
    <row r="8245" customFormat="false" ht="14.25" hidden="false" customHeight="false" outlineLevel="0" collapsed="false">
      <c r="A8245" s="0" t="s">
        <v>100</v>
      </c>
      <c r="B8245" s="0" t="s">
        <v>54</v>
      </c>
      <c r="C8245" s="0" t="s">
        <v>76</v>
      </c>
      <c r="E8245" s="0" t="n">
        <v>2027</v>
      </c>
      <c r="F8245" s="5" t="n">
        <v>0.129823</v>
      </c>
      <c r="G8245" s="11" t="n">
        <v>1</v>
      </c>
      <c r="H8245" s="5" t="n">
        <v>0.129823</v>
      </c>
      <c r="I8245" s="5" t="n">
        <v>0</v>
      </c>
    </row>
    <row r="8246" customFormat="false" ht="14.25" hidden="false" customHeight="false" outlineLevel="0" collapsed="false">
      <c r="A8246" s="0" t="s">
        <v>100</v>
      </c>
      <c r="B8246" s="0" t="s">
        <v>54</v>
      </c>
      <c r="C8246" s="0" t="s">
        <v>76</v>
      </c>
      <c r="E8246" s="0" t="n">
        <v>2028</v>
      </c>
      <c r="F8246" s="5" t="n">
        <v>0.21865</v>
      </c>
      <c r="G8246" s="11" t="n">
        <v>1</v>
      </c>
      <c r="H8246" s="5" t="n">
        <v>0.21865</v>
      </c>
      <c r="I8246" s="5" t="n">
        <v>0</v>
      </c>
    </row>
    <row r="8247" customFormat="false" ht="14.25" hidden="false" customHeight="false" outlineLevel="0" collapsed="false">
      <c r="A8247" s="0" t="s">
        <v>100</v>
      </c>
      <c r="B8247" s="0" t="s">
        <v>54</v>
      </c>
      <c r="C8247" s="0" t="s">
        <v>76</v>
      </c>
      <c r="E8247" s="0" t="n">
        <v>2029</v>
      </c>
      <c r="F8247" s="5" t="n">
        <v>0.34164</v>
      </c>
      <c r="G8247" s="11" t="n">
        <v>1</v>
      </c>
      <c r="H8247" s="5" t="n">
        <v>0.34164</v>
      </c>
      <c r="I8247" s="5" t="n">
        <v>0</v>
      </c>
    </row>
    <row r="8248" customFormat="false" ht="14.25" hidden="false" customHeight="false" outlineLevel="0" collapsed="false">
      <c r="A8248" s="0" t="s">
        <v>100</v>
      </c>
      <c r="B8248" s="0" t="s">
        <v>54</v>
      </c>
      <c r="C8248" s="0" t="s">
        <v>76</v>
      </c>
      <c r="E8248" s="0" t="n">
        <v>2030</v>
      </c>
      <c r="F8248" s="5" t="n">
        <v>0.38106</v>
      </c>
      <c r="G8248" s="11" t="n">
        <v>1</v>
      </c>
      <c r="H8248" s="5" t="n">
        <v>0.38106</v>
      </c>
      <c r="I8248" s="5" t="n">
        <v>0</v>
      </c>
    </row>
    <row r="8249" customFormat="false" ht="14.25" hidden="false" customHeight="false" outlineLevel="0" collapsed="false">
      <c r="A8249" s="0" t="s">
        <v>100</v>
      </c>
      <c r="B8249" s="0" t="s">
        <v>54</v>
      </c>
      <c r="C8249" s="0" t="s">
        <v>76</v>
      </c>
      <c r="E8249" s="0" t="n">
        <v>2031</v>
      </c>
      <c r="F8249" s="5" t="n">
        <v>0.494327</v>
      </c>
      <c r="G8249" s="11" t="n">
        <v>1</v>
      </c>
      <c r="H8249" s="5" t="n">
        <v>0.494327</v>
      </c>
      <c r="I8249" s="5" t="n">
        <v>0</v>
      </c>
    </row>
    <row r="8250" customFormat="false" ht="14.25" hidden="false" customHeight="false" outlineLevel="0" collapsed="false">
      <c r="A8250" s="0" t="s">
        <v>100</v>
      </c>
      <c r="B8250" s="0" t="s">
        <v>54</v>
      </c>
      <c r="C8250" s="0" t="s">
        <v>76</v>
      </c>
      <c r="E8250" s="0" t="n">
        <v>2032</v>
      </c>
      <c r="F8250" s="5" t="n">
        <v>0.629143</v>
      </c>
      <c r="G8250" s="11" t="n">
        <v>1</v>
      </c>
      <c r="H8250" s="5" t="n">
        <v>0.629143</v>
      </c>
      <c r="I8250" s="5" t="n">
        <v>0</v>
      </c>
    </row>
    <row r="8251" customFormat="false" ht="14.25" hidden="false" customHeight="false" outlineLevel="0" collapsed="false">
      <c r="A8251" s="0" t="s">
        <v>100</v>
      </c>
      <c r="B8251" s="0" t="s">
        <v>54</v>
      </c>
      <c r="C8251" s="0" t="s">
        <v>76</v>
      </c>
      <c r="E8251" s="0" t="n">
        <v>2033</v>
      </c>
      <c r="F8251" s="5" t="n">
        <v>0.792605</v>
      </c>
      <c r="G8251" s="11" t="n">
        <v>1</v>
      </c>
      <c r="H8251" s="5" t="n">
        <v>0.792605</v>
      </c>
      <c r="I8251" s="5" t="n">
        <v>0</v>
      </c>
    </row>
    <row r="8252" customFormat="false" ht="14.25" hidden="false" customHeight="false" outlineLevel="0" collapsed="false">
      <c r="A8252" s="0" t="s">
        <v>100</v>
      </c>
      <c r="B8252" s="0" t="s">
        <v>54</v>
      </c>
      <c r="C8252" s="0" t="s">
        <v>76</v>
      </c>
      <c r="E8252" s="0" t="n">
        <v>2034</v>
      </c>
      <c r="F8252" s="5" t="n">
        <v>0.976828</v>
      </c>
      <c r="G8252" s="11" t="n">
        <v>1</v>
      </c>
      <c r="H8252" s="5" t="n">
        <v>0.976828</v>
      </c>
      <c r="I8252" s="5" t="n">
        <v>0</v>
      </c>
    </row>
    <row r="8253" customFormat="false" ht="14.25" hidden="false" customHeight="false" outlineLevel="0" collapsed="false">
      <c r="A8253" s="0" t="s">
        <v>100</v>
      </c>
      <c r="B8253" s="0" t="s">
        <v>54</v>
      </c>
      <c r="C8253" s="0" t="s">
        <v>76</v>
      </c>
      <c r="E8253" s="0" t="n">
        <v>2035</v>
      </c>
      <c r="F8253" s="5" t="n">
        <v>1.1826</v>
      </c>
      <c r="G8253" s="11" t="n">
        <v>1</v>
      </c>
      <c r="H8253" s="5" t="n">
        <v>1.1826</v>
      </c>
      <c r="I8253" s="5" t="n">
        <v>0</v>
      </c>
    </row>
    <row r="8254" customFormat="false" ht="14.25" hidden="false" customHeight="false" outlineLevel="0" collapsed="false">
      <c r="A8254" s="0" t="s">
        <v>100</v>
      </c>
      <c r="B8254" s="0" t="s">
        <v>54</v>
      </c>
      <c r="C8254" s="0" t="s">
        <v>76</v>
      </c>
      <c r="E8254" s="0" t="n">
        <v>2036</v>
      </c>
      <c r="F8254" s="5" t="n">
        <v>1.41071</v>
      </c>
      <c r="G8254" s="11" t="n">
        <v>1</v>
      </c>
      <c r="H8254" s="5" t="n">
        <v>1.41071</v>
      </c>
      <c r="I8254" s="5" t="n">
        <v>0</v>
      </c>
    </row>
    <row r="8255" customFormat="false" ht="14.25" hidden="false" customHeight="false" outlineLevel="0" collapsed="false">
      <c r="A8255" s="0" t="s">
        <v>100</v>
      </c>
      <c r="B8255" s="0" t="s">
        <v>54</v>
      </c>
      <c r="C8255" s="0" t="s">
        <v>76</v>
      </c>
      <c r="E8255" s="0" t="n">
        <v>2037</v>
      </c>
      <c r="F8255" s="5" t="n">
        <v>1.615782</v>
      </c>
      <c r="G8255" s="11" t="n">
        <v>1</v>
      </c>
      <c r="H8255" s="5" t="n">
        <v>1.615782</v>
      </c>
      <c r="I8255" s="5" t="n">
        <v>0</v>
      </c>
    </row>
    <row r="8256" customFormat="false" ht="14.25" hidden="false" customHeight="false" outlineLevel="0" collapsed="false">
      <c r="A8256" s="0" t="s">
        <v>100</v>
      </c>
      <c r="B8256" s="0" t="s">
        <v>54</v>
      </c>
      <c r="C8256" s="0" t="s">
        <v>76</v>
      </c>
      <c r="E8256" s="0" t="n">
        <v>2038</v>
      </c>
      <c r="F8256" s="5" t="n">
        <v>1.83776</v>
      </c>
      <c r="G8256" s="11" t="n">
        <v>1</v>
      </c>
      <c r="H8256" s="5" t="n">
        <v>1.83776</v>
      </c>
      <c r="I8256" s="5" t="n">
        <v>0</v>
      </c>
    </row>
    <row r="8257" customFormat="false" ht="14.25" hidden="false" customHeight="false" outlineLevel="0" collapsed="false">
      <c r="A8257" s="0" t="s">
        <v>100</v>
      </c>
      <c r="B8257" s="0" t="s">
        <v>54</v>
      </c>
      <c r="C8257" s="0" t="s">
        <v>76</v>
      </c>
      <c r="E8257" s="0" t="n">
        <v>2039</v>
      </c>
      <c r="F8257" s="5" t="n">
        <v>2.077171</v>
      </c>
      <c r="G8257" s="11" t="n">
        <v>1</v>
      </c>
      <c r="H8257" s="5" t="n">
        <v>2.077171</v>
      </c>
      <c r="I8257" s="5" t="n">
        <v>0</v>
      </c>
    </row>
    <row r="8258" customFormat="false" ht="14.25" hidden="false" customHeight="false" outlineLevel="0" collapsed="false">
      <c r="A8258" s="0" t="s">
        <v>100</v>
      </c>
      <c r="B8258" s="0" t="s">
        <v>54</v>
      </c>
      <c r="C8258" s="0" t="s">
        <v>76</v>
      </c>
      <c r="E8258" s="0" t="n">
        <v>2040</v>
      </c>
      <c r="F8258" s="5" t="n">
        <v>2.2776</v>
      </c>
      <c r="G8258" s="11" t="n">
        <v>1</v>
      </c>
      <c r="H8258" s="5" t="n">
        <v>2.2776</v>
      </c>
      <c r="I8258" s="5" t="n">
        <v>0</v>
      </c>
    </row>
    <row r="8259" customFormat="false" ht="14.25" hidden="false" customHeight="false" outlineLevel="0" collapsed="false">
      <c r="A8259" s="0" t="s">
        <v>100</v>
      </c>
      <c r="B8259" s="0" t="s">
        <v>54</v>
      </c>
      <c r="C8259" s="0" t="s">
        <v>79</v>
      </c>
      <c r="E8259" s="0" t="n">
        <v>2024</v>
      </c>
      <c r="F8259" s="5" t="n">
        <v>67.2453</v>
      </c>
      <c r="G8259" s="11" t="n">
        <v>0.0970837170776248</v>
      </c>
      <c r="H8259" s="5" t="n">
        <v>6.52842368</v>
      </c>
      <c r="I8259" s="5" t="n">
        <v>60.71687632</v>
      </c>
    </row>
    <row r="8260" customFormat="false" ht="14.25" hidden="false" customHeight="false" outlineLevel="0" collapsed="false">
      <c r="A8260" s="0" t="s">
        <v>100</v>
      </c>
      <c r="B8260" s="0" t="s">
        <v>54</v>
      </c>
      <c r="C8260" s="0" t="s">
        <v>79</v>
      </c>
      <c r="E8260" s="0" t="n">
        <v>2025</v>
      </c>
      <c r="F8260" s="5" t="n">
        <v>68.0852929275362</v>
      </c>
      <c r="G8260" s="11" t="n">
        <v>0.0965531555411703</v>
      </c>
      <c r="H8260" s="5" t="n">
        <v>6.57384987809855</v>
      </c>
      <c r="I8260" s="5" t="n">
        <v>61.5114430494377</v>
      </c>
    </row>
    <row r="8261" customFormat="false" ht="14.25" hidden="false" customHeight="false" outlineLevel="0" collapsed="false">
      <c r="A8261" s="0" t="s">
        <v>100</v>
      </c>
      <c r="B8261" s="0" t="s">
        <v>54</v>
      </c>
      <c r="C8261" s="0" t="s">
        <v>79</v>
      </c>
      <c r="E8261" s="0" t="n">
        <v>2026</v>
      </c>
      <c r="F8261" s="5" t="n">
        <v>68.6462597536232</v>
      </c>
      <c r="G8261" s="11" t="n">
        <v>0.0962405572854962</v>
      </c>
      <c r="H8261" s="5" t="n">
        <v>6.60655429425362</v>
      </c>
      <c r="I8261" s="5" t="n">
        <v>62.0397054593696</v>
      </c>
    </row>
    <row r="8262" customFormat="false" ht="14.25" hidden="false" customHeight="false" outlineLevel="0" collapsed="false">
      <c r="A8262" s="0" t="s">
        <v>100</v>
      </c>
      <c r="B8262" s="0" t="s">
        <v>54</v>
      </c>
      <c r="C8262" s="0" t="s">
        <v>79</v>
      </c>
      <c r="E8262" s="0" t="n">
        <v>2027</v>
      </c>
      <c r="F8262" s="5" t="n">
        <v>69.0401883019558</v>
      </c>
      <c r="G8262" s="11" t="n">
        <v>0.0959072104970783</v>
      </c>
      <c r="H8262" s="5" t="n">
        <v>6.6214518722336</v>
      </c>
      <c r="I8262" s="5" t="n">
        <v>62.4187364297222</v>
      </c>
    </row>
    <row r="8263" customFormat="false" ht="14.25" hidden="false" customHeight="false" outlineLevel="0" collapsed="false">
      <c r="A8263" s="0" t="s">
        <v>100</v>
      </c>
      <c r="B8263" s="0" t="s">
        <v>54</v>
      </c>
      <c r="C8263" s="0" t="s">
        <v>79</v>
      </c>
      <c r="E8263" s="0" t="n">
        <v>2028</v>
      </c>
      <c r="F8263" s="5" t="n">
        <v>69.6262111739855</v>
      </c>
      <c r="G8263" s="11" t="n">
        <v>0.0955958950876991</v>
      </c>
      <c r="H8263" s="5" t="n">
        <v>6.6559799787423</v>
      </c>
      <c r="I8263" s="5" t="n">
        <v>62.9702311952432</v>
      </c>
    </row>
    <row r="8264" customFormat="false" ht="14.25" hidden="false" customHeight="false" outlineLevel="0" collapsed="false">
      <c r="A8264" s="0" t="s">
        <v>100</v>
      </c>
      <c r="B8264" s="0" t="s">
        <v>54</v>
      </c>
      <c r="C8264" s="0" t="s">
        <v>79</v>
      </c>
      <c r="E8264" s="0" t="n">
        <v>2029</v>
      </c>
      <c r="F8264" s="5" t="n">
        <v>70.7086244281795</v>
      </c>
      <c r="G8264" s="11" t="n">
        <v>0.0953398206788522</v>
      </c>
      <c r="H8264" s="5" t="n">
        <v>6.74134757343095</v>
      </c>
      <c r="I8264" s="5" t="n">
        <v>63.9672768547486</v>
      </c>
    </row>
    <row r="8265" customFormat="false" ht="14.25" hidden="false" customHeight="false" outlineLevel="0" collapsed="false">
      <c r="A8265" s="0" t="s">
        <v>100</v>
      </c>
      <c r="B8265" s="0" t="s">
        <v>54</v>
      </c>
      <c r="C8265" s="0" t="s">
        <v>79</v>
      </c>
      <c r="E8265" s="0" t="n">
        <v>2030</v>
      </c>
      <c r="F8265" s="5" t="n">
        <v>71.7148628450869</v>
      </c>
      <c r="G8265" s="11" t="n">
        <v>0.0950714636586178</v>
      </c>
      <c r="H8265" s="5" t="n">
        <v>6.81803697675944</v>
      </c>
      <c r="I8265" s="5" t="n">
        <v>64.8968258683274</v>
      </c>
    </row>
    <row r="8266" customFormat="false" ht="14.25" hidden="false" customHeight="false" outlineLevel="0" collapsed="false">
      <c r="A8266" s="0" t="s">
        <v>100</v>
      </c>
      <c r="B8266" s="0" t="s">
        <v>54</v>
      </c>
      <c r="C8266" s="0" t="s">
        <v>79</v>
      </c>
      <c r="E8266" s="0" t="n">
        <v>2031</v>
      </c>
      <c r="F8266" s="5" t="n">
        <v>72.4468763077851</v>
      </c>
      <c r="G8266" s="11" t="n">
        <v>0.0953846791562358</v>
      </c>
      <c r="H8266" s="5" t="n">
        <v>6.91032205248958</v>
      </c>
      <c r="I8266" s="5" t="n">
        <v>65.5365542552955</v>
      </c>
    </row>
    <row r="8267" customFormat="false" ht="14.25" hidden="false" customHeight="false" outlineLevel="0" collapsed="false">
      <c r="A8267" s="0" t="s">
        <v>100</v>
      </c>
      <c r="B8267" s="0" t="s">
        <v>54</v>
      </c>
      <c r="C8267" s="0" t="s">
        <v>79</v>
      </c>
      <c r="E8267" s="0" t="n">
        <v>2032</v>
      </c>
      <c r="F8267" s="5" t="n">
        <v>73.4722988003593</v>
      </c>
      <c r="G8267" s="11" t="n">
        <v>0.0957287387305052</v>
      </c>
      <c r="H8267" s="5" t="n">
        <v>7.0334104957892</v>
      </c>
      <c r="I8267" s="5" t="n">
        <v>66.4388883045701</v>
      </c>
    </row>
    <row r="8268" customFormat="false" ht="14.25" hidden="false" customHeight="false" outlineLevel="0" collapsed="false">
      <c r="A8268" s="0" t="s">
        <v>100</v>
      </c>
      <c r="B8268" s="0" t="s">
        <v>54</v>
      </c>
      <c r="C8268" s="0" t="s">
        <v>79</v>
      </c>
      <c r="E8268" s="0" t="n">
        <v>2033</v>
      </c>
      <c r="F8268" s="5" t="n">
        <v>74.6281489631916</v>
      </c>
      <c r="G8268" s="11" t="n">
        <v>0.096085073218871</v>
      </c>
      <c r="H8268" s="5" t="n">
        <v>7.17065115731708</v>
      </c>
      <c r="I8268" s="5" t="n">
        <v>67.4574978058745</v>
      </c>
    </row>
    <row r="8269" customFormat="false" ht="14.25" hidden="false" customHeight="false" outlineLevel="0" collapsed="false">
      <c r="A8269" s="0" t="s">
        <v>100</v>
      </c>
      <c r="B8269" s="0" t="s">
        <v>54</v>
      </c>
      <c r="C8269" s="0" t="s">
        <v>79</v>
      </c>
      <c r="E8269" s="0" t="n">
        <v>2034</v>
      </c>
      <c r="F8269" s="5" t="n">
        <v>75.8622946991604</v>
      </c>
      <c r="G8269" s="11" t="n">
        <v>0.0964476922926444</v>
      </c>
      <c r="H8269" s="5" t="n">
        <v>7.31674325575853</v>
      </c>
      <c r="I8269" s="5" t="n">
        <v>68.5455514434019</v>
      </c>
    </row>
    <row r="8270" customFormat="false" ht="14.25" hidden="false" customHeight="false" outlineLevel="0" collapsed="false">
      <c r="A8270" s="0" t="s">
        <v>100</v>
      </c>
      <c r="B8270" s="0" t="s">
        <v>54</v>
      </c>
      <c r="C8270" s="0" t="s">
        <v>79</v>
      </c>
      <c r="E8270" s="0" t="n">
        <v>2035</v>
      </c>
      <c r="F8270" s="5" t="n">
        <v>77.1285984393023</v>
      </c>
      <c r="G8270" s="11" t="n">
        <v>0.0968114245299468</v>
      </c>
      <c r="H8270" s="5" t="n">
        <v>7.46692948690709</v>
      </c>
      <c r="I8270" s="5" t="n">
        <v>69.6616689523952</v>
      </c>
    </row>
    <row r="8271" customFormat="false" ht="14.25" hidden="false" customHeight="false" outlineLevel="0" collapsed="false">
      <c r="A8271" s="0" t="s">
        <v>100</v>
      </c>
      <c r="B8271" s="0" t="s">
        <v>54</v>
      </c>
      <c r="C8271" s="0" t="s">
        <v>79</v>
      </c>
      <c r="E8271" s="0" t="n">
        <v>2036</v>
      </c>
      <c r="F8271" s="5" t="n">
        <v>78.191293123169</v>
      </c>
      <c r="G8271" s="11" t="n">
        <v>0.098082207946899</v>
      </c>
      <c r="H8271" s="5" t="n">
        <v>7.66917467174359</v>
      </c>
      <c r="I8271" s="5" t="n">
        <v>70.5221184514254</v>
      </c>
    </row>
    <row r="8272" customFormat="false" ht="14.25" hidden="false" customHeight="false" outlineLevel="0" collapsed="false">
      <c r="A8272" s="0" t="s">
        <v>100</v>
      </c>
      <c r="B8272" s="0" t="s">
        <v>54</v>
      </c>
      <c r="C8272" s="0" t="s">
        <v>79</v>
      </c>
      <c r="E8272" s="0" t="n">
        <v>2037</v>
      </c>
      <c r="F8272" s="5" t="n">
        <v>79.2198210044252</v>
      </c>
      <c r="G8272" s="11" t="n">
        <v>0.0993508909005888</v>
      </c>
      <c r="H8272" s="5" t="n">
        <v>7.87055979377483</v>
      </c>
      <c r="I8272" s="5" t="n">
        <v>71.3492612106504</v>
      </c>
    </row>
    <row r="8273" customFormat="false" ht="14.25" hidden="false" customHeight="false" outlineLevel="0" collapsed="false">
      <c r="A8273" s="0" t="s">
        <v>100</v>
      </c>
      <c r="B8273" s="0" t="s">
        <v>54</v>
      </c>
      <c r="C8273" s="0" t="s">
        <v>79</v>
      </c>
      <c r="E8273" s="0" t="n">
        <v>2038</v>
      </c>
      <c r="F8273" s="5" t="n">
        <v>80.2399931371263</v>
      </c>
      <c r="G8273" s="11" t="n">
        <v>0.100620043800452</v>
      </c>
      <c r="H8273" s="5" t="n">
        <v>8.07375162400563</v>
      </c>
      <c r="I8273" s="5" t="n">
        <v>72.1662415131207</v>
      </c>
    </row>
    <row r="8274" customFormat="false" ht="14.25" hidden="false" customHeight="false" outlineLevel="0" collapsed="false">
      <c r="A8274" s="0" t="s">
        <v>100</v>
      </c>
      <c r="B8274" s="0" t="s">
        <v>54</v>
      </c>
      <c r="C8274" s="0" t="s">
        <v>79</v>
      </c>
      <c r="E8274" s="0" t="n">
        <v>2039</v>
      </c>
      <c r="F8274" s="5" t="n">
        <v>81.2752235278347</v>
      </c>
      <c r="G8274" s="11" t="n">
        <v>0.101891889569254</v>
      </c>
      <c r="H8274" s="5" t="n">
        <v>8.28128610041459</v>
      </c>
      <c r="I8274" s="5" t="n">
        <v>72.9939374274201</v>
      </c>
    </row>
    <row r="8275" customFormat="false" ht="14.25" hidden="false" customHeight="false" outlineLevel="0" collapsed="false">
      <c r="A8275" s="0" t="s">
        <v>100</v>
      </c>
      <c r="B8275" s="0" t="s">
        <v>54</v>
      </c>
      <c r="C8275" s="0" t="s">
        <v>79</v>
      </c>
      <c r="E8275" s="0" t="n">
        <v>2040</v>
      </c>
      <c r="F8275" s="5" t="n">
        <v>82.3647940132089</v>
      </c>
      <c r="G8275" s="11" t="n">
        <v>0.103170356148891</v>
      </c>
      <c r="H8275" s="5" t="n">
        <v>8.4976051324728</v>
      </c>
      <c r="I8275" s="5" t="n">
        <v>73.8671888807361</v>
      </c>
    </row>
    <row r="8276" customFormat="false" ht="14.25" hidden="false" customHeight="false" outlineLevel="0" collapsed="false">
      <c r="A8276" s="0" t="s">
        <v>100</v>
      </c>
      <c r="B8276" s="0" t="s">
        <v>54</v>
      </c>
      <c r="C8276" s="0" t="s">
        <v>84</v>
      </c>
      <c r="E8276" s="0" t="n">
        <v>2024</v>
      </c>
      <c r="F8276" s="5" t="n">
        <v>3.09105704117192</v>
      </c>
      <c r="G8276" s="11" t="n">
        <v>0.00848407146514424</v>
      </c>
      <c r="H8276" s="5" t="n">
        <v>0.0262247488401399</v>
      </c>
      <c r="I8276" s="5" t="n">
        <v>3.06483229233178</v>
      </c>
    </row>
    <row r="8277" customFormat="false" ht="14.25" hidden="false" customHeight="false" outlineLevel="0" collapsed="false">
      <c r="A8277" s="0" t="s">
        <v>100</v>
      </c>
      <c r="B8277" s="0" t="s">
        <v>54</v>
      </c>
      <c r="C8277" s="0" t="s">
        <v>84</v>
      </c>
      <c r="E8277" s="0" t="n">
        <v>2025</v>
      </c>
      <c r="F8277" s="5" t="n">
        <v>3.27435793580245</v>
      </c>
      <c r="G8277" s="11" t="n">
        <v>0.0112478547673995</v>
      </c>
      <c r="H8277" s="5" t="n">
        <v>0.0368295025183881</v>
      </c>
      <c r="I8277" s="5" t="n">
        <v>3.23752843328407</v>
      </c>
    </row>
    <row r="8278" customFormat="false" ht="14.25" hidden="false" customHeight="false" outlineLevel="0" collapsed="false">
      <c r="A8278" s="0" t="s">
        <v>100</v>
      </c>
      <c r="B8278" s="0" t="s">
        <v>54</v>
      </c>
      <c r="C8278" s="0" t="s">
        <v>84</v>
      </c>
      <c r="E8278" s="0" t="n">
        <v>2026</v>
      </c>
      <c r="F8278" s="5" t="n">
        <v>3.5989661724801</v>
      </c>
      <c r="G8278" s="11" t="n">
        <v>0.0178315074941873</v>
      </c>
      <c r="H8278" s="5" t="n">
        <v>0.0641749922759056</v>
      </c>
      <c r="I8278" s="5" t="n">
        <v>3.5347911802042</v>
      </c>
    </row>
    <row r="8279" customFormat="false" ht="14.25" hidden="false" customHeight="false" outlineLevel="0" collapsed="false">
      <c r="A8279" s="0" t="s">
        <v>100</v>
      </c>
      <c r="B8279" s="0" t="s">
        <v>54</v>
      </c>
      <c r="C8279" s="0" t="s">
        <v>84</v>
      </c>
      <c r="E8279" s="0" t="n">
        <v>2027</v>
      </c>
      <c r="F8279" s="5" t="n">
        <v>4.01847777236463</v>
      </c>
      <c r="G8279" s="11" t="n">
        <v>0.0259446370860468</v>
      </c>
      <c r="H8279" s="5" t="n">
        <v>0.104257947442346</v>
      </c>
      <c r="I8279" s="5" t="n">
        <v>3.91421982492229</v>
      </c>
    </row>
    <row r="8280" customFormat="false" ht="14.25" hidden="false" customHeight="false" outlineLevel="0" collapsed="false">
      <c r="A8280" s="0" t="s">
        <v>100</v>
      </c>
      <c r="B8280" s="0" t="s">
        <v>54</v>
      </c>
      <c r="C8280" s="0" t="s">
        <v>84</v>
      </c>
      <c r="E8280" s="0" t="n">
        <v>2028</v>
      </c>
      <c r="F8280" s="5" t="n">
        <v>4.52615427333165</v>
      </c>
      <c r="G8280" s="11" t="n">
        <v>0.0342716057193865</v>
      </c>
      <c r="H8280" s="5" t="n">
        <v>0.155118574680739</v>
      </c>
      <c r="I8280" s="5" t="n">
        <v>4.37103569865091</v>
      </c>
    </row>
    <row r="8281" customFormat="false" ht="14.25" hidden="false" customHeight="false" outlineLevel="0" collapsed="false">
      <c r="A8281" s="0" t="s">
        <v>100</v>
      </c>
      <c r="B8281" s="0" t="s">
        <v>54</v>
      </c>
      <c r="C8281" s="0" t="s">
        <v>84</v>
      </c>
      <c r="E8281" s="0" t="n">
        <v>2029</v>
      </c>
      <c r="F8281" s="5" t="n">
        <v>5.08349737227037</v>
      </c>
      <c r="G8281" s="11" t="n">
        <v>0.0418231459060723</v>
      </c>
      <c r="H8281" s="5" t="n">
        <v>0.212607852313599</v>
      </c>
      <c r="I8281" s="5" t="n">
        <v>4.87088951995677</v>
      </c>
    </row>
    <row r="8282" customFormat="false" ht="14.25" hidden="false" customHeight="false" outlineLevel="0" collapsed="false">
      <c r="A8282" s="0" t="s">
        <v>100</v>
      </c>
      <c r="B8282" s="0" t="s">
        <v>54</v>
      </c>
      <c r="C8282" s="0" t="s">
        <v>84</v>
      </c>
      <c r="E8282" s="0" t="n">
        <v>2030</v>
      </c>
      <c r="F8282" s="5" t="n">
        <v>5.75715753851895</v>
      </c>
      <c r="G8282" s="11" t="n">
        <v>0.0502208514241218</v>
      </c>
      <c r="H8282" s="5" t="n">
        <v>0.289129353367223</v>
      </c>
      <c r="I8282" s="5" t="n">
        <v>5.46802818515173</v>
      </c>
    </row>
    <row r="8283" customFormat="false" ht="14.25" hidden="false" customHeight="false" outlineLevel="0" collapsed="false">
      <c r="A8283" s="0" t="s">
        <v>100</v>
      </c>
      <c r="B8283" s="0" t="s">
        <v>54</v>
      </c>
      <c r="C8283" s="0" t="s">
        <v>84</v>
      </c>
      <c r="E8283" s="0" t="n">
        <v>2031</v>
      </c>
      <c r="F8283" s="5" t="n">
        <v>6.47002320860049</v>
      </c>
      <c r="G8283" s="11" t="n">
        <v>0.0580054894109229</v>
      </c>
      <c r="H8283" s="5" t="n">
        <v>0.375296862714901</v>
      </c>
      <c r="I8283" s="5" t="n">
        <v>6.09472634588559</v>
      </c>
    </row>
    <row r="8284" customFormat="false" ht="14.25" hidden="false" customHeight="false" outlineLevel="0" collapsed="false">
      <c r="A8284" s="0" t="s">
        <v>100</v>
      </c>
      <c r="B8284" s="0" t="s">
        <v>54</v>
      </c>
      <c r="C8284" s="0" t="s">
        <v>84</v>
      </c>
      <c r="E8284" s="0" t="n">
        <v>2032</v>
      </c>
      <c r="F8284" s="5" t="n">
        <v>7.27875393109724</v>
      </c>
      <c r="G8284" s="11" t="n">
        <v>0.0659814799731676</v>
      </c>
      <c r="H8284" s="5" t="n">
        <v>0.480262956734308</v>
      </c>
      <c r="I8284" s="5" t="n">
        <v>6.79849097436294</v>
      </c>
    </row>
    <row r="8285" customFormat="false" ht="14.25" hidden="false" customHeight="false" outlineLevel="0" collapsed="false">
      <c r="A8285" s="0" t="s">
        <v>100</v>
      </c>
      <c r="B8285" s="0" t="s">
        <v>54</v>
      </c>
      <c r="C8285" s="0" t="s">
        <v>84</v>
      </c>
      <c r="E8285" s="0" t="n">
        <v>2033</v>
      </c>
      <c r="F8285" s="5" t="n">
        <v>8.13964737142121</v>
      </c>
      <c r="G8285" s="11" t="n">
        <v>0.0732304897925033</v>
      </c>
      <c r="H8285" s="5" t="n">
        <v>0.596070363747437</v>
      </c>
      <c r="I8285" s="5" t="n">
        <v>7.54357700767377</v>
      </c>
    </row>
    <row r="8286" customFormat="false" ht="14.25" hidden="false" customHeight="false" outlineLevel="0" collapsed="false">
      <c r="A8286" s="0" t="s">
        <v>100</v>
      </c>
      <c r="B8286" s="0" t="s">
        <v>54</v>
      </c>
      <c r="C8286" s="0" t="s">
        <v>84</v>
      </c>
      <c r="E8286" s="0" t="n">
        <v>2034</v>
      </c>
      <c r="F8286" s="5" t="n">
        <v>9.1101648399899</v>
      </c>
      <c r="G8286" s="11" t="n">
        <v>0.0805237455788612</v>
      </c>
      <c r="H8286" s="5" t="n">
        <v>0.733584595756834</v>
      </c>
      <c r="I8286" s="5" t="n">
        <v>8.37658024423307</v>
      </c>
    </row>
    <row r="8287" customFormat="false" ht="14.25" hidden="false" customHeight="false" outlineLevel="0" collapsed="false">
      <c r="A8287" s="0" t="s">
        <v>100</v>
      </c>
      <c r="B8287" s="0" t="s">
        <v>54</v>
      </c>
      <c r="C8287" s="0" t="s">
        <v>84</v>
      </c>
      <c r="E8287" s="0" t="n">
        <v>2035</v>
      </c>
      <c r="F8287" s="5" t="n">
        <v>10.1672238185407</v>
      </c>
      <c r="G8287" s="11" t="n">
        <v>0.0874499444081316</v>
      </c>
      <c r="H8287" s="5" t="n">
        <v>0.889123157716417</v>
      </c>
      <c r="I8287" s="5" t="n">
        <v>9.2781006608243</v>
      </c>
    </row>
    <row r="8288" customFormat="false" ht="14.25" hidden="false" customHeight="false" outlineLevel="0" collapsed="false">
      <c r="A8288" s="0" t="s">
        <v>100</v>
      </c>
      <c r="B8288" s="0" t="s">
        <v>54</v>
      </c>
      <c r="C8288" s="0" t="s">
        <v>84</v>
      </c>
      <c r="E8288" s="0" t="n">
        <v>2036</v>
      </c>
      <c r="F8288" s="5" t="n">
        <v>11.3803868969402</v>
      </c>
      <c r="G8288" s="11" t="n">
        <v>0.0938558034751477</v>
      </c>
      <c r="H8288" s="5" t="n">
        <v>1.06811535607037</v>
      </c>
      <c r="I8288" s="5" t="n">
        <v>10.3122715408699</v>
      </c>
    </row>
    <row r="8289" customFormat="false" ht="14.25" hidden="false" customHeight="false" outlineLevel="0" collapsed="false">
      <c r="A8289" s="0" t="s">
        <v>100</v>
      </c>
      <c r="B8289" s="0" t="s">
        <v>54</v>
      </c>
      <c r="C8289" s="0" t="s">
        <v>84</v>
      </c>
      <c r="E8289" s="0" t="n">
        <v>2037</v>
      </c>
      <c r="F8289" s="5" t="n">
        <v>12.6401997682713</v>
      </c>
      <c r="G8289" s="11" t="n">
        <v>0.0993649940642361</v>
      </c>
      <c r="H8289" s="5" t="n">
        <v>1.25599337494503</v>
      </c>
      <c r="I8289" s="5" t="n">
        <v>11.3842063933262</v>
      </c>
    </row>
    <row r="8290" customFormat="false" ht="14.25" hidden="false" customHeight="false" outlineLevel="0" collapsed="false">
      <c r="A8290" s="0" t="s">
        <v>100</v>
      </c>
      <c r="B8290" s="0" t="s">
        <v>54</v>
      </c>
      <c r="C8290" s="0" t="s">
        <v>84</v>
      </c>
      <c r="E8290" s="0" t="n">
        <v>2038</v>
      </c>
      <c r="F8290" s="5" t="n">
        <v>13.9439969145661</v>
      </c>
      <c r="G8290" s="11" t="n">
        <v>0.104156602152992</v>
      </c>
      <c r="H8290" s="5" t="n">
        <v>1.45235933905301</v>
      </c>
      <c r="I8290" s="5" t="n">
        <v>12.4916375755131</v>
      </c>
    </row>
    <row r="8291" customFormat="false" ht="14.25" hidden="false" customHeight="false" outlineLevel="0" collapsed="false">
      <c r="A8291" s="0" t="s">
        <v>100</v>
      </c>
      <c r="B8291" s="0" t="s">
        <v>54</v>
      </c>
      <c r="C8291" s="0" t="s">
        <v>84</v>
      </c>
      <c r="E8291" s="0" t="n">
        <v>2039</v>
      </c>
      <c r="F8291" s="5" t="n">
        <v>15.3590062955655</v>
      </c>
      <c r="G8291" s="11" t="n">
        <v>0.108426205697941</v>
      </c>
      <c r="H8291" s="5" t="n">
        <v>1.66531877591896</v>
      </c>
      <c r="I8291" s="5" t="n">
        <v>13.6936875196465</v>
      </c>
    </row>
    <row r="8292" customFormat="false" ht="14.25" hidden="false" customHeight="false" outlineLevel="0" collapsed="false">
      <c r="A8292" s="0" t="s">
        <v>100</v>
      </c>
      <c r="B8292" s="0" t="s">
        <v>54</v>
      </c>
      <c r="C8292" s="0" t="s">
        <v>84</v>
      </c>
      <c r="E8292" s="0" t="n">
        <v>2040</v>
      </c>
      <c r="F8292" s="5" t="n">
        <v>16.804962508793</v>
      </c>
      <c r="G8292" s="11" t="n">
        <v>0.11234788405529</v>
      </c>
      <c r="H8292" s="5" t="n">
        <v>1.88800197949136</v>
      </c>
      <c r="I8292" s="5" t="n">
        <v>14.9169605293016</v>
      </c>
    </row>
    <row r="8293" customFormat="false" ht="14.25" hidden="false" customHeight="false" outlineLevel="0" collapsed="false">
      <c r="A8293" s="0" t="s">
        <v>101</v>
      </c>
      <c r="B8293" s="0" t="s">
        <v>53</v>
      </c>
      <c r="C8293" s="0" t="s">
        <v>65</v>
      </c>
      <c r="E8293" s="0" t="n">
        <v>2024</v>
      </c>
      <c r="F8293" s="5" t="n">
        <v>193.704563490641</v>
      </c>
      <c r="G8293" s="11" t="n">
        <v>0.0205403130854983</v>
      </c>
      <c r="H8293" s="5" t="n">
        <v>3.97875238018756</v>
      </c>
      <c r="I8293" s="5" t="n">
        <v>189.725811110454</v>
      </c>
    </row>
    <row r="8294" customFormat="false" ht="14.25" hidden="false" customHeight="false" outlineLevel="0" collapsed="false">
      <c r="A8294" s="0" t="s">
        <v>101</v>
      </c>
      <c r="B8294" s="0" t="s">
        <v>53</v>
      </c>
      <c r="C8294" s="0" t="s">
        <v>65</v>
      </c>
      <c r="E8294" s="0" t="n">
        <v>2025</v>
      </c>
      <c r="F8294" s="5" t="n">
        <v>194.548153109043</v>
      </c>
      <c r="G8294" s="11" t="n">
        <v>0.020602916128402</v>
      </c>
      <c r="H8294" s="5" t="n">
        <v>4.00825928144114</v>
      </c>
      <c r="I8294" s="5" t="n">
        <v>190.539893827602</v>
      </c>
    </row>
    <row r="8295" customFormat="false" ht="14.25" hidden="false" customHeight="false" outlineLevel="0" collapsed="false">
      <c r="A8295" s="0" t="s">
        <v>101</v>
      </c>
      <c r="B8295" s="0" t="s">
        <v>53</v>
      </c>
      <c r="C8295" s="0" t="s">
        <v>65</v>
      </c>
      <c r="E8295" s="0" t="n">
        <v>2026</v>
      </c>
      <c r="F8295" s="5" t="n">
        <v>195.281763155036</v>
      </c>
      <c r="G8295" s="11" t="n">
        <v>0.0241819575077605</v>
      </c>
      <c r="H8295" s="5" t="n">
        <v>4.72229529865561</v>
      </c>
      <c r="I8295" s="5" t="n">
        <v>190.55946785638</v>
      </c>
    </row>
    <row r="8296" customFormat="false" ht="14.25" hidden="false" customHeight="false" outlineLevel="0" collapsed="false">
      <c r="A8296" s="0" t="s">
        <v>101</v>
      </c>
      <c r="B8296" s="0" t="s">
        <v>53</v>
      </c>
      <c r="C8296" s="0" t="s">
        <v>65</v>
      </c>
      <c r="E8296" s="0" t="n">
        <v>2027</v>
      </c>
      <c r="F8296" s="5" t="n">
        <v>196.071414113354</v>
      </c>
      <c r="G8296" s="11" t="n">
        <v>0.0277553394145747</v>
      </c>
      <c r="H8296" s="5" t="n">
        <v>5.44202864821177</v>
      </c>
      <c r="I8296" s="5" t="n">
        <v>190.629385465142</v>
      </c>
    </row>
    <row r="8297" customFormat="false" ht="14.25" hidden="false" customHeight="false" outlineLevel="0" collapsed="false">
      <c r="A8297" s="0" t="s">
        <v>101</v>
      </c>
      <c r="B8297" s="0" t="s">
        <v>53</v>
      </c>
      <c r="C8297" s="0" t="s">
        <v>65</v>
      </c>
      <c r="E8297" s="0" t="n">
        <v>2028</v>
      </c>
      <c r="F8297" s="5" t="n">
        <v>197.057291586435</v>
      </c>
      <c r="G8297" s="11" t="n">
        <v>0.0313525706108828</v>
      </c>
      <c r="H8297" s="5" t="n">
        <v>6.17825264885302</v>
      </c>
      <c r="I8297" s="5" t="n">
        <v>190.879038937582</v>
      </c>
    </row>
    <row r="8298" customFormat="false" ht="14.25" hidden="false" customHeight="false" outlineLevel="0" collapsed="false">
      <c r="A8298" s="0" t="s">
        <v>101</v>
      </c>
      <c r="B8298" s="0" t="s">
        <v>53</v>
      </c>
      <c r="C8298" s="0" t="s">
        <v>65</v>
      </c>
      <c r="E8298" s="0" t="n">
        <v>2029</v>
      </c>
      <c r="F8298" s="5" t="n">
        <v>198.185298746996</v>
      </c>
      <c r="G8298" s="11" t="n">
        <v>0.0349535439720732</v>
      </c>
      <c r="H8298" s="5" t="n">
        <v>6.92727855437159</v>
      </c>
      <c r="I8298" s="5" t="n">
        <v>191.258020192625</v>
      </c>
    </row>
    <row r="8299" customFormat="false" ht="14.25" hidden="false" customHeight="false" outlineLevel="0" collapsed="false">
      <c r="A8299" s="0" t="s">
        <v>101</v>
      </c>
      <c r="B8299" s="0" t="s">
        <v>53</v>
      </c>
      <c r="C8299" s="0" t="s">
        <v>65</v>
      </c>
      <c r="E8299" s="0" t="n">
        <v>2030</v>
      </c>
      <c r="F8299" s="5" t="n">
        <v>199.40462207456</v>
      </c>
      <c r="G8299" s="11" t="n">
        <v>0.0385694686865416</v>
      </c>
      <c r="H8299" s="5" t="n">
        <v>7.69093032705641</v>
      </c>
      <c r="I8299" s="5" t="n">
        <v>191.713691747504</v>
      </c>
    </row>
    <row r="8300" customFormat="false" ht="14.25" hidden="false" customHeight="false" outlineLevel="0" collapsed="false">
      <c r="A8300" s="0" t="s">
        <v>101</v>
      </c>
      <c r="B8300" s="0" t="s">
        <v>53</v>
      </c>
      <c r="C8300" s="0" t="s">
        <v>65</v>
      </c>
      <c r="E8300" s="0" t="n">
        <v>2031</v>
      </c>
      <c r="F8300" s="5" t="n">
        <v>200.633471209404</v>
      </c>
      <c r="G8300" s="11" t="n">
        <v>0.0422898316020252</v>
      </c>
      <c r="H8300" s="5" t="n">
        <v>8.48475571117545</v>
      </c>
      <c r="I8300" s="5" t="n">
        <v>192.148715498228</v>
      </c>
    </row>
    <row r="8301" customFormat="false" ht="14.25" hidden="false" customHeight="false" outlineLevel="0" collapsed="false">
      <c r="A8301" s="0" t="s">
        <v>101</v>
      </c>
      <c r="B8301" s="0" t="s">
        <v>53</v>
      </c>
      <c r="C8301" s="0" t="s">
        <v>65</v>
      </c>
      <c r="E8301" s="0" t="n">
        <v>2032</v>
      </c>
      <c r="F8301" s="5" t="n">
        <v>201.876614311982</v>
      </c>
      <c r="G8301" s="11" t="n">
        <v>0.0460104006925531</v>
      </c>
      <c r="H8301" s="5" t="n">
        <v>9.2884239149503</v>
      </c>
      <c r="I8301" s="5" t="n">
        <v>192.588190397032</v>
      </c>
    </row>
    <row r="8302" customFormat="false" ht="14.25" hidden="false" customHeight="false" outlineLevel="0" collapsed="false">
      <c r="A8302" s="0" t="s">
        <v>101</v>
      </c>
      <c r="B8302" s="0" t="s">
        <v>53</v>
      </c>
      <c r="C8302" s="0" t="s">
        <v>65</v>
      </c>
      <c r="E8302" s="0" t="n">
        <v>2033</v>
      </c>
      <c r="F8302" s="5" t="n">
        <v>203.140767404959</v>
      </c>
      <c r="G8302" s="11" t="n">
        <v>0.0497531770687861</v>
      </c>
      <c r="H8302" s="5" t="n">
        <v>10.106898570588</v>
      </c>
      <c r="I8302" s="5" t="n">
        <v>193.033868834371</v>
      </c>
    </row>
    <row r="8303" customFormat="false" ht="14.25" hidden="false" customHeight="false" outlineLevel="0" collapsed="false">
      <c r="A8303" s="0" t="s">
        <v>101</v>
      </c>
      <c r="B8303" s="0" t="s">
        <v>53</v>
      </c>
      <c r="C8303" s="0" t="s">
        <v>65</v>
      </c>
      <c r="E8303" s="0" t="n">
        <v>2034</v>
      </c>
      <c r="F8303" s="5" t="n">
        <v>204.462735573681</v>
      </c>
      <c r="G8303" s="11" t="n">
        <v>0.0535324905943527</v>
      </c>
      <c r="H8303" s="5" t="n">
        <v>10.9453994689937</v>
      </c>
      <c r="I8303" s="5" t="n">
        <v>193.517336104687</v>
      </c>
    </row>
    <row r="8304" customFormat="false" ht="14.25" hidden="false" customHeight="false" outlineLevel="0" collapsed="false">
      <c r="A8304" s="0" t="s">
        <v>101</v>
      </c>
      <c r="B8304" s="0" t="s">
        <v>53</v>
      </c>
      <c r="C8304" s="0" t="s">
        <v>65</v>
      </c>
      <c r="E8304" s="0" t="n">
        <v>2035</v>
      </c>
      <c r="F8304" s="5" t="n">
        <v>205.747357487831</v>
      </c>
      <c r="G8304" s="11" t="n">
        <v>0.0573193032765313</v>
      </c>
      <c r="H8304" s="5" t="n">
        <v>11.7932951821899</v>
      </c>
      <c r="I8304" s="5" t="n">
        <v>193.954062305641</v>
      </c>
    </row>
    <row r="8305" customFormat="false" ht="14.25" hidden="false" customHeight="false" outlineLevel="0" collapsed="false">
      <c r="A8305" s="0" t="s">
        <v>101</v>
      </c>
      <c r="B8305" s="0" t="s">
        <v>53</v>
      </c>
      <c r="C8305" s="0" t="s">
        <v>65</v>
      </c>
      <c r="E8305" s="0" t="n">
        <v>2036</v>
      </c>
      <c r="F8305" s="5" t="n">
        <v>207.043063539064</v>
      </c>
      <c r="G8305" s="11" t="n">
        <v>0.0619088491258793</v>
      </c>
      <c r="H8305" s="5" t="n">
        <v>12.8177977831998</v>
      </c>
      <c r="I8305" s="5" t="n">
        <v>194.225265755864</v>
      </c>
    </row>
    <row r="8306" customFormat="false" ht="14.25" hidden="false" customHeight="false" outlineLevel="0" collapsed="false">
      <c r="A8306" s="0" t="s">
        <v>101</v>
      </c>
      <c r="B8306" s="0" t="s">
        <v>53</v>
      </c>
      <c r="C8306" s="0" t="s">
        <v>65</v>
      </c>
      <c r="E8306" s="0" t="n">
        <v>2037</v>
      </c>
      <c r="F8306" s="5" t="n">
        <v>208.122570280159</v>
      </c>
      <c r="G8306" s="11" t="n">
        <v>0.0664932213871892</v>
      </c>
      <c r="H8306" s="5" t="n">
        <v>13.8387401413095</v>
      </c>
      <c r="I8306" s="5" t="n">
        <v>194.28383013885</v>
      </c>
    </row>
    <row r="8307" customFormat="false" ht="14.25" hidden="false" customHeight="false" outlineLevel="0" collapsed="false">
      <c r="A8307" s="0" t="s">
        <v>101</v>
      </c>
      <c r="B8307" s="0" t="s">
        <v>53</v>
      </c>
      <c r="C8307" s="0" t="s">
        <v>65</v>
      </c>
      <c r="E8307" s="0" t="n">
        <v>2038</v>
      </c>
      <c r="F8307" s="5" t="n">
        <v>209.278087544973</v>
      </c>
      <c r="G8307" s="11" t="n">
        <v>0.07106143430225</v>
      </c>
      <c r="H8307" s="5" t="n">
        <v>14.8716010689776</v>
      </c>
      <c r="I8307" s="5" t="n">
        <v>194.406486475995</v>
      </c>
    </row>
    <row r="8308" customFormat="false" ht="14.25" hidden="false" customHeight="false" outlineLevel="0" collapsed="false">
      <c r="A8308" s="0" t="s">
        <v>101</v>
      </c>
      <c r="B8308" s="0" t="s">
        <v>53</v>
      </c>
      <c r="C8308" s="0" t="s">
        <v>65</v>
      </c>
      <c r="E8308" s="0" t="n">
        <v>2039</v>
      </c>
      <c r="F8308" s="5" t="n">
        <v>210.470455597437</v>
      </c>
      <c r="G8308" s="11" t="n">
        <v>0.0756281533395873</v>
      </c>
      <c r="H8308" s="5" t="n">
        <v>15.9174918893758</v>
      </c>
      <c r="I8308" s="5" t="n">
        <v>194.552963708061</v>
      </c>
    </row>
    <row r="8309" customFormat="false" ht="14.25" hidden="false" customHeight="false" outlineLevel="0" collapsed="false">
      <c r="A8309" s="0" t="s">
        <v>101</v>
      </c>
      <c r="B8309" s="0" t="s">
        <v>53</v>
      </c>
      <c r="C8309" s="0" t="s">
        <v>65</v>
      </c>
      <c r="E8309" s="0" t="n">
        <v>2040</v>
      </c>
      <c r="F8309" s="5" t="n">
        <v>211.656423003238</v>
      </c>
      <c r="G8309" s="11" t="n">
        <v>0.0800477534775066</v>
      </c>
      <c r="H8309" s="5" t="n">
        <v>16.942621170494</v>
      </c>
      <c r="I8309" s="5" t="n">
        <v>194.713801832744</v>
      </c>
    </row>
    <row r="8310" customFormat="false" ht="14.25" hidden="false" customHeight="false" outlineLevel="0" collapsed="false">
      <c r="A8310" s="0" t="s">
        <v>101</v>
      </c>
      <c r="B8310" s="0" t="s">
        <v>53</v>
      </c>
      <c r="C8310" s="0" t="s">
        <v>75</v>
      </c>
      <c r="E8310" s="0" t="n">
        <v>2024</v>
      </c>
      <c r="F8310" s="5" t="n">
        <v>12.95385</v>
      </c>
      <c r="G8310" s="11" t="n">
        <v>0</v>
      </c>
      <c r="H8310" s="5" t="n">
        <v>0</v>
      </c>
      <c r="I8310" s="5" t="n">
        <v>12.95385</v>
      </c>
    </row>
    <row r="8311" customFormat="false" ht="14.25" hidden="false" customHeight="false" outlineLevel="0" collapsed="false">
      <c r="A8311" s="0" t="s">
        <v>101</v>
      </c>
      <c r="B8311" s="0" t="s">
        <v>53</v>
      </c>
      <c r="C8311" s="0" t="s">
        <v>75</v>
      </c>
      <c r="E8311" s="0" t="n">
        <v>2025</v>
      </c>
      <c r="F8311" s="5" t="n">
        <v>14.0465082475666</v>
      </c>
      <c r="G8311" s="11" t="n">
        <v>0</v>
      </c>
      <c r="H8311" s="5" t="n">
        <v>0</v>
      </c>
      <c r="I8311" s="5" t="n">
        <v>14.0465082475666</v>
      </c>
    </row>
    <row r="8312" customFormat="false" ht="14.25" hidden="false" customHeight="false" outlineLevel="0" collapsed="false">
      <c r="A8312" s="0" t="s">
        <v>101</v>
      </c>
      <c r="B8312" s="0" t="s">
        <v>53</v>
      </c>
      <c r="C8312" s="0" t="s">
        <v>75</v>
      </c>
      <c r="E8312" s="0" t="n">
        <v>2026</v>
      </c>
      <c r="F8312" s="5" t="n">
        <v>15.6110816994599</v>
      </c>
      <c r="G8312" s="11" t="n">
        <v>0.02</v>
      </c>
      <c r="H8312" s="5" t="n">
        <v>0.312221633989198</v>
      </c>
      <c r="I8312" s="5" t="n">
        <v>15.2988600654707</v>
      </c>
    </row>
    <row r="8313" customFormat="false" ht="14.25" hidden="false" customHeight="false" outlineLevel="0" collapsed="false">
      <c r="A8313" s="0" t="s">
        <v>101</v>
      </c>
      <c r="B8313" s="0" t="s">
        <v>53</v>
      </c>
      <c r="C8313" s="0" t="s">
        <v>75</v>
      </c>
      <c r="E8313" s="0" t="n">
        <v>2027</v>
      </c>
      <c r="F8313" s="5" t="n">
        <v>17.3877852471568</v>
      </c>
      <c r="G8313" s="11" t="n">
        <v>0.03</v>
      </c>
      <c r="H8313" s="5" t="n">
        <v>0.521633557414704</v>
      </c>
      <c r="I8313" s="5" t="n">
        <v>16.8661516897421</v>
      </c>
    </row>
    <row r="8314" customFormat="false" ht="14.25" hidden="false" customHeight="false" outlineLevel="0" collapsed="false">
      <c r="A8314" s="0" t="s">
        <v>101</v>
      </c>
      <c r="B8314" s="0" t="s">
        <v>53</v>
      </c>
      <c r="C8314" s="0" t="s">
        <v>75</v>
      </c>
      <c r="E8314" s="0" t="n">
        <v>2028</v>
      </c>
      <c r="F8314" s="5" t="n">
        <v>19.0354907610844</v>
      </c>
      <c r="G8314" s="11" t="n">
        <v>0.05</v>
      </c>
      <c r="H8314" s="5" t="n">
        <v>0.95177453805422</v>
      </c>
      <c r="I8314" s="5" t="n">
        <v>18.0837162230302</v>
      </c>
    </row>
    <row r="8315" customFormat="false" ht="14.25" hidden="false" customHeight="false" outlineLevel="0" collapsed="false">
      <c r="A8315" s="0" t="s">
        <v>101</v>
      </c>
      <c r="B8315" s="0" t="s">
        <v>53</v>
      </c>
      <c r="C8315" s="0" t="s">
        <v>75</v>
      </c>
      <c r="E8315" s="0" t="n">
        <v>2029</v>
      </c>
      <c r="F8315" s="5" t="n">
        <v>20.9430515714221</v>
      </c>
      <c r="G8315" s="11" t="n">
        <v>0.06</v>
      </c>
      <c r="H8315" s="5" t="n">
        <v>1.25658309428533</v>
      </c>
      <c r="I8315" s="5" t="n">
        <v>19.6864684771368</v>
      </c>
    </row>
    <row r="8316" customFormat="false" ht="14.25" hidden="false" customHeight="false" outlineLevel="0" collapsed="false">
      <c r="A8316" s="0" t="s">
        <v>101</v>
      </c>
      <c r="B8316" s="0" t="s">
        <v>53</v>
      </c>
      <c r="C8316" s="0" t="s">
        <v>75</v>
      </c>
      <c r="E8316" s="0" t="n">
        <v>2030</v>
      </c>
      <c r="F8316" s="5" t="n">
        <v>23.036860616542</v>
      </c>
      <c r="G8316" s="11" t="n">
        <v>0.07</v>
      </c>
      <c r="H8316" s="5" t="n">
        <v>1.61258024315794</v>
      </c>
      <c r="I8316" s="5" t="n">
        <v>21.424280373384</v>
      </c>
    </row>
    <row r="8317" customFormat="false" ht="14.25" hidden="false" customHeight="false" outlineLevel="0" collapsed="false">
      <c r="A8317" s="0" t="s">
        <v>101</v>
      </c>
      <c r="B8317" s="0" t="s">
        <v>53</v>
      </c>
      <c r="C8317" s="0" t="s">
        <v>75</v>
      </c>
      <c r="E8317" s="0" t="n">
        <v>2031</v>
      </c>
      <c r="F8317" s="5" t="n">
        <v>25.1318474998099</v>
      </c>
      <c r="G8317" s="11" t="n">
        <v>0.08</v>
      </c>
      <c r="H8317" s="5" t="n">
        <v>2.01054779998479</v>
      </c>
      <c r="I8317" s="5" t="n">
        <v>23.1212996998251</v>
      </c>
    </row>
    <row r="8318" customFormat="false" ht="14.25" hidden="false" customHeight="false" outlineLevel="0" collapsed="false">
      <c r="A8318" s="0" t="s">
        <v>101</v>
      </c>
      <c r="B8318" s="0" t="s">
        <v>53</v>
      </c>
      <c r="C8318" s="0" t="s">
        <v>75</v>
      </c>
      <c r="E8318" s="0" t="n">
        <v>2032</v>
      </c>
      <c r="F8318" s="5" t="n">
        <v>28.1093850187624</v>
      </c>
      <c r="G8318" s="11" t="n">
        <v>0.08</v>
      </c>
      <c r="H8318" s="5" t="n">
        <v>2.24875080150099</v>
      </c>
      <c r="I8318" s="5" t="n">
        <v>25.8606342172614</v>
      </c>
    </row>
    <row r="8319" customFormat="false" ht="14.25" hidden="false" customHeight="false" outlineLevel="0" collapsed="false">
      <c r="A8319" s="0" t="s">
        <v>101</v>
      </c>
      <c r="B8319" s="0" t="s">
        <v>53</v>
      </c>
      <c r="C8319" s="0" t="s">
        <v>75</v>
      </c>
      <c r="E8319" s="0" t="n">
        <v>2033</v>
      </c>
      <c r="F8319" s="5" t="n">
        <v>31.0758621177425</v>
      </c>
      <c r="G8319" s="11" t="n">
        <v>0.09</v>
      </c>
      <c r="H8319" s="5" t="n">
        <v>2.79682759059682</v>
      </c>
      <c r="I8319" s="5" t="n">
        <v>28.2790345271456</v>
      </c>
    </row>
    <row r="8320" customFormat="false" ht="14.25" hidden="false" customHeight="false" outlineLevel="0" collapsed="false">
      <c r="A8320" s="0" t="s">
        <v>101</v>
      </c>
      <c r="B8320" s="0" t="s">
        <v>53</v>
      </c>
      <c r="C8320" s="0" t="s">
        <v>75</v>
      </c>
      <c r="E8320" s="0" t="n">
        <v>2034</v>
      </c>
      <c r="F8320" s="5" t="n">
        <v>33.9531761912242</v>
      </c>
      <c r="G8320" s="11" t="n">
        <v>0.09</v>
      </c>
      <c r="H8320" s="5" t="n">
        <v>3.05578585721018</v>
      </c>
      <c r="I8320" s="5" t="n">
        <v>30.8973903340141</v>
      </c>
    </row>
    <row r="8321" customFormat="false" ht="14.25" hidden="false" customHeight="false" outlineLevel="0" collapsed="false">
      <c r="A8321" s="0" t="s">
        <v>101</v>
      </c>
      <c r="B8321" s="0" t="s">
        <v>53</v>
      </c>
      <c r="C8321" s="0" t="s">
        <v>75</v>
      </c>
      <c r="E8321" s="0" t="n">
        <v>2035</v>
      </c>
      <c r="F8321" s="5" t="n">
        <v>36.6574334976013</v>
      </c>
      <c r="G8321" s="11" t="n">
        <v>0.1</v>
      </c>
      <c r="H8321" s="5" t="n">
        <v>3.66574334976013</v>
      </c>
      <c r="I8321" s="5" t="n">
        <v>32.9916901478412</v>
      </c>
    </row>
    <row r="8322" customFormat="false" ht="14.25" hidden="false" customHeight="false" outlineLevel="0" collapsed="false">
      <c r="A8322" s="0" t="s">
        <v>101</v>
      </c>
      <c r="B8322" s="0" t="s">
        <v>53</v>
      </c>
      <c r="C8322" s="0" t="s">
        <v>75</v>
      </c>
      <c r="E8322" s="0" t="n">
        <v>2036</v>
      </c>
      <c r="F8322" s="5" t="n">
        <v>39.1026065033363</v>
      </c>
      <c r="G8322" s="11" t="n">
        <v>0.1</v>
      </c>
      <c r="H8322" s="5" t="n">
        <v>3.91026065033363</v>
      </c>
      <c r="I8322" s="5" t="n">
        <v>35.1923458530026</v>
      </c>
    </row>
    <row r="8323" customFormat="false" ht="14.25" hidden="false" customHeight="false" outlineLevel="0" collapsed="false">
      <c r="A8323" s="0" t="s">
        <v>101</v>
      </c>
      <c r="B8323" s="0" t="s">
        <v>53</v>
      </c>
      <c r="C8323" s="0" t="s">
        <v>75</v>
      </c>
      <c r="E8323" s="0" t="n">
        <v>2037</v>
      </c>
      <c r="F8323" s="5" t="n">
        <v>41.2047626289556</v>
      </c>
      <c r="G8323" s="11" t="n">
        <v>0.1</v>
      </c>
      <c r="H8323" s="5" t="n">
        <v>4.12047626289556</v>
      </c>
      <c r="I8323" s="5" t="n">
        <v>37.0842863660601</v>
      </c>
    </row>
    <row r="8324" customFormat="false" ht="14.25" hidden="false" customHeight="false" outlineLevel="0" collapsed="false">
      <c r="A8324" s="0" t="s">
        <v>101</v>
      </c>
      <c r="B8324" s="0" t="s">
        <v>53</v>
      </c>
      <c r="C8324" s="0" t="s">
        <v>75</v>
      </c>
      <c r="E8324" s="0" t="n">
        <v>2038</v>
      </c>
      <c r="F8324" s="5" t="n">
        <v>42.8866036902608</v>
      </c>
      <c r="G8324" s="11" t="n">
        <v>0.1</v>
      </c>
      <c r="H8324" s="5" t="n">
        <v>4.28866036902608</v>
      </c>
      <c r="I8324" s="5" t="n">
        <v>38.5979433212348</v>
      </c>
    </row>
    <row r="8325" customFormat="false" ht="14.25" hidden="false" customHeight="false" outlineLevel="0" collapsed="false">
      <c r="A8325" s="0" t="s">
        <v>101</v>
      </c>
      <c r="B8325" s="0" t="s">
        <v>53</v>
      </c>
      <c r="C8325" s="0" t="s">
        <v>75</v>
      </c>
      <c r="E8325" s="0" t="n">
        <v>2039</v>
      </c>
      <c r="F8325" s="5" t="n">
        <v>44.081996290454</v>
      </c>
      <c r="G8325" s="11" t="n">
        <v>0.1</v>
      </c>
      <c r="H8325" s="5" t="n">
        <v>4.40819962904541</v>
      </c>
      <c r="I8325" s="5" t="n">
        <v>39.6737966614086</v>
      </c>
    </row>
    <row r="8326" customFormat="false" ht="14.25" hidden="false" customHeight="false" outlineLevel="0" collapsed="false">
      <c r="A8326" s="0" t="s">
        <v>101</v>
      </c>
      <c r="B8326" s="0" t="s">
        <v>53</v>
      </c>
      <c r="C8326" s="0" t="s">
        <v>75</v>
      </c>
      <c r="E8326" s="0" t="n">
        <v>2040</v>
      </c>
      <c r="F8326" s="5" t="n">
        <v>44.7401404950705</v>
      </c>
      <c r="G8326" s="11" t="n">
        <v>0.1</v>
      </c>
      <c r="H8326" s="5" t="n">
        <v>4.47401404950705</v>
      </c>
      <c r="I8326" s="5" t="n">
        <v>40.2661264455635</v>
      </c>
    </row>
    <row r="8327" customFormat="false" ht="14.25" hidden="false" customHeight="false" outlineLevel="0" collapsed="false">
      <c r="A8327" s="0" t="s">
        <v>101</v>
      </c>
      <c r="B8327" s="0" t="s">
        <v>53</v>
      </c>
      <c r="C8327" s="0" t="s">
        <v>76</v>
      </c>
      <c r="E8327" s="0" t="n">
        <v>2024</v>
      </c>
      <c r="F8327" s="5" t="n">
        <v>0.055</v>
      </c>
      <c r="G8327" s="11" t="n">
        <v>0.436943</v>
      </c>
      <c r="H8327" s="5" t="n">
        <v>0.024031865</v>
      </c>
      <c r="I8327" s="5" t="n">
        <v>0.030968135</v>
      </c>
    </row>
    <row r="8328" customFormat="false" ht="14.25" hidden="false" customHeight="false" outlineLevel="0" collapsed="false">
      <c r="A8328" s="0" t="s">
        <v>101</v>
      </c>
      <c r="B8328" s="0" t="s">
        <v>53</v>
      </c>
      <c r="C8328" s="0" t="s">
        <v>76</v>
      </c>
      <c r="E8328" s="0" t="n">
        <v>2025</v>
      </c>
      <c r="F8328" s="5" t="n">
        <v>0.07</v>
      </c>
      <c r="G8328" s="11" t="n">
        <v>0.436943</v>
      </c>
      <c r="H8328" s="5" t="n">
        <v>0.03058601</v>
      </c>
      <c r="I8328" s="5" t="n">
        <v>0.03941399</v>
      </c>
    </row>
    <row r="8329" customFormat="false" ht="14.25" hidden="false" customHeight="false" outlineLevel="0" collapsed="false">
      <c r="A8329" s="0" t="s">
        <v>101</v>
      </c>
      <c r="B8329" s="0" t="s">
        <v>53</v>
      </c>
      <c r="C8329" s="0" t="s">
        <v>76</v>
      </c>
      <c r="E8329" s="0" t="n">
        <v>2026</v>
      </c>
      <c r="F8329" s="5" t="n">
        <v>0.619204</v>
      </c>
      <c r="G8329" s="11" t="n">
        <v>0.531735</v>
      </c>
      <c r="H8329" s="5" t="n">
        <v>0.32925243894</v>
      </c>
      <c r="I8329" s="5" t="n">
        <v>0.28995156106</v>
      </c>
    </row>
    <row r="8330" customFormat="false" ht="14.25" hidden="false" customHeight="false" outlineLevel="0" collapsed="false">
      <c r="A8330" s="0" t="s">
        <v>101</v>
      </c>
      <c r="B8330" s="0" t="s">
        <v>53</v>
      </c>
      <c r="C8330" s="0" t="s">
        <v>76</v>
      </c>
      <c r="E8330" s="0" t="n">
        <v>2027</v>
      </c>
      <c r="F8330" s="5" t="n">
        <v>1.168409</v>
      </c>
      <c r="G8330" s="11" t="n">
        <v>0.626527</v>
      </c>
      <c r="H8330" s="5" t="n">
        <v>0.732039785543</v>
      </c>
      <c r="I8330" s="5" t="n">
        <v>0.436369214457</v>
      </c>
    </row>
    <row r="8331" customFormat="false" ht="14.25" hidden="false" customHeight="false" outlineLevel="0" collapsed="false">
      <c r="A8331" s="0" t="s">
        <v>101</v>
      </c>
      <c r="B8331" s="0" t="s">
        <v>53</v>
      </c>
      <c r="C8331" s="0" t="s">
        <v>76</v>
      </c>
      <c r="E8331" s="0" t="n">
        <v>2028</v>
      </c>
      <c r="F8331" s="5" t="n">
        <v>1.749197</v>
      </c>
      <c r="G8331" s="11" t="n">
        <v>0.721319</v>
      </c>
      <c r="H8331" s="5" t="n">
        <v>1.261729030843</v>
      </c>
      <c r="I8331" s="5" t="n">
        <v>0.487467969157</v>
      </c>
    </row>
    <row r="8332" customFormat="false" ht="14.25" hidden="false" customHeight="false" outlineLevel="0" collapsed="false">
      <c r="A8332" s="0" t="s">
        <v>101</v>
      </c>
      <c r="B8332" s="0" t="s">
        <v>53</v>
      </c>
      <c r="C8332" s="0" t="s">
        <v>76</v>
      </c>
      <c r="E8332" s="0" t="n">
        <v>2029</v>
      </c>
      <c r="F8332" s="5" t="n">
        <v>2.528136</v>
      </c>
      <c r="G8332" s="11" t="n">
        <v>0.816111</v>
      </c>
      <c r="H8332" s="5" t="n">
        <v>2.063239599096</v>
      </c>
      <c r="I8332" s="5" t="n">
        <v>0.464896400904</v>
      </c>
    </row>
    <row r="8333" customFormat="false" ht="14.25" hidden="false" customHeight="false" outlineLevel="0" collapsed="false">
      <c r="A8333" s="0" t="s">
        <v>101</v>
      </c>
      <c r="B8333" s="0" t="s">
        <v>53</v>
      </c>
      <c r="C8333" s="0" t="s">
        <v>76</v>
      </c>
      <c r="E8333" s="0" t="n">
        <v>2030</v>
      </c>
      <c r="F8333" s="5" t="n">
        <v>2.66742</v>
      </c>
      <c r="G8333" s="11" t="n">
        <v>0.910903</v>
      </c>
      <c r="H8333" s="5" t="n">
        <v>2.42976088026</v>
      </c>
      <c r="I8333" s="5" t="n">
        <v>0.23765911974</v>
      </c>
    </row>
    <row r="8334" customFormat="false" ht="14.25" hidden="false" customHeight="false" outlineLevel="0" collapsed="false">
      <c r="A8334" s="0" t="s">
        <v>101</v>
      </c>
      <c r="B8334" s="0" t="s">
        <v>53</v>
      </c>
      <c r="C8334" s="0" t="s">
        <v>76</v>
      </c>
      <c r="E8334" s="0" t="n">
        <v>2031</v>
      </c>
      <c r="F8334" s="5" t="n">
        <v>3.145716</v>
      </c>
      <c r="G8334" s="11" t="n">
        <v>0.9154354</v>
      </c>
      <c r="H8334" s="5" t="n">
        <v>2.8796997847464</v>
      </c>
      <c r="I8334" s="5" t="n">
        <v>0.2660162152536</v>
      </c>
    </row>
    <row r="8335" customFormat="false" ht="14.25" hidden="false" customHeight="false" outlineLevel="0" collapsed="false">
      <c r="A8335" s="0" t="s">
        <v>101</v>
      </c>
      <c r="B8335" s="0" t="s">
        <v>53</v>
      </c>
      <c r="C8335" s="0" t="s">
        <v>76</v>
      </c>
      <c r="E8335" s="0" t="n">
        <v>2032</v>
      </c>
      <c r="F8335" s="5" t="n">
        <v>3.670002</v>
      </c>
      <c r="G8335" s="11" t="n">
        <v>0.9199678</v>
      </c>
      <c r="H8335" s="5" t="n">
        <v>3.3762836659356</v>
      </c>
      <c r="I8335" s="5" t="n">
        <v>0.2937183340644</v>
      </c>
    </row>
    <row r="8336" customFormat="false" ht="14.25" hidden="false" customHeight="false" outlineLevel="0" collapsed="false">
      <c r="A8336" s="0" t="s">
        <v>101</v>
      </c>
      <c r="B8336" s="0" t="s">
        <v>53</v>
      </c>
      <c r="C8336" s="0" t="s">
        <v>76</v>
      </c>
      <c r="E8336" s="0" t="n">
        <v>2033</v>
      </c>
      <c r="F8336" s="5" t="n">
        <v>4.267872</v>
      </c>
      <c r="G8336" s="11" t="n">
        <v>0.9245002</v>
      </c>
      <c r="H8336" s="5" t="n">
        <v>3.9456485175744</v>
      </c>
      <c r="I8336" s="5" t="n">
        <v>0.3222234824256</v>
      </c>
    </row>
    <row r="8337" customFormat="false" ht="14.25" hidden="false" customHeight="false" outlineLevel="0" collapsed="false">
      <c r="A8337" s="0" t="s">
        <v>101</v>
      </c>
      <c r="B8337" s="0" t="s">
        <v>53</v>
      </c>
      <c r="C8337" s="0" t="s">
        <v>76</v>
      </c>
      <c r="E8337" s="0" t="n">
        <v>2034</v>
      </c>
      <c r="F8337" s="5" t="n">
        <v>4.884138</v>
      </c>
      <c r="G8337" s="11" t="n">
        <v>0.9290326</v>
      </c>
      <c r="H8337" s="5" t="n">
        <v>4.5375234248988</v>
      </c>
      <c r="I8337" s="5" t="n">
        <v>0.3466145751012</v>
      </c>
    </row>
    <row r="8338" customFormat="false" ht="14.25" hidden="false" customHeight="false" outlineLevel="0" collapsed="false">
      <c r="A8338" s="0" t="s">
        <v>101</v>
      </c>
      <c r="B8338" s="0" t="s">
        <v>53</v>
      </c>
      <c r="C8338" s="0" t="s">
        <v>76</v>
      </c>
      <c r="E8338" s="0" t="n">
        <v>2035</v>
      </c>
      <c r="F8338" s="5" t="n">
        <v>5.5188</v>
      </c>
      <c r="G8338" s="11" t="n">
        <v>0.933565</v>
      </c>
      <c r="H8338" s="5" t="n">
        <v>5.152158522</v>
      </c>
      <c r="I8338" s="5" t="n">
        <v>0.366641478</v>
      </c>
    </row>
    <row r="8339" customFormat="false" ht="14.25" hidden="false" customHeight="false" outlineLevel="0" collapsed="false">
      <c r="A8339" s="0" t="s">
        <v>101</v>
      </c>
      <c r="B8339" s="0" t="s">
        <v>53</v>
      </c>
      <c r="C8339" s="0" t="s">
        <v>76</v>
      </c>
      <c r="E8339" s="0" t="n">
        <v>2036</v>
      </c>
      <c r="F8339" s="5" t="n">
        <v>6.171858</v>
      </c>
      <c r="G8339" s="11" t="n">
        <v>0.9312392</v>
      </c>
      <c r="H8339" s="5" t="n">
        <v>5.7474761064336</v>
      </c>
      <c r="I8339" s="5" t="n">
        <v>0.424381893566401</v>
      </c>
    </row>
    <row r="8340" customFormat="false" ht="14.25" hidden="false" customHeight="false" outlineLevel="0" collapsed="false">
      <c r="A8340" s="0" t="s">
        <v>101</v>
      </c>
      <c r="B8340" s="0" t="s">
        <v>53</v>
      </c>
      <c r="C8340" s="0" t="s">
        <v>76</v>
      </c>
      <c r="E8340" s="0" t="n">
        <v>2037</v>
      </c>
      <c r="F8340" s="5" t="n">
        <v>6.65322</v>
      </c>
      <c r="G8340" s="11" t="n">
        <v>0.9289134</v>
      </c>
      <c r="H8340" s="5" t="n">
        <v>6.180265211148</v>
      </c>
      <c r="I8340" s="5" t="n">
        <v>0.472954788852</v>
      </c>
    </row>
    <row r="8341" customFormat="false" ht="14.25" hidden="false" customHeight="false" outlineLevel="0" collapsed="false">
      <c r="A8341" s="0" t="s">
        <v>101</v>
      </c>
      <c r="B8341" s="0" t="s">
        <v>53</v>
      </c>
      <c r="C8341" s="0" t="s">
        <v>76</v>
      </c>
      <c r="E8341" s="0" t="n">
        <v>2038</v>
      </c>
      <c r="F8341" s="5" t="n">
        <v>7.146846</v>
      </c>
      <c r="G8341" s="11" t="n">
        <v>0.9265876</v>
      </c>
      <c r="H8341" s="5" t="n">
        <v>6.6221788827096</v>
      </c>
      <c r="I8341" s="5" t="n">
        <v>0.524667117290401</v>
      </c>
    </row>
    <row r="8342" customFormat="false" ht="14.25" hidden="false" customHeight="false" outlineLevel="0" collapsed="false">
      <c r="A8342" s="0" t="s">
        <v>101</v>
      </c>
      <c r="B8342" s="0" t="s">
        <v>53</v>
      </c>
      <c r="C8342" s="0" t="s">
        <v>76</v>
      </c>
      <c r="E8342" s="0" t="n">
        <v>2039</v>
      </c>
      <c r="F8342" s="5" t="n">
        <v>7.652736</v>
      </c>
      <c r="G8342" s="11" t="n">
        <v>0.9242618</v>
      </c>
      <c r="H8342" s="5" t="n">
        <v>7.0731315502848</v>
      </c>
      <c r="I8342" s="5" t="n">
        <v>0.5796044497152</v>
      </c>
    </row>
    <row r="8343" customFormat="false" ht="14.25" hidden="false" customHeight="false" outlineLevel="0" collapsed="false">
      <c r="A8343" s="0" t="s">
        <v>101</v>
      </c>
      <c r="B8343" s="0" t="s">
        <v>53</v>
      </c>
      <c r="C8343" s="0" t="s">
        <v>76</v>
      </c>
      <c r="E8343" s="0" t="n">
        <v>2040</v>
      </c>
      <c r="F8343" s="5" t="n">
        <v>7.9716</v>
      </c>
      <c r="G8343" s="11" t="n">
        <v>0.921936</v>
      </c>
      <c r="H8343" s="5" t="n">
        <v>7.3493050176</v>
      </c>
      <c r="I8343" s="5" t="n">
        <v>0.622294982400001</v>
      </c>
    </row>
    <row r="8344" customFormat="false" ht="14.25" hidden="false" customHeight="false" outlineLevel="0" collapsed="false">
      <c r="A8344" s="0" t="s">
        <v>101</v>
      </c>
      <c r="B8344" s="0" t="s">
        <v>53</v>
      </c>
      <c r="C8344" s="0" t="s">
        <v>79</v>
      </c>
      <c r="E8344" s="0" t="n">
        <v>2024</v>
      </c>
      <c r="F8344" s="5" t="n">
        <v>71.0310628125815</v>
      </c>
      <c r="G8344" s="11" t="n">
        <v>0.165</v>
      </c>
      <c r="H8344" s="5" t="n">
        <v>11.720125364076</v>
      </c>
      <c r="I8344" s="5" t="n">
        <v>59.3109374485056</v>
      </c>
    </row>
    <row r="8345" customFormat="false" ht="14.25" hidden="false" customHeight="false" outlineLevel="0" collapsed="false">
      <c r="A8345" s="0" t="s">
        <v>101</v>
      </c>
      <c r="B8345" s="0" t="s">
        <v>53</v>
      </c>
      <c r="C8345" s="0" t="s">
        <v>79</v>
      </c>
      <c r="E8345" s="0" t="n">
        <v>2025</v>
      </c>
      <c r="F8345" s="5" t="n">
        <v>71.7785126666873</v>
      </c>
      <c r="G8345" s="11" t="n">
        <v>0.1613</v>
      </c>
      <c r="H8345" s="5" t="n">
        <v>11.5778740931367</v>
      </c>
      <c r="I8345" s="5" t="n">
        <v>60.2006385735507</v>
      </c>
    </row>
    <row r="8346" customFormat="false" ht="14.25" hidden="false" customHeight="false" outlineLevel="0" collapsed="false">
      <c r="A8346" s="0" t="s">
        <v>101</v>
      </c>
      <c r="B8346" s="0" t="s">
        <v>53</v>
      </c>
      <c r="C8346" s="0" t="s">
        <v>79</v>
      </c>
      <c r="E8346" s="0" t="n">
        <v>2026</v>
      </c>
      <c r="F8346" s="5" t="n">
        <v>72.0050446626842</v>
      </c>
      <c r="G8346" s="11" t="n">
        <v>0.15822</v>
      </c>
      <c r="H8346" s="5" t="n">
        <v>11.3926381665299</v>
      </c>
      <c r="I8346" s="5" t="n">
        <v>60.6124064961543</v>
      </c>
    </row>
    <row r="8347" customFormat="false" ht="14.25" hidden="false" customHeight="false" outlineLevel="0" collapsed="false">
      <c r="A8347" s="0" t="s">
        <v>101</v>
      </c>
      <c r="B8347" s="0" t="s">
        <v>53</v>
      </c>
      <c r="C8347" s="0" t="s">
        <v>79</v>
      </c>
      <c r="E8347" s="0" t="n">
        <v>2027</v>
      </c>
      <c r="F8347" s="5" t="n">
        <v>72.5359483925443</v>
      </c>
      <c r="G8347" s="11" t="n">
        <v>0.15514</v>
      </c>
      <c r="H8347" s="5" t="n">
        <v>11.2532270336193</v>
      </c>
      <c r="I8347" s="5" t="n">
        <v>61.282721358925</v>
      </c>
    </row>
    <row r="8348" customFormat="false" ht="14.25" hidden="false" customHeight="false" outlineLevel="0" collapsed="false">
      <c r="A8348" s="0" t="s">
        <v>101</v>
      </c>
      <c r="B8348" s="0" t="s">
        <v>53</v>
      </c>
      <c r="C8348" s="0" t="s">
        <v>79</v>
      </c>
      <c r="E8348" s="0" t="n">
        <v>2028</v>
      </c>
      <c r="F8348" s="5" t="n">
        <v>73.169224201507</v>
      </c>
      <c r="G8348" s="11" t="n">
        <v>0.15206</v>
      </c>
      <c r="H8348" s="5" t="n">
        <v>11.1261122320812</v>
      </c>
      <c r="I8348" s="5" t="n">
        <v>62.0431119694259</v>
      </c>
    </row>
    <row r="8349" customFormat="false" ht="14.25" hidden="false" customHeight="false" outlineLevel="0" collapsed="false">
      <c r="A8349" s="0" t="s">
        <v>101</v>
      </c>
      <c r="B8349" s="0" t="s">
        <v>53</v>
      </c>
      <c r="C8349" s="0" t="s">
        <v>79</v>
      </c>
      <c r="E8349" s="0" t="n">
        <v>2029</v>
      </c>
      <c r="F8349" s="5" t="n">
        <v>75.2171222569867</v>
      </c>
      <c r="G8349" s="11" t="n">
        <v>0.14898</v>
      </c>
      <c r="H8349" s="5" t="n">
        <v>11.2058468738459</v>
      </c>
      <c r="I8349" s="5" t="n">
        <v>64.0112753831408</v>
      </c>
    </row>
    <row r="8350" customFormat="false" ht="14.25" hidden="false" customHeight="false" outlineLevel="0" collapsed="false">
      <c r="A8350" s="0" t="s">
        <v>101</v>
      </c>
      <c r="B8350" s="0" t="s">
        <v>53</v>
      </c>
      <c r="C8350" s="0" t="s">
        <v>79</v>
      </c>
      <c r="E8350" s="0" t="n">
        <v>2030</v>
      </c>
      <c r="F8350" s="5" t="n">
        <v>76.1907063746666</v>
      </c>
      <c r="G8350" s="11" t="n">
        <v>0.1459</v>
      </c>
      <c r="H8350" s="5" t="n">
        <v>11.1162240600639</v>
      </c>
      <c r="I8350" s="5" t="n">
        <v>65.0744823146027</v>
      </c>
    </row>
    <row r="8351" customFormat="false" ht="14.25" hidden="false" customHeight="false" outlineLevel="0" collapsed="false">
      <c r="A8351" s="0" t="s">
        <v>101</v>
      </c>
      <c r="B8351" s="0" t="s">
        <v>53</v>
      </c>
      <c r="C8351" s="0" t="s">
        <v>79</v>
      </c>
      <c r="E8351" s="0" t="n">
        <v>2031</v>
      </c>
      <c r="F8351" s="5" t="n">
        <v>77.5543634701944</v>
      </c>
      <c r="G8351" s="11" t="n">
        <v>0.14396</v>
      </c>
      <c r="H8351" s="5" t="n">
        <v>11.1647261651692</v>
      </c>
      <c r="I8351" s="5" t="n">
        <v>66.3896373050253</v>
      </c>
    </row>
    <row r="8352" customFormat="false" ht="14.25" hidden="false" customHeight="false" outlineLevel="0" collapsed="false">
      <c r="A8352" s="0" t="s">
        <v>101</v>
      </c>
      <c r="B8352" s="0" t="s">
        <v>53</v>
      </c>
      <c r="C8352" s="0" t="s">
        <v>79</v>
      </c>
      <c r="E8352" s="0" t="n">
        <v>2032</v>
      </c>
      <c r="F8352" s="5" t="n">
        <v>79.0774192463022</v>
      </c>
      <c r="G8352" s="11" t="n">
        <v>0.14202</v>
      </c>
      <c r="H8352" s="5" t="n">
        <v>11.2305750813598</v>
      </c>
      <c r="I8352" s="5" t="n">
        <v>67.8468441649424</v>
      </c>
    </row>
    <row r="8353" customFormat="false" ht="14.25" hidden="false" customHeight="false" outlineLevel="0" collapsed="false">
      <c r="A8353" s="0" t="s">
        <v>101</v>
      </c>
      <c r="B8353" s="0" t="s">
        <v>53</v>
      </c>
      <c r="C8353" s="0" t="s">
        <v>79</v>
      </c>
      <c r="E8353" s="0" t="n">
        <v>2033</v>
      </c>
      <c r="F8353" s="5" t="n">
        <v>80.8499565901373</v>
      </c>
      <c r="G8353" s="11" t="n">
        <v>0.14008</v>
      </c>
      <c r="H8353" s="5" t="n">
        <v>11.3254619191464</v>
      </c>
      <c r="I8353" s="5" t="n">
        <v>69.5244946709909</v>
      </c>
    </row>
    <row r="8354" customFormat="false" ht="14.25" hidden="false" customHeight="false" outlineLevel="0" collapsed="false">
      <c r="A8354" s="0" t="s">
        <v>101</v>
      </c>
      <c r="B8354" s="0" t="s">
        <v>53</v>
      </c>
      <c r="C8354" s="0" t="s">
        <v>79</v>
      </c>
      <c r="E8354" s="0" t="n">
        <v>2034</v>
      </c>
      <c r="F8354" s="5" t="n">
        <v>82.5428188057209</v>
      </c>
      <c r="G8354" s="11" t="n">
        <v>0.13814</v>
      </c>
      <c r="H8354" s="5" t="n">
        <v>11.4024649898223</v>
      </c>
      <c r="I8354" s="5" t="n">
        <v>71.1403538158986</v>
      </c>
    </row>
    <row r="8355" customFormat="false" ht="14.25" hidden="false" customHeight="false" outlineLevel="0" collapsed="false">
      <c r="A8355" s="0" t="s">
        <v>101</v>
      </c>
      <c r="B8355" s="0" t="s">
        <v>53</v>
      </c>
      <c r="C8355" s="0" t="s">
        <v>79</v>
      </c>
      <c r="E8355" s="0" t="n">
        <v>2035</v>
      </c>
      <c r="F8355" s="5" t="n">
        <v>84.2531904394989</v>
      </c>
      <c r="G8355" s="11" t="n">
        <v>0.1362</v>
      </c>
      <c r="H8355" s="5" t="n">
        <v>11.4752845378598</v>
      </c>
      <c r="I8355" s="5" t="n">
        <v>72.7779059016391</v>
      </c>
    </row>
    <row r="8356" customFormat="false" ht="14.25" hidden="false" customHeight="false" outlineLevel="0" collapsed="false">
      <c r="A8356" s="0" t="s">
        <v>101</v>
      </c>
      <c r="B8356" s="0" t="s">
        <v>53</v>
      </c>
      <c r="C8356" s="0" t="s">
        <v>79</v>
      </c>
      <c r="E8356" s="0" t="n">
        <v>2036</v>
      </c>
      <c r="F8356" s="5" t="n">
        <v>86.1746745083565</v>
      </c>
      <c r="G8356" s="11" t="n">
        <v>0.13556</v>
      </c>
      <c r="H8356" s="5" t="n">
        <v>11.6818388763528</v>
      </c>
      <c r="I8356" s="5" t="n">
        <v>74.4928356320037</v>
      </c>
    </row>
    <row r="8357" customFormat="false" ht="14.25" hidden="false" customHeight="false" outlineLevel="0" collapsed="false">
      <c r="A8357" s="0" t="s">
        <v>101</v>
      </c>
      <c r="B8357" s="0" t="s">
        <v>53</v>
      </c>
      <c r="C8357" s="0" t="s">
        <v>79</v>
      </c>
      <c r="E8357" s="0" t="n">
        <v>2037</v>
      </c>
      <c r="F8357" s="5" t="n">
        <v>87.89565011847</v>
      </c>
      <c r="G8357" s="11" t="n">
        <v>0.13492</v>
      </c>
      <c r="H8357" s="5" t="n">
        <v>11.858881113984</v>
      </c>
      <c r="I8357" s="5" t="n">
        <v>76.036769004486</v>
      </c>
    </row>
    <row r="8358" customFormat="false" ht="14.25" hidden="false" customHeight="false" outlineLevel="0" collapsed="false">
      <c r="A8358" s="0" t="s">
        <v>101</v>
      </c>
      <c r="B8358" s="0" t="s">
        <v>53</v>
      </c>
      <c r="C8358" s="0" t="s">
        <v>79</v>
      </c>
      <c r="E8358" s="0" t="n">
        <v>2038</v>
      </c>
      <c r="F8358" s="5" t="n">
        <v>89.5669313423812</v>
      </c>
      <c r="G8358" s="11" t="n">
        <v>0.13428</v>
      </c>
      <c r="H8358" s="5" t="n">
        <v>12.027047540655</v>
      </c>
      <c r="I8358" s="5" t="n">
        <v>77.5398838017263</v>
      </c>
    </row>
    <row r="8359" customFormat="false" ht="14.25" hidden="false" customHeight="false" outlineLevel="0" collapsed="false">
      <c r="A8359" s="0" t="s">
        <v>101</v>
      </c>
      <c r="B8359" s="0" t="s">
        <v>53</v>
      </c>
      <c r="C8359" s="0" t="s">
        <v>79</v>
      </c>
      <c r="E8359" s="0" t="n">
        <v>2039</v>
      </c>
      <c r="F8359" s="5" t="n">
        <v>91.0752406310045</v>
      </c>
      <c r="G8359" s="11" t="n">
        <v>0.13364</v>
      </c>
      <c r="H8359" s="5" t="n">
        <v>12.1712951579274</v>
      </c>
      <c r="I8359" s="5" t="n">
        <v>78.9039454730771</v>
      </c>
    </row>
    <row r="8360" customFormat="false" ht="14.25" hidden="false" customHeight="false" outlineLevel="0" collapsed="false">
      <c r="A8360" s="0" t="s">
        <v>101</v>
      </c>
      <c r="B8360" s="0" t="s">
        <v>53</v>
      </c>
      <c r="C8360" s="0" t="s">
        <v>79</v>
      </c>
      <c r="E8360" s="0" t="n">
        <v>2040</v>
      </c>
      <c r="F8360" s="5" t="n">
        <v>93.3222094313547</v>
      </c>
      <c r="G8360" s="11" t="n">
        <v>0.133</v>
      </c>
      <c r="H8360" s="5" t="n">
        <v>12.4118538543702</v>
      </c>
      <c r="I8360" s="5" t="n">
        <v>80.9103555769845</v>
      </c>
    </row>
    <row r="8361" customFormat="false" ht="14.25" hidden="false" customHeight="false" outlineLevel="0" collapsed="false">
      <c r="A8361" s="0" t="s">
        <v>101</v>
      </c>
      <c r="B8361" s="0" t="s">
        <v>53</v>
      </c>
      <c r="C8361" s="0" t="s">
        <v>84</v>
      </c>
      <c r="E8361" s="0" t="n">
        <v>2024</v>
      </c>
      <c r="F8361" s="5" t="n">
        <v>9.90637469529662</v>
      </c>
      <c r="G8361" s="11" t="n">
        <v>0.0279124432523229</v>
      </c>
      <c r="H8361" s="5" t="n">
        <v>0.276511121518715</v>
      </c>
      <c r="I8361" s="5" t="n">
        <v>9.6298635737779</v>
      </c>
    </row>
    <row r="8362" customFormat="false" ht="14.25" hidden="false" customHeight="false" outlineLevel="0" collapsed="false">
      <c r="A8362" s="0" t="s">
        <v>101</v>
      </c>
      <c r="B8362" s="0" t="s">
        <v>53</v>
      </c>
      <c r="C8362" s="0" t="s">
        <v>84</v>
      </c>
      <c r="E8362" s="0" t="n">
        <v>2025</v>
      </c>
      <c r="F8362" s="5" t="n">
        <v>12.0145497266892</v>
      </c>
      <c r="G8362" s="11" t="n">
        <v>0.0321924934564509</v>
      </c>
      <c r="H8362" s="5" t="n">
        <v>0.386778313458644</v>
      </c>
      <c r="I8362" s="5" t="n">
        <v>11.6277714132305</v>
      </c>
    </row>
    <row r="8363" customFormat="false" ht="14.25" hidden="false" customHeight="false" outlineLevel="0" collapsed="false">
      <c r="A8363" s="0" t="s">
        <v>101</v>
      </c>
      <c r="B8363" s="0" t="s">
        <v>53</v>
      </c>
      <c r="C8363" s="0" t="s">
        <v>84</v>
      </c>
      <c r="E8363" s="0" t="n">
        <v>2026</v>
      </c>
      <c r="F8363" s="5" t="n">
        <v>14.5310513278711</v>
      </c>
      <c r="G8363" s="11" t="n">
        <v>0.0393210252486185</v>
      </c>
      <c r="H8363" s="5" t="n">
        <v>0.571375836152192</v>
      </c>
      <c r="I8363" s="5" t="n">
        <v>13.9596754917189</v>
      </c>
    </row>
    <row r="8364" customFormat="false" ht="14.25" hidden="false" customHeight="false" outlineLevel="0" collapsed="false">
      <c r="A8364" s="0" t="s">
        <v>101</v>
      </c>
      <c r="B8364" s="0" t="s">
        <v>53</v>
      </c>
      <c r="C8364" s="0" t="s">
        <v>84</v>
      </c>
      <c r="E8364" s="0" t="n">
        <v>2027</v>
      </c>
      <c r="F8364" s="5" t="n">
        <v>17.7376017322867</v>
      </c>
      <c r="G8364" s="11" t="n">
        <v>0.0465816067999934</v>
      </c>
      <c r="H8364" s="5" t="n">
        <v>0.82624598946826</v>
      </c>
      <c r="I8364" s="5" t="n">
        <v>16.9113557428184</v>
      </c>
    </row>
    <row r="8365" customFormat="false" ht="14.25" hidden="false" customHeight="false" outlineLevel="0" collapsed="false">
      <c r="A8365" s="0" t="s">
        <v>101</v>
      </c>
      <c r="B8365" s="0" t="s">
        <v>53</v>
      </c>
      <c r="C8365" s="0" t="s">
        <v>84</v>
      </c>
      <c r="E8365" s="0" t="n">
        <v>2028</v>
      </c>
      <c r="F8365" s="5" t="n">
        <v>22.0150850450491</v>
      </c>
      <c r="G8365" s="11" t="n">
        <v>0.0545323577634987</v>
      </c>
      <c r="H8365" s="5" t="n">
        <v>1.20053449387047</v>
      </c>
      <c r="I8365" s="5" t="n">
        <v>20.8145505511786</v>
      </c>
    </row>
    <row r="8366" customFormat="false" ht="14.25" hidden="false" customHeight="false" outlineLevel="0" collapsed="false">
      <c r="A8366" s="0" t="s">
        <v>101</v>
      </c>
      <c r="B8366" s="0" t="s">
        <v>53</v>
      </c>
      <c r="C8366" s="0" t="s">
        <v>84</v>
      </c>
      <c r="E8366" s="0" t="n">
        <v>2029</v>
      </c>
      <c r="F8366" s="5" t="n">
        <v>27.0403526733417</v>
      </c>
      <c r="G8366" s="11" t="n">
        <v>0.0623208016531148</v>
      </c>
      <c r="H8366" s="5" t="n">
        <v>1.6851764555856</v>
      </c>
      <c r="I8366" s="5" t="n">
        <v>25.3551762177561</v>
      </c>
    </row>
    <row r="8367" customFormat="false" ht="14.25" hidden="false" customHeight="false" outlineLevel="0" collapsed="false">
      <c r="A8367" s="0" t="s">
        <v>101</v>
      </c>
      <c r="B8367" s="0" t="s">
        <v>53</v>
      </c>
      <c r="C8367" s="0" t="s">
        <v>84</v>
      </c>
      <c r="E8367" s="0" t="n">
        <v>2030</v>
      </c>
      <c r="F8367" s="5" t="n">
        <v>32.7275183112434</v>
      </c>
      <c r="G8367" s="11" t="n">
        <v>0.0696937098134933</v>
      </c>
      <c r="H8367" s="5" t="n">
        <v>2.28090216409959</v>
      </c>
      <c r="I8367" s="5" t="n">
        <v>30.4466161471438</v>
      </c>
    </row>
    <row r="8368" customFormat="false" ht="14.25" hidden="false" customHeight="false" outlineLevel="0" collapsed="false">
      <c r="A8368" s="0" t="s">
        <v>101</v>
      </c>
      <c r="B8368" s="0" t="s">
        <v>53</v>
      </c>
      <c r="C8368" s="0" t="s">
        <v>84</v>
      </c>
      <c r="E8368" s="0" t="n">
        <v>2031</v>
      </c>
      <c r="F8368" s="5" t="n">
        <v>38.991953177864</v>
      </c>
      <c r="G8368" s="11" t="n">
        <v>0.0763636408169988</v>
      </c>
      <c r="H8368" s="5" t="n">
        <v>2.97756750722764</v>
      </c>
      <c r="I8368" s="5" t="n">
        <v>36.0143856706364</v>
      </c>
    </row>
    <row r="8369" customFormat="false" ht="14.25" hidden="false" customHeight="false" outlineLevel="0" collapsed="false">
      <c r="A8369" s="0" t="s">
        <v>101</v>
      </c>
      <c r="B8369" s="0" t="s">
        <v>53</v>
      </c>
      <c r="C8369" s="0" t="s">
        <v>84</v>
      </c>
      <c r="E8369" s="0" t="n">
        <v>2032</v>
      </c>
      <c r="F8369" s="5" t="n">
        <v>45.7329003338669</v>
      </c>
      <c r="G8369" s="11" t="n">
        <v>0.0825197539282281</v>
      </c>
      <c r="H8369" s="5" t="n">
        <v>3.77386768197488</v>
      </c>
      <c r="I8369" s="5" t="n">
        <v>41.9590326518921</v>
      </c>
    </row>
    <row r="8370" customFormat="false" ht="14.25" hidden="false" customHeight="false" outlineLevel="0" collapsed="false">
      <c r="A8370" s="0" t="s">
        <v>101</v>
      </c>
      <c r="B8370" s="0" t="s">
        <v>53</v>
      </c>
      <c r="C8370" s="0" t="s">
        <v>84</v>
      </c>
      <c r="E8370" s="0" t="n">
        <v>2033</v>
      </c>
      <c r="F8370" s="5" t="n">
        <v>53.2500461369819</v>
      </c>
      <c r="G8370" s="11" t="n">
        <v>0.0884125945875049</v>
      </c>
      <c r="H8370" s="5" t="n">
        <v>4.70797474087491</v>
      </c>
      <c r="I8370" s="5" t="n">
        <v>48.542071396107</v>
      </c>
    </row>
    <row r="8371" customFormat="false" ht="14.25" hidden="false" customHeight="false" outlineLevel="0" collapsed="false">
      <c r="A8371" s="0" t="s">
        <v>101</v>
      </c>
      <c r="B8371" s="0" t="s">
        <v>53</v>
      </c>
      <c r="C8371" s="0" t="s">
        <v>84</v>
      </c>
      <c r="E8371" s="0" t="n">
        <v>2034</v>
      </c>
      <c r="F8371" s="5" t="n">
        <v>61.8034931026446</v>
      </c>
      <c r="G8371" s="11" t="n">
        <v>0.0942543417716464</v>
      </c>
      <c r="H8371" s="5" t="n">
        <v>5.82524756157826</v>
      </c>
      <c r="I8371" s="5" t="n">
        <v>55.9782455410664</v>
      </c>
    </row>
    <row r="8372" customFormat="false" ht="14.25" hidden="false" customHeight="false" outlineLevel="0" collapsed="false">
      <c r="A8372" s="0" t="s">
        <v>101</v>
      </c>
      <c r="B8372" s="0" t="s">
        <v>53</v>
      </c>
      <c r="C8372" s="0" t="s">
        <v>84</v>
      </c>
      <c r="E8372" s="0" t="n">
        <v>2035</v>
      </c>
      <c r="F8372" s="5" t="n">
        <v>70.8292329201653</v>
      </c>
      <c r="G8372" s="11" t="n">
        <v>0.0995982663973062</v>
      </c>
      <c r="H8372" s="5" t="n">
        <v>7.05446880909947</v>
      </c>
      <c r="I8372" s="5" t="n">
        <v>63.7747641110658</v>
      </c>
    </row>
    <row r="8373" customFormat="false" ht="14.25" hidden="false" customHeight="false" outlineLevel="0" collapsed="false">
      <c r="A8373" s="0" t="s">
        <v>101</v>
      </c>
      <c r="B8373" s="0" t="s">
        <v>53</v>
      </c>
      <c r="C8373" s="0" t="s">
        <v>84</v>
      </c>
      <c r="E8373" s="0" t="n">
        <v>2036</v>
      </c>
      <c r="F8373" s="5" t="n">
        <v>80.1405617014961</v>
      </c>
      <c r="G8373" s="11" t="n">
        <v>0.102012324364414</v>
      </c>
      <c r="H8373" s="5" t="n">
        <v>8.17532497503932</v>
      </c>
      <c r="I8373" s="5" t="n">
        <v>71.9652367264568</v>
      </c>
    </row>
    <row r="8374" customFormat="false" ht="14.25" hidden="false" customHeight="false" outlineLevel="0" collapsed="false">
      <c r="A8374" s="0" t="s">
        <v>101</v>
      </c>
      <c r="B8374" s="0" t="s">
        <v>53</v>
      </c>
      <c r="C8374" s="0" t="s">
        <v>84</v>
      </c>
      <c r="E8374" s="0" t="n">
        <v>2037</v>
      </c>
      <c r="F8374" s="5" t="n">
        <v>89.592985924243</v>
      </c>
      <c r="G8374" s="11" t="n">
        <v>0.104128079502037</v>
      </c>
      <c r="H8374" s="5" t="n">
        <v>9.3291455611445</v>
      </c>
      <c r="I8374" s="5" t="n">
        <v>80.2638403630985</v>
      </c>
    </row>
    <row r="8375" customFormat="false" ht="14.25" hidden="false" customHeight="false" outlineLevel="0" collapsed="false">
      <c r="A8375" s="0" t="s">
        <v>101</v>
      </c>
      <c r="B8375" s="0" t="s">
        <v>53</v>
      </c>
      <c r="C8375" s="0" t="s">
        <v>84</v>
      </c>
      <c r="E8375" s="0" t="n">
        <v>2038</v>
      </c>
      <c r="F8375" s="5" t="n">
        <v>98.6742335065178</v>
      </c>
      <c r="G8375" s="11" t="n">
        <v>0.105899998056092</v>
      </c>
      <c r="H8375" s="5" t="n">
        <v>10.4496011365266</v>
      </c>
      <c r="I8375" s="5" t="n">
        <v>88.2246323699912</v>
      </c>
    </row>
    <row r="8376" customFormat="false" ht="14.25" hidden="false" customHeight="false" outlineLevel="0" collapsed="false">
      <c r="A8376" s="0" t="s">
        <v>101</v>
      </c>
      <c r="B8376" s="0" t="s">
        <v>53</v>
      </c>
      <c r="C8376" s="0" t="s">
        <v>84</v>
      </c>
      <c r="E8376" s="0" t="n">
        <v>2039</v>
      </c>
      <c r="F8376" s="5" t="n">
        <v>107.787027747018</v>
      </c>
      <c r="G8376" s="11" t="n">
        <v>0.107791735456204</v>
      </c>
      <c r="H8376" s="5" t="n">
        <v>11.6185507805171</v>
      </c>
      <c r="I8376" s="5" t="n">
        <v>96.1684769665007</v>
      </c>
    </row>
    <row r="8377" customFormat="false" ht="14.25" hidden="false" customHeight="false" outlineLevel="0" collapsed="false">
      <c r="A8377" s="0" t="s">
        <v>101</v>
      </c>
      <c r="B8377" s="0" t="s">
        <v>53</v>
      </c>
      <c r="C8377" s="0" t="s">
        <v>84</v>
      </c>
      <c r="E8377" s="0" t="n">
        <v>2040</v>
      </c>
      <c r="F8377" s="5" t="n">
        <v>117.016080991632</v>
      </c>
      <c r="G8377" s="11" t="n">
        <v>0.109739570022762</v>
      </c>
      <c r="H8377" s="5" t="n">
        <v>12.8412944137703</v>
      </c>
      <c r="I8377" s="5" t="n">
        <v>104.174786577861</v>
      </c>
    </row>
    <row r="8378" customFormat="false" ht="14.25" hidden="false" customHeight="false" outlineLevel="0" collapsed="false">
      <c r="A8378" s="0" t="s">
        <v>102</v>
      </c>
      <c r="B8378" s="0" t="s">
        <v>40</v>
      </c>
      <c r="C8378" s="0" t="s">
        <v>65</v>
      </c>
      <c r="E8378" s="0" t="n">
        <v>2024</v>
      </c>
      <c r="F8378" s="5" t="n">
        <v>2398.71428555042</v>
      </c>
      <c r="G8378" s="11" t="n">
        <v>0.0196784070052749</v>
      </c>
      <c r="H8378" s="5" t="n">
        <v>47.2028760004283</v>
      </c>
      <c r="I8378" s="5" t="n">
        <v>2351.51140954999</v>
      </c>
    </row>
    <row r="8379" customFormat="false" ht="14.25" hidden="false" customHeight="false" outlineLevel="0" collapsed="false">
      <c r="A8379" s="0" t="s">
        <v>102</v>
      </c>
      <c r="B8379" s="0" t="s">
        <v>40</v>
      </c>
      <c r="C8379" s="0" t="s">
        <v>65</v>
      </c>
      <c r="E8379" s="0" t="n">
        <v>2025</v>
      </c>
      <c r="F8379" s="5" t="n">
        <v>2411.44118584074</v>
      </c>
      <c r="G8379" s="11" t="n">
        <v>0.0196396099633481</v>
      </c>
      <c r="H8379" s="5" t="n">
        <v>47.3597643394658</v>
      </c>
      <c r="I8379" s="5" t="n">
        <v>2364.08142150127</v>
      </c>
    </row>
    <row r="8380" customFormat="false" ht="14.25" hidden="false" customHeight="false" outlineLevel="0" collapsed="false">
      <c r="A8380" s="0" t="s">
        <v>102</v>
      </c>
      <c r="B8380" s="0" t="s">
        <v>40</v>
      </c>
      <c r="C8380" s="0" t="s">
        <v>65</v>
      </c>
      <c r="E8380" s="0" t="n">
        <v>2026</v>
      </c>
      <c r="F8380" s="5" t="n">
        <v>2415.12817599543</v>
      </c>
      <c r="G8380" s="11" t="n">
        <v>0.0227571031413589</v>
      </c>
      <c r="H8380" s="5" t="n">
        <v>54.9613210007298</v>
      </c>
      <c r="I8380" s="5" t="n">
        <v>2360.1668549947</v>
      </c>
    </row>
    <row r="8381" customFormat="false" ht="14.25" hidden="false" customHeight="false" outlineLevel="0" collapsed="false">
      <c r="A8381" s="0" t="s">
        <v>102</v>
      </c>
      <c r="B8381" s="0" t="s">
        <v>40</v>
      </c>
      <c r="C8381" s="0" t="s">
        <v>65</v>
      </c>
      <c r="E8381" s="0" t="n">
        <v>2027</v>
      </c>
      <c r="F8381" s="5" t="n">
        <v>2418.17886260223</v>
      </c>
      <c r="G8381" s="11" t="n">
        <v>0.0258800116084268</v>
      </c>
      <c r="H8381" s="5" t="n">
        <v>62.582497035398</v>
      </c>
      <c r="I8381" s="5" t="n">
        <v>2355.59636556683</v>
      </c>
    </row>
    <row r="8382" customFormat="false" ht="14.25" hidden="false" customHeight="false" outlineLevel="0" collapsed="false">
      <c r="A8382" s="0" t="s">
        <v>102</v>
      </c>
      <c r="B8382" s="0" t="s">
        <v>40</v>
      </c>
      <c r="C8382" s="0" t="s">
        <v>65</v>
      </c>
      <c r="E8382" s="0" t="n">
        <v>2028</v>
      </c>
      <c r="F8382" s="5" t="n">
        <v>2419.70138814386</v>
      </c>
      <c r="G8382" s="11" t="n">
        <v>0.0290026076478113</v>
      </c>
      <c r="H8382" s="5" t="n">
        <v>70.1776499852008</v>
      </c>
      <c r="I8382" s="5" t="n">
        <v>2349.52373815866</v>
      </c>
    </row>
    <row r="8383" customFormat="false" ht="14.25" hidden="false" customHeight="false" outlineLevel="0" collapsed="false">
      <c r="A8383" s="0" t="s">
        <v>102</v>
      </c>
      <c r="B8383" s="0" t="s">
        <v>40</v>
      </c>
      <c r="C8383" s="0" t="s">
        <v>65</v>
      </c>
      <c r="E8383" s="0" t="n">
        <v>2029</v>
      </c>
      <c r="F8383" s="5" t="n">
        <v>2421.05094905317</v>
      </c>
      <c r="G8383" s="11" t="n">
        <v>0.0321488633779961</v>
      </c>
      <c r="H8383" s="5" t="n">
        <v>77.8340361922782</v>
      </c>
      <c r="I8383" s="5" t="n">
        <v>2343.21691286089</v>
      </c>
    </row>
    <row r="8384" customFormat="false" ht="14.25" hidden="false" customHeight="false" outlineLevel="0" collapsed="false">
      <c r="A8384" s="0" t="s">
        <v>102</v>
      </c>
      <c r="B8384" s="0" t="s">
        <v>40</v>
      </c>
      <c r="C8384" s="0" t="s">
        <v>65</v>
      </c>
      <c r="E8384" s="0" t="n">
        <v>2030</v>
      </c>
      <c r="F8384" s="5" t="n">
        <v>2419.26983838382</v>
      </c>
      <c r="G8384" s="11" t="n">
        <v>0.0353000977307511</v>
      </c>
      <c r="H8384" s="5" t="n">
        <v>85.4004617320075</v>
      </c>
      <c r="I8384" s="5" t="n">
        <v>2333.86937665182</v>
      </c>
    </row>
    <row r="8385" customFormat="false" ht="14.25" hidden="false" customHeight="false" outlineLevel="0" collapsed="false">
      <c r="A8385" s="0" t="s">
        <v>102</v>
      </c>
      <c r="B8385" s="0" t="s">
        <v>40</v>
      </c>
      <c r="C8385" s="0" t="s">
        <v>65</v>
      </c>
      <c r="E8385" s="0" t="n">
        <v>2031</v>
      </c>
      <c r="F8385" s="5" t="n">
        <v>2453.57602364762</v>
      </c>
      <c r="G8385" s="11" t="n">
        <v>0.0382195347325313</v>
      </c>
      <c r="H8385" s="5" t="n">
        <v>93.7745340547061</v>
      </c>
      <c r="I8385" s="5" t="n">
        <v>2359.80148959291</v>
      </c>
    </row>
    <row r="8386" customFormat="false" ht="14.25" hidden="false" customHeight="false" outlineLevel="0" collapsed="false">
      <c r="A8386" s="0" t="s">
        <v>102</v>
      </c>
      <c r="B8386" s="0" t="s">
        <v>40</v>
      </c>
      <c r="C8386" s="0" t="s">
        <v>65</v>
      </c>
      <c r="E8386" s="0" t="n">
        <v>2032</v>
      </c>
      <c r="F8386" s="5" t="n">
        <v>2488.10289011426</v>
      </c>
      <c r="G8386" s="11" t="n">
        <v>0.0411371959890003</v>
      </c>
      <c r="H8386" s="5" t="n">
        <v>102.353576231428</v>
      </c>
      <c r="I8386" s="5" t="n">
        <v>2385.74931388283</v>
      </c>
    </row>
    <row r="8387" customFormat="false" ht="14.25" hidden="false" customHeight="false" outlineLevel="0" collapsed="false">
      <c r="A8387" s="0" t="s">
        <v>102</v>
      </c>
      <c r="B8387" s="0" t="s">
        <v>40</v>
      </c>
      <c r="C8387" s="0" t="s">
        <v>65</v>
      </c>
      <c r="E8387" s="0" t="n">
        <v>2033</v>
      </c>
      <c r="F8387" s="5" t="n">
        <v>2523.8995913591</v>
      </c>
      <c r="G8387" s="11" t="n">
        <v>0.0440552323405961</v>
      </c>
      <c r="H8387" s="5" t="n">
        <v>111.190982901661</v>
      </c>
      <c r="I8387" s="5" t="n">
        <v>2412.70860845744</v>
      </c>
    </row>
    <row r="8388" customFormat="false" ht="14.25" hidden="false" customHeight="false" outlineLevel="0" collapsed="false">
      <c r="A8388" s="0" t="s">
        <v>102</v>
      </c>
      <c r="B8388" s="0" t="s">
        <v>40</v>
      </c>
      <c r="C8388" s="0" t="s">
        <v>65</v>
      </c>
      <c r="E8388" s="0" t="n">
        <v>2034</v>
      </c>
      <c r="F8388" s="5" t="n">
        <v>2556.99357834931</v>
      </c>
      <c r="G8388" s="11" t="n">
        <v>0.0469719499794324</v>
      </c>
      <c r="H8388" s="5" t="n">
        <v>120.106974459954</v>
      </c>
      <c r="I8388" s="5" t="n">
        <v>2436.88660388936</v>
      </c>
    </row>
    <row r="8389" customFormat="false" ht="14.25" hidden="false" customHeight="false" outlineLevel="0" collapsed="false">
      <c r="A8389" s="0" t="s">
        <v>102</v>
      </c>
      <c r="B8389" s="0" t="s">
        <v>40</v>
      </c>
      <c r="C8389" s="0" t="s">
        <v>65</v>
      </c>
      <c r="E8389" s="0" t="n">
        <v>2035</v>
      </c>
      <c r="F8389" s="5" t="n">
        <v>2592.15048585814</v>
      </c>
      <c r="G8389" s="11" t="n">
        <v>0.049900575732069</v>
      </c>
      <c r="H8389" s="5" t="n">
        <v>129.349801628484</v>
      </c>
      <c r="I8389" s="5" t="n">
        <v>2462.80068422965</v>
      </c>
    </row>
    <row r="8390" customFormat="false" ht="14.25" hidden="false" customHeight="false" outlineLevel="0" collapsed="false">
      <c r="A8390" s="0" t="s">
        <v>102</v>
      </c>
      <c r="B8390" s="0" t="s">
        <v>40</v>
      </c>
      <c r="C8390" s="0" t="s">
        <v>65</v>
      </c>
      <c r="E8390" s="0" t="n">
        <v>2036</v>
      </c>
      <c r="F8390" s="5" t="n">
        <v>2628.38499006719</v>
      </c>
      <c r="G8390" s="11" t="n">
        <v>0.0530736887306003</v>
      </c>
      <c r="H8390" s="5" t="n">
        <v>139.498086827008</v>
      </c>
      <c r="I8390" s="5" t="n">
        <v>2488.88690324018</v>
      </c>
    </row>
    <row r="8391" customFormat="false" ht="14.25" hidden="false" customHeight="false" outlineLevel="0" collapsed="false">
      <c r="A8391" s="0" t="s">
        <v>102</v>
      </c>
      <c r="B8391" s="0" t="s">
        <v>40</v>
      </c>
      <c r="C8391" s="0" t="s">
        <v>65</v>
      </c>
      <c r="E8391" s="0" t="n">
        <v>2037</v>
      </c>
      <c r="F8391" s="5" t="n">
        <v>2664.05113282109</v>
      </c>
      <c r="G8391" s="11" t="n">
        <v>0.0562301607910048</v>
      </c>
      <c r="H8391" s="5" t="n">
        <v>149.800023553988</v>
      </c>
      <c r="I8391" s="5" t="n">
        <v>2514.2511092671</v>
      </c>
    </row>
    <row r="8392" customFormat="false" ht="14.25" hidden="false" customHeight="false" outlineLevel="0" collapsed="false">
      <c r="A8392" s="0" t="s">
        <v>102</v>
      </c>
      <c r="B8392" s="0" t="s">
        <v>40</v>
      </c>
      <c r="C8392" s="0" t="s">
        <v>65</v>
      </c>
      <c r="E8392" s="0" t="n">
        <v>2038</v>
      </c>
      <c r="F8392" s="5" t="n">
        <v>2699.87434041756</v>
      </c>
      <c r="G8392" s="11" t="n">
        <v>0.0593651061410276</v>
      </c>
      <c r="H8392" s="5" t="n">
        <v>160.278326786326</v>
      </c>
      <c r="I8392" s="5" t="n">
        <v>2539.59601363124</v>
      </c>
    </row>
    <row r="8393" customFormat="false" ht="14.25" hidden="false" customHeight="false" outlineLevel="0" collapsed="false">
      <c r="A8393" s="0" t="s">
        <v>102</v>
      </c>
      <c r="B8393" s="0" t="s">
        <v>40</v>
      </c>
      <c r="C8393" s="0" t="s">
        <v>65</v>
      </c>
      <c r="E8393" s="0" t="n">
        <v>2039</v>
      </c>
      <c r="F8393" s="5" t="n">
        <v>2736.51035070099</v>
      </c>
      <c r="G8393" s="11" t="n">
        <v>0.0625112694328729</v>
      </c>
      <c r="H8393" s="5" t="n">
        <v>171.062735838515</v>
      </c>
      <c r="I8393" s="5" t="n">
        <v>2565.44761486247</v>
      </c>
    </row>
    <row r="8394" customFormat="false" ht="14.25" hidden="false" customHeight="false" outlineLevel="0" collapsed="false">
      <c r="A8394" s="0" t="s">
        <v>102</v>
      </c>
      <c r="B8394" s="0" t="s">
        <v>40</v>
      </c>
      <c r="C8394" s="0" t="s">
        <v>65</v>
      </c>
      <c r="E8394" s="0" t="n">
        <v>2040</v>
      </c>
      <c r="F8394" s="5" t="n">
        <v>2777.19615744313</v>
      </c>
      <c r="G8394" s="11" t="n">
        <v>0.0656221168934861</v>
      </c>
      <c r="H8394" s="5" t="n">
        <v>182.245490879873</v>
      </c>
      <c r="I8394" s="5" t="n">
        <v>2594.95066656325</v>
      </c>
    </row>
    <row r="8395" customFormat="false" ht="14.25" hidden="false" customHeight="false" outlineLevel="0" collapsed="false">
      <c r="A8395" s="0" t="s">
        <v>102</v>
      </c>
      <c r="B8395" s="0" t="s">
        <v>40</v>
      </c>
      <c r="C8395" s="0" t="s">
        <v>72</v>
      </c>
      <c r="E8395" s="0" t="n">
        <v>2024</v>
      </c>
      <c r="F8395" s="5" t="n">
        <v>404.906941863284</v>
      </c>
      <c r="G8395" s="11" t="n">
        <v>0.0179216992554891</v>
      </c>
      <c r="H8395" s="5" t="n">
        <v>7.25662043853359</v>
      </c>
      <c r="I8395" s="5" t="n">
        <v>397.65032142475</v>
      </c>
    </row>
    <row r="8396" customFormat="false" ht="14.25" hidden="false" customHeight="false" outlineLevel="0" collapsed="false">
      <c r="A8396" s="0" t="s">
        <v>102</v>
      </c>
      <c r="B8396" s="0" t="s">
        <v>40</v>
      </c>
      <c r="C8396" s="0" t="s">
        <v>72</v>
      </c>
      <c r="E8396" s="0" t="n">
        <v>2025</v>
      </c>
      <c r="F8396" s="5" t="n">
        <v>410.122603251393</v>
      </c>
      <c r="G8396" s="11" t="n">
        <v>0.0179207266741988</v>
      </c>
      <c r="H8396" s="5" t="n">
        <v>7.34969507577909</v>
      </c>
      <c r="I8396" s="5" t="n">
        <v>402.772908175614</v>
      </c>
    </row>
    <row r="8397" customFormat="false" ht="14.25" hidden="false" customHeight="false" outlineLevel="0" collapsed="false">
      <c r="A8397" s="0" t="s">
        <v>102</v>
      </c>
      <c r="B8397" s="0" t="s">
        <v>40</v>
      </c>
      <c r="C8397" s="0" t="s">
        <v>72</v>
      </c>
      <c r="E8397" s="0" t="n">
        <v>2026</v>
      </c>
      <c r="F8397" s="5" t="n">
        <v>420.326008482973</v>
      </c>
      <c r="G8397" s="11" t="n">
        <v>0.0209086672610082</v>
      </c>
      <c r="H8397" s="5" t="n">
        <v>8.7884566525182</v>
      </c>
      <c r="I8397" s="5" t="n">
        <v>411.537551830455</v>
      </c>
    </row>
    <row r="8398" customFormat="false" ht="14.25" hidden="false" customHeight="false" outlineLevel="0" collapsed="false">
      <c r="A8398" s="0" t="s">
        <v>102</v>
      </c>
      <c r="B8398" s="0" t="s">
        <v>40</v>
      </c>
      <c r="C8398" s="0" t="s">
        <v>72</v>
      </c>
      <c r="E8398" s="0" t="n">
        <v>2027</v>
      </c>
      <c r="F8398" s="5" t="n">
        <v>424.57178062971</v>
      </c>
      <c r="G8398" s="11" t="n">
        <v>0.0238985108423965</v>
      </c>
      <c r="H8398" s="5" t="n">
        <v>10.1466333027547</v>
      </c>
      <c r="I8398" s="5" t="n">
        <v>414.425147326956</v>
      </c>
    </row>
    <row r="8399" customFormat="false" ht="14.25" hidden="false" customHeight="false" outlineLevel="0" collapsed="false">
      <c r="A8399" s="0" t="s">
        <v>102</v>
      </c>
      <c r="B8399" s="0" t="s">
        <v>40</v>
      </c>
      <c r="C8399" s="0" t="s">
        <v>72</v>
      </c>
      <c r="E8399" s="0" t="n">
        <v>2028</v>
      </c>
      <c r="F8399" s="5" t="n">
        <v>437.249433540815</v>
      </c>
      <c r="G8399" s="11" t="n">
        <v>0.0268867078853123</v>
      </c>
      <c r="H8399" s="5" t="n">
        <v>11.7561977926302</v>
      </c>
      <c r="I8399" s="5" t="n">
        <v>425.493235748185</v>
      </c>
    </row>
    <row r="8400" customFormat="false" ht="14.25" hidden="false" customHeight="false" outlineLevel="0" collapsed="false">
      <c r="A8400" s="0" t="s">
        <v>102</v>
      </c>
      <c r="B8400" s="0" t="s">
        <v>40</v>
      </c>
      <c r="C8400" s="0" t="s">
        <v>72</v>
      </c>
      <c r="E8400" s="0" t="n">
        <v>2029</v>
      </c>
      <c r="F8400" s="5" t="n">
        <v>442.166785507135</v>
      </c>
      <c r="G8400" s="11" t="n">
        <v>0.0298773097783484</v>
      </c>
      <c r="H8400" s="5" t="n">
        <v>13.2107540242932</v>
      </c>
      <c r="I8400" s="5" t="n">
        <v>428.956031482842</v>
      </c>
    </row>
    <row r="8401" customFormat="false" ht="14.25" hidden="false" customHeight="false" outlineLevel="0" collapsed="false">
      <c r="A8401" s="0" t="s">
        <v>102</v>
      </c>
      <c r="B8401" s="0" t="s">
        <v>40</v>
      </c>
      <c r="C8401" s="0" t="s">
        <v>72</v>
      </c>
      <c r="E8401" s="0" t="n">
        <v>2030</v>
      </c>
      <c r="F8401" s="5" t="n">
        <v>450.015844078396</v>
      </c>
      <c r="G8401" s="11" t="n">
        <v>0.0328669878464971</v>
      </c>
      <c r="H8401" s="5" t="n">
        <v>14.7906652780558</v>
      </c>
      <c r="I8401" s="5" t="n">
        <v>435.22517880034</v>
      </c>
    </row>
    <row r="8402" customFormat="false" ht="14.25" hidden="false" customHeight="false" outlineLevel="0" collapsed="false">
      <c r="A8402" s="0" t="s">
        <v>102</v>
      </c>
      <c r="B8402" s="0" t="s">
        <v>40</v>
      </c>
      <c r="C8402" s="0" t="s">
        <v>72</v>
      </c>
      <c r="E8402" s="0" t="n">
        <v>2031</v>
      </c>
      <c r="F8402" s="5" t="n">
        <v>451.22249500245</v>
      </c>
      <c r="G8402" s="11" t="n">
        <v>0.0357603925766392</v>
      </c>
      <c r="H8402" s="5" t="n">
        <v>16.1358935606983</v>
      </c>
      <c r="I8402" s="5" t="n">
        <v>435.086601441752</v>
      </c>
    </row>
    <row r="8403" customFormat="false" ht="14.25" hidden="false" customHeight="false" outlineLevel="0" collapsed="false">
      <c r="A8403" s="0" t="s">
        <v>102</v>
      </c>
      <c r="B8403" s="0" t="s">
        <v>40</v>
      </c>
      <c r="C8403" s="0" t="s">
        <v>72</v>
      </c>
      <c r="E8403" s="0" t="n">
        <v>2032</v>
      </c>
      <c r="F8403" s="5" t="n">
        <v>466.521634488259</v>
      </c>
      <c r="G8403" s="11" t="n">
        <v>0.0386495145806508</v>
      </c>
      <c r="H8403" s="5" t="n">
        <v>18.030834714343</v>
      </c>
      <c r="I8403" s="5" t="n">
        <v>448.490799773916</v>
      </c>
    </row>
    <row r="8404" customFormat="false" ht="14.25" hidden="false" customHeight="false" outlineLevel="0" collapsed="false">
      <c r="A8404" s="0" t="s">
        <v>102</v>
      </c>
      <c r="B8404" s="0" t="s">
        <v>40</v>
      </c>
      <c r="C8404" s="0" t="s">
        <v>72</v>
      </c>
      <c r="E8404" s="0" t="n">
        <v>2033</v>
      </c>
      <c r="F8404" s="5" t="n">
        <v>477.281153816035</v>
      </c>
      <c r="G8404" s="11" t="n">
        <v>0.0415399743328666</v>
      </c>
      <c r="H8404" s="5" t="n">
        <v>19.826246879079</v>
      </c>
      <c r="I8404" s="5" t="n">
        <v>457.454906936956</v>
      </c>
    </row>
    <row r="8405" customFormat="false" ht="14.25" hidden="false" customHeight="false" outlineLevel="0" collapsed="false">
      <c r="A8405" s="0" t="s">
        <v>102</v>
      </c>
      <c r="B8405" s="0" t="s">
        <v>40</v>
      </c>
      <c r="C8405" s="0" t="s">
        <v>72</v>
      </c>
      <c r="E8405" s="0" t="n">
        <v>2034</v>
      </c>
      <c r="F8405" s="5" t="n">
        <v>489.39433507105</v>
      </c>
      <c r="G8405" s="11" t="n">
        <v>0.0444298912471814</v>
      </c>
      <c r="H8405" s="5" t="n">
        <v>21.7437370841934</v>
      </c>
      <c r="I8405" s="5" t="n">
        <v>467.650597986857</v>
      </c>
    </row>
    <row r="8406" customFormat="false" ht="14.25" hidden="false" customHeight="false" outlineLevel="0" collapsed="false">
      <c r="A8406" s="0" t="s">
        <v>102</v>
      </c>
      <c r="B8406" s="0" t="s">
        <v>40</v>
      </c>
      <c r="C8406" s="0" t="s">
        <v>72</v>
      </c>
      <c r="E8406" s="0" t="n">
        <v>2035</v>
      </c>
      <c r="F8406" s="5" t="n">
        <v>495.464068382911</v>
      </c>
      <c r="G8406" s="11" t="n">
        <v>0.0473217988912719</v>
      </c>
      <c r="H8406" s="5" t="n">
        <v>23.4462510018675</v>
      </c>
      <c r="I8406" s="5" t="n">
        <v>472.017817381043</v>
      </c>
    </row>
    <row r="8407" customFormat="false" ht="14.25" hidden="false" customHeight="false" outlineLevel="0" collapsed="false">
      <c r="A8407" s="0" t="s">
        <v>102</v>
      </c>
      <c r="B8407" s="0" t="s">
        <v>40</v>
      </c>
      <c r="C8407" s="0" t="s">
        <v>72</v>
      </c>
      <c r="E8407" s="0" t="n">
        <v>2036</v>
      </c>
      <c r="F8407" s="5" t="n">
        <v>501.492752556629</v>
      </c>
      <c r="G8407" s="11" t="n">
        <v>0.0503993896254103</v>
      </c>
      <c r="H8407" s="5" t="n">
        <v>25.274928630421</v>
      </c>
      <c r="I8407" s="5" t="n">
        <v>476.217823926208</v>
      </c>
    </row>
    <row r="8408" customFormat="false" ht="14.25" hidden="false" customHeight="false" outlineLevel="0" collapsed="false">
      <c r="A8408" s="0" t="s">
        <v>102</v>
      </c>
      <c r="B8408" s="0" t="s">
        <v>40</v>
      </c>
      <c r="C8408" s="0" t="s">
        <v>72</v>
      </c>
      <c r="E8408" s="0" t="n">
        <v>2037</v>
      </c>
      <c r="F8408" s="5" t="n">
        <v>515.05673277204</v>
      </c>
      <c r="G8408" s="11" t="n">
        <v>0.0534730089655915</v>
      </c>
      <c r="H8408" s="5" t="n">
        <v>27.5416332893075</v>
      </c>
      <c r="I8408" s="5" t="n">
        <v>487.515099482733</v>
      </c>
    </row>
    <row r="8409" customFormat="false" ht="14.25" hidden="false" customHeight="false" outlineLevel="0" collapsed="false">
      <c r="A8409" s="0" t="s">
        <v>102</v>
      </c>
      <c r="B8409" s="0" t="s">
        <v>40</v>
      </c>
      <c r="C8409" s="0" t="s">
        <v>72</v>
      </c>
      <c r="E8409" s="0" t="n">
        <v>2038</v>
      </c>
      <c r="F8409" s="5" t="n">
        <v>522.461603112858</v>
      </c>
      <c r="G8409" s="11" t="n">
        <v>0.0565489321864794</v>
      </c>
      <c r="H8409" s="5" t="n">
        <v>29.5446457644683</v>
      </c>
      <c r="I8409" s="5" t="n">
        <v>492.91695734839</v>
      </c>
    </row>
    <row r="8410" customFormat="false" ht="14.25" hidden="false" customHeight="false" outlineLevel="0" collapsed="false">
      <c r="A8410" s="0" t="s">
        <v>102</v>
      </c>
      <c r="B8410" s="0" t="s">
        <v>40</v>
      </c>
      <c r="C8410" s="0" t="s">
        <v>72</v>
      </c>
      <c r="E8410" s="0" t="n">
        <v>2039</v>
      </c>
      <c r="F8410" s="5" t="n">
        <v>538.642206283835</v>
      </c>
      <c r="G8410" s="11" t="n">
        <v>0.0596186788439982</v>
      </c>
      <c r="H8410" s="5" t="n">
        <v>32.1131367082586</v>
      </c>
      <c r="I8410" s="5" t="n">
        <v>506.529069575576</v>
      </c>
    </row>
    <row r="8411" customFormat="false" ht="14.25" hidden="false" customHeight="false" outlineLevel="0" collapsed="false">
      <c r="A8411" s="0" t="s">
        <v>102</v>
      </c>
      <c r="B8411" s="0" t="s">
        <v>40</v>
      </c>
      <c r="C8411" s="0" t="s">
        <v>72</v>
      </c>
      <c r="E8411" s="0" t="n">
        <v>2040</v>
      </c>
      <c r="F8411" s="5" t="n">
        <v>544.554916758743</v>
      </c>
      <c r="G8411" s="11" t="n">
        <v>0.0626952003842637</v>
      </c>
      <c r="H8411" s="5" t="n">
        <v>34.1409796264254</v>
      </c>
      <c r="I8411" s="5" t="n">
        <v>510.413937132317</v>
      </c>
    </row>
    <row r="8412" customFormat="false" ht="14.25" hidden="false" customHeight="false" outlineLevel="0" collapsed="false">
      <c r="A8412" s="0" t="s">
        <v>102</v>
      </c>
      <c r="B8412" s="0" t="s">
        <v>40</v>
      </c>
      <c r="C8412" s="0" t="s">
        <v>75</v>
      </c>
      <c r="E8412" s="0" t="n">
        <v>2024</v>
      </c>
      <c r="F8412" s="5" t="n">
        <v>126.87240276</v>
      </c>
      <c r="G8412" s="11" t="n">
        <v>0</v>
      </c>
      <c r="H8412" s="5" t="n">
        <v>0</v>
      </c>
      <c r="I8412" s="5" t="n">
        <v>126.87240276</v>
      </c>
    </row>
    <row r="8413" customFormat="false" ht="14.25" hidden="false" customHeight="false" outlineLevel="0" collapsed="false">
      <c r="A8413" s="0" t="s">
        <v>102</v>
      </c>
      <c r="B8413" s="0" t="s">
        <v>40</v>
      </c>
      <c r="C8413" s="0" t="s">
        <v>75</v>
      </c>
      <c r="E8413" s="0" t="n">
        <v>2025</v>
      </c>
      <c r="F8413" s="5" t="n">
        <v>128.261157096</v>
      </c>
      <c r="G8413" s="11" t="n">
        <v>0.0108275519061516</v>
      </c>
      <c r="H8413" s="5" t="n">
        <v>1.388754336</v>
      </c>
      <c r="I8413" s="5" t="n">
        <v>126.87240276</v>
      </c>
    </row>
    <row r="8414" customFormat="false" ht="14.25" hidden="false" customHeight="false" outlineLevel="0" collapsed="false">
      <c r="A8414" s="0" t="s">
        <v>102</v>
      </c>
      <c r="B8414" s="0" t="s">
        <v>40</v>
      </c>
      <c r="C8414" s="0" t="s">
        <v>75</v>
      </c>
      <c r="E8414" s="0" t="n">
        <v>2026</v>
      </c>
      <c r="F8414" s="5" t="n">
        <v>184.433441432438</v>
      </c>
      <c r="G8414" s="11" t="n">
        <v>0.0718759162341053</v>
      </c>
      <c r="H8414" s="5" t="n">
        <v>13.2563225871657</v>
      </c>
      <c r="I8414" s="5" t="n">
        <v>171.177118845273</v>
      </c>
    </row>
    <row r="8415" customFormat="false" ht="14.25" hidden="false" customHeight="false" outlineLevel="0" collapsed="false">
      <c r="A8415" s="0" t="s">
        <v>102</v>
      </c>
      <c r="B8415" s="0" t="s">
        <v>40</v>
      </c>
      <c r="C8415" s="0" t="s">
        <v>75</v>
      </c>
      <c r="E8415" s="0" t="n">
        <v>2027</v>
      </c>
      <c r="F8415" s="5" t="n">
        <v>311.363126235998</v>
      </c>
      <c r="G8415" s="11" t="n">
        <v>0.136212848680956</v>
      </c>
      <c r="H8415" s="5" t="n">
        <v>42.4116583988135</v>
      </c>
      <c r="I8415" s="5" t="n">
        <v>268.951467837184</v>
      </c>
    </row>
    <row r="8416" customFormat="false" ht="14.25" hidden="false" customHeight="false" outlineLevel="0" collapsed="false">
      <c r="A8416" s="0" t="s">
        <v>102</v>
      </c>
      <c r="B8416" s="0" t="s">
        <v>40</v>
      </c>
      <c r="C8416" s="0" t="s">
        <v>75</v>
      </c>
      <c r="E8416" s="0" t="n">
        <v>2028</v>
      </c>
      <c r="F8416" s="5" t="n">
        <v>460.821133381073</v>
      </c>
      <c r="G8416" s="11" t="n">
        <v>0.180443060108102</v>
      </c>
      <c r="H8416" s="5" t="n">
        <v>83.1519754697644</v>
      </c>
      <c r="I8416" s="5" t="n">
        <v>377.669157911308</v>
      </c>
    </row>
    <row r="8417" customFormat="false" ht="14.25" hidden="false" customHeight="false" outlineLevel="0" collapsed="false">
      <c r="A8417" s="0" t="s">
        <v>102</v>
      </c>
      <c r="B8417" s="0" t="s">
        <v>40</v>
      </c>
      <c r="C8417" s="0" t="s">
        <v>75</v>
      </c>
      <c r="E8417" s="0" t="n">
        <v>2029</v>
      </c>
      <c r="F8417" s="5" t="n">
        <v>624.723910467622</v>
      </c>
      <c r="G8417" s="11" t="n">
        <v>0.17181253108157</v>
      </c>
      <c r="H8417" s="5" t="n">
        <v>107.335396284619</v>
      </c>
      <c r="I8417" s="5" t="n">
        <v>517.388514183003</v>
      </c>
    </row>
    <row r="8418" customFormat="false" ht="14.25" hidden="false" customHeight="false" outlineLevel="0" collapsed="false">
      <c r="A8418" s="0" t="s">
        <v>102</v>
      </c>
      <c r="B8418" s="0" t="s">
        <v>40</v>
      </c>
      <c r="C8418" s="0" t="s">
        <v>75</v>
      </c>
      <c r="E8418" s="0" t="n">
        <v>2030</v>
      </c>
      <c r="F8418" s="5" t="n">
        <v>820.870261780082</v>
      </c>
      <c r="G8418" s="11" t="n">
        <v>0.157818192074891</v>
      </c>
      <c r="H8418" s="5" t="n">
        <v>129.548260642175</v>
      </c>
      <c r="I8418" s="5" t="n">
        <v>691.322001137908</v>
      </c>
    </row>
    <row r="8419" customFormat="false" ht="14.25" hidden="false" customHeight="false" outlineLevel="0" collapsed="false">
      <c r="A8419" s="0" t="s">
        <v>102</v>
      </c>
      <c r="B8419" s="0" t="s">
        <v>40</v>
      </c>
      <c r="C8419" s="0" t="s">
        <v>75</v>
      </c>
      <c r="E8419" s="0" t="n">
        <v>2031</v>
      </c>
      <c r="F8419" s="5" t="n">
        <v>1003.63033574697</v>
      </c>
      <c r="G8419" s="11" t="n">
        <v>0.18345283645426</v>
      </c>
      <c r="H8419" s="5" t="n">
        <v>184.118831844322</v>
      </c>
      <c r="I8419" s="5" t="n">
        <v>819.511503902645</v>
      </c>
    </row>
    <row r="8420" customFormat="false" ht="14.25" hidden="false" customHeight="false" outlineLevel="0" collapsed="false">
      <c r="A8420" s="0" t="s">
        <v>102</v>
      </c>
      <c r="B8420" s="0" t="s">
        <v>40</v>
      </c>
      <c r="C8420" s="0" t="s">
        <v>75</v>
      </c>
      <c r="E8420" s="0" t="n">
        <v>2032</v>
      </c>
      <c r="F8420" s="5" t="n">
        <v>1173.80032398455</v>
      </c>
      <c r="G8420" s="11" t="n">
        <v>0.203515268043915</v>
      </c>
      <c r="H8420" s="5" t="n">
        <v>238.88628756575</v>
      </c>
      <c r="I8420" s="5" t="n">
        <v>934.914036418797</v>
      </c>
    </row>
    <row r="8421" customFormat="false" ht="14.25" hidden="false" customHeight="false" outlineLevel="0" collapsed="false">
      <c r="A8421" s="0" t="s">
        <v>102</v>
      </c>
      <c r="B8421" s="0" t="s">
        <v>40</v>
      </c>
      <c r="C8421" s="0" t="s">
        <v>75</v>
      </c>
      <c r="E8421" s="0" t="n">
        <v>2033</v>
      </c>
      <c r="F8421" s="5" t="n">
        <v>1306.55672124056</v>
      </c>
      <c r="G8421" s="11" t="n">
        <v>0.210942947786505</v>
      </c>
      <c r="H8421" s="5" t="n">
        <v>275.608926228754</v>
      </c>
      <c r="I8421" s="5" t="n">
        <v>1030.9477950118</v>
      </c>
    </row>
    <row r="8422" customFormat="false" ht="14.25" hidden="false" customHeight="false" outlineLevel="0" collapsed="false">
      <c r="A8422" s="0" t="s">
        <v>102</v>
      </c>
      <c r="B8422" s="0" t="s">
        <v>40</v>
      </c>
      <c r="C8422" s="0" t="s">
        <v>75</v>
      </c>
      <c r="E8422" s="0" t="n">
        <v>2034</v>
      </c>
      <c r="F8422" s="5" t="n">
        <v>1462.59933140867</v>
      </c>
      <c r="G8422" s="11" t="n">
        <v>0.208459396414529</v>
      </c>
      <c r="H8422" s="5" t="n">
        <v>304.892573821744</v>
      </c>
      <c r="I8422" s="5" t="n">
        <v>1157.70675758692</v>
      </c>
    </row>
    <row r="8423" customFormat="false" ht="14.25" hidden="false" customHeight="false" outlineLevel="0" collapsed="false">
      <c r="A8423" s="0" t="s">
        <v>102</v>
      </c>
      <c r="B8423" s="0" t="s">
        <v>40</v>
      </c>
      <c r="C8423" s="0" t="s">
        <v>75</v>
      </c>
      <c r="E8423" s="0" t="n">
        <v>2035</v>
      </c>
      <c r="F8423" s="5" t="n">
        <v>1599.30029278247</v>
      </c>
      <c r="G8423" s="11" t="n">
        <v>0.199827198404217</v>
      </c>
      <c r="H8423" s="5" t="n">
        <v>319.583696913765</v>
      </c>
      <c r="I8423" s="5" t="n">
        <v>1279.7165958687</v>
      </c>
    </row>
    <row r="8424" customFormat="false" ht="14.25" hidden="false" customHeight="false" outlineLevel="0" collapsed="false">
      <c r="A8424" s="0" t="s">
        <v>102</v>
      </c>
      <c r="B8424" s="0" t="s">
        <v>40</v>
      </c>
      <c r="C8424" s="0" t="s">
        <v>75</v>
      </c>
      <c r="E8424" s="0" t="n">
        <v>2036</v>
      </c>
      <c r="F8424" s="5" t="n">
        <v>1737.18282516736</v>
      </c>
      <c r="G8424" s="11" t="n">
        <v>0.199827198404217</v>
      </c>
      <c r="H8424" s="5" t="n">
        <v>347.136377069116</v>
      </c>
      <c r="I8424" s="5" t="n">
        <v>1390.04644809824</v>
      </c>
    </row>
    <row r="8425" customFormat="false" ht="14.25" hidden="false" customHeight="false" outlineLevel="0" collapsed="false">
      <c r="A8425" s="0" t="s">
        <v>102</v>
      </c>
      <c r="B8425" s="0" t="s">
        <v>40</v>
      </c>
      <c r="C8425" s="0" t="s">
        <v>75</v>
      </c>
      <c r="E8425" s="0" t="n">
        <v>2037</v>
      </c>
      <c r="F8425" s="5" t="n">
        <v>1866.23069217979</v>
      </c>
      <c r="G8425" s="11" t="n">
        <v>0.199827198404217</v>
      </c>
      <c r="H8425" s="5" t="n">
        <v>372.92365079425</v>
      </c>
      <c r="I8425" s="5" t="n">
        <v>1493.30704138554</v>
      </c>
    </row>
    <row r="8426" customFormat="false" ht="14.25" hidden="false" customHeight="false" outlineLevel="0" collapsed="false">
      <c r="A8426" s="0" t="s">
        <v>102</v>
      </c>
      <c r="B8426" s="0" t="s">
        <v>40</v>
      </c>
      <c r="C8426" s="0" t="s">
        <v>75</v>
      </c>
      <c r="E8426" s="0" t="n">
        <v>2038</v>
      </c>
      <c r="F8426" s="5" t="n">
        <v>1982.60350605643</v>
      </c>
      <c r="G8426" s="11" t="n">
        <v>0.199827198404217</v>
      </c>
      <c r="H8426" s="5" t="n">
        <v>396.178104161635</v>
      </c>
      <c r="I8426" s="5" t="n">
        <v>1586.42540189479</v>
      </c>
    </row>
    <row r="8427" customFormat="false" ht="14.25" hidden="false" customHeight="false" outlineLevel="0" collapsed="false">
      <c r="A8427" s="0" t="s">
        <v>102</v>
      </c>
      <c r="B8427" s="0" t="s">
        <v>40</v>
      </c>
      <c r="C8427" s="0" t="s">
        <v>75</v>
      </c>
      <c r="E8427" s="0" t="n">
        <v>2039</v>
      </c>
      <c r="F8427" s="5" t="n">
        <v>2082.58336857613</v>
      </c>
      <c r="G8427" s="11" t="n">
        <v>0.199827198404217</v>
      </c>
      <c r="H8427" s="5" t="n">
        <v>416.156799985786</v>
      </c>
      <c r="I8427" s="5" t="n">
        <v>1666.42656859035</v>
      </c>
    </row>
    <row r="8428" customFormat="false" ht="14.25" hidden="false" customHeight="false" outlineLevel="0" collapsed="false">
      <c r="A8428" s="0" t="s">
        <v>102</v>
      </c>
      <c r="B8428" s="0" t="s">
        <v>40</v>
      </c>
      <c r="C8428" s="0" t="s">
        <v>75</v>
      </c>
      <c r="E8428" s="0" t="n">
        <v>2040</v>
      </c>
      <c r="F8428" s="5" t="n">
        <v>2162.76282826631</v>
      </c>
      <c r="G8428" s="11" t="n">
        <v>0.199827198404217</v>
      </c>
      <c r="H8428" s="5" t="n">
        <v>432.178836785238</v>
      </c>
      <c r="I8428" s="5" t="n">
        <v>1730.58399148107</v>
      </c>
    </row>
    <row r="8429" customFormat="false" ht="14.25" hidden="false" customHeight="false" outlineLevel="0" collapsed="false">
      <c r="A8429" s="0" t="s">
        <v>102</v>
      </c>
      <c r="B8429" s="0" t="s">
        <v>40</v>
      </c>
      <c r="C8429" s="0" t="s">
        <v>76</v>
      </c>
      <c r="E8429" s="0" t="n">
        <v>2024</v>
      </c>
      <c r="F8429" s="5" t="n">
        <v>1.82</v>
      </c>
      <c r="G8429" s="11" t="n">
        <v>1</v>
      </c>
      <c r="H8429" s="5" t="n">
        <v>1.82</v>
      </c>
      <c r="I8429" s="5" t="n">
        <v>0</v>
      </c>
    </row>
    <row r="8430" customFormat="false" ht="14.25" hidden="false" customHeight="false" outlineLevel="0" collapsed="false">
      <c r="A8430" s="0" t="s">
        <v>102</v>
      </c>
      <c r="B8430" s="0" t="s">
        <v>40</v>
      </c>
      <c r="C8430" s="0" t="s">
        <v>76</v>
      </c>
      <c r="E8430" s="0" t="n">
        <v>2025</v>
      </c>
      <c r="F8430" s="5" t="n">
        <v>1.898</v>
      </c>
      <c r="G8430" s="11" t="n">
        <v>1</v>
      </c>
      <c r="H8430" s="5" t="n">
        <v>1.898</v>
      </c>
      <c r="I8430" s="5" t="n">
        <v>0</v>
      </c>
    </row>
    <row r="8431" customFormat="false" ht="14.25" hidden="false" customHeight="false" outlineLevel="0" collapsed="false">
      <c r="A8431" s="0" t="s">
        <v>102</v>
      </c>
      <c r="B8431" s="0" t="s">
        <v>40</v>
      </c>
      <c r="C8431" s="0" t="s">
        <v>76</v>
      </c>
      <c r="E8431" s="0" t="n">
        <v>2026</v>
      </c>
      <c r="F8431" s="5" t="n">
        <v>4.6968</v>
      </c>
      <c r="G8431" s="11" t="n">
        <v>1</v>
      </c>
      <c r="H8431" s="5" t="n">
        <v>4.6968</v>
      </c>
      <c r="I8431" s="5" t="n">
        <v>0</v>
      </c>
    </row>
    <row r="8432" customFormat="false" ht="14.25" hidden="false" customHeight="false" outlineLevel="0" collapsed="false">
      <c r="A8432" s="0" t="s">
        <v>102</v>
      </c>
      <c r="B8432" s="0" t="s">
        <v>40</v>
      </c>
      <c r="C8432" s="0" t="s">
        <v>76</v>
      </c>
      <c r="E8432" s="0" t="n">
        <v>2027</v>
      </c>
      <c r="F8432" s="5" t="n">
        <v>7.1604</v>
      </c>
      <c r="G8432" s="11" t="n">
        <v>1</v>
      </c>
      <c r="H8432" s="5" t="n">
        <v>7.1604</v>
      </c>
      <c r="I8432" s="5" t="n">
        <v>0</v>
      </c>
    </row>
    <row r="8433" customFormat="false" ht="14.25" hidden="false" customHeight="false" outlineLevel="0" collapsed="false">
      <c r="A8433" s="0" t="s">
        <v>102</v>
      </c>
      <c r="B8433" s="0" t="s">
        <v>40</v>
      </c>
      <c r="C8433" s="0" t="s">
        <v>76</v>
      </c>
      <c r="E8433" s="0" t="n">
        <v>2028</v>
      </c>
      <c r="F8433" s="5" t="n">
        <v>7.878</v>
      </c>
      <c r="G8433" s="11" t="n">
        <v>1</v>
      </c>
      <c r="H8433" s="5" t="n">
        <v>7.878</v>
      </c>
      <c r="I8433" s="5" t="n">
        <v>0</v>
      </c>
    </row>
    <row r="8434" customFormat="false" ht="14.25" hidden="false" customHeight="false" outlineLevel="0" collapsed="false">
      <c r="A8434" s="0" t="s">
        <v>102</v>
      </c>
      <c r="B8434" s="0" t="s">
        <v>40</v>
      </c>
      <c r="C8434" s="0" t="s">
        <v>76</v>
      </c>
      <c r="E8434" s="0" t="n">
        <v>2029</v>
      </c>
      <c r="F8434" s="5" t="n">
        <v>7.8</v>
      </c>
      <c r="G8434" s="11" t="n">
        <v>1</v>
      </c>
      <c r="H8434" s="5" t="n">
        <v>7.8</v>
      </c>
      <c r="I8434" s="5" t="n">
        <v>0</v>
      </c>
    </row>
    <row r="8435" customFormat="false" ht="14.25" hidden="false" customHeight="false" outlineLevel="0" collapsed="false">
      <c r="A8435" s="0" t="s">
        <v>102</v>
      </c>
      <c r="B8435" s="0" t="s">
        <v>40</v>
      </c>
      <c r="C8435" s="0" t="s">
        <v>76</v>
      </c>
      <c r="E8435" s="0" t="n">
        <v>2030</v>
      </c>
      <c r="F8435" s="5" t="n">
        <v>5.742</v>
      </c>
      <c r="G8435" s="11" t="n">
        <v>1</v>
      </c>
      <c r="H8435" s="5" t="n">
        <v>5.742</v>
      </c>
      <c r="I8435" s="5" t="n">
        <v>0</v>
      </c>
    </row>
    <row r="8436" customFormat="false" ht="14.25" hidden="false" customHeight="false" outlineLevel="0" collapsed="false">
      <c r="A8436" s="0" t="s">
        <v>102</v>
      </c>
      <c r="B8436" s="0" t="s">
        <v>40</v>
      </c>
      <c r="C8436" s="0" t="s">
        <v>76</v>
      </c>
      <c r="E8436" s="0" t="n">
        <v>2031</v>
      </c>
      <c r="F8436" s="5" t="n">
        <v>5.586</v>
      </c>
      <c r="G8436" s="11" t="n">
        <v>1</v>
      </c>
      <c r="H8436" s="5" t="n">
        <v>5.586</v>
      </c>
      <c r="I8436" s="5" t="n">
        <v>0</v>
      </c>
    </row>
    <row r="8437" customFormat="false" ht="14.25" hidden="false" customHeight="false" outlineLevel="0" collapsed="false">
      <c r="A8437" s="0" t="s">
        <v>102</v>
      </c>
      <c r="B8437" s="0" t="s">
        <v>40</v>
      </c>
      <c r="C8437" s="0" t="s">
        <v>76</v>
      </c>
      <c r="E8437" s="0" t="n">
        <v>2032</v>
      </c>
      <c r="F8437" s="5" t="n">
        <v>5.529</v>
      </c>
      <c r="G8437" s="11" t="n">
        <v>1</v>
      </c>
      <c r="H8437" s="5" t="n">
        <v>5.529</v>
      </c>
      <c r="I8437" s="5" t="n">
        <v>0</v>
      </c>
    </row>
    <row r="8438" customFormat="false" ht="14.25" hidden="false" customHeight="false" outlineLevel="0" collapsed="false">
      <c r="A8438" s="0" t="s">
        <v>102</v>
      </c>
      <c r="B8438" s="0" t="s">
        <v>40</v>
      </c>
      <c r="C8438" s="0" t="s">
        <v>76</v>
      </c>
      <c r="E8438" s="0" t="n">
        <v>2033</v>
      </c>
      <c r="F8438" s="5" t="n">
        <v>5.568</v>
      </c>
      <c r="G8438" s="11" t="n">
        <v>1</v>
      </c>
      <c r="H8438" s="5" t="n">
        <v>5.568</v>
      </c>
      <c r="I8438" s="5" t="n">
        <v>0</v>
      </c>
    </row>
    <row r="8439" customFormat="false" ht="14.25" hidden="false" customHeight="false" outlineLevel="0" collapsed="false">
      <c r="A8439" s="0" t="s">
        <v>102</v>
      </c>
      <c r="B8439" s="0" t="s">
        <v>40</v>
      </c>
      <c r="C8439" s="0" t="s">
        <v>76</v>
      </c>
      <c r="E8439" s="0" t="n">
        <v>2034</v>
      </c>
      <c r="F8439" s="5" t="n">
        <v>5.6168</v>
      </c>
      <c r="G8439" s="11" t="n">
        <v>1</v>
      </c>
      <c r="H8439" s="5" t="n">
        <v>5.6168</v>
      </c>
      <c r="I8439" s="5" t="n">
        <v>0</v>
      </c>
    </row>
    <row r="8440" customFormat="false" ht="14.25" hidden="false" customHeight="false" outlineLevel="0" collapsed="false">
      <c r="A8440" s="0" t="s">
        <v>102</v>
      </c>
      <c r="B8440" s="0" t="s">
        <v>40</v>
      </c>
      <c r="C8440" s="0" t="s">
        <v>76</v>
      </c>
      <c r="E8440" s="0" t="n">
        <v>2035</v>
      </c>
      <c r="F8440" s="5" t="n">
        <v>5.652</v>
      </c>
      <c r="G8440" s="11" t="n">
        <v>1</v>
      </c>
      <c r="H8440" s="5" t="n">
        <v>5.652</v>
      </c>
      <c r="I8440" s="5" t="n">
        <v>0</v>
      </c>
    </row>
    <row r="8441" customFormat="false" ht="14.25" hidden="false" customHeight="false" outlineLevel="0" collapsed="false">
      <c r="A8441" s="0" t="s">
        <v>102</v>
      </c>
      <c r="B8441" s="0" t="s">
        <v>40</v>
      </c>
      <c r="C8441" s="0" t="s">
        <v>76</v>
      </c>
      <c r="E8441" s="0" t="n">
        <v>2036</v>
      </c>
      <c r="F8441" s="5" t="n">
        <v>5.6852</v>
      </c>
      <c r="G8441" s="11" t="n">
        <v>1</v>
      </c>
      <c r="H8441" s="5" t="n">
        <v>5.6852</v>
      </c>
      <c r="I8441" s="5" t="n">
        <v>0</v>
      </c>
    </row>
    <row r="8442" customFormat="false" ht="14.25" hidden="false" customHeight="false" outlineLevel="0" collapsed="false">
      <c r="A8442" s="0" t="s">
        <v>102</v>
      </c>
      <c r="B8442" s="0" t="s">
        <v>40</v>
      </c>
      <c r="C8442" s="0" t="s">
        <v>76</v>
      </c>
      <c r="E8442" s="0" t="n">
        <v>2037</v>
      </c>
      <c r="F8442" s="5" t="n">
        <v>5.7288</v>
      </c>
      <c r="G8442" s="11" t="n">
        <v>1</v>
      </c>
      <c r="H8442" s="5" t="n">
        <v>5.7288</v>
      </c>
      <c r="I8442" s="5" t="n">
        <v>0</v>
      </c>
    </row>
    <row r="8443" customFormat="false" ht="14.25" hidden="false" customHeight="false" outlineLevel="0" collapsed="false">
      <c r="A8443" s="0" t="s">
        <v>102</v>
      </c>
      <c r="B8443" s="0" t="s">
        <v>40</v>
      </c>
      <c r="C8443" s="0" t="s">
        <v>76</v>
      </c>
      <c r="E8443" s="0" t="n">
        <v>2038</v>
      </c>
      <c r="F8443" s="5" t="n">
        <v>5.7582</v>
      </c>
      <c r="G8443" s="11" t="n">
        <v>1</v>
      </c>
      <c r="H8443" s="5" t="n">
        <v>5.7582</v>
      </c>
      <c r="I8443" s="5" t="n">
        <v>0</v>
      </c>
    </row>
    <row r="8444" customFormat="false" ht="14.25" hidden="false" customHeight="false" outlineLevel="0" collapsed="false">
      <c r="A8444" s="0" t="s">
        <v>102</v>
      </c>
      <c r="B8444" s="0" t="s">
        <v>40</v>
      </c>
      <c r="C8444" s="0" t="s">
        <v>76</v>
      </c>
      <c r="E8444" s="0" t="n">
        <v>2039</v>
      </c>
      <c r="F8444" s="5" t="n">
        <v>5.7984</v>
      </c>
      <c r="G8444" s="11" t="n">
        <v>1</v>
      </c>
      <c r="H8444" s="5" t="n">
        <v>5.7984</v>
      </c>
      <c r="I8444" s="5" t="n">
        <v>0</v>
      </c>
    </row>
    <row r="8445" customFormat="false" ht="14.25" hidden="false" customHeight="false" outlineLevel="0" collapsed="false">
      <c r="A8445" s="0" t="s">
        <v>102</v>
      </c>
      <c r="B8445" s="0" t="s">
        <v>40</v>
      </c>
      <c r="C8445" s="0" t="s">
        <v>76</v>
      </c>
      <c r="E8445" s="0" t="n">
        <v>2040</v>
      </c>
      <c r="F8445" s="5" t="n">
        <v>5.824</v>
      </c>
      <c r="G8445" s="11" t="n">
        <v>1</v>
      </c>
      <c r="H8445" s="5" t="n">
        <v>5.824</v>
      </c>
      <c r="I8445" s="5" t="n">
        <v>0</v>
      </c>
    </row>
    <row r="8446" customFormat="false" ht="14.25" hidden="false" customHeight="false" outlineLevel="0" collapsed="false">
      <c r="A8446" s="0" t="s">
        <v>102</v>
      </c>
      <c r="B8446" s="0" t="s">
        <v>40</v>
      </c>
      <c r="C8446" s="0" t="s">
        <v>79</v>
      </c>
      <c r="E8446" s="0" t="n">
        <v>2024</v>
      </c>
      <c r="F8446" s="5" t="n">
        <v>1199.18661974832</v>
      </c>
      <c r="G8446" s="11" t="n">
        <v>0.137201749484685</v>
      </c>
      <c r="H8446" s="5" t="n">
        <v>164.530502188096</v>
      </c>
      <c r="I8446" s="5" t="n">
        <v>1034.65611756023</v>
      </c>
    </row>
    <row r="8447" customFormat="false" ht="14.25" hidden="false" customHeight="false" outlineLevel="0" collapsed="false">
      <c r="A8447" s="0" t="s">
        <v>102</v>
      </c>
      <c r="B8447" s="0" t="s">
        <v>40</v>
      </c>
      <c r="C8447" s="0" t="s">
        <v>79</v>
      </c>
      <c r="E8447" s="0" t="n">
        <v>2025</v>
      </c>
      <c r="F8447" s="5" t="n">
        <v>1213.86241754491</v>
      </c>
      <c r="G8447" s="11" t="n">
        <v>0.136913423878976</v>
      </c>
      <c r="H8447" s="5" t="n">
        <v>166.194059704085</v>
      </c>
      <c r="I8447" s="5" t="n">
        <v>1047.66835784083</v>
      </c>
    </row>
    <row r="8448" customFormat="false" ht="14.25" hidden="false" customHeight="false" outlineLevel="0" collapsed="false">
      <c r="A8448" s="0" t="s">
        <v>102</v>
      </c>
      <c r="B8448" s="0" t="s">
        <v>40</v>
      </c>
      <c r="C8448" s="0" t="s">
        <v>79</v>
      </c>
      <c r="E8448" s="0" t="n">
        <v>2026</v>
      </c>
      <c r="F8448" s="5" t="n">
        <v>1223.20820033428</v>
      </c>
      <c r="G8448" s="11" t="n">
        <v>0.136790406412057</v>
      </c>
      <c r="H8448" s="5" t="n">
        <v>167.323146850287</v>
      </c>
      <c r="I8448" s="5" t="n">
        <v>1055.88505348399</v>
      </c>
    </row>
    <row r="8449" customFormat="false" ht="14.25" hidden="false" customHeight="false" outlineLevel="0" collapsed="false">
      <c r="A8449" s="0" t="s">
        <v>102</v>
      </c>
      <c r="B8449" s="0" t="s">
        <v>40</v>
      </c>
      <c r="C8449" s="0" t="s">
        <v>79</v>
      </c>
      <c r="E8449" s="0" t="n">
        <v>2027</v>
      </c>
      <c r="F8449" s="5" t="n">
        <v>1242.55846540794</v>
      </c>
      <c r="G8449" s="11" t="n">
        <v>0.136979748156403</v>
      </c>
      <c r="H8449" s="5" t="n">
        <v>170.205345661187</v>
      </c>
      <c r="I8449" s="5" t="n">
        <v>1072.35311974675</v>
      </c>
    </row>
    <row r="8450" customFormat="false" ht="14.25" hidden="false" customHeight="false" outlineLevel="0" collapsed="false">
      <c r="A8450" s="0" t="s">
        <v>102</v>
      </c>
      <c r="B8450" s="0" t="s">
        <v>40</v>
      </c>
      <c r="C8450" s="0" t="s">
        <v>79</v>
      </c>
      <c r="E8450" s="0" t="n">
        <v>2028</v>
      </c>
      <c r="F8450" s="5" t="n">
        <v>1259.79891938101</v>
      </c>
      <c r="G8450" s="11" t="n">
        <v>0.137112600219976</v>
      </c>
      <c r="H8450" s="5" t="n">
        <v>172.734305590647</v>
      </c>
      <c r="I8450" s="5" t="n">
        <v>1087.06461379037</v>
      </c>
    </row>
    <row r="8451" customFormat="false" ht="14.25" hidden="false" customHeight="false" outlineLevel="0" collapsed="false">
      <c r="A8451" s="0" t="s">
        <v>102</v>
      </c>
      <c r="B8451" s="0" t="s">
        <v>40</v>
      </c>
      <c r="C8451" s="0" t="s">
        <v>79</v>
      </c>
      <c r="E8451" s="0" t="n">
        <v>2029</v>
      </c>
      <c r="F8451" s="5" t="n">
        <v>1287.06601283697</v>
      </c>
      <c r="G8451" s="11" t="n">
        <v>0.137473819939263</v>
      </c>
      <c r="H8451" s="5" t="n">
        <v>176.937881298694</v>
      </c>
      <c r="I8451" s="5" t="n">
        <v>1110.12813153828</v>
      </c>
    </row>
    <row r="8452" customFormat="false" ht="14.25" hidden="false" customHeight="false" outlineLevel="0" collapsed="false">
      <c r="A8452" s="0" t="s">
        <v>102</v>
      </c>
      <c r="B8452" s="0" t="s">
        <v>40</v>
      </c>
      <c r="C8452" s="0" t="s">
        <v>79</v>
      </c>
      <c r="E8452" s="0" t="n">
        <v>2030</v>
      </c>
      <c r="F8452" s="5" t="n">
        <v>1304.37718823756</v>
      </c>
      <c r="G8452" s="11" t="n">
        <v>0.137638822585218</v>
      </c>
      <c r="H8452" s="5" t="n">
        <v>179.532940396034</v>
      </c>
      <c r="I8452" s="5" t="n">
        <v>1124.84424784152</v>
      </c>
    </row>
    <row r="8453" customFormat="false" ht="14.25" hidden="false" customHeight="false" outlineLevel="0" collapsed="false">
      <c r="A8453" s="0" t="s">
        <v>102</v>
      </c>
      <c r="B8453" s="0" t="s">
        <v>40</v>
      </c>
      <c r="C8453" s="0" t="s">
        <v>79</v>
      </c>
      <c r="E8453" s="0" t="n">
        <v>2031</v>
      </c>
      <c r="F8453" s="5" t="n">
        <v>1341.50649849884</v>
      </c>
      <c r="G8453" s="11" t="n">
        <v>0.138141683091536</v>
      </c>
      <c r="H8453" s="5" t="n">
        <v>185.317965580863</v>
      </c>
      <c r="I8453" s="5" t="n">
        <v>1156.18853291798</v>
      </c>
    </row>
    <row r="8454" customFormat="false" ht="14.25" hidden="false" customHeight="false" outlineLevel="0" collapsed="false">
      <c r="A8454" s="0" t="s">
        <v>102</v>
      </c>
      <c r="B8454" s="0" t="s">
        <v>40</v>
      </c>
      <c r="C8454" s="0" t="s">
        <v>79</v>
      </c>
      <c r="E8454" s="0" t="n">
        <v>2032</v>
      </c>
      <c r="F8454" s="5" t="n">
        <v>1384.69112060418</v>
      </c>
      <c r="G8454" s="11" t="n">
        <v>0.138739523869703</v>
      </c>
      <c r="H8454" s="5" t="n">
        <v>192.11138677923</v>
      </c>
      <c r="I8454" s="5" t="n">
        <v>1192.57973382495</v>
      </c>
    </row>
    <row r="8455" customFormat="false" ht="14.25" hidden="false" customHeight="false" outlineLevel="0" collapsed="false">
      <c r="A8455" s="0" t="s">
        <v>102</v>
      </c>
      <c r="B8455" s="0" t="s">
        <v>40</v>
      </c>
      <c r="C8455" s="0" t="s">
        <v>79</v>
      </c>
      <c r="E8455" s="0" t="n">
        <v>2033</v>
      </c>
      <c r="F8455" s="5" t="n">
        <v>1426.44126767252</v>
      </c>
      <c r="G8455" s="11" t="n">
        <v>0.139279103240225</v>
      </c>
      <c r="H8455" s="5" t="n">
        <v>198.673460586279</v>
      </c>
      <c r="I8455" s="5" t="n">
        <v>1227.76780708624</v>
      </c>
    </row>
    <row r="8456" customFormat="false" ht="14.25" hidden="false" customHeight="false" outlineLevel="0" collapsed="false">
      <c r="A8456" s="0" t="s">
        <v>102</v>
      </c>
      <c r="B8456" s="0" t="s">
        <v>40</v>
      </c>
      <c r="C8456" s="0" t="s">
        <v>79</v>
      </c>
      <c r="E8456" s="0" t="n">
        <v>2034</v>
      </c>
      <c r="F8456" s="5" t="n">
        <v>1466.5583445161</v>
      </c>
      <c r="G8456" s="11" t="n">
        <v>0.139765659972765</v>
      </c>
      <c r="H8456" s="5" t="n">
        <v>204.974494909858</v>
      </c>
      <c r="I8456" s="5" t="n">
        <v>1261.58384960624</v>
      </c>
    </row>
    <row r="8457" customFormat="false" ht="14.25" hidden="false" customHeight="false" outlineLevel="0" collapsed="false">
      <c r="A8457" s="0" t="s">
        <v>102</v>
      </c>
      <c r="B8457" s="0" t="s">
        <v>40</v>
      </c>
      <c r="C8457" s="0" t="s">
        <v>79</v>
      </c>
      <c r="E8457" s="0" t="n">
        <v>2035</v>
      </c>
      <c r="F8457" s="5" t="n">
        <v>1510.31403930128</v>
      </c>
      <c r="G8457" s="11" t="n">
        <v>0.140286410133178</v>
      </c>
      <c r="H8457" s="5" t="n">
        <v>211.876534747315</v>
      </c>
      <c r="I8457" s="5" t="n">
        <v>1298.43750455396</v>
      </c>
    </row>
    <row r="8458" customFormat="false" ht="14.25" hidden="false" customHeight="false" outlineLevel="0" collapsed="false">
      <c r="A8458" s="0" t="s">
        <v>102</v>
      </c>
      <c r="B8458" s="0" t="s">
        <v>40</v>
      </c>
      <c r="C8458" s="0" t="s">
        <v>79</v>
      </c>
      <c r="E8458" s="0" t="n">
        <v>2036</v>
      </c>
      <c r="F8458" s="5" t="n">
        <v>1544.13438242366</v>
      </c>
      <c r="G8458" s="11" t="n">
        <v>0.14126898109864</v>
      </c>
      <c r="H8458" s="5" t="n">
        <v>218.138290884369</v>
      </c>
      <c r="I8458" s="5" t="n">
        <v>1325.99609153929</v>
      </c>
    </row>
    <row r="8459" customFormat="false" ht="14.25" hidden="false" customHeight="false" outlineLevel="0" collapsed="false">
      <c r="A8459" s="0" t="s">
        <v>102</v>
      </c>
      <c r="B8459" s="0" t="s">
        <v>40</v>
      </c>
      <c r="C8459" s="0" t="s">
        <v>79</v>
      </c>
      <c r="E8459" s="0" t="n">
        <v>2037</v>
      </c>
      <c r="F8459" s="5" t="n">
        <v>1583.95064088223</v>
      </c>
      <c r="G8459" s="11" t="n">
        <v>0.142333011678739</v>
      </c>
      <c r="H8459" s="5" t="n">
        <v>225.448465067235</v>
      </c>
      <c r="I8459" s="5" t="n">
        <v>1358.50217581499</v>
      </c>
    </row>
    <row r="8460" customFormat="false" ht="14.25" hidden="false" customHeight="false" outlineLevel="0" collapsed="false">
      <c r="A8460" s="0" t="s">
        <v>102</v>
      </c>
      <c r="B8460" s="0" t="s">
        <v>40</v>
      </c>
      <c r="C8460" s="0" t="s">
        <v>79</v>
      </c>
      <c r="E8460" s="0" t="n">
        <v>2038</v>
      </c>
      <c r="F8460" s="5" t="n">
        <v>1622.85135381363</v>
      </c>
      <c r="G8460" s="11" t="n">
        <v>0.143369742907025</v>
      </c>
      <c r="H8460" s="5" t="n">
        <v>232.667781372578</v>
      </c>
      <c r="I8460" s="5" t="n">
        <v>1390.18357244105</v>
      </c>
    </row>
    <row r="8461" customFormat="false" ht="14.25" hidden="false" customHeight="false" outlineLevel="0" collapsed="false">
      <c r="A8461" s="0" t="s">
        <v>102</v>
      </c>
      <c r="B8461" s="0" t="s">
        <v>40</v>
      </c>
      <c r="C8461" s="0" t="s">
        <v>79</v>
      </c>
      <c r="E8461" s="0" t="n">
        <v>2039</v>
      </c>
      <c r="F8461" s="5" t="n">
        <v>1662.17139115644</v>
      </c>
      <c r="G8461" s="11" t="n">
        <v>0.144402629271902</v>
      </c>
      <c r="H8461" s="5" t="n">
        <v>240.021919183526</v>
      </c>
      <c r="I8461" s="5" t="n">
        <v>1422.14947197292</v>
      </c>
    </row>
    <row r="8462" customFormat="false" ht="14.25" hidden="false" customHeight="false" outlineLevel="0" collapsed="false">
      <c r="A8462" s="0" t="s">
        <v>102</v>
      </c>
      <c r="B8462" s="0" t="s">
        <v>40</v>
      </c>
      <c r="C8462" s="0" t="s">
        <v>79</v>
      </c>
      <c r="E8462" s="0" t="n">
        <v>2040</v>
      </c>
      <c r="F8462" s="5" t="n">
        <v>1697.75796693501</v>
      </c>
      <c r="G8462" s="11" t="n">
        <v>0.145371503086508</v>
      </c>
      <c r="H8462" s="5" t="n">
        <v>246.805627530437</v>
      </c>
      <c r="I8462" s="5" t="n">
        <v>1450.95233940457</v>
      </c>
    </row>
    <row r="8463" customFormat="false" ht="14.25" hidden="false" customHeight="false" outlineLevel="0" collapsed="false">
      <c r="A8463" s="0" t="s">
        <v>102</v>
      </c>
      <c r="B8463" s="0" t="s">
        <v>40</v>
      </c>
      <c r="C8463" s="0" t="s">
        <v>84</v>
      </c>
      <c r="E8463" s="0" t="n">
        <v>2024</v>
      </c>
      <c r="F8463" s="5" t="n">
        <v>23.5348974855528</v>
      </c>
      <c r="G8463" s="11" t="n">
        <v>0.0236547139018179</v>
      </c>
      <c r="H8463" s="5" t="n">
        <v>0.556711266729363</v>
      </c>
      <c r="I8463" s="5" t="n">
        <v>22.9781862188234</v>
      </c>
    </row>
    <row r="8464" customFormat="false" ht="14.25" hidden="false" customHeight="false" outlineLevel="0" collapsed="false">
      <c r="A8464" s="0" t="s">
        <v>102</v>
      </c>
      <c r="B8464" s="0" t="s">
        <v>40</v>
      </c>
      <c r="C8464" s="0" t="s">
        <v>84</v>
      </c>
      <c r="E8464" s="0" t="n">
        <v>2025</v>
      </c>
      <c r="F8464" s="5" t="n">
        <v>44.3487797659107</v>
      </c>
      <c r="G8464" s="11" t="n">
        <v>0.0482715704664352</v>
      </c>
      <c r="H8464" s="5" t="n">
        <v>2.14078524757057</v>
      </c>
      <c r="I8464" s="5" t="n">
        <v>42.2079945183401</v>
      </c>
    </row>
    <row r="8465" customFormat="false" ht="14.25" hidden="false" customHeight="false" outlineLevel="0" collapsed="false">
      <c r="A8465" s="0" t="s">
        <v>102</v>
      </c>
      <c r="B8465" s="0" t="s">
        <v>40</v>
      </c>
      <c r="C8465" s="0" t="s">
        <v>84</v>
      </c>
      <c r="E8465" s="0" t="n">
        <v>2026</v>
      </c>
      <c r="F8465" s="5" t="n">
        <v>52.3236622253071</v>
      </c>
      <c r="G8465" s="11" t="n">
        <v>0.0528764725026136</v>
      </c>
      <c r="H8465" s="5" t="n">
        <v>2.76669068689249</v>
      </c>
      <c r="I8465" s="5" t="n">
        <v>49.5569715384146</v>
      </c>
    </row>
    <row r="8466" customFormat="false" ht="14.25" hidden="false" customHeight="false" outlineLevel="0" collapsed="false">
      <c r="A8466" s="0" t="s">
        <v>102</v>
      </c>
      <c r="B8466" s="0" t="s">
        <v>40</v>
      </c>
      <c r="C8466" s="0" t="s">
        <v>84</v>
      </c>
      <c r="E8466" s="0" t="n">
        <v>2027</v>
      </c>
      <c r="F8466" s="5" t="n">
        <v>62.7346414373422</v>
      </c>
      <c r="G8466" s="11" t="n">
        <v>0.0585285976981879</v>
      </c>
      <c r="H8466" s="5" t="n">
        <v>3.67177059042627</v>
      </c>
      <c r="I8466" s="5" t="n">
        <v>59.062870846916</v>
      </c>
    </row>
    <row r="8467" customFormat="false" ht="14.25" hidden="false" customHeight="false" outlineLevel="0" collapsed="false">
      <c r="A8467" s="0" t="s">
        <v>102</v>
      </c>
      <c r="B8467" s="0" t="s">
        <v>40</v>
      </c>
      <c r="C8467" s="0" t="s">
        <v>84</v>
      </c>
      <c r="E8467" s="0" t="n">
        <v>2028</v>
      </c>
      <c r="F8467" s="5" t="n">
        <v>75.903217868025</v>
      </c>
      <c r="G8467" s="11" t="n">
        <v>0.0642245412102064</v>
      </c>
      <c r="H8467" s="5" t="n">
        <v>4.87484934395225</v>
      </c>
      <c r="I8467" s="5" t="n">
        <v>71.0283685240728</v>
      </c>
    </row>
    <row r="8468" customFormat="false" ht="14.25" hidden="false" customHeight="false" outlineLevel="0" collapsed="false">
      <c r="A8468" s="0" t="s">
        <v>102</v>
      </c>
      <c r="B8468" s="0" t="s">
        <v>40</v>
      </c>
      <c r="C8468" s="0" t="s">
        <v>84</v>
      </c>
      <c r="E8468" s="0" t="n">
        <v>2029</v>
      </c>
      <c r="F8468" s="5" t="n">
        <v>91.991511530364</v>
      </c>
      <c r="G8468" s="11" t="n">
        <v>0.0706236139640531</v>
      </c>
      <c r="H8468" s="5" t="n">
        <v>6.49677299829017</v>
      </c>
      <c r="I8468" s="5" t="n">
        <v>85.4947385320739</v>
      </c>
    </row>
    <row r="8469" customFormat="false" ht="14.25" hidden="false" customHeight="false" outlineLevel="0" collapsed="false">
      <c r="A8469" s="0" t="s">
        <v>102</v>
      </c>
      <c r="B8469" s="0" t="s">
        <v>40</v>
      </c>
      <c r="C8469" s="0" t="s">
        <v>84</v>
      </c>
      <c r="E8469" s="0" t="n">
        <v>2030</v>
      </c>
      <c r="F8469" s="5" t="n">
        <v>112.130505269267</v>
      </c>
      <c r="G8469" s="11" t="n">
        <v>0.0773865713613982</v>
      </c>
      <c r="H8469" s="5" t="n">
        <v>8.67739534780972</v>
      </c>
      <c r="I8469" s="5" t="n">
        <v>103.453109921457</v>
      </c>
    </row>
    <row r="8470" customFormat="false" ht="14.25" hidden="false" customHeight="false" outlineLevel="0" collapsed="false">
      <c r="A8470" s="0" t="s">
        <v>102</v>
      </c>
      <c r="B8470" s="0" t="s">
        <v>40</v>
      </c>
      <c r="C8470" s="0" t="s">
        <v>84</v>
      </c>
      <c r="E8470" s="0" t="n">
        <v>2031</v>
      </c>
      <c r="F8470" s="5" t="n">
        <v>137.024563963785</v>
      </c>
      <c r="G8470" s="11" t="n">
        <v>0.0824481328328091</v>
      </c>
      <c r="H8470" s="5" t="n">
        <v>11.2974194510439</v>
      </c>
      <c r="I8470" s="5" t="n">
        <v>125.727144512741</v>
      </c>
    </row>
    <row r="8471" customFormat="false" ht="14.25" hidden="false" customHeight="false" outlineLevel="0" collapsed="false">
      <c r="A8471" s="0" t="s">
        <v>102</v>
      </c>
      <c r="B8471" s="0" t="s">
        <v>40</v>
      </c>
      <c r="C8471" s="0" t="s">
        <v>84</v>
      </c>
      <c r="E8471" s="0" t="n">
        <v>2032</v>
      </c>
      <c r="F8471" s="5" t="n">
        <v>165.677939968837</v>
      </c>
      <c r="G8471" s="11" t="n">
        <v>0.0873541373974416</v>
      </c>
      <c r="H8471" s="5" t="n">
        <v>14.4726535317629</v>
      </c>
      <c r="I8471" s="5" t="n">
        <v>151.205286437074</v>
      </c>
    </row>
    <row r="8472" customFormat="false" ht="14.25" hidden="false" customHeight="false" outlineLevel="0" collapsed="false">
      <c r="A8472" s="0" t="s">
        <v>102</v>
      </c>
      <c r="B8472" s="0" t="s">
        <v>40</v>
      </c>
      <c r="C8472" s="0" t="s">
        <v>84</v>
      </c>
      <c r="E8472" s="0" t="n">
        <v>2033</v>
      </c>
      <c r="F8472" s="5" t="n">
        <v>201.477178104271</v>
      </c>
      <c r="G8472" s="11" t="n">
        <v>0.0930861557864111</v>
      </c>
      <c r="H8472" s="5" t="n">
        <v>18.7547359884207</v>
      </c>
      <c r="I8472" s="5" t="n">
        <v>182.722442115851</v>
      </c>
    </row>
    <row r="8473" customFormat="false" ht="14.25" hidden="false" customHeight="false" outlineLevel="0" collapsed="false">
      <c r="A8473" s="0" t="s">
        <v>102</v>
      </c>
      <c r="B8473" s="0" t="s">
        <v>40</v>
      </c>
      <c r="C8473" s="0" t="s">
        <v>84</v>
      </c>
      <c r="E8473" s="0" t="n">
        <v>2034</v>
      </c>
      <c r="F8473" s="5" t="n">
        <v>238.659878690264</v>
      </c>
      <c r="G8473" s="11" t="n">
        <v>0.0980373249968481</v>
      </c>
      <c r="H8473" s="5" t="n">
        <v>23.3975760908658</v>
      </c>
      <c r="I8473" s="5" t="n">
        <v>215.262302599398</v>
      </c>
    </row>
    <row r="8474" customFormat="false" ht="14.25" hidden="false" customHeight="false" outlineLevel="0" collapsed="false">
      <c r="A8474" s="0" t="s">
        <v>102</v>
      </c>
      <c r="B8474" s="0" t="s">
        <v>40</v>
      </c>
      <c r="C8474" s="0" t="s">
        <v>84</v>
      </c>
      <c r="E8474" s="0" t="n">
        <v>2035</v>
      </c>
      <c r="F8474" s="5" t="n">
        <v>280.287226568468</v>
      </c>
      <c r="G8474" s="11" t="n">
        <v>0.102826519596151</v>
      </c>
      <c r="H8474" s="5" t="n">
        <v>28.8209599952935</v>
      </c>
      <c r="I8474" s="5" t="n">
        <v>251.466266573174</v>
      </c>
    </row>
    <row r="8475" customFormat="false" ht="14.25" hidden="false" customHeight="false" outlineLevel="0" collapsed="false">
      <c r="A8475" s="0" t="s">
        <v>102</v>
      </c>
      <c r="B8475" s="0" t="s">
        <v>40</v>
      </c>
      <c r="C8475" s="0" t="s">
        <v>84</v>
      </c>
      <c r="E8475" s="0" t="n">
        <v>2036</v>
      </c>
      <c r="F8475" s="5" t="n">
        <v>326.277983129153</v>
      </c>
      <c r="G8475" s="11" t="n">
        <v>0.10454046157905</v>
      </c>
      <c r="H8475" s="5" t="n">
        <v>34.1092509594032</v>
      </c>
      <c r="I8475" s="5" t="n">
        <v>292.168732169749</v>
      </c>
    </row>
    <row r="8476" customFormat="false" ht="14.25" hidden="false" customHeight="false" outlineLevel="0" collapsed="false">
      <c r="A8476" s="0" t="s">
        <v>102</v>
      </c>
      <c r="B8476" s="0" t="s">
        <v>40</v>
      </c>
      <c r="C8476" s="0" t="s">
        <v>84</v>
      </c>
      <c r="E8476" s="0" t="n">
        <v>2037</v>
      </c>
      <c r="F8476" s="5" t="n">
        <v>372.503977082377</v>
      </c>
      <c r="G8476" s="11" t="n">
        <v>0.105784081563686</v>
      </c>
      <c r="H8476" s="5" t="n">
        <v>39.4049910944795</v>
      </c>
      <c r="I8476" s="5" t="n">
        <v>333.098985987897</v>
      </c>
    </row>
    <row r="8477" customFormat="false" ht="14.25" hidden="false" customHeight="false" outlineLevel="0" collapsed="false">
      <c r="A8477" s="0" t="s">
        <v>102</v>
      </c>
      <c r="B8477" s="0" t="s">
        <v>40</v>
      </c>
      <c r="C8477" s="0" t="s">
        <v>84</v>
      </c>
      <c r="E8477" s="0" t="n">
        <v>2038</v>
      </c>
      <c r="F8477" s="5" t="n">
        <v>421.94942628161</v>
      </c>
      <c r="G8477" s="11" t="n">
        <v>0.106918125493588</v>
      </c>
      <c r="H8477" s="5" t="n">
        <v>45.1140417111247</v>
      </c>
      <c r="I8477" s="5" t="n">
        <v>376.835384570485</v>
      </c>
    </row>
    <row r="8478" customFormat="false" ht="14.25" hidden="false" customHeight="false" outlineLevel="0" collapsed="false">
      <c r="A8478" s="0" t="s">
        <v>102</v>
      </c>
      <c r="B8478" s="0" t="s">
        <v>40</v>
      </c>
      <c r="C8478" s="0" t="s">
        <v>84</v>
      </c>
      <c r="E8478" s="0" t="n">
        <v>2039</v>
      </c>
      <c r="F8478" s="5" t="n">
        <v>474.553521557805</v>
      </c>
      <c r="G8478" s="11" t="n">
        <v>0.108140646800326</v>
      </c>
      <c r="H8478" s="5" t="n">
        <v>51.3185247626336</v>
      </c>
      <c r="I8478" s="5" t="n">
        <v>423.234996795171</v>
      </c>
    </row>
    <row r="8479" customFormat="false" ht="14.25" hidden="false" customHeight="false" outlineLevel="0" collapsed="false">
      <c r="A8479" s="0" t="s">
        <v>102</v>
      </c>
      <c r="B8479" s="0" t="s">
        <v>40</v>
      </c>
      <c r="C8479" s="0" t="s">
        <v>84</v>
      </c>
      <c r="E8479" s="0" t="n">
        <v>2040</v>
      </c>
      <c r="F8479" s="5" t="n">
        <v>531.331308698031</v>
      </c>
      <c r="G8479" s="11" t="n">
        <v>0.109414746971693</v>
      </c>
      <c r="H8479" s="5" t="n">
        <v>58.1354806993336</v>
      </c>
      <c r="I8479" s="5" t="n">
        <v>473.195827998697</v>
      </c>
    </row>
    <row r="8480" customFormat="false" ht="14.25" hidden="false" customHeight="false" outlineLevel="0" collapsed="false">
      <c r="A8480" s="0" t="s">
        <v>103</v>
      </c>
      <c r="B8480" s="0" t="s">
        <v>104</v>
      </c>
      <c r="C8480" s="0" t="s">
        <v>65</v>
      </c>
      <c r="E8480" s="0" t="n">
        <v>2024</v>
      </c>
      <c r="F8480" s="5" t="n">
        <v>0</v>
      </c>
      <c r="G8480" s="11" t="n">
        <v>0</v>
      </c>
      <c r="H8480" s="5" t="n">
        <v>0</v>
      </c>
      <c r="I8480" s="5" t="n">
        <v>0</v>
      </c>
    </row>
    <row r="8481" customFormat="false" ht="14.25" hidden="false" customHeight="false" outlineLevel="0" collapsed="false">
      <c r="A8481" s="0" t="s">
        <v>103</v>
      </c>
      <c r="B8481" s="0" t="s">
        <v>104</v>
      </c>
      <c r="C8481" s="0" t="s">
        <v>65</v>
      </c>
      <c r="E8481" s="0" t="n">
        <v>2025</v>
      </c>
      <c r="F8481" s="5" t="n">
        <v>177.419140048969</v>
      </c>
      <c r="G8481" s="11" t="n">
        <v>0.0292008759397181</v>
      </c>
      <c r="H8481" s="5" t="n">
        <v>5.1807942979014</v>
      </c>
      <c r="I8481" s="5" t="n">
        <v>172.238345751067</v>
      </c>
    </row>
    <row r="8482" customFormat="false" ht="14.25" hidden="false" customHeight="false" outlineLevel="0" collapsed="false">
      <c r="A8482" s="0" t="s">
        <v>103</v>
      </c>
      <c r="B8482" s="0" t="s">
        <v>104</v>
      </c>
      <c r="C8482" s="0" t="s">
        <v>65</v>
      </c>
      <c r="E8482" s="0" t="n">
        <v>2026</v>
      </c>
      <c r="F8482" s="5" t="n">
        <v>173.617792119898</v>
      </c>
      <c r="G8482" s="11" t="n">
        <v>0.0338474564726954</v>
      </c>
      <c r="H8482" s="5" t="n">
        <v>5.87652066166373</v>
      </c>
      <c r="I8482" s="5" t="n">
        <v>167.741271458234</v>
      </c>
    </row>
    <row r="8483" customFormat="false" ht="14.25" hidden="false" customHeight="false" outlineLevel="0" collapsed="false">
      <c r="A8483" s="0" t="s">
        <v>103</v>
      </c>
      <c r="B8483" s="0" t="s">
        <v>104</v>
      </c>
      <c r="C8483" s="0" t="s">
        <v>65</v>
      </c>
      <c r="E8483" s="0" t="n">
        <v>2027</v>
      </c>
      <c r="F8483" s="5" t="n">
        <v>172.143423329196</v>
      </c>
      <c r="G8483" s="11" t="n">
        <v>0.0384938276432705</v>
      </c>
      <c r="H8483" s="5" t="n">
        <v>6.62645926755664</v>
      </c>
      <c r="I8483" s="5" t="n">
        <v>165.51696406164</v>
      </c>
    </row>
    <row r="8484" customFormat="false" ht="14.25" hidden="false" customHeight="false" outlineLevel="0" collapsed="false">
      <c r="A8484" s="0" t="s">
        <v>103</v>
      </c>
      <c r="B8484" s="0" t="s">
        <v>104</v>
      </c>
      <c r="C8484" s="0" t="s">
        <v>65</v>
      </c>
      <c r="E8484" s="0" t="n">
        <v>2028</v>
      </c>
      <c r="F8484" s="5" t="n">
        <v>172.902129112198</v>
      </c>
      <c r="G8484" s="11" t="n">
        <v>0.0431342934263147</v>
      </c>
      <c r="H8484" s="5" t="n">
        <v>7.4580111711601</v>
      </c>
      <c r="I8484" s="5" t="n">
        <v>165.444117941038</v>
      </c>
    </row>
    <row r="8485" customFormat="false" ht="14.25" hidden="false" customHeight="false" outlineLevel="0" collapsed="false">
      <c r="A8485" s="0" t="s">
        <v>103</v>
      </c>
      <c r="B8485" s="0" t="s">
        <v>104</v>
      </c>
      <c r="C8485" s="0" t="s">
        <v>65</v>
      </c>
      <c r="E8485" s="0" t="n">
        <v>2029</v>
      </c>
      <c r="F8485" s="5" t="n">
        <v>174.860464982951</v>
      </c>
      <c r="G8485" s="11" t="n">
        <v>0.0478014398654875</v>
      </c>
      <c r="H8485" s="5" t="n">
        <v>8.35858200173369</v>
      </c>
      <c r="I8485" s="5" t="n">
        <v>166.501882981217</v>
      </c>
    </row>
    <row r="8486" customFormat="false" ht="14.25" hidden="false" customHeight="false" outlineLevel="0" collapsed="false">
      <c r="A8486" s="0" t="s">
        <v>103</v>
      </c>
      <c r="B8486" s="0" t="s">
        <v>104</v>
      </c>
      <c r="C8486" s="0" t="s">
        <v>65</v>
      </c>
      <c r="E8486" s="0" t="n">
        <v>2030</v>
      </c>
      <c r="F8486" s="5" t="n">
        <v>176.602843544739</v>
      </c>
      <c r="G8486" s="11" t="n">
        <v>0.0524700190453846</v>
      </c>
      <c r="H8486" s="5" t="n">
        <v>9.26635456426153</v>
      </c>
      <c r="I8486" s="5" t="n">
        <v>167.336488980478</v>
      </c>
    </row>
    <row r="8487" customFormat="false" ht="14.25" hidden="false" customHeight="false" outlineLevel="0" collapsed="false">
      <c r="A8487" s="0" t="s">
        <v>103</v>
      </c>
      <c r="B8487" s="0" t="s">
        <v>104</v>
      </c>
      <c r="C8487" s="0" t="s">
        <v>65</v>
      </c>
      <c r="E8487" s="0" t="n">
        <v>2031</v>
      </c>
      <c r="F8487" s="5" t="n">
        <v>178.851790694047</v>
      </c>
      <c r="G8487" s="11" t="n">
        <v>0.0568454197127261</v>
      </c>
      <c r="H8487" s="5" t="n">
        <v>10.1669051083758</v>
      </c>
      <c r="I8487" s="5" t="n">
        <v>168.684885585672</v>
      </c>
    </row>
    <row r="8488" customFormat="false" ht="14.25" hidden="false" customHeight="false" outlineLevel="0" collapsed="false">
      <c r="A8488" s="0" t="s">
        <v>103</v>
      </c>
      <c r="B8488" s="0" t="s">
        <v>104</v>
      </c>
      <c r="C8488" s="0" t="s">
        <v>65</v>
      </c>
      <c r="E8488" s="0" t="n">
        <v>2032</v>
      </c>
      <c r="F8488" s="5" t="n">
        <v>182.063606767573</v>
      </c>
      <c r="G8488" s="11" t="n">
        <v>0.0612175274556119</v>
      </c>
      <c r="H8488" s="5" t="n">
        <v>11.1454838459616</v>
      </c>
      <c r="I8488" s="5" t="n">
        <v>170.918122921611</v>
      </c>
    </row>
    <row r="8489" customFormat="false" ht="14.25" hidden="false" customHeight="false" outlineLevel="0" collapsed="false">
      <c r="A8489" s="0" t="s">
        <v>103</v>
      </c>
      <c r="B8489" s="0" t="s">
        <v>104</v>
      </c>
      <c r="C8489" s="0" t="s">
        <v>65</v>
      </c>
      <c r="E8489" s="0" t="n">
        <v>2033</v>
      </c>
      <c r="F8489" s="5" t="n">
        <v>186.30555091455</v>
      </c>
      <c r="G8489" s="11" t="n">
        <v>0.0655910092260107</v>
      </c>
      <c r="H8489" s="5" t="n">
        <v>12.2199691088932</v>
      </c>
      <c r="I8489" s="5" t="n">
        <v>174.085581805657</v>
      </c>
    </row>
    <row r="8490" customFormat="false" ht="14.25" hidden="false" customHeight="false" outlineLevel="0" collapsed="false">
      <c r="A8490" s="0" t="s">
        <v>103</v>
      </c>
      <c r="B8490" s="0" t="s">
        <v>104</v>
      </c>
      <c r="C8490" s="0" t="s">
        <v>65</v>
      </c>
      <c r="E8490" s="0" t="n">
        <v>2034</v>
      </c>
      <c r="F8490" s="5" t="n">
        <v>190.298998584777</v>
      </c>
      <c r="G8490" s="11" t="n">
        <v>0.0699633291990726</v>
      </c>
      <c r="H8490" s="5" t="n">
        <v>13.3139514842406</v>
      </c>
      <c r="I8490" s="5" t="n">
        <v>176.985047100536</v>
      </c>
    </row>
    <row r="8491" customFormat="false" ht="14.25" hidden="false" customHeight="false" outlineLevel="0" collapsed="false">
      <c r="A8491" s="0" t="s">
        <v>103</v>
      </c>
      <c r="B8491" s="0" t="s">
        <v>104</v>
      </c>
      <c r="C8491" s="0" t="s">
        <v>65</v>
      </c>
      <c r="E8491" s="0" t="n">
        <v>2035</v>
      </c>
      <c r="F8491" s="5" t="n">
        <v>194.67884990531</v>
      </c>
      <c r="G8491" s="11" t="n">
        <v>0.0743523869370046</v>
      </c>
      <c r="H8491" s="5" t="n">
        <v>14.4748371766106</v>
      </c>
      <c r="I8491" s="5" t="n">
        <v>180.204012728699</v>
      </c>
    </row>
    <row r="8492" customFormat="false" ht="14.25" hidden="false" customHeight="false" outlineLevel="0" collapsed="false">
      <c r="A8492" s="0" t="s">
        <v>103</v>
      </c>
      <c r="B8492" s="0" t="s">
        <v>104</v>
      </c>
      <c r="C8492" s="0" t="s">
        <v>65</v>
      </c>
      <c r="E8492" s="0" t="n">
        <v>2036</v>
      </c>
      <c r="F8492" s="5" t="n">
        <v>196.969152183107</v>
      </c>
      <c r="G8492" s="11" t="n">
        <v>0.0790562147868067</v>
      </c>
      <c r="H8492" s="5" t="n">
        <v>15.571635601363</v>
      </c>
      <c r="I8492" s="5" t="n">
        <v>181.397516581744</v>
      </c>
    </row>
    <row r="8493" customFormat="false" ht="14.25" hidden="false" customHeight="false" outlineLevel="0" collapsed="false">
      <c r="A8493" s="0" t="s">
        <v>103</v>
      </c>
      <c r="B8493" s="0" t="s">
        <v>104</v>
      </c>
      <c r="C8493" s="0" t="s">
        <v>65</v>
      </c>
      <c r="E8493" s="0" t="n">
        <v>2037</v>
      </c>
      <c r="F8493" s="5" t="n">
        <v>199.205374684577</v>
      </c>
      <c r="G8493" s="11" t="n">
        <v>0.0837376509844958</v>
      </c>
      <c r="H8493" s="5" t="n">
        <v>16.6809901395728</v>
      </c>
      <c r="I8493" s="5" t="n">
        <v>182.524384545004</v>
      </c>
    </row>
    <row r="8494" customFormat="false" ht="14.25" hidden="false" customHeight="false" outlineLevel="0" collapsed="false">
      <c r="A8494" s="0" t="s">
        <v>103</v>
      </c>
      <c r="B8494" s="0" t="s">
        <v>104</v>
      </c>
      <c r="C8494" s="0" t="s">
        <v>65</v>
      </c>
      <c r="E8494" s="0" t="n">
        <v>2038</v>
      </c>
      <c r="F8494" s="5" t="n">
        <v>201.436443045044</v>
      </c>
      <c r="G8494" s="11" t="n">
        <v>0.0883901135969456</v>
      </c>
      <c r="H8494" s="5" t="n">
        <v>17.8049900833161</v>
      </c>
      <c r="I8494" s="5" t="n">
        <v>183.631452961728</v>
      </c>
    </row>
    <row r="8495" customFormat="false" ht="14.25" hidden="false" customHeight="false" outlineLevel="0" collapsed="false">
      <c r="A8495" s="0" t="s">
        <v>103</v>
      </c>
      <c r="B8495" s="0" t="s">
        <v>104</v>
      </c>
      <c r="C8495" s="0" t="s">
        <v>65</v>
      </c>
      <c r="E8495" s="0" t="n">
        <v>2039</v>
      </c>
      <c r="F8495" s="5" t="n">
        <v>203.722232050017</v>
      </c>
      <c r="G8495" s="11" t="n">
        <v>0.0930590842214511</v>
      </c>
      <c r="H8495" s="5" t="n">
        <v>18.9582043501245</v>
      </c>
      <c r="I8495" s="5" t="n">
        <v>184.764027699892</v>
      </c>
    </row>
    <row r="8496" customFormat="false" ht="14.25" hidden="false" customHeight="false" outlineLevel="0" collapsed="false">
      <c r="A8496" s="0" t="s">
        <v>103</v>
      </c>
      <c r="B8496" s="0" t="s">
        <v>104</v>
      </c>
      <c r="C8496" s="0" t="s">
        <v>65</v>
      </c>
      <c r="E8496" s="0" t="n">
        <v>2040</v>
      </c>
      <c r="F8496" s="5" t="n">
        <v>206.300251124273</v>
      </c>
      <c r="G8496" s="11" t="n">
        <v>0.0976791111803874</v>
      </c>
      <c r="H8496" s="5" t="n">
        <v>20.1512251661097</v>
      </c>
      <c r="I8496" s="5" t="n">
        <v>186.149025958163</v>
      </c>
    </row>
    <row r="8497" customFormat="false" ht="14.25" hidden="false" customHeight="false" outlineLevel="0" collapsed="false">
      <c r="A8497" s="0" t="s">
        <v>103</v>
      </c>
      <c r="B8497" s="0" t="s">
        <v>104</v>
      </c>
      <c r="C8497" s="0" t="s">
        <v>72</v>
      </c>
      <c r="E8497" s="0" t="n">
        <v>2024</v>
      </c>
      <c r="F8497" s="5" t="n">
        <v>0</v>
      </c>
      <c r="G8497" s="11" t="n">
        <v>0</v>
      </c>
      <c r="H8497" s="5" t="n">
        <v>0</v>
      </c>
      <c r="I8497" s="5" t="n">
        <v>0</v>
      </c>
    </row>
    <row r="8498" customFormat="false" ht="14.25" hidden="false" customHeight="false" outlineLevel="0" collapsed="false">
      <c r="A8498" s="0" t="s">
        <v>103</v>
      </c>
      <c r="B8498" s="0" t="s">
        <v>104</v>
      </c>
      <c r="C8498" s="0" t="s">
        <v>72</v>
      </c>
      <c r="E8498" s="0" t="n">
        <v>2025</v>
      </c>
      <c r="F8498" s="5" t="n">
        <v>19.8806016523979</v>
      </c>
      <c r="G8498" s="11" t="n">
        <v>0.0268787087614903</v>
      </c>
      <c r="H8498" s="5" t="n">
        <v>0.534364901818006</v>
      </c>
      <c r="I8498" s="5" t="n">
        <v>19.3462367505799</v>
      </c>
    </row>
    <row r="8499" customFormat="false" ht="14.25" hidden="false" customHeight="false" outlineLevel="0" collapsed="false">
      <c r="A8499" s="0" t="s">
        <v>103</v>
      </c>
      <c r="B8499" s="0" t="s">
        <v>104</v>
      </c>
      <c r="C8499" s="0" t="s">
        <v>72</v>
      </c>
      <c r="E8499" s="0" t="n">
        <v>2026</v>
      </c>
      <c r="F8499" s="5" t="n">
        <v>19.8113428415389</v>
      </c>
      <c r="G8499" s="11" t="n">
        <v>0.0313503105889988</v>
      </c>
      <c r="H8499" s="5" t="n">
        <v>0.621091751267381</v>
      </c>
      <c r="I8499" s="5" t="n">
        <v>19.1902510902715</v>
      </c>
    </row>
    <row r="8500" customFormat="false" ht="14.25" hidden="false" customHeight="false" outlineLevel="0" collapsed="false">
      <c r="A8500" s="0" t="s">
        <v>103</v>
      </c>
      <c r="B8500" s="0" t="s">
        <v>104</v>
      </c>
      <c r="C8500" s="0" t="s">
        <v>72</v>
      </c>
      <c r="E8500" s="0" t="n">
        <v>2027</v>
      </c>
      <c r="F8500" s="5" t="n">
        <v>19.3999132987098</v>
      </c>
      <c r="G8500" s="11" t="n">
        <v>0.0358361379171871</v>
      </c>
      <c r="H8500" s="5" t="n">
        <v>0.695217968554037</v>
      </c>
      <c r="I8500" s="5" t="n">
        <v>18.7046953301558</v>
      </c>
    </row>
    <row r="8501" customFormat="false" ht="14.25" hidden="false" customHeight="false" outlineLevel="0" collapsed="false">
      <c r="A8501" s="0" t="s">
        <v>103</v>
      </c>
      <c r="B8501" s="0" t="s">
        <v>104</v>
      </c>
      <c r="C8501" s="0" t="s">
        <v>72</v>
      </c>
      <c r="E8501" s="0" t="n">
        <v>2028</v>
      </c>
      <c r="F8501" s="5" t="n">
        <v>19.9777174243011</v>
      </c>
      <c r="G8501" s="11" t="n">
        <v>0.0403047933276747</v>
      </c>
      <c r="H8501" s="5" t="n">
        <v>0.805197771945142</v>
      </c>
      <c r="I8501" s="5" t="n">
        <v>19.172519652356</v>
      </c>
    </row>
    <row r="8502" customFormat="false" ht="14.25" hidden="false" customHeight="false" outlineLevel="0" collapsed="false">
      <c r="A8502" s="0" t="s">
        <v>103</v>
      </c>
      <c r="B8502" s="0" t="s">
        <v>104</v>
      </c>
      <c r="C8502" s="0" t="s">
        <v>72</v>
      </c>
      <c r="E8502" s="0" t="n">
        <v>2029</v>
      </c>
      <c r="F8502" s="5" t="n">
        <v>20.1005458458713</v>
      </c>
      <c r="G8502" s="11" t="n">
        <v>0.0447913889330141</v>
      </c>
      <c r="H8502" s="5" t="n">
        <v>0.900331366748303</v>
      </c>
      <c r="I8502" s="5" t="n">
        <v>19.200214479123</v>
      </c>
    </row>
    <row r="8503" customFormat="false" ht="14.25" hidden="false" customHeight="false" outlineLevel="0" collapsed="false">
      <c r="A8503" s="0" t="s">
        <v>103</v>
      </c>
      <c r="B8503" s="0" t="s">
        <v>104</v>
      </c>
      <c r="C8503" s="0" t="s">
        <v>72</v>
      </c>
      <c r="E8503" s="0" t="n">
        <v>2030</v>
      </c>
      <c r="F8503" s="5" t="n">
        <v>20.4798394172349</v>
      </c>
      <c r="G8503" s="11" t="n">
        <v>0.049270914639307</v>
      </c>
      <c r="H8503" s="5" t="n">
        <v>1.0090604197533</v>
      </c>
      <c r="I8503" s="5" t="n">
        <v>19.4707789974816</v>
      </c>
    </row>
    <row r="8504" customFormat="false" ht="14.25" hidden="false" customHeight="false" outlineLevel="0" collapsed="false">
      <c r="A8504" s="0" t="s">
        <v>103</v>
      </c>
      <c r="B8504" s="0" t="s">
        <v>104</v>
      </c>
      <c r="C8504" s="0" t="s">
        <v>72</v>
      </c>
      <c r="E8504" s="0" t="n">
        <v>2031</v>
      </c>
      <c r="F8504" s="5" t="n">
        <v>20.4234351670916</v>
      </c>
      <c r="G8504" s="11" t="n">
        <v>0.0536167756822551</v>
      </c>
      <c r="H8504" s="5" t="n">
        <v>1.09503874201503</v>
      </c>
      <c r="I8504" s="5" t="n">
        <v>19.3283964250765</v>
      </c>
    </row>
    <row r="8505" customFormat="false" ht="14.25" hidden="false" customHeight="false" outlineLevel="0" collapsed="false">
      <c r="A8505" s="0" t="s">
        <v>103</v>
      </c>
      <c r="B8505" s="0" t="s">
        <v>104</v>
      </c>
      <c r="C8505" s="0" t="s">
        <v>72</v>
      </c>
      <c r="E8505" s="0" t="n">
        <v>2032</v>
      </c>
      <c r="F8505" s="5" t="n">
        <v>21.5762366440714</v>
      </c>
      <c r="G8505" s="11" t="n">
        <v>0.0579312462125303</v>
      </c>
      <c r="H8505" s="5" t="n">
        <v>1.24993827736752</v>
      </c>
      <c r="I8505" s="5" t="n">
        <v>20.3262983667039</v>
      </c>
    </row>
    <row r="8506" customFormat="false" ht="14.25" hidden="false" customHeight="false" outlineLevel="0" collapsed="false">
      <c r="A8506" s="0" t="s">
        <v>103</v>
      </c>
      <c r="B8506" s="0" t="s">
        <v>104</v>
      </c>
      <c r="C8506" s="0" t="s">
        <v>72</v>
      </c>
      <c r="E8506" s="0" t="n">
        <v>2033</v>
      </c>
      <c r="F8506" s="5" t="n">
        <v>22.5115891068645</v>
      </c>
      <c r="G8506" s="11" t="n">
        <v>0.0622557695080759</v>
      </c>
      <c r="H8506" s="5" t="n">
        <v>1.40147630269747</v>
      </c>
      <c r="I8506" s="5" t="n">
        <v>21.110112804167</v>
      </c>
    </row>
    <row r="8507" customFormat="false" ht="14.25" hidden="false" customHeight="false" outlineLevel="0" collapsed="false">
      <c r="A8507" s="0" t="s">
        <v>103</v>
      </c>
      <c r="B8507" s="0" t="s">
        <v>104</v>
      </c>
      <c r="C8507" s="0" t="s">
        <v>72</v>
      </c>
      <c r="E8507" s="0" t="n">
        <v>2034</v>
      </c>
      <c r="F8507" s="5" t="n">
        <v>23.5656428598497</v>
      </c>
      <c r="G8507" s="11" t="n">
        <v>0.0665764900231691</v>
      </c>
      <c r="H8507" s="5" t="n">
        <v>1.56891778674835</v>
      </c>
      <c r="I8507" s="5" t="n">
        <v>21.9967250731013</v>
      </c>
    </row>
    <row r="8508" customFormat="false" ht="14.25" hidden="false" customHeight="false" outlineLevel="0" collapsed="false">
      <c r="A8508" s="0" t="s">
        <v>103</v>
      </c>
      <c r="B8508" s="0" t="s">
        <v>104</v>
      </c>
      <c r="C8508" s="0" t="s">
        <v>72</v>
      </c>
      <c r="E8508" s="0" t="n">
        <v>2035</v>
      </c>
      <c r="F8508" s="5" t="n">
        <v>24.1646274633757</v>
      </c>
      <c r="G8508" s="11" t="n">
        <v>0.0709113173464284</v>
      </c>
      <c r="H8508" s="5" t="n">
        <v>1.71354556661366</v>
      </c>
      <c r="I8508" s="5" t="n">
        <v>22.4510818967621</v>
      </c>
    </row>
    <row r="8509" customFormat="false" ht="14.25" hidden="false" customHeight="false" outlineLevel="0" collapsed="false">
      <c r="A8509" s="0" t="s">
        <v>103</v>
      </c>
      <c r="B8509" s="0" t="s">
        <v>104</v>
      </c>
      <c r="C8509" s="0" t="s">
        <v>72</v>
      </c>
      <c r="E8509" s="0" t="n">
        <v>2036</v>
      </c>
      <c r="F8509" s="5" t="n">
        <v>24.4501410382953</v>
      </c>
      <c r="G8509" s="11" t="n">
        <v>0.0755027737880041</v>
      </c>
      <c r="H8509" s="5" t="n">
        <v>1.84605346789921</v>
      </c>
      <c r="I8509" s="5" t="n">
        <v>22.6040875703961</v>
      </c>
    </row>
    <row r="8510" customFormat="false" ht="14.25" hidden="false" customHeight="false" outlineLevel="0" collapsed="false">
      <c r="A8510" s="0" t="s">
        <v>103</v>
      </c>
      <c r="B8510" s="0" t="s">
        <v>104</v>
      </c>
      <c r="C8510" s="0" t="s">
        <v>72</v>
      </c>
      <c r="E8510" s="0" t="n">
        <v>2037</v>
      </c>
      <c r="F8510" s="5" t="n">
        <v>25.3603121900324</v>
      </c>
      <c r="G8510" s="11" t="n">
        <v>0.0800657906460913</v>
      </c>
      <c r="H8510" s="5" t="n">
        <v>2.03049344652665</v>
      </c>
      <c r="I8510" s="5" t="n">
        <v>23.3298187435058</v>
      </c>
    </row>
    <row r="8511" customFormat="false" ht="14.25" hidden="false" customHeight="false" outlineLevel="0" collapsed="false">
      <c r="A8511" s="0" t="s">
        <v>103</v>
      </c>
      <c r="B8511" s="0" t="s">
        <v>104</v>
      </c>
      <c r="C8511" s="0" t="s">
        <v>72</v>
      </c>
      <c r="E8511" s="0" t="n">
        <v>2038</v>
      </c>
      <c r="F8511" s="5" t="n">
        <v>25.7671296105703</v>
      </c>
      <c r="G8511" s="11" t="n">
        <v>0.0846446605091734</v>
      </c>
      <c r="H8511" s="5" t="n">
        <v>2.1810499381826</v>
      </c>
      <c r="I8511" s="5" t="n">
        <v>23.5860796723878</v>
      </c>
    </row>
    <row r="8512" customFormat="false" ht="14.25" hidden="false" customHeight="false" outlineLevel="0" collapsed="false">
      <c r="A8512" s="0" t="s">
        <v>103</v>
      </c>
      <c r="B8512" s="0" t="s">
        <v>104</v>
      </c>
      <c r="C8512" s="0" t="s">
        <v>72</v>
      </c>
      <c r="E8512" s="0" t="n">
        <v>2039</v>
      </c>
      <c r="F8512" s="5" t="n">
        <v>26.8906472902298</v>
      </c>
      <c r="G8512" s="11" t="n">
        <v>0.0891802987909482</v>
      </c>
      <c r="H8512" s="5" t="n">
        <v>2.39811596002469</v>
      </c>
      <c r="I8512" s="5" t="n">
        <v>24.4925313302051</v>
      </c>
    </row>
    <row r="8513" customFormat="false" ht="14.25" hidden="false" customHeight="false" outlineLevel="0" collapsed="false">
      <c r="A8513" s="0" t="s">
        <v>103</v>
      </c>
      <c r="B8513" s="0" t="s">
        <v>104</v>
      </c>
      <c r="C8513" s="0" t="s">
        <v>72</v>
      </c>
      <c r="E8513" s="0" t="n">
        <v>2040</v>
      </c>
      <c r="F8513" s="5" t="n">
        <v>27.1454249984104</v>
      </c>
      <c r="G8513" s="11" t="n">
        <v>0.0937625778075032</v>
      </c>
      <c r="H8513" s="5" t="n">
        <v>2.5452250235312</v>
      </c>
      <c r="I8513" s="5" t="n">
        <v>24.6001999748792</v>
      </c>
    </row>
    <row r="8514" customFormat="false" ht="14.25" hidden="false" customHeight="false" outlineLevel="0" collapsed="false">
      <c r="A8514" s="0" t="s">
        <v>103</v>
      </c>
      <c r="B8514" s="0" t="s">
        <v>104</v>
      </c>
      <c r="C8514" s="0" t="s">
        <v>75</v>
      </c>
      <c r="E8514" s="0" t="n">
        <v>2024</v>
      </c>
      <c r="F8514" s="5" t="n">
        <v>4.4431596</v>
      </c>
      <c r="G8514" s="11" t="n">
        <v>0</v>
      </c>
      <c r="H8514" s="5" t="n">
        <v>0</v>
      </c>
      <c r="I8514" s="5" t="n">
        <v>4.4431596</v>
      </c>
    </row>
    <row r="8515" customFormat="false" ht="14.25" hidden="false" customHeight="false" outlineLevel="0" collapsed="false">
      <c r="A8515" s="0" t="s">
        <v>103</v>
      </c>
      <c r="B8515" s="0" t="s">
        <v>104</v>
      </c>
      <c r="C8515" s="0" t="s">
        <v>75</v>
      </c>
      <c r="E8515" s="0" t="n">
        <v>2025</v>
      </c>
      <c r="F8515" s="5" t="n">
        <v>4.474359216</v>
      </c>
      <c r="G8515" s="11" t="n">
        <v>0.00697297970364836</v>
      </c>
      <c r="H8515" s="5" t="n">
        <v>0.031199616</v>
      </c>
      <c r="I8515" s="5" t="n">
        <v>4.4431596</v>
      </c>
    </row>
    <row r="8516" customFormat="false" ht="14.25" hidden="false" customHeight="false" outlineLevel="0" collapsed="false">
      <c r="A8516" s="0" t="s">
        <v>103</v>
      </c>
      <c r="B8516" s="0" t="s">
        <v>104</v>
      </c>
      <c r="C8516" s="0" t="s">
        <v>75</v>
      </c>
      <c r="E8516" s="0" t="n">
        <v>2026</v>
      </c>
      <c r="F8516" s="5" t="n">
        <v>5.17395533134123</v>
      </c>
      <c r="G8516" s="11" t="n">
        <v>0.0566866815183365</v>
      </c>
      <c r="H8516" s="5" t="n">
        <v>0.293294358057839</v>
      </c>
      <c r="I8516" s="5" t="n">
        <v>4.88066097328339</v>
      </c>
    </row>
    <row r="8517" customFormat="false" ht="14.25" hidden="false" customHeight="false" outlineLevel="0" collapsed="false">
      <c r="A8517" s="0" t="s">
        <v>103</v>
      </c>
      <c r="B8517" s="0" t="s">
        <v>104</v>
      </c>
      <c r="C8517" s="0" t="s">
        <v>75</v>
      </c>
      <c r="E8517" s="0" t="n">
        <v>2027</v>
      </c>
      <c r="F8517" s="5" t="n">
        <v>6.41128136753477</v>
      </c>
      <c r="G8517" s="11" t="n">
        <v>0.144989493592211</v>
      </c>
      <c r="H8517" s="5" t="n">
        <v>0.929568438756042</v>
      </c>
      <c r="I8517" s="5" t="n">
        <v>5.48171292877873</v>
      </c>
    </row>
    <row r="8518" customFormat="false" ht="14.25" hidden="false" customHeight="false" outlineLevel="0" collapsed="false">
      <c r="A8518" s="0" t="s">
        <v>103</v>
      </c>
      <c r="B8518" s="0" t="s">
        <v>104</v>
      </c>
      <c r="C8518" s="0" t="s">
        <v>75</v>
      </c>
      <c r="E8518" s="0" t="n">
        <v>2028</v>
      </c>
      <c r="F8518" s="5" t="n">
        <v>9.23078721927287</v>
      </c>
      <c r="G8518" s="11" t="n">
        <v>0.197966820046896</v>
      </c>
      <c r="H8518" s="5" t="n">
        <v>1.82738959232897</v>
      </c>
      <c r="I8518" s="5" t="n">
        <v>7.40339762694389</v>
      </c>
    </row>
    <row r="8519" customFormat="false" ht="14.25" hidden="false" customHeight="false" outlineLevel="0" collapsed="false">
      <c r="A8519" s="0" t="s">
        <v>103</v>
      </c>
      <c r="B8519" s="0" t="s">
        <v>104</v>
      </c>
      <c r="C8519" s="0" t="s">
        <v>75</v>
      </c>
      <c r="E8519" s="0" t="n">
        <v>2029</v>
      </c>
      <c r="F8519" s="5" t="n">
        <v>10.9594332054898</v>
      </c>
      <c r="G8519" s="11" t="n">
        <v>0.215429055039217</v>
      </c>
      <c r="H8519" s="5" t="n">
        <v>2.36098033922408</v>
      </c>
      <c r="I8519" s="5" t="n">
        <v>8.59845286626571</v>
      </c>
    </row>
    <row r="8520" customFormat="false" ht="14.25" hidden="false" customHeight="false" outlineLevel="0" collapsed="false">
      <c r="A8520" s="0" t="s">
        <v>103</v>
      </c>
      <c r="B8520" s="0" t="s">
        <v>104</v>
      </c>
      <c r="C8520" s="0" t="s">
        <v>75</v>
      </c>
      <c r="E8520" s="0" t="n">
        <v>2030</v>
      </c>
      <c r="F8520" s="5" t="n">
        <v>11.6551739798745</v>
      </c>
      <c r="G8520" s="11" t="n">
        <v>0.244199502404725</v>
      </c>
      <c r="H8520" s="5" t="n">
        <v>2.84618768632586</v>
      </c>
      <c r="I8520" s="5" t="n">
        <v>8.80898629354868</v>
      </c>
    </row>
    <row r="8521" customFormat="false" ht="14.25" hidden="false" customHeight="false" outlineLevel="0" collapsed="false">
      <c r="A8521" s="0" t="s">
        <v>103</v>
      </c>
      <c r="B8521" s="0" t="s">
        <v>104</v>
      </c>
      <c r="C8521" s="0" t="s">
        <v>75</v>
      </c>
      <c r="E8521" s="0" t="n">
        <v>2031</v>
      </c>
      <c r="F8521" s="5" t="n">
        <v>15.2934723685699</v>
      </c>
      <c r="G8521" s="11" t="n">
        <v>0.264641483392959</v>
      </c>
      <c r="H8521" s="5" t="n">
        <v>4.04728721384757</v>
      </c>
      <c r="I8521" s="5" t="n">
        <v>11.2461851547223</v>
      </c>
    </row>
    <row r="8522" customFormat="false" ht="14.25" hidden="false" customHeight="false" outlineLevel="0" collapsed="false">
      <c r="A8522" s="0" t="s">
        <v>103</v>
      </c>
      <c r="B8522" s="0" t="s">
        <v>104</v>
      </c>
      <c r="C8522" s="0" t="s">
        <v>75</v>
      </c>
      <c r="E8522" s="0" t="n">
        <v>2032</v>
      </c>
      <c r="F8522" s="5" t="n">
        <v>18.3527528295844</v>
      </c>
      <c r="G8522" s="11" t="n">
        <v>0.28600627360848</v>
      </c>
      <c r="H8522" s="5" t="n">
        <v>5.24900244724691</v>
      </c>
      <c r="I8522" s="5" t="n">
        <v>13.1037503823375</v>
      </c>
    </row>
    <row r="8523" customFormat="false" ht="14.25" hidden="false" customHeight="false" outlineLevel="0" collapsed="false">
      <c r="A8523" s="0" t="s">
        <v>103</v>
      </c>
      <c r="B8523" s="0" t="s">
        <v>104</v>
      </c>
      <c r="C8523" s="0" t="s">
        <v>75</v>
      </c>
      <c r="E8523" s="0" t="n">
        <v>2033</v>
      </c>
      <c r="F8523" s="5" t="n">
        <v>20.9553909950266</v>
      </c>
      <c r="G8523" s="11" t="n">
        <v>0.288917097583533</v>
      </c>
      <c r="H8523" s="5" t="n">
        <v>6.05437074501118</v>
      </c>
      <c r="I8523" s="5" t="n">
        <v>14.9010202500154</v>
      </c>
    </row>
    <row r="8524" customFormat="false" ht="14.25" hidden="false" customHeight="false" outlineLevel="0" collapsed="false">
      <c r="A8524" s="0" t="s">
        <v>103</v>
      </c>
      <c r="B8524" s="0" t="s">
        <v>104</v>
      </c>
      <c r="C8524" s="0" t="s">
        <v>75</v>
      </c>
      <c r="E8524" s="0" t="n">
        <v>2034</v>
      </c>
      <c r="F8524" s="5" t="n">
        <v>23.7303833582623</v>
      </c>
      <c r="G8524" s="11" t="n">
        <v>0.282291202466881</v>
      </c>
      <c r="H8524" s="5" t="n">
        <v>6.69887845320391</v>
      </c>
      <c r="I8524" s="5" t="n">
        <v>17.0315049050583</v>
      </c>
    </row>
    <row r="8525" customFormat="false" ht="14.25" hidden="false" customHeight="false" outlineLevel="0" collapsed="false">
      <c r="A8525" s="0" t="s">
        <v>103</v>
      </c>
      <c r="B8525" s="0" t="s">
        <v>104</v>
      </c>
      <c r="C8525" s="0" t="s">
        <v>75</v>
      </c>
      <c r="E8525" s="0" t="n">
        <v>2035</v>
      </c>
      <c r="F8525" s="5" t="n">
        <v>25.8987955501991</v>
      </c>
      <c r="G8525" s="11" t="n">
        <v>0.27120036454191</v>
      </c>
      <c r="H8525" s="5" t="n">
        <v>7.0237627944104</v>
      </c>
      <c r="I8525" s="5" t="n">
        <v>18.8750327557887</v>
      </c>
    </row>
    <row r="8526" customFormat="false" ht="14.25" hidden="false" customHeight="false" outlineLevel="0" collapsed="false">
      <c r="A8526" s="0" t="s">
        <v>103</v>
      </c>
      <c r="B8526" s="0" t="s">
        <v>104</v>
      </c>
      <c r="C8526" s="0" t="s">
        <v>75</v>
      </c>
      <c r="E8526" s="0" t="n">
        <v>2036</v>
      </c>
      <c r="F8526" s="5" t="n">
        <v>28.1316417094198</v>
      </c>
      <c r="G8526" s="11" t="n">
        <v>0.27120036454191</v>
      </c>
      <c r="H8526" s="5" t="n">
        <v>7.62931148675707</v>
      </c>
      <c r="I8526" s="5" t="n">
        <v>20.5023302226628</v>
      </c>
    </row>
    <row r="8527" customFormat="false" ht="14.25" hidden="false" customHeight="false" outlineLevel="0" collapsed="false">
      <c r="A8527" s="0" t="s">
        <v>103</v>
      </c>
      <c r="B8527" s="0" t="s">
        <v>104</v>
      </c>
      <c r="C8527" s="0" t="s">
        <v>75</v>
      </c>
      <c r="E8527" s="0" t="n">
        <v>2037</v>
      </c>
      <c r="F8527" s="5" t="n">
        <v>30.2214208078339</v>
      </c>
      <c r="G8527" s="11" t="n">
        <v>0.27120036454191</v>
      </c>
      <c r="H8527" s="5" t="n">
        <v>8.19606034005902</v>
      </c>
      <c r="I8527" s="5" t="n">
        <v>22.0253604677749</v>
      </c>
    </row>
    <row r="8528" customFormat="false" ht="14.25" hidden="false" customHeight="false" outlineLevel="0" collapsed="false">
      <c r="A8528" s="0" t="s">
        <v>103</v>
      </c>
      <c r="B8528" s="0" t="s">
        <v>104</v>
      </c>
      <c r="C8528" s="0" t="s">
        <v>75</v>
      </c>
      <c r="E8528" s="0" t="n">
        <v>2038</v>
      </c>
      <c r="F8528" s="5" t="n">
        <v>32.1059422624938</v>
      </c>
      <c r="G8528" s="11" t="n">
        <v>0.27120036454191</v>
      </c>
      <c r="H8528" s="5" t="n">
        <v>8.70714324554985</v>
      </c>
      <c r="I8528" s="5" t="n">
        <v>23.398799016944</v>
      </c>
    </row>
    <row r="8529" customFormat="false" ht="14.25" hidden="false" customHeight="false" outlineLevel="0" collapsed="false">
      <c r="A8529" s="0" t="s">
        <v>103</v>
      </c>
      <c r="B8529" s="0" t="s">
        <v>104</v>
      </c>
      <c r="C8529" s="0" t="s">
        <v>75</v>
      </c>
      <c r="E8529" s="0" t="n">
        <v>2039</v>
      </c>
      <c r="F8529" s="5" t="n">
        <v>33.7249990651596</v>
      </c>
      <c r="G8529" s="11" t="n">
        <v>0.27120036454191</v>
      </c>
      <c r="H8529" s="5" t="n">
        <v>9.14623204064685</v>
      </c>
      <c r="I8529" s="5" t="n">
        <v>24.5787670245127</v>
      </c>
    </row>
    <row r="8530" customFormat="false" ht="14.25" hidden="false" customHeight="false" outlineLevel="0" collapsed="false">
      <c r="A8530" s="0" t="s">
        <v>103</v>
      </c>
      <c r="B8530" s="0" t="s">
        <v>104</v>
      </c>
      <c r="C8530" s="0" t="s">
        <v>75</v>
      </c>
      <c r="E8530" s="0" t="n">
        <v>2040</v>
      </c>
      <c r="F8530" s="5" t="n">
        <v>35.0234115291682</v>
      </c>
      <c r="G8530" s="11" t="n">
        <v>0.27120036454191</v>
      </c>
      <c r="H8530" s="5" t="n">
        <v>9.49836197421176</v>
      </c>
      <c r="I8530" s="5" t="n">
        <v>25.5250495549564</v>
      </c>
    </row>
    <row r="8531" customFormat="false" ht="14.25" hidden="false" customHeight="false" outlineLevel="0" collapsed="false">
      <c r="A8531" s="0" t="s">
        <v>103</v>
      </c>
      <c r="B8531" s="0" t="s">
        <v>104</v>
      </c>
      <c r="C8531" s="0" t="s">
        <v>76</v>
      </c>
      <c r="E8531" s="0" t="n">
        <v>2024</v>
      </c>
      <c r="F8531" s="5" t="n">
        <v>0.07877142</v>
      </c>
      <c r="G8531" s="11" t="n">
        <v>1</v>
      </c>
      <c r="H8531" s="5" t="n">
        <v>0.07877142</v>
      </c>
      <c r="I8531" s="5" t="n">
        <v>0</v>
      </c>
    </row>
    <row r="8532" customFormat="false" ht="14.25" hidden="false" customHeight="false" outlineLevel="0" collapsed="false">
      <c r="A8532" s="0" t="s">
        <v>103</v>
      </c>
      <c r="B8532" s="0" t="s">
        <v>104</v>
      </c>
      <c r="C8532" s="0" t="s">
        <v>76</v>
      </c>
      <c r="E8532" s="0" t="n">
        <v>2025</v>
      </c>
      <c r="F8532" s="5" t="n">
        <v>0.082147338</v>
      </c>
      <c r="G8532" s="11" t="n">
        <v>1</v>
      </c>
      <c r="H8532" s="5" t="n">
        <v>0.082147338</v>
      </c>
      <c r="I8532" s="5" t="n">
        <v>0</v>
      </c>
    </row>
    <row r="8533" customFormat="false" ht="14.25" hidden="false" customHeight="false" outlineLevel="0" collapsed="false">
      <c r="A8533" s="0" t="s">
        <v>103</v>
      </c>
      <c r="B8533" s="0" t="s">
        <v>104</v>
      </c>
      <c r="C8533" s="0" t="s">
        <v>76</v>
      </c>
      <c r="E8533" s="0" t="n">
        <v>2026</v>
      </c>
      <c r="F8533" s="5" t="n">
        <v>0.1946494824</v>
      </c>
      <c r="G8533" s="11" t="n">
        <v>1</v>
      </c>
      <c r="H8533" s="5" t="n">
        <v>0.1946494824</v>
      </c>
      <c r="I8533" s="5" t="n">
        <v>0</v>
      </c>
    </row>
    <row r="8534" customFormat="false" ht="14.25" hidden="false" customHeight="false" outlineLevel="0" collapsed="false">
      <c r="A8534" s="0" t="s">
        <v>103</v>
      </c>
      <c r="B8534" s="0" t="s">
        <v>104</v>
      </c>
      <c r="C8534" s="0" t="s">
        <v>76</v>
      </c>
      <c r="E8534" s="0" t="n">
        <v>2027</v>
      </c>
      <c r="F8534" s="5" t="n">
        <v>0.2891584332</v>
      </c>
      <c r="G8534" s="11" t="n">
        <v>1</v>
      </c>
      <c r="H8534" s="5" t="n">
        <v>0.2891584332</v>
      </c>
      <c r="I8534" s="5" t="n">
        <v>0</v>
      </c>
    </row>
    <row r="8535" customFormat="false" ht="14.25" hidden="false" customHeight="false" outlineLevel="0" collapsed="false">
      <c r="A8535" s="0" t="s">
        <v>103</v>
      </c>
      <c r="B8535" s="0" t="s">
        <v>104</v>
      </c>
      <c r="C8535" s="0" t="s">
        <v>76</v>
      </c>
      <c r="E8535" s="0" t="n">
        <v>2028</v>
      </c>
      <c r="F8535" s="5" t="n">
        <v>0.314505516</v>
      </c>
      <c r="G8535" s="11" t="n">
        <v>1</v>
      </c>
      <c r="H8535" s="5" t="n">
        <v>0.314505516</v>
      </c>
      <c r="I8535" s="5" t="n">
        <v>0</v>
      </c>
    </row>
    <row r="8536" customFormat="false" ht="14.25" hidden="false" customHeight="false" outlineLevel="0" collapsed="false">
      <c r="A8536" s="0" t="s">
        <v>103</v>
      </c>
      <c r="B8536" s="0" t="s">
        <v>104</v>
      </c>
      <c r="C8536" s="0" t="s">
        <v>76</v>
      </c>
      <c r="E8536" s="0" t="n">
        <v>2029</v>
      </c>
      <c r="F8536" s="5" t="n">
        <v>0.3101982</v>
      </c>
      <c r="G8536" s="11" t="n">
        <v>1</v>
      </c>
      <c r="H8536" s="5" t="n">
        <v>0.3101982</v>
      </c>
      <c r="I8536" s="5" t="n">
        <v>0</v>
      </c>
    </row>
    <row r="8537" customFormat="false" ht="14.25" hidden="false" customHeight="false" outlineLevel="0" collapsed="false">
      <c r="A8537" s="0" t="s">
        <v>103</v>
      </c>
      <c r="B8537" s="0" t="s">
        <v>104</v>
      </c>
      <c r="C8537" s="0" t="s">
        <v>76</v>
      </c>
      <c r="E8537" s="0" t="n">
        <v>2030</v>
      </c>
      <c r="F8537" s="5" t="n">
        <v>0.227739204</v>
      </c>
      <c r="G8537" s="11" t="n">
        <v>1</v>
      </c>
      <c r="H8537" s="5" t="n">
        <v>0.227739204</v>
      </c>
      <c r="I8537" s="5" t="n">
        <v>0</v>
      </c>
    </row>
    <row r="8538" customFormat="false" ht="14.25" hidden="false" customHeight="false" outlineLevel="0" collapsed="false">
      <c r="A8538" s="0" t="s">
        <v>103</v>
      </c>
      <c r="B8538" s="0" t="s">
        <v>104</v>
      </c>
      <c r="C8538" s="0" t="s">
        <v>76</v>
      </c>
      <c r="E8538" s="0" t="n">
        <v>2031</v>
      </c>
      <c r="F8538" s="5" t="n">
        <v>0.221613378</v>
      </c>
      <c r="G8538" s="11" t="n">
        <v>1</v>
      </c>
      <c r="H8538" s="5" t="n">
        <v>0.221613378</v>
      </c>
      <c r="I8538" s="5" t="n">
        <v>0</v>
      </c>
    </row>
    <row r="8539" customFormat="false" ht="14.25" hidden="false" customHeight="false" outlineLevel="0" collapsed="false">
      <c r="A8539" s="0" t="s">
        <v>103</v>
      </c>
      <c r="B8539" s="0" t="s">
        <v>104</v>
      </c>
      <c r="C8539" s="0" t="s">
        <v>76</v>
      </c>
      <c r="E8539" s="0" t="n">
        <v>2032</v>
      </c>
      <c r="F8539" s="5" t="n">
        <v>0.220424643</v>
      </c>
      <c r="G8539" s="11" t="n">
        <v>1</v>
      </c>
      <c r="H8539" s="5" t="n">
        <v>0.220424643</v>
      </c>
      <c r="I8539" s="5" t="n">
        <v>0</v>
      </c>
    </row>
    <row r="8540" customFormat="false" ht="14.25" hidden="false" customHeight="false" outlineLevel="0" collapsed="false">
      <c r="A8540" s="0" t="s">
        <v>103</v>
      </c>
      <c r="B8540" s="0" t="s">
        <v>104</v>
      </c>
      <c r="C8540" s="0" t="s">
        <v>76</v>
      </c>
      <c r="E8540" s="0" t="n">
        <v>2033</v>
      </c>
      <c r="F8540" s="5" t="n">
        <v>0.22416768</v>
      </c>
      <c r="G8540" s="11" t="n">
        <v>1</v>
      </c>
      <c r="H8540" s="5" t="n">
        <v>0.22416768</v>
      </c>
      <c r="I8540" s="5" t="n">
        <v>0</v>
      </c>
    </row>
    <row r="8541" customFormat="false" ht="14.25" hidden="false" customHeight="false" outlineLevel="0" collapsed="false">
      <c r="A8541" s="0" t="s">
        <v>103</v>
      </c>
      <c r="B8541" s="0" t="s">
        <v>104</v>
      </c>
      <c r="C8541" s="0" t="s">
        <v>76</v>
      </c>
      <c r="E8541" s="0" t="n">
        <v>2034</v>
      </c>
      <c r="F8541" s="5" t="n">
        <v>0.2283622376</v>
      </c>
      <c r="G8541" s="11" t="n">
        <v>1</v>
      </c>
      <c r="H8541" s="5" t="n">
        <v>0.2283622376</v>
      </c>
      <c r="I8541" s="5" t="n">
        <v>0</v>
      </c>
    </row>
    <row r="8542" customFormat="false" ht="14.25" hidden="false" customHeight="false" outlineLevel="0" collapsed="false">
      <c r="A8542" s="0" t="s">
        <v>103</v>
      </c>
      <c r="B8542" s="0" t="s">
        <v>104</v>
      </c>
      <c r="C8542" s="0" t="s">
        <v>76</v>
      </c>
      <c r="E8542" s="0" t="n">
        <v>2035</v>
      </c>
      <c r="F8542" s="5" t="n">
        <v>0.232172856</v>
      </c>
      <c r="G8542" s="11" t="n">
        <v>1</v>
      </c>
      <c r="H8542" s="5" t="n">
        <v>0.232172856</v>
      </c>
      <c r="I8542" s="5" t="n">
        <v>0</v>
      </c>
    </row>
    <row r="8543" customFormat="false" ht="14.25" hidden="false" customHeight="false" outlineLevel="0" collapsed="false">
      <c r="A8543" s="0" t="s">
        <v>103</v>
      </c>
      <c r="B8543" s="0" t="s">
        <v>104</v>
      </c>
      <c r="C8543" s="0" t="s">
        <v>76</v>
      </c>
      <c r="E8543" s="0" t="n">
        <v>2036</v>
      </c>
      <c r="F8543" s="5" t="n">
        <v>0.2335366456</v>
      </c>
      <c r="G8543" s="11" t="n">
        <v>1</v>
      </c>
      <c r="H8543" s="5" t="n">
        <v>0.2335366456</v>
      </c>
      <c r="I8543" s="5" t="n">
        <v>0</v>
      </c>
    </row>
    <row r="8544" customFormat="false" ht="14.25" hidden="false" customHeight="false" outlineLevel="0" collapsed="false">
      <c r="A8544" s="0" t="s">
        <v>103</v>
      </c>
      <c r="B8544" s="0" t="s">
        <v>104</v>
      </c>
      <c r="C8544" s="0" t="s">
        <v>76</v>
      </c>
      <c r="E8544" s="0" t="n">
        <v>2037</v>
      </c>
      <c r="F8544" s="5" t="n">
        <v>0.2353276464</v>
      </c>
      <c r="G8544" s="11" t="n">
        <v>1</v>
      </c>
      <c r="H8544" s="5" t="n">
        <v>0.2353276464</v>
      </c>
      <c r="I8544" s="5" t="n">
        <v>0</v>
      </c>
    </row>
    <row r="8545" customFormat="false" ht="14.25" hidden="false" customHeight="false" outlineLevel="0" collapsed="false">
      <c r="A8545" s="0" t="s">
        <v>103</v>
      </c>
      <c r="B8545" s="0" t="s">
        <v>104</v>
      </c>
      <c r="C8545" s="0" t="s">
        <v>76</v>
      </c>
      <c r="E8545" s="0" t="n">
        <v>2038</v>
      </c>
      <c r="F8545" s="5" t="n">
        <v>0.2365353396</v>
      </c>
      <c r="G8545" s="11" t="n">
        <v>1</v>
      </c>
      <c r="H8545" s="5" t="n">
        <v>0.2365353396</v>
      </c>
      <c r="I8545" s="5" t="n">
        <v>0</v>
      </c>
    </row>
    <row r="8546" customFormat="false" ht="14.25" hidden="false" customHeight="false" outlineLevel="0" collapsed="false">
      <c r="A8546" s="0" t="s">
        <v>103</v>
      </c>
      <c r="B8546" s="0" t="s">
        <v>104</v>
      </c>
      <c r="C8546" s="0" t="s">
        <v>76</v>
      </c>
      <c r="E8546" s="0" t="n">
        <v>2039</v>
      </c>
      <c r="F8546" s="5" t="n">
        <v>0.2381866752</v>
      </c>
      <c r="G8546" s="11" t="n">
        <v>1</v>
      </c>
      <c r="H8546" s="5" t="n">
        <v>0.2381866752</v>
      </c>
      <c r="I8546" s="5" t="n">
        <v>0</v>
      </c>
    </row>
    <row r="8547" customFormat="false" ht="14.25" hidden="false" customHeight="false" outlineLevel="0" collapsed="false">
      <c r="A8547" s="0" t="s">
        <v>103</v>
      </c>
      <c r="B8547" s="0" t="s">
        <v>104</v>
      </c>
      <c r="C8547" s="0" t="s">
        <v>76</v>
      </c>
      <c r="E8547" s="0" t="n">
        <v>2040</v>
      </c>
      <c r="F8547" s="5" t="n">
        <v>0.239238272</v>
      </c>
      <c r="G8547" s="11" t="n">
        <v>1</v>
      </c>
      <c r="H8547" s="5" t="n">
        <v>0.239238272</v>
      </c>
      <c r="I8547" s="5" t="n">
        <v>0</v>
      </c>
    </row>
    <row r="8548" customFormat="false" ht="14.25" hidden="false" customHeight="false" outlineLevel="0" collapsed="false">
      <c r="A8548" s="0" t="s">
        <v>103</v>
      </c>
      <c r="B8548" s="0" t="s">
        <v>104</v>
      </c>
      <c r="C8548" s="0" t="s">
        <v>79</v>
      </c>
      <c r="E8548" s="0" t="n">
        <v>2024</v>
      </c>
      <c r="F8548" s="5" t="n">
        <v>0</v>
      </c>
      <c r="G8548" s="11" t="n">
        <v>0</v>
      </c>
      <c r="H8548" s="5" t="n">
        <v>0</v>
      </c>
      <c r="I8548" s="5" t="n">
        <v>0</v>
      </c>
    </row>
    <row r="8549" customFormat="false" ht="14.25" hidden="false" customHeight="false" outlineLevel="0" collapsed="false">
      <c r="A8549" s="0" t="s">
        <v>103</v>
      </c>
      <c r="B8549" s="0" t="s">
        <v>104</v>
      </c>
      <c r="C8549" s="0" t="s">
        <v>79</v>
      </c>
      <c r="E8549" s="0" t="n">
        <v>2025</v>
      </c>
      <c r="F8549" s="5" t="n">
        <v>52.5940737017613</v>
      </c>
      <c r="G8549" s="11" t="n">
        <v>0.105847510547719</v>
      </c>
      <c r="H8549" s="5" t="n">
        <v>5.56695177089471</v>
      </c>
      <c r="I8549" s="5" t="n">
        <v>47.0271219308666</v>
      </c>
    </row>
    <row r="8550" customFormat="false" ht="14.25" hidden="false" customHeight="false" outlineLevel="0" collapsed="false">
      <c r="A8550" s="0" t="s">
        <v>103</v>
      </c>
      <c r="B8550" s="0" t="s">
        <v>104</v>
      </c>
      <c r="C8550" s="0" t="s">
        <v>79</v>
      </c>
      <c r="E8550" s="0" t="n">
        <v>2026</v>
      </c>
      <c r="F8550" s="5" t="n">
        <v>51.3810770817844</v>
      </c>
      <c r="G8550" s="11" t="n">
        <v>0.105667003576398</v>
      </c>
      <c r="H8550" s="5" t="n">
        <v>5.42928445576011</v>
      </c>
      <c r="I8550" s="5" t="n">
        <v>45.9517926260243</v>
      </c>
    </row>
    <row r="8551" customFormat="false" ht="14.25" hidden="false" customHeight="false" outlineLevel="0" collapsed="false">
      <c r="A8551" s="0" t="s">
        <v>103</v>
      </c>
      <c r="B8551" s="0" t="s">
        <v>104</v>
      </c>
      <c r="C8551" s="0" t="s">
        <v>79</v>
      </c>
      <c r="E8551" s="0" t="n">
        <v>2027</v>
      </c>
      <c r="F8551" s="5" t="n">
        <v>51.5451172093604</v>
      </c>
      <c r="G8551" s="11" t="n">
        <v>0.105593839828605</v>
      </c>
      <c r="H8551" s="5" t="n">
        <v>5.44284685055186</v>
      </c>
      <c r="I8551" s="5" t="n">
        <v>46.1022703588085</v>
      </c>
    </row>
    <row r="8552" customFormat="false" ht="14.25" hidden="false" customHeight="false" outlineLevel="0" collapsed="false">
      <c r="A8552" s="0" t="s">
        <v>103</v>
      </c>
      <c r="B8552" s="0" t="s">
        <v>104</v>
      </c>
      <c r="C8552" s="0" t="s">
        <v>79</v>
      </c>
      <c r="E8552" s="0" t="n">
        <v>2028</v>
      </c>
      <c r="F8552" s="5" t="n">
        <v>52.3999434910881</v>
      </c>
      <c r="G8552" s="11" t="n">
        <v>0.105498035296658</v>
      </c>
      <c r="H8552" s="5" t="n">
        <v>5.52809108796568</v>
      </c>
      <c r="I8552" s="5" t="n">
        <v>46.8718524031224</v>
      </c>
    </row>
    <row r="8553" customFormat="false" ht="14.25" hidden="false" customHeight="false" outlineLevel="0" collapsed="false">
      <c r="A8553" s="0" t="s">
        <v>103</v>
      </c>
      <c r="B8553" s="0" t="s">
        <v>104</v>
      </c>
      <c r="C8553" s="0" t="s">
        <v>79</v>
      </c>
      <c r="E8553" s="0" t="n">
        <v>2029</v>
      </c>
      <c r="F8553" s="5" t="n">
        <v>54.1095255302923</v>
      </c>
      <c r="G8553" s="11" t="n">
        <v>0.105481132771292</v>
      </c>
      <c r="H8553" s="5" t="n">
        <v>5.70753404665238</v>
      </c>
      <c r="I8553" s="5" t="n">
        <v>48.40199148364</v>
      </c>
    </row>
    <row r="8554" customFormat="false" ht="14.25" hidden="false" customHeight="false" outlineLevel="0" collapsed="false">
      <c r="A8554" s="0" t="s">
        <v>103</v>
      </c>
      <c r="B8554" s="0" t="s">
        <v>104</v>
      </c>
      <c r="C8554" s="0" t="s">
        <v>79</v>
      </c>
      <c r="E8554" s="0" t="n">
        <v>2030</v>
      </c>
      <c r="F8554" s="5" t="n">
        <v>55.5037178069401</v>
      </c>
      <c r="G8554" s="11" t="n">
        <v>0.105392366146649</v>
      </c>
      <c r="H8554" s="5" t="n">
        <v>5.84966814960929</v>
      </c>
      <c r="I8554" s="5" t="n">
        <v>49.6540496573308</v>
      </c>
    </row>
    <row r="8555" customFormat="false" ht="14.25" hidden="false" customHeight="false" outlineLevel="0" collapsed="false">
      <c r="A8555" s="0" t="s">
        <v>103</v>
      </c>
      <c r="B8555" s="0" t="s">
        <v>104</v>
      </c>
      <c r="C8555" s="0" t="s">
        <v>79</v>
      </c>
      <c r="E8555" s="0" t="n">
        <v>2031</v>
      </c>
      <c r="F8555" s="5" t="n">
        <v>57.0690942662186</v>
      </c>
      <c r="G8555" s="11" t="n">
        <v>0.105617420616505</v>
      </c>
      <c r="H8555" s="5" t="n">
        <v>6.0274905333182</v>
      </c>
      <c r="I8555" s="5" t="n">
        <v>51.0416037329004</v>
      </c>
    </row>
    <row r="8556" customFormat="false" ht="14.25" hidden="false" customHeight="false" outlineLevel="0" collapsed="false">
      <c r="A8556" s="0" t="s">
        <v>103</v>
      </c>
      <c r="B8556" s="0" t="s">
        <v>104</v>
      </c>
      <c r="C8556" s="0" t="s">
        <v>79</v>
      </c>
      <c r="E8556" s="0" t="n">
        <v>2032</v>
      </c>
      <c r="F8556" s="5" t="n">
        <v>59.1777260163276</v>
      </c>
      <c r="G8556" s="11" t="n">
        <v>0.105875755059265</v>
      </c>
      <c r="H8556" s="5" t="n">
        <v>6.26548642466899</v>
      </c>
      <c r="I8556" s="5" t="n">
        <v>52.9122395916586</v>
      </c>
    </row>
    <row r="8557" customFormat="false" ht="14.25" hidden="false" customHeight="false" outlineLevel="0" collapsed="false">
      <c r="A8557" s="0" t="s">
        <v>103</v>
      </c>
      <c r="B8557" s="0" t="s">
        <v>104</v>
      </c>
      <c r="C8557" s="0" t="s">
        <v>79</v>
      </c>
      <c r="E8557" s="0" t="n">
        <v>2033</v>
      </c>
      <c r="F8557" s="5" t="n">
        <v>61.5452953669406</v>
      </c>
      <c r="G8557" s="11" t="n">
        <v>0.106114458207753</v>
      </c>
      <c r="H8557" s="5" t="n">
        <v>6.53084567309904</v>
      </c>
      <c r="I8557" s="5" t="n">
        <v>55.0144496938416</v>
      </c>
    </row>
    <row r="8558" customFormat="false" ht="14.25" hidden="false" customHeight="false" outlineLevel="0" collapsed="false">
      <c r="A8558" s="0" t="s">
        <v>103</v>
      </c>
      <c r="B8558" s="0" t="s">
        <v>104</v>
      </c>
      <c r="C8558" s="0" t="s">
        <v>79</v>
      </c>
      <c r="E8558" s="0" t="n">
        <v>2034</v>
      </c>
      <c r="F8558" s="5" t="n">
        <v>63.8845711924199</v>
      </c>
      <c r="G8558" s="11" t="n">
        <v>0.106335006184092</v>
      </c>
      <c r="H8558" s="5" t="n">
        <v>6.79316627281402</v>
      </c>
      <c r="I8558" s="5" t="n">
        <v>57.0914049196059</v>
      </c>
    </row>
    <row r="8559" customFormat="false" ht="14.25" hidden="false" customHeight="false" outlineLevel="0" collapsed="false">
      <c r="A8559" s="0" t="s">
        <v>103</v>
      </c>
      <c r="B8559" s="0" t="s">
        <v>104</v>
      </c>
      <c r="C8559" s="0" t="s">
        <v>79</v>
      </c>
      <c r="E8559" s="0" t="n">
        <v>2035</v>
      </c>
      <c r="F8559" s="5" t="n">
        <v>66.4552669108818</v>
      </c>
      <c r="G8559" s="11" t="n">
        <v>0.106568727780397</v>
      </c>
      <c r="H8559" s="5" t="n">
        <v>7.08205324899941</v>
      </c>
      <c r="I8559" s="5" t="n">
        <v>59.3732136618824</v>
      </c>
    </row>
    <row r="8560" customFormat="false" ht="14.25" hidden="false" customHeight="false" outlineLevel="0" collapsed="false">
      <c r="A8560" s="0" t="s">
        <v>103</v>
      </c>
      <c r="B8560" s="0" t="s">
        <v>104</v>
      </c>
      <c r="C8560" s="0" t="s">
        <v>79</v>
      </c>
      <c r="E8560" s="0" t="n">
        <v>2036</v>
      </c>
      <c r="F8560" s="5" t="n">
        <v>67.9029507676993</v>
      </c>
      <c r="G8560" s="11" t="n">
        <v>0.107177211260068</v>
      </c>
      <c r="H8560" s="5" t="n">
        <v>7.27764889961167</v>
      </c>
      <c r="I8560" s="5" t="n">
        <v>60.6253018680877</v>
      </c>
    </row>
    <row r="8561" customFormat="false" ht="14.25" hidden="false" customHeight="false" outlineLevel="0" collapsed="false">
      <c r="A8561" s="0" t="s">
        <v>103</v>
      </c>
      <c r="B8561" s="0" t="s">
        <v>104</v>
      </c>
      <c r="C8561" s="0" t="s">
        <v>79</v>
      </c>
      <c r="E8561" s="0" t="n">
        <v>2037</v>
      </c>
      <c r="F8561" s="5" t="n">
        <v>69.6136100085306</v>
      </c>
      <c r="G8561" s="11" t="n">
        <v>0.107816670575939</v>
      </c>
      <c r="H8561" s="5" t="n">
        <v>7.50550765789165</v>
      </c>
      <c r="I8561" s="5" t="n">
        <v>62.108102350639</v>
      </c>
    </row>
    <row r="8562" customFormat="false" ht="14.25" hidden="false" customHeight="false" outlineLevel="0" collapsed="false">
      <c r="A8562" s="0" t="s">
        <v>103</v>
      </c>
      <c r="B8562" s="0" t="s">
        <v>104</v>
      </c>
      <c r="C8562" s="0" t="s">
        <v>79</v>
      </c>
      <c r="E8562" s="0" t="n">
        <v>2038</v>
      </c>
      <c r="F8562" s="5" t="n">
        <v>71.280774167963</v>
      </c>
      <c r="G8562" s="11" t="n">
        <v>0.108447624214524</v>
      </c>
      <c r="H8562" s="5" t="n">
        <v>7.7302306106876</v>
      </c>
      <c r="I8562" s="5" t="n">
        <v>63.5505435572754</v>
      </c>
    </row>
    <row r="8563" customFormat="false" ht="14.25" hidden="false" customHeight="false" outlineLevel="0" collapsed="false">
      <c r="A8563" s="0" t="s">
        <v>103</v>
      </c>
      <c r="B8563" s="0" t="s">
        <v>104</v>
      </c>
      <c r="C8563" s="0" t="s">
        <v>79</v>
      </c>
      <c r="E8563" s="0" t="n">
        <v>2039</v>
      </c>
      <c r="F8563" s="5" t="n">
        <v>72.9659676352705</v>
      </c>
      <c r="G8563" s="11" t="n">
        <v>0.109077964358413</v>
      </c>
      <c r="H8563" s="5" t="n">
        <v>7.95897921709711</v>
      </c>
      <c r="I8563" s="5" t="n">
        <v>65.0069884181734</v>
      </c>
    </row>
    <row r="8564" customFormat="false" ht="14.25" hidden="false" customHeight="false" outlineLevel="0" collapsed="false">
      <c r="A8564" s="0" t="s">
        <v>103</v>
      </c>
      <c r="B8564" s="0" t="s">
        <v>104</v>
      </c>
      <c r="C8564" s="0" t="s">
        <v>79</v>
      </c>
      <c r="E8564" s="0" t="n">
        <v>2040</v>
      </c>
      <c r="F8564" s="5" t="n">
        <v>74.4873119013959</v>
      </c>
      <c r="G8564" s="11" t="n">
        <v>0.109685992269526</v>
      </c>
      <c r="H8564" s="5" t="n">
        <v>8.17021471739428</v>
      </c>
      <c r="I8564" s="5" t="n">
        <v>66.3170971840016</v>
      </c>
    </row>
    <row r="8565" customFormat="false" ht="14.25" hidden="false" customHeight="false" outlineLevel="0" collapsed="false">
      <c r="A8565" s="0" t="s">
        <v>103</v>
      </c>
      <c r="B8565" s="0" t="s">
        <v>104</v>
      </c>
      <c r="C8565" s="0" t="s">
        <v>84</v>
      </c>
      <c r="E8565" s="0" t="n">
        <v>2024</v>
      </c>
      <c r="F8565" s="5" t="n">
        <v>7.91598233258881</v>
      </c>
      <c r="G8565" s="11" t="n">
        <v>0.105490867700613</v>
      </c>
      <c r="H8565" s="5" t="n">
        <v>0.835063844967513</v>
      </c>
      <c r="I8565" s="5" t="n">
        <v>7.0809184876213</v>
      </c>
    </row>
    <row r="8566" customFormat="false" ht="14.25" hidden="false" customHeight="false" outlineLevel="0" collapsed="false">
      <c r="A8566" s="0" t="s">
        <v>103</v>
      </c>
      <c r="B8566" s="0" t="s">
        <v>104</v>
      </c>
      <c r="C8566" s="0" t="s">
        <v>84</v>
      </c>
      <c r="E8566" s="0" t="n">
        <v>2025</v>
      </c>
      <c r="F8566" s="5" t="n">
        <v>9.87777997152813</v>
      </c>
      <c r="G8566" s="11" t="n">
        <v>0.106811540925998</v>
      </c>
      <c r="H8566" s="5" t="n">
        <v>1.05506089968688</v>
      </c>
      <c r="I8566" s="5" t="n">
        <v>8.82271907184125</v>
      </c>
    </row>
    <row r="8567" customFormat="false" ht="14.25" hidden="false" customHeight="false" outlineLevel="0" collapsed="false">
      <c r="A8567" s="0" t="s">
        <v>103</v>
      </c>
      <c r="B8567" s="0" t="s">
        <v>104</v>
      </c>
      <c r="C8567" s="0" t="s">
        <v>84</v>
      </c>
      <c r="E8567" s="0" t="n">
        <v>2026</v>
      </c>
      <c r="F8567" s="5" t="n">
        <v>10.6685299032369</v>
      </c>
      <c r="G8567" s="11" t="n">
        <v>0.113712674885715</v>
      </c>
      <c r="H8567" s="5" t="n">
        <v>1.21314707239531</v>
      </c>
      <c r="I8567" s="5" t="n">
        <v>9.45538283084163</v>
      </c>
    </row>
    <row r="8568" customFormat="false" ht="14.25" hidden="false" customHeight="false" outlineLevel="0" collapsed="false">
      <c r="A8568" s="0" t="s">
        <v>103</v>
      </c>
      <c r="B8568" s="0" t="s">
        <v>104</v>
      </c>
      <c r="C8568" s="0" t="s">
        <v>84</v>
      </c>
      <c r="E8568" s="0" t="n">
        <v>2027</v>
      </c>
      <c r="F8568" s="5" t="n">
        <v>11.7568173439601</v>
      </c>
      <c r="G8568" s="11" t="n">
        <v>0.119926760598027</v>
      </c>
      <c r="H8568" s="5" t="n">
        <v>1.40995701900383</v>
      </c>
      <c r="I8568" s="5" t="n">
        <v>10.3468603249563</v>
      </c>
    </row>
    <row r="8569" customFormat="false" ht="14.25" hidden="false" customHeight="false" outlineLevel="0" collapsed="false">
      <c r="A8569" s="0" t="s">
        <v>103</v>
      </c>
      <c r="B8569" s="0" t="s">
        <v>104</v>
      </c>
      <c r="C8569" s="0" t="s">
        <v>84</v>
      </c>
      <c r="E8569" s="0" t="n">
        <v>2028</v>
      </c>
      <c r="F8569" s="5" t="n">
        <v>13.1915681574042</v>
      </c>
      <c r="G8569" s="11" t="n">
        <v>0.124671904807723</v>
      </c>
      <c r="H8569" s="5" t="n">
        <v>1.64461792958448</v>
      </c>
      <c r="I8569" s="5" t="n">
        <v>11.5469502278197</v>
      </c>
    </row>
    <row r="8570" customFormat="false" ht="14.25" hidden="false" customHeight="false" outlineLevel="0" collapsed="false">
      <c r="A8570" s="0" t="s">
        <v>103</v>
      </c>
      <c r="B8570" s="0" t="s">
        <v>104</v>
      </c>
      <c r="C8570" s="0" t="s">
        <v>84</v>
      </c>
      <c r="E8570" s="0" t="n">
        <v>2029</v>
      </c>
      <c r="F8570" s="5" t="n">
        <v>15.0582038064867</v>
      </c>
      <c r="G8570" s="11" t="n">
        <v>0.128460439531314</v>
      </c>
      <c r="H8570" s="5" t="n">
        <v>1.93438347953338</v>
      </c>
      <c r="I8570" s="5" t="n">
        <v>13.1238203269533</v>
      </c>
    </row>
    <row r="8571" customFormat="false" ht="14.25" hidden="false" customHeight="false" outlineLevel="0" collapsed="false">
      <c r="A8571" s="0" t="s">
        <v>103</v>
      </c>
      <c r="B8571" s="0" t="s">
        <v>104</v>
      </c>
      <c r="C8571" s="0" t="s">
        <v>84</v>
      </c>
      <c r="E8571" s="0" t="n">
        <v>2030</v>
      </c>
      <c r="F8571" s="5" t="n">
        <v>17.4583678826265</v>
      </c>
      <c r="G8571" s="11" t="n">
        <v>0.131085080403611</v>
      </c>
      <c r="H8571" s="5" t="n">
        <v>2.2885315576099</v>
      </c>
      <c r="I8571" s="5" t="n">
        <v>15.1698363250166</v>
      </c>
    </row>
    <row r="8572" customFormat="false" ht="14.25" hidden="false" customHeight="false" outlineLevel="0" collapsed="false">
      <c r="A8572" s="0" t="s">
        <v>103</v>
      </c>
      <c r="B8572" s="0" t="s">
        <v>104</v>
      </c>
      <c r="C8572" s="0" t="s">
        <v>84</v>
      </c>
      <c r="E8572" s="0" t="n">
        <v>2031</v>
      </c>
      <c r="F8572" s="5" t="n">
        <v>20.5090068936461</v>
      </c>
      <c r="G8572" s="11" t="n">
        <v>0.13109738020882</v>
      </c>
      <c r="H8572" s="5" t="n">
        <v>2.68867707444163</v>
      </c>
      <c r="I8572" s="5" t="n">
        <v>17.8203298192045</v>
      </c>
    </row>
    <row r="8573" customFormat="false" ht="14.25" hidden="false" customHeight="false" outlineLevel="0" collapsed="false">
      <c r="A8573" s="0" t="s">
        <v>103</v>
      </c>
      <c r="B8573" s="0" t="s">
        <v>104</v>
      </c>
      <c r="C8573" s="0" t="s">
        <v>84</v>
      </c>
      <c r="E8573" s="0" t="n">
        <v>2032</v>
      </c>
      <c r="F8573" s="5" t="n">
        <v>23.9205144023193</v>
      </c>
      <c r="G8573" s="11" t="n">
        <v>0.131265872711068</v>
      </c>
      <c r="H8573" s="5" t="n">
        <v>3.13994719871811</v>
      </c>
      <c r="I8573" s="5" t="n">
        <v>20.7805672036012</v>
      </c>
    </row>
    <row r="8574" customFormat="false" ht="14.25" hidden="false" customHeight="false" outlineLevel="0" collapsed="false">
      <c r="A8574" s="0" t="s">
        <v>103</v>
      </c>
      <c r="B8574" s="0" t="s">
        <v>104</v>
      </c>
      <c r="C8574" s="0" t="s">
        <v>84</v>
      </c>
      <c r="E8574" s="0" t="n">
        <v>2033</v>
      </c>
      <c r="F8574" s="5" t="n">
        <v>28.015339141189</v>
      </c>
      <c r="G8574" s="11" t="n">
        <v>0.133004861785148</v>
      </c>
      <c r="H8574" s="5" t="n">
        <v>3.7261763103379</v>
      </c>
      <c r="I8574" s="5" t="n">
        <v>24.2891628308511</v>
      </c>
    </row>
    <row r="8575" customFormat="false" ht="14.25" hidden="false" customHeight="false" outlineLevel="0" collapsed="false">
      <c r="A8575" s="0" t="s">
        <v>103</v>
      </c>
      <c r="B8575" s="0" t="s">
        <v>104</v>
      </c>
      <c r="C8575" s="0" t="s">
        <v>84</v>
      </c>
      <c r="E8575" s="0" t="n">
        <v>2034</v>
      </c>
      <c r="F8575" s="5" t="n">
        <v>32.3116561719273</v>
      </c>
      <c r="G8575" s="11" t="n">
        <v>0.134884920069748</v>
      </c>
      <c r="H8575" s="5" t="n">
        <v>4.35835516007159</v>
      </c>
      <c r="I8575" s="5" t="n">
        <v>27.9533010118557</v>
      </c>
    </row>
    <row r="8576" customFormat="false" ht="14.25" hidden="false" customHeight="false" outlineLevel="0" collapsed="false">
      <c r="A8576" s="0" t="s">
        <v>103</v>
      </c>
      <c r="B8576" s="0" t="s">
        <v>104</v>
      </c>
      <c r="C8576" s="0" t="s">
        <v>84</v>
      </c>
      <c r="E8576" s="0" t="n">
        <v>2035</v>
      </c>
      <c r="F8576" s="5" t="n">
        <v>37.0895081648711</v>
      </c>
      <c r="G8576" s="11" t="n">
        <v>0.137676080667048</v>
      </c>
      <c r="H8576" s="5" t="n">
        <v>5.10633811800794</v>
      </c>
      <c r="I8576" s="5" t="n">
        <v>31.9831700468631</v>
      </c>
    </row>
    <row r="8577" customFormat="false" ht="14.25" hidden="false" customHeight="false" outlineLevel="0" collapsed="false">
      <c r="A8577" s="0" t="s">
        <v>103</v>
      </c>
      <c r="B8577" s="0" t="s">
        <v>104</v>
      </c>
      <c r="C8577" s="0" t="s">
        <v>84</v>
      </c>
      <c r="E8577" s="0" t="n">
        <v>2036</v>
      </c>
      <c r="F8577" s="5" t="n">
        <v>42.4304577677435</v>
      </c>
      <c r="G8577" s="11" t="n">
        <v>0.13751832055282</v>
      </c>
      <c r="H8577" s="5" t="n">
        <v>5.83496529250744</v>
      </c>
      <c r="I8577" s="5" t="n">
        <v>36.595492475236</v>
      </c>
    </row>
    <row r="8578" customFormat="false" ht="14.25" hidden="false" customHeight="false" outlineLevel="0" collapsed="false">
      <c r="A8578" s="0" t="s">
        <v>103</v>
      </c>
      <c r="B8578" s="0" t="s">
        <v>104</v>
      </c>
      <c r="C8578" s="0" t="s">
        <v>84</v>
      </c>
      <c r="E8578" s="0" t="n">
        <v>2037</v>
      </c>
      <c r="F8578" s="5" t="n">
        <v>47.8882493532524</v>
      </c>
      <c r="G8578" s="11" t="n">
        <v>0.137728826704974</v>
      </c>
      <c r="H8578" s="5" t="n">
        <v>6.59559239637869</v>
      </c>
      <c r="I8578" s="5" t="n">
        <v>41.2926569568737</v>
      </c>
    </row>
    <row r="8579" customFormat="false" ht="14.25" hidden="false" customHeight="false" outlineLevel="0" collapsed="false">
      <c r="A8579" s="0" t="s">
        <v>103</v>
      </c>
      <c r="B8579" s="0" t="s">
        <v>104</v>
      </c>
      <c r="C8579" s="0" t="s">
        <v>84</v>
      </c>
      <c r="E8579" s="0" t="n">
        <v>2038</v>
      </c>
      <c r="F8579" s="5" t="n">
        <v>52.8361662233064</v>
      </c>
      <c r="G8579" s="11" t="n">
        <v>0.137065560831828</v>
      </c>
      <c r="H8579" s="5" t="n">
        <v>7.2420187556012</v>
      </c>
      <c r="I8579" s="5" t="n">
        <v>45.5941474677052</v>
      </c>
    </row>
    <row r="8580" customFormat="false" ht="14.25" hidden="false" customHeight="false" outlineLevel="0" collapsed="false">
      <c r="A8580" s="0" t="s">
        <v>103</v>
      </c>
      <c r="B8580" s="0" t="s">
        <v>104</v>
      </c>
      <c r="C8580" s="0" t="s">
        <v>84</v>
      </c>
      <c r="E8580" s="0" t="n">
        <v>2039</v>
      </c>
      <c r="F8580" s="5" t="n">
        <v>57.4991615297031</v>
      </c>
      <c r="G8580" s="11" t="n">
        <v>0.136669694149779</v>
      </c>
      <c r="H8580" s="5" t="n">
        <v>7.85839282013329</v>
      </c>
      <c r="I8580" s="5" t="n">
        <v>49.6407687095698</v>
      </c>
    </row>
    <row r="8581" customFormat="false" ht="14.25" hidden="false" customHeight="false" outlineLevel="0" collapsed="false">
      <c r="A8581" s="0" t="s">
        <v>103</v>
      </c>
      <c r="B8581" s="0" t="s">
        <v>104</v>
      </c>
      <c r="C8581" s="0" t="s">
        <v>84</v>
      </c>
      <c r="E8581" s="0" t="n">
        <v>2040</v>
      </c>
      <c r="F8581" s="5" t="n">
        <v>62.100941563787</v>
      </c>
      <c r="G8581" s="11" t="n">
        <v>0.136649319534569</v>
      </c>
      <c r="H8581" s="5" t="n">
        <v>8.48605140714751</v>
      </c>
      <c r="I8581" s="5" t="n">
        <v>53.6148901566395</v>
      </c>
    </row>
    <row r="8582" customFormat="false" ht="14.25" hidden="false" customHeight="false" outlineLevel="0" collapsed="false">
      <c r="A8582" s="0" t="s">
        <v>105</v>
      </c>
      <c r="B8582" s="0" t="s">
        <v>106</v>
      </c>
      <c r="C8582" s="0" t="s">
        <v>65</v>
      </c>
      <c r="E8582" s="0" t="n">
        <v>2024</v>
      </c>
      <c r="F8582" s="5" t="n">
        <v>0</v>
      </c>
      <c r="G8582" s="11" t="n">
        <v>0</v>
      </c>
      <c r="H8582" s="5" t="n">
        <v>0</v>
      </c>
      <c r="I8582" s="5" t="n">
        <v>0</v>
      </c>
    </row>
    <row r="8583" customFormat="false" ht="14.25" hidden="false" customHeight="false" outlineLevel="0" collapsed="false">
      <c r="A8583" s="0" t="s">
        <v>105</v>
      </c>
      <c r="B8583" s="0" t="s">
        <v>106</v>
      </c>
      <c r="C8583" s="0" t="s">
        <v>65</v>
      </c>
      <c r="E8583" s="0" t="n">
        <v>2025</v>
      </c>
      <c r="F8583" s="5" t="n">
        <v>226.749413335785</v>
      </c>
      <c r="G8583" s="11" t="n">
        <v>0.0237384852128362</v>
      </c>
      <c r="H8583" s="5" t="n">
        <v>5.38268759549082</v>
      </c>
      <c r="I8583" s="5" t="n">
        <v>221.366725740294</v>
      </c>
    </row>
    <row r="8584" customFormat="false" ht="14.25" hidden="false" customHeight="false" outlineLevel="0" collapsed="false">
      <c r="A8584" s="0" t="s">
        <v>105</v>
      </c>
      <c r="B8584" s="0" t="s">
        <v>106</v>
      </c>
      <c r="C8584" s="0" t="s">
        <v>65</v>
      </c>
      <c r="E8584" s="0" t="n">
        <v>2026</v>
      </c>
      <c r="F8584" s="5" t="n">
        <v>225.688097635612</v>
      </c>
      <c r="G8584" s="11" t="n">
        <v>0.0275977279430098</v>
      </c>
      <c r="H8584" s="5" t="n">
        <v>6.22847871852306</v>
      </c>
      <c r="I8584" s="5" t="n">
        <v>219.459618917089</v>
      </c>
    </row>
    <row r="8585" customFormat="false" ht="14.25" hidden="false" customHeight="false" outlineLevel="0" collapsed="false">
      <c r="A8585" s="0" t="s">
        <v>105</v>
      </c>
      <c r="B8585" s="0" t="s">
        <v>106</v>
      </c>
      <c r="C8585" s="0" t="s">
        <v>65</v>
      </c>
      <c r="E8585" s="0" t="n">
        <v>2027</v>
      </c>
      <c r="F8585" s="5" t="n">
        <v>233.064820809324</v>
      </c>
      <c r="G8585" s="11" t="n">
        <v>0.0314920034019026</v>
      </c>
      <c r="H8585" s="5" t="n">
        <v>7.33967812979102</v>
      </c>
      <c r="I8585" s="5" t="n">
        <v>225.725142679533</v>
      </c>
    </row>
    <row r="8586" customFormat="false" ht="14.25" hidden="false" customHeight="false" outlineLevel="0" collapsed="false">
      <c r="A8586" s="0" t="s">
        <v>105</v>
      </c>
      <c r="B8586" s="0" t="s">
        <v>106</v>
      </c>
      <c r="C8586" s="0" t="s">
        <v>65</v>
      </c>
      <c r="E8586" s="0" t="n">
        <v>2028</v>
      </c>
      <c r="F8586" s="5" t="n">
        <v>233.721831272512</v>
      </c>
      <c r="G8586" s="11" t="n">
        <v>0.0354247622401656</v>
      </c>
      <c r="H8586" s="5" t="n">
        <v>8.27954030316482</v>
      </c>
      <c r="I8586" s="5" t="n">
        <v>225.442290969347</v>
      </c>
    </row>
    <row r="8587" customFormat="false" ht="14.25" hidden="false" customHeight="false" outlineLevel="0" collapsed="false">
      <c r="A8587" s="0" t="s">
        <v>105</v>
      </c>
      <c r="B8587" s="0" t="s">
        <v>106</v>
      </c>
      <c r="C8587" s="0" t="s">
        <v>65</v>
      </c>
      <c r="E8587" s="0" t="n">
        <v>2029</v>
      </c>
      <c r="F8587" s="5" t="n">
        <v>227.527900195305</v>
      </c>
      <c r="G8587" s="11" t="n">
        <v>0.0394359268211059</v>
      </c>
      <c r="H8587" s="5" t="n">
        <v>8.97277362186194</v>
      </c>
      <c r="I8587" s="5" t="n">
        <v>218.555126573443</v>
      </c>
    </row>
    <row r="8588" customFormat="false" ht="14.25" hidden="false" customHeight="false" outlineLevel="0" collapsed="false">
      <c r="A8588" s="0" t="s">
        <v>105</v>
      </c>
      <c r="B8588" s="0" t="s">
        <v>106</v>
      </c>
      <c r="C8588" s="0" t="s">
        <v>65</v>
      </c>
      <c r="E8588" s="0" t="n">
        <v>2030</v>
      </c>
      <c r="F8588" s="5" t="n">
        <v>218.726472500055</v>
      </c>
      <c r="G8588" s="11" t="n">
        <v>0.0435122784977103</v>
      </c>
      <c r="H8588" s="5" t="n">
        <v>9.51728718624415</v>
      </c>
      <c r="I8588" s="5" t="n">
        <v>209.209185313811</v>
      </c>
    </row>
    <row r="8589" customFormat="false" ht="14.25" hidden="false" customHeight="false" outlineLevel="0" collapsed="false">
      <c r="A8589" s="0" t="s">
        <v>105</v>
      </c>
      <c r="B8589" s="0" t="s">
        <v>106</v>
      </c>
      <c r="C8589" s="0" t="s">
        <v>65</v>
      </c>
      <c r="E8589" s="0" t="n">
        <v>2031</v>
      </c>
      <c r="F8589" s="5" t="n">
        <v>224.240811262868</v>
      </c>
      <c r="G8589" s="11" t="n">
        <v>0.0470233565641927</v>
      </c>
      <c r="H8589" s="5" t="n">
        <v>10.5445556242577</v>
      </c>
      <c r="I8589" s="5" t="n">
        <v>213.69625563861</v>
      </c>
    </row>
    <row r="8590" customFormat="false" ht="14.25" hidden="false" customHeight="false" outlineLevel="0" collapsed="false">
      <c r="A8590" s="0" t="s">
        <v>105</v>
      </c>
      <c r="B8590" s="0" t="s">
        <v>106</v>
      </c>
      <c r="C8590" s="0" t="s">
        <v>65</v>
      </c>
      <c r="E8590" s="0" t="n">
        <v>2032</v>
      </c>
      <c r="F8590" s="5" t="n">
        <v>230.286288336996</v>
      </c>
      <c r="G8590" s="11" t="n">
        <v>0.0505318018088795</v>
      </c>
      <c r="H8590" s="5" t="n">
        <v>11.6367810815476</v>
      </c>
      <c r="I8590" s="5" t="n">
        <v>218.649507255449</v>
      </c>
    </row>
    <row r="8591" customFormat="false" ht="14.25" hidden="false" customHeight="false" outlineLevel="0" collapsed="false">
      <c r="A8591" s="0" t="s">
        <v>105</v>
      </c>
      <c r="B8591" s="0" t="s">
        <v>106</v>
      </c>
      <c r="C8591" s="0" t="s">
        <v>65</v>
      </c>
      <c r="E8591" s="0" t="n">
        <v>2033</v>
      </c>
      <c r="F8591" s="5" t="n">
        <v>235.355829954255</v>
      </c>
      <c r="G8591" s="11" t="n">
        <v>0.054041860138463</v>
      </c>
      <c r="H8591" s="5" t="n">
        <v>12.7190668451597</v>
      </c>
      <c r="I8591" s="5" t="n">
        <v>222.636763109096</v>
      </c>
    </row>
    <row r="8592" customFormat="false" ht="14.25" hidden="false" customHeight="false" outlineLevel="0" collapsed="false">
      <c r="A8592" s="0" t="s">
        <v>105</v>
      </c>
      <c r="B8592" s="0" t="s">
        <v>106</v>
      </c>
      <c r="C8592" s="0" t="s">
        <v>65</v>
      </c>
      <c r="E8592" s="0" t="n">
        <v>2034</v>
      </c>
      <c r="F8592" s="5" t="n">
        <v>239.981703905272</v>
      </c>
      <c r="G8592" s="11" t="n">
        <v>0.0575502513806384</v>
      </c>
      <c r="H8592" s="5" t="n">
        <v>13.8110073865023</v>
      </c>
      <c r="I8592" s="5" t="n">
        <v>226.17069651877</v>
      </c>
    </row>
    <row r="8593" customFormat="false" ht="14.25" hidden="false" customHeight="false" outlineLevel="0" collapsed="false">
      <c r="A8593" s="0" t="s">
        <v>105</v>
      </c>
      <c r="B8593" s="0" t="s">
        <v>106</v>
      </c>
      <c r="C8593" s="0" t="s">
        <v>65</v>
      </c>
      <c r="E8593" s="0" t="n">
        <v>2035</v>
      </c>
      <c r="F8593" s="5" t="n">
        <v>244.788437500326</v>
      </c>
      <c r="G8593" s="11" t="n">
        <v>0.0610781683651425</v>
      </c>
      <c r="H8593" s="5" t="n">
        <v>14.9512293994851</v>
      </c>
      <c r="I8593" s="5" t="n">
        <v>229.837208100841</v>
      </c>
    </row>
    <row r="8594" customFormat="false" ht="14.25" hidden="false" customHeight="false" outlineLevel="0" collapsed="false">
      <c r="A8594" s="0" t="s">
        <v>105</v>
      </c>
      <c r="B8594" s="0" t="s">
        <v>106</v>
      </c>
      <c r="C8594" s="0" t="s">
        <v>65</v>
      </c>
      <c r="E8594" s="0" t="n">
        <v>2036</v>
      </c>
      <c r="F8594" s="5" t="n">
        <v>248.506357418292</v>
      </c>
      <c r="G8594" s="11" t="n">
        <v>0.0648757140715488</v>
      </c>
      <c r="H8594" s="5" t="n">
        <v>16.1220273888312</v>
      </c>
      <c r="I8594" s="5" t="n">
        <v>232.38433002946</v>
      </c>
    </row>
    <row r="8595" customFormat="false" ht="14.25" hidden="false" customHeight="false" outlineLevel="0" collapsed="false">
      <c r="A8595" s="0" t="s">
        <v>105</v>
      </c>
      <c r="B8595" s="0" t="s">
        <v>106</v>
      </c>
      <c r="C8595" s="0" t="s">
        <v>65</v>
      </c>
      <c r="E8595" s="0" t="n">
        <v>2037</v>
      </c>
      <c r="F8595" s="5" t="n">
        <v>252.119144267781</v>
      </c>
      <c r="G8595" s="11" t="n">
        <v>0.0686479011981471</v>
      </c>
      <c r="H8595" s="5" t="n">
        <v>17.307450105856</v>
      </c>
      <c r="I8595" s="5" t="n">
        <v>234.811694161925</v>
      </c>
    </row>
    <row r="8596" customFormat="false" ht="14.25" hidden="false" customHeight="false" outlineLevel="0" collapsed="false">
      <c r="A8596" s="0" t="s">
        <v>105</v>
      </c>
      <c r="B8596" s="0" t="s">
        <v>106</v>
      </c>
      <c r="C8596" s="0" t="s">
        <v>65</v>
      </c>
      <c r="E8596" s="0" t="n">
        <v>2038</v>
      </c>
      <c r="F8596" s="5" t="n">
        <v>255.830330971143</v>
      </c>
      <c r="G8596" s="11" t="n">
        <v>0.0723861436472346</v>
      </c>
      <c r="H8596" s="5" t="n">
        <v>18.5185710869967</v>
      </c>
      <c r="I8596" s="5" t="n">
        <v>237.311759884146</v>
      </c>
    </row>
    <row r="8597" customFormat="false" ht="14.25" hidden="false" customHeight="false" outlineLevel="0" collapsed="false">
      <c r="A8597" s="0" t="s">
        <v>105</v>
      </c>
      <c r="B8597" s="0" t="s">
        <v>106</v>
      </c>
      <c r="C8597" s="0" t="s">
        <v>65</v>
      </c>
      <c r="E8597" s="0" t="n">
        <v>2039</v>
      </c>
      <c r="F8597" s="5" t="n">
        <v>259.573868750512</v>
      </c>
      <c r="G8597" s="11" t="n">
        <v>0.0761447415398911</v>
      </c>
      <c r="H8597" s="5" t="n">
        <v>19.7651851465173</v>
      </c>
      <c r="I8597" s="5" t="n">
        <v>239.808683603994</v>
      </c>
    </row>
    <row r="8598" customFormat="false" ht="14.25" hidden="false" customHeight="false" outlineLevel="0" collapsed="false">
      <c r="A8598" s="0" t="s">
        <v>105</v>
      </c>
      <c r="B8598" s="0" t="s">
        <v>106</v>
      </c>
      <c r="C8598" s="0" t="s">
        <v>65</v>
      </c>
      <c r="E8598" s="0" t="n">
        <v>2040</v>
      </c>
      <c r="F8598" s="5" t="n">
        <v>263.76294494387</v>
      </c>
      <c r="G8598" s="11" t="n">
        <v>0.0798497728837293</v>
      </c>
      <c r="H8598" s="5" t="n">
        <v>21.0614112489116</v>
      </c>
      <c r="I8598" s="5" t="n">
        <v>242.701533694958</v>
      </c>
    </row>
    <row r="8599" customFormat="false" ht="14.25" hidden="false" customHeight="false" outlineLevel="0" collapsed="false">
      <c r="A8599" s="0" t="s">
        <v>105</v>
      </c>
      <c r="B8599" s="0" t="s">
        <v>106</v>
      </c>
      <c r="C8599" s="0" t="s">
        <v>72</v>
      </c>
      <c r="E8599" s="0" t="n">
        <v>2024</v>
      </c>
      <c r="F8599" s="5" t="n">
        <v>0</v>
      </c>
      <c r="G8599" s="11" t="n">
        <v>0</v>
      </c>
      <c r="H8599" s="5" t="n">
        <v>0</v>
      </c>
      <c r="I8599" s="5" t="n">
        <v>0</v>
      </c>
    </row>
    <row r="8600" customFormat="false" ht="14.25" hidden="false" customHeight="false" outlineLevel="0" collapsed="false">
      <c r="A8600" s="0" t="s">
        <v>105</v>
      </c>
      <c r="B8600" s="0" t="s">
        <v>106</v>
      </c>
      <c r="C8600" s="0" t="s">
        <v>72</v>
      </c>
      <c r="E8600" s="0" t="n">
        <v>2025</v>
      </c>
      <c r="F8600" s="5" t="n">
        <v>76.893129872741</v>
      </c>
      <c r="G8600" s="11" t="n">
        <v>0.0215051019284357</v>
      </c>
      <c r="H8600" s="5" t="n">
        <v>1.65359459550974</v>
      </c>
      <c r="I8600" s="5" t="n">
        <v>75.2395352772312</v>
      </c>
    </row>
    <row r="8601" customFormat="false" ht="14.25" hidden="false" customHeight="false" outlineLevel="0" collapsed="false">
      <c r="A8601" s="0" t="s">
        <v>105</v>
      </c>
      <c r="B8601" s="0" t="s">
        <v>106</v>
      </c>
      <c r="C8601" s="0" t="s">
        <v>72</v>
      </c>
      <c r="E8601" s="0" t="n">
        <v>2026</v>
      </c>
      <c r="F8601" s="5" t="n">
        <v>81.2538581715397</v>
      </c>
      <c r="G8601" s="11" t="n">
        <v>0.0250906711601891</v>
      </c>
      <c r="H8601" s="5" t="n">
        <v>2.03871383587874</v>
      </c>
      <c r="I8601" s="5" t="n">
        <v>79.215144335661</v>
      </c>
    </row>
    <row r="8602" customFormat="false" ht="14.25" hidden="false" customHeight="false" outlineLevel="0" collapsed="false">
      <c r="A8602" s="0" t="s">
        <v>105</v>
      </c>
      <c r="B8602" s="0" t="s">
        <v>106</v>
      </c>
      <c r="C8602" s="0" t="s">
        <v>72</v>
      </c>
      <c r="E8602" s="0" t="n">
        <v>2027</v>
      </c>
      <c r="F8602" s="5" t="n">
        <v>87.6749842612505</v>
      </c>
      <c r="G8602" s="11" t="n">
        <v>0.0286785341910249</v>
      </c>
      <c r="H8602" s="5" t="n">
        <v>2.51439003383385</v>
      </c>
      <c r="I8602" s="5" t="n">
        <v>85.1605942274167</v>
      </c>
    </row>
    <row r="8603" customFormat="false" ht="14.25" hidden="false" customHeight="false" outlineLevel="0" collapsed="false">
      <c r="A8603" s="0" t="s">
        <v>105</v>
      </c>
      <c r="B8603" s="0" t="s">
        <v>106</v>
      </c>
      <c r="C8603" s="0" t="s">
        <v>72</v>
      </c>
      <c r="E8603" s="0" t="n">
        <v>2028</v>
      </c>
      <c r="F8603" s="5" t="n">
        <v>94.2876405837576</v>
      </c>
      <c r="G8603" s="11" t="n">
        <v>0.0322644265320629</v>
      </c>
      <c r="H8603" s="5" t="n">
        <v>3.0421366524962</v>
      </c>
      <c r="I8603" s="5" t="n">
        <v>91.2455039312614</v>
      </c>
    </row>
    <row r="8604" customFormat="false" ht="14.25" hidden="false" customHeight="false" outlineLevel="0" collapsed="false">
      <c r="A8604" s="0" t="s">
        <v>105</v>
      </c>
      <c r="B8604" s="0" t="s">
        <v>106</v>
      </c>
      <c r="C8604" s="0" t="s">
        <v>72</v>
      </c>
      <c r="E8604" s="0" t="n">
        <v>2029</v>
      </c>
      <c r="F8604" s="5" t="n">
        <v>97.2251729302109</v>
      </c>
      <c r="G8604" s="11" t="n">
        <v>0.0358531999139998</v>
      </c>
      <c r="H8604" s="5" t="n">
        <v>3.48583356174005</v>
      </c>
      <c r="I8604" s="5" t="n">
        <v>93.7393393684708</v>
      </c>
    </row>
    <row r="8605" customFormat="false" ht="14.25" hidden="false" customHeight="false" outlineLevel="0" collapsed="false">
      <c r="A8605" s="0" t="s">
        <v>105</v>
      </c>
      <c r="B8605" s="0" t="s">
        <v>106</v>
      </c>
      <c r="C8605" s="0" t="s">
        <v>72</v>
      </c>
      <c r="E8605" s="0" t="n">
        <v>2030</v>
      </c>
      <c r="F8605" s="5" t="n">
        <v>100.253205400432</v>
      </c>
      <c r="G8605" s="11" t="n">
        <v>0.0394408739302392</v>
      </c>
      <c r="H8605" s="5" t="n">
        <v>3.95407403530082</v>
      </c>
      <c r="I8605" s="5" t="n">
        <v>96.2991313651315</v>
      </c>
    </row>
    <row r="8606" customFormat="false" ht="14.25" hidden="false" customHeight="false" outlineLevel="0" collapsed="false">
      <c r="A8606" s="0" t="s">
        <v>105</v>
      </c>
      <c r="B8606" s="0" t="s">
        <v>106</v>
      </c>
      <c r="C8606" s="0" t="s">
        <v>72</v>
      </c>
      <c r="E8606" s="0" t="n">
        <v>2031</v>
      </c>
      <c r="F8606" s="5" t="n">
        <v>101.471098790376</v>
      </c>
      <c r="G8606" s="11" t="n">
        <v>0.0429130143394974</v>
      </c>
      <c r="H8606" s="5" t="n">
        <v>4.35443071743594</v>
      </c>
      <c r="I8606" s="5" t="n">
        <v>97.1166680729397</v>
      </c>
    </row>
    <row r="8607" customFormat="false" ht="14.25" hidden="false" customHeight="false" outlineLevel="0" collapsed="false">
      <c r="A8607" s="0" t="s">
        <v>105</v>
      </c>
      <c r="B8607" s="0" t="s">
        <v>106</v>
      </c>
      <c r="C8607" s="0" t="s">
        <v>72</v>
      </c>
      <c r="E8607" s="0" t="n">
        <v>2032</v>
      </c>
      <c r="F8607" s="5" t="n">
        <v>106.125340602653</v>
      </c>
      <c r="G8607" s="11" t="n">
        <v>0.0463800845317741</v>
      </c>
      <c r="H8607" s="5" t="n">
        <v>4.92210226811435</v>
      </c>
      <c r="I8607" s="5" t="n">
        <v>101.203238334538</v>
      </c>
    </row>
    <row r="8608" customFormat="false" ht="14.25" hidden="false" customHeight="false" outlineLevel="0" collapsed="false">
      <c r="A8608" s="0" t="s">
        <v>105</v>
      </c>
      <c r="B8608" s="0" t="s">
        <v>106</v>
      </c>
      <c r="C8608" s="0" t="s">
        <v>72</v>
      </c>
      <c r="E8608" s="0" t="n">
        <v>2033</v>
      </c>
      <c r="F8608" s="5" t="n">
        <v>109.345929187125</v>
      </c>
      <c r="G8608" s="11" t="n">
        <v>0.0498487881357065</v>
      </c>
      <c r="H8608" s="5" t="n">
        <v>5.45076205755096</v>
      </c>
      <c r="I8608" s="5" t="n">
        <v>103.895167129574</v>
      </c>
    </row>
    <row r="8609" customFormat="false" ht="14.25" hidden="false" customHeight="false" outlineLevel="0" collapsed="false">
      <c r="A8609" s="0" t="s">
        <v>105</v>
      </c>
      <c r="B8609" s="0" t="s">
        <v>106</v>
      </c>
      <c r="C8609" s="0" t="s">
        <v>72</v>
      </c>
      <c r="E8609" s="0" t="n">
        <v>2034</v>
      </c>
      <c r="F8609" s="5" t="n">
        <v>112.794827826489</v>
      </c>
      <c r="G8609" s="11" t="n">
        <v>0.0533168985098428</v>
      </c>
      <c r="H8609" s="5" t="n">
        <v>6.01387038766009</v>
      </c>
      <c r="I8609" s="5" t="n">
        <v>106.780957438829</v>
      </c>
    </row>
    <row r="8610" customFormat="false" ht="14.25" hidden="false" customHeight="false" outlineLevel="0" collapsed="false">
      <c r="A8610" s="0" t="s">
        <v>105</v>
      </c>
      <c r="B8610" s="0" t="s">
        <v>106</v>
      </c>
      <c r="C8610" s="0" t="s">
        <v>72</v>
      </c>
      <c r="E8610" s="0" t="n">
        <v>2035</v>
      </c>
      <c r="F8610" s="5" t="n">
        <v>114.876947849283</v>
      </c>
      <c r="G8610" s="11" t="n">
        <v>0.0567873243452154</v>
      </c>
      <c r="H8610" s="5" t="n">
        <v>6.52355449730561</v>
      </c>
      <c r="I8610" s="5" t="n">
        <v>108.353393351977</v>
      </c>
    </row>
    <row r="8611" customFormat="false" ht="14.25" hidden="false" customHeight="false" outlineLevel="0" collapsed="false">
      <c r="A8611" s="0" t="s">
        <v>105</v>
      </c>
      <c r="B8611" s="0" t="s">
        <v>106</v>
      </c>
      <c r="C8611" s="0" t="s">
        <v>72</v>
      </c>
      <c r="E8611" s="0" t="n">
        <v>2036</v>
      </c>
      <c r="F8611" s="5" t="n">
        <v>116.18228232716</v>
      </c>
      <c r="G8611" s="11" t="n">
        <v>0.0604810629694823</v>
      </c>
      <c r="H8611" s="5" t="n">
        <v>7.02682793336711</v>
      </c>
      <c r="I8611" s="5" t="n">
        <v>109.155454393793</v>
      </c>
    </row>
    <row r="8612" customFormat="false" ht="14.25" hidden="false" customHeight="false" outlineLevel="0" collapsed="false">
      <c r="A8612" s="0" t="s">
        <v>105</v>
      </c>
      <c r="B8612" s="0" t="s">
        <v>106</v>
      </c>
      <c r="C8612" s="0" t="s">
        <v>72</v>
      </c>
      <c r="E8612" s="0" t="n">
        <v>2037</v>
      </c>
      <c r="F8612" s="5" t="n">
        <v>119.22128093046</v>
      </c>
      <c r="G8612" s="11" t="n">
        <v>0.0641703480442633</v>
      </c>
      <c r="H8612" s="5" t="n">
        <v>7.65047109159048</v>
      </c>
      <c r="I8612" s="5" t="n">
        <v>111.570809838869</v>
      </c>
    </row>
    <row r="8613" customFormat="false" ht="14.25" hidden="false" customHeight="false" outlineLevel="0" collapsed="false">
      <c r="A8613" s="0" t="s">
        <v>105</v>
      </c>
      <c r="B8613" s="0" t="s">
        <v>106</v>
      </c>
      <c r="C8613" s="0" t="s">
        <v>72</v>
      </c>
      <c r="E8613" s="0" t="n">
        <v>2038</v>
      </c>
      <c r="F8613" s="5" t="n">
        <v>120.842060185624</v>
      </c>
      <c r="G8613" s="11" t="n">
        <v>0.0678623277290986</v>
      </c>
      <c r="H8613" s="5" t="n">
        <v>8.20062349177624</v>
      </c>
      <c r="I8613" s="5" t="n">
        <v>112.641436693847</v>
      </c>
    </row>
    <row r="8614" customFormat="false" ht="14.25" hidden="false" customHeight="false" outlineLevel="0" collapsed="false">
      <c r="A8614" s="0" t="s">
        <v>105</v>
      </c>
      <c r="B8614" s="0" t="s">
        <v>106</v>
      </c>
      <c r="C8614" s="0" t="s">
        <v>72</v>
      </c>
      <c r="E8614" s="0" t="n">
        <v>2039</v>
      </c>
      <c r="F8614" s="5" t="n">
        <v>124.473146751509</v>
      </c>
      <c r="G8614" s="11" t="n">
        <v>0.0715474528024954</v>
      </c>
      <c r="H8614" s="5" t="n">
        <v>8.90573659238165</v>
      </c>
      <c r="I8614" s="5" t="n">
        <v>115.567410159127</v>
      </c>
    </row>
    <row r="8615" customFormat="false" ht="14.25" hidden="false" customHeight="false" outlineLevel="0" collapsed="false">
      <c r="A8615" s="0" t="s">
        <v>105</v>
      </c>
      <c r="B8615" s="0" t="s">
        <v>106</v>
      </c>
      <c r="C8615" s="0" t="s">
        <v>72</v>
      </c>
      <c r="E8615" s="0" t="n">
        <v>2040</v>
      </c>
      <c r="F8615" s="5" t="n">
        <v>125.739376078098</v>
      </c>
      <c r="G8615" s="11" t="n">
        <v>0.0752402339485192</v>
      </c>
      <c r="H8615" s="5" t="n">
        <v>9.46066007265696</v>
      </c>
      <c r="I8615" s="5" t="n">
        <v>116.278716005441</v>
      </c>
    </row>
    <row r="8616" customFormat="false" ht="14.25" hidden="false" customHeight="false" outlineLevel="0" collapsed="false">
      <c r="A8616" s="0" t="s">
        <v>105</v>
      </c>
      <c r="B8616" s="0" t="s">
        <v>106</v>
      </c>
      <c r="C8616" s="0" t="s">
        <v>75</v>
      </c>
      <c r="E8616" s="0" t="n">
        <v>2024</v>
      </c>
      <c r="F8616" s="5" t="n">
        <v>14.82399612</v>
      </c>
      <c r="G8616" s="11" t="n">
        <v>0</v>
      </c>
      <c r="H8616" s="5" t="n">
        <v>0</v>
      </c>
      <c r="I8616" s="5" t="n">
        <v>14.82399612</v>
      </c>
    </row>
    <row r="8617" customFormat="false" ht="14.25" hidden="false" customHeight="false" outlineLevel="0" collapsed="false">
      <c r="A8617" s="0" t="s">
        <v>105</v>
      </c>
      <c r="B8617" s="0" t="s">
        <v>106</v>
      </c>
      <c r="C8617" s="0" t="s">
        <v>75</v>
      </c>
      <c r="E8617" s="0" t="n">
        <v>2025</v>
      </c>
      <c r="F8617" s="5" t="n">
        <v>15.311304408</v>
      </c>
      <c r="G8617" s="11" t="n">
        <v>0.0318266997386184</v>
      </c>
      <c r="H8617" s="5" t="n">
        <v>0.487308288</v>
      </c>
      <c r="I8617" s="5" t="n">
        <v>14.82399612</v>
      </c>
    </row>
    <row r="8618" customFormat="false" ht="14.25" hidden="false" customHeight="false" outlineLevel="0" collapsed="false">
      <c r="A8618" s="0" t="s">
        <v>105</v>
      </c>
      <c r="B8618" s="0" t="s">
        <v>106</v>
      </c>
      <c r="C8618" s="0" t="s">
        <v>75</v>
      </c>
      <c r="E8618" s="0" t="n">
        <v>2026</v>
      </c>
      <c r="F8618" s="5" t="n">
        <v>37.3894954268236</v>
      </c>
      <c r="G8618" s="11" t="n">
        <v>0.126462167745391</v>
      </c>
      <c r="H8618" s="5" t="n">
        <v>4.7283566425825</v>
      </c>
      <c r="I8618" s="5" t="n">
        <v>32.6611387842411</v>
      </c>
    </row>
    <row r="8619" customFormat="false" ht="14.25" hidden="false" customHeight="false" outlineLevel="0" collapsed="false">
      <c r="A8619" s="0" t="s">
        <v>105</v>
      </c>
      <c r="B8619" s="0" t="s">
        <v>106</v>
      </c>
      <c r="C8619" s="0" t="s">
        <v>75</v>
      </c>
      <c r="E8619" s="0" t="n">
        <v>2027</v>
      </c>
      <c r="F8619" s="5" t="n">
        <v>100.527650783673</v>
      </c>
      <c r="G8619" s="11" t="n">
        <v>0.151191797061747</v>
      </c>
      <c r="H8619" s="5" t="n">
        <v>15.1989561763793</v>
      </c>
      <c r="I8619" s="5" t="n">
        <v>85.328694607294</v>
      </c>
    </row>
    <row r="8620" customFormat="false" ht="14.25" hidden="false" customHeight="false" outlineLevel="0" collapsed="false">
      <c r="A8620" s="0" t="s">
        <v>105</v>
      </c>
      <c r="B8620" s="0" t="s">
        <v>106</v>
      </c>
      <c r="C8620" s="0" t="s">
        <v>75</v>
      </c>
      <c r="E8620" s="0" t="n">
        <v>2028</v>
      </c>
      <c r="F8620" s="5" t="n">
        <v>169.255054048701</v>
      </c>
      <c r="G8620" s="11" t="n">
        <v>0.175392099237217</v>
      </c>
      <c r="H8620" s="5" t="n">
        <v>29.6859992361102</v>
      </c>
      <c r="I8620" s="5" t="n">
        <v>139.569054812591</v>
      </c>
    </row>
    <row r="8621" customFormat="false" ht="14.25" hidden="false" customHeight="false" outlineLevel="0" collapsed="false">
      <c r="A8621" s="0" t="s">
        <v>105</v>
      </c>
      <c r="B8621" s="0" t="s">
        <v>106</v>
      </c>
      <c r="C8621" s="0" t="s">
        <v>75</v>
      </c>
      <c r="E8621" s="0" t="n">
        <v>2029</v>
      </c>
      <c r="F8621" s="5" t="n">
        <v>236.737995354989</v>
      </c>
      <c r="G8621" s="11" t="n">
        <v>0.161183653926282</v>
      </c>
      <c r="H8621" s="5" t="n">
        <v>38.1582951145004</v>
      </c>
      <c r="I8621" s="5" t="n">
        <v>198.579700240489</v>
      </c>
    </row>
    <row r="8622" customFormat="false" ht="14.25" hidden="false" customHeight="false" outlineLevel="0" collapsed="false">
      <c r="A8622" s="0" t="s">
        <v>105</v>
      </c>
      <c r="B8622" s="0" t="s">
        <v>106</v>
      </c>
      <c r="C8622" s="0" t="s">
        <v>75</v>
      </c>
      <c r="E8622" s="0" t="n">
        <v>2030</v>
      </c>
      <c r="F8622" s="5" t="n">
        <v>301.728453925767</v>
      </c>
      <c r="G8622" s="11" t="n">
        <v>0.152091346903629</v>
      </c>
      <c r="H8622" s="5" t="n">
        <v>45.8902869567194</v>
      </c>
      <c r="I8622" s="5" t="n">
        <v>255.838166969048</v>
      </c>
    </row>
    <row r="8623" customFormat="false" ht="14.25" hidden="false" customHeight="false" outlineLevel="0" collapsed="false">
      <c r="A8623" s="0" t="s">
        <v>105</v>
      </c>
      <c r="B8623" s="0" t="s">
        <v>106</v>
      </c>
      <c r="C8623" s="0" t="s">
        <v>75</v>
      </c>
      <c r="E8623" s="0" t="n">
        <v>2031</v>
      </c>
      <c r="F8623" s="5" t="n">
        <v>361.839026912942</v>
      </c>
      <c r="G8623" s="11" t="n">
        <v>0.179931985579252</v>
      </c>
      <c r="H8623" s="5" t="n">
        <v>65.1064145725099</v>
      </c>
      <c r="I8623" s="5" t="n">
        <v>296.732612340432</v>
      </c>
    </row>
    <row r="8624" customFormat="false" ht="14.25" hidden="false" customHeight="false" outlineLevel="0" collapsed="false">
      <c r="A8624" s="0" t="s">
        <v>105</v>
      </c>
      <c r="B8624" s="0" t="s">
        <v>106</v>
      </c>
      <c r="C8624" s="0" t="s">
        <v>75</v>
      </c>
      <c r="E8624" s="0" t="n">
        <v>2032</v>
      </c>
      <c r="F8624" s="5" t="n">
        <v>417.351836707032</v>
      </c>
      <c r="G8624" s="11" t="n">
        <v>0.202177501154524</v>
      </c>
      <c r="H8624" s="5" t="n">
        <v>84.3791514476786</v>
      </c>
      <c r="I8624" s="5" t="n">
        <v>332.972685259353</v>
      </c>
    </row>
    <row r="8625" customFormat="false" ht="14.25" hidden="false" customHeight="false" outlineLevel="0" collapsed="false">
      <c r="A8625" s="0" t="s">
        <v>105</v>
      </c>
      <c r="B8625" s="0" t="s">
        <v>106</v>
      </c>
      <c r="C8625" s="0" t="s">
        <v>75</v>
      </c>
      <c r="E8625" s="0" t="n">
        <v>2033</v>
      </c>
      <c r="F8625" s="5" t="n">
        <v>456.729460515102</v>
      </c>
      <c r="G8625" s="11" t="n">
        <v>0.212980776346913</v>
      </c>
      <c r="H8625" s="5" t="n">
        <v>97.2745950810134</v>
      </c>
      <c r="I8625" s="5" t="n">
        <v>359.454865434089</v>
      </c>
    </row>
    <row r="8626" customFormat="false" ht="14.25" hidden="false" customHeight="false" outlineLevel="0" collapsed="false">
      <c r="A8626" s="0" t="s">
        <v>105</v>
      </c>
      <c r="B8626" s="0" t="s">
        <v>106</v>
      </c>
      <c r="C8626" s="0" t="s">
        <v>75</v>
      </c>
      <c r="E8626" s="0" t="n">
        <v>2034</v>
      </c>
      <c r="F8626" s="5" t="n">
        <v>509.919361986211</v>
      </c>
      <c r="G8626" s="11" t="n">
        <v>0.210937125411373</v>
      </c>
      <c r="H8626" s="5" t="n">
        <v>107.560924408973</v>
      </c>
      <c r="I8626" s="5" t="n">
        <v>402.358437577238</v>
      </c>
    </row>
    <row r="8627" customFormat="false" ht="14.25" hidden="false" customHeight="false" outlineLevel="0" collapsed="false">
      <c r="A8627" s="0" t="s">
        <v>105</v>
      </c>
      <c r="B8627" s="0" t="s">
        <v>106</v>
      </c>
      <c r="C8627" s="0" t="s">
        <v>75</v>
      </c>
      <c r="E8627" s="0" t="n">
        <v>2035</v>
      </c>
      <c r="F8627" s="5" t="n">
        <v>556.74211564379</v>
      </c>
      <c r="G8627" s="11" t="n">
        <v>0.202449832558453</v>
      </c>
      <c r="H8627" s="5" t="n">
        <v>112.712348090324</v>
      </c>
      <c r="I8627" s="5" t="n">
        <v>444.029767553466</v>
      </c>
    </row>
    <row r="8628" customFormat="false" ht="14.25" hidden="false" customHeight="false" outlineLevel="0" collapsed="false">
      <c r="A8628" s="0" t="s">
        <v>105</v>
      </c>
      <c r="B8628" s="0" t="s">
        <v>106</v>
      </c>
      <c r="C8628" s="0" t="s">
        <v>75</v>
      </c>
      <c r="E8628" s="0" t="n">
        <v>2036</v>
      </c>
      <c r="F8628" s="5" t="n">
        <v>604.74123947108</v>
      </c>
      <c r="G8628" s="11" t="n">
        <v>0.202449832558453</v>
      </c>
      <c r="H8628" s="5" t="n">
        <v>122.429762672111</v>
      </c>
      <c r="I8628" s="5" t="n">
        <v>482.311476798969</v>
      </c>
    </row>
    <row r="8629" customFormat="false" ht="14.25" hidden="false" customHeight="false" outlineLevel="0" collapsed="false">
      <c r="A8629" s="0" t="s">
        <v>105</v>
      </c>
      <c r="B8629" s="0" t="s">
        <v>106</v>
      </c>
      <c r="C8629" s="0" t="s">
        <v>75</v>
      </c>
      <c r="E8629" s="0" t="n">
        <v>2037</v>
      </c>
      <c r="F8629" s="5" t="n">
        <v>649.664874403218</v>
      </c>
      <c r="G8629" s="11" t="n">
        <v>0.202449832558453</v>
      </c>
      <c r="H8629" s="5" t="n">
        <v>131.52454504204</v>
      </c>
      <c r="I8629" s="5" t="n">
        <v>518.140329361178</v>
      </c>
    </row>
    <row r="8630" customFormat="false" ht="14.25" hidden="false" customHeight="false" outlineLevel="0" collapsed="false">
      <c r="A8630" s="0" t="s">
        <v>105</v>
      </c>
      <c r="B8630" s="0" t="s">
        <v>106</v>
      </c>
      <c r="C8630" s="0" t="s">
        <v>75</v>
      </c>
      <c r="E8630" s="0" t="n">
        <v>2038</v>
      </c>
      <c r="F8630" s="5" t="n">
        <v>690.176119785647</v>
      </c>
      <c r="G8630" s="11" t="n">
        <v>0.202449832558453</v>
      </c>
      <c r="H8630" s="5" t="n">
        <v>139.726039886447</v>
      </c>
      <c r="I8630" s="5" t="n">
        <v>550.4500798992</v>
      </c>
    </row>
    <row r="8631" customFormat="false" ht="14.25" hidden="false" customHeight="false" outlineLevel="0" collapsed="false">
      <c r="A8631" s="0" t="s">
        <v>105</v>
      </c>
      <c r="B8631" s="0" t="s">
        <v>106</v>
      </c>
      <c r="C8631" s="0" t="s">
        <v>75</v>
      </c>
      <c r="E8631" s="0" t="n">
        <v>2039</v>
      </c>
      <c r="F8631" s="5" t="n">
        <v>724.980715540551</v>
      </c>
      <c r="G8631" s="11" t="n">
        <v>0.202449832558453</v>
      </c>
      <c r="H8631" s="5" t="n">
        <v>146.772224469292</v>
      </c>
      <c r="I8631" s="5" t="n">
        <v>578.20849107126</v>
      </c>
    </row>
    <row r="8632" customFormat="false" ht="14.25" hidden="false" customHeight="false" outlineLevel="0" collapsed="false">
      <c r="A8632" s="0" t="s">
        <v>105</v>
      </c>
      <c r="B8632" s="0" t="s">
        <v>106</v>
      </c>
      <c r="C8632" s="0" t="s">
        <v>75</v>
      </c>
      <c r="E8632" s="0" t="n">
        <v>2040</v>
      </c>
      <c r="F8632" s="5" t="n">
        <v>752.892473088863</v>
      </c>
      <c r="G8632" s="11" t="n">
        <v>0.202449832558453</v>
      </c>
      <c r="H8632" s="5" t="n">
        <v>152.42295511136</v>
      </c>
      <c r="I8632" s="5" t="n">
        <v>600.469517977503</v>
      </c>
    </row>
    <row r="8633" customFormat="false" ht="14.25" hidden="false" customHeight="false" outlineLevel="0" collapsed="false">
      <c r="A8633" s="0" t="s">
        <v>105</v>
      </c>
      <c r="B8633" s="0" t="s">
        <v>106</v>
      </c>
      <c r="C8633" s="0" t="s">
        <v>76</v>
      </c>
      <c r="E8633" s="0" t="n">
        <v>2024</v>
      </c>
      <c r="F8633" s="5" t="n">
        <v>0.27575548</v>
      </c>
      <c r="G8633" s="11" t="n">
        <v>1</v>
      </c>
      <c r="H8633" s="5" t="n">
        <v>0.27575548</v>
      </c>
      <c r="I8633" s="5" t="n">
        <v>0</v>
      </c>
    </row>
    <row r="8634" customFormat="false" ht="14.25" hidden="false" customHeight="false" outlineLevel="0" collapsed="false">
      <c r="A8634" s="0" t="s">
        <v>105</v>
      </c>
      <c r="B8634" s="0" t="s">
        <v>106</v>
      </c>
      <c r="C8634" s="0" t="s">
        <v>76</v>
      </c>
      <c r="E8634" s="0" t="n">
        <v>2025</v>
      </c>
      <c r="F8634" s="5" t="n">
        <v>0.287573572</v>
      </c>
      <c r="G8634" s="11" t="n">
        <v>1</v>
      </c>
      <c r="H8634" s="5" t="n">
        <v>0.287573572</v>
      </c>
      <c r="I8634" s="5" t="n">
        <v>0</v>
      </c>
    </row>
    <row r="8635" customFormat="false" ht="14.25" hidden="false" customHeight="false" outlineLevel="0" collapsed="false">
      <c r="A8635" s="0" t="s">
        <v>105</v>
      </c>
      <c r="B8635" s="0" t="s">
        <v>106</v>
      </c>
      <c r="C8635" s="0" t="s">
        <v>76</v>
      </c>
      <c r="E8635" s="0" t="n">
        <v>2026</v>
      </c>
      <c r="F8635" s="5" t="n">
        <v>0.7320479448</v>
      </c>
      <c r="G8635" s="11" t="n">
        <v>1</v>
      </c>
      <c r="H8635" s="5" t="n">
        <v>0.7320479448</v>
      </c>
      <c r="I8635" s="5" t="n">
        <v>0</v>
      </c>
    </row>
    <row r="8636" customFormat="false" ht="14.25" hidden="false" customHeight="false" outlineLevel="0" collapsed="false">
      <c r="A8636" s="0" t="s">
        <v>105</v>
      </c>
      <c r="B8636" s="0" t="s">
        <v>106</v>
      </c>
      <c r="C8636" s="0" t="s">
        <v>76</v>
      </c>
      <c r="E8636" s="0" t="n">
        <v>2027</v>
      </c>
      <c r="F8636" s="5" t="n">
        <v>1.2008778444</v>
      </c>
      <c r="G8636" s="11" t="n">
        <v>1</v>
      </c>
      <c r="H8636" s="5" t="n">
        <v>1.2008778444</v>
      </c>
      <c r="I8636" s="5" t="n">
        <v>0</v>
      </c>
    </row>
    <row r="8637" customFormat="false" ht="14.25" hidden="false" customHeight="false" outlineLevel="0" collapsed="false">
      <c r="A8637" s="0" t="s">
        <v>105</v>
      </c>
      <c r="B8637" s="0" t="s">
        <v>106</v>
      </c>
      <c r="C8637" s="0" t="s">
        <v>76</v>
      </c>
      <c r="E8637" s="0" t="n">
        <v>2028</v>
      </c>
      <c r="F8637" s="5" t="n">
        <v>1.386984924</v>
      </c>
      <c r="G8637" s="11" t="n">
        <v>1</v>
      </c>
      <c r="H8637" s="5" t="n">
        <v>1.386984924</v>
      </c>
      <c r="I8637" s="5" t="n">
        <v>0</v>
      </c>
    </row>
    <row r="8638" customFormat="false" ht="14.25" hidden="false" customHeight="false" outlineLevel="0" collapsed="false">
      <c r="A8638" s="0" t="s">
        <v>105</v>
      </c>
      <c r="B8638" s="0" t="s">
        <v>106</v>
      </c>
      <c r="C8638" s="0" t="s">
        <v>76</v>
      </c>
      <c r="E8638" s="0" t="n">
        <v>2029</v>
      </c>
      <c r="F8638" s="5" t="n">
        <v>1.4050686</v>
      </c>
      <c r="G8638" s="11" t="n">
        <v>1</v>
      </c>
      <c r="H8638" s="5" t="n">
        <v>1.4050686</v>
      </c>
      <c r="I8638" s="5" t="n">
        <v>0</v>
      </c>
    </row>
    <row r="8639" customFormat="false" ht="14.25" hidden="false" customHeight="false" outlineLevel="0" collapsed="false">
      <c r="A8639" s="0" t="s">
        <v>105</v>
      </c>
      <c r="B8639" s="0" t="s">
        <v>106</v>
      </c>
      <c r="C8639" s="0" t="s">
        <v>76</v>
      </c>
      <c r="E8639" s="0" t="n">
        <v>2030</v>
      </c>
      <c r="F8639" s="5" t="n">
        <v>1.052118144</v>
      </c>
      <c r="G8639" s="11" t="n">
        <v>1</v>
      </c>
      <c r="H8639" s="5" t="n">
        <v>1.052118144</v>
      </c>
      <c r="I8639" s="5" t="n">
        <v>0</v>
      </c>
    </row>
    <row r="8640" customFormat="false" ht="14.25" hidden="false" customHeight="false" outlineLevel="0" collapsed="false">
      <c r="A8640" s="0" t="s">
        <v>105</v>
      </c>
      <c r="B8640" s="0" t="s">
        <v>106</v>
      </c>
      <c r="C8640" s="0" t="s">
        <v>76</v>
      </c>
      <c r="E8640" s="0" t="n">
        <v>2031</v>
      </c>
      <c r="F8640" s="5" t="n">
        <v>1.033125114</v>
      </c>
      <c r="G8640" s="11" t="n">
        <v>1</v>
      </c>
      <c r="H8640" s="5" t="n">
        <v>1.033125114</v>
      </c>
      <c r="I8640" s="5" t="n">
        <v>0</v>
      </c>
    </row>
    <row r="8641" customFormat="false" ht="14.25" hidden="false" customHeight="false" outlineLevel="0" collapsed="false">
      <c r="A8641" s="0" t="s">
        <v>105</v>
      </c>
      <c r="B8641" s="0" t="s">
        <v>106</v>
      </c>
      <c r="C8641" s="0" t="s">
        <v>76</v>
      </c>
      <c r="E8641" s="0" t="n">
        <v>2032</v>
      </c>
      <c r="F8641" s="5" t="n">
        <v>1.034188392</v>
      </c>
      <c r="G8641" s="11" t="n">
        <v>1</v>
      </c>
      <c r="H8641" s="5" t="n">
        <v>1.034188392</v>
      </c>
      <c r="I8641" s="5" t="n">
        <v>0</v>
      </c>
    </row>
    <row r="8642" customFormat="false" ht="14.25" hidden="false" customHeight="false" outlineLevel="0" collapsed="false">
      <c r="A8642" s="0" t="s">
        <v>105</v>
      </c>
      <c r="B8642" s="0" t="s">
        <v>106</v>
      </c>
      <c r="C8642" s="0" t="s">
        <v>76</v>
      </c>
      <c r="E8642" s="0" t="n">
        <v>2033</v>
      </c>
      <c r="F8642" s="5" t="n">
        <v>1.047574656</v>
      </c>
      <c r="G8642" s="11" t="n">
        <v>1</v>
      </c>
      <c r="H8642" s="5" t="n">
        <v>1.047574656</v>
      </c>
      <c r="I8642" s="5" t="n">
        <v>0</v>
      </c>
    </row>
    <row r="8643" customFormat="false" ht="14.25" hidden="false" customHeight="false" outlineLevel="0" collapsed="false">
      <c r="A8643" s="0" t="s">
        <v>105</v>
      </c>
      <c r="B8643" s="0" t="s">
        <v>106</v>
      </c>
      <c r="C8643" s="0" t="s">
        <v>76</v>
      </c>
      <c r="E8643" s="0" t="n">
        <v>2034</v>
      </c>
      <c r="F8643" s="5" t="n">
        <v>1.0625412896</v>
      </c>
      <c r="G8643" s="11" t="n">
        <v>1</v>
      </c>
      <c r="H8643" s="5" t="n">
        <v>1.0625412896</v>
      </c>
      <c r="I8643" s="5" t="n">
        <v>0</v>
      </c>
    </row>
    <row r="8644" customFormat="false" ht="14.25" hidden="false" customHeight="false" outlineLevel="0" collapsed="false">
      <c r="A8644" s="0" t="s">
        <v>105</v>
      </c>
      <c r="B8644" s="0" t="s">
        <v>106</v>
      </c>
      <c r="C8644" s="0" t="s">
        <v>76</v>
      </c>
      <c r="E8644" s="0" t="n">
        <v>2035</v>
      </c>
      <c r="F8644" s="5" t="n">
        <v>1.074089124</v>
      </c>
      <c r="G8644" s="11" t="n">
        <v>1</v>
      </c>
      <c r="H8644" s="5" t="n">
        <v>1.074089124</v>
      </c>
      <c r="I8644" s="5" t="n">
        <v>0</v>
      </c>
    </row>
    <row r="8645" customFormat="false" ht="14.25" hidden="false" customHeight="false" outlineLevel="0" collapsed="false">
      <c r="A8645" s="0" t="s">
        <v>105</v>
      </c>
      <c r="B8645" s="0" t="s">
        <v>106</v>
      </c>
      <c r="C8645" s="0" t="s">
        <v>76</v>
      </c>
      <c r="E8645" s="0" t="n">
        <v>2036</v>
      </c>
      <c r="F8645" s="5" t="n">
        <v>1.0803983524</v>
      </c>
      <c r="G8645" s="11" t="n">
        <v>1</v>
      </c>
      <c r="H8645" s="5" t="n">
        <v>1.0803983524</v>
      </c>
      <c r="I8645" s="5" t="n">
        <v>0</v>
      </c>
    </row>
    <row r="8646" customFormat="false" ht="14.25" hidden="false" customHeight="false" outlineLevel="0" collapsed="false">
      <c r="A8646" s="0" t="s">
        <v>105</v>
      </c>
      <c r="B8646" s="0" t="s">
        <v>106</v>
      </c>
      <c r="C8646" s="0" t="s">
        <v>76</v>
      </c>
      <c r="E8646" s="0" t="n">
        <v>2037</v>
      </c>
      <c r="F8646" s="5" t="n">
        <v>1.0886839656</v>
      </c>
      <c r="G8646" s="11" t="n">
        <v>1</v>
      </c>
      <c r="H8646" s="5" t="n">
        <v>1.0886839656</v>
      </c>
      <c r="I8646" s="5" t="n">
        <v>0</v>
      </c>
    </row>
    <row r="8647" customFormat="false" ht="14.25" hidden="false" customHeight="false" outlineLevel="0" collapsed="false">
      <c r="A8647" s="0" t="s">
        <v>105</v>
      </c>
      <c r="B8647" s="0" t="s">
        <v>106</v>
      </c>
      <c r="C8647" s="0" t="s">
        <v>76</v>
      </c>
      <c r="E8647" s="0" t="n">
        <v>2038</v>
      </c>
      <c r="F8647" s="5" t="n">
        <v>1.0942710534</v>
      </c>
      <c r="G8647" s="11" t="n">
        <v>1</v>
      </c>
      <c r="H8647" s="5" t="n">
        <v>1.0942710534</v>
      </c>
      <c r="I8647" s="5" t="n">
        <v>0</v>
      </c>
    </row>
    <row r="8648" customFormat="false" ht="14.25" hidden="false" customHeight="false" outlineLevel="0" collapsed="false">
      <c r="A8648" s="0" t="s">
        <v>105</v>
      </c>
      <c r="B8648" s="0" t="s">
        <v>106</v>
      </c>
      <c r="C8648" s="0" t="s">
        <v>76</v>
      </c>
      <c r="E8648" s="0" t="n">
        <v>2039</v>
      </c>
      <c r="F8648" s="5" t="n">
        <v>1.1019105408</v>
      </c>
      <c r="G8648" s="11" t="n">
        <v>1</v>
      </c>
      <c r="H8648" s="5" t="n">
        <v>1.1019105408</v>
      </c>
      <c r="I8648" s="5" t="n">
        <v>0</v>
      </c>
    </row>
    <row r="8649" customFormat="false" ht="14.25" hidden="false" customHeight="false" outlineLevel="0" collapsed="false">
      <c r="A8649" s="0" t="s">
        <v>105</v>
      </c>
      <c r="B8649" s="0" t="s">
        <v>106</v>
      </c>
      <c r="C8649" s="0" t="s">
        <v>76</v>
      </c>
      <c r="E8649" s="0" t="n">
        <v>2040</v>
      </c>
      <c r="F8649" s="5" t="n">
        <v>1.106775488</v>
      </c>
      <c r="G8649" s="11" t="n">
        <v>1</v>
      </c>
      <c r="H8649" s="5" t="n">
        <v>1.106775488</v>
      </c>
      <c r="I8649" s="5" t="n">
        <v>0</v>
      </c>
    </row>
    <row r="8650" customFormat="false" ht="14.25" hidden="false" customHeight="false" outlineLevel="0" collapsed="false">
      <c r="A8650" s="0" t="s">
        <v>105</v>
      </c>
      <c r="B8650" s="0" t="s">
        <v>106</v>
      </c>
      <c r="C8650" s="0" t="s">
        <v>79</v>
      </c>
      <c r="E8650" s="0" t="n">
        <v>2024</v>
      </c>
      <c r="F8650" s="5" t="n">
        <v>0</v>
      </c>
      <c r="G8650" s="11" t="n">
        <v>0</v>
      </c>
      <c r="H8650" s="5" t="n">
        <v>0</v>
      </c>
      <c r="I8650" s="5" t="n">
        <v>0</v>
      </c>
    </row>
    <row r="8651" customFormat="false" ht="14.25" hidden="false" customHeight="false" outlineLevel="0" collapsed="false">
      <c r="A8651" s="0" t="s">
        <v>105</v>
      </c>
      <c r="B8651" s="0" t="s">
        <v>106</v>
      </c>
      <c r="C8651" s="0" t="s">
        <v>79</v>
      </c>
      <c r="E8651" s="0" t="n">
        <v>2025</v>
      </c>
      <c r="F8651" s="5" t="n">
        <v>192.1895054839</v>
      </c>
      <c r="G8651" s="11" t="n">
        <v>0.164326130562846</v>
      </c>
      <c r="H8651" s="5" t="n">
        <v>31.5817577709562</v>
      </c>
      <c r="I8651" s="5" t="n">
        <v>160.607747712944</v>
      </c>
    </row>
    <row r="8652" customFormat="false" ht="14.25" hidden="false" customHeight="false" outlineLevel="0" collapsed="false">
      <c r="A8652" s="0" t="s">
        <v>105</v>
      </c>
      <c r="B8652" s="0" t="s">
        <v>106</v>
      </c>
      <c r="C8652" s="0" t="s">
        <v>79</v>
      </c>
      <c r="E8652" s="0" t="n">
        <v>2026</v>
      </c>
      <c r="F8652" s="5" t="n">
        <v>193.322863577498</v>
      </c>
      <c r="G8652" s="11" t="n">
        <v>0.164340023264305</v>
      </c>
      <c r="H8652" s="5" t="n">
        <v>31.770683897848</v>
      </c>
      <c r="I8652" s="5" t="n">
        <v>161.55217967965</v>
      </c>
    </row>
    <row r="8653" customFormat="false" ht="14.25" hidden="false" customHeight="false" outlineLevel="0" collapsed="false">
      <c r="A8653" s="0" t="s">
        <v>105</v>
      </c>
      <c r="B8653" s="0" t="s">
        <v>106</v>
      </c>
      <c r="C8653" s="0" t="s">
        <v>79</v>
      </c>
      <c r="E8653" s="0" t="n">
        <v>2027</v>
      </c>
      <c r="F8653" s="5" t="n">
        <v>204.526554434171</v>
      </c>
      <c r="G8653" s="11" t="n">
        <v>0.164732884945772</v>
      </c>
      <c r="H8653" s="5" t="n">
        <v>33.6922493599594</v>
      </c>
      <c r="I8653" s="5" t="n">
        <v>170.834305074211</v>
      </c>
    </row>
    <row r="8654" customFormat="false" ht="14.25" hidden="false" customHeight="false" outlineLevel="0" collapsed="false">
      <c r="A8654" s="0" t="s">
        <v>105</v>
      </c>
      <c r="B8654" s="0" t="s">
        <v>106</v>
      </c>
      <c r="C8654" s="0" t="s">
        <v>79</v>
      </c>
      <c r="E8654" s="0" t="n">
        <v>2028</v>
      </c>
      <c r="F8654" s="5" t="n">
        <v>210.670048736424</v>
      </c>
      <c r="G8654" s="11" t="n">
        <v>0.165083032841538</v>
      </c>
      <c r="H8654" s="5" t="n">
        <v>34.7780505742835</v>
      </c>
      <c r="I8654" s="5" t="n">
        <v>175.89199816214</v>
      </c>
    </row>
    <row r="8655" customFormat="false" ht="14.25" hidden="false" customHeight="false" outlineLevel="0" collapsed="false">
      <c r="A8655" s="0" t="s">
        <v>105</v>
      </c>
      <c r="B8655" s="0" t="s">
        <v>106</v>
      </c>
      <c r="C8655" s="0" t="s">
        <v>79</v>
      </c>
      <c r="E8655" s="0" t="n">
        <v>2029</v>
      </c>
      <c r="F8655" s="5" t="n">
        <v>212.886539392447</v>
      </c>
      <c r="G8655" s="11" t="n">
        <v>0.165714602658417</v>
      </c>
      <c r="H8655" s="5" t="n">
        <v>35.2784082867447</v>
      </c>
      <c r="I8655" s="5" t="n">
        <v>177.608131105702</v>
      </c>
    </row>
    <row r="8656" customFormat="false" ht="14.25" hidden="false" customHeight="false" outlineLevel="0" collapsed="false">
      <c r="A8656" s="0" t="s">
        <v>105</v>
      </c>
      <c r="B8656" s="0" t="s">
        <v>106</v>
      </c>
      <c r="C8656" s="0" t="s">
        <v>79</v>
      </c>
      <c r="E8656" s="0" t="n">
        <v>2030</v>
      </c>
      <c r="F8656" s="5" t="n">
        <v>211.827649179592</v>
      </c>
      <c r="G8656" s="11" t="n">
        <v>0.166158729932424</v>
      </c>
      <c r="H8656" s="5" t="n">
        <v>35.1970131522522</v>
      </c>
      <c r="I8656" s="5" t="n">
        <v>176.63063602734</v>
      </c>
    </row>
    <row r="8657" customFormat="false" ht="14.25" hidden="false" customHeight="false" outlineLevel="0" collapsed="false">
      <c r="A8657" s="0" t="s">
        <v>105</v>
      </c>
      <c r="B8657" s="0" t="s">
        <v>106</v>
      </c>
      <c r="C8657" s="0" t="s">
        <v>79</v>
      </c>
      <c r="E8657" s="0" t="n">
        <v>2031</v>
      </c>
      <c r="F8657" s="5" t="n">
        <v>219.237438100439</v>
      </c>
      <c r="G8657" s="11" t="n">
        <v>0.166774229782423</v>
      </c>
      <c r="H8657" s="5" t="n">
        <v>36.5631548786724</v>
      </c>
      <c r="I8657" s="5" t="n">
        <v>182.674283221766</v>
      </c>
    </row>
    <row r="8658" customFormat="false" ht="14.25" hidden="false" customHeight="false" outlineLevel="0" collapsed="false">
      <c r="A8658" s="0" t="s">
        <v>105</v>
      </c>
      <c r="B8658" s="0" t="s">
        <v>106</v>
      </c>
      <c r="C8658" s="0" t="s">
        <v>79</v>
      </c>
      <c r="E8658" s="0" t="n">
        <v>2032</v>
      </c>
      <c r="F8658" s="5" t="n">
        <v>228.170375193435</v>
      </c>
      <c r="G8658" s="11" t="n">
        <v>0.167499860894503</v>
      </c>
      <c r="H8658" s="5" t="n">
        <v>38.2185061051469</v>
      </c>
      <c r="I8658" s="5" t="n">
        <v>189.951869088288</v>
      </c>
    </row>
    <row r="8659" customFormat="false" ht="14.25" hidden="false" customHeight="false" outlineLevel="0" collapsed="false">
      <c r="A8659" s="0" t="s">
        <v>105</v>
      </c>
      <c r="B8659" s="0" t="s">
        <v>106</v>
      </c>
      <c r="C8659" s="0" t="s">
        <v>79</v>
      </c>
      <c r="E8659" s="0" t="n">
        <v>2033</v>
      </c>
      <c r="F8659" s="5" t="n">
        <v>235.787440990482</v>
      </c>
      <c r="G8659" s="11" t="n">
        <v>0.168156151031084</v>
      </c>
      <c r="H8659" s="5" t="n">
        <v>39.6491085384282</v>
      </c>
      <c r="I8659" s="5" t="n">
        <v>196.138332452054</v>
      </c>
    </row>
    <row r="8660" customFormat="false" ht="14.25" hidden="false" customHeight="false" outlineLevel="0" collapsed="false">
      <c r="A8660" s="0" t="s">
        <v>105</v>
      </c>
      <c r="B8660" s="0" t="s">
        <v>106</v>
      </c>
      <c r="C8660" s="0" t="s">
        <v>79</v>
      </c>
      <c r="E8660" s="0" t="n">
        <v>2034</v>
      </c>
      <c r="F8660" s="5" t="n">
        <v>243.091797561673</v>
      </c>
      <c r="G8660" s="11" t="n">
        <v>0.168751838996067</v>
      </c>
      <c r="H8660" s="5" t="n">
        <v>41.0221878833919</v>
      </c>
      <c r="I8660" s="5" t="n">
        <v>202.069609678282</v>
      </c>
    </row>
    <row r="8661" customFormat="false" ht="14.25" hidden="false" customHeight="false" outlineLevel="0" collapsed="false">
      <c r="A8661" s="0" t="s">
        <v>105</v>
      </c>
      <c r="B8661" s="0" t="s">
        <v>106</v>
      </c>
      <c r="C8661" s="0" t="s">
        <v>79</v>
      </c>
      <c r="E8661" s="0" t="n">
        <v>2035</v>
      </c>
      <c r="F8661" s="5" t="n">
        <v>250.845180545813</v>
      </c>
      <c r="G8661" s="11" t="n">
        <v>0.169380393562662</v>
      </c>
      <c r="H8661" s="5" t="n">
        <v>42.4882554041469</v>
      </c>
      <c r="I8661" s="5" t="n">
        <v>208.356925141666</v>
      </c>
    </row>
    <row r="8662" customFormat="false" ht="14.25" hidden="false" customHeight="false" outlineLevel="0" collapsed="false">
      <c r="A8662" s="0" t="s">
        <v>105</v>
      </c>
      <c r="B8662" s="0" t="s">
        <v>106</v>
      </c>
      <c r="C8662" s="0" t="s">
        <v>79</v>
      </c>
      <c r="E8662" s="0" t="n">
        <v>2036</v>
      </c>
      <c r="F8662" s="5" t="n">
        <v>255.81012655429</v>
      </c>
      <c r="G8662" s="11" t="n">
        <v>0.170590372649343</v>
      </c>
      <c r="H8662" s="5" t="n">
        <v>43.638744816372</v>
      </c>
      <c r="I8662" s="5" t="n">
        <v>212.171381737919</v>
      </c>
    </row>
    <row r="8663" customFormat="false" ht="14.25" hidden="false" customHeight="false" outlineLevel="0" collapsed="false">
      <c r="A8663" s="0" t="s">
        <v>105</v>
      </c>
      <c r="B8663" s="0" t="s">
        <v>106</v>
      </c>
      <c r="C8663" s="0" t="s">
        <v>79</v>
      </c>
      <c r="E8663" s="0" t="n">
        <v>2037</v>
      </c>
      <c r="F8663" s="5" t="n">
        <v>261.690956960304</v>
      </c>
      <c r="G8663" s="11" t="n">
        <v>0.171890815048019</v>
      </c>
      <c r="H8663" s="5" t="n">
        <v>44.9822718826026</v>
      </c>
      <c r="I8663" s="5" t="n">
        <v>216.708685077702</v>
      </c>
    </row>
    <row r="8664" customFormat="false" ht="14.25" hidden="false" customHeight="false" outlineLevel="0" collapsed="false">
      <c r="A8664" s="0" t="s">
        <v>105</v>
      </c>
      <c r="B8664" s="0" t="s">
        <v>106</v>
      </c>
      <c r="C8664" s="0" t="s">
        <v>79</v>
      </c>
      <c r="E8664" s="0" t="n">
        <v>2038</v>
      </c>
      <c r="F8664" s="5" t="n">
        <v>267.42748298672</v>
      </c>
      <c r="G8664" s="11" t="n">
        <v>0.173162903854294</v>
      </c>
      <c r="H8664" s="5" t="n">
        <v>46.3085195244251</v>
      </c>
      <c r="I8664" s="5" t="n">
        <v>221.118963462295</v>
      </c>
    </row>
    <row r="8665" customFormat="false" ht="14.25" hidden="false" customHeight="false" outlineLevel="0" collapsed="false">
      <c r="A8665" s="0" t="s">
        <v>105</v>
      </c>
      <c r="B8665" s="0" t="s">
        <v>106</v>
      </c>
      <c r="C8665" s="0" t="s">
        <v>79</v>
      </c>
      <c r="E8665" s="0" t="n">
        <v>2039</v>
      </c>
      <c r="F8665" s="5" t="n">
        <v>273.178324042846</v>
      </c>
      <c r="G8665" s="11" t="n">
        <v>0.17443841006811</v>
      </c>
      <c r="H8665" s="5" t="n">
        <v>47.6527925111051</v>
      </c>
      <c r="I8665" s="5" t="n">
        <v>225.525531531741</v>
      </c>
    </row>
    <row r="8666" customFormat="false" ht="14.25" hidden="false" customHeight="false" outlineLevel="0" collapsed="false">
      <c r="A8666" s="0" t="s">
        <v>105</v>
      </c>
      <c r="B8666" s="0" t="s">
        <v>106</v>
      </c>
      <c r="C8666" s="0" t="s">
        <v>79</v>
      </c>
      <c r="E8666" s="0" t="n">
        <v>2040</v>
      </c>
      <c r="F8666" s="5" t="n">
        <v>278.348062385975</v>
      </c>
      <c r="G8666" s="11" t="n">
        <v>0.175641539430774</v>
      </c>
      <c r="H8666" s="5" t="n">
        <v>48.8894821750457</v>
      </c>
      <c r="I8666" s="5" t="n">
        <v>229.458580210929</v>
      </c>
    </row>
    <row r="8667" customFormat="false" ht="14.25" hidden="false" customHeight="false" outlineLevel="0" collapsed="false">
      <c r="A8667" s="0" t="s">
        <v>105</v>
      </c>
      <c r="B8667" s="0" t="s">
        <v>106</v>
      </c>
      <c r="C8667" s="0" t="s">
        <v>84</v>
      </c>
      <c r="E8667" s="0" t="n">
        <v>2024</v>
      </c>
      <c r="F8667" s="5" t="n">
        <v>0.0234084997084601</v>
      </c>
      <c r="G8667" s="11" t="n">
        <v>0</v>
      </c>
      <c r="H8667" s="5" t="n">
        <v>0</v>
      </c>
      <c r="I8667" s="5" t="n">
        <v>0.0234084997084601</v>
      </c>
    </row>
    <row r="8668" customFormat="false" ht="14.25" hidden="false" customHeight="false" outlineLevel="0" collapsed="false">
      <c r="A8668" s="0" t="s">
        <v>105</v>
      </c>
      <c r="B8668" s="0" t="s">
        <v>106</v>
      </c>
      <c r="C8668" s="0" t="s">
        <v>84</v>
      </c>
      <c r="E8668" s="0" t="n">
        <v>2025</v>
      </c>
      <c r="F8668" s="5" t="n">
        <v>0.0273814891296076</v>
      </c>
      <c r="G8668" s="11" t="n">
        <v>0</v>
      </c>
      <c r="H8668" s="5" t="n">
        <v>0</v>
      </c>
      <c r="I8668" s="5" t="n">
        <v>0.0273814891296076</v>
      </c>
    </row>
    <row r="8669" customFormat="false" ht="14.25" hidden="false" customHeight="false" outlineLevel="0" collapsed="false">
      <c r="A8669" s="0" t="s">
        <v>105</v>
      </c>
      <c r="B8669" s="0" t="s">
        <v>106</v>
      </c>
      <c r="C8669" s="0" t="s">
        <v>84</v>
      </c>
      <c r="E8669" s="0" t="n">
        <v>2026</v>
      </c>
      <c r="F8669" s="5" t="n">
        <v>2.26575856442996</v>
      </c>
      <c r="G8669" s="11" t="n">
        <v>0.115217919253677</v>
      </c>
      <c r="H8669" s="5" t="n">
        <v>0.261055987324817</v>
      </c>
      <c r="I8669" s="5" t="n">
        <v>2.00470257710514</v>
      </c>
    </row>
    <row r="8670" customFormat="false" ht="14.25" hidden="false" customHeight="false" outlineLevel="0" collapsed="false">
      <c r="A8670" s="0" t="s">
        <v>105</v>
      </c>
      <c r="B8670" s="0" t="s">
        <v>106</v>
      </c>
      <c r="C8670" s="0" t="s">
        <v>84</v>
      </c>
      <c r="E8670" s="0" t="n">
        <v>2027</v>
      </c>
      <c r="F8670" s="5" t="n">
        <v>2.02618586836514</v>
      </c>
      <c r="G8670" s="11" t="n">
        <v>0.124453234762678</v>
      </c>
      <c r="H8670" s="5" t="n">
        <v>0.252165385548466</v>
      </c>
      <c r="I8670" s="5" t="n">
        <v>1.77402048281667</v>
      </c>
    </row>
    <row r="8671" customFormat="false" ht="14.25" hidden="false" customHeight="false" outlineLevel="0" collapsed="false">
      <c r="A8671" s="0" t="s">
        <v>105</v>
      </c>
      <c r="B8671" s="0" t="s">
        <v>106</v>
      </c>
      <c r="C8671" s="0" t="s">
        <v>84</v>
      </c>
      <c r="E8671" s="0" t="n">
        <v>2028</v>
      </c>
      <c r="F8671" s="5" t="n">
        <v>4.19338689470898</v>
      </c>
      <c r="G8671" s="11" t="n">
        <v>0.13515665423861</v>
      </c>
      <c r="H8671" s="5" t="n">
        <v>0.566764142616902</v>
      </c>
      <c r="I8671" s="5" t="n">
        <v>3.62662275209208</v>
      </c>
    </row>
    <row r="8672" customFormat="false" ht="14.25" hidden="false" customHeight="false" outlineLevel="0" collapsed="false">
      <c r="A8672" s="0" t="s">
        <v>105</v>
      </c>
      <c r="B8672" s="0" t="s">
        <v>106</v>
      </c>
      <c r="C8672" s="0" t="s">
        <v>84</v>
      </c>
      <c r="E8672" s="0" t="n">
        <v>2029</v>
      </c>
      <c r="F8672" s="5" t="n">
        <v>5.87264423482392</v>
      </c>
      <c r="G8672" s="11" t="n">
        <v>0.145093746449277</v>
      </c>
      <c r="H8672" s="5" t="n">
        <v>0.852083953594349</v>
      </c>
      <c r="I8672" s="5" t="n">
        <v>5.02056028122957</v>
      </c>
    </row>
    <row r="8673" customFormat="false" ht="14.25" hidden="false" customHeight="false" outlineLevel="0" collapsed="false">
      <c r="A8673" s="0" t="s">
        <v>105</v>
      </c>
      <c r="B8673" s="0" t="s">
        <v>106</v>
      </c>
      <c r="C8673" s="0" t="s">
        <v>84</v>
      </c>
      <c r="E8673" s="0" t="n">
        <v>2030</v>
      </c>
      <c r="F8673" s="5" t="n">
        <v>5.76063964283225</v>
      </c>
      <c r="G8673" s="11" t="n">
        <v>0.154113573169722</v>
      </c>
      <c r="H8673" s="5" t="n">
        <v>0.887792759100029</v>
      </c>
      <c r="I8673" s="5" t="n">
        <v>4.87284688373222</v>
      </c>
    </row>
    <row r="8674" customFormat="false" ht="14.25" hidden="false" customHeight="false" outlineLevel="0" collapsed="false">
      <c r="A8674" s="0" t="s">
        <v>105</v>
      </c>
      <c r="B8674" s="0" t="s">
        <v>106</v>
      </c>
      <c r="C8674" s="0" t="s">
        <v>84</v>
      </c>
      <c r="E8674" s="0" t="n">
        <v>2031</v>
      </c>
      <c r="F8674" s="5" t="n">
        <v>8.25281918588873</v>
      </c>
      <c r="G8674" s="11" t="n">
        <v>0.157950844241008</v>
      </c>
      <c r="H8674" s="5" t="n">
        <v>1.30353975777951</v>
      </c>
      <c r="I8674" s="5" t="n">
        <v>6.94927942810921</v>
      </c>
    </row>
    <row r="8675" customFormat="false" ht="14.25" hidden="false" customHeight="false" outlineLevel="0" collapsed="false">
      <c r="A8675" s="0" t="s">
        <v>105</v>
      </c>
      <c r="B8675" s="0" t="s">
        <v>106</v>
      </c>
      <c r="C8675" s="0" t="s">
        <v>84</v>
      </c>
      <c r="E8675" s="0" t="n">
        <v>2032</v>
      </c>
      <c r="F8675" s="5" t="n">
        <v>10.4383914934256</v>
      </c>
      <c r="G8675" s="11" t="n">
        <v>0.161718956751167</v>
      </c>
      <c r="H8675" s="5" t="n">
        <v>1.68808578247704</v>
      </c>
      <c r="I8675" s="5" t="n">
        <v>8.75030571094852</v>
      </c>
    </row>
    <row r="8676" customFormat="false" ht="14.25" hidden="false" customHeight="false" outlineLevel="0" collapsed="false">
      <c r="A8676" s="0" t="s">
        <v>105</v>
      </c>
      <c r="B8676" s="0" t="s">
        <v>106</v>
      </c>
      <c r="C8676" s="0" t="s">
        <v>84</v>
      </c>
      <c r="E8676" s="0" t="n">
        <v>2033</v>
      </c>
      <c r="F8676" s="5" t="n">
        <v>13.3210552373356</v>
      </c>
      <c r="G8676" s="11" t="n">
        <v>0.165929447606822</v>
      </c>
      <c r="H8676" s="5" t="n">
        <v>2.21035533707107</v>
      </c>
      <c r="I8676" s="5" t="n">
        <v>11.1106999002646</v>
      </c>
    </row>
    <row r="8677" customFormat="false" ht="14.25" hidden="false" customHeight="false" outlineLevel="0" collapsed="false">
      <c r="A8677" s="0" t="s">
        <v>105</v>
      </c>
      <c r="B8677" s="0" t="s">
        <v>106</v>
      </c>
      <c r="C8677" s="0" t="s">
        <v>84</v>
      </c>
      <c r="E8677" s="0" t="n">
        <v>2034</v>
      </c>
      <c r="F8677" s="5" t="n">
        <v>20.0198691025603</v>
      </c>
      <c r="G8677" s="11" t="n">
        <v>0.170073069591776</v>
      </c>
      <c r="H8677" s="5" t="n">
        <v>3.404840591098</v>
      </c>
      <c r="I8677" s="5" t="n">
        <v>16.6150285114623</v>
      </c>
    </row>
    <row r="8678" customFormat="false" ht="14.25" hidden="false" customHeight="false" outlineLevel="0" collapsed="false">
      <c r="A8678" s="0" t="s">
        <v>105</v>
      </c>
      <c r="B8678" s="0" t="s">
        <v>106</v>
      </c>
      <c r="C8678" s="0" t="s">
        <v>84</v>
      </c>
      <c r="E8678" s="0" t="n">
        <v>2035</v>
      </c>
      <c r="F8678" s="5" t="n">
        <v>25.0308943273099</v>
      </c>
      <c r="G8678" s="11" t="n">
        <v>0.174071389678025</v>
      </c>
      <c r="H8678" s="5" t="n">
        <v>4.35716256043862</v>
      </c>
      <c r="I8678" s="5" t="n">
        <v>20.6737317668713</v>
      </c>
    </row>
    <row r="8679" customFormat="false" ht="14.25" hidden="false" customHeight="false" outlineLevel="0" collapsed="false">
      <c r="A8679" s="0" t="s">
        <v>105</v>
      </c>
      <c r="B8679" s="0" t="s">
        <v>106</v>
      </c>
      <c r="C8679" s="0" t="s">
        <v>84</v>
      </c>
      <c r="E8679" s="0" t="n">
        <v>2036</v>
      </c>
      <c r="F8679" s="5" t="n">
        <v>29.953069437282</v>
      </c>
      <c r="G8679" s="11" t="n">
        <v>0.172952308622506</v>
      </c>
      <c r="H8679" s="5" t="n">
        <v>5.18045250950813</v>
      </c>
      <c r="I8679" s="5" t="n">
        <v>24.7726169277739</v>
      </c>
    </row>
    <row r="8680" customFormat="false" ht="14.25" hidden="false" customHeight="false" outlineLevel="0" collapsed="false">
      <c r="A8680" s="0" t="s">
        <v>105</v>
      </c>
      <c r="B8680" s="0" t="s">
        <v>106</v>
      </c>
      <c r="C8680" s="0" t="s">
        <v>84</v>
      </c>
      <c r="E8680" s="0" t="n">
        <v>2037</v>
      </c>
      <c r="F8680" s="5" t="n">
        <v>34.9438435611847</v>
      </c>
      <c r="G8680" s="11" t="n">
        <v>0.171743012245358</v>
      </c>
      <c r="H8680" s="5" t="n">
        <v>6.00136095262843</v>
      </c>
      <c r="I8680" s="5" t="n">
        <v>28.9424826085563</v>
      </c>
    </row>
    <row r="8681" customFormat="false" ht="14.25" hidden="false" customHeight="false" outlineLevel="0" collapsed="false">
      <c r="A8681" s="0" t="s">
        <v>105</v>
      </c>
      <c r="B8681" s="0" t="s">
        <v>106</v>
      </c>
      <c r="C8681" s="0" t="s">
        <v>84</v>
      </c>
      <c r="E8681" s="0" t="n">
        <v>2038</v>
      </c>
      <c r="F8681" s="5" t="n">
        <v>40.4763846750433</v>
      </c>
      <c r="G8681" s="11" t="n">
        <v>0.170622272473469</v>
      </c>
      <c r="H8681" s="5" t="n">
        <v>6.90617273476616</v>
      </c>
      <c r="I8681" s="5" t="n">
        <v>33.5702119402771</v>
      </c>
    </row>
    <row r="8682" customFormat="false" ht="14.25" hidden="false" customHeight="false" outlineLevel="0" collapsed="false">
      <c r="A8682" s="0" t="s">
        <v>105</v>
      </c>
      <c r="B8682" s="0" t="s">
        <v>106</v>
      </c>
      <c r="C8682" s="0" t="s">
        <v>84</v>
      </c>
      <c r="E8682" s="0" t="n">
        <v>2039</v>
      </c>
      <c r="F8682" s="5" t="n">
        <v>46.5600982153699</v>
      </c>
      <c r="G8682" s="11" t="n">
        <v>0.169659192743379</v>
      </c>
      <c r="H8682" s="5" t="n">
        <v>7.89934867727208</v>
      </c>
      <c r="I8682" s="5" t="n">
        <v>38.6607495380979</v>
      </c>
    </row>
    <row r="8683" customFormat="false" ht="14.25" hidden="false" customHeight="false" outlineLevel="0" collapsed="false">
      <c r="A8683" s="0" t="s">
        <v>105</v>
      </c>
      <c r="B8683" s="0" t="s">
        <v>106</v>
      </c>
      <c r="C8683" s="0" t="s">
        <v>84</v>
      </c>
      <c r="E8683" s="0" t="n">
        <v>2040</v>
      </c>
      <c r="F8683" s="5" t="n">
        <v>53.257912730789</v>
      </c>
      <c r="G8683" s="11" t="n">
        <v>0.168918155061988</v>
      </c>
      <c r="H8683" s="5" t="n">
        <v>8.99622836093725</v>
      </c>
      <c r="I8683" s="5" t="n">
        <v>44.2616843698518</v>
      </c>
    </row>
    <row r="8684" customFormat="false" ht="14.25" hidden="false" customHeight="false" outlineLevel="0" collapsed="false">
      <c r="A8684" s="0" t="s">
        <v>107</v>
      </c>
      <c r="B8684" s="0" t="s">
        <v>108</v>
      </c>
      <c r="C8684" s="0" t="s">
        <v>65</v>
      </c>
      <c r="E8684" s="0" t="n">
        <v>2024</v>
      </c>
      <c r="F8684" s="5" t="n">
        <v>0</v>
      </c>
      <c r="G8684" s="11" t="n">
        <v>0</v>
      </c>
      <c r="H8684" s="5" t="n">
        <v>0</v>
      </c>
      <c r="I8684" s="5" t="n">
        <v>0</v>
      </c>
    </row>
    <row r="8685" customFormat="false" ht="14.25" hidden="false" customHeight="false" outlineLevel="0" collapsed="false">
      <c r="A8685" s="0" t="s">
        <v>107</v>
      </c>
      <c r="B8685" s="0" t="s">
        <v>108</v>
      </c>
      <c r="C8685" s="0" t="s">
        <v>65</v>
      </c>
      <c r="E8685" s="0" t="n">
        <v>2025</v>
      </c>
      <c r="F8685" s="5" t="n">
        <v>91.3055453473774</v>
      </c>
      <c r="G8685" s="11" t="n">
        <v>0.0194709771239117</v>
      </c>
      <c r="H8685" s="5" t="n">
        <v>1.77780818474507</v>
      </c>
      <c r="I8685" s="5" t="n">
        <v>89.5277371626323</v>
      </c>
    </row>
    <row r="8686" customFormat="false" ht="14.25" hidden="false" customHeight="false" outlineLevel="0" collapsed="false">
      <c r="A8686" s="0" t="s">
        <v>107</v>
      </c>
      <c r="B8686" s="0" t="s">
        <v>108</v>
      </c>
      <c r="C8686" s="0" t="s">
        <v>65</v>
      </c>
      <c r="E8686" s="0" t="n">
        <v>2026</v>
      </c>
      <c r="F8686" s="5" t="n">
        <v>90.5580691255202</v>
      </c>
      <c r="G8686" s="11" t="n">
        <v>0.0225596870716463</v>
      </c>
      <c r="H8686" s="5" t="n">
        <v>2.04296170128425</v>
      </c>
      <c r="I8686" s="5" t="n">
        <v>88.5151074242359</v>
      </c>
    </row>
    <row r="8687" customFormat="false" ht="14.25" hidden="false" customHeight="false" outlineLevel="0" collapsed="false">
      <c r="A8687" s="0" t="s">
        <v>107</v>
      </c>
      <c r="B8687" s="0" t="s">
        <v>108</v>
      </c>
      <c r="C8687" s="0" t="s">
        <v>65</v>
      </c>
      <c r="E8687" s="0" t="n">
        <v>2027</v>
      </c>
      <c r="F8687" s="5" t="n">
        <v>89.932162785217</v>
      </c>
      <c r="G8687" s="11" t="n">
        <v>0.0256448405801103</v>
      </c>
      <c r="H8687" s="5" t="n">
        <v>2.30629597765141</v>
      </c>
      <c r="I8687" s="5" t="n">
        <v>87.6258668075656</v>
      </c>
    </row>
    <row r="8688" customFormat="false" ht="14.25" hidden="false" customHeight="false" outlineLevel="0" collapsed="false">
      <c r="A8688" s="0" t="s">
        <v>107</v>
      </c>
      <c r="B8688" s="0" t="s">
        <v>108</v>
      </c>
      <c r="C8688" s="0" t="s">
        <v>65</v>
      </c>
      <c r="E8688" s="0" t="n">
        <v>2028</v>
      </c>
      <c r="F8688" s="5" t="n">
        <v>89.1862820736395</v>
      </c>
      <c r="G8688" s="11" t="n">
        <v>0.0287247270265747</v>
      </c>
      <c r="H8688" s="5" t="n">
        <v>2.56185160708039</v>
      </c>
      <c r="I8688" s="5" t="n">
        <v>86.6244304665591</v>
      </c>
    </row>
    <row r="8689" customFormat="false" ht="14.25" hidden="false" customHeight="false" outlineLevel="0" collapsed="false">
      <c r="A8689" s="0" t="s">
        <v>107</v>
      </c>
      <c r="B8689" s="0" t="s">
        <v>108</v>
      </c>
      <c r="C8689" s="0" t="s">
        <v>65</v>
      </c>
      <c r="E8689" s="0" t="n">
        <v>2029</v>
      </c>
      <c r="F8689" s="5" t="n">
        <v>88.7575392094839</v>
      </c>
      <c r="G8689" s="11" t="n">
        <v>0.0318191597848502</v>
      </c>
      <c r="H8689" s="5" t="n">
        <v>2.82419032221667</v>
      </c>
      <c r="I8689" s="5" t="n">
        <v>85.9333488872673</v>
      </c>
    </row>
    <row r="8690" customFormat="false" ht="14.25" hidden="false" customHeight="false" outlineLevel="0" collapsed="false">
      <c r="A8690" s="0" t="s">
        <v>107</v>
      </c>
      <c r="B8690" s="0" t="s">
        <v>108</v>
      </c>
      <c r="C8690" s="0" t="s">
        <v>65</v>
      </c>
      <c r="E8690" s="0" t="n">
        <v>2030</v>
      </c>
      <c r="F8690" s="5" t="n">
        <v>88.5025409752062</v>
      </c>
      <c r="G8690" s="11" t="n">
        <v>0.0349140962607968</v>
      </c>
      <c r="H8690" s="5" t="n">
        <v>3.08998623493347</v>
      </c>
      <c r="I8690" s="5" t="n">
        <v>85.4125547402728</v>
      </c>
    </row>
    <row r="8691" customFormat="false" ht="14.25" hidden="false" customHeight="false" outlineLevel="0" collapsed="false">
      <c r="A8691" s="0" t="s">
        <v>107</v>
      </c>
      <c r="B8691" s="0" t="s">
        <v>108</v>
      </c>
      <c r="C8691" s="0" t="s">
        <v>65</v>
      </c>
      <c r="E8691" s="0" t="n">
        <v>2031</v>
      </c>
      <c r="F8691" s="5" t="n">
        <v>87.756775432614</v>
      </c>
      <c r="G8691" s="11" t="n">
        <v>0.03784017581622</v>
      </c>
      <c r="H8691" s="5" t="n">
        <v>3.32073181143465</v>
      </c>
      <c r="I8691" s="5" t="n">
        <v>84.4360436211794</v>
      </c>
    </row>
    <row r="8692" customFormat="false" ht="14.25" hidden="false" customHeight="false" outlineLevel="0" collapsed="false">
      <c r="A8692" s="0" t="s">
        <v>107</v>
      </c>
      <c r="B8692" s="0" t="s">
        <v>108</v>
      </c>
      <c r="C8692" s="0" t="s">
        <v>65</v>
      </c>
      <c r="E8692" s="0" t="n">
        <v>2032</v>
      </c>
      <c r="F8692" s="5" t="n">
        <v>87.3235201034927</v>
      </c>
      <c r="G8692" s="11" t="n">
        <v>0.0407634547841727</v>
      </c>
      <c r="H8692" s="5" t="n">
        <v>3.55960836333352</v>
      </c>
      <c r="I8692" s="5" t="n">
        <v>83.7639117401592</v>
      </c>
    </row>
    <row r="8693" customFormat="false" ht="14.25" hidden="false" customHeight="false" outlineLevel="0" collapsed="false">
      <c r="A8693" s="0" t="s">
        <v>107</v>
      </c>
      <c r="B8693" s="0" t="s">
        <v>108</v>
      </c>
      <c r="C8693" s="0" t="s">
        <v>65</v>
      </c>
      <c r="E8693" s="0" t="n">
        <v>2033</v>
      </c>
      <c r="F8693" s="5" t="n">
        <v>87.7088293116448</v>
      </c>
      <c r="G8693" s="11" t="n">
        <v>0.0436874872228536</v>
      </c>
      <c r="H8693" s="5" t="n">
        <v>3.83177835988393</v>
      </c>
      <c r="I8693" s="5" t="n">
        <v>83.8770509517609</v>
      </c>
    </row>
    <row r="8694" customFormat="false" ht="14.25" hidden="false" customHeight="false" outlineLevel="0" collapsed="false">
      <c r="A8694" s="0" t="s">
        <v>107</v>
      </c>
      <c r="B8694" s="0" t="s">
        <v>108</v>
      </c>
      <c r="C8694" s="0" t="s">
        <v>65</v>
      </c>
      <c r="E8694" s="0" t="n">
        <v>2034</v>
      </c>
      <c r="F8694" s="5" t="n">
        <v>88.3378668882713</v>
      </c>
      <c r="G8694" s="11" t="n">
        <v>0.0466139127804667</v>
      </c>
      <c r="H8694" s="5" t="n">
        <v>4.11777362234236</v>
      </c>
      <c r="I8694" s="5" t="n">
        <v>84.2200932659289</v>
      </c>
    </row>
    <row r="8695" customFormat="false" ht="14.25" hidden="false" customHeight="false" outlineLevel="0" collapsed="false">
      <c r="A8695" s="0" t="s">
        <v>107</v>
      </c>
      <c r="B8695" s="0" t="s">
        <v>108</v>
      </c>
      <c r="C8695" s="0" t="s">
        <v>65</v>
      </c>
      <c r="E8695" s="0" t="n">
        <v>2035</v>
      </c>
      <c r="F8695" s="5" t="n">
        <v>88.4621669148722</v>
      </c>
      <c r="G8695" s="11" t="n">
        <v>0.049550618185461</v>
      </c>
      <c r="H8695" s="5" t="n">
        <v>4.38335505665735</v>
      </c>
      <c r="I8695" s="5" t="n">
        <v>84.0788118582149</v>
      </c>
    </row>
    <row r="8696" customFormat="false" ht="14.25" hidden="false" customHeight="false" outlineLevel="0" collapsed="false">
      <c r="A8696" s="0" t="s">
        <v>107</v>
      </c>
      <c r="B8696" s="0" t="s">
        <v>108</v>
      </c>
      <c r="C8696" s="0" t="s">
        <v>65</v>
      </c>
      <c r="E8696" s="0" t="n">
        <v>2036</v>
      </c>
      <c r="F8696" s="5" t="n">
        <v>89.1349902856325</v>
      </c>
      <c r="G8696" s="11" t="n">
        <v>0.0527354371332696</v>
      </c>
      <c r="H8696" s="5" t="n">
        <v>4.70057267658257</v>
      </c>
      <c r="I8696" s="5" t="n">
        <v>84.43441760905</v>
      </c>
    </row>
    <row r="8697" customFormat="false" ht="14.25" hidden="false" customHeight="false" outlineLevel="0" collapsed="false">
      <c r="A8697" s="0" t="s">
        <v>107</v>
      </c>
      <c r="B8697" s="0" t="s">
        <v>108</v>
      </c>
      <c r="C8697" s="0" t="s">
        <v>65</v>
      </c>
      <c r="E8697" s="0" t="n">
        <v>2037</v>
      </c>
      <c r="F8697" s="5" t="n">
        <v>89.7663482197819</v>
      </c>
      <c r="G8697" s="11" t="n">
        <v>0.0559085472697724</v>
      </c>
      <c r="H8697" s="5" t="n">
        <v>5.01870612268053</v>
      </c>
      <c r="I8697" s="5" t="n">
        <v>84.7476420971014</v>
      </c>
    </row>
    <row r="8698" customFormat="false" ht="14.25" hidden="false" customHeight="false" outlineLevel="0" collapsed="false">
      <c r="A8698" s="0" t="s">
        <v>107</v>
      </c>
      <c r="B8698" s="0" t="s">
        <v>108</v>
      </c>
      <c r="C8698" s="0" t="s">
        <v>65</v>
      </c>
      <c r="E8698" s="0" t="n">
        <v>2038</v>
      </c>
      <c r="F8698" s="5" t="n">
        <v>90.3770164449412</v>
      </c>
      <c r="G8698" s="11" t="n">
        <v>0.0590654345247649</v>
      </c>
      <c r="H8698" s="5" t="n">
        <v>5.33815774737228</v>
      </c>
      <c r="I8698" s="5" t="n">
        <v>85.0388586975689</v>
      </c>
    </row>
    <row r="8699" customFormat="false" ht="14.25" hidden="false" customHeight="false" outlineLevel="0" collapsed="false">
      <c r="A8699" s="0" t="s">
        <v>107</v>
      </c>
      <c r="B8699" s="0" t="s">
        <v>108</v>
      </c>
      <c r="C8699" s="0" t="s">
        <v>65</v>
      </c>
      <c r="E8699" s="0" t="n">
        <v>2039</v>
      </c>
      <c r="F8699" s="5" t="n">
        <v>91.0154256181546</v>
      </c>
      <c r="G8699" s="11" t="n">
        <v>0.0622323578988611</v>
      </c>
      <c r="H8699" s="5" t="n">
        <v>5.66410454138617</v>
      </c>
      <c r="I8699" s="5" t="n">
        <v>85.3513210767685</v>
      </c>
    </row>
    <row r="8700" customFormat="false" ht="14.25" hidden="false" customHeight="false" outlineLevel="0" collapsed="false">
      <c r="A8700" s="0" t="s">
        <v>107</v>
      </c>
      <c r="B8700" s="0" t="s">
        <v>108</v>
      </c>
      <c r="C8700" s="0" t="s">
        <v>65</v>
      </c>
      <c r="E8700" s="0" t="n">
        <v>2040</v>
      </c>
      <c r="F8700" s="5" t="n">
        <v>91.787633174794</v>
      </c>
      <c r="G8700" s="11" t="n">
        <v>0.065368119179535</v>
      </c>
      <c r="H8700" s="5" t="n">
        <v>5.99998494457737</v>
      </c>
      <c r="I8700" s="5" t="n">
        <v>85.7876482302167</v>
      </c>
    </row>
    <row r="8701" customFormat="false" ht="14.25" hidden="false" customHeight="false" outlineLevel="0" collapsed="false">
      <c r="A8701" s="0" t="s">
        <v>107</v>
      </c>
      <c r="B8701" s="0" t="s">
        <v>108</v>
      </c>
      <c r="C8701" s="0" t="s">
        <v>72</v>
      </c>
      <c r="E8701" s="0" t="n">
        <v>2024</v>
      </c>
      <c r="F8701" s="5" t="n">
        <v>0</v>
      </c>
      <c r="G8701" s="11" t="n">
        <v>0</v>
      </c>
      <c r="H8701" s="5" t="n">
        <v>0</v>
      </c>
      <c r="I8701" s="5" t="n">
        <v>0</v>
      </c>
    </row>
    <row r="8702" customFormat="false" ht="14.25" hidden="false" customHeight="false" outlineLevel="0" collapsed="false">
      <c r="A8702" s="0" t="s">
        <v>107</v>
      </c>
      <c r="B8702" s="0" t="s">
        <v>108</v>
      </c>
      <c r="C8702" s="0" t="s">
        <v>72</v>
      </c>
      <c r="E8702" s="0" t="n">
        <v>2025</v>
      </c>
      <c r="F8702" s="5" t="n">
        <v>4.97237082339855</v>
      </c>
      <c r="G8702" s="11" t="n">
        <v>0.0179207711397263</v>
      </c>
      <c r="H8702" s="5" t="n">
        <v>0.0891087195479778</v>
      </c>
      <c r="I8702" s="5" t="n">
        <v>4.88326210385058</v>
      </c>
    </row>
    <row r="8703" customFormat="false" ht="14.25" hidden="false" customHeight="false" outlineLevel="0" collapsed="false">
      <c r="A8703" s="0" t="s">
        <v>107</v>
      </c>
      <c r="B8703" s="0" t="s">
        <v>108</v>
      </c>
      <c r="C8703" s="0" t="s">
        <v>72</v>
      </c>
      <c r="E8703" s="0" t="n">
        <v>2026</v>
      </c>
      <c r="F8703" s="5" t="n">
        <v>4.99642378645475</v>
      </c>
      <c r="G8703" s="11" t="n">
        <v>0.0209089887510127</v>
      </c>
      <c r="H8703" s="5" t="n">
        <v>0.104470168746275</v>
      </c>
      <c r="I8703" s="5" t="n">
        <v>4.89195361770847</v>
      </c>
    </row>
    <row r="8704" customFormat="false" ht="14.25" hidden="false" customHeight="false" outlineLevel="0" collapsed="false">
      <c r="A8704" s="0" t="s">
        <v>107</v>
      </c>
      <c r="B8704" s="0" t="s">
        <v>108</v>
      </c>
      <c r="C8704" s="0" t="s">
        <v>72</v>
      </c>
      <c r="E8704" s="0" t="n">
        <v>2027</v>
      </c>
      <c r="F8704" s="5" t="n">
        <v>4.87374875186169</v>
      </c>
      <c r="G8704" s="11" t="n">
        <v>0.0238989059065553</v>
      </c>
      <c r="H8704" s="5" t="n">
        <v>0.116477262832934</v>
      </c>
      <c r="I8704" s="5" t="n">
        <v>4.75727148902876</v>
      </c>
    </row>
    <row r="8705" customFormat="false" ht="14.25" hidden="false" customHeight="false" outlineLevel="0" collapsed="false">
      <c r="A8705" s="0" t="s">
        <v>107</v>
      </c>
      <c r="B8705" s="0" t="s">
        <v>108</v>
      </c>
      <c r="C8705" s="0" t="s">
        <v>72</v>
      </c>
      <c r="E8705" s="0" t="n">
        <v>2028</v>
      </c>
      <c r="F8705" s="5" t="n">
        <v>4.92666545094187</v>
      </c>
      <c r="G8705" s="11" t="n">
        <v>0.0268874177660839</v>
      </c>
      <c r="H8705" s="5" t="n">
        <v>0.132465312173206</v>
      </c>
      <c r="I8705" s="5" t="n">
        <v>4.79420013876867</v>
      </c>
    </row>
    <row r="8706" customFormat="false" ht="14.25" hidden="false" customHeight="false" outlineLevel="0" collapsed="false">
      <c r="A8706" s="0" t="s">
        <v>107</v>
      </c>
      <c r="B8706" s="0" t="s">
        <v>108</v>
      </c>
      <c r="C8706" s="0" t="s">
        <v>72</v>
      </c>
      <c r="E8706" s="0" t="n">
        <v>2029</v>
      </c>
      <c r="F8706" s="5" t="n">
        <v>4.85087962471006</v>
      </c>
      <c r="G8706" s="11" t="n">
        <v>0.029878102377985</v>
      </c>
      <c r="H8706" s="5" t="n">
        <v>0.144935078050369</v>
      </c>
      <c r="I8706" s="5" t="n">
        <v>4.7059445466597</v>
      </c>
    </row>
    <row r="8707" customFormat="false" ht="14.25" hidden="false" customHeight="false" outlineLevel="0" collapsed="false">
      <c r="A8707" s="0" t="s">
        <v>107</v>
      </c>
      <c r="B8707" s="0" t="s">
        <v>108</v>
      </c>
      <c r="C8707" s="0" t="s">
        <v>72</v>
      </c>
      <c r="E8707" s="0" t="n">
        <v>2030</v>
      </c>
      <c r="F8707" s="5" t="n">
        <v>4.85231368281423</v>
      </c>
      <c r="G8707" s="11" t="n">
        <v>0.0328679495819722</v>
      </c>
      <c r="H8707" s="5" t="n">
        <v>0.159485601482652</v>
      </c>
      <c r="I8707" s="5" t="n">
        <v>4.69282808133158</v>
      </c>
    </row>
    <row r="8708" customFormat="false" ht="14.25" hidden="false" customHeight="false" outlineLevel="0" collapsed="false">
      <c r="A8708" s="0" t="s">
        <v>107</v>
      </c>
      <c r="B8708" s="0" t="s">
        <v>108</v>
      </c>
      <c r="C8708" s="0" t="s">
        <v>72</v>
      </c>
      <c r="E8708" s="0" t="n">
        <v>2031</v>
      </c>
      <c r="F8708" s="5" t="n">
        <v>4.75509378368224</v>
      </c>
      <c r="G8708" s="11" t="n">
        <v>0.0357613682443312</v>
      </c>
      <c r="H8708" s="5" t="n">
        <v>0.17004865983459</v>
      </c>
      <c r="I8708" s="5" t="n">
        <v>4.58504512384764</v>
      </c>
    </row>
    <row r="8709" customFormat="false" ht="14.25" hidden="false" customHeight="false" outlineLevel="0" collapsed="false">
      <c r="A8709" s="0" t="s">
        <v>107</v>
      </c>
      <c r="B8709" s="0" t="s">
        <v>108</v>
      </c>
      <c r="C8709" s="0" t="s">
        <v>72</v>
      </c>
      <c r="E8709" s="0" t="n">
        <v>2032</v>
      </c>
      <c r="F8709" s="5" t="n">
        <v>4.92382934588478</v>
      </c>
      <c r="G8709" s="11" t="n">
        <v>0.0386508877491141</v>
      </c>
      <c r="H8709" s="5" t="n">
        <v>0.190310375343586</v>
      </c>
      <c r="I8709" s="5" t="n">
        <v>4.73351897054119</v>
      </c>
    </row>
    <row r="8710" customFormat="false" ht="14.25" hidden="false" customHeight="false" outlineLevel="0" collapsed="false">
      <c r="A8710" s="0" t="s">
        <v>107</v>
      </c>
      <c r="B8710" s="0" t="s">
        <v>108</v>
      </c>
      <c r="C8710" s="0" t="s">
        <v>72</v>
      </c>
      <c r="E8710" s="0" t="n">
        <v>2033</v>
      </c>
      <c r="F8710" s="5" t="n">
        <v>5.05767981556317</v>
      </c>
      <c r="G8710" s="11" t="n">
        <v>0.041541635106371</v>
      </c>
      <c r="H8710" s="5" t="n">
        <v>0.210104289382983</v>
      </c>
      <c r="I8710" s="5" t="n">
        <v>4.84757552618019</v>
      </c>
    </row>
    <row r="8711" customFormat="false" ht="14.25" hidden="false" customHeight="false" outlineLevel="0" collapsed="false">
      <c r="A8711" s="0" t="s">
        <v>107</v>
      </c>
      <c r="B8711" s="0" t="s">
        <v>108</v>
      </c>
      <c r="C8711" s="0" t="s">
        <v>72</v>
      </c>
      <c r="E8711" s="0" t="n">
        <v>2034</v>
      </c>
      <c r="F8711" s="5" t="n">
        <v>5.23687279011851</v>
      </c>
      <c r="G8711" s="11" t="n">
        <v>0.0444318845423683</v>
      </c>
      <c r="H8711" s="5" t="n">
        <v>0.232684127173616</v>
      </c>
      <c r="I8711" s="5" t="n">
        <v>5.0041886629449</v>
      </c>
    </row>
    <row r="8712" customFormat="false" ht="14.25" hidden="false" customHeight="false" outlineLevel="0" collapsed="false">
      <c r="A8712" s="0" t="s">
        <v>107</v>
      </c>
      <c r="B8712" s="0" t="s">
        <v>108</v>
      </c>
      <c r="C8712" s="0" t="s">
        <v>72</v>
      </c>
      <c r="E8712" s="0" t="n">
        <v>2035</v>
      </c>
      <c r="F8712" s="5" t="n">
        <v>5.27516787294904</v>
      </c>
      <c r="G8712" s="11" t="n">
        <v>0.0473239896290536</v>
      </c>
      <c r="H8712" s="5" t="n">
        <v>0.249641989710957</v>
      </c>
      <c r="I8712" s="5" t="n">
        <v>5.02552588323808</v>
      </c>
    </row>
    <row r="8713" customFormat="false" ht="14.25" hidden="false" customHeight="false" outlineLevel="0" collapsed="false">
      <c r="A8713" s="0" t="s">
        <v>107</v>
      </c>
      <c r="B8713" s="0" t="s">
        <v>108</v>
      </c>
      <c r="C8713" s="0" t="s">
        <v>72</v>
      </c>
      <c r="E8713" s="0" t="n">
        <v>2036</v>
      </c>
      <c r="F8713" s="5" t="n">
        <v>5.33382039860056</v>
      </c>
      <c r="G8713" s="11" t="n">
        <v>0.0504024430031652</v>
      </c>
      <c r="H8713" s="5" t="n">
        <v>0.268837578629585</v>
      </c>
      <c r="I8713" s="5" t="n">
        <v>5.06498281997098</v>
      </c>
    </row>
    <row r="8714" customFormat="false" ht="14.25" hidden="false" customHeight="false" outlineLevel="0" collapsed="false">
      <c r="A8714" s="0" t="s">
        <v>107</v>
      </c>
      <c r="B8714" s="0" t="s">
        <v>108</v>
      </c>
      <c r="C8714" s="0" t="s">
        <v>72</v>
      </c>
      <c r="E8714" s="0" t="n">
        <v>2037</v>
      </c>
      <c r="F8714" s="5" t="n">
        <v>5.52611112921624</v>
      </c>
      <c r="G8714" s="11" t="n">
        <v>0.0534772593224482</v>
      </c>
      <c r="H8714" s="5" t="n">
        <v>0.295521277901764</v>
      </c>
      <c r="I8714" s="5" t="n">
        <v>5.23058985131448</v>
      </c>
    </row>
    <row r="8715" customFormat="false" ht="14.25" hidden="false" customHeight="false" outlineLevel="0" collapsed="false">
      <c r="A8715" s="0" t="s">
        <v>107</v>
      </c>
      <c r="B8715" s="0" t="s">
        <v>108</v>
      </c>
      <c r="C8715" s="0" t="s">
        <v>72</v>
      </c>
      <c r="E8715" s="0" t="n">
        <v>2038</v>
      </c>
      <c r="F8715" s="5" t="n">
        <v>5.61024400217214</v>
      </c>
      <c r="G8715" s="11" t="n">
        <v>0.0565542696587661</v>
      </c>
      <c r="H8715" s="5" t="n">
        <v>0.317283252150319</v>
      </c>
      <c r="I8715" s="5" t="n">
        <v>5.29296075002183</v>
      </c>
    </row>
    <row r="8716" customFormat="false" ht="14.25" hidden="false" customHeight="false" outlineLevel="0" collapsed="false">
      <c r="A8716" s="0" t="s">
        <v>107</v>
      </c>
      <c r="B8716" s="0" t="s">
        <v>108</v>
      </c>
      <c r="C8716" s="0" t="s">
        <v>72</v>
      </c>
      <c r="E8716" s="0" t="n">
        <v>2039</v>
      </c>
      <c r="F8716" s="5" t="n">
        <v>5.84774679653324</v>
      </c>
      <c r="G8716" s="11" t="n">
        <v>0.0596255038707599</v>
      </c>
      <c r="H8716" s="5" t="n">
        <v>0.348674849251917</v>
      </c>
      <c r="I8716" s="5" t="n">
        <v>5.49907194728132</v>
      </c>
    </row>
    <row r="8717" customFormat="false" ht="14.25" hidden="false" customHeight="false" outlineLevel="0" collapsed="false">
      <c r="A8717" s="0" t="s">
        <v>107</v>
      </c>
      <c r="B8717" s="0" t="s">
        <v>108</v>
      </c>
      <c r="C8717" s="0" t="s">
        <v>72</v>
      </c>
      <c r="E8717" s="0" t="n">
        <v>2040</v>
      </c>
      <c r="F8717" s="5" t="n">
        <v>5.9000728727913</v>
      </c>
      <c r="G8717" s="11" t="n">
        <v>0.0627031825900768</v>
      </c>
      <c r="H8717" s="5" t="n">
        <v>0.369953346637392</v>
      </c>
      <c r="I8717" s="5" t="n">
        <v>5.53011952615391</v>
      </c>
    </row>
    <row r="8718" customFormat="false" ht="14.25" hidden="false" customHeight="false" outlineLevel="0" collapsed="false">
      <c r="A8718" s="0" t="s">
        <v>107</v>
      </c>
      <c r="B8718" s="0" t="s">
        <v>108</v>
      </c>
      <c r="C8718" s="0" t="s">
        <v>75</v>
      </c>
      <c r="E8718" s="0" t="n">
        <v>2024</v>
      </c>
      <c r="F8718" s="5" t="n">
        <v>0.6398149824</v>
      </c>
      <c r="G8718" s="11" t="n">
        <v>0</v>
      </c>
      <c r="H8718" s="5" t="n">
        <v>0</v>
      </c>
      <c r="I8718" s="5" t="n">
        <v>0.6398149824</v>
      </c>
    </row>
    <row r="8719" customFormat="false" ht="14.25" hidden="false" customHeight="false" outlineLevel="0" collapsed="false">
      <c r="A8719" s="0" t="s">
        <v>107</v>
      </c>
      <c r="B8719" s="0" t="s">
        <v>108</v>
      </c>
      <c r="C8719" s="0" t="s">
        <v>75</v>
      </c>
      <c r="E8719" s="0" t="n">
        <v>2025</v>
      </c>
      <c r="F8719" s="5" t="n">
        <v>0.6524433984</v>
      </c>
      <c r="G8719" s="11" t="n">
        <v>0.0193555732665376</v>
      </c>
      <c r="H8719" s="5" t="n">
        <v>0.012628416</v>
      </c>
      <c r="I8719" s="5" t="n">
        <v>0.6398149824</v>
      </c>
    </row>
    <row r="8720" customFormat="false" ht="14.25" hidden="false" customHeight="false" outlineLevel="0" collapsed="false">
      <c r="A8720" s="0" t="s">
        <v>107</v>
      </c>
      <c r="B8720" s="0" t="s">
        <v>108</v>
      </c>
      <c r="C8720" s="0" t="s">
        <v>75</v>
      </c>
      <c r="E8720" s="0" t="n">
        <v>2026</v>
      </c>
      <c r="F8720" s="5" t="n">
        <v>0.765613551753982</v>
      </c>
      <c r="G8720" s="11" t="n">
        <v>0.154178532848866</v>
      </c>
      <c r="H8720" s="5" t="n">
        <v>0.118041174138638</v>
      </c>
      <c r="I8720" s="5" t="n">
        <v>0.647572377615344</v>
      </c>
    </row>
    <row r="8721" customFormat="false" ht="14.25" hidden="false" customHeight="false" outlineLevel="0" collapsed="false">
      <c r="A8721" s="0" t="s">
        <v>107</v>
      </c>
      <c r="B8721" s="0" t="s">
        <v>108</v>
      </c>
      <c r="C8721" s="0" t="s">
        <v>75</v>
      </c>
      <c r="E8721" s="0" t="n">
        <v>2027</v>
      </c>
      <c r="F8721" s="5" t="n">
        <v>1.03924199938248</v>
      </c>
      <c r="G8721" s="11" t="n">
        <v>0.364025695931477</v>
      </c>
      <c r="H8721" s="5" t="n">
        <v>0.378310792066425</v>
      </c>
      <c r="I8721" s="5" t="n">
        <v>0.660931207316049</v>
      </c>
    </row>
    <row r="8722" customFormat="false" ht="14.25" hidden="false" customHeight="false" outlineLevel="0" collapsed="false">
      <c r="A8722" s="0" t="s">
        <v>107</v>
      </c>
      <c r="B8722" s="0" t="s">
        <v>108</v>
      </c>
      <c r="C8722" s="0" t="s">
        <v>75</v>
      </c>
      <c r="E8722" s="0" t="n">
        <v>2028</v>
      </c>
      <c r="F8722" s="5" t="n">
        <v>1.41782055832009</v>
      </c>
      <c r="G8722" s="11" t="n">
        <v>0.52605513674132</v>
      </c>
      <c r="H8722" s="5" t="n">
        <v>0.745851787681731</v>
      </c>
      <c r="I8722" s="5" t="n">
        <v>0.671968770638363</v>
      </c>
    </row>
    <row r="8723" customFormat="false" ht="14.25" hidden="false" customHeight="false" outlineLevel="0" collapsed="false">
      <c r="A8723" s="0" t="s">
        <v>107</v>
      </c>
      <c r="B8723" s="0" t="s">
        <v>108</v>
      </c>
      <c r="C8723" s="0" t="s">
        <v>75</v>
      </c>
      <c r="E8723" s="0" t="n">
        <v>2029</v>
      </c>
      <c r="F8723" s="5" t="n">
        <v>1.64127596964645</v>
      </c>
      <c r="G8723" s="11" t="n">
        <v>0.586965904186448</v>
      </c>
      <c r="H8723" s="5" t="n">
        <v>0.963373033543019</v>
      </c>
      <c r="I8723" s="5" t="n">
        <v>0.677902936103433</v>
      </c>
    </row>
    <row r="8724" customFormat="false" ht="14.25" hidden="false" customHeight="false" outlineLevel="0" collapsed="false">
      <c r="A8724" s="0" t="s">
        <v>107</v>
      </c>
      <c r="B8724" s="0" t="s">
        <v>108</v>
      </c>
      <c r="C8724" s="0" t="s">
        <v>75</v>
      </c>
      <c r="E8724" s="0" t="n">
        <v>2030</v>
      </c>
      <c r="F8724" s="5" t="n">
        <v>1.8460111343067</v>
      </c>
      <c r="G8724" s="11" t="n">
        <v>0.630152868430093</v>
      </c>
      <c r="H8724" s="5" t="n">
        <v>1.16326921143725</v>
      </c>
      <c r="I8724" s="5" t="n">
        <v>0.682741922869443</v>
      </c>
    </row>
    <row r="8725" customFormat="false" ht="14.25" hidden="false" customHeight="false" outlineLevel="0" collapsed="false">
      <c r="A8725" s="0" t="s">
        <v>107</v>
      </c>
      <c r="B8725" s="0" t="s">
        <v>108</v>
      </c>
      <c r="C8725" s="0" t="s">
        <v>75</v>
      </c>
      <c r="E8725" s="0" t="n">
        <v>2031</v>
      </c>
      <c r="F8725" s="5" t="n">
        <v>2.34101125544591</v>
      </c>
      <c r="G8725" s="11" t="n">
        <v>0.706921192323397</v>
      </c>
      <c r="H8725" s="5" t="n">
        <v>1.65491046794232</v>
      </c>
      <c r="I8725" s="5" t="n">
        <v>0.686100787503594</v>
      </c>
    </row>
    <row r="8726" customFormat="false" ht="14.25" hidden="false" customHeight="false" outlineLevel="0" collapsed="false">
      <c r="A8726" s="0" t="s">
        <v>107</v>
      </c>
      <c r="B8726" s="0" t="s">
        <v>108</v>
      </c>
      <c r="C8726" s="0" t="s">
        <v>75</v>
      </c>
      <c r="E8726" s="0" t="n">
        <v>2032</v>
      </c>
      <c r="F8726" s="5" t="n">
        <v>2.83770641996222</v>
      </c>
      <c r="G8726" s="11" t="n">
        <v>0.757332431747105</v>
      </c>
      <c r="H8726" s="5" t="n">
        <v>2.14908710361436</v>
      </c>
      <c r="I8726" s="5" t="n">
        <v>0.68861931634786</v>
      </c>
    </row>
    <row r="8727" customFormat="false" ht="14.25" hidden="false" customHeight="false" outlineLevel="0" collapsed="false">
      <c r="A8727" s="0" t="s">
        <v>107</v>
      </c>
      <c r="B8727" s="0" t="s">
        <v>108</v>
      </c>
      <c r="C8727" s="0" t="s">
        <v>75</v>
      </c>
      <c r="E8727" s="0" t="n">
        <v>2033</v>
      </c>
      <c r="F8727" s="5" t="n">
        <v>3.17004406463045</v>
      </c>
      <c r="G8727" s="11" t="n">
        <v>0.782296590248465</v>
      </c>
      <c r="H8727" s="5" t="n">
        <v>2.47991466269779</v>
      </c>
      <c r="I8727" s="5" t="n">
        <v>0.690129401932666</v>
      </c>
    </row>
    <row r="8728" customFormat="false" ht="14.25" hidden="false" customHeight="false" outlineLevel="0" collapsed="false">
      <c r="A8728" s="0" t="s">
        <v>107</v>
      </c>
      <c r="B8728" s="0" t="s">
        <v>108</v>
      </c>
      <c r="C8728" s="0" t="s">
        <v>75</v>
      </c>
      <c r="E8728" s="0" t="n">
        <v>2034</v>
      </c>
      <c r="F8728" s="5" t="n">
        <v>3.50429165936537</v>
      </c>
      <c r="G8728" s="11" t="n">
        <v>0.782188997171566</v>
      </c>
      <c r="H8728" s="5" t="n">
        <v>2.74101837883569</v>
      </c>
      <c r="I8728" s="5" t="n">
        <v>0.763273280529688</v>
      </c>
    </row>
    <row r="8729" customFormat="false" ht="14.25" hidden="false" customHeight="false" outlineLevel="0" collapsed="false">
      <c r="A8729" s="0" t="s">
        <v>107</v>
      </c>
      <c r="B8729" s="0" t="s">
        <v>108</v>
      </c>
      <c r="C8729" s="0" t="s">
        <v>75</v>
      </c>
      <c r="E8729" s="0" t="n">
        <v>2035</v>
      </c>
      <c r="F8729" s="5" t="n">
        <v>3.70942088833496</v>
      </c>
      <c r="G8729" s="11" t="n">
        <v>0.774039364554852</v>
      </c>
      <c r="H8729" s="5" t="n">
        <v>2.87123778727328</v>
      </c>
      <c r="I8729" s="5" t="n">
        <v>0.838183101061673</v>
      </c>
    </row>
    <row r="8730" customFormat="false" ht="14.25" hidden="false" customHeight="false" outlineLevel="0" collapsed="false">
      <c r="A8730" s="0" t="s">
        <v>107</v>
      </c>
      <c r="B8730" s="0" t="s">
        <v>108</v>
      </c>
      <c r="C8730" s="0" t="s">
        <v>75</v>
      </c>
      <c r="E8730" s="0" t="n">
        <v>2036</v>
      </c>
      <c r="F8730" s="5" t="n">
        <v>4.02922596063641</v>
      </c>
      <c r="G8730" s="11" t="n">
        <v>0.774039364554852</v>
      </c>
      <c r="H8730" s="5" t="n">
        <v>3.11877950221892</v>
      </c>
      <c r="I8730" s="5" t="n">
        <v>0.910446458417491</v>
      </c>
    </row>
    <row r="8731" customFormat="false" ht="14.25" hidden="false" customHeight="false" outlineLevel="0" collapsed="false">
      <c r="A8731" s="0" t="s">
        <v>107</v>
      </c>
      <c r="B8731" s="0" t="s">
        <v>108</v>
      </c>
      <c r="C8731" s="0" t="s">
        <v>75</v>
      </c>
      <c r="E8731" s="0" t="n">
        <v>2037</v>
      </c>
      <c r="F8731" s="5" t="n">
        <v>4.32853988914082</v>
      </c>
      <c r="G8731" s="11" t="n">
        <v>0.774039364554852</v>
      </c>
      <c r="H8731" s="5" t="n">
        <v>3.35046026524089</v>
      </c>
      <c r="I8731" s="5" t="n">
        <v>0.978079623899932</v>
      </c>
    </row>
    <row r="8732" customFormat="false" ht="14.25" hidden="false" customHeight="false" outlineLevel="0" collapsed="false">
      <c r="A8732" s="0" t="s">
        <v>107</v>
      </c>
      <c r="B8732" s="0" t="s">
        <v>108</v>
      </c>
      <c r="C8732" s="0" t="s">
        <v>75</v>
      </c>
      <c r="E8732" s="0" t="n">
        <v>2038</v>
      </c>
      <c r="F8732" s="5" t="n">
        <v>4.59845526937082</v>
      </c>
      <c r="G8732" s="11" t="n">
        <v>0.774039364554852</v>
      </c>
      <c r="H8732" s="5" t="n">
        <v>3.5593853946377</v>
      </c>
      <c r="I8732" s="5" t="n">
        <v>1.03906987473312</v>
      </c>
    </row>
    <row r="8733" customFormat="false" ht="14.25" hidden="false" customHeight="false" outlineLevel="0" collapsed="false">
      <c r="A8733" s="0" t="s">
        <v>107</v>
      </c>
      <c r="B8733" s="0" t="s">
        <v>108</v>
      </c>
      <c r="C8733" s="0" t="s">
        <v>75</v>
      </c>
      <c r="E8733" s="0" t="n">
        <v>2039</v>
      </c>
      <c r="F8733" s="5" t="n">
        <v>4.83034879938338</v>
      </c>
      <c r="G8733" s="11" t="n">
        <v>0.774039364554852</v>
      </c>
      <c r="H8733" s="5" t="n">
        <v>3.738880115253</v>
      </c>
      <c r="I8733" s="5" t="n">
        <v>1.09146868413038</v>
      </c>
    </row>
    <row r="8734" customFormat="false" ht="14.25" hidden="false" customHeight="false" outlineLevel="0" collapsed="false">
      <c r="A8734" s="0" t="s">
        <v>107</v>
      </c>
      <c r="B8734" s="0" t="s">
        <v>108</v>
      </c>
      <c r="C8734" s="0" t="s">
        <v>75</v>
      </c>
      <c r="E8734" s="0" t="n">
        <v>2040</v>
      </c>
      <c r="F8734" s="5" t="n">
        <v>5.01631722815964</v>
      </c>
      <c r="G8734" s="11" t="n">
        <v>0.774039364554852</v>
      </c>
      <c r="H8734" s="5" t="n">
        <v>3.88282699969024</v>
      </c>
      <c r="I8734" s="5" t="n">
        <v>1.1334902284694</v>
      </c>
    </row>
    <row r="8735" customFormat="false" ht="14.25" hidden="false" customHeight="false" outlineLevel="0" collapsed="false">
      <c r="A8735" s="0" t="s">
        <v>107</v>
      </c>
      <c r="B8735" s="0" t="s">
        <v>108</v>
      </c>
      <c r="C8735" s="0" t="s">
        <v>76</v>
      </c>
      <c r="E8735" s="0" t="n">
        <v>2024</v>
      </c>
      <c r="F8735" s="5" t="n">
        <v>0.02495038</v>
      </c>
      <c r="G8735" s="11" t="n">
        <v>1</v>
      </c>
      <c r="H8735" s="5" t="n">
        <v>0.02495038</v>
      </c>
      <c r="I8735" s="5" t="n">
        <v>0</v>
      </c>
    </row>
    <row r="8736" customFormat="false" ht="14.25" hidden="false" customHeight="false" outlineLevel="0" collapsed="false">
      <c r="A8736" s="0" t="s">
        <v>107</v>
      </c>
      <c r="B8736" s="0" t="s">
        <v>108</v>
      </c>
      <c r="C8736" s="0" t="s">
        <v>76</v>
      </c>
      <c r="E8736" s="0" t="n">
        <v>2025</v>
      </c>
      <c r="F8736" s="5" t="n">
        <v>0.026019682</v>
      </c>
      <c r="G8736" s="11" t="n">
        <v>1</v>
      </c>
      <c r="H8736" s="5" t="n">
        <v>0.026019682</v>
      </c>
      <c r="I8736" s="5" t="n">
        <v>0</v>
      </c>
    </row>
    <row r="8737" customFormat="false" ht="14.25" hidden="false" customHeight="false" outlineLevel="0" collapsed="false">
      <c r="A8737" s="0" t="s">
        <v>107</v>
      </c>
      <c r="B8737" s="0" t="s">
        <v>108</v>
      </c>
      <c r="C8737" s="0" t="s">
        <v>76</v>
      </c>
      <c r="E8737" s="0" t="n">
        <v>2026</v>
      </c>
      <c r="F8737" s="5" t="n">
        <v>0.0621245736</v>
      </c>
      <c r="G8737" s="11" t="n">
        <v>1</v>
      </c>
      <c r="H8737" s="5" t="n">
        <v>0.0621245736</v>
      </c>
      <c r="I8737" s="5" t="n">
        <v>0</v>
      </c>
    </row>
    <row r="8738" customFormat="false" ht="14.25" hidden="false" customHeight="false" outlineLevel="0" collapsed="false">
      <c r="A8738" s="0" t="s">
        <v>107</v>
      </c>
      <c r="B8738" s="0" t="s">
        <v>108</v>
      </c>
      <c r="C8738" s="0" t="s">
        <v>76</v>
      </c>
      <c r="E8738" s="0" t="n">
        <v>2027</v>
      </c>
      <c r="F8738" s="5" t="n">
        <v>0.091867932</v>
      </c>
      <c r="G8738" s="11" t="n">
        <v>1</v>
      </c>
      <c r="H8738" s="5" t="n">
        <v>0.091867932</v>
      </c>
      <c r="I8738" s="5" t="n">
        <v>0</v>
      </c>
    </row>
    <row r="8739" customFormat="false" ht="14.25" hidden="false" customHeight="false" outlineLevel="0" collapsed="false">
      <c r="A8739" s="0" t="s">
        <v>107</v>
      </c>
      <c r="B8739" s="0" t="s">
        <v>108</v>
      </c>
      <c r="C8739" s="0" t="s">
        <v>76</v>
      </c>
      <c r="E8739" s="0" t="n">
        <v>2028</v>
      </c>
      <c r="F8739" s="5" t="n">
        <v>0.098025954</v>
      </c>
      <c r="G8739" s="11" t="n">
        <v>1</v>
      </c>
      <c r="H8739" s="5" t="n">
        <v>0.098025954</v>
      </c>
      <c r="I8739" s="5" t="n">
        <v>0</v>
      </c>
    </row>
    <row r="8740" customFormat="false" ht="14.25" hidden="false" customHeight="false" outlineLevel="0" collapsed="false">
      <c r="A8740" s="0" t="s">
        <v>107</v>
      </c>
      <c r="B8740" s="0" t="s">
        <v>108</v>
      </c>
      <c r="C8740" s="0" t="s">
        <v>76</v>
      </c>
      <c r="E8740" s="0" t="n">
        <v>2029</v>
      </c>
      <c r="F8740" s="5" t="n">
        <v>0.094536</v>
      </c>
      <c r="G8740" s="11" t="n">
        <v>1</v>
      </c>
      <c r="H8740" s="5" t="n">
        <v>0.094536</v>
      </c>
      <c r="I8740" s="5" t="n">
        <v>0</v>
      </c>
    </row>
    <row r="8741" customFormat="false" ht="14.25" hidden="false" customHeight="false" outlineLevel="0" collapsed="false">
      <c r="A8741" s="0" t="s">
        <v>107</v>
      </c>
      <c r="B8741" s="0" t="s">
        <v>108</v>
      </c>
      <c r="C8741" s="0" t="s">
        <v>76</v>
      </c>
      <c r="E8741" s="0" t="n">
        <v>2030</v>
      </c>
      <c r="F8741" s="5" t="n">
        <v>0.068117346</v>
      </c>
      <c r="G8741" s="11" t="n">
        <v>1</v>
      </c>
      <c r="H8741" s="5" t="n">
        <v>0.068117346</v>
      </c>
      <c r="I8741" s="5" t="n">
        <v>0</v>
      </c>
    </row>
    <row r="8742" customFormat="false" ht="14.25" hidden="false" customHeight="false" outlineLevel="0" collapsed="false">
      <c r="A8742" s="0" t="s">
        <v>107</v>
      </c>
      <c r="B8742" s="0" t="s">
        <v>108</v>
      </c>
      <c r="C8742" s="0" t="s">
        <v>76</v>
      </c>
      <c r="E8742" s="0" t="n">
        <v>2031</v>
      </c>
      <c r="F8742" s="5" t="n">
        <v>0.065093658</v>
      </c>
      <c r="G8742" s="11" t="n">
        <v>1</v>
      </c>
      <c r="H8742" s="5" t="n">
        <v>0.065093658</v>
      </c>
      <c r="I8742" s="5" t="n">
        <v>0</v>
      </c>
    </row>
    <row r="8743" customFormat="false" ht="14.25" hidden="false" customHeight="false" outlineLevel="0" collapsed="false">
      <c r="A8743" s="0" t="s">
        <v>107</v>
      </c>
      <c r="B8743" s="0" t="s">
        <v>108</v>
      </c>
      <c r="C8743" s="0" t="s">
        <v>76</v>
      </c>
      <c r="E8743" s="0" t="n">
        <v>2032</v>
      </c>
      <c r="F8743" s="5" t="n">
        <v>0.063467391</v>
      </c>
      <c r="G8743" s="11" t="n">
        <v>1</v>
      </c>
      <c r="H8743" s="5" t="n">
        <v>0.063467391</v>
      </c>
      <c r="I8743" s="5" t="n">
        <v>0</v>
      </c>
    </row>
    <row r="8744" customFormat="false" ht="14.25" hidden="false" customHeight="false" outlineLevel="0" collapsed="false">
      <c r="A8744" s="0" t="s">
        <v>107</v>
      </c>
      <c r="B8744" s="0" t="s">
        <v>108</v>
      </c>
      <c r="C8744" s="0" t="s">
        <v>76</v>
      </c>
      <c r="E8744" s="0" t="n">
        <v>2033</v>
      </c>
      <c r="F8744" s="5" t="n">
        <v>0.063569856</v>
      </c>
      <c r="G8744" s="11" t="n">
        <v>1</v>
      </c>
      <c r="H8744" s="5" t="n">
        <v>0.063569856</v>
      </c>
      <c r="I8744" s="5" t="n">
        <v>0</v>
      </c>
    </row>
    <row r="8745" customFormat="false" ht="14.25" hidden="false" customHeight="false" outlineLevel="0" collapsed="false">
      <c r="A8745" s="0" t="s">
        <v>107</v>
      </c>
      <c r="B8745" s="0" t="s">
        <v>108</v>
      </c>
      <c r="C8745" s="0" t="s">
        <v>76</v>
      </c>
      <c r="E8745" s="0" t="n">
        <v>2034</v>
      </c>
      <c r="F8745" s="5" t="n">
        <v>0.0641270056</v>
      </c>
      <c r="G8745" s="11" t="n">
        <v>1</v>
      </c>
      <c r="H8745" s="5" t="n">
        <v>0.0641270056</v>
      </c>
      <c r="I8745" s="5" t="n">
        <v>0</v>
      </c>
    </row>
    <row r="8746" customFormat="false" ht="14.25" hidden="false" customHeight="false" outlineLevel="0" collapsed="false">
      <c r="A8746" s="0" t="s">
        <v>107</v>
      </c>
      <c r="B8746" s="0" t="s">
        <v>108</v>
      </c>
      <c r="C8746" s="0" t="s">
        <v>76</v>
      </c>
      <c r="E8746" s="0" t="n">
        <v>2035</v>
      </c>
      <c r="F8746" s="5" t="n">
        <v>0.064071072</v>
      </c>
      <c r="G8746" s="11" t="n">
        <v>1</v>
      </c>
      <c r="H8746" s="5" t="n">
        <v>0.064071072</v>
      </c>
      <c r="I8746" s="5" t="n">
        <v>0</v>
      </c>
    </row>
    <row r="8747" customFormat="false" ht="14.25" hidden="false" customHeight="false" outlineLevel="0" collapsed="false">
      <c r="A8747" s="0" t="s">
        <v>107</v>
      </c>
      <c r="B8747" s="0" t="s">
        <v>108</v>
      </c>
      <c r="C8747" s="0" t="s">
        <v>76</v>
      </c>
      <c r="E8747" s="0" t="n">
        <v>2036</v>
      </c>
      <c r="F8747" s="5" t="n">
        <v>0.0644474272</v>
      </c>
      <c r="G8747" s="11" t="n">
        <v>1</v>
      </c>
      <c r="H8747" s="5" t="n">
        <v>0.0644474272</v>
      </c>
      <c r="I8747" s="5" t="n">
        <v>0</v>
      </c>
    </row>
    <row r="8748" customFormat="false" ht="14.25" hidden="false" customHeight="false" outlineLevel="0" collapsed="false">
      <c r="A8748" s="0" t="s">
        <v>107</v>
      </c>
      <c r="B8748" s="0" t="s">
        <v>108</v>
      </c>
      <c r="C8748" s="0" t="s">
        <v>76</v>
      </c>
      <c r="E8748" s="0" t="n">
        <v>2037</v>
      </c>
      <c r="F8748" s="5" t="n">
        <v>0.0649416768</v>
      </c>
      <c r="G8748" s="11" t="n">
        <v>1</v>
      </c>
      <c r="H8748" s="5" t="n">
        <v>0.0649416768</v>
      </c>
      <c r="I8748" s="5" t="n">
        <v>0</v>
      </c>
    </row>
    <row r="8749" customFormat="false" ht="14.25" hidden="false" customHeight="false" outlineLevel="0" collapsed="false">
      <c r="A8749" s="0" t="s">
        <v>107</v>
      </c>
      <c r="B8749" s="0" t="s">
        <v>108</v>
      </c>
      <c r="C8749" s="0" t="s">
        <v>76</v>
      </c>
      <c r="E8749" s="0" t="n">
        <v>2038</v>
      </c>
      <c r="F8749" s="5" t="n">
        <v>0.0652749552</v>
      </c>
      <c r="G8749" s="11" t="n">
        <v>1</v>
      </c>
      <c r="H8749" s="5" t="n">
        <v>0.0652749552</v>
      </c>
      <c r="I8749" s="5" t="n">
        <v>0</v>
      </c>
    </row>
    <row r="8750" customFormat="false" ht="14.25" hidden="false" customHeight="false" outlineLevel="0" collapsed="false">
      <c r="A8750" s="0" t="s">
        <v>107</v>
      </c>
      <c r="B8750" s="0" t="s">
        <v>108</v>
      </c>
      <c r="C8750" s="0" t="s">
        <v>76</v>
      </c>
      <c r="E8750" s="0" t="n">
        <v>2039</v>
      </c>
      <c r="F8750" s="5" t="n">
        <v>0.0657306624</v>
      </c>
      <c r="G8750" s="11" t="n">
        <v>1</v>
      </c>
      <c r="H8750" s="5" t="n">
        <v>0.0657306624</v>
      </c>
      <c r="I8750" s="5" t="n">
        <v>0</v>
      </c>
    </row>
    <row r="8751" customFormat="false" ht="14.25" hidden="false" customHeight="false" outlineLevel="0" collapsed="false">
      <c r="A8751" s="0" t="s">
        <v>107</v>
      </c>
      <c r="B8751" s="0" t="s">
        <v>108</v>
      </c>
      <c r="C8751" s="0" t="s">
        <v>76</v>
      </c>
      <c r="E8751" s="0" t="n">
        <v>2040</v>
      </c>
      <c r="F8751" s="5" t="n">
        <v>0.066020864</v>
      </c>
      <c r="G8751" s="11" t="n">
        <v>1</v>
      </c>
      <c r="H8751" s="5" t="n">
        <v>0.066020864</v>
      </c>
      <c r="I8751" s="5" t="n">
        <v>0</v>
      </c>
    </row>
    <row r="8752" customFormat="false" ht="14.25" hidden="false" customHeight="false" outlineLevel="0" collapsed="false">
      <c r="A8752" s="0" t="s">
        <v>107</v>
      </c>
      <c r="B8752" s="0" t="s">
        <v>108</v>
      </c>
      <c r="C8752" s="0" t="s">
        <v>79</v>
      </c>
      <c r="E8752" s="0" t="n">
        <v>2024</v>
      </c>
      <c r="F8752" s="5" t="n">
        <v>0</v>
      </c>
      <c r="G8752" s="11" t="n">
        <v>0</v>
      </c>
      <c r="H8752" s="5" t="n">
        <v>0</v>
      </c>
      <c r="I8752" s="5" t="n">
        <v>0</v>
      </c>
    </row>
    <row r="8753" customFormat="false" ht="14.25" hidden="false" customHeight="false" outlineLevel="0" collapsed="false">
      <c r="A8753" s="0" t="s">
        <v>107</v>
      </c>
      <c r="B8753" s="0" t="s">
        <v>108</v>
      </c>
      <c r="C8753" s="0" t="s">
        <v>79</v>
      </c>
      <c r="E8753" s="0" t="n">
        <v>2025</v>
      </c>
      <c r="F8753" s="5" t="n">
        <v>17.6198477941232</v>
      </c>
      <c r="G8753" s="11" t="n">
        <v>0.136913423878976</v>
      </c>
      <c r="H8753" s="5" t="n">
        <v>2.41239368971982</v>
      </c>
      <c r="I8753" s="5" t="n">
        <v>15.2074541044034</v>
      </c>
    </row>
    <row r="8754" customFormat="false" ht="14.25" hidden="false" customHeight="false" outlineLevel="0" collapsed="false">
      <c r="A8754" s="0" t="s">
        <v>107</v>
      </c>
      <c r="B8754" s="0" t="s">
        <v>108</v>
      </c>
      <c r="C8754" s="0" t="s">
        <v>79</v>
      </c>
      <c r="E8754" s="0" t="n">
        <v>2026</v>
      </c>
      <c r="F8754" s="5" t="n">
        <v>17.4646322459312</v>
      </c>
      <c r="G8754" s="11" t="n">
        <v>0.136686638906568</v>
      </c>
      <c r="H8754" s="5" t="n">
        <v>2.3871818814356</v>
      </c>
      <c r="I8754" s="5" t="n">
        <v>15.0774503644956</v>
      </c>
    </row>
    <row r="8755" customFormat="false" ht="14.25" hidden="false" customHeight="false" outlineLevel="0" collapsed="false">
      <c r="A8755" s="0" t="s">
        <v>107</v>
      </c>
      <c r="B8755" s="0" t="s">
        <v>108</v>
      </c>
      <c r="C8755" s="0" t="s">
        <v>79</v>
      </c>
      <c r="E8755" s="0" t="n">
        <v>2027</v>
      </c>
      <c r="F8755" s="5" t="n">
        <v>17.5455832119864</v>
      </c>
      <c r="G8755" s="11" t="n">
        <v>0.136748645860014</v>
      </c>
      <c r="H8755" s="5" t="n">
        <v>2.39933474506333</v>
      </c>
      <c r="I8755" s="5" t="n">
        <v>15.1462484669231</v>
      </c>
    </row>
    <row r="8756" customFormat="false" ht="14.25" hidden="false" customHeight="false" outlineLevel="0" collapsed="false">
      <c r="A8756" s="0" t="s">
        <v>107</v>
      </c>
      <c r="B8756" s="0" t="s">
        <v>108</v>
      </c>
      <c r="C8756" s="0" t="s">
        <v>79</v>
      </c>
      <c r="E8756" s="0" t="n">
        <v>2028</v>
      </c>
      <c r="F8756" s="5" t="n">
        <v>17.6030738008888</v>
      </c>
      <c r="G8756" s="11" t="n">
        <v>0.136753100784638</v>
      </c>
      <c r="H8756" s="5" t="n">
        <v>2.40727492561237</v>
      </c>
      <c r="I8756" s="5" t="n">
        <v>15.1957988752764</v>
      </c>
    </row>
    <row r="8757" customFormat="false" ht="14.25" hidden="false" customHeight="false" outlineLevel="0" collapsed="false">
      <c r="A8757" s="0" t="s">
        <v>107</v>
      </c>
      <c r="B8757" s="0" t="s">
        <v>108</v>
      </c>
      <c r="C8757" s="0" t="s">
        <v>79</v>
      </c>
      <c r="E8757" s="0" t="n">
        <v>2029</v>
      </c>
      <c r="F8757" s="5" t="n">
        <v>17.8670238915083</v>
      </c>
      <c r="G8757" s="11" t="n">
        <v>0.136976133812357</v>
      </c>
      <c r="H8757" s="5" t="n">
        <v>2.44735585539183</v>
      </c>
      <c r="I8757" s="5" t="n">
        <v>15.4196680361165</v>
      </c>
    </row>
    <row r="8758" customFormat="false" ht="14.25" hidden="false" customHeight="false" outlineLevel="0" collapsed="false">
      <c r="A8758" s="0" t="s">
        <v>107</v>
      </c>
      <c r="B8758" s="0" t="s">
        <v>108</v>
      </c>
      <c r="C8758" s="0" t="s">
        <v>79</v>
      </c>
      <c r="E8758" s="0" t="n">
        <v>2030</v>
      </c>
      <c r="F8758" s="5" t="n">
        <v>18.0843907199345</v>
      </c>
      <c r="G8758" s="11" t="n">
        <v>0.137007902532765</v>
      </c>
      <c r="H8758" s="5" t="n">
        <v>2.47770444112123</v>
      </c>
      <c r="I8758" s="5" t="n">
        <v>15.6066862788133</v>
      </c>
    </row>
    <row r="8759" customFormat="false" ht="14.25" hidden="false" customHeight="false" outlineLevel="0" collapsed="false">
      <c r="A8759" s="0" t="s">
        <v>107</v>
      </c>
      <c r="B8759" s="0" t="s">
        <v>108</v>
      </c>
      <c r="C8759" s="0" t="s">
        <v>79</v>
      </c>
      <c r="E8759" s="0" t="n">
        <v>2031</v>
      </c>
      <c r="F8759" s="5" t="n">
        <v>18.1960215547682</v>
      </c>
      <c r="G8759" s="11" t="n">
        <v>0.137506373192219</v>
      </c>
      <c r="H8759" s="5" t="n">
        <v>2.50206893052363</v>
      </c>
      <c r="I8759" s="5" t="n">
        <v>15.6939526242446</v>
      </c>
    </row>
    <row r="8760" customFormat="false" ht="14.25" hidden="false" customHeight="false" outlineLevel="0" collapsed="false">
      <c r="A8760" s="0" t="s">
        <v>107</v>
      </c>
      <c r="B8760" s="0" t="s">
        <v>108</v>
      </c>
      <c r="C8760" s="0" t="s">
        <v>79</v>
      </c>
      <c r="E8760" s="0" t="n">
        <v>2032</v>
      </c>
      <c r="F8760" s="5" t="n">
        <v>18.4244444057496</v>
      </c>
      <c r="G8760" s="11" t="n">
        <v>0.138095558748074</v>
      </c>
      <c r="H8760" s="5" t="n">
        <v>2.54433394483481</v>
      </c>
      <c r="I8760" s="5" t="n">
        <v>15.8801104609148</v>
      </c>
    </row>
    <row r="8761" customFormat="false" ht="14.25" hidden="false" customHeight="false" outlineLevel="0" collapsed="false">
      <c r="A8761" s="0" t="s">
        <v>107</v>
      </c>
      <c r="B8761" s="0" t="s">
        <v>108</v>
      </c>
      <c r="C8761" s="0" t="s">
        <v>79</v>
      </c>
      <c r="E8761" s="0" t="n">
        <v>2033</v>
      </c>
      <c r="F8761" s="5" t="n">
        <v>18.7919328564245</v>
      </c>
      <c r="G8761" s="11" t="n">
        <v>0.138632376301911</v>
      </c>
      <c r="H8761" s="5" t="n">
        <v>2.6051703071921</v>
      </c>
      <c r="I8761" s="5" t="n">
        <v>16.1867625492325</v>
      </c>
    </row>
    <row r="8762" customFormat="false" ht="14.25" hidden="false" customHeight="false" outlineLevel="0" collapsed="false">
      <c r="A8762" s="0" t="s">
        <v>107</v>
      </c>
      <c r="B8762" s="0" t="s">
        <v>108</v>
      </c>
      <c r="C8762" s="0" t="s">
        <v>79</v>
      </c>
      <c r="E8762" s="0" t="n">
        <v>2034</v>
      </c>
      <c r="F8762" s="5" t="n">
        <v>19.2312098234333</v>
      </c>
      <c r="G8762" s="11" t="n">
        <v>0.139120369316893</v>
      </c>
      <c r="H8762" s="5" t="n">
        <v>2.67545301304671</v>
      </c>
      <c r="I8762" s="5" t="n">
        <v>16.5557568103866</v>
      </c>
    </row>
    <row r="8763" customFormat="false" ht="14.25" hidden="false" customHeight="false" outlineLevel="0" collapsed="false">
      <c r="A8763" s="0" t="s">
        <v>107</v>
      </c>
      <c r="B8763" s="0" t="s">
        <v>108</v>
      </c>
      <c r="C8763" s="0" t="s">
        <v>79</v>
      </c>
      <c r="E8763" s="0" t="n">
        <v>2035</v>
      </c>
      <c r="F8763" s="5" t="n">
        <v>19.5788262093403</v>
      </c>
      <c r="G8763" s="11" t="n">
        <v>0.139643471018132</v>
      </c>
      <c r="H8763" s="5" t="n">
        <v>2.73405525033306</v>
      </c>
      <c r="I8763" s="5" t="n">
        <v>16.8447709590073</v>
      </c>
    </row>
    <row r="8764" customFormat="false" ht="14.25" hidden="false" customHeight="false" outlineLevel="0" collapsed="false">
      <c r="A8764" s="0" t="s">
        <v>107</v>
      </c>
      <c r="B8764" s="0" t="s">
        <v>108</v>
      </c>
      <c r="C8764" s="0" t="s">
        <v>79</v>
      </c>
      <c r="E8764" s="0" t="n">
        <v>2036</v>
      </c>
      <c r="F8764" s="5" t="n">
        <v>19.9252587344435</v>
      </c>
      <c r="G8764" s="11" t="n">
        <v>0.14062981226171</v>
      </c>
      <c r="H8764" s="5" t="n">
        <v>2.80208539509079</v>
      </c>
      <c r="I8764" s="5" t="n">
        <v>17.1231733393527</v>
      </c>
    </row>
    <row r="8765" customFormat="false" ht="14.25" hidden="false" customHeight="false" outlineLevel="0" collapsed="false">
      <c r="A8765" s="0" t="s">
        <v>107</v>
      </c>
      <c r="B8765" s="0" t="s">
        <v>108</v>
      </c>
      <c r="C8765" s="0" t="s">
        <v>79</v>
      </c>
      <c r="E8765" s="0" t="n">
        <v>2037</v>
      </c>
      <c r="F8765" s="5" t="n">
        <v>20.3425187849509</v>
      </c>
      <c r="G8765" s="11" t="n">
        <v>0.141697531128744</v>
      </c>
      <c r="H8765" s="5" t="n">
        <v>2.88248468876765</v>
      </c>
      <c r="I8765" s="5" t="n">
        <v>17.4600340961833</v>
      </c>
    </row>
    <row r="8766" customFormat="false" ht="14.25" hidden="false" customHeight="false" outlineLevel="0" collapsed="false">
      <c r="A8766" s="0" t="s">
        <v>107</v>
      </c>
      <c r="B8766" s="0" t="s">
        <v>108</v>
      </c>
      <c r="C8766" s="0" t="s">
        <v>79</v>
      </c>
      <c r="E8766" s="0" t="n">
        <v>2038</v>
      </c>
      <c r="F8766" s="5" t="n">
        <v>20.7448713228452</v>
      </c>
      <c r="G8766" s="11" t="n">
        <v>0.142738989456098</v>
      </c>
      <c r="H8766" s="5" t="n">
        <v>2.96110196901971</v>
      </c>
      <c r="I8766" s="5" t="n">
        <v>17.7837693538255</v>
      </c>
    </row>
    <row r="8767" customFormat="false" ht="14.25" hidden="false" customHeight="false" outlineLevel="0" collapsed="false">
      <c r="A8767" s="0" t="s">
        <v>107</v>
      </c>
      <c r="B8767" s="0" t="s">
        <v>108</v>
      </c>
      <c r="C8767" s="0" t="s">
        <v>79</v>
      </c>
      <c r="E8767" s="0" t="n">
        <v>2039</v>
      </c>
      <c r="F8767" s="5" t="n">
        <v>21.1494537535607</v>
      </c>
      <c r="G8767" s="11" t="n">
        <v>0.143775883904516</v>
      </c>
      <c r="H8767" s="5" t="n">
        <v>3.04078140751587</v>
      </c>
      <c r="I8767" s="5" t="n">
        <v>18.1086723460448</v>
      </c>
    </row>
    <row r="8768" customFormat="false" ht="14.25" hidden="false" customHeight="false" outlineLevel="0" collapsed="false">
      <c r="A8768" s="0" t="s">
        <v>107</v>
      </c>
      <c r="B8768" s="0" t="s">
        <v>108</v>
      </c>
      <c r="C8768" s="0" t="s">
        <v>79</v>
      </c>
      <c r="E8768" s="0" t="n">
        <v>2040</v>
      </c>
      <c r="F8768" s="5" t="n">
        <v>21.5060295952632</v>
      </c>
      <c r="G8768" s="11" t="n">
        <v>0.144751269411278</v>
      </c>
      <c r="H8768" s="5" t="n">
        <v>3.11302508391087</v>
      </c>
      <c r="I8768" s="5" t="n">
        <v>18.3930045113524</v>
      </c>
    </row>
    <row r="8769" customFormat="false" ht="14.25" hidden="false" customHeight="false" outlineLevel="0" collapsed="false">
      <c r="A8769" s="0" t="s">
        <v>107</v>
      </c>
      <c r="B8769" s="0" t="s">
        <v>108</v>
      </c>
      <c r="C8769" s="0" t="s">
        <v>84</v>
      </c>
      <c r="E8769" s="0" t="n">
        <v>2024</v>
      </c>
      <c r="F8769" s="5" t="n">
        <v>1.1752657386862</v>
      </c>
      <c r="G8769" s="11" t="n">
        <v>0</v>
      </c>
      <c r="H8769" s="5" t="n">
        <v>0</v>
      </c>
      <c r="I8769" s="5" t="n">
        <v>1.1752657386862</v>
      </c>
    </row>
    <row r="8770" customFormat="false" ht="14.25" hidden="false" customHeight="false" outlineLevel="0" collapsed="false">
      <c r="A8770" s="0" t="s">
        <v>107</v>
      </c>
      <c r="B8770" s="0" t="s">
        <v>108</v>
      </c>
      <c r="C8770" s="0" t="s">
        <v>84</v>
      </c>
      <c r="E8770" s="0" t="n">
        <v>2025</v>
      </c>
      <c r="F8770" s="5" t="n">
        <v>1.37473680282919</v>
      </c>
      <c r="G8770" s="11" t="n">
        <v>0</v>
      </c>
      <c r="H8770" s="5" t="n">
        <v>0</v>
      </c>
      <c r="I8770" s="5" t="n">
        <v>1.37473680282919</v>
      </c>
    </row>
    <row r="8771" customFormat="false" ht="14.25" hidden="false" customHeight="false" outlineLevel="0" collapsed="false">
      <c r="A8771" s="0" t="s">
        <v>107</v>
      </c>
      <c r="B8771" s="0" t="s">
        <v>108</v>
      </c>
      <c r="C8771" s="0" t="s">
        <v>84</v>
      </c>
      <c r="E8771" s="0" t="n">
        <v>2026</v>
      </c>
      <c r="F8771" s="5" t="n">
        <v>1.62186182995824</v>
      </c>
      <c r="G8771" s="11" t="n">
        <v>0</v>
      </c>
      <c r="H8771" s="5" t="n">
        <v>0</v>
      </c>
      <c r="I8771" s="5" t="n">
        <v>1.62186182995824</v>
      </c>
    </row>
    <row r="8772" customFormat="false" ht="14.25" hidden="false" customHeight="false" outlineLevel="0" collapsed="false">
      <c r="A8772" s="0" t="s">
        <v>107</v>
      </c>
      <c r="B8772" s="0" t="s">
        <v>108</v>
      </c>
      <c r="C8772" s="0" t="s">
        <v>84</v>
      </c>
      <c r="E8772" s="0" t="n">
        <v>2027</v>
      </c>
      <c r="F8772" s="5" t="n">
        <v>1.89071163975873</v>
      </c>
      <c r="G8772" s="11" t="n">
        <v>0</v>
      </c>
      <c r="H8772" s="5" t="n">
        <v>0</v>
      </c>
      <c r="I8772" s="5" t="n">
        <v>1.89071163975873</v>
      </c>
    </row>
    <row r="8773" customFormat="false" ht="14.25" hidden="false" customHeight="false" outlineLevel="0" collapsed="false">
      <c r="A8773" s="0" t="s">
        <v>107</v>
      </c>
      <c r="B8773" s="0" t="s">
        <v>108</v>
      </c>
      <c r="C8773" s="0" t="s">
        <v>84</v>
      </c>
      <c r="E8773" s="0" t="n">
        <v>2028</v>
      </c>
      <c r="F8773" s="5" t="n">
        <v>2.22115639407694</v>
      </c>
      <c r="G8773" s="11" t="n">
        <v>0</v>
      </c>
      <c r="H8773" s="5" t="n">
        <v>0</v>
      </c>
      <c r="I8773" s="5" t="n">
        <v>2.22115639407694</v>
      </c>
    </row>
    <row r="8774" customFormat="false" ht="14.25" hidden="false" customHeight="false" outlineLevel="0" collapsed="false">
      <c r="A8774" s="0" t="s">
        <v>107</v>
      </c>
      <c r="B8774" s="0" t="s">
        <v>108</v>
      </c>
      <c r="C8774" s="0" t="s">
        <v>84</v>
      </c>
      <c r="E8774" s="0" t="n">
        <v>2029</v>
      </c>
      <c r="F8774" s="5" t="n">
        <v>4.51716572805251</v>
      </c>
      <c r="G8774" s="11" t="n">
        <v>0.0523984055615318</v>
      </c>
      <c r="H8774" s="5" t="n">
        <v>0.236692281807147</v>
      </c>
      <c r="I8774" s="5" t="n">
        <v>4.28047344624536</v>
      </c>
    </row>
    <row r="8775" customFormat="false" ht="14.25" hidden="false" customHeight="false" outlineLevel="0" collapsed="false">
      <c r="A8775" s="0" t="s">
        <v>107</v>
      </c>
      <c r="B8775" s="0" t="s">
        <v>108</v>
      </c>
      <c r="C8775" s="0" t="s">
        <v>84</v>
      </c>
      <c r="E8775" s="0" t="n">
        <v>2030</v>
      </c>
      <c r="F8775" s="5" t="n">
        <v>4.87712787718369</v>
      </c>
      <c r="G8775" s="11" t="n">
        <v>0.0505650239736588</v>
      </c>
      <c r="H8775" s="5" t="n">
        <v>0.246612088032393</v>
      </c>
      <c r="I8775" s="5" t="n">
        <v>4.6305157891513</v>
      </c>
    </row>
    <row r="8776" customFormat="false" ht="14.25" hidden="false" customHeight="false" outlineLevel="0" collapsed="false">
      <c r="A8776" s="0" t="s">
        <v>107</v>
      </c>
      <c r="B8776" s="0" t="s">
        <v>108</v>
      </c>
      <c r="C8776" s="0" t="s">
        <v>84</v>
      </c>
      <c r="E8776" s="0" t="n">
        <v>2031</v>
      </c>
      <c r="F8776" s="5" t="n">
        <v>5.42432706995767</v>
      </c>
      <c r="G8776" s="11" t="n">
        <v>0.0500645360774845</v>
      </c>
      <c r="H8776" s="5" t="n">
        <v>0.271566418289971</v>
      </c>
      <c r="I8776" s="5" t="n">
        <v>5.1527606516677</v>
      </c>
    </row>
    <row r="8777" customFormat="false" ht="14.25" hidden="false" customHeight="false" outlineLevel="0" collapsed="false">
      <c r="A8777" s="0" t="s">
        <v>107</v>
      </c>
      <c r="B8777" s="0" t="s">
        <v>108</v>
      </c>
      <c r="C8777" s="0" t="s">
        <v>84</v>
      </c>
      <c r="E8777" s="0" t="n">
        <v>2032</v>
      </c>
      <c r="F8777" s="5" t="n">
        <v>7.95001013152657</v>
      </c>
      <c r="G8777" s="11" t="n">
        <v>0.0707801549402675</v>
      </c>
      <c r="H8777" s="5" t="n">
        <v>0.562702948886148</v>
      </c>
      <c r="I8777" s="5" t="n">
        <v>7.38730718264042</v>
      </c>
    </row>
    <row r="8778" customFormat="false" ht="14.25" hidden="false" customHeight="false" outlineLevel="0" collapsed="false">
      <c r="A8778" s="0" t="s">
        <v>107</v>
      </c>
      <c r="B8778" s="0" t="s">
        <v>108</v>
      </c>
      <c r="C8778" s="0" t="s">
        <v>84</v>
      </c>
      <c r="E8778" s="0" t="n">
        <v>2033</v>
      </c>
      <c r="F8778" s="5" t="n">
        <v>10.8726897706094</v>
      </c>
      <c r="G8778" s="11" t="n">
        <v>0.0847059002991245</v>
      </c>
      <c r="H8778" s="5" t="n">
        <v>0.92098097569255</v>
      </c>
      <c r="I8778" s="5" t="n">
        <v>9.95170879491684</v>
      </c>
    </row>
    <row r="8779" customFormat="false" ht="14.25" hidden="false" customHeight="false" outlineLevel="0" collapsed="false">
      <c r="A8779" s="0" t="s">
        <v>107</v>
      </c>
      <c r="B8779" s="0" t="s">
        <v>108</v>
      </c>
      <c r="C8779" s="0" t="s">
        <v>84</v>
      </c>
      <c r="E8779" s="0" t="n">
        <v>2034</v>
      </c>
      <c r="F8779" s="5" t="n">
        <v>11.340220268102</v>
      </c>
      <c r="G8779" s="11" t="n">
        <v>0.0834011850415417</v>
      </c>
      <c r="H8779" s="5" t="n">
        <v>0.945787808991813</v>
      </c>
      <c r="I8779" s="5" t="n">
        <v>10.3944324591102</v>
      </c>
    </row>
    <row r="8780" customFormat="false" ht="14.25" hidden="false" customHeight="false" outlineLevel="0" collapsed="false">
      <c r="A8780" s="0" t="s">
        <v>107</v>
      </c>
      <c r="B8780" s="0" t="s">
        <v>108</v>
      </c>
      <c r="C8780" s="0" t="s">
        <v>84</v>
      </c>
      <c r="E8780" s="0" t="n">
        <v>2035</v>
      </c>
      <c r="F8780" s="5" t="n">
        <v>14.2342897800586</v>
      </c>
      <c r="G8780" s="11" t="n">
        <v>0.0927583666724533</v>
      </c>
      <c r="H8780" s="5" t="n">
        <v>1.32034947074063</v>
      </c>
      <c r="I8780" s="5" t="n">
        <v>12.913940309318</v>
      </c>
    </row>
    <row r="8781" customFormat="false" ht="14.25" hidden="false" customHeight="false" outlineLevel="0" collapsed="false">
      <c r="A8781" s="0" t="s">
        <v>107</v>
      </c>
      <c r="B8781" s="0" t="s">
        <v>108</v>
      </c>
      <c r="C8781" s="0" t="s">
        <v>84</v>
      </c>
      <c r="E8781" s="0" t="n">
        <v>2036</v>
      </c>
      <c r="F8781" s="5" t="n">
        <v>16.4918211761167</v>
      </c>
      <c r="G8781" s="11" t="n">
        <v>0.0951885214636052</v>
      </c>
      <c r="H8781" s="5" t="n">
        <v>1.56983207399673</v>
      </c>
      <c r="I8781" s="5" t="n">
        <v>14.92198910212</v>
      </c>
    </row>
    <row r="8782" customFormat="false" ht="14.25" hidden="false" customHeight="false" outlineLevel="0" collapsed="false">
      <c r="A8782" s="0" t="s">
        <v>107</v>
      </c>
      <c r="B8782" s="0" t="s">
        <v>108</v>
      </c>
      <c r="C8782" s="0" t="s">
        <v>84</v>
      </c>
      <c r="E8782" s="0" t="n">
        <v>2037</v>
      </c>
      <c r="F8782" s="5" t="n">
        <v>18.7469843573245</v>
      </c>
      <c r="G8782" s="11" t="n">
        <v>0.0970072524940534</v>
      </c>
      <c r="H8782" s="5" t="n">
        <v>1.81859344505304</v>
      </c>
      <c r="I8782" s="5" t="n">
        <v>16.9283909122714</v>
      </c>
    </row>
    <row r="8783" customFormat="false" ht="14.25" hidden="false" customHeight="false" outlineLevel="0" collapsed="false">
      <c r="A8783" s="0" t="s">
        <v>107</v>
      </c>
      <c r="B8783" s="0" t="s">
        <v>108</v>
      </c>
      <c r="C8783" s="0" t="s">
        <v>84</v>
      </c>
      <c r="E8783" s="0" t="n">
        <v>2038</v>
      </c>
      <c r="F8783" s="5" t="n">
        <v>21.1943946953105</v>
      </c>
      <c r="G8783" s="11" t="n">
        <v>0.0987421698663936</v>
      </c>
      <c r="H8783" s="5" t="n">
        <v>2.09278052121974</v>
      </c>
      <c r="I8783" s="5" t="n">
        <v>19.1016141740907</v>
      </c>
    </row>
    <row r="8784" customFormat="false" ht="14.25" hidden="false" customHeight="false" outlineLevel="0" collapsed="false">
      <c r="A8784" s="0" t="s">
        <v>107</v>
      </c>
      <c r="B8784" s="0" t="s">
        <v>108</v>
      </c>
      <c r="C8784" s="0" t="s">
        <v>84</v>
      </c>
      <c r="E8784" s="0" t="n">
        <v>2039</v>
      </c>
      <c r="F8784" s="5" t="n">
        <v>23.81092886692</v>
      </c>
      <c r="G8784" s="11" t="n">
        <v>0.100531363276095</v>
      </c>
      <c r="H8784" s="5" t="n">
        <v>2.39374513986159</v>
      </c>
      <c r="I8784" s="5" t="n">
        <v>21.4171837270584</v>
      </c>
    </row>
    <row r="8785" customFormat="false" ht="14.25" hidden="false" customHeight="false" outlineLevel="0" collapsed="false">
      <c r="A8785" s="0" t="s">
        <v>107</v>
      </c>
      <c r="B8785" s="0" t="s">
        <v>108</v>
      </c>
      <c r="C8785" s="0" t="s">
        <v>84</v>
      </c>
      <c r="E8785" s="0" t="n">
        <v>2040</v>
      </c>
      <c r="F8785" s="5" t="n">
        <v>26.6459560332658</v>
      </c>
      <c r="G8785" s="11" t="n">
        <v>0.102309549027589</v>
      </c>
      <c r="H8785" s="5" t="n">
        <v>2.72613574517239</v>
      </c>
      <c r="I8785" s="5" t="n">
        <v>23.9198202880934</v>
      </c>
    </row>
    <row r="8786" customFormat="false" ht="14.25" hidden="false" customHeight="false" outlineLevel="0" collapsed="false">
      <c r="A8786" s="0" t="s">
        <v>109</v>
      </c>
      <c r="B8786" s="0" t="s">
        <v>110</v>
      </c>
      <c r="C8786" s="0" t="s">
        <v>65</v>
      </c>
      <c r="E8786" s="0" t="n">
        <v>2024</v>
      </c>
      <c r="F8786" s="5" t="n">
        <v>0</v>
      </c>
      <c r="G8786" s="11" t="n">
        <v>0</v>
      </c>
      <c r="H8786" s="5" t="n">
        <v>0</v>
      </c>
      <c r="I8786" s="5" t="n">
        <v>0</v>
      </c>
    </row>
    <row r="8787" customFormat="false" ht="14.25" hidden="false" customHeight="false" outlineLevel="0" collapsed="false">
      <c r="A8787" s="0" t="s">
        <v>109</v>
      </c>
      <c r="B8787" s="0" t="s">
        <v>110</v>
      </c>
      <c r="C8787" s="0" t="s">
        <v>65</v>
      </c>
      <c r="E8787" s="0" t="n">
        <v>2025</v>
      </c>
      <c r="F8787" s="5" t="n">
        <v>332.929276877534</v>
      </c>
      <c r="G8787" s="11" t="n">
        <v>0.0195557117594063</v>
      </c>
      <c r="H8787" s="5" t="n">
        <v>6.51066897488464</v>
      </c>
      <c r="I8787" s="5" t="n">
        <v>326.41860790265</v>
      </c>
    </row>
    <row r="8788" customFormat="false" ht="14.25" hidden="false" customHeight="false" outlineLevel="0" collapsed="false">
      <c r="A8788" s="0" t="s">
        <v>109</v>
      </c>
      <c r="B8788" s="0" t="s">
        <v>110</v>
      </c>
      <c r="C8788" s="0" t="s">
        <v>65</v>
      </c>
      <c r="E8788" s="0" t="n">
        <v>2026</v>
      </c>
      <c r="F8788" s="5" t="n">
        <v>349.756822080306</v>
      </c>
      <c r="G8788" s="11" t="n">
        <v>0.0226844838227334</v>
      </c>
      <c r="H8788" s="5" t="n">
        <v>7.93405297237135</v>
      </c>
      <c r="I8788" s="5" t="n">
        <v>341.822769107935</v>
      </c>
    </row>
    <row r="8789" customFormat="false" ht="14.25" hidden="false" customHeight="false" outlineLevel="0" collapsed="false">
      <c r="A8789" s="0" t="s">
        <v>109</v>
      </c>
      <c r="B8789" s="0" t="s">
        <v>110</v>
      </c>
      <c r="C8789" s="0" t="s">
        <v>65</v>
      </c>
      <c r="E8789" s="0" t="n">
        <v>2027</v>
      </c>
      <c r="F8789" s="5" t="n">
        <v>343.042502612203</v>
      </c>
      <c r="G8789" s="11" t="n">
        <v>0.0258208536649873</v>
      </c>
      <c r="H8789" s="5" t="n">
        <v>8.85765026082072</v>
      </c>
      <c r="I8789" s="5" t="n">
        <v>334.184852351383</v>
      </c>
    </row>
    <row r="8790" customFormat="false" ht="14.25" hidden="false" customHeight="false" outlineLevel="0" collapsed="false">
      <c r="A8790" s="0" t="s">
        <v>109</v>
      </c>
      <c r="B8790" s="0" t="s">
        <v>110</v>
      </c>
      <c r="C8790" s="0" t="s">
        <v>65</v>
      </c>
      <c r="E8790" s="0" t="n">
        <v>2028</v>
      </c>
      <c r="F8790" s="5" t="n">
        <v>335.613358523911</v>
      </c>
      <c r="G8790" s="11" t="n">
        <v>0.0289619391924155</v>
      </c>
      <c r="H8790" s="5" t="n">
        <v>9.72001368173185</v>
      </c>
      <c r="I8790" s="5" t="n">
        <v>325.893344842179</v>
      </c>
    </row>
    <row r="8791" customFormat="false" ht="14.25" hidden="false" customHeight="false" outlineLevel="0" collapsed="false">
      <c r="A8791" s="0" t="s">
        <v>109</v>
      </c>
      <c r="B8791" s="0" t="s">
        <v>110</v>
      </c>
      <c r="C8791" s="0" t="s">
        <v>65</v>
      </c>
      <c r="E8791" s="0" t="n">
        <v>2029</v>
      </c>
      <c r="F8791" s="5" t="n">
        <v>331.328502368999</v>
      </c>
      <c r="G8791" s="11" t="n">
        <v>0.0321311529430009</v>
      </c>
      <c r="H8791" s="5" t="n">
        <v>10.6459667839938</v>
      </c>
      <c r="I8791" s="5" t="n">
        <v>320.682535585005</v>
      </c>
    </row>
    <row r="8792" customFormat="false" ht="14.25" hidden="false" customHeight="false" outlineLevel="0" collapsed="false">
      <c r="A8792" s="0" t="s">
        <v>109</v>
      </c>
      <c r="B8792" s="0" t="s">
        <v>110</v>
      </c>
      <c r="C8792" s="0" t="s">
        <v>65</v>
      </c>
      <c r="E8792" s="0" t="n">
        <v>2030</v>
      </c>
      <c r="F8792" s="5" t="n">
        <v>325.878995616494</v>
      </c>
      <c r="G8792" s="11" t="n">
        <v>0.0353117873324715</v>
      </c>
      <c r="H8792" s="5" t="n">
        <v>11.5073697893291</v>
      </c>
      <c r="I8792" s="5" t="n">
        <v>314.371625827165</v>
      </c>
    </row>
    <row r="8793" customFormat="false" ht="14.25" hidden="false" customHeight="false" outlineLevel="0" collapsed="false">
      <c r="A8793" s="0" t="s">
        <v>109</v>
      </c>
      <c r="B8793" s="0" t="s">
        <v>110</v>
      </c>
      <c r="C8793" s="0" t="s">
        <v>65</v>
      </c>
      <c r="E8793" s="0" t="n">
        <v>2031</v>
      </c>
      <c r="F8793" s="5" t="n">
        <v>332.767768982733</v>
      </c>
      <c r="G8793" s="11" t="n">
        <v>0.0382153541968086</v>
      </c>
      <c r="H8793" s="5" t="n">
        <v>12.7168381569569</v>
      </c>
      <c r="I8793" s="5" t="n">
        <v>320.050930825776</v>
      </c>
    </row>
    <row r="8794" customFormat="false" ht="14.25" hidden="false" customHeight="false" outlineLevel="0" collapsed="false">
      <c r="A8794" s="0" t="s">
        <v>109</v>
      </c>
      <c r="B8794" s="0" t="s">
        <v>110</v>
      </c>
      <c r="C8794" s="0" t="s">
        <v>65</v>
      </c>
      <c r="E8794" s="0" t="n">
        <v>2032</v>
      </c>
      <c r="F8794" s="5" t="n">
        <v>340.460283459826</v>
      </c>
      <c r="G8794" s="11" t="n">
        <v>0.0411161653043984</v>
      </c>
      <c r="H8794" s="5" t="n">
        <v>13.9984212943166</v>
      </c>
      <c r="I8794" s="5" t="n">
        <v>326.46186216551</v>
      </c>
    </row>
    <row r="8795" customFormat="false" ht="14.25" hidden="false" customHeight="false" outlineLevel="0" collapsed="false">
      <c r="A8795" s="0" t="s">
        <v>109</v>
      </c>
      <c r="B8795" s="0" t="s">
        <v>110</v>
      </c>
      <c r="C8795" s="0" t="s">
        <v>65</v>
      </c>
      <c r="E8795" s="0" t="n">
        <v>2033</v>
      </c>
      <c r="F8795" s="5" t="n">
        <v>350.41191784617</v>
      </c>
      <c r="G8795" s="11" t="n">
        <v>0.0440174732561702</v>
      </c>
      <c r="H8795" s="5" t="n">
        <v>15.4242472224371</v>
      </c>
      <c r="I8795" s="5" t="n">
        <v>334.987670623733</v>
      </c>
    </row>
    <row r="8796" customFormat="false" ht="14.25" hidden="false" customHeight="false" outlineLevel="0" collapsed="false">
      <c r="A8796" s="0" t="s">
        <v>109</v>
      </c>
      <c r="B8796" s="0" t="s">
        <v>110</v>
      </c>
      <c r="C8796" s="0" t="s">
        <v>65</v>
      </c>
      <c r="E8796" s="0" t="n">
        <v>2034</v>
      </c>
      <c r="F8796" s="5" t="n">
        <v>360.189132471455</v>
      </c>
      <c r="G8796" s="11" t="n">
        <v>0.0469183090982933</v>
      </c>
      <c r="H8796" s="5" t="n">
        <v>16.8994650511418</v>
      </c>
      <c r="I8796" s="5" t="n">
        <v>343.289667420313</v>
      </c>
    </row>
    <row r="8797" customFormat="false" ht="14.25" hidden="false" customHeight="false" outlineLevel="0" collapsed="false">
      <c r="A8797" s="0" t="s">
        <v>109</v>
      </c>
      <c r="B8797" s="0" t="s">
        <v>110</v>
      </c>
      <c r="C8797" s="0" t="s">
        <v>65</v>
      </c>
      <c r="E8797" s="0" t="n">
        <v>2035</v>
      </c>
      <c r="F8797" s="5" t="n">
        <v>372.080541963088</v>
      </c>
      <c r="G8797" s="11" t="n">
        <v>0.0498304282414986</v>
      </c>
      <c r="H8797" s="5" t="n">
        <v>18.5409327463496</v>
      </c>
      <c r="I8797" s="5" t="n">
        <v>353.539609216739</v>
      </c>
    </row>
    <row r="8798" customFormat="false" ht="14.25" hidden="false" customHeight="false" outlineLevel="0" collapsed="false">
      <c r="A8798" s="0" t="s">
        <v>109</v>
      </c>
      <c r="B8798" s="0" t="s">
        <v>110</v>
      </c>
      <c r="C8798" s="0" t="s">
        <v>65</v>
      </c>
      <c r="E8798" s="0" t="n">
        <v>2036</v>
      </c>
      <c r="F8798" s="5" t="n">
        <v>379.940984492387</v>
      </c>
      <c r="G8798" s="11" t="n">
        <v>0.052982496151312</v>
      </c>
      <c r="H8798" s="5" t="n">
        <v>20.1302217485936</v>
      </c>
      <c r="I8798" s="5" t="n">
        <v>359.810762743794</v>
      </c>
    </row>
    <row r="8799" customFormat="false" ht="14.25" hidden="false" customHeight="false" outlineLevel="0" collapsed="false">
      <c r="A8799" s="0" t="s">
        <v>109</v>
      </c>
      <c r="B8799" s="0" t="s">
        <v>110</v>
      </c>
      <c r="C8799" s="0" t="s">
        <v>65</v>
      </c>
      <c r="E8799" s="0" t="n">
        <v>2037</v>
      </c>
      <c r="F8799" s="5" t="n">
        <v>387.808438240937</v>
      </c>
      <c r="G8799" s="11" t="n">
        <v>0.0561179475104222</v>
      </c>
      <c r="H8799" s="5" t="n">
        <v>21.7630135813037</v>
      </c>
      <c r="I8799" s="5" t="n">
        <v>366.045424659634</v>
      </c>
    </row>
    <row r="8800" customFormat="false" ht="14.25" hidden="false" customHeight="false" outlineLevel="0" collapsed="false">
      <c r="A8800" s="0" t="s">
        <v>109</v>
      </c>
      <c r="B8800" s="0" t="s">
        <v>110</v>
      </c>
      <c r="C8800" s="0" t="s">
        <v>65</v>
      </c>
      <c r="E8800" s="0" t="n">
        <v>2038</v>
      </c>
      <c r="F8800" s="5" t="n">
        <v>395.707362130251</v>
      </c>
      <c r="G8800" s="11" t="n">
        <v>0.0592327120875234</v>
      </c>
      <c r="H8800" s="5" t="n">
        <v>23.4388202519745</v>
      </c>
      <c r="I8800" s="5" t="n">
        <v>372.268541878276</v>
      </c>
    </row>
    <row r="8801" customFormat="false" ht="14.25" hidden="false" customHeight="false" outlineLevel="0" collapsed="false">
      <c r="A8801" s="0" t="s">
        <v>109</v>
      </c>
      <c r="B8801" s="0" t="s">
        <v>110</v>
      </c>
      <c r="C8801" s="0" t="s">
        <v>65</v>
      </c>
      <c r="E8801" s="0" t="n">
        <v>2039</v>
      </c>
      <c r="F8801" s="5" t="n">
        <v>403.839956665486</v>
      </c>
      <c r="G8801" s="11" t="n">
        <v>0.0623576096879108</v>
      </c>
      <c r="H8801" s="5" t="n">
        <v>25.1824943941292</v>
      </c>
      <c r="I8801" s="5" t="n">
        <v>378.657462271357</v>
      </c>
    </row>
    <row r="8802" customFormat="false" ht="14.25" hidden="false" customHeight="false" outlineLevel="0" collapsed="false">
      <c r="A8802" s="0" t="s">
        <v>109</v>
      </c>
      <c r="B8802" s="0" t="s">
        <v>110</v>
      </c>
      <c r="C8802" s="0" t="s">
        <v>65</v>
      </c>
      <c r="E8802" s="0" t="n">
        <v>2040</v>
      </c>
      <c r="F8802" s="5" t="n">
        <v>412.614909393254</v>
      </c>
      <c r="G8802" s="11" t="n">
        <v>0.0654481056370714</v>
      </c>
      <c r="H8802" s="5" t="n">
        <v>27.0048641774004</v>
      </c>
      <c r="I8802" s="5" t="n">
        <v>385.610045215854</v>
      </c>
    </row>
    <row r="8803" customFormat="false" ht="14.25" hidden="false" customHeight="false" outlineLevel="0" collapsed="false">
      <c r="A8803" s="0" t="s">
        <v>109</v>
      </c>
      <c r="B8803" s="0" t="s">
        <v>110</v>
      </c>
      <c r="C8803" s="0" t="s">
        <v>72</v>
      </c>
      <c r="E8803" s="0" t="n">
        <v>2024</v>
      </c>
      <c r="F8803" s="5" t="n">
        <v>0</v>
      </c>
      <c r="G8803" s="11" t="n">
        <v>0</v>
      </c>
      <c r="H8803" s="5" t="n">
        <v>0</v>
      </c>
      <c r="I8803" s="5" t="n">
        <v>0</v>
      </c>
    </row>
    <row r="8804" customFormat="false" ht="14.25" hidden="false" customHeight="false" outlineLevel="0" collapsed="false">
      <c r="A8804" s="0" t="s">
        <v>109</v>
      </c>
      <c r="B8804" s="0" t="s">
        <v>110</v>
      </c>
      <c r="C8804" s="0" t="s">
        <v>72</v>
      </c>
      <c r="E8804" s="0" t="n">
        <v>2025</v>
      </c>
      <c r="F8804" s="5" t="n">
        <v>37.5271439765995</v>
      </c>
      <c r="G8804" s="11" t="n">
        <v>0.0179208957008753</v>
      </c>
      <c r="H8804" s="5" t="n">
        <v>0.672520033156369</v>
      </c>
      <c r="I8804" s="5" t="n">
        <v>36.8546239434431</v>
      </c>
    </row>
    <row r="8805" customFormat="false" ht="14.25" hidden="false" customHeight="false" outlineLevel="0" collapsed="false">
      <c r="A8805" s="0" t="s">
        <v>109</v>
      </c>
      <c r="B8805" s="0" t="s">
        <v>110</v>
      </c>
      <c r="C8805" s="0" t="s">
        <v>72</v>
      </c>
      <c r="E8805" s="0" t="n">
        <v>2026</v>
      </c>
      <c r="F8805" s="5" t="n">
        <v>40.6210423885208</v>
      </c>
      <c r="G8805" s="11" t="n">
        <v>0.0209096154230711</v>
      </c>
      <c r="H8805" s="5" t="n">
        <v>0.849370374428238</v>
      </c>
      <c r="I8805" s="5" t="n">
        <v>39.7716720140926</v>
      </c>
    </row>
    <row r="8806" customFormat="false" ht="14.25" hidden="false" customHeight="false" outlineLevel="0" collapsed="false">
      <c r="A8806" s="0" t="s">
        <v>109</v>
      </c>
      <c r="B8806" s="0" t="s">
        <v>110</v>
      </c>
      <c r="C8806" s="0" t="s">
        <v>72</v>
      </c>
      <c r="E8806" s="0" t="n">
        <v>2027</v>
      </c>
      <c r="F8806" s="5" t="n">
        <v>40.236378278064</v>
      </c>
      <c r="G8806" s="11" t="n">
        <v>0.0238994838006421</v>
      </c>
      <c r="H8806" s="5" t="n">
        <v>0.961628670853098</v>
      </c>
      <c r="I8806" s="5" t="n">
        <v>39.2747496072109</v>
      </c>
    </row>
    <row r="8807" customFormat="false" ht="14.25" hidden="false" customHeight="false" outlineLevel="0" collapsed="false">
      <c r="A8807" s="0" t="s">
        <v>109</v>
      </c>
      <c r="B8807" s="0" t="s">
        <v>110</v>
      </c>
      <c r="C8807" s="0" t="s">
        <v>72</v>
      </c>
      <c r="E8807" s="0" t="n">
        <v>2028</v>
      </c>
      <c r="F8807" s="5" t="n">
        <v>40.7482911613425</v>
      </c>
      <c r="G8807" s="11" t="n">
        <v>0.0268886758123352</v>
      </c>
      <c r="H8807" s="5" t="n">
        <v>1.09566759094398</v>
      </c>
      <c r="I8807" s="5" t="n">
        <v>39.6526235703985</v>
      </c>
    </row>
    <row r="8808" customFormat="false" ht="14.25" hidden="false" customHeight="false" outlineLevel="0" collapsed="false">
      <c r="A8808" s="0" t="s">
        <v>109</v>
      </c>
      <c r="B8808" s="0" t="s">
        <v>110</v>
      </c>
      <c r="C8808" s="0" t="s">
        <v>72</v>
      </c>
      <c r="E8808" s="0" t="n">
        <v>2029</v>
      </c>
      <c r="F8808" s="5" t="n">
        <v>40.9719423460129</v>
      </c>
      <c r="G8808" s="11" t="n">
        <v>0.0298793267791101</v>
      </c>
      <c r="H8808" s="5" t="n">
        <v>1.22421405413138</v>
      </c>
      <c r="I8808" s="5" t="n">
        <v>39.7477282918816</v>
      </c>
    </row>
    <row r="8809" customFormat="false" ht="14.25" hidden="false" customHeight="false" outlineLevel="0" collapsed="false">
      <c r="A8809" s="0" t="s">
        <v>109</v>
      </c>
      <c r="B8809" s="0" t="s">
        <v>110</v>
      </c>
      <c r="C8809" s="0" t="s">
        <v>72</v>
      </c>
      <c r="E8809" s="0" t="n">
        <v>2030</v>
      </c>
      <c r="F8809" s="5" t="n">
        <v>41.4232415437888</v>
      </c>
      <c r="G8809" s="11" t="n">
        <v>0.0328694281342447</v>
      </c>
      <c r="H8809" s="5" t="n">
        <v>1.36155826101103</v>
      </c>
      <c r="I8809" s="5" t="n">
        <v>40.0616832827778</v>
      </c>
    </row>
    <row r="8810" customFormat="false" ht="14.25" hidden="false" customHeight="false" outlineLevel="0" collapsed="false">
      <c r="A8810" s="0" t="s">
        <v>109</v>
      </c>
      <c r="B8810" s="0" t="s">
        <v>110</v>
      </c>
      <c r="C8810" s="0" t="s">
        <v>72</v>
      </c>
      <c r="E8810" s="0" t="n">
        <v>2031</v>
      </c>
      <c r="F8810" s="5" t="n">
        <v>41.5348262550485</v>
      </c>
      <c r="G8810" s="11" t="n">
        <v>0.0357625635357905</v>
      </c>
      <c r="H8810" s="5" t="n">
        <v>1.48539186289419</v>
      </c>
      <c r="I8810" s="5" t="n">
        <v>40.0494343921543</v>
      </c>
    </row>
    <row r="8811" customFormat="false" ht="14.25" hidden="false" customHeight="false" outlineLevel="0" collapsed="false">
      <c r="A8811" s="0" t="s">
        <v>109</v>
      </c>
      <c r="B8811" s="0" t="s">
        <v>110</v>
      </c>
      <c r="C8811" s="0" t="s">
        <v>72</v>
      </c>
      <c r="E8811" s="0" t="n">
        <v>2032</v>
      </c>
      <c r="F8811" s="5" t="n">
        <v>43.0731308639145</v>
      </c>
      <c r="G8811" s="11" t="n">
        <v>0.0386530786501387</v>
      </c>
      <c r="H8811" s="5" t="n">
        <v>1.6649091149906</v>
      </c>
      <c r="I8811" s="5" t="n">
        <v>41.4082217489239</v>
      </c>
    </row>
    <row r="8812" customFormat="false" ht="14.25" hidden="false" customHeight="false" outlineLevel="0" collapsed="false">
      <c r="A8812" s="0" t="s">
        <v>109</v>
      </c>
      <c r="B8812" s="0" t="s">
        <v>110</v>
      </c>
      <c r="C8812" s="0" t="s">
        <v>72</v>
      </c>
      <c r="E8812" s="0" t="n">
        <v>2033</v>
      </c>
      <c r="F8812" s="5" t="n">
        <v>44.4838020229221</v>
      </c>
      <c r="G8812" s="11" t="n">
        <v>0.0415444258033115</v>
      </c>
      <c r="H8812" s="5" t="n">
        <v>1.84805401259048</v>
      </c>
      <c r="I8812" s="5" t="n">
        <v>42.6357480103316</v>
      </c>
    </row>
    <row r="8813" customFormat="false" ht="14.25" hidden="false" customHeight="false" outlineLevel="0" collapsed="false">
      <c r="A8813" s="0" t="s">
        <v>109</v>
      </c>
      <c r="B8813" s="0" t="s">
        <v>110</v>
      </c>
      <c r="C8813" s="0" t="s">
        <v>72</v>
      </c>
      <c r="E8813" s="0" t="n">
        <v>2034</v>
      </c>
      <c r="F8813" s="5" t="n">
        <v>46.0321294620471</v>
      </c>
      <c r="G8813" s="11" t="n">
        <v>0.0444354507871265</v>
      </c>
      <c r="H8813" s="5" t="n">
        <v>2.04545842333743</v>
      </c>
      <c r="I8813" s="5" t="n">
        <v>43.9866710387097</v>
      </c>
    </row>
    <row r="8814" customFormat="false" ht="14.25" hidden="false" customHeight="false" outlineLevel="0" collapsed="false">
      <c r="A8814" s="0" t="s">
        <v>109</v>
      </c>
      <c r="B8814" s="0" t="s">
        <v>110</v>
      </c>
      <c r="C8814" s="0" t="s">
        <v>72</v>
      </c>
      <c r="E8814" s="0" t="n">
        <v>2035</v>
      </c>
      <c r="F8814" s="5" t="n">
        <v>47.2394787009858</v>
      </c>
      <c r="G8814" s="11" t="n">
        <v>0.047327725335647</v>
      </c>
      <c r="H8814" s="5" t="n">
        <v>2.2357370729594</v>
      </c>
      <c r="I8814" s="5" t="n">
        <v>45.0037416280264</v>
      </c>
    </row>
    <row r="8815" customFormat="false" ht="14.25" hidden="false" customHeight="false" outlineLevel="0" collapsed="false">
      <c r="A8815" s="0" t="s">
        <v>109</v>
      </c>
      <c r="B8815" s="0" t="s">
        <v>110</v>
      </c>
      <c r="C8815" s="0" t="s">
        <v>72</v>
      </c>
      <c r="E8815" s="0" t="n">
        <v>2036</v>
      </c>
      <c r="F8815" s="5" t="n">
        <v>47.8179313641068</v>
      </c>
      <c r="G8815" s="11" t="n">
        <v>0.0504074860041829</v>
      </c>
      <c r="H8815" s="5" t="n">
        <v>2.41038170598519</v>
      </c>
      <c r="I8815" s="5" t="n">
        <v>45.4075496581216</v>
      </c>
    </row>
    <row r="8816" customFormat="false" ht="14.25" hidden="false" customHeight="false" outlineLevel="0" collapsed="false">
      <c r="A8816" s="0" t="s">
        <v>109</v>
      </c>
      <c r="B8816" s="0" t="s">
        <v>110</v>
      </c>
      <c r="C8816" s="0" t="s">
        <v>72</v>
      </c>
      <c r="E8816" s="0" t="n">
        <v>2037</v>
      </c>
      <c r="F8816" s="5" t="n">
        <v>49.1282640585647</v>
      </c>
      <c r="G8816" s="11" t="n">
        <v>0.0534848794556879</v>
      </c>
      <c r="H8816" s="5" t="n">
        <v>2.62761928103953</v>
      </c>
      <c r="I8816" s="5" t="n">
        <v>46.5006447775251</v>
      </c>
    </row>
    <row r="8817" customFormat="false" ht="14.25" hidden="false" customHeight="false" outlineLevel="0" collapsed="false">
      <c r="A8817" s="0" t="s">
        <v>109</v>
      </c>
      <c r="B8817" s="0" t="s">
        <v>110</v>
      </c>
      <c r="C8817" s="0" t="s">
        <v>72</v>
      </c>
      <c r="E8817" s="0" t="n">
        <v>2038</v>
      </c>
      <c r="F8817" s="5" t="n">
        <v>49.8372882244045</v>
      </c>
      <c r="G8817" s="11" t="n">
        <v>0.0565637783574167</v>
      </c>
      <c r="H8817" s="5" t="n">
        <v>2.81898532505991</v>
      </c>
      <c r="I8817" s="5" t="n">
        <v>47.0183028993446</v>
      </c>
    </row>
    <row r="8818" customFormat="false" ht="14.25" hidden="false" customHeight="false" outlineLevel="0" collapsed="false">
      <c r="A8818" s="0" t="s">
        <v>109</v>
      </c>
      <c r="B8818" s="0" t="s">
        <v>110</v>
      </c>
      <c r="C8818" s="0" t="s">
        <v>72</v>
      </c>
      <c r="E8818" s="0" t="n">
        <v>2039</v>
      </c>
      <c r="F8818" s="5" t="n">
        <v>51.4024333137327</v>
      </c>
      <c r="G8818" s="11" t="n">
        <v>0.059638902970811</v>
      </c>
      <c r="H8818" s="5" t="n">
        <v>3.06558473286129</v>
      </c>
      <c r="I8818" s="5" t="n">
        <v>48.3368485808714</v>
      </c>
    </row>
    <row r="8819" customFormat="false" ht="14.25" hidden="false" customHeight="false" outlineLevel="0" collapsed="false">
      <c r="A8819" s="0" t="s">
        <v>109</v>
      </c>
      <c r="B8819" s="0" t="s">
        <v>110</v>
      </c>
      <c r="C8819" s="0" t="s">
        <v>72</v>
      </c>
      <c r="E8819" s="0" t="n">
        <v>2040</v>
      </c>
      <c r="F8819" s="5" t="n">
        <v>51.97307920368</v>
      </c>
      <c r="G8819" s="11" t="n">
        <v>0.0627183288622082</v>
      </c>
      <c r="H8819" s="5" t="n">
        <v>3.259664673478</v>
      </c>
      <c r="I8819" s="5" t="n">
        <v>48.713414530202</v>
      </c>
    </row>
    <row r="8820" customFormat="false" ht="14.25" hidden="false" customHeight="false" outlineLevel="0" collapsed="false">
      <c r="A8820" s="0" t="s">
        <v>109</v>
      </c>
      <c r="B8820" s="0" t="s">
        <v>110</v>
      </c>
      <c r="C8820" s="0" t="s">
        <v>75</v>
      </c>
      <c r="E8820" s="0" t="n">
        <v>2024</v>
      </c>
      <c r="F8820" s="5" t="n">
        <v>13.545577926</v>
      </c>
      <c r="G8820" s="11" t="n">
        <v>0</v>
      </c>
      <c r="H8820" s="5" t="n">
        <v>0</v>
      </c>
      <c r="I8820" s="5" t="n">
        <v>13.545577926</v>
      </c>
    </row>
    <row r="8821" customFormat="false" ht="14.25" hidden="false" customHeight="false" outlineLevel="0" collapsed="false">
      <c r="A8821" s="0" t="s">
        <v>109</v>
      </c>
      <c r="B8821" s="0" t="s">
        <v>110</v>
      </c>
      <c r="C8821" s="0" t="s">
        <v>75</v>
      </c>
      <c r="E8821" s="0" t="n">
        <v>2025</v>
      </c>
      <c r="F8821" s="5" t="n">
        <v>13.634719686</v>
      </c>
      <c r="G8821" s="11" t="n">
        <v>0.00653785057946808</v>
      </c>
      <c r="H8821" s="5" t="n">
        <v>0.08914176</v>
      </c>
      <c r="I8821" s="5" t="n">
        <v>13.545577926</v>
      </c>
    </row>
    <row r="8822" customFormat="false" ht="14.25" hidden="false" customHeight="false" outlineLevel="0" collapsed="false">
      <c r="A8822" s="0" t="s">
        <v>109</v>
      </c>
      <c r="B8822" s="0" t="s">
        <v>110</v>
      </c>
      <c r="C8822" s="0" t="s">
        <v>75</v>
      </c>
      <c r="E8822" s="0" t="n">
        <v>2026</v>
      </c>
      <c r="F8822" s="5" t="n">
        <v>16.9832473339067</v>
      </c>
      <c r="G8822" s="11" t="n">
        <v>0.0495413600533052</v>
      </c>
      <c r="H8822" s="5" t="n">
        <v>0.841373171043406</v>
      </c>
      <c r="I8822" s="5" t="n">
        <v>16.1418741628633</v>
      </c>
    </row>
    <row r="8823" customFormat="false" ht="14.25" hidden="false" customHeight="false" outlineLevel="0" collapsed="false">
      <c r="A8823" s="0" t="s">
        <v>109</v>
      </c>
      <c r="B8823" s="0" t="s">
        <v>110</v>
      </c>
      <c r="C8823" s="0" t="s">
        <v>75</v>
      </c>
      <c r="E8823" s="0" t="n">
        <v>2027</v>
      </c>
      <c r="F8823" s="5" t="n">
        <v>26.0129449601686</v>
      </c>
      <c r="G8823" s="11" t="n">
        <v>0.103962846868046</v>
      </c>
      <c r="H8823" s="5" t="n">
        <v>2.70437981348092</v>
      </c>
      <c r="I8823" s="5" t="n">
        <v>23.3085651466876</v>
      </c>
    </row>
    <row r="8824" customFormat="false" ht="14.25" hidden="false" customHeight="false" outlineLevel="0" collapsed="false">
      <c r="A8824" s="0" t="s">
        <v>109</v>
      </c>
      <c r="B8824" s="0" t="s">
        <v>110</v>
      </c>
      <c r="C8824" s="0" t="s">
        <v>75</v>
      </c>
      <c r="E8824" s="0" t="n">
        <v>2028</v>
      </c>
      <c r="F8824" s="5" t="n">
        <v>34.6896333010205</v>
      </c>
      <c r="G8824" s="11" t="n">
        <v>0.153412484481401</v>
      </c>
      <c r="H8824" s="5" t="n">
        <v>5.3218228304583</v>
      </c>
      <c r="I8824" s="5" t="n">
        <v>29.3678104705622</v>
      </c>
    </row>
    <row r="8825" customFormat="false" ht="14.25" hidden="false" customHeight="false" outlineLevel="0" collapsed="false">
      <c r="A8825" s="0" t="s">
        <v>109</v>
      </c>
      <c r="B8825" s="0" t="s">
        <v>110</v>
      </c>
      <c r="C8825" s="0" t="s">
        <v>75</v>
      </c>
      <c r="E8825" s="0" t="n">
        <v>2029</v>
      </c>
      <c r="F8825" s="5" t="n">
        <v>44.6156758832618</v>
      </c>
      <c r="G8825" s="11" t="n">
        <v>0.15419034303399</v>
      </c>
      <c r="H8825" s="5" t="n">
        <v>6.87930636913345</v>
      </c>
      <c r="I8825" s="5" t="n">
        <v>37.7363695141284</v>
      </c>
    </row>
    <row r="8826" customFormat="false" ht="14.25" hidden="false" customHeight="false" outlineLevel="0" collapsed="false">
      <c r="A8826" s="0" t="s">
        <v>109</v>
      </c>
      <c r="B8826" s="0" t="s">
        <v>110</v>
      </c>
      <c r="C8826" s="0" t="s">
        <v>75</v>
      </c>
      <c r="E8826" s="0" t="n">
        <v>2030</v>
      </c>
      <c r="F8826" s="5" t="n">
        <v>59.5279169109206</v>
      </c>
      <c r="G8826" s="11" t="n">
        <v>0.139891379330643</v>
      </c>
      <c r="H8826" s="5" t="n">
        <v>8.32744240534857</v>
      </c>
      <c r="I8826" s="5" t="n">
        <v>51.200474505572</v>
      </c>
    </row>
    <row r="8827" customFormat="false" ht="14.25" hidden="false" customHeight="false" outlineLevel="0" collapsed="false">
      <c r="A8827" s="0" t="s">
        <v>109</v>
      </c>
      <c r="B8827" s="0" t="s">
        <v>110</v>
      </c>
      <c r="C8827" s="0" t="s">
        <v>75</v>
      </c>
      <c r="E8827" s="0" t="n">
        <v>2031</v>
      </c>
      <c r="F8827" s="5" t="n">
        <v>74.2283688108887</v>
      </c>
      <c r="G8827" s="11" t="n">
        <v>0.159716756965264</v>
      </c>
      <c r="H8827" s="5" t="n">
        <v>11.8555143412967</v>
      </c>
      <c r="I8827" s="5" t="n">
        <v>62.372854469592</v>
      </c>
    </row>
    <row r="8828" customFormat="false" ht="14.25" hidden="false" customHeight="false" outlineLevel="0" collapsed="false">
      <c r="A8828" s="0" t="s">
        <v>109</v>
      </c>
      <c r="B8828" s="0" t="s">
        <v>110</v>
      </c>
      <c r="C8828" s="0" t="s">
        <v>75</v>
      </c>
      <c r="E8828" s="0" t="n">
        <v>2032</v>
      </c>
      <c r="F8828" s="5" t="n">
        <v>88.4563185703457</v>
      </c>
      <c r="G8828" s="11" t="n">
        <v>0.174091161414176</v>
      </c>
      <c r="H8828" s="5" t="n">
        <v>15.3994632343338</v>
      </c>
      <c r="I8828" s="5" t="n">
        <v>73.056855336012</v>
      </c>
    </row>
    <row r="8829" customFormat="false" ht="14.25" hidden="false" customHeight="false" outlineLevel="0" collapsed="false">
      <c r="A8829" s="0" t="s">
        <v>109</v>
      </c>
      <c r="B8829" s="0" t="s">
        <v>110</v>
      </c>
      <c r="C8829" s="0" t="s">
        <v>75</v>
      </c>
      <c r="E8829" s="0" t="n">
        <v>2033</v>
      </c>
      <c r="F8829" s="5" t="n">
        <v>101.217937404302</v>
      </c>
      <c r="G8829" s="11" t="n">
        <v>0.175695328689192</v>
      </c>
      <c r="H8829" s="5" t="n">
        <v>17.7835187814909</v>
      </c>
      <c r="I8829" s="5" t="n">
        <v>83.4344186228113</v>
      </c>
    </row>
    <row r="8830" customFormat="false" ht="14.25" hidden="false" customHeight="false" outlineLevel="0" collapsed="false">
      <c r="A8830" s="0" t="s">
        <v>109</v>
      </c>
      <c r="B8830" s="0" t="s">
        <v>110</v>
      </c>
      <c r="C8830" s="0" t="s">
        <v>75</v>
      </c>
      <c r="E8830" s="0" t="n">
        <v>2034</v>
      </c>
      <c r="F8830" s="5" t="n">
        <v>113.011532104761</v>
      </c>
      <c r="G8830" s="11" t="n">
        <v>0.174058231830006</v>
      </c>
      <c r="H8830" s="5" t="n">
        <v>19.6705874545546</v>
      </c>
      <c r="I8830" s="5" t="n">
        <v>93.3409446502062</v>
      </c>
    </row>
    <row r="8831" customFormat="false" ht="14.25" hidden="false" customHeight="false" outlineLevel="0" collapsed="false">
      <c r="A8831" s="0" t="s">
        <v>109</v>
      </c>
      <c r="B8831" s="0" t="s">
        <v>110</v>
      </c>
      <c r="C8831" s="0" t="s">
        <v>75</v>
      </c>
      <c r="E8831" s="0" t="n">
        <v>2035</v>
      </c>
      <c r="F8831" s="5" t="n">
        <v>123.54489874428</v>
      </c>
      <c r="G8831" s="11" t="n">
        <v>0.1668646564993</v>
      </c>
      <c r="H8831" s="5" t="n">
        <v>20.6152770912051</v>
      </c>
      <c r="I8831" s="5" t="n">
        <v>102.929621653075</v>
      </c>
    </row>
    <row r="8832" customFormat="false" ht="14.25" hidden="false" customHeight="false" outlineLevel="0" collapsed="false">
      <c r="A8832" s="0" t="s">
        <v>109</v>
      </c>
      <c r="B8832" s="0" t="s">
        <v>110</v>
      </c>
      <c r="C8832" s="0" t="s">
        <v>75</v>
      </c>
      <c r="E8832" s="0" t="n">
        <v>2036</v>
      </c>
      <c r="F8832" s="5" t="n">
        <v>134.196233943162</v>
      </c>
      <c r="G8832" s="11" t="n">
        <v>0.1668646564993</v>
      </c>
      <c r="H8832" s="5" t="n">
        <v>22.3926084804254</v>
      </c>
      <c r="I8832" s="5" t="n">
        <v>111.803625462737</v>
      </c>
    </row>
    <row r="8833" customFormat="false" ht="14.25" hidden="false" customHeight="false" outlineLevel="0" collapsed="false">
      <c r="A8833" s="0" t="s">
        <v>109</v>
      </c>
      <c r="B8833" s="0" t="s">
        <v>110</v>
      </c>
      <c r="C8833" s="0" t="s">
        <v>75</v>
      </c>
      <c r="E8833" s="0" t="n">
        <v>2037</v>
      </c>
      <c r="F8833" s="5" t="n">
        <v>144.165097036083</v>
      </c>
      <c r="G8833" s="11" t="n">
        <v>0.1668646564993</v>
      </c>
      <c r="H8833" s="5" t="n">
        <v>24.0560593961142</v>
      </c>
      <c r="I8833" s="5" t="n">
        <v>120.109037639969</v>
      </c>
    </row>
    <row r="8834" customFormat="false" ht="14.25" hidden="false" customHeight="false" outlineLevel="0" collapsed="false">
      <c r="A8834" s="0" t="s">
        <v>109</v>
      </c>
      <c r="B8834" s="0" t="s">
        <v>110</v>
      </c>
      <c r="C8834" s="0" t="s">
        <v>75</v>
      </c>
      <c r="E8834" s="0" t="n">
        <v>2038</v>
      </c>
      <c r="F8834" s="5" t="n">
        <v>153.154820586976</v>
      </c>
      <c r="G8834" s="11" t="n">
        <v>0.1668646564993</v>
      </c>
      <c r="H8834" s="5" t="n">
        <v>25.5561265284576</v>
      </c>
      <c r="I8834" s="5" t="n">
        <v>127.598694058518</v>
      </c>
    </row>
    <row r="8835" customFormat="false" ht="14.25" hidden="false" customHeight="false" outlineLevel="0" collapsed="false">
      <c r="A8835" s="0" t="s">
        <v>109</v>
      </c>
      <c r="B8835" s="0" t="s">
        <v>110</v>
      </c>
      <c r="C8835" s="0" t="s">
        <v>75</v>
      </c>
      <c r="E8835" s="0" t="n">
        <v>2039</v>
      </c>
      <c r="F8835" s="5" t="n">
        <v>160.878199396576</v>
      </c>
      <c r="G8835" s="11" t="n">
        <v>0.1668646564993</v>
      </c>
      <c r="H8835" s="5" t="n">
        <v>26.8448854805355</v>
      </c>
      <c r="I8835" s="5" t="n">
        <v>134.033313916041</v>
      </c>
    </row>
    <row r="8836" customFormat="false" ht="14.25" hidden="false" customHeight="false" outlineLevel="0" collapsed="false">
      <c r="A8836" s="0" t="s">
        <v>109</v>
      </c>
      <c r="B8836" s="0" t="s">
        <v>110</v>
      </c>
      <c r="C8836" s="0" t="s">
        <v>75</v>
      </c>
      <c r="E8836" s="0" t="n">
        <v>2040</v>
      </c>
      <c r="F8836" s="5" t="n">
        <v>167.072010073344</v>
      </c>
      <c r="G8836" s="11" t="n">
        <v>0.1668646564993</v>
      </c>
      <c r="H8836" s="5" t="n">
        <v>27.8784135715361</v>
      </c>
      <c r="I8836" s="5" t="n">
        <v>139.193596501808</v>
      </c>
    </row>
    <row r="8837" customFormat="false" ht="14.25" hidden="false" customHeight="false" outlineLevel="0" collapsed="false">
      <c r="A8837" s="0" t="s">
        <v>109</v>
      </c>
      <c r="B8837" s="0" t="s">
        <v>110</v>
      </c>
      <c r="C8837" s="0" t="s">
        <v>76</v>
      </c>
      <c r="E8837" s="0" t="n">
        <v>2024</v>
      </c>
      <c r="F8837" s="5" t="n">
        <v>0.39480714</v>
      </c>
      <c r="G8837" s="11" t="n">
        <v>1</v>
      </c>
      <c r="H8837" s="5" t="n">
        <v>0.39480714</v>
      </c>
      <c r="I8837" s="5" t="n">
        <v>0</v>
      </c>
    </row>
    <row r="8838" customFormat="false" ht="14.25" hidden="false" customHeight="false" outlineLevel="0" collapsed="false">
      <c r="A8838" s="0" t="s">
        <v>109</v>
      </c>
      <c r="B8838" s="0" t="s">
        <v>110</v>
      </c>
      <c r="C8838" s="0" t="s">
        <v>76</v>
      </c>
      <c r="E8838" s="0" t="n">
        <v>2025</v>
      </c>
      <c r="F8838" s="5" t="n">
        <v>0.411727446</v>
      </c>
      <c r="G8838" s="11" t="n">
        <v>1</v>
      </c>
      <c r="H8838" s="5" t="n">
        <v>0.411727446</v>
      </c>
      <c r="I8838" s="5" t="n">
        <v>0</v>
      </c>
    </row>
    <row r="8839" customFormat="false" ht="14.25" hidden="false" customHeight="false" outlineLevel="0" collapsed="false">
      <c r="A8839" s="0" t="s">
        <v>109</v>
      </c>
      <c r="B8839" s="0" t="s">
        <v>110</v>
      </c>
      <c r="C8839" s="0" t="s">
        <v>76</v>
      </c>
      <c r="E8839" s="0" t="n">
        <v>2026</v>
      </c>
      <c r="F8839" s="5" t="n">
        <v>1.0698230136</v>
      </c>
      <c r="G8839" s="11" t="n">
        <v>1</v>
      </c>
      <c r="H8839" s="5" t="n">
        <v>1.0698230136</v>
      </c>
      <c r="I8839" s="5" t="n">
        <v>0</v>
      </c>
    </row>
    <row r="8840" customFormat="false" ht="14.25" hidden="false" customHeight="false" outlineLevel="0" collapsed="false">
      <c r="A8840" s="0" t="s">
        <v>109</v>
      </c>
      <c r="B8840" s="0" t="s">
        <v>110</v>
      </c>
      <c r="C8840" s="0" t="s">
        <v>76</v>
      </c>
      <c r="E8840" s="0" t="n">
        <v>2027</v>
      </c>
      <c r="F8840" s="5" t="n">
        <v>1.608297444</v>
      </c>
      <c r="G8840" s="11" t="n">
        <v>1</v>
      </c>
      <c r="H8840" s="5" t="n">
        <v>1.608297444</v>
      </c>
      <c r="I8840" s="5" t="n">
        <v>0</v>
      </c>
    </row>
    <row r="8841" customFormat="false" ht="14.25" hidden="false" customHeight="false" outlineLevel="0" collapsed="false">
      <c r="A8841" s="0" t="s">
        <v>109</v>
      </c>
      <c r="B8841" s="0" t="s">
        <v>110</v>
      </c>
      <c r="C8841" s="0" t="s">
        <v>76</v>
      </c>
      <c r="E8841" s="0" t="n">
        <v>2028</v>
      </c>
      <c r="F8841" s="5" t="n">
        <v>1.744338882</v>
      </c>
      <c r="G8841" s="11" t="n">
        <v>1</v>
      </c>
      <c r="H8841" s="5" t="n">
        <v>1.744338882</v>
      </c>
      <c r="I8841" s="5" t="n">
        <v>0</v>
      </c>
    </row>
    <row r="8842" customFormat="false" ht="14.25" hidden="false" customHeight="false" outlineLevel="0" collapsed="false">
      <c r="A8842" s="0" t="s">
        <v>109</v>
      </c>
      <c r="B8842" s="0" t="s">
        <v>110</v>
      </c>
      <c r="C8842" s="0" t="s">
        <v>76</v>
      </c>
      <c r="E8842" s="0" t="n">
        <v>2029</v>
      </c>
      <c r="F8842" s="5" t="n">
        <v>1.7200482</v>
      </c>
      <c r="G8842" s="11" t="n">
        <v>1</v>
      </c>
      <c r="H8842" s="5" t="n">
        <v>1.7200482</v>
      </c>
      <c r="I8842" s="5" t="n">
        <v>0</v>
      </c>
    </row>
    <row r="8843" customFormat="false" ht="14.25" hidden="false" customHeight="false" outlineLevel="0" collapsed="false">
      <c r="A8843" s="0" t="s">
        <v>109</v>
      </c>
      <c r="B8843" s="0" t="s">
        <v>110</v>
      </c>
      <c r="C8843" s="0" t="s">
        <v>76</v>
      </c>
      <c r="E8843" s="0" t="n">
        <v>2030</v>
      </c>
      <c r="F8843" s="5" t="n">
        <v>1.260420678</v>
      </c>
      <c r="G8843" s="11" t="n">
        <v>1</v>
      </c>
      <c r="H8843" s="5" t="n">
        <v>1.260420678</v>
      </c>
      <c r="I8843" s="5" t="n">
        <v>0</v>
      </c>
    </row>
    <row r="8844" customFormat="false" ht="14.25" hidden="false" customHeight="false" outlineLevel="0" collapsed="false">
      <c r="A8844" s="0" t="s">
        <v>109</v>
      </c>
      <c r="B8844" s="0" t="s">
        <v>110</v>
      </c>
      <c r="C8844" s="0" t="s">
        <v>76</v>
      </c>
      <c r="E8844" s="0" t="n">
        <v>2031</v>
      </c>
      <c r="F8844" s="5" t="n">
        <v>1.22467464</v>
      </c>
      <c r="G8844" s="11" t="n">
        <v>1</v>
      </c>
      <c r="H8844" s="5" t="n">
        <v>1.22467464</v>
      </c>
      <c r="I8844" s="5" t="n">
        <v>0</v>
      </c>
    </row>
    <row r="8845" customFormat="false" ht="14.25" hidden="false" customHeight="false" outlineLevel="0" collapsed="false">
      <c r="A8845" s="0" t="s">
        <v>109</v>
      </c>
      <c r="B8845" s="0" t="s">
        <v>110</v>
      </c>
      <c r="C8845" s="0" t="s">
        <v>76</v>
      </c>
      <c r="E8845" s="0" t="n">
        <v>2032</v>
      </c>
      <c r="F8845" s="5" t="n">
        <v>1.212670041</v>
      </c>
      <c r="G8845" s="11" t="n">
        <v>1</v>
      </c>
      <c r="H8845" s="5" t="n">
        <v>1.212670041</v>
      </c>
      <c r="I8845" s="5" t="n">
        <v>0</v>
      </c>
    </row>
    <row r="8846" customFormat="false" ht="14.25" hidden="false" customHeight="false" outlineLevel="0" collapsed="false">
      <c r="A8846" s="0" t="s">
        <v>109</v>
      </c>
      <c r="B8846" s="0" t="s">
        <v>110</v>
      </c>
      <c r="C8846" s="0" t="s">
        <v>76</v>
      </c>
      <c r="E8846" s="0" t="n">
        <v>2033</v>
      </c>
      <c r="F8846" s="5" t="n">
        <v>1.228517952</v>
      </c>
      <c r="G8846" s="11" t="n">
        <v>1</v>
      </c>
      <c r="H8846" s="5" t="n">
        <v>1.228517952</v>
      </c>
      <c r="I8846" s="5" t="n">
        <v>0</v>
      </c>
    </row>
    <row r="8847" customFormat="false" ht="14.25" hidden="false" customHeight="false" outlineLevel="0" collapsed="false">
      <c r="A8847" s="0" t="s">
        <v>109</v>
      </c>
      <c r="B8847" s="0" t="s">
        <v>110</v>
      </c>
      <c r="C8847" s="0" t="s">
        <v>76</v>
      </c>
      <c r="E8847" s="0" t="n">
        <v>2034</v>
      </c>
      <c r="F8847" s="5" t="n">
        <v>1.2477608864</v>
      </c>
      <c r="G8847" s="11" t="n">
        <v>1</v>
      </c>
      <c r="H8847" s="5" t="n">
        <v>1.2477608864</v>
      </c>
      <c r="I8847" s="5" t="n">
        <v>0</v>
      </c>
    </row>
    <row r="8848" customFormat="false" ht="14.25" hidden="false" customHeight="false" outlineLevel="0" collapsed="false">
      <c r="A8848" s="0" t="s">
        <v>109</v>
      </c>
      <c r="B8848" s="0" t="s">
        <v>110</v>
      </c>
      <c r="C8848" s="0" t="s">
        <v>76</v>
      </c>
      <c r="E8848" s="0" t="n">
        <v>2035</v>
      </c>
      <c r="F8848" s="5" t="n">
        <v>1.268913564</v>
      </c>
      <c r="G8848" s="11" t="n">
        <v>1</v>
      </c>
      <c r="H8848" s="5" t="n">
        <v>1.268913564</v>
      </c>
      <c r="I8848" s="5" t="n">
        <v>0</v>
      </c>
    </row>
    <row r="8849" customFormat="false" ht="14.25" hidden="false" customHeight="false" outlineLevel="0" collapsed="false">
      <c r="A8849" s="0" t="s">
        <v>109</v>
      </c>
      <c r="B8849" s="0" t="s">
        <v>110</v>
      </c>
      <c r="C8849" s="0" t="s">
        <v>76</v>
      </c>
      <c r="E8849" s="0" t="n">
        <v>2036</v>
      </c>
      <c r="F8849" s="5" t="n">
        <v>1.2763671964</v>
      </c>
      <c r="G8849" s="11" t="n">
        <v>1</v>
      </c>
      <c r="H8849" s="5" t="n">
        <v>1.2763671964</v>
      </c>
      <c r="I8849" s="5" t="n">
        <v>0</v>
      </c>
    </row>
    <row r="8850" customFormat="false" ht="14.25" hidden="false" customHeight="false" outlineLevel="0" collapsed="false">
      <c r="A8850" s="0" t="s">
        <v>109</v>
      </c>
      <c r="B8850" s="0" t="s">
        <v>110</v>
      </c>
      <c r="C8850" s="0" t="s">
        <v>76</v>
      </c>
      <c r="E8850" s="0" t="n">
        <v>2037</v>
      </c>
      <c r="F8850" s="5" t="n">
        <v>1.2861557016</v>
      </c>
      <c r="G8850" s="11" t="n">
        <v>1</v>
      </c>
      <c r="H8850" s="5" t="n">
        <v>1.2861557016</v>
      </c>
      <c r="I8850" s="5" t="n">
        <v>0</v>
      </c>
    </row>
    <row r="8851" customFormat="false" ht="14.25" hidden="false" customHeight="false" outlineLevel="0" collapsed="false">
      <c r="A8851" s="0" t="s">
        <v>109</v>
      </c>
      <c r="B8851" s="0" t="s">
        <v>110</v>
      </c>
      <c r="C8851" s="0" t="s">
        <v>76</v>
      </c>
      <c r="E8851" s="0" t="n">
        <v>2038</v>
      </c>
      <c r="F8851" s="5" t="n">
        <v>1.2927562074</v>
      </c>
      <c r="G8851" s="11" t="n">
        <v>1</v>
      </c>
      <c r="H8851" s="5" t="n">
        <v>1.2927562074</v>
      </c>
      <c r="I8851" s="5" t="n">
        <v>0</v>
      </c>
    </row>
    <row r="8852" customFormat="false" ht="14.25" hidden="false" customHeight="false" outlineLevel="0" collapsed="false">
      <c r="A8852" s="0" t="s">
        <v>109</v>
      </c>
      <c r="B8852" s="0" t="s">
        <v>110</v>
      </c>
      <c r="C8852" s="0" t="s">
        <v>76</v>
      </c>
      <c r="E8852" s="0" t="n">
        <v>2039</v>
      </c>
      <c r="F8852" s="5" t="n">
        <v>1.3017813888</v>
      </c>
      <c r="G8852" s="11" t="n">
        <v>1</v>
      </c>
      <c r="H8852" s="5" t="n">
        <v>1.3017813888</v>
      </c>
      <c r="I8852" s="5" t="n">
        <v>0</v>
      </c>
    </row>
    <row r="8853" customFormat="false" ht="14.25" hidden="false" customHeight="false" outlineLevel="0" collapsed="false">
      <c r="A8853" s="0" t="s">
        <v>109</v>
      </c>
      <c r="B8853" s="0" t="s">
        <v>110</v>
      </c>
      <c r="C8853" s="0" t="s">
        <v>76</v>
      </c>
      <c r="E8853" s="0" t="n">
        <v>2040</v>
      </c>
      <c r="F8853" s="5" t="n">
        <v>1.307528768</v>
      </c>
      <c r="G8853" s="11" t="n">
        <v>1</v>
      </c>
      <c r="H8853" s="5" t="n">
        <v>1.307528768</v>
      </c>
      <c r="I8853" s="5" t="n">
        <v>0</v>
      </c>
    </row>
    <row r="8854" customFormat="false" ht="14.25" hidden="false" customHeight="false" outlineLevel="0" collapsed="false">
      <c r="A8854" s="0" t="s">
        <v>109</v>
      </c>
      <c r="B8854" s="0" t="s">
        <v>110</v>
      </c>
      <c r="C8854" s="0" t="s">
        <v>79</v>
      </c>
      <c r="E8854" s="0" t="n">
        <v>2024</v>
      </c>
      <c r="F8854" s="5" t="n">
        <v>0</v>
      </c>
      <c r="G8854" s="11" t="n">
        <v>0</v>
      </c>
      <c r="H8854" s="5" t="n">
        <v>0</v>
      </c>
      <c r="I8854" s="5" t="n">
        <v>0</v>
      </c>
    </row>
    <row r="8855" customFormat="false" ht="14.25" hidden="false" customHeight="false" outlineLevel="0" collapsed="false">
      <c r="A8855" s="0" t="s">
        <v>109</v>
      </c>
      <c r="B8855" s="0" t="s">
        <v>110</v>
      </c>
      <c r="C8855" s="0" t="s">
        <v>79</v>
      </c>
      <c r="E8855" s="0" t="n">
        <v>2025</v>
      </c>
      <c r="F8855" s="5" t="n">
        <v>260.686850786765</v>
      </c>
      <c r="G8855" s="11" t="n">
        <v>0.136913423878976</v>
      </c>
      <c r="H8855" s="5" t="n">
        <v>35.6915293014436</v>
      </c>
      <c r="I8855" s="5" t="n">
        <v>224.995321485321</v>
      </c>
    </row>
    <row r="8856" customFormat="false" ht="14.25" hidden="false" customHeight="false" outlineLevel="0" collapsed="false">
      <c r="A8856" s="0" t="s">
        <v>109</v>
      </c>
      <c r="B8856" s="0" t="s">
        <v>110</v>
      </c>
      <c r="C8856" s="0" t="s">
        <v>79</v>
      </c>
      <c r="E8856" s="0" t="n">
        <v>2026</v>
      </c>
      <c r="F8856" s="5" t="n">
        <v>274.015023978681</v>
      </c>
      <c r="G8856" s="11" t="n">
        <v>0.136831438789419</v>
      </c>
      <c r="H8856" s="5" t="n">
        <v>37.4938699809199</v>
      </c>
      <c r="I8856" s="5" t="n">
        <v>236.521153997761</v>
      </c>
    </row>
    <row r="8857" customFormat="false" ht="14.25" hidden="false" customHeight="false" outlineLevel="0" collapsed="false">
      <c r="A8857" s="0" t="s">
        <v>109</v>
      </c>
      <c r="B8857" s="0" t="s">
        <v>110</v>
      </c>
      <c r="C8857" s="0" t="s">
        <v>79</v>
      </c>
      <c r="E8857" s="0" t="n">
        <v>2027</v>
      </c>
      <c r="F8857" s="5" t="n">
        <v>272.563075513426</v>
      </c>
      <c r="G8857" s="11" t="n">
        <v>0.137063435644376</v>
      </c>
      <c r="H8857" s="5" t="n">
        <v>37.3584315596676</v>
      </c>
      <c r="I8857" s="5" t="n">
        <v>235.204643953758</v>
      </c>
    </row>
    <row r="8858" customFormat="false" ht="14.25" hidden="false" customHeight="false" outlineLevel="0" collapsed="false">
      <c r="A8858" s="0" t="s">
        <v>109</v>
      </c>
      <c r="B8858" s="0" t="s">
        <v>110</v>
      </c>
      <c r="C8858" s="0" t="s">
        <v>79</v>
      </c>
      <c r="E8858" s="0" t="n">
        <v>2028</v>
      </c>
      <c r="F8858" s="5" t="n">
        <v>270.576579099796</v>
      </c>
      <c r="G8858" s="11" t="n">
        <v>0.137238377721367</v>
      </c>
      <c r="H8858" s="5" t="n">
        <v>37.133490765053</v>
      </c>
      <c r="I8858" s="5" t="n">
        <v>233.443088334743</v>
      </c>
    </row>
    <row r="8859" customFormat="false" ht="14.25" hidden="false" customHeight="false" outlineLevel="0" collapsed="false">
      <c r="A8859" s="0" t="s">
        <v>109</v>
      </c>
      <c r="B8859" s="0" t="s">
        <v>110</v>
      </c>
      <c r="C8859" s="0" t="s">
        <v>79</v>
      </c>
      <c r="E8859" s="0" t="n">
        <v>2029</v>
      </c>
      <c r="F8859" s="5" t="n">
        <v>273.478248270295</v>
      </c>
      <c r="G8859" s="11" t="n">
        <v>0.13764301584756</v>
      </c>
      <c r="H8859" s="5" t="n">
        <v>37.6423708606312</v>
      </c>
      <c r="I8859" s="5" t="n">
        <v>235.835877409664</v>
      </c>
    </row>
    <row r="8860" customFormat="false" ht="14.25" hidden="false" customHeight="false" outlineLevel="0" collapsed="false">
      <c r="A8860" s="0" t="s">
        <v>109</v>
      </c>
      <c r="B8860" s="0" t="s">
        <v>110</v>
      </c>
      <c r="C8860" s="0" t="s">
        <v>79</v>
      </c>
      <c r="E8860" s="0" t="n">
        <v>2030</v>
      </c>
      <c r="F8860" s="5" t="n">
        <v>273.963499704383</v>
      </c>
      <c r="G8860" s="11" t="n">
        <v>0.137854234655537</v>
      </c>
      <c r="H8860" s="5" t="n">
        <v>37.7670285753002</v>
      </c>
      <c r="I8860" s="5" t="n">
        <v>236.196471129083</v>
      </c>
    </row>
    <row r="8861" customFormat="false" ht="14.25" hidden="false" customHeight="false" outlineLevel="0" collapsed="false">
      <c r="A8861" s="0" t="s">
        <v>109</v>
      </c>
      <c r="B8861" s="0" t="s">
        <v>110</v>
      </c>
      <c r="C8861" s="0" t="s">
        <v>79</v>
      </c>
      <c r="E8861" s="0" t="n">
        <v>2031</v>
      </c>
      <c r="F8861" s="5" t="n">
        <v>282.394479432424</v>
      </c>
      <c r="G8861" s="11" t="n">
        <v>0.138341502728349</v>
      </c>
      <c r="H8861" s="5" t="n">
        <v>39.0668766468714</v>
      </c>
      <c r="I8861" s="5" t="n">
        <v>243.327602785552</v>
      </c>
    </row>
    <row r="8862" customFormat="false" ht="14.25" hidden="false" customHeight="false" outlineLevel="0" collapsed="false">
      <c r="A8862" s="0" t="s">
        <v>109</v>
      </c>
      <c r="B8862" s="0" t="s">
        <v>110</v>
      </c>
      <c r="C8862" s="0" t="s">
        <v>79</v>
      </c>
      <c r="E8862" s="0" t="n">
        <v>2032</v>
      </c>
      <c r="F8862" s="5" t="n">
        <v>292.694814368941</v>
      </c>
      <c r="G8862" s="11" t="n">
        <v>0.138922647189012</v>
      </c>
      <c r="H8862" s="5" t="n">
        <v>40.6619384306298</v>
      </c>
      <c r="I8862" s="5" t="n">
        <v>252.032875938311</v>
      </c>
    </row>
    <row r="8863" customFormat="false" ht="14.25" hidden="false" customHeight="false" outlineLevel="0" collapsed="false">
      <c r="A8863" s="0" t="s">
        <v>109</v>
      </c>
      <c r="B8863" s="0" t="s">
        <v>110</v>
      </c>
      <c r="C8863" s="0" t="s">
        <v>79</v>
      </c>
      <c r="E8863" s="0" t="n">
        <v>2033</v>
      </c>
      <c r="F8863" s="5" t="n">
        <v>304.457147391975</v>
      </c>
      <c r="G8863" s="11" t="n">
        <v>0.139444794705204</v>
      </c>
      <c r="H8863" s="5" t="n">
        <v>42.454964414606</v>
      </c>
      <c r="I8863" s="5" t="n">
        <v>262.002182977369</v>
      </c>
    </row>
    <row r="8864" customFormat="false" ht="14.25" hidden="false" customHeight="false" outlineLevel="0" collapsed="false">
      <c r="A8864" s="0" t="s">
        <v>109</v>
      </c>
      <c r="B8864" s="0" t="s">
        <v>110</v>
      </c>
      <c r="C8864" s="0" t="s">
        <v>79</v>
      </c>
      <c r="E8864" s="0" t="n">
        <v>2034</v>
      </c>
      <c r="F8864" s="5" t="n">
        <v>316.311204198213</v>
      </c>
      <c r="G8864" s="11" t="n">
        <v>0.139913851488654</v>
      </c>
      <c r="H8864" s="5" t="n">
        <v>44.256318848386</v>
      </c>
      <c r="I8864" s="5" t="n">
        <v>272.054885349828</v>
      </c>
    </row>
    <row r="8865" customFormat="false" ht="14.25" hidden="false" customHeight="false" outlineLevel="0" collapsed="false">
      <c r="A8865" s="0" t="s">
        <v>109</v>
      </c>
      <c r="B8865" s="0" t="s">
        <v>110</v>
      </c>
      <c r="C8865" s="0" t="s">
        <v>79</v>
      </c>
      <c r="E8865" s="0" t="n">
        <v>2035</v>
      </c>
      <c r="F8865" s="5" t="n">
        <v>330.454805099978</v>
      </c>
      <c r="G8865" s="11" t="n">
        <v>0.140415799341973</v>
      </c>
      <c r="H8865" s="5" t="n">
        <v>46.4010756045094</v>
      </c>
      <c r="I8865" s="5" t="n">
        <v>284.053729495469</v>
      </c>
    </row>
    <row r="8866" customFormat="false" ht="14.25" hidden="false" customHeight="false" outlineLevel="0" collapsed="false">
      <c r="A8866" s="0" t="s">
        <v>109</v>
      </c>
      <c r="B8866" s="0" t="s">
        <v>110</v>
      </c>
      <c r="C8866" s="0" t="s">
        <v>79</v>
      </c>
      <c r="E8866" s="0" t="n">
        <v>2036</v>
      </c>
      <c r="F8866" s="5" t="n">
        <v>338.961728651803</v>
      </c>
      <c r="G8866" s="11" t="n">
        <v>0.141383097732406</v>
      </c>
      <c r="H8866" s="5" t="n">
        <v>47.9234592095231</v>
      </c>
      <c r="I8866" s="5" t="n">
        <v>291.03826944228</v>
      </c>
    </row>
    <row r="8867" customFormat="false" ht="14.25" hidden="false" customHeight="false" outlineLevel="0" collapsed="false">
      <c r="A8867" s="0" t="s">
        <v>109</v>
      </c>
      <c r="B8867" s="0" t="s">
        <v>110</v>
      </c>
      <c r="C8867" s="0" t="s">
        <v>79</v>
      </c>
      <c r="E8867" s="0" t="n">
        <v>2037</v>
      </c>
      <c r="F8867" s="5" t="n">
        <v>348.850052947944</v>
      </c>
      <c r="G8867" s="11" t="n">
        <v>0.142431265493749</v>
      </c>
      <c r="H8867" s="5" t="n">
        <v>49.6871545089371</v>
      </c>
      <c r="I8867" s="5" t="n">
        <v>299.162898439007</v>
      </c>
    </row>
    <row r="8868" customFormat="false" ht="14.25" hidden="false" customHeight="false" outlineLevel="0" collapsed="false">
      <c r="A8868" s="0" t="s">
        <v>109</v>
      </c>
      <c r="B8868" s="0" t="s">
        <v>110</v>
      </c>
      <c r="C8868" s="0" t="s">
        <v>79</v>
      </c>
      <c r="E8868" s="0" t="n">
        <v>2038</v>
      </c>
      <c r="F8868" s="5" t="n">
        <v>358.58156553118</v>
      </c>
      <c r="G8868" s="11" t="n">
        <v>0.143452036156622</v>
      </c>
      <c r="H8868" s="5" t="n">
        <v>51.4392557036769</v>
      </c>
      <c r="I8868" s="5" t="n">
        <v>307.142309827503</v>
      </c>
    </row>
    <row r="8869" customFormat="false" ht="14.25" hidden="false" customHeight="false" outlineLevel="0" collapsed="false">
      <c r="A8869" s="0" t="s">
        <v>109</v>
      </c>
      <c r="B8869" s="0" t="s">
        <v>110</v>
      </c>
      <c r="C8869" s="0" t="s">
        <v>79</v>
      </c>
      <c r="E8869" s="0" t="n">
        <v>2039</v>
      </c>
      <c r="F8869" s="5" t="n">
        <v>368.46672635511</v>
      </c>
      <c r="G8869" s="11" t="n">
        <v>0.144468655354054</v>
      </c>
      <c r="H8869" s="5" t="n">
        <v>53.2318924992328</v>
      </c>
      <c r="I8869" s="5" t="n">
        <v>315.234833855877</v>
      </c>
    </row>
    <row r="8870" customFormat="false" ht="14.25" hidden="false" customHeight="false" outlineLevel="0" collapsed="false">
      <c r="A8870" s="0" t="s">
        <v>109</v>
      </c>
      <c r="B8870" s="0" t="s">
        <v>110</v>
      </c>
      <c r="C8870" s="0" t="s">
        <v>79</v>
      </c>
      <c r="E8870" s="0" t="n">
        <v>2040</v>
      </c>
      <c r="F8870" s="5" t="n">
        <v>377.537780297478</v>
      </c>
      <c r="G8870" s="11" t="n">
        <v>0.145421015032744</v>
      </c>
      <c r="H8870" s="5" t="n">
        <v>54.9019272240681</v>
      </c>
      <c r="I8870" s="5" t="n">
        <v>322.63585307341</v>
      </c>
    </row>
    <row r="8871" customFormat="false" ht="14.25" hidden="false" customHeight="false" outlineLevel="0" collapsed="false">
      <c r="A8871" s="0" t="s">
        <v>109</v>
      </c>
      <c r="B8871" s="0" t="s">
        <v>110</v>
      </c>
      <c r="C8871" s="0" t="s">
        <v>84</v>
      </c>
      <c r="E8871" s="0" t="n">
        <v>2024</v>
      </c>
      <c r="F8871" s="5" t="n">
        <v>0.700664458038751</v>
      </c>
      <c r="G8871" s="11" t="n">
        <v>0</v>
      </c>
      <c r="H8871" s="5" t="n">
        <v>0</v>
      </c>
      <c r="I8871" s="5" t="n">
        <v>0.700664458038751</v>
      </c>
    </row>
    <row r="8872" customFormat="false" ht="14.25" hidden="false" customHeight="false" outlineLevel="0" collapsed="false">
      <c r="A8872" s="0" t="s">
        <v>109</v>
      </c>
      <c r="B8872" s="0" t="s">
        <v>110</v>
      </c>
      <c r="C8872" s="0" t="s">
        <v>84</v>
      </c>
      <c r="E8872" s="0" t="n">
        <v>2025</v>
      </c>
      <c r="F8872" s="5" t="n">
        <v>3.13403796084388</v>
      </c>
      <c r="G8872" s="11" t="n">
        <v>0.0655206185882191</v>
      </c>
      <c r="H8872" s="5" t="n">
        <v>0.205344105873452</v>
      </c>
      <c r="I8872" s="5" t="n">
        <v>2.92869385497043</v>
      </c>
    </row>
    <row r="8873" customFormat="false" ht="14.25" hidden="false" customHeight="false" outlineLevel="0" collapsed="false">
      <c r="A8873" s="0" t="s">
        <v>109</v>
      </c>
      <c r="B8873" s="0" t="s">
        <v>110</v>
      </c>
      <c r="C8873" s="0" t="s">
        <v>84</v>
      </c>
      <c r="E8873" s="0" t="n">
        <v>2026</v>
      </c>
      <c r="F8873" s="5" t="n">
        <v>3.2003689693547</v>
      </c>
      <c r="G8873" s="11" t="n">
        <v>0.0679756280869128</v>
      </c>
      <c r="H8873" s="5" t="n">
        <v>0.217547090801752</v>
      </c>
      <c r="I8873" s="5" t="n">
        <v>2.98282187855295</v>
      </c>
    </row>
    <row r="8874" customFormat="false" ht="14.25" hidden="false" customHeight="false" outlineLevel="0" collapsed="false">
      <c r="A8874" s="0" t="s">
        <v>109</v>
      </c>
      <c r="B8874" s="0" t="s">
        <v>110</v>
      </c>
      <c r="C8874" s="0" t="s">
        <v>84</v>
      </c>
      <c r="E8874" s="0" t="n">
        <v>2027</v>
      </c>
      <c r="F8874" s="5" t="n">
        <v>5.10425043952043</v>
      </c>
      <c r="G8874" s="11" t="n">
        <v>0.0823385424845798</v>
      </c>
      <c r="H8874" s="5" t="n">
        <v>0.420276541666388</v>
      </c>
      <c r="I8874" s="5" t="n">
        <v>4.68397389785404</v>
      </c>
    </row>
    <row r="8875" customFormat="false" ht="14.25" hidden="false" customHeight="false" outlineLevel="0" collapsed="false">
      <c r="A8875" s="0" t="s">
        <v>109</v>
      </c>
      <c r="B8875" s="0" t="s">
        <v>110</v>
      </c>
      <c r="C8875" s="0" t="s">
        <v>84</v>
      </c>
      <c r="E8875" s="0" t="n">
        <v>2028</v>
      </c>
      <c r="F8875" s="5" t="n">
        <v>5.47334542047495</v>
      </c>
      <c r="G8875" s="11" t="n">
        <v>0.0862917434924243</v>
      </c>
      <c r="H8875" s="5" t="n">
        <v>0.47230451906906</v>
      </c>
      <c r="I8875" s="5" t="n">
        <v>5.00104090140589</v>
      </c>
    </row>
    <row r="8876" customFormat="false" ht="14.25" hidden="false" customHeight="false" outlineLevel="0" collapsed="false">
      <c r="A8876" s="0" t="s">
        <v>109</v>
      </c>
      <c r="B8876" s="0" t="s">
        <v>110</v>
      </c>
      <c r="C8876" s="0" t="s">
        <v>84</v>
      </c>
      <c r="E8876" s="0" t="n">
        <v>2029</v>
      </c>
      <c r="F8876" s="5" t="n">
        <v>9.29790599787283</v>
      </c>
      <c r="G8876" s="11" t="n">
        <v>0.101824939194796</v>
      </c>
      <c r="H8876" s="5" t="n">
        <v>0.946758712872333</v>
      </c>
      <c r="I8876" s="5" t="n">
        <v>8.35114728500049</v>
      </c>
    </row>
    <row r="8877" customFormat="false" ht="14.25" hidden="false" customHeight="false" outlineLevel="0" collapsed="false">
      <c r="A8877" s="0" t="s">
        <v>109</v>
      </c>
      <c r="B8877" s="0" t="s">
        <v>110</v>
      </c>
      <c r="C8877" s="0" t="s">
        <v>84</v>
      </c>
      <c r="E8877" s="0" t="n">
        <v>2030</v>
      </c>
      <c r="F8877" s="5" t="n">
        <v>11.2769002074793</v>
      </c>
      <c r="G8877" s="11" t="n">
        <v>0.109343282797135</v>
      </c>
      <c r="H8877" s="5" t="n">
        <v>1.23305328846148</v>
      </c>
      <c r="I8877" s="5" t="n">
        <v>10.0438469190178</v>
      </c>
    </row>
    <row r="8878" customFormat="false" ht="14.25" hidden="false" customHeight="false" outlineLevel="0" collapsed="false">
      <c r="A8878" s="0" t="s">
        <v>109</v>
      </c>
      <c r="B8878" s="0" t="s">
        <v>110</v>
      </c>
      <c r="C8878" s="0" t="s">
        <v>84</v>
      </c>
      <c r="E8878" s="0" t="n">
        <v>2031</v>
      </c>
      <c r="F8878" s="5" t="n">
        <v>14.2921742753556</v>
      </c>
      <c r="G8878" s="11" t="n">
        <v>0.114008337237473</v>
      </c>
      <c r="H8878" s="5" t="n">
        <v>1.62942702464147</v>
      </c>
      <c r="I8878" s="5" t="n">
        <v>12.6627472507141</v>
      </c>
    </row>
    <row r="8879" customFormat="false" ht="14.25" hidden="false" customHeight="false" outlineLevel="0" collapsed="false">
      <c r="A8879" s="0" t="s">
        <v>109</v>
      </c>
      <c r="B8879" s="0" t="s">
        <v>110</v>
      </c>
      <c r="C8879" s="0" t="s">
        <v>84</v>
      </c>
      <c r="E8879" s="0" t="n">
        <v>2032</v>
      </c>
      <c r="F8879" s="5" t="n">
        <v>16.7760992335526</v>
      </c>
      <c r="G8879" s="11" t="n">
        <v>0.117395690420748</v>
      </c>
      <c r="H8879" s="5" t="n">
        <v>1.96944175208989</v>
      </c>
      <c r="I8879" s="5" t="n">
        <v>14.8066574814628</v>
      </c>
    </row>
    <row r="8880" customFormat="false" ht="14.25" hidden="false" customHeight="false" outlineLevel="0" collapsed="false">
      <c r="A8880" s="0" t="s">
        <v>109</v>
      </c>
      <c r="B8880" s="0" t="s">
        <v>110</v>
      </c>
      <c r="C8880" s="0" t="s">
        <v>84</v>
      </c>
      <c r="E8880" s="0" t="n">
        <v>2033</v>
      </c>
      <c r="F8880" s="5" t="n">
        <v>22.3908029097203</v>
      </c>
      <c r="G8880" s="11" t="n">
        <v>0.123395604329999</v>
      </c>
      <c r="H8880" s="5" t="n">
        <v>2.76292665647883</v>
      </c>
      <c r="I8880" s="5" t="n">
        <v>19.6278762532415</v>
      </c>
    </row>
    <row r="8881" customFormat="false" ht="14.25" hidden="false" customHeight="false" outlineLevel="0" collapsed="false">
      <c r="A8881" s="0" t="s">
        <v>109</v>
      </c>
      <c r="B8881" s="0" t="s">
        <v>110</v>
      </c>
      <c r="C8881" s="0" t="s">
        <v>84</v>
      </c>
      <c r="E8881" s="0" t="n">
        <v>2034</v>
      </c>
      <c r="F8881" s="5" t="n">
        <v>24.9411350945408</v>
      </c>
      <c r="G8881" s="11" t="n">
        <v>0.126402120700948</v>
      </c>
      <c r="H8881" s="5" t="n">
        <v>3.15261236863878</v>
      </c>
      <c r="I8881" s="5" t="n">
        <v>21.788522725902</v>
      </c>
    </row>
    <row r="8882" customFormat="false" ht="14.25" hidden="false" customHeight="false" outlineLevel="0" collapsed="false">
      <c r="A8882" s="0" t="s">
        <v>109</v>
      </c>
      <c r="B8882" s="0" t="s">
        <v>110</v>
      </c>
      <c r="C8882" s="0" t="s">
        <v>84</v>
      </c>
      <c r="E8882" s="0" t="n">
        <v>2035</v>
      </c>
      <c r="F8882" s="5" t="n">
        <v>30.276084957217</v>
      </c>
      <c r="G8882" s="11" t="n">
        <v>0.130830931998613</v>
      </c>
      <c r="H8882" s="5" t="n">
        <v>3.9610484122219</v>
      </c>
      <c r="I8882" s="5" t="n">
        <v>26.3150365449951</v>
      </c>
    </row>
    <row r="8883" customFormat="false" ht="14.25" hidden="false" customHeight="false" outlineLevel="0" collapsed="false">
      <c r="A8883" s="0" t="s">
        <v>109</v>
      </c>
      <c r="B8883" s="0" t="s">
        <v>110</v>
      </c>
      <c r="C8883" s="0" t="s">
        <v>84</v>
      </c>
      <c r="E8883" s="0" t="n">
        <v>2036</v>
      </c>
      <c r="F8883" s="5" t="n">
        <v>35.9163303122905</v>
      </c>
      <c r="G8883" s="11" t="n">
        <v>0.131124092607496</v>
      </c>
      <c r="H8883" s="5" t="n">
        <v>4.70949622199018</v>
      </c>
      <c r="I8883" s="5" t="n">
        <v>31.2068340903003</v>
      </c>
    </row>
    <row r="8884" customFormat="false" ht="14.25" hidden="false" customHeight="false" outlineLevel="0" collapsed="false">
      <c r="A8884" s="0" t="s">
        <v>109</v>
      </c>
      <c r="B8884" s="0" t="s">
        <v>110</v>
      </c>
      <c r="C8884" s="0" t="s">
        <v>84</v>
      </c>
      <c r="E8884" s="0" t="n">
        <v>2037</v>
      </c>
      <c r="F8884" s="5" t="n">
        <v>41.6156064364834</v>
      </c>
      <c r="G8884" s="11" t="n">
        <v>0.131099383196208</v>
      </c>
      <c r="H8884" s="5" t="n">
        <v>5.45578033515913</v>
      </c>
      <c r="I8884" s="5" t="n">
        <v>36.1598261013243</v>
      </c>
    </row>
    <row r="8885" customFormat="false" ht="14.25" hidden="false" customHeight="false" outlineLevel="0" collapsed="false">
      <c r="A8885" s="0" t="s">
        <v>109</v>
      </c>
      <c r="B8885" s="0" t="s">
        <v>110</v>
      </c>
      <c r="C8885" s="0" t="s">
        <v>84</v>
      </c>
      <c r="E8885" s="0" t="n">
        <v>2038</v>
      </c>
      <c r="F8885" s="5" t="n">
        <v>47.9031473446857</v>
      </c>
      <c r="G8885" s="11" t="n">
        <v>0.131063237212444</v>
      </c>
      <c r="H8885" s="5" t="n">
        <v>6.27834156365921</v>
      </c>
      <c r="I8885" s="5" t="n">
        <v>41.6248057810265</v>
      </c>
    </row>
    <row r="8886" customFormat="false" ht="14.25" hidden="false" customHeight="false" outlineLevel="0" collapsed="false">
      <c r="A8886" s="0" t="s">
        <v>109</v>
      </c>
      <c r="B8886" s="0" t="s">
        <v>110</v>
      </c>
      <c r="C8886" s="0" t="s">
        <v>84</v>
      </c>
      <c r="E8886" s="0" t="n">
        <v>2039</v>
      </c>
      <c r="F8886" s="5" t="n">
        <v>54.7738544465441</v>
      </c>
      <c r="G8886" s="11" t="n">
        <v>0.131106994242905</v>
      </c>
      <c r="H8886" s="5" t="n">
        <v>7.18123541958477</v>
      </c>
      <c r="I8886" s="5" t="n">
        <v>47.5926190269593</v>
      </c>
    </row>
    <row r="8887" customFormat="false" ht="14.25" hidden="false" customHeight="false" outlineLevel="0" collapsed="false">
      <c r="A8887" s="0" t="s">
        <v>109</v>
      </c>
      <c r="B8887" s="0" t="s">
        <v>110</v>
      </c>
      <c r="C8887" s="0" t="s">
        <v>84</v>
      </c>
      <c r="E8887" s="0" t="n">
        <v>2040</v>
      </c>
      <c r="F8887" s="5" t="n">
        <v>62.3117029035681</v>
      </c>
      <c r="G8887" s="11" t="n">
        <v>0.131249939488476</v>
      </c>
      <c r="H8887" s="5" t="n">
        <v>8.17840723551718</v>
      </c>
      <c r="I8887" s="5" t="n">
        <v>54.1332956680509</v>
      </c>
    </row>
    <row r="8888" customFormat="false" ht="14.25" hidden="false" customHeight="false" outlineLevel="0" collapsed="false">
      <c r="A8888" s="0" t="s">
        <v>111</v>
      </c>
      <c r="B8888" s="0" t="s">
        <v>112</v>
      </c>
      <c r="C8888" s="0" t="s">
        <v>65</v>
      </c>
      <c r="E8888" s="0" t="n">
        <v>2024</v>
      </c>
      <c r="F8888" s="5" t="n">
        <v>0</v>
      </c>
      <c r="G8888" s="11" t="n">
        <v>0</v>
      </c>
      <c r="H8888" s="5" t="n">
        <v>0</v>
      </c>
      <c r="I8888" s="5" t="n">
        <v>0</v>
      </c>
    </row>
    <row r="8889" customFormat="false" ht="14.25" hidden="false" customHeight="false" outlineLevel="0" collapsed="false">
      <c r="A8889" s="0" t="s">
        <v>111</v>
      </c>
      <c r="B8889" s="0" t="s">
        <v>112</v>
      </c>
      <c r="C8889" s="0" t="s">
        <v>65</v>
      </c>
      <c r="E8889" s="0" t="n">
        <v>2025</v>
      </c>
      <c r="F8889" s="5" t="n">
        <v>112.972267248614</v>
      </c>
      <c r="G8889" s="11" t="n">
        <v>0.0194917187827391</v>
      </c>
      <c r="H8889" s="5" t="n">
        <v>2.20202366345842</v>
      </c>
      <c r="I8889" s="5" t="n">
        <v>110.770243585155</v>
      </c>
    </row>
    <row r="8890" customFormat="false" ht="14.25" hidden="false" customHeight="false" outlineLevel="0" collapsed="false">
      <c r="A8890" s="0" t="s">
        <v>111</v>
      </c>
      <c r="B8890" s="0" t="s">
        <v>112</v>
      </c>
      <c r="C8890" s="0" t="s">
        <v>65</v>
      </c>
      <c r="E8890" s="0" t="n">
        <v>2026</v>
      </c>
      <c r="F8890" s="5" t="n">
        <v>111.580441408761</v>
      </c>
      <c r="G8890" s="11" t="n">
        <v>0.0225777244026271</v>
      </c>
      <c r="H8890" s="5" t="n">
        <v>2.51923245485049</v>
      </c>
      <c r="I8890" s="5" t="n">
        <v>109.061208953911</v>
      </c>
    </row>
    <row r="8891" customFormat="false" ht="14.25" hidden="false" customHeight="false" outlineLevel="0" collapsed="false">
      <c r="A8891" s="0" t="s">
        <v>111</v>
      </c>
      <c r="B8891" s="0" t="s">
        <v>112</v>
      </c>
      <c r="C8891" s="0" t="s">
        <v>65</v>
      </c>
      <c r="E8891" s="0" t="n">
        <v>2027</v>
      </c>
      <c r="F8891" s="5" t="n">
        <v>110.52763350775</v>
      </c>
      <c r="G8891" s="11" t="n">
        <v>0.0256600845764607</v>
      </c>
      <c r="H8891" s="5" t="n">
        <v>2.83614842384491</v>
      </c>
      <c r="I8891" s="5" t="n">
        <v>107.691485083905</v>
      </c>
    </row>
    <row r="8892" customFormat="false" ht="14.25" hidden="false" customHeight="false" outlineLevel="0" collapsed="false">
      <c r="A8892" s="0" t="s">
        <v>111</v>
      </c>
      <c r="B8892" s="0" t="s">
        <v>112</v>
      </c>
      <c r="C8892" s="0" t="s">
        <v>65</v>
      </c>
      <c r="E8892" s="0" t="n">
        <v>2028</v>
      </c>
      <c r="F8892" s="5" t="n">
        <v>111.321224490474</v>
      </c>
      <c r="G8892" s="11" t="n">
        <v>0.0287365099810758</v>
      </c>
      <c r="H8892" s="5" t="n">
        <v>3.19898347867607</v>
      </c>
      <c r="I8892" s="5" t="n">
        <v>108.122241011798</v>
      </c>
    </row>
    <row r="8893" customFormat="false" ht="14.25" hidden="false" customHeight="false" outlineLevel="0" collapsed="false">
      <c r="A8893" s="0" t="s">
        <v>111</v>
      </c>
      <c r="B8893" s="0" t="s">
        <v>112</v>
      </c>
      <c r="C8893" s="0" t="s">
        <v>65</v>
      </c>
      <c r="E8893" s="0" t="n">
        <v>2029</v>
      </c>
      <c r="F8893" s="5" t="n">
        <v>111.381862099391</v>
      </c>
      <c r="G8893" s="11" t="n">
        <v>0.0318275266585353</v>
      </c>
      <c r="H8893" s="5" t="n">
        <v>3.54500918524567</v>
      </c>
      <c r="I8893" s="5" t="n">
        <v>107.836852914145</v>
      </c>
    </row>
    <row r="8894" customFormat="false" ht="14.25" hidden="false" customHeight="false" outlineLevel="0" collapsed="false">
      <c r="A8894" s="0" t="s">
        <v>111</v>
      </c>
      <c r="B8894" s="0" t="s">
        <v>112</v>
      </c>
      <c r="C8894" s="0" t="s">
        <v>65</v>
      </c>
      <c r="E8894" s="0" t="n">
        <v>2030</v>
      </c>
      <c r="F8894" s="5" t="n">
        <v>111.489668095172</v>
      </c>
      <c r="G8894" s="11" t="n">
        <v>0.0349182445623401</v>
      </c>
      <c r="H8894" s="5" t="n">
        <v>3.89302349672136</v>
      </c>
      <c r="I8894" s="5" t="n">
        <v>107.596644598451</v>
      </c>
    </row>
    <row r="8895" customFormat="false" ht="14.25" hidden="false" customHeight="false" outlineLevel="0" collapsed="false">
      <c r="A8895" s="0" t="s">
        <v>111</v>
      </c>
      <c r="B8895" s="0" t="s">
        <v>112</v>
      </c>
      <c r="C8895" s="0" t="s">
        <v>65</v>
      </c>
      <c r="E8895" s="0" t="n">
        <v>2031</v>
      </c>
      <c r="F8895" s="5" t="n">
        <v>111.835475518571</v>
      </c>
      <c r="G8895" s="11" t="n">
        <v>0.0378458157609376</v>
      </c>
      <c r="H8895" s="5" t="n">
        <v>4.23250480201268</v>
      </c>
      <c r="I8895" s="5" t="n">
        <v>107.602970716558</v>
      </c>
    </row>
    <row r="8896" customFormat="false" ht="14.25" hidden="false" customHeight="false" outlineLevel="0" collapsed="false">
      <c r="A8896" s="0" t="s">
        <v>111</v>
      </c>
      <c r="B8896" s="0" t="s">
        <v>112</v>
      </c>
      <c r="C8896" s="0" t="s">
        <v>65</v>
      </c>
      <c r="E8896" s="0" t="n">
        <v>2032</v>
      </c>
      <c r="F8896" s="5" t="n">
        <v>112.701642130608</v>
      </c>
      <c r="G8896" s="11" t="n">
        <v>0.0407709235108971</v>
      </c>
      <c r="H8896" s="5" t="n">
        <v>4.5949500308595</v>
      </c>
      <c r="I8896" s="5" t="n">
        <v>108.106692099748</v>
      </c>
    </row>
    <row r="8897" customFormat="false" ht="14.25" hidden="false" customHeight="false" outlineLevel="0" collapsed="false">
      <c r="A8897" s="0" t="s">
        <v>111</v>
      </c>
      <c r="B8897" s="0" t="s">
        <v>112</v>
      </c>
      <c r="C8897" s="0" t="s">
        <v>65</v>
      </c>
      <c r="E8897" s="0" t="n">
        <v>2033</v>
      </c>
      <c r="F8897" s="5" t="n">
        <v>114.431259065018</v>
      </c>
      <c r="G8897" s="11" t="n">
        <v>0.0436969104930212</v>
      </c>
      <c r="H8897" s="5" t="n">
        <v>5.00029248496782</v>
      </c>
      <c r="I8897" s="5" t="n">
        <v>109.43096658005</v>
      </c>
    </row>
    <row r="8898" customFormat="false" ht="14.25" hidden="false" customHeight="false" outlineLevel="0" collapsed="false">
      <c r="A8898" s="0" t="s">
        <v>111</v>
      </c>
      <c r="B8898" s="0" t="s">
        <v>112</v>
      </c>
      <c r="C8898" s="0" t="s">
        <v>65</v>
      </c>
      <c r="E8898" s="0" t="n">
        <v>2034</v>
      </c>
      <c r="F8898" s="5" t="n">
        <v>116.784169103234</v>
      </c>
      <c r="G8898" s="11" t="n">
        <v>0.0466245459291813</v>
      </c>
      <c r="H8898" s="5" t="n">
        <v>5.44500885615502</v>
      </c>
      <c r="I8898" s="5" t="n">
        <v>111.339160247079</v>
      </c>
    </row>
    <row r="8899" customFormat="false" ht="14.25" hidden="false" customHeight="false" outlineLevel="0" collapsed="false">
      <c r="A8899" s="0" t="s">
        <v>111</v>
      </c>
      <c r="B8899" s="0" t="s">
        <v>112</v>
      </c>
      <c r="C8899" s="0" t="s">
        <v>65</v>
      </c>
      <c r="E8899" s="0" t="n">
        <v>2035</v>
      </c>
      <c r="F8899" s="5" t="n">
        <v>119.330553894274</v>
      </c>
      <c r="G8899" s="11" t="n">
        <v>0.0495626098821</v>
      </c>
      <c r="H8899" s="5" t="n">
        <v>5.91433368967683</v>
      </c>
      <c r="I8899" s="5" t="n">
        <v>113.416220204598</v>
      </c>
    </row>
    <row r="8900" customFormat="false" ht="14.25" hidden="false" customHeight="false" outlineLevel="0" collapsed="false">
      <c r="A8900" s="0" t="s">
        <v>111</v>
      </c>
      <c r="B8900" s="0" t="s">
        <v>112</v>
      </c>
      <c r="C8900" s="0" t="s">
        <v>65</v>
      </c>
      <c r="E8900" s="0" t="n">
        <v>2036</v>
      </c>
      <c r="F8900" s="5" t="n">
        <v>120.129805138202</v>
      </c>
      <c r="G8900" s="11" t="n">
        <v>0.0527483439887087</v>
      </c>
      <c r="H8900" s="5" t="n">
        <v>6.33664828472639</v>
      </c>
      <c r="I8900" s="5" t="n">
        <v>113.793156853475</v>
      </c>
    </row>
    <row r="8901" customFormat="false" ht="14.25" hidden="false" customHeight="false" outlineLevel="0" collapsed="false">
      <c r="A8901" s="0" t="s">
        <v>111</v>
      </c>
      <c r="B8901" s="0" t="s">
        <v>112</v>
      </c>
      <c r="C8901" s="0" t="s">
        <v>65</v>
      </c>
      <c r="E8901" s="0" t="n">
        <v>2037</v>
      </c>
      <c r="F8901" s="5" t="n">
        <v>120.876598030429</v>
      </c>
      <c r="G8901" s="11" t="n">
        <v>0.0559218839528207</v>
      </c>
      <c r="H8901" s="5" t="n">
        <v>6.7596470876694</v>
      </c>
      <c r="I8901" s="5" t="n">
        <v>114.116950942759</v>
      </c>
    </row>
    <row r="8902" customFormat="false" ht="14.25" hidden="false" customHeight="false" outlineLevel="0" collapsed="false">
      <c r="A8902" s="0" t="s">
        <v>111</v>
      </c>
      <c r="B8902" s="0" t="s">
        <v>112</v>
      </c>
      <c r="C8902" s="0" t="s">
        <v>65</v>
      </c>
      <c r="E8902" s="0" t="n">
        <v>2038</v>
      </c>
      <c r="F8902" s="5" t="n">
        <v>121.594893819963</v>
      </c>
      <c r="G8902" s="11" t="n">
        <v>0.0590787733030301</v>
      </c>
      <c r="H8902" s="5" t="n">
        <v>7.18367716679562</v>
      </c>
      <c r="I8902" s="5" t="n">
        <v>114.411216653168</v>
      </c>
    </row>
    <row r="8903" customFormat="false" ht="14.25" hidden="false" customHeight="false" outlineLevel="0" collapsed="false">
      <c r="A8903" s="0" t="s">
        <v>111</v>
      </c>
      <c r="B8903" s="0" t="s">
        <v>112</v>
      </c>
      <c r="C8903" s="0" t="s">
        <v>65</v>
      </c>
      <c r="E8903" s="0" t="n">
        <v>2039</v>
      </c>
      <c r="F8903" s="5" t="n">
        <v>122.346045754666</v>
      </c>
      <c r="G8903" s="11" t="n">
        <v>0.0622459193902346</v>
      </c>
      <c r="H8903" s="5" t="n">
        <v>7.61554210175888</v>
      </c>
      <c r="I8903" s="5" t="n">
        <v>114.730503652907</v>
      </c>
    </row>
    <row r="8904" customFormat="false" ht="14.25" hidden="false" customHeight="false" outlineLevel="0" collapsed="false">
      <c r="A8904" s="0" t="s">
        <v>111</v>
      </c>
      <c r="B8904" s="0" t="s">
        <v>112</v>
      </c>
      <c r="C8904" s="0" t="s">
        <v>65</v>
      </c>
      <c r="E8904" s="0" t="n">
        <v>2040</v>
      </c>
      <c r="F8904" s="5" t="n">
        <v>123.265989974913</v>
      </c>
      <c r="G8904" s="11" t="n">
        <v>0.0653819959084676</v>
      </c>
      <c r="H8904" s="5" t="n">
        <v>8.05937645219297</v>
      </c>
      <c r="I8904" s="5" t="n">
        <v>115.20661352272</v>
      </c>
    </row>
    <row r="8905" customFormat="false" ht="14.25" hidden="false" customHeight="false" outlineLevel="0" collapsed="false">
      <c r="A8905" s="0" t="s">
        <v>111</v>
      </c>
      <c r="B8905" s="0" t="s">
        <v>112</v>
      </c>
      <c r="C8905" s="0" t="s">
        <v>72</v>
      </c>
      <c r="E8905" s="0" t="n">
        <v>2024</v>
      </c>
      <c r="F8905" s="5" t="n">
        <v>0</v>
      </c>
      <c r="G8905" s="11" t="n">
        <v>0</v>
      </c>
      <c r="H8905" s="5" t="n">
        <v>0</v>
      </c>
      <c r="I8905" s="5" t="n">
        <v>0</v>
      </c>
    </row>
    <row r="8906" customFormat="false" ht="14.25" hidden="false" customHeight="false" outlineLevel="0" collapsed="false">
      <c r="A8906" s="0" t="s">
        <v>111</v>
      </c>
      <c r="B8906" s="0" t="s">
        <v>112</v>
      </c>
      <c r="C8906" s="0" t="s">
        <v>72</v>
      </c>
      <c r="E8906" s="0" t="n">
        <v>2025</v>
      </c>
      <c r="F8906" s="5" t="n">
        <v>7.76931086069007</v>
      </c>
      <c r="G8906" s="11" t="n">
        <v>0.0179208671926666</v>
      </c>
      <c r="H8906" s="5" t="n">
        <v>0.139232788112969</v>
      </c>
      <c r="I8906" s="5" t="n">
        <v>7.6300780725771</v>
      </c>
    </row>
    <row r="8907" customFormat="false" ht="14.25" hidden="false" customHeight="false" outlineLevel="0" collapsed="false">
      <c r="A8907" s="0" t="s">
        <v>111</v>
      </c>
      <c r="B8907" s="0" t="s">
        <v>112</v>
      </c>
      <c r="C8907" s="0" t="s">
        <v>72</v>
      </c>
      <c r="E8907" s="0" t="n">
        <v>2026</v>
      </c>
      <c r="F8907" s="5" t="n">
        <v>7.7443020575904</v>
      </c>
      <c r="G8907" s="11" t="n">
        <v>0.0209094965162055</v>
      </c>
      <c r="H8907" s="5" t="n">
        <v>0.16192945689363</v>
      </c>
      <c r="I8907" s="5" t="n">
        <v>7.58237260069677</v>
      </c>
    </row>
    <row r="8908" customFormat="false" ht="14.25" hidden="false" customHeight="false" outlineLevel="0" collapsed="false">
      <c r="A8908" s="0" t="s">
        <v>111</v>
      </c>
      <c r="B8908" s="0" t="s">
        <v>112</v>
      </c>
      <c r="C8908" s="0" t="s">
        <v>72</v>
      </c>
      <c r="E8908" s="0" t="n">
        <v>2027</v>
      </c>
      <c r="F8908" s="5" t="n">
        <v>7.52087561155844</v>
      </c>
      <c r="G8908" s="11" t="n">
        <v>0.0238993699357351</v>
      </c>
      <c r="H8908" s="5" t="n">
        <v>0.179744188481283</v>
      </c>
      <c r="I8908" s="5" t="n">
        <v>7.34113142307716</v>
      </c>
    </row>
    <row r="8909" customFormat="false" ht="14.25" hidden="false" customHeight="false" outlineLevel="0" collapsed="false">
      <c r="A8909" s="0" t="s">
        <v>111</v>
      </c>
      <c r="B8909" s="0" t="s">
        <v>112</v>
      </c>
      <c r="C8909" s="0" t="s">
        <v>72</v>
      </c>
      <c r="E8909" s="0" t="n">
        <v>2028</v>
      </c>
      <c r="F8909" s="5" t="n">
        <v>7.68880143897714</v>
      </c>
      <c r="G8909" s="11" t="n">
        <v>0.026888440090324</v>
      </c>
      <c r="H8909" s="5" t="n">
        <v>0.206739876858334</v>
      </c>
      <c r="I8909" s="5" t="n">
        <v>7.48206156211881</v>
      </c>
    </row>
    <row r="8910" customFormat="false" ht="14.25" hidden="false" customHeight="false" outlineLevel="0" collapsed="false">
      <c r="A8910" s="0" t="s">
        <v>111</v>
      </c>
      <c r="B8910" s="0" t="s">
        <v>112</v>
      </c>
      <c r="C8910" s="0" t="s">
        <v>72</v>
      </c>
      <c r="E8910" s="0" t="n">
        <v>2029</v>
      </c>
      <c r="F8910" s="5" t="n">
        <v>7.59710594072879</v>
      </c>
      <c r="G8910" s="11" t="n">
        <v>0.0298790950312396</v>
      </c>
      <c r="H8910" s="5" t="n">
        <v>0.22699465036543</v>
      </c>
      <c r="I8910" s="5" t="n">
        <v>7.37011129036336</v>
      </c>
    </row>
    <row r="8911" customFormat="false" ht="14.25" hidden="false" customHeight="false" outlineLevel="0" collapsed="false">
      <c r="A8911" s="0" t="s">
        <v>111</v>
      </c>
      <c r="B8911" s="0" t="s">
        <v>112</v>
      </c>
      <c r="C8911" s="0" t="s">
        <v>72</v>
      </c>
      <c r="E8911" s="0" t="n">
        <v>2030</v>
      </c>
      <c r="F8911" s="5" t="n">
        <v>7.60753143407024</v>
      </c>
      <c r="G8911" s="11" t="n">
        <v>0.0328691498442169</v>
      </c>
      <c r="H8911" s="5" t="n">
        <v>0.250053090651045</v>
      </c>
      <c r="I8911" s="5" t="n">
        <v>7.3574783434192</v>
      </c>
    </row>
    <row r="8912" customFormat="false" ht="14.25" hidden="false" customHeight="false" outlineLevel="0" collapsed="false">
      <c r="A8912" s="0" t="s">
        <v>111</v>
      </c>
      <c r="B8912" s="0" t="s">
        <v>112</v>
      </c>
      <c r="C8912" s="0" t="s">
        <v>72</v>
      </c>
      <c r="E8912" s="0" t="n">
        <v>2031</v>
      </c>
      <c r="F8912" s="5" t="n">
        <v>7.55674459294964</v>
      </c>
      <c r="G8912" s="11" t="n">
        <v>0.035762329163849</v>
      </c>
      <c r="H8912" s="5" t="n">
        <v>0.270246787540201</v>
      </c>
      <c r="I8912" s="5" t="n">
        <v>7.28649780540944</v>
      </c>
    </row>
    <row r="8913" customFormat="false" ht="14.25" hidden="false" customHeight="false" outlineLevel="0" collapsed="false">
      <c r="A8913" s="0" t="s">
        <v>111</v>
      </c>
      <c r="B8913" s="0" t="s">
        <v>112</v>
      </c>
      <c r="C8913" s="0" t="s">
        <v>72</v>
      </c>
      <c r="E8913" s="0" t="n">
        <v>2032</v>
      </c>
      <c r="F8913" s="5" t="n">
        <v>7.91265708237122</v>
      </c>
      <c r="G8913" s="11" t="n">
        <v>0.038652660153831</v>
      </c>
      <c r="H8913" s="5" t="n">
        <v>0.305845245118699</v>
      </c>
      <c r="I8913" s="5" t="n">
        <v>7.60681183725252</v>
      </c>
    </row>
    <row r="8914" customFormat="false" ht="14.25" hidden="false" customHeight="false" outlineLevel="0" collapsed="false">
      <c r="A8914" s="0" t="s">
        <v>111</v>
      </c>
      <c r="B8914" s="0" t="s">
        <v>112</v>
      </c>
      <c r="C8914" s="0" t="s">
        <v>72</v>
      </c>
      <c r="E8914" s="0" t="n">
        <v>2033</v>
      </c>
      <c r="F8914" s="5" t="n">
        <v>8.21458601172293</v>
      </c>
      <c r="G8914" s="11" t="n">
        <v>0.041543892313771</v>
      </c>
      <c r="H8914" s="5" t="n">
        <v>0.341265876673227</v>
      </c>
      <c r="I8914" s="5" t="n">
        <v>7.8733201350497</v>
      </c>
    </row>
    <row r="8915" customFormat="false" ht="14.25" hidden="false" customHeight="false" outlineLevel="0" collapsed="false">
      <c r="A8915" s="0" t="s">
        <v>111</v>
      </c>
      <c r="B8915" s="0" t="s">
        <v>112</v>
      </c>
      <c r="C8915" s="0" t="s">
        <v>72</v>
      </c>
      <c r="E8915" s="0" t="n">
        <v>2034</v>
      </c>
      <c r="F8915" s="5" t="n">
        <v>8.61380773638704</v>
      </c>
      <c r="G8915" s="11" t="n">
        <v>0.0444347688424402</v>
      </c>
      <c r="H8915" s="5" t="n">
        <v>0.382752555619581</v>
      </c>
      <c r="I8915" s="5" t="n">
        <v>8.23105518076746</v>
      </c>
    </row>
    <row r="8916" customFormat="false" ht="14.25" hidden="false" customHeight="false" outlineLevel="0" collapsed="false">
      <c r="A8916" s="0" t="s">
        <v>111</v>
      </c>
      <c r="B8916" s="0" t="s">
        <v>112</v>
      </c>
      <c r="C8916" s="0" t="s">
        <v>72</v>
      </c>
      <c r="E8916" s="0" t="n">
        <v>2035</v>
      </c>
      <c r="F8916" s="5" t="n">
        <v>8.86162056385993</v>
      </c>
      <c r="G8916" s="11" t="n">
        <v>0.0473270072499656</v>
      </c>
      <c r="H8916" s="5" t="n">
        <v>0.419393980672243</v>
      </c>
      <c r="I8916" s="5" t="n">
        <v>8.44222658318769</v>
      </c>
    </row>
    <row r="8917" customFormat="false" ht="14.25" hidden="false" customHeight="false" outlineLevel="0" collapsed="false">
      <c r="A8917" s="0" t="s">
        <v>111</v>
      </c>
      <c r="B8917" s="0" t="s">
        <v>112</v>
      </c>
      <c r="C8917" s="0" t="s">
        <v>72</v>
      </c>
      <c r="E8917" s="0" t="n">
        <v>2036</v>
      </c>
      <c r="F8917" s="5" t="n">
        <v>8.96045736355288</v>
      </c>
      <c r="G8917" s="11" t="n">
        <v>0.0504065125076451</v>
      </c>
      <c r="H8917" s="5" t="n">
        <v>0.451665406170149</v>
      </c>
      <c r="I8917" s="5" t="n">
        <v>8.50879195738273</v>
      </c>
    </row>
    <row r="8918" customFormat="false" ht="14.25" hidden="false" customHeight="false" outlineLevel="0" collapsed="false">
      <c r="A8918" s="0" t="s">
        <v>111</v>
      </c>
      <c r="B8918" s="0" t="s">
        <v>112</v>
      </c>
      <c r="C8918" s="0" t="s">
        <v>72</v>
      </c>
      <c r="E8918" s="0" t="n">
        <v>2037</v>
      </c>
      <c r="F8918" s="5" t="n">
        <v>9.26946462808819</v>
      </c>
      <c r="G8918" s="11" t="n">
        <v>0.0534834110082933</v>
      </c>
      <c r="H8918" s="5" t="n">
        <v>0.495762586530877</v>
      </c>
      <c r="I8918" s="5" t="n">
        <v>8.77370204155731</v>
      </c>
    </row>
    <row r="8919" customFormat="false" ht="14.25" hidden="false" customHeight="false" outlineLevel="0" collapsed="false">
      <c r="A8919" s="0" t="s">
        <v>111</v>
      </c>
      <c r="B8919" s="0" t="s">
        <v>112</v>
      </c>
      <c r="C8919" s="0" t="s">
        <v>72</v>
      </c>
      <c r="E8919" s="0" t="n">
        <v>2038</v>
      </c>
      <c r="F8919" s="5" t="n">
        <v>9.4080893608697</v>
      </c>
      <c r="G8919" s="11" t="n">
        <v>0.0565619433100262</v>
      </c>
      <c r="H8919" s="5" t="n">
        <v>0.532139817085173</v>
      </c>
      <c r="I8919" s="5" t="n">
        <v>8.87594954378453</v>
      </c>
    </row>
    <row r="8920" customFormat="false" ht="14.25" hidden="false" customHeight="false" outlineLevel="0" collapsed="false">
      <c r="A8920" s="0" t="s">
        <v>111</v>
      </c>
      <c r="B8920" s="0" t="s">
        <v>112</v>
      </c>
      <c r="C8920" s="0" t="s">
        <v>72</v>
      </c>
      <c r="E8920" s="0" t="n">
        <v>2039</v>
      </c>
      <c r="F8920" s="5" t="n">
        <v>9.78819670682795</v>
      </c>
      <c r="G8920" s="11" t="n">
        <v>0.0596363164657522</v>
      </c>
      <c r="H8920" s="5" t="n">
        <v>0.583731996437425</v>
      </c>
      <c r="I8920" s="5" t="n">
        <v>9.20446471039053</v>
      </c>
    </row>
    <row r="8921" customFormat="false" ht="14.25" hidden="false" customHeight="false" outlineLevel="0" collapsed="false">
      <c r="A8921" s="0" t="s">
        <v>111</v>
      </c>
      <c r="B8921" s="0" t="s">
        <v>112</v>
      </c>
      <c r="C8921" s="0" t="s">
        <v>72</v>
      </c>
      <c r="E8921" s="0" t="n">
        <v>2040</v>
      </c>
      <c r="F8921" s="5" t="n">
        <v>9.87758567844591</v>
      </c>
      <c r="G8921" s="11" t="n">
        <v>0.0627154040270851</v>
      </c>
      <c r="H8921" s="5" t="n">
        <v>0.619476776635885</v>
      </c>
      <c r="I8921" s="5" t="n">
        <v>9.25810890181003</v>
      </c>
    </row>
    <row r="8922" customFormat="false" ht="14.25" hidden="false" customHeight="false" outlineLevel="0" collapsed="false">
      <c r="A8922" s="0" t="s">
        <v>111</v>
      </c>
      <c r="B8922" s="0" t="s">
        <v>112</v>
      </c>
      <c r="C8922" s="0" t="s">
        <v>75</v>
      </c>
      <c r="E8922" s="0" t="n">
        <v>2024</v>
      </c>
      <c r="F8922" s="5" t="n">
        <v>0</v>
      </c>
      <c r="G8922" s="11" t="n">
        <v>0</v>
      </c>
      <c r="H8922" s="5" t="n">
        <v>0</v>
      </c>
      <c r="I8922" s="5" t="n">
        <v>0</v>
      </c>
    </row>
    <row r="8923" customFormat="false" ht="14.25" hidden="false" customHeight="false" outlineLevel="0" collapsed="false">
      <c r="A8923" s="0" t="s">
        <v>111</v>
      </c>
      <c r="B8923" s="0" t="s">
        <v>112</v>
      </c>
      <c r="C8923" s="0" t="s">
        <v>75</v>
      </c>
      <c r="E8923" s="0" t="n">
        <v>2025</v>
      </c>
      <c r="F8923" s="5" t="n">
        <v>0.015599808</v>
      </c>
      <c r="G8923" s="11" t="n">
        <v>1</v>
      </c>
      <c r="H8923" s="5" t="n">
        <v>0.015599808</v>
      </c>
      <c r="I8923" s="5" t="n">
        <v>0</v>
      </c>
    </row>
    <row r="8924" customFormat="false" ht="14.25" hidden="false" customHeight="false" outlineLevel="0" collapsed="false">
      <c r="A8924" s="0" t="s">
        <v>111</v>
      </c>
      <c r="B8924" s="0" t="s">
        <v>112</v>
      </c>
      <c r="C8924" s="0" t="s">
        <v>75</v>
      </c>
      <c r="E8924" s="0" t="n">
        <v>2026</v>
      </c>
      <c r="F8924" s="5" t="n">
        <v>1.22102254252992</v>
      </c>
      <c r="G8924" s="11" t="n">
        <v>0.128926269467415</v>
      </c>
      <c r="H8924" s="5" t="n">
        <v>0.157421881344</v>
      </c>
      <c r="I8924" s="5" t="n">
        <v>1.06360066118592</v>
      </c>
    </row>
    <row r="8925" customFormat="false" ht="14.25" hidden="false" customHeight="false" outlineLevel="0" collapsed="false">
      <c r="A8925" s="0" t="s">
        <v>111</v>
      </c>
      <c r="B8925" s="0" t="s">
        <v>112</v>
      </c>
      <c r="C8925" s="0" t="s">
        <v>75</v>
      </c>
      <c r="E8925" s="0" t="n">
        <v>2027</v>
      </c>
      <c r="F8925" s="5" t="n">
        <v>2.48961061105461</v>
      </c>
      <c r="G8925" s="11" t="n">
        <v>0.199420656285367</v>
      </c>
      <c r="H8925" s="5" t="n">
        <v>0.496479781951524</v>
      </c>
      <c r="I8925" s="5" t="n">
        <v>1.99313082910308</v>
      </c>
    </row>
    <row r="8926" customFormat="false" ht="14.25" hidden="false" customHeight="false" outlineLevel="0" collapsed="false">
      <c r="A8926" s="0" t="s">
        <v>111</v>
      </c>
      <c r="B8926" s="0" t="s">
        <v>112</v>
      </c>
      <c r="C8926" s="0" t="s">
        <v>75</v>
      </c>
      <c r="E8926" s="0" t="n">
        <v>2028</v>
      </c>
      <c r="F8926" s="5" t="n">
        <v>3.76827661430959</v>
      </c>
      <c r="G8926" s="11" t="n">
        <v>0.256114903218722</v>
      </c>
      <c r="H8926" s="5" t="n">
        <v>0.965111800375275</v>
      </c>
      <c r="I8926" s="5" t="n">
        <v>2.80316481393431</v>
      </c>
    </row>
    <row r="8927" customFormat="false" ht="14.25" hidden="false" customHeight="false" outlineLevel="0" collapsed="false">
      <c r="A8927" s="0" t="s">
        <v>111</v>
      </c>
      <c r="B8927" s="0" t="s">
        <v>112</v>
      </c>
      <c r="C8927" s="0" t="s">
        <v>75</v>
      </c>
      <c r="E8927" s="0" t="n">
        <v>2029</v>
      </c>
      <c r="F8927" s="5" t="n">
        <v>5.17829556803448</v>
      </c>
      <c r="G8927" s="11" t="n">
        <v>0.239083726122875</v>
      </c>
      <c r="H8927" s="5" t="n">
        <v>1.23804619937125</v>
      </c>
      <c r="I8927" s="5" t="n">
        <v>3.94024936866323</v>
      </c>
    </row>
    <row r="8928" customFormat="false" ht="14.25" hidden="false" customHeight="false" outlineLevel="0" collapsed="false">
      <c r="A8928" s="0" t="s">
        <v>111</v>
      </c>
      <c r="B8928" s="0" t="s">
        <v>112</v>
      </c>
      <c r="C8928" s="0" t="s">
        <v>75</v>
      </c>
      <c r="E8928" s="0" t="n">
        <v>2030</v>
      </c>
      <c r="F8928" s="5" t="n">
        <v>6.65735645227542</v>
      </c>
      <c r="G8928" s="11" t="n">
        <v>0.223449889678094</v>
      </c>
      <c r="H8928" s="5" t="n">
        <v>1.48758556480869</v>
      </c>
      <c r="I8928" s="5" t="n">
        <v>5.16977088746673</v>
      </c>
    </row>
    <row r="8929" customFormat="false" ht="14.25" hidden="false" customHeight="false" outlineLevel="0" collapsed="false">
      <c r="A8929" s="0" t="s">
        <v>111</v>
      </c>
      <c r="B8929" s="0" t="s">
        <v>112</v>
      </c>
      <c r="C8929" s="0" t="s">
        <v>75</v>
      </c>
      <c r="E8929" s="0" t="n">
        <v>2031</v>
      </c>
      <c r="F8929" s="5" t="n">
        <v>8.07074205476675</v>
      </c>
      <c r="G8929" s="11" t="n">
        <v>0.261297774710656</v>
      </c>
      <c r="H8929" s="5" t="n">
        <v>2.10886693917426</v>
      </c>
      <c r="I8929" s="5" t="n">
        <v>5.9618751155925</v>
      </c>
    </row>
    <row r="8930" customFormat="false" ht="14.25" hidden="false" customHeight="false" outlineLevel="0" collapsed="false">
      <c r="A8930" s="0" t="s">
        <v>111</v>
      </c>
      <c r="B8930" s="0" t="s">
        <v>112</v>
      </c>
      <c r="C8930" s="0" t="s">
        <v>75</v>
      </c>
      <c r="E8930" s="0" t="n">
        <v>2032</v>
      </c>
      <c r="F8930" s="5" t="n">
        <v>9.38873818786857</v>
      </c>
      <c r="G8930" s="11" t="n">
        <v>0.290991205109171</v>
      </c>
      <c r="H8930" s="5" t="n">
        <v>2.73204023974237</v>
      </c>
      <c r="I8930" s="5" t="n">
        <v>6.65669794812619</v>
      </c>
    </row>
    <row r="8931" customFormat="false" ht="14.25" hidden="false" customHeight="false" outlineLevel="0" collapsed="false">
      <c r="A8931" s="0" t="s">
        <v>111</v>
      </c>
      <c r="B8931" s="0" t="s">
        <v>112</v>
      </c>
      <c r="C8931" s="0" t="s">
        <v>75</v>
      </c>
      <c r="E8931" s="0" t="n">
        <v>2033</v>
      </c>
      <c r="F8931" s="5" t="n">
        <v>10.3889692630292</v>
      </c>
      <c r="G8931" s="11" t="n">
        <v>0.303110004584683</v>
      </c>
      <c r="H8931" s="5" t="n">
        <v>3.14900052094691</v>
      </c>
      <c r="I8931" s="5" t="n">
        <v>7.2399687420823</v>
      </c>
    </row>
    <row r="8932" customFormat="false" ht="14.25" hidden="false" customHeight="false" outlineLevel="0" collapsed="false">
      <c r="A8932" s="0" t="s">
        <v>111</v>
      </c>
      <c r="B8932" s="0" t="s">
        <v>112</v>
      </c>
      <c r="C8932" s="0" t="s">
        <v>75</v>
      </c>
      <c r="E8932" s="0" t="n">
        <v>2034</v>
      </c>
      <c r="F8932" s="5" t="n">
        <v>11.6354885218036</v>
      </c>
      <c r="G8932" s="11" t="n">
        <v>0.299248285530371</v>
      </c>
      <c r="H8932" s="5" t="n">
        <v>3.48189999145802</v>
      </c>
      <c r="I8932" s="5" t="n">
        <v>8.15358853034553</v>
      </c>
    </row>
    <row r="8933" customFormat="false" ht="14.25" hidden="false" customHeight="false" outlineLevel="0" collapsed="false">
      <c r="A8933" s="0" t="s">
        <v>111</v>
      </c>
      <c r="B8933" s="0" t="s">
        <v>112</v>
      </c>
      <c r="C8933" s="0" t="s">
        <v>75</v>
      </c>
      <c r="E8933" s="0" t="n">
        <v>2035</v>
      </c>
      <c r="F8933" s="5" t="n">
        <v>12.678818878579</v>
      </c>
      <c r="G8933" s="11" t="n">
        <v>0.287776133111102</v>
      </c>
      <c r="H8933" s="5" t="n">
        <v>3.6486614692935</v>
      </c>
      <c r="I8933" s="5" t="n">
        <v>9.03015740928549</v>
      </c>
    </row>
    <row r="8934" customFormat="false" ht="14.25" hidden="false" customHeight="false" outlineLevel="0" collapsed="false">
      <c r="A8934" s="0" t="s">
        <v>111</v>
      </c>
      <c r="B8934" s="0" t="s">
        <v>112</v>
      </c>
      <c r="C8934" s="0" t="s">
        <v>75</v>
      </c>
      <c r="E8934" s="0" t="n">
        <v>2036</v>
      </c>
      <c r="F8934" s="5" t="n">
        <v>13.7719141918965</v>
      </c>
      <c r="G8934" s="11" t="n">
        <v>0.287776133111102</v>
      </c>
      <c r="H8934" s="5" t="n">
        <v>3.96322821168188</v>
      </c>
      <c r="I8934" s="5" t="n">
        <v>9.80868598021461</v>
      </c>
    </row>
    <row r="8935" customFormat="false" ht="14.25" hidden="false" customHeight="false" outlineLevel="0" collapsed="false">
      <c r="A8935" s="0" t="s">
        <v>111</v>
      </c>
      <c r="B8935" s="0" t="s">
        <v>112</v>
      </c>
      <c r="C8935" s="0" t="s">
        <v>75</v>
      </c>
      <c r="E8935" s="0" t="n">
        <v>2037</v>
      </c>
      <c r="F8935" s="5" t="n">
        <v>14.7949706747231</v>
      </c>
      <c r="G8935" s="11" t="n">
        <v>0.287776133111102</v>
      </c>
      <c r="H8935" s="5" t="n">
        <v>4.25763945026396</v>
      </c>
      <c r="I8935" s="5" t="n">
        <v>10.5373312244591</v>
      </c>
    </row>
    <row r="8936" customFormat="false" ht="14.25" hidden="false" customHeight="false" outlineLevel="0" collapsed="false">
      <c r="A8936" s="0" t="s">
        <v>111</v>
      </c>
      <c r="B8936" s="0" t="s">
        <v>112</v>
      </c>
      <c r="C8936" s="0" t="s">
        <v>75</v>
      </c>
      <c r="E8936" s="0" t="n">
        <v>2038</v>
      </c>
      <c r="F8936" s="5" t="n">
        <v>15.717542774654</v>
      </c>
      <c r="G8936" s="11" t="n">
        <v>0.287776133111102</v>
      </c>
      <c r="H8936" s="5" t="n">
        <v>4.52313368169828</v>
      </c>
      <c r="I8936" s="5" t="n">
        <v>11.1944090929557</v>
      </c>
    </row>
    <row r="8937" customFormat="false" ht="14.25" hidden="false" customHeight="false" outlineLevel="0" collapsed="false">
      <c r="A8937" s="0" t="s">
        <v>111</v>
      </c>
      <c r="B8937" s="0" t="s">
        <v>112</v>
      </c>
      <c r="C8937" s="0" t="s">
        <v>75</v>
      </c>
      <c r="E8937" s="0" t="n">
        <v>2039</v>
      </c>
      <c r="F8937" s="5" t="n">
        <v>16.5101560031473</v>
      </c>
      <c r="G8937" s="11" t="n">
        <v>0.287776133111102</v>
      </c>
      <c r="H8937" s="5" t="n">
        <v>4.75122885164678</v>
      </c>
      <c r="I8937" s="5" t="n">
        <v>11.7589271515005</v>
      </c>
    </row>
    <row r="8938" customFormat="false" ht="14.25" hidden="false" customHeight="false" outlineLevel="0" collapsed="false">
      <c r="A8938" s="0" t="s">
        <v>111</v>
      </c>
      <c r="B8938" s="0" t="s">
        <v>112</v>
      </c>
      <c r="C8938" s="0" t="s">
        <v>75</v>
      </c>
      <c r="E8938" s="0" t="n">
        <v>2040</v>
      </c>
      <c r="F8938" s="5" t="n">
        <v>17.1457970092685</v>
      </c>
      <c r="G8938" s="11" t="n">
        <v>0.287776133111102</v>
      </c>
      <c r="H8938" s="5" t="n">
        <v>4.93415116243518</v>
      </c>
      <c r="I8938" s="5" t="n">
        <v>12.2116458468333</v>
      </c>
    </row>
    <row r="8939" customFormat="false" ht="14.25" hidden="false" customHeight="false" outlineLevel="0" collapsed="false">
      <c r="A8939" s="0" t="s">
        <v>111</v>
      </c>
      <c r="B8939" s="0" t="s">
        <v>112</v>
      </c>
      <c r="C8939" s="0" t="s">
        <v>76</v>
      </c>
      <c r="E8939" s="0" t="n">
        <v>2024</v>
      </c>
      <c r="F8939" s="5" t="n">
        <v>0.02802436</v>
      </c>
      <c r="G8939" s="11" t="n">
        <v>1</v>
      </c>
      <c r="H8939" s="5" t="n">
        <v>0.02802436</v>
      </c>
      <c r="I8939" s="5" t="n">
        <v>0</v>
      </c>
    </row>
    <row r="8940" customFormat="false" ht="14.25" hidden="false" customHeight="false" outlineLevel="0" collapsed="false">
      <c r="A8940" s="0" t="s">
        <v>111</v>
      </c>
      <c r="B8940" s="0" t="s">
        <v>112</v>
      </c>
      <c r="C8940" s="0" t="s">
        <v>76</v>
      </c>
      <c r="E8940" s="0" t="n">
        <v>2025</v>
      </c>
      <c r="F8940" s="5" t="n">
        <v>0.029225404</v>
      </c>
      <c r="G8940" s="11" t="n">
        <v>1</v>
      </c>
      <c r="H8940" s="5" t="n">
        <v>0.029225404</v>
      </c>
      <c r="I8940" s="5" t="n">
        <v>0</v>
      </c>
    </row>
    <row r="8941" customFormat="false" ht="14.25" hidden="false" customHeight="false" outlineLevel="0" collapsed="false">
      <c r="A8941" s="0" t="s">
        <v>111</v>
      </c>
      <c r="B8941" s="0" t="s">
        <v>112</v>
      </c>
      <c r="C8941" s="0" t="s">
        <v>76</v>
      </c>
      <c r="E8941" s="0" t="n">
        <v>2026</v>
      </c>
      <c r="F8941" s="5" t="n">
        <v>0.0692918904</v>
      </c>
      <c r="G8941" s="11" t="n">
        <v>1</v>
      </c>
      <c r="H8941" s="5" t="n">
        <v>0.0692918904</v>
      </c>
      <c r="I8941" s="5" t="n">
        <v>0</v>
      </c>
    </row>
    <row r="8942" customFormat="false" ht="14.25" hidden="false" customHeight="false" outlineLevel="0" collapsed="false">
      <c r="A8942" s="0" t="s">
        <v>111</v>
      </c>
      <c r="B8942" s="0" t="s">
        <v>112</v>
      </c>
      <c r="C8942" s="0" t="s">
        <v>76</v>
      </c>
      <c r="E8942" s="0" t="n">
        <v>2027</v>
      </c>
      <c r="F8942" s="5" t="n">
        <v>0.1019426148</v>
      </c>
      <c r="G8942" s="11" t="n">
        <v>1</v>
      </c>
      <c r="H8942" s="5" t="n">
        <v>0.1019426148</v>
      </c>
      <c r="I8942" s="5" t="n">
        <v>0</v>
      </c>
    </row>
    <row r="8943" customFormat="false" ht="14.25" hidden="false" customHeight="false" outlineLevel="0" collapsed="false">
      <c r="A8943" s="0" t="s">
        <v>111</v>
      </c>
      <c r="B8943" s="0" t="s">
        <v>112</v>
      </c>
      <c r="C8943" s="0" t="s">
        <v>76</v>
      </c>
      <c r="E8943" s="0" t="n">
        <v>2028</v>
      </c>
      <c r="F8943" s="5" t="n">
        <v>0.110299878</v>
      </c>
      <c r="G8943" s="11" t="n">
        <v>1</v>
      </c>
      <c r="H8943" s="5" t="n">
        <v>0.110299878</v>
      </c>
      <c r="I8943" s="5" t="n">
        <v>0</v>
      </c>
    </row>
    <row r="8944" customFormat="false" ht="14.25" hidden="false" customHeight="false" outlineLevel="0" collapsed="false">
      <c r="A8944" s="0" t="s">
        <v>111</v>
      </c>
      <c r="B8944" s="0" t="s">
        <v>112</v>
      </c>
      <c r="C8944" s="0" t="s">
        <v>76</v>
      </c>
      <c r="E8944" s="0" t="n">
        <v>2029</v>
      </c>
      <c r="F8944" s="5" t="n">
        <v>0.1067352</v>
      </c>
      <c r="G8944" s="11" t="n">
        <v>1</v>
      </c>
      <c r="H8944" s="5" t="n">
        <v>0.1067352</v>
      </c>
      <c r="I8944" s="5" t="n">
        <v>0</v>
      </c>
    </row>
    <row r="8945" customFormat="false" ht="14.25" hidden="false" customHeight="false" outlineLevel="0" collapsed="false">
      <c r="A8945" s="0" t="s">
        <v>111</v>
      </c>
      <c r="B8945" s="0" t="s">
        <v>112</v>
      </c>
      <c r="C8945" s="0" t="s">
        <v>76</v>
      </c>
      <c r="E8945" s="0" t="n">
        <v>2030</v>
      </c>
      <c r="F8945" s="5" t="n">
        <v>0.077034672</v>
      </c>
      <c r="G8945" s="11" t="n">
        <v>1</v>
      </c>
      <c r="H8945" s="5" t="n">
        <v>0.077034672</v>
      </c>
      <c r="I8945" s="5" t="n">
        <v>0</v>
      </c>
    </row>
    <row r="8946" customFormat="false" ht="14.25" hidden="false" customHeight="false" outlineLevel="0" collapsed="false">
      <c r="A8946" s="0" t="s">
        <v>111</v>
      </c>
      <c r="B8946" s="0" t="s">
        <v>112</v>
      </c>
      <c r="C8946" s="0" t="s">
        <v>76</v>
      </c>
      <c r="E8946" s="0" t="n">
        <v>2031</v>
      </c>
      <c r="F8946" s="5" t="n">
        <v>0.07460103</v>
      </c>
      <c r="G8946" s="11" t="n">
        <v>1</v>
      </c>
      <c r="H8946" s="5" t="n">
        <v>0.07460103</v>
      </c>
      <c r="I8946" s="5" t="n">
        <v>0</v>
      </c>
    </row>
    <row r="8947" customFormat="false" ht="14.25" hidden="false" customHeight="false" outlineLevel="0" collapsed="false">
      <c r="A8947" s="0" t="s">
        <v>111</v>
      </c>
      <c r="B8947" s="0" t="s">
        <v>112</v>
      </c>
      <c r="C8947" s="0" t="s">
        <v>76</v>
      </c>
      <c r="E8947" s="0" t="n">
        <v>2032</v>
      </c>
      <c r="F8947" s="5" t="n">
        <v>0.073795563</v>
      </c>
      <c r="G8947" s="11" t="n">
        <v>1</v>
      </c>
      <c r="H8947" s="5" t="n">
        <v>0.073795563</v>
      </c>
      <c r="I8947" s="5" t="n">
        <v>0</v>
      </c>
    </row>
    <row r="8948" customFormat="false" ht="14.25" hidden="false" customHeight="false" outlineLevel="0" collapsed="false">
      <c r="A8948" s="0" t="s">
        <v>111</v>
      </c>
      <c r="B8948" s="0" t="s">
        <v>112</v>
      </c>
      <c r="C8948" s="0" t="s">
        <v>76</v>
      </c>
      <c r="E8948" s="0" t="n">
        <v>2033</v>
      </c>
      <c r="F8948" s="5" t="n">
        <v>0.074839488</v>
      </c>
      <c r="G8948" s="11" t="n">
        <v>1</v>
      </c>
      <c r="H8948" s="5" t="n">
        <v>0.074839488</v>
      </c>
      <c r="I8948" s="5" t="n">
        <v>0</v>
      </c>
    </row>
    <row r="8949" customFormat="false" ht="14.25" hidden="false" customHeight="false" outlineLevel="0" collapsed="false">
      <c r="A8949" s="0" t="s">
        <v>111</v>
      </c>
      <c r="B8949" s="0" t="s">
        <v>112</v>
      </c>
      <c r="C8949" s="0" t="s">
        <v>76</v>
      </c>
      <c r="E8949" s="0" t="n">
        <v>2034</v>
      </c>
      <c r="F8949" s="5" t="n">
        <v>0.0766187688</v>
      </c>
      <c r="G8949" s="11" t="n">
        <v>1</v>
      </c>
      <c r="H8949" s="5" t="n">
        <v>0.0766187688</v>
      </c>
      <c r="I8949" s="5" t="n">
        <v>0</v>
      </c>
    </row>
    <row r="8950" customFormat="false" ht="14.25" hidden="false" customHeight="false" outlineLevel="0" collapsed="false">
      <c r="A8950" s="0" t="s">
        <v>111</v>
      </c>
      <c r="B8950" s="0" t="s">
        <v>112</v>
      </c>
      <c r="C8950" s="0" t="s">
        <v>76</v>
      </c>
      <c r="E8950" s="0" t="n">
        <v>2035</v>
      </c>
      <c r="F8950" s="5" t="n">
        <v>0.078263244</v>
      </c>
      <c r="G8950" s="11" t="n">
        <v>1</v>
      </c>
      <c r="H8950" s="5" t="n">
        <v>0.078263244</v>
      </c>
      <c r="I8950" s="5" t="n">
        <v>0</v>
      </c>
    </row>
    <row r="8951" customFormat="false" ht="14.25" hidden="false" customHeight="false" outlineLevel="0" collapsed="false">
      <c r="A8951" s="0" t="s">
        <v>111</v>
      </c>
      <c r="B8951" s="0" t="s">
        <v>112</v>
      </c>
      <c r="C8951" s="0" t="s">
        <v>76</v>
      </c>
      <c r="E8951" s="0" t="n">
        <v>2036</v>
      </c>
      <c r="F8951" s="5" t="n">
        <v>0.0787229644</v>
      </c>
      <c r="G8951" s="11" t="n">
        <v>1</v>
      </c>
      <c r="H8951" s="5" t="n">
        <v>0.0787229644</v>
      </c>
      <c r="I8951" s="5" t="n">
        <v>0</v>
      </c>
    </row>
    <row r="8952" customFormat="false" ht="14.25" hidden="false" customHeight="false" outlineLevel="0" collapsed="false">
      <c r="A8952" s="0" t="s">
        <v>111</v>
      </c>
      <c r="B8952" s="0" t="s">
        <v>112</v>
      </c>
      <c r="C8952" s="0" t="s">
        <v>76</v>
      </c>
      <c r="E8952" s="0" t="n">
        <v>2037</v>
      </c>
      <c r="F8952" s="5" t="n">
        <v>0.0793266936</v>
      </c>
      <c r="G8952" s="11" t="n">
        <v>1</v>
      </c>
      <c r="H8952" s="5" t="n">
        <v>0.0793266936</v>
      </c>
      <c r="I8952" s="5" t="n">
        <v>0</v>
      </c>
    </row>
    <row r="8953" customFormat="false" ht="14.25" hidden="false" customHeight="false" outlineLevel="0" collapsed="false">
      <c r="A8953" s="0" t="s">
        <v>111</v>
      </c>
      <c r="B8953" s="0" t="s">
        <v>112</v>
      </c>
      <c r="C8953" s="0" t="s">
        <v>76</v>
      </c>
      <c r="E8953" s="0" t="n">
        <v>2038</v>
      </c>
      <c r="F8953" s="5" t="n">
        <v>0.0797337954</v>
      </c>
      <c r="G8953" s="11" t="n">
        <v>1</v>
      </c>
      <c r="H8953" s="5" t="n">
        <v>0.0797337954</v>
      </c>
      <c r="I8953" s="5" t="n">
        <v>0</v>
      </c>
    </row>
    <row r="8954" customFormat="false" ht="14.25" hidden="false" customHeight="false" outlineLevel="0" collapsed="false">
      <c r="A8954" s="0" t="s">
        <v>111</v>
      </c>
      <c r="B8954" s="0" t="s">
        <v>112</v>
      </c>
      <c r="C8954" s="0" t="s">
        <v>76</v>
      </c>
      <c r="E8954" s="0" t="n">
        <v>2039</v>
      </c>
      <c r="F8954" s="5" t="n">
        <v>0.0802904448</v>
      </c>
      <c r="G8954" s="11" t="n">
        <v>1</v>
      </c>
      <c r="H8954" s="5" t="n">
        <v>0.0802904448</v>
      </c>
      <c r="I8954" s="5" t="n">
        <v>0</v>
      </c>
    </row>
    <row r="8955" customFormat="false" ht="14.25" hidden="false" customHeight="false" outlineLevel="0" collapsed="false">
      <c r="A8955" s="0" t="s">
        <v>111</v>
      </c>
      <c r="B8955" s="0" t="s">
        <v>112</v>
      </c>
      <c r="C8955" s="0" t="s">
        <v>76</v>
      </c>
      <c r="E8955" s="0" t="n">
        <v>2040</v>
      </c>
      <c r="F8955" s="5" t="n">
        <v>0.080644928</v>
      </c>
      <c r="G8955" s="11" t="n">
        <v>1</v>
      </c>
      <c r="H8955" s="5" t="n">
        <v>0.080644928</v>
      </c>
      <c r="I8955" s="5" t="n">
        <v>0</v>
      </c>
    </row>
    <row r="8956" customFormat="false" ht="14.25" hidden="false" customHeight="false" outlineLevel="0" collapsed="false">
      <c r="A8956" s="0" t="s">
        <v>111</v>
      </c>
      <c r="B8956" s="0" t="s">
        <v>112</v>
      </c>
      <c r="C8956" s="0" t="s">
        <v>79</v>
      </c>
      <c r="E8956" s="0" t="n">
        <v>2024</v>
      </c>
      <c r="F8956" s="5" t="n">
        <v>0</v>
      </c>
      <c r="G8956" s="11" t="n">
        <v>0</v>
      </c>
      <c r="H8956" s="5" t="n">
        <v>0</v>
      </c>
      <c r="I8956" s="5" t="n">
        <v>0</v>
      </c>
    </row>
    <row r="8957" customFormat="false" ht="14.25" hidden="false" customHeight="false" outlineLevel="0" collapsed="false">
      <c r="A8957" s="0" t="s">
        <v>111</v>
      </c>
      <c r="B8957" s="0" t="s">
        <v>112</v>
      </c>
      <c r="C8957" s="0" t="s">
        <v>79</v>
      </c>
      <c r="E8957" s="0" t="n">
        <v>2025</v>
      </c>
      <c r="F8957" s="5" t="n">
        <v>19.7155059693565</v>
      </c>
      <c r="G8957" s="11" t="n">
        <v>0.136913423878976</v>
      </c>
      <c r="H8957" s="5" t="n">
        <v>2.69931742577099</v>
      </c>
      <c r="I8957" s="5" t="n">
        <v>17.0161885435856</v>
      </c>
    </row>
    <row r="8958" customFormat="false" ht="14.25" hidden="false" customHeight="false" outlineLevel="0" collapsed="false">
      <c r="A8958" s="0" t="s">
        <v>111</v>
      </c>
      <c r="B8958" s="0" t="s">
        <v>112</v>
      </c>
      <c r="C8958" s="0" t="s">
        <v>79</v>
      </c>
      <c r="E8958" s="0" t="n">
        <v>2026</v>
      </c>
      <c r="F8958" s="5" t="n">
        <v>19.4494136114921</v>
      </c>
      <c r="G8958" s="11" t="n">
        <v>0.136676857280858</v>
      </c>
      <c r="H8958" s="5" t="n">
        <v>2.65828472837428</v>
      </c>
      <c r="I8958" s="5" t="n">
        <v>16.7911288831178</v>
      </c>
    </row>
    <row r="8959" customFormat="false" ht="14.25" hidden="false" customHeight="false" outlineLevel="0" collapsed="false">
      <c r="A8959" s="0" t="s">
        <v>111</v>
      </c>
      <c r="B8959" s="0" t="s">
        <v>112</v>
      </c>
      <c r="C8959" s="0" t="s">
        <v>79</v>
      </c>
      <c r="E8959" s="0" t="n">
        <v>2027</v>
      </c>
      <c r="F8959" s="5" t="n">
        <v>19.4823740227576</v>
      </c>
      <c r="G8959" s="11" t="n">
        <v>0.136730173498747</v>
      </c>
      <c r="H8959" s="5" t="n">
        <v>2.66382838029912</v>
      </c>
      <c r="I8959" s="5" t="n">
        <v>16.8185456424584</v>
      </c>
    </row>
    <row r="8960" customFormat="false" ht="14.25" hidden="false" customHeight="false" outlineLevel="0" collapsed="false">
      <c r="A8960" s="0" t="s">
        <v>111</v>
      </c>
      <c r="B8960" s="0" t="s">
        <v>112</v>
      </c>
      <c r="C8960" s="0" t="s">
        <v>79</v>
      </c>
      <c r="E8960" s="0" t="n">
        <v>2028</v>
      </c>
      <c r="F8960" s="5" t="n">
        <v>19.8451316148082</v>
      </c>
      <c r="G8960" s="11" t="n">
        <v>0.136726624925708</v>
      </c>
      <c r="H8960" s="5" t="n">
        <v>2.7133578668992</v>
      </c>
      <c r="I8960" s="5" t="n">
        <v>17.131773747909</v>
      </c>
    </row>
    <row r="8961" customFormat="false" ht="14.25" hidden="false" customHeight="false" outlineLevel="0" collapsed="false">
      <c r="A8961" s="0" t="s">
        <v>111</v>
      </c>
      <c r="B8961" s="0" t="s">
        <v>112</v>
      </c>
      <c r="C8961" s="0" t="s">
        <v>79</v>
      </c>
      <c r="E8961" s="0" t="n">
        <v>2029</v>
      </c>
      <c r="F8961" s="5" t="n">
        <v>20.2473660091008</v>
      </c>
      <c r="G8961" s="11" t="n">
        <v>0.136943076573717</v>
      </c>
      <c r="H8961" s="5" t="n">
        <v>2.77273659380036</v>
      </c>
      <c r="I8961" s="5" t="n">
        <v>17.4746294153004</v>
      </c>
    </row>
    <row r="8962" customFormat="false" ht="14.25" hidden="false" customHeight="false" outlineLevel="0" collapsed="false">
      <c r="A8962" s="0" t="s">
        <v>111</v>
      </c>
      <c r="B8962" s="0" t="s">
        <v>112</v>
      </c>
      <c r="C8962" s="0" t="s">
        <v>79</v>
      </c>
      <c r="E8962" s="0" t="n">
        <v>2030</v>
      </c>
      <c r="F8962" s="5" t="n">
        <v>20.5651845641124</v>
      </c>
      <c r="G8962" s="11" t="n">
        <v>0.136967305637434</v>
      </c>
      <c r="H8962" s="5" t="n">
        <v>2.81675791968302</v>
      </c>
      <c r="I8962" s="5" t="n">
        <v>17.7484266444293</v>
      </c>
    </row>
    <row r="8963" customFormat="false" ht="14.25" hidden="false" customHeight="false" outlineLevel="0" collapsed="false">
      <c r="A8963" s="0" t="s">
        <v>111</v>
      </c>
      <c r="B8963" s="0" t="s">
        <v>112</v>
      </c>
      <c r="C8963" s="0" t="s">
        <v>79</v>
      </c>
      <c r="E8963" s="0" t="n">
        <v>2031</v>
      </c>
      <c r="F8963" s="5" t="n">
        <v>20.9377568153319</v>
      </c>
      <c r="G8963" s="11" t="n">
        <v>0.13747288888518</v>
      </c>
      <c r="H8963" s="5" t="n">
        <v>2.87837391617904</v>
      </c>
      <c r="I8963" s="5" t="n">
        <v>18.0593828991529</v>
      </c>
    </row>
    <row r="8964" customFormat="false" ht="14.25" hidden="false" customHeight="false" outlineLevel="0" collapsed="false">
      <c r="A8964" s="0" t="s">
        <v>111</v>
      </c>
      <c r="B8964" s="0" t="s">
        <v>112</v>
      </c>
      <c r="C8964" s="0" t="s">
        <v>79</v>
      </c>
      <c r="E8964" s="0" t="n">
        <v>2032</v>
      </c>
      <c r="F8964" s="5" t="n">
        <v>21.4766600863973</v>
      </c>
      <c r="G8964" s="11" t="n">
        <v>0.138070219818761</v>
      </c>
      <c r="H8964" s="5" t="n">
        <v>2.96528717910168</v>
      </c>
      <c r="I8964" s="5" t="n">
        <v>18.5113729072956</v>
      </c>
    </row>
    <row r="8965" customFormat="false" ht="14.25" hidden="false" customHeight="false" outlineLevel="0" collapsed="false">
      <c r="A8965" s="0" t="s">
        <v>111</v>
      </c>
      <c r="B8965" s="0" t="s">
        <v>112</v>
      </c>
      <c r="C8965" s="0" t="s">
        <v>79</v>
      </c>
      <c r="E8965" s="0" t="n">
        <v>2033</v>
      </c>
      <c r="F8965" s="5" t="n">
        <v>22.1489498535471</v>
      </c>
      <c r="G8965" s="11" t="n">
        <v>0.138615048266329</v>
      </c>
      <c r="H8965" s="5" t="n">
        <v>3.07017775299793</v>
      </c>
      <c r="I8965" s="5" t="n">
        <v>19.0787721005492</v>
      </c>
    </row>
    <row r="8966" customFormat="false" ht="14.25" hidden="false" customHeight="false" outlineLevel="0" collapsed="false">
      <c r="A8966" s="0" t="s">
        <v>111</v>
      </c>
      <c r="B8966" s="0" t="s">
        <v>112</v>
      </c>
      <c r="C8966" s="0" t="s">
        <v>79</v>
      </c>
      <c r="E8966" s="0" t="n">
        <v>2034</v>
      </c>
      <c r="F8966" s="5" t="n">
        <v>22.971478228769</v>
      </c>
      <c r="G8966" s="11" t="n">
        <v>0.139111329350302</v>
      </c>
      <c r="H8966" s="5" t="n">
        <v>3.19559287354557</v>
      </c>
      <c r="I8966" s="5" t="n">
        <v>19.7758853552234</v>
      </c>
    </row>
    <row r="8967" customFormat="false" ht="14.25" hidden="false" customHeight="false" outlineLevel="0" collapsed="false">
      <c r="A8967" s="0" t="s">
        <v>111</v>
      </c>
      <c r="B8967" s="0" t="s">
        <v>112</v>
      </c>
      <c r="C8967" s="0" t="s">
        <v>79</v>
      </c>
      <c r="E8967" s="0" t="n">
        <v>2035</v>
      </c>
      <c r="F8967" s="5" t="n">
        <v>23.8687661028599</v>
      </c>
      <c r="G8967" s="11" t="n">
        <v>0.139644583621643</v>
      </c>
      <c r="H8967" s="5" t="n">
        <v>3.33314390399625</v>
      </c>
      <c r="I8967" s="5" t="n">
        <v>20.5356221988637</v>
      </c>
    </row>
    <row r="8968" customFormat="false" ht="14.25" hidden="false" customHeight="false" outlineLevel="0" collapsed="false">
      <c r="A8968" s="0" t="s">
        <v>111</v>
      </c>
      <c r="B8968" s="0" t="s">
        <v>112</v>
      </c>
      <c r="C8968" s="0" t="s">
        <v>79</v>
      </c>
      <c r="E8968" s="0" t="n">
        <v>2036</v>
      </c>
      <c r="F8968" s="5" t="n">
        <v>24.2709714538395</v>
      </c>
      <c r="G8968" s="11" t="n">
        <v>0.140636540206014</v>
      </c>
      <c r="H8968" s="5" t="n">
        <v>3.41338545270692</v>
      </c>
      <c r="I8968" s="5" t="n">
        <v>20.8575860011326</v>
      </c>
    </row>
    <row r="8969" customFormat="false" ht="14.25" hidden="false" customHeight="false" outlineLevel="0" collapsed="false">
      <c r="A8969" s="0" t="s">
        <v>111</v>
      </c>
      <c r="B8969" s="0" t="s">
        <v>112</v>
      </c>
      <c r="C8969" s="0" t="s">
        <v>79</v>
      </c>
      <c r="E8969" s="0" t="n">
        <v>2037</v>
      </c>
      <c r="F8969" s="5" t="n">
        <v>24.7589830406929</v>
      </c>
      <c r="G8969" s="11" t="n">
        <v>0.141710567707157</v>
      </c>
      <c r="H8969" s="5" t="n">
        <v>3.50860954254846</v>
      </c>
      <c r="I8969" s="5" t="n">
        <v>21.2503734981444</v>
      </c>
    </row>
    <row r="8970" customFormat="false" ht="14.25" hidden="false" customHeight="false" outlineLevel="0" collapsed="false">
      <c r="A8970" s="0" t="s">
        <v>111</v>
      </c>
      <c r="B8970" s="0" t="s">
        <v>112</v>
      </c>
      <c r="C8970" s="0" t="s">
        <v>79</v>
      </c>
      <c r="E8970" s="0" t="n">
        <v>2038</v>
      </c>
      <c r="F8970" s="5" t="n">
        <v>25.2276023837337</v>
      </c>
      <c r="G8970" s="11" t="n">
        <v>0.142758249147134</v>
      </c>
      <c r="H8970" s="5" t="n">
        <v>3.60144834648189</v>
      </c>
      <c r="I8970" s="5" t="n">
        <v>21.6261540372518</v>
      </c>
    </row>
    <row r="8971" customFormat="false" ht="14.25" hidden="false" customHeight="false" outlineLevel="0" collapsed="false">
      <c r="A8971" s="0" t="s">
        <v>111</v>
      </c>
      <c r="B8971" s="0" t="s">
        <v>112</v>
      </c>
      <c r="C8971" s="0" t="s">
        <v>79</v>
      </c>
      <c r="E8971" s="0" t="n">
        <v>2039</v>
      </c>
      <c r="F8971" s="5" t="n">
        <v>25.6978276632011</v>
      </c>
      <c r="G8971" s="11" t="n">
        <v>0.143801450314046</v>
      </c>
      <c r="H8971" s="5" t="n">
        <v>3.69538488788873</v>
      </c>
      <c r="I8971" s="5" t="n">
        <v>22.0024427753123</v>
      </c>
    </row>
    <row r="8972" customFormat="false" ht="14.25" hidden="false" customHeight="false" outlineLevel="0" collapsed="false">
      <c r="A8972" s="0" t="s">
        <v>111</v>
      </c>
      <c r="B8972" s="0" t="s">
        <v>112</v>
      </c>
      <c r="C8972" s="0" t="s">
        <v>79</v>
      </c>
      <c r="E8972" s="0" t="n">
        <v>2040</v>
      </c>
      <c r="F8972" s="5" t="n">
        <v>26.1082764472133</v>
      </c>
      <c r="G8972" s="11" t="n">
        <v>0.144783035419573</v>
      </c>
      <c r="H8972" s="5" t="n">
        <v>3.7800355136009</v>
      </c>
      <c r="I8972" s="5" t="n">
        <v>22.3282409336124</v>
      </c>
    </row>
    <row r="8973" customFormat="false" ht="14.25" hidden="false" customHeight="false" outlineLevel="0" collapsed="false">
      <c r="A8973" s="0" t="s">
        <v>111</v>
      </c>
      <c r="B8973" s="0" t="s">
        <v>112</v>
      </c>
      <c r="C8973" s="0" t="s">
        <v>84</v>
      </c>
      <c r="E8973" s="0" t="n">
        <v>2024</v>
      </c>
      <c r="F8973" s="5" t="n">
        <v>6.92860472242297</v>
      </c>
      <c r="G8973" s="11" t="n">
        <v>0</v>
      </c>
      <c r="H8973" s="5" t="n">
        <v>0</v>
      </c>
      <c r="I8973" s="5" t="n">
        <v>6.92860472242297</v>
      </c>
    </row>
    <row r="8974" customFormat="false" ht="14.25" hidden="false" customHeight="false" outlineLevel="0" collapsed="false">
      <c r="A8974" s="0" t="s">
        <v>111</v>
      </c>
      <c r="B8974" s="0" t="s">
        <v>112</v>
      </c>
      <c r="C8974" s="0" t="s">
        <v>84</v>
      </c>
      <c r="E8974" s="0" t="n">
        <v>2025</v>
      </c>
      <c r="F8974" s="5" t="n">
        <v>10.4190105465688</v>
      </c>
      <c r="G8974" s="11" t="n">
        <v>0.0197085994831894</v>
      </c>
      <c r="H8974" s="5" t="n">
        <v>0.205344105873452</v>
      </c>
      <c r="I8974" s="5" t="n">
        <v>10.2136664406954</v>
      </c>
    </row>
    <row r="8975" customFormat="false" ht="14.25" hidden="false" customHeight="false" outlineLevel="0" collapsed="false">
      <c r="A8975" s="0" t="s">
        <v>111</v>
      </c>
      <c r="B8975" s="0" t="s">
        <v>112</v>
      </c>
      <c r="C8975" s="0" t="s">
        <v>84</v>
      </c>
      <c r="E8975" s="0" t="n">
        <v>2026</v>
      </c>
      <c r="F8975" s="5" t="n">
        <v>11.7949006242605</v>
      </c>
      <c r="G8975" s="11" t="n">
        <v>0.0184441647905271</v>
      </c>
      <c r="H8975" s="5" t="n">
        <v>0.217547090801752</v>
      </c>
      <c r="I8975" s="5" t="n">
        <v>11.5773535334588</v>
      </c>
    </row>
    <row r="8976" customFormat="false" ht="14.25" hidden="false" customHeight="false" outlineLevel="0" collapsed="false">
      <c r="A8976" s="0" t="s">
        <v>111</v>
      </c>
      <c r="B8976" s="0" t="s">
        <v>112</v>
      </c>
      <c r="C8976" s="0" t="s">
        <v>84</v>
      </c>
      <c r="E8976" s="0" t="n">
        <v>2027</v>
      </c>
      <c r="F8976" s="5" t="n">
        <v>13.1349372284609</v>
      </c>
      <c r="G8976" s="11" t="n">
        <v>0.0159984221605463</v>
      </c>
      <c r="H8976" s="5" t="n">
        <v>0.210138270833194</v>
      </c>
      <c r="I8976" s="5" t="n">
        <v>12.9247989576277</v>
      </c>
    </row>
    <row r="8977" customFormat="false" ht="14.25" hidden="false" customHeight="false" outlineLevel="0" collapsed="false">
      <c r="A8977" s="0" t="s">
        <v>111</v>
      </c>
      <c r="B8977" s="0" t="s">
        <v>112</v>
      </c>
      <c r="C8977" s="0" t="s">
        <v>84</v>
      </c>
      <c r="E8977" s="0" t="n">
        <v>2028</v>
      </c>
      <c r="F8977" s="5" t="n">
        <v>15.1690712136071</v>
      </c>
      <c r="G8977" s="11" t="n">
        <v>0.015568010474016</v>
      </c>
      <c r="H8977" s="5" t="n">
        <v>0.23615225953453</v>
      </c>
      <c r="I8977" s="5" t="n">
        <v>14.9329189540725</v>
      </c>
    </row>
    <row r="8978" customFormat="false" ht="14.25" hidden="false" customHeight="false" outlineLevel="0" collapsed="false">
      <c r="A8978" s="0" t="s">
        <v>111</v>
      </c>
      <c r="B8978" s="0" t="s">
        <v>112</v>
      </c>
      <c r="C8978" s="0" t="s">
        <v>84</v>
      </c>
      <c r="E8978" s="0" t="n">
        <v>2029</v>
      </c>
      <c r="F8978" s="5" t="n">
        <v>17.1310706923709</v>
      </c>
      <c r="G8978" s="11" t="n">
        <v>0.0138165492430404</v>
      </c>
      <c r="H8978" s="5" t="n">
        <v>0.236692281807147</v>
      </c>
      <c r="I8978" s="5" t="n">
        <v>16.8943784105637</v>
      </c>
    </row>
    <row r="8979" customFormat="false" ht="14.25" hidden="false" customHeight="false" outlineLevel="0" collapsed="false">
      <c r="A8979" s="0" t="s">
        <v>111</v>
      </c>
      <c r="B8979" s="0" t="s">
        <v>112</v>
      </c>
      <c r="C8979" s="0" t="s">
        <v>84</v>
      </c>
      <c r="E8979" s="0" t="n">
        <v>2030</v>
      </c>
      <c r="F8979" s="5" t="n">
        <v>21.349388874954</v>
      </c>
      <c r="G8979" s="11" t="n">
        <v>0.0231024962332019</v>
      </c>
      <c r="H8979" s="5" t="n">
        <v>0.493224176064786</v>
      </c>
      <c r="I8979" s="5" t="n">
        <v>20.8561646988892</v>
      </c>
    </row>
    <row r="8980" customFormat="false" ht="14.25" hidden="false" customHeight="false" outlineLevel="0" collapsed="false">
      <c r="A8980" s="0" t="s">
        <v>111</v>
      </c>
      <c r="B8980" s="0" t="s">
        <v>112</v>
      </c>
      <c r="C8980" s="0" t="s">
        <v>84</v>
      </c>
      <c r="E8980" s="0" t="n">
        <v>2031</v>
      </c>
      <c r="F8980" s="5" t="n">
        <v>24.007139279886</v>
      </c>
      <c r="G8980" s="11" t="n">
        <v>0.0226242008768709</v>
      </c>
      <c r="H8980" s="5" t="n">
        <v>0.543142341547157</v>
      </c>
      <c r="I8980" s="5" t="n">
        <v>23.4639969383388</v>
      </c>
    </row>
    <row r="8981" customFormat="false" ht="14.25" hidden="false" customHeight="false" outlineLevel="0" collapsed="false">
      <c r="A8981" s="0" t="s">
        <v>111</v>
      </c>
      <c r="B8981" s="0" t="s">
        <v>112</v>
      </c>
      <c r="C8981" s="0" t="s">
        <v>84</v>
      </c>
      <c r="E8981" s="0" t="n">
        <v>2032</v>
      </c>
      <c r="F8981" s="5" t="n">
        <v>26.5763957325913</v>
      </c>
      <c r="G8981" s="11" t="n">
        <v>0.0211730346939443</v>
      </c>
      <c r="H8981" s="5" t="n">
        <v>0.562702948886148</v>
      </c>
      <c r="I8981" s="5" t="n">
        <v>26.0136927837051</v>
      </c>
    </row>
    <row r="8982" customFormat="false" ht="14.25" hidden="false" customHeight="false" outlineLevel="0" collapsed="false">
      <c r="A8982" s="0" t="s">
        <v>111</v>
      </c>
      <c r="B8982" s="0" t="s">
        <v>112</v>
      </c>
      <c r="C8982" s="0" t="s">
        <v>84</v>
      </c>
      <c r="E8982" s="0" t="n">
        <v>2033</v>
      </c>
      <c r="F8982" s="5" t="n">
        <v>31.7001208494027</v>
      </c>
      <c r="G8982" s="11" t="n">
        <v>0.0290529168664006</v>
      </c>
      <c r="H8982" s="5" t="n">
        <v>0.92098097569255</v>
      </c>
      <c r="I8982" s="5" t="n">
        <v>30.7791398737102</v>
      </c>
    </row>
    <row r="8983" customFormat="false" ht="14.25" hidden="false" customHeight="false" outlineLevel="0" collapsed="false">
      <c r="A8983" s="0" t="s">
        <v>111</v>
      </c>
      <c r="B8983" s="0" t="s">
        <v>112</v>
      </c>
      <c r="C8983" s="0" t="s">
        <v>84</v>
      </c>
      <c r="E8983" s="0" t="n">
        <v>2034</v>
      </c>
      <c r="F8983" s="5" t="n">
        <v>34.3391810415863</v>
      </c>
      <c r="G8983" s="11" t="n">
        <v>0.0275425266504295</v>
      </c>
      <c r="H8983" s="5" t="n">
        <v>0.945787808991813</v>
      </c>
      <c r="I8983" s="5" t="n">
        <v>33.3933932325945</v>
      </c>
    </row>
    <row r="8984" customFormat="false" ht="14.25" hidden="false" customHeight="false" outlineLevel="0" collapsed="false">
      <c r="A8984" s="0" t="s">
        <v>111</v>
      </c>
      <c r="B8984" s="0" t="s">
        <v>112</v>
      </c>
      <c r="C8984" s="0" t="s">
        <v>84</v>
      </c>
      <c r="E8984" s="0" t="n">
        <v>2035</v>
      </c>
      <c r="F8984" s="5" t="n">
        <v>41.807418482135</v>
      </c>
      <c r="G8984" s="11" t="n">
        <v>0.0394771286615328</v>
      </c>
      <c r="H8984" s="5" t="n">
        <v>1.65043683842579</v>
      </c>
      <c r="I8984" s="5" t="n">
        <v>40.1569816437093</v>
      </c>
    </row>
    <row r="8985" customFormat="false" ht="14.25" hidden="false" customHeight="false" outlineLevel="0" collapsed="false">
      <c r="A8985" s="0" t="s">
        <v>111</v>
      </c>
      <c r="B8985" s="0" t="s">
        <v>112</v>
      </c>
      <c r="C8985" s="0" t="s">
        <v>84</v>
      </c>
      <c r="E8985" s="0" t="n">
        <v>2036</v>
      </c>
      <c r="F8985" s="5" t="n">
        <v>46.8175782070608</v>
      </c>
      <c r="G8985" s="11" t="n">
        <v>0.0419135326440266</v>
      </c>
      <c r="H8985" s="5" t="n">
        <v>1.96229009249591</v>
      </c>
      <c r="I8985" s="5" t="n">
        <v>44.8552881145649</v>
      </c>
    </row>
    <row r="8986" customFormat="false" ht="14.25" hidden="false" customHeight="false" outlineLevel="0" collapsed="false">
      <c r="A8986" s="0" t="s">
        <v>111</v>
      </c>
      <c r="B8986" s="0" t="s">
        <v>112</v>
      </c>
      <c r="C8986" s="0" t="s">
        <v>84</v>
      </c>
      <c r="E8986" s="0" t="n">
        <v>2037</v>
      </c>
      <c r="F8986" s="5" t="n">
        <v>51.6969720651903</v>
      </c>
      <c r="G8986" s="11" t="n">
        <v>0.0439724362086376</v>
      </c>
      <c r="H8986" s="5" t="n">
        <v>2.2732418063163</v>
      </c>
      <c r="I8986" s="5" t="n">
        <v>49.423730258874</v>
      </c>
    </row>
    <row r="8987" customFormat="false" ht="14.25" hidden="false" customHeight="false" outlineLevel="0" collapsed="false">
      <c r="A8987" s="0" t="s">
        <v>111</v>
      </c>
      <c r="B8987" s="0" t="s">
        <v>112</v>
      </c>
      <c r="C8987" s="0" t="s">
        <v>84</v>
      </c>
      <c r="E8987" s="0" t="n">
        <v>2038</v>
      </c>
      <c r="F8987" s="5" t="n">
        <v>56.7944062553076</v>
      </c>
      <c r="G8987" s="11" t="n">
        <v>0.0460604454559326</v>
      </c>
      <c r="H8987" s="5" t="n">
        <v>2.61597565152467</v>
      </c>
      <c r="I8987" s="5" t="n">
        <v>54.1784306037829</v>
      </c>
    </row>
    <row r="8988" customFormat="false" ht="14.25" hidden="false" customHeight="false" outlineLevel="0" collapsed="false">
      <c r="A8988" s="0" t="s">
        <v>111</v>
      </c>
      <c r="B8988" s="0" t="s">
        <v>112</v>
      </c>
      <c r="C8988" s="0" t="s">
        <v>84</v>
      </c>
      <c r="E8988" s="0" t="n">
        <v>2039</v>
      </c>
      <c r="F8988" s="5" t="n">
        <v>61.956773241337</v>
      </c>
      <c r="G8988" s="11" t="n">
        <v>0.0482946620407699</v>
      </c>
      <c r="H8988" s="5" t="n">
        <v>2.99218142482699</v>
      </c>
      <c r="I8988" s="5" t="n">
        <v>58.96459181651</v>
      </c>
    </row>
    <row r="8989" customFormat="false" ht="14.25" hidden="false" customHeight="false" outlineLevel="0" collapsed="false">
      <c r="A8989" s="0" t="s">
        <v>111</v>
      </c>
      <c r="B8989" s="0" t="s">
        <v>112</v>
      </c>
      <c r="C8989" s="0" t="s">
        <v>84</v>
      </c>
      <c r="E8989" s="0" t="n">
        <v>2040</v>
      </c>
      <c r="F8989" s="5" t="n">
        <v>67.3697191308932</v>
      </c>
      <c r="G8989" s="11" t="n">
        <v>0.0505816222098938</v>
      </c>
      <c r="H8989" s="5" t="n">
        <v>3.40766968146549</v>
      </c>
      <c r="I8989" s="5" t="n">
        <v>63.9620494494277</v>
      </c>
    </row>
    <row r="8990" customFormat="false" ht="14.25" hidden="false" customHeight="false" outlineLevel="0" collapsed="false">
      <c r="A8990" s="0" t="s">
        <v>113</v>
      </c>
      <c r="B8990" s="0" t="s">
        <v>114</v>
      </c>
      <c r="C8990" s="0" t="s">
        <v>65</v>
      </c>
      <c r="E8990" s="0" t="n">
        <v>2024</v>
      </c>
      <c r="F8990" s="5" t="n">
        <v>2398.71428555042</v>
      </c>
      <c r="G8990" s="11" t="n">
        <v>0.0196784070052749</v>
      </c>
      <c r="H8990" s="5" t="n">
        <v>47.2028760004283</v>
      </c>
      <c r="I8990" s="5" t="n">
        <v>2351.51140954999</v>
      </c>
    </row>
    <row r="8991" customFormat="false" ht="14.25" hidden="false" customHeight="false" outlineLevel="0" collapsed="false">
      <c r="A8991" s="0" t="s">
        <v>113</v>
      </c>
      <c r="B8991" s="0" t="s">
        <v>114</v>
      </c>
      <c r="C8991" s="0" t="s">
        <v>65</v>
      </c>
      <c r="E8991" s="0" t="n">
        <v>2025</v>
      </c>
      <c r="F8991" s="5" t="n">
        <v>0.00282861844016225</v>
      </c>
      <c r="G8991" s="11" t="n">
        <v>0.0193892456916009</v>
      </c>
      <c r="H8991" s="5" t="n">
        <v>5.48447779040987E-005</v>
      </c>
      <c r="I8991" s="5" t="n">
        <v>0.00277377366225815</v>
      </c>
    </row>
    <row r="8992" customFormat="false" ht="14.25" hidden="false" customHeight="false" outlineLevel="0" collapsed="false">
      <c r="A8992" s="0" t="s">
        <v>113</v>
      </c>
      <c r="B8992" s="0" t="s">
        <v>114</v>
      </c>
      <c r="C8992" s="0" t="s">
        <v>65</v>
      </c>
      <c r="E8992" s="0" t="n">
        <v>2026</v>
      </c>
      <c r="F8992" s="5" t="n">
        <v>0.00286450951080042</v>
      </c>
      <c r="G8992" s="11" t="n">
        <v>0.0224712396124635</v>
      </c>
      <c r="H8992" s="5" t="n">
        <v>6.43690795893767E-005</v>
      </c>
      <c r="I8992" s="5" t="n">
        <v>0.00280014043121104</v>
      </c>
    </row>
    <row r="8993" customFormat="false" ht="14.25" hidden="false" customHeight="false" outlineLevel="0" collapsed="false">
      <c r="A8993" s="0" t="s">
        <v>113</v>
      </c>
      <c r="B8993" s="0" t="s">
        <v>114</v>
      </c>
      <c r="C8993" s="0" t="s">
        <v>65</v>
      </c>
      <c r="E8993" s="0" t="n">
        <v>2027</v>
      </c>
      <c r="F8993" s="5" t="n">
        <v>-0.00289909638013342</v>
      </c>
      <c r="G8993" s="11" t="n">
        <v>0.0255572289540692</v>
      </c>
      <c r="H8993" s="5" t="n">
        <v>-7.40928699469829E-005</v>
      </c>
      <c r="I8993" s="5" t="n">
        <v>-0.00282500351018643</v>
      </c>
    </row>
    <row r="8994" customFormat="false" ht="14.25" hidden="false" customHeight="false" outlineLevel="0" collapsed="false">
      <c r="A8994" s="0" t="s">
        <v>113</v>
      </c>
      <c r="B8994" s="0" t="s">
        <v>114</v>
      </c>
      <c r="C8994" s="0" t="s">
        <v>65</v>
      </c>
      <c r="E8994" s="0" t="n">
        <v>2028</v>
      </c>
      <c r="F8994" s="5" t="n">
        <v>0.00293488671059095</v>
      </c>
      <c r="G8994" s="11" t="n">
        <v>0.0286385495983149</v>
      </c>
      <c r="H8994" s="5" t="n">
        <v>8.4050898626694E-005</v>
      </c>
      <c r="I8994" s="5" t="n">
        <v>0.00285083581196425</v>
      </c>
    </row>
    <row r="8995" customFormat="false" ht="14.25" hidden="false" customHeight="false" outlineLevel="0" collapsed="false">
      <c r="A8995" s="0" t="s">
        <v>113</v>
      </c>
      <c r="B8995" s="0" t="s">
        <v>114</v>
      </c>
      <c r="C8995" s="0" t="s">
        <v>65</v>
      </c>
      <c r="E8995" s="0" t="n">
        <v>2029</v>
      </c>
      <c r="F8995" s="5" t="n">
        <v>0.00297062975005247</v>
      </c>
      <c r="G8995" s="11" t="n">
        <v>0.0317374257949628</v>
      </c>
      <c r="H8995" s="5" t="n">
        <v>9.42801412565992E-005</v>
      </c>
      <c r="I8995" s="5" t="n">
        <v>0.00287634960879587</v>
      </c>
    </row>
    <row r="8996" customFormat="false" ht="14.25" hidden="false" customHeight="false" outlineLevel="0" collapsed="false">
      <c r="A8996" s="0" t="s">
        <v>113</v>
      </c>
      <c r="B8996" s="0" t="s">
        <v>114</v>
      </c>
      <c r="C8996" s="0" t="s">
        <v>65</v>
      </c>
      <c r="E8996" s="0" t="n">
        <v>2030</v>
      </c>
      <c r="F8996" s="5" t="n">
        <v>-0.00300518594485766</v>
      </c>
      <c r="G8996" s="11" t="n">
        <v>0.034834945877177</v>
      </c>
      <c r="H8996" s="5" t="n">
        <v>-0.000104685489739969</v>
      </c>
      <c r="I8996" s="5" t="n">
        <v>-0.00290050045511769</v>
      </c>
    </row>
    <row r="8997" customFormat="false" ht="14.25" hidden="false" customHeight="false" outlineLevel="0" collapsed="false">
      <c r="A8997" s="0" t="s">
        <v>113</v>
      </c>
      <c r="B8997" s="0" t="s">
        <v>114</v>
      </c>
      <c r="C8997" s="0" t="s">
        <v>65</v>
      </c>
      <c r="E8997" s="0" t="n">
        <v>2031</v>
      </c>
      <c r="F8997" s="5" t="n">
        <v>-0.00608234904393612</v>
      </c>
      <c r="G8997" s="11" t="n">
        <v>0.0377520213755535</v>
      </c>
      <c r="H8997" s="5" t="n">
        <v>-0.000229620971120254</v>
      </c>
      <c r="I8997" s="5" t="n">
        <v>-0.00585272807281587</v>
      </c>
    </row>
    <row r="8998" customFormat="false" ht="14.25" hidden="false" customHeight="false" outlineLevel="0" collapsed="false">
      <c r="A8998" s="0" t="s">
        <v>113</v>
      </c>
      <c r="B8998" s="0" t="s">
        <v>114</v>
      </c>
      <c r="C8998" s="0" t="s">
        <v>65</v>
      </c>
      <c r="E8998" s="0" t="n">
        <v>2032</v>
      </c>
      <c r="F8998" s="5" t="n">
        <v>0.00615462718815252</v>
      </c>
      <c r="G8998" s="11" t="n">
        <v>0.0406685189402899</v>
      </c>
      <c r="H8998" s="5" t="n">
        <v>0.000250299572371804</v>
      </c>
      <c r="I8998" s="5" t="n">
        <v>0.00590432761578072</v>
      </c>
    </row>
    <row r="8999" customFormat="false" ht="14.25" hidden="false" customHeight="false" outlineLevel="0" collapsed="false">
      <c r="A8999" s="0" t="s">
        <v>113</v>
      </c>
      <c r="B8999" s="0" t="s">
        <v>114</v>
      </c>
      <c r="C8999" s="0" t="s">
        <v>65</v>
      </c>
      <c r="E8999" s="0" t="n">
        <v>2033</v>
      </c>
      <c r="F8999" s="5" t="n">
        <v>4.54747350886464E-013</v>
      </c>
      <c r="G8999" s="11" t="n">
        <v>0.0435856841541602</v>
      </c>
      <c r="H8999" s="5" t="n">
        <v>1.98204744056785E-014</v>
      </c>
      <c r="I8999" s="5" t="n">
        <v>4.34926876480786E-013</v>
      </c>
    </row>
    <row r="9000" customFormat="false" ht="14.25" hidden="false" customHeight="false" outlineLevel="0" collapsed="false">
      <c r="A9000" s="0" t="s">
        <v>113</v>
      </c>
      <c r="B9000" s="0" t="s">
        <v>114</v>
      </c>
      <c r="C9000" s="0" t="s">
        <v>65</v>
      </c>
      <c r="E9000" s="0" t="n">
        <v>2034</v>
      </c>
      <c r="F9000" s="5" t="n">
        <v>-4.54747350886464E-013</v>
      </c>
      <c r="G9000" s="11" t="n">
        <v>0.0464975957182174</v>
      </c>
      <c r="H9000" s="5" t="n">
        <v>-2.11446584754491E-014</v>
      </c>
      <c r="I9000" s="5" t="n">
        <v>-4.33602692411015E-013</v>
      </c>
    </row>
    <row r="9001" customFormat="false" ht="14.25" hidden="false" customHeight="false" outlineLevel="0" collapsed="false">
      <c r="A9001" s="0" t="s">
        <v>113</v>
      </c>
      <c r="B9001" s="0" t="s">
        <v>114</v>
      </c>
      <c r="C9001" s="0" t="s">
        <v>65</v>
      </c>
      <c r="E9001" s="0" t="n">
        <v>2035</v>
      </c>
      <c r="F9001" s="5" t="n">
        <v>0</v>
      </c>
      <c r="G9001" s="11" t="n">
        <v>0</v>
      </c>
      <c r="H9001" s="5" t="n">
        <v>0</v>
      </c>
      <c r="I9001" s="5" t="n">
        <v>0</v>
      </c>
    </row>
    <row r="9002" customFormat="false" ht="14.25" hidden="false" customHeight="false" outlineLevel="0" collapsed="false">
      <c r="A9002" s="0" t="s">
        <v>113</v>
      </c>
      <c r="B9002" s="0" t="s">
        <v>114</v>
      </c>
      <c r="C9002" s="0" t="s">
        <v>65</v>
      </c>
      <c r="E9002" s="0" t="n">
        <v>2036</v>
      </c>
      <c r="F9002" s="5" t="n">
        <v>-4.54747350886464E-013</v>
      </c>
      <c r="G9002" s="11" t="n">
        <v>0.0525760264377378</v>
      </c>
      <c r="H9002" s="5" t="n">
        <v>-2.3908808742698E-014</v>
      </c>
      <c r="I9002" s="5" t="n">
        <v>-4.30838542143766E-013</v>
      </c>
    </row>
    <row r="9003" customFormat="false" ht="14.25" hidden="false" customHeight="false" outlineLevel="0" collapsed="false">
      <c r="A9003" s="0" t="s">
        <v>113</v>
      </c>
      <c r="B9003" s="0" t="s">
        <v>114</v>
      </c>
      <c r="C9003" s="0" t="s">
        <v>65</v>
      </c>
      <c r="E9003" s="0" t="n">
        <v>2037</v>
      </c>
      <c r="F9003" s="5" t="n">
        <v>0</v>
      </c>
      <c r="G9003" s="11" t="n">
        <v>0</v>
      </c>
      <c r="H9003" s="5" t="n">
        <v>0</v>
      </c>
      <c r="I9003" s="5" t="n">
        <v>0</v>
      </c>
    </row>
    <row r="9004" customFormat="false" ht="14.25" hidden="false" customHeight="false" outlineLevel="0" collapsed="false">
      <c r="A9004" s="0" t="s">
        <v>113</v>
      </c>
      <c r="B9004" s="0" t="s">
        <v>114</v>
      </c>
      <c r="C9004" s="0" t="s">
        <v>65</v>
      </c>
      <c r="E9004" s="0" t="n">
        <v>2038</v>
      </c>
      <c r="F9004" s="5" t="n">
        <v>0</v>
      </c>
      <c r="G9004" s="11" t="n">
        <v>0</v>
      </c>
      <c r="H9004" s="5" t="n">
        <v>0</v>
      </c>
      <c r="I9004" s="5" t="n">
        <v>0</v>
      </c>
    </row>
    <row r="9005" customFormat="false" ht="14.25" hidden="false" customHeight="false" outlineLevel="0" collapsed="false">
      <c r="A9005" s="0" t="s">
        <v>113</v>
      </c>
      <c r="B9005" s="0" t="s">
        <v>114</v>
      </c>
      <c r="C9005" s="0" t="s">
        <v>65</v>
      </c>
      <c r="E9005" s="0" t="n">
        <v>2039</v>
      </c>
      <c r="F9005" s="5" t="n">
        <v>0</v>
      </c>
      <c r="G9005" s="11" t="n">
        <v>0</v>
      </c>
      <c r="H9005" s="5" t="n">
        <v>0</v>
      </c>
      <c r="I9005" s="5" t="n">
        <v>0</v>
      </c>
    </row>
    <row r="9006" customFormat="false" ht="14.25" hidden="false" customHeight="false" outlineLevel="0" collapsed="false">
      <c r="A9006" s="0" t="s">
        <v>113</v>
      </c>
      <c r="B9006" s="0" t="s">
        <v>114</v>
      </c>
      <c r="C9006" s="0" t="s">
        <v>65</v>
      </c>
      <c r="E9006" s="0" t="n">
        <v>2040</v>
      </c>
      <c r="F9006" s="5" t="n">
        <v>4.54747350886464E-013</v>
      </c>
      <c r="G9006" s="11" t="n">
        <v>0.0650721515683645</v>
      </c>
      <c r="H9006" s="5" t="n">
        <v>2.95913885421963E-014</v>
      </c>
      <c r="I9006" s="5" t="n">
        <v>4.25155962344268E-013</v>
      </c>
    </row>
    <row r="9007" customFormat="false" ht="14.25" hidden="false" customHeight="false" outlineLevel="0" collapsed="false">
      <c r="A9007" s="0" t="s">
        <v>113</v>
      </c>
      <c r="B9007" s="0" t="s">
        <v>114</v>
      </c>
      <c r="C9007" s="0" t="s">
        <v>72</v>
      </c>
      <c r="E9007" s="0" t="n">
        <v>2024</v>
      </c>
      <c r="F9007" s="5" t="n">
        <v>404.906941863284</v>
      </c>
      <c r="G9007" s="11" t="n">
        <v>0.0179216992554891</v>
      </c>
      <c r="H9007" s="5" t="n">
        <v>7.25662043853359</v>
      </c>
      <c r="I9007" s="5" t="n">
        <v>397.65032142475</v>
      </c>
    </row>
    <row r="9008" customFormat="false" ht="14.25" hidden="false" customHeight="false" outlineLevel="0" collapsed="false">
      <c r="A9008" s="0" t="s">
        <v>113</v>
      </c>
      <c r="B9008" s="0" t="s">
        <v>114</v>
      </c>
      <c r="C9008" s="0" t="s">
        <v>72</v>
      </c>
      <c r="E9008" s="0" t="n">
        <v>2025</v>
      </c>
      <c r="F9008" s="5" t="n">
        <v>0</v>
      </c>
      <c r="G9008" s="11" t="n">
        <v>0</v>
      </c>
      <c r="H9008" s="5" t="n">
        <v>0</v>
      </c>
      <c r="I9008" s="5" t="n">
        <v>0</v>
      </c>
    </row>
    <row r="9009" customFormat="false" ht="14.25" hidden="false" customHeight="false" outlineLevel="0" collapsed="false">
      <c r="A9009" s="0" t="s">
        <v>113</v>
      </c>
      <c r="B9009" s="0" t="s">
        <v>114</v>
      </c>
      <c r="C9009" s="0" t="s">
        <v>72</v>
      </c>
      <c r="E9009" s="0" t="n">
        <v>2026</v>
      </c>
      <c r="F9009" s="5" t="n">
        <v>0</v>
      </c>
      <c r="G9009" s="11" t="n">
        <v>0</v>
      </c>
      <c r="H9009" s="5" t="n">
        <v>0</v>
      </c>
      <c r="I9009" s="5" t="n">
        <v>0</v>
      </c>
    </row>
    <row r="9010" customFormat="false" ht="14.25" hidden="false" customHeight="false" outlineLevel="0" collapsed="false">
      <c r="A9010" s="0" t="s">
        <v>113</v>
      </c>
      <c r="B9010" s="0" t="s">
        <v>114</v>
      </c>
      <c r="C9010" s="0" t="s">
        <v>72</v>
      </c>
      <c r="E9010" s="0" t="n">
        <v>2027</v>
      </c>
      <c r="F9010" s="5" t="n">
        <v>0</v>
      </c>
      <c r="G9010" s="11" t="n">
        <v>0</v>
      </c>
      <c r="H9010" s="5" t="n">
        <v>0</v>
      </c>
      <c r="I9010" s="5" t="n">
        <v>0</v>
      </c>
    </row>
    <row r="9011" customFormat="false" ht="14.25" hidden="false" customHeight="false" outlineLevel="0" collapsed="false">
      <c r="A9011" s="0" t="s">
        <v>113</v>
      </c>
      <c r="B9011" s="0" t="s">
        <v>114</v>
      </c>
      <c r="C9011" s="0" t="s">
        <v>72</v>
      </c>
      <c r="E9011" s="0" t="n">
        <v>2028</v>
      </c>
      <c r="F9011" s="5" t="n">
        <v>0</v>
      </c>
      <c r="G9011" s="11" t="n">
        <v>0</v>
      </c>
      <c r="H9011" s="5" t="n">
        <v>0</v>
      </c>
      <c r="I9011" s="5" t="n">
        <v>0</v>
      </c>
    </row>
    <row r="9012" customFormat="false" ht="14.25" hidden="false" customHeight="false" outlineLevel="0" collapsed="false">
      <c r="A9012" s="0" t="s">
        <v>113</v>
      </c>
      <c r="B9012" s="0" t="s">
        <v>114</v>
      </c>
      <c r="C9012" s="0" t="s">
        <v>72</v>
      </c>
      <c r="E9012" s="0" t="n">
        <v>2029</v>
      </c>
      <c r="F9012" s="5" t="n">
        <v>0</v>
      </c>
      <c r="G9012" s="11" t="n">
        <v>0</v>
      </c>
      <c r="H9012" s="5" t="n">
        <v>0</v>
      </c>
      <c r="I9012" s="5" t="n">
        <v>0</v>
      </c>
    </row>
    <row r="9013" customFormat="false" ht="14.25" hidden="false" customHeight="false" outlineLevel="0" collapsed="false">
      <c r="A9013" s="0" t="s">
        <v>113</v>
      </c>
      <c r="B9013" s="0" t="s">
        <v>114</v>
      </c>
      <c r="C9013" s="0" t="s">
        <v>72</v>
      </c>
      <c r="E9013" s="0" t="n">
        <v>2030</v>
      </c>
      <c r="F9013" s="5" t="n">
        <v>0</v>
      </c>
      <c r="G9013" s="11" t="n">
        <v>0</v>
      </c>
      <c r="H9013" s="5" t="n">
        <v>0</v>
      </c>
      <c r="I9013" s="5" t="n">
        <v>0</v>
      </c>
    </row>
    <row r="9014" customFormat="false" ht="14.25" hidden="false" customHeight="false" outlineLevel="0" collapsed="false">
      <c r="A9014" s="0" t="s">
        <v>113</v>
      </c>
      <c r="B9014" s="0" t="s">
        <v>114</v>
      </c>
      <c r="C9014" s="0" t="s">
        <v>72</v>
      </c>
      <c r="E9014" s="0" t="n">
        <v>2031</v>
      </c>
      <c r="F9014" s="5" t="n">
        <v>0</v>
      </c>
      <c r="G9014" s="11" t="n">
        <v>0</v>
      </c>
      <c r="H9014" s="5" t="n">
        <v>0</v>
      </c>
      <c r="I9014" s="5" t="n">
        <v>0</v>
      </c>
    </row>
    <row r="9015" customFormat="false" ht="14.25" hidden="false" customHeight="false" outlineLevel="0" collapsed="false">
      <c r="A9015" s="0" t="s">
        <v>113</v>
      </c>
      <c r="B9015" s="0" t="s">
        <v>114</v>
      </c>
      <c r="C9015" s="0" t="s">
        <v>72</v>
      </c>
      <c r="E9015" s="0" t="n">
        <v>2032</v>
      </c>
      <c r="F9015" s="5" t="n">
        <v>0</v>
      </c>
      <c r="G9015" s="11" t="n">
        <v>0</v>
      </c>
      <c r="H9015" s="5" t="n">
        <v>0</v>
      </c>
      <c r="I9015" s="5" t="n">
        <v>0</v>
      </c>
    </row>
    <row r="9016" customFormat="false" ht="14.25" hidden="false" customHeight="false" outlineLevel="0" collapsed="false">
      <c r="A9016" s="0" t="s">
        <v>113</v>
      </c>
      <c r="B9016" s="0" t="s">
        <v>114</v>
      </c>
      <c r="C9016" s="0" t="s">
        <v>72</v>
      </c>
      <c r="E9016" s="0" t="n">
        <v>2033</v>
      </c>
      <c r="F9016" s="5" t="n">
        <v>0</v>
      </c>
      <c r="G9016" s="11" t="n">
        <v>0</v>
      </c>
      <c r="H9016" s="5" t="n">
        <v>0</v>
      </c>
      <c r="I9016" s="5" t="n">
        <v>0</v>
      </c>
    </row>
    <row r="9017" customFormat="false" ht="14.25" hidden="false" customHeight="false" outlineLevel="0" collapsed="false">
      <c r="A9017" s="0" t="s">
        <v>113</v>
      </c>
      <c r="B9017" s="0" t="s">
        <v>114</v>
      </c>
      <c r="C9017" s="0" t="s">
        <v>72</v>
      </c>
      <c r="E9017" s="0" t="n">
        <v>2034</v>
      </c>
      <c r="F9017" s="5" t="n">
        <v>0</v>
      </c>
      <c r="G9017" s="11" t="n">
        <v>0</v>
      </c>
      <c r="H9017" s="5" t="n">
        <v>0</v>
      </c>
      <c r="I9017" s="5" t="n">
        <v>0</v>
      </c>
    </row>
    <row r="9018" customFormat="false" ht="14.25" hidden="false" customHeight="false" outlineLevel="0" collapsed="false">
      <c r="A9018" s="0" t="s">
        <v>113</v>
      </c>
      <c r="B9018" s="0" t="s">
        <v>114</v>
      </c>
      <c r="C9018" s="0" t="s">
        <v>72</v>
      </c>
      <c r="E9018" s="0" t="n">
        <v>2035</v>
      </c>
      <c r="F9018" s="5" t="n">
        <v>0</v>
      </c>
      <c r="G9018" s="11" t="n">
        <v>0</v>
      </c>
      <c r="H9018" s="5" t="n">
        <v>0</v>
      </c>
      <c r="I9018" s="5" t="n">
        <v>0</v>
      </c>
    </row>
    <row r="9019" customFormat="false" ht="14.25" hidden="false" customHeight="false" outlineLevel="0" collapsed="false">
      <c r="A9019" s="0" t="s">
        <v>113</v>
      </c>
      <c r="B9019" s="0" t="s">
        <v>114</v>
      </c>
      <c r="C9019" s="0" t="s">
        <v>72</v>
      </c>
      <c r="E9019" s="0" t="n">
        <v>2036</v>
      </c>
      <c r="F9019" s="5" t="n">
        <v>0</v>
      </c>
      <c r="G9019" s="11" t="n">
        <v>0</v>
      </c>
      <c r="H9019" s="5" t="n">
        <v>0</v>
      </c>
      <c r="I9019" s="5" t="n">
        <v>0</v>
      </c>
    </row>
    <row r="9020" customFormat="false" ht="14.25" hidden="false" customHeight="false" outlineLevel="0" collapsed="false">
      <c r="A9020" s="0" t="s">
        <v>113</v>
      </c>
      <c r="B9020" s="0" t="s">
        <v>114</v>
      </c>
      <c r="C9020" s="0" t="s">
        <v>72</v>
      </c>
      <c r="E9020" s="0" t="n">
        <v>2037</v>
      </c>
      <c r="F9020" s="5" t="n">
        <v>0</v>
      </c>
      <c r="G9020" s="11" t="n">
        <v>0</v>
      </c>
      <c r="H9020" s="5" t="n">
        <v>0</v>
      </c>
      <c r="I9020" s="5" t="n">
        <v>0</v>
      </c>
    </row>
    <row r="9021" customFormat="false" ht="14.25" hidden="false" customHeight="false" outlineLevel="0" collapsed="false">
      <c r="A9021" s="0" t="s">
        <v>113</v>
      </c>
      <c r="B9021" s="0" t="s">
        <v>114</v>
      </c>
      <c r="C9021" s="0" t="s">
        <v>72</v>
      </c>
      <c r="E9021" s="0" t="n">
        <v>2038</v>
      </c>
      <c r="F9021" s="5" t="n">
        <v>0</v>
      </c>
      <c r="G9021" s="11" t="n">
        <v>0</v>
      </c>
      <c r="H9021" s="5" t="n">
        <v>0</v>
      </c>
      <c r="I9021" s="5" t="n">
        <v>0</v>
      </c>
    </row>
    <row r="9022" customFormat="false" ht="14.25" hidden="false" customHeight="false" outlineLevel="0" collapsed="false">
      <c r="A9022" s="0" t="s">
        <v>113</v>
      </c>
      <c r="B9022" s="0" t="s">
        <v>114</v>
      </c>
      <c r="C9022" s="0" t="s">
        <v>72</v>
      </c>
      <c r="E9022" s="0" t="n">
        <v>2039</v>
      </c>
      <c r="F9022" s="5" t="n">
        <v>0</v>
      </c>
      <c r="G9022" s="11" t="n">
        <v>0</v>
      </c>
      <c r="H9022" s="5" t="n">
        <v>0</v>
      </c>
      <c r="I9022" s="5" t="n">
        <v>0</v>
      </c>
    </row>
    <row r="9023" customFormat="false" ht="14.25" hidden="false" customHeight="false" outlineLevel="0" collapsed="false">
      <c r="A9023" s="0" t="s">
        <v>113</v>
      </c>
      <c r="B9023" s="0" t="s">
        <v>114</v>
      </c>
      <c r="C9023" s="0" t="s">
        <v>72</v>
      </c>
      <c r="E9023" s="0" t="n">
        <v>2040</v>
      </c>
      <c r="F9023" s="5" t="n">
        <v>0</v>
      </c>
      <c r="G9023" s="11" t="n">
        <v>0</v>
      </c>
      <c r="H9023" s="5" t="n">
        <v>0</v>
      </c>
      <c r="I9023" s="5" t="n">
        <v>0</v>
      </c>
    </row>
    <row r="9024" customFormat="false" ht="14.25" hidden="false" customHeight="false" outlineLevel="0" collapsed="false">
      <c r="A9024" s="0" t="s">
        <v>113</v>
      </c>
      <c r="B9024" s="0" t="s">
        <v>114</v>
      </c>
      <c r="C9024" s="0" t="s">
        <v>76</v>
      </c>
      <c r="E9024" s="0" t="n">
        <v>2024</v>
      </c>
      <c r="F9024" s="5" t="n">
        <v>0</v>
      </c>
      <c r="G9024" s="11" t="n">
        <v>0</v>
      </c>
      <c r="H9024" s="5" t="n">
        <v>0</v>
      </c>
      <c r="I9024" s="5" t="n">
        <v>0</v>
      </c>
    </row>
    <row r="9025" customFormat="false" ht="14.25" hidden="false" customHeight="false" outlineLevel="0" collapsed="false">
      <c r="A9025" s="0" t="s">
        <v>113</v>
      </c>
      <c r="B9025" s="0" t="s">
        <v>114</v>
      </c>
      <c r="C9025" s="0" t="s">
        <v>76</v>
      </c>
      <c r="E9025" s="0" t="n">
        <v>2025</v>
      </c>
      <c r="F9025" s="5" t="n">
        <v>0</v>
      </c>
      <c r="G9025" s="11" t="n">
        <v>0</v>
      </c>
      <c r="H9025" s="5" t="n">
        <v>0</v>
      </c>
      <c r="I9025" s="5" t="n">
        <v>0</v>
      </c>
    </row>
    <row r="9026" customFormat="false" ht="14.25" hidden="false" customHeight="false" outlineLevel="0" collapsed="false">
      <c r="A9026" s="0" t="s">
        <v>113</v>
      </c>
      <c r="B9026" s="0" t="s">
        <v>114</v>
      </c>
      <c r="C9026" s="0" t="s">
        <v>76</v>
      </c>
      <c r="E9026" s="0" t="n">
        <v>2026</v>
      </c>
      <c r="F9026" s="5" t="n">
        <v>4.69679999959283E-006</v>
      </c>
      <c r="G9026" s="11" t="n">
        <v>1</v>
      </c>
      <c r="H9026" s="5" t="n">
        <v>4.69679999959283E-006</v>
      </c>
      <c r="I9026" s="5" t="n">
        <v>0</v>
      </c>
    </row>
    <row r="9027" customFormat="false" ht="14.25" hidden="false" customHeight="false" outlineLevel="0" collapsed="false">
      <c r="A9027" s="0" t="s">
        <v>113</v>
      </c>
      <c r="B9027" s="0" t="s">
        <v>114</v>
      </c>
      <c r="C9027" s="0" t="s">
        <v>76</v>
      </c>
      <c r="E9027" s="0" t="n">
        <v>2027</v>
      </c>
      <c r="F9027" s="5" t="n">
        <v>0</v>
      </c>
      <c r="G9027" s="11" t="n">
        <v>0</v>
      </c>
      <c r="H9027" s="5" t="n">
        <v>0</v>
      </c>
      <c r="I9027" s="5" t="n">
        <v>0</v>
      </c>
    </row>
    <row r="9028" customFormat="false" ht="14.25" hidden="false" customHeight="false" outlineLevel="0" collapsed="false">
      <c r="A9028" s="0" t="s">
        <v>113</v>
      </c>
      <c r="B9028" s="0" t="s">
        <v>114</v>
      </c>
      <c r="C9028" s="0" t="s">
        <v>76</v>
      </c>
      <c r="E9028" s="0" t="n">
        <v>2028</v>
      </c>
      <c r="F9028" s="5" t="n">
        <v>0</v>
      </c>
      <c r="G9028" s="11" t="n">
        <v>0</v>
      </c>
      <c r="H9028" s="5" t="n">
        <v>0</v>
      </c>
      <c r="I9028" s="5" t="n">
        <v>0</v>
      </c>
    </row>
    <row r="9029" customFormat="false" ht="14.25" hidden="false" customHeight="false" outlineLevel="0" collapsed="false">
      <c r="A9029" s="0" t="s">
        <v>113</v>
      </c>
      <c r="B9029" s="0" t="s">
        <v>114</v>
      </c>
      <c r="C9029" s="0" t="s">
        <v>76</v>
      </c>
      <c r="E9029" s="0" t="n">
        <v>2029</v>
      </c>
      <c r="F9029" s="5" t="n">
        <v>0</v>
      </c>
      <c r="G9029" s="11" t="n">
        <v>0</v>
      </c>
      <c r="H9029" s="5" t="n">
        <v>0</v>
      </c>
      <c r="I9029" s="5" t="n">
        <v>0</v>
      </c>
    </row>
    <row r="9030" customFormat="false" ht="14.25" hidden="false" customHeight="false" outlineLevel="0" collapsed="false">
      <c r="A9030" s="0" t="s">
        <v>113</v>
      </c>
      <c r="B9030" s="0" t="s">
        <v>114</v>
      </c>
      <c r="C9030" s="0" t="s">
        <v>76</v>
      </c>
      <c r="E9030" s="0" t="n">
        <v>2030</v>
      </c>
      <c r="F9030" s="5" t="n">
        <v>0</v>
      </c>
      <c r="G9030" s="11" t="n">
        <v>0</v>
      </c>
      <c r="H9030" s="5" t="n">
        <v>0</v>
      </c>
      <c r="I9030" s="5" t="n">
        <v>0</v>
      </c>
    </row>
    <row r="9031" customFormat="false" ht="14.25" hidden="false" customHeight="false" outlineLevel="0" collapsed="false">
      <c r="A9031" s="0" t="s">
        <v>113</v>
      </c>
      <c r="B9031" s="0" t="s">
        <v>114</v>
      </c>
      <c r="C9031" s="0" t="s">
        <v>76</v>
      </c>
      <c r="E9031" s="0" t="n">
        <v>2031</v>
      </c>
      <c r="F9031" s="5" t="n">
        <v>0</v>
      </c>
      <c r="G9031" s="11" t="n">
        <v>0</v>
      </c>
      <c r="H9031" s="5" t="n">
        <v>0</v>
      </c>
      <c r="I9031" s="5" t="n">
        <v>0</v>
      </c>
    </row>
    <row r="9032" customFormat="false" ht="14.25" hidden="false" customHeight="false" outlineLevel="0" collapsed="false">
      <c r="A9032" s="0" t="s">
        <v>113</v>
      </c>
      <c r="B9032" s="0" t="s">
        <v>114</v>
      </c>
      <c r="C9032" s="0" t="s">
        <v>76</v>
      </c>
      <c r="E9032" s="0" t="n">
        <v>2032</v>
      </c>
      <c r="F9032" s="5" t="n">
        <v>0</v>
      </c>
      <c r="G9032" s="11" t="n">
        <v>0</v>
      </c>
      <c r="H9032" s="5" t="n">
        <v>0</v>
      </c>
      <c r="I9032" s="5" t="n">
        <v>0</v>
      </c>
    </row>
    <row r="9033" customFormat="false" ht="14.25" hidden="false" customHeight="false" outlineLevel="0" collapsed="false">
      <c r="A9033" s="0" t="s">
        <v>113</v>
      </c>
      <c r="B9033" s="0" t="s">
        <v>114</v>
      </c>
      <c r="C9033" s="0" t="s">
        <v>76</v>
      </c>
      <c r="E9033" s="0" t="n">
        <v>2033</v>
      </c>
      <c r="F9033" s="5" t="n">
        <v>0</v>
      </c>
      <c r="G9033" s="11" t="n">
        <v>0</v>
      </c>
      <c r="H9033" s="5" t="n">
        <v>0</v>
      </c>
      <c r="I9033" s="5" t="n">
        <v>0</v>
      </c>
    </row>
    <row r="9034" customFormat="false" ht="14.25" hidden="false" customHeight="false" outlineLevel="0" collapsed="false">
      <c r="A9034" s="0" t="s">
        <v>113</v>
      </c>
      <c r="B9034" s="0" t="s">
        <v>114</v>
      </c>
      <c r="C9034" s="0" t="s">
        <v>76</v>
      </c>
      <c r="E9034" s="0" t="n">
        <v>2034</v>
      </c>
      <c r="F9034" s="5" t="n">
        <v>5.61679999933062E-006</v>
      </c>
      <c r="G9034" s="11" t="n">
        <v>1</v>
      </c>
      <c r="H9034" s="5" t="n">
        <v>5.61679999933062E-006</v>
      </c>
      <c r="I9034" s="5" t="n">
        <v>0</v>
      </c>
    </row>
    <row r="9035" customFormat="false" ht="14.25" hidden="false" customHeight="false" outlineLevel="0" collapsed="false">
      <c r="A9035" s="0" t="s">
        <v>113</v>
      </c>
      <c r="B9035" s="0" t="s">
        <v>114</v>
      </c>
      <c r="C9035" s="0" t="s">
        <v>76</v>
      </c>
      <c r="E9035" s="0" t="n">
        <v>2035</v>
      </c>
      <c r="F9035" s="5" t="n">
        <v>5.65200000046673E-006</v>
      </c>
      <c r="G9035" s="11" t="n">
        <v>1</v>
      </c>
      <c r="H9035" s="5" t="n">
        <v>5.65200000046673E-006</v>
      </c>
      <c r="I9035" s="5" t="n">
        <v>0</v>
      </c>
    </row>
    <row r="9036" customFormat="false" ht="14.25" hidden="false" customHeight="false" outlineLevel="0" collapsed="false">
      <c r="A9036" s="0" t="s">
        <v>113</v>
      </c>
      <c r="B9036" s="0" t="s">
        <v>114</v>
      </c>
      <c r="C9036" s="0" t="s">
        <v>76</v>
      </c>
      <c r="E9036" s="0" t="n">
        <v>2036</v>
      </c>
      <c r="F9036" s="5" t="n">
        <v>5.685199999661E-006</v>
      </c>
      <c r="G9036" s="11" t="n">
        <v>1</v>
      </c>
      <c r="H9036" s="5" t="n">
        <v>5.685199999661E-006</v>
      </c>
      <c r="I9036" s="5" t="n">
        <v>0</v>
      </c>
    </row>
    <row r="9037" customFormat="false" ht="14.25" hidden="false" customHeight="false" outlineLevel="0" collapsed="false">
      <c r="A9037" s="0" t="s">
        <v>113</v>
      </c>
      <c r="B9037" s="0" t="s">
        <v>114</v>
      </c>
      <c r="C9037" s="0" t="s">
        <v>76</v>
      </c>
      <c r="E9037" s="0" t="n">
        <v>2037</v>
      </c>
      <c r="F9037" s="5" t="n">
        <v>5.72879999971576E-006</v>
      </c>
      <c r="G9037" s="11" t="n">
        <v>1</v>
      </c>
      <c r="H9037" s="5" t="n">
        <v>5.72879999971576E-006</v>
      </c>
      <c r="I9037" s="5" t="n">
        <v>0</v>
      </c>
    </row>
    <row r="9038" customFormat="false" ht="14.25" hidden="false" customHeight="false" outlineLevel="0" collapsed="false">
      <c r="A9038" s="0" t="s">
        <v>113</v>
      </c>
      <c r="B9038" s="0" t="s">
        <v>114</v>
      </c>
      <c r="C9038" s="0" t="s">
        <v>76</v>
      </c>
      <c r="E9038" s="0" t="n">
        <v>2038</v>
      </c>
      <c r="F9038" s="5" t="n">
        <v>5.75819999948379E-006</v>
      </c>
      <c r="G9038" s="11" t="n">
        <v>1</v>
      </c>
      <c r="H9038" s="5" t="n">
        <v>5.75819999948379E-006</v>
      </c>
      <c r="I9038" s="5" t="n">
        <v>0</v>
      </c>
    </row>
    <row r="9039" customFormat="false" ht="14.25" hidden="false" customHeight="false" outlineLevel="0" collapsed="false">
      <c r="A9039" s="0" t="s">
        <v>113</v>
      </c>
      <c r="B9039" s="0" t="s">
        <v>114</v>
      </c>
      <c r="C9039" s="0" t="s">
        <v>76</v>
      </c>
      <c r="E9039" s="0" t="n">
        <v>2039</v>
      </c>
      <c r="F9039" s="5" t="n">
        <v>5.79839999925724E-006</v>
      </c>
      <c r="G9039" s="11" t="n">
        <v>1</v>
      </c>
      <c r="H9039" s="5" t="n">
        <v>5.79839999925724E-006</v>
      </c>
      <c r="I9039" s="5" t="n">
        <v>0</v>
      </c>
    </row>
    <row r="9040" customFormat="false" ht="14.25" hidden="false" customHeight="false" outlineLevel="0" collapsed="false">
      <c r="A9040" s="0" t="s">
        <v>113</v>
      </c>
      <c r="B9040" s="0" t="s">
        <v>114</v>
      </c>
      <c r="C9040" s="0" t="s">
        <v>76</v>
      </c>
      <c r="E9040" s="0" t="n">
        <v>2040</v>
      </c>
      <c r="F9040" s="5" t="n">
        <v>5.82400000048722E-006</v>
      </c>
      <c r="G9040" s="11" t="n">
        <v>1</v>
      </c>
      <c r="H9040" s="5" t="n">
        <v>5.82400000048722E-006</v>
      </c>
      <c r="I9040" s="5" t="n">
        <v>0</v>
      </c>
    </row>
    <row r="9041" customFormat="false" ht="14.25" hidden="false" customHeight="false" outlineLevel="0" collapsed="false">
      <c r="A9041" s="0" t="s">
        <v>113</v>
      </c>
      <c r="B9041" s="0" t="s">
        <v>114</v>
      </c>
      <c r="C9041" s="0" t="s">
        <v>79</v>
      </c>
      <c r="E9041" s="0" t="n">
        <v>2024</v>
      </c>
      <c r="F9041" s="5" t="n">
        <v>1199.18661974832</v>
      </c>
      <c r="G9041" s="11" t="n">
        <v>0.137201749484685</v>
      </c>
      <c r="H9041" s="5" t="n">
        <v>164.530502188096</v>
      </c>
      <c r="I9041" s="5" t="n">
        <v>1034.65611756023</v>
      </c>
    </row>
    <row r="9042" customFormat="false" ht="14.25" hidden="false" customHeight="false" outlineLevel="0" collapsed="false">
      <c r="A9042" s="0" t="s">
        <v>113</v>
      </c>
      <c r="B9042" s="0" t="s">
        <v>114</v>
      </c>
      <c r="C9042" s="0" t="s">
        <v>79</v>
      </c>
      <c r="E9042" s="0" t="n">
        <v>2025</v>
      </c>
      <c r="F9042" s="5" t="n">
        <v>0</v>
      </c>
      <c r="G9042" s="11" t="n">
        <v>0</v>
      </c>
      <c r="H9042" s="5" t="n">
        <v>0</v>
      </c>
      <c r="I9042" s="5" t="n">
        <v>0</v>
      </c>
    </row>
    <row r="9043" customFormat="false" ht="14.25" hidden="false" customHeight="false" outlineLevel="0" collapsed="false">
      <c r="A9043" s="0" t="s">
        <v>113</v>
      </c>
      <c r="B9043" s="0" t="s">
        <v>114</v>
      </c>
      <c r="C9043" s="0" t="s">
        <v>79</v>
      </c>
      <c r="E9043" s="0" t="n">
        <v>2026</v>
      </c>
      <c r="F9043" s="5" t="n">
        <v>0.00124612303829963</v>
      </c>
      <c r="G9043" s="11" t="n">
        <v>0.136723841476103</v>
      </c>
      <c r="H9043" s="5" t="n">
        <v>0.000170374728748198</v>
      </c>
      <c r="I9043" s="5" t="n">
        <v>0.00107574830955143</v>
      </c>
    </row>
    <row r="9044" customFormat="false" ht="14.25" hidden="false" customHeight="false" outlineLevel="0" collapsed="false">
      <c r="A9044" s="0" t="s">
        <v>113</v>
      </c>
      <c r="B9044" s="0" t="s">
        <v>114</v>
      </c>
      <c r="C9044" s="0" t="s">
        <v>79</v>
      </c>
      <c r="E9044" s="0" t="n">
        <v>2027</v>
      </c>
      <c r="F9044" s="5" t="n">
        <v>-0.00128289421809313</v>
      </c>
      <c r="G9044" s="11" t="n">
        <v>0.136838357879303</v>
      </c>
      <c r="H9044" s="5" t="n">
        <v>-0.000175549138136717</v>
      </c>
      <c r="I9044" s="5" t="n">
        <v>-0.00110734507995642</v>
      </c>
    </row>
    <row r="9045" customFormat="false" ht="14.25" hidden="false" customHeight="false" outlineLevel="0" collapsed="false">
      <c r="A9045" s="0" t="s">
        <v>113</v>
      </c>
      <c r="B9045" s="0" t="s">
        <v>114</v>
      </c>
      <c r="C9045" s="0" t="s">
        <v>79</v>
      </c>
      <c r="E9045" s="0" t="n">
        <v>2028</v>
      </c>
      <c r="F9045" s="5" t="n">
        <v>0</v>
      </c>
      <c r="G9045" s="11" t="n">
        <v>0</v>
      </c>
      <c r="H9045" s="5" t="n">
        <v>0</v>
      </c>
      <c r="I9045" s="5" t="n">
        <v>0</v>
      </c>
    </row>
    <row r="9046" customFormat="false" ht="14.25" hidden="false" customHeight="false" outlineLevel="0" collapsed="false">
      <c r="A9046" s="0" t="s">
        <v>113</v>
      </c>
      <c r="B9046" s="0" t="s">
        <v>114</v>
      </c>
      <c r="C9046" s="0" t="s">
        <v>79</v>
      </c>
      <c r="E9046" s="0" t="n">
        <v>2029</v>
      </c>
      <c r="F9046" s="5" t="n">
        <v>2.27373675443232E-013</v>
      </c>
      <c r="G9046" s="11" t="n">
        <v>0.137173259806863</v>
      </c>
      <c r="H9046" s="5" t="n">
        <v>3.11895882548159E-014</v>
      </c>
      <c r="I9046" s="5" t="n">
        <v>1.96184087188416E-013</v>
      </c>
    </row>
    <row r="9047" customFormat="false" ht="14.25" hidden="false" customHeight="false" outlineLevel="0" collapsed="false">
      <c r="A9047" s="0" t="s">
        <v>113</v>
      </c>
      <c r="B9047" s="0" t="s">
        <v>114</v>
      </c>
      <c r="C9047" s="0" t="s">
        <v>79</v>
      </c>
      <c r="E9047" s="0" t="n">
        <v>2030</v>
      </c>
      <c r="F9047" s="5" t="n">
        <v>0</v>
      </c>
      <c r="G9047" s="11" t="n">
        <v>0</v>
      </c>
      <c r="H9047" s="5" t="n">
        <v>0</v>
      </c>
      <c r="I9047" s="5" t="n">
        <v>0</v>
      </c>
    </row>
    <row r="9048" customFormat="false" ht="14.25" hidden="false" customHeight="false" outlineLevel="0" collapsed="false">
      <c r="A9048" s="0" t="s">
        <v>113</v>
      </c>
      <c r="B9048" s="0" t="s">
        <v>114</v>
      </c>
      <c r="C9048" s="0" t="s">
        <v>79</v>
      </c>
      <c r="E9048" s="0" t="n">
        <v>2031</v>
      </c>
      <c r="F9048" s="5" t="n">
        <v>-0.00144509097526679</v>
      </c>
      <c r="G9048" s="11" t="n">
        <v>0.137756301510639</v>
      </c>
      <c r="H9048" s="5" t="n">
        <v>-0.000199070388099155</v>
      </c>
      <c r="I9048" s="5" t="n">
        <v>-0.00124602058716764</v>
      </c>
    </row>
    <row r="9049" customFormat="false" ht="14.25" hidden="false" customHeight="false" outlineLevel="0" collapsed="false">
      <c r="A9049" s="0" t="s">
        <v>113</v>
      </c>
      <c r="B9049" s="0" t="s">
        <v>114</v>
      </c>
      <c r="C9049" s="0" t="s">
        <v>79</v>
      </c>
      <c r="E9049" s="0" t="n">
        <v>2032</v>
      </c>
      <c r="F9049" s="5" t="n">
        <v>2.27373675443232E-013</v>
      </c>
      <c r="G9049" s="11" t="n">
        <v>0.138352512837085</v>
      </c>
      <c r="H9049" s="5" t="n">
        <v>3.1457719350575E-014</v>
      </c>
      <c r="I9049" s="5" t="n">
        <v>1.95915956092657E-013</v>
      </c>
    </row>
    <row r="9050" customFormat="false" ht="14.25" hidden="false" customHeight="false" outlineLevel="0" collapsed="false">
      <c r="A9050" s="0" t="s">
        <v>113</v>
      </c>
      <c r="B9050" s="0" t="s">
        <v>114</v>
      </c>
      <c r="C9050" s="0" t="s">
        <v>79</v>
      </c>
      <c r="E9050" s="0" t="n">
        <v>2033</v>
      </c>
      <c r="F9050" s="5" t="n">
        <v>-0.00153520356116133</v>
      </c>
      <c r="G9050" s="11" t="n">
        <v>0.1388915291667</v>
      </c>
      <c r="H9050" s="5" t="n">
        <v>-0.00021322677019186</v>
      </c>
      <c r="I9050" s="5" t="n">
        <v>-0.00132197679096947</v>
      </c>
    </row>
    <row r="9051" customFormat="false" ht="14.25" hidden="false" customHeight="false" outlineLevel="0" collapsed="false">
      <c r="A9051" s="0" t="s">
        <v>113</v>
      </c>
      <c r="B9051" s="0" t="s">
        <v>114</v>
      </c>
      <c r="C9051" s="0" t="s">
        <v>79</v>
      </c>
      <c r="E9051" s="0" t="n">
        <v>2034</v>
      </c>
      <c r="F9051" s="5" t="n">
        <v>0.00157774974036329</v>
      </c>
      <c r="G9051" s="11" t="n">
        <v>0.139377730000087</v>
      </c>
      <c r="H9051" s="5" t="n">
        <v>0.000219903177320062</v>
      </c>
      <c r="I9051" s="5" t="n">
        <v>0.00135784656304323</v>
      </c>
    </row>
    <row r="9052" customFormat="false" ht="14.25" hidden="false" customHeight="false" outlineLevel="0" collapsed="false">
      <c r="A9052" s="0" t="s">
        <v>113</v>
      </c>
      <c r="B9052" s="0" t="s">
        <v>114</v>
      </c>
      <c r="C9052" s="0" t="s">
        <v>79</v>
      </c>
      <c r="E9052" s="0" t="n">
        <v>2035</v>
      </c>
      <c r="F9052" s="5" t="n">
        <v>0.00162416054581627</v>
      </c>
      <c r="G9052" s="11" t="n">
        <v>0.139900281315999</v>
      </c>
      <c r="H9052" s="5" t="n">
        <v>0.000227220517262042</v>
      </c>
      <c r="I9052" s="5" t="n">
        <v>0.00139694002855423</v>
      </c>
    </row>
    <row r="9053" customFormat="false" ht="14.25" hidden="false" customHeight="false" outlineLevel="0" collapsed="false">
      <c r="A9053" s="0" t="s">
        <v>113</v>
      </c>
      <c r="B9053" s="0" t="s">
        <v>114</v>
      </c>
      <c r="C9053" s="0" t="s">
        <v>79</v>
      </c>
      <c r="E9053" s="0" t="n">
        <v>2036</v>
      </c>
      <c r="F9053" s="5" t="n">
        <v>0.00165940286206023</v>
      </c>
      <c r="G9053" s="11" t="n">
        <v>0.140879668873469</v>
      </c>
      <c r="H9053" s="5" t="n">
        <v>0.000233776125734732</v>
      </c>
      <c r="I9053" s="5" t="n">
        <v>0.0014256267363255</v>
      </c>
    </row>
    <row r="9054" customFormat="false" ht="14.25" hidden="false" customHeight="false" outlineLevel="0" collapsed="false">
      <c r="A9054" s="0" t="s">
        <v>113</v>
      </c>
      <c r="B9054" s="0" t="s">
        <v>114</v>
      </c>
      <c r="C9054" s="0" t="s">
        <v>79</v>
      </c>
      <c r="E9054" s="0" t="n">
        <v>2037</v>
      </c>
      <c r="F9054" s="5" t="n">
        <v>0.00170104703261131</v>
      </c>
      <c r="G9054" s="11" t="n">
        <v>0.141942260461636</v>
      </c>
      <c r="H9054" s="5" t="n">
        <v>0.000241450460960408</v>
      </c>
      <c r="I9054" s="5" t="n">
        <v>0.00145959657165091</v>
      </c>
    </row>
    <row r="9055" customFormat="false" ht="14.25" hidden="false" customHeight="false" outlineLevel="0" collapsed="false">
      <c r="A9055" s="0" t="s">
        <v>113</v>
      </c>
      <c r="B9055" s="0" t="s">
        <v>114</v>
      </c>
      <c r="C9055" s="0" t="s">
        <v>79</v>
      </c>
      <c r="E9055" s="0" t="n">
        <v>2038</v>
      </c>
      <c r="F9055" s="5" t="n">
        <v>0.00174163236192726</v>
      </c>
      <c r="G9055" s="11" t="n">
        <v>0.14297676879285</v>
      </c>
      <c r="H9055" s="5" t="n">
        <v>0.00024901296753342</v>
      </c>
      <c r="I9055" s="5" t="n">
        <v>0.00149261939439384</v>
      </c>
    </row>
    <row r="9056" customFormat="false" ht="14.25" hidden="false" customHeight="false" outlineLevel="0" collapsed="false">
      <c r="A9056" s="0" t="s">
        <v>113</v>
      </c>
      <c r="B9056" s="0" t="s">
        <v>114</v>
      </c>
      <c r="C9056" s="0" t="s">
        <v>79</v>
      </c>
      <c r="E9056" s="0" t="n">
        <v>2039</v>
      </c>
      <c r="F9056" s="5" t="n">
        <v>0.00178265659565113</v>
      </c>
      <c r="G9056" s="11" t="n">
        <v>0.144005652037324</v>
      </c>
      <c r="H9056" s="5" t="n">
        <v>0.000256712625415378</v>
      </c>
      <c r="I9056" s="5" t="n">
        <v>0.00152594397023576</v>
      </c>
    </row>
    <row r="9057" customFormat="false" ht="14.25" hidden="false" customHeight="false" outlineLevel="0" collapsed="false">
      <c r="A9057" s="0" t="s">
        <v>113</v>
      </c>
      <c r="B9057" s="0" t="s">
        <v>114</v>
      </c>
      <c r="C9057" s="0" t="s">
        <v>79</v>
      </c>
      <c r="E9057" s="0" t="n">
        <v>2040</v>
      </c>
      <c r="F9057" s="5" t="n">
        <v>0.00181969209575073</v>
      </c>
      <c r="G9057" s="11" t="n">
        <v>0.144969869892745</v>
      </c>
      <c r="H9057" s="5" t="n">
        <v>0.000263800526365838</v>
      </c>
      <c r="I9057" s="5" t="n">
        <v>0.00155589156938489</v>
      </c>
    </row>
    <row r="9058" customFormat="false" ht="14.25" hidden="false" customHeight="false" outlineLevel="0" collapsed="false">
      <c r="A9058" s="0" t="s">
        <v>113</v>
      </c>
      <c r="B9058" s="0" t="s">
        <v>114</v>
      </c>
      <c r="C9058" s="0" t="s">
        <v>84</v>
      </c>
      <c r="E9058" s="0" t="n">
        <v>2024</v>
      </c>
      <c r="F9058" s="5" t="n">
        <v>0</v>
      </c>
      <c r="G9058" s="11" t="n">
        <v>0</v>
      </c>
      <c r="H9058" s="5" t="n">
        <v>0</v>
      </c>
      <c r="I9058" s="5" t="n">
        <v>0</v>
      </c>
    </row>
    <row r="9059" customFormat="false" ht="14.25" hidden="false" customHeight="false" outlineLevel="0" collapsed="false">
      <c r="A9059" s="0" t="s">
        <v>113</v>
      </c>
      <c r="B9059" s="0" t="s">
        <v>114</v>
      </c>
      <c r="C9059" s="0" t="s">
        <v>84</v>
      </c>
      <c r="E9059" s="0" t="n">
        <v>2025</v>
      </c>
      <c r="F9059" s="5" t="n">
        <v>-7.105427357601E-015</v>
      </c>
      <c r="G9059" s="11" t="n">
        <v>0.0482715704664352</v>
      </c>
      <c r="H9059" s="5" t="n">
        <v>-3.42990137386573E-016</v>
      </c>
      <c r="I9059" s="5" t="n">
        <v>-6.76243722021443E-015</v>
      </c>
    </row>
    <row r="9060" customFormat="false" ht="14.25" hidden="false" customHeight="false" outlineLevel="0" collapsed="false">
      <c r="A9060" s="0" t="s">
        <v>113</v>
      </c>
      <c r="B9060" s="0" t="s">
        <v>114</v>
      </c>
      <c r="C9060" s="0" t="s">
        <v>84</v>
      </c>
      <c r="E9060" s="0" t="n">
        <v>2026</v>
      </c>
      <c r="F9060" s="5" t="n">
        <v>0</v>
      </c>
      <c r="G9060" s="11" t="n">
        <v>0</v>
      </c>
      <c r="H9060" s="5" t="n">
        <v>0</v>
      </c>
      <c r="I9060" s="5" t="n">
        <v>0</v>
      </c>
    </row>
    <row r="9061" customFormat="false" ht="14.25" hidden="false" customHeight="false" outlineLevel="0" collapsed="false">
      <c r="A9061" s="0" t="s">
        <v>113</v>
      </c>
      <c r="B9061" s="0" t="s">
        <v>114</v>
      </c>
      <c r="C9061" s="0" t="s">
        <v>84</v>
      </c>
      <c r="E9061" s="0" t="n">
        <v>2027</v>
      </c>
      <c r="F9061" s="5" t="n">
        <v>-1.4210854715202E-014</v>
      </c>
      <c r="G9061" s="11" t="n">
        <v>0.0585285976981879</v>
      </c>
      <c r="H9061" s="5" t="n">
        <v>-8.31741398573455E-016</v>
      </c>
      <c r="I9061" s="5" t="n">
        <v>-1.33791133166286E-014</v>
      </c>
    </row>
    <row r="9062" customFormat="false" ht="14.25" hidden="false" customHeight="false" outlineLevel="0" collapsed="false">
      <c r="A9062" s="0" t="s">
        <v>113</v>
      </c>
      <c r="B9062" s="0" t="s">
        <v>114</v>
      </c>
      <c r="C9062" s="0" t="s">
        <v>84</v>
      </c>
      <c r="E9062" s="0" t="n">
        <v>2028</v>
      </c>
      <c r="F9062" s="5" t="n">
        <v>0</v>
      </c>
      <c r="G9062" s="11" t="n">
        <v>0</v>
      </c>
      <c r="H9062" s="5" t="n">
        <v>0</v>
      </c>
      <c r="I9062" s="5" t="n">
        <v>0</v>
      </c>
    </row>
    <row r="9063" customFormat="false" ht="14.25" hidden="false" customHeight="false" outlineLevel="0" collapsed="false">
      <c r="A9063" s="0" t="s">
        <v>113</v>
      </c>
      <c r="B9063" s="0" t="s">
        <v>114</v>
      </c>
      <c r="C9063" s="0" t="s">
        <v>84</v>
      </c>
      <c r="E9063" s="0" t="n">
        <v>2029</v>
      </c>
      <c r="F9063" s="5" t="n">
        <v>0</v>
      </c>
      <c r="G9063" s="11" t="n">
        <v>0</v>
      </c>
      <c r="H9063" s="5" t="n">
        <v>0</v>
      </c>
      <c r="I9063" s="5" t="n">
        <v>0</v>
      </c>
    </row>
    <row r="9064" customFormat="false" ht="14.25" hidden="false" customHeight="false" outlineLevel="0" collapsed="false">
      <c r="A9064" s="0" t="s">
        <v>113</v>
      </c>
      <c r="B9064" s="0" t="s">
        <v>114</v>
      </c>
      <c r="C9064" s="0" t="s">
        <v>84</v>
      </c>
      <c r="E9064" s="0" t="n">
        <v>2030</v>
      </c>
      <c r="F9064" s="5" t="n">
        <v>0</v>
      </c>
      <c r="G9064" s="11" t="n">
        <v>0</v>
      </c>
      <c r="H9064" s="5" t="n">
        <v>0</v>
      </c>
      <c r="I9064" s="5" t="n">
        <v>0</v>
      </c>
    </row>
    <row r="9065" customFormat="false" ht="14.25" hidden="false" customHeight="false" outlineLevel="0" collapsed="false">
      <c r="A9065" s="0" t="s">
        <v>113</v>
      </c>
      <c r="B9065" s="0" t="s">
        <v>114</v>
      </c>
      <c r="C9065" s="0" t="s">
        <v>84</v>
      </c>
      <c r="E9065" s="0" t="n">
        <v>2031</v>
      </c>
      <c r="F9065" s="5" t="n">
        <v>0</v>
      </c>
      <c r="G9065" s="11" t="n">
        <v>0</v>
      </c>
      <c r="H9065" s="5" t="n">
        <v>0</v>
      </c>
      <c r="I9065" s="5" t="n">
        <v>0</v>
      </c>
    </row>
    <row r="9066" customFormat="false" ht="14.25" hidden="false" customHeight="false" outlineLevel="0" collapsed="false">
      <c r="A9066" s="0" t="s">
        <v>113</v>
      </c>
      <c r="B9066" s="0" t="s">
        <v>114</v>
      </c>
      <c r="C9066" s="0" t="s">
        <v>84</v>
      </c>
      <c r="E9066" s="0" t="n">
        <v>2032</v>
      </c>
      <c r="F9066" s="5" t="n">
        <v>-2.8421709430404E-014</v>
      </c>
      <c r="G9066" s="11" t="n">
        <v>0.0873541373974416</v>
      </c>
      <c r="H9066" s="5" t="n">
        <v>-2.48275391065367E-015</v>
      </c>
      <c r="I9066" s="5" t="n">
        <v>-2.59389555197503E-014</v>
      </c>
    </row>
    <row r="9067" customFormat="false" ht="14.25" hidden="false" customHeight="false" outlineLevel="0" collapsed="false">
      <c r="A9067" s="0" t="s">
        <v>113</v>
      </c>
      <c r="B9067" s="0" t="s">
        <v>114</v>
      </c>
      <c r="C9067" s="0" t="s">
        <v>84</v>
      </c>
      <c r="E9067" s="0" t="n">
        <v>2033</v>
      </c>
      <c r="F9067" s="5" t="n">
        <v>0</v>
      </c>
      <c r="G9067" s="11" t="n">
        <v>0</v>
      </c>
      <c r="H9067" s="5" t="n">
        <v>0</v>
      </c>
      <c r="I9067" s="5" t="n">
        <v>0</v>
      </c>
    </row>
    <row r="9068" customFormat="false" ht="14.25" hidden="false" customHeight="false" outlineLevel="0" collapsed="false">
      <c r="A9068" s="0" t="s">
        <v>113</v>
      </c>
      <c r="B9068" s="0" t="s">
        <v>114</v>
      </c>
      <c r="C9068" s="0" t="s">
        <v>84</v>
      </c>
      <c r="E9068" s="0" t="n">
        <v>2034</v>
      </c>
      <c r="F9068" s="5" t="n">
        <v>0</v>
      </c>
      <c r="G9068" s="11" t="n">
        <v>0</v>
      </c>
      <c r="H9068" s="5" t="n">
        <v>0</v>
      </c>
      <c r="I9068" s="5" t="n">
        <v>0</v>
      </c>
    </row>
    <row r="9069" customFormat="false" ht="14.25" hidden="false" customHeight="false" outlineLevel="0" collapsed="false">
      <c r="A9069" s="0" t="s">
        <v>113</v>
      </c>
      <c r="B9069" s="0" t="s">
        <v>114</v>
      </c>
      <c r="C9069" s="0" t="s">
        <v>84</v>
      </c>
      <c r="E9069" s="0" t="n">
        <v>2035</v>
      </c>
      <c r="F9069" s="5" t="n">
        <v>0</v>
      </c>
      <c r="G9069" s="11" t="n">
        <v>0</v>
      </c>
      <c r="H9069" s="5" t="n">
        <v>0</v>
      </c>
      <c r="I9069" s="5" t="n">
        <v>0</v>
      </c>
    </row>
    <row r="9070" customFormat="false" ht="14.25" hidden="false" customHeight="false" outlineLevel="0" collapsed="false">
      <c r="A9070" s="0" t="s">
        <v>113</v>
      </c>
      <c r="B9070" s="0" t="s">
        <v>114</v>
      </c>
      <c r="C9070" s="0" t="s">
        <v>84</v>
      </c>
      <c r="E9070" s="0" t="n">
        <v>2036</v>
      </c>
      <c r="F9070" s="5" t="n">
        <v>0</v>
      </c>
      <c r="G9070" s="11" t="n">
        <v>0</v>
      </c>
      <c r="H9070" s="5" t="n">
        <v>0</v>
      </c>
      <c r="I9070" s="5" t="n">
        <v>0</v>
      </c>
    </row>
    <row r="9071" customFormat="false" ht="14.25" hidden="false" customHeight="false" outlineLevel="0" collapsed="false">
      <c r="A9071" s="0" t="s">
        <v>113</v>
      </c>
      <c r="B9071" s="0" t="s">
        <v>114</v>
      </c>
      <c r="C9071" s="0" t="s">
        <v>84</v>
      </c>
      <c r="E9071" s="0" t="n">
        <v>2037</v>
      </c>
      <c r="F9071" s="5" t="n">
        <v>0</v>
      </c>
      <c r="G9071" s="11" t="n">
        <v>0</v>
      </c>
      <c r="H9071" s="5" t="n">
        <v>0</v>
      </c>
      <c r="I9071" s="5" t="n">
        <v>0</v>
      </c>
    </row>
    <row r="9072" customFormat="false" ht="14.25" hidden="false" customHeight="false" outlineLevel="0" collapsed="false">
      <c r="A9072" s="0" t="s">
        <v>113</v>
      </c>
      <c r="B9072" s="0" t="s">
        <v>114</v>
      </c>
      <c r="C9072" s="0" t="s">
        <v>84</v>
      </c>
      <c r="E9072" s="0" t="n">
        <v>2038</v>
      </c>
      <c r="F9072" s="5" t="n">
        <v>-5.6843418860808E-014</v>
      </c>
      <c r="G9072" s="11" t="n">
        <v>0.106918125493588</v>
      </c>
      <c r="H9072" s="5" t="n">
        <v>-6.07759179124447E-015</v>
      </c>
      <c r="I9072" s="5" t="n">
        <v>-5.07658270695636E-014</v>
      </c>
    </row>
    <row r="9073" customFormat="false" ht="14.25" hidden="false" customHeight="false" outlineLevel="0" collapsed="false">
      <c r="A9073" s="0" t="s">
        <v>113</v>
      </c>
      <c r="B9073" s="0" t="s">
        <v>114</v>
      </c>
      <c r="C9073" s="0" t="s">
        <v>84</v>
      </c>
      <c r="E9073" s="0" t="n">
        <v>2039</v>
      </c>
      <c r="F9073" s="5" t="n">
        <v>0</v>
      </c>
      <c r="G9073" s="11" t="n">
        <v>0</v>
      </c>
      <c r="H9073" s="5" t="n">
        <v>0</v>
      </c>
      <c r="I9073" s="5" t="n">
        <v>0</v>
      </c>
    </row>
    <row r="9074" customFormat="false" ht="14.25" hidden="false" customHeight="false" outlineLevel="0" collapsed="false">
      <c r="A9074" s="0" t="s">
        <v>113</v>
      </c>
      <c r="B9074" s="0" t="s">
        <v>114</v>
      </c>
      <c r="C9074" s="0" t="s">
        <v>84</v>
      </c>
      <c r="E9074" s="0" t="n">
        <v>2040</v>
      </c>
      <c r="F9074" s="5" t="n">
        <v>0</v>
      </c>
      <c r="G9074" s="11" t="n">
        <v>0</v>
      </c>
      <c r="H9074" s="5" t="n">
        <v>0</v>
      </c>
      <c r="I9074" s="5" t="n">
        <v>0</v>
      </c>
    </row>
    <row r="9075" customFormat="false" ht="14.25" hidden="false" customHeight="false" outlineLevel="0" collapsed="false">
      <c r="A9075" s="0" t="s">
        <v>115</v>
      </c>
      <c r="B9075" s="0" t="s">
        <v>116</v>
      </c>
      <c r="C9075" s="0" t="s">
        <v>65</v>
      </c>
      <c r="E9075" s="0" t="n">
        <v>2024</v>
      </c>
      <c r="F9075" s="5" t="n">
        <v>0</v>
      </c>
      <c r="G9075" s="11" t="n">
        <v>0</v>
      </c>
      <c r="H9075" s="5" t="n">
        <v>0</v>
      </c>
      <c r="I9075" s="5" t="n">
        <v>0</v>
      </c>
    </row>
    <row r="9076" customFormat="false" ht="14.25" hidden="false" customHeight="false" outlineLevel="0" collapsed="false">
      <c r="A9076" s="0" t="s">
        <v>115</v>
      </c>
      <c r="B9076" s="0" t="s">
        <v>116</v>
      </c>
      <c r="C9076" s="0" t="s">
        <v>65</v>
      </c>
      <c r="E9076" s="0" t="n">
        <v>2025</v>
      </c>
      <c r="F9076" s="5" t="n">
        <v>472.65626822343</v>
      </c>
      <c r="G9076" s="11" t="n">
        <v>0.0158442382461098</v>
      </c>
      <c r="H9076" s="5" t="n">
        <v>7.48887852224922</v>
      </c>
      <c r="I9076" s="5" t="n">
        <v>465.167389701181</v>
      </c>
    </row>
    <row r="9077" customFormat="false" ht="14.25" hidden="false" customHeight="false" outlineLevel="0" collapsed="false">
      <c r="A9077" s="0" t="s">
        <v>115</v>
      </c>
      <c r="B9077" s="0" t="s">
        <v>116</v>
      </c>
      <c r="C9077" s="0" t="s">
        <v>65</v>
      </c>
      <c r="E9077" s="0" t="n">
        <v>2026</v>
      </c>
      <c r="F9077" s="5" t="n">
        <v>464.863251885429</v>
      </c>
      <c r="G9077" s="11" t="n">
        <v>0.0183178700174172</v>
      </c>
      <c r="H9077" s="5" t="n">
        <v>8.51530462391114</v>
      </c>
      <c r="I9077" s="5" t="n">
        <v>456.347947261518</v>
      </c>
    </row>
    <row r="9078" customFormat="false" ht="14.25" hidden="false" customHeight="false" outlineLevel="0" collapsed="false">
      <c r="A9078" s="0" t="s">
        <v>115</v>
      </c>
      <c r="B9078" s="0" t="s">
        <v>116</v>
      </c>
      <c r="C9078" s="0" t="s">
        <v>65</v>
      </c>
      <c r="E9078" s="0" t="n">
        <v>2027</v>
      </c>
      <c r="F9078" s="5" t="n">
        <v>471.695978210058</v>
      </c>
      <c r="G9078" s="11" t="n">
        <v>0.0207907095210691</v>
      </c>
      <c r="H9078" s="5" t="n">
        <v>9.80689406522187</v>
      </c>
      <c r="I9078" s="5" t="n">
        <v>461.889084144836</v>
      </c>
    </row>
    <row r="9079" customFormat="false" ht="14.25" hidden="false" customHeight="false" outlineLevel="0" collapsed="false">
      <c r="A9079" s="0" t="s">
        <v>115</v>
      </c>
      <c r="B9079" s="0" t="s">
        <v>116</v>
      </c>
      <c r="C9079" s="0" t="s">
        <v>65</v>
      </c>
      <c r="E9079" s="0" t="n">
        <v>2028</v>
      </c>
      <c r="F9079" s="5" t="n">
        <v>475.693868296396</v>
      </c>
      <c r="G9079" s="11" t="n">
        <v>0.0232602408255181</v>
      </c>
      <c r="H9079" s="5" t="n">
        <v>11.0647539357964</v>
      </c>
      <c r="I9079" s="5" t="n">
        <v>464.629114360599</v>
      </c>
    </row>
    <row r="9080" customFormat="false" ht="14.25" hidden="false" customHeight="false" outlineLevel="0" collapsed="false">
      <c r="A9080" s="0" t="s">
        <v>115</v>
      </c>
      <c r="B9080" s="0" t="s">
        <v>116</v>
      </c>
      <c r="C9080" s="0" t="s">
        <v>65</v>
      </c>
      <c r="E9080" s="0" t="n">
        <v>2029</v>
      </c>
      <c r="F9080" s="5" t="n">
        <v>480.119078265568</v>
      </c>
      <c r="G9080" s="11" t="n">
        <v>0.0257473005795174</v>
      </c>
      <c r="H9080" s="5" t="n">
        <v>12.3617702220644</v>
      </c>
      <c r="I9080" s="5" t="n">
        <v>467.757308043504</v>
      </c>
    </row>
    <row r="9081" customFormat="false" ht="14.25" hidden="false" customHeight="false" outlineLevel="0" collapsed="false">
      <c r="A9081" s="0" t="s">
        <v>115</v>
      </c>
      <c r="B9081" s="0" t="s">
        <v>116</v>
      </c>
      <c r="C9081" s="0" t="s">
        <v>65</v>
      </c>
      <c r="E9081" s="0" t="n">
        <v>2030</v>
      </c>
      <c r="F9081" s="5" t="n">
        <v>487.896069801882</v>
      </c>
      <c r="G9081" s="11" t="n">
        <v>0.0282354464675918</v>
      </c>
      <c r="H9081" s="5" t="n">
        <v>13.7759633606395</v>
      </c>
      <c r="I9081" s="5" t="n">
        <v>474.120106441243</v>
      </c>
    </row>
    <row r="9082" customFormat="false" ht="14.25" hidden="false" customHeight="false" outlineLevel="0" collapsed="false">
      <c r="A9082" s="0" t="s">
        <v>115</v>
      </c>
      <c r="B9082" s="0" t="s">
        <v>116</v>
      </c>
      <c r="C9082" s="0" t="s">
        <v>65</v>
      </c>
      <c r="E9082" s="0" t="n">
        <v>2031</v>
      </c>
      <c r="F9082" s="5" t="n">
        <v>505.868986210591</v>
      </c>
      <c r="G9082" s="11" t="n">
        <v>0.0305803113855289</v>
      </c>
      <c r="H9082" s="5" t="n">
        <v>15.4696311186017</v>
      </c>
      <c r="I9082" s="5" t="n">
        <v>490.399355091989</v>
      </c>
    </row>
    <row r="9083" customFormat="false" ht="14.25" hidden="false" customHeight="false" outlineLevel="0" collapsed="false">
      <c r="A9083" s="0" t="s">
        <v>115</v>
      </c>
      <c r="B9083" s="0" t="s">
        <v>116</v>
      </c>
      <c r="C9083" s="0" t="s">
        <v>65</v>
      </c>
      <c r="E9083" s="0" t="n">
        <v>2032</v>
      </c>
      <c r="F9083" s="5" t="n">
        <v>521.109290365329</v>
      </c>
      <c r="G9083" s="11" t="n">
        <v>0.0329241697271815</v>
      </c>
      <c r="H9083" s="5" t="n">
        <v>17.1570907223992</v>
      </c>
      <c r="I9083" s="5" t="n">
        <v>503.95219964293</v>
      </c>
    </row>
    <row r="9084" customFormat="false" ht="14.25" hidden="false" customHeight="false" outlineLevel="0" collapsed="false">
      <c r="A9084" s="0" t="s">
        <v>115</v>
      </c>
      <c r="B9084" s="0" t="s">
        <v>116</v>
      </c>
      <c r="C9084" s="0" t="s">
        <v>65</v>
      </c>
      <c r="E9084" s="0" t="n">
        <v>2033</v>
      </c>
      <c r="F9084" s="5" t="n">
        <v>531.111620378771</v>
      </c>
      <c r="G9084" s="11" t="n">
        <v>0.0352681934448105</v>
      </c>
      <c r="H9084" s="5" t="n">
        <v>18.7313473683053</v>
      </c>
      <c r="I9084" s="5" t="n">
        <v>512.380273010466</v>
      </c>
    </row>
    <row r="9085" customFormat="false" ht="14.25" hidden="false" customHeight="false" outlineLevel="0" collapsed="false">
      <c r="A9085" s="0" t="s">
        <v>115</v>
      </c>
      <c r="B9085" s="0" t="s">
        <v>116</v>
      </c>
      <c r="C9085" s="0" t="s">
        <v>65</v>
      </c>
      <c r="E9085" s="0" t="n">
        <v>2034</v>
      </c>
      <c r="F9085" s="5" t="n">
        <v>539.71749090155</v>
      </c>
      <c r="G9085" s="11" t="n">
        <v>0.03761172237734</v>
      </c>
      <c r="H9085" s="5" t="n">
        <v>20.2997044299836</v>
      </c>
      <c r="I9085" s="5" t="n">
        <v>519.417786471567</v>
      </c>
    </row>
    <row r="9086" customFormat="false" ht="14.25" hidden="false" customHeight="false" outlineLevel="0" collapsed="false">
      <c r="A9086" s="0" t="s">
        <v>115</v>
      </c>
      <c r="B9086" s="0" t="s">
        <v>116</v>
      </c>
      <c r="C9086" s="0" t="s">
        <v>65</v>
      </c>
      <c r="E9086" s="0" t="n">
        <v>2035</v>
      </c>
      <c r="F9086" s="5" t="n">
        <v>548.404833412867</v>
      </c>
      <c r="G9086" s="11" t="n">
        <v>0.0399642537117431</v>
      </c>
      <c r="H9086" s="5" t="n">
        <v>21.916589899258</v>
      </c>
      <c r="I9086" s="5" t="n">
        <v>526.488243513609</v>
      </c>
    </row>
    <row r="9087" customFormat="false" ht="14.25" hidden="false" customHeight="false" outlineLevel="0" collapsed="false">
      <c r="A9087" s="0" t="s">
        <v>115</v>
      </c>
      <c r="B9087" s="0" t="s">
        <v>116</v>
      </c>
      <c r="C9087" s="0" t="s">
        <v>65</v>
      </c>
      <c r="E9087" s="0" t="n">
        <v>2036</v>
      </c>
      <c r="F9087" s="5" t="n">
        <v>555.067044474938</v>
      </c>
      <c r="G9087" s="11" t="n">
        <v>0.042581229599487</v>
      </c>
      <c r="H9087" s="5" t="n">
        <v>23.635437263896</v>
      </c>
      <c r="I9087" s="5" t="n">
        <v>531.431607211042</v>
      </c>
    </row>
    <row r="9088" customFormat="false" ht="14.25" hidden="false" customHeight="false" outlineLevel="0" collapsed="false">
      <c r="A9088" s="0" t="s">
        <v>115</v>
      </c>
      <c r="B9088" s="0" t="s">
        <v>116</v>
      </c>
      <c r="C9088" s="0" t="s">
        <v>65</v>
      </c>
      <c r="E9088" s="0" t="n">
        <v>2037</v>
      </c>
      <c r="F9088" s="5" t="n">
        <v>561.538575630178</v>
      </c>
      <c r="G9088" s="11" t="n">
        <v>0.0451858096847268</v>
      </c>
      <c r="H9088" s="5" t="n">
        <v>25.3735752090578</v>
      </c>
      <c r="I9088" s="5" t="n">
        <v>536.16500042112</v>
      </c>
    </row>
    <row r="9089" customFormat="false" ht="14.25" hidden="false" customHeight="false" outlineLevel="0" collapsed="false">
      <c r="A9089" s="0" t="s">
        <v>115</v>
      </c>
      <c r="B9089" s="0" t="s">
        <v>116</v>
      </c>
      <c r="C9089" s="0" t="s">
        <v>65</v>
      </c>
      <c r="E9089" s="0" t="n">
        <v>2038</v>
      </c>
      <c r="F9089" s="5" t="n">
        <v>568.009804465971</v>
      </c>
      <c r="G9089" s="11" t="n">
        <v>0.0477732922650848</v>
      </c>
      <c r="H9089" s="5" t="n">
        <v>27.1356983981865</v>
      </c>
      <c r="I9089" s="5" t="n">
        <v>540.874106067785</v>
      </c>
    </row>
    <row r="9090" customFormat="false" ht="14.25" hidden="false" customHeight="false" outlineLevel="0" collapsed="false">
      <c r="A9090" s="0" t="s">
        <v>115</v>
      </c>
      <c r="B9090" s="0" t="s">
        <v>116</v>
      </c>
      <c r="C9090" s="0" t="s">
        <v>65</v>
      </c>
      <c r="E9090" s="0" t="n">
        <v>2039</v>
      </c>
      <c r="F9090" s="5" t="n">
        <v>574.616041588829</v>
      </c>
      <c r="G9090" s="11" t="n">
        <v>0.0503684653185048</v>
      </c>
      <c r="H9090" s="5" t="n">
        <v>28.9425281622235</v>
      </c>
      <c r="I9090" s="5" t="n">
        <v>545.673513426606</v>
      </c>
    </row>
    <row r="9091" customFormat="false" ht="14.25" hidden="false" customHeight="false" outlineLevel="0" collapsed="false">
      <c r="A9091" s="0" t="s">
        <v>115</v>
      </c>
      <c r="B9091" s="0" t="s">
        <v>116</v>
      </c>
      <c r="C9091" s="0" t="s">
        <v>65</v>
      </c>
      <c r="E9091" s="0" t="n">
        <v>2040</v>
      </c>
      <c r="F9091" s="5" t="n">
        <v>582.114313298721</v>
      </c>
      <c r="G9091" s="11" t="n">
        <v>0.052935365656044</v>
      </c>
      <c r="H9091" s="5" t="n">
        <v>30.8144340280847</v>
      </c>
      <c r="I9091" s="5" t="n">
        <v>551.299879270636</v>
      </c>
    </row>
    <row r="9092" customFormat="false" ht="14.25" hidden="false" customHeight="false" outlineLevel="0" collapsed="false">
      <c r="A9092" s="0" t="s">
        <v>115</v>
      </c>
      <c r="B9092" s="0" t="s">
        <v>116</v>
      </c>
      <c r="C9092" s="0" t="s">
        <v>72</v>
      </c>
      <c r="E9092" s="0" t="n">
        <v>2024</v>
      </c>
      <c r="F9092" s="5" t="n">
        <v>0</v>
      </c>
      <c r="G9092" s="11" t="n">
        <v>0</v>
      </c>
      <c r="H9092" s="5" t="n">
        <v>0</v>
      </c>
      <c r="I9092" s="5" t="n">
        <v>0</v>
      </c>
    </row>
    <row r="9093" customFormat="false" ht="14.25" hidden="false" customHeight="false" outlineLevel="0" collapsed="false">
      <c r="A9093" s="0" t="s">
        <v>115</v>
      </c>
      <c r="B9093" s="0" t="s">
        <v>116</v>
      </c>
      <c r="C9093" s="0" t="s">
        <v>72</v>
      </c>
      <c r="E9093" s="0" t="n">
        <v>2025</v>
      </c>
      <c r="F9093" s="5" t="n">
        <v>46.7587907627499</v>
      </c>
      <c r="G9093" s="11" t="n">
        <v>0.014336355818549</v>
      </c>
      <c r="H9093" s="5" t="n">
        <v>0.670350662019864</v>
      </c>
      <c r="I9093" s="5" t="n">
        <v>46.08844010073</v>
      </c>
    </row>
    <row r="9094" customFormat="false" ht="14.25" hidden="false" customHeight="false" outlineLevel="0" collapsed="false">
      <c r="A9094" s="0" t="s">
        <v>115</v>
      </c>
      <c r="B9094" s="0" t="s">
        <v>116</v>
      </c>
      <c r="C9094" s="0" t="s">
        <v>72</v>
      </c>
      <c r="E9094" s="0" t="n">
        <v>2026</v>
      </c>
      <c r="F9094" s="5" t="n">
        <v>46.5895234853429</v>
      </c>
      <c r="G9094" s="11" t="n">
        <v>0.0167269656814454</v>
      </c>
      <c r="H9094" s="5" t="n">
        <v>0.779301360454224</v>
      </c>
      <c r="I9094" s="5" t="n">
        <v>45.8102221248886</v>
      </c>
    </row>
    <row r="9095" customFormat="false" ht="14.25" hidden="false" customHeight="false" outlineLevel="0" collapsed="false">
      <c r="A9095" s="0" t="s">
        <v>115</v>
      </c>
      <c r="B9095" s="0" t="s">
        <v>116</v>
      </c>
      <c r="C9095" s="0" t="s">
        <v>72</v>
      </c>
      <c r="E9095" s="0" t="n">
        <v>2027</v>
      </c>
      <c r="F9095" s="5" t="n">
        <v>46.7098797852281</v>
      </c>
      <c r="G9095" s="11" t="n">
        <v>0.0191188973287358</v>
      </c>
      <c r="H9095" s="5" t="n">
        <v>0.893041395851365</v>
      </c>
      <c r="I9095" s="5" t="n">
        <v>45.8168383893767</v>
      </c>
    </row>
    <row r="9096" customFormat="false" ht="14.25" hidden="false" customHeight="false" outlineLevel="0" collapsed="false">
      <c r="A9096" s="0" t="s">
        <v>115</v>
      </c>
      <c r="B9096" s="0" t="s">
        <v>116</v>
      </c>
      <c r="C9096" s="0" t="s">
        <v>72</v>
      </c>
      <c r="E9096" s="0" t="n">
        <v>2028</v>
      </c>
      <c r="F9096" s="5" t="n">
        <v>47.9588908651993</v>
      </c>
      <c r="G9096" s="11" t="n">
        <v>0.0215097721427459</v>
      </c>
      <c r="H9096" s="5" t="n">
        <v>1.03158481472926</v>
      </c>
      <c r="I9096" s="5" t="n">
        <v>46.9273060504701</v>
      </c>
    </row>
    <row r="9097" customFormat="false" ht="14.25" hidden="false" customHeight="false" outlineLevel="0" collapsed="false">
      <c r="A9097" s="0" t="s">
        <v>115</v>
      </c>
      <c r="B9097" s="0" t="s">
        <v>116</v>
      </c>
      <c r="C9097" s="0" t="s">
        <v>72</v>
      </c>
      <c r="E9097" s="0" t="n">
        <v>2029</v>
      </c>
      <c r="F9097" s="5" t="n">
        <v>48.1987328135278</v>
      </c>
      <c r="G9097" s="11" t="n">
        <v>0.0239023175732914</v>
      </c>
      <c r="H9097" s="5" t="n">
        <v>1.15206141833916</v>
      </c>
      <c r="I9097" s="5" t="n">
        <v>47.0466713951887</v>
      </c>
    </row>
    <row r="9098" customFormat="false" ht="14.25" hidden="false" customHeight="false" outlineLevel="0" collapsed="false">
      <c r="A9098" s="0" t="s">
        <v>115</v>
      </c>
      <c r="B9098" s="0" t="s">
        <v>116</v>
      </c>
      <c r="C9098" s="0" t="s">
        <v>72</v>
      </c>
      <c r="E9098" s="0" t="n">
        <v>2030</v>
      </c>
      <c r="F9098" s="5" t="n">
        <v>49.3060668923997</v>
      </c>
      <c r="G9098" s="11" t="n">
        <v>0.0262942254280616</v>
      </c>
      <c r="H9098" s="5" t="n">
        <v>1.29646483783984</v>
      </c>
      <c r="I9098" s="5" t="n">
        <v>48.0096020545598</v>
      </c>
    </row>
    <row r="9099" customFormat="false" ht="14.25" hidden="false" customHeight="false" outlineLevel="0" collapsed="false">
      <c r="A9099" s="0" t="s">
        <v>115</v>
      </c>
      <c r="B9099" s="0" t="s">
        <v>116</v>
      </c>
      <c r="C9099" s="0" t="s">
        <v>72</v>
      </c>
      <c r="E9099" s="0" t="n">
        <v>2031</v>
      </c>
      <c r="F9099" s="5" t="n">
        <v>50.5703955415325</v>
      </c>
      <c r="G9099" s="11" t="n">
        <v>0.0286089195658834</v>
      </c>
      <c r="H9099" s="5" t="n">
        <v>1.44676437846261</v>
      </c>
      <c r="I9099" s="5" t="n">
        <v>49.1236311630699</v>
      </c>
    </row>
    <row r="9100" customFormat="false" ht="14.25" hidden="false" customHeight="false" outlineLevel="0" collapsed="false">
      <c r="A9100" s="0" t="s">
        <v>115</v>
      </c>
      <c r="B9100" s="0" t="s">
        <v>116</v>
      </c>
      <c r="C9100" s="0" t="s">
        <v>72</v>
      </c>
      <c r="E9100" s="0" t="n">
        <v>2032</v>
      </c>
      <c r="F9100" s="5" t="n">
        <v>53.6433436330641</v>
      </c>
      <c r="G9100" s="11" t="n">
        <v>0.0309206467942799</v>
      </c>
      <c r="H9100" s="5" t="n">
        <v>1.65868688134216</v>
      </c>
      <c r="I9100" s="5" t="n">
        <v>51.9846567517219</v>
      </c>
    </row>
    <row r="9101" customFormat="false" ht="14.25" hidden="false" customHeight="false" outlineLevel="0" collapsed="false">
      <c r="A9101" s="0" t="s">
        <v>115</v>
      </c>
      <c r="B9101" s="0" t="s">
        <v>116</v>
      </c>
      <c r="C9101" s="0" t="s">
        <v>72</v>
      </c>
      <c r="E9101" s="0" t="n">
        <v>2033</v>
      </c>
      <c r="F9101" s="5" t="n">
        <v>55.5610306015349</v>
      </c>
      <c r="G9101" s="11" t="n">
        <v>0.0332333176110901</v>
      </c>
      <c r="H9101" s="5" t="n">
        <v>1.8464773767803</v>
      </c>
      <c r="I9101" s="5" t="n">
        <v>53.7145532247546</v>
      </c>
    </row>
    <row r="9102" customFormat="false" ht="14.25" hidden="false" customHeight="false" outlineLevel="0" collapsed="false">
      <c r="A9102" s="0" t="s">
        <v>115</v>
      </c>
      <c r="B9102" s="0" t="s">
        <v>116</v>
      </c>
      <c r="C9102" s="0" t="s">
        <v>72</v>
      </c>
      <c r="E9102" s="0" t="n">
        <v>2034</v>
      </c>
      <c r="F9102" s="5" t="n">
        <v>57.6027826987402</v>
      </c>
      <c r="G9102" s="11" t="n">
        <v>0.0355456276822435</v>
      </c>
      <c r="H9102" s="5" t="n">
        <v>2.0475270672706</v>
      </c>
      <c r="I9102" s="5" t="n">
        <v>55.5552556314696</v>
      </c>
    </row>
    <row r="9103" customFormat="false" ht="14.25" hidden="false" customHeight="false" outlineLevel="0" collapsed="false">
      <c r="A9103" s="0" t="s">
        <v>115</v>
      </c>
      <c r="B9103" s="0" t="s">
        <v>116</v>
      </c>
      <c r="C9103" s="0" t="s">
        <v>72</v>
      </c>
      <c r="E9103" s="0" t="n">
        <v>2035</v>
      </c>
      <c r="F9103" s="5" t="n">
        <v>58.7115689265102</v>
      </c>
      <c r="G9103" s="11" t="n">
        <v>0.0378593127645088</v>
      </c>
      <c r="H9103" s="5" t="n">
        <v>2.22277965088376</v>
      </c>
      <c r="I9103" s="5" t="n">
        <v>56.4887892756264</v>
      </c>
    </row>
    <row r="9104" customFormat="false" ht="14.25" hidden="false" customHeight="false" outlineLevel="0" collapsed="false">
      <c r="A9104" s="0" t="s">
        <v>115</v>
      </c>
      <c r="B9104" s="0" t="s">
        <v>116</v>
      </c>
      <c r="C9104" s="0" t="s">
        <v>72</v>
      </c>
      <c r="E9104" s="0" t="n">
        <v>2036</v>
      </c>
      <c r="F9104" s="5" t="n">
        <v>59.4650681882275</v>
      </c>
      <c r="G9104" s="11" t="n">
        <v>0.0403219551460845</v>
      </c>
      <c r="H9104" s="5" t="n">
        <v>2.39774781224457</v>
      </c>
      <c r="I9104" s="5" t="n">
        <v>57.0673203759829</v>
      </c>
    </row>
    <row r="9105" customFormat="false" ht="14.25" hidden="false" customHeight="false" outlineLevel="0" collapsed="false">
      <c r="A9105" s="0" t="s">
        <v>115</v>
      </c>
      <c r="B9105" s="0" t="s">
        <v>116</v>
      </c>
      <c r="C9105" s="0" t="s">
        <v>72</v>
      </c>
      <c r="E9105" s="0" t="n">
        <v>2037</v>
      </c>
      <c r="F9105" s="5" t="n">
        <v>61.3771899310595</v>
      </c>
      <c r="G9105" s="11" t="n">
        <v>0.0427819135443398</v>
      </c>
      <c r="H9105" s="5" t="n">
        <v>2.62583363322511</v>
      </c>
      <c r="I9105" s="5" t="n">
        <v>58.7513562978344</v>
      </c>
    </row>
    <row r="9106" customFormat="false" ht="14.25" hidden="false" customHeight="false" outlineLevel="0" collapsed="false">
      <c r="A9106" s="0" t="s">
        <v>115</v>
      </c>
      <c r="B9106" s="0" t="s">
        <v>116</v>
      </c>
      <c r="C9106" s="0" t="s">
        <v>72</v>
      </c>
      <c r="E9106" s="0" t="n">
        <v>2038</v>
      </c>
      <c r="F9106" s="5" t="n">
        <v>62.3476113928503</v>
      </c>
      <c r="G9106" s="11" t="n">
        <v>0.0452434623794411</v>
      </c>
      <c r="H9106" s="5" t="n">
        <v>2.82082181050043</v>
      </c>
      <c r="I9106" s="5" t="n">
        <v>59.5267895823498</v>
      </c>
    </row>
    <row r="9107" customFormat="false" ht="14.25" hidden="false" customHeight="false" outlineLevel="0" collapsed="false">
      <c r="A9107" s="0" t="s">
        <v>115</v>
      </c>
      <c r="B9107" s="0" t="s">
        <v>116</v>
      </c>
      <c r="C9107" s="0" t="s">
        <v>72</v>
      </c>
      <c r="E9107" s="0" t="n">
        <v>2039</v>
      </c>
      <c r="F9107" s="5" t="n">
        <v>64.6615432174312</v>
      </c>
      <c r="G9107" s="11" t="n">
        <v>0.0477008393932889</v>
      </c>
      <c r="H9107" s="5" t="n">
        <v>3.0844098879369</v>
      </c>
      <c r="I9107" s="5" t="n">
        <v>61.5771333294943</v>
      </c>
    </row>
    <row r="9108" customFormat="false" ht="14.25" hidden="false" customHeight="false" outlineLevel="0" collapsed="false">
      <c r="A9108" s="0" t="s">
        <v>115</v>
      </c>
      <c r="B9108" s="0" t="s">
        <v>116</v>
      </c>
      <c r="C9108" s="0" t="s">
        <v>72</v>
      </c>
      <c r="E9108" s="0" t="n">
        <v>2040</v>
      </c>
      <c r="F9108" s="5" t="n">
        <v>65.3847950553279</v>
      </c>
      <c r="G9108" s="11" t="n">
        <v>0.0501628318394685</v>
      </c>
      <c r="H9108" s="5" t="n">
        <v>3.27988647921852</v>
      </c>
      <c r="I9108" s="5" t="n">
        <v>62.1049085761094</v>
      </c>
    </row>
    <row r="9109" customFormat="false" ht="14.25" hidden="false" customHeight="false" outlineLevel="0" collapsed="false">
      <c r="A9109" s="0" t="s">
        <v>115</v>
      </c>
      <c r="B9109" s="0" t="s">
        <v>116</v>
      </c>
      <c r="C9109" s="0" t="s">
        <v>75</v>
      </c>
      <c r="E9109" s="0" t="n">
        <v>2024</v>
      </c>
      <c r="F9109" s="5" t="n">
        <v>44.18924184</v>
      </c>
      <c r="G9109" s="11" t="n">
        <v>0</v>
      </c>
      <c r="H9109" s="5" t="n">
        <v>0</v>
      </c>
      <c r="I9109" s="5" t="n">
        <v>44.18924184</v>
      </c>
    </row>
    <row r="9110" customFormat="false" ht="14.25" hidden="false" customHeight="false" outlineLevel="0" collapsed="false">
      <c r="A9110" s="0" t="s">
        <v>115</v>
      </c>
      <c r="B9110" s="0" t="s">
        <v>116</v>
      </c>
      <c r="C9110" s="0" t="s">
        <v>75</v>
      </c>
      <c r="E9110" s="0" t="n">
        <v>2025</v>
      </c>
      <c r="F9110" s="5" t="n">
        <v>44.499752304</v>
      </c>
      <c r="G9110" s="11" t="n">
        <v>0.00697780207581265</v>
      </c>
      <c r="H9110" s="5" t="n">
        <v>0.310510464</v>
      </c>
      <c r="I9110" s="5" t="n">
        <v>44.18924184</v>
      </c>
    </row>
    <row r="9111" customFormat="false" ht="14.25" hidden="false" customHeight="false" outlineLevel="0" collapsed="false">
      <c r="A9111" s="0" t="s">
        <v>115</v>
      </c>
      <c r="B9111" s="0" t="s">
        <v>116</v>
      </c>
      <c r="C9111" s="0" t="s">
        <v>75</v>
      </c>
      <c r="E9111" s="0" t="n">
        <v>2026</v>
      </c>
      <c r="F9111" s="5" t="n">
        <v>63.1148558763637</v>
      </c>
      <c r="G9111" s="11" t="n">
        <v>0.0465333496578304</v>
      </c>
      <c r="H9111" s="5" t="n">
        <v>2.9369456570984</v>
      </c>
      <c r="I9111" s="5" t="n">
        <v>60.1779102192653</v>
      </c>
    </row>
    <row r="9112" customFormat="false" ht="14.25" hidden="false" customHeight="false" outlineLevel="0" collapsed="false">
      <c r="A9112" s="0" t="s">
        <v>115</v>
      </c>
      <c r="B9112" s="0" t="s">
        <v>116</v>
      </c>
      <c r="C9112" s="0" t="s">
        <v>75</v>
      </c>
      <c r="E9112" s="0" t="n">
        <v>2027</v>
      </c>
      <c r="F9112" s="5" t="n">
        <v>95.2373192239918</v>
      </c>
      <c r="G9112" s="11" t="n">
        <v>0.0984500100132889</v>
      </c>
      <c r="H9112" s="5" t="n">
        <v>9.37611503124079</v>
      </c>
      <c r="I9112" s="5" t="n">
        <v>85.861204192751</v>
      </c>
    </row>
    <row r="9113" customFormat="false" ht="14.25" hidden="false" customHeight="false" outlineLevel="0" collapsed="false">
      <c r="A9113" s="0" t="s">
        <v>115</v>
      </c>
      <c r="B9113" s="0" t="s">
        <v>116</v>
      </c>
      <c r="C9113" s="0" t="s">
        <v>75</v>
      </c>
      <c r="E9113" s="0" t="n">
        <v>2028</v>
      </c>
      <c r="F9113" s="5" t="n">
        <v>127.132486906965</v>
      </c>
      <c r="G9113" s="11" t="n">
        <v>0.144393465855644</v>
      </c>
      <c r="H9113" s="5" t="n">
        <v>18.357100407344</v>
      </c>
      <c r="I9113" s="5" t="n">
        <v>108.775386499621</v>
      </c>
    </row>
    <row r="9114" customFormat="false" ht="14.25" hidden="false" customHeight="false" outlineLevel="0" collapsed="false">
      <c r="A9114" s="0" t="s">
        <v>115</v>
      </c>
      <c r="B9114" s="0" t="s">
        <v>116</v>
      </c>
      <c r="C9114" s="0" t="s">
        <v>75</v>
      </c>
      <c r="E9114" s="0" t="n">
        <v>2029</v>
      </c>
      <c r="F9114" s="5" t="n">
        <v>167.226558706585</v>
      </c>
      <c r="G9114" s="11" t="n">
        <v>0.141743261982664</v>
      </c>
      <c r="H9114" s="5" t="n">
        <v>23.7032379212069</v>
      </c>
      <c r="I9114" s="5" t="n">
        <v>143.523320785378</v>
      </c>
    </row>
    <row r="9115" customFormat="false" ht="14.25" hidden="false" customHeight="false" outlineLevel="0" collapsed="false">
      <c r="A9115" s="0" t="s">
        <v>115</v>
      </c>
      <c r="B9115" s="0" t="s">
        <v>116</v>
      </c>
      <c r="C9115" s="0" t="s">
        <v>75</v>
      </c>
      <c r="E9115" s="0" t="n">
        <v>2030</v>
      </c>
      <c r="F9115" s="5" t="n">
        <v>224.741896937019</v>
      </c>
      <c r="G9115" s="11" t="n">
        <v>0.127509761426217</v>
      </c>
      <c r="H9115" s="5" t="n">
        <v>28.6567856609149</v>
      </c>
      <c r="I9115" s="5" t="n">
        <v>196.085111276104</v>
      </c>
    </row>
    <row r="9116" customFormat="false" ht="14.25" hidden="false" customHeight="false" outlineLevel="0" collapsed="false">
      <c r="A9116" s="0" t="s">
        <v>115</v>
      </c>
      <c r="B9116" s="0" t="s">
        <v>116</v>
      </c>
      <c r="C9116" s="0" t="s">
        <v>75</v>
      </c>
      <c r="E9116" s="0" t="n">
        <v>2031</v>
      </c>
      <c r="F9116" s="5" t="n">
        <v>277.948054980436</v>
      </c>
      <c r="G9116" s="11" t="n">
        <v>0.146650022082842</v>
      </c>
      <c r="H9116" s="5" t="n">
        <v>40.7610884007638</v>
      </c>
      <c r="I9116" s="5" t="n">
        <v>237.186966579672</v>
      </c>
    </row>
    <row r="9117" customFormat="false" ht="14.25" hidden="false" customHeight="false" outlineLevel="0" collapsed="false">
      <c r="A9117" s="0" t="s">
        <v>115</v>
      </c>
      <c r="B9117" s="0" t="s">
        <v>116</v>
      </c>
      <c r="C9117" s="0" t="s">
        <v>75</v>
      </c>
      <c r="E9117" s="0" t="n">
        <v>2032</v>
      </c>
      <c r="F9117" s="5" t="n">
        <v>329.513564442194</v>
      </c>
      <c r="G9117" s="11" t="n">
        <v>0.160615081224548</v>
      </c>
      <c r="H9117" s="5" t="n">
        <v>52.9248479174733</v>
      </c>
      <c r="I9117" s="5" t="n">
        <v>276.588716524721</v>
      </c>
    </row>
    <row r="9118" customFormat="false" ht="14.25" hidden="false" customHeight="false" outlineLevel="0" collapsed="false">
      <c r="A9118" s="0" t="s">
        <v>115</v>
      </c>
      <c r="B9118" s="0" t="s">
        <v>116</v>
      </c>
      <c r="C9118" s="0" t="s">
        <v>75</v>
      </c>
      <c r="E9118" s="0" t="n">
        <v>2033</v>
      </c>
      <c r="F9118" s="5" t="n">
        <v>372.462703879713</v>
      </c>
      <c r="G9118" s="11" t="n">
        <v>0.164048907206488</v>
      </c>
      <c r="H9118" s="5" t="n">
        <v>61.1020995466406</v>
      </c>
      <c r="I9118" s="5" t="n">
        <v>311.360604333072</v>
      </c>
    </row>
    <row r="9119" customFormat="false" ht="14.25" hidden="false" customHeight="false" outlineLevel="0" collapsed="false">
      <c r="A9119" s="0" t="s">
        <v>115</v>
      </c>
      <c r="B9119" s="0" t="s">
        <v>116</v>
      </c>
      <c r="C9119" s="0" t="s">
        <v>75</v>
      </c>
      <c r="E9119" s="0" t="n">
        <v>2034</v>
      </c>
      <c r="F9119" s="5" t="n">
        <v>418.860188147982</v>
      </c>
      <c r="G9119" s="11" t="n">
        <v>0.161545454836393</v>
      </c>
      <c r="H9119" s="5" t="n">
        <v>67.6649596072228</v>
      </c>
      <c r="I9119" s="5" t="n">
        <v>351.195228540759</v>
      </c>
    </row>
    <row r="9120" customFormat="false" ht="14.25" hidden="false" customHeight="false" outlineLevel="0" collapsed="false">
      <c r="A9120" s="0" t="s">
        <v>115</v>
      </c>
      <c r="B9120" s="0" t="s">
        <v>116</v>
      </c>
      <c r="C9120" s="0" t="s">
        <v>75</v>
      </c>
      <c r="E9120" s="0" t="n">
        <v>2035</v>
      </c>
      <c r="F9120" s="5" t="n">
        <v>460.363775899409</v>
      </c>
      <c r="G9120" s="11" t="n">
        <v>0.15417853609592</v>
      </c>
      <c r="H9120" s="5" t="n">
        <v>70.978213039761</v>
      </c>
      <c r="I9120" s="5" t="n">
        <v>389.385562859648</v>
      </c>
    </row>
    <row r="9121" customFormat="false" ht="14.25" hidden="false" customHeight="false" outlineLevel="0" collapsed="false">
      <c r="A9121" s="0" t="s">
        <v>115</v>
      </c>
      <c r="B9121" s="0" t="s">
        <v>116</v>
      </c>
      <c r="C9121" s="0" t="s">
        <v>75</v>
      </c>
      <c r="E9121" s="0" t="n">
        <v>2036</v>
      </c>
      <c r="F9121" s="5" t="n">
        <v>500.053710007308</v>
      </c>
      <c r="G9121" s="11" t="n">
        <v>0.15417853609592</v>
      </c>
      <c r="H9121" s="5" t="n">
        <v>77.0975489782604</v>
      </c>
      <c r="I9121" s="5" t="n">
        <v>422.956161029047</v>
      </c>
    </row>
    <row r="9122" customFormat="false" ht="14.25" hidden="false" customHeight="false" outlineLevel="0" collapsed="false">
      <c r="A9122" s="0" t="s">
        <v>115</v>
      </c>
      <c r="B9122" s="0" t="s">
        <v>116</v>
      </c>
      <c r="C9122" s="0" t="s">
        <v>75</v>
      </c>
      <c r="E9122" s="0" t="n">
        <v>2037</v>
      </c>
      <c r="F9122" s="5" t="n">
        <v>537.200557036422</v>
      </c>
      <c r="G9122" s="11" t="n">
        <v>0.15417853609592</v>
      </c>
      <c r="H9122" s="5" t="n">
        <v>82.8247954737883</v>
      </c>
      <c r="I9122" s="5" t="n">
        <v>454.375761562634</v>
      </c>
    </row>
    <row r="9123" customFormat="false" ht="14.25" hidden="false" customHeight="false" outlineLevel="0" collapsed="false">
      <c r="A9123" s="0" t="s">
        <v>115</v>
      </c>
      <c r="B9123" s="0" t="s">
        <v>116</v>
      </c>
      <c r="C9123" s="0" t="s">
        <v>75</v>
      </c>
      <c r="E9123" s="0" t="n">
        <v>2038</v>
      </c>
      <c r="F9123" s="5" t="n">
        <v>570.698848914479</v>
      </c>
      <c r="G9123" s="11" t="n">
        <v>0.15417853609592</v>
      </c>
      <c r="H9123" s="5" t="n">
        <v>87.989513077261</v>
      </c>
      <c r="I9123" s="5" t="n">
        <v>482.709335837218</v>
      </c>
    </row>
    <row r="9124" customFormat="false" ht="14.25" hidden="false" customHeight="false" outlineLevel="0" collapsed="false">
      <c r="A9124" s="0" t="s">
        <v>115</v>
      </c>
      <c r="B9124" s="0" t="s">
        <v>116</v>
      </c>
      <c r="C9124" s="0" t="s">
        <v>75</v>
      </c>
      <c r="E9124" s="0" t="n">
        <v>2039</v>
      </c>
      <c r="F9124" s="5" t="n">
        <v>599.478376581166</v>
      </c>
      <c r="G9124" s="11" t="n">
        <v>0.15417853609592</v>
      </c>
      <c r="H9124" s="5" t="n">
        <v>92.4266985224428</v>
      </c>
      <c r="I9124" s="5" t="n">
        <v>507.051678058723</v>
      </c>
    </row>
    <row r="9125" customFormat="false" ht="14.25" hidden="false" customHeight="false" outlineLevel="0" collapsed="false">
      <c r="A9125" s="0" t="s">
        <v>115</v>
      </c>
      <c r="B9125" s="0" t="s">
        <v>116</v>
      </c>
      <c r="C9125" s="0" t="s">
        <v>75</v>
      </c>
      <c r="E9125" s="0" t="n">
        <v>2040</v>
      </c>
      <c r="F9125" s="5" t="n">
        <v>622.558294079541</v>
      </c>
      <c r="G9125" s="11" t="n">
        <v>0.15417853609592</v>
      </c>
      <c r="H9125" s="5" t="n">
        <v>95.9851264155569</v>
      </c>
      <c r="I9125" s="5" t="n">
        <v>526.573167663984</v>
      </c>
    </row>
    <row r="9126" customFormat="false" ht="14.25" hidden="false" customHeight="false" outlineLevel="0" collapsed="false">
      <c r="A9126" s="0" t="s">
        <v>115</v>
      </c>
      <c r="B9126" s="0" t="s">
        <v>116</v>
      </c>
      <c r="C9126" s="0" t="s">
        <v>76</v>
      </c>
      <c r="E9126" s="0" t="n">
        <v>2024</v>
      </c>
      <c r="F9126" s="5" t="n">
        <v>0.3164889</v>
      </c>
      <c r="G9126" s="11" t="n">
        <v>1</v>
      </c>
      <c r="H9126" s="5" t="n">
        <v>0.3164889</v>
      </c>
      <c r="I9126" s="5" t="n">
        <v>0</v>
      </c>
    </row>
    <row r="9127" customFormat="false" ht="14.25" hidden="false" customHeight="false" outlineLevel="0" collapsed="false">
      <c r="A9127" s="0" t="s">
        <v>115</v>
      </c>
      <c r="B9127" s="0" t="s">
        <v>116</v>
      </c>
      <c r="C9127" s="0" t="s">
        <v>76</v>
      </c>
      <c r="E9127" s="0" t="n">
        <v>2025</v>
      </c>
      <c r="F9127" s="5" t="n">
        <v>0.33005271</v>
      </c>
      <c r="G9127" s="11" t="n">
        <v>1</v>
      </c>
      <c r="H9127" s="5" t="n">
        <v>0.33005271</v>
      </c>
      <c r="I9127" s="5" t="n">
        <v>0</v>
      </c>
    </row>
    <row r="9128" customFormat="false" ht="14.25" hidden="false" customHeight="false" outlineLevel="0" collapsed="false">
      <c r="A9128" s="0" t="s">
        <v>115</v>
      </c>
      <c r="B9128" s="0" t="s">
        <v>116</v>
      </c>
      <c r="C9128" s="0" t="s">
        <v>76</v>
      </c>
      <c r="E9128" s="0" t="n">
        <v>2026</v>
      </c>
      <c r="F9128" s="5" t="n">
        <v>0.7867562712</v>
      </c>
      <c r="G9128" s="11" t="n">
        <v>1</v>
      </c>
      <c r="H9128" s="5" t="n">
        <v>0.7867562712</v>
      </c>
      <c r="I9128" s="5" t="n">
        <v>0</v>
      </c>
    </row>
    <row r="9129" customFormat="false" ht="14.25" hidden="false" customHeight="false" outlineLevel="0" collapsed="false">
      <c r="A9129" s="0" t="s">
        <v>115</v>
      </c>
      <c r="B9129" s="0" t="s">
        <v>116</v>
      </c>
      <c r="C9129" s="0" t="s">
        <v>76</v>
      </c>
      <c r="E9129" s="0" t="n">
        <v>2027</v>
      </c>
      <c r="F9129" s="5" t="n">
        <v>1.1953356948</v>
      </c>
      <c r="G9129" s="11" t="n">
        <v>1</v>
      </c>
      <c r="H9129" s="5" t="n">
        <v>1.1953356948</v>
      </c>
      <c r="I9129" s="5" t="n">
        <v>0</v>
      </c>
    </row>
    <row r="9130" customFormat="false" ht="14.25" hidden="false" customHeight="false" outlineLevel="0" collapsed="false">
      <c r="A9130" s="0" t="s">
        <v>115</v>
      </c>
      <c r="B9130" s="0" t="s">
        <v>116</v>
      </c>
      <c r="C9130" s="0" t="s">
        <v>76</v>
      </c>
      <c r="E9130" s="0" t="n">
        <v>2028</v>
      </c>
      <c r="F9130" s="5" t="n">
        <v>1.305132504</v>
      </c>
      <c r="G9130" s="11" t="n">
        <v>1</v>
      </c>
      <c r="H9130" s="5" t="n">
        <v>1.305132504</v>
      </c>
      <c r="I9130" s="5" t="n">
        <v>0</v>
      </c>
    </row>
    <row r="9131" customFormat="false" ht="14.25" hidden="false" customHeight="false" outlineLevel="0" collapsed="false">
      <c r="A9131" s="0" t="s">
        <v>115</v>
      </c>
      <c r="B9131" s="0" t="s">
        <v>116</v>
      </c>
      <c r="C9131" s="0" t="s">
        <v>76</v>
      </c>
      <c r="E9131" s="0" t="n">
        <v>2029</v>
      </c>
      <c r="F9131" s="5" t="n">
        <v>1.2842934</v>
      </c>
      <c r="G9131" s="11" t="n">
        <v>1</v>
      </c>
      <c r="H9131" s="5" t="n">
        <v>1.2842934</v>
      </c>
      <c r="I9131" s="5" t="n">
        <v>0</v>
      </c>
    </row>
    <row r="9132" customFormat="false" ht="14.25" hidden="false" customHeight="false" outlineLevel="0" collapsed="false">
      <c r="A9132" s="0" t="s">
        <v>115</v>
      </c>
      <c r="B9132" s="0" t="s">
        <v>116</v>
      </c>
      <c r="C9132" s="0" t="s">
        <v>76</v>
      </c>
      <c r="E9132" s="0" t="n">
        <v>2030</v>
      </c>
      <c r="F9132" s="5" t="n">
        <v>0.948142008</v>
      </c>
      <c r="G9132" s="11" t="n">
        <v>1</v>
      </c>
      <c r="H9132" s="5" t="n">
        <v>0.948142008</v>
      </c>
      <c r="I9132" s="5" t="n">
        <v>0</v>
      </c>
    </row>
    <row r="9133" customFormat="false" ht="14.25" hidden="false" customHeight="false" outlineLevel="0" collapsed="false">
      <c r="A9133" s="0" t="s">
        <v>115</v>
      </c>
      <c r="B9133" s="0" t="s">
        <v>116</v>
      </c>
      <c r="C9133" s="0" t="s">
        <v>76</v>
      </c>
      <c r="E9133" s="0" t="n">
        <v>2031</v>
      </c>
      <c r="F9133" s="5" t="n">
        <v>0.943073208</v>
      </c>
      <c r="G9133" s="11" t="n">
        <v>1</v>
      </c>
      <c r="H9133" s="5" t="n">
        <v>0.943073208</v>
      </c>
      <c r="I9133" s="5" t="n">
        <v>0</v>
      </c>
    </row>
    <row r="9134" customFormat="false" ht="14.25" hidden="false" customHeight="false" outlineLevel="0" collapsed="false">
      <c r="A9134" s="0" t="s">
        <v>115</v>
      </c>
      <c r="B9134" s="0" t="s">
        <v>116</v>
      </c>
      <c r="C9134" s="0" t="s">
        <v>76</v>
      </c>
      <c r="E9134" s="0" t="n">
        <v>2032</v>
      </c>
      <c r="F9134" s="5" t="n">
        <v>0.948157152</v>
      </c>
      <c r="G9134" s="11" t="n">
        <v>1</v>
      </c>
      <c r="H9134" s="5" t="n">
        <v>0.948157152</v>
      </c>
      <c r="I9134" s="5" t="n">
        <v>0</v>
      </c>
    </row>
    <row r="9135" customFormat="false" ht="14.25" hidden="false" customHeight="false" outlineLevel="0" collapsed="false">
      <c r="A9135" s="0" t="s">
        <v>115</v>
      </c>
      <c r="B9135" s="0" t="s">
        <v>116</v>
      </c>
      <c r="C9135" s="0" t="s">
        <v>76</v>
      </c>
      <c r="E9135" s="0" t="n">
        <v>2033</v>
      </c>
      <c r="F9135" s="5" t="n">
        <v>0.959767296</v>
      </c>
      <c r="G9135" s="11" t="n">
        <v>1</v>
      </c>
      <c r="H9135" s="5" t="n">
        <v>0.959767296</v>
      </c>
      <c r="I9135" s="5" t="n">
        <v>0</v>
      </c>
    </row>
    <row r="9136" customFormat="false" ht="14.25" hidden="false" customHeight="false" outlineLevel="0" collapsed="false">
      <c r="A9136" s="0" t="s">
        <v>115</v>
      </c>
      <c r="B9136" s="0" t="s">
        <v>116</v>
      </c>
      <c r="C9136" s="0" t="s">
        <v>76</v>
      </c>
      <c r="E9136" s="0" t="n">
        <v>2034</v>
      </c>
      <c r="F9136" s="5" t="n">
        <v>0.9722568464</v>
      </c>
      <c r="G9136" s="11" t="n">
        <v>1</v>
      </c>
      <c r="H9136" s="5" t="n">
        <v>0.9722568464</v>
      </c>
      <c r="I9136" s="5" t="n">
        <v>0</v>
      </c>
    </row>
    <row r="9137" customFormat="false" ht="14.25" hidden="false" customHeight="false" outlineLevel="0" collapsed="false">
      <c r="A9137" s="0" t="s">
        <v>115</v>
      </c>
      <c r="B9137" s="0" t="s">
        <v>116</v>
      </c>
      <c r="C9137" s="0" t="s">
        <v>76</v>
      </c>
      <c r="E9137" s="0" t="n">
        <v>2035</v>
      </c>
      <c r="F9137" s="5" t="n">
        <v>0.981283284</v>
      </c>
      <c r="G9137" s="11" t="n">
        <v>1</v>
      </c>
      <c r="H9137" s="5" t="n">
        <v>0.981283284</v>
      </c>
      <c r="I9137" s="5" t="n">
        <v>0</v>
      </c>
    </row>
    <row r="9138" customFormat="false" ht="14.25" hidden="false" customHeight="false" outlineLevel="0" collapsed="false">
      <c r="A9138" s="0" t="s">
        <v>115</v>
      </c>
      <c r="B9138" s="0" t="s">
        <v>116</v>
      </c>
      <c r="C9138" s="0" t="s">
        <v>76</v>
      </c>
      <c r="E9138" s="0" t="n">
        <v>2036</v>
      </c>
      <c r="F9138" s="5" t="n">
        <v>0.9870473684</v>
      </c>
      <c r="G9138" s="11" t="n">
        <v>1</v>
      </c>
      <c r="H9138" s="5" t="n">
        <v>0.9870473684</v>
      </c>
      <c r="I9138" s="5" t="n">
        <v>0</v>
      </c>
    </row>
    <row r="9139" customFormat="false" ht="14.25" hidden="false" customHeight="false" outlineLevel="0" collapsed="false">
      <c r="A9139" s="0" t="s">
        <v>115</v>
      </c>
      <c r="B9139" s="0" t="s">
        <v>116</v>
      </c>
      <c r="C9139" s="0" t="s">
        <v>76</v>
      </c>
      <c r="E9139" s="0" t="n">
        <v>2037</v>
      </c>
      <c r="F9139" s="5" t="n">
        <v>0.9946170696</v>
      </c>
      <c r="G9139" s="11" t="n">
        <v>1</v>
      </c>
      <c r="H9139" s="5" t="n">
        <v>0.9946170696</v>
      </c>
      <c r="I9139" s="5" t="n">
        <v>0</v>
      </c>
    </row>
    <row r="9140" customFormat="false" ht="14.25" hidden="false" customHeight="false" outlineLevel="0" collapsed="false">
      <c r="A9140" s="0" t="s">
        <v>115</v>
      </c>
      <c r="B9140" s="0" t="s">
        <v>116</v>
      </c>
      <c r="C9140" s="0" t="s">
        <v>76</v>
      </c>
      <c r="E9140" s="0" t="n">
        <v>2038</v>
      </c>
      <c r="F9140" s="5" t="n">
        <v>0.9997214094</v>
      </c>
      <c r="G9140" s="11" t="n">
        <v>1</v>
      </c>
      <c r="H9140" s="5" t="n">
        <v>0.9997214094</v>
      </c>
      <c r="I9140" s="5" t="n">
        <v>0</v>
      </c>
    </row>
    <row r="9141" customFormat="false" ht="14.25" hidden="false" customHeight="false" outlineLevel="0" collapsed="false">
      <c r="A9141" s="0" t="s">
        <v>115</v>
      </c>
      <c r="B9141" s="0" t="s">
        <v>116</v>
      </c>
      <c r="C9141" s="0" t="s">
        <v>76</v>
      </c>
      <c r="E9141" s="0" t="n">
        <v>2039</v>
      </c>
      <c r="F9141" s="5" t="n">
        <v>1.0067008128</v>
      </c>
      <c r="G9141" s="11" t="n">
        <v>1</v>
      </c>
      <c r="H9141" s="5" t="n">
        <v>1.0067008128</v>
      </c>
      <c r="I9141" s="5" t="n">
        <v>0</v>
      </c>
    </row>
    <row r="9142" customFormat="false" ht="14.25" hidden="false" customHeight="false" outlineLevel="0" collapsed="false">
      <c r="A9142" s="0" t="s">
        <v>115</v>
      </c>
      <c r="B9142" s="0" t="s">
        <v>116</v>
      </c>
      <c r="C9142" s="0" t="s">
        <v>76</v>
      </c>
      <c r="E9142" s="0" t="n">
        <v>2040</v>
      </c>
      <c r="F9142" s="5" t="n">
        <v>1.011145408</v>
      </c>
      <c r="G9142" s="11" t="n">
        <v>1</v>
      </c>
      <c r="H9142" s="5" t="n">
        <v>1.011145408</v>
      </c>
      <c r="I9142" s="5" t="n">
        <v>0</v>
      </c>
    </row>
    <row r="9143" customFormat="false" ht="14.25" hidden="false" customHeight="false" outlineLevel="0" collapsed="false">
      <c r="A9143" s="0" t="s">
        <v>115</v>
      </c>
      <c r="B9143" s="0" t="s">
        <v>116</v>
      </c>
      <c r="C9143" s="0" t="s">
        <v>79</v>
      </c>
      <c r="E9143" s="0" t="n">
        <v>2024</v>
      </c>
      <c r="F9143" s="5" t="n">
        <v>0</v>
      </c>
      <c r="G9143" s="11" t="n">
        <v>0</v>
      </c>
      <c r="H9143" s="5" t="n">
        <v>0</v>
      </c>
      <c r="I9143" s="5" t="n">
        <v>0</v>
      </c>
    </row>
    <row r="9144" customFormat="false" ht="14.25" hidden="false" customHeight="false" outlineLevel="0" collapsed="false">
      <c r="A9144" s="0" t="s">
        <v>115</v>
      </c>
      <c r="B9144" s="0" t="s">
        <v>116</v>
      </c>
      <c r="C9144" s="0" t="s">
        <v>79</v>
      </c>
      <c r="E9144" s="0" t="n">
        <v>2025</v>
      </c>
      <c r="F9144" s="5" t="n">
        <v>201.633863458972</v>
      </c>
      <c r="G9144" s="11" t="n">
        <v>0.121959809046495</v>
      </c>
      <c r="H9144" s="5" t="n">
        <v>24.5912274847633</v>
      </c>
      <c r="I9144" s="5" t="n">
        <v>177.042635974209</v>
      </c>
    </row>
    <row r="9145" customFormat="false" ht="14.25" hidden="false" customHeight="false" outlineLevel="0" collapsed="false">
      <c r="A9145" s="0" t="s">
        <v>115</v>
      </c>
      <c r="B9145" s="0" t="s">
        <v>116</v>
      </c>
      <c r="C9145" s="0" t="s">
        <v>79</v>
      </c>
      <c r="E9145" s="0" t="n">
        <v>2026</v>
      </c>
      <c r="F9145" s="5" t="n">
        <v>198.004824044896</v>
      </c>
      <c r="G9145" s="11" t="n">
        <v>0.121799527771343</v>
      </c>
      <c r="H9145" s="5" t="n">
        <v>24.1168940651162</v>
      </c>
      <c r="I9145" s="5" t="n">
        <v>173.88792997978</v>
      </c>
    </row>
    <row r="9146" customFormat="false" ht="14.25" hidden="false" customHeight="false" outlineLevel="0" collapsed="false">
      <c r="A9146" s="0" t="s">
        <v>115</v>
      </c>
      <c r="B9146" s="0" t="s">
        <v>116</v>
      </c>
      <c r="C9146" s="0" t="s">
        <v>79</v>
      </c>
      <c r="E9146" s="0" t="n">
        <v>2027</v>
      </c>
      <c r="F9146" s="5" t="n">
        <v>203.430512086249</v>
      </c>
      <c r="G9146" s="11" t="n">
        <v>0.121940925601839</v>
      </c>
      <c r="H9146" s="5" t="n">
        <v>24.8065049394533</v>
      </c>
      <c r="I9146" s="5" t="n">
        <v>178.624007146796</v>
      </c>
    </row>
    <row r="9147" customFormat="false" ht="14.25" hidden="false" customHeight="false" outlineLevel="0" collapsed="false">
      <c r="A9147" s="0" t="s">
        <v>115</v>
      </c>
      <c r="B9147" s="0" t="s">
        <v>116</v>
      </c>
      <c r="C9147" s="0" t="s">
        <v>79</v>
      </c>
      <c r="E9147" s="0" t="n">
        <v>2028</v>
      </c>
      <c r="F9147" s="5" t="n">
        <v>207.80411678477</v>
      </c>
      <c r="G9147" s="11" t="n">
        <v>0.122021213675158</v>
      </c>
      <c r="H9147" s="5" t="n">
        <v>25.3565105367718</v>
      </c>
      <c r="I9147" s="5" t="n">
        <v>182.447606247998</v>
      </c>
    </row>
    <row r="9148" customFormat="false" ht="14.25" hidden="false" customHeight="false" outlineLevel="0" collapsed="false">
      <c r="A9148" s="0" t="s">
        <v>115</v>
      </c>
      <c r="B9148" s="0" t="s">
        <v>116</v>
      </c>
      <c r="C9148" s="0" t="s">
        <v>79</v>
      </c>
      <c r="E9148" s="0" t="n">
        <v>2029</v>
      </c>
      <c r="F9148" s="5" t="n">
        <v>214.378885190455</v>
      </c>
      <c r="G9148" s="11" t="n">
        <v>0.122325747804058</v>
      </c>
      <c r="H9148" s="5" t="n">
        <v>26.2240574443228</v>
      </c>
      <c r="I9148" s="5" t="n">
        <v>188.154827746133</v>
      </c>
    </row>
    <row r="9149" customFormat="false" ht="14.25" hidden="false" customHeight="false" outlineLevel="0" collapsed="false">
      <c r="A9149" s="0" t="s">
        <v>115</v>
      </c>
      <c r="B9149" s="0" t="s">
        <v>116</v>
      </c>
      <c r="C9149" s="0" t="s">
        <v>79</v>
      </c>
      <c r="E9149" s="0" t="n">
        <v>2030</v>
      </c>
      <c r="F9149" s="5" t="n">
        <v>221.436281658847</v>
      </c>
      <c r="G9149" s="11" t="n">
        <v>0.122430155248784</v>
      </c>
      <c r="H9149" s="5" t="n">
        <v>27.1104783412061</v>
      </c>
      <c r="I9149" s="5" t="n">
        <v>194.32580331764</v>
      </c>
    </row>
    <row r="9150" customFormat="false" ht="14.25" hidden="false" customHeight="false" outlineLevel="0" collapsed="false">
      <c r="A9150" s="0" t="s">
        <v>115</v>
      </c>
      <c r="B9150" s="0" t="s">
        <v>116</v>
      </c>
      <c r="C9150" s="0" t="s">
        <v>79</v>
      </c>
      <c r="E9150" s="0" t="n">
        <v>2031</v>
      </c>
      <c r="F9150" s="5" t="n">
        <v>232.236887968795</v>
      </c>
      <c r="G9150" s="11" t="n">
        <v>0.122929109108412</v>
      </c>
      <c r="H9150" s="5" t="n">
        <v>28.5486737401141</v>
      </c>
      <c r="I9150" s="5" t="n">
        <v>203.688214228681</v>
      </c>
    </row>
    <row r="9151" customFormat="false" ht="14.25" hidden="false" customHeight="false" outlineLevel="0" collapsed="false">
      <c r="A9151" s="0" t="s">
        <v>115</v>
      </c>
      <c r="B9151" s="0" t="s">
        <v>116</v>
      </c>
      <c r="C9151" s="0" t="s">
        <v>79</v>
      </c>
      <c r="E9151" s="0" t="n">
        <v>2032</v>
      </c>
      <c r="F9151" s="5" t="n">
        <v>242.841575892458</v>
      </c>
      <c r="G9151" s="11" t="n">
        <v>0.123519498818558</v>
      </c>
      <c r="H9151" s="5" t="n">
        <v>29.9956697465452</v>
      </c>
      <c r="I9151" s="5" t="n">
        <v>212.845906145913</v>
      </c>
    </row>
    <row r="9152" customFormat="false" ht="14.25" hidden="false" customHeight="false" outlineLevel="0" collapsed="false">
      <c r="A9152" s="0" t="s">
        <v>115</v>
      </c>
      <c r="B9152" s="0" t="s">
        <v>116</v>
      </c>
      <c r="C9152" s="0" t="s">
        <v>79</v>
      </c>
      <c r="E9152" s="0" t="n">
        <v>2033</v>
      </c>
      <c r="F9152" s="5" t="n">
        <v>250.618874225264</v>
      </c>
      <c r="G9152" s="11" t="n">
        <v>0.124053780898051</v>
      </c>
      <c r="H9152" s="5" t="n">
        <v>31.090218912057</v>
      </c>
      <c r="I9152" s="5" t="n">
        <v>219.528655313207</v>
      </c>
    </row>
    <row r="9153" customFormat="false" ht="14.25" hidden="false" customHeight="false" outlineLevel="0" collapsed="false">
      <c r="A9153" s="0" t="s">
        <v>115</v>
      </c>
      <c r="B9153" s="0" t="s">
        <v>116</v>
      </c>
      <c r="C9153" s="0" t="s">
        <v>79</v>
      </c>
      <c r="E9153" s="0" t="n">
        <v>2034</v>
      </c>
      <c r="F9153" s="5" t="n">
        <v>257.834266036159</v>
      </c>
      <c r="G9153" s="11" t="n">
        <v>0.12453621956248</v>
      </c>
      <c r="H9153" s="5" t="n">
        <v>32.1097047658101</v>
      </c>
      <c r="I9153" s="5" t="n">
        <v>225.724561270349</v>
      </c>
    </row>
    <row r="9154" customFormat="false" ht="14.25" hidden="false" customHeight="false" outlineLevel="0" collapsed="false">
      <c r="A9154" s="0" t="s">
        <v>115</v>
      </c>
      <c r="B9154" s="0" t="s">
        <v>116</v>
      </c>
      <c r="C9154" s="0" t="s">
        <v>79</v>
      </c>
      <c r="E9154" s="0" t="n">
        <v>2035</v>
      </c>
      <c r="F9154" s="5" t="n">
        <v>265.390884083646</v>
      </c>
      <c r="G9154" s="11" t="n">
        <v>0.125052422701177</v>
      </c>
      <c r="H9154" s="5" t="n">
        <v>33.187773017467</v>
      </c>
      <c r="I9154" s="5" t="n">
        <v>232.203111066179</v>
      </c>
    </row>
    <row r="9155" customFormat="false" ht="14.25" hidden="false" customHeight="false" outlineLevel="0" collapsed="false">
      <c r="A9155" s="0" t="s">
        <v>115</v>
      </c>
      <c r="B9155" s="0" t="s">
        <v>116</v>
      </c>
      <c r="C9155" s="0" t="s">
        <v>79</v>
      </c>
      <c r="E9155" s="0" t="n">
        <v>2036</v>
      </c>
      <c r="F9155" s="5" t="n">
        <v>270.184701342677</v>
      </c>
      <c r="G9155" s="11" t="n">
        <v>0.125986662491217</v>
      </c>
      <c r="H9155" s="5" t="n">
        <v>34.0396687783501</v>
      </c>
      <c r="I9155" s="5" t="n">
        <v>236.145032564327</v>
      </c>
    </row>
    <row r="9156" customFormat="false" ht="14.25" hidden="false" customHeight="false" outlineLevel="0" collapsed="false">
      <c r="A9156" s="0" t="s">
        <v>115</v>
      </c>
      <c r="B9156" s="0" t="s">
        <v>116</v>
      </c>
      <c r="C9156" s="0" t="s">
        <v>79</v>
      </c>
      <c r="E9156" s="0" t="n">
        <v>2037</v>
      </c>
      <c r="F9156" s="5" t="n">
        <v>276.003802456501</v>
      </c>
      <c r="G9156" s="11" t="n">
        <v>0.12700131343519</v>
      </c>
      <c r="H9156" s="5" t="n">
        <v>35.0528454250825</v>
      </c>
      <c r="I9156" s="5" t="n">
        <v>240.950957031419</v>
      </c>
    </row>
    <row r="9157" customFormat="false" ht="14.25" hidden="false" customHeight="false" outlineLevel="0" collapsed="false">
      <c r="A9157" s="0" t="s">
        <v>115</v>
      </c>
      <c r="B9157" s="0" t="s">
        <v>116</v>
      </c>
      <c r="C9157" s="0" t="s">
        <v>79</v>
      </c>
      <c r="E9157" s="0" t="n">
        <v>2038</v>
      </c>
      <c r="F9157" s="5" t="n">
        <v>281.583233790531</v>
      </c>
      <c r="G9157" s="11" t="n">
        <v>0.127989320605572</v>
      </c>
      <c r="H9157" s="5" t="n">
        <v>36.03964678677</v>
      </c>
      <c r="I9157" s="5" t="n">
        <v>245.543587003761</v>
      </c>
    </row>
    <row r="9158" customFormat="false" ht="14.25" hidden="false" customHeight="false" outlineLevel="0" collapsed="false">
      <c r="A9158" s="0" t="s">
        <v>115</v>
      </c>
      <c r="B9158" s="0" t="s">
        <v>116</v>
      </c>
      <c r="C9158" s="0" t="s">
        <v>79</v>
      </c>
      <c r="E9158" s="0" t="n">
        <v>2039</v>
      </c>
      <c r="F9158" s="5" t="n">
        <v>287.175311545074</v>
      </c>
      <c r="G9158" s="11" t="n">
        <v>0.128973205551649</v>
      </c>
      <c r="H9158" s="5" t="n">
        <v>37.0379204852616</v>
      </c>
      <c r="I9158" s="5" t="n">
        <v>250.137391059813</v>
      </c>
    </row>
    <row r="9159" customFormat="false" ht="14.25" hidden="false" customHeight="false" outlineLevel="0" collapsed="false">
      <c r="A9159" s="0" t="s">
        <v>115</v>
      </c>
      <c r="B9159" s="0" t="s">
        <v>116</v>
      </c>
      <c r="C9159" s="0" t="s">
        <v>79</v>
      </c>
      <c r="E9159" s="0" t="n">
        <v>2040</v>
      </c>
      <c r="F9159" s="5" t="n">
        <v>292.012951308399</v>
      </c>
      <c r="G9159" s="11" t="n">
        <v>0.129896258425391</v>
      </c>
      <c r="H9159" s="5" t="n">
        <v>37.931389786717</v>
      </c>
      <c r="I9159" s="5" t="n">
        <v>254.081561521682</v>
      </c>
    </row>
    <row r="9160" customFormat="false" ht="14.25" hidden="false" customHeight="false" outlineLevel="0" collapsed="false">
      <c r="A9160" s="0" t="s">
        <v>115</v>
      </c>
      <c r="B9160" s="0" t="s">
        <v>116</v>
      </c>
      <c r="C9160" s="0" t="s">
        <v>84</v>
      </c>
      <c r="E9160" s="0" t="n">
        <v>2024</v>
      </c>
      <c r="F9160" s="5" t="n">
        <v>5.46330870965322</v>
      </c>
      <c r="G9160" s="11" t="n">
        <v>0</v>
      </c>
      <c r="H9160" s="5" t="n">
        <v>0</v>
      </c>
      <c r="I9160" s="5" t="n">
        <v>5.46330870965322</v>
      </c>
    </row>
    <row r="9161" customFormat="false" ht="14.25" hidden="false" customHeight="false" outlineLevel="0" collapsed="false">
      <c r="A9161" s="0" t="s">
        <v>115</v>
      </c>
      <c r="B9161" s="0" t="s">
        <v>116</v>
      </c>
      <c r="C9161" s="0" t="s">
        <v>84</v>
      </c>
      <c r="E9161" s="0" t="n">
        <v>2025</v>
      </c>
      <c r="F9161" s="5" t="n">
        <v>11.0194720789683</v>
      </c>
      <c r="G9161" s="11" t="n">
        <v>0.0298155364027287</v>
      </c>
      <c r="H9161" s="5" t="n">
        <v>0.328551470909331</v>
      </c>
      <c r="I9161" s="5" t="n">
        <v>10.690920608059</v>
      </c>
    </row>
    <row r="9162" customFormat="false" ht="14.25" hidden="false" customHeight="false" outlineLevel="0" collapsed="false">
      <c r="A9162" s="0" t="s">
        <v>115</v>
      </c>
      <c r="B9162" s="0" t="s">
        <v>116</v>
      </c>
      <c r="C9162" s="0" t="s">
        <v>84</v>
      </c>
      <c r="E9162" s="0" t="n">
        <v>2026</v>
      </c>
      <c r="F9162" s="5" t="n">
        <v>12.0062531548908</v>
      </c>
      <c r="G9162" s="11" t="n">
        <v>0.0289912584773029</v>
      </c>
      <c r="H9162" s="5" t="n">
        <v>0.348076388557372</v>
      </c>
      <c r="I9162" s="5" t="n">
        <v>11.6581767663334</v>
      </c>
    </row>
    <row r="9163" customFormat="false" ht="14.25" hidden="false" customHeight="false" outlineLevel="0" collapsed="false">
      <c r="A9163" s="0" t="s">
        <v>115</v>
      </c>
      <c r="B9163" s="0" t="s">
        <v>116</v>
      </c>
      <c r="C9163" s="0" t="s">
        <v>84</v>
      </c>
      <c r="E9163" s="0" t="n">
        <v>2027</v>
      </c>
      <c r="F9163" s="5" t="n">
        <v>14.7546934479824</v>
      </c>
      <c r="G9163" s="11" t="n">
        <v>0.0341812230888966</v>
      </c>
      <c r="H9163" s="5" t="n">
        <v>0.504333468353767</v>
      </c>
      <c r="I9163" s="5" t="n">
        <v>14.2503599796286</v>
      </c>
    </row>
    <row r="9164" customFormat="false" ht="14.25" hidden="false" customHeight="false" outlineLevel="0" collapsed="false">
      <c r="A9164" s="0" t="s">
        <v>115</v>
      </c>
      <c r="B9164" s="0" t="s">
        <v>116</v>
      </c>
      <c r="C9164" s="0" t="s">
        <v>84</v>
      </c>
      <c r="E9164" s="0" t="n">
        <v>2028</v>
      </c>
      <c r="F9164" s="5" t="n">
        <v>18.6235013648386</v>
      </c>
      <c r="G9164" s="11" t="n">
        <v>0.0405772135023538</v>
      </c>
      <c r="H9164" s="5" t="n">
        <v>0.755689791042434</v>
      </c>
      <c r="I9164" s="5" t="n">
        <v>17.8678115737962</v>
      </c>
    </row>
    <row r="9165" customFormat="false" ht="14.25" hidden="false" customHeight="false" outlineLevel="0" collapsed="false">
      <c r="A9165" s="0" t="s">
        <v>115</v>
      </c>
      <c r="B9165" s="0" t="s">
        <v>116</v>
      </c>
      <c r="C9165" s="0" t="s">
        <v>84</v>
      </c>
      <c r="E9165" s="0" t="n">
        <v>2029</v>
      </c>
      <c r="F9165" s="5" t="n">
        <v>19.7397628289305</v>
      </c>
      <c r="G9165" s="11" t="n">
        <v>0.0383697443538419</v>
      </c>
      <c r="H9165" s="5" t="n">
        <v>0.757409653351532</v>
      </c>
      <c r="I9165" s="5" t="n">
        <v>18.9823531755789</v>
      </c>
    </row>
    <row r="9166" customFormat="false" ht="14.25" hidden="false" customHeight="false" outlineLevel="0" collapsed="false">
      <c r="A9166" s="0" t="s">
        <v>115</v>
      </c>
      <c r="B9166" s="0" t="s">
        <v>116</v>
      </c>
      <c r="C9166" s="0" t="s">
        <v>84</v>
      </c>
      <c r="E9166" s="0" t="n">
        <v>2030</v>
      </c>
      <c r="F9166" s="5" t="n">
        <v>27.1403890190318</v>
      </c>
      <c r="G9166" s="11" t="n">
        <v>0.0508843600624099</v>
      </c>
      <c r="H9166" s="5" t="n">
        <v>1.38102132707829</v>
      </c>
      <c r="I9166" s="5" t="n">
        <v>25.7593676919535</v>
      </c>
    </row>
    <row r="9167" customFormat="false" ht="14.25" hidden="false" customHeight="false" outlineLevel="0" collapsed="false">
      <c r="A9167" s="0" t="s">
        <v>115</v>
      </c>
      <c r="B9167" s="0" t="s">
        <v>116</v>
      </c>
      <c r="C9167" s="0" t="s">
        <v>84</v>
      </c>
      <c r="E9167" s="0" t="n">
        <v>2031</v>
      </c>
      <c r="F9167" s="5" t="n">
        <v>32.0737837511624</v>
      </c>
      <c r="G9167" s="11" t="n">
        <v>0.0541891666512586</v>
      </c>
      <c r="H9167" s="5" t="n">
        <v>1.73805161282817</v>
      </c>
      <c r="I9167" s="5" t="n">
        <v>30.3357321383342</v>
      </c>
    </row>
    <row r="9168" customFormat="false" ht="14.25" hidden="false" customHeight="false" outlineLevel="0" collapsed="false">
      <c r="A9168" s="0" t="s">
        <v>115</v>
      </c>
      <c r="B9168" s="0" t="s">
        <v>116</v>
      </c>
      <c r="C9168" s="0" t="s">
        <v>84</v>
      </c>
      <c r="E9168" s="0" t="n">
        <v>2032</v>
      </c>
      <c r="F9168" s="5" t="n">
        <v>36.34012533278</v>
      </c>
      <c r="G9168" s="11" t="n">
        <v>0.0557429905709077</v>
      </c>
      <c r="H9168" s="5" t="n">
        <v>2.02570726377076</v>
      </c>
      <c r="I9168" s="5" t="n">
        <v>34.3144180690092</v>
      </c>
    </row>
    <row r="9169" customFormat="false" ht="14.25" hidden="false" customHeight="false" outlineLevel="0" collapsed="false">
      <c r="A9169" s="0" t="s">
        <v>115</v>
      </c>
      <c r="B9169" s="0" t="s">
        <v>116</v>
      </c>
      <c r="C9169" s="0" t="s">
        <v>84</v>
      </c>
      <c r="E9169" s="0" t="n">
        <v>2033</v>
      </c>
      <c r="F9169" s="5" t="n">
        <v>44.0439648535077</v>
      </c>
      <c r="G9169" s="11" t="n">
        <v>0.0613371062973908</v>
      </c>
      <c r="H9169" s="5" t="n">
        <v>2.70152935397815</v>
      </c>
      <c r="I9169" s="5" t="n">
        <v>41.3424354995296</v>
      </c>
    </row>
    <row r="9170" customFormat="false" ht="14.25" hidden="false" customHeight="false" outlineLevel="0" collapsed="false">
      <c r="A9170" s="0" t="s">
        <v>115</v>
      </c>
      <c r="B9170" s="0" t="s">
        <v>116</v>
      </c>
      <c r="C9170" s="0" t="s">
        <v>84</v>
      </c>
      <c r="E9170" s="0" t="n">
        <v>2034</v>
      </c>
      <c r="F9170" s="5" t="n">
        <v>52.8359742025751</v>
      </c>
      <c r="G9170" s="11" t="n">
        <v>0.0668281180659135</v>
      </c>
      <c r="H9170" s="5" t="n">
        <v>3.53092872213725</v>
      </c>
      <c r="I9170" s="5" t="n">
        <v>49.3050454804379</v>
      </c>
    </row>
    <row r="9171" customFormat="false" ht="14.25" hidden="false" customHeight="false" outlineLevel="0" collapsed="false">
      <c r="A9171" s="0" t="s">
        <v>115</v>
      </c>
      <c r="B9171" s="0" t="s">
        <v>116</v>
      </c>
      <c r="C9171" s="0" t="s">
        <v>84</v>
      </c>
      <c r="E9171" s="0" t="n">
        <v>2035</v>
      </c>
      <c r="F9171" s="5" t="n">
        <v>60.2900152351138</v>
      </c>
      <c r="G9171" s="11" t="n">
        <v>0.0700796765840369</v>
      </c>
      <c r="H9171" s="5" t="n">
        <v>4.22510476892343</v>
      </c>
      <c r="I9171" s="5" t="n">
        <v>56.0649104661904</v>
      </c>
    </row>
    <row r="9172" customFormat="false" ht="14.25" hidden="false" customHeight="false" outlineLevel="0" collapsed="false">
      <c r="A9172" s="0" t="s">
        <v>115</v>
      </c>
      <c r="B9172" s="0" t="s">
        <v>116</v>
      </c>
      <c r="C9172" s="0" t="s">
        <v>84</v>
      </c>
      <c r="E9172" s="0" t="n">
        <v>2036</v>
      </c>
      <c r="F9172" s="5" t="n">
        <v>69.6256585294986</v>
      </c>
      <c r="G9172" s="11" t="n">
        <v>0.0721494496120544</v>
      </c>
      <c r="H9172" s="5" t="n">
        <v>5.02345294178017</v>
      </c>
      <c r="I9172" s="5" t="n">
        <v>64.6022055877185</v>
      </c>
    </row>
    <row r="9173" customFormat="false" ht="14.25" hidden="false" customHeight="false" outlineLevel="0" collapsed="false">
      <c r="A9173" s="0" t="s">
        <v>115</v>
      </c>
      <c r="B9173" s="0" t="s">
        <v>116</v>
      </c>
      <c r="C9173" s="0" t="s">
        <v>84</v>
      </c>
      <c r="E9173" s="0" t="n">
        <v>2037</v>
      </c>
      <c r="F9173" s="5" t="n">
        <v>78.9339850461115</v>
      </c>
      <c r="G9173" s="11" t="n">
        <v>0.0737261049507693</v>
      </c>
      <c r="H9173" s="5" t="n">
        <v>5.81949526569207</v>
      </c>
      <c r="I9173" s="5" t="n">
        <v>73.1144897804194</v>
      </c>
    </row>
    <row r="9174" customFormat="false" ht="14.25" hidden="false" customHeight="false" outlineLevel="0" collapsed="false">
      <c r="A9174" s="0" t="s">
        <v>115</v>
      </c>
      <c r="B9174" s="0" t="s">
        <v>116</v>
      </c>
      <c r="C9174" s="0" t="s">
        <v>84</v>
      </c>
      <c r="E9174" s="0" t="n">
        <v>2038</v>
      </c>
      <c r="F9174" s="5" t="n">
        <v>89.0081910980945</v>
      </c>
      <c r="G9174" s="11" t="n">
        <v>0.0752391653788074</v>
      </c>
      <c r="H9174" s="5" t="n">
        <v>6.69690201009803</v>
      </c>
      <c r="I9174" s="5" t="n">
        <v>82.3112890879965</v>
      </c>
    </row>
    <row r="9175" customFormat="false" ht="14.25" hidden="false" customHeight="false" outlineLevel="0" collapsed="false">
      <c r="A9175" s="0" t="s">
        <v>115</v>
      </c>
      <c r="B9175" s="0" t="s">
        <v>116</v>
      </c>
      <c r="C9175" s="0" t="s">
        <v>84</v>
      </c>
      <c r="E9175" s="0" t="n">
        <v>2039</v>
      </c>
      <c r="F9175" s="5" t="n">
        <v>99.7384424074356</v>
      </c>
      <c r="G9175" s="11" t="n">
        <v>0.0768008725783539</v>
      </c>
      <c r="H9175" s="5" t="n">
        <v>7.65999940649695</v>
      </c>
      <c r="I9175" s="5" t="n">
        <v>92.0784430009387</v>
      </c>
    </row>
    <row r="9176" customFormat="false" ht="14.25" hidden="false" customHeight="false" outlineLevel="0" collapsed="false">
      <c r="A9176" s="0" t="s">
        <v>115</v>
      </c>
      <c r="B9176" s="0" t="s">
        <v>116</v>
      </c>
      <c r="C9176" s="0" t="s">
        <v>84</v>
      </c>
      <c r="E9176" s="0" t="n">
        <v>2040</v>
      </c>
      <c r="F9176" s="5" t="n">
        <v>111.339519085097</v>
      </c>
      <c r="G9176" s="11" t="n">
        <v>0.0783519002292209</v>
      </c>
      <c r="H9176" s="5" t="n">
        <v>8.72366289092496</v>
      </c>
      <c r="I9176" s="5" t="n">
        <v>102.615856194172</v>
      </c>
    </row>
    <row r="9177" customFormat="false" ht="14.25" hidden="false" customHeight="false" outlineLevel="0" collapsed="false">
      <c r="A9177" s="0" t="s">
        <v>117</v>
      </c>
      <c r="B9177" s="0" t="s">
        <v>118</v>
      </c>
      <c r="C9177" s="0" t="s">
        <v>65</v>
      </c>
      <c r="E9177" s="0" t="n">
        <v>2024</v>
      </c>
      <c r="F9177" s="5" t="n">
        <v>0</v>
      </c>
      <c r="G9177" s="11" t="n">
        <v>0</v>
      </c>
      <c r="H9177" s="5" t="n">
        <v>0</v>
      </c>
      <c r="I9177" s="5" t="n">
        <v>0</v>
      </c>
    </row>
    <row r="9178" customFormat="false" ht="14.25" hidden="false" customHeight="false" outlineLevel="0" collapsed="false">
      <c r="A9178" s="0" t="s">
        <v>117</v>
      </c>
      <c r="B9178" s="0" t="s">
        <v>118</v>
      </c>
      <c r="C9178" s="0" t="s">
        <v>65</v>
      </c>
      <c r="E9178" s="0" t="n">
        <v>2025</v>
      </c>
      <c r="F9178" s="5" t="n">
        <v>554.439530499766</v>
      </c>
      <c r="G9178" s="11" t="n">
        <v>0.0198037809360931</v>
      </c>
      <c r="H9178" s="5" t="n">
        <v>10.9799990043277</v>
      </c>
      <c r="I9178" s="5" t="n">
        <v>543.459531495439</v>
      </c>
    </row>
    <row r="9179" customFormat="false" ht="14.25" hidden="false" customHeight="false" outlineLevel="0" collapsed="false">
      <c r="A9179" s="0" t="s">
        <v>117</v>
      </c>
      <c r="B9179" s="0" t="s">
        <v>118</v>
      </c>
      <c r="C9179" s="0" t="s">
        <v>65</v>
      </c>
      <c r="E9179" s="0" t="n">
        <v>2026</v>
      </c>
      <c r="F9179" s="5" t="n">
        <v>557.351258136399</v>
      </c>
      <c r="G9179" s="11" t="n">
        <v>0.0229159358835964</v>
      </c>
      <c r="H9179" s="5" t="n">
        <v>12.7722256960955</v>
      </c>
      <c r="I9179" s="5" t="n">
        <v>544.579032440303</v>
      </c>
    </row>
    <row r="9180" customFormat="false" ht="14.25" hidden="false" customHeight="false" outlineLevel="0" collapsed="false">
      <c r="A9180" s="0" t="s">
        <v>117</v>
      </c>
      <c r="B9180" s="0" t="s">
        <v>118</v>
      </c>
      <c r="C9180" s="0" t="s">
        <v>65</v>
      </c>
      <c r="E9180" s="0" t="n">
        <v>2027</v>
      </c>
      <c r="F9180" s="5" t="n">
        <v>562.019718262979</v>
      </c>
      <c r="G9180" s="11" t="n">
        <v>0.026027894750601</v>
      </c>
      <c r="H9180" s="5" t="n">
        <v>14.6281900747113</v>
      </c>
      <c r="I9180" s="5" t="n">
        <v>547.391528188268</v>
      </c>
    </row>
    <row r="9181" customFormat="false" ht="14.25" hidden="false" customHeight="false" outlineLevel="0" collapsed="false">
      <c r="A9181" s="0" t="s">
        <v>117</v>
      </c>
      <c r="B9181" s="0" t="s">
        <v>118</v>
      </c>
      <c r="C9181" s="0" t="s">
        <v>65</v>
      </c>
      <c r="E9181" s="0" t="n">
        <v>2028</v>
      </c>
      <c r="F9181" s="5" t="n">
        <v>563.449222052623</v>
      </c>
      <c r="G9181" s="11" t="n">
        <v>0.0291359218653309</v>
      </c>
      <c r="H9181" s="5" t="n">
        <v>16.4166125088067</v>
      </c>
      <c r="I9181" s="5" t="n">
        <v>547.032609543816</v>
      </c>
    </row>
    <row r="9182" customFormat="false" ht="14.25" hidden="false" customHeight="false" outlineLevel="0" collapsed="false">
      <c r="A9182" s="0" t="s">
        <v>117</v>
      </c>
      <c r="B9182" s="0" t="s">
        <v>118</v>
      </c>
      <c r="C9182" s="0" t="s">
        <v>65</v>
      </c>
      <c r="E9182" s="0" t="n">
        <v>2029</v>
      </c>
      <c r="F9182" s="5" t="n">
        <v>567.714791920678</v>
      </c>
      <c r="G9182" s="11" t="n">
        <v>0.032265273950634</v>
      </c>
      <c r="H9182" s="5" t="n">
        <v>18.3174732871478</v>
      </c>
      <c r="I9182" s="5" t="n">
        <v>549.397318633531</v>
      </c>
    </row>
    <row r="9183" customFormat="false" ht="14.25" hidden="false" customHeight="false" outlineLevel="0" collapsed="false">
      <c r="A9183" s="0" t="s">
        <v>117</v>
      </c>
      <c r="B9183" s="0" t="s">
        <v>118</v>
      </c>
      <c r="C9183" s="0" t="s">
        <v>65</v>
      </c>
      <c r="E9183" s="0" t="n">
        <v>2030</v>
      </c>
      <c r="F9183" s="5" t="n">
        <v>573.460519771032</v>
      </c>
      <c r="G9183" s="11" t="n">
        <v>0.0353949283837132</v>
      </c>
      <c r="H9183" s="5" t="n">
        <v>20.2975940281826</v>
      </c>
      <c r="I9183" s="5" t="n">
        <v>553.162925742849</v>
      </c>
    </row>
    <row r="9184" customFormat="false" ht="14.25" hidden="false" customHeight="false" outlineLevel="0" collapsed="false">
      <c r="A9184" s="0" t="s">
        <v>117</v>
      </c>
      <c r="B9184" s="0" t="s">
        <v>118</v>
      </c>
      <c r="C9184" s="0" t="s">
        <v>65</v>
      </c>
      <c r="E9184" s="0" t="n">
        <v>2031</v>
      </c>
      <c r="F9184" s="5" t="n">
        <v>575.639638218285</v>
      </c>
      <c r="G9184" s="11" t="n">
        <v>0.038321076244687</v>
      </c>
      <c r="H9184" s="5" t="n">
        <v>22.0591304656269</v>
      </c>
      <c r="I9184" s="5" t="n">
        <v>553.580507752658</v>
      </c>
    </row>
    <row r="9185" customFormat="false" ht="14.25" hidden="false" customHeight="false" outlineLevel="0" collapsed="false">
      <c r="A9185" s="0" t="s">
        <v>117</v>
      </c>
      <c r="B9185" s="0" t="s">
        <v>118</v>
      </c>
      <c r="C9185" s="0" t="s">
        <v>65</v>
      </c>
      <c r="E9185" s="0" t="n">
        <v>2032</v>
      </c>
      <c r="F9185" s="5" t="n">
        <v>576.834267256823</v>
      </c>
      <c r="G9185" s="11" t="n">
        <v>0.0412454947956232</v>
      </c>
      <c r="H9185" s="5" t="n">
        <v>23.7918147680784</v>
      </c>
      <c r="I9185" s="5" t="n">
        <v>553.042452488744</v>
      </c>
    </row>
    <row r="9186" customFormat="false" ht="14.25" hidden="false" customHeight="false" outlineLevel="0" collapsed="false">
      <c r="A9186" s="0" t="s">
        <v>117</v>
      </c>
      <c r="B9186" s="0" t="s">
        <v>118</v>
      </c>
      <c r="C9186" s="0" t="s">
        <v>65</v>
      </c>
      <c r="E9186" s="0" t="n">
        <v>2033</v>
      </c>
      <c r="F9186" s="5" t="n">
        <v>576.901654493386</v>
      </c>
      <c r="G9186" s="11" t="n">
        <v>0.0441711560548603</v>
      </c>
      <c r="H9186" s="5" t="n">
        <v>25.4824130089345</v>
      </c>
      <c r="I9186" s="5" t="n">
        <v>551.419241484452</v>
      </c>
    </row>
    <row r="9187" customFormat="false" ht="14.25" hidden="false" customHeight="false" outlineLevel="0" collapsed="false">
      <c r="A9187" s="0" t="s">
        <v>117</v>
      </c>
      <c r="B9187" s="0" t="s">
        <v>118</v>
      </c>
      <c r="C9187" s="0" t="s">
        <v>65</v>
      </c>
      <c r="E9187" s="0" t="n">
        <v>2034</v>
      </c>
      <c r="F9187" s="5" t="n">
        <v>578.363052181984</v>
      </c>
      <c r="G9187" s="11" t="n">
        <v>0.0470941524736537</v>
      </c>
      <c r="H9187" s="5" t="n">
        <v>27.2375177645861</v>
      </c>
      <c r="I9187" s="5" t="n">
        <v>551.125534417398</v>
      </c>
    </row>
    <row r="9188" customFormat="false" ht="14.25" hidden="false" customHeight="false" outlineLevel="0" collapsed="false">
      <c r="A9188" s="0" t="s">
        <v>117</v>
      </c>
      <c r="B9188" s="0" t="s">
        <v>118</v>
      </c>
      <c r="C9188" s="0" t="s">
        <v>65</v>
      </c>
      <c r="E9188" s="0" t="n">
        <v>2035</v>
      </c>
      <c r="F9188" s="5" t="n">
        <v>578.980678295981</v>
      </c>
      <c r="G9188" s="11" t="n">
        <v>0.0500295942503688</v>
      </c>
      <c r="H9188" s="5" t="n">
        <v>28.9661684139512</v>
      </c>
      <c r="I9188" s="5" t="n">
        <v>550.01450988203</v>
      </c>
    </row>
    <row r="9189" customFormat="false" ht="14.25" hidden="false" customHeight="false" outlineLevel="0" collapsed="false">
      <c r="A9189" s="0" t="s">
        <v>117</v>
      </c>
      <c r="B9189" s="0" t="s">
        <v>118</v>
      </c>
      <c r="C9189" s="0" t="s">
        <v>65</v>
      </c>
      <c r="E9189" s="0" t="n">
        <v>2036</v>
      </c>
      <c r="F9189" s="5" t="n">
        <v>585.555811381886</v>
      </c>
      <c r="G9189" s="11" t="n">
        <v>0.0532202725730652</v>
      </c>
      <c r="H9189" s="5" t="n">
        <v>31.1634398884863</v>
      </c>
      <c r="I9189" s="5" t="n">
        <v>554.392371493399</v>
      </c>
    </row>
    <row r="9190" customFormat="false" ht="14.25" hidden="false" customHeight="false" outlineLevel="0" collapsed="false">
      <c r="A9190" s="0" t="s">
        <v>117</v>
      </c>
      <c r="B9190" s="0" t="s">
        <v>118</v>
      </c>
      <c r="C9190" s="0" t="s">
        <v>65</v>
      </c>
      <c r="E9190" s="0" t="n">
        <v>2037</v>
      </c>
      <c r="F9190" s="5" t="n">
        <v>592.068942581214</v>
      </c>
      <c r="G9190" s="11" t="n">
        <v>0.0563932218141009</v>
      </c>
      <c r="H9190" s="5" t="n">
        <v>33.3886752082225</v>
      </c>
      <c r="I9190" s="5" t="n">
        <v>558.680267372991</v>
      </c>
    </row>
    <row r="9191" customFormat="false" ht="14.25" hidden="false" customHeight="false" outlineLevel="0" collapsed="false">
      <c r="A9191" s="0" t="s">
        <v>117</v>
      </c>
      <c r="B9191" s="0" t="s">
        <v>118</v>
      </c>
      <c r="C9191" s="0" t="s">
        <v>65</v>
      </c>
      <c r="E9191" s="0" t="n">
        <v>2038</v>
      </c>
      <c r="F9191" s="5" t="n">
        <v>598.591027598441</v>
      </c>
      <c r="G9191" s="11" t="n">
        <v>0.0595438077929663</v>
      </c>
      <c r="H9191" s="5" t="n">
        <v>35.6423890939158</v>
      </c>
      <c r="I9191" s="5" t="n">
        <v>562.948638504525</v>
      </c>
    </row>
    <row r="9192" customFormat="false" ht="14.25" hidden="false" customHeight="false" outlineLevel="0" collapsed="false">
      <c r="A9192" s="0" t="s">
        <v>117</v>
      </c>
      <c r="B9192" s="0" t="s">
        <v>118</v>
      </c>
      <c r="C9192" s="0" t="s">
        <v>65</v>
      </c>
      <c r="E9192" s="0" t="n">
        <v>2039</v>
      </c>
      <c r="F9192" s="5" t="n">
        <v>605.26044870704</v>
      </c>
      <c r="G9192" s="11" t="n">
        <v>0.06270545404612</v>
      </c>
      <c r="H9192" s="5" t="n">
        <v>37.9531312523332</v>
      </c>
      <c r="I9192" s="5" t="n">
        <v>567.307317454707</v>
      </c>
    </row>
    <row r="9193" customFormat="false" ht="14.25" hidden="false" customHeight="false" outlineLevel="0" collapsed="false">
      <c r="A9193" s="0" t="s">
        <v>117</v>
      </c>
      <c r="B9193" s="0" t="s">
        <v>118</v>
      </c>
      <c r="C9193" s="0" t="s">
        <v>65</v>
      </c>
      <c r="E9193" s="0" t="n">
        <v>2040</v>
      </c>
      <c r="F9193" s="5" t="n">
        <v>612.657471073198</v>
      </c>
      <c r="G9193" s="11" t="n">
        <v>0.0658317743758969</v>
      </c>
      <c r="H9193" s="5" t="n">
        <v>40.3323284053983</v>
      </c>
      <c r="I9193" s="5" t="n">
        <v>572.325142667799</v>
      </c>
    </row>
    <row r="9194" customFormat="false" ht="14.25" hidden="false" customHeight="false" outlineLevel="0" collapsed="false">
      <c r="A9194" s="0" t="s">
        <v>117</v>
      </c>
      <c r="B9194" s="0" t="s">
        <v>118</v>
      </c>
      <c r="C9194" s="0" t="s">
        <v>72</v>
      </c>
      <c r="E9194" s="0" t="n">
        <v>2024</v>
      </c>
      <c r="F9194" s="5" t="n">
        <v>0</v>
      </c>
      <c r="G9194" s="11" t="n">
        <v>0</v>
      </c>
      <c r="H9194" s="5" t="n">
        <v>0</v>
      </c>
      <c r="I9194" s="5" t="n">
        <v>0</v>
      </c>
    </row>
    <row r="9195" customFormat="false" ht="14.25" hidden="false" customHeight="false" outlineLevel="0" collapsed="false">
      <c r="A9195" s="0" t="s">
        <v>117</v>
      </c>
      <c r="B9195" s="0" t="s">
        <v>118</v>
      </c>
      <c r="C9195" s="0" t="s">
        <v>72</v>
      </c>
      <c r="E9195" s="0" t="n">
        <v>2025</v>
      </c>
      <c r="F9195" s="5" t="n">
        <v>156.471272019401</v>
      </c>
      <c r="G9195" s="11" t="n">
        <v>0.0179208954502536</v>
      </c>
      <c r="H9195" s="5" t="n">
        <v>2.80410530682788</v>
      </c>
      <c r="I9195" s="5" t="n">
        <v>153.667166712573</v>
      </c>
    </row>
    <row r="9196" customFormat="false" ht="14.25" hidden="false" customHeight="false" outlineLevel="0" collapsed="false">
      <c r="A9196" s="0" t="s">
        <v>117</v>
      </c>
      <c r="B9196" s="0" t="s">
        <v>118</v>
      </c>
      <c r="C9196" s="0" t="s">
        <v>72</v>
      </c>
      <c r="E9196" s="0" t="n">
        <v>2026</v>
      </c>
      <c r="F9196" s="5" t="n">
        <v>158.215413747547</v>
      </c>
      <c r="G9196" s="11" t="n">
        <v>0.0209092428767056</v>
      </c>
      <c r="H9196" s="5" t="n">
        <v>3.30816451288594</v>
      </c>
      <c r="I9196" s="5" t="n">
        <v>154.907249234661</v>
      </c>
    </row>
    <row r="9197" customFormat="false" ht="14.25" hidden="false" customHeight="false" outlineLevel="0" collapsed="false">
      <c r="A9197" s="0" t="s">
        <v>117</v>
      </c>
      <c r="B9197" s="0" t="s">
        <v>118</v>
      </c>
      <c r="C9197" s="0" t="s">
        <v>72</v>
      </c>
      <c r="E9197" s="0" t="n">
        <v>2027</v>
      </c>
      <c r="F9197" s="5" t="n">
        <v>158.00358475996</v>
      </c>
      <c r="G9197" s="11" t="n">
        <v>0.0238989825039573</v>
      </c>
      <c r="H9197" s="5" t="n">
        <v>3.77612490774083</v>
      </c>
      <c r="I9197" s="5" t="n">
        <v>154.227459852219</v>
      </c>
    </row>
    <row r="9198" customFormat="false" ht="14.25" hidden="false" customHeight="false" outlineLevel="0" collapsed="false">
      <c r="A9198" s="0" t="s">
        <v>117</v>
      </c>
      <c r="B9198" s="0" t="s">
        <v>118</v>
      </c>
      <c r="C9198" s="0" t="s">
        <v>72</v>
      </c>
      <c r="E9198" s="0" t="n">
        <v>2028</v>
      </c>
      <c r="F9198" s="5" t="n">
        <v>159.807905663472</v>
      </c>
      <c r="G9198" s="11" t="n">
        <v>0.0268877438374469</v>
      </c>
      <c r="H9198" s="5" t="n">
        <v>4.29687403067831</v>
      </c>
      <c r="I9198" s="5" t="n">
        <v>155.511031632793</v>
      </c>
    </row>
    <row r="9199" customFormat="false" ht="14.25" hidden="false" customHeight="false" outlineLevel="0" collapsed="false">
      <c r="A9199" s="0" t="s">
        <v>117</v>
      </c>
      <c r="B9199" s="0" t="s">
        <v>118</v>
      </c>
      <c r="C9199" s="0" t="s">
        <v>72</v>
      </c>
      <c r="E9199" s="0" t="n">
        <v>2029</v>
      </c>
      <c r="F9199" s="5" t="n">
        <v>160.521885852778</v>
      </c>
      <c r="G9199" s="11" t="n">
        <v>0.0298782600245101</v>
      </c>
      <c r="H9199" s="5" t="n">
        <v>4.79611464513403</v>
      </c>
      <c r="I9199" s="5" t="n">
        <v>155.725771207644</v>
      </c>
    </row>
    <row r="9200" customFormat="false" ht="14.25" hidden="false" customHeight="false" outlineLevel="0" collapsed="false">
      <c r="A9200" s="0" t="s">
        <v>117</v>
      </c>
      <c r="B9200" s="0" t="s">
        <v>118</v>
      </c>
      <c r="C9200" s="0" t="s">
        <v>72</v>
      </c>
      <c r="E9200" s="0" t="n">
        <v>2030</v>
      </c>
      <c r="F9200" s="5" t="n">
        <v>162.70370852183</v>
      </c>
      <c r="G9200" s="11" t="n">
        <v>0.032868113973793</v>
      </c>
      <c r="H9200" s="5" t="n">
        <v>5.3477640356543</v>
      </c>
      <c r="I9200" s="5" t="n">
        <v>157.355944486176</v>
      </c>
    </row>
    <row r="9201" customFormat="false" ht="14.25" hidden="false" customHeight="false" outlineLevel="0" collapsed="false">
      <c r="A9201" s="0" t="s">
        <v>117</v>
      </c>
      <c r="B9201" s="0" t="s">
        <v>118</v>
      </c>
      <c r="C9201" s="0" t="s">
        <v>72</v>
      </c>
      <c r="E9201" s="0" t="n">
        <v>2031</v>
      </c>
      <c r="F9201" s="5" t="n">
        <v>162.387326539405</v>
      </c>
      <c r="G9201" s="11" t="n">
        <v>0.0357611661602755</v>
      </c>
      <c r="H9201" s="5" t="n">
        <v>5.80716016669858</v>
      </c>
      <c r="I9201" s="5" t="n">
        <v>156.580166372707</v>
      </c>
    </row>
    <row r="9202" customFormat="false" ht="14.25" hidden="false" customHeight="false" outlineLevel="0" collapsed="false">
      <c r="A9202" s="0" t="s">
        <v>117</v>
      </c>
      <c r="B9202" s="0" t="s">
        <v>118</v>
      </c>
      <c r="C9202" s="0" t="s">
        <v>72</v>
      </c>
      <c r="E9202" s="0" t="n">
        <v>2032</v>
      </c>
      <c r="F9202" s="5" t="n">
        <v>165.568817422968</v>
      </c>
      <c r="G9202" s="11" t="n">
        <v>0.038651100508645</v>
      </c>
      <c r="H9202" s="5" t="n">
        <v>6.39941700331262</v>
      </c>
      <c r="I9202" s="5" t="n">
        <v>159.169400419655</v>
      </c>
    </row>
    <row r="9203" customFormat="false" ht="14.25" hidden="false" customHeight="false" outlineLevel="0" collapsed="false">
      <c r="A9203" s="0" t="s">
        <v>117</v>
      </c>
      <c r="B9203" s="0" t="s">
        <v>118</v>
      </c>
      <c r="C9203" s="0" t="s">
        <v>72</v>
      </c>
      <c r="E9203" s="0" t="n">
        <v>2033</v>
      </c>
      <c r="F9203" s="5" t="n">
        <v>167.273767648464</v>
      </c>
      <c r="G9203" s="11" t="n">
        <v>0.0415420172901203</v>
      </c>
      <c r="H9203" s="5" t="n">
        <v>6.94888974783605</v>
      </c>
      <c r="I9203" s="5" t="n">
        <v>160.324877900628</v>
      </c>
    </row>
    <row r="9204" customFormat="false" ht="14.25" hidden="false" customHeight="false" outlineLevel="0" collapsed="false">
      <c r="A9204" s="0" t="s">
        <v>117</v>
      </c>
      <c r="B9204" s="0" t="s">
        <v>118</v>
      </c>
      <c r="C9204" s="0" t="s">
        <v>72</v>
      </c>
      <c r="E9204" s="0" t="n">
        <v>2034</v>
      </c>
      <c r="F9204" s="5" t="n">
        <v>169.815433566925</v>
      </c>
      <c r="G9204" s="11" t="n">
        <v>0.0444325526953326</v>
      </c>
      <c r="H9204" s="5" t="n">
        <v>7.54533320044315</v>
      </c>
      <c r="I9204" s="5" t="n">
        <v>162.270100366482</v>
      </c>
    </row>
    <row r="9205" customFormat="false" ht="14.25" hidden="false" customHeight="false" outlineLevel="0" collapsed="false">
      <c r="A9205" s="0" t="s">
        <v>117</v>
      </c>
      <c r="B9205" s="0" t="s">
        <v>118</v>
      </c>
      <c r="C9205" s="0" t="s">
        <v>72</v>
      </c>
      <c r="E9205" s="0" t="n">
        <v>2035</v>
      </c>
      <c r="F9205" s="5" t="n">
        <v>170.480705191462</v>
      </c>
      <c r="G9205" s="11" t="n">
        <v>0.0473245244745558</v>
      </c>
      <c r="H9205" s="5" t="n">
        <v>8.06791830527287</v>
      </c>
      <c r="I9205" s="5" t="n">
        <v>162.412786886189</v>
      </c>
    </row>
    <row r="9206" customFormat="false" ht="14.25" hidden="false" customHeight="false" outlineLevel="0" collapsed="false">
      <c r="A9206" s="0" t="s">
        <v>117</v>
      </c>
      <c r="B9206" s="0" t="s">
        <v>118</v>
      </c>
      <c r="C9206" s="0" t="s">
        <v>72</v>
      </c>
      <c r="E9206" s="0" t="n">
        <v>2036</v>
      </c>
      <c r="F9206" s="5" t="n">
        <v>172.558647173283</v>
      </c>
      <c r="G9206" s="11" t="n">
        <v>0.0504029425047827</v>
      </c>
      <c r="H9206" s="5" t="n">
        <v>8.69746357217804</v>
      </c>
      <c r="I9206" s="5" t="n">
        <v>163.861183601105</v>
      </c>
    </row>
    <row r="9207" customFormat="false" ht="14.25" hidden="false" customHeight="false" outlineLevel="0" collapsed="false">
      <c r="A9207" s="0" t="s">
        <v>117</v>
      </c>
      <c r="B9207" s="0" t="s">
        <v>118</v>
      </c>
      <c r="C9207" s="0" t="s">
        <v>72</v>
      </c>
      <c r="E9207" s="0" t="n">
        <v>2037</v>
      </c>
      <c r="F9207" s="5" t="n">
        <v>176.60447402359</v>
      </c>
      <c r="G9207" s="11" t="n">
        <v>0.0534785018800022</v>
      </c>
      <c r="H9207" s="5" t="n">
        <v>9.44454269608735</v>
      </c>
      <c r="I9207" s="5" t="n">
        <v>167.159931327503</v>
      </c>
    </row>
    <row r="9208" customFormat="false" ht="14.25" hidden="false" customHeight="false" outlineLevel="0" collapsed="false">
      <c r="A9208" s="0" t="s">
        <v>117</v>
      </c>
      <c r="B9208" s="0" t="s">
        <v>118</v>
      </c>
      <c r="C9208" s="0" t="s">
        <v>72</v>
      </c>
      <c r="E9208" s="0" t="n">
        <v>2038</v>
      </c>
      <c r="F9208" s="5" t="n">
        <v>179.03391181204</v>
      </c>
      <c r="G9208" s="11" t="n">
        <v>0.0565556631518712</v>
      </c>
      <c r="H9208" s="5" t="n">
        <v>10.1253816092036</v>
      </c>
      <c r="I9208" s="5" t="n">
        <v>168.908530202837</v>
      </c>
    </row>
    <row r="9209" customFormat="false" ht="14.25" hidden="false" customHeight="false" outlineLevel="0" collapsed="false">
      <c r="A9209" s="0" t="s">
        <v>117</v>
      </c>
      <c r="B9209" s="0" t="s">
        <v>118</v>
      </c>
      <c r="C9209" s="0" t="s">
        <v>72</v>
      </c>
      <c r="E9209" s="0" t="n">
        <v>2039</v>
      </c>
      <c r="F9209" s="5" t="n">
        <v>183.773739764095</v>
      </c>
      <c r="G9209" s="11" t="n">
        <v>0.0596284224194667</v>
      </c>
      <c r="H9209" s="5" t="n">
        <v>10.9581381842586</v>
      </c>
      <c r="I9209" s="5" t="n">
        <v>172.815601579837</v>
      </c>
    </row>
    <row r="9210" customFormat="false" ht="14.25" hidden="false" customHeight="false" outlineLevel="0" collapsed="false">
      <c r="A9210" s="0" t="s">
        <v>117</v>
      </c>
      <c r="B9210" s="0" t="s">
        <v>118</v>
      </c>
      <c r="C9210" s="0" t="s">
        <v>72</v>
      </c>
      <c r="E9210" s="0" t="n">
        <v>2040</v>
      </c>
      <c r="F9210" s="5" t="n">
        <v>185.863425593654</v>
      </c>
      <c r="G9210" s="11" t="n">
        <v>0.0627059336912123</v>
      </c>
      <c r="H9210" s="5" t="n">
        <v>11.6547396408972</v>
      </c>
      <c r="I9210" s="5" t="n">
        <v>174.208685952757</v>
      </c>
    </row>
    <row r="9211" customFormat="false" ht="14.25" hidden="false" customHeight="false" outlineLevel="0" collapsed="false">
      <c r="A9211" s="0" t="s">
        <v>117</v>
      </c>
      <c r="B9211" s="0" t="s">
        <v>118</v>
      </c>
      <c r="C9211" s="0" t="s">
        <v>75</v>
      </c>
      <c r="E9211" s="0" t="n">
        <v>2024</v>
      </c>
      <c r="F9211" s="5" t="n">
        <v>12.6254399652</v>
      </c>
      <c r="G9211" s="11" t="n">
        <v>0</v>
      </c>
      <c r="H9211" s="5" t="n">
        <v>0</v>
      </c>
      <c r="I9211" s="5" t="n">
        <v>12.6254399652</v>
      </c>
    </row>
    <row r="9212" customFormat="false" ht="14.25" hidden="false" customHeight="false" outlineLevel="0" collapsed="false">
      <c r="A9212" s="0" t="s">
        <v>117</v>
      </c>
      <c r="B9212" s="0" t="s">
        <v>118</v>
      </c>
      <c r="C9212" s="0" t="s">
        <v>75</v>
      </c>
      <c r="E9212" s="0" t="n">
        <v>2025</v>
      </c>
      <c r="F9212" s="5" t="n">
        <v>12.8274946212</v>
      </c>
      <c r="G9212" s="11" t="n">
        <v>0.0157516851081788</v>
      </c>
      <c r="H9212" s="5" t="n">
        <v>0.202054656</v>
      </c>
      <c r="I9212" s="5" t="n">
        <v>12.6254399652</v>
      </c>
    </row>
    <row r="9213" customFormat="false" ht="14.25" hidden="false" customHeight="false" outlineLevel="0" collapsed="false">
      <c r="A9213" s="0" t="s">
        <v>117</v>
      </c>
      <c r="B9213" s="0" t="s">
        <v>118</v>
      </c>
      <c r="C9213" s="0" t="s">
        <v>75</v>
      </c>
      <c r="E9213" s="0" t="n">
        <v>2026</v>
      </c>
      <c r="F9213" s="5" t="n">
        <v>18.6041171598585</v>
      </c>
      <c r="G9213" s="11" t="n">
        <v>0.10377132749386</v>
      </c>
      <c r="H9213" s="5" t="n">
        <v>1.93057393452981</v>
      </c>
      <c r="I9213" s="5" t="n">
        <v>16.6735432253287</v>
      </c>
    </row>
    <row r="9214" customFormat="false" ht="14.25" hidden="false" customHeight="false" outlineLevel="0" collapsed="false">
      <c r="A9214" s="0" t="s">
        <v>117</v>
      </c>
      <c r="B9214" s="0" t="s">
        <v>118</v>
      </c>
      <c r="C9214" s="0" t="s">
        <v>75</v>
      </c>
      <c r="E9214" s="0" t="n">
        <v>2027</v>
      </c>
      <c r="F9214" s="5" t="n">
        <v>29.0078678687274</v>
      </c>
      <c r="G9214" s="11" t="n">
        <v>0.212573688741646</v>
      </c>
      <c r="H9214" s="5" t="n">
        <v>6.16630947538564</v>
      </c>
      <c r="I9214" s="5" t="n">
        <v>22.8415583933418</v>
      </c>
    </row>
    <row r="9215" customFormat="false" ht="14.25" hidden="false" customHeight="false" outlineLevel="0" collapsed="false">
      <c r="A9215" s="0" t="s">
        <v>117</v>
      </c>
      <c r="B9215" s="0" t="s">
        <v>118</v>
      </c>
      <c r="C9215" s="0" t="s">
        <v>75</v>
      </c>
      <c r="E9215" s="0" t="n">
        <v>2028</v>
      </c>
      <c r="F9215" s="5" t="n">
        <v>43.1200047114209</v>
      </c>
      <c r="G9215" s="11" t="n">
        <v>0.280927637771817</v>
      </c>
      <c r="H9215" s="5" t="n">
        <v>12.1136010642891</v>
      </c>
      <c r="I9215" s="5" t="n">
        <v>31.0064036471318</v>
      </c>
    </row>
    <row r="9216" customFormat="false" ht="14.25" hidden="false" customHeight="false" outlineLevel="0" collapsed="false">
      <c r="A9216" s="0" t="s">
        <v>117</v>
      </c>
      <c r="B9216" s="0" t="s">
        <v>118</v>
      </c>
      <c r="C9216" s="0" t="s">
        <v>75</v>
      </c>
      <c r="E9216" s="0" t="n">
        <v>2029</v>
      </c>
      <c r="F9216" s="5" t="n">
        <v>58.9599040668862</v>
      </c>
      <c r="G9216" s="11" t="n">
        <v>0.266281933483484</v>
      </c>
      <c r="H9216" s="5" t="n">
        <v>15.6999572529312</v>
      </c>
      <c r="I9216" s="5" t="n">
        <v>43.259946813955</v>
      </c>
    </row>
    <row r="9217" customFormat="false" ht="14.25" hidden="false" customHeight="false" outlineLevel="0" collapsed="false">
      <c r="A9217" s="0" t="s">
        <v>117</v>
      </c>
      <c r="B9217" s="0" t="s">
        <v>118</v>
      </c>
      <c r="C9217" s="0" t="s">
        <v>75</v>
      </c>
      <c r="E9217" s="0" t="n">
        <v>2030</v>
      </c>
      <c r="F9217" s="5" t="n">
        <v>79.3179979868179</v>
      </c>
      <c r="G9217" s="11" t="n">
        <v>0.238961646079114</v>
      </c>
      <c r="H9217" s="5" t="n">
        <v>18.9539593626299</v>
      </c>
      <c r="I9217" s="5" t="n">
        <v>60.364038624188</v>
      </c>
    </row>
    <row r="9218" customFormat="false" ht="14.25" hidden="false" customHeight="false" outlineLevel="0" collapsed="false">
      <c r="A9218" s="0" t="s">
        <v>117</v>
      </c>
      <c r="B9218" s="0" t="s">
        <v>118</v>
      </c>
      <c r="C9218" s="0" t="s">
        <v>75</v>
      </c>
      <c r="E9218" s="0" t="n">
        <v>2031</v>
      </c>
      <c r="F9218" s="5" t="n">
        <v>102.06206994763</v>
      </c>
      <c r="G9218" s="11" t="n">
        <v>0.26405927476137</v>
      </c>
      <c r="H9218" s="5" t="n">
        <v>26.9504361710155</v>
      </c>
      <c r="I9218" s="5" t="n">
        <v>75.111633776615</v>
      </c>
    </row>
    <row r="9219" customFormat="false" ht="14.25" hidden="false" customHeight="false" outlineLevel="0" collapsed="false">
      <c r="A9219" s="0" t="s">
        <v>117</v>
      </c>
      <c r="B9219" s="0" t="s">
        <v>118</v>
      </c>
      <c r="C9219" s="0" t="s">
        <v>75</v>
      </c>
      <c r="E9219" s="0" t="n">
        <v>2032</v>
      </c>
      <c r="F9219" s="5" t="n">
        <v>121.353667879993</v>
      </c>
      <c r="G9219" s="11" t="n">
        <v>0.288087816392623</v>
      </c>
      <c r="H9219" s="5" t="n">
        <v>34.9605131907829</v>
      </c>
      <c r="I9219" s="5" t="n">
        <v>86.3931546892104</v>
      </c>
    </row>
    <row r="9220" customFormat="false" ht="14.25" hidden="false" customHeight="false" outlineLevel="0" collapsed="false">
      <c r="A9220" s="0" t="s">
        <v>117</v>
      </c>
      <c r="B9220" s="0" t="s">
        <v>118</v>
      </c>
      <c r="C9220" s="0" t="s">
        <v>75</v>
      </c>
      <c r="E9220" s="0" t="n">
        <v>2033</v>
      </c>
      <c r="F9220" s="5" t="n">
        <v>135.681135632986</v>
      </c>
      <c r="G9220" s="11" t="n">
        <v>0.297211780672856</v>
      </c>
      <c r="H9220" s="5" t="n">
        <v>40.3260319251952</v>
      </c>
      <c r="I9220" s="5" t="n">
        <v>95.3551037077912</v>
      </c>
    </row>
    <row r="9221" customFormat="false" ht="14.25" hidden="false" customHeight="false" outlineLevel="0" collapsed="false">
      <c r="A9221" s="0" t="s">
        <v>117</v>
      </c>
      <c r="B9221" s="0" t="s">
        <v>118</v>
      </c>
      <c r="C9221" s="0" t="s">
        <v>75</v>
      </c>
      <c r="E9221" s="0" t="n">
        <v>2034</v>
      </c>
      <c r="F9221" s="5" t="n">
        <v>151.677801800241</v>
      </c>
      <c r="G9221" s="11" t="n">
        <v>0.293987271245136</v>
      </c>
      <c r="H9221" s="5" t="n">
        <v>44.5913430597134</v>
      </c>
      <c r="I9221" s="5" t="n">
        <v>107.086458740527</v>
      </c>
    </row>
    <row r="9222" customFormat="false" ht="14.25" hidden="false" customHeight="false" outlineLevel="0" collapsed="false">
      <c r="A9222" s="0" t="s">
        <v>117</v>
      </c>
      <c r="B9222" s="0" t="s">
        <v>118</v>
      </c>
      <c r="C9222" s="0" t="s">
        <v>75</v>
      </c>
      <c r="E9222" s="0" t="n">
        <v>2035</v>
      </c>
      <c r="F9222" s="5" t="n">
        <v>164.873396347797</v>
      </c>
      <c r="G9222" s="11" t="n">
        <v>0.283380341335115</v>
      </c>
      <c r="H9222" s="5" t="n">
        <v>46.7218793341185</v>
      </c>
      <c r="I9222" s="5" t="n">
        <v>118.151517013679</v>
      </c>
    </row>
    <row r="9223" customFormat="false" ht="14.25" hidden="false" customHeight="false" outlineLevel="0" collapsed="false">
      <c r="A9223" s="0" t="s">
        <v>117</v>
      </c>
      <c r="B9223" s="0" t="s">
        <v>118</v>
      </c>
      <c r="C9223" s="0" t="s">
        <v>75</v>
      </c>
      <c r="E9223" s="0" t="n">
        <v>2036</v>
      </c>
      <c r="F9223" s="5" t="n">
        <v>179.087838447211</v>
      </c>
      <c r="G9223" s="11" t="n">
        <v>0.283380341335115</v>
      </c>
      <c r="H9223" s="5" t="n">
        <v>50.7499727881386</v>
      </c>
      <c r="I9223" s="5" t="n">
        <v>128.337865659072</v>
      </c>
    </row>
    <row r="9224" customFormat="false" ht="14.25" hidden="false" customHeight="false" outlineLevel="0" collapsed="false">
      <c r="A9224" s="0" t="s">
        <v>117</v>
      </c>
      <c r="B9224" s="0" t="s">
        <v>118</v>
      </c>
      <c r="C9224" s="0" t="s">
        <v>75</v>
      </c>
      <c r="E9224" s="0" t="n">
        <v>2037</v>
      </c>
      <c r="F9224" s="5" t="n">
        <v>192.391506446147</v>
      </c>
      <c r="G9224" s="11" t="n">
        <v>0.283380341335115</v>
      </c>
      <c r="H9224" s="5" t="n">
        <v>54.519970766686</v>
      </c>
      <c r="I9224" s="5" t="n">
        <v>137.871535679461</v>
      </c>
    </row>
    <row r="9225" customFormat="false" ht="14.25" hidden="false" customHeight="false" outlineLevel="0" collapsed="false">
      <c r="A9225" s="0" t="s">
        <v>117</v>
      </c>
      <c r="B9225" s="0" t="s">
        <v>118</v>
      </c>
      <c r="C9225" s="0" t="s">
        <v>75</v>
      </c>
      <c r="E9225" s="0" t="n">
        <v>2038</v>
      </c>
      <c r="F9225" s="5" t="n">
        <v>204.38849109811</v>
      </c>
      <c r="G9225" s="11" t="n">
        <v>0.283380341335115</v>
      </c>
      <c r="H9225" s="5" t="n">
        <v>57.9196803723515</v>
      </c>
      <c r="I9225" s="5" t="n">
        <v>146.468810725758</v>
      </c>
    </row>
    <row r="9226" customFormat="false" ht="14.25" hidden="false" customHeight="false" outlineLevel="0" collapsed="false">
      <c r="A9226" s="0" t="s">
        <v>117</v>
      </c>
      <c r="B9226" s="0" t="s">
        <v>118</v>
      </c>
      <c r="C9226" s="0" t="s">
        <v>75</v>
      </c>
      <c r="E9226" s="0" t="n">
        <v>2039</v>
      </c>
      <c r="F9226" s="5" t="n">
        <v>214.695510720629</v>
      </c>
      <c r="G9226" s="11" t="n">
        <v>0.283380341335115</v>
      </c>
      <c r="H9226" s="5" t="n">
        <v>60.8404871111286</v>
      </c>
      <c r="I9226" s="5" t="n">
        <v>153.8550236095</v>
      </c>
    </row>
    <row r="9227" customFormat="false" ht="14.25" hidden="false" customHeight="false" outlineLevel="0" collapsed="false">
      <c r="A9227" s="0" t="s">
        <v>117</v>
      </c>
      <c r="B9227" s="0" t="s">
        <v>118</v>
      </c>
      <c r="C9227" s="0" t="s">
        <v>75</v>
      </c>
      <c r="E9227" s="0" t="n">
        <v>2040</v>
      </c>
      <c r="F9227" s="5" t="n">
        <v>222.961287883373</v>
      </c>
      <c r="G9227" s="11" t="n">
        <v>0.283380341335115</v>
      </c>
      <c r="H9227" s="5" t="n">
        <v>63.1828458649071</v>
      </c>
      <c r="I9227" s="5" t="n">
        <v>159.778442018466</v>
      </c>
    </row>
    <row r="9228" customFormat="false" ht="14.25" hidden="false" customHeight="false" outlineLevel="0" collapsed="false">
      <c r="A9228" s="0" t="s">
        <v>117</v>
      </c>
      <c r="B9228" s="0" t="s">
        <v>118</v>
      </c>
      <c r="C9228" s="0" t="s">
        <v>76</v>
      </c>
      <c r="E9228" s="0" t="n">
        <v>2024</v>
      </c>
      <c r="F9228" s="5" t="n">
        <v>0.33171684</v>
      </c>
      <c r="G9228" s="11" t="n">
        <v>1</v>
      </c>
      <c r="H9228" s="5" t="n">
        <v>0.33171684</v>
      </c>
      <c r="I9228" s="5" t="n">
        <v>0</v>
      </c>
    </row>
    <row r="9229" customFormat="false" ht="14.25" hidden="false" customHeight="false" outlineLevel="0" collapsed="false">
      <c r="A9229" s="0" t="s">
        <v>117</v>
      </c>
      <c r="B9229" s="0" t="s">
        <v>118</v>
      </c>
      <c r="C9229" s="0" t="s">
        <v>76</v>
      </c>
      <c r="E9229" s="0" t="n">
        <v>2025</v>
      </c>
      <c r="F9229" s="5" t="n">
        <v>0.345933276</v>
      </c>
      <c r="G9229" s="11" t="n">
        <v>1</v>
      </c>
      <c r="H9229" s="5" t="n">
        <v>0.345933276</v>
      </c>
      <c r="I9229" s="5" t="n">
        <v>0</v>
      </c>
    </row>
    <row r="9230" customFormat="false" ht="14.25" hidden="false" customHeight="false" outlineLevel="0" collapsed="false">
      <c r="A9230" s="0" t="s">
        <v>117</v>
      </c>
      <c r="B9230" s="0" t="s">
        <v>118</v>
      </c>
      <c r="C9230" s="0" t="s">
        <v>76</v>
      </c>
      <c r="E9230" s="0" t="n">
        <v>2026</v>
      </c>
      <c r="F9230" s="5" t="n">
        <v>0.8411452152</v>
      </c>
      <c r="G9230" s="11" t="n">
        <v>1</v>
      </c>
      <c r="H9230" s="5" t="n">
        <v>0.8411452152</v>
      </c>
      <c r="I9230" s="5" t="n">
        <v>0</v>
      </c>
    </row>
    <row r="9231" customFormat="false" ht="14.25" hidden="false" customHeight="false" outlineLevel="0" collapsed="false">
      <c r="A9231" s="0" t="s">
        <v>117</v>
      </c>
      <c r="B9231" s="0" t="s">
        <v>118</v>
      </c>
      <c r="C9231" s="0" t="s">
        <v>76</v>
      </c>
      <c r="E9231" s="0" t="n">
        <v>2027</v>
      </c>
      <c r="F9231" s="5" t="n">
        <v>1.2695532408</v>
      </c>
      <c r="G9231" s="11" t="n">
        <v>1</v>
      </c>
      <c r="H9231" s="5" t="n">
        <v>1.2695532408</v>
      </c>
      <c r="I9231" s="5" t="n">
        <v>0</v>
      </c>
    </row>
    <row r="9232" customFormat="false" ht="14.25" hidden="false" customHeight="false" outlineLevel="0" collapsed="false">
      <c r="A9232" s="0" t="s">
        <v>117</v>
      </c>
      <c r="B9232" s="0" t="s">
        <v>118</v>
      </c>
      <c r="C9232" s="0" t="s">
        <v>76</v>
      </c>
      <c r="E9232" s="0" t="n">
        <v>2028</v>
      </c>
      <c r="F9232" s="5" t="n">
        <v>1.377287106</v>
      </c>
      <c r="G9232" s="11" t="n">
        <v>1</v>
      </c>
      <c r="H9232" s="5" t="n">
        <v>1.377287106</v>
      </c>
      <c r="I9232" s="5" t="n">
        <v>0</v>
      </c>
    </row>
    <row r="9233" customFormat="false" ht="14.25" hidden="false" customHeight="false" outlineLevel="0" collapsed="false">
      <c r="A9233" s="0" t="s">
        <v>117</v>
      </c>
      <c r="B9233" s="0" t="s">
        <v>118</v>
      </c>
      <c r="C9233" s="0" t="s">
        <v>76</v>
      </c>
      <c r="E9233" s="0" t="n">
        <v>2029</v>
      </c>
      <c r="F9233" s="5" t="n">
        <v>1.3532922</v>
      </c>
      <c r="G9233" s="11" t="n">
        <v>1</v>
      </c>
      <c r="H9233" s="5" t="n">
        <v>1.3532922</v>
      </c>
      <c r="I9233" s="5" t="n">
        <v>0</v>
      </c>
    </row>
    <row r="9234" customFormat="false" ht="14.25" hidden="false" customHeight="false" outlineLevel="0" collapsed="false">
      <c r="A9234" s="0" t="s">
        <v>117</v>
      </c>
      <c r="B9234" s="0" t="s">
        <v>118</v>
      </c>
      <c r="C9234" s="0" t="s">
        <v>76</v>
      </c>
      <c r="E9234" s="0" t="n">
        <v>2030</v>
      </c>
      <c r="F9234" s="5" t="n">
        <v>0.9936531</v>
      </c>
      <c r="G9234" s="11" t="n">
        <v>1</v>
      </c>
      <c r="H9234" s="5" t="n">
        <v>0.9936531</v>
      </c>
      <c r="I9234" s="5" t="n">
        <v>0</v>
      </c>
    </row>
    <row r="9235" customFormat="false" ht="14.25" hidden="false" customHeight="false" outlineLevel="0" collapsed="false">
      <c r="A9235" s="0" t="s">
        <v>117</v>
      </c>
      <c r="B9235" s="0" t="s">
        <v>118</v>
      </c>
      <c r="C9235" s="0" t="s">
        <v>76</v>
      </c>
      <c r="E9235" s="0" t="n">
        <v>2031</v>
      </c>
      <c r="F9235" s="5" t="n">
        <v>0.958630218</v>
      </c>
      <c r="G9235" s="11" t="n">
        <v>1</v>
      </c>
      <c r="H9235" s="5" t="n">
        <v>0.958630218</v>
      </c>
      <c r="I9235" s="5" t="n">
        <v>0</v>
      </c>
    </row>
    <row r="9236" customFormat="false" ht="14.25" hidden="false" customHeight="false" outlineLevel="0" collapsed="false">
      <c r="A9236" s="0" t="s">
        <v>117</v>
      </c>
      <c r="B9236" s="0" t="s">
        <v>118</v>
      </c>
      <c r="C9236" s="0" t="s">
        <v>76</v>
      </c>
      <c r="E9236" s="0" t="n">
        <v>2032</v>
      </c>
      <c r="F9236" s="5" t="n">
        <v>0.93887949</v>
      </c>
      <c r="G9236" s="11" t="n">
        <v>1</v>
      </c>
      <c r="H9236" s="5" t="n">
        <v>0.93887949</v>
      </c>
      <c r="I9236" s="5" t="n">
        <v>0</v>
      </c>
    </row>
    <row r="9237" customFormat="false" ht="14.25" hidden="false" customHeight="false" outlineLevel="0" collapsed="false">
      <c r="A9237" s="0" t="s">
        <v>117</v>
      </c>
      <c r="B9237" s="0" t="s">
        <v>118</v>
      </c>
      <c r="C9237" s="0" t="s">
        <v>76</v>
      </c>
      <c r="E9237" s="0" t="n">
        <v>2033</v>
      </c>
      <c r="F9237" s="5" t="n">
        <v>0.933514176</v>
      </c>
      <c r="G9237" s="11" t="n">
        <v>1</v>
      </c>
      <c r="H9237" s="5" t="n">
        <v>0.933514176</v>
      </c>
      <c r="I9237" s="5" t="n">
        <v>0</v>
      </c>
    </row>
    <row r="9238" customFormat="false" ht="14.25" hidden="false" customHeight="false" outlineLevel="0" collapsed="false">
      <c r="A9238" s="0" t="s">
        <v>117</v>
      </c>
      <c r="B9238" s="0" t="s">
        <v>118</v>
      </c>
      <c r="C9238" s="0" t="s">
        <v>76</v>
      </c>
      <c r="E9238" s="0" t="n">
        <v>2034</v>
      </c>
      <c r="F9238" s="5" t="n">
        <v>0.9334616088</v>
      </c>
      <c r="G9238" s="11" t="n">
        <v>1</v>
      </c>
      <c r="H9238" s="5" t="n">
        <v>0.9334616088</v>
      </c>
      <c r="I9238" s="5" t="n">
        <v>0</v>
      </c>
    </row>
    <row r="9239" customFormat="false" ht="14.25" hidden="false" customHeight="false" outlineLevel="0" collapsed="false">
      <c r="A9239" s="0" t="s">
        <v>117</v>
      </c>
      <c r="B9239" s="0" t="s">
        <v>118</v>
      </c>
      <c r="C9239" s="0" t="s">
        <v>76</v>
      </c>
      <c r="E9239" s="0" t="n">
        <v>2035</v>
      </c>
      <c r="F9239" s="5" t="n">
        <v>0.928776204</v>
      </c>
      <c r="G9239" s="11" t="n">
        <v>1</v>
      </c>
      <c r="H9239" s="5" t="n">
        <v>0.928776204</v>
      </c>
      <c r="I9239" s="5" t="n">
        <v>0</v>
      </c>
    </row>
    <row r="9240" customFormat="false" ht="14.25" hidden="false" customHeight="false" outlineLevel="0" collapsed="false">
      <c r="A9240" s="0" t="s">
        <v>117</v>
      </c>
      <c r="B9240" s="0" t="s">
        <v>118</v>
      </c>
      <c r="C9240" s="0" t="s">
        <v>76</v>
      </c>
      <c r="E9240" s="0" t="n">
        <v>2036</v>
      </c>
      <c r="F9240" s="5" t="n">
        <v>0.9342318604</v>
      </c>
      <c r="G9240" s="11" t="n">
        <v>1</v>
      </c>
      <c r="H9240" s="5" t="n">
        <v>0.9342318604</v>
      </c>
      <c r="I9240" s="5" t="n">
        <v>0</v>
      </c>
    </row>
    <row r="9241" customFormat="false" ht="14.25" hidden="false" customHeight="false" outlineLevel="0" collapsed="false">
      <c r="A9241" s="0" t="s">
        <v>117</v>
      </c>
      <c r="B9241" s="0" t="s">
        <v>118</v>
      </c>
      <c r="C9241" s="0" t="s">
        <v>76</v>
      </c>
      <c r="E9241" s="0" t="n">
        <v>2037</v>
      </c>
      <c r="F9241" s="5" t="n">
        <v>0.9413965176</v>
      </c>
      <c r="G9241" s="11" t="n">
        <v>1</v>
      </c>
      <c r="H9241" s="5" t="n">
        <v>0.9413965176</v>
      </c>
      <c r="I9241" s="5" t="n">
        <v>0</v>
      </c>
    </row>
    <row r="9242" customFormat="false" ht="14.25" hidden="false" customHeight="false" outlineLevel="0" collapsed="false">
      <c r="A9242" s="0" t="s">
        <v>117</v>
      </c>
      <c r="B9242" s="0" t="s">
        <v>118</v>
      </c>
      <c r="C9242" s="0" t="s">
        <v>76</v>
      </c>
      <c r="E9242" s="0" t="n">
        <v>2038</v>
      </c>
      <c r="F9242" s="5" t="n">
        <v>0.9462277314</v>
      </c>
      <c r="G9242" s="11" t="n">
        <v>1</v>
      </c>
      <c r="H9242" s="5" t="n">
        <v>0.9462277314</v>
      </c>
      <c r="I9242" s="5" t="n">
        <v>0</v>
      </c>
    </row>
    <row r="9243" customFormat="false" ht="14.25" hidden="false" customHeight="false" outlineLevel="0" collapsed="false">
      <c r="A9243" s="0" t="s">
        <v>117</v>
      </c>
      <c r="B9243" s="0" t="s">
        <v>118</v>
      </c>
      <c r="C9243" s="0" t="s">
        <v>76</v>
      </c>
      <c r="E9243" s="0" t="n">
        <v>2039</v>
      </c>
      <c r="F9243" s="5" t="n">
        <v>0.9528336768</v>
      </c>
      <c r="G9243" s="11" t="n">
        <v>1</v>
      </c>
      <c r="H9243" s="5" t="n">
        <v>0.9528336768</v>
      </c>
      <c r="I9243" s="5" t="n">
        <v>0</v>
      </c>
    </row>
    <row r="9244" customFormat="false" ht="14.25" hidden="false" customHeight="false" outlineLevel="0" collapsed="false">
      <c r="A9244" s="0" t="s">
        <v>117</v>
      </c>
      <c r="B9244" s="0" t="s">
        <v>118</v>
      </c>
      <c r="C9244" s="0" t="s">
        <v>76</v>
      </c>
      <c r="E9244" s="0" t="n">
        <v>2040</v>
      </c>
      <c r="F9244" s="5" t="n">
        <v>0.957040448</v>
      </c>
      <c r="G9244" s="11" t="n">
        <v>1</v>
      </c>
      <c r="H9244" s="5" t="n">
        <v>0.957040448</v>
      </c>
      <c r="I9244" s="5" t="n">
        <v>0</v>
      </c>
    </row>
    <row r="9245" customFormat="false" ht="14.25" hidden="false" customHeight="false" outlineLevel="0" collapsed="false">
      <c r="A9245" s="0" t="s">
        <v>117</v>
      </c>
      <c r="B9245" s="0" t="s">
        <v>118</v>
      </c>
      <c r="C9245" s="0" t="s">
        <v>79</v>
      </c>
      <c r="E9245" s="0" t="n">
        <v>2024</v>
      </c>
      <c r="F9245" s="5" t="n">
        <v>0</v>
      </c>
      <c r="G9245" s="11" t="n">
        <v>0</v>
      </c>
      <c r="H9245" s="5" t="n">
        <v>0</v>
      </c>
      <c r="I9245" s="5" t="n">
        <v>0</v>
      </c>
    </row>
    <row r="9246" customFormat="false" ht="14.25" hidden="false" customHeight="false" outlineLevel="0" collapsed="false">
      <c r="A9246" s="0" t="s">
        <v>117</v>
      </c>
      <c r="B9246" s="0" t="s">
        <v>118</v>
      </c>
      <c r="C9246" s="0" t="s">
        <v>79</v>
      </c>
      <c r="E9246" s="0" t="n">
        <v>2025</v>
      </c>
      <c r="F9246" s="5" t="n">
        <v>232.640898362571</v>
      </c>
      <c r="G9246" s="11" t="n">
        <v>0.136913423878976</v>
      </c>
      <c r="H9246" s="5" t="n">
        <v>31.8516619291003</v>
      </c>
      <c r="I9246" s="5" t="n">
        <v>200.78923643347</v>
      </c>
    </row>
    <row r="9247" customFormat="false" ht="14.25" hidden="false" customHeight="false" outlineLevel="0" collapsed="false">
      <c r="A9247" s="0" t="s">
        <v>117</v>
      </c>
      <c r="B9247" s="0" t="s">
        <v>118</v>
      </c>
      <c r="C9247" s="0" t="s">
        <v>79</v>
      </c>
      <c r="E9247" s="0" t="n">
        <v>2026</v>
      </c>
      <c r="F9247" s="5" t="n">
        <v>233.223928829952</v>
      </c>
      <c r="G9247" s="11" t="n">
        <v>0.136718423343236</v>
      </c>
      <c r="H9247" s="5" t="n">
        <v>31.886007835546</v>
      </c>
      <c r="I9247" s="5" t="n">
        <v>201.337920994406</v>
      </c>
    </row>
    <row r="9248" customFormat="false" ht="14.25" hidden="false" customHeight="false" outlineLevel="0" collapsed="false">
      <c r="A9248" s="0" t="s">
        <v>117</v>
      </c>
      <c r="B9248" s="0" t="s">
        <v>118</v>
      </c>
      <c r="C9248" s="0" t="s">
        <v>79</v>
      </c>
      <c r="E9248" s="0" t="n">
        <v>2027</v>
      </c>
      <c r="F9248" s="5" t="n">
        <v>237.516710656812</v>
      </c>
      <c r="G9248" s="11" t="n">
        <v>0.136814841225903</v>
      </c>
      <c r="H9248" s="5" t="n">
        <v>32.4958110570105</v>
      </c>
      <c r="I9248" s="5" t="n">
        <v>205.020899599801</v>
      </c>
    </row>
    <row r="9249" customFormat="false" ht="14.25" hidden="false" customHeight="false" outlineLevel="0" collapsed="false">
      <c r="A9249" s="0" t="s">
        <v>117</v>
      </c>
      <c r="B9249" s="0" t="s">
        <v>118</v>
      </c>
      <c r="C9249" s="0" t="s">
        <v>79</v>
      </c>
      <c r="E9249" s="0" t="n">
        <v>2028</v>
      </c>
      <c r="F9249" s="5" t="n">
        <v>240.674944860389</v>
      </c>
      <c r="G9249" s="11" t="n">
        <v>0.136853396631782</v>
      </c>
      <c r="H9249" s="5" t="n">
        <v>32.9371836883112</v>
      </c>
      <c r="I9249" s="5" t="n">
        <v>207.737761172078</v>
      </c>
    </row>
    <row r="9250" customFormat="false" ht="14.25" hidden="false" customHeight="false" outlineLevel="0" collapsed="false">
      <c r="A9250" s="0" t="s">
        <v>117</v>
      </c>
      <c r="B9250" s="0" t="s">
        <v>118</v>
      </c>
      <c r="C9250" s="0" t="s">
        <v>79</v>
      </c>
      <c r="E9250" s="0" t="n">
        <v>2029</v>
      </c>
      <c r="F9250" s="5" t="n">
        <v>247.261991525565</v>
      </c>
      <c r="G9250" s="11" t="n">
        <v>0.137111405400239</v>
      </c>
      <c r="H9250" s="5" t="n">
        <v>33.9024391601323</v>
      </c>
      <c r="I9250" s="5" t="n">
        <v>213.359552365433</v>
      </c>
    </row>
    <row r="9251" customFormat="false" ht="14.25" hidden="false" customHeight="false" outlineLevel="0" collapsed="false">
      <c r="A9251" s="0" t="s">
        <v>117</v>
      </c>
      <c r="B9251" s="0" t="s">
        <v>118</v>
      </c>
      <c r="C9251" s="0" t="s">
        <v>79</v>
      </c>
      <c r="E9251" s="0" t="n">
        <v>2030</v>
      </c>
      <c r="F9251" s="5" t="n">
        <v>253.369426667616</v>
      </c>
      <c r="G9251" s="11" t="n">
        <v>0.137177806877443</v>
      </c>
      <c r="H9251" s="5" t="n">
        <v>34.7566622800587</v>
      </c>
      <c r="I9251" s="5" t="n">
        <v>218.612764387557</v>
      </c>
    </row>
    <row r="9252" customFormat="false" ht="14.25" hidden="false" customHeight="false" outlineLevel="0" collapsed="false">
      <c r="A9252" s="0" t="s">
        <v>117</v>
      </c>
      <c r="B9252" s="0" t="s">
        <v>118</v>
      </c>
      <c r="C9252" s="0" t="s">
        <v>79</v>
      </c>
      <c r="E9252" s="0" t="n">
        <v>2031</v>
      </c>
      <c r="F9252" s="5" t="n">
        <v>258.053397557749</v>
      </c>
      <c r="G9252" s="11" t="n">
        <v>0.137666705940334</v>
      </c>
      <c r="H9252" s="5" t="n">
        <v>35.5253611984868</v>
      </c>
      <c r="I9252" s="5" t="n">
        <v>222.528036359262</v>
      </c>
    </row>
    <row r="9253" customFormat="false" ht="14.25" hidden="false" customHeight="false" outlineLevel="0" collapsed="false">
      <c r="A9253" s="0" t="s">
        <v>117</v>
      </c>
      <c r="B9253" s="0" t="s">
        <v>118</v>
      </c>
      <c r="C9253" s="0" t="s">
        <v>79</v>
      </c>
      <c r="E9253" s="0" t="n">
        <v>2032</v>
      </c>
      <c r="F9253" s="5" t="n">
        <v>263.235314767416</v>
      </c>
      <c r="G9253" s="11" t="n">
        <v>0.138246490522641</v>
      </c>
      <c r="H9253" s="5" t="n">
        <v>36.3913584482179</v>
      </c>
      <c r="I9253" s="5" t="n">
        <v>226.843956319198</v>
      </c>
    </row>
    <row r="9254" customFormat="false" ht="14.25" hidden="false" customHeight="false" outlineLevel="0" collapsed="false">
      <c r="A9254" s="0" t="s">
        <v>117</v>
      </c>
      <c r="B9254" s="0" t="s">
        <v>118</v>
      </c>
      <c r="C9254" s="0" t="s">
        <v>79</v>
      </c>
      <c r="E9254" s="0" t="n">
        <v>2033</v>
      </c>
      <c r="F9254" s="5" t="n">
        <v>267.444623431077</v>
      </c>
      <c r="G9254" s="11" t="n">
        <v>0.138771422122438</v>
      </c>
      <c r="H9254" s="5" t="n">
        <v>37.1136707325304</v>
      </c>
      <c r="I9254" s="5" t="n">
        <v>230.330952698547</v>
      </c>
    </row>
    <row r="9255" customFormat="false" ht="14.25" hidden="false" customHeight="false" outlineLevel="0" collapsed="false">
      <c r="A9255" s="0" t="s">
        <v>117</v>
      </c>
      <c r="B9255" s="0" t="s">
        <v>118</v>
      </c>
      <c r="C9255" s="0" t="s">
        <v>79</v>
      </c>
      <c r="E9255" s="0" t="n">
        <v>2034</v>
      </c>
      <c r="F9255" s="5" t="n">
        <v>272.26480709446</v>
      </c>
      <c r="G9255" s="11" t="n">
        <v>0.13924622573382</v>
      </c>
      <c r="H9255" s="5" t="n">
        <v>37.91184678805</v>
      </c>
      <c r="I9255" s="5" t="n">
        <v>234.35296030641</v>
      </c>
    </row>
    <row r="9256" customFormat="false" ht="14.25" hidden="false" customHeight="false" outlineLevel="0" collapsed="false">
      <c r="A9256" s="0" t="s">
        <v>117</v>
      </c>
      <c r="B9256" s="0" t="s">
        <v>118</v>
      </c>
      <c r="C9256" s="0" t="s">
        <v>79</v>
      </c>
      <c r="E9256" s="0" t="n">
        <v>2035</v>
      </c>
      <c r="F9256" s="5" t="n">
        <v>276.950430051718</v>
      </c>
      <c r="G9256" s="11" t="n">
        <v>0.139756387114621</v>
      </c>
      <c r="H9256" s="5" t="n">
        <v>38.7055915138687</v>
      </c>
      <c r="I9256" s="5" t="n">
        <v>238.244838537849</v>
      </c>
    </row>
    <row r="9257" customFormat="false" ht="14.25" hidden="false" customHeight="false" outlineLevel="0" collapsed="false">
      <c r="A9257" s="0" t="s">
        <v>117</v>
      </c>
      <c r="B9257" s="0" t="s">
        <v>118</v>
      </c>
      <c r="C9257" s="0" t="s">
        <v>79</v>
      </c>
      <c r="E9257" s="0" t="n">
        <v>2036</v>
      </c>
      <c r="F9257" s="5" t="n">
        <v>282.741694113728</v>
      </c>
      <c r="G9257" s="11" t="n">
        <v>0.140730048320765</v>
      </c>
      <c r="H9257" s="5" t="n">
        <v>39.7902522749198</v>
      </c>
      <c r="I9257" s="5" t="n">
        <v>242.951441838808</v>
      </c>
    </row>
    <row r="9258" customFormat="false" ht="14.25" hidden="false" customHeight="false" outlineLevel="0" collapsed="false">
      <c r="A9258" s="0" t="s">
        <v>117</v>
      </c>
      <c r="B9258" s="0" t="s">
        <v>118</v>
      </c>
      <c r="C9258" s="0" t="s">
        <v>79</v>
      </c>
      <c r="E9258" s="0" t="n">
        <v>2037</v>
      </c>
      <c r="F9258" s="5" t="n">
        <v>289.584955739613</v>
      </c>
      <c r="G9258" s="11" t="n">
        <v>0.141784817341159</v>
      </c>
      <c r="H9258" s="5" t="n">
        <v>41.0587500542886</v>
      </c>
      <c r="I9258" s="5" t="n">
        <v>248.526205685324</v>
      </c>
    </row>
    <row r="9259" customFormat="false" ht="14.25" hidden="false" customHeight="false" outlineLevel="0" collapsed="false">
      <c r="A9259" s="0" t="s">
        <v>117</v>
      </c>
      <c r="B9259" s="0" t="s">
        <v>118</v>
      </c>
      <c r="C9259" s="0" t="s">
        <v>79</v>
      </c>
      <c r="E9259" s="0" t="n">
        <v>2038</v>
      </c>
      <c r="F9259" s="5" t="n">
        <v>296.254221157283</v>
      </c>
      <c r="G9259" s="11" t="n">
        <v>0.142812720779969</v>
      </c>
      <c r="H9259" s="5" t="n">
        <v>42.3088713660221</v>
      </c>
      <c r="I9259" s="5" t="n">
        <v>253.945349791261</v>
      </c>
    </row>
    <row r="9260" customFormat="false" ht="14.25" hidden="false" customHeight="false" outlineLevel="0" collapsed="false">
      <c r="A9260" s="0" t="s">
        <v>117</v>
      </c>
      <c r="B9260" s="0" t="s">
        <v>118</v>
      </c>
      <c r="C9260" s="0" t="s">
        <v>79</v>
      </c>
      <c r="E9260" s="0" t="n">
        <v>2039</v>
      </c>
      <c r="F9260" s="5" t="n">
        <v>302.995610390016</v>
      </c>
      <c r="G9260" s="11" t="n">
        <v>0.143835517222701</v>
      </c>
      <c r="H9260" s="5" t="n">
        <v>43.5815303366561</v>
      </c>
      <c r="I9260" s="5" t="n">
        <v>259.41408005336</v>
      </c>
    </row>
    <row r="9261" customFormat="false" ht="14.25" hidden="false" customHeight="false" outlineLevel="0" collapsed="false">
      <c r="A9261" s="0" t="s">
        <v>117</v>
      </c>
      <c r="B9261" s="0" t="s">
        <v>118</v>
      </c>
      <c r="C9261" s="0" t="s">
        <v>79</v>
      </c>
      <c r="E9261" s="0" t="n">
        <v>2040</v>
      </c>
      <c r="F9261" s="5" t="n">
        <v>309.081542987017</v>
      </c>
      <c r="G9261" s="11" t="n">
        <v>0.144795644193651</v>
      </c>
      <c r="H9261" s="5" t="n">
        <v>44.7536611251726</v>
      </c>
      <c r="I9261" s="5" t="n">
        <v>264.327881861844</v>
      </c>
    </row>
    <row r="9262" customFormat="false" ht="14.25" hidden="false" customHeight="false" outlineLevel="0" collapsed="false">
      <c r="A9262" s="0" t="s">
        <v>117</v>
      </c>
      <c r="B9262" s="0" t="s">
        <v>118</v>
      </c>
      <c r="C9262" s="0" t="s">
        <v>84</v>
      </c>
      <c r="E9262" s="0" t="n">
        <v>2024</v>
      </c>
      <c r="F9262" s="5" t="n">
        <v>0.611352560332765</v>
      </c>
      <c r="G9262" s="11" t="n">
        <v>0</v>
      </c>
      <c r="H9262" s="5" t="n">
        <v>0</v>
      </c>
      <c r="I9262" s="5" t="n">
        <v>0.611352560332765</v>
      </c>
    </row>
    <row r="9263" customFormat="false" ht="14.25" hidden="false" customHeight="false" outlineLevel="0" collapsed="false">
      <c r="A9263" s="0" t="s">
        <v>117</v>
      </c>
      <c r="B9263" s="0" t="s">
        <v>118</v>
      </c>
      <c r="C9263" s="0" t="s">
        <v>84</v>
      </c>
      <c r="E9263" s="0" t="n">
        <v>2025</v>
      </c>
      <c r="F9263" s="5" t="n">
        <v>3.02956767070832</v>
      </c>
      <c r="G9263" s="11" t="n">
        <v>0.0677800030211711</v>
      </c>
      <c r="H9263" s="5" t="n">
        <v>0.205344105873452</v>
      </c>
      <c r="I9263" s="5" t="n">
        <v>2.82422356483486</v>
      </c>
    </row>
    <row r="9264" customFormat="false" ht="14.25" hidden="false" customHeight="false" outlineLevel="0" collapsed="false">
      <c r="A9264" s="0" t="s">
        <v>117</v>
      </c>
      <c r="B9264" s="0" t="s">
        <v>118</v>
      </c>
      <c r="C9264" s="0" t="s">
        <v>84</v>
      </c>
      <c r="E9264" s="0" t="n">
        <v>2026</v>
      </c>
      <c r="F9264" s="5" t="n">
        <v>3.0771189220825</v>
      </c>
      <c r="G9264" s="11" t="n">
        <v>0.0706983045863311</v>
      </c>
      <c r="H9264" s="5" t="n">
        <v>0.217547090801752</v>
      </c>
      <c r="I9264" s="5" t="n">
        <v>2.85957183128075</v>
      </c>
    </row>
    <row r="9265" customFormat="false" ht="14.25" hidden="false" customHeight="false" outlineLevel="0" collapsed="false">
      <c r="A9265" s="0" t="s">
        <v>117</v>
      </c>
      <c r="B9265" s="0" t="s">
        <v>118</v>
      </c>
      <c r="C9265" s="0" t="s">
        <v>84</v>
      </c>
      <c r="E9265" s="0" t="n">
        <v>2027</v>
      </c>
      <c r="F9265" s="5" t="n">
        <v>2.97204231798142</v>
      </c>
      <c r="G9265" s="11" t="n">
        <v>0.0707050063055354</v>
      </c>
      <c r="H9265" s="5" t="n">
        <v>0.210138270833194</v>
      </c>
      <c r="I9265" s="5" t="n">
        <v>2.76190404714822</v>
      </c>
    </row>
    <row r="9266" customFormat="false" ht="14.25" hidden="false" customHeight="false" outlineLevel="0" collapsed="false">
      <c r="A9266" s="0" t="s">
        <v>117</v>
      </c>
      <c r="B9266" s="0" t="s">
        <v>118</v>
      </c>
      <c r="C9266" s="0" t="s">
        <v>84</v>
      </c>
      <c r="E9266" s="0" t="n">
        <v>2028</v>
      </c>
      <c r="F9266" s="5" t="n">
        <v>3.22997984818648</v>
      </c>
      <c r="G9266" s="11" t="n">
        <v>0.0731126108006899</v>
      </c>
      <c r="H9266" s="5" t="n">
        <v>0.23615225953453</v>
      </c>
      <c r="I9266" s="5" t="n">
        <v>2.99382758865195</v>
      </c>
    </row>
    <row r="9267" customFormat="false" ht="14.25" hidden="false" customHeight="false" outlineLevel="0" collapsed="false">
      <c r="A9267" s="0" t="s">
        <v>117</v>
      </c>
      <c r="B9267" s="0" t="s">
        <v>118</v>
      </c>
      <c r="C9267" s="0" t="s">
        <v>84</v>
      </c>
      <c r="E9267" s="0" t="n">
        <v>2029</v>
      </c>
      <c r="F9267" s="5" t="n">
        <v>5.2212268841097</v>
      </c>
      <c r="G9267" s="11" t="n">
        <v>0.090664391137043</v>
      </c>
      <c r="H9267" s="5" t="n">
        <v>0.473379356436167</v>
      </c>
      <c r="I9267" s="5" t="n">
        <v>4.74784752767354</v>
      </c>
    </row>
    <row r="9268" customFormat="false" ht="14.25" hidden="false" customHeight="false" outlineLevel="0" collapsed="false">
      <c r="A9268" s="0" t="s">
        <v>117</v>
      </c>
      <c r="B9268" s="0" t="s">
        <v>118</v>
      </c>
      <c r="C9268" s="0" t="s">
        <v>84</v>
      </c>
      <c r="E9268" s="0" t="n">
        <v>2030</v>
      </c>
      <c r="F9268" s="5" t="n">
        <v>5.34934347267901</v>
      </c>
      <c r="G9268" s="11" t="n">
        <v>0.0922027494745583</v>
      </c>
      <c r="H9268" s="5" t="n">
        <v>0.493224176064786</v>
      </c>
      <c r="I9268" s="5" t="n">
        <v>4.85611929661422</v>
      </c>
    </row>
    <row r="9269" customFormat="false" ht="14.25" hidden="false" customHeight="false" outlineLevel="0" collapsed="false">
      <c r="A9269" s="0" t="s">
        <v>117</v>
      </c>
      <c r="B9269" s="0" t="s">
        <v>118</v>
      </c>
      <c r="C9269" s="0" t="s">
        <v>84</v>
      </c>
      <c r="E9269" s="0" t="n">
        <v>2031</v>
      </c>
      <c r="F9269" s="5" t="n">
        <v>5.84993388176902</v>
      </c>
      <c r="G9269" s="11" t="n">
        <v>0.0928458940775089</v>
      </c>
      <c r="H9269" s="5" t="n">
        <v>0.543142341547157</v>
      </c>
      <c r="I9269" s="5" t="n">
        <v>5.30679154022186</v>
      </c>
    </row>
    <row r="9270" customFormat="false" ht="14.25" hidden="false" customHeight="false" outlineLevel="0" collapsed="false">
      <c r="A9270" s="0" t="s">
        <v>117</v>
      </c>
      <c r="B9270" s="0" t="s">
        <v>118</v>
      </c>
      <c r="C9270" s="0" t="s">
        <v>84</v>
      </c>
      <c r="E9270" s="0" t="n">
        <v>2032</v>
      </c>
      <c r="F9270" s="5" t="n">
        <v>10.2693522485911</v>
      </c>
      <c r="G9270" s="11" t="n">
        <v>0.109587585583658</v>
      </c>
      <c r="H9270" s="5" t="n">
        <v>1.12539351843121</v>
      </c>
      <c r="I9270" s="5" t="n">
        <v>9.1439587301599</v>
      </c>
    </row>
    <row r="9271" customFormat="false" ht="14.25" hidden="false" customHeight="false" outlineLevel="0" collapsed="false">
      <c r="A9271" s="0" t="s">
        <v>117</v>
      </c>
      <c r="B9271" s="0" t="s">
        <v>118</v>
      </c>
      <c r="C9271" s="0" t="s">
        <v>84</v>
      </c>
      <c r="E9271" s="0" t="n">
        <v>2033</v>
      </c>
      <c r="F9271" s="5" t="n">
        <v>11.0373428634693</v>
      </c>
      <c r="G9271" s="11" t="n">
        <v>0.111256363913548</v>
      </c>
      <c r="H9271" s="5" t="n">
        <v>1.22797463425673</v>
      </c>
      <c r="I9271" s="5" t="n">
        <v>9.80936822921253</v>
      </c>
    </row>
    <row r="9272" customFormat="false" ht="14.25" hidden="false" customHeight="false" outlineLevel="0" collapsed="false">
      <c r="A9272" s="0" t="s">
        <v>117</v>
      </c>
      <c r="B9272" s="0" t="s">
        <v>118</v>
      </c>
      <c r="C9272" s="0" t="s">
        <v>84</v>
      </c>
      <c r="E9272" s="0" t="n">
        <v>2034</v>
      </c>
      <c r="F9272" s="5" t="n">
        <v>13.5139957857121</v>
      </c>
      <c r="G9272" s="11" t="n">
        <v>0.116642494885633</v>
      </c>
      <c r="H9272" s="5" t="n">
        <v>1.57630618431939</v>
      </c>
      <c r="I9272" s="5" t="n">
        <v>11.9376896013927</v>
      </c>
    </row>
    <row r="9273" customFormat="false" ht="14.25" hidden="false" customHeight="false" outlineLevel="0" collapsed="false">
      <c r="A9273" s="0" t="s">
        <v>117</v>
      </c>
      <c r="B9273" s="0" t="s">
        <v>118</v>
      </c>
      <c r="C9273" s="0" t="s">
        <v>84</v>
      </c>
      <c r="E9273" s="0" t="n">
        <v>2035</v>
      </c>
      <c r="F9273" s="5" t="n">
        <v>16.2861808687751</v>
      </c>
      <c r="G9273" s="11" t="n">
        <v>0.121607651423553</v>
      </c>
      <c r="H9273" s="5" t="n">
        <v>1.98052420611095</v>
      </c>
      <c r="I9273" s="5" t="n">
        <v>14.3056566626642</v>
      </c>
    </row>
    <row r="9274" customFormat="false" ht="14.25" hidden="false" customHeight="false" outlineLevel="0" collapsed="false">
      <c r="A9274" s="0" t="s">
        <v>117</v>
      </c>
      <c r="B9274" s="0" t="s">
        <v>118</v>
      </c>
      <c r="C9274" s="0" t="s">
        <v>84</v>
      </c>
      <c r="E9274" s="0" t="n">
        <v>2036</v>
      </c>
      <c r="F9274" s="5" t="n">
        <v>19.2109237864543</v>
      </c>
      <c r="G9274" s="11" t="n">
        <v>0.122573392990889</v>
      </c>
      <c r="H9274" s="5" t="n">
        <v>2.35474811099509</v>
      </c>
      <c r="I9274" s="5" t="n">
        <v>16.8561756754592</v>
      </c>
    </row>
    <row r="9275" customFormat="false" ht="14.25" hidden="false" customHeight="false" outlineLevel="0" collapsed="false">
      <c r="A9275" s="0" t="s">
        <v>117</v>
      </c>
      <c r="B9275" s="0" t="s">
        <v>118</v>
      </c>
      <c r="C9275" s="0" t="s">
        <v>84</v>
      </c>
      <c r="E9275" s="0" t="n">
        <v>2037</v>
      </c>
      <c r="F9275" s="5" t="n">
        <v>22.1590716899734</v>
      </c>
      <c r="G9275" s="11" t="n">
        <v>0.123104893821607</v>
      </c>
      <c r="H9275" s="5" t="n">
        <v>2.72789016757956</v>
      </c>
      <c r="I9275" s="5" t="n">
        <v>19.4311815223939</v>
      </c>
    </row>
    <row r="9276" customFormat="false" ht="14.25" hidden="false" customHeight="false" outlineLevel="0" collapsed="false">
      <c r="A9276" s="0" t="s">
        <v>117</v>
      </c>
      <c r="B9276" s="0" t="s">
        <v>118</v>
      </c>
      <c r="C9276" s="0" t="s">
        <v>84</v>
      </c>
      <c r="E9276" s="0" t="n">
        <v>2038</v>
      </c>
      <c r="F9276" s="5" t="n">
        <v>25.4002873207856</v>
      </c>
      <c r="G9276" s="11" t="n">
        <v>0.123588002851478</v>
      </c>
      <c r="H9276" s="5" t="n">
        <v>3.13917078182961</v>
      </c>
      <c r="I9276" s="5" t="n">
        <v>22.261116538956</v>
      </c>
    </row>
    <row r="9277" customFormat="false" ht="14.25" hidden="false" customHeight="false" outlineLevel="0" collapsed="false">
      <c r="A9277" s="0" t="s">
        <v>117</v>
      </c>
      <c r="B9277" s="0" t="s">
        <v>118</v>
      </c>
      <c r="C9277" s="0" t="s">
        <v>84</v>
      </c>
      <c r="E9277" s="0" t="n">
        <v>2039</v>
      </c>
      <c r="F9277" s="5" t="n">
        <v>28.9260832073145</v>
      </c>
      <c r="G9277" s="11" t="n">
        <v>0.12413079517397</v>
      </c>
      <c r="H9277" s="5" t="n">
        <v>3.59061770979238</v>
      </c>
      <c r="I9277" s="5" t="n">
        <v>25.3354654975221</v>
      </c>
    </row>
    <row r="9278" customFormat="false" ht="14.25" hidden="false" customHeight="false" outlineLevel="0" collapsed="false">
      <c r="A9278" s="0" t="s">
        <v>117</v>
      </c>
      <c r="B9278" s="0" t="s">
        <v>118</v>
      </c>
      <c r="C9278" s="0" t="s">
        <v>84</v>
      </c>
      <c r="E9278" s="0" t="n">
        <v>2040</v>
      </c>
      <c r="F9278" s="5" t="n">
        <v>32.7843722589015</v>
      </c>
      <c r="G9278" s="11" t="n">
        <v>0.124730270430855</v>
      </c>
      <c r="H9278" s="5" t="n">
        <v>4.08920361775859</v>
      </c>
      <c r="I9278" s="5" t="n">
        <v>28.6951686411429</v>
      </c>
    </row>
    <row r="9279" customFormat="false" ht="14.25" hidden="false" customHeight="false" outlineLevel="0" collapsed="false">
      <c r="A9279" s="0" t="s">
        <v>119</v>
      </c>
      <c r="B9279" s="0" t="s">
        <v>120</v>
      </c>
      <c r="C9279" s="0" t="s">
        <v>65</v>
      </c>
      <c r="E9279" s="0" t="n">
        <v>2024</v>
      </c>
      <c r="F9279" s="5" t="n">
        <v>0</v>
      </c>
      <c r="G9279" s="11" t="n">
        <v>0</v>
      </c>
      <c r="H9279" s="5" t="n">
        <v>0</v>
      </c>
      <c r="I9279" s="5" t="n">
        <v>0</v>
      </c>
    </row>
    <row r="9280" customFormat="false" ht="14.25" hidden="false" customHeight="false" outlineLevel="0" collapsed="false">
      <c r="A9280" s="0" t="s">
        <v>119</v>
      </c>
      <c r="B9280" s="0" t="s">
        <v>120</v>
      </c>
      <c r="C9280" s="0" t="s">
        <v>65</v>
      </c>
      <c r="E9280" s="0" t="n">
        <v>2025</v>
      </c>
      <c r="F9280" s="5" t="n">
        <v>169.094963729443</v>
      </c>
      <c r="G9280" s="11" t="n">
        <v>0.0196446596212966</v>
      </c>
      <c r="H9280" s="5" t="n">
        <v>3.3218130061404</v>
      </c>
      <c r="I9280" s="5" t="n">
        <v>165.773150723302</v>
      </c>
    </row>
    <row r="9281" customFormat="false" ht="14.25" hidden="false" customHeight="false" outlineLevel="0" collapsed="false">
      <c r="A9281" s="0" t="s">
        <v>119</v>
      </c>
      <c r="B9281" s="0" t="s">
        <v>120</v>
      </c>
      <c r="C9281" s="0" t="s">
        <v>65</v>
      </c>
      <c r="E9281" s="0" t="n">
        <v>2026</v>
      </c>
      <c r="F9281" s="5" t="n">
        <v>171.503690888045</v>
      </c>
      <c r="G9281" s="11" t="n">
        <v>0.0227820936667552</v>
      </c>
      <c r="H9281" s="5" t="n">
        <v>3.90721315000567</v>
      </c>
      <c r="I9281" s="5" t="n">
        <v>167.596477738039</v>
      </c>
    </row>
    <row r="9282" customFormat="false" ht="14.25" hidden="false" customHeight="false" outlineLevel="0" collapsed="false">
      <c r="A9282" s="0" t="s">
        <v>119</v>
      </c>
      <c r="B9282" s="0" t="s">
        <v>120</v>
      </c>
      <c r="C9282" s="0" t="s">
        <v>65</v>
      </c>
      <c r="E9282" s="0" t="n">
        <v>2027</v>
      </c>
      <c r="F9282" s="5" t="n">
        <v>166.47193416037</v>
      </c>
      <c r="G9282" s="11" t="n">
        <v>0.025928132555284</v>
      </c>
      <c r="H9282" s="5" t="n">
        <v>4.31630637564459</v>
      </c>
      <c r="I9282" s="5" t="n">
        <v>162.155627784726</v>
      </c>
    </row>
    <row r="9283" customFormat="false" ht="14.25" hidden="false" customHeight="false" outlineLevel="0" collapsed="false">
      <c r="A9283" s="0" t="s">
        <v>119</v>
      </c>
      <c r="B9283" s="0" t="s">
        <v>120</v>
      </c>
      <c r="C9283" s="0" t="s">
        <v>65</v>
      </c>
      <c r="E9283" s="0" t="n">
        <v>2028</v>
      </c>
      <c r="F9283" s="5" t="n">
        <v>165.902770792988</v>
      </c>
      <c r="G9283" s="11" t="n">
        <v>0.0290799889147492</v>
      </c>
      <c r="H9283" s="5" t="n">
        <v>4.82445073558628</v>
      </c>
      <c r="I9283" s="5" t="n">
        <v>161.078320057402</v>
      </c>
    </row>
    <row r="9284" customFormat="false" ht="14.25" hidden="false" customHeight="false" outlineLevel="0" collapsed="false">
      <c r="A9284" s="0" t="s">
        <v>119</v>
      </c>
      <c r="B9284" s="0" t="s">
        <v>120</v>
      </c>
      <c r="C9284" s="0" t="s">
        <v>65</v>
      </c>
      <c r="E9284" s="0" t="n">
        <v>2029</v>
      </c>
      <c r="F9284" s="5" t="n">
        <v>167.042914408807</v>
      </c>
      <c r="G9284" s="11" t="n">
        <v>0.032262582158782</v>
      </c>
      <c r="H9284" s="5" t="n">
        <v>5.38923575015653</v>
      </c>
      <c r="I9284" s="5" t="n">
        <v>161.65367865865</v>
      </c>
    </row>
    <row r="9285" customFormat="false" ht="14.25" hidden="false" customHeight="false" outlineLevel="0" collapsed="false">
      <c r="A9285" s="0" t="s">
        <v>119</v>
      </c>
      <c r="B9285" s="0" t="s">
        <v>120</v>
      </c>
      <c r="C9285" s="0" t="s">
        <v>65</v>
      </c>
      <c r="E9285" s="0" t="n">
        <v>2030</v>
      </c>
      <c r="F9285" s="5" t="n">
        <v>165.206126887443</v>
      </c>
      <c r="G9285" s="11" t="n">
        <v>0.0354575757201837</v>
      </c>
      <c r="H9285" s="5" t="n">
        <v>5.85780875354979</v>
      </c>
      <c r="I9285" s="5" t="n">
        <v>159.348318133894</v>
      </c>
    </row>
    <row r="9286" customFormat="false" ht="14.25" hidden="false" customHeight="false" outlineLevel="0" collapsed="false">
      <c r="A9286" s="0" t="s">
        <v>119</v>
      </c>
      <c r="B9286" s="0" t="s">
        <v>120</v>
      </c>
      <c r="C9286" s="0" t="s">
        <v>65</v>
      </c>
      <c r="E9286" s="0" t="n">
        <v>2031</v>
      </c>
      <c r="F9286" s="5" t="n">
        <v>165.685453314221</v>
      </c>
      <c r="G9286" s="11" t="n">
        <v>0.0383537715471597</v>
      </c>
      <c r="H9286" s="5" t="n">
        <v>6.35466202510125</v>
      </c>
      <c r="I9286" s="5" t="n">
        <v>159.33079128912</v>
      </c>
    </row>
    <row r="9287" customFormat="false" ht="14.25" hidden="false" customHeight="false" outlineLevel="0" collapsed="false">
      <c r="A9287" s="0" t="s">
        <v>119</v>
      </c>
      <c r="B9287" s="0" t="s">
        <v>120</v>
      </c>
      <c r="C9287" s="0" t="s">
        <v>65</v>
      </c>
      <c r="E9287" s="0" t="n">
        <v>2032</v>
      </c>
      <c r="F9287" s="5" t="n">
        <v>166.77998840693</v>
      </c>
      <c r="G9287" s="11" t="n">
        <v>0.0412474570515961</v>
      </c>
      <c r="H9287" s="5" t="n">
        <v>6.87925040888053</v>
      </c>
      <c r="I9287" s="5" t="n">
        <v>159.90073799805</v>
      </c>
    </row>
    <row r="9288" customFormat="false" ht="14.25" hidden="false" customHeight="false" outlineLevel="0" collapsed="false">
      <c r="A9288" s="0" t="s">
        <v>119</v>
      </c>
      <c r="B9288" s="0" t="s">
        <v>120</v>
      </c>
      <c r="C9288" s="0" t="s">
        <v>65</v>
      </c>
      <c r="E9288" s="0" t="n">
        <v>2033</v>
      </c>
      <c r="F9288" s="5" t="n">
        <v>169.447687061735</v>
      </c>
      <c r="G9288" s="11" t="n">
        <v>0.044142073031852</v>
      </c>
      <c r="H9288" s="5" t="n">
        <v>7.47977217735752</v>
      </c>
      <c r="I9288" s="5" t="n">
        <v>161.967914884378</v>
      </c>
    </row>
    <row r="9289" customFormat="false" ht="14.25" hidden="false" customHeight="false" outlineLevel="0" collapsed="false">
      <c r="A9289" s="0" t="s">
        <v>119</v>
      </c>
      <c r="B9289" s="0" t="s">
        <v>120</v>
      </c>
      <c r="C9289" s="0" t="s">
        <v>65</v>
      </c>
      <c r="E9289" s="0" t="n">
        <v>2034</v>
      </c>
      <c r="F9289" s="5" t="n">
        <v>170.599243240996</v>
      </c>
      <c r="G9289" s="11" t="n">
        <v>0.0470348479780799</v>
      </c>
      <c r="H9289" s="5" t="n">
        <v>8.02410947101573</v>
      </c>
      <c r="I9289" s="5" t="n">
        <v>162.575133769981</v>
      </c>
    </row>
    <row r="9290" customFormat="false" ht="14.25" hidden="false" customHeight="false" outlineLevel="0" collapsed="false">
      <c r="A9290" s="0" t="s">
        <v>119</v>
      </c>
      <c r="B9290" s="0" t="s">
        <v>120</v>
      </c>
      <c r="C9290" s="0" t="s">
        <v>65</v>
      </c>
      <c r="E9290" s="0" t="n">
        <v>2035</v>
      </c>
      <c r="F9290" s="5" t="n">
        <v>171.558250221695</v>
      </c>
      <c r="G9290" s="11" t="n">
        <v>0.0499397173226243</v>
      </c>
      <c r="H9290" s="5" t="n">
        <v>8.56757052043547</v>
      </c>
      <c r="I9290" s="5" t="n">
        <v>162.990679701259</v>
      </c>
    </row>
    <row r="9291" customFormat="false" ht="14.25" hidden="false" customHeight="false" outlineLevel="0" collapsed="false">
      <c r="A9291" s="0" t="s">
        <v>119</v>
      </c>
      <c r="B9291" s="0" t="s">
        <v>120</v>
      </c>
      <c r="C9291" s="0" t="s">
        <v>65</v>
      </c>
      <c r="E9291" s="0" t="n">
        <v>2036</v>
      </c>
      <c r="F9291" s="5" t="n">
        <v>175.744265867614</v>
      </c>
      <c r="G9291" s="11" t="n">
        <v>0.0530868781490387</v>
      </c>
      <c r="H9291" s="5" t="n">
        <v>9.3297144275063</v>
      </c>
      <c r="I9291" s="5" t="n">
        <v>166.414551440108</v>
      </c>
    </row>
    <row r="9292" customFormat="false" ht="14.25" hidden="false" customHeight="false" outlineLevel="0" collapsed="false">
      <c r="A9292" s="0" t="s">
        <v>119</v>
      </c>
      <c r="B9292" s="0" t="s">
        <v>120</v>
      </c>
      <c r="C9292" s="0" t="s">
        <v>65</v>
      </c>
      <c r="E9292" s="0" t="n">
        <v>2037</v>
      </c>
      <c r="F9292" s="5" t="n">
        <v>179.932987000711</v>
      </c>
      <c r="G9292" s="11" t="n">
        <v>0.0562164447118696</v>
      </c>
      <c r="H9292" s="5" t="n">
        <v>10.115192815567</v>
      </c>
      <c r="I9292" s="5" t="n">
        <v>169.817794185144</v>
      </c>
    </row>
    <row r="9293" customFormat="false" ht="14.25" hidden="false" customHeight="false" outlineLevel="0" collapsed="false">
      <c r="A9293" s="0" t="s">
        <v>119</v>
      </c>
      <c r="B9293" s="0" t="s">
        <v>120</v>
      </c>
      <c r="C9293" s="0" t="s">
        <v>65</v>
      </c>
      <c r="E9293" s="0" t="n">
        <v>2038</v>
      </c>
      <c r="F9293" s="5" t="n">
        <v>184.180960367159</v>
      </c>
      <c r="G9293" s="11" t="n">
        <v>0.0593236455814726</v>
      </c>
      <c r="H9293" s="5" t="n">
        <v>10.9262860156766</v>
      </c>
      <c r="I9293" s="5" t="n">
        <v>173.254674351482</v>
      </c>
    </row>
    <row r="9294" customFormat="false" ht="14.25" hidden="false" customHeight="false" outlineLevel="0" collapsed="false">
      <c r="A9294" s="0" t="s">
        <v>119</v>
      </c>
      <c r="B9294" s="0" t="s">
        <v>120</v>
      </c>
      <c r="C9294" s="0" t="s">
        <v>65</v>
      </c>
      <c r="E9294" s="0" t="n">
        <v>2039</v>
      </c>
      <c r="F9294" s="5" t="n">
        <v>188.520370265228</v>
      </c>
      <c r="G9294" s="11" t="n">
        <v>0.062441676734328</v>
      </c>
      <c r="H9294" s="5" t="n">
        <v>11.7715280179372</v>
      </c>
      <c r="I9294" s="5" t="n">
        <v>176.748842247291</v>
      </c>
    </row>
    <row r="9295" customFormat="false" ht="14.25" hidden="false" customHeight="false" outlineLevel="0" collapsed="false">
      <c r="A9295" s="0" t="s">
        <v>119</v>
      </c>
      <c r="B9295" s="0" t="s">
        <v>120</v>
      </c>
      <c r="C9295" s="0" t="s">
        <v>65</v>
      </c>
      <c r="E9295" s="0" t="n">
        <v>2040</v>
      </c>
      <c r="F9295" s="5" t="n">
        <v>193.186526094938</v>
      </c>
      <c r="G9295" s="11" t="n">
        <v>0.065523972300496</v>
      </c>
      <c r="H9295" s="5" t="n">
        <v>12.6583485846738</v>
      </c>
      <c r="I9295" s="5" t="n">
        <v>180.528177510265</v>
      </c>
    </row>
    <row r="9296" customFormat="false" ht="14.25" hidden="false" customHeight="false" outlineLevel="0" collapsed="false">
      <c r="A9296" s="0" t="s">
        <v>119</v>
      </c>
      <c r="B9296" s="0" t="s">
        <v>120</v>
      </c>
      <c r="C9296" s="0" t="s">
        <v>72</v>
      </c>
      <c r="E9296" s="0" t="n">
        <v>2024</v>
      </c>
      <c r="F9296" s="5" t="n">
        <v>0</v>
      </c>
      <c r="G9296" s="11" t="n">
        <v>0</v>
      </c>
      <c r="H9296" s="5" t="n">
        <v>0</v>
      </c>
      <c r="I9296" s="5" t="n">
        <v>0</v>
      </c>
    </row>
    <row r="9297" customFormat="false" ht="14.25" hidden="false" customHeight="false" outlineLevel="0" collapsed="false">
      <c r="A9297" s="0" t="s">
        <v>119</v>
      </c>
      <c r="B9297" s="0" t="s">
        <v>120</v>
      </c>
      <c r="C9297" s="0" t="s">
        <v>72</v>
      </c>
      <c r="E9297" s="0" t="n">
        <v>2025</v>
      </c>
      <c r="F9297" s="5" t="n">
        <v>29.3364551851904</v>
      </c>
      <c r="G9297" s="11" t="n">
        <v>0.0179208933298243</v>
      </c>
      <c r="H9297" s="5" t="n">
        <v>0.525735484048966</v>
      </c>
      <c r="I9297" s="5" t="n">
        <v>28.8107197011414</v>
      </c>
    </row>
    <row r="9298" customFormat="false" ht="14.25" hidden="false" customHeight="false" outlineLevel="0" collapsed="false">
      <c r="A9298" s="0" t="s">
        <v>119</v>
      </c>
      <c r="B9298" s="0" t="s">
        <v>120</v>
      </c>
      <c r="C9298" s="0" t="s">
        <v>72</v>
      </c>
      <c r="E9298" s="0" t="n">
        <v>2026</v>
      </c>
      <c r="F9298" s="5" t="n">
        <v>30.665568248944</v>
      </c>
      <c r="G9298" s="11" t="n">
        <v>0.0209098093166525</v>
      </c>
      <c r="H9298" s="5" t="n">
        <v>0.641211184672213</v>
      </c>
      <c r="I9298" s="5" t="n">
        <v>30.0243570642718</v>
      </c>
    </row>
    <row r="9299" customFormat="false" ht="14.25" hidden="false" customHeight="false" outlineLevel="0" collapsed="false">
      <c r="A9299" s="0" t="s">
        <v>119</v>
      </c>
      <c r="B9299" s="0" t="s">
        <v>120</v>
      </c>
      <c r="C9299" s="0" t="s">
        <v>72</v>
      </c>
      <c r="E9299" s="0" t="n">
        <v>2027</v>
      </c>
      <c r="F9299" s="5" t="n">
        <v>30.1489481075732</v>
      </c>
      <c r="G9299" s="11" t="n">
        <v>0.0238995589395142</v>
      </c>
      <c r="H9299" s="5" t="n">
        <v>0.720546562261301</v>
      </c>
      <c r="I9299" s="5" t="n">
        <v>29.4284015453119</v>
      </c>
    </row>
    <row r="9300" customFormat="false" ht="14.25" hidden="false" customHeight="false" outlineLevel="0" collapsed="false">
      <c r="A9300" s="0" t="s">
        <v>119</v>
      </c>
      <c r="B9300" s="0" t="s">
        <v>120</v>
      </c>
      <c r="C9300" s="0" t="s">
        <v>72</v>
      </c>
      <c r="E9300" s="0" t="n">
        <v>2028</v>
      </c>
      <c r="F9300" s="5" t="n">
        <v>31.0989310558702</v>
      </c>
      <c r="G9300" s="11" t="n">
        <v>0.0268890412872857</v>
      </c>
      <c r="H9300" s="5" t="n">
        <v>0.836220441151747</v>
      </c>
      <c r="I9300" s="5" t="n">
        <v>30.2627106147185</v>
      </c>
    </row>
    <row r="9301" customFormat="false" ht="14.25" hidden="false" customHeight="false" outlineLevel="0" collapsed="false">
      <c r="A9301" s="0" t="s">
        <v>119</v>
      </c>
      <c r="B9301" s="0" t="s">
        <v>120</v>
      </c>
      <c r="C9301" s="0" t="s">
        <v>72</v>
      </c>
      <c r="E9301" s="0" t="n">
        <v>2029</v>
      </c>
      <c r="F9301" s="5" t="n">
        <v>31.9849142699282</v>
      </c>
      <c r="G9301" s="11" t="n">
        <v>0.029879582905533</v>
      </c>
      <c r="H9301" s="5" t="n">
        <v>0.955695897654686</v>
      </c>
      <c r="I9301" s="5" t="n">
        <v>31.0292183722735</v>
      </c>
    </row>
    <row r="9302" customFormat="false" ht="14.25" hidden="false" customHeight="false" outlineLevel="0" collapsed="false">
      <c r="A9302" s="0" t="s">
        <v>119</v>
      </c>
      <c r="B9302" s="0" t="s">
        <v>120</v>
      </c>
      <c r="C9302" s="0" t="s">
        <v>72</v>
      </c>
      <c r="E9302" s="0" t="n">
        <v>2030</v>
      </c>
      <c r="F9302" s="5" t="n">
        <v>32.5745505716763</v>
      </c>
      <c r="G9302" s="11" t="n">
        <v>0.0328697336729672</v>
      </c>
      <c r="H9302" s="5" t="n">
        <v>1.0707168018076</v>
      </c>
      <c r="I9302" s="5" t="n">
        <v>31.5038337698687</v>
      </c>
    </row>
    <row r="9303" customFormat="false" ht="14.25" hidden="false" customHeight="false" outlineLevel="0" collapsed="false">
      <c r="A9303" s="0" t="s">
        <v>119</v>
      </c>
      <c r="B9303" s="0" t="s">
        <v>120</v>
      </c>
      <c r="C9303" s="0" t="s">
        <v>72</v>
      </c>
      <c r="E9303" s="0" t="n">
        <v>2031</v>
      </c>
      <c r="F9303" s="5" t="n">
        <v>32.0536116507266</v>
      </c>
      <c r="G9303" s="11" t="n">
        <v>0.0357625966525674</v>
      </c>
      <c r="H9303" s="5" t="n">
        <v>1.14632038472297</v>
      </c>
      <c r="I9303" s="5" t="n">
        <v>30.9072912660036</v>
      </c>
    </row>
    <row r="9304" customFormat="false" ht="14.25" hidden="false" customHeight="false" outlineLevel="0" collapsed="false">
      <c r="A9304" s="0" t="s">
        <v>119</v>
      </c>
      <c r="B9304" s="0" t="s">
        <v>120</v>
      </c>
      <c r="C9304" s="0" t="s">
        <v>72</v>
      </c>
      <c r="E9304" s="0" t="n">
        <v>2032</v>
      </c>
      <c r="F9304" s="5" t="n">
        <v>32.5216243602668</v>
      </c>
      <c r="G9304" s="11" t="n">
        <v>0.0386535331403359</v>
      </c>
      <c r="H9304" s="5" t="n">
        <v>1.25707568498713</v>
      </c>
      <c r="I9304" s="5" t="n">
        <v>31.2645486752797</v>
      </c>
    </row>
    <row r="9305" customFormat="false" ht="14.25" hidden="false" customHeight="false" outlineLevel="0" collapsed="false">
      <c r="A9305" s="0" t="s">
        <v>119</v>
      </c>
      <c r="B9305" s="0" t="s">
        <v>120</v>
      </c>
      <c r="C9305" s="0" t="s">
        <v>72</v>
      </c>
      <c r="E9305" s="0" t="n">
        <v>2033</v>
      </c>
      <c r="F9305" s="5" t="n">
        <v>33.0305598061179</v>
      </c>
      <c r="G9305" s="11" t="n">
        <v>0.041545070385691</v>
      </c>
      <c r="H9305" s="5" t="n">
        <v>1.37225693202395</v>
      </c>
      <c r="I9305" s="5" t="n">
        <v>31.658302874094</v>
      </c>
    </row>
    <row r="9306" customFormat="false" ht="14.25" hidden="false" customHeight="false" outlineLevel="0" collapsed="false">
      <c r="A9306" s="0" t="s">
        <v>119</v>
      </c>
      <c r="B9306" s="0" t="s">
        <v>120</v>
      </c>
      <c r="C9306" s="0" t="s">
        <v>72</v>
      </c>
      <c r="E9306" s="0" t="n">
        <v>2034</v>
      </c>
      <c r="F9306" s="5" t="n">
        <v>33.3366806117471</v>
      </c>
      <c r="G9306" s="11" t="n">
        <v>0.0444363647233549</v>
      </c>
      <c r="H9306" s="5" t="n">
        <v>1.48136089832959</v>
      </c>
      <c r="I9306" s="5" t="n">
        <v>31.8553197134175</v>
      </c>
    </row>
    <row r="9307" customFormat="false" ht="14.25" hidden="false" customHeight="false" outlineLevel="0" collapsed="false">
      <c r="A9307" s="0" t="s">
        <v>119</v>
      </c>
      <c r="B9307" s="0" t="s">
        <v>120</v>
      </c>
      <c r="C9307" s="0" t="s">
        <v>72</v>
      </c>
      <c r="E9307" s="0" t="n">
        <v>2035</v>
      </c>
      <c r="F9307" s="5" t="n">
        <v>33.2363187431011</v>
      </c>
      <c r="G9307" s="11" t="n">
        <v>0.0473285839134992</v>
      </c>
      <c r="H9307" s="5" t="n">
        <v>1.57302790060866</v>
      </c>
      <c r="I9307" s="5" t="n">
        <v>31.6632908424924</v>
      </c>
    </row>
    <row r="9308" customFormat="false" ht="14.25" hidden="false" customHeight="false" outlineLevel="0" collapsed="false">
      <c r="A9308" s="0" t="s">
        <v>119</v>
      </c>
      <c r="B9308" s="0" t="s">
        <v>120</v>
      </c>
      <c r="C9308" s="0" t="s">
        <v>72</v>
      </c>
      <c r="E9308" s="0" t="n">
        <v>2036</v>
      </c>
      <c r="F9308" s="5" t="n">
        <v>33.6838406610139</v>
      </c>
      <c r="G9308" s="11" t="n">
        <v>0.0504085123685766</v>
      </c>
      <c r="H9308" s="5" t="n">
        <v>1.69795229858188</v>
      </c>
      <c r="I9308" s="5" t="n">
        <v>31.985888362432</v>
      </c>
    </row>
    <row r="9309" customFormat="false" ht="14.25" hidden="false" customHeight="false" outlineLevel="0" collapsed="false">
      <c r="A9309" s="0" t="s">
        <v>119</v>
      </c>
      <c r="B9309" s="0" t="s">
        <v>120</v>
      </c>
      <c r="C9309" s="0" t="s">
        <v>72</v>
      </c>
      <c r="E9309" s="0" t="n">
        <v>2037</v>
      </c>
      <c r="F9309" s="5" t="n">
        <v>34.5687945645073</v>
      </c>
      <c r="G9309" s="11" t="n">
        <v>0.0534866532402285</v>
      </c>
      <c r="H9309" s="5" t="n">
        <v>1.8489691278045</v>
      </c>
      <c r="I9309" s="5" t="n">
        <v>32.7198254367028</v>
      </c>
    </row>
    <row r="9310" customFormat="false" ht="14.25" hidden="false" customHeight="false" outlineLevel="0" collapsed="false">
      <c r="A9310" s="0" t="s">
        <v>119</v>
      </c>
      <c r="B9310" s="0" t="s">
        <v>120</v>
      </c>
      <c r="C9310" s="0" t="s">
        <v>72</v>
      </c>
      <c r="E9310" s="0" t="n">
        <v>2038</v>
      </c>
      <c r="F9310" s="5" t="n">
        <v>35.0947943488556</v>
      </c>
      <c r="G9310" s="11" t="n">
        <v>0.0565658760623374</v>
      </c>
      <c r="H9310" s="5" t="n">
        <v>1.98516778757058</v>
      </c>
      <c r="I9310" s="5" t="n">
        <v>33.109626561285</v>
      </c>
    </row>
    <row r="9311" customFormat="false" ht="14.25" hidden="false" customHeight="false" outlineLevel="0" collapsed="false">
      <c r="A9311" s="0" t="s">
        <v>119</v>
      </c>
      <c r="B9311" s="0" t="s">
        <v>120</v>
      </c>
      <c r="C9311" s="0" t="s">
        <v>72</v>
      </c>
      <c r="E9311" s="0" t="n">
        <v>2039</v>
      </c>
      <c r="F9311" s="5" t="n">
        <v>36.1354607820875</v>
      </c>
      <c r="G9311" s="11" t="n">
        <v>0.0596422443484586</v>
      </c>
      <c r="H9311" s="5" t="n">
        <v>2.15519998160941</v>
      </c>
      <c r="I9311" s="5" t="n">
        <v>33.9802608004781</v>
      </c>
    </row>
    <row r="9312" customFormat="false" ht="14.25" hidden="false" customHeight="false" outlineLevel="0" collapsed="false">
      <c r="A9312" s="0" t="s">
        <v>119</v>
      </c>
      <c r="B9312" s="0" t="s">
        <v>120</v>
      </c>
      <c r="C9312" s="0" t="s">
        <v>72</v>
      </c>
      <c r="E9312" s="0" t="n">
        <v>2040</v>
      </c>
      <c r="F9312" s="5" t="n">
        <v>36.5873125782699</v>
      </c>
      <c r="G9312" s="11" t="n">
        <v>0.0627217885010031</v>
      </c>
      <c r="H9312" s="5" t="n">
        <v>2.29482168135433</v>
      </c>
      <c r="I9312" s="5" t="n">
        <v>34.2924908969155</v>
      </c>
    </row>
    <row r="9313" customFormat="false" ht="14.25" hidden="false" customHeight="false" outlineLevel="0" collapsed="false">
      <c r="A9313" s="0" t="s">
        <v>119</v>
      </c>
      <c r="B9313" s="0" t="s">
        <v>120</v>
      </c>
      <c r="C9313" s="0" t="s">
        <v>75</v>
      </c>
      <c r="E9313" s="0" t="n">
        <v>2024</v>
      </c>
      <c r="F9313" s="5" t="n">
        <v>8.728788996</v>
      </c>
      <c r="G9313" s="11" t="n">
        <v>0</v>
      </c>
      <c r="H9313" s="5" t="n">
        <v>0</v>
      </c>
      <c r="I9313" s="5" t="n">
        <v>8.728788996</v>
      </c>
    </row>
    <row r="9314" customFormat="false" ht="14.25" hidden="false" customHeight="false" outlineLevel="0" collapsed="false">
      <c r="A9314" s="0" t="s">
        <v>119</v>
      </c>
      <c r="B9314" s="0" t="s">
        <v>120</v>
      </c>
      <c r="C9314" s="0" t="s">
        <v>75</v>
      </c>
      <c r="E9314" s="0" t="n">
        <v>2025</v>
      </c>
      <c r="F9314" s="5" t="n">
        <v>8.79973098</v>
      </c>
      <c r="G9314" s="11" t="n">
        <v>0.00806183554488617</v>
      </c>
      <c r="H9314" s="5" t="n">
        <v>0.070941984</v>
      </c>
      <c r="I9314" s="5" t="n">
        <v>8.728788996</v>
      </c>
    </row>
    <row r="9315" customFormat="false" ht="14.25" hidden="false" customHeight="false" outlineLevel="0" collapsed="false">
      <c r="A9315" s="0" t="s">
        <v>119</v>
      </c>
      <c r="B9315" s="0" t="s">
        <v>120</v>
      </c>
      <c r="C9315" s="0" t="s">
        <v>75</v>
      </c>
      <c r="E9315" s="0" t="n">
        <v>2026</v>
      </c>
      <c r="F9315" s="5" t="n">
        <v>11.1139586233711</v>
      </c>
      <c r="G9315" s="11" t="n">
        <v>0.0601957110090126</v>
      </c>
      <c r="H9315" s="5" t="n">
        <v>0.669012641458571</v>
      </c>
      <c r="I9315" s="5" t="n">
        <v>10.4449459819125</v>
      </c>
    </row>
    <row r="9316" customFormat="false" ht="14.25" hidden="false" customHeight="false" outlineLevel="0" collapsed="false">
      <c r="A9316" s="0" t="s">
        <v>119</v>
      </c>
      <c r="B9316" s="0" t="s">
        <v>120</v>
      </c>
      <c r="C9316" s="0" t="s">
        <v>75</v>
      </c>
      <c r="E9316" s="0" t="n">
        <v>2027</v>
      </c>
      <c r="F9316" s="5" t="n">
        <v>15.555404041625</v>
      </c>
      <c r="G9316" s="11" t="n">
        <v>0.13767048754859</v>
      </c>
      <c r="H9316" s="5" t="n">
        <v>2.14152005842582</v>
      </c>
      <c r="I9316" s="5" t="n">
        <v>13.4138839831992</v>
      </c>
    </row>
    <row r="9317" customFormat="false" ht="14.25" hidden="false" customHeight="false" outlineLevel="0" collapsed="false">
      <c r="A9317" s="0" t="s">
        <v>119</v>
      </c>
      <c r="B9317" s="0" t="s">
        <v>120</v>
      </c>
      <c r="C9317" s="0" t="s">
        <v>75</v>
      </c>
      <c r="E9317" s="0" t="n">
        <v>2028</v>
      </c>
      <c r="F9317" s="5" t="n">
        <v>29.0972378629931</v>
      </c>
      <c r="G9317" s="11" t="n">
        <v>0.146662157671653</v>
      </c>
      <c r="H9317" s="5" t="n">
        <v>4.26746368727189</v>
      </c>
      <c r="I9317" s="5" t="n">
        <v>24.8297741757212</v>
      </c>
    </row>
    <row r="9318" customFormat="false" ht="14.25" hidden="false" customHeight="false" outlineLevel="0" collapsed="false">
      <c r="A9318" s="0" t="s">
        <v>119</v>
      </c>
      <c r="B9318" s="0" t="s">
        <v>120</v>
      </c>
      <c r="C9318" s="0" t="s">
        <v>75</v>
      </c>
      <c r="E9318" s="0" t="n">
        <v>2029</v>
      </c>
      <c r="F9318" s="5" t="n">
        <v>49.5029147811418</v>
      </c>
      <c r="G9318" s="11" t="n">
        <v>0.111992590212421</v>
      </c>
      <c r="H9318" s="5" t="n">
        <v>5.54395964940482</v>
      </c>
      <c r="I9318" s="5" t="n">
        <v>43.9589551317369</v>
      </c>
    </row>
    <row r="9319" customFormat="false" ht="14.25" hidden="false" customHeight="false" outlineLevel="0" collapsed="false">
      <c r="A9319" s="0" t="s">
        <v>119</v>
      </c>
      <c r="B9319" s="0" t="s">
        <v>120</v>
      </c>
      <c r="C9319" s="0" t="s">
        <v>75</v>
      </c>
      <c r="E9319" s="0" t="n">
        <v>2030</v>
      </c>
      <c r="F9319" s="5" t="n">
        <v>76.0814404342814</v>
      </c>
      <c r="G9319" s="11" t="n">
        <v>0.0880649506621495</v>
      </c>
      <c r="H9319" s="5" t="n">
        <v>6.70010829815026</v>
      </c>
      <c r="I9319" s="5" t="n">
        <v>69.3813321361312</v>
      </c>
    </row>
    <row r="9320" customFormat="false" ht="14.25" hidden="false" customHeight="false" outlineLevel="0" collapsed="false">
      <c r="A9320" s="0" t="s">
        <v>119</v>
      </c>
      <c r="B9320" s="0" t="s">
        <v>120</v>
      </c>
      <c r="C9320" s="0" t="s">
        <v>75</v>
      </c>
      <c r="E9320" s="0" t="n">
        <v>2031</v>
      </c>
      <c r="F9320" s="5" t="n">
        <v>89.8830948053738</v>
      </c>
      <c r="G9320" s="11" t="n">
        <v>0.105792788255002</v>
      </c>
      <c r="H9320" s="5" t="n">
        <v>9.50898321644922</v>
      </c>
      <c r="I9320" s="5" t="n">
        <v>80.3741115889246</v>
      </c>
    </row>
    <row r="9321" customFormat="false" ht="14.25" hidden="false" customHeight="false" outlineLevel="0" collapsed="false">
      <c r="A9321" s="0" t="s">
        <v>119</v>
      </c>
      <c r="B9321" s="0" t="s">
        <v>120</v>
      </c>
      <c r="C9321" s="0" t="s">
        <v>75</v>
      </c>
      <c r="E9321" s="0" t="n">
        <v>2032</v>
      </c>
      <c r="F9321" s="5" t="n">
        <v>102.191151151499</v>
      </c>
      <c r="G9321" s="11" t="n">
        <v>0.120613168508303</v>
      </c>
      <c r="H9321" s="5" t="n">
        <v>12.3255985338932</v>
      </c>
      <c r="I9321" s="5" t="n">
        <v>89.8655526176057</v>
      </c>
    </row>
    <row r="9322" customFormat="false" ht="14.25" hidden="false" customHeight="false" outlineLevel="0" collapsed="false">
      <c r="A9322" s="0" t="s">
        <v>119</v>
      </c>
      <c r="B9322" s="0" t="s">
        <v>120</v>
      </c>
      <c r="C9322" s="0" t="s">
        <v>75</v>
      </c>
      <c r="E9322" s="0" t="n">
        <v>2033</v>
      </c>
      <c r="F9322" s="5" t="n">
        <v>111.925260995116</v>
      </c>
      <c r="G9322" s="11" t="n">
        <v>0.126976331740337</v>
      </c>
      <c r="H9322" s="5" t="n">
        <v>14.2118590702396</v>
      </c>
      <c r="I9322" s="5" t="n">
        <v>97.7134019248762</v>
      </c>
    </row>
    <row r="9323" customFormat="false" ht="14.25" hidden="false" customHeight="false" outlineLevel="0" collapsed="false">
      <c r="A9323" s="0" t="s">
        <v>119</v>
      </c>
      <c r="B9323" s="0" t="s">
        <v>120</v>
      </c>
      <c r="C9323" s="0" t="s">
        <v>75</v>
      </c>
      <c r="E9323" s="0" t="n">
        <v>2034</v>
      </c>
      <c r="F9323" s="5" t="n">
        <v>125.01452275161</v>
      </c>
      <c r="G9323" s="11" t="n">
        <v>0.125756865147437</v>
      </c>
      <c r="H9323" s="5" t="n">
        <v>15.7214344791453</v>
      </c>
      <c r="I9323" s="5" t="n">
        <v>109.293088272464</v>
      </c>
    </row>
    <row r="9324" customFormat="false" ht="14.25" hidden="false" customHeight="false" outlineLevel="0" collapsed="false">
      <c r="A9324" s="0" t="s">
        <v>119</v>
      </c>
      <c r="B9324" s="0" t="s">
        <v>120</v>
      </c>
      <c r="C9324" s="0" t="s">
        <v>75</v>
      </c>
      <c r="E9324" s="0" t="n">
        <v>2035</v>
      </c>
      <c r="F9324" s="5" t="n">
        <v>137.088005114293</v>
      </c>
      <c r="G9324" s="11" t="n">
        <v>0.120210552740861</v>
      </c>
      <c r="H9324" s="5" t="n">
        <v>16.4794248689311</v>
      </c>
      <c r="I9324" s="5" t="n">
        <v>120.608580245362</v>
      </c>
    </row>
    <row r="9325" customFormat="false" ht="14.25" hidden="false" customHeight="false" outlineLevel="0" collapsed="false">
      <c r="A9325" s="0" t="s">
        <v>119</v>
      </c>
      <c r="B9325" s="0" t="s">
        <v>120</v>
      </c>
      <c r="C9325" s="0" t="s">
        <v>75</v>
      </c>
      <c r="E9325" s="0" t="n">
        <v>2036</v>
      </c>
      <c r="F9325" s="5" t="n">
        <v>148.906949555218</v>
      </c>
      <c r="G9325" s="11" t="n">
        <v>0.120210552740861</v>
      </c>
      <c r="H9325" s="5" t="n">
        <v>17.9001867129883</v>
      </c>
      <c r="I9325" s="5" t="n">
        <v>131.00676284223</v>
      </c>
    </row>
    <row r="9326" customFormat="false" ht="14.25" hidden="false" customHeight="false" outlineLevel="0" collapsed="false">
      <c r="A9326" s="0" t="s">
        <v>119</v>
      </c>
      <c r="B9326" s="0" t="s">
        <v>120</v>
      </c>
      <c r="C9326" s="0" t="s">
        <v>75</v>
      </c>
      <c r="E9326" s="0" t="n">
        <v>2037</v>
      </c>
      <c r="F9326" s="5" t="n">
        <v>159.968608665034</v>
      </c>
      <c r="G9326" s="11" t="n">
        <v>0.120210552740861</v>
      </c>
      <c r="H9326" s="5" t="n">
        <v>19.2299148688103</v>
      </c>
      <c r="I9326" s="5" t="n">
        <v>140.738693796224</v>
      </c>
    </row>
    <row r="9327" customFormat="false" ht="14.25" hidden="false" customHeight="false" outlineLevel="0" collapsed="false">
      <c r="A9327" s="0" t="s">
        <v>119</v>
      </c>
      <c r="B9327" s="0" t="s">
        <v>120</v>
      </c>
      <c r="C9327" s="0" t="s">
        <v>75</v>
      </c>
      <c r="E9327" s="0" t="n">
        <v>2038</v>
      </c>
      <c r="F9327" s="5" t="n">
        <v>169.943794048218</v>
      </c>
      <c r="G9327" s="11" t="n">
        <v>0.120210552740861</v>
      </c>
      <c r="H9327" s="5" t="n">
        <v>20.4290374174154</v>
      </c>
      <c r="I9327" s="5" t="n">
        <v>149.514756630803</v>
      </c>
    </row>
    <row r="9328" customFormat="false" ht="14.25" hidden="false" customHeight="false" outlineLevel="0" collapsed="false">
      <c r="A9328" s="0" t="s">
        <v>119</v>
      </c>
      <c r="B9328" s="0" t="s">
        <v>120</v>
      </c>
      <c r="C9328" s="0" t="s">
        <v>75</v>
      </c>
      <c r="E9328" s="0" t="n">
        <v>2039</v>
      </c>
      <c r="F9328" s="5" t="n">
        <v>178.513816805221</v>
      </c>
      <c r="G9328" s="11" t="n">
        <v>0.120210552740861</v>
      </c>
      <c r="H9328" s="5" t="n">
        <v>21.4592445900365</v>
      </c>
      <c r="I9328" s="5" t="n">
        <v>157.054572215185</v>
      </c>
    </row>
    <row r="9329" customFormat="false" ht="14.25" hidden="false" customHeight="false" outlineLevel="0" collapsed="false">
      <c r="A9329" s="0" t="s">
        <v>119</v>
      </c>
      <c r="B9329" s="0" t="s">
        <v>120</v>
      </c>
      <c r="C9329" s="0" t="s">
        <v>75</v>
      </c>
      <c r="E9329" s="0" t="n">
        <v>2040</v>
      </c>
      <c r="F9329" s="5" t="n">
        <v>185.386598752222</v>
      </c>
      <c r="G9329" s="11" t="n">
        <v>0.120210552740861</v>
      </c>
      <c r="H9329" s="5" t="n">
        <v>22.2854255067529</v>
      </c>
      <c r="I9329" s="5" t="n">
        <v>163.10117324547</v>
      </c>
    </row>
    <row r="9330" customFormat="false" ht="14.25" hidden="false" customHeight="false" outlineLevel="0" collapsed="false">
      <c r="A9330" s="0" t="s">
        <v>119</v>
      </c>
      <c r="B9330" s="0" t="s">
        <v>120</v>
      </c>
      <c r="C9330" s="0" t="s">
        <v>76</v>
      </c>
      <c r="E9330" s="0" t="n">
        <v>2024</v>
      </c>
      <c r="F9330" s="5" t="n">
        <v>0.15785588</v>
      </c>
      <c r="G9330" s="11" t="n">
        <v>1</v>
      </c>
      <c r="H9330" s="5" t="n">
        <v>0.15785588</v>
      </c>
      <c r="I9330" s="5" t="n">
        <v>0</v>
      </c>
    </row>
    <row r="9331" customFormat="false" ht="14.25" hidden="false" customHeight="false" outlineLevel="0" collapsed="false">
      <c r="A9331" s="0" t="s">
        <v>119</v>
      </c>
      <c r="B9331" s="0" t="s">
        <v>120</v>
      </c>
      <c r="C9331" s="0" t="s">
        <v>76</v>
      </c>
      <c r="E9331" s="0" t="n">
        <v>2025</v>
      </c>
      <c r="F9331" s="5" t="n">
        <v>0.164621132</v>
      </c>
      <c r="G9331" s="11" t="n">
        <v>1</v>
      </c>
      <c r="H9331" s="5" t="n">
        <v>0.164621132</v>
      </c>
      <c r="I9331" s="5" t="n">
        <v>0</v>
      </c>
    </row>
    <row r="9332" customFormat="false" ht="14.25" hidden="false" customHeight="false" outlineLevel="0" collapsed="false">
      <c r="A9332" s="0" t="s">
        <v>119</v>
      </c>
      <c r="B9332" s="0" t="s">
        <v>120</v>
      </c>
      <c r="C9332" s="0" t="s">
        <v>76</v>
      </c>
      <c r="E9332" s="0" t="n">
        <v>2026</v>
      </c>
      <c r="F9332" s="5" t="n">
        <v>0.4134921816</v>
      </c>
      <c r="G9332" s="11" t="n">
        <v>1</v>
      </c>
      <c r="H9332" s="5" t="n">
        <v>0.4134921816</v>
      </c>
      <c r="I9332" s="5" t="n">
        <v>0</v>
      </c>
    </row>
    <row r="9333" customFormat="false" ht="14.25" hidden="false" customHeight="false" outlineLevel="0" collapsed="false">
      <c r="A9333" s="0" t="s">
        <v>119</v>
      </c>
      <c r="B9333" s="0" t="s">
        <v>120</v>
      </c>
      <c r="C9333" s="0" t="s">
        <v>76</v>
      </c>
      <c r="E9333" s="0" t="n">
        <v>2027</v>
      </c>
      <c r="F9333" s="5" t="n">
        <v>0.615758598</v>
      </c>
      <c r="G9333" s="11" t="n">
        <v>1</v>
      </c>
      <c r="H9333" s="5" t="n">
        <v>0.615758598</v>
      </c>
      <c r="I9333" s="5" t="n">
        <v>0</v>
      </c>
    </row>
    <row r="9334" customFormat="false" ht="14.25" hidden="false" customHeight="false" outlineLevel="0" collapsed="false">
      <c r="A9334" s="0" t="s">
        <v>119</v>
      </c>
      <c r="B9334" s="0" t="s">
        <v>120</v>
      </c>
      <c r="C9334" s="0" t="s">
        <v>76</v>
      </c>
      <c r="E9334" s="0" t="n">
        <v>2028</v>
      </c>
      <c r="F9334" s="5" t="n">
        <v>0.680801004</v>
      </c>
      <c r="G9334" s="11" t="n">
        <v>1</v>
      </c>
      <c r="H9334" s="5" t="n">
        <v>0.680801004</v>
      </c>
      <c r="I9334" s="5" t="n">
        <v>0</v>
      </c>
    </row>
    <row r="9335" customFormat="false" ht="14.25" hidden="false" customHeight="false" outlineLevel="0" collapsed="false">
      <c r="A9335" s="0" t="s">
        <v>119</v>
      </c>
      <c r="B9335" s="0" t="s">
        <v>120</v>
      </c>
      <c r="C9335" s="0" t="s">
        <v>76</v>
      </c>
      <c r="E9335" s="0" t="n">
        <v>2029</v>
      </c>
      <c r="F9335" s="5" t="n">
        <v>0.685308</v>
      </c>
      <c r="G9335" s="11" t="n">
        <v>1</v>
      </c>
      <c r="H9335" s="5" t="n">
        <v>0.685308</v>
      </c>
      <c r="I9335" s="5" t="n">
        <v>0</v>
      </c>
    </row>
    <row r="9336" customFormat="false" ht="14.25" hidden="false" customHeight="false" outlineLevel="0" collapsed="false">
      <c r="A9336" s="0" t="s">
        <v>119</v>
      </c>
      <c r="B9336" s="0" t="s">
        <v>120</v>
      </c>
      <c r="C9336" s="0" t="s">
        <v>76</v>
      </c>
      <c r="E9336" s="0" t="n">
        <v>2030</v>
      </c>
      <c r="F9336" s="5" t="n">
        <v>0.505542906</v>
      </c>
      <c r="G9336" s="11" t="n">
        <v>1</v>
      </c>
      <c r="H9336" s="5" t="n">
        <v>0.505542906</v>
      </c>
      <c r="I9336" s="5" t="n">
        <v>0</v>
      </c>
    </row>
    <row r="9337" customFormat="false" ht="14.25" hidden="false" customHeight="false" outlineLevel="0" collapsed="false">
      <c r="A9337" s="0" t="s">
        <v>119</v>
      </c>
      <c r="B9337" s="0" t="s">
        <v>120</v>
      </c>
      <c r="C9337" s="0" t="s">
        <v>76</v>
      </c>
      <c r="E9337" s="0" t="n">
        <v>2031</v>
      </c>
      <c r="F9337" s="5" t="n">
        <v>0.480976944</v>
      </c>
      <c r="G9337" s="11" t="n">
        <v>1</v>
      </c>
      <c r="H9337" s="5" t="n">
        <v>0.480976944</v>
      </c>
      <c r="I9337" s="5" t="n">
        <v>0</v>
      </c>
    </row>
    <row r="9338" customFormat="false" ht="14.25" hidden="false" customHeight="false" outlineLevel="0" collapsed="false">
      <c r="A9338" s="0" t="s">
        <v>119</v>
      </c>
      <c r="B9338" s="0" t="s">
        <v>120</v>
      </c>
      <c r="C9338" s="0" t="s">
        <v>76</v>
      </c>
      <c r="E9338" s="0" t="n">
        <v>2032</v>
      </c>
      <c r="F9338" s="5" t="n">
        <v>0.4672005</v>
      </c>
      <c r="G9338" s="11" t="n">
        <v>1</v>
      </c>
      <c r="H9338" s="5" t="n">
        <v>0.4672005</v>
      </c>
      <c r="I9338" s="5" t="n">
        <v>0</v>
      </c>
    </row>
    <row r="9339" customFormat="false" ht="14.25" hidden="false" customHeight="false" outlineLevel="0" collapsed="false">
      <c r="A9339" s="0" t="s">
        <v>119</v>
      </c>
      <c r="B9339" s="0" t="s">
        <v>120</v>
      </c>
      <c r="C9339" s="0" t="s">
        <v>76</v>
      </c>
      <c r="E9339" s="0" t="n">
        <v>2033</v>
      </c>
      <c r="F9339" s="5" t="n">
        <v>0.465919104</v>
      </c>
      <c r="G9339" s="11" t="n">
        <v>1</v>
      </c>
      <c r="H9339" s="5" t="n">
        <v>0.465919104</v>
      </c>
      <c r="I9339" s="5" t="n">
        <v>0</v>
      </c>
    </row>
    <row r="9340" customFormat="false" ht="14.25" hidden="false" customHeight="false" outlineLevel="0" collapsed="false">
      <c r="A9340" s="0" t="s">
        <v>119</v>
      </c>
      <c r="B9340" s="0" t="s">
        <v>120</v>
      </c>
      <c r="C9340" s="0" t="s">
        <v>76</v>
      </c>
      <c r="E9340" s="0" t="n">
        <v>2034</v>
      </c>
      <c r="F9340" s="5" t="n">
        <v>0.4621334536</v>
      </c>
      <c r="G9340" s="11" t="n">
        <v>1</v>
      </c>
      <c r="H9340" s="5" t="n">
        <v>0.4621334536</v>
      </c>
      <c r="I9340" s="5" t="n">
        <v>0</v>
      </c>
    </row>
    <row r="9341" customFormat="false" ht="14.25" hidden="false" customHeight="false" outlineLevel="0" collapsed="false">
      <c r="A9341" s="0" t="s">
        <v>119</v>
      </c>
      <c r="B9341" s="0" t="s">
        <v>120</v>
      </c>
      <c r="C9341" s="0" t="s">
        <v>76</v>
      </c>
      <c r="E9341" s="0" t="n">
        <v>2035</v>
      </c>
      <c r="F9341" s="5" t="n">
        <v>0.456280308</v>
      </c>
      <c r="G9341" s="11" t="n">
        <v>1</v>
      </c>
      <c r="H9341" s="5" t="n">
        <v>0.456280308</v>
      </c>
      <c r="I9341" s="5" t="n">
        <v>0</v>
      </c>
    </row>
    <row r="9342" customFormat="false" ht="14.25" hidden="false" customHeight="false" outlineLevel="0" collapsed="false">
      <c r="A9342" s="0" t="s">
        <v>119</v>
      </c>
      <c r="B9342" s="0" t="s">
        <v>120</v>
      </c>
      <c r="C9342" s="0" t="s">
        <v>76</v>
      </c>
      <c r="E9342" s="0" t="n">
        <v>2036</v>
      </c>
      <c r="F9342" s="5" t="n">
        <v>0.4589605108</v>
      </c>
      <c r="G9342" s="11" t="n">
        <v>1</v>
      </c>
      <c r="H9342" s="5" t="n">
        <v>0.4589605108</v>
      </c>
      <c r="I9342" s="5" t="n">
        <v>0</v>
      </c>
    </row>
    <row r="9343" customFormat="false" ht="14.25" hidden="false" customHeight="false" outlineLevel="0" collapsed="false">
      <c r="A9343" s="0" t="s">
        <v>119</v>
      </c>
      <c r="B9343" s="0" t="s">
        <v>120</v>
      </c>
      <c r="C9343" s="0" t="s">
        <v>76</v>
      </c>
      <c r="E9343" s="0" t="n">
        <v>2037</v>
      </c>
      <c r="F9343" s="5" t="n">
        <v>0.4624802952</v>
      </c>
      <c r="G9343" s="11" t="n">
        <v>1</v>
      </c>
      <c r="H9343" s="5" t="n">
        <v>0.4624802952</v>
      </c>
      <c r="I9343" s="5" t="n">
        <v>0</v>
      </c>
    </row>
    <row r="9344" customFormat="false" ht="14.25" hidden="false" customHeight="false" outlineLevel="0" collapsed="false">
      <c r="A9344" s="0" t="s">
        <v>119</v>
      </c>
      <c r="B9344" s="0" t="s">
        <v>120</v>
      </c>
      <c r="C9344" s="0" t="s">
        <v>76</v>
      </c>
      <c r="E9344" s="0" t="n">
        <v>2038</v>
      </c>
      <c r="F9344" s="5" t="n">
        <v>0.4648537278</v>
      </c>
      <c r="G9344" s="11" t="n">
        <v>1</v>
      </c>
      <c r="H9344" s="5" t="n">
        <v>0.4648537278</v>
      </c>
      <c r="I9344" s="5" t="n">
        <v>0</v>
      </c>
    </row>
    <row r="9345" customFormat="false" ht="14.25" hidden="false" customHeight="false" outlineLevel="0" collapsed="false">
      <c r="A9345" s="0" t="s">
        <v>119</v>
      </c>
      <c r="B9345" s="0" t="s">
        <v>120</v>
      </c>
      <c r="C9345" s="0" t="s">
        <v>76</v>
      </c>
      <c r="E9345" s="0" t="n">
        <v>2039</v>
      </c>
      <c r="F9345" s="5" t="n">
        <v>0.4680990336</v>
      </c>
      <c r="G9345" s="11" t="n">
        <v>1</v>
      </c>
      <c r="H9345" s="5" t="n">
        <v>0.4680990336</v>
      </c>
      <c r="I9345" s="5" t="n">
        <v>0</v>
      </c>
    </row>
    <row r="9346" customFormat="false" ht="14.25" hidden="false" customHeight="false" outlineLevel="0" collapsed="false">
      <c r="A9346" s="0" t="s">
        <v>119</v>
      </c>
      <c r="B9346" s="0" t="s">
        <v>120</v>
      </c>
      <c r="C9346" s="0" t="s">
        <v>76</v>
      </c>
      <c r="E9346" s="0" t="n">
        <v>2040</v>
      </c>
      <c r="F9346" s="5" t="n">
        <v>0.470165696</v>
      </c>
      <c r="G9346" s="11" t="n">
        <v>1</v>
      </c>
      <c r="H9346" s="5" t="n">
        <v>0.470165696</v>
      </c>
      <c r="I9346" s="5" t="n">
        <v>0</v>
      </c>
    </row>
    <row r="9347" customFormat="false" ht="14.25" hidden="false" customHeight="false" outlineLevel="0" collapsed="false">
      <c r="A9347" s="0" t="s">
        <v>119</v>
      </c>
      <c r="B9347" s="0" t="s">
        <v>120</v>
      </c>
      <c r="C9347" s="0" t="s">
        <v>79</v>
      </c>
      <c r="E9347" s="0" t="n">
        <v>2024</v>
      </c>
      <c r="F9347" s="5" t="n">
        <v>0</v>
      </c>
      <c r="G9347" s="11" t="n">
        <v>0</v>
      </c>
      <c r="H9347" s="5" t="n">
        <v>0</v>
      </c>
      <c r="I9347" s="5" t="n">
        <v>0</v>
      </c>
    </row>
    <row r="9348" customFormat="false" ht="14.25" hidden="false" customHeight="false" outlineLevel="0" collapsed="false">
      <c r="A9348" s="0" t="s">
        <v>119</v>
      </c>
      <c r="B9348" s="0" t="s">
        <v>120</v>
      </c>
      <c r="C9348" s="0" t="s">
        <v>79</v>
      </c>
      <c r="E9348" s="0" t="n">
        <v>2025</v>
      </c>
      <c r="F9348" s="5" t="n">
        <v>104.12219903534</v>
      </c>
      <c r="G9348" s="11" t="n">
        <v>0.136913423878976</v>
      </c>
      <c r="H9348" s="5" t="n">
        <v>14.2557267717366</v>
      </c>
      <c r="I9348" s="5" t="n">
        <v>89.8664722636037</v>
      </c>
    </row>
    <row r="9349" customFormat="false" ht="14.25" hidden="false" customHeight="false" outlineLevel="0" collapsed="false">
      <c r="A9349" s="0" t="s">
        <v>119</v>
      </c>
      <c r="B9349" s="0" t="s">
        <v>120</v>
      </c>
      <c r="C9349" s="0" t="s">
        <v>79</v>
      </c>
      <c r="E9349" s="0" t="n">
        <v>2026</v>
      </c>
      <c r="F9349" s="5" t="n">
        <v>105.746835255847</v>
      </c>
      <c r="G9349" s="11" t="n">
        <v>0.136831636801862</v>
      </c>
      <c r="H9349" s="5" t="n">
        <v>14.4695125546744</v>
      </c>
      <c r="I9349" s="5" t="n">
        <v>91.2773227011728</v>
      </c>
    </row>
    <row r="9350" customFormat="false" ht="14.25" hidden="false" customHeight="false" outlineLevel="0" collapsed="false">
      <c r="A9350" s="0" t="s">
        <v>119</v>
      </c>
      <c r="B9350" s="0" t="s">
        <v>120</v>
      </c>
      <c r="C9350" s="0" t="s">
        <v>79</v>
      </c>
      <c r="E9350" s="0" t="n">
        <v>2027</v>
      </c>
      <c r="F9350" s="5" t="n">
        <v>104.181588753738</v>
      </c>
      <c r="G9350" s="11" t="n">
        <v>0.137064381246459</v>
      </c>
      <c r="H9350" s="5" t="n">
        <v>14.2795849998041</v>
      </c>
      <c r="I9350" s="5" t="n">
        <v>89.9020037539336</v>
      </c>
    </row>
    <row r="9351" customFormat="false" ht="14.25" hidden="false" customHeight="false" outlineLevel="0" collapsed="false">
      <c r="A9351" s="0" t="s">
        <v>119</v>
      </c>
      <c r="B9351" s="0" t="s">
        <v>120</v>
      </c>
      <c r="C9351" s="0" t="s">
        <v>79</v>
      </c>
      <c r="E9351" s="0" t="n">
        <v>2028</v>
      </c>
      <c r="F9351" s="5" t="n">
        <v>105.464040345075</v>
      </c>
      <c r="G9351" s="11" t="n">
        <v>0.137239634942682</v>
      </c>
      <c r="H9351" s="5" t="n">
        <v>14.4738463965384</v>
      </c>
      <c r="I9351" s="5" t="n">
        <v>90.9901939485365</v>
      </c>
    </row>
    <row r="9352" customFormat="false" ht="14.25" hidden="false" customHeight="false" outlineLevel="0" collapsed="false">
      <c r="A9352" s="0" t="s">
        <v>119</v>
      </c>
      <c r="B9352" s="0" t="s">
        <v>120</v>
      </c>
      <c r="C9352" s="0" t="s">
        <v>79</v>
      </c>
      <c r="E9352" s="0" t="n">
        <v>2029</v>
      </c>
      <c r="F9352" s="5" t="n">
        <v>108.855092922733</v>
      </c>
      <c r="G9352" s="11" t="n">
        <v>0.137644515385628</v>
      </c>
      <c r="H9352" s="5" t="n">
        <v>14.9833065126071</v>
      </c>
      <c r="I9352" s="5" t="n">
        <v>93.8717864101258</v>
      </c>
    </row>
    <row r="9353" customFormat="false" ht="14.25" hidden="false" customHeight="false" outlineLevel="0" collapsed="false">
      <c r="A9353" s="0" t="s">
        <v>119</v>
      </c>
      <c r="B9353" s="0" t="s">
        <v>120</v>
      </c>
      <c r="C9353" s="0" t="s">
        <v>79</v>
      </c>
      <c r="E9353" s="0" t="n">
        <v>2030</v>
      </c>
      <c r="F9353" s="5" t="n">
        <v>109.791501779759</v>
      </c>
      <c r="G9353" s="11" t="n">
        <v>0.137855887937771</v>
      </c>
      <c r="H9353" s="5" t="n">
        <v>15.1354049658699</v>
      </c>
      <c r="I9353" s="5" t="n">
        <v>94.6560968138886</v>
      </c>
    </row>
    <row r="9354" customFormat="false" ht="14.25" hidden="false" customHeight="false" outlineLevel="0" collapsed="false">
      <c r="A9354" s="0" t="s">
        <v>119</v>
      </c>
      <c r="B9354" s="0" t="s">
        <v>120</v>
      </c>
      <c r="C9354" s="0" t="s">
        <v>79</v>
      </c>
      <c r="E9354" s="0" t="n">
        <v>2031</v>
      </c>
      <c r="F9354" s="5" t="n">
        <v>111.591583143085</v>
      </c>
      <c r="G9354" s="11" t="n">
        <v>0.138302545330918</v>
      </c>
      <c r="H9354" s="5" t="n">
        <v>15.4333999861955</v>
      </c>
      <c r="I9354" s="5" t="n">
        <v>96.1581831568899</v>
      </c>
    </row>
    <row r="9355" customFormat="false" ht="14.25" hidden="false" customHeight="false" outlineLevel="0" collapsed="false">
      <c r="A9355" s="0" t="s">
        <v>119</v>
      </c>
      <c r="B9355" s="0" t="s">
        <v>120</v>
      </c>
      <c r="C9355" s="0" t="s">
        <v>79</v>
      </c>
      <c r="E9355" s="0" t="n">
        <v>2032</v>
      </c>
      <c r="F9355" s="5" t="n">
        <v>114.250496613974</v>
      </c>
      <c r="G9355" s="11" t="n">
        <v>0.138844338641027</v>
      </c>
      <c r="H9355" s="5" t="n">
        <v>15.8630346417762</v>
      </c>
      <c r="I9355" s="5" t="n">
        <v>98.3874619721979</v>
      </c>
    </row>
    <row r="9356" customFormat="false" ht="14.25" hidden="false" customHeight="false" outlineLevel="0" collapsed="false">
      <c r="A9356" s="0" t="s">
        <v>119</v>
      </c>
      <c r="B9356" s="0" t="s">
        <v>120</v>
      </c>
      <c r="C9356" s="0" t="s">
        <v>79</v>
      </c>
      <c r="E9356" s="0" t="n">
        <v>2033</v>
      </c>
      <c r="F9356" s="5" t="n">
        <v>117.796370129032</v>
      </c>
      <c r="G9356" s="11" t="n">
        <v>0.139328202568197</v>
      </c>
      <c r="H9356" s="5" t="n">
        <v>16.4123565191361</v>
      </c>
      <c r="I9356" s="5" t="n">
        <v>101.384013609896</v>
      </c>
    </row>
    <row r="9357" customFormat="false" ht="14.25" hidden="false" customHeight="false" outlineLevel="0" collapsed="false">
      <c r="A9357" s="0" t="s">
        <v>119</v>
      </c>
      <c r="B9357" s="0" t="s">
        <v>120</v>
      </c>
      <c r="C9357" s="0" t="s">
        <v>79</v>
      </c>
      <c r="E9357" s="0" t="n">
        <v>2034</v>
      </c>
      <c r="F9357" s="5" t="n">
        <v>120.331764461687</v>
      </c>
      <c r="G9357" s="11" t="n">
        <v>0.139759867449105</v>
      </c>
      <c r="H9357" s="5" t="n">
        <v>16.8175514510823</v>
      </c>
      <c r="I9357" s="5" t="n">
        <v>103.514213010605</v>
      </c>
    </row>
    <row r="9358" customFormat="false" ht="14.25" hidden="false" customHeight="false" outlineLevel="0" collapsed="false">
      <c r="A9358" s="0" t="s">
        <v>119</v>
      </c>
      <c r="B9358" s="0" t="s">
        <v>120</v>
      </c>
      <c r="C9358" s="0" t="s">
        <v>79</v>
      </c>
      <c r="E9358" s="0" t="n">
        <v>2035</v>
      </c>
      <c r="F9358" s="5" t="n">
        <v>122.851013886415</v>
      </c>
      <c r="G9358" s="11" t="n">
        <v>0.140227798143273</v>
      </c>
      <c r="H9358" s="5" t="n">
        <v>17.2271271769606</v>
      </c>
      <c r="I9358" s="5" t="n">
        <v>105.623886709454</v>
      </c>
    </row>
    <row r="9359" customFormat="false" ht="14.25" hidden="false" customHeight="false" outlineLevel="0" collapsed="false">
      <c r="A9359" s="0" t="s">
        <v>119</v>
      </c>
      <c r="B9359" s="0" t="s">
        <v>120</v>
      </c>
      <c r="C9359" s="0" t="s">
        <v>79</v>
      </c>
      <c r="E9359" s="0" t="n">
        <v>2036</v>
      </c>
      <c r="F9359" s="5" t="n">
        <v>126.87545630519</v>
      </c>
      <c r="G9359" s="11" t="n">
        <v>0.141155927854554</v>
      </c>
      <c r="H9359" s="5" t="n">
        <v>17.909222756729</v>
      </c>
      <c r="I9359" s="5" t="n">
        <v>108.966233548461</v>
      </c>
    </row>
    <row r="9360" customFormat="false" ht="14.25" hidden="false" customHeight="false" outlineLevel="0" collapsed="false">
      <c r="A9360" s="0" t="s">
        <v>119</v>
      </c>
      <c r="B9360" s="0" t="s">
        <v>120</v>
      </c>
      <c r="C9360" s="0" t="s">
        <v>79</v>
      </c>
      <c r="E9360" s="0" t="n">
        <v>2037</v>
      </c>
      <c r="F9360" s="5" t="n">
        <v>131.458111124381</v>
      </c>
      <c r="G9360" s="11" t="n">
        <v>0.14216655109955</v>
      </c>
      <c r="H9360" s="5" t="n">
        <v>18.6889462726146</v>
      </c>
      <c r="I9360" s="5" t="n">
        <v>112.769164851766</v>
      </c>
    </row>
    <row r="9361" customFormat="false" ht="14.25" hidden="false" customHeight="false" outlineLevel="0" collapsed="false">
      <c r="A9361" s="0" t="s">
        <v>119</v>
      </c>
      <c r="B9361" s="0" t="s">
        <v>120</v>
      </c>
      <c r="C9361" s="0" t="s">
        <v>79</v>
      </c>
      <c r="E9361" s="0" t="n">
        <v>2038</v>
      </c>
      <c r="F9361" s="5" t="n">
        <v>136.024234176186</v>
      </c>
      <c r="G9361" s="11" t="n">
        <v>0.143149069312936</v>
      </c>
      <c r="H9361" s="5" t="n">
        <v>19.471742526326</v>
      </c>
      <c r="I9361" s="5" t="n">
        <v>116.55249164986</v>
      </c>
    </row>
    <row r="9362" customFormat="false" ht="14.25" hidden="false" customHeight="false" outlineLevel="0" collapsed="false">
      <c r="A9362" s="0" t="s">
        <v>119</v>
      </c>
      <c r="B9362" s="0" t="s">
        <v>120</v>
      </c>
      <c r="C9362" s="0" t="s">
        <v>79</v>
      </c>
      <c r="E9362" s="0" t="n">
        <v>2039</v>
      </c>
      <c r="F9362" s="5" t="n">
        <v>140.690963465492</v>
      </c>
      <c r="G9362" s="11" t="n">
        <v>0.14412578549368</v>
      </c>
      <c r="H9362" s="5" t="n">
        <v>20.2771956213267</v>
      </c>
      <c r="I9362" s="5" t="n">
        <v>120.413767844165</v>
      </c>
    </row>
    <row r="9363" customFormat="false" ht="14.25" hidden="false" customHeight="false" outlineLevel="0" collapsed="false">
      <c r="A9363" s="0" t="s">
        <v>119</v>
      </c>
      <c r="B9363" s="0" t="s">
        <v>120</v>
      </c>
      <c r="C9363" s="0" t="s">
        <v>79</v>
      </c>
      <c r="E9363" s="0" t="n">
        <v>2040</v>
      </c>
      <c r="F9363" s="5" t="n">
        <v>145.101923182428</v>
      </c>
      <c r="G9363" s="11" t="n">
        <v>0.145036292539014</v>
      </c>
      <c r="H9363" s="5" t="n">
        <v>21.0450449786602</v>
      </c>
      <c r="I9363" s="5" t="n">
        <v>124.056878203768</v>
      </c>
    </row>
    <row r="9364" customFormat="false" ht="14.25" hidden="false" customHeight="false" outlineLevel="0" collapsed="false">
      <c r="A9364" s="0" t="s">
        <v>119</v>
      </c>
      <c r="B9364" s="0" t="s">
        <v>120</v>
      </c>
      <c r="C9364" s="0" t="s">
        <v>84</v>
      </c>
      <c r="E9364" s="0" t="n">
        <v>2024</v>
      </c>
      <c r="F9364" s="5" t="n">
        <v>0.0518306367252314</v>
      </c>
      <c r="G9364" s="11" t="n">
        <v>0</v>
      </c>
      <c r="H9364" s="5" t="n">
        <v>0</v>
      </c>
      <c r="I9364" s="5" t="n">
        <v>0.0518306367252314</v>
      </c>
    </row>
    <row r="9365" customFormat="false" ht="14.25" hidden="false" customHeight="false" outlineLevel="0" collapsed="false">
      <c r="A9365" s="0" t="s">
        <v>119</v>
      </c>
      <c r="B9365" s="0" t="s">
        <v>120</v>
      </c>
      <c r="C9365" s="0" t="s">
        <v>84</v>
      </c>
      <c r="E9365" s="0" t="n">
        <v>2025</v>
      </c>
      <c r="F9365" s="5" t="n">
        <v>0.060627551263341</v>
      </c>
      <c r="G9365" s="11" t="n">
        <v>0</v>
      </c>
      <c r="H9365" s="5" t="n">
        <v>0</v>
      </c>
      <c r="I9365" s="5" t="n">
        <v>0.060627551263341</v>
      </c>
    </row>
    <row r="9366" customFormat="false" ht="14.25" hidden="false" customHeight="false" outlineLevel="0" collapsed="false">
      <c r="A9366" s="0" t="s">
        <v>119</v>
      </c>
      <c r="B9366" s="0" t="s">
        <v>120</v>
      </c>
      <c r="C9366" s="0" t="s">
        <v>84</v>
      </c>
      <c r="E9366" s="0" t="n">
        <v>2026</v>
      </c>
      <c r="F9366" s="5" t="n">
        <v>0.0715260630511151</v>
      </c>
      <c r="G9366" s="11" t="n">
        <v>0</v>
      </c>
      <c r="H9366" s="5" t="n">
        <v>0</v>
      </c>
      <c r="I9366" s="5" t="n">
        <v>0.0715260630511151</v>
      </c>
    </row>
    <row r="9367" customFormat="false" ht="14.25" hidden="false" customHeight="false" outlineLevel="0" collapsed="false">
      <c r="A9367" s="0" t="s">
        <v>119</v>
      </c>
      <c r="B9367" s="0" t="s">
        <v>120</v>
      </c>
      <c r="C9367" s="0" t="s">
        <v>84</v>
      </c>
      <c r="E9367" s="0" t="n">
        <v>2027</v>
      </c>
      <c r="F9367" s="5" t="n">
        <v>2.07191005100361</v>
      </c>
      <c r="G9367" s="11" t="n">
        <v>0.101422487299295</v>
      </c>
      <c r="H9367" s="5" t="n">
        <v>0.210138270833194</v>
      </c>
      <c r="I9367" s="5" t="n">
        <v>1.86177178017041</v>
      </c>
    </row>
    <row r="9368" customFormat="false" ht="14.25" hidden="false" customHeight="false" outlineLevel="0" collapsed="false">
      <c r="A9368" s="0" t="s">
        <v>119</v>
      </c>
      <c r="B9368" s="0" t="s">
        <v>120</v>
      </c>
      <c r="C9368" s="0" t="s">
        <v>84</v>
      </c>
      <c r="E9368" s="0" t="n">
        <v>2028</v>
      </c>
      <c r="F9368" s="5" t="n">
        <v>2.17252904592249</v>
      </c>
      <c r="G9368" s="11" t="n">
        <v>0.108699241548808</v>
      </c>
      <c r="H9368" s="5" t="n">
        <v>0.23615225953453</v>
      </c>
      <c r="I9368" s="5" t="n">
        <v>1.93637678638796</v>
      </c>
    </row>
    <row r="9369" customFormat="false" ht="14.25" hidden="false" customHeight="false" outlineLevel="0" collapsed="false">
      <c r="A9369" s="0" t="s">
        <v>119</v>
      </c>
      <c r="B9369" s="0" t="s">
        <v>120</v>
      </c>
      <c r="C9369" s="0" t="s">
        <v>84</v>
      </c>
      <c r="E9369" s="0" t="n">
        <v>2029</v>
      </c>
      <c r="F9369" s="5" t="n">
        <v>2.05409104224441</v>
      </c>
      <c r="G9369" s="11" t="n">
        <v>0.115229693786369</v>
      </c>
      <c r="H9369" s="5" t="n">
        <v>0.236692281807147</v>
      </c>
      <c r="I9369" s="5" t="n">
        <v>1.81739876043726</v>
      </c>
    </row>
    <row r="9370" customFormat="false" ht="14.25" hidden="false" customHeight="false" outlineLevel="0" collapsed="false">
      <c r="A9370" s="0" t="s">
        <v>119</v>
      </c>
      <c r="B9370" s="0" t="s">
        <v>120</v>
      </c>
      <c r="C9370" s="0" t="s">
        <v>84</v>
      </c>
      <c r="E9370" s="0" t="n">
        <v>2030</v>
      </c>
      <c r="F9370" s="5" t="n">
        <v>2.03174317879333</v>
      </c>
      <c r="G9370" s="11" t="n">
        <v>0.12137955751812</v>
      </c>
      <c r="H9370" s="5" t="n">
        <v>0.246612088032393</v>
      </c>
      <c r="I9370" s="5" t="n">
        <v>1.78513109076093</v>
      </c>
    </row>
    <row r="9371" customFormat="false" ht="14.25" hidden="false" customHeight="false" outlineLevel="0" collapsed="false">
      <c r="A9371" s="0" t="s">
        <v>119</v>
      </c>
      <c r="B9371" s="0" t="s">
        <v>120</v>
      </c>
      <c r="C9371" s="0" t="s">
        <v>84</v>
      </c>
      <c r="E9371" s="0" t="n">
        <v>2031</v>
      </c>
      <c r="F9371" s="5" t="n">
        <v>4.24174186552219</v>
      </c>
      <c r="G9371" s="11" t="n">
        <v>0.128047004925485</v>
      </c>
      <c r="H9371" s="5" t="n">
        <v>0.543142341547157</v>
      </c>
      <c r="I9371" s="5" t="n">
        <v>3.69859952397504</v>
      </c>
    </row>
    <row r="9372" customFormat="false" ht="14.25" hidden="false" customHeight="false" outlineLevel="0" collapsed="false">
      <c r="A9372" s="0" t="s">
        <v>119</v>
      </c>
      <c r="B9372" s="0" t="s">
        <v>120</v>
      </c>
      <c r="C9372" s="0" t="s">
        <v>84</v>
      </c>
      <c r="E9372" s="0" t="n">
        <v>2032</v>
      </c>
      <c r="F9372" s="5" t="n">
        <v>4.31289862705106</v>
      </c>
      <c r="G9372" s="11" t="n">
        <v>0.130469783211875</v>
      </c>
      <c r="H9372" s="5" t="n">
        <v>0.562702948886148</v>
      </c>
      <c r="I9372" s="5" t="n">
        <v>3.75019567816492</v>
      </c>
    </row>
    <row r="9373" customFormat="false" ht="14.25" hidden="false" customHeight="false" outlineLevel="0" collapsed="false">
      <c r="A9373" s="0" t="s">
        <v>119</v>
      </c>
      <c r="B9373" s="0" t="s">
        <v>120</v>
      </c>
      <c r="C9373" s="0" t="s">
        <v>84</v>
      </c>
      <c r="E9373" s="0" t="n">
        <v>2033</v>
      </c>
      <c r="F9373" s="5" t="n">
        <v>4.59973502656758</v>
      </c>
      <c r="G9373" s="11" t="n">
        <v>0.133483192745243</v>
      </c>
      <c r="H9373" s="5" t="n">
        <v>0.613987317128367</v>
      </c>
      <c r="I9373" s="5" t="n">
        <v>3.98574770943921</v>
      </c>
    </row>
    <row r="9374" customFormat="false" ht="14.25" hidden="false" customHeight="false" outlineLevel="0" collapsed="false">
      <c r="A9374" s="0" t="s">
        <v>119</v>
      </c>
      <c r="B9374" s="0" t="s">
        <v>120</v>
      </c>
      <c r="C9374" s="0" t="s">
        <v>84</v>
      </c>
      <c r="E9374" s="0" t="n">
        <v>2034</v>
      </c>
      <c r="F9374" s="5" t="n">
        <v>9.06322744413754</v>
      </c>
      <c r="G9374" s="11" t="n">
        <v>0.139137714288617</v>
      </c>
      <c r="H9374" s="5" t="n">
        <v>1.26103675065516</v>
      </c>
      <c r="I9374" s="5" t="n">
        <v>7.80219069348239</v>
      </c>
    </row>
    <row r="9375" customFormat="false" ht="14.25" hidden="false" customHeight="false" outlineLevel="0" collapsed="false">
      <c r="A9375" s="0" t="s">
        <v>119</v>
      </c>
      <c r="B9375" s="0" t="s">
        <v>120</v>
      </c>
      <c r="C9375" s="0" t="s">
        <v>84</v>
      </c>
      <c r="E9375" s="0" t="n">
        <v>2035</v>
      </c>
      <c r="F9375" s="5" t="n">
        <v>9.29268633127007</v>
      </c>
      <c r="G9375" s="11" t="n">
        <v>0.142084799128281</v>
      </c>
      <c r="H9375" s="5" t="n">
        <v>1.32034947074063</v>
      </c>
      <c r="I9375" s="5" t="n">
        <v>7.97233686052944</v>
      </c>
    </row>
    <row r="9376" customFormat="false" ht="14.25" hidden="false" customHeight="false" outlineLevel="0" collapsed="false">
      <c r="A9376" s="0" t="s">
        <v>119</v>
      </c>
      <c r="B9376" s="0" t="s">
        <v>120</v>
      </c>
      <c r="C9376" s="0" t="s">
        <v>84</v>
      </c>
      <c r="E9376" s="0" t="n">
        <v>2036</v>
      </c>
      <c r="F9376" s="5" t="n">
        <v>11.0999307724377</v>
      </c>
      <c r="G9376" s="11" t="n">
        <v>0.141427195014115</v>
      </c>
      <c r="H9376" s="5" t="n">
        <v>1.56983207399673</v>
      </c>
      <c r="I9376" s="5" t="n">
        <v>9.530098698441</v>
      </c>
    </row>
    <row r="9377" customFormat="false" ht="14.25" hidden="false" customHeight="false" outlineLevel="0" collapsed="false">
      <c r="A9377" s="0" t="s">
        <v>119</v>
      </c>
      <c r="B9377" s="0" t="s">
        <v>120</v>
      </c>
      <c r="C9377" s="0" t="s">
        <v>84</v>
      </c>
      <c r="E9377" s="0" t="n">
        <v>2037</v>
      </c>
      <c r="F9377" s="5" t="n">
        <v>12.9311062390259</v>
      </c>
      <c r="G9377" s="11" t="n">
        <v>0.140637112667481</v>
      </c>
      <c r="H9377" s="5" t="n">
        <v>1.81859344505304</v>
      </c>
      <c r="I9377" s="5" t="n">
        <v>11.1125127939728</v>
      </c>
    </row>
    <row r="9378" customFormat="false" ht="14.25" hidden="false" customHeight="false" outlineLevel="0" collapsed="false">
      <c r="A9378" s="0" t="s">
        <v>119</v>
      </c>
      <c r="B9378" s="0" t="s">
        <v>120</v>
      </c>
      <c r="C9378" s="0" t="s">
        <v>84</v>
      </c>
      <c r="E9378" s="0" t="n">
        <v>2038</v>
      </c>
      <c r="F9378" s="5" t="n">
        <v>14.9591111939787</v>
      </c>
      <c r="G9378" s="11" t="n">
        <v>0.139900057836466</v>
      </c>
      <c r="H9378" s="5" t="n">
        <v>2.09278052121974</v>
      </c>
      <c r="I9378" s="5" t="n">
        <v>12.866330672759</v>
      </c>
    </row>
    <row r="9379" customFormat="false" ht="14.25" hidden="false" customHeight="false" outlineLevel="0" collapsed="false">
      <c r="A9379" s="0" t="s">
        <v>119</v>
      </c>
      <c r="B9379" s="0" t="s">
        <v>120</v>
      </c>
      <c r="C9379" s="0" t="s">
        <v>84</v>
      </c>
      <c r="E9379" s="0" t="n">
        <v>2039</v>
      </c>
      <c r="F9379" s="5" t="n">
        <v>17.1863803071737</v>
      </c>
      <c r="G9379" s="11" t="n">
        <v>0.139281518102007</v>
      </c>
      <c r="H9379" s="5" t="n">
        <v>2.39374513986159</v>
      </c>
      <c r="I9379" s="5" t="n">
        <v>14.7926351673122</v>
      </c>
    </row>
    <row r="9380" customFormat="false" ht="14.25" hidden="false" customHeight="false" outlineLevel="0" collapsed="false">
      <c r="A9380" s="0" t="s">
        <v>119</v>
      </c>
      <c r="B9380" s="0" t="s">
        <v>120</v>
      </c>
      <c r="C9380" s="0" t="s">
        <v>84</v>
      </c>
      <c r="E9380" s="0" t="n">
        <v>2040</v>
      </c>
      <c r="F9380" s="5" t="n">
        <v>19.6367800438564</v>
      </c>
      <c r="G9380" s="11" t="n">
        <v>0.138828043043915</v>
      </c>
      <c r="H9380" s="5" t="n">
        <v>2.72613574517239</v>
      </c>
      <c r="I9380" s="5" t="n">
        <v>16.910644298684</v>
      </c>
    </row>
    <row r="9381" customFormat="false" ht="14.25" hidden="false" customHeight="false" outlineLevel="0" collapsed="false">
      <c r="A9381" s="0" t="s">
        <v>121</v>
      </c>
      <c r="B9381" s="0" t="s">
        <v>122</v>
      </c>
      <c r="C9381" s="0" t="s">
        <v>65</v>
      </c>
      <c r="E9381" s="0" t="n">
        <v>2024</v>
      </c>
      <c r="F9381" s="5" t="n">
        <v>0</v>
      </c>
      <c r="G9381" s="11" t="n">
        <v>0</v>
      </c>
      <c r="H9381" s="5" t="n">
        <v>0</v>
      </c>
      <c r="I9381" s="5" t="n">
        <v>0</v>
      </c>
    </row>
    <row r="9382" customFormat="false" ht="14.25" hidden="false" customHeight="false" outlineLevel="0" collapsed="false">
      <c r="A9382" s="0" t="s">
        <v>121</v>
      </c>
      <c r="B9382" s="0" t="s">
        <v>122</v>
      </c>
      <c r="C9382" s="0" t="s">
        <v>65</v>
      </c>
      <c r="E9382" s="0" t="n">
        <v>2025</v>
      </c>
      <c r="F9382" s="5" t="n">
        <v>273.872363012831</v>
      </c>
      <c r="G9382" s="11" t="n">
        <v>0.0195533987131681</v>
      </c>
      <c r="H9382" s="5" t="n">
        <v>5.35513551050738</v>
      </c>
      <c r="I9382" s="5" t="n">
        <v>268.517227502323</v>
      </c>
    </row>
    <row r="9383" customFormat="false" ht="14.25" hidden="false" customHeight="false" outlineLevel="0" collapsed="false">
      <c r="A9383" s="0" t="s">
        <v>121</v>
      </c>
      <c r="B9383" s="0" t="s">
        <v>122</v>
      </c>
      <c r="C9383" s="0" t="s">
        <v>65</v>
      </c>
      <c r="E9383" s="0" t="n">
        <v>2026</v>
      </c>
      <c r="F9383" s="5" t="n">
        <v>270.206311645821</v>
      </c>
      <c r="G9383" s="11" t="n">
        <v>0.0226464442464502</v>
      </c>
      <c r="H9383" s="5" t="n">
        <v>6.11921217172604</v>
      </c>
      <c r="I9383" s="5" t="n">
        <v>264.087099474095</v>
      </c>
    </row>
    <row r="9384" customFormat="false" ht="14.25" hidden="false" customHeight="false" outlineLevel="0" collapsed="false">
      <c r="A9384" s="0" t="s">
        <v>121</v>
      </c>
      <c r="B9384" s="0" t="s">
        <v>122</v>
      </c>
      <c r="C9384" s="0" t="s">
        <v>65</v>
      </c>
      <c r="E9384" s="0" t="n">
        <v>2027</v>
      </c>
      <c r="F9384" s="5" t="n">
        <v>269.283154853015</v>
      </c>
      <c r="G9384" s="11" t="n">
        <v>0.0257400599556134</v>
      </c>
      <c r="H9384" s="5" t="n">
        <v>6.93136455095332</v>
      </c>
      <c r="I9384" s="5" t="n">
        <v>262.351790302061</v>
      </c>
    </row>
    <row r="9385" customFormat="false" ht="14.25" hidden="false" customHeight="false" outlineLevel="0" collapsed="false">
      <c r="A9385" s="0" t="s">
        <v>121</v>
      </c>
      <c r="B9385" s="0" t="s">
        <v>122</v>
      </c>
      <c r="C9385" s="0" t="s">
        <v>65</v>
      </c>
      <c r="E9385" s="0" t="n">
        <v>2028</v>
      </c>
      <c r="F9385" s="5" t="n">
        <v>271.908210819027</v>
      </c>
      <c r="G9385" s="11" t="n">
        <v>0.0288295849637205</v>
      </c>
      <c r="H9385" s="5" t="n">
        <v>7.83900086614035</v>
      </c>
      <c r="I9385" s="5" t="n">
        <v>264.069209952887</v>
      </c>
    </row>
    <row r="9386" customFormat="false" ht="14.25" hidden="false" customHeight="false" outlineLevel="0" collapsed="false">
      <c r="A9386" s="0" t="s">
        <v>121</v>
      </c>
      <c r="B9386" s="0" t="s">
        <v>122</v>
      </c>
      <c r="C9386" s="0" t="s">
        <v>65</v>
      </c>
      <c r="E9386" s="0" t="n">
        <v>2029</v>
      </c>
      <c r="F9386" s="5" t="n">
        <v>272.315379377493</v>
      </c>
      <c r="G9386" s="11" t="n">
        <v>0.0319391084238327</v>
      </c>
      <c r="H9386" s="5" t="n">
        <v>8.69751042741488</v>
      </c>
      <c r="I9386" s="5" t="n">
        <v>263.617868950078</v>
      </c>
    </row>
    <row r="9387" customFormat="false" ht="14.25" hidden="false" customHeight="false" outlineLevel="0" collapsed="false">
      <c r="A9387" s="0" t="s">
        <v>121</v>
      </c>
      <c r="B9387" s="0" t="s">
        <v>122</v>
      </c>
      <c r="C9387" s="0" t="s">
        <v>65</v>
      </c>
      <c r="E9387" s="0" t="n">
        <v>2030</v>
      </c>
      <c r="F9387" s="5" t="n">
        <v>271.509140181136</v>
      </c>
      <c r="G9387" s="11" t="n">
        <v>0.03504901745077</v>
      </c>
      <c r="H9387" s="5" t="n">
        <v>9.51612859225218</v>
      </c>
      <c r="I9387" s="5" t="n">
        <v>261.993011588884</v>
      </c>
    </row>
    <row r="9388" customFormat="false" ht="14.25" hidden="false" customHeight="false" outlineLevel="0" collapsed="false">
      <c r="A9388" s="0" t="s">
        <v>121</v>
      </c>
      <c r="B9388" s="0" t="s">
        <v>122</v>
      </c>
      <c r="C9388" s="0" t="s">
        <v>65</v>
      </c>
      <c r="E9388" s="0" t="n">
        <v>2031</v>
      </c>
      <c r="F9388" s="5" t="n">
        <v>270.934464689966</v>
      </c>
      <c r="G9388" s="11" t="n">
        <v>0.0379674266574586</v>
      </c>
      <c r="H9388" s="5" t="n">
        <v>10.2866844170941</v>
      </c>
      <c r="I9388" s="5" t="n">
        <v>260.647780272872</v>
      </c>
    </row>
    <row r="9389" customFormat="false" ht="14.25" hidden="false" customHeight="false" outlineLevel="0" collapsed="false">
      <c r="A9389" s="0" t="s">
        <v>121</v>
      </c>
      <c r="B9389" s="0" t="s">
        <v>122</v>
      </c>
      <c r="C9389" s="0" t="s">
        <v>65</v>
      </c>
      <c r="E9389" s="0" t="n">
        <v>2032</v>
      </c>
      <c r="F9389" s="5" t="n">
        <v>270.538798926202</v>
      </c>
      <c r="G9389" s="11" t="n">
        <v>0.0408845238290882</v>
      </c>
      <c r="H9389" s="5" t="n">
        <v>11.0608499713912</v>
      </c>
      <c r="I9389" s="5" t="n">
        <v>259.477948954811</v>
      </c>
    </row>
    <row r="9390" customFormat="false" ht="14.25" hidden="false" customHeight="false" outlineLevel="0" collapsed="false">
      <c r="A9390" s="0" t="s">
        <v>121</v>
      </c>
      <c r="B9390" s="0" t="s">
        <v>122</v>
      </c>
      <c r="C9390" s="0" t="s">
        <v>65</v>
      </c>
      <c r="E9390" s="0" t="n">
        <v>2033</v>
      </c>
      <c r="F9390" s="5" t="n">
        <v>272.225242333567</v>
      </c>
      <c r="G9390" s="11" t="n">
        <v>0.0438024962369064</v>
      </c>
      <c r="H9390" s="5" t="n">
        <v>11.924145152907</v>
      </c>
      <c r="I9390" s="5" t="n">
        <v>260.30109718066</v>
      </c>
    </row>
    <row r="9391" customFormat="false" ht="14.25" hidden="false" customHeight="false" outlineLevel="0" collapsed="false">
      <c r="A9391" s="0" t="s">
        <v>121</v>
      </c>
      <c r="B9391" s="0" t="s">
        <v>122</v>
      </c>
      <c r="C9391" s="0" t="s">
        <v>65</v>
      </c>
      <c r="E9391" s="0" t="n">
        <v>2034</v>
      </c>
      <c r="F9391" s="5" t="n">
        <v>272.721921071771</v>
      </c>
      <c r="G9391" s="11" t="n">
        <v>0.0467180779155861</v>
      </c>
      <c r="H9391" s="5" t="n">
        <v>12.7410439579193</v>
      </c>
      <c r="I9391" s="5" t="n">
        <v>259.980877113851</v>
      </c>
    </row>
    <row r="9392" customFormat="false" ht="14.25" hidden="false" customHeight="false" outlineLevel="0" collapsed="false">
      <c r="A9392" s="0" t="s">
        <v>121</v>
      </c>
      <c r="B9392" s="0" t="s">
        <v>122</v>
      </c>
      <c r="C9392" s="0" t="s">
        <v>65</v>
      </c>
      <c r="E9392" s="0" t="n">
        <v>2035</v>
      </c>
      <c r="F9392" s="5" t="n">
        <v>273.866173749725</v>
      </c>
      <c r="G9392" s="11" t="n">
        <v>0.0496454374168154</v>
      </c>
      <c r="H9392" s="5" t="n">
        <v>13.5962059894747</v>
      </c>
      <c r="I9392" s="5" t="n">
        <v>260.269967760251</v>
      </c>
    </row>
    <row r="9393" customFormat="false" ht="14.25" hidden="false" customHeight="false" outlineLevel="0" collapsed="false">
      <c r="A9393" s="0" t="s">
        <v>121</v>
      </c>
      <c r="B9393" s="0" t="s">
        <v>122</v>
      </c>
      <c r="C9393" s="0" t="s">
        <v>65</v>
      </c>
      <c r="E9393" s="0" t="n">
        <v>2036</v>
      </c>
      <c r="F9393" s="5" t="n">
        <v>277.336578825133</v>
      </c>
      <c r="G9393" s="11" t="n">
        <v>0.0528034894637577</v>
      </c>
      <c r="H9393" s="5" t="n">
        <v>14.6443391179075</v>
      </c>
      <c r="I9393" s="5" t="n">
        <v>262.692239707226</v>
      </c>
    </row>
    <row r="9394" customFormat="false" ht="14.25" hidden="false" customHeight="false" outlineLevel="0" collapsed="false">
      <c r="A9394" s="0" t="s">
        <v>121</v>
      </c>
      <c r="B9394" s="0" t="s">
        <v>122</v>
      </c>
      <c r="C9394" s="0" t="s">
        <v>65</v>
      </c>
      <c r="E9394" s="0" t="n">
        <v>2037</v>
      </c>
      <c r="F9394" s="5" t="n">
        <v>280.734724165477</v>
      </c>
      <c r="G9394" s="11" t="n">
        <v>0.0559451687554764</v>
      </c>
      <c r="H9394" s="5" t="n">
        <v>15.7057515189597</v>
      </c>
      <c r="I9394" s="5" t="n">
        <v>265.028972646518</v>
      </c>
    </row>
    <row r="9395" customFormat="false" ht="14.25" hidden="false" customHeight="false" outlineLevel="0" collapsed="false">
      <c r="A9395" s="0" t="s">
        <v>121</v>
      </c>
      <c r="B9395" s="0" t="s">
        <v>122</v>
      </c>
      <c r="C9395" s="0" t="s">
        <v>65</v>
      </c>
      <c r="E9395" s="0" t="n">
        <v>2038</v>
      </c>
      <c r="F9395" s="5" t="n">
        <v>284.14650157465</v>
      </c>
      <c r="G9395" s="11" t="n">
        <v>0.0590655976282019</v>
      </c>
      <c r="H9395" s="5" t="n">
        <v>16.7832829294695</v>
      </c>
      <c r="I9395" s="5" t="n">
        <v>267.363218645181</v>
      </c>
    </row>
    <row r="9396" customFormat="false" ht="14.25" hidden="false" customHeight="false" outlineLevel="0" collapsed="false">
      <c r="A9396" s="0" t="s">
        <v>121</v>
      </c>
      <c r="B9396" s="0" t="s">
        <v>122</v>
      </c>
      <c r="C9396" s="0" t="s">
        <v>65</v>
      </c>
      <c r="E9396" s="0" t="n">
        <v>2039</v>
      </c>
      <c r="F9396" s="5" t="n">
        <v>287.615961301053</v>
      </c>
      <c r="G9396" s="11" t="n">
        <v>0.0621973867495372</v>
      </c>
      <c r="H9396" s="5" t="n">
        <v>17.8889611803815</v>
      </c>
      <c r="I9396" s="5" t="n">
        <v>269.727000120672</v>
      </c>
    </row>
    <row r="9397" customFormat="false" ht="14.25" hidden="false" customHeight="false" outlineLevel="0" collapsed="false">
      <c r="A9397" s="0" t="s">
        <v>121</v>
      </c>
      <c r="B9397" s="0" t="s">
        <v>122</v>
      </c>
      <c r="C9397" s="0" t="s">
        <v>65</v>
      </c>
      <c r="E9397" s="0" t="n">
        <v>2040</v>
      </c>
      <c r="F9397" s="5" t="n">
        <v>291.506118365165</v>
      </c>
      <c r="G9397" s="11" t="n">
        <v>0.0652951455635922</v>
      </c>
      <c r="H9397" s="5" t="n">
        <v>19.0339344313312</v>
      </c>
      <c r="I9397" s="5" t="n">
        <v>272.472183933834</v>
      </c>
    </row>
    <row r="9398" customFormat="false" ht="14.25" hidden="false" customHeight="false" outlineLevel="0" collapsed="false">
      <c r="A9398" s="0" t="s">
        <v>121</v>
      </c>
      <c r="B9398" s="0" t="s">
        <v>122</v>
      </c>
      <c r="C9398" s="0" t="s">
        <v>72</v>
      </c>
      <c r="E9398" s="0" t="n">
        <v>2024</v>
      </c>
      <c r="F9398" s="5" t="n">
        <v>0</v>
      </c>
      <c r="G9398" s="11" t="n">
        <v>0</v>
      </c>
      <c r="H9398" s="5" t="n">
        <v>0</v>
      </c>
      <c r="I9398" s="5" t="n">
        <v>0</v>
      </c>
    </row>
    <row r="9399" customFormat="false" ht="14.25" hidden="false" customHeight="false" outlineLevel="0" collapsed="false">
      <c r="A9399" s="0" t="s">
        <v>121</v>
      </c>
      <c r="B9399" s="0" t="s">
        <v>122</v>
      </c>
      <c r="C9399" s="0" t="s">
        <v>72</v>
      </c>
      <c r="E9399" s="0" t="n">
        <v>2025</v>
      </c>
      <c r="F9399" s="5" t="n">
        <v>30.5131169422876</v>
      </c>
      <c r="G9399" s="11" t="n">
        <v>0.017920476375623</v>
      </c>
      <c r="H9399" s="5" t="n">
        <v>0.546809591310887</v>
      </c>
      <c r="I9399" s="5" t="n">
        <v>29.9663073509767</v>
      </c>
    </row>
    <row r="9400" customFormat="false" ht="14.25" hidden="false" customHeight="false" outlineLevel="0" collapsed="false">
      <c r="A9400" s="0" t="s">
        <v>121</v>
      </c>
      <c r="B9400" s="0" t="s">
        <v>122</v>
      </c>
      <c r="C9400" s="0" t="s">
        <v>72</v>
      </c>
      <c r="E9400" s="0" t="n">
        <v>2026</v>
      </c>
      <c r="F9400" s="5" t="n">
        <v>30.4281089146655</v>
      </c>
      <c r="G9400" s="11" t="n">
        <v>0.0209079224353617</v>
      </c>
      <c r="H9400" s="5" t="n">
        <v>0.636188541042564</v>
      </c>
      <c r="I9400" s="5" t="n">
        <v>29.791920373623</v>
      </c>
    </row>
    <row r="9401" customFormat="false" ht="14.25" hidden="false" customHeight="false" outlineLevel="0" collapsed="false">
      <c r="A9401" s="0" t="s">
        <v>121</v>
      </c>
      <c r="B9401" s="0" t="s">
        <v>122</v>
      </c>
      <c r="C9401" s="0" t="s">
        <v>72</v>
      </c>
      <c r="E9401" s="0" t="n">
        <v>2027</v>
      </c>
      <c r="F9401" s="5" t="n">
        <v>30.0039007308194</v>
      </c>
      <c r="G9401" s="11" t="n">
        <v>0.0238975659265885</v>
      </c>
      <c r="H9401" s="5" t="n">
        <v>0.717020195769572</v>
      </c>
      <c r="I9401" s="5" t="n">
        <v>29.2868805350498</v>
      </c>
    </row>
    <row r="9402" customFormat="false" ht="14.25" hidden="false" customHeight="false" outlineLevel="0" collapsed="false">
      <c r="A9402" s="0" t="s">
        <v>121</v>
      </c>
      <c r="B9402" s="0" t="s">
        <v>122</v>
      </c>
      <c r="C9402" s="0" t="s">
        <v>72</v>
      </c>
      <c r="E9402" s="0" t="n">
        <v>2028</v>
      </c>
      <c r="F9402" s="5" t="n">
        <v>30.7541398159718</v>
      </c>
      <c r="G9402" s="11" t="n">
        <v>0.026885131980885</v>
      </c>
      <c r="H9402" s="5" t="n">
        <v>0.826829107910994</v>
      </c>
      <c r="I9402" s="5" t="n">
        <v>29.9273107080608</v>
      </c>
    </row>
    <row r="9403" customFormat="false" ht="14.25" hidden="false" customHeight="false" outlineLevel="0" collapsed="false">
      <c r="A9403" s="0" t="s">
        <v>121</v>
      </c>
      <c r="B9403" s="0" t="s">
        <v>122</v>
      </c>
      <c r="C9403" s="0" t="s">
        <v>72</v>
      </c>
      <c r="E9403" s="0" t="n">
        <v>2029</v>
      </c>
      <c r="F9403" s="5" t="n">
        <v>30.7151463346345</v>
      </c>
      <c r="G9403" s="11" t="n">
        <v>0.0298755240622234</v>
      </c>
      <c r="H9403" s="5" t="n">
        <v>0.917631093395086</v>
      </c>
      <c r="I9403" s="5" t="n">
        <v>29.7975152412394</v>
      </c>
    </row>
    <row r="9404" customFormat="false" ht="14.25" hidden="false" customHeight="false" outlineLevel="0" collapsed="false">
      <c r="A9404" s="0" t="s">
        <v>121</v>
      </c>
      <c r="B9404" s="0" t="s">
        <v>122</v>
      </c>
      <c r="C9404" s="0" t="s">
        <v>72</v>
      </c>
      <c r="E9404" s="0" t="n">
        <v>2030</v>
      </c>
      <c r="F9404" s="5" t="n">
        <v>30.8158588993864</v>
      </c>
      <c r="G9404" s="11" t="n">
        <v>0.0328648094346069</v>
      </c>
      <c r="H9404" s="5" t="n">
        <v>1.01275733029207</v>
      </c>
      <c r="I9404" s="5" t="n">
        <v>29.8031015690944</v>
      </c>
    </row>
    <row r="9405" customFormat="false" ht="14.25" hidden="false" customHeight="false" outlineLevel="0" collapsed="false">
      <c r="A9405" s="0" t="s">
        <v>121</v>
      </c>
      <c r="B9405" s="0" t="s">
        <v>122</v>
      </c>
      <c r="C9405" s="0" t="s">
        <v>72</v>
      </c>
      <c r="E9405" s="0" t="n">
        <v>2031</v>
      </c>
      <c r="F9405" s="5" t="n">
        <v>30.470908072674</v>
      </c>
      <c r="G9405" s="11" t="n">
        <v>0.0357583349028891</v>
      </c>
      <c r="H9405" s="5" t="n">
        <v>1.08958893565782</v>
      </c>
      <c r="I9405" s="5" t="n">
        <v>29.3813191370162</v>
      </c>
    </row>
    <row r="9406" customFormat="false" ht="14.25" hidden="false" customHeight="false" outlineLevel="0" collapsed="false">
      <c r="A9406" s="0" t="s">
        <v>121</v>
      </c>
      <c r="B9406" s="0" t="s">
        <v>122</v>
      </c>
      <c r="C9406" s="0" t="s">
        <v>72</v>
      </c>
      <c r="E9406" s="0" t="n">
        <v>2032</v>
      </c>
      <c r="F9406" s="5" t="n">
        <v>31.175678710576</v>
      </c>
      <c r="G9406" s="11" t="n">
        <v>0.0386467655267574</v>
      </c>
      <c r="H9406" s="5" t="n">
        <v>1.20483914526515</v>
      </c>
      <c r="I9406" s="5" t="n">
        <v>29.9708395653108</v>
      </c>
    </row>
    <row r="9407" customFormat="false" ht="14.25" hidden="false" customHeight="false" outlineLevel="0" collapsed="false">
      <c r="A9407" s="0" t="s">
        <v>121</v>
      </c>
      <c r="B9407" s="0" t="s">
        <v>122</v>
      </c>
      <c r="C9407" s="0" t="s">
        <v>72</v>
      </c>
      <c r="E9407" s="0" t="n">
        <v>2033</v>
      </c>
      <c r="F9407" s="5" t="n">
        <v>31.8022096157208</v>
      </c>
      <c r="G9407" s="11" t="n">
        <v>0.0415367822088756</v>
      </c>
      <c r="H9407" s="5" t="n">
        <v>1.3209614545692</v>
      </c>
      <c r="I9407" s="5" t="n">
        <v>30.4812481611516</v>
      </c>
    </row>
    <row r="9408" customFormat="false" ht="14.25" hidden="false" customHeight="false" outlineLevel="0" collapsed="false">
      <c r="A9408" s="0" t="s">
        <v>121</v>
      </c>
      <c r="B9408" s="0" t="s">
        <v>122</v>
      </c>
      <c r="C9408" s="0" t="s">
        <v>72</v>
      </c>
      <c r="E9408" s="0" t="n">
        <v>2034</v>
      </c>
      <c r="F9408" s="5" t="n">
        <v>32.3961575187468</v>
      </c>
      <c r="G9408" s="11" t="n">
        <v>0.0444261252940561</v>
      </c>
      <c r="H9408" s="5" t="n">
        <v>1.43923575297382</v>
      </c>
      <c r="I9408" s="5" t="n">
        <v>30.956921765773</v>
      </c>
    </row>
    <row r="9409" customFormat="false" ht="14.25" hidden="false" customHeight="false" outlineLevel="0" collapsed="false">
      <c r="A9409" s="0" t="s">
        <v>121</v>
      </c>
      <c r="B9409" s="0" t="s">
        <v>122</v>
      </c>
      <c r="C9409" s="0" t="s">
        <v>72</v>
      </c>
      <c r="E9409" s="0" t="n">
        <v>2035</v>
      </c>
      <c r="F9409" s="5" t="n">
        <v>32.6176330713844</v>
      </c>
      <c r="G9409" s="11" t="n">
        <v>0.0473178917206991</v>
      </c>
      <c r="H9409" s="5" t="n">
        <v>1.54339762985726</v>
      </c>
      <c r="I9409" s="5" t="n">
        <v>31.0742354415271</v>
      </c>
    </row>
    <row r="9410" customFormat="false" ht="14.25" hidden="false" customHeight="false" outlineLevel="0" collapsed="false">
      <c r="A9410" s="0" t="s">
        <v>121</v>
      </c>
      <c r="B9410" s="0" t="s">
        <v>122</v>
      </c>
      <c r="C9410" s="0" t="s">
        <v>72</v>
      </c>
      <c r="E9410" s="0" t="n">
        <v>2036</v>
      </c>
      <c r="F9410" s="5" t="n">
        <v>33.0405640423893</v>
      </c>
      <c r="G9410" s="11" t="n">
        <v>0.050394121352253</v>
      </c>
      <c r="H9410" s="5" t="n">
        <v>1.66505019389905</v>
      </c>
      <c r="I9410" s="5" t="n">
        <v>31.3755138484902</v>
      </c>
    </row>
    <row r="9411" customFormat="false" ht="14.25" hidden="false" customHeight="false" outlineLevel="0" collapsed="false">
      <c r="A9411" s="0" t="s">
        <v>121</v>
      </c>
      <c r="B9411" s="0" t="s">
        <v>122</v>
      </c>
      <c r="C9411" s="0" t="s">
        <v>72</v>
      </c>
      <c r="E9411" s="0" t="n">
        <v>2037</v>
      </c>
      <c r="F9411" s="5" t="n">
        <v>34.0008413165219</v>
      </c>
      <c r="G9411" s="11" t="n">
        <v>0.0534654475475265</v>
      </c>
      <c r="H9411" s="5" t="n">
        <v>1.81787019798028</v>
      </c>
      <c r="I9411" s="5" t="n">
        <v>32.1829711185417</v>
      </c>
    </row>
    <row r="9412" customFormat="false" ht="14.25" hidden="false" customHeight="false" outlineLevel="0" collapsed="false">
      <c r="A9412" s="0" t="s">
        <v>121</v>
      </c>
      <c r="B9412" s="0" t="s">
        <v>122</v>
      </c>
      <c r="C9412" s="0" t="s">
        <v>72</v>
      </c>
      <c r="E9412" s="0" t="n">
        <v>2038</v>
      </c>
      <c r="F9412" s="5" t="n">
        <v>34.5204741754719</v>
      </c>
      <c r="G9412" s="11" t="n">
        <v>0.0565395719703274</v>
      </c>
      <c r="H9412" s="5" t="n">
        <v>1.95177283409392</v>
      </c>
      <c r="I9412" s="5" t="n">
        <v>32.568701341378</v>
      </c>
    </row>
    <row r="9413" customFormat="false" ht="14.25" hidden="false" customHeight="false" outlineLevel="0" collapsed="false">
      <c r="A9413" s="0" t="s">
        <v>121</v>
      </c>
      <c r="B9413" s="0" t="s">
        <v>122</v>
      </c>
      <c r="C9413" s="0" t="s">
        <v>72</v>
      </c>
      <c r="E9413" s="0" t="n">
        <v>2039</v>
      </c>
      <c r="F9413" s="5" t="n">
        <v>35.6692916613885</v>
      </c>
      <c r="G9413" s="11" t="n">
        <v>0.0596059308037776</v>
      </c>
      <c r="H9413" s="5" t="n">
        <v>2.12610133058849</v>
      </c>
      <c r="I9413" s="5" t="n">
        <v>33.5431903308</v>
      </c>
    </row>
    <row r="9414" customFormat="false" ht="14.25" hidden="false" customHeight="false" outlineLevel="0" collapsed="false">
      <c r="A9414" s="0" t="s">
        <v>121</v>
      </c>
      <c r="B9414" s="0" t="s">
        <v>122</v>
      </c>
      <c r="C9414" s="0" t="s">
        <v>72</v>
      </c>
      <c r="E9414" s="0" t="n">
        <v>2040</v>
      </c>
      <c r="F9414" s="5" t="n">
        <v>36.0838447000648</v>
      </c>
      <c r="G9414" s="11" t="n">
        <v>0.0626807552084993</v>
      </c>
      <c r="H9414" s="5" t="n">
        <v>2.26176263662626</v>
      </c>
      <c r="I9414" s="5" t="n">
        <v>33.8220820634385</v>
      </c>
    </row>
    <row r="9415" customFormat="false" ht="14.25" hidden="false" customHeight="false" outlineLevel="0" collapsed="false">
      <c r="A9415" s="0" t="s">
        <v>121</v>
      </c>
      <c r="B9415" s="0" t="s">
        <v>122</v>
      </c>
      <c r="C9415" s="0" t="s">
        <v>75</v>
      </c>
      <c r="E9415" s="0" t="n">
        <v>2024</v>
      </c>
      <c r="F9415" s="5" t="n">
        <v>27.8763833304</v>
      </c>
      <c r="G9415" s="11" t="n">
        <v>0</v>
      </c>
      <c r="H9415" s="5" t="n">
        <v>0</v>
      </c>
      <c r="I9415" s="5" t="n">
        <v>27.8763833304</v>
      </c>
    </row>
    <row r="9416" customFormat="false" ht="14.25" hidden="false" customHeight="false" outlineLevel="0" collapsed="false">
      <c r="A9416" s="0" t="s">
        <v>121</v>
      </c>
      <c r="B9416" s="0" t="s">
        <v>122</v>
      </c>
      <c r="C9416" s="0" t="s">
        <v>75</v>
      </c>
      <c r="E9416" s="0" t="n">
        <v>2025</v>
      </c>
      <c r="F9416" s="5" t="n">
        <v>28.0457526744</v>
      </c>
      <c r="G9416" s="11" t="n">
        <v>0.0060390372106005</v>
      </c>
      <c r="H9416" s="5" t="n">
        <v>0.169369344</v>
      </c>
      <c r="I9416" s="5" t="n">
        <v>27.8763833304</v>
      </c>
    </row>
    <row r="9417" customFormat="false" ht="14.25" hidden="false" customHeight="false" outlineLevel="0" collapsed="false">
      <c r="A9417" s="0" t="s">
        <v>121</v>
      </c>
      <c r="B9417" s="0" t="s">
        <v>122</v>
      </c>
      <c r="C9417" s="0" t="s">
        <v>75</v>
      </c>
      <c r="E9417" s="0" t="n">
        <v>2026</v>
      </c>
      <c r="F9417" s="5" t="n">
        <v>30.0671755864896</v>
      </c>
      <c r="G9417" s="11" t="n">
        <v>0.0525923401871863</v>
      </c>
      <c r="H9417" s="5" t="n">
        <v>1.58130312691252</v>
      </c>
      <c r="I9417" s="5" t="n">
        <v>28.4858724595771</v>
      </c>
    </row>
    <row r="9418" customFormat="false" ht="14.25" hidden="false" customHeight="false" outlineLevel="0" collapsed="false">
      <c r="A9418" s="0" t="s">
        <v>121</v>
      </c>
      <c r="B9418" s="0" t="s">
        <v>122</v>
      </c>
      <c r="C9418" s="0" t="s">
        <v>75</v>
      </c>
      <c r="E9418" s="0" t="n">
        <v>2027</v>
      </c>
      <c r="F9418" s="5" t="n">
        <v>35.0818053798399</v>
      </c>
      <c r="G9418" s="11" t="n">
        <v>0.143094654815336</v>
      </c>
      <c r="H9418" s="5" t="n">
        <v>5.020018831127</v>
      </c>
      <c r="I9418" s="5" t="n">
        <v>30.0617865487129</v>
      </c>
    </row>
    <row r="9419" customFormat="false" ht="14.25" hidden="false" customHeight="false" outlineLevel="0" collapsed="false">
      <c r="A9419" s="0" t="s">
        <v>121</v>
      </c>
      <c r="B9419" s="0" t="s">
        <v>122</v>
      </c>
      <c r="C9419" s="0" t="s">
        <v>75</v>
      </c>
      <c r="E9419" s="0" t="n">
        <v>2028</v>
      </c>
      <c r="F9419" s="5" t="n">
        <v>43.10983215807</v>
      </c>
      <c r="G9419" s="11" t="n">
        <v>0.228895232709875</v>
      </c>
      <c r="H9419" s="5" t="n">
        <v>9.86763506390509</v>
      </c>
      <c r="I9419" s="5" t="n">
        <v>33.242197094165</v>
      </c>
    </row>
    <row r="9420" customFormat="false" ht="14.25" hidden="false" customHeight="false" outlineLevel="0" collapsed="false">
      <c r="A9420" s="0" t="s">
        <v>121</v>
      </c>
      <c r="B9420" s="0" t="s">
        <v>122</v>
      </c>
      <c r="C9420" s="0" t="s">
        <v>75</v>
      </c>
      <c r="E9420" s="0" t="n">
        <v>2029</v>
      </c>
      <c r="F9420" s="5" t="n">
        <v>49.901856931587</v>
      </c>
      <c r="G9420" s="11" t="n">
        <v>0.256267826322283</v>
      </c>
      <c r="H9420" s="5" t="n">
        <v>12.7882404053034</v>
      </c>
      <c r="I9420" s="5" t="n">
        <v>37.1136165262836</v>
      </c>
    </row>
    <row r="9421" customFormat="false" ht="14.25" hidden="false" customHeight="false" outlineLevel="0" collapsed="false">
      <c r="A9421" s="0" t="s">
        <v>121</v>
      </c>
      <c r="B9421" s="0" t="s">
        <v>122</v>
      </c>
      <c r="C9421" s="0" t="s">
        <v>75</v>
      </c>
      <c r="E9421" s="0" t="n">
        <v>2030</v>
      </c>
      <c r="F9421" s="5" t="n">
        <v>59.3140140188194</v>
      </c>
      <c r="G9421" s="11" t="n">
        <v>0.261702664245839</v>
      </c>
      <c r="H9421" s="5" t="n">
        <v>15.5226354958401</v>
      </c>
      <c r="I9421" s="5" t="n">
        <v>43.7913785229794</v>
      </c>
    </row>
    <row r="9422" customFormat="false" ht="14.25" hidden="false" customHeight="false" outlineLevel="0" collapsed="false">
      <c r="A9422" s="0" t="s">
        <v>121</v>
      </c>
      <c r="B9422" s="0" t="s">
        <v>122</v>
      </c>
      <c r="C9422" s="0" t="s">
        <v>75</v>
      </c>
      <c r="E9422" s="0" t="n">
        <v>2031</v>
      </c>
      <c r="F9422" s="5" t="n">
        <v>71.9644946109134</v>
      </c>
      <c r="G9422" s="11" t="n">
        <v>0.307447869132504</v>
      </c>
      <c r="H9422" s="5" t="n">
        <v>22.1253305213229</v>
      </c>
      <c r="I9422" s="5" t="n">
        <v>49.8391640895905</v>
      </c>
    </row>
    <row r="9423" customFormat="false" ht="14.25" hidden="false" customHeight="false" outlineLevel="0" collapsed="false">
      <c r="A9423" s="0" t="s">
        <v>121</v>
      </c>
      <c r="B9423" s="0" t="s">
        <v>122</v>
      </c>
      <c r="C9423" s="0" t="s">
        <v>75</v>
      </c>
      <c r="E9423" s="0" t="n">
        <v>2032</v>
      </c>
      <c r="F9423" s="5" t="n">
        <v>84.3545877960673</v>
      </c>
      <c r="G9423" s="11" t="n">
        <v>0.341019785675787</v>
      </c>
      <c r="H9423" s="5" t="n">
        <v>28.7665834509842</v>
      </c>
      <c r="I9423" s="5" t="n">
        <v>55.5880043450831</v>
      </c>
    </row>
    <row r="9424" customFormat="false" ht="14.25" hidden="false" customHeight="false" outlineLevel="0" collapsed="false">
      <c r="A9424" s="0" t="s">
        <v>121</v>
      </c>
      <c r="B9424" s="0" t="s">
        <v>122</v>
      </c>
      <c r="C9424" s="0" t="s">
        <v>75</v>
      </c>
      <c r="E9424" s="0" t="n">
        <v>2033</v>
      </c>
      <c r="F9424" s="5" t="n">
        <v>94.0258184906489</v>
      </c>
      <c r="G9424" s="11" t="n">
        <v>0.353387361353549</v>
      </c>
      <c r="H9424" s="5" t="n">
        <v>33.2275358955182</v>
      </c>
      <c r="I9424" s="5" t="n">
        <v>60.7982825951307</v>
      </c>
    </row>
    <row r="9425" customFormat="false" ht="14.25" hidden="false" customHeight="false" outlineLevel="0" collapsed="false">
      <c r="A9425" s="0" t="s">
        <v>121</v>
      </c>
      <c r="B9425" s="0" t="s">
        <v>122</v>
      </c>
      <c r="C9425" s="0" t="s">
        <v>75</v>
      </c>
      <c r="E9425" s="0" t="n">
        <v>2034</v>
      </c>
      <c r="F9425" s="5" t="n">
        <v>105.24576107843</v>
      </c>
      <c r="G9425" s="11" t="n">
        <v>0.349292243335509</v>
      </c>
      <c r="H9425" s="5" t="n">
        <v>36.7615279886379</v>
      </c>
      <c r="I9425" s="5" t="n">
        <v>68.4842330897924</v>
      </c>
    </row>
    <row r="9426" customFormat="false" ht="14.25" hidden="false" customHeight="false" outlineLevel="0" collapsed="false">
      <c r="A9426" s="0" t="s">
        <v>121</v>
      </c>
      <c r="B9426" s="0" t="s">
        <v>122</v>
      </c>
      <c r="C9426" s="0" t="s">
        <v>75</v>
      </c>
      <c r="E9426" s="0" t="n">
        <v>2035</v>
      </c>
      <c r="F9426" s="5" t="n">
        <v>114.401065715785</v>
      </c>
      <c r="G9426" s="11" t="n">
        <v>0.336822845113857</v>
      </c>
      <c r="H9426" s="5" t="n">
        <v>38.5328924384479</v>
      </c>
      <c r="I9426" s="5" t="n">
        <v>75.8681732773369</v>
      </c>
    </row>
    <row r="9427" customFormat="false" ht="14.25" hidden="false" customHeight="false" outlineLevel="0" collapsed="false">
      <c r="A9427" s="0" t="s">
        <v>121</v>
      </c>
      <c r="B9427" s="0" t="s">
        <v>122</v>
      </c>
      <c r="C9427" s="0" t="s">
        <v>75</v>
      </c>
      <c r="E9427" s="0" t="n">
        <v>2036</v>
      </c>
      <c r="F9427" s="5" t="n">
        <v>124.264071881424</v>
      </c>
      <c r="G9427" s="11" t="n">
        <v>0.336822845113857</v>
      </c>
      <c r="H9427" s="5" t="n">
        <v>41.8549782365342</v>
      </c>
      <c r="I9427" s="5" t="n">
        <v>82.4090936448901</v>
      </c>
    </row>
    <row r="9428" customFormat="false" ht="14.25" hidden="false" customHeight="false" outlineLevel="0" collapsed="false">
      <c r="A9428" s="0" t="s">
        <v>121</v>
      </c>
      <c r="B9428" s="0" t="s">
        <v>122</v>
      </c>
      <c r="C9428" s="0" t="s">
        <v>75</v>
      </c>
      <c r="E9428" s="0" t="n">
        <v>2037</v>
      </c>
      <c r="F9428" s="5" t="n">
        <v>133.495117221187</v>
      </c>
      <c r="G9428" s="11" t="n">
        <v>0.336822845113857</v>
      </c>
      <c r="H9428" s="5" t="n">
        <v>44.9642051912481</v>
      </c>
      <c r="I9428" s="5" t="n">
        <v>88.5309120299391</v>
      </c>
    </row>
    <row r="9429" customFormat="false" ht="14.25" hidden="false" customHeight="false" outlineLevel="0" collapsed="false">
      <c r="A9429" s="0" t="s">
        <v>121</v>
      </c>
      <c r="B9429" s="0" t="s">
        <v>122</v>
      </c>
      <c r="C9429" s="0" t="s">
        <v>75</v>
      </c>
      <c r="E9429" s="0" t="n">
        <v>2038</v>
      </c>
      <c r="F9429" s="5" t="n">
        <v>141.81949131648</v>
      </c>
      <c r="G9429" s="11" t="n">
        <v>0.336822845113857</v>
      </c>
      <c r="H9429" s="5" t="n">
        <v>47.7680445578167</v>
      </c>
      <c r="I9429" s="5" t="n">
        <v>94.0514467586632</v>
      </c>
    </row>
    <row r="9430" customFormat="false" ht="14.25" hidden="false" customHeight="false" outlineLevel="0" collapsed="false">
      <c r="A9430" s="0" t="s">
        <v>121</v>
      </c>
      <c r="B9430" s="0" t="s">
        <v>122</v>
      </c>
      <c r="C9430" s="0" t="s">
        <v>75</v>
      </c>
      <c r="E9430" s="0" t="n">
        <v>2039</v>
      </c>
      <c r="F9430" s="5" t="n">
        <v>148.971245664297</v>
      </c>
      <c r="G9430" s="11" t="n">
        <v>0.336822845113857</v>
      </c>
      <c r="H9430" s="5" t="n">
        <v>50.1769188048037</v>
      </c>
      <c r="I9430" s="5" t="n">
        <v>98.7943268594929</v>
      </c>
    </row>
    <row r="9431" customFormat="false" ht="14.25" hidden="false" customHeight="false" outlineLevel="0" collapsed="false">
      <c r="A9431" s="0" t="s">
        <v>121</v>
      </c>
      <c r="B9431" s="0" t="s">
        <v>122</v>
      </c>
      <c r="C9431" s="0" t="s">
        <v>75</v>
      </c>
      <c r="E9431" s="0" t="n">
        <v>2040</v>
      </c>
      <c r="F9431" s="5" t="n">
        <v>154.706638622372</v>
      </c>
      <c r="G9431" s="11" t="n">
        <v>0.336822845113857</v>
      </c>
      <c r="H9431" s="5" t="n">
        <v>52.1087301787886</v>
      </c>
      <c r="I9431" s="5" t="n">
        <v>102.597908443583</v>
      </c>
    </row>
    <row r="9432" customFormat="false" ht="14.25" hidden="false" customHeight="false" outlineLevel="0" collapsed="false">
      <c r="A9432" s="0" t="s">
        <v>121</v>
      </c>
      <c r="B9432" s="0" t="s">
        <v>122</v>
      </c>
      <c r="C9432" s="0" t="s">
        <v>76</v>
      </c>
      <c r="E9432" s="0" t="n">
        <v>2024</v>
      </c>
      <c r="F9432" s="5" t="n">
        <v>0.2116296</v>
      </c>
      <c r="G9432" s="11" t="n">
        <v>1</v>
      </c>
      <c r="H9432" s="5" t="n">
        <v>0.2116296</v>
      </c>
      <c r="I9432" s="5" t="n">
        <v>0</v>
      </c>
    </row>
    <row r="9433" customFormat="false" ht="14.25" hidden="false" customHeight="false" outlineLevel="0" collapsed="false">
      <c r="A9433" s="0" t="s">
        <v>121</v>
      </c>
      <c r="B9433" s="0" t="s">
        <v>122</v>
      </c>
      <c r="C9433" s="0" t="s">
        <v>76</v>
      </c>
      <c r="E9433" s="0" t="n">
        <v>2025</v>
      </c>
      <c r="F9433" s="5" t="n">
        <v>0.22069944</v>
      </c>
      <c r="G9433" s="11" t="n">
        <v>1</v>
      </c>
      <c r="H9433" s="5" t="n">
        <v>0.22069944</v>
      </c>
      <c r="I9433" s="5" t="n">
        <v>0</v>
      </c>
    </row>
    <row r="9434" customFormat="false" ht="14.25" hidden="false" customHeight="false" outlineLevel="0" collapsed="false">
      <c r="A9434" s="0" t="s">
        <v>121</v>
      </c>
      <c r="B9434" s="0" t="s">
        <v>122</v>
      </c>
      <c r="C9434" s="0" t="s">
        <v>76</v>
      </c>
      <c r="E9434" s="0" t="n">
        <v>2026</v>
      </c>
      <c r="F9434" s="5" t="n">
        <v>0.5274647304</v>
      </c>
      <c r="G9434" s="11" t="n">
        <v>1</v>
      </c>
      <c r="H9434" s="5" t="n">
        <v>0.5274647304</v>
      </c>
      <c r="I9434" s="5" t="n">
        <v>0</v>
      </c>
    </row>
    <row r="9435" customFormat="false" ht="14.25" hidden="false" customHeight="false" outlineLevel="0" collapsed="false">
      <c r="A9435" s="0" t="s">
        <v>121</v>
      </c>
      <c r="B9435" s="0" t="s">
        <v>122</v>
      </c>
      <c r="C9435" s="0" t="s">
        <v>76</v>
      </c>
      <c r="E9435" s="0" t="n">
        <v>2027</v>
      </c>
      <c r="F9435" s="5" t="n">
        <v>0.7876153584</v>
      </c>
      <c r="G9435" s="11" t="n">
        <v>1</v>
      </c>
      <c r="H9435" s="5" t="n">
        <v>0.7876153584</v>
      </c>
      <c r="I9435" s="5" t="n">
        <v>0</v>
      </c>
    </row>
    <row r="9436" customFormat="false" ht="14.25" hidden="false" customHeight="false" outlineLevel="0" collapsed="false">
      <c r="A9436" s="0" t="s">
        <v>121</v>
      </c>
      <c r="B9436" s="0" t="s">
        <v>122</v>
      </c>
      <c r="C9436" s="0" t="s">
        <v>76</v>
      </c>
      <c r="E9436" s="0" t="n">
        <v>2028</v>
      </c>
      <c r="F9436" s="5" t="n">
        <v>0.860624232</v>
      </c>
      <c r="G9436" s="11" t="n">
        <v>1</v>
      </c>
      <c r="H9436" s="5" t="n">
        <v>0.860624232</v>
      </c>
      <c r="I9436" s="5" t="n">
        <v>0</v>
      </c>
    </row>
    <row r="9437" customFormat="false" ht="14.25" hidden="false" customHeight="false" outlineLevel="0" collapsed="false">
      <c r="A9437" s="0" t="s">
        <v>121</v>
      </c>
      <c r="B9437" s="0" t="s">
        <v>122</v>
      </c>
      <c r="C9437" s="0" t="s">
        <v>76</v>
      </c>
      <c r="E9437" s="0" t="n">
        <v>2029</v>
      </c>
      <c r="F9437" s="5" t="n">
        <v>0.8405202</v>
      </c>
      <c r="G9437" s="11" t="n">
        <v>1</v>
      </c>
      <c r="H9437" s="5" t="n">
        <v>0.8405202</v>
      </c>
      <c r="I9437" s="5" t="n">
        <v>0</v>
      </c>
    </row>
    <row r="9438" customFormat="false" ht="14.25" hidden="false" customHeight="false" outlineLevel="0" collapsed="false">
      <c r="A9438" s="0" t="s">
        <v>121</v>
      </c>
      <c r="B9438" s="0" t="s">
        <v>122</v>
      </c>
      <c r="C9438" s="0" t="s">
        <v>76</v>
      </c>
      <c r="E9438" s="0" t="n">
        <v>2030</v>
      </c>
      <c r="F9438" s="5" t="n">
        <v>0.609231942</v>
      </c>
      <c r="G9438" s="11" t="n">
        <v>1</v>
      </c>
      <c r="H9438" s="5" t="n">
        <v>0.609231942</v>
      </c>
      <c r="I9438" s="5" t="n">
        <v>0</v>
      </c>
    </row>
    <row r="9439" customFormat="false" ht="14.25" hidden="false" customHeight="false" outlineLevel="0" collapsed="false">
      <c r="A9439" s="0" t="s">
        <v>121</v>
      </c>
      <c r="B9439" s="0" t="s">
        <v>122</v>
      </c>
      <c r="C9439" s="0" t="s">
        <v>76</v>
      </c>
      <c r="E9439" s="0" t="n">
        <v>2031</v>
      </c>
      <c r="F9439" s="5" t="n">
        <v>0.584217396</v>
      </c>
      <c r="G9439" s="11" t="n">
        <v>1</v>
      </c>
      <c r="H9439" s="5" t="n">
        <v>0.584217396</v>
      </c>
      <c r="I9439" s="5" t="n">
        <v>0</v>
      </c>
    </row>
    <row r="9440" customFormat="false" ht="14.25" hidden="false" customHeight="false" outlineLevel="0" collapsed="false">
      <c r="A9440" s="0" t="s">
        <v>121</v>
      </c>
      <c r="B9440" s="0" t="s">
        <v>122</v>
      </c>
      <c r="C9440" s="0" t="s">
        <v>76</v>
      </c>
      <c r="E9440" s="0" t="n">
        <v>2032</v>
      </c>
      <c r="F9440" s="5" t="n">
        <v>0.570216828</v>
      </c>
      <c r="G9440" s="11" t="n">
        <v>1</v>
      </c>
      <c r="H9440" s="5" t="n">
        <v>0.570216828</v>
      </c>
      <c r="I9440" s="5" t="n">
        <v>0</v>
      </c>
    </row>
    <row r="9441" customFormat="false" ht="14.25" hidden="false" customHeight="false" outlineLevel="0" collapsed="false">
      <c r="A9441" s="0" t="s">
        <v>121</v>
      </c>
      <c r="B9441" s="0" t="s">
        <v>122</v>
      </c>
      <c r="C9441" s="0" t="s">
        <v>76</v>
      </c>
      <c r="E9441" s="0" t="n">
        <v>2033</v>
      </c>
      <c r="F9441" s="5" t="n">
        <v>0.57013536</v>
      </c>
      <c r="G9441" s="11" t="n">
        <v>1</v>
      </c>
      <c r="H9441" s="5" t="n">
        <v>0.57013536</v>
      </c>
      <c r="I9441" s="5" t="n">
        <v>0</v>
      </c>
    </row>
    <row r="9442" customFormat="false" ht="14.25" hidden="false" customHeight="false" outlineLevel="0" collapsed="false">
      <c r="A9442" s="0" t="s">
        <v>121</v>
      </c>
      <c r="B9442" s="0" t="s">
        <v>122</v>
      </c>
      <c r="C9442" s="0" t="s">
        <v>76</v>
      </c>
      <c r="E9442" s="0" t="n">
        <v>2034</v>
      </c>
      <c r="F9442" s="5" t="n">
        <v>0.5695322864</v>
      </c>
      <c r="G9442" s="11" t="n">
        <v>1</v>
      </c>
      <c r="H9442" s="5" t="n">
        <v>0.5695322864</v>
      </c>
      <c r="I9442" s="5" t="n">
        <v>0</v>
      </c>
    </row>
    <row r="9443" customFormat="false" ht="14.25" hidden="false" customHeight="false" outlineLevel="0" collapsed="false">
      <c r="A9443" s="0" t="s">
        <v>121</v>
      </c>
      <c r="B9443" s="0" t="s">
        <v>122</v>
      </c>
      <c r="C9443" s="0" t="s">
        <v>76</v>
      </c>
      <c r="E9443" s="0" t="n">
        <v>2035</v>
      </c>
      <c r="F9443" s="5" t="n">
        <v>0.568144692</v>
      </c>
      <c r="G9443" s="11" t="n">
        <v>1</v>
      </c>
      <c r="H9443" s="5" t="n">
        <v>0.568144692</v>
      </c>
      <c r="I9443" s="5" t="n">
        <v>0</v>
      </c>
    </row>
    <row r="9444" customFormat="false" ht="14.25" hidden="false" customHeight="false" outlineLevel="0" collapsed="false">
      <c r="A9444" s="0" t="s">
        <v>121</v>
      </c>
      <c r="B9444" s="0" t="s">
        <v>122</v>
      </c>
      <c r="C9444" s="0" t="s">
        <v>76</v>
      </c>
      <c r="E9444" s="0" t="n">
        <v>2036</v>
      </c>
      <c r="F9444" s="5" t="n">
        <v>0.5714819892</v>
      </c>
      <c r="G9444" s="11" t="n">
        <v>1</v>
      </c>
      <c r="H9444" s="5" t="n">
        <v>0.5714819892</v>
      </c>
      <c r="I9444" s="5" t="n">
        <v>0</v>
      </c>
    </row>
    <row r="9445" customFormat="false" ht="14.25" hidden="false" customHeight="false" outlineLevel="0" collapsed="false">
      <c r="A9445" s="0" t="s">
        <v>121</v>
      </c>
      <c r="B9445" s="0" t="s">
        <v>122</v>
      </c>
      <c r="C9445" s="0" t="s">
        <v>76</v>
      </c>
      <c r="E9445" s="0" t="n">
        <v>2037</v>
      </c>
      <c r="F9445" s="5" t="n">
        <v>0.5758647048</v>
      </c>
      <c r="G9445" s="11" t="n">
        <v>1</v>
      </c>
      <c r="H9445" s="5" t="n">
        <v>0.5758647048</v>
      </c>
      <c r="I9445" s="5" t="n">
        <v>0</v>
      </c>
    </row>
    <row r="9446" customFormat="false" ht="14.25" hidden="false" customHeight="false" outlineLevel="0" collapsed="false">
      <c r="A9446" s="0" t="s">
        <v>121</v>
      </c>
      <c r="B9446" s="0" t="s">
        <v>122</v>
      </c>
      <c r="C9446" s="0" t="s">
        <v>76</v>
      </c>
      <c r="E9446" s="0" t="n">
        <v>2038</v>
      </c>
      <c r="F9446" s="5" t="n">
        <v>0.5788200222</v>
      </c>
      <c r="G9446" s="11" t="n">
        <v>1</v>
      </c>
      <c r="H9446" s="5" t="n">
        <v>0.5788200222</v>
      </c>
      <c r="I9446" s="5" t="n">
        <v>0</v>
      </c>
    </row>
    <row r="9447" customFormat="false" ht="14.25" hidden="false" customHeight="false" outlineLevel="0" collapsed="false">
      <c r="A9447" s="0" t="s">
        <v>121</v>
      </c>
      <c r="B9447" s="0" t="s">
        <v>122</v>
      </c>
      <c r="C9447" s="0" t="s">
        <v>76</v>
      </c>
      <c r="E9447" s="0" t="n">
        <v>2039</v>
      </c>
      <c r="F9447" s="5" t="n">
        <v>0.5828609664</v>
      </c>
      <c r="G9447" s="11" t="n">
        <v>1</v>
      </c>
      <c r="H9447" s="5" t="n">
        <v>0.5828609664</v>
      </c>
      <c r="I9447" s="5" t="n">
        <v>0</v>
      </c>
    </row>
    <row r="9448" customFormat="false" ht="14.25" hidden="false" customHeight="false" outlineLevel="0" collapsed="false">
      <c r="A9448" s="0" t="s">
        <v>121</v>
      </c>
      <c r="B9448" s="0" t="s">
        <v>122</v>
      </c>
      <c r="C9448" s="0" t="s">
        <v>76</v>
      </c>
      <c r="E9448" s="0" t="n">
        <v>2040</v>
      </c>
      <c r="F9448" s="5" t="n">
        <v>0.585434304</v>
      </c>
      <c r="G9448" s="11" t="n">
        <v>1</v>
      </c>
      <c r="H9448" s="5" t="n">
        <v>0.585434304</v>
      </c>
      <c r="I9448" s="5" t="n">
        <v>0</v>
      </c>
    </row>
    <row r="9449" customFormat="false" ht="14.25" hidden="false" customHeight="false" outlineLevel="0" collapsed="false">
      <c r="A9449" s="0" t="s">
        <v>121</v>
      </c>
      <c r="B9449" s="0" t="s">
        <v>122</v>
      </c>
      <c r="C9449" s="0" t="s">
        <v>79</v>
      </c>
      <c r="E9449" s="0" t="n">
        <v>2024</v>
      </c>
      <c r="F9449" s="5" t="n">
        <v>0</v>
      </c>
      <c r="G9449" s="11" t="n">
        <v>0</v>
      </c>
      <c r="H9449" s="5" t="n">
        <v>0</v>
      </c>
      <c r="I9449" s="5" t="n">
        <v>0</v>
      </c>
    </row>
    <row r="9450" customFormat="false" ht="14.25" hidden="false" customHeight="false" outlineLevel="0" collapsed="false">
      <c r="A9450" s="0" t="s">
        <v>121</v>
      </c>
      <c r="B9450" s="0" t="s">
        <v>122</v>
      </c>
      <c r="C9450" s="0" t="s">
        <v>79</v>
      </c>
      <c r="E9450" s="0" t="n">
        <v>2025</v>
      </c>
      <c r="F9450" s="5" t="n">
        <v>132.659672952122</v>
      </c>
      <c r="G9450" s="11" t="n">
        <v>0.136913423878976</v>
      </c>
      <c r="H9450" s="5" t="n">
        <v>18.1628900345402</v>
      </c>
      <c r="I9450" s="5" t="n">
        <v>114.496782917582</v>
      </c>
    </row>
    <row r="9451" customFormat="false" ht="14.25" hidden="false" customHeight="false" outlineLevel="0" collapsed="false">
      <c r="A9451" s="0" t="s">
        <v>121</v>
      </c>
      <c r="B9451" s="0" t="s">
        <v>122</v>
      </c>
      <c r="C9451" s="0" t="s">
        <v>79</v>
      </c>
      <c r="E9451" s="0" t="n">
        <v>2026</v>
      </c>
      <c r="F9451" s="5" t="n">
        <v>130.598355585156</v>
      </c>
      <c r="G9451" s="11" t="n">
        <v>0.136732832225757</v>
      </c>
      <c r="H9451" s="5" t="n">
        <v>17.8570830431849</v>
      </c>
      <c r="I9451" s="5" t="n">
        <v>112.741272541971</v>
      </c>
    </row>
    <row r="9452" customFormat="false" ht="14.25" hidden="false" customHeight="false" outlineLevel="0" collapsed="false">
      <c r="A9452" s="0" t="s">
        <v>121</v>
      </c>
      <c r="B9452" s="0" t="s">
        <v>122</v>
      </c>
      <c r="C9452" s="0" t="s">
        <v>79</v>
      </c>
      <c r="E9452" s="0" t="n">
        <v>2027</v>
      </c>
      <c r="F9452" s="5" t="n">
        <v>131.768232413659</v>
      </c>
      <c r="G9452" s="11" t="n">
        <v>0.136877746413916</v>
      </c>
      <c r="H9452" s="5" t="n">
        <v>18.0361387017269</v>
      </c>
      <c r="I9452" s="5" t="n">
        <v>113.732093711933</v>
      </c>
    </row>
    <row r="9453" customFormat="false" ht="14.25" hidden="false" customHeight="false" outlineLevel="0" collapsed="false">
      <c r="A9453" s="0" t="s">
        <v>121</v>
      </c>
      <c r="B9453" s="0" t="s">
        <v>122</v>
      </c>
      <c r="C9453" s="0" t="s">
        <v>79</v>
      </c>
      <c r="E9453" s="0" t="n">
        <v>2028</v>
      </c>
      <c r="F9453" s="5" t="n">
        <v>134.761040647774</v>
      </c>
      <c r="G9453" s="11" t="n">
        <v>0.136956113993505</v>
      </c>
      <c r="H9453" s="5" t="n">
        <v>18.4563484448399</v>
      </c>
      <c r="I9453" s="5" t="n">
        <v>116.304692202934</v>
      </c>
    </row>
    <row r="9454" customFormat="false" ht="14.25" hidden="false" customHeight="false" outlineLevel="0" collapsed="false">
      <c r="A9454" s="0" t="s">
        <v>121</v>
      </c>
      <c r="B9454" s="0" t="s">
        <v>122</v>
      </c>
      <c r="C9454" s="0" t="s">
        <v>79</v>
      </c>
      <c r="E9454" s="0" t="n">
        <v>2029</v>
      </c>
      <c r="F9454" s="5" t="n">
        <v>137.981340104573</v>
      </c>
      <c r="G9454" s="11" t="n">
        <v>0.137276255367248</v>
      </c>
      <c r="H9454" s="5" t="n">
        <v>18.9415616801105</v>
      </c>
      <c r="I9454" s="5" t="n">
        <v>119.039778424463</v>
      </c>
    </row>
    <row r="9455" customFormat="false" ht="14.25" hidden="false" customHeight="false" outlineLevel="0" collapsed="false">
      <c r="A9455" s="0" t="s">
        <v>121</v>
      </c>
      <c r="B9455" s="0" t="s">
        <v>122</v>
      </c>
      <c r="C9455" s="0" t="s">
        <v>79</v>
      </c>
      <c r="E9455" s="0" t="n">
        <v>2030</v>
      </c>
      <c r="F9455" s="5" t="n">
        <v>139.835536156375</v>
      </c>
      <c r="G9455" s="11" t="n">
        <v>0.137381967031537</v>
      </c>
      <c r="H9455" s="5" t="n">
        <v>19.2108810180724</v>
      </c>
      <c r="I9455" s="5" t="n">
        <v>120.624655138303</v>
      </c>
    </row>
    <row r="9456" customFormat="false" ht="14.25" hidden="false" customHeight="false" outlineLevel="0" collapsed="false">
      <c r="A9456" s="0" t="s">
        <v>121</v>
      </c>
      <c r="B9456" s="0" t="s">
        <v>122</v>
      </c>
      <c r="C9456" s="0" t="s">
        <v>79</v>
      </c>
      <c r="E9456" s="0" t="n">
        <v>2031</v>
      </c>
      <c r="F9456" s="5" t="n">
        <v>141.791284751008</v>
      </c>
      <c r="G9456" s="11" t="n">
        <v>0.137907817141218</v>
      </c>
      <c r="H9456" s="5" t="n">
        <v>19.5541265696605</v>
      </c>
      <c r="I9456" s="5" t="n">
        <v>122.237158181348</v>
      </c>
    </row>
    <row r="9457" customFormat="false" ht="14.25" hidden="false" customHeight="false" outlineLevel="0" collapsed="false">
      <c r="A9457" s="0" t="s">
        <v>121</v>
      </c>
      <c r="B9457" s="0" t="s">
        <v>122</v>
      </c>
      <c r="C9457" s="0" t="s">
        <v>79</v>
      </c>
      <c r="E9457" s="0" t="n">
        <v>2032</v>
      </c>
      <c r="F9457" s="5" t="n">
        <v>144.419713259485</v>
      </c>
      <c r="G9457" s="11" t="n">
        <v>0.138532079540662</v>
      </c>
      <c r="H9457" s="5" t="n">
        <v>20.0067632045026</v>
      </c>
      <c r="I9457" s="5" t="n">
        <v>124.412950054983</v>
      </c>
    </row>
    <row r="9458" customFormat="false" ht="14.25" hidden="false" customHeight="false" outlineLevel="0" collapsed="false">
      <c r="A9458" s="0" t="s">
        <v>121</v>
      </c>
      <c r="B9458" s="0" t="s">
        <v>122</v>
      </c>
      <c r="C9458" s="0" t="s">
        <v>79</v>
      </c>
      <c r="E9458" s="0" t="n">
        <v>2033</v>
      </c>
      <c r="F9458" s="5" t="n">
        <v>147.852168631343</v>
      </c>
      <c r="G9458" s="11" t="n">
        <v>0.139093405546291</v>
      </c>
      <c r="H9458" s="5" t="n">
        <v>20.565261652338</v>
      </c>
      <c r="I9458" s="5" t="n">
        <v>127.286906979005</v>
      </c>
    </row>
    <row r="9459" customFormat="false" ht="14.25" hidden="false" customHeight="false" outlineLevel="0" collapsed="false">
      <c r="A9459" s="0" t="s">
        <v>121</v>
      </c>
      <c r="B9459" s="0" t="s">
        <v>122</v>
      </c>
      <c r="C9459" s="0" t="s">
        <v>79</v>
      </c>
      <c r="E9459" s="0" t="n">
        <v>2034</v>
      </c>
      <c r="F9459" s="5" t="n">
        <v>150.63566816954</v>
      </c>
      <c r="G9459" s="11" t="n">
        <v>0.139598588637263</v>
      </c>
      <c r="H9459" s="5" t="n">
        <v>21.0285266748989</v>
      </c>
      <c r="I9459" s="5" t="n">
        <v>129.607141494641</v>
      </c>
    </row>
    <row r="9460" customFormat="false" ht="14.25" hidden="false" customHeight="false" outlineLevel="0" collapsed="false">
      <c r="A9460" s="0" t="s">
        <v>121</v>
      </c>
      <c r="B9460" s="0" t="s">
        <v>122</v>
      </c>
      <c r="C9460" s="0" t="s">
        <v>79</v>
      </c>
      <c r="E9460" s="0" t="n">
        <v>2035</v>
      </c>
      <c r="F9460" s="5" t="n">
        <v>153.917242250079</v>
      </c>
      <c r="G9460" s="11" t="n">
        <v>0.140140866522465</v>
      </c>
      <c r="H9460" s="5" t="n">
        <v>21.5700957016742</v>
      </c>
      <c r="I9460" s="5" t="n">
        <v>132.347146548405</v>
      </c>
    </row>
    <row r="9461" customFormat="false" ht="14.25" hidden="false" customHeight="false" outlineLevel="0" collapsed="false">
      <c r="A9461" s="0" t="s">
        <v>121</v>
      </c>
      <c r="B9461" s="0" t="s">
        <v>122</v>
      </c>
      <c r="C9461" s="0" t="s">
        <v>79</v>
      </c>
      <c r="E9461" s="0" t="n">
        <v>2036</v>
      </c>
      <c r="F9461" s="5" t="n">
        <v>157.45983509713</v>
      </c>
      <c r="G9461" s="11" t="n">
        <v>0.141129313472023</v>
      </c>
      <c r="H9461" s="5" t="n">
        <v>22.2221984266759</v>
      </c>
      <c r="I9461" s="5" t="n">
        <v>135.237636670454</v>
      </c>
    </row>
    <row r="9462" customFormat="false" ht="14.25" hidden="false" customHeight="false" outlineLevel="0" collapsed="false">
      <c r="A9462" s="0" t="s">
        <v>121</v>
      </c>
      <c r="B9462" s="0" t="s">
        <v>122</v>
      </c>
      <c r="C9462" s="0" t="s">
        <v>79</v>
      </c>
      <c r="E9462" s="0" t="n">
        <v>2037</v>
      </c>
      <c r="F9462" s="5" t="n">
        <v>161.645948772275</v>
      </c>
      <c r="G9462" s="11" t="n">
        <v>0.142204347604096</v>
      </c>
      <c r="H9462" s="5" t="n">
        <v>22.9867566880065</v>
      </c>
      <c r="I9462" s="5" t="n">
        <v>138.659192084268</v>
      </c>
    </row>
    <row r="9463" customFormat="false" ht="14.25" hidden="false" customHeight="false" outlineLevel="0" collapsed="false">
      <c r="A9463" s="0" t="s">
        <v>121</v>
      </c>
      <c r="B9463" s="0" t="s">
        <v>122</v>
      </c>
      <c r="C9463" s="0" t="s">
        <v>79</v>
      </c>
      <c r="E9463" s="0" t="n">
        <v>2038</v>
      </c>
      <c r="F9463" s="5" t="n">
        <v>165.725626664828</v>
      </c>
      <c r="G9463" s="11" t="n">
        <v>0.143249262644039</v>
      </c>
      <c r="H9463" s="5" t="n">
        <v>23.7400738209579</v>
      </c>
      <c r="I9463" s="5" t="n">
        <v>141.98555284387</v>
      </c>
    </row>
    <row r="9464" customFormat="false" ht="14.25" hidden="false" customHeight="false" outlineLevel="0" collapsed="false">
      <c r="A9464" s="0" t="s">
        <v>121</v>
      </c>
      <c r="B9464" s="0" t="s">
        <v>122</v>
      </c>
      <c r="C9464" s="0" t="s">
        <v>79</v>
      </c>
      <c r="E9464" s="0" t="n">
        <v>2039</v>
      </c>
      <c r="F9464" s="5" t="n">
        <v>169.849423649278</v>
      </c>
      <c r="G9464" s="11" t="n">
        <v>0.144287669698805</v>
      </c>
      <c r="H9464" s="5" t="n">
        <v>24.5071775380393</v>
      </c>
      <c r="I9464" s="5" t="n">
        <v>145.342246111238</v>
      </c>
    </row>
    <row r="9465" customFormat="false" ht="14.25" hidden="false" customHeight="false" outlineLevel="0" collapsed="false">
      <c r="A9465" s="0" t="s">
        <v>121</v>
      </c>
      <c r="B9465" s="0" t="s">
        <v>122</v>
      </c>
      <c r="C9465" s="0" t="s">
        <v>79</v>
      </c>
      <c r="E9465" s="0" t="n">
        <v>2040</v>
      </c>
      <c r="F9465" s="5" t="n">
        <v>173.572269137743</v>
      </c>
      <c r="G9465" s="11" t="n">
        <v>0.145258150748092</v>
      </c>
      <c r="H9465" s="5" t="n">
        <v>25.2127868360987</v>
      </c>
      <c r="I9465" s="5" t="n">
        <v>148.359482301644</v>
      </c>
    </row>
    <row r="9466" customFormat="false" ht="14.25" hidden="false" customHeight="false" outlineLevel="0" collapsed="false">
      <c r="A9466" s="0" t="s">
        <v>121</v>
      </c>
      <c r="B9466" s="0" t="s">
        <v>122</v>
      </c>
      <c r="C9466" s="0" t="s">
        <v>84</v>
      </c>
      <c r="E9466" s="0" t="n">
        <v>2024</v>
      </c>
      <c r="F9466" s="5" t="n">
        <v>0.664479827396353</v>
      </c>
      <c r="G9466" s="11" t="n">
        <v>0</v>
      </c>
      <c r="H9466" s="5" t="n">
        <v>0</v>
      </c>
      <c r="I9466" s="5" t="n">
        <v>0.664479827396353</v>
      </c>
    </row>
    <row r="9467" customFormat="false" ht="14.25" hidden="false" customHeight="false" outlineLevel="0" collapsed="false">
      <c r="A9467" s="0" t="s">
        <v>121</v>
      </c>
      <c r="B9467" s="0" t="s">
        <v>122</v>
      </c>
      <c r="C9467" s="0" t="s">
        <v>84</v>
      </c>
      <c r="E9467" s="0" t="n">
        <v>2025</v>
      </c>
      <c r="F9467" s="5" t="n">
        <v>5.40616569407106</v>
      </c>
      <c r="G9467" s="11" t="n">
        <v>0.0759666342075503</v>
      </c>
      <c r="H9467" s="5" t="n">
        <v>0.410688211746904</v>
      </c>
      <c r="I9467" s="5" t="n">
        <v>4.99547748232416</v>
      </c>
    </row>
    <row r="9468" customFormat="false" ht="14.25" hidden="false" customHeight="false" outlineLevel="0" collapsed="false">
      <c r="A9468" s="0" t="s">
        <v>121</v>
      </c>
      <c r="B9468" s="0" t="s">
        <v>122</v>
      </c>
      <c r="C9468" s="0" t="s">
        <v>84</v>
      </c>
      <c r="E9468" s="0" t="n">
        <v>2026</v>
      </c>
      <c r="F9468" s="5" t="n">
        <v>7.61734419404237</v>
      </c>
      <c r="G9468" s="11" t="n">
        <v>0.0856783224940386</v>
      </c>
      <c r="H9468" s="5" t="n">
        <v>0.652641272405255</v>
      </c>
      <c r="I9468" s="5" t="n">
        <v>6.96470292163712</v>
      </c>
    </row>
    <row r="9469" customFormat="false" ht="14.25" hidden="false" customHeight="false" outlineLevel="0" collapsed="false">
      <c r="A9469" s="0" t="s">
        <v>121</v>
      </c>
      <c r="B9469" s="0" t="s">
        <v>122</v>
      </c>
      <c r="C9469" s="0" t="s">
        <v>84</v>
      </c>
      <c r="E9469" s="0" t="n">
        <v>2027</v>
      </c>
      <c r="F9469" s="5" t="n">
        <v>9.02309310030952</v>
      </c>
      <c r="G9469" s="11" t="n">
        <v>0.0931557586725934</v>
      </c>
      <c r="H9469" s="5" t="n">
        <v>0.840553083332777</v>
      </c>
      <c r="I9469" s="5" t="n">
        <v>8.18254001697674</v>
      </c>
    </row>
    <row r="9470" customFormat="false" ht="14.25" hidden="false" customHeight="false" outlineLevel="0" collapsed="false">
      <c r="A9470" s="0" t="s">
        <v>121</v>
      </c>
      <c r="B9470" s="0" t="s">
        <v>122</v>
      </c>
      <c r="C9470" s="0" t="s">
        <v>84</v>
      </c>
      <c r="E9470" s="0" t="n">
        <v>2028</v>
      </c>
      <c r="F9470" s="5" t="n">
        <v>11.6286795288054</v>
      </c>
      <c r="G9470" s="11" t="n">
        <v>0.101538725420009</v>
      </c>
      <c r="H9470" s="5" t="n">
        <v>1.18076129767265</v>
      </c>
      <c r="I9470" s="5" t="n">
        <v>10.4479182311327</v>
      </c>
    </row>
    <row r="9471" customFormat="false" ht="14.25" hidden="false" customHeight="false" outlineLevel="0" collapsed="false">
      <c r="A9471" s="0" t="s">
        <v>121</v>
      </c>
      <c r="B9471" s="0" t="s">
        <v>122</v>
      </c>
      <c r="C9471" s="0" t="s">
        <v>84</v>
      </c>
      <c r="E9471" s="0" t="n">
        <v>2029</v>
      </c>
      <c r="F9471" s="5" t="n">
        <v>13.0994403154727</v>
      </c>
      <c r="G9471" s="11" t="n">
        <v>0.108412118007139</v>
      </c>
      <c r="H9471" s="5" t="n">
        <v>1.4201380693085</v>
      </c>
      <c r="I9471" s="5" t="n">
        <v>11.6793022461642</v>
      </c>
    </row>
    <row r="9472" customFormat="false" ht="14.25" hidden="false" customHeight="false" outlineLevel="0" collapsed="false">
      <c r="A9472" s="0" t="s">
        <v>121</v>
      </c>
      <c r="B9472" s="0" t="s">
        <v>122</v>
      </c>
      <c r="C9472" s="0" t="s">
        <v>84</v>
      </c>
      <c r="E9472" s="0" t="n">
        <v>2030</v>
      </c>
      <c r="F9472" s="5" t="n">
        <v>16.8866051136867</v>
      </c>
      <c r="G9472" s="11" t="n">
        <v>0.11683120364194</v>
      </c>
      <c r="H9472" s="5" t="n">
        <v>1.97288240085816</v>
      </c>
      <c r="I9472" s="5" t="n">
        <v>14.9137227128286</v>
      </c>
    </row>
    <row r="9473" customFormat="false" ht="14.25" hidden="false" customHeight="false" outlineLevel="0" collapsed="false">
      <c r="A9473" s="0" t="s">
        <v>121</v>
      </c>
      <c r="B9473" s="0" t="s">
        <v>122</v>
      </c>
      <c r="C9473" s="0" t="s">
        <v>84</v>
      </c>
      <c r="E9473" s="0" t="n">
        <v>2031</v>
      </c>
      <c r="F9473" s="5" t="n">
        <v>22.3736377605969</v>
      </c>
      <c r="G9473" s="11" t="n">
        <v>0.121379555342194</v>
      </c>
      <c r="H9473" s="5" t="n">
        <v>2.71570220276857</v>
      </c>
      <c r="I9473" s="5" t="n">
        <v>19.6579355578283</v>
      </c>
    </row>
    <row r="9474" customFormat="false" ht="14.25" hidden="false" customHeight="false" outlineLevel="0" collapsed="false">
      <c r="A9474" s="0" t="s">
        <v>121</v>
      </c>
      <c r="B9474" s="0" t="s">
        <v>122</v>
      </c>
      <c r="C9474" s="0" t="s">
        <v>84</v>
      </c>
      <c r="E9474" s="0" t="n">
        <v>2032</v>
      </c>
      <c r="F9474" s="5" t="n">
        <v>29.0941527669993</v>
      </c>
      <c r="G9474" s="11" t="n">
        <v>0.125713859025168</v>
      </c>
      <c r="H9474" s="5" t="n">
        <v>3.65753821940725</v>
      </c>
      <c r="I9474" s="5" t="n">
        <v>25.4366145475921</v>
      </c>
    </row>
    <row r="9475" customFormat="false" ht="14.25" hidden="false" customHeight="false" outlineLevel="0" collapsed="false">
      <c r="A9475" s="0" t="s">
        <v>121</v>
      </c>
      <c r="B9475" s="0" t="s">
        <v>122</v>
      </c>
      <c r="C9475" s="0" t="s">
        <v>84</v>
      </c>
      <c r="E9475" s="0" t="n">
        <v>2033</v>
      </c>
      <c r="F9475" s="5" t="n">
        <v>35.4961274524696</v>
      </c>
      <c r="G9475" s="11" t="n">
        <v>0.129729323685521</v>
      </c>
      <c r="H9475" s="5" t="n">
        <v>4.60488860786393</v>
      </c>
      <c r="I9475" s="5" t="n">
        <v>30.8912388446057</v>
      </c>
    </row>
    <row r="9476" customFormat="false" ht="14.25" hidden="false" customHeight="false" outlineLevel="0" collapsed="false">
      <c r="A9476" s="0" t="s">
        <v>121</v>
      </c>
      <c r="B9476" s="0" t="s">
        <v>122</v>
      </c>
      <c r="C9476" s="0" t="s">
        <v>84</v>
      </c>
      <c r="E9476" s="0" t="n">
        <v>2034</v>
      </c>
      <c r="F9476" s="5" t="n">
        <v>40.2946195791227</v>
      </c>
      <c r="G9476" s="11" t="n">
        <v>0.133006266947426</v>
      </c>
      <c r="H9476" s="5" t="n">
        <v>5.35943692828576</v>
      </c>
      <c r="I9476" s="5" t="n">
        <v>34.9351826508369</v>
      </c>
    </row>
    <row r="9477" customFormat="false" ht="14.25" hidden="false" customHeight="false" outlineLevel="0" collapsed="false">
      <c r="A9477" s="0" t="s">
        <v>121</v>
      </c>
      <c r="B9477" s="0" t="s">
        <v>122</v>
      </c>
      <c r="C9477" s="0" t="s">
        <v>84</v>
      </c>
      <c r="E9477" s="0" t="n">
        <v>2035</v>
      </c>
      <c r="F9477" s="5" t="n">
        <v>45.9801484217172</v>
      </c>
      <c r="G9477" s="11" t="n">
        <v>0.136399298421051</v>
      </c>
      <c r="H9477" s="5" t="n">
        <v>6.27165998601801</v>
      </c>
      <c r="I9477" s="5" t="n">
        <v>39.7084884356992</v>
      </c>
    </row>
    <row r="9478" customFormat="false" ht="14.25" hidden="false" customHeight="false" outlineLevel="0" collapsed="false">
      <c r="A9478" s="0" t="s">
        <v>121</v>
      </c>
      <c r="B9478" s="0" t="s">
        <v>122</v>
      </c>
      <c r="C9478" s="0" t="s">
        <v>84</v>
      </c>
      <c r="E9478" s="0" t="n">
        <v>2036</v>
      </c>
      <c r="F9478" s="5" t="n">
        <v>54.7322131402683</v>
      </c>
      <c r="G9478" s="11" t="n">
        <v>0.136239737508409</v>
      </c>
      <c r="H9478" s="5" t="n">
        <v>7.45670235148445</v>
      </c>
      <c r="I9478" s="5" t="n">
        <v>47.2755107887839</v>
      </c>
    </row>
    <row r="9479" customFormat="false" ht="14.25" hidden="false" customHeight="false" outlineLevel="0" collapsed="false">
      <c r="A9479" s="0" t="s">
        <v>121</v>
      </c>
      <c r="B9479" s="0" t="s">
        <v>122</v>
      </c>
      <c r="C9479" s="0" t="s">
        <v>84</v>
      </c>
      <c r="E9479" s="0" t="n">
        <v>2037</v>
      </c>
      <c r="F9479" s="5" t="n">
        <v>63.5881583338305</v>
      </c>
      <c r="G9479" s="11" t="n">
        <v>0.135847917133435</v>
      </c>
      <c r="H9479" s="5" t="n">
        <v>8.63831886400195</v>
      </c>
      <c r="I9479" s="5" t="n">
        <v>54.9498394698286</v>
      </c>
    </row>
    <row r="9480" customFormat="false" ht="14.25" hidden="false" customHeight="false" outlineLevel="0" collapsed="false">
      <c r="A9480" s="0" t="s">
        <v>121</v>
      </c>
      <c r="B9480" s="0" t="s">
        <v>122</v>
      </c>
      <c r="C9480" s="0" t="s">
        <v>84</v>
      </c>
      <c r="E9480" s="0" t="n">
        <v>2038</v>
      </c>
      <c r="F9480" s="5" t="n">
        <v>73.3773374750978</v>
      </c>
      <c r="G9480" s="11" t="n">
        <v>0.135473810005267</v>
      </c>
      <c r="H9480" s="5" t="n">
        <v>9.94070747579375</v>
      </c>
      <c r="I9480" s="5" t="n">
        <v>63.436629999304</v>
      </c>
    </row>
    <row r="9481" customFormat="false" ht="14.25" hidden="false" customHeight="false" outlineLevel="0" collapsed="false">
      <c r="A9481" s="0" t="s">
        <v>121</v>
      </c>
      <c r="B9481" s="0" t="s">
        <v>122</v>
      </c>
      <c r="C9481" s="0" t="s">
        <v>84</v>
      </c>
      <c r="E9481" s="0" t="n">
        <v>2039</v>
      </c>
      <c r="F9481" s="5" t="n">
        <v>84.101799336007</v>
      </c>
      <c r="G9481" s="11" t="n">
        <v>0.135196743757116</v>
      </c>
      <c r="H9481" s="5" t="n">
        <v>11.3702894143426</v>
      </c>
      <c r="I9481" s="5" t="n">
        <v>72.7315099216645</v>
      </c>
    </row>
    <row r="9482" customFormat="false" ht="14.25" hidden="false" customHeight="false" outlineLevel="0" collapsed="false">
      <c r="A9482" s="0" t="s">
        <v>121</v>
      </c>
      <c r="B9482" s="0" t="s">
        <v>122</v>
      </c>
      <c r="C9482" s="0" t="s">
        <v>84</v>
      </c>
      <c r="E9482" s="0" t="n">
        <v>2040</v>
      </c>
      <c r="F9482" s="5" t="n">
        <v>95.8844049478728</v>
      </c>
      <c r="G9482" s="11" t="n">
        <v>0.135049540085362</v>
      </c>
      <c r="H9482" s="5" t="n">
        <v>12.9491447895689</v>
      </c>
      <c r="I9482" s="5" t="n">
        <v>82.935260158304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2" topLeftCell="A103" activePane="bottomLeft" state="frozen"/>
      <selection pane="topLeft" activeCell="A1" activeCellId="0" sqref="A1"/>
      <selection pane="bottomLeft" activeCell="E103" activeCellId="0" sqref="E10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7" min="5" style="0" width="25"/>
    <col collapsed="false" customWidth="true" hidden="false" outlineLevel="0" max="8" min="8" style="0" width="20"/>
    <col collapsed="false" customWidth="true" hidden="false" outlineLevel="0" max="10" min="9" style="0" width="23"/>
  </cols>
  <sheetData>
    <row r="1" customFormat="false" ht="14.25" hidden="false" customHeight="false" outlineLevel="0" collapsed="false">
      <c r="A1" s="9" t="s">
        <v>57</v>
      </c>
      <c r="B1" s="9" t="s">
        <v>58</v>
      </c>
      <c r="C1" s="9" t="s">
        <v>59</v>
      </c>
      <c r="D1" s="9" t="s">
        <v>61</v>
      </c>
      <c r="E1" s="9" t="s">
        <v>200</v>
      </c>
      <c r="F1" s="9" t="s">
        <v>202</v>
      </c>
      <c r="G1" s="9" t="s">
        <v>223</v>
      </c>
      <c r="H1" s="9" t="s">
        <v>224</v>
      </c>
      <c r="I1" s="9" t="s">
        <v>225</v>
      </c>
      <c r="J1" s="9" t="s">
        <v>226</v>
      </c>
    </row>
    <row r="2" customFormat="false" ht="14.25" hidden="true" customHeight="false" outlineLevel="0" collapsed="false">
      <c r="A2" s="0" t="s">
        <v>64</v>
      </c>
      <c r="B2" s="0" t="s">
        <v>55</v>
      </c>
      <c r="C2" s="0" t="s">
        <v>65</v>
      </c>
      <c r="D2" s="0" t="n">
        <v>2024</v>
      </c>
      <c r="E2" s="5" t="n">
        <v>311.466057918203</v>
      </c>
      <c r="F2" s="5" t="n">
        <v>2.80714512542312</v>
      </c>
      <c r="G2" s="5" t="n">
        <v>308.65891279278</v>
      </c>
      <c r="H2" s="12" t="n">
        <v>0.0500000000000001</v>
      </c>
      <c r="I2" s="5" t="n">
        <v>15.432945639639</v>
      </c>
      <c r="J2" s="5" t="n">
        <v>324.091858432419</v>
      </c>
    </row>
    <row r="3" customFormat="false" ht="14.25" hidden="true" customHeight="false" outlineLevel="0" collapsed="false">
      <c r="A3" s="0" t="s">
        <v>64</v>
      </c>
      <c r="B3" s="0" t="s">
        <v>55</v>
      </c>
      <c r="C3" s="0" t="s">
        <v>65</v>
      </c>
      <c r="D3" s="0" t="n">
        <v>2025</v>
      </c>
      <c r="E3" s="5" t="n">
        <v>311.557211577564</v>
      </c>
      <c r="F3" s="5" t="n">
        <v>2.81267988050158</v>
      </c>
      <c r="G3" s="5" t="n">
        <v>308.744531697062</v>
      </c>
      <c r="H3" s="12" t="n">
        <v>0.0500000000000001</v>
      </c>
      <c r="I3" s="5" t="n">
        <v>15.4372265848531</v>
      </c>
      <c r="J3" s="5" t="n">
        <v>324.181758281915</v>
      </c>
    </row>
    <row r="4" customFormat="false" ht="14.25" hidden="true" customHeight="false" outlineLevel="0" collapsed="false">
      <c r="A4" s="0" t="s">
        <v>64</v>
      </c>
      <c r="B4" s="0" t="s">
        <v>55</v>
      </c>
      <c r="C4" s="0" t="s">
        <v>65</v>
      </c>
      <c r="D4" s="0" t="n">
        <v>2026</v>
      </c>
      <c r="E4" s="5" t="n">
        <v>312.13995128871</v>
      </c>
      <c r="F4" s="5" t="n">
        <v>3.55124049934827</v>
      </c>
      <c r="G4" s="5" t="n">
        <v>308.588710789361</v>
      </c>
      <c r="H4" s="12" t="n">
        <v>0.0500000000000001</v>
      </c>
      <c r="I4" s="5" t="n">
        <v>15.4294355394681</v>
      </c>
      <c r="J4" s="5" t="n">
        <v>324.01814632883</v>
      </c>
    </row>
    <row r="5" customFormat="false" ht="14.25" hidden="true" customHeight="false" outlineLevel="0" collapsed="false">
      <c r="A5" s="0" t="s">
        <v>64</v>
      </c>
      <c r="B5" s="0" t="s">
        <v>55</v>
      </c>
      <c r="C5" s="0" t="s">
        <v>65</v>
      </c>
      <c r="D5" s="0" t="n">
        <v>2027</v>
      </c>
      <c r="E5" s="5" t="n">
        <v>312.945904482626</v>
      </c>
      <c r="F5" s="5" t="n">
        <v>4.29929686421244</v>
      </c>
      <c r="G5" s="5" t="n">
        <v>308.646607618413</v>
      </c>
      <c r="H5" s="12" t="n">
        <v>0.05</v>
      </c>
      <c r="I5" s="5" t="n">
        <v>15.4323303809206</v>
      </c>
      <c r="J5" s="5" t="n">
        <v>324.078937999334</v>
      </c>
    </row>
    <row r="6" customFormat="false" ht="14.25" hidden="true" customHeight="false" outlineLevel="0" collapsed="false">
      <c r="A6" s="0" t="s">
        <v>64</v>
      </c>
      <c r="B6" s="0" t="s">
        <v>55</v>
      </c>
      <c r="C6" s="0" t="s">
        <v>65</v>
      </c>
      <c r="D6" s="0" t="n">
        <v>2028</v>
      </c>
      <c r="E6" s="5" t="n">
        <v>313.555147107137</v>
      </c>
      <c r="F6" s="5" t="n">
        <v>5.05265871137425</v>
      </c>
      <c r="G6" s="5" t="n">
        <v>308.502488395763</v>
      </c>
      <c r="H6" s="12" t="n">
        <v>0.05</v>
      </c>
      <c r="I6" s="5" t="n">
        <v>15.4251244197882</v>
      </c>
      <c r="J6" s="5" t="n">
        <v>323.927612815551</v>
      </c>
    </row>
    <row r="7" customFormat="false" ht="14.25" hidden="true" customHeight="false" outlineLevel="0" collapsed="false">
      <c r="A7" s="0" t="s">
        <v>64</v>
      </c>
      <c r="B7" s="0" t="s">
        <v>55</v>
      </c>
      <c r="C7" s="0" t="s">
        <v>65</v>
      </c>
      <c r="D7" s="0" t="n">
        <v>2029</v>
      </c>
      <c r="E7" s="5" t="n">
        <v>314.703660127589</v>
      </c>
      <c r="F7" s="5" t="n">
        <v>5.82315153104319</v>
      </c>
      <c r="G7" s="5" t="n">
        <v>308.880508596546</v>
      </c>
      <c r="H7" s="12" t="n">
        <v>0.05</v>
      </c>
      <c r="I7" s="5" t="n">
        <v>15.4440254298273</v>
      </c>
      <c r="J7" s="5" t="n">
        <v>324.324534026373</v>
      </c>
    </row>
    <row r="8" customFormat="false" ht="14.25" hidden="true" customHeight="false" outlineLevel="0" collapsed="false">
      <c r="A8" s="0" t="s">
        <v>64</v>
      </c>
      <c r="B8" s="0" t="s">
        <v>55</v>
      </c>
      <c r="C8" s="0" t="s">
        <v>65</v>
      </c>
      <c r="D8" s="0" t="n">
        <v>2030</v>
      </c>
      <c r="E8" s="5" t="n">
        <v>315.400320407841</v>
      </c>
      <c r="F8" s="5" t="n">
        <v>6.59495668035561</v>
      </c>
      <c r="G8" s="5" t="n">
        <v>308.805363727485</v>
      </c>
      <c r="H8" s="12" t="n">
        <v>0.0500000000000001</v>
      </c>
      <c r="I8" s="5" t="n">
        <v>15.4402681863743</v>
      </c>
      <c r="J8" s="5" t="n">
        <v>324.245631913859</v>
      </c>
    </row>
    <row r="9" customFormat="false" ht="14.25" hidden="true" customHeight="false" outlineLevel="0" collapsed="false">
      <c r="A9" s="0" t="s">
        <v>64</v>
      </c>
      <c r="B9" s="0" t="s">
        <v>55</v>
      </c>
      <c r="C9" s="0" t="s">
        <v>65</v>
      </c>
      <c r="D9" s="0" t="n">
        <v>2031</v>
      </c>
      <c r="E9" s="5" t="n">
        <v>316.064963001197</v>
      </c>
      <c r="F9" s="5" t="n">
        <v>7.66729895247714</v>
      </c>
      <c r="G9" s="5" t="n">
        <v>308.39766404872</v>
      </c>
      <c r="H9" s="12" t="n">
        <v>0.05</v>
      </c>
      <c r="I9" s="5" t="n">
        <v>15.419883202436</v>
      </c>
      <c r="J9" s="5" t="n">
        <v>323.817547251156</v>
      </c>
    </row>
    <row r="10" customFormat="false" ht="14.25" hidden="true" customHeight="false" outlineLevel="0" collapsed="false">
      <c r="A10" s="0" t="s">
        <v>64</v>
      </c>
      <c r="B10" s="0" t="s">
        <v>55</v>
      </c>
      <c r="C10" s="0" t="s">
        <v>65</v>
      </c>
      <c r="D10" s="0" t="n">
        <v>2032</v>
      </c>
      <c r="E10" s="5" t="n">
        <v>316.618523621438</v>
      </c>
      <c r="F10" s="5" t="n">
        <v>8.74252043903529</v>
      </c>
      <c r="G10" s="5" t="n">
        <v>307.876003182403</v>
      </c>
      <c r="H10" s="12" t="n">
        <v>0.0500000000000001</v>
      </c>
      <c r="I10" s="5" t="n">
        <v>15.3938001591202</v>
      </c>
      <c r="J10" s="5" t="n">
        <v>323.269803341523</v>
      </c>
    </row>
    <row r="11" customFormat="false" ht="14.25" hidden="true" customHeight="false" outlineLevel="0" collapsed="false">
      <c r="A11" s="0" t="s">
        <v>64</v>
      </c>
      <c r="B11" s="0" t="s">
        <v>55</v>
      </c>
      <c r="C11" s="0" t="s">
        <v>65</v>
      </c>
      <c r="D11" s="0" t="n">
        <v>2033</v>
      </c>
      <c r="E11" s="5" t="n">
        <v>317.225575227009</v>
      </c>
      <c r="F11" s="5" t="n">
        <v>9.82456913682182</v>
      </c>
      <c r="G11" s="5" t="n">
        <v>307.401006090187</v>
      </c>
      <c r="H11" s="12" t="n">
        <v>0.05</v>
      </c>
      <c r="I11" s="5" t="n">
        <v>15.3700503045094</v>
      </c>
      <c r="J11" s="5" t="n">
        <v>322.771056394696</v>
      </c>
    </row>
    <row r="12" customFormat="false" ht="14.25" hidden="true" customHeight="false" outlineLevel="0" collapsed="false">
      <c r="A12" s="0" t="s">
        <v>64</v>
      </c>
      <c r="B12" s="0" t="s">
        <v>55</v>
      </c>
      <c r="C12" s="0" t="s">
        <v>65</v>
      </c>
      <c r="D12" s="0" t="n">
        <v>2034</v>
      </c>
      <c r="E12" s="5" t="n">
        <v>317.902714808318</v>
      </c>
      <c r="F12" s="5" t="n">
        <v>10.9152020829811</v>
      </c>
      <c r="G12" s="5" t="n">
        <v>306.987512725336</v>
      </c>
      <c r="H12" s="12" t="n">
        <v>0.0500000000000001</v>
      </c>
      <c r="I12" s="5" t="n">
        <v>15.3493756362669</v>
      </c>
      <c r="J12" s="5" t="n">
        <v>322.336888361603</v>
      </c>
    </row>
    <row r="13" customFormat="false" ht="14.25" hidden="true" customHeight="false" outlineLevel="0" collapsed="false">
      <c r="A13" s="0" t="s">
        <v>64</v>
      </c>
      <c r="B13" s="0" t="s">
        <v>55</v>
      </c>
      <c r="C13" s="0" t="s">
        <v>65</v>
      </c>
      <c r="D13" s="0" t="n">
        <v>2035</v>
      </c>
      <c r="E13" s="5" t="n">
        <v>318.939128351284</v>
      </c>
      <c r="F13" s="5" t="n">
        <v>12.0256207237832</v>
      </c>
      <c r="G13" s="5" t="n">
        <v>306.913507627501</v>
      </c>
      <c r="H13" s="12" t="n">
        <v>0.05</v>
      </c>
      <c r="I13" s="5" t="n">
        <v>15.3456753813751</v>
      </c>
      <c r="J13" s="5" t="n">
        <v>322.259183008876</v>
      </c>
    </row>
    <row r="14" customFormat="false" ht="14.25" hidden="true" customHeight="false" outlineLevel="0" collapsed="false">
      <c r="A14" s="0" t="s">
        <v>64</v>
      </c>
      <c r="B14" s="0" t="s">
        <v>55</v>
      </c>
      <c r="C14" s="0" t="s">
        <v>65</v>
      </c>
      <c r="D14" s="0" t="n">
        <v>2036</v>
      </c>
      <c r="E14" s="5" t="n">
        <v>319.878482299728</v>
      </c>
      <c r="F14" s="5" t="n">
        <v>13.3811896888331</v>
      </c>
      <c r="G14" s="5" t="n">
        <v>306.497292610895</v>
      </c>
      <c r="H14" s="12" t="n">
        <v>0.0500000000000001</v>
      </c>
      <c r="I14" s="5" t="n">
        <v>15.3248646305448</v>
      </c>
      <c r="J14" s="5" t="n">
        <v>321.82215724144</v>
      </c>
    </row>
    <row r="15" customFormat="false" ht="14.25" hidden="true" customHeight="false" outlineLevel="0" collapsed="false">
      <c r="A15" s="0" t="s">
        <v>64</v>
      </c>
      <c r="B15" s="0" t="s">
        <v>55</v>
      </c>
      <c r="C15" s="0" t="s">
        <v>65</v>
      </c>
      <c r="D15" s="0" t="n">
        <v>2037</v>
      </c>
      <c r="E15" s="5" t="n">
        <v>321.068390286644</v>
      </c>
      <c r="F15" s="5" t="n">
        <v>14.7541624169753</v>
      </c>
      <c r="G15" s="5" t="n">
        <v>306.314227869668</v>
      </c>
      <c r="H15" s="12" t="n">
        <v>0.05</v>
      </c>
      <c r="I15" s="5" t="n">
        <v>15.3157113934834</v>
      </c>
      <c r="J15" s="5" t="n">
        <v>321.629939263152</v>
      </c>
    </row>
    <row r="16" customFormat="false" ht="14.25" hidden="true" customHeight="false" outlineLevel="0" collapsed="false">
      <c r="A16" s="0" t="s">
        <v>64</v>
      </c>
      <c r="B16" s="0" t="s">
        <v>55</v>
      </c>
      <c r="C16" s="0" t="s">
        <v>65</v>
      </c>
      <c r="D16" s="0" t="n">
        <v>2038</v>
      </c>
      <c r="E16" s="5" t="n">
        <v>321.640330622387</v>
      </c>
      <c r="F16" s="5" t="n">
        <v>16.1015321773232</v>
      </c>
      <c r="G16" s="5" t="n">
        <v>305.538798445064</v>
      </c>
      <c r="H16" s="12" t="n">
        <v>0.05</v>
      </c>
      <c r="I16" s="5" t="n">
        <v>15.2769399222532</v>
      </c>
      <c r="J16" s="5" t="n">
        <v>320.815738367317</v>
      </c>
    </row>
    <row r="17" customFormat="false" ht="14.25" hidden="true" customHeight="false" outlineLevel="0" collapsed="false">
      <c r="A17" s="0" t="s">
        <v>64</v>
      </c>
      <c r="B17" s="0" t="s">
        <v>55</v>
      </c>
      <c r="C17" s="0" t="s">
        <v>65</v>
      </c>
      <c r="D17" s="0" t="n">
        <v>2039</v>
      </c>
      <c r="E17" s="5" t="n">
        <v>322.90450028465</v>
      </c>
      <c r="F17" s="5" t="n">
        <v>17.4906854754804</v>
      </c>
      <c r="G17" s="5" t="n">
        <v>305.41381480917</v>
      </c>
      <c r="H17" s="12" t="n">
        <v>0.05</v>
      </c>
      <c r="I17" s="5" t="n">
        <v>15.2706907404585</v>
      </c>
      <c r="J17" s="5" t="n">
        <v>320.684505549628</v>
      </c>
    </row>
    <row r="18" customFormat="false" ht="14.25" hidden="true" customHeight="false" outlineLevel="0" collapsed="false">
      <c r="A18" s="0" t="s">
        <v>64</v>
      </c>
      <c r="B18" s="0" t="s">
        <v>55</v>
      </c>
      <c r="C18" s="0" t="s">
        <v>65</v>
      </c>
      <c r="D18" s="0" t="n">
        <v>2040</v>
      </c>
      <c r="E18" s="5" t="n">
        <v>323.548491573823</v>
      </c>
      <c r="F18" s="5" t="n">
        <v>18.8479426441479</v>
      </c>
      <c r="G18" s="5" t="n">
        <v>304.700548929675</v>
      </c>
      <c r="H18" s="12" t="n">
        <v>0.05</v>
      </c>
      <c r="I18" s="5" t="n">
        <v>15.2350274464838</v>
      </c>
      <c r="J18" s="5" t="n">
        <v>319.935576376159</v>
      </c>
    </row>
    <row r="19" customFormat="false" ht="14.25" hidden="true" customHeight="false" outlineLevel="0" collapsed="false">
      <c r="A19" s="0" t="s">
        <v>64</v>
      </c>
      <c r="B19" s="0" t="s">
        <v>55</v>
      </c>
      <c r="C19" s="0" t="s">
        <v>72</v>
      </c>
      <c r="D19" s="0" t="n">
        <v>2024</v>
      </c>
      <c r="E19" s="5" t="n">
        <v>23.8539420817968</v>
      </c>
      <c r="F19" s="5" t="n">
        <v>0.215389434576884</v>
      </c>
      <c r="G19" s="5" t="n">
        <v>23.6385526472199</v>
      </c>
      <c r="H19" s="12" t="n">
        <v>0.0500000000000001</v>
      </c>
      <c r="I19" s="5" t="n">
        <v>1.181927632361</v>
      </c>
      <c r="J19" s="5" t="n">
        <v>24.8204802795809</v>
      </c>
    </row>
    <row r="20" customFormat="false" ht="14.25" hidden="true" customHeight="false" outlineLevel="0" collapsed="false">
      <c r="A20" s="0" t="s">
        <v>64</v>
      </c>
      <c r="B20" s="0" t="s">
        <v>55</v>
      </c>
      <c r="C20" s="0" t="s">
        <v>72</v>
      </c>
      <c r="D20" s="0" t="n">
        <v>2025</v>
      </c>
      <c r="E20" s="5" t="n">
        <v>25.1933353195203</v>
      </c>
      <c r="F20" s="5" t="n">
        <v>0.22734356282445</v>
      </c>
      <c r="G20" s="5" t="n">
        <v>24.9659917566959</v>
      </c>
      <c r="H20" s="12" t="n">
        <v>0.0500000000000001</v>
      </c>
      <c r="I20" s="5" t="n">
        <v>1.24829958783479</v>
      </c>
      <c r="J20" s="5" t="n">
        <v>26.2142913445306</v>
      </c>
    </row>
    <row r="21" customFormat="false" ht="14.25" hidden="true" customHeight="false" outlineLevel="0" collapsed="false">
      <c r="A21" s="0" t="s">
        <v>64</v>
      </c>
      <c r="B21" s="0" t="s">
        <v>55</v>
      </c>
      <c r="C21" s="0" t="s">
        <v>72</v>
      </c>
      <c r="D21" s="0" t="n">
        <v>2026</v>
      </c>
      <c r="E21" s="5" t="n">
        <v>26.5290776784287</v>
      </c>
      <c r="F21" s="5" t="n">
        <v>0.298453492347286</v>
      </c>
      <c r="G21" s="5" t="n">
        <v>26.2306241860814</v>
      </c>
      <c r="H21" s="12" t="n">
        <v>0.0500000000000001</v>
      </c>
      <c r="I21" s="5" t="n">
        <v>1.31153120930407</v>
      </c>
      <c r="J21" s="5" t="n">
        <v>27.5421553953855</v>
      </c>
    </row>
    <row r="22" customFormat="false" ht="14.25" hidden="true" customHeight="false" outlineLevel="0" collapsed="false">
      <c r="A22" s="0" t="s">
        <v>64</v>
      </c>
      <c r="B22" s="0" t="s">
        <v>55</v>
      </c>
      <c r="C22" s="0" t="s">
        <v>72</v>
      </c>
      <c r="D22" s="0" t="n">
        <v>2027</v>
      </c>
      <c r="E22" s="5" t="n">
        <v>27.4642837944294</v>
      </c>
      <c r="F22" s="5" t="n">
        <v>0.370210338590224</v>
      </c>
      <c r="G22" s="5" t="n">
        <v>27.0940734558392</v>
      </c>
      <c r="H22" s="12" t="n">
        <v>0.05</v>
      </c>
      <c r="I22" s="5" t="n">
        <v>1.35470367279196</v>
      </c>
      <c r="J22" s="5" t="n">
        <v>28.4487771286311</v>
      </c>
    </row>
    <row r="23" customFormat="false" ht="14.25" hidden="true" customHeight="false" outlineLevel="0" collapsed="false">
      <c r="A23" s="0" t="s">
        <v>64</v>
      </c>
      <c r="B23" s="0" t="s">
        <v>55</v>
      </c>
      <c r="C23" s="0" t="s">
        <v>72</v>
      </c>
      <c r="D23" s="0" t="n">
        <v>2028</v>
      </c>
      <c r="E23" s="5" t="n">
        <v>28.2452928531808</v>
      </c>
      <c r="F23" s="5" t="n">
        <v>0.443761848662967</v>
      </c>
      <c r="G23" s="5" t="n">
        <v>27.8015310045179</v>
      </c>
      <c r="H23" s="12" t="n">
        <v>0.05</v>
      </c>
      <c r="I23" s="5" t="n">
        <v>1.39007655022589</v>
      </c>
      <c r="J23" s="5" t="n">
        <v>29.1916075547438</v>
      </c>
    </row>
    <row r="24" customFormat="false" ht="14.25" hidden="true" customHeight="false" outlineLevel="0" collapsed="false">
      <c r="A24" s="0" t="s">
        <v>64</v>
      </c>
      <c r="B24" s="0" t="s">
        <v>55</v>
      </c>
      <c r="C24" s="0" t="s">
        <v>72</v>
      </c>
      <c r="D24" s="0" t="n">
        <v>2029</v>
      </c>
      <c r="E24" s="5" t="n">
        <v>28.6417269835411</v>
      </c>
      <c r="F24" s="5" t="n">
        <v>0.513932641087575</v>
      </c>
      <c r="G24" s="5" t="n">
        <v>28.1277943424535</v>
      </c>
      <c r="H24" s="12" t="n">
        <v>0.05</v>
      </c>
      <c r="I24" s="5" t="n">
        <v>1.40638971712267</v>
      </c>
      <c r="J24" s="5" t="n">
        <v>29.5341840595762</v>
      </c>
    </row>
    <row r="25" customFormat="false" ht="14.25" hidden="true" customHeight="false" outlineLevel="0" collapsed="false">
      <c r="A25" s="0" t="s">
        <v>64</v>
      </c>
      <c r="B25" s="0" t="s">
        <v>55</v>
      </c>
      <c r="C25" s="0" t="s">
        <v>72</v>
      </c>
      <c r="D25" s="0" t="n">
        <v>2030</v>
      </c>
      <c r="E25" s="5" t="n">
        <v>28.5838550731968</v>
      </c>
      <c r="F25" s="5" t="n">
        <v>0.576705512501008</v>
      </c>
      <c r="G25" s="5" t="n">
        <v>28.0071495606958</v>
      </c>
      <c r="H25" s="12" t="n">
        <v>0.0500000000000001</v>
      </c>
      <c r="I25" s="5" t="n">
        <v>1.40035747803479</v>
      </c>
      <c r="J25" s="5" t="n">
        <v>29.4075070387306</v>
      </c>
    </row>
    <row r="26" customFormat="false" ht="14.25" hidden="true" customHeight="false" outlineLevel="0" collapsed="false">
      <c r="A26" s="0" t="s">
        <v>64</v>
      </c>
      <c r="B26" s="0" t="s">
        <v>55</v>
      </c>
      <c r="C26" s="0" t="s">
        <v>72</v>
      </c>
      <c r="D26" s="0" t="n">
        <v>2031</v>
      </c>
      <c r="E26" s="5" t="n">
        <v>28.415744821453</v>
      </c>
      <c r="F26" s="5" t="n">
        <v>0.665102058159621</v>
      </c>
      <c r="G26" s="5" t="n">
        <v>27.7506427632934</v>
      </c>
      <c r="H26" s="12" t="n">
        <v>0.05</v>
      </c>
      <c r="I26" s="5" t="n">
        <v>1.38753213816467</v>
      </c>
      <c r="J26" s="5" t="n">
        <v>29.1381749014581</v>
      </c>
    </row>
    <row r="27" customFormat="false" ht="14.25" hidden="true" customHeight="false" outlineLevel="0" collapsed="false">
      <c r="A27" s="0" t="s">
        <v>64</v>
      </c>
      <c r="B27" s="0" t="s">
        <v>55</v>
      </c>
      <c r="C27" s="0" t="s">
        <v>72</v>
      </c>
      <c r="D27" s="0" t="n">
        <v>2032</v>
      </c>
      <c r="E27" s="5" t="n">
        <v>30.027218794454</v>
      </c>
      <c r="F27" s="5" t="n">
        <v>0.799929409614658</v>
      </c>
      <c r="G27" s="5" t="n">
        <v>29.2272893848393</v>
      </c>
      <c r="H27" s="12" t="n">
        <v>0.0500000000000001</v>
      </c>
      <c r="I27" s="5" t="n">
        <v>1.46136446924197</v>
      </c>
      <c r="J27" s="5" t="n">
        <v>30.6886538540813</v>
      </c>
    </row>
    <row r="28" customFormat="false" ht="14.25" hidden="true" customHeight="false" outlineLevel="0" collapsed="false">
      <c r="A28" s="0" t="s">
        <v>64</v>
      </c>
      <c r="B28" s="0" t="s">
        <v>55</v>
      </c>
      <c r="C28" s="0" t="s">
        <v>72</v>
      </c>
      <c r="D28" s="0" t="n">
        <v>2033</v>
      </c>
      <c r="E28" s="5" t="n">
        <v>31.5654363134963</v>
      </c>
      <c r="F28" s="5" t="n">
        <v>0.943055315689703</v>
      </c>
      <c r="G28" s="5" t="n">
        <v>30.6223809978066</v>
      </c>
      <c r="H28" s="12" t="n">
        <v>0.05</v>
      </c>
      <c r="I28" s="5" t="n">
        <v>1.53111904989033</v>
      </c>
      <c r="J28" s="5" t="n">
        <v>32.153500047697</v>
      </c>
    </row>
    <row r="29" customFormat="false" ht="14.25" hidden="true" customHeight="false" outlineLevel="0" collapsed="false">
      <c r="A29" s="0" t="s">
        <v>64</v>
      </c>
      <c r="B29" s="0" t="s">
        <v>55</v>
      </c>
      <c r="C29" s="0" t="s">
        <v>72</v>
      </c>
      <c r="D29" s="0" t="n">
        <v>2034</v>
      </c>
      <c r="E29" s="5" t="n">
        <v>33.9238334801043</v>
      </c>
      <c r="F29" s="5" t="n">
        <v>1.12347278255132</v>
      </c>
      <c r="G29" s="5" t="n">
        <v>32.8003606975529</v>
      </c>
      <c r="H29" s="12" t="n">
        <v>0.0500000000000001</v>
      </c>
      <c r="I29" s="5" t="n">
        <v>1.64001803487765</v>
      </c>
      <c r="J29" s="5" t="n">
        <v>34.4403787324306</v>
      </c>
    </row>
    <row r="30" customFormat="false" ht="14.25" hidden="true" customHeight="false" outlineLevel="0" collapsed="false">
      <c r="A30" s="0" t="s">
        <v>64</v>
      </c>
      <c r="B30" s="0" t="s">
        <v>55</v>
      </c>
      <c r="C30" s="0" t="s">
        <v>72</v>
      </c>
      <c r="D30" s="0" t="n">
        <v>2035</v>
      </c>
      <c r="E30" s="5" t="n">
        <v>35.2699882499673</v>
      </c>
      <c r="F30" s="5" t="n">
        <v>1.2823093291404</v>
      </c>
      <c r="G30" s="5" t="n">
        <v>33.9876789208269</v>
      </c>
      <c r="H30" s="12" t="n">
        <v>0.05</v>
      </c>
      <c r="I30" s="5" t="n">
        <v>1.69938394604134</v>
      </c>
      <c r="J30" s="5" t="n">
        <v>35.6870628668682</v>
      </c>
    </row>
    <row r="31" customFormat="false" ht="14.25" hidden="true" customHeight="false" outlineLevel="0" collapsed="false">
      <c r="A31" s="0" t="s">
        <v>64</v>
      </c>
      <c r="B31" s="0" t="s">
        <v>55</v>
      </c>
      <c r="C31" s="0" t="s">
        <v>72</v>
      </c>
      <c r="D31" s="0" t="n">
        <v>2036</v>
      </c>
      <c r="E31" s="5" t="n">
        <v>35.2592002841176</v>
      </c>
      <c r="F31" s="5" t="n">
        <v>1.42220019435072</v>
      </c>
      <c r="G31" s="5" t="n">
        <v>33.8370000897669</v>
      </c>
      <c r="H31" s="12" t="n">
        <v>0.0500000000000001</v>
      </c>
      <c r="I31" s="5" t="n">
        <v>1.69185000448835</v>
      </c>
      <c r="J31" s="5" t="n">
        <v>35.5288500942552</v>
      </c>
    </row>
    <row r="32" customFormat="false" ht="14.25" hidden="true" customHeight="false" outlineLevel="0" collapsed="false">
      <c r="A32" s="0" t="s">
        <v>64</v>
      </c>
      <c r="B32" s="0" t="s">
        <v>55</v>
      </c>
      <c r="C32" s="0" t="s">
        <v>72</v>
      </c>
      <c r="D32" s="0" t="n">
        <v>2037</v>
      </c>
      <c r="E32" s="5" t="n">
        <v>33.8792650351736</v>
      </c>
      <c r="F32" s="5" t="n">
        <v>1.50071228916293</v>
      </c>
      <c r="G32" s="5" t="n">
        <v>32.3785527460106</v>
      </c>
      <c r="H32" s="12" t="n">
        <v>0.05</v>
      </c>
      <c r="I32" s="5" t="n">
        <v>1.61892763730053</v>
      </c>
      <c r="J32" s="5" t="n">
        <v>33.9974803833112</v>
      </c>
    </row>
    <row r="33" customFormat="false" ht="14.25" hidden="true" customHeight="false" outlineLevel="0" collapsed="false">
      <c r="A33" s="0" t="s">
        <v>64</v>
      </c>
      <c r="B33" s="0" t="s">
        <v>55</v>
      </c>
      <c r="C33" s="0" t="s">
        <v>72</v>
      </c>
      <c r="D33" s="0" t="n">
        <v>2038</v>
      </c>
      <c r="E33" s="5" t="n">
        <v>32.8549758040779</v>
      </c>
      <c r="F33" s="5" t="n">
        <v>1.58523349781336</v>
      </c>
      <c r="G33" s="5" t="n">
        <v>31.2697423062646</v>
      </c>
      <c r="H33" s="12" t="n">
        <v>0.05</v>
      </c>
      <c r="I33" s="5" t="n">
        <v>1.56348711531323</v>
      </c>
      <c r="J33" s="5" t="n">
        <v>32.8332294215778</v>
      </c>
    </row>
    <row r="34" customFormat="false" ht="14.25" hidden="true" customHeight="false" outlineLevel="0" collapsed="false">
      <c r="A34" s="0" t="s">
        <v>64</v>
      </c>
      <c r="B34" s="0" t="s">
        <v>55</v>
      </c>
      <c r="C34" s="0" t="s">
        <v>72</v>
      </c>
      <c r="D34" s="0" t="n">
        <v>2039</v>
      </c>
      <c r="E34" s="5" t="n">
        <v>34.7587549195897</v>
      </c>
      <c r="F34" s="5" t="n">
        <v>1.81607702275975</v>
      </c>
      <c r="G34" s="5" t="n">
        <v>32.9426778968299</v>
      </c>
      <c r="H34" s="12" t="n">
        <v>0.05</v>
      </c>
      <c r="I34" s="5" t="n">
        <v>1.6471338948415</v>
      </c>
      <c r="J34" s="5" t="n">
        <v>34.5898117916714</v>
      </c>
    </row>
    <row r="35" customFormat="false" ht="14.25" hidden="true" customHeight="false" outlineLevel="0" collapsed="false">
      <c r="A35" s="0" t="s">
        <v>64</v>
      </c>
      <c r="B35" s="0" t="s">
        <v>55</v>
      </c>
      <c r="C35" s="0" t="s">
        <v>72</v>
      </c>
      <c r="D35" s="0" t="n">
        <v>2040</v>
      </c>
      <c r="E35" s="5" t="n">
        <v>36.7832594014004</v>
      </c>
      <c r="F35" s="5" t="n">
        <v>2.06935742066729</v>
      </c>
      <c r="G35" s="5" t="n">
        <v>34.7139019807331</v>
      </c>
      <c r="H35" s="12" t="n">
        <v>0.05</v>
      </c>
      <c r="I35" s="5" t="n">
        <v>1.73569509903666</v>
      </c>
      <c r="J35" s="5" t="n">
        <v>36.4495970797698</v>
      </c>
    </row>
    <row r="36" customFormat="false" ht="14.25" hidden="true" customHeight="false" outlineLevel="0" collapsed="false">
      <c r="A36" s="0" t="s">
        <v>64</v>
      </c>
      <c r="B36" s="0" t="s">
        <v>55</v>
      </c>
      <c r="C36" s="0" t="s">
        <v>75</v>
      </c>
      <c r="D36" s="0" t="n">
        <v>2024</v>
      </c>
      <c r="E36" s="5" t="n">
        <v>9.30750000000001</v>
      </c>
      <c r="F36" s="5" t="n">
        <v>0</v>
      </c>
      <c r="G36" s="5" t="n">
        <v>9.30750000000001</v>
      </c>
      <c r="H36" s="12" t="n">
        <v>0.0500000000000001</v>
      </c>
      <c r="I36" s="5" t="n">
        <v>0.465375000000002</v>
      </c>
      <c r="J36" s="5" t="n">
        <v>9.77287500000002</v>
      </c>
    </row>
    <row r="37" customFormat="false" ht="14.25" hidden="true" customHeight="false" outlineLevel="0" collapsed="false">
      <c r="A37" s="0" t="s">
        <v>64</v>
      </c>
      <c r="B37" s="0" t="s">
        <v>55</v>
      </c>
      <c r="C37" s="0" t="s">
        <v>75</v>
      </c>
      <c r="D37" s="0" t="n">
        <v>2025</v>
      </c>
      <c r="E37" s="5" t="n">
        <v>16.580498838796</v>
      </c>
      <c r="F37" s="5" t="n">
        <v>0.2639126489472</v>
      </c>
      <c r="G37" s="5" t="n">
        <v>16.3165861898488</v>
      </c>
      <c r="H37" s="12" t="n">
        <v>0.05</v>
      </c>
      <c r="I37" s="5" t="n">
        <v>0.81582930949244</v>
      </c>
      <c r="J37" s="5" t="n">
        <v>17.1324154993412</v>
      </c>
    </row>
    <row r="38" customFormat="false" ht="14.25" hidden="true" customHeight="false" outlineLevel="0" collapsed="false">
      <c r="A38" s="0" t="s">
        <v>64</v>
      </c>
      <c r="B38" s="0" t="s">
        <v>55</v>
      </c>
      <c r="C38" s="0" t="s">
        <v>75</v>
      </c>
      <c r="D38" s="0" t="n">
        <v>2026</v>
      </c>
      <c r="E38" s="5" t="n">
        <v>26.5804585976592</v>
      </c>
      <c r="F38" s="5" t="n">
        <v>1.97898079337472</v>
      </c>
      <c r="G38" s="5" t="n">
        <v>24.6014778042844</v>
      </c>
      <c r="H38" s="12" t="n">
        <v>0.05</v>
      </c>
      <c r="I38" s="5" t="n">
        <v>1.23007389021422</v>
      </c>
      <c r="J38" s="5" t="n">
        <v>25.8315516944987</v>
      </c>
    </row>
    <row r="39" customFormat="false" ht="14.25" hidden="true" customHeight="false" outlineLevel="0" collapsed="false">
      <c r="A39" s="0" t="s">
        <v>64</v>
      </c>
      <c r="B39" s="0" t="s">
        <v>55</v>
      </c>
      <c r="C39" s="0" t="s">
        <v>75</v>
      </c>
      <c r="D39" s="0" t="n">
        <v>2027</v>
      </c>
      <c r="E39" s="5" t="n">
        <v>36.8366914280513</v>
      </c>
      <c r="F39" s="5" t="n">
        <v>3.76075026354816</v>
      </c>
      <c r="G39" s="5" t="n">
        <v>33.0759411645032</v>
      </c>
      <c r="H39" s="12" t="n">
        <v>0.05</v>
      </c>
      <c r="I39" s="5" t="n">
        <v>1.65379705822516</v>
      </c>
      <c r="J39" s="5" t="n">
        <v>34.7297382227283</v>
      </c>
    </row>
    <row r="40" customFormat="false" ht="14.25" hidden="true" customHeight="false" outlineLevel="0" collapsed="false">
      <c r="A40" s="0" t="s">
        <v>64</v>
      </c>
      <c r="B40" s="0" t="s">
        <v>55</v>
      </c>
      <c r="C40" s="0" t="s">
        <v>75</v>
      </c>
      <c r="D40" s="0" t="n">
        <v>2028</v>
      </c>
      <c r="E40" s="5" t="n">
        <v>47.5527954148409</v>
      </c>
      <c r="F40" s="5" t="n">
        <v>5.58629598871143</v>
      </c>
      <c r="G40" s="5" t="n">
        <v>41.9664994261295</v>
      </c>
      <c r="H40" s="12" t="n">
        <v>0.05</v>
      </c>
      <c r="I40" s="5" t="n">
        <v>2.09832497130648</v>
      </c>
      <c r="J40" s="5" t="n">
        <v>44.064824397436</v>
      </c>
    </row>
    <row r="41" customFormat="false" ht="14.25" hidden="true" customHeight="false" outlineLevel="0" collapsed="false">
      <c r="A41" s="0" t="s">
        <v>64</v>
      </c>
      <c r="B41" s="0" t="s">
        <v>55</v>
      </c>
      <c r="C41" s="0" t="s">
        <v>75</v>
      </c>
      <c r="D41" s="0" t="n">
        <v>2029</v>
      </c>
      <c r="E41" s="5" t="n">
        <v>61.6800097672049</v>
      </c>
      <c r="F41" s="5" t="n">
        <v>7.43662446123418</v>
      </c>
      <c r="G41" s="5" t="n">
        <v>54.2433853059707</v>
      </c>
      <c r="H41" s="12" t="n">
        <v>0.05</v>
      </c>
      <c r="I41" s="5" t="n">
        <v>2.71216926529854</v>
      </c>
      <c r="J41" s="5" t="n">
        <v>56.9555545712693</v>
      </c>
    </row>
    <row r="42" customFormat="false" ht="14.25" hidden="true" customHeight="false" outlineLevel="0" collapsed="false">
      <c r="A42" s="0" t="s">
        <v>64</v>
      </c>
      <c r="B42" s="0" t="s">
        <v>55</v>
      </c>
      <c r="C42" s="0" t="s">
        <v>75</v>
      </c>
      <c r="D42" s="0" t="n">
        <v>2030</v>
      </c>
      <c r="E42" s="5" t="n">
        <v>79.1743161799212</v>
      </c>
      <c r="F42" s="5" t="n">
        <v>11.62721892096</v>
      </c>
      <c r="G42" s="5" t="n">
        <v>67.5470972589612</v>
      </c>
      <c r="H42" s="12" t="n">
        <v>0.0500000000000001</v>
      </c>
      <c r="I42" s="5" t="n">
        <v>3.37735486294807</v>
      </c>
      <c r="J42" s="5" t="n">
        <v>70.9244521219092</v>
      </c>
    </row>
    <row r="43" customFormat="false" ht="14.25" hidden="true" customHeight="false" outlineLevel="0" collapsed="false">
      <c r="A43" s="0" t="s">
        <v>64</v>
      </c>
      <c r="B43" s="0" t="s">
        <v>55</v>
      </c>
      <c r="C43" s="0" t="s">
        <v>75</v>
      </c>
      <c r="D43" s="0" t="n">
        <v>2031</v>
      </c>
      <c r="E43" s="5" t="n">
        <v>110.364562439417</v>
      </c>
      <c r="F43" s="5" t="n">
        <v>22.2682962012134</v>
      </c>
      <c r="G43" s="5" t="n">
        <v>88.096266238204</v>
      </c>
      <c r="H43" s="12" t="n">
        <v>0.0500000000000001</v>
      </c>
      <c r="I43" s="5" t="n">
        <v>4.4048133119102</v>
      </c>
      <c r="J43" s="5" t="n">
        <v>92.5010795501142</v>
      </c>
    </row>
    <row r="44" customFormat="false" ht="14.25" hidden="true" customHeight="false" outlineLevel="0" collapsed="false">
      <c r="A44" s="0" t="s">
        <v>64</v>
      </c>
      <c r="B44" s="0" t="s">
        <v>55</v>
      </c>
      <c r="C44" s="0" t="s">
        <v>75</v>
      </c>
      <c r="D44" s="0" t="n">
        <v>2032</v>
      </c>
      <c r="E44" s="5" t="n">
        <v>143.930961909126</v>
      </c>
      <c r="F44" s="5" t="n">
        <v>33.1241938979328</v>
      </c>
      <c r="G44" s="5" t="n">
        <v>110.806768011193</v>
      </c>
      <c r="H44" s="12" t="n">
        <v>0.0500000000000001</v>
      </c>
      <c r="I44" s="5" t="n">
        <v>5.54033840055968</v>
      </c>
      <c r="J44" s="5" t="n">
        <v>116.347106411753</v>
      </c>
    </row>
    <row r="45" customFormat="false" ht="14.25" hidden="true" customHeight="false" outlineLevel="0" collapsed="false">
      <c r="A45" s="0" t="s">
        <v>64</v>
      </c>
      <c r="B45" s="0" t="s">
        <v>55</v>
      </c>
      <c r="C45" s="0" t="s">
        <v>75</v>
      </c>
      <c r="D45" s="0" t="n">
        <v>2033</v>
      </c>
      <c r="E45" s="5" t="n">
        <v>175.495480490737</v>
      </c>
      <c r="F45" s="5" t="n">
        <v>40.6661327047987</v>
      </c>
      <c r="G45" s="5" t="n">
        <v>134.829347785938</v>
      </c>
      <c r="H45" s="12" t="n">
        <v>0.0500000000000001</v>
      </c>
      <c r="I45" s="5" t="n">
        <v>6.7414673892969</v>
      </c>
      <c r="J45" s="5" t="n">
        <v>141.570815175235</v>
      </c>
    </row>
    <row r="46" customFormat="false" ht="14.25" hidden="true" customHeight="false" outlineLevel="0" collapsed="false">
      <c r="A46" s="0" t="s">
        <v>64</v>
      </c>
      <c r="B46" s="0" t="s">
        <v>55</v>
      </c>
      <c r="C46" s="0" t="s">
        <v>75</v>
      </c>
      <c r="D46" s="0" t="n">
        <v>2034</v>
      </c>
      <c r="E46" s="5" t="n">
        <v>196.467601020893</v>
      </c>
      <c r="F46" s="5" t="n">
        <v>46.7973943108032</v>
      </c>
      <c r="G46" s="5" t="n">
        <v>149.67020671009</v>
      </c>
      <c r="H46" s="12" t="n">
        <v>0.05</v>
      </c>
      <c r="I46" s="5" t="n">
        <v>7.48351033550449</v>
      </c>
      <c r="J46" s="5" t="n">
        <v>157.153717045594</v>
      </c>
    </row>
    <row r="47" customFormat="false" ht="14.25" hidden="true" customHeight="false" outlineLevel="0" collapsed="false">
      <c r="A47" s="0" t="s">
        <v>64</v>
      </c>
      <c r="B47" s="0" t="s">
        <v>55</v>
      </c>
      <c r="C47" s="0" t="s">
        <v>75</v>
      </c>
      <c r="D47" s="0" t="n">
        <v>2035</v>
      </c>
      <c r="E47" s="5" t="n">
        <v>219.547773648184</v>
      </c>
      <c r="F47" s="5" t="n">
        <v>50.1312969631488</v>
      </c>
      <c r="G47" s="5" t="n">
        <v>169.416476685035</v>
      </c>
      <c r="H47" s="12" t="n">
        <v>0.05</v>
      </c>
      <c r="I47" s="5" t="n">
        <v>8.47082383425175</v>
      </c>
      <c r="J47" s="5" t="n">
        <v>177.887300519287</v>
      </c>
    </row>
    <row r="48" customFormat="false" ht="14.25" hidden="true" customHeight="false" outlineLevel="0" collapsed="false">
      <c r="A48" s="0" t="s">
        <v>64</v>
      </c>
      <c r="B48" s="0" t="s">
        <v>55</v>
      </c>
      <c r="C48" s="0" t="s">
        <v>75</v>
      </c>
      <c r="D48" s="0" t="n">
        <v>2036</v>
      </c>
      <c r="E48" s="5" t="n">
        <v>242.03527034437</v>
      </c>
      <c r="F48" s="5" t="n">
        <v>55.2660672051867</v>
      </c>
      <c r="G48" s="5" t="n">
        <v>186.769203139184</v>
      </c>
      <c r="H48" s="12" t="n">
        <v>0.0500000000000001</v>
      </c>
      <c r="I48" s="5" t="n">
        <v>9.3384601569592</v>
      </c>
      <c r="J48" s="5" t="n">
        <v>196.107663296143</v>
      </c>
    </row>
    <row r="49" customFormat="false" ht="14.25" hidden="true" customHeight="false" outlineLevel="0" collapsed="false">
      <c r="A49" s="0" t="s">
        <v>64</v>
      </c>
      <c r="B49" s="0" t="s">
        <v>55</v>
      </c>
      <c r="C49" s="0" t="s">
        <v>75</v>
      </c>
      <c r="D49" s="0" t="n">
        <v>2037</v>
      </c>
      <c r="E49" s="5" t="n">
        <v>267.662534263186</v>
      </c>
      <c r="F49" s="5" t="n">
        <v>61.117768438677</v>
      </c>
      <c r="G49" s="5" t="n">
        <v>206.544765824509</v>
      </c>
      <c r="H49" s="12" t="n">
        <v>0.0500000000000001</v>
      </c>
      <c r="I49" s="5" t="n">
        <v>10.3272382912255</v>
      </c>
      <c r="J49" s="5" t="n">
        <v>216.872004115734</v>
      </c>
    </row>
    <row r="50" customFormat="false" ht="14.25" hidden="true" customHeight="false" outlineLevel="0" collapsed="false">
      <c r="A50" s="0" t="s">
        <v>64</v>
      </c>
      <c r="B50" s="0" t="s">
        <v>55</v>
      </c>
      <c r="C50" s="0" t="s">
        <v>75</v>
      </c>
      <c r="D50" s="0" t="n">
        <v>2038</v>
      </c>
      <c r="E50" s="5" t="n">
        <v>292.477582439733</v>
      </c>
      <c r="F50" s="5" t="n">
        <v>66.7840092236407</v>
      </c>
      <c r="G50" s="5" t="n">
        <v>225.693573216092</v>
      </c>
      <c r="H50" s="12" t="n">
        <v>0.05</v>
      </c>
      <c r="I50" s="5" t="n">
        <v>11.2846786608046</v>
      </c>
      <c r="J50" s="5" t="n">
        <v>236.978251876897</v>
      </c>
    </row>
    <row r="51" customFormat="false" ht="14.25" hidden="true" customHeight="false" outlineLevel="0" collapsed="false">
      <c r="A51" s="0" t="s">
        <v>64</v>
      </c>
      <c r="B51" s="0" t="s">
        <v>55</v>
      </c>
      <c r="C51" s="0" t="s">
        <v>75</v>
      </c>
      <c r="D51" s="0" t="n">
        <v>2039</v>
      </c>
      <c r="E51" s="5" t="n">
        <v>311.493848112288</v>
      </c>
      <c r="F51" s="5" t="n">
        <v>71.1261623947706</v>
      </c>
      <c r="G51" s="5" t="n">
        <v>240.367685717517</v>
      </c>
      <c r="H51" s="12" t="n">
        <v>0.0500000000000001</v>
      </c>
      <c r="I51" s="5" t="n">
        <v>12.0183842858759</v>
      </c>
      <c r="J51" s="5" t="n">
        <v>252.386070003393</v>
      </c>
    </row>
    <row r="52" customFormat="false" ht="14.25" hidden="true" customHeight="false" outlineLevel="0" collapsed="false">
      <c r="A52" s="0" t="s">
        <v>64</v>
      </c>
      <c r="B52" s="0" t="s">
        <v>55</v>
      </c>
      <c r="C52" s="0" t="s">
        <v>75</v>
      </c>
      <c r="D52" s="0" t="n">
        <v>2040</v>
      </c>
      <c r="E52" s="5" t="n">
        <v>332.349001299258</v>
      </c>
      <c r="F52" s="5" t="n">
        <v>75.8882051167493</v>
      </c>
      <c r="G52" s="5" t="n">
        <v>256.460796182508</v>
      </c>
      <c r="H52" s="12" t="n">
        <v>0.05</v>
      </c>
      <c r="I52" s="5" t="n">
        <v>12.8230398091254</v>
      </c>
      <c r="J52" s="5" t="n">
        <v>269.283835991634</v>
      </c>
    </row>
    <row r="53" customFormat="false" ht="14.25" hidden="true" customHeight="false" outlineLevel="0" collapsed="false">
      <c r="A53" s="0" t="s">
        <v>64</v>
      </c>
      <c r="B53" s="0" t="s">
        <v>55</v>
      </c>
      <c r="C53" s="0" t="s">
        <v>76</v>
      </c>
      <c r="D53" s="0" t="n">
        <v>2024</v>
      </c>
      <c r="E53" s="5" t="n">
        <v>0</v>
      </c>
      <c r="F53" s="5" t="n">
        <v>0</v>
      </c>
      <c r="G53" s="5" t="n">
        <v>0</v>
      </c>
      <c r="H53" s="12" t="n">
        <v>0</v>
      </c>
      <c r="I53" s="5" t="n">
        <v>0</v>
      </c>
      <c r="J53" s="5" t="n">
        <v>0</v>
      </c>
    </row>
    <row r="54" customFormat="false" ht="14.25" hidden="true" customHeight="false" outlineLevel="0" collapsed="false">
      <c r="A54" s="0" t="s">
        <v>64</v>
      </c>
      <c r="B54" s="0" t="s">
        <v>55</v>
      </c>
      <c r="C54" s="0" t="s">
        <v>76</v>
      </c>
      <c r="D54" s="0" t="n">
        <v>2025</v>
      </c>
      <c r="E54" s="5" t="n">
        <v>0</v>
      </c>
      <c r="F54" s="5" t="n">
        <v>0</v>
      </c>
      <c r="G54" s="5" t="n">
        <v>0</v>
      </c>
      <c r="H54" s="12" t="n">
        <v>0</v>
      </c>
      <c r="I54" s="5" t="n">
        <v>0</v>
      </c>
      <c r="J54" s="5" t="n">
        <v>0</v>
      </c>
    </row>
    <row r="55" customFormat="false" ht="14.25" hidden="true" customHeight="false" outlineLevel="0" collapsed="false">
      <c r="A55" s="0" t="s">
        <v>64</v>
      </c>
      <c r="B55" s="0" t="s">
        <v>55</v>
      </c>
      <c r="C55" s="0" t="s">
        <v>76</v>
      </c>
      <c r="D55" s="0" t="n">
        <v>2026</v>
      </c>
      <c r="E55" s="5" t="n">
        <v>0.33288</v>
      </c>
      <c r="F55" s="5" t="n">
        <v>0.33288</v>
      </c>
      <c r="G55" s="5" t="n">
        <v>0</v>
      </c>
      <c r="H55" s="12" t="n">
        <v>0</v>
      </c>
      <c r="I55" s="5" t="n">
        <v>0</v>
      </c>
      <c r="J55" s="5" t="n">
        <v>0</v>
      </c>
    </row>
    <row r="56" customFormat="false" ht="14.25" hidden="true" customHeight="false" outlineLevel="0" collapsed="false">
      <c r="A56" s="0" t="s">
        <v>64</v>
      </c>
      <c r="B56" s="0" t="s">
        <v>55</v>
      </c>
      <c r="C56" s="0" t="s">
        <v>76</v>
      </c>
      <c r="D56" s="0" t="n">
        <v>2027</v>
      </c>
      <c r="E56" s="5" t="n">
        <v>0.68328</v>
      </c>
      <c r="F56" s="5" t="n">
        <v>0.68328</v>
      </c>
      <c r="G56" s="5" t="n">
        <v>0</v>
      </c>
      <c r="H56" s="12" t="n">
        <v>0</v>
      </c>
      <c r="I56" s="5" t="n">
        <v>0</v>
      </c>
      <c r="J56" s="5" t="n">
        <v>0</v>
      </c>
    </row>
    <row r="57" customFormat="false" ht="14.25" hidden="true" customHeight="false" outlineLevel="0" collapsed="false">
      <c r="A57" s="0" t="s">
        <v>64</v>
      </c>
      <c r="B57" s="0" t="s">
        <v>55</v>
      </c>
      <c r="C57" s="0" t="s">
        <v>76</v>
      </c>
      <c r="D57" s="0" t="n">
        <v>2028</v>
      </c>
      <c r="E57" s="5" t="n">
        <v>1.36656</v>
      </c>
      <c r="F57" s="5" t="n">
        <v>1.36656</v>
      </c>
      <c r="G57" s="5" t="n">
        <v>0</v>
      </c>
      <c r="H57" s="12" t="n">
        <v>0</v>
      </c>
      <c r="I57" s="5" t="n">
        <v>0</v>
      </c>
      <c r="J57" s="5" t="n">
        <v>0</v>
      </c>
    </row>
    <row r="58" customFormat="false" ht="14.25" hidden="true" customHeight="false" outlineLevel="0" collapsed="false">
      <c r="A58" s="0" t="s">
        <v>64</v>
      </c>
      <c r="B58" s="0" t="s">
        <v>55</v>
      </c>
      <c r="C58" s="0" t="s">
        <v>76</v>
      </c>
      <c r="D58" s="0" t="n">
        <v>2029</v>
      </c>
      <c r="E58" s="5" t="n">
        <v>2.39148</v>
      </c>
      <c r="F58" s="5" t="n">
        <v>2.39148</v>
      </c>
      <c r="G58" s="5" t="n">
        <v>0</v>
      </c>
      <c r="H58" s="12" t="n">
        <v>0</v>
      </c>
      <c r="I58" s="5" t="n">
        <v>0</v>
      </c>
      <c r="J58" s="5" t="n">
        <v>0</v>
      </c>
    </row>
    <row r="59" customFormat="false" ht="14.25" hidden="true" customHeight="false" outlineLevel="0" collapsed="false">
      <c r="A59" s="0" t="s">
        <v>64</v>
      </c>
      <c r="B59" s="0" t="s">
        <v>55</v>
      </c>
      <c r="C59" s="0" t="s">
        <v>76</v>
      </c>
      <c r="D59" s="0" t="n">
        <v>2030</v>
      </c>
      <c r="E59" s="5" t="n">
        <v>2.5404</v>
      </c>
      <c r="F59" s="5" t="n">
        <v>2.5404</v>
      </c>
      <c r="G59" s="5" t="n">
        <v>0</v>
      </c>
      <c r="H59" s="12" t="n">
        <v>0</v>
      </c>
      <c r="I59" s="5" t="n">
        <v>0</v>
      </c>
      <c r="J59" s="5" t="n">
        <v>0</v>
      </c>
    </row>
    <row r="60" customFormat="false" ht="14.25" hidden="true" customHeight="false" outlineLevel="0" collapsed="false">
      <c r="A60" s="0" t="s">
        <v>64</v>
      </c>
      <c r="B60" s="0" t="s">
        <v>55</v>
      </c>
      <c r="C60" s="0" t="s">
        <v>76</v>
      </c>
      <c r="D60" s="0" t="n">
        <v>2031</v>
      </c>
      <c r="E60" s="5" t="n">
        <v>2.99592</v>
      </c>
      <c r="F60" s="5" t="n">
        <v>2.99592</v>
      </c>
      <c r="G60" s="5" t="n">
        <v>0</v>
      </c>
      <c r="H60" s="12" t="n">
        <v>0</v>
      </c>
      <c r="I60" s="5" t="n">
        <v>0</v>
      </c>
      <c r="J60" s="5" t="n">
        <v>0</v>
      </c>
    </row>
    <row r="61" customFormat="false" ht="14.25" hidden="true" customHeight="false" outlineLevel="0" collapsed="false">
      <c r="A61" s="0" t="s">
        <v>64</v>
      </c>
      <c r="B61" s="0" t="s">
        <v>55</v>
      </c>
      <c r="C61" s="0" t="s">
        <v>76</v>
      </c>
      <c r="D61" s="0" t="n">
        <v>2032</v>
      </c>
      <c r="E61" s="5" t="n">
        <v>3.49524</v>
      </c>
      <c r="F61" s="5" t="n">
        <v>3.49524</v>
      </c>
      <c r="G61" s="5" t="n">
        <v>0</v>
      </c>
      <c r="H61" s="12" t="n">
        <v>0</v>
      </c>
      <c r="I61" s="5" t="n">
        <v>0</v>
      </c>
      <c r="J61" s="5" t="n">
        <v>0</v>
      </c>
    </row>
    <row r="62" customFormat="false" ht="14.25" hidden="true" customHeight="false" outlineLevel="0" collapsed="false">
      <c r="A62" s="0" t="s">
        <v>64</v>
      </c>
      <c r="B62" s="0" t="s">
        <v>55</v>
      </c>
      <c r="C62" s="0" t="s">
        <v>76</v>
      </c>
      <c r="D62" s="0" t="n">
        <v>2033</v>
      </c>
      <c r="E62" s="5" t="n">
        <v>4.06464</v>
      </c>
      <c r="F62" s="5" t="n">
        <v>4.06464</v>
      </c>
      <c r="G62" s="5" t="n">
        <v>0</v>
      </c>
      <c r="H62" s="12" t="n">
        <v>0</v>
      </c>
      <c r="I62" s="5" t="n">
        <v>0</v>
      </c>
      <c r="J62" s="5" t="n">
        <v>0</v>
      </c>
    </row>
    <row r="63" customFormat="false" ht="14.25" hidden="true" customHeight="false" outlineLevel="0" collapsed="false">
      <c r="A63" s="0" t="s">
        <v>64</v>
      </c>
      <c r="B63" s="0" t="s">
        <v>55</v>
      </c>
      <c r="C63" s="0" t="s">
        <v>76</v>
      </c>
      <c r="D63" s="0" t="n">
        <v>2034</v>
      </c>
      <c r="E63" s="5" t="n">
        <v>4.65156</v>
      </c>
      <c r="F63" s="5" t="n">
        <v>4.65156</v>
      </c>
      <c r="G63" s="5" t="n">
        <v>0</v>
      </c>
      <c r="H63" s="12" t="n">
        <v>0</v>
      </c>
      <c r="I63" s="5" t="n">
        <v>0</v>
      </c>
      <c r="J63" s="5" t="n">
        <v>0</v>
      </c>
    </row>
    <row r="64" customFormat="false" ht="14.25" hidden="true" customHeight="false" outlineLevel="0" collapsed="false">
      <c r="A64" s="0" t="s">
        <v>64</v>
      </c>
      <c r="B64" s="0" t="s">
        <v>55</v>
      </c>
      <c r="C64" s="0" t="s">
        <v>76</v>
      </c>
      <c r="D64" s="0" t="n">
        <v>2035</v>
      </c>
      <c r="E64" s="5" t="n">
        <v>5.256</v>
      </c>
      <c r="F64" s="5" t="n">
        <v>5.256</v>
      </c>
      <c r="G64" s="5" t="n">
        <v>0</v>
      </c>
      <c r="H64" s="12" t="n">
        <v>0</v>
      </c>
      <c r="I64" s="5" t="n">
        <v>0</v>
      </c>
      <c r="J64" s="5" t="n">
        <v>0</v>
      </c>
    </row>
    <row r="65" customFormat="false" ht="14.25" hidden="true" customHeight="false" outlineLevel="0" collapsed="false">
      <c r="A65" s="0" t="s">
        <v>64</v>
      </c>
      <c r="B65" s="0" t="s">
        <v>55</v>
      </c>
      <c r="C65" s="0" t="s">
        <v>76</v>
      </c>
      <c r="D65" s="0" t="n">
        <v>2036</v>
      </c>
      <c r="E65" s="5" t="n">
        <v>5.87796</v>
      </c>
      <c r="F65" s="5" t="n">
        <v>5.87796</v>
      </c>
      <c r="G65" s="5" t="n">
        <v>0</v>
      </c>
      <c r="H65" s="12" t="n">
        <v>0</v>
      </c>
      <c r="I65" s="5" t="n">
        <v>0</v>
      </c>
      <c r="J65" s="5" t="n">
        <v>0</v>
      </c>
    </row>
    <row r="66" customFormat="false" ht="14.25" hidden="true" customHeight="false" outlineLevel="0" collapsed="false">
      <c r="A66" s="0" t="s">
        <v>64</v>
      </c>
      <c r="B66" s="0" t="s">
        <v>55</v>
      </c>
      <c r="C66" s="0" t="s">
        <v>76</v>
      </c>
      <c r="D66" s="0" t="n">
        <v>2037</v>
      </c>
      <c r="E66" s="5" t="n">
        <v>6.51744</v>
      </c>
      <c r="F66" s="5" t="n">
        <v>6.51744</v>
      </c>
      <c r="G66" s="5" t="n">
        <v>0</v>
      </c>
      <c r="H66" s="12" t="n">
        <v>0</v>
      </c>
      <c r="I66" s="5" t="n">
        <v>0</v>
      </c>
      <c r="J66" s="5" t="n">
        <v>0</v>
      </c>
    </row>
    <row r="67" customFormat="false" ht="14.25" hidden="true" customHeight="false" outlineLevel="0" collapsed="false">
      <c r="A67" s="0" t="s">
        <v>64</v>
      </c>
      <c r="B67" s="0" t="s">
        <v>55</v>
      </c>
      <c r="C67" s="0" t="s">
        <v>76</v>
      </c>
      <c r="D67" s="0" t="n">
        <v>2038</v>
      </c>
      <c r="E67" s="5" t="n">
        <v>7.17444</v>
      </c>
      <c r="F67" s="5" t="n">
        <v>7.17444</v>
      </c>
      <c r="G67" s="5" t="n">
        <v>0</v>
      </c>
      <c r="H67" s="12" t="n">
        <v>0</v>
      </c>
      <c r="I67" s="5" t="n">
        <v>0</v>
      </c>
      <c r="J67" s="5" t="n">
        <v>0</v>
      </c>
    </row>
    <row r="68" customFormat="false" ht="14.25" hidden="true" customHeight="false" outlineLevel="0" collapsed="false">
      <c r="A68" s="0" t="s">
        <v>64</v>
      </c>
      <c r="B68" s="0" t="s">
        <v>55</v>
      </c>
      <c r="C68" s="0" t="s">
        <v>76</v>
      </c>
      <c r="D68" s="0" t="n">
        <v>2039</v>
      </c>
      <c r="E68" s="5" t="n">
        <v>7.84896</v>
      </c>
      <c r="F68" s="5" t="n">
        <v>7.84896</v>
      </c>
      <c r="G68" s="5" t="n">
        <v>0</v>
      </c>
      <c r="H68" s="12" t="n">
        <v>0</v>
      </c>
      <c r="I68" s="5" t="n">
        <v>0</v>
      </c>
      <c r="J68" s="5" t="n">
        <v>0</v>
      </c>
    </row>
    <row r="69" customFormat="false" ht="14.25" hidden="true" customHeight="false" outlineLevel="0" collapsed="false">
      <c r="A69" s="0" t="s">
        <v>64</v>
      </c>
      <c r="B69" s="0" t="s">
        <v>55</v>
      </c>
      <c r="C69" s="0" t="s">
        <v>76</v>
      </c>
      <c r="D69" s="0" t="n">
        <v>2040</v>
      </c>
      <c r="E69" s="5" t="n">
        <v>8.541</v>
      </c>
      <c r="F69" s="5" t="n">
        <v>8.541</v>
      </c>
      <c r="G69" s="5" t="n">
        <v>0</v>
      </c>
      <c r="H69" s="12" t="n">
        <v>0</v>
      </c>
      <c r="I69" s="5" t="n">
        <v>0</v>
      </c>
      <c r="J69" s="5" t="n">
        <v>0</v>
      </c>
    </row>
    <row r="70" customFormat="false" ht="14.25" hidden="true" customHeight="false" outlineLevel="0" collapsed="false">
      <c r="A70" s="0" t="s">
        <v>64</v>
      </c>
      <c r="B70" s="0" t="s">
        <v>55</v>
      </c>
      <c r="C70" s="0" t="s">
        <v>79</v>
      </c>
      <c r="D70" s="0" t="n">
        <v>2024</v>
      </c>
      <c r="E70" s="5" t="n">
        <v>226.85030037</v>
      </c>
      <c r="F70" s="5" t="n">
        <v>69.030546402591</v>
      </c>
      <c r="G70" s="5" t="n">
        <v>157.819753967409</v>
      </c>
      <c r="H70" s="12" t="n">
        <v>0.05</v>
      </c>
      <c r="I70" s="5" t="n">
        <v>7.89098769837046</v>
      </c>
      <c r="J70" s="5" t="n">
        <v>165.710741665779</v>
      </c>
    </row>
    <row r="71" customFormat="false" ht="14.25" hidden="true" customHeight="false" outlineLevel="0" collapsed="false">
      <c r="A71" s="0" t="s">
        <v>64</v>
      </c>
      <c r="B71" s="0" t="s">
        <v>55</v>
      </c>
      <c r="C71" s="0" t="s">
        <v>79</v>
      </c>
      <c r="D71" s="0" t="n">
        <v>2025</v>
      </c>
      <c r="E71" s="5" t="n">
        <v>225.58987127</v>
      </c>
      <c r="F71" s="5" t="n">
        <v>68.308613020556</v>
      </c>
      <c r="G71" s="5" t="n">
        <v>157.281258249444</v>
      </c>
      <c r="H71" s="12" t="n">
        <v>0.0500000000000001</v>
      </c>
      <c r="I71" s="5" t="n">
        <v>7.86406291247221</v>
      </c>
      <c r="J71" s="5" t="n">
        <v>165.145321161916</v>
      </c>
    </row>
    <row r="72" customFormat="false" ht="14.25" hidden="true" customHeight="false" outlineLevel="0" collapsed="false">
      <c r="A72" s="0" t="s">
        <v>64</v>
      </c>
      <c r="B72" s="0" t="s">
        <v>55</v>
      </c>
      <c r="C72" s="0" t="s">
        <v>79</v>
      </c>
      <c r="D72" s="0" t="n">
        <v>2026</v>
      </c>
      <c r="E72" s="5" t="n">
        <v>221.79596384</v>
      </c>
      <c r="F72" s="5" t="n">
        <v>66.8626112592064</v>
      </c>
      <c r="G72" s="5" t="n">
        <v>154.933352580794</v>
      </c>
      <c r="H72" s="12" t="n">
        <v>0.0500000000000001</v>
      </c>
      <c r="I72" s="5" t="n">
        <v>7.74666762903969</v>
      </c>
      <c r="J72" s="5" t="n">
        <v>162.680020209833</v>
      </c>
    </row>
    <row r="73" customFormat="false" ht="14.25" hidden="true" customHeight="false" outlineLevel="0" collapsed="false">
      <c r="A73" s="0" t="s">
        <v>64</v>
      </c>
      <c r="B73" s="0" t="s">
        <v>55</v>
      </c>
      <c r="C73" s="0" t="s">
        <v>79</v>
      </c>
      <c r="D73" s="0" t="n">
        <v>2027</v>
      </c>
      <c r="E73" s="5" t="n">
        <v>226.46275799</v>
      </c>
      <c r="F73" s="5" t="n">
        <v>67.9660029279588</v>
      </c>
      <c r="G73" s="5" t="n">
        <v>158.496755062041</v>
      </c>
      <c r="H73" s="12" t="n">
        <v>0.05</v>
      </c>
      <c r="I73" s="5" t="n">
        <v>7.92483775310206</v>
      </c>
      <c r="J73" s="5" t="n">
        <v>166.421592815143</v>
      </c>
    </row>
    <row r="74" customFormat="false" ht="14.25" hidden="true" customHeight="false" outlineLevel="0" collapsed="false">
      <c r="A74" s="0" t="s">
        <v>64</v>
      </c>
      <c r="B74" s="0" t="s">
        <v>55</v>
      </c>
      <c r="C74" s="0" t="s">
        <v>79</v>
      </c>
      <c r="D74" s="0" t="n">
        <v>2028</v>
      </c>
      <c r="E74" s="5" t="n">
        <v>229.8244407</v>
      </c>
      <c r="F74" s="5" t="n">
        <v>68.666946392346</v>
      </c>
      <c r="G74" s="5" t="n">
        <v>161.157494307654</v>
      </c>
      <c r="H74" s="12" t="n">
        <v>0.0500000000000001</v>
      </c>
      <c r="I74" s="5" t="n">
        <v>8.05787471538271</v>
      </c>
      <c r="J74" s="5" t="n">
        <v>169.215369023037</v>
      </c>
    </row>
    <row r="75" customFormat="false" ht="14.25" hidden="true" customHeight="false" outlineLevel="0" collapsed="false">
      <c r="A75" s="0" t="s">
        <v>64</v>
      </c>
      <c r="B75" s="0" t="s">
        <v>55</v>
      </c>
      <c r="C75" s="0" t="s">
        <v>79</v>
      </c>
      <c r="D75" s="0" t="n">
        <v>2029</v>
      </c>
      <c r="E75" s="5" t="n">
        <v>230.5022294</v>
      </c>
      <c r="F75" s="5" t="n">
        <v>68.560583112736</v>
      </c>
      <c r="G75" s="5" t="n">
        <v>161.941646287264</v>
      </c>
      <c r="H75" s="12" t="n">
        <v>0.05</v>
      </c>
      <c r="I75" s="5" t="n">
        <v>8.0970823143632</v>
      </c>
      <c r="J75" s="5" t="n">
        <v>170.038728601627</v>
      </c>
    </row>
    <row r="76" customFormat="false" ht="14.25" hidden="true" customHeight="false" outlineLevel="0" collapsed="false">
      <c r="A76" s="0" t="s">
        <v>64</v>
      </c>
      <c r="B76" s="0" t="s">
        <v>55</v>
      </c>
      <c r="C76" s="0" t="s">
        <v>79</v>
      </c>
      <c r="D76" s="0" t="n">
        <v>2030</v>
      </c>
      <c r="E76" s="5" t="n">
        <v>231.45831154</v>
      </c>
      <c r="F76" s="5" t="n">
        <v>68.534806046994</v>
      </c>
      <c r="G76" s="5" t="n">
        <v>162.923505493006</v>
      </c>
      <c r="H76" s="12" t="n">
        <v>0.0500000000000001</v>
      </c>
      <c r="I76" s="5" t="n">
        <v>8.14617527465031</v>
      </c>
      <c r="J76" s="5" t="n">
        <v>171.069680767656</v>
      </c>
    </row>
    <row r="77" customFormat="false" ht="14.25" hidden="true" customHeight="false" outlineLevel="0" collapsed="false">
      <c r="A77" s="0" t="s">
        <v>64</v>
      </c>
      <c r="B77" s="0" t="s">
        <v>55</v>
      </c>
      <c r="C77" s="0" t="s">
        <v>79</v>
      </c>
      <c r="D77" s="0" t="n">
        <v>2031</v>
      </c>
      <c r="E77" s="5" t="n">
        <v>232.40532514</v>
      </c>
      <c r="F77" s="5" t="n">
        <v>68.5967557683224</v>
      </c>
      <c r="G77" s="5" t="n">
        <v>163.808569371678</v>
      </c>
      <c r="H77" s="12" t="n">
        <v>0.0500000000000001</v>
      </c>
      <c r="I77" s="5" t="n">
        <v>8.19042846858389</v>
      </c>
      <c r="J77" s="5" t="n">
        <v>171.998997840262</v>
      </c>
    </row>
    <row r="78" customFormat="false" ht="14.25" hidden="true" customHeight="false" outlineLevel="0" collapsed="false">
      <c r="A78" s="0" t="s">
        <v>64</v>
      </c>
      <c r="B78" s="0" t="s">
        <v>55</v>
      </c>
      <c r="C78" s="0" t="s">
        <v>79</v>
      </c>
      <c r="D78" s="0" t="n">
        <v>2032</v>
      </c>
      <c r="E78" s="5" t="n">
        <v>233.90130096</v>
      </c>
      <c r="F78" s="5" t="n">
        <v>68.8184407684512</v>
      </c>
      <c r="G78" s="5" t="n">
        <v>165.082860191549</v>
      </c>
      <c r="H78" s="12" t="n">
        <v>0.0500000000000001</v>
      </c>
      <c r="I78" s="5" t="n">
        <v>8.25414300957745</v>
      </c>
      <c r="J78" s="5" t="n">
        <v>173.337003201126</v>
      </c>
    </row>
    <row r="79" customFormat="false" ht="14.25" hidden="true" customHeight="false" outlineLevel="0" collapsed="false">
      <c r="A79" s="0" t="s">
        <v>64</v>
      </c>
      <c r="B79" s="0" t="s">
        <v>55</v>
      </c>
      <c r="C79" s="0" t="s">
        <v>79</v>
      </c>
      <c r="D79" s="0" t="n">
        <v>2033</v>
      </c>
      <c r="E79" s="5" t="n">
        <v>234.96095968</v>
      </c>
      <c r="F79" s="5" t="n">
        <v>68.9093502549504</v>
      </c>
      <c r="G79" s="5" t="n">
        <v>166.05160942505</v>
      </c>
      <c r="H79" s="12" t="n">
        <v>0.0500000000000001</v>
      </c>
      <c r="I79" s="5" t="n">
        <v>8.30258047125249</v>
      </c>
      <c r="J79" s="5" t="n">
        <v>174.354189896302</v>
      </c>
    </row>
    <row r="80" customFormat="false" ht="14.25" hidden="true" customHeight="false" outlineLevel="0" collapsed="false">
      <c r="A80" s="0" t="s">
        <v>64</v>
      </c>
      <c r="B80" s="0" t="s">
        <v>55</v>
      </c>
      <c r="C80" s="0" t="s">
        <v>79</v>
      </c>
      <c r="D80" s="0" t="n">
        <v>2034</v>
      </c>
      <c r="E80" s="5" t="n">
        <v>235.63486444</v>
      </c>
      <c r="F80" s="5" t="n">
        <v>68.8854962703896</v>
      </c>
      <c r="G80" s="5" t="n">
        <v>166.74936816961</v>
      </c>
      <c r="H80" s="12" t="n">
        <v>0.05</v>
      </c>
      <c r="I80" s="5" t="n">
        <v>8.33746840848053</v>
      </c>
      <c r="J80" s="5" t="n">
        <v>175.086836578091</v>
      </c>
    </row>
    <row r="81" customFormat="false" ht="14.25" hidden="true" customHeight="false" outlineLevel="0" collapsed="false">
      <c r="A81" s="0" t="s">
        <v>64</v>
      </c>
      <c r="B81" s="0" t="s">
        <v>55</v>
      </c>
      <c r="C81" s="0" t="s">
        <v>79</v>
      </c>
      <c r="D81" s="0" t="n">
        <v>2035</v>
      </c>
      <c r="E81" s="5" t="n">
        <v>236.10444844</v>
      </c>
      <c r="F81" s="5" t="n">
        <v>68.800836275416</v>
      </c>
      <c r="G81" s="5" t="n">
        <v>167.303612164584</v>
      </c>
      <c r="H81" s="12" t="n">
        <v>0.0500000000000001</v>
      </c>
      <c r="I81" s="5" t="n">
        <v>8.36518060822921</v>
      </c>
      <c r="J81" s="5" t="n">
        <v>175.668792772813</v>
      </c>
    </row>
    <row r="82" customFormat="false" ht="14.25" hidden="true" customHeight="false" outlineLevel="0" collapsed="false">
      <c r="A82" s="0" t="s">
        <v>64</v>
      </c>
      <c r="B82" s="0" t="s">
        <v>55</v>
      </c>
      <c r="C82" s="0" t="s">
        <v>79</v>
      </c>
      <c r="D82" s="0" t="n">
        <v>2036</v>
      </c>
      <c r="E82" s="5" t="n">
        <v>236.72578886</v>
      </c>
      <c r="F82" s="5" t="n">
        <v>68.8824700424828</v>
      </c>
      <c r="G82" s="5" t="n">
        <v>167.843318817517</v>
      </c>
      <c r="H82" s="12" t="n">
        <v>0.0500000000000001</v>
      </c>
      <c r="I82" s="5" t="n">
        <v>8.39216594087587</v>
      </c>
      <c r="J82" s="5" t="n">
        <v>176.235484758393</v>
      </c>
    </row>
    <row r="83" customFormat="false" ht="14.25" hidden="true" customHeight="false" outlineLevel="0" collapsed="false">
      <c r="A83" s="0" t="s">
        <v>64</v>
      </c>
      <c r="B83" s="0" t="s">
        <v>55</v>
      </c>
      <c r="C83" s="0" t="s">
        <v>79</v>
      </c>
      <c r="D83" s="0" t="n">
        <v>2037</v>
      </c>
      <c r="E83" s="5" t="n">
        <v>237.15211</v>
      </c>
      <c r="F83" s="5" t="n">
        <v>68.9069170816</v>
      </c>
      <c r="G83" s="5" t="n">
        <v>168.2451929184</v>
      </c>
      <c r="H83" s="12" t="n">
        <v>0.0500000000000001</v>
      </c>
      <c r="I83" s="5" t="n">
        <v>8.41225964592001</v>
      </c>
      <c r="J83" s="5" t="n">
        <v>176.65745256432</v>
      </c>
    </row>
    <row r="84" customFormat="false" ht="14.25" hidden="true" customHeight="false" outlineLevel="0" collapsed="false">
      <c r="A84" s="0" t="s">
        <v>64</v>
      </c>
      <c r="B84" s="0" t="s">
        <v>55</v>
      </c>
      <c r="C84" s="0" t="s">
        <v>79</v>
      </c>
      <c r="D84" s="0" t="n">
        <v>2038</v>
      </c>
      <c r="E84" s="5" t="n">
        <v>237.80753789</v>
      </c>
      <c r="F84" s="5" t="n">
        <v>68.9974790434046</v>
      </c>
      <c r="G84" s="5" t="n">
        <v>168.810058846595</v>
      </c>
      <c r="H84" s="12" t="n">
        <v>0.05</v>
      </c>
      <c r="I84" s="5" t="n">
        <v>8.44050294232977</v>
      </c>
      <c r="J84" s="5" t="n">
        <v>177.250561788925</v>
      </c>
    </row>
    <row r="85" customFormat="false" ht="14.25" hidden="true" customHeight="false" outlineLevel="0" collapsed="false">
      <c r="A85" s="0" t="s">
        <v>64</v>
      </c>
      <c r="B85" s="0" t="s">
        <v>55</v>
      </c>
      <c r="C85" s="0" t="s">
        <v>79</v>
      </c>
      <c r="D85" s="0" t="n">
        <v>2039</v>
      </c>
      <c r="E85" s="5" t="n">
        <v>238.35614884</v>
      </c>
      <c r="F85" s="5" t="n">
        <v>69.0565434419248</v>
      </c>
      <c r="G85" s="5" t="n">
        <v>169.299605398075</v>
      </c>
      <c r="H85" s="12" t="n">
        <v>0.0500000000000001</v>
      </c>
      <c r="I85" s="5" t="n">
        <v>8.46498026990377</v>
      </c>
      <c r="J85" s="5" t="n">
        <v>177.764585667979</v>
      </c>
    </row>
    <row r="86" customFormat="false" ht="14.25" hidden="true" customHeight="false" outlineLevel="0" collapsed="false">
      <c r="A86" s="0" t="s">
        <v>64</v>
      </c>
      <c r="B86" s="0" t="s">
        <v>55</v>
      </c>
      <c r="C86" s="0" t="s">
        <v>79</v>
      </c>
      <c r="D86" s="0" t="n">
        <v>2040</v>
      </c>
      <c r="E86" s="5" t="n">
        <v>238.9862568</v>
      </c>
      <c r="F86" s="5" t="n">
        <v>69.13872409224</v>
      </c>
      <c r="G86" s="5" t="n">
        <v>169.84753270776</v>
      </c>
      <c r="H86" s="12" t="n">
        <v>0.05</v>
      </c>
      <c r="I86" s="5" t="n">
        <v>8.49237663538801</v>
      </c>
      <c r="J86" s="5" t="n">
        <v>178.339909343148</v>
      </c>
    </row>
    <row r="87" customFormat="false" ht="14.25" hidden="true" customHeight="false" outlineLevel="0" collapsed="false">
      <c r="A87" s="0" t="s">
        <v>64</v>
      </c>
      <c r="B87" s="0" t="s">
        <v>55</v>
      </c>
      <c r="C87" s="0" t="s">
        <v>84</v>
      </c>
      <c r="D87" s="0" t="n">
        <v>2024</v>
      </c>
      <c r="E87" s="5" t="n">
        <v>9.27906792224849</v>
      </c>
      <c r="F87" s="5" t="n">
        <v>0.0846632503132509</v>
      </c>
      <c r="G87" s="5" t="n">
        <v>9.19440467193524</v>
      </c>
      <c r="H87" s="12" t="n">
        <v>0.05</v>
      </c>
      <c r="I87" s="5" t="n">
        <v>0.459720233596763</v>
      </c>
      <c r="J87" s="5" t="n">
        <v>9.654124905532</v>
      </c>
    </row>
    <row r="88" customFormat="false" ht="14.25" hidden="true" customHeight="false" outlineLevel="0" collapsed="false">
      <c r="A88" s="0" t="s">
        <v>64</v>
      </c>
      <c r="B88" s="0" t="s">
        <v>55</v>
      </c>
      <c r="C88" s="0" t="s">
        <v>84</v>
      </c>
      <c r="D88" s="0" t="n">
        <v>2025</v>
      </c>
      <c r="E88" s="5" t="n">
        <v>9.99687866058994</v>
      </c>
      <c r="F88" s="5" t="n">
        <v>0.110722432162198</v>
      </c>
      <c r="G88" s="5" t="n">
        <v>9.88615622842774</v>
      </c>
      <c r="H88" s="12" t="n">
        <v>0.0500000000000001</v>
      </c>
      <c r="I88" s="5" t="n">
        <v>0.494307811421388</v>
      </c>
      <c r="J88" s="5" t="n">
        <v>10.3804640398491</v>
      </c>
    </row>
    <row r="89" customFormat="false" ht="14.25" hidden="true" customHeight="false" outlineLevel="0" collapsed="false">
      <c r="A89" s="0" t="s">
        <v>64</v>
      </c>
      <c r="B89" s="0" t="s">
        <v>55</v>
      </c>
      <c r="C89" s="0" t="s">
        <v>84</v>
      </c>
      <c r="D89" s="0" t="n">
        <v>2026</v>
      </c>
      <c r="E89" s="5" t="n">
        <v>11.1588296605486</v>
      </c>
      <c r="F89" s="5" t="n">
        <v>0.192424210793748</v>
      </c>
      <c r="G89" s="5" t="n">
        <v>10.9664054497549</v>
      </c>
      <c r="H89" s="12" t="n">
        <v>0.0500000000000001</v>
      </c>
      <c r="I89" s="5" t="n">
        <v>0.548320272487744</v>
      </c>
      <c r="J89" s="5" t="n">
        <v>11.5147257222426</v>
      </c>
    </row>
    <row r="90" customFormat="false" ht="14.25" hidden="true" customHeight="false" outlineLevel="0" collapsed="false">
      <c r="A90" s="0" t="s">
        <v>64</v>
      </c>
      <c r="B90" s="0" t="s">
        <v>55</v>
      </c>
      <c r="C90" s="0" t="s">
        <v>84</v>
      </c>
      <c r="D90" s="0" t="n">
        <v>2027</v>
      </c>
      <c r="E90" s="5" t="n">
        <v>12.8246979452936</v>
      </c>
      <c r="F90" s="5" t="n">
        <v>0.323462956672325</v>
      </c>
      <c r="G90" s="5" t="n">
        <v>12.5012349886213</v>
      </c>
      <c r="H90" s="12" t="n">
        <v>0.05</v>
      </c>
      <c r="I90" s="5" t="n">
        <v>0.625061749431065</v>
      </c>
      <c r="J90" s="5" t="n">
        <v>13.1262967380524</v>
      </c>
    </row>
    <row r="91" customFormat="false" ht="14.25" hidden="true" customHeight="false" outlineLevel="0" collapsed="false">
      <c r="A91" s="0" t="s">
        <v>64</v>
      </c>
      <c r="B91" s="0" t="s">
        <v>55</v>
      </c>
      <c r="C91" s="0" t="s">
        <v>84</v>
      </c>
      <c r="D91" s="0" t="n">
        <v>2028</v>
      </c>
      <c r="E91" s="5" t="n">
        <v>14.9547799233039</v>
      </c>
      <c r="F91" s="5" t="n">
        <v>0.516504303736723</v>
      </c>
      <c r="G91" s="5" t="n">
        <v>14.4382756195672</v>
      </c>
      <c r="H91" s="12" t="n">
        <v>0.0500000000000001</v>
      </c>
      <c r="I91" s="5" t="n">
        <v>0.72191378097836</v>
      </c>
      <c r="J91" s="5" t="n">
        <v>15.1601894005455</v>
      </c>
    </row>
    <row r="92" customFormat="false" ht="14.25" hidden="true" customHeight="false" outlineLevel="0" collapsed="false">
      <c r="A92" s="0" t="s">
        <v>64</v>
      </c>
      <c r="B92" s="0" t="s">
        <v>55</v>
      </c>
      <c r="C92" s="0" t="s">
        <v>84</v>
      </c>
      <c r="D92" s="0" t="n">
        <v>2029</v>
      </c>
      <c r="E92" s="5" t="n">
        <v>17.5331199884351</v>
      </c>
      <c r="F92" s="5" t="n">
        <v>0.782869763649713</v>
      </c>
      <c r="G92" s="5" t="n">
        <v>16.7502502247854</v>
      </c>
      <c r="H92" s="12" t="n">
        <v>0.05</v>
      </c>
      <c r="I92" s="5" t="n">
        <v>0.837512511239268</v>
      </c>
      <c r="J92" s="5" t="n">
        <v>17.5877627360246</v>
      </c>
    </row>
    <row r="93" customFormat="false" ht="14.25" hidden="true" customHeight="false" outlineLevel="0" collapsed="false">
      <c r="A93" s="0" t="s">
        <v>64</v>
      </c>
      <c r="B93" s="0" t="s">
        <v>55</v>
      </c>
      <c r="C93" s="0" t="s">
        <v>84</v>
      </c>
      <c r="D93" s="0" t="n">
        <v>2030</v>
      </c>
      <c r="E93" s="5" t="n">
        <v>20.7149897772202</v>
      </c>
      <c r="F93" s="5" t="n">
        <v>1.14918298723687</v>
      </c>
      <c r="G93" s="5" t="n">
        <v>19.5658067899833</v>
      </c>
      <c r="H93" s="12" t="n">
        <v>0.0500000000000001</v>
      </c>
      <c r="I93" s="5" t="n">
        <v>0.978290339499166</v>
      </c>
      <c r="J93" s="5" t="n">
        <v>20.5440971294825</v>
      </c>
    </row>
    <row r="94" customFormat="false" ht="14.25" hidden="true" customHeight="false" outlineLevel="0" collapsed="false">
      <c r="A94" s="0" t="s">
        <v>64</v>
      </c>
      <c r="B94" s="0" t="s">
        <v>55</v>
      </c>
      <c r="C94" s="0" t="s">
        <v>84</v>
      </c>
      <c r="D94" s="0" t="n">
        <v>2031</v>
      </c>
      <c r="E94" s="5" t="n">
        <v>24.2241716023306</v>
      </c>
      <c r="F94" s="5" t="n">
        <v>1.64531526911983</v>
      </c>
      <c r="G94" s="5" t="n">
        <v>22.5788563332107</v>
      </c>
      <c r="H94" s="12" t="n">
        <v>0.0500000000000001</v>
      </c>
      <c r="I94" s="5" t="n">
        <v>1.12894281666054</v>
      </c>
      <c r="J94" s="5" t="n">
        <v>23.7077991498713</v>
      </c>
    </row>
    <row r="95" customFormat="false" ht="14.25" hidden="true" customHeight="false" outlineLevel="0" collapsed="false">
      <c r="A95" s="0" t="s">
        <v>64</v>
      </c>
      <c r="B95" s="0" t="s">
        <v>55</v>
      </c>
      <c r="C95" s="0" t="s">
        <v>84</v>
      </c>
      <c r="D95" s="0" t="n">
        <v>2032</v>
      </c>
      <c r="E95" s="5" t="n">
        <v>28.1058593128524</v>
      </c>
      <c r="F95" s="5" t="n">
        <v>2.26310615446836</v>
      </c>
      <c r="G95" s="5" t="n">
        <v>25.842753158384</v>
      </c>
      <c r="H95" s="12" t="n">
        <v>0.05</v>
      </c>
      <c r="I95" s="5" t="n">
        <v>1.2921376579192</v>
      </c>
      <c r="J95" s="5" t="n">
        <v>27.1348908163032</v>
      </c>
    </row>
    <row r="96" customFormat="false" ht="14.25" hidden="true" customHeight="false" outlineLevel="0" collapsed="false">
      <c r="A96" s="0" t="s">
        <v>64</v>
      </c>
      <c r="B96" s="0" t="s">
        <v>55</v>
      </c>
      <c r="C96" s="0" t="s">
        <v>84</v>
      </c>
      <c r="D96" s="0" t="n">
        <v>2033</v>
      </c>
      <c r="E96" s="5" t="n">
        <v>32.5681108035686</v>
      </c>
      <c r="F96" s="5" t="n">
        <v>3.04110610906288</v>
      </c>
      <c r="G96" s="5" t="n">
        <v>29.5270046945057</v>
      </c>
      <c r="H96" s="12" t="n">
        <v>0.0500000000000001</v>
      </c>
      <c r="I96" s="5" t="n">
        <v>1.47635023472529</v>
      </c>
      <c r="J96" s="5" t="n">
        <v>31.003354929231</v>
      </c>
    </row>
    <row r="97" customFormat="false" ht="14.25" hidden="true" customHeight="false" outlineLevel="0" collapsed="false">
      <c r="A97" s="0" t="s">
        <v>64</v>
      </c>
      <c r="B97" s="0" t="s">
        <v>55</v>
      </c>
      <c r="C97" s="0" t="s">
        <v>84</v>
      </c>
      <c r="D97" s="0" t="n">
        <v>2034</v>
      </c>
      <c r="E97" s="5" t="n">
        <v>37.1324057156463</v>
      </c>
      <c r="F97" s="5" t="n">
        <v>3.93639881325174</v>
      </c>
      <c r="G97" s="5" t="n">
        <v>33.1960069023946</v>
      </c>
      <c r="H97" s="12" t="n">
        <v>0.0500000000000001</v>
      </c>
      <c r="I97" s="5" t="n">
        <v>1.65980034511973</v>
      </c>
      <c r="J97" s="5" t="n">
        <v>34.8558072475143</v>
      </c>
    </row>
    <row r="98" customFormat="false" ht="14.25" hidden="true" customHeight="false" outlineLevel="0" collapsed="false">
      <c r="A98" s="0" t="s">
        <v>64</v>
      </c>
      <c r="B98" s="0" t="s">
        <v>55</v>
      </c>
      <c r="C98" s="0" t="s">
        <v>84</v>
      </c>
      <c r="D98" s="0" t="n">
        <v>2035</v>
      </c>
      <c r="E98" s="5" t="n">
        <v>42.393288162145</v>
      </c>
      <c r="F98" s="5" t="n">
        <v>5.04017162968814</v>
      </c>
      <c r="G98" s="5" t="n">
        <v>37.3531165324568</v>
      </c>
      <c r="H98" s="12" t="n">
        <v>0.05</v>
      </c>
      <c r="I98" s="5" t="n">
        <v>1.86765582662284</v>
      </c>
      <c r="J98" s="5" t="n">
        <v>39.2207723590797</v>
      </c>
    </row>
    <row r="99" customFormat="false" ht="14.25" hidden="true" customHeight="false" outlineLevel="0" collapsed="false">
      <c r="A99" s="0" t="s">
        <v>64</v>
      </c>
      <c r="B99" s="0" t="s">
        <v>55</v>
      </c>
      <c r="C99" s="0" t="s">
        <v>84</v>
      </c>
      <c r="D99" s="0" t="n">
        <v>2036</v>
      </c>
      <c r="E99" s="5" t="n">
        <v>47.2718239978055</v>
      </c>
      <c r="F99" s="5" t="n">
        <v>6.23462509972459</v>
      </c>
      <c r="G99" s="5" t="n">
        <v>41.0371988980809</v>
      </c>
      <c r="H99" s="12" t="n">
        <v>0.0500000000000001</v>
      </c>
      <c r="I99" s="5" t="n">
        <v>2.05185994490405</v>
      </c>
      <c r="J99" s="5" t="n">
        <v>43.089058842985</v>
      </c>
    </row>
    <row r="100" customFormat="false" ht="14.25" hidden="true" customHeight="false" outlineLevel="0" collapsed="false">
      <c r="A100" s="0" t="s">
        <v>64</v>
      </c>
      <c r="B100" s="0" t="s">
        <v>55</v>
      </c>
      <c r="C100" s="0" t="s">
        <v>84</v>
      </c>
      <c r="D100" s="0" t="n">
        <v>2037</v>
      </c>
      <c r="E100" s="5" t="n">
        <v>52.049974183035</v>
      </c>
      <c r="F100" s="5" t="n">
        <v>7.53424949884781</v>
      </c>
      <c r="G100" s="5" t="n">
        <v>44.5157246841872</v>
      </c>
      <c r="H100" s="12" t="n">
        <v>0.05</v>
      </c>
      <c r="I100" s="5" t="n">
        <v>2.22578623420936</v>
      </c>
      <c r="J100" s="5" t="n">
        <v>46.7415109183966</v>
      </c>
    </row>
    <row r="101" customFormat="false" ht="14.25" hidden="true" customHeight="false" outlineLevel="0" collapsed="false">
      <c r="A101" s="0" t="s">
        <v>64</v>
      </c>
      <c r="B101" s="0" t="s">
        <v>55</v>
      </c>
      <c r="C101" s="0" t="s">
        <v>84</v>
      </c>
      <c r="D101" s="0" t="n">
        <v>2038</v>
      </c>
      <c r="E101" s="5" t="n">
        <v>56.7534942464525</v>
      </c>
      <c r="F101" s="5" t="n">
        <v>8.93976726781954</v>
      </c>
      <c r="G101" s="5" t="n">
        <v>47.813726978633</v>
      </c>
      <c r="H101" s="12" t="n">
        <v>0.0500000000000001</v>
      </c>
      <c r="I101" s="5" t="n">
        <v>2.39068634893166</v>
      </c>
      <c r="J101" s="5" t="n">
        <v>50.2044133275646</v>
      </c>
    </row>
    <row r="102" customFormat="false" ht="14.25" hidden="true" customHeight="false" outlineLevel="0" collapsed="false">
      <c r="A102" s="0" t="s">
        <v>64</v>
      </c>
      <c r="B102" s="0" t="s">
        <v>55</v>
      </c>
      <c r="C102" s="0" t="s">
        <v>84</v>
      </c>
      <c r="D102" s="0" t="n">
        <v>2039</v>
      </c>
      <c r="E102" s="5" t="n">
        <v>61.9412155264349</v>
      </c>
      <c r="F102" s="5" t="n">
        <v>10.3319169139812</v>
      </c>
      <c r="G102" s="5" t="n">
        <v>51.6092986124537</v>
      </c>
      <c r="H102" s="12" t="n">
        <v>0.0500000000000001</v>
      </c>
      <c r="I102" s="5" t="n">
        <v>2.58046493062269</v>
      </c>
      <c r="J102" s="5" t="n">
        <v>54.1897635430763</v>
      </c>
    </row>
    <row r="103" customFormat="false" ht="14.25" hidden="false" customHeight="false" outlineLevel="0" collapsed="false">
      <c r="A103" s="0" t="s">
        <v>64</v>
      </c>
      <c r="B103" s="0" t="s">
        <v>55</v>
      </c>
      <c r="C103" s="0" t="s">
        <v>84</v>
      </c>
      <c r="D103" s="0" t="n">
        <v>2040</v>
      </c>
      <c r="E103" s="5" t="n">
        <v>67.6801629235716</v>
      </c>
      <c r="F103" s="5" t="n">
        <v>12.181251671183</v>
      </c>
      <c r="G103" s="5" t="n">
        <v>55.4989112523886</v>
      </c>
      <c r="H103" s="12" t="n">
        <v>0.05</v>
      </c>
      <c r="I103" s="5" t="n">
        <v>2.77494556261943</v>
      </c>
      <c r="J103" s="5" t="n">
        <v>58.273856815008</v>
      </c>
    </row>
    <row r="104" customFormat="false" ht="14.25" hidden="true" customHeight="false" outlineLevel="0" collapsed="false">
      <c r="A104" s="0" t="s">
        <v>93</v>
      </c>
      <c r="B104" s="0" t="s">
        <v>42</v>
      </c>
      <c r="C104" s="0" t="s">
        <v>65</v>
      </c>
      <c r="D104" s="0" t="n">
        <v>2024</v>
      </c>
      <c r="E104" s="5" t="n">
        <v>253.286605826631</v>
      </c>
      <c r="F104" s="5" t="n">
        <v>7.81127765714117</v>
      </c>
      <c r="G104" s="5" t="n">
        <v>245.47532816949</v>
      </c>
      <c r="H104" s="12" t="n">
        <v>0.05</v>
      </c>
      <c r="I104" s="5" t="n">
        <v>12.2737664084745</v>
      </c>
      <c r="J104" s="5" t="n">
        <v>257.749094577964</v>
      </c>
    </row>
    <row r="105" customFormat="false" ht="14.25" hidden="true" customHeight="false" outlineLevel="0" collapsed="false">
      <c r="A105" s="0" t="s">
        <v>93</v>
      </c>
      <c r="B105" s="0" t="s">
        <v>42</v>
      </c>
      <c r="C105" s="0" t="s">
        <v>65</v>
      </c>
      <c r="D105" s="0" t="n">
        <v>2025</v>
      </c>
      <c r="E105" s="5" t="n">
        <v>254.892521674955</v>
      </c>
      <c r="F105" s="5" t="n">
        <v>7.90701166471938</v>
      </c>
      <c r="G105" s="5" t="n">
        <v>246.985510010236</v>
      </c>
      <c r="H105" s="12" t="n">
        <v>0.05</v>
      </c>
      <c r="I105" s="5" t="n">
        <v>12.3492755005118</v>
      </c>
      <c r="J105" s="5" t="n">
        <v>259.334785510747</v>
      </c>
    </row>
    <row r="106" customFormat="false" ht="14.25" hidden="true" customHeight="false" outlineLevel="0" collapsed="false">
      <c r="A106" s="0" t="s">
        <v>93</v>
      </c>
      <c r="B106" s="0" t="s">
        <v>42</v>
      </c>
      <c r="C106" s="0" t="s">
        <v>65</v>
      </c>
      <c r="D106" s="0" t="n">
        <v>2026</v>
      </c>
      <c r="E106" s="5" t="n">
        <v>256.729964808558</v>
      </c>
      <c r="F106" s="5" t="n">
        <v>9.56174345439338</v>
      </c>
      <c r="G106" s="5" t="n">
        <v>247.168221354164</v>
      </c>
      <c r="H106" s="12" t="n">
        <v>0.0500000000000001</v>
      </c>
      <c r="I106" s="5" t="n">
        <v>12.3584110677082</v>
      </c>
      <c r="J106" s="5" t="n">
        <v>259.526632421872</v>
      </c>
    </row>
    <row r="107" customFormat="false" ht="14.25" hidden="true" customHeight="false" outlineLevel="0" collapsed="false">
      <c r="A107" s="0" t="s">
        <v>93</v>
      </c>
      <c r="B107" s="0" t="s">
        <v>42</v>
      </c>
      <c r="C107" s="0" t="s">
        <v>65</v>
      </c>
      <c r="D107" s="0" t="n">
        <v>2027</v>
      </c>
      <c r="E107" s="5" t="n">
        <v>258.355990092611</v>
      </c>
      <c r="F107" s="5" t="n">
        <v>11.2195874997206</v>
      </c>
      <c r="G107" s="5" t="n">
        <v>247.13640259289</v>
      </c>
      <c r="H107" s="12" t="n">
        <v>0.0500000000000001</v>
      </c>
      <c r="I107" s="5" t="n">
        <v>12.3568201296445</v>
      </c>
      <c r="J107" s="5" t="n">
        <v>259.493222722535</v>
      </c>
    </row>
    <row r="108" customFormat="false" ht="14.25" hidden="true" customHeight="false" outlineLevel="0" collapsed="false">
      <c r="A108" s="0" t="s">
        <v>93</v>
      </c>
      <c r="B108" s="0" t="s">
        <v>42</v>
      </c>
      <c r="C108" s="0" t="s">
        <v>65</v>
      </c>
      <c r="D108" s="0" t="n">
        <v>2028</v>
      </c>
      <c r="E108" s="5" t="n">
        <v>260.131618376652</v>
      </c>
      <c r="F108" s="5" t="n">
        <v>12.9388372508532</v>
      </c>
      <c r="G108" s="5" t="n">
        <v>247.192781125799</v>
      </c>
      <c r="H108" s="12" t="n">
        <v>0.0500000000000001</v>
      </c>
      <c r="I108" s="5" t="n">
        <v>12.35963905629</v>
      </c>
      <c r="J108" s="5" t="n">
        <v>259.552420182089</v>
      </c>
    </row>
    <row r="109" customFormat="false" ht="14.25" hidden="true" customHeight="false" outlineLevel="0" collapsed="false">
      <c r="A109" s="0" t="s">
        <v>93</v>
      </c>
      <c r="B109" s="0" t="s">
        <v>42</v>
      </c>
      <c r="C109" s="0" t="s">
        <v>65</v>
      </c>
      <c r="D109" s="0" t="n">
        <v>2029</v>
      </c>
      <c r="E109" s="5" t="n">
        <v>261.96653793313</v>
      </c>
      <c r="F109" s="5" t="n">
        <v>14.6941724902676</v>
      </c>
      <c r="G109" s="5" t="n">
        <v>247.272365442863</v>
      </c>
      <c r="H109" s="12" t="n">
        <v>0.05</v>
      </c>
      <c r="I109" s="5" t="n">
        <v>12.3636182721431</v>
      </c>
      <c r="J109" s="5" t="n">
        <v>259.635983715006</v>
      </c>
    </row>
    <row r="110" customFormat="false" ht="14.25" hidden="true" customHeight="false" outlineLevel="0" collapsed="false">
      <c r="A110" s="0" t="s">
        <v>93</v>
      </c>
      <c r="B110" s="0" t="s">
        <v>42</v>
      </c>
      <c r="C110" s="0" t="s">
        <v>65</v>
      </c>
      <c r="D110" s="0" t="n">
        <v>2030</v>
      </c>
      <c r="E110" s="5" t="n">
        <v>267.746917460802</v>
      </c>
      <c r="F110" s="5" t="n">
        <v>16.7950906935253</v>
      </c>
      <c r="G110" s="5" t="n">
        <v>250.951826767276</v>
      </c>
      <c r="H110" s="12" t="n">
        <v>0.0500000000000001</v>
      </c>
      <c r="I110" s="5" t="n">
        <v>12.5475913383638</v>
      </c>
      <c r="J110" s="5" t="n">
        <v>263.49941810564</v>
      </c>
    </row>
    <row r="111" customFormat="false" ht="14.25" hidden="true" customHeight="false" outlineLevel="0" collapsed="false">
      <c r="A111" s="0" t="s">
        <v>93</v>
      </c>
      <c r="B111" s="0" t="s">
        <v>42</v>
      </c>
      <c r="C111" s="0" t="s">
        <v>65</v>
      </c>
      <c r="D111" s="0" t="n">
        <v>2031</v>
      </c>
      <c r="E111" s="5" t="n">
        <v>270.509276840777</v>
      </c>
      <c r="F111" s="5" t="n">
        <v>18.1205552914493</v>
      </c>
      <c r="G111" s="5" t="n">
        <v>252.388721549328</v>
      </c>
      <c r="H111" s="12" t="n">
        <v>0.05</v>
      </c>
      <c r="I111" s="5" t="n">
        <v>12.6194360774664</v>
      </c>
      <c r="J111" s="5" t="n">
        <v>265.008157626795</v>
      </c>
    </row>
    <row r="112" customFormat="false" ht="14.25" hidden="true" customHeight="false" outlineLevel="0" collapsed="false">
      <c r="A112" s="0" t="s">
        <v>93</v>
      </c>
      <c r="B112" s="0" t="s">
        <v>42</v>
      </c>
      <c r="C112" s="0" t="s">
        <v>65</v>
      </c>
      <c r="D112" s="0" t="n">
        <v>2032</v>
      </c>
      <c r="E112" s="5" t="n">
        <v>272.714939618659</v>
      </c>
      <c r="F112" s="5" t="n">
        <v>19.4365488603204</v>
      </c>
      <c r="G112" s="5" t="n">
        <v>253.278390758339</v>
      </c>
      <c r="H112" s="12" t="n">
        <v>0.05</v>
      </c>
      <c r="I112" s="5" t="n">
        <v>12.663919537917</v>
      </c>
      <c r="J112" s="5" t="n">
        <v>265.942310296256</v>
      </c>
    </row>
    <row r="113" customFormat="false" ht="14.25" hidden="true" customHeight="false" outlineLevel="0" collapsed="false">
      <c r="A113" s="0" t="s">
        <v>93</v>
      </c>
      <c r="B113" s="0" t="s">
        <v>42</v>
      </c>
      <c r="C113" s="0" t="s">
        <v>65</v>
      </c>
      <c r="D113" s="0" t="n">
        <v>2033</v>
      </c>
      <c r="E113" s="5" t="n">
        <v>275.54347079606</v>
      </c>
      <c r="F113" s="5" t="n">
        <v>20.8349477389893</v>
      </c>
      <c r="G113" s="5" t="n">
        <v>254.708523057071</v>
      </c>
      <c r="H113" s="12" t="n">
        <v>0.0500000000000001</v>
      </c>
      <c r="I113" s="5" t="n">
        <v>12.7354261528536</v>
      </c>
      <c r="J113" s="5" t="n">
        <v>267.443949209925</v>
      </c>
    </row>
    <row r="114" customFormat="false" ht="14.25" hidden="true" customHeight="false" outlineLevel="0" collapsed="false">
      <c r="A114" s="0" t="s">
        <v>93</v>
      </c>
      <c r="B114" s="0" t="s">
        <v>42</v>
      </c>
      <c r="C114" s="0" t="s">
        <v>65</v>
      </c>
      <c r="D114" s="0" t="n">
        <v>2034</v>
      </c>
      <c r="E114" s="5" t="n">
        <v>278.724426337072</v>
      </c>
      <c r="F114" s="5" t="n">
        <v>22.3252014593755</v>
      </c>
      <c r="G114" s="5" t="n">
        <v>256.399224877696</v>
      </c>
      <c r="H114" s="12" t="n">
        <v>0.0500000000000001</v>
      </c>
      <c r="I114" s="5" t="n">
        <v>12.8199612438848</v>
      </c>
      <c r="J114" s="5" t="n">
        <v>269.219186121581</v>
      </c>
    </row>
    <row r="115" customFormat="false" ht="14.25" hidden="true" customHeight="false" outlineLevel="0" collapsed="false">
      <c r="A115" s="0" t="s">
        <v>93</v>
      </c>
      <c r="B115" s="0" t="s">
        <v>42</v>
      </c>
      <c r="C115" s="0" t="s">
        <v>65</v>
      </c>
      <c r="D115" s="0" t="n">
        <v>2035</v>
      </c>
      <c r="E115" s="5" t="n">
        <v>282.267288990313</v>
      </c>
      <c r="F115" s="5" t="n">
        <v>23.8665894513818</v>
      </c>
      <c r="G115" s="5" t="n">
        <v>258.400699538931</v>
      </c>
      <c r="H115" s="12" t="n">
        <v>0.0500000000000001</v>
      </c>
      <c r="I115" s="5" t="n">
        <v>12.9200349769466</v>
      </c>
      <c r="J115" s="5" t="n">
        <v>271.320734515878</v>
      </c>
    </row>
    <row r="116" customFormat="false" ht="14.25" hidden="true" customHeight="false" outlineLevel="0" collapsed="false">
      <c r="A116" s="0" t="s">
        <v>93</v>
      </c>
      <c r="B116" s="0" t="s">
        <v>42</v>
      </c>
      <c r="C116" s="0" t="s">
        <v>65</v>
      </c>
      <c r="D116" s="0" t="n">
        <v>2036</v>
      </c>
      <c r="E116" s="5" t="n">
        <v>284.986553340939</v>
      </c>
      <c r="F116" s="5" t="n">
        <v>25.3749737149804</v>
      </c>
      <c r="G116" s="5" t="n">
        <v>259.611579625959</v>
      </c>
      <c r="H116" s="12" t="n">
        <v>0.05</v>
      </c>
      <c r="I116" s="5" t="n">
        <v>12.980578981298</v>
      </c>
      <c r="J116" s="5" t="n">
        <v>272.592158607257</v>
      </c>
    </row>
    <row r="117" customFormat="false" ht="14.25" hidden="true" customHeight="false" outlineLevel="0" collapsed="false">
      <c r="A117" s="0" t="s">
        <v>93</v>
      </c>
      <c r="B117" s="0" t="s">
        <v>42</v>
      </c>
      <c r="C117" s="0" t="s">
        <v>65</v>
      </c>
      <c r="D117" s="0" t="n">
        <v>2037</v>
      </c>
      <c r="E117" s="5" t="n">
        <v>287.557817524628</v>
      </c>
      <c r="F117" s="5" t="n">
        <v>26.7890442366139</v>
      </c>
      <c r="G117" s="5" t="n">
        <v>260.768773288014</v>
      </c>
      <c r="H117" s="12" t="n">
        <v>0.0500000000000001</v>
      </c>
      <c r="I117" s="5" t="n">
        <v>13.0384386644007</v>
      </c>
      <c r="J117" s="5" t="n">
        <v>273.807211952415</v>
      </c>
    </row>
    <row r="118" customFormat="false" ht="14.25" hidden="true" customHeight="false" outlineLevel="0" collapsed="false">
      <c r="A118" s="0" t="s">
        <v>93</v>
      </c>
      <c r="B118" s="0" t="s">
        <v>42</v>
      </c>
      <c r="C118" s="0" t="s">
        <v>65</v>
      </c>
      <c r="D118" s="0" t="n">
        <v>2038</v>
      </c>
      <c r="E118" s="5" t="n">
        <v>290.179137789113</v>
      </c>
      <c r="F118" s="5" t="n">
        <v>28.2484149059175</v>
      </c>
      <c r="G118" s="5" t="n">
        <v>261.930722883196</v>
      </c>
      <c r="H118" s="12" t="n">
        <v>0.05</v>
      </c>
      <c r="I118" s="5" t="n">
        <v>13.0965361441598</v>
      </c>
      <c r="J118" s="5" t="n">
        <v>275.027259027355</v>
      </c>
    </row>
    <row r="119" customFormat="false" ht="14.25" hidden="true" customHeight="false" outlineLevel="0" collapsed="false">
      <c r="A119" s="0" t="s">
        <v>93</v>
      </c>
      <c r="B119" s="0" t="s">
        <v>42</v>
      </c>
      <c r="C119" s="0" t="s">
        <v>65</v>
      </c>
      <c r="D119" s="0" t="n">
        <v>2039</v>
      </c>
      <c r="E119" s="5" t="n">
        <v>291.864259650544</v>
      </c>
      <c r="F119" s="5" t="n">
        <v>29.5347767346695</v>
      </c>
      <c r="G119" s="5" t="n">
        <v>262.329482915874</v>
      </c>
      <c r="H119" s="12" t="n">
        <v>0.0500000000000001</v>
      </c>
      <c r="I119" s="5" t="n">
        <v>13.1164741457937</v>
      </c>
      <c r="J119" s="5" t="n">
        <v>275.445957061668</v>
      </c>
    </row>
    <row r="120" customFormat="false" ht="14.25" hidden="false" customHeight="false" outlineLevel="0" collapsed="false">
      <c r="A120" s="0" t="s">
        <v>93</v>
      </c>
      <c r="B120" s="0" t="s">
        <v>42</v>
      </c>
      <c r="C120" s="0" t="s">
        <v>65</v>
      </c>
      <c r="D120" s="0" t="n">
        <v>2040</v>
      </c>
      <c r="E120" s="5" t="n">
        <v>293.543261454876</v>
      </c>
      <c r="F120" s="5" t="n">
        <v>30.4837185864517</v>
      </c>
      <c r="G120" s="5" t="n">
        <v>263.059542868424</v>
      </c>
      <c r="H120" s="12" t="n">
        <v>0.0500000000000001</v>
      </c>
      <c r="I120" s="5" t="n">
        <v>13.1529771434212</v>
      </c>
      <c r="J120" s="5" t="n">
        <v>276.212520011845</v>
      </c>
    </row>
    <row r="121" customFormat="false" ht="14.25" hidden="true" customHeight="false" outlineLevel="0" collapsed="false">
      <c r="A121" s="0" t="s">
        <v>93</v>
      </c>
      <c r="B121" s="0" t="s">
        <v>42</v>
      </c>
      <c r="C121" s="0" t="s">
        <v>75</v>
      </c>
      <c r="D121" s="0" t="n">
        <v>2024</v>
      </c>
      <c r="E121" s="5" t="n">
        <v>19.99887</v>
      </c>
      <c r="F121" s="5" t="n">
        <v>0</v>
      </c>
      <c r="G121" s="5" t="n">
        <v>19.99887</v>
      </c>
      <c r="H121" s="12" t="n">
        <v>0.05</v>
      </c>
      <c r="I121" s="5" t="n">
        <v>0.999943500000001</v>
      </c>
      <c r="J121" s="5" t="n">
        <v>20.9988135</v>
      </c>
    </row>
    <row r="122" customFormat="false" ht="14.25" hidden="true" customHeight="false" outlineLevel="0" collapsed="false">
      <c r="A122" s="0" t="s">
        <v>93</v>
      </c>
      <c r="B122" s="0" t="s">
        <v>42</v>
      </c>
      <c r="C122" s="0" t="s">
        <v>75</v>
      </c>
      <c r="D122" s="0" t="n">
        <v>2025</v>
      </c>
      <c r="E122" s="5" t="n">
        <v>21.2952441525862</v>
      </c>
      <c r="F122" s="5" t="n">
        <v>0</v>
      </c>
      <c r="G122" s="5" t="n">
        <v>21.2952441525862</v>
      </c>
      <c r="H122" s="12" t="n">
        <v>0.05</v>
      </c>
      <c r="I122" s="5" t="n">
        <v>1.06476220762931</v>
      </c>
      <c r="J122" s="5" t="n">
        <v>22.3600063602155</v>
      </c>
    </row>
    <row r="123" customFormat="false" ht="14.25" hidden="true" customHeight="false" outlineLevel="0" collapsed="false">
      <c r="A123" s="0" t="s">
        <v>93</v>
      </c>
      <c r="B123" s="0" t="s">
        <v>42</v>
      </c>
      <c r="C123" s="0" t="s">
        <v>75</v>
      </c>
      <c r="D123" s="0" t="n">
        <v>2026</v>
      </c>
      <c r="E123" s="5" t="n">
        <v>24.1367816215722</v>
      </c>
      <c r="F123" s="5" t="n">
        <v>0.482735632431444</v>
      </c>
      <c r="G123" s="5" t="n">
        <v>23.6540459891408</v>
      </c>
      <c r="H123" s="12" t="n">
        <v>0.05</v>
      </c>
      <c r="I123" s="5" t="n">
        <v>1.18270229945704</v>
      </c>
      <c r="J123" s="5" t="n">
        <v>24.8367482885978</v>
      </c>
    </row>
    <row r="124" customFormat="false" ht="14.25" hidden="true" customHeight="false" outlineLevel="0" collapsed="false">
      <c r="A124" s="0" t="s">
        <v>93</v>
      </c>
      <c r="B124" s="0" t="s">
        <v>42</v>
      </c>
      <c r="C124" s="0" t="s">
        <v>75</v>
      </c>
      <c r="D124" s="0" t="n">
        <v>2027</v>
      </c>
      <c r="E124" s="5" t="n">
        <v>27.2017155652529</v>
      </c>
      <c r="F124" s="5" t="n">
        <v>0.816051466957587</v>
      </c>
      <c r="G124" s="5" t="n">
        <v>26.3856640982953</v>
      </c>
      <c r="H124" s="12" t="n">
        <v>0.0500000000000001</v>
      </c>
      <c r="I124" s="5" t="n">
        <v>1.31928320491477</v>
      </c>
      <c r="J124" s="5" t="n">
        <v>27.7049473032101</v>
      </c>
    </row>
    <row r="125" customFormat="false" ht="14.25" hidden="true" customHeight="false" outlineLevel="0" collapsed="false">
      <c r="A125" s="0" t="s">
        <v>93</v>
      </c>
      <c r="B125" s="0" t="s">
        <v>42</v>
      </c>
      <c r="C125" s="0" t="s">
        <v>75</v>
      </c>
      <c r="D125" s="0" t="n">
        <v>2028</v>
      </c>
      <c r="E125" s="5" t="n">
        <v>30.6459503973836</v>
      </c>
      <c r="F125" s="5" t="n">
        <v>1.53229751986918</v>
      </c>
      <c r="G125" s="5" t="n">
        <v>29.1136528775144</v>
      </c>
      <c r="H125" s="12" t="n">
        <v>0.0500000000000001</v>
      </c>
      <c r="I125" s="5" t="n">
        <v>1.45568264387572</v>
      </c>
      <c r="J125" s="5" t="n">
        <v>30.5693355213901</v>
      </c>
    </row>
    <row r="126" customFormat="false" ht="14.25" hidden="true" customHeight="false" outlineLevel="0" collapsed="false">
      <c r="A126" s="0" t="s">
        <v>93</v>
      </c>
      <c r="B126" s="0" t="s">
        <v>42</v>
      </c>
      <c r="C126" s="0" t="s">
        <v>75</v>
      </c>
      <c r="D126" s="0" t="n">
        <v>2029</v>
      </c>
      <c r="E126" s="5" t="n">
        <v>33.8332319287243</v>
      </c>
      <c r="F126" s="5" t="n">
        <v>2.02999391572346</v>
      </c>
      <c r="G126" s="5" t="n">
        <v>31.8032380130008</v>
      </c>
      <c r="H126" s="12" t="n">
        <v>0.0500000000000001</v>
      </c>
      <c r="I126" s="5" t="n">
        <v>1.59016190065004</v>
      </c>
      <c r="J126" s="5" t="n">
        <v>33.3933999136508</v>
      </c>
    </row>
    <row r="127" customFormat="false" ht="14.25" hidden="true" customHeight="false" outlineLevel="0" collapsed="false">
      <c r="A127" s="0" t="s">
        <v>93</v>
      </c>
      <c r="B127" s="0" t="s">
        <v>42</v>
      </c>
      <c r="C127" s="0" t="s">
        <v>75</v>
      </c>
      <c r="D127" s="0" t="n">
        <v>2030</v>
      </c>
      <c r="E127" s="5" t="n">
        <v>36.2033103472311</v>
      </c>
      <c r="F127" s="5" t="n">
        <v>2.53423172430618</v>
      </c>
      <c r="G127" s="5" t="n">
        <v>33.6690786229249</v>
      </c>
      <c r="H127" s="12" t="n">
        <v>0.05</v>
      </c>
      <c r="I127" s="5" t="n">
        <v>1.68345393114625</v>
      </c>
      <c r="J127" s="5" t="n">
        <v>35.3525325540712</v>
      </c>
    </row>
    <row r="128" customFormat="false" ht="14.25" hidden="true" customHeight="false" outlineLevel="0" collapsed="false">
      <c r="A128" s="0" t="s">
        <v>93</v>
      </c>
      <c r="B128" s="0" t="s">
        <v>42</v>
      </c>
      <c r="C128" s="0" t="s">
        <v>75</v>
      </c>
      <c r="D128" s="0" t="n">
        <v>2031</v>
      </c>
      <c r="E128" s="5" t="n">
        <v>38.5893435555123</v>
      </c>
      <c r="F128" s="5" t="n">
        <v>3.08714748444099</v>
      </c>
      <c r="G128" s="5" t="n">
        <v>35.5021960710713</v>
      </c>
      <c r="H128" s="12" t="n">
        <v>0.0500000000000001</v>
      </c>
      <c r="I128" s="5" t="n">
        <v>1.77510980355357</v>
      </c>
      <c r="J128" s="5" t="n">
        <v>37.2773058746249</v>
      </c>
    </row>
    <row r="129" customFormat="false" ht="14.25" hidden="true" customHeight="false" outlineLevel="0" collapsed="false">
      <c r="A129" s="0" t="s">
        <v>93</v>
      </c>
      <c r="B129" s="0" t="s">
        <v>42</v>
      </c>
      <c r="C129" s="0" t="s">
        <v>75</v>
      </c>
      <c r="D129" s="0" t="n">
        <v>2032</v>
      </c>
      <c r="E129" s="5" t="n">
        <v>42.2028041154909</v>
      </c>
      <c r="F129" s="5" t="n">
        <v>3.37622432923927</v>
      </c>
      <c r="G129" s="5" t="n">
        <v>38.8265797862516</v>
      </c>
      <c r="H129" s="12" t="n">
        <v>0.05</v>
      </c>
      <c r="I129" s="5" t="n">
        <v>1.94132898931258</v>
      </c>
      <c r="J129" s="5" t="n">
        <v>40.7679087755642</v>
      </c>
    </row>
    <row r="130" customFormat="false" ht="14.25" hidden="true" customHeight="false" outlineLevel="0" collapsed="false">
      <c r="A130" s="0" t="s">
        <v>93</v>
      </c>
      <c r="B130" s="0" t="s">
        <v>42</v>
      </c>
      <c r="C130" s="0" t="s">
        <v>75</v>
      </c>
      <c r="D130" s="0" t="n">
        <v>2033</v>
      </c>
      <c r="E130" s="5" t="n">
        <v>45.8028420431457</v>
      </c>
      <c r="F130" s="5" t="n">
        <v>4.12225578388311</v>
      </c>
      <c r="G130" s="5" t="n">
        <v>41.6805862592626</v>
      </c>
      <c r="H130" s="12" t="n">
        <v>0.0500000000000001</v>
      </c>
      <c r="I130" s="5" t="n">
        <v>2.08402931296313</v>
      </c>
      <c r="J130" s="5" t="n">
        <v>43.7646155722257</v>
      </c>
    </row>
    <row r="131" customFormat="false" ht="14.25" hidden="true" customHeight="false" outlineLevel="0" collapsed="false">
      <c r="A131" s="0" t="s">
        <v>93</v>
      </c>
      <c r="B131" s="0" t="s">
        <v>42</v>
      </c>
      <c r="C131" s="0" t="s">
        <v>75</v>
      </c>
      <c r="D131" s="0" t="n">
        <v>2034</v>
      </c>
      <c r="E131" s="5" t="n">
        <v>49.2946740879206</v>
      </c>
      <c r="F131" s="5" t="n">
        <v>4.43652066791285</v>
      </c>
      <c r="G131" s="5" t="n">
        <v>44.8581534200077</v>
      </c>
      <c r="H131" s="12" t="n">
        <v>0.0500000000000001</v>
      </c>
      <c r="I131" s="5" t="n">
        <v>2.24290767100039</v>
      </c>
      <c r="J131" s="5" t="n">
        <v>47.1010610910081</v>
      </c>
    </row>
    <row r="132" customFormat="false" ht="14.25" hidden="true" customHeight="false" outlineLevel="0" collapsed="false">
      <c r="A132" s="0" t="s">
        <v>93</v>
      </c>
      <c r="B132" s="0" t="s">
        <v>42</v>
      </c>
      <c r="C132" s="0" t="s">
        <v>75</v>
      </c>
      <c r="D132" s="0" t="n">
        <v>2035</v>
      </c>
      <c r="E132" s="5" t="n">
        <v>52.5764890301098</v>
      </c>
      <c r="F132" s="5" t="n">
        <v>5.25764890301098</v>
      </c>
      <c r="G132" s="5" t="n">
        <v>47.3188401270988</v>
      </c>
      <c r="H132" s="12" t="n">
        <v>0.05</v>
      </c>
      <c r="I132" s="5" t="n">
        <v>2.36594200635494</v>
      </c>
      <c r="J132" s="5" t="n">
        <v>49.6847821334538</v>
      </c>
    </row>
    <row r="133" customFormat="false" ht="14.25" hidden="true" customHeight="false" outlineLevel="0" collapsed="false">
      <c r="A133" s="0" t="s">
        <v>93</v>
      </c>
      <c r="B133" s="0" t="s">
        <v>42</v>
      </c>
      <c r="C133" s="0" t="s">
        <v>75</v>
      </c>
      <c r="D133" s="0" t="n">
        <v>2036</v>
      </c>
      <c r="E133" s="5" t="n">
        <v>55.5438861367149</v>
      </c>
      <c r="F133" s="5" t="n">
        <v>5.55438861367149</v>
      </c>
      <c r="G133" s="5" t="n">
        <v>49.9894975230434</v>
      </c>
      <c r="H133" s="12" t="n">
        <v>0.05</v>
      </c>
      <c r="I133" s="5" t="n">
        <v>2.49947487615217</v>
      </c>
      <c r="J133" s="5" t="n">
        <v>52.4889723991956</v>
      </c>
    </row>
    <row r="134" customFormat="false" ht="14.25" hidden="true" customHeight="false" outlineLevel="0" collapsed="false">
      <c r="A134" s="0" t="s">
        <v>93</v>
      </c>
      <c r="B134" s="0" t="s">
        <v>42</v>
      </c>
      <c r="C134" s="0" t="s">
        <v>75</v>
      </c>
      <c r="D134" s="0" t="n">
        <v>2037</v>
      </c>
      <c r="E134" s="5" t="n">
        <v>58.0950070554247</v>
      </c>
      <c r="F134" s="5" t="n">
        <v>5.80950070554247</v>
      </c>
      <c r="G134" s="5" t="n">
        <v>52.2855063498822</v>
      </c>
      <c r="H134" s="12" t="n">
        <v>0.05</v>
      </c>
      <c r="I134" s="5" t="n">
        <v>2.61427531749411</v>
      </c>
      <c r="J134" s="5" t="n">
        <v>54.8997816673763</v>
      </c>
    </row>
    <row r="135" customFormat="false" ht="14.25" hidden="true" customHeight="false" outlineLevel="0" collapsed="false">
      <c r="A135" s="0" t="s">
        <v>93</v>
      </c>
      <c r="B135" s="0" t="s">
        <v>42</v>
      </c>
      <c r="C135" s="0" t="s">
        <v>75</v>
      </c>
      <c r="D135" s="0" t="n">
        <v>2038</v>
      </c>
      <c r="E135" s="5" t="n">
        <v>60.1360447600703</v>
      </c>
      <c r="F135" s="5" t="n">
        <v>6.01360447600703</v>
      </c>
      <c r="G135" s="5" t="n">
        <v>54.1224402840633</v>
      </c>
      <c r="H135" s="12" t="n">
        <v>0.0500000000000001</v>
      </c>
      <c r="I135" s="5" t="n">
        <v>2.70612201420317</v>
      </c>
      <c r="J135" s="5" t="n">
        <v>56.8285622982664</v>
      </c>
    </row>
    <row r="136" customFormat="false" ht="14.25" hidden="true" customHeight="false" outlineLevel="0" collapsed="false">
      <c r="A136" s="0" t="s">
        <v>93</v>
      </c>
      <c r="B136" s="0" t="s">
        <v>42</v>
      </c>
      <c r="C136" s="0" t="s">
        <v>75</v>
      </c>
      <c r="D136" s="0" t="n">
        <v>2039</v>
      </c>
      <c r="E136" s="5" t="n">
        <v>61.5867415143493</v>
      </c>
      <c r="F136" s="5" t="n">
        <v>6.15867415143493</v>
      </c>
      <c r="G136" s="5" t="n">
        <v>55.4280673629144</v>
      </c>
      <c r="H136" s="12" t="n">
        <v>0.05</v>
      </c>
      <c r="I136" s="5" t="n">
        <v>2.77140336814572</v>
      </c>
      <c r="J136" s="5" t="n">
        <v>58.1994707310601</v>
      </c>
    </row>
    <row r="137" customFormat="false" ht="14.25" hidden="true" customHeight="false" outlineLevel="0" collapsed="false">
      <c r="A137" s="0" t="s">
        <v>93</v>
      </c>
      <c r="B137" s="0" t="s">
        <v>42</v>
      </c>
      <c r="C137" s="0" t="s">
        <v>75</v>
      </c>
      <c r="D137" s="0" t="n">
        <v>2040</v>
      </c>
      <c r="E137" s="5" t="n">
        <v>62.3854478651585</v>
      </c>
      <c r="F137" s="5" t="n">
        <v>6.23854478651585</v>
      </c>
      <c r="G137" s="5" t="n">
        <v>56.1469030786427</v>
      </c>
      <c r="H137" s="12" t="n">
        <v>0.0500000000000001</v>
      </c>
      <c r="I137" s="5" t="n">
        <v>2.80734515393214</v>
      </c>
      <c r="J137" s="5" t="n">
        <v>58.9542482325748</v>
      </c>
    </row>
    <row r="138" customFormat="false" ht="14.25" hidden="true" customHeight="false" outlineLevel="0" collapsed="false">
      <c r="A138" s="0" t="s">
        <v>93</v>
      </c>
      <c r="B138" s="0" t="s">
        <v>42</v>
      </c>
      <c r="C138" s="0" t="s">
        <v>76</v>
      </c>
      <c r="D138" s="0" t="n">
        <v>2024</v>
      </c>
      <c r="E138" s="5" t="n">
        <v>0.33</v>
      </c>
      <c r="F138" s="5" t="n">
        <v>0.22199397</v>
      </c>
      <c r="G138" s="5" t="n">
        <v>0.10800603</v>
      </c>
      <c r="H138" s="12" t="n">
        <v>0.0500000000000001</v>
      </c>
      <c r="I138" s="5" t="n">
        <v>0.00540030150000001</v>
      </c>
      <c r="J138" s="5" t="n">
        <v>0.1134063315</v>
      </c>
    </row>
    <row r="139" customFormat="false" ht="14.25" hidden="true" customHeight="false" outlineLevel="0" collapsed="false">
      <c r="A139" s="0" t="s">
        <v>93</v>
      </c>
      <c r="B139" s="0" t="s">
        <v>42</v>
      </c>
      <c r="C139" s="0" t="s">
        <v>76</v>
      </c>
      <c r="D139" s="0" t="n">
        <v>2025</v>
      </c>
      <c r="E139" s="5" t="n">
        <v>0.51</v>
      </c>
      <c r="F139" s="5" t="n">
        <v>0.34308159</v>
      </c>
      <c r="G139" s="5" t="n">
        <v>0.16691841</v>
      </c>
      <c r="H139" s="12" t="n">
        <v>0.0500000000000001</v>
      </c>
      <c r="I139" s="5" t="n">
        <v>0.00834592050000002</v>
      </c>
      <c r="J139" s="5" t="n">
        <v>0.1752643305</v>
      </c>
    </row>
    <row r="140" customFormat="false" ht="14.25" hidden="true" customHeight="false" outlineLevel="0" collapsed="false">
      <c r="A140" s="0" t="s">
        <v>93</v>
      </c>
      <c r="B140" s="0" t="s">
        <v>42</v>
      </c>
      <c r="C140" s="0" t="s">
        <v>76</v>
      </c>
      <c r="D140" s="0" t="n">
        <v>2026</v>
      </c>
      <c r="E140" s="5" t="n">
        <v>3.435668</v>
      </c>
      <c r="F140" s="5" t="n">
        <v>2.4215165256224</v>
      </c>
      <c r="G140" s="5" t="n">
        <v>1.0141514743776</v>
      </c>
      <c r="H140" s="12" t="n">
        <v>0.05</v>
      </c>
      <c r="I140" s="5" t="n">
        <v>0.05070757371888</v>
      </c>
      <c r="J140" s="5" t="n">
        <v>1.06485904809648</v>
      </c>
    </row>
    <row r="141" customFormat="false" ht="14.25" hidden="true" customHeight="false" outlineLevel="0" collapsed="false">
      <c r="A141" s="0" t="s">
        <v>93</v>
      </c>
      <c r="B141" s="0" t="s">
        <v>42</v>
      </c>
      <c r="C141" s="0" t="s">
        <v>76</v>
      </c>
      <c r="D141" s="0" t="n">
        <v>2027</v>
      </c>
      <c r="E141" s="5" t="n">
        <v>6.361337</v>
      </c>
      <c r="F141" s="5" t="n">
        <v>4.6878257241902</v>
      </c>
      <c r="G141" s="5" t="n">
        <v>1.6735112758098</v>
      </c>
      <c r="H141" s="12" t="n">
        <v>0.05</v>
      </c>
      <c r="I141" s="5" t="n">
        <v>0.08367556379049</v>
      </c>
      <c r="J141" s="5" t="n">
        <v>1.75718683960029</v>
      </c>
    </row>
    <row r="142" customFormat="false" ht="14.25" hidden="true" customHeight="false" outlineLevel="0" collapsed="false">
      <c r="A142" s="0" t="s">
        <v>93</v>
      </c>
      <c r="B142" s="0" t="s">
        <v>42</v>
      </c>
      <c r="C142" s="0" t="s">
        <v>76</v>
      </c>
      <c r="D142" s="0" t="n">
        <v>2028</v>
      </c>
      <c r="E142" s="5" t="n">
        <v>6.996787</v>
      </c>
      <c r="F142" s="5" t="n">
        <v>5.3807558988988</v>
      </c>
      <c r="G142" s="5" t="n">
        <v>1.6160311011012</v>
      </c>
      <c r="H142" s="12" t="n">
        <v>0.05</v>
      </c>
      <c r="I142" s="5" t="n">
        <v>0.08080155505506</v>
      </c>
      <c r="J142" s="5" t="n">
        <v>1.69683265615626</v>
      </c>
    </row>
    <row r="143" customFormat="false" ht="14.25" hidden="true" customHeight="false" outlineLevel="0" collapsed="false">
      <c r="A143" s="0" t="s">
        <v>93</v>
      </c>
      <c r="B143" s="0" t="s">
        <v>42</v>
      </c>
      <c r="C143" s="0" t="s">
        <v>76</v>
      </c>
      <c r="D143" s="0" t="n">
        <v>2029</v>
      </c>
      <c r="E143" s="5" t="n">
        <v>7.447752</v>
      </c>
      <c r="F143" s="5" t="n">
        <v>5.9666935268304</v>
      </c>
      <c r="G143" s="5" t="n">
        <v>1.4810584731696</v>
      </c>
      <c r="H143" s="12" t="n">
        <v>0.0500000000000001</v>
      </c>
      <c r="I143" s="5" t="n">
        <v>0.0740529236584802</v>
      </c>
      <c r="J143" s="5" t="n">
        <v>1.55511139682808</v>
      </c>
    </row>
    <row r="144" customFormat="false" ht="14.25" hidden="true" customHeight="false" outlineLevel="0" collapsed="false">
      <c r="A144" s="0" t="s">
        <v>93</v>
      </c>
      <c r="B144" s="0" t="s">
        <v>42</v>
      </c>
      <c r="C144" s="0" t="s">
        <v>76</v>
      </c>
      <c r="D144" s="0" t="n">
        <v>2030</v>
      </c>
      <c r="E144" s="5" t="n">
        <v>5.7159</v>
      </c>
      <c r="F144" s="5" t="n">
        <v>4.7627622432</v>
      </c>
      <c r="G144" s="5" t="n">
        <v>0.9531377568</v>
      </c>
      <c r="H144" s="12" t="n">
        <v>0.0500000000000001</v>
      </c>
      <c r="I144" s="5" t="n">
        <v>0.0476568878400001</v>
      </c>
      <c r="J144" s="5" t="n">
        <v>1.00079464464</v>
      </c>
    </row>
    <row r="145" customFormat="false" ht="14.25" hidden="true" customHeight="false" outlineLevel="0" collapsed="false">
      <c r="A145" s="0" t="s">
        <v>93</v>
      </c>
      <c r="B145" s="0" t="s">
        <v>42</v>
      </c>
      <c r="C145" s="0" t="s">
        <v>76</v>
      </c>
      <c r="D145" s="0" t="n">
        <v>2031</v>
      </c>
      <c r="E145" s="5" t="n">
        <v>6.606004</v>
      </c>
      <c r="F145" s="5" t="n">
        <v>5.559467634312</v>
      </c>
      <c r="G145" s="5" t="n">
        <v>1.046536365688</v>
      </c>
      <c r="H145" s="12" t="n">
        <v>0.0500000000000001</v>
      </c>
      <c r="I145" s="5" t="n">
        <v>0.0523268182844001</v>
      </c>
      <c r="J145" s="5" t="n">
        <v>1.0988631839724</v>
      </c>
    </row>
    <row r="146" customFormat="false" ht="14.25" hidden="true" customHeight="false" outlineLevel="0" collapsed="false">
      <c r="A146" s="0" t="s">
        <v>93</v>
      </c>
      <c r="B146" s="0" t="s">
        <v>42</v>
      </c>
      <c r="C146" s="0" t="s">
        <v>76</v>
      </c>
      <c r="D146" s="0" t="n">
        <v>2032</v>
      </c>
      <c r="E146" s="5" t="n">
        <v>7.549718</v>
      </c>
      <c r="F146" s="5" t="n">
        <v>6.416565725944</v>
      </c>
      <c r="G146" s="5" t="n">
        <v>1.133152274056</v>
      </c>
      <c r="H146" s="12" t="n">
        <v>0.0500000000000001</v>
      </c>
      <c r="I146" s="5" t="n">
        <v>0.0566576137028001</v>
      </c>
      <c r="J146" s="5" t="n">
        <v>1.1898098877588</v>
      </c>
    </row>
    <row r="147" customFormat="false" ht="14.25" hidden="true" customHeight="false" outlineLevel="0" collapsed="false">
      <c r="A147" s="0" t="s">
        <v>93</v>
      </c>
      <c r="B147" s="0" t="s">
        <v>42</v>
      </c>
      <c r="C147" s="0" t="s">
        <v>76</v>
      </c>
      <c r="D147" s="0" t="n">
        <v>2033</v>
      </c>
      <c r="E147" s="5" t="n">
        <v>8.596714</v>
      </c>
      <c r="F147" s="5" t="n">
        <v>7.378026629932</v>
      </c>
      <c r="G147" s="5" t="n">
        <v>1.218687370068</v>
      </c>
      <c r="H147" s="12" t="n">
        <v>0.05</v>
      </c>
      <c r="I147" s="5" t="n">
        <v>0.0609343685034001</v>
      </c>
      <c r="J147" s="5" t="n">
        <v>1.2796217385714</v>
      </c>
    </row>
    <row r="148" customFormat="false" ht="14.25" hidden="true" customHeight="false" outlineLevel="0" collapsed="false">
      <c r="A148" s="0" t="s">
        <v>93</v>
      </c>
      <c r="B148" s="0" t="s">
        <v>42</v>
      </c>
      <c r="C148" s="0" t="s">
        <v>76</v>
      </c>
      <c r="D148" s="0" t="n">
        <v>2034</v>
      </c>
      <c r="E148" s="5" t="n">
        <v>9.628729</v>
      </c>
      <c r="F148" s="5" t="n">
        <v>8.343948432072</v>
      </c>
      <c r="G148" s="5" t="n">
        <v>1.284780567928</v>
      </c>
      <c r="H148" s="12" t="n">
        <v>0.0500000000000001</v>
      </c>
      <c r="I148" s="5" t="n">
        <v>0.0642390283964001</v>
      </c>
      <c r="J148" s="5" t="n">
        <v>1.3490195963244</v>
      </c>
    </row>
    <row r="149" customFormat="false" ht="14.25" hidden="true" customHeight="false" outlineLevel="0" collapsed="false">
      <c r="A149" s="0" t="s">
        <v>93</v>
      </c>
      <c r="B149" s="0" t="s">
        <v>42</v>
      </c>
      <c r="C149" s="0" t="s">
        <v>76</v>
      </c>
      <c r="D149" s="0" t="n">
        <v>2035</v>
      </c>
      <c r="E149" s="5" t="n">
        <v>10.6434</v>
      </c>
      <c r="F149" s="5" t="n">
        <v>9.3118893732</v>
      </c>
      <c r="G149" s="5" t="n">
        <v>1.3315106268</v>
      </c>
      <c r="H149" s="12" t="n">
        <v>0.05</v>
      </c>
      <c r="I149" s="5" t="n">
        <v>0.0665755313400001</v>
      </c>
      <c r="J149" s="5" t="n">
        <v>1.39808615814</v>
      </c>
    </row>
    <row r="150" customFormat="false" ht="14.25" hidden="true" customHeight="false" outlineLevel="0" collapsed="false">
      <c r="A150" s="0" t="s">
        <v>93</v>
      </c>
      <c r="B150" s="0" t="s">
        <v>42</v>
      </c>
      <c r="C150" s="0" t="s">
        <v>76</v>
      </c>
      <c r="D150" s="0" t="n">
        <v>2036</v>
      </c>
      <c r="E150" s="5" t="n">
        <v>11.638361</v>
      </c>
      <c r="F150" s="5" t="n">
        <v>10.1531269056406</v>
      </c>
      <c r="G150" s="5" t="n">
        <v>1.4852340943594</v>
      </c>
      <c r="H150" s="12" t="n">
        <v>0.0500000000000001</v>
      </c>
      <c r="I150" s="5" t="n">
        <v>0.0742617047179701</v>
      </c>
      <c r="J150" s="5" t="n">
        <v>1.55949579907737</v>
      </c>
    </row>
    <row r="151" customFormat="false" ht="14.25" hidden="true" customHeight="false" outlineLevel="0" collapsed="false">
      <c r="A151" s="0" t="s">
        <v>93</v>
      </c>
      <c r="B151" s="0" t="s">
        <v>42</v>
      </c>
      <c r="C151" s="0" t="s">
        <v>76</v>
      </c>
      <c r="D151" s="0" t="n">
        <v>2037</v>
      </c>
      <c r="E151" s="5" t="n">
        <v>12.260934</v>
      </c>
      <c r="F151" s="5" t="n">
        <v>10.6654333717008</v>
      </c>
      <c r="G151" s="5" t="n">
        <v>1.5955006282992</v>
      </c>
      <c r="H151" s="12" t="n">
        <v>0.0500000000000001</v>
      </c>
      <c r="I151" s="5" t="n">
        <v>0.0797750314149601</v>
      </c>
      <c r="J151" s="5" t="n">
        <v>1.67527565971416</v>
      </c>
    </row>
    <row r="152" customFormat="false" ht="14.25" hidden="true" customHeight="false" outlineLevel="0" collapsed="false">
      <c r="A152" s="0" t="s">
        <v>93</v>
      </c>
      <c r="B152" s="0" t="s">
        <v>42</v>
      </c>
      <c r="C152" s="0" t="s">
        <v>76</v>
      </c>
      <c r="D152" s="0" t="n">
        <v>2038</v>
      </c>
      <c r="E152" s="5" t="n">
        <v>12.864323</v>
      </c>
      <c r="F152" s="5" t="n">
        <v>11.1579708957694</v>
      </c>
      <c r="G152" s="5" t="n">
        <v>1.7063521042306</v>
      </c>
      <c r="H152" s="12" t="n">
        <v>0.0500000000000001</v>
      </c>
      <c r="I152" s="5" t="n">
        <v>0.0853176052115301</v>
      </c>
      <c r="J152" s="5" t="n">
        <v>1.79166970944213</v>
      </c>
    </row>
    <row r="153" customFormat="false" ht="14.25" hidden="true" customHeight="false" outlineLevel="0" collapsed="false">
      <c r="A153" s="0" t="s">
        <v>93</v>
      </c>
      <c r="B153" s="0" t="s">
        <v>42</v>
      </c>
      <c r="C153" s="0" t="s">
        <v>76</v>
      </c>
      <c r="D153" s="0" t="n">
        <v>2039</v>
      </c>
      <c r="E153" s="5" t="n">
        <v>13.44695</v>
      </c>
      <c r="F153" s="5" t="n">
        <v>11.62951940458</v>
      </c>
      <c r="G153" s="5" t="n">
        <v>1.81743059542</v>
      </c>
      <c r="H153" s="12" t="n">
        <v>0.05</v>
      </c>
      <c r="I153" s="5" t="n">
        <v>0.0908715297710001</v>
      </c>
      <c r="J153" s="5" t="n">
        <v>1.908302125191</v>
      </c>
    </row>
    <row r="154" customFormat="false" ht="14.25" hidden="false" customHeight="false" outlineLevel="0" collapsed="false">
      <c r="A154" s="0" t="s">
        <v>93</v>
      </c>
      <c r="B154" s="0" t="s">
        <v>42</v>
      </c>
      <c r="C154" s="0" t="s">
        <v>76</v>
      </c>
      <c r="D154" s="0" t="n">
        <v>2040</v>
      </c>
      <c r="E154" s="5" t="n">
        <v>13.6656</v>
      </c>
      <c r="F154" s="5" t="n">
        <v>11.7842705136</v>
      </c>
      <c r="G154" s="5" t="n">
        <v>1.8813294864</v>
      </c>
      <c r="H154" s="12" t="n">
        <v>0.0500000000000001</v>
      </c>
      <c r="I154" s="5" t="n">
        <v>0.0940664743200002</v>
      </c>
      <c r="J154" s="5" t="n">
        <v>1.97539596072</v>
      </c>
    </row>
    <row r="155" customFormat="false" ht="14.25" hidden="true" customHeight="false" outlineLevel="0" collapsed="false">
      <c r="A155" s="0" t="s">
        <v>93</v>
      </c>
      <c r="B155" s="0" t="s">
        <v>42</v>
      </c>
      <c r="C155" s="0" t="s">
        <v>79</v>
      </c>
      <c r="D155" s="0" t="n">
        <v>2024</v>
      </c>
      <c r="E155" s="5" t="n">
        <v>181.898422676296</v>
      </c>
      <c r="F155" s="5" t="n">
        <v>34.4354841569337</v>
      </c>
      <c r="G155" s="5" t="n">
        <v>147.462938519362</v>
      </c>
      <c r="H155" s="12" t="n">
        <v>0.05</v>
      </c>
      <c r="I155" s="5" t="n">
        <v>7.3731469259681</v>
      </c>
      <c r="J155" s="5" t="n">
        <v>154.83608544533</v>
      </c>
    </row>
    <row r="156" customFormat="false" ht="14.25" hidden="true" customHeight="false" outlineLevel="0" collapsed="false">
      <c r="A156" s="0" t="s">
        <v>93</v>
      </c>
      <c r="B156" s="0" t="s">
        <v>42</v>
      </c>
      <c r="C156" s="0" t="s">
        <v>79</v>
      </c>
      <c r="D156" s="0" t="n">
        <v>2025</v>
      </c>
      <c r="E156" s="5" t="n">
        <v>183.475956381725</v>
      </c>
      <c r="F156" s="5" t="n">
        <v>34.168724581995</v>
      </c>
      <c r="G156" s="5" t="n">
        <v>149.30723179973</v>
      </c>
      <c r="H156" s="12" t="n">
        <v>0.0500000000000001</v>
      </c>
      <c r="I156" s="5" t="n">
        <v>7.46536158998652</v>
      </c>
      <c r="J156" s="5" t="n">
        <v>156.772593389717</v>
      </c>
    </row>
    <row r="157" customFormat="false" ht="14.25" hidden="true" customHeight="false" outlineLevel="0" collapsed="false">
      <c r="A157" s="0" t="s">
        <v>93</v>
      </c>
      <c r="B157" s="0" t="s">
        <v>42</v>
      </c>
      <c r="C157" s="0" t="s">
        <v>79</v>
      </c>
      <c r="D157" s="0" t="n">
        <v>2026</v>
      </c>
      <c r="E157" s="5" t="n">
        <v>185.226824926587</v>
      </c>
      <c r="F157" s="5" t="n">
        <v>34.032162158691</v>
      </c>
      <c r="G157" s="5" t="n">
        <v>151.194662767896</v>
      </c>
      <c r="H157" s="12" t="n">
        <v>0.0500000000000001</v>
      </c>
      <c r="I157" s="5" t="n">
        <v>7.5597331383948</v>
      </c>
      <c r="J157" s="5" t="n">
        <v>158.754395906291</v>
      </c>
    </row>
    <row r="158" customFormat="false" ht="14.25" hidden="true" customHeight="false" outlineLevel="0" collapsed="false">
      <c r="A158" s="0" t="s">
        <v>93</v>
      </c>
      <c r="B158" s="0" t="s">
        <v>42</v>
      </c>
      <c r="C158" s="0" t="s">
        <v>79</v>
      </c>
      <c r="D158" s="0" t="n">
        <v>2027</v>
      </c>
      <c r="E158" s="5" t="n">
        <v>189.371521476397</v>
      </c>
      <c r="F158" s="5" t="n">
        <v>34.3306745338716</v>
      </c>
      <c r="G158" s="5" t="n">
        <v>155.040846942525</v>
      </c>
      <c r="H158" s="12" t="n">
        <v>0.05</v>
      </c>
      <c r="I158" s="5" t="n">
        <v>7.75204234712627</v>
      </c>
      <c r="J158" s="5" t="n">
        <v>162.792889289652</v>
      </c>
    </row>
    <row r="159" customFormat="false" ht="14.25" hidden="true" customHeight="false" outlineLevel="0" collapsed="false">
      <c r="A159" s="0" t="s">
        <v>93</v>
      </c>
      <c r="B159" s="0" t="s">
        <v>42</v>
      </c>
      <c r="C159" s="0" t="s">
        <v>79</v>
      </c>
      <c r="D159" s="0" t="n">
        <v>2028</v>
      </c>
      <c r="E159" s="5" t="n">
        <v>192.019580160574</v>
      </c>
      <c r="F159" s="5" t="n">
        <v>34.3340252013689</v>
      </c>
      <c r="G159" s="5" t="n">
        <v>157.685554959205</v>
      </c>
      <c r="H159" s="12" t="n">
        <v>0.0500000000000001</v>
      </c>
      <c r="I159" s="5" t="n">
        <v>7.88427774796024</v>
      </c>
      <c r="J159" s="5" t="n">
        <v>165.569832707165</v>
      </c>
    </row>
    <row r="160" customFormat="false" ht="14.25" hidden="true" customHeight="false" outlineLevel="0" collapsed="false">
      <c r="A160" s="0" t="s">
        <v>93</v>
      </c>
      <c r="B160" s="0" t="s">
        <v>42</v>
      </c>
      <c r="C160" s="0" t="s">
        <v>79</v>
      </c>
      <c r="D160" s="0" t="n">
        <v>2029</v>
      </c>
      <c r="E160" s="5" t="n">
        <v>195.359847454357</v>
      </c>
      <c r="F160" s="5" t="n">
        <v>34.4485515460205</v>
      </c>
      <c r="G160" s="5" t="n">
        <v>160.911295908336</v>
      </c>
      <c r="H160" s="12" t="n">
        <v>0.05</v>
      </c>
      <c r="I160" s="5" t="n">
        <v>8.04556479541681</v>
      </c>
      <c r="J160" s="5" t="n">
        <v>168.956860703753</v>
      </c>
    </row>
    <row r="161" customFormat="false" ht="14.25" hidden="true" customHeight="false" outlineLevel="0" collapsed="false">
      <c r="A161" s="0" t="s">
        <v>93</v>
      </c>
      <c r="B161" s="0" t="s">
        <v>42</v>
      </c>
      <c r="C161" s="0" t="s">
        <v>79</v>
      </c>
      <c r="D161" s="0" t="n">
        <v>2030</v>
      </c>
      <c r="E161" s="5" t="n">
        <v>198.885466228554</v>
      </c>
      <c r="F161" s="5" t="n">
        <v>34.578786608814</v>
      </c>
      <c r="G161" s="5" t="n">
        <v>164.30667961974</v>
      </c>
      <c r="H161" s="12" t="n">
        <v>0.05</v>
      </c>
      <c r="I161" s="5" t="n">
        <v>8.21533398098699</v>
      </c>
      <c r="J161" s="5" t="n">
        <v>172.522013600727</v>
      </c>
    </row>
    <row r="162" customFormat="false" ht="14.25" hidden="true" customHeight="false" outlineLevel="0" collapsed="false">
      <c r="A162" s="0" t="s">
        <v>93</v>
      </c>
      <c r="B162" s="0" t="s">
        <v>42</v>
      </c>
      <c r="C162" s="0" t="s">
        <v>79</v>
      </c>
      <c r="D162" s="0" t="n">
        <v>2031</v>
      </c>
      <c r="E162" s="5" t="n">
        <v>203.527208155806</v>
      </c>
      <c r="F162" s="5" t="n">
        <v>35.1272267900316</v>
      </c>
      <c r="G162" s="5" t="n">
        <v>168.399981365774</v>
      </c>
      <c r="H162" s="12" t="n">
        <v>0.05</v>
      </c>
      <c r="I162" s="5" t="n">
        <v>8.4199990682887</v>
      </c>
      <c r="J162" s="5" t="n">
        <v>176.819980434063</v>
      </c>
    </row>
    <row r="163" customFormat="false" ht="14.25" hidden="true" customHeight="false" outlineLevel="0" collapsed="false">
      <c r="A163" s="0" t="s">
        <v>93</v>
      </c>
      <c r="B163" s="0" t="s">
        <v>42</v>
      </c>
      <c r="C163" s="0" t="s">
        <v>79</v>
      </c>
      <c r="D163" s="0" t="n">
        <v>2032</v>
      </c>
      <c r="E163" s="5" t="n">
        <v>208.682912661791</v>
      </c>
      <c r="F163" s="5" t="n">
        <v>35.7528384070536</v>
      </c>
      <c r="G163" s="5" t="n">
        <v>172.930074254737</v>
      </c>
      <c r="H163" s="12" t="n">
        <v>0.0500000000000001</v>
      </c>
      <c r="I163" s="5" t="n">
        <v>8.64650371273686</v>
      </c>
      <c r="J163" s="5" t="n">
        <v>181.576577967474</v>
      </c>
    </row>
    <row r="164" customFormat="false" ht="14.25" hidden="true" customHeight="false" outlineLevel="0" collapsed="false">
      <c r="A164" s="0" t="s">
        <v>93</v>
      </c>
      <c r="B164" s="0" t="s">
        <v>42</v>
      </c>
      <c r="C164" s="0" t="s">
        <v>79</v>
      </c>
      <c r="D164" s="0" t="n">
        <v>2033</v>
      </c>
      <c r="E164" s="5" t="n">
        <v>213.637438537941</v>
      </c>
      <c r="F164" s="5" t="n">
        <v>36.329361804645</v>
      </c>
      <c r="G164" s="5" t="n">
        <v>177.308076733296</v>
      </c>
      <c r="H164" s="12" t="n">
        <v>0.0500000000000001</v>
      </c>
      <c r="I164" s="5" t="n">
        <v>8.8654038366648</v>
      </c>
      <c r="J164" s="5" t="n">
        <v>186.173480569961</v>
      </c>
    </row>
    <row r="165" customFormat="false" ht="14.25" hidden="true" customHeight="false" outlineLevel="0" collapsed="false">
      <c r="A165" s="0" t="s">
        <v>93</v>
      </c>
      <c r="B165" s="0" t="s">
        <v>42</v>
      </c>
      <c r="C165" s="0" t="s">
        <v>79</v>
      </c>
      <c r="D165" s="0" t="n">
        <v>2034</v>
      </c>
      <c r="E165" s="5" t="n">
        <v>218.708797991874</v>
      </c>
      <c r="F165" s="5" t="n">
        <v>36.9123982502408</v>
      </c>
      <c r="G165" s="5" t="n">
        <v>181.796399741633</v>
      </c>
      <c r="H165" s="12" t="n">
        <v>0.0500000000000001</v>
      </c>
      <c r="I165" s="5" t="n">
        <v>9.08981998708166</v>
      </c>
      <c r="J165" s="5" t="n">
        <v>190.886219728714</v>
      </c>
    </row>
    <row r="166" customFormat="false" ht="14.25" hidden="true" customHeight="false" outlineLevel="0" collapsed="false">
      <c r="A166" s="0" t="s">
        <v>93</v>
      </c>
      <c r="B166" s="0" t="s">
        <v>42</v>
      </c>
      <c r="C166" s="0" t="s">
        <v>79</v>
      </c>
      <c r="D166" s="0" t="n">
        <v>2035</v>
      </c>
      <c r="E166" s="5" t="n">
        <v>223.931158670682</v>
      </c>
      <c r="F166" s="5" t="n">
        <v>37.5072882209526</v>
      </c>
      <c r="G166" s="5" t="n">
        <v>186.42387044973</v>
      </c>
      <c r="H166" s="12" t="n">
        <v>0.05</v>
      </c>
      <c r="I166" s="5" t="n">
        <v>9.3211935224865</v>
      </c>
      <c r="J166" s="5" t="n">
        <v>195.745063972216</v>
      </c>
    </row>
    <row r="167" customFormat="false" ht="14.25" hidden="true" customHeight="false" outlineLevel="0" collapsed="false">
      <c r="A167" s="0" t="s">
        <v>93</v>
      </c>
      <c r="B167" s="0" t="s">
        <v>42</v>
      </c>
      <c r="C167" s="0" t="s">
        <v>79</v>
      </c>
      <c r="D167" s="0" t="n">
        <v>2036</v>
      </c>
      <c r="E167" s="5" t="n">
        <v>225.73092195218</v>
      </c>
      <c r="F167" s="5" t="n">
        <v>37.8373400960667</v>
      </c>
      <c r="G167" s="5" t="n">
        <v>187.893581856114</v>
      </c>
      <c r="H167" s="12" t="n">
        <v>0.0500000000000001</v>
      </c>
      <c r="I167" s="5" t="n">
        <v>9.39467909280569</v>
      </c>
      <c r="J167" s="5" t="n">
        <v>197.288260948919</v>
      </c>
    </row>
    <row r="168" customFormat="false" ht="14.25" hidden="true" customHeight="false" outlineLevel="0" collapsed="false">
      <c r="A168" s="0" t="s">
        <v>93</v>
      </c>
      <c r="B168" s="0" t="s">
        <v>42</v>
      </c>
      <c r="C168" s="0" t="s">
        <v>79</v>
      </c>
      <c r="D168" s="0" t="n">
        <v>2037</v>
      </c>
      <c r="E168" s="5" t="n">
        <v>227.529727246965</v>
      </c>
      <c r="F168" s="5" t="n">
        <v>38.1676285083209</v>
      </c>
      <c r="G168" s="5" t="n">
        <v>189.362098738644</v>
      </c>
      <c r="H168" s="12" t="n">
        <v>0.05</v>
      </c>
      <c r="I168" s="5" t="n">
        <v>9.4681049369322</v>
      </c>
      <c r="J168" s="5" t="n">
        <v>198.830203675576</v>
      </c>
    </row>
    <row r="169" customFormat="false" ht="14.25" hidden="true" customHeight="false" outlineLevel="0" collapsed="false">
      <c r="A169" s="0" t="s">
        <v>93</v>
      </c>
      <c r="B169" s="0" t="s">
        <v>42</v>
      </c>
      <c r="C169" s="0" t="s">
        <v>79</v>
      </c>
      <c r="D169" s="0" t="n">
        <v>2038</v>
      </c>
      <c r="E169" s="5" t="n">
        <v>229.194985522748</v>
      </c>
      <c r="F169" s="5" t="n">
        <v>38.4754591020736</v>
      </c>
      <c r="G169" s="5" t="n">
        <v>190.719526420675</v>
      </c>
      <c r="H169" s="12" t="n">
        <v>0.05</v>
      </c>
      <c r="I169" s="5" t="n">
        <v>9.53597632103373</v>
      </c>
      <c r="J169" s="5" t="n">
        <v>200.255502741708</v>
      </c>
    </row>
    <row r="170" customFormat="false" ht="14.25" hidden="true" customHeight="false" outlineLevel="0" collapsed="false">
      <c r="A170" s="0" t="s">
        <v>93</v>
      </c>
      <c r="B170" s="0" t="s">
        <v>42</v>
      </c>
      <c r="C170" s="0" t="s">
        <v>79</v>
      </c>
      <c r="D170" s="0" t="n">
        <v>2039</v>
      </c>
      <c r="E170" s="5" t="n">
        <v>231.262943631924</v>
      </c>
      <c r="F170" s="5" t="n">
        <v>38.8526442172759</v>
      </c>
      <c r="G170" s="5" t="n">
        <v>192.410299414648</v>
      </c>
      <c r="H170" s="12" t="n">
        <v>0.05</v>
      </c>
      <c r="I170" s="5" t="n">
        <v>9.62051497073239</v>
      </c>
      <c r="J170" s="5" t="n">
        <v>202.03081438538</v>
      </c>
    </row>
    <row r="171" customFormat="false" ht="14.25" hidden="false" customHeight="false" outlineLevel="0" collapsed="false">
      <c r="A171" s="0" t="s">
        <v>93</v>
      </c>
      <c r="B171" s="0" t="s">
        <v>42</v>
      </c>
      <c r="C171" s="0" t="s">
        <v>79</v>
      </c>
      <c r="D171" s="0" t="n">
        <v>2040</v>
      </c>
      <c r="E171" s="5" t="n">
        <v>232.336386426251</v>
      </c>
      <c r="F171" s="5" t="n">
        <v>39.0598461134595</v>
      </c>
      <c r="G171" s="5" t="n">
        <v>193.276540312792</v>
      </c>
      <c r="H171" s="12" t="n">
        <v>0.0500000000000001</v>
      </c>
      <c r="I171" s="5" t="n">
        <v>9.66382701563961</v>
      </c>
      <c r="J171" s="5" t="n">
        <v>202.940367328431</v>
      </c>
    </row>
    <row r="172" customFormat="false" ht="14.25" hidden="true" customHeight="false" outlineLevel="0" collapsed="false">
      <c r="A172" s="0" t="s">
        <v>93</v>
      </c>
      <c r="B172" s="0" t="s">
        <v>42</v>
      </c>
      <c r="C172" s="0" t="s">
        <v>84</v>
      </c>
      <c r="D172" s="0" t="n">
        <v>2024</v>
      </c>
      <c r="E172" s="5" t="n">
        <v>19.9976956183492</v>
      </c>
      <c r="F172" s="5" t="n">
        <v>0.964618354775647</v>
      </c>
      <c r="G172" s="5" t="n">
        <v>19.0330772635736</v>
      </c>
      <c r="H172" s="12" t="n">
        <v>0.05</v>
      </c>
      <c r="I172" s="5" t="n">
        <v>0.95165386317868</v>
      </c>
      <c r="J172" s="5" t="n">
        <v>19.9847311267523</v>
      </c>
    </row>
    <row r="173" customFormat="false" ht="14.25" hidden="true" customHeight="false" outlineLevel="0" collapsed="false">
      <c r="A173" s="0" t="s">
        <v>93</v>
      </c>
      <c r="B173" s="0" t="s">
        <v>42</v>
      </c>
      <c r="C173" s="0" t="s">
        <v>84</v>
      </c>
      <c r="D173" s="0" t="n">
        <v>2025</v>
      </c>
      <c r="E173" s="5" t="n">
        <v>21.9318348464029</v>
      </c>
      <c r="F173" s="5" t="n">
        <v>1.179956420572</v>
      </c>
      <c r="G173" s="5" t="n">
        <v>20.7518784258309</v>
      </c>
      <c r="H173" s="12" t="n">
        <v>0.0500000000000001</v>
      </c>
      <c r="I173" s="5" t="n">
        <v>1.03759392129155</v>
      </c>
      <c r="J173" s="5" t="n">
        <v>21.7894723471224</v>
      </c>
    </row>
    <row r="174" customFormat="false" ht="14.25" hidden="true" customHeight="false" outlineLevel="0" collapsed="false">
      <c r="A174" s="0" t="s">
        <v>93</v>
      </c>
      <c r="B174" s="0" t="s">
        <v>42</v>
      </c>
      <c r="C174" s="0" t="s">
        <v>84</v>
      </c>
      <c r="D174" s="0" t="n">
        <v>2026</v>
      </c>
      <c r="E174" s="5" t="n">
        <v>24.3773798528271</v>
      </c>
      <c r="F174" s="5" t="n">
        <v>1.67557081938169</v>
      </c>
      <c r="G174" s="5" t="n">
        <v>22.7018090334454</v>
      </c>
      <c r="H174" s="12" t="n">
        <v>0.0500000000000001</v>
      </c>
      <c r="I174" s="5" t="n">
        <v>1.13509045167227</v>
      </c>
      <c r="J174" s="5" t="n">
        <v>23.8368994851176</v>
      </c>
    </row>
    <row r="175" customFormat="false" ht="14.25" hidden="true" customHeight="false" outlineLevel="0" collapsed="false">
      <c r="A175" s="0" t="s">
        <v>93</v>
      </c>
      <c r="B175" s="0" t="s">
        <v>42</v>
      </c>
      <c r="C175" s="0" t="s">
        <v>84</v>
      </c>
      <c r="D175" s="0" t="n">
        <v>2027</v>
      </c>
      <c r="E175" s="5" t="n">
        <v>27.7163009389964</v>
      </c>
      <c r="F175" s="5" t="n">
        <v>2.38532383205604</v>
      </c>
      <c r="G175" s="5" t="n">
        <v>25.3309771069404</v>
      </c>
      <c r="H175" s="12" t="n">
        <v>0.05</v>
      </c>
      <c r="I175" s="5" t="n">
        <v>1.26654885534702</v>
      </c>
      <c r="J175" s="5" t="n">
        <v>26.5975259622874</v>
      </c>
    </row>
    <row r="176" customFormat="false" ht="14.25" hidden="true" customHeight="false" outlineLevel="0" collapsed="false">
      <c r="A176" s="0" t="s">
        <v>93</v>
      </c>
      <c r="B176" s="0" t="s">
        <v>42</v>
      </c>
      <c r="C176" s="0" t="s">
        <v>84</v>
      </c>
      <c r="D176" s="0" t="n">
        <v>2028</v>
      </c>
      <c r="E176" s="5" t="n">
        <v>31.8340369507798</v>
      </c>
      <c r="F176" s="5" t="n">
        <v>3.32543579720918</v>
      </c>
      <c r="G176" s="5" t="n">
        <v>28.5086011535706</v>
      </c>
      <c r="H176" s="12" t="n">
        <v>0.05</v>
      </c>
      <c r="I176" s="5" t="n">
        <v>1.42543005767853</v>
      </c>
      <c r="J176" s="5" t="n">
        <v>29.9340312112491</v>
      </c>
    </row>
    <row r="177" customFormat="false" ht="14.25" hidden="true" customHeight="false" outlineLevel="0" collapsed="false">
      <c r="A177" s="0" t="s">
        <v>93</v>
      </c>
      <c r="B177" s="0" t="s">
        <v>42</v>
      </c>
      <c r="C177" s="0" t="s">
        <v>84</v>
      </c>
      <c r="D177" s="0" t="n">
        <v>2029</v>
      </c>
      <c r="E177" s="5" t="n">
        <v>36.8651386170246</v>
      </c>
      <c r="F177" s="5" t="n">
        <v>4.56589313482097</v>
      </c>
      <c r="G177" s="5" t="n">
        <v>32.2992454822036</v>
      </c>
      <c r="H177" s="12" t="n">
        <v>0.0500000000000001</v>
      </c>
      <c r="I177" s="5" t="n">
        <v>1.61496227411018</v>
      </c>
      <c r="J177" s="5" t="n">
        <v>33.9142077563138</v>
      </c>
    </row>
    <row r="178" customFormat="false" ht="14.25" hidden="true" customHeight="false" outlineLevel="0" collapsed="false">
      <c r="A178" s="0" t="s">
        <v>93</v>
      </c>
      <c r="B178" s="0" t="s">
        <v>42</v>
      </c>
      <c r="C178" s="0" t="s">
        <v>84</v>
      </c>
      <c r="D178" s="0" t="n">
        <v>2030</v>
      </c>
      <c r="E178" s="5" t="n">
        <v>42.6849681654625</v>
      </c>
      <c r="F178" s="5" t="n">
        <v>6.09466970506373</v>
      </c>
      <c r="G178" s="5" t="n">
        <v>36.5902984603988</v>
      </c>
      <c r="H178" s="12" t="n">
        <v>0.0500000000000001</v>
      </c>
      <c r="I178" s="5" t="n">
        <v>1.82951492301994</v>
      </c>
      <c r="J178" s="5" t="n">
        <v>38.4198133834187</v>
      </c>
    </row>
    <row r="179" customFormat="false" ht="14.25" hidden="true" customHeight="false" outlineLevel="0" collapsed="false">
      <c r="A179" s="0" t="s">
        <v>93</v>
      </c>
      <c r="B179" s="0" t="s">
        <v>42</v>
      </c>
      <c r="C179" s="0" t="s">
        <v>84</v>
      </c>
      <c r="D179" s="0" t="n">
        <v>2031</v>
      </c>
      <c r="E179" s="5" t="n">
        <v>48.9341699514935</v>
      </c>
      <c r="F179" s="5" t="n">
        <v>7.75099729551504</v>
      </c>
      <c r="G179" s="5" t="n">
        <v>41.1831726559785</v>
      </c>
      <c r="H179" s="12" t="n">
        <v>0.0500000000000001</v>
      </c>
      <c r="I179" s="5" t="n">
        <v>2.05915863279893</v>
      </c>
      <c r="J179" s="5" t="n">
        <v>43.2423312887774</v>
      </c>
    </row>
    <row r="180" customFormat="false" ht="14.25" hidden="true" customHeight="false" outlineLevel="0" collapsed="false">
      <c r="A180" s="0" t="s">
        <v>93</v>
      </c>
      <c r="B180" s="0" t="s">
        <v>42</v>
      </c>
      <c r="C180" s="0" t="s">
        <v>84</v>
      </c>
      <c r="D180" s="0" t="n">
        <v>2032</v>
      </c>
      <c r="E180" s="5" t="n">
        <v>55.8325178728211</v>
      </c>
      <c r="F180" s="5" t="n">
        <v>9.6969195456759</v>
      </c>
      <c r="G180" s="5" t="n">
        <v>46.1355983271452</v>
      </c>
      <c r="H180" s="12" t="n">
        <v>0.05</v>
      </c>
      <c r="I180" s="5" t="n">
        <v>2.30677991635726</v>
      </c>
      <c r="J180" s="5" t="n">
        <v>48.4423782435025</v>
      </c>
    </row>
    <row r="181" customFormat="false" ht="14.25" hidden="true" customHeight="false" outlineLevel="0" collapsed="false">
      <c r="A181" s="0" t="s">
        <v>93</v>
      </c>
      <c r="B181" s="0" t="s">
        <v>42</v>
      </c>
      <c r="C181" s="0" t="s">
        <v>84</v>
      </c>
      <c r="D181" s="0" t="n">
        <v>2033</v>
      </c>
      <c r="E181" s="5" t="n">
        <v>63.2409014365135</v>
      </c>
      <c r="F181" s="5" t="n">
        <v>11.9001221721322</v>
      </c>
      <c r="G181" s="5" t="n">
        <v>51.3407792643813</v>
      </c>
      <c r="H181" s="12" t="n">
        <v>0.0500000000000001</v>
      </c>
      <c r="I181" s="5" t="n">
        <v>2.56703896321907</v>
      </c>
      <c r="J181" s="5" t="n">
        <v>53.9078182276003</v>
      </c>
    </row>
    <row r="182" customFormat="false" ht="14.25" hidden="true" customHeight="false" outlineLevel="0" collapsed="false">
      <c r="A182" s="0" t="s">
        <v>93</v>
      </c>
      <c r="B182" s="0" t="s">
        <v>42</v>
      </c>
      <c r="C182" s="0" t="s">
        <v>84</v>
      </c>
      <c r="D182" s="0" t="n">
        <v>2034</v>
      </c>
      <c r="E182" s="5" t="n">
        <v>70.5314035835465</v>
      </c>
      <c r="F182" s="5" t="n">
        <v>14.1876201874704</v>
      </c>
      <c r="G182" s="5" t="n">
        <v>56.3437833960761</v>
      </c>
      <c r="H182" s="12" t="n">
        <v>0.05</v>
      </c>
      <c r="I182" s="5" t="n">
        <v>2.81718916980381</v>
      </c>
      <c r="J182" s="5" t="n">
        <v>59.1609725658799</v>
      </c>
    </row>
    <row r="183" customFormat="false" ht="14.25" hidden="true" customHeight="false" outlineLevel="0" collapsed="false">
      <c r="A183" s="0" t="s">
        <v>93</v>
      </c>
      <c r="B183" s="0" t="s">
        <v>42</v>
      </c>
      <c r="C183" s="0" t="s">
        <v>84</v>
      </c>
      <c r="D183" s="0" t="n">
        <v>2035</v>
      </c>
      <c r="E183" s="5" t="n">
        <v>77.8729133420324</v>
      </c>
      <c r="F183" s="5" t="n">
        <v>16.5803102776139</v>
      </c>
      <c r="G183" s="5" t="n">
        <v>61.2926030644185</v>
      </c>
      <c r="H183" s="12" t="n">
        <v>0.05</v>
      </c>
      <c r="I183" s="5" t="n">
        <v>3.06463015322093</v>
      </c>
      <c r="J183" s="5" t="n">
        <v>64.3572332176395</v>
      </c>
    </row>
    <row r="184" customFormat="false" ht="14.25" hidden="true" customHeight="false" outlineLevel="0" collapsed="false">
      <c r="A184" s="0" t="s">
        <v>93</v>
      </c>
      <c r="B184" s="0" t="s">
        <v>42</v>
      </c>
      <c r="C184" s="0" t="s">
        <v>84</v>
      </c>
      <c r="D184" s="0" t="n">
        <v>2036</v>
      </c>
      <c r="E184" s="5" t="n">
        <v>85.0675417238482</v>
      </c>
      <c r="F184" s="5" t="n">
        <v>18.5595907837573</v>
      </c>
      <c r="G184" s="5" t="n">
        <v>66.5079509400909</v>
      </c>
      <c r="H184" s="12" t="n">
        <v>0.05</v>
      </c>
      <c r="I184" s="5" t="n">
        <v>3.32539754700455</v>
      </c>
      <c r="J184" s="5" t="n">
        <v>69.8333484870954</v>
      </c>
    </row>
    <row r="185" customFormat="false" ht="14.25" hidden="true" customHeight="false" outlineLevel="0" collapsed="false">
      <c r="A185" s="0" t="s">
        <v>93</v>
      </c>
      <c r="B185" s="0" t="s">
        <v>42</v>
      </c>
      <c r="C185" s="0" t="s">
        <v>84</v>
      </c>
      <c r="D185" s="0" t="n">
        <v>2037</v>
      </c>
      <c r="E185" s="5" t="n">
        <v>91.8910279865088</v>
      </c>
      <c r="F185" s="5" t="n">
        <v>20.4313031174622</v>
      </c>
      <c r="G185" s="5" t="n">
        <v>71.4597248690466</v>
      </c>
      <c r="H185" s="12" t="n">
        <v>0.0500000000000001</v>
      </c>
      <c r="I185" s="5" t="n">
        <v>3.57298624345234</v>
      </c>
      <c r="J185" s="5" t="n">
        <v>75.032711112499</v>
      </c>
    </row>
    <row r="186" customFormat="false" ht="14.25" hidden="true" customHeight="false" outlineLevel="0" collapsed="false">
      <c r="A186" s="0" t="s">
        <v>93</v>
      </c>
      <c r="B186" s="0" t="s">
        <v>42</v>
      </c>
      <c r="C186" s="0" t="s">
        <v>84</v>
      </c>
      <c r="D186" s="0" t="n">
        <v>2038</v>
      </c>
      <c r="E186" s="5" t="n">
        <v>98.5844372690618</v>
      </c>
      <c r="F186" s="5" t="n">
        <v>22.2556010732261</v>
      </c>
      <c r="G186" s="5" t="n">
        <v>76.3288361958357</v>
      </c>
      <c r="H186" s="12" t="n">
        <v>0.05</v>
      </c>
      <c r="I186" s="5" t="n">
        <v>3.81644180979179</v>
      </c>
      <c r="J186" s="5" t="n">
        <v>80.1452780056275</v>
      </c>
    </row>
    <row r="187" customFormat="false" ht="14.25" hidden="true" customHeight="false" outlineLevel="0" collapsed="false">
      <c r="A187" s="0" t="s">
        <v>93</v>
      </c>
      <c r="B187" s="0" t="s">
        <v>42</v>
      </c>
      <c r="C187" s="0" t="s">
        <v>84</v>
      </c>
      <c r="D187" s="0" t="n">
        <v>2039</v>
      </c>
      <c r="E187" s="5" t="n">
        <v>105.420562632903</v>
      </c>
      <c r="F187" s="5" t="n">
        <v>24.3206161958389</v>
      </c>
      <c r="G187" s="5" t="n">
        <v>81.0999464370641</v>
      </c>
      <c r="H187" s="12" t="n">
        <v>0.0500000000000001</v>
      </c>
      <c r="I187" s="5" t="n">
        <v>4.05499732185321</v>
      </c>
      <c r="J187" s="5" t="n">
        <v>85.1549437589173</v>
      </c>
    </row>
    <row r="188" customFormat="false" ht="14.25" hidden="true" customHeight="false" outlineLevel="0" collapsed="false">
      <c r="A188" s="0" t="s">
        <v>93</v>
      </c>
      <c r="B188" s="0" t="s">
        <v>42</v>
      </c>
      <c r="C188" s="0" t="s">
        <v>84</v>
      </c>
      <c r="D188" s="0" t="n">
        <v>2040</v>
      </c>
      <c r="E188" s="5" t="n">
        <v>110.963246764436</v>
      </c>
      <c r="F188" s="5" t="n">
        <v>25.9428024681147</v>
      </c>
      <c r="G188" s="5" t="n">
        <v>85.0204442963214</v>
      </c>
      <c r="H188" s="12" t="n">
        <v>0.05</v>
      </c>
      <c r="I188" s="5" t="n">
        <v>4.25102221481607</v>
      </c>
      <c r="J188" s="5" t="n">
        <v>89.2714665111375</v>
      </c>
    </row>
    <row r="189" customFormat="false" ht="14.25" hidden="true" customHeight="false" outlineLevel="0" collapsed="false">
      <c r="A189" s="0" t="s">
        <v>95</v>
      </c>
      <c r="B189" s="0" t="s">
        <v>52</v>
      </c>
      <c r="C189" s="0" t="s">
        <v>65</v>
      </c>
      <c r="D189" s="0" t="n">
        <v>2024</v>
      </c>
      <c r="E189" s="5" t="n">
        <v>151.261157155565</v>
      </c>
      <c r="F189" s="5" t="n">
        <v>3.0005725209844</v>
      </c>
      <c r="G189" s="5" t="n">
        <v>148.260584634581</v>
      </c>
      <c r="H189" s="12" t="n">
        <v>0.0500000000000001</v>
      </c>
      <c r="I189" s="5" t="n">
        <v>7.41302923172905</v>
      </c>
      <c r="J189" s="5" t="n">
        <v>155.67361386631</v>
      </c>
    </row>
    <row r="190" customFormat="false" ht="14.25" hidden="true" customHeight="false" outlineLevel="0" collapsed="false">
      <c r="A190" s="0" t="s">
        <v>95</v>
      </c>
      <c r="B190" s="0" t="s">
        <v>52</v>
      </c>
      <c r="C190" s="0" t="s">
        <v>65</v>
      </c>
      <c r="D190" s="0" t="n">
        <v>2025</v>
      </c>
      <c r="E190" s="5" t="n">
        <v>153.005128009783</v>
      </c>
      <c r="F190" s="5" t="n">
        <v>3.03860194961052</v>
      </c>
      <c r="G190" s="5" t="n">
        <v>149.966526060172</v>
      </c>
      <c r="H190" s="12" t="n">
        <v>0.05</v>
      </c>
      <c r="I190" s="5" t="n">
        <v>7.4983263030086</v>
      </c>
      <c r="J190" s="5" t="n">
        <v>157.464852363181</v>
      </c>
    </row>
    <row r="191" customFormat="false" ht="14.25" hidden="true" customHeight="false" outlineLevel="0" collapsed="false">
      <c r="A191" s="0" t="s">
        <v>95</v>
      </c>
      <c r="B191" s="0" t="s">
        <v>52</v>
      </c>
      <c r="C191" s="0" t="s">
        <v>65</v>
      </c>
      <c r="D191" s="0" t="n">
        <v>2026</v>
      </c>
      <c r="E191" s="5" t="n">
        <v>154.616521879033</v>
      </c>
      <c r="F191" s="5" t="n">
        <v>3.67337295859151</v>
      </c>
      <c r="G191" s="5" t="n">
        <v>150.943148920441</v>
      </c>
      <c r="H191" s="12" t="n">
        <v>0.05</v>
      </c>
      <c r="I191" s="5" t="n">
        <v>7.54715744602207</v>
      </c>
      <c r="J191" s="5" t="n">
        <v>158.490306366464</v>
      </c>
    </row>
    <row r="192" customFormat="false" ht="14.25" hidden="true" customHeight="false" outlineLevel="0" collapsed="false">
      <c r="A192" s="0" t="s">
        <v>95</v>
      </c>
      <c r="B192" s="0" t="s">
        <v>52</v>
      </c>
      <c r="C192" s="0" t="s">
        <v>65</v>
      </c>
      <c r="D192" s="0" t="n">
        <v>2027</v>
      </c>
      <c r="E192" s="5" t="n">
        <v>155.983547934778</v>
      </c>
      <c r="F192" s="5" t="n">
        <v>4.31697984721257</v>
      </c>
      <c r="G192" s="5" t="n">
        <v>151.666568087565</v>
      </c>
      <c r="H192" s="12" t="n">
        <v>0.05</v>
      </c>
      <c r="I192" s="5" t="n">
        <v>7.58332840437825</v>
      </c>
      <c r="J192" s="5" t="n">
        <v>159.249896491943</v>
      </c>
    </row>
    <row r="193" customFormat="false" ht="14.25" hidden="true" customHeight="false" outlineLevel="0" collapsed="false">
      <c r="A193" s="0" t="s">
        <v>95</v>
      </c>
      <c r="B193" s="0" t="s">
        <v>52</v>
      </c>
      <c r="C193" s="0" t="s">
        <v>65</v>
      </c>
      <c r="D193" s="0" t="n">
        <v>2028</v>
      </c>
      <c r="E193" s="5" t="n">
        <v>157.568627159429</v>
      </c>
      <c r="F193" s="5" t="n">
        <v>4.97949775065802</v>
      </c>
      <c r="G193" s="5" t="n">
        <v>152.589129408771</v>
      </c>
      <c r="H193" s="12" t="n">
        <v>0.05</v>
      </c>
      <c r="I193" s="5" t="n">
        <v>7.62945647043855</v>
      </c>
      <c r="J193" s="5" t="n">
        <v>160.21858587921</v>
      </c>
    </row>
    <row r="194" customFormat="false" ht="14.25" hidden="true" customHeight="false" outlineLevel="0" collapsed="false">
      <c r="A194" s="0" t="s">
        <v>95</v>
      </c>
      <c r="B194" s="0" t="s">
        <v>52</v>
      </c>
      <c r="C194" s="0" t="s">
        <v>65</v>
      </c>
      <c r="D194" s="0" t="n">
        <v>2029</v>
      </c>
      <c r="E194" s="5" t="n">
        <v>159.341826024529</v>
      </c>
      <c r="F194" s="5" t="n">
        <v>5.66390045742714</v>
      </c>
      <c r="G194" s="5" t="n">
        <v>153.677925567102</v>
      </c>
      <c r="H194" s="12" t="n">
        <v>0.05</v>
      </c>
      <c r="I194" s="5" t="n">
        <v>7.68389627835512</v>
      </c>
      <c r="J194" s="5" t="n">
        <v>161.361821845457</v>
      </c>
    </row>
    <row r="195" customFormat="false" ht="14.25" hidden="true" customHeight="false" outlineLevel="0" collapsed="false">
      <c r="A195" s="0" t="s">
        <v>95</v>
      </c>
      <c r="B195" s="0" t="s">
        <v>52</v>
      </c>
      <c r="C195" s="0" t="s">
        <v>65</v>
      </c>
      <c r="D195" s="0" t="n">
        <v>2030</v>
      </c>
      <c r="E195" s="5" t="n">
        <v>161.236934938615</v>
      </c>
      <c r="F195" s="5" t="n">
        <v>6.37225824578027</v>
      </c>
      <c r="G195" s="5" t="n">
        <v>154.864676692835</v>
      </c>
      <c r="H195" s="12" t="n">
        <v>0.05</v>
      </c>
      <c r="I195" s="5" t="n">
        <v>7.74323383464175</v>
      </c>
      <c r="J195" s="5" t="n">
        <v>162.607910527477</v>
      </c>
    </row>
    <row r="196" customFormat="false" ht="14.25" hidden="true" customHeight="false" outlineLevel="0" collapsed="false">
      <c r="A196" s="0" t="s">
        <v>95</v>
      </c>
      <c r="B196" s="0" t="s">
        <v>52</v>
      </c>
      <c r="C196" s="0" t="s">
        <v>65</v>
      </c>
      <c r="D196" s="0" t="n">
        <v>2031</v>
      </c>
      <c r="E196" s="5" t="n">
        <v>162.610060773227</v>
      </c>
      <c r="F196" s="5" t="n">
        <v>7.13717786504363</v>
      </c>
      <c r="G196" s="5" t="n">
        <v>155.472882908183</v>
      </c>
      <c r="H196" s="12" t="n">
        <v>0.05</v>
      </c>
      <c r="I196" s="5" t="n">
        <v>7.77364414540917</v>
      </c>
      <c r="J196" s="5" t="n">
        <v>163.246527053593</v>
      </c>
    </row>
    <row r="197" customFormat="false" ht="14.25" hidden="true" customHeight="false" outlineLevel="0" collapsed="false">
      <c r="A197" s="0" t="s">
        <v>95</v>
      </c>
      <c r="B197" s="0" t="s">
        <v>52</v>
      </c>
      <c r="C197" s="0" t="s">
        <v>65</v>
      </c>
      <c r="D197" s="0" t="n">
        <v>2032</v>
      </c>
      <c r="E197" s="5" t="n">
        <v>164.201040647355</v>
      </c>
      <c r="F197" s="5" t="n">
        <v>7.92721531528975</v>
      </c>
      <c r="G197" s="5" t="n">
        <v>156.273825332065</v>
      </c>
      <c r="H197" s="12" t="n">
        <v>0.05</v>
      </c>
      <c r="I197" s="5" t="n">
        <v>7.81369126660325</v>
      </c>
      <c r="J197" s="5" t="n">
        <v>164.087516598668</v>
      </c>
    </row>
    <row r="198" customFormat="false" ht="14.25" hidden="true" customHeight="false" outlineLevel="0" collapsed="false">
      <c r="A198" s="0" t="s">
        <v>95</v>
      </c>
      <c r="B198" s="0" t="s">
        <v>52</v>
      </c>
      <c r="C198" s="0" t="s">
        <v>65</v>
      </c>
      <c r="D198" s="0" t="n">
        <v>2033</v>
      </c>
      <c r="E198" s="5" t="n">
        <v>165.819340559418</v>
      </c>
      <c r="F198" s="5" t="n">
        <v>8.73582731732443</v>
      </c>
      <c r="G198" s="5" t="n">
        <v>157.083513242094</v>
      </c>
      <c r="H198" s="12" t="n">
        <v>0.05</v>
      </c>
      <c r="I198" s="5" t="n">
        <v>7.85417566210469</v>
      </c>
      <c r="J198" s="5" t="n">
        <v>164.937688904198</v>
      </c>
    </row>
    <row r="199" customFormat="false" ht="14.25" hidden="true" customHeight="false" outlineLevel="0" collapsed="false">
      <c r="A199" s="0" t="s">
        <v>95</v>
      </c>
      <c r="B199" s="0" t="s">
        <v>52</v>
      </c>
      <c r="C199" s="0" t="s">
        <v>65</v>
      </c>
      <c r="D199" s="0" t="n">
        <v>2034</v>
      </c>
      <c r="E199" s="5" t="n">
        <v>167.532313010965</v>
      </c>
      <c r="F199" s="5" t="n">
        <v>9.56948431203994</v>
      </c>
      <c r="G199" s="5" t="n">
        <v>157.962828698925</v>
      </c>
      <c r="H199" s="12" t="n">
        <v>0.0500000000000001</v>
      </c>
      <c r="I199" s="5" t="n">
        <v>7.89814143494626</v>
      </c>
      <c r="J199" s="5" t="n">
        <v>165.860970133871</v>
      </c>
    </row>
    <row r="200" customFormat="false" ht="14.25" hidden="true" customHeight="false" outlineLevel="0" collapsed="false">
      <c r="A200" s="0" t="s">
        <v>95</v>
      </c>
      <c r="B200" s="0" t="s">
        <v>52</v>
      </c>
      <c r="C200" s="0" t="s">
        <v>65</v>
      </c>
      <c r="D200" s="0" t="n">
        <v>2035</v>
      </c>
      <c r="E200" s="5" t="n">
        <v>169.24213725381</v>
      </c>
      <c r="F200" s="5" t="n">
        <v>10.4198901056622</v>
      </c>
      <c r="G200" s="5" t="n">
        <v>158.822247148148</v>
      </c>
      <c r="H200" s="12" t="n">
        <v>0.0500000000000001</v>
      </c>
      <c r="I200" s="5" t="n">
        <v>7.94111235740738</v>
      </c>
      <c r="J200" s="5" t="n">
        <v>166.763359505555</v>
      </c>
    </row>
    <row r="201" customFormat="false" ht="14.25" hidden="true" customHeight="false" outlineLevel="0" collapsed="false">
      <c r="A201" s="0" t="s">
        <v>95</v>
      </c>
      <c r="B201" s="0" t="s">
        <v>52</v>
      </c>
      <c r="C201" s="0" t="s">
        <v>65</v>
      </c>
      <c r="D201" s="0" t="n">
        <v>2036</v>
      </c>
      <c r="E201" s="5" t="n">
        <v>170.943929330851</v>
      </c>
      <c r="F201" s="5" t="n">
        <v>11.3646294279725</v>
      </c>
      <c r="G201" s="5" t="n">
        <v>159.579299902878</v>
      </c>
      <c r="H201" s="12" t="n">
        <v>0.0500000000000001</v>
      </c>
      <c r="I201" s="5" t="n">
        <v>7.97896499514391</v>
      </c>
      <c r="J201" s="5" t="n">
        <v>167.558264898022</v>
      </c>
    </row>
    <row r="202" customFormat="false" ht="14.25" hidden="true" customHeight="false" outlineLevel="0" collapsed="false">
      <c r="A202" s="0" t="s">
        <v>95</v>
      </c>
      <c r="B202" s="0" t="s">
        <v>52</v>
      </c>
      <c r="C202" s="0" t="s">
        <v>65</v>
      </c>
      <c r="D202" s="0" t="n">
        <v>2037</v>
      </c>
      <c r="E202" s="5" t="n">
        <v>172.574124241811</v>
      </c>
      <c r="F202" s="5" t="n">
        <v>12.3161758063517</v>
      </c>
      <c r="G202" s="5" t="n">
        <v>160.257948435459</v>
      </c>
      <c r="H202" s="12" t="n">
        <v>0.0500000000000001</v>
      </c>
      <c r="I202" s="5" t="n">
        <v>8.01289742177297</v>
      </c>
      <c r="J202" s="5" t="n">
        <v>168.270845857232</v>
      </c>
    </row>
    <row r="203" customFormat="false" ht="14.25" hidden="true" customHeight="false" outlineLevel="0" collapsed="false">
      <c r="A203" s="0" t="s">
        <v>95</v>
      </c>
      <c r="B203" s="0" t="s">
        <v>52</v>
      </c>
      <c r="C203" s="0" t="s">
        <v>65</v>
      </c>
      <c r="D203" s="0" t="n">
        <v>2038</v>
      </c>
      <c r="E203" s="5" t="n">
        <v>174.102896620242</v>
      </c>
      <c r="F203" s="5" t="n">
        <v>13.2823883042488</v>
      </c>
      <c r="G203" s="5" t="n">
        <v>160.820508315993</v>
      </c>
      <c r="H203" s="12" t="n">
        <v>0.05</v>
      </c>
      <c r="I203" s="5" t="n">
        <v>8.04102541579966</v>
      </c>
      <c r="J203" s="5" t="n">
        <v>168.861533731793</v>
      </c>
    </row>
    <row r="204" customFormat="false" ht="14.25" hidden="true" customHeight="false" outlineLevel="0" collapsed="false">
      <c r="A204" s="0" t="s">
        <v>95</v>
      </c>
      <c r="B204" s="0" t="s">
        <v>52</v>
      </c>
      <c r="C204" s="0" t="s">
        <v>65</v>
      </c>
      <c r="D204" s="0" t="n">
        <v>2039</v>
      </c>
      <c r="E204" s="5" t="n">
        <v>175.794825609344</v>
      </c>
      <c r="F204" s="5" t="n">
        <v>14.2823031334681</v>
      </c>
      <c r="G204" s="5" t="n">
        <v>161.512522475875</v>
      </c>
      <c r="H204" s="12" t="n">
        <v>0.05</v>
      </c>
      <c r="I204" s="5" t="n">
        <v>8.07562612379376</v>
      </c>
      <c r="J204" s="5" t="n">
        <v>169.588148599669</v>
      </c>
    </row>
    <row r="205" customFormat="false" ht="14.25" hidden="true" customHeight="false" outlineLevel="0" collapsed="false">
      <c r="A205" s="0" t="s">
        <v>95</v>
      </c>
      <c r="B205" s="0" t="s">
        <v>52</v>
      </c>
      <c r="C205" s="0" t="s">
        <v>65</v>
      </c>
      <c r="D205" s="0" t="n">
        <v>2040</v>
      </c>
      <c r="E205" s="5" t="n">
        <v>177.436902516964</v>
      </c>
      <c r="F205" s="5" t="n">
        <v>15.2889167346788</v>
      </c>
      <c r="G205" s="5" t="n">
        <v>162.147985782285</v>
      </c>
      <c r="H205" s="12" t="n">
        <v>0.0500000000000001</v>
      </c>
      <c r="I205" s="5" t="n">
        <v>8.10739928911426</v>
      </c>
      <c r="J205" s="5" t="n">
        <v>170.255385071399</v>
      </c>
    </row>
    <row r="206" customFormat="false" ht="14.25" hidden="true" customHeight="false" outlineLevel="0" collapsed="false">
      <c r="A206" s="0" t="s">
        <v>95</v>
      </c>
      <c r="B206" s="0" t="s">
        <v>52</v>
      </c>
      <c r="C206" s="0" t="s">
        <v>75</v>
      </c>
      <c r="D206" s="0" t="n">
        <v>2024</v>
      </c>
      <c r="E206" s="5" t="n">
        <v>2.445135</v>
      </c>
      <c r="F206" s="5" t="n">
        <v>0</v>
      </c>
      <c r="G206" s="5" t="n">
        <v>2.445135</v>
      </c>
      <c r="H206" s="12" t="n">
        <v>0.05</v>
      </c>
      <c r="I206" s="5" t="n">
        <v>0.12225675</v>
      </c>
      <c r="J206" s="5" t="n">
        <v>2.56739175</v>
      </c>
    </row>
    <row r="207" customFormat="false" ht="14.25" hidden="true" customHeight="false" outlineLevel="0" collapsed="false">
      <c r="A207" s="0" t="s">
        <v>95</v>
      </c>
      <c r="B207" s="0" t="s">
        <v>52</v>
      </c>
      <c r="C207" s="0" t="s">
        <v>75</v>
      </c>
      <c r="D207" s="0" t="n">
        <v>2025</v>
      </c>
      <c r="E207" s="5" t="n">
        <v>3.08173606786779</v>
      </c>
      <c r="F207" s="5" t="n">
        <v>0</v>
      </c>
      <c r="G207" s="5" t="n">
        <v>3.08173606786779</v>
      </c>
      <c r="H207" s="12" t="n">
        <v>0.05</v>
      </c>
      <c r="I207" s="5" t="n">
        <v>0.15408680339339</v>
      </c>
      <c r="J207" s="5" t="n">
        <v>3.23582287126118</v>
      </c>
    </row>
    <row r="208" customFormat="false" ht="14.25" hidden="true" customHeight="false" outlineLevel="0" collapsed="false">
      <c r="A208" s="0" t="s">
        <v>95</v>
      </c>
      <c r="B208" s="0" t="s">
        <v>52</v>
      </c>
      <c r="C208" s="0" t="s">
        <v>75</v>
      </c>
      <c r="D208" s="0" t="n">
        <v>2026</v>
      </c>
      <c r="E208" s="5" t="n">
        <v>4.58442317930972</v>
      </c>
      <c r="F208" s="5" t="n">
        <v>0.0916884635861945</v>
      </c>
      <c r="G208" s="5" t="n">
        <v>4.49273471572353</v>
      </c>
      <c r="H208" s="12" t="n">
        <v>0.05</v>
      </c>
      <c r="I208" s="5" t="n">
        <v>0.224636735786176</v>
      </c>
      <c r="J208" s="5" t="n">
        <v>4.71737145150971</v>
      </c>
    </row>
    <row r="209" customFormat="false" ht="14.25" hidden="true" customHeight="false" outlineLevel="0" collapsed="false">
      <c r="A209" s="0" t="s">
        <v>95</v>
      </c>
      <c r="B209" s="0" t="s">
        <v>52</v>
      </c>
      <c r="C209" s="0" t="s">
        <v>75</v>
      </c>
      <c r="D209" s="0" t="n">
        <v>2027</v>
      </c>
      <c r="E209" s="5" t="n">
        <v>6.93216800633316</v>
      </c>
      <c r="F209" s="5" t="n">
        <v>0.207965040189995</v>
      </c>
      <c r="G209" s="5" t="n">
        <v>6.72420296614317</v>
      </c>
      <c r="H209" s="12" t="n">
        <v>0.0500000000000001</v>
      </c>
      <c r="I209" s="5" t="n">
        <v>0.336210148307159</v>
      </c>
      <c r="J209" s="5" t="n">
        <v>7.06041311445033</v>
      </c>
    </row>
    <row r="210" customFormat="false" ht="14.25" hidden="true" customHeight="false" outlineLevel="0" collapsed="false">
      <c r="A210" s="0" t="s">
        <v>95</v>
      </c>
      <c r="B210" s="0" t="s">
        <v>52</v>
      </c>
      <c r="C210" s="0" t="s">
        <v>75</v>
      </c>
      <c r="D210" s="0" t="n">
        <v>2028</v>
      </c>
      <c r="E210" s="5" t="n">
        <v>8.89346950913338</v>
      </c>
      <c r="F210" s="5" t="n">
        <v>0.444673475456669</v>
      </c>
      <c r="G210" s="5" t="n">
        <v>8.44879603367671</v>
      </c>
      <c r="H210" s="12" t="n">
        <v>0.0500000000000001</v>
      </c>
      <c r="I210" s="5" t="n">
        <v>0.422439801683836</v>
      </c>
      <c r="J210" s="5" t="n">
        <v>8.87123583536055</v>
      </c>
    </row>
    <row r="211" customFormat="false" ht="14.25" hidden="true" customHeight="false" outlineLevel="0" collapsed="false">
      <c r="A211" s="0" t="s">
        <v>95</v>
      </c>
      <c r="B211" s="0" t="s">
        <v>52</v>
      </c>
      <c r="C211" s="0" t="s">
        <v>75</v>
      </c>
      <c r="D211" s="0" t="n">
        <v>2029</v>
      </c>
      <c r="E211" s="5" t="n">
        <v>13.5301360680403</v>
      </c>
      <c r="F211" s="5" t="n">
        <v>0.811808164082418</v>
      </c>
      <c r="G211" s="5" t="n">
        <v>12.7183279039579</v>
      </c>
      <c r="H211" s="12" t="n">
        <v>0.05</v>
      </c>
      <c r="I211" s="5" t="n">
        <v>0.635916395197894</v>
      </c>
      <c r="J211" s="5" t="n">
        <v>13.3542442991558</v>
      </c>
    </row>
    <row r="212" customFormat="false" ht="14.25" hidden="true" customHeight="false" outlineLevel="0" collapsed="false">
      <c r="A212" s="0" t="s">
        <v>95</v>
      </c>
      <c r="B212" s="0" t="s">
        <v>52</v>
      </c>
      <c r="C212" s="0" t="s">
        <v>75</v>
      </c>
      <c r="D212" s="0" t="n">
        <v>2030</v>
      </c>
      <c r="E212" s="5" t="n">
        <v>16.9110690569527</v>
      </c>
      <c r="F212" s="5" t="n">
        <v>1.18377483398669</v>
      </c>
      <c r="G212" s="5" t="n">
        <v>15.727294222966</v>
      </c>
      <c r="H212" s="12" t="n">
        <v>0.0500000000000001</v>
      </c>
      <c r="I212" s="5" t="n">
        <v>0.786364711148302</v>
      </c>
      <c r="J212" s="5" t="n">
        <v>16.5136589341143</v>
      </c>
    </row>
    <row r="213" customFormat="false" ht="14.25" hidden="true" customHeight="false" outlineLevel="0" collapsed="false">
      <c r="A213" s="0" t="s">
        <v>95</v>
      </c>
      <c r="B213" s="0" t="s">
        <v>52</v>
      </c>
      <c r="C213" s="0" t="s">
        <v>75</v>
      </c>
      <c r="D213" s="0" t="n">
        <v>2031</v>
      </c>
      <c r="E213" s="5" t="n">
        <v>19.1867877007258</v>
      </c>
      <c r="F213" s="5" t="n">
        <v>1.53494301605806</v>
      </c>
      <c r="G213" s="5" t="n">
        <v>17.6518446846677</v>
      </c>
      <c r="H213" s="12" t="n">
        <v>0.05</v>
      </c>
      <c r="I213" s="5" t="n">
        <v>0.882592234233385</v>
      </c>
      <c r="J213" s="5" t="n">
        <v>18.5344369189011</v>
      </c>
    </row>
    <row r="214" customFormat="false" ht="14.25" hidden="true" customHeight="false" outlineLevel="0" collapsed="false">
      <c r="A214" s="0" t="s">
        <v>95</v>
      </c>
      <c r="B214" s="0" t="s">
        <v>52</v>
      </c>
      <c r="C214" s="0" t="s">
        <v>75</v>
      </c>
      <c r="D214" s="0" t="n">
        <v>2032</v>
      </c>
      <c r="E214" s="5" t="n">
        <v>21.4599743515487</v>
      </c>
      <c r="F214" s="5" t="n">
        <v>1.7167979481239</v>
      </c>
      <c r="G214" s="5" t="n">
        <v>19.7431764034248</v>
      </c>
      <c r="H214" s="12" t="n">
        <v>0.05</v>
      </c>
      <c r="I214" s="5" t="n">
        <v>0.987158820171242</v>
      </c>
      <c r="J214" s="5" t="n">
        <v>20.7303352235961</v>
      </c>
    </row>
    <row r="215" customFormat="false" ht="14.25" hidden="true" customHeight="false" outlineLevel="0" collapsed="false">
      <c r="A215" s="0" t="s">
        <v>95</v>
      </c>
      <c r="B215" s="0" t="s">
        <v>52</v>
      </c>
      <c r="C215" s="0" t="s">
        <v>75</v>
      </c>
      <c r="D215" s="0" t="n">
        <v>2033</v>
      </c>
      <c r="E215" s="5" t="n">
        <v>23.7247169781155</v>
      </c>
      <c r="F215" s="5" t="n">
        <v>2.1352245280304</v>
      </c>
      <c r="G215" s="5" t="n">
        <v>21.5894924500851</v>
      </c>
      <c r="H215" s="12" t="n">
        <v>0.0500000000000001</v>
      </c>
      <c r="I215" s="5" t="n">
        <v>1.07947462250426</v>
      </c>
      <c r="J215" s="5" t="n">
        <v>22.6689670725894</v>
      </c>
    </row>
    <row r="216" customFormat="false" ht="14.25" hidden="true" customHeight="false" outlineLevel="0" collapsed="false">
      <c r="A216" s="0" t="s">
        <v>95</v>
      </c>
      <c r="B216" s="0" t="s">
        <v>52</v>
      </c>
      <c r="C216" s="0" t="s">
        <v>75</v>
      </c>
      <c r="D216" s="0" t="n">
        <v>2034</v>
      </c>
      <c r="E216" s="5" t="n">
        <v>25.9213885231192</v>
      </c>
      <c r="F216" s="5" t="n">
        <v>2.33292496708073</v>
      </c>
      <c r="G216" s="5" t="n">
        <v>23.5884635560385</v>
      </c>
      <c r="H216" s="12" t="n">
        <v>0.05</v>
      </c>
      <c r="I216" s="5" t="n">
        <v>1.17942317780193</v>
      </c>
      <c r="J216" s="5" t="n">
        <v>24.7678867338404</v>
      </c>
    </row>
    <row r="217" customFormat="false" ht="14.25" hidden="true" customHeight="false" outlineLevel="0" collapsed="false">
      <c r="A217" s="0" t="s">
        <v>95</v>
      </c>
      <c r="B217" s="0" t="s">
        <v>52</v>
      </c>
      <c r="C217" s="0" t="s">
        <v>75</v>
      </c>
      <c r="D217" s="0" t="n">
        <v>2035</v>
      </c>
      <c r="E217" s="5" t="n">
        <v>27.9859407143573</v>
      </c>
      <c r="F217" s="5" t="n">
        <v>2.79859407143573</v>
      </c>
      <c r="G217" s="5" t="n">
        <v>25.1873466429215</v>
      </c>
      <c r="H217" s="12" t="n">
        <v>0.05</v>
      </c>
      <c r="I217" s="5" t="n">
        <v>1.25936733214608</v>
      </c>
      <c r="J217" s="5" t="n">
        <v>26.4467139750676</v>
      </c>
    </row>
    <row r="218" customFormat="false" ht="14.25" hidden="true" customHeight="false" outlineLevel="0" collapsed="false">
      <c r="A218" s="0" t="s">
        <v>95</v>
      </c>
      <c r="B218" s="0" t="s">
        <v>52</v>
      </c>
      <c r="C218" s="0" t="s">
        <v>75</v>
      </c>
      <c r="D218" s="0" t="n">
        <v>2036</v>
      </c>
      <c r="E218" s="5" t="n">
        <v>29.852696246474</v>
      </c>
      <c r="F218" s="5" t="n">
        <v>2.9852696246474</v>
      </c>
      <c r="G218" s="5" t="n">
        <v>26.8674266218266</v>
      </c>
      <c r="H218" s="12" t="n">
        <v>0.0500000000000001</v>
      </c>
      <c r="I218" s="5" t="n">
        <v>1.34337133109133</v>
      </c>
      <c r="J218" s="5" t="n">
        <v>28.2107979529179</v>
      </c>
    </row>
    <row r="219" customFormat="false" ht="14.25" hidden="true" customHeight="false" outlineLevel="0" collapsed="false">
      <c r="A219" s="0" t="s">
        <v>95</v>
      </c>
      <c r="B219" s="0" t="s">
        <v>52</v>
      </c>
      <c r="C219" s="0" t="s">
        <v>75</v>
      </c>
      <c r="D219" s="0" t="n">
        <v>2037</v>
      </c>
      <c r="E219" s="5" t="n">
        <v>31.4575771966844</v>
      </c>
      <c r="F219" s="5" t="n">
        <v>3.14575771966844</v>
      </c>
      <c r="G219" s="5" t="n">
        <v>28.311819477016</v>
      </c>
      <c r="H219" s="12" t="n">
        <v>0.05</v>
      </c>
      <c r="I219" s="5" t="n">
        <v>1.4155909738508</v>
      </c>
      <c r="J219" s="5" t="n">
        <v>29.7274104508668</v>
      </c>
    </row>
    <row r="220" customFormat="false" ht="14.25" hidden="true" customHeight="false" outlineLevel="0" collapsed="false">
      <c r="A220" s="0" t="s">
        <v>95</v>
      </c>
      <c r="B220" s="0" t="s">
        <v>52</v>
      </c>
      <c r="C220" s="0" t="s">
        <v>75</v>
      </c>
      <c r="D220" s="0" t="n">
        <v>2038</v>
      </c>
      <c r="E220" s="5" t="n">
        <v>32.7415706392624</v>
      </c>
      <c r="F220" s="5" t="n">
        <v>3.27415706392624</v>
      </c>
      <c r="G220" s="5" t="n">
        <v>29.4674135753362</v>
      </c>
      <c r="H220" s="12" t="n">
        <v>0.0500000000000001</v>
      </c>
      <c r="I220" s="5" t="n">
        <v>1.47337067876681</v>
      </c>
      <c r="J220" s="5" t="n">
        <v>30.940784254103</v>
      </c>
    </row>
    <row r="221" customFormat="false" ht="14.25" hidden="true" customHeight="false" outlineLevel="0" collapsed="false">
      <c r="A221" s="0" t="s">
        <v>95</v>
      </c>
      <c r="B221" s="0" t="s">
        <v>52</v>
      </c>
      <c r="C221" s="0" t="s">
        <v>75</v>
      </c>
      <c r="D221" s="0" t="n">
        <v>2039</v>
      </c>
      <c r="E221" s="5" t="n">
        <v>33.6541873515474</v>
      </c>
      <c r="F221" s="5" t="n">
        <v>3.36541873515474</v>
      </c>
      <c r="G221" s="5" t="n">
        <v>30.2887686163927</v>
      </c>
      <c r="H221" s="12" t="n">
        <v>0.05</v>
      </c>
      <c r="I221" s="5" t="n">
        <v>1.51443843081963</v>
      </c>
      <c r="J221" s="5" t="n">
        <v>31.8032070472123</v>
      </c>
    </row>
    <row r="222" customFormat="false" ht="14.25" hidden="true" customHeight="false" outlineLevel="0" collapsed="false">
      <c r="A222" s="0" t="s">
        <v>95</v>
      </c>
      <c r="B222" s="0" t="s">
        <v>52</v>
      </c>
      <c r="C222" s="0" t="s">
        <v>75</v>
      </c>
      <c r="D222" s="0" t="n">
        <v>2040</v>
      </c>
      <c r="E222" s="5" t="n">
        <v>34.156644368706</v>
      </c>
      <c r="F222" s="5" t="n">
        <v>3.4156644368706</v>
      </c>
      <c r="G222" s="5" t="n">
        <v>30.7409799318354</v>
      </c>
      <c r="H222" s="12" t="n">
        <v>0.0500000000000001</v>
      </c>
      <c r="I222" s="5" t="n">
        <v>1.53704899659178</v>
      </c>
      <c r="J222" s="5" t="n">
        <v>32.2780289284272</v>
      </c>
    </row>
    <row r="223" customFormat="false" ht="14.25" hidden="true" customHeight="false" outlineLevel="0" collapsed="false">
      <c r="A223" s="0" t="s">
        <v>95</v>
      </c>
      <c r="B223" s="0" t="s">
        <v>52</v>
      </c>
      <c r="C223" s="0" t="s">
        <v>76</v>
      </c>
      <c r="D223" s="0" t="n">
        <v>2024</v>
      </c>
      <c r="E223" s="5" t="n">
        <v>0.105</v>
      </c>
      <c r="F223" s="5" t="n">
        <v>0.081605895</v>
      </c>
      <c r="G223" s="5" t="n">
        <v>0.023394105</v>
      </c>
      <c r="H223" s="12" t="n">
        <v>0.05</v>
      </c>
      <c r="I223" s="5" t="n">
        <v>0.00116970525</v>
      </c>
      <c r="J223" s="5" t="n">
        <v>0.02456381025</v>
      </c>
    </row>
    <row r="224" customFormat="false" ht="14.25" hidden="true" customHeight="false" outlineLevel="0" collapsed="false">
      <c r="A224" s="0" t="s">
        <v>95</v>
      </c>
      <c r="B224" s="0" t="s">
        <v>52</v>
      </c>
      <c r="C224" s="0" t="s">
        <v>76</v>
      </c>
      <c r="D224" s="0" t="n">
        <v>2025</v>
      </c>
      <c r="E224" s="5" t="n">
        <v>0.115</v>
      </c>
      <c r="F224" s="5" t="n">
        <v>0.089377885</v>
      </c>
      <c r="G224" s="5" t="n">
        <v>0.025622115</v>
      </c>
      <c r="H224" s="12" t="n">
        <v>0.05</v>
      </c>
      <c r="I224" s="5" t="n">
        <v>0.00128110575</v>
      </c>
      <c r="J224" s="5" t="n">
        <v>0.02690322075</v>
      </c>
    </row>
    <row r="225" customFormat="false" ht="14.25" hidden="true" customHeight="false" outlineLevel="0" collapsed="false">
      <c r="A225" s="0" t="s">
        <v>95</v>
      </c>
      <c r="B225" s="0" t="s">
        <v>52</v>
      </c>
      <c r="C225" s="0" t="s">
        <v>76</v>
      </c>
      <c r="D225" s="0" t="n">
        <v>2026</v>
      </c>
      <c r="E225" s="5" t="n">
        <v>1.875025</v>
      </c>
      <c r="F225" s="5" t="n">
        <v>1.534396333345</v>
      </c>
      <c r="G225" s="5" t="n">
        <v>0.340628666655</v>
      </c>
      <c r="H225" s="12" t="n">
        <v>0.0500000000000001</v>
      </c>
      <c r="I225" s="5" t="n">
        <v>0.01703143333275</v>
      </c>
      <c r="J225" s="5" t="n">
        <v>0.35766009998775</v>
      </c>
    </row>
    <row r="226" customFormat="false" ht="14.25" hidden="true" customHeight="false" outlineLevel="0" collapsed="false">
      <c r="A226" s="0" t="s">
        <v>95</v>
      </c>
      <c r="B226" s="0" t="s">
        <v>52</v>
      </c>
      <c r="C226" s="0" t="s">
        <v>76</v>
      </c>
      <c r="D226" s="0" t="n">
        <v>2027</v>
      </c>
      <c r="E226" s="5" t="n">
        <v>3.63505</v>
      </c>
      <c r="F226" s="5" t="n">
        <v>3.12421133443</v>
      </c>
      <c r="G226" s="5" t="n">
        <v>0.51083866557</v>
      </c>
      <c r="H226" s="12" t="n">
        <v>0.0500000000000001</v>
      </c>
      <c r="I226" s="5" t="n">
        <v>0.0255419332785001</v>
      </c>
      <c r="J226" s="5" t="n">
        <v>0.5363805988485</v>
      </c>
    </row>
    <row r="227" customFormat="false" ht="14.25" hidden="true" customHeight="false" outlineLevel="0" collapsed="false">
      <c r="A227" s="0" t="s">
        <v>95</v>
      </c>
      <c r="B227" s="0" t="s">
        <v>52</v>
      </c>
      <c r="C227" s="0" t="s">
        <v>76</v>
      </c>
      <c r="D227" s="0" t="n">
        <v>2028</v>
      </c>
      <c r="E227" s="5" t="n">
        <v>5.356915</v>
      </c>
      <c r="F227" s="5" t="n">
        <v>4.824455862511</v>
      </c>
      <c r="G227" s="5" t="n">
        <v>0.532459137489</v>
      </c>
      <c r="H227" s="12" t="n">
        <v>0.0500000000000001</v>
      </c>
      <c r="I227" s="5" t="n">
        <v>0.02662295687445</v>
      </c>
      <c r="J227" s="5" t="n">
        <v>0.55908209436345</v>
      </c>
    </row>
    <row r="228" customFormat="false" ht="14.25" hidden="true" customHeight="false" outlineLevel="0" collapsed="false">
      <c r="A228" s="0" t="s">
        <v>95</v>
      </c>
      <c r="B228" s="0" t="s">
        <v>52</v>
      </c>
      <c r="C228" s="0" t="s">
        <v>76</v>
      </c>
      <c r="D228" s="0" t="n">
        <v>2029</v>
      </c>
      <c r="E228" s="5" t="n">
        <v>7.652736</v>
      </c>
      <c r="F228" s="5" t="n">
        <v>7.2068738257152</v>
      </c>
      <c r="G228" s="5" t="n">
        <v>0.4458621742848</v>
      </c>
      <c r="H228" s="12" t="n">
        <v>0.05</v>
      </c>
      <c r="I228" s="5" t="n">
        <v>0.02229310871424</v>
      </c>
      <c r="J228" s="5" t="n">
        <v>0.46815528299904</v>
      </c>
    </row>
    <row r="229" customFormat="false" ht="14.25" hidden="true" customHeight="false" outlineLevel="0" collapsed="false">
      <c r="A229" s="0" t="s">
        <v>95</v>
      </c>
      <c r="B229" s="0" t="s">
        <v>52</v>
      </c>
      <c r="C229" s="0" t="s">
        <v>76</v>
      </c>
      <c r="D229" s="0" t="n">
        <v>2030</v>
      </c>
      <c r="E229" s="5" t="n">
        <v>8.00226</v>
      </c>
      <c r="F229" s="5" t="n">
        <v>7.86520529298</v>
      </c>
      <c r="G229" s="5" t="n">
        <v>0.13705470702</v>
      </c>
      <c r="H229" s="12" t="n">
        <v>0.0500000000000001</v>
      </c>
      <c r="I229" s="5" t="n">
        <v>0.00685273535100001</v>
      </c>
      <c r="J229" s="5" t="n">
        <v>0.143907442371</v>
      </c>
    </row>
    <row r="230" customFormat="false" ht="14.25" hidden="true" customHeight="false" outlineLevel="0" collapsed="false">
      <c r="A230" s="0" t="s">
        <v>95</v>
      </c>
      <c r="B230" s="0" t="s">
        <v>52</v>
      </c>
      <c r="C230" s="0" t="s">
        <v>76</v>
      </c>
      <c r="D230" s="0" t="n">
        <v>2031</v>
      </c>
      <c r="E230" s="5" t="n">
        <v>9.616903</v>
      </c>
      <c r="F230" s="5" t="n">
        <v>9.464715510025</v>
      </c>
      <c r="G230" s="5" t="n">
        <v>0.152187489975001</v>
      </c>
      <c r="H230" s="12" t="n">
        <v>0.0500000000000001</v>
      </c>
      <c r="I230" s="5" t="n">
        <v>0.00760937449875004</v>
      </c>
      <c r="J230" s="5" t="n">
        <v>0.159796864473751</v>
      </c>
    </row>
    <row r="231" customFormat="false" ht="14.25" hidden="true" customHeight="false" outlineLevel="0" collapsed="false">
      <c r="A231" s="0" t="s">
        <v>95</v>
      </c>
      <c r="B231" s="0" t="s">
        <v>52</v>
      </c>
      <c r="C231" s="0" t="s">
        <v>76</v>
      </c>
      <c r="D231" s="0" t="n">
        <v>2032</v>
      </c>
      <c r="E231" s="5" t="n">
        <v>11.429435</v>
      </c>
      <c r="F231" s="5" t="n">
        <v>11.263445315495</v>
      </c>
      <c r="G231" s="5" t="n">
        <v>0.165989684505</v>
      </c>
      <c r="H231" s="12" t="n">
        <v>0.0500000000000001</v>
      </c>
      <c r="I231" s="5" t="n">
        <v>0.00829948422525001</v>
      </c>
      <c r="J231" s="5" t="n">
        <v>0.17428916873025</v>
      </c>
    </row>
    <row r="232" customFormat="false" ht="14.25" hidden="true" customHeight="false" outlineLevel="0" collapsed="false">
      <c r="A232" s="0" t="s">
        <v>95</v>
      </c>
      <c r="B232" s="0" t="s">
        <v>52</v>
      </c>
      <c r="C232" s="0" t="s">
        <v>76</v>
      </c>
      <c r="D232" s="0" t="n">
        <v>2033</v>
      </c>
      <c r="E232" s="5" t="n">
        <v>13.535251</v>
      </c>
      <c r="F232" s="5" t="n">
        <v>13.356301446529</v>
      </c>
      <c r="G232" s="5" t="n">
        <v>0.178949553471</v>
      </c>
      <c r="H232" s="12" t="n">
        <v>0.05</v>
      </c>
      <c r="I232" s="5" t="n">
        <v>0.00894747767355</v>
      </c>
      <c r="J232" s="5" t="n">
        <v>0.18789703114455</v>
      </c>
    </row>
    <row r="233" customFormat="false" ht="14.25" hidden="true" customHeight="false" outlineLevel="0" collapsed="false">
      <c r="A233" s="0" t="s">
        <v>95</v>
      </c>
      <c r="B233" s="0" t="s">
        <v>52</v>
      </c>
      <c r="C233" s="0" t="s">
        <v>76</v>
      </c>
      <c r="D233" s="0" t="n">
        <v>2034</v>
      </c>
      <c r="E233" s="5" t="n">
        <v>15.768788</v>
      </c>
      <c r="F233" s="5" t="n">
        <v>15.580839815828</v>
      </c>
      <c r="G233" s="5" t="n">
        <v>0.187948184172001</v>
      </c>
      <c r="H233" s="12" t="n">
        <v>0.0500000000000001</v>
      </c>
      <c r="I233" s="5" t="n">
        <v>0.00939740920860005</v>
      </c>
      <c r="J233" s="5" t="n">
        <v>0.197345593380601</v>
      </c>
    </row>
    <row r="234" customFormat="false" ht="14.25" hidden="true" customHeight="false" outlineLevel="0" collapsed="false">
      <c r="A234" s="0" t="s">
        <v>95</v>
      </c>
      <c r="B234" s="0" t="s">
        <v>52</v>
      </c>
      <c r="C234" s="0" t="s">
        <v>76</v>
      </c>
      <c r="D234" s="0" t="n">
        <v>2035</v>
      </c>
      <c r="E234" s="5" t="n">
        <v>18.1332</v>
      </c>
      <c r="F234" s="5" t="n">
        <v>17.9406798156</v>
      </c>
      <c r="G234" s="5" t="n">
        <v>0.192520184399999</v>
      </c>
      <c r="H234" s="12" t="n">
        <v>0.0500000000000001</v>
      </c>
      <c r="I234" s="5" t="n">
        <v>0.00962600921999998</v>
      </c>
      <c r="J234" s="5" t="n">
        <v>0.202146193619999</v>
      </c>
    </row>
    <row r="235" customFormat="false" ht="14.25" hidden="true" customHeight="false" outlineLevel="0" collapsed="false">
      <c r="A235" s="0" t="s">
        <v>95</v>
      </c>
      <c r="B235" s="0" t="s">
        <v>52</v>
      </c>
      <c r="C235" s="0" t="s">
        <v>76</v>
      </c>
      <c r="D235" s="0" t="n">
        <v>2036</v>
      </c>
      <c r="E235" s="5" t="n">
        <v>20.63164</v>
      </c>
      <c r="F235" s="5" t="n">
        <v>20.394421529608</v>
      </c>
      <c r="G235" s="5" t="n">
        <v>0.237218470392001</v>
      </c>
      <c r="H235" s="12" t="n">
        <v>0.0500000000000001</v>
      </c>
      <c r="I235" s="5" t="n">
        <v>0.0118609235196001</v>
      </c>
      <c r="J235" s="5" t="n">
        <v>0.249079393911601</v>
      </c>
    </row>
    <row r="236" customFormat="false" ht="14.25" hidden="true" customHeight="false" outlineLevel="0" collapsed="false">
      <c r="A236" s="0" t="s">
        <v>95</v>
      </c>
      <c r="B236" s="0" t="s">
        <v>52</v>
      </c>
      <c r="C236" s="0" t="s">
        <v>76</v>
      </c>
      <c r="D236" s="0" t="n">
        <v>2037</v>
      </c>
      <c r="E236" s="5" t="n">
        <v>22.620948</v>
      </c>
      <c r="F236" s="5" t="n">
        <v>22.3409323330872</v>
      </c>
      <c r="G236" s="5" t="n">
        <v>0.280015666912799</v>
      </c>
      <c r="H236" s="12" t="n">
        <v>0.05</v>
      </c>
      <c r="I236" s="5" t="n">
        <v>0.01400078334564</v>
      </c>
      <c r="J236" s="5" t="n">
        <v>0.294016450258439</v>
      </c>
    </row>
    <row r="237" customFormat="false" ht="14.25" hidden="true" customHeight="false" outlineLevel="0" collapsed="false">
      <c r="A237" s="0" t="s">
        <v>95</v>
      </c>
      <c r="B237" s="0" t="s">
        <v>52</v>
      </c>
      <c r="C237" s="0" t="s">
        <v>76</v>
      </c>
      <c r="D237" s="0" t="n">
        <v>2038</v>
      </c>
      <c r="E237" s="5" t="n">
        <v>24.707668</v>
      </c>
      <c r="F237" s="5" t="n">
        <v>24.3800591469208</v>
      </c>
      <c r="G237" s="5" t="n">
        <v>0.327608853079198</v>
      </c>
      <c r="H237" s="12" t="n">
        <v>0.0500000000000001</v>
      </c>
      <c r="I237" s="5" t="n">
        <v>0.0163804426539599</v>
      </c>
      <c r="J237" s="5" t="n">
        <v>0.343989295733158</v>
      </c>
    </row>
    <row r="238" customFormat="false" ht="14.25" hidden="true" customHeight="false" outlineLevel="0" collapsed="false">
      <c r="A238" s="0" t="s">
        <v>95</v>
      </c>
      <c r="B238" s="0" t="s">
        <v>52</v>
      </c>
      <c r="C238" s="0" t="s">
        <v>76</v>
      </c>
      <c r="D238" s="0" t="n">
        <v>2039</v>
      </c>
      <c r="E238" s="5" t="n">
        <v>26.893901</v>
      </c>
      <c r="F238" s="5" t="n">
        <v>26.5136158610798</v>
      </c>
      <c r="G238" s="5" t="n">
        <v>0.380285138920197</v>
      </c>
      <c r="H238" s="12" t="n">
        <v>0.0500000000000001</v>
      </c>
      <c r="I238" s="5" t="n">
        <v>0.0190142569460099</v>
      </c>
      <c r="J238" s="5" t="n">
        <v>0.399299395866207</v>
      </c>
    </row>
    <row r="239" customFormat="false" ht="14.25" hidden="true" customHeight="false" outlineLevel="0" collapsed="false">
      <c r="A239" s="0" t="s">
        <v>95</v>
      </c>
      <c r="B239" s="0" t="s">
        <v>52</v>
      </c>
      <c r="C239" s="0" t="s">
        <v>76</v>
      </c>
      <c r="D239" s="0" t="n">
        <v>2040</v>
      </c>
      <c r="E239" s="5" t="n">
        <v>28.47</v>
      </c>
      <c r="F239" s="5" t="n">
        <v>28.04235213</v>
      </c>
      <c r="G239" s="5" t="n">
        <v>0.427647869999998</v>
      </c>
      <c r="H239" s="12" t="n">
        <v>0.0500000000000001</v>
      </c>
      <c r="I239" s="5" t="n">
        <v>0.0213823934999999</v>
      </c>
      <c r="J239" s="5" t="n">
        <v>0.449030263499998</v>
      </c>
    </row>
    <row r="240" customFormat="false" ht="14.25" hidden="true" customHeight="false" outlineLevel="0" collapsed="false">
      <c r="A240" s="0" t="s">
        <v>95</v>
      </c>
      <c r="B240" s="0" t="s">
        <v>52</v>
      </c>
      <c r="C240" s="0" t="s">
        <v>79</v>
      </c>
      <c r="D240" s="0" t="n">
        <v>2024</v>
      </c>
      <c r="E240" s="5" t="n">
        <v>78.4180762946937</v>
      </c>
      <c r="F240" s="5" t="n">
        <v>16.3313677466853</v>
      </c>
      <c r="G240" s="5" t="n">
        <v>62.0867085480084</v>
      </c>
      <c r="H240" s="12" t="n">
        <v>0.0500000000000001</v>
      </c>
      <c r="I240" s="5" t="n">
        <v>3.10433542740043</v>
      </c>
      <c r="J240" s="5" t="n">
        <v>65.1910439754089</v>
      </c>
    </row>
    <row r="241" customFormat="false" ht="14.25" hidden="true" customHeight="false" outlineLevel="0" collapsed="false">
      <c r="A241" s="0" t="s">
        <v>95</v>
      </c>
      <c r="B241" s="0" t="s">
        <v>52</v>
      </c>
      <c r="C241" s="0" t="s">
        <v>79</v>
      </c>
      <c r="D241" s="0" t="n">
        <v>2025</v>
      </c>
      <c r="E241" s="5" t="n">
        <v>81.6032274637336</v>
      </c>
      <c r="F241" s="5" t="n">
        <v>16.9038978643476</v>
      </c>
      <c r="G241" s="5" t="n">
        <v>64.6993295993861</v>
      </c>
      <c r="H241" s="12" t="n">
        <v>0.05</v>
      </c>
      <c r="I241" s="5" t="n">
        <v>3.2349664799693</v>
      </c>
      <c r="J241" s="5" t="n">
        <v>67.9342960793554</v>
      </c>
    </row>
    <row r="242" customFormat="false" ht="14.25" hidden="true" customHeight="false" outlineLevel="0" collapsed="false">
      <c r="A242" s="0" t="s">
        <v>95</v>
      </c>
      <c r="B242" s="0" t="s">
        <v>52</v>
      </c>
      <c r="C242" s="0" t="s">
        <v>79</v>
      </c>
      <c r="D242" s="0" t="n">
        <v>2026</v>
      </c>
      <c r="E242" s="5" t="n">
        <v>82.9782815036224</v>
      </c>
      <c r="F242" s="5" t="n">
        <v>17.1571678116274</v>
      </c>
      <c r="G242" s="5" t="n">
        <v>65.821113691995</v>
      </c>
      <c r="H242" s="12" t="n">
        <v>0.05</v>
      </c>
      <c r="I242" s="5" t="n">
        <v>3.29105568459975</v>
      </c>
      <c r="J242" s="5" t="n">
        <v>69.1121693765948</v>
      </c>
    </row>
    <row r="243" customFormat="false" ht="14.25" hidden="true" customHeight="false" outlineLevel="0" collapsed="false">
      <c r="A243" s="0" t="s">
        <v>95</v>
      </c>
      <c r="B243" s="0" t="s">
        <v>52</v>
      </c>
      <c r="C243" s="0" t="s">
        <v>79</v>
      </c>
      <c r="D243" s="0" t="n">
        <v>2027</v>
      </c>
      <c r="E243" s="5" t="n">
        <v>83.4405053390094</v>
      </c>
      <c r="F243" s="5" t="n">
        <v>17.211027679604</v>
      </c>
      <c r="G243" s="5" t="n">
        <v>66.2294776594054</v>
      </c>
      <c r="H243" s="12" t="n">
        <v>0.05</v>
      </c>
      <c r="I243" s="5" t="n">
        <v>3.31147388297027</v>
      </c>
      <c r="J243" s="5" t="n">
        <v>69.5409515423756</v>
      </c>
    </row>
    <row r="244" customFormat="false" ht="14.25" hidden="true" customHeight="false" outlineLevel="0" collapsed="false">
      <c r="A244" s="0" t="s">
        <v>95</v>
      </c>
      <c r="B244" s="0" t="s">
        <v>52</v>
      </c>
      <c r="C244" s="0" t="s">
        <v>79</v>
      </c>
      <c r="D244" s="0" t="n">
        <v>2028</v>
      </c>
      <c r="E244" s="5" t="n">
        <v>84.1486497320497</v>
      </c>
      <c r="F244" s="5" t="n">
        <v>17.3175878200477</v>
      </c>
      <c r="G244" s="5" t="n">
        <v>66.8310619120019</v>
      </c>
      <c r="H244" s="12" t="n">
        <v>0.0500000000000001</v>
      </c>
      <c r="I244" s="5" t="n">
        <v>3.3415530956001</v>
      </c>
      <c r="J244" s="5" t="n">
        <v>70.1726150076021</v>
      </c>
    </row>
    <row r="245" customFormat="false" ht="14.25" hidden="true" customHeight="false" outlineLevel="0" collapsed="false">
      <c r="A245" s="0" t="s">
        <v>95</v>
      </c>
      <c r="B245" s="0" t="s">
        <v>52</v>
      </c>
      <c r="C245" s="0" t="s">
        <v>79</v>
      </c>
      <c r="D245" s="0" t="n">
        <v>2029</v>
      </c>
      <c r="E245" s="5" t="n">
        <v>83.9138255998943</v>
      </c>
      <c r="F245" s="5" t="n">
        <v>17.2199590729212</v>
      </c>
      <c r="G245" s="5" t="n">
        <v>66.6938665269731</v>
      </c>
      <c r="H245" s="12" t="n">
        <v>0.05</v>
      </c>
      <c r="I245" s="5" t="n">
        <v>3.33469332634865</v>
      </c>
      <c r="J245" s="5" t="n">
        <v>70.0285598533217</v>
      </c>
    </row>
    <row r="246" customFormat="false" ht="14.25" hidden="true" customHeight="false" outlineLevel="0" collapsed="false">
      <c r="A246" s="0" t="s">
        <v>95</v>
      </c>
      <c r="B246" s="0" t="s">
        <v>52</v>
      </c>
      <c r="C246" s="0" t="s">
        <v>79</v>
      </c>
      <c r="D246" s="0" t="n">
        <v>2030</v>
      </c>
      <c r="E246" s="5" t="n">
        <v>83.7150417646506</v>
      </c>
      <c r="F246" s="5" t="n">
        <v>17.1303353877528</v>
      </c>
      <c r="G246" s="5" t="n">
        <v>66.5847063768977</v>
      </c>
      <c r="H246" s="12" t="n">
        <v>0.0500000000000001</v>
      </c>
      <c r="I246" s="5" t="n">
        <v>3.32923531884489</v>
      </c>
      <c r="J246" s="5" t="n">
        <v>69.9139416957426</v>
      </c>
    </row>
    <row r="247" customFormat="false" ht="14.25" hidden="true" customHeight="false" outlineLevel="0" collapsed="false">
      <c r="A247" s="0" t="s">
        <v>95</v>
      </c>
      <c r="B247" s="0" t="s">
        <v>52</v>
      </c>
      <c r="C247" s="0" t="s">
        <v>79</v>
      </c>
      <c r="D247" s="0" t="n">
        <v>2031</v>
      </c>
      <c r="E247" s="5" t="n">
        <v>83.515204181961</v>
      </c>
      <c r="F247" s="5" t="n">
        <v>17.2188498832346</v>
      </c>
      <c r="G247" s="5" t="n">
        <v>66.2963542987264</v>
      </c>
      <c r="H247" s="12" t="n">
        <v>0.05</v>
      </c>
      <c r="I247" s="5" t="n">
        <v>3.31481771493632</v>
      </c>
      <c r="J247" s="5" t="n">
        <v>69.6111720136627</v>
      </c>
    </row>
    <row r="248" customFormat="false" ht="14.25" hidden="true" customHeight="false" outlineLevel="0" collapsed="false">
      <c r="A248" s="0" t="s">
        <v>95</v>
      </c>
      <c r="B248" s="0" t="s">
        <v>52</v>
      </c>
      <c r="C248" s="0" t="s">
        <v>79</v>
      </c>
      <c r="D248" s="0" t="n">
        <v>2032</v>
      </c>
      <c r="E248" s="5" t="n">
        <v>84.5095432103393</v>
      </c>
      <c r="F248" s="5" t="n">
        <v>17.567701353237</v>
      </c>
      <c r="G248" s="5" t="n">
        <v>66.9418418571023</v>
      </c>
      <c r="H248" s="12" t="n">
        <v>0.0500000000000001</v>
      </c>
      <c r="I248" s="5" t="n">
        <v>3.34709209285512</v>
      </c>
      <c r="J248" s="5" t="n">
        <v>70.2889339499575</v>
      </c>
    </row>
    <row r="249" customFormat="false" ht="14.25" hidden="true" customHeight="false" outlineLevel="0" collapsed="false">
      <c r="A249" s="0" t="s">
        <v>95</v>
      </c>
      <c r="B249" s="0" t="s">
        <v>52</v>
      </c>
      <c r="C249" s="0" t="s">
        <v>79</v>
      </c>
      <c r="D249" s="0" t="n">
        <v>2033</v>
      </c>
      <c r="E249" s="5" t="n">
        <v>86.0191945967891</v>
      </c>
      <c r="F249" s="5" t="n">
        <v>18.0334876190243</v>
      </c>
      <c r="G249" s="5" t="n">
        <v>67.9857069777649</v>
      </c>
      <c r="H249" s="12" t="n">
        <v>0.0500000000000001</v>
      </c>
      <c r="I249" s="5" t="n">
        <v>3.39928534888825</v>
      </c>
      <c r="J249" s="5" t="n">
        <v>71.3849923266531</v>
      </c>
    </row>
    <row r="250" customFormat="false" ht="14.25" hidden="true" customHeight="false" outlineLevel="0" collapsed="false">
      <c r="A250" s="0" t="s">
        <v>95</v>
      </c>
      <c r="B250" s="0" t="s">
        <v>52</v>
      </c>
      <c r="C250" s="0" t="s">
        <v>79</v>
      </c>
      <c r="D250" s="0" t="n">
        <v>2034</v>
      </c>
      <c r="E250" s="5" t="n">
        <v>87.4491852797561</v>
      </c>
      <c r="F250" s="5" t="n">
        <v>18.4867016577506</v>
      </c>
      <c r="G250" s="5" t="n">
        <v>68.9624836220055</v>
      </c>
      <c r="H250" s="12" t="n">
        <v>0.0500000000000001</v>
      </c>
      <c r="I250" s="5" t="n">
        <v>3.44812418110028</v>
      </c>
      <c r="J250" s="5" t="n">
        <v>72.4106078031058</v>
      </c>
    </row>
    <row r="251" customFormat="false" ht="14.25" hidden="true" customHeight="false" outlineLevel="0" collapsed="false">
      <c r="A251" s="0" t="s">
        <v>95</v>
      </c>
      <c r="B251" s="0" t="s">
        <v>52</v>
      </c>
      <c r="C251" s="0" t="s">
        <v>79</v>
      </c>
      <c r="D251" s="0" t="n">
        <v>2035</v>
      </c>
      <c r="E251" s="5" t="n">
        <v>88.9443254838151</v>
      </c>
      <c r="F251" s="5" t="n">
        <v>18.9593496058262</v>
      </c>
      <c r="G251" s="5" t="n">
        <v>69.9849758779889</v>
      </c>
      <c r="H251" s="12" t="n">
        <v>0.05</v>
      </c>
      <c r="I251" s="5" t="n">
        <v>3.49924879389945</v>
      </c>
      <c r="J251" s="5" t="n">
        <v>73.4842246718884</v>
      </c>
    </row>
    <row r="252" customFormat="false" ht="14.25" hidden="true" customHeight="false" outlineLevel="0" collapsed="false">
      <c r="A252" s="0" t="s">
        <v>95</v>
      </c>
      <c r="B252" s="0" t="s">
        <v>52</v>
      </c>
      <c r="C252" s="0" t="s">
        <v>79</v>
      </c>
      <c r="D252" s="0" t="n">
        <v>2036</v>
      </c>
      <c r="E252" s="5" t="n">
        <v>90.1533804748537</v>
      </c>
      <c r="F252" s="5" t="n">
        <v>19.1914390861298</v>
      </c>
      <c r="G252" s="5" t="n">
        <v>70.9619413887239</v>
      </c>
      <c r="H252" s="12" t="n">
        <v>0.0500000000000001</v>
      </c>
      <c r="I252" s="5" t="n">
        <v>3.5480970694362</v>
      </c>
      <c r="J252" s="5" t="n">
        <v>74.5100384581601</v>
      </c>
    </row>
    <row r="253" customFormat="false" ht="14.25" hidden="true" customHeight="false" outlineLevel="0" collapsed="false">
      <c r="A253" s="0" t="s">
        <v>95</v>
      </c>
      <c r="B253" s="0" t="s">
        <v>52</v>
      </c>
      <c r="C253" s="0" t="s">
        <v>79</v>
      </c>
      <c r="D253" s="0" t="n">
        <v>2037</v>
      </c>
      <c r="E253" s="5" t="n">
        <v>91.3113455575777</v>
      </c>
      <c r="F253" s="5" t="n">
        <v>19.4111504638956</v>
      </c>
      <c r="G253" s="5" t="n">
        <v>71.9001950936821</v>
      </c>
      <c r="H253" s="12" t="n">
        <v>0.05</v>
      </c>
      <c r="I253" s="5" t="n">
        <v>3.59500975468411</v>
      </c>
      <c r="J253" s="5" t="n">
        <v>75.4952048483662</v>
      </c>
    </row>
    <row r="254" customFormat="false" ht="14.25" hidden="true" customHeight="false" outlineLevel="0" collapsed="false">
      <c r="A254" s="0" t="s">
        <v>95</v>
      </c>
      <c r="B254" s="0" t="s">
        <v>52</v>
      </c>
      <c r="C254" s="0" t="s">
        <v>79</v>
      </c>
      <c r="D254" s="0" t="n">
        <v>2038</v>
      </c>
      <c r="E254" s="5" t="n">
        <v>92.4151862458509</v>
      </c>
      <c r="F254" s="5" t="n">
        <v>19.617869506951</v>
      </c>
      <c r="G254" s="5" t="n">
        <v>72.7973167388999</v>
      </c>
      <c r="H254" s="12" t="n">
        <v>0.05</v>
      </c>
      <c r="I254" s="5" t="n">
        <v>3.639865836945</v>
      </c>
      <c r="J254" s="5" t="n">
        <v>76.4371825758449</v>
      </c>
    </row>
    <row r="255" customFormat="false" ht="14.25" hidden="true" customHeight="false" outlineLevel="0" collapsed="false">
      <c r="A255" s="0" t="s">
        <v>95</v>
      </c>
      <c r="B255" s="0" t="s">
        <v>52</v>
      </c>
      <c r="C255" s="0" t="s">
        <v>79</v>
      </c>
      <c r="D255" s="0" t="n">
        <v>2039</v>
      </c>
      <c r="E255" s="5" t="n">
        <v>93.507722859008</v>
      </c>
      <c r="F255" s="5" t="n">
        <v>19.8211975915575</v>
      </c>
      <c r="G255" s="5" t="n">
        <v>73.6865252674505</v>
      </c>
      <c r="H255" s="12" t="n">
        <v>0.05</v>
      </c>
      <c r="I255" s="5" t="n">
        <v>3.68432626337253</v>
      </c>
      <c r="J255" s="5" t="n">
        <v>77.3708515308231</v>
      </c>
    </row>
    <row r="256" customFormat="false" ht="14.25" hidden="true" customHeight="false" outlineLevel="0" collapsed="false">
      <c r="A256" s="0" t="s">
        <v>95</v>
      </c>
      <c r="B256" s="0" t="s">
        <v>52</v>
      </c>
      <c r="C256" s="0" t="s">
        <v>79</v>
      </c>
      <c r="D256" s="0" t="n">
        <v>2040</v>
      </c>
      <c r="E256" s="5" t="n">
        <v>94.4796600094731</v>
      </c>
      <c r="F256" s="5" t="n">
        <v>19.9968957561021</v>
      </c>
      <c r="G256" s="5" t="n">
        <v>74.482764253371</v>
      </c>
      <c r="H256" s="12" t="n">
        <v>0.05</v>
      </c>
      <c r="I256" s="5" t="n">
        <v>3.72413821266855</v>
      </c>
      <c r="J256" s="5" t="n">
        <v>78.2069024660396</v>
      </c>
    </row>
    <row r="257" customFormat="false" ht="14.25" hidden="true" customHeight="false" outlineLevel="0" collapsed="false">
      <c r="A257" s="0" t="s">
        <v>95</v>
      </c>
      <c r="B257" s="0" t="s">
        <v>52</v>
      </c>
      <c r="C257" s="0" t="s">
        <v>84</v>
      </c>
      <c r="D257" s="0" t="n">
        <v>2024</v>
      </c>
      <c r="E257" s="5" t="n">
        <v>4.39000137877857</v>
      </c>
      <c r="F257" s="5" t="n">
        <v>0.0749707220773399</v>
      </c>
      <c r="G257" s="5" t="n">
        <v>4.31503065670123</v>
      </c>
      <c r="H257" s="12" t="n">
        <v>0.05</v>
      </c>
      <c r="I257" s="5" t="n">
        <v>0.215751532835061</v>
      </c>
      <c r="J257" s="5" t="n">
        <v>4.53078218953629</v>
      </c>
    </row>
    <row r="258" customFormat="false" ht="14.25" hidden="true" customHeight="false" outlineLevel="0" collapsed="false">
      <c r="A258" s="0" t="s">
        <v>95</v>
      </c>
      <c r="B258" s="0" t="s">
        <v>52</v>
      </c>
      <c r="C258" s="0" t="s">
        <v>84</v>
      </c>
      <c r="D258" s="0" t="n">
        <v>2025</v>
      </c>
      <c r="E258" s="5" t="n">
        <v>5.01519203301857</v>
      </c>
      <c r="F258" s="5" t="n">
        <v>0.108095732492976</v>
      </c>
      <c r="G258" s="5" t="n">
        <v>4.9070963005256</v>
      </c>
      <c r="H258" s="12" t="n">
        <v>0.0500000000000001</v>
      </c>
      <c r="I258" s="5" t="n">
        <v>0.24535481502628</v>
      </c>
      <c r="J258" s="5" t="n">
        <v>5.15245111555188</v>
      </c>
    </row>
    <row r="259" customFormat="false" ht="14.25" hidden="true" customHeight="false" outlineLevel="0" collapsed="false">
      <c r="A259" s="0" t="s">
        <v>95</v>
      </c>
      <c r="B259" s="0" t="s">
        <v>52</v>
      </c>
      <c r="C259" s="0" t="s">
        <v>84</v>
      </c>
      <c r="D259" s="0" t="n">
        <v>2026</v>
      </c>
      <c r="E259" s="5" t="n">
        <v>5.90379877982695</v>
      </c>
      <c r="F259" s="5" t="n">
        <v>0.183547713205759</v>
      </c>
      <c r="G259" s="5" t="n">
        <v>5.72025106662119</v>
      </c>
      <c r="H259" s="12" t="n">
        <v>0.05</v>
      </c>
      <c r="I259" s="5" t="n">
        <v>0.28601255333106</v>
      </c>
      <c r="J259" s="5" t="n">
        <v>6.00626361995225</v>
      </c>
    </row>
    <row r="260" customFormat="false" ht="14.25" hidden="true" customHeight="false" outlineLevel="0" collapsed="false">
      <c r="A260" s="0" t="s">
        <v>95</v>
      </c>
      <c r="B260" s="0" t="s">
        <v>52</v>
      </c>
      <c r="C260" s="0" t="s">
        <v>84</v>
      </c>
      <c r="D260" s="0" t="n">
        <v>2027</v>
      </c>
      <c r="E260" s="5" t="n">
        <v>7.10117522911065</v>
      </c>
      <c r="F260" s="5" t="n">
        <v>0.298343284035016</v>
      </c>
      <c r="G260" s="5" t="n">
        <v>6.80283194507564</v>
      </c>
      <c r="H260" s="12" t="n">
        <v>0.05</v>
      </c>
      <c r="I260" s="5" t="n">
        <v>0.340141597253782</v>
      </c>
      <c r="J260" s="5" t="n">
        <v>7.14297354232942</v>
      </c>
    </row>
    <row r="261" customFormat="false" ht="14.25" hidden="true" customHeight="false" outlineLevel="0" collapsed="false">
      <c r="A261" s="0" t="s">
        <v>95</v>
      </c>
      <c r="B261" s="0" t="s">
        <v>52</v>
      </c>
      <c r="C261" s="0" t="s">
        <v>84</v>
      </c>
      <c r="D261" s="0" t="n">
        <v>2028</v>
      </c>
      <c r="E261" s="5" t="n">
        <v>8.53645996442991</v>
      </c>
      <c r="F261" s="5" t="n">
        <v>0.450362826746873</v>
      </c>
      <c r="G261" s="5" t="n">
        <v>8.08609713768303</v>
      </c>
      <c r="H261" s="12" t="n">
        <v>0.0500000000000001</v>
      </c>
      <c r="I261" s="5" t="n">
        <v>0.404304856884152</v>
      </c>
      <c r="J261" s="5" t="n">
        <v>8.49040199456719</v>
      </c>
    </row>
    <row r="262" customFormat="false" ht="14.25" hidden="true" customHeight="false" outlineLevel="0" collapsed="false">
      <c r="A262" s="0" t="s">
        <v>95</v>
      </c>
      <c r="B262" s="0" t="s">
        <v>52</v>
      </c>
      <c r="C262" s="0" t="s">
        <v>84</v>
      </c>
      <c r="D262" s="0" t="n">
        <v>2029</v>
      </c>
      <c r="E262" s="5" t="n">
        <v>10.1800100119702</v>
      </c>
      <c r="F262" s="5" t="n">
        <v>0.642206432657541</v>
      </c>
      <c r="G262" s="5" t="n">
        <v>9.53780357931263</v>
      </c>
      <c r="H262" s="12" t="n">
        <v>0.05</v>
      </c>
      <c r="I262" s="5" t="n">
        <v>0.476890178965632</v>
      </c>
      <c r="J262" s="5" t="n">
        <v>10.0146937582783</v>
      </c>
    </row>
    <row r="263" customFormat="false" ht="14.25" hidden="true" customHeight="false" outlineLevel="0" collapsed="false">
      <c r="A263" s="0" t="s">
        <v>95</v>
      </c>
      <c r="B263" s="0" t="s">
        <v>52</v>
      </c>
      <c r="C263" s="0" t="s">
        <v>84</v>
      </c>
      <c r="D263" s="0" t="n">
        <v>2030</v>
      </c>
      <c r="E263" s="5" t="n">
        <v>12.1245889167812</v>
      </c>
      <c r="F263" s="5" t="n">
        <v>0.892126902091441</v>
      </c>
      <c r="G263" s="5" t="n">
        <v>11.2324620146898</v>
      </c>
      <c r="H263" s="12" t="n">
        <v>0.05</v>
      </c>
      <c r="I263" s="5" t="n">
        <v>0.561623100734488</v>
      </c>
      <c r="J263" s="5" t="n">
        <v>11.7940851154243</v>
      </c>
    </row>
    <row r="264" customFormat="false" ht="14.25" hidden="true" customHeight="false" outlineLevel="0" collapsed="false">
      <c r="A264" s="0" t="s">
        <v>95</v>
      </c>
      <c r="B264" s="0" t="s">
        <v>52</v>
      </c>
      <c r="C264" s="0" t="s">
        <v>84</v>
      </c>
      <c r="D264" s="0" t="n">
        <v>2031</v>
      </c>
      <c r="E264" s="5" t="n">
        <v>14.2064626843156</v>
      </c>
      <c r="F264" s="5" t="n">
        <v>1.18923204628777</v>
      </c>
      <c r="G264" s="5" t="n">
        <v>13.0172306380278</v>
      </c>
      <c r="H264" s="12" t="n">
        <v>0.05</v>
      </c>
      <c r="I264" s="5" t="n">
        <v>0.65086153190139</v>
      </c>
      <c r="J264" s="5" t="n">
        <v>13.6680921699292</v>
      </c>
    </row>
    <row r="265" customFormat="false" ht="14.25" hidden="true" customHeight="false" outlineLevel="0" collapsed="false">
      <c r="A265" s="0" t="s">
        <v>95</v>
      </c>
      <c r="B265" s="0" t="s">
        <v>52</v>
      </c>
      <c r="C265" s="0" t="s">
        <v>84</v>
      </c>
      <c r="D265" s="0" t="n">
        <v>2032</v>
      </c>
      <c r="E265" s="5" t="n">
        <v>16.5595872456905</v>
      </c>
      <c r="F265" s="5" t="n">
        <v>1.55605043858351</v>
      </c>
      <c r="G265" s="5" t="n">
        <v>15.003536807107</v>
      </c>
      <c r="H265" s="12" t="n">
        <v>0.05</v>
      </c>
      <c r="I265" s="5" t="n">
        <v>0.75017684035535</v>
      </c>
      <c r="J265" s="5" t="n">
        <v>15.7537136474624</v>
      </c>
    </row>
    <row r="266" customFormat="false" ht="14.25" hidden="true" customHeight="false" outlineLevel="0" collapsed="false">
      <c r="A266" s="0" t="s">
        <v>95</v>
      </c>
      <c r="B266" s="0" t="s">
        <v>52</v>
      </c>
      <c r="C266" s="0" t="s">
        <v>84</v>
      </c>
      <c r="D266" s="0" t="n">
        <v>2033</v>
      </c>
      <c r="E266" s="5" t="n">
        <v>19.0218920219335</v>
      </c>
      <c r="F266" s="5" t="n">
        <v>1.96863915155291</v>
      </c>
      <c r="G266" s="5" t="n">
        <v>17.0532528703806</v>
      </c>
      <c r="H266" s="12" t="n">
        <v>0.05</v>
      </c>
      <c r="I266" s="5" t="n">
        <v>0.852662643519029</v>
      </c>
      <c r="J266" s="5" t="n">
        <v>17.9059155138996</v>
      </c>
    </row>
    <row r="267" customFormat="false" ht="14.25" hidden="true" customHeight="false" outlineLevel="0" collapsed="false">
      <c r="A267" s="0" t="s">
        <v>95</v>
      </c>
      <c r="B267" s="0" t="s">
        <v>52</v>
      </c>
      <c r="C267" s="0" t="s">
        <v>84</v>
      </c>
      <c r="D267" s="0" t="n">
        <v>2034</v>
      </c>
      <c r="E267" s="5" t="n">
        <v>21.7755050383548</v>
      </c>
      <c r="F267" s="5" t="n">
        <v>2.4643186162769</v>
      </c>
      <c r="G267" s="5" t="n">
        <v>19.3111864220779</v>
      </c>
      <c r="H267" s="12" t="n">
        <v>0.05</v>
      </c>
      <c r="I267" s="5" t="n">
        <v>0.965559321103896</v>
      </c>
      <c r="J267" s="5" t="n">
        <v>20.2767457431818</v>
      </c>
    </row>
    <row r="268" customFormat="false" ht="14.25" hidden="true" customHeight="false" outlineLevel="0" collapsed="false">
      <c r="A268" s="0" t="s">
        <v>95</v>
      </c>
      <c r="B268" s="0" t="s">
        <v>52</v>
      </c>
      <c r="C268" s="0" t="s">
        <v>84</v>
      </c>
      <c r="D268" s="0" t="n">
        <v>2035</v>
      </c>
      <c r="E268" s="5" t="n">
        <v>24.5867601219909</v>
      </c>
      <c r="F268" s="5" t="n">
        <v>2.98945024712063</v>
      </c>
      <c r="G268" s="5" t="n">
        <v>21.5973098748703</v>
      </c>
      <c r="H268" s="12" t="n">
        <v>0.0500000000000001</v>
      </c>
      <c r="I268" s="5" t="n">
        <v>1.07986549374352</v>
      </c>
      <c r="J268" s="5" t="n">
        <v>22.6771753686138</v>
      </c>
    </row>
    <row r="269" customFormat="false" ht="14.25" hidden="true" customHeight="false" outlineLevel="0" collapsed="false">
      <c r="A269" s="0" t="s">
        <v>95</v>
      </c>
      <c r="B269" s="0" t="s">
        <v>52</v>
      </c>
      <c r="C269" s="0" t="s">
        <v>84</v>
      </c>
      <c r="D269" s="0" t="n">
        <v>2036</v>
      </c>
      <c r="E269" s="5" t="n">
        <v>27.3385147700199</v>
      </c>
      <c r="F269" s="5" t="n">
        <v>3.47698497394977</v>
      </c>
      <c r="G269" s="5" t="n">
        <v>23.8615297960701</v>
      </c>
      <c r="H269" s="12" t="n">
        <v>0.0500000000000001</v>
      </c>
      <c r="I269" s="5" t="n">
        <v>1.19307648980351</v>
      </c>
      <c r="J269" s="5" t="n">
        <v>25.0546062858736</v>
      </c>
    </row>
    <row r="270" customFormat="false" ht="14.25" hidden="true" customHeight="false" outlineLevel="0" collapsed="false">
      <c r="A270" s="0" t="s">
        <v>95</v>
      </c>
      <c r="B270" s="0" t="s">
        <v>52</v>
      </c>
      <c r="C270" s="0" t="s">
        <v>84</v>
      </c>
      <c r="D270" s="0" t="n">
        <v>2037</v>
      </c>
      <c r="E270" s="5" t="n">
        <v>30.2470666116943</v>
      </c>
      <c r="F270" s="5" t="n">
        <v>4.01758381639907</v>
      </c>
      <c r="G270" s="5" t="n">
        <v>26.2294827952952</v>
      </c>
      <c r="H270" s="12" t="n">
        <v>0.05</v>
      </c>
      <c r="I270" s="5" t="n">
        <v>1.31147413976476</v>
      </c>
      <c r="J270" s="5" t="n">
        <v>27.54095693506</v>
      </c>
    </row>
    <row r="271" customFormat="false" ht="14.25" hidden="true" customHeight="false" outlineLevel="0" collapsed="false">
      <c r="A271" s="0" t="s">
        <v>95</v>
      </c>
      <c r="B271" s="0" t="s">
        <v>52</v>
      </c>
      <c r="C271" s="0" t="s">
        <v>84</v>
      </c>
      <c r="D271" s="0" t="n">
        <v>2038</v>
      </c>
      <c r="E271" s="5" t="n">
        <v>33.763953196825</v>
      </c>
      <c r="F271" s="5" t="n">
        <v>4.72406190515621</v>
      </c>
      <c r="G271" s="5" t="n">
        <v>29.0398912916688</v>
      </c>
      <c r="H271" s="12" t="n">
        <v>0.0500000000000001</v>
      </c>
      <c r="I271" s="5" t="n">
        <v>1.45199456458344</v>
      </c>
      <c r="J271" s="5" t="n">
        <v>30.4918858562523</v>
      </c>
    </row>
    <row r="272" customFormat="false" ht="14.25" hidden="true" customHeight="false" outlineLevel="0" collapsed="false">
      <c r="A272" s="0" t="s">
        <v>95</v>
      </c>
      <c r="B272" s="0" t="s">
        <v>52</v>
      </c>
      <c r="C272" s="0" t="s">
        <v>84</v>
      </c>
      <c r="D272" s="0" t="n">
        <v>2039</v>
      </c>
      <c r="E272" s="5" t="n">
        <v>37.4053820861904</v>
      </c>
      <c r="F272" s="5" t="n">
        <v>5.48236109490147</v>
      </c>
      <c r="G272" s="5" t="n">
        <v>31.9230209912889</v>
      </c>
      <c r="H272" s="12" t="n">
        <v>0.0500000000000001</v>
      </c>
      <c r="I272" s="5" t="n">
        <v>1.59615104956445</v>
      </c>
      <c r="J272" s="5" t="n">
        <v>33.5191720408533</v>
      </c>
    </row>
    <row r="273" customFormat="false" ht="14.25" hidden="true" customHeight="false" outlineLevel="0" collapsed="false">
      <c r="A273" s="0" t="s">
        <v>95</v>
      </c>
      <c r="B273" s="0" t="s">
        <v>52</v>
      </c>
      <c r="C273" s="0" t="s">
        <v>84</v>
      </c>
      <c r="D273" s="0" t="n">
        <v>2040</v>
      </c>
      <c r="E273" s="5" t="n">
        <v>41.151473996967</v>
      </c>
      <c r="F273" s="5" t="n">
        <v>6.28889292411643</v>
      </c>
      <c r="G273" s="5" t="n">
        <v>34.8625810728506</v>
      </c>
      <c r="H273" s="12" t="n">
        <v>0.0500000000000001</v>
      </c>
      <c r="I273" s="5" t="n">
        <v>1.74312905364253</v>
      </c>
      <c r="J273" s="5" t="n">
        <v>36.6057101264931</v>
      </c>
    </row>
    <row r="274" customFormat="false" ht="14.25" hidden="true" customHeight="false" outlineLevel="0" collapsed="false">
      <c r="A274" s="0" t="s">
        <v>96</v>
      </c>
      <c r="B274" s="0" t="s">
        <v>97</v>
      </c>
      <c r="C274" s="0" t="s">
        <v>65</v>
      </c>
      <c r="D274" s="0" t="n">
        <v>2024</v>
      </c>
      <c r="E274" s="5" t="n">
        <v>505.78953736</v>
      </c>
      <c r="F274" s="5" t="n">
        <v>12.2498319482944</v>
      </c>
      <c r="G274" s="5" t="n">
        <v>493.539705411705</v>
      </c>
      <c r="H274" s="12" t="n">
        <v>0.05</v>
      </c>
      <c r="I274" s="5" t="n">
        <v>24.6769852705853</v>
      </c>
      <c r="J274" s="5" t="n">
        <v>518.216690682291</v>
      </c>
    </row>
    <row r="275" customFormat="false" ht="14.25" hidden="true" customHeight="false" outlineLevel="0" collapsed="false">
      <c r="A275" s="0" t="s">
        <v>96</v>
      </c>
      <c r="B275" s="0" t="s">
        <v>97</v>
      </c>
      <c r="C275" s="0" t="s">
        <v>65</v>
      </c>
      <c r="D275" s="0" t="n">
        <v>2025</v>
      </c>
      <c r="E275" s="5" t="n">
        <v>504.894818733456</v>
      </c>
      <c r="F275" s="5" t="n">
        <v>12.269971205497</v>
      </c>
      <c r="G275" s="5" t="n">
        <v>492.624847527958</v>
      </c>
      <c r="H275" s="12" t="n">
        <v>0.0500000000000001</v>
      </c>
      <c r="I275" s="5" t="n">
        <v>24.631242376398</v>
      </c>
      <c r="J275" s="5" t="n">
        <v>517.256089904357</v>
      </c>
    </row>
    <row r="276" customFormat="false" ht="14.25" hidden="true" customHeight="false" outlineLevel="0" collapsed="false">
      <c r="A276" s="0" t="s">
        <v>96</v>
      </c>
      <c r="B276" s="0" t="s">
        <v>97</v>
      </c>
      <c r="C276" s="0" t="s">
        <v>65</v>
      </c>
      <c r="D276" s="0" t="n">
        <v>2026</v>
      </c>
      <c r="E276" s="5" t="n">
        <v>503.331644417386</v>
      </c>
      <c r="F276" s="5" t="n">
        <v>14.4682192904437</v>
      </c>
      <c r="G276" s="5" t="n">
        <v>488.863425126942</v>
      </c>
      <c r="H276" s="12" t="n">
        <v>0.0500000000000001</v>
      </c>
      <c r="I276" s="5" t="n">
        <v>24.4431712563471</v>
      </c>
      <c r="J276" s="5" t="n">
        <v>513.306596383289</v>
      </c>
    </row>
    <row r="277" customFormat="false" ht="14.25" hidden="true" customHeight="false" outlineLevel="0" collapsed="false">
      <c r="A277" s="0" t="s">
        <v>96</v>
      </c>
      <c r="B277" s="0" t="s">
        <v>97</v>
      </c>
      <c r="C277" s="0" t="s">
        <v>65</v>
      </c>
      <c r="D277" s="0" t="n">
        <v>2027</v>
      </c>
      <c r="E277" s="5" t="n">
        <v>502.796120826644</v>
      </c>
      <c r="F277" s="5" t="n">
        <v>16.6948978867945</v>
      </c>
      <c r="G277" s="5" t="n">
        <v>486.101222939849</v>
      </c>
      <c r="H277" s="12" t="n">
        <v>0.05</v>
      </c>
      <c r="I277" s="5" t="n">
        <v>24.3050611469925</v>
      </c>
      <c r="J277" s="5" t="n">
        <v>510.406284086842</v>
      </c>
    </row>
    <row r="278" customFormat="false" ht="14.25" hidden="true" customHeight="false" outlineLevel="0" collapsed="false">
      <c r="A278" s="0" t="s">
        <v>96</v>
      </c>
      <c r="B278" s="0" t="s">
        <v>97</v>
      </c>
      <c r="C278" s="0" t="s">
        <v>65</v>
      </c>
      <c r="D278" s="0" t="n">
        <v>2028</v>
      </c>
      <c r="E278" s="5" t="n">
        <v>501.643058686243</v>
      </c>
      <c r="F278" s="5" t="n">
        <v>18.9386688322189</v>
      </c>
      <c r="G278" s="5" t="n">
        <v>482.704389854024</v>
      </c>
      <c r="H278" s="12" t="n">
        <v>0.05</v>
      </c>
      <c r="I278" s="5" t="n">
        <v>24.1352194927012</v>
      </c>
      <c r="J278" s="5" t="n">
        <v>506.839609346725</v>
      </c>
    </row>
    <row r="279" customFormat="false" ht="14.25" hidden="true" customHeight="false" outlineLevel="0" collapsed="false">
      <c r="A279" s="0" t="s">
        <v>96</v>
      </c>
      <c r="B279" s="0" t="s">
        <v>97</v>
      </c>
      <c r="C279" s="0" t="s">
        <v>65</v>
      </c>
      <c r="D279" s="0" t="n">
        <v>2029</v>
      </c>
      <c r="E279" s="5" t="n">
        <v>501.191096452973</v>
      </c>
      <c r="F279" s="5" t="n">
        <v>21.2265141047551</v>
      </c>
      <c r="G279" s="5" t="n">
        <v>479.964582348218</v>
      </c>
      <c r="H279" s="12" t="n">
        <v>0.05</v>
      </c>
      <c r="I279" s="5" t="n">
        <v>23.9982291174109</v>
      </c>
      <c r="J279" s="5" t="n">
        <v>503.962811465629</v>
      </c>
    </row>
    <row r="280" customFormat="false" ht="14.25" hidden="true" customHeight="false" outlineLevel="0" collapsed="false">
      <c r="A280" s="0" t="s">
        <v>96</v>
      </c>
      <c r="B280" s="0" t="s">
        <v>97</v>
      </c>
      <c r="C280" s="0" t="s">
        <v>65</v>
      </c>
      <c r="D280" s="0" t="n">
        <v>2030</v>
      </c>
      <c r="E280" s="5" t="n">
        <v>500.606584799395</v>
      </c>
      <c r="F280" s="5" t="n">
        <v>23.560581116475</v>
      </c>
      <c r="G280" s="5" t="n">
        <v>477.04600368292</v>
      </c>
      <c r="H280" s="12" t="n">
        <v>0.05</v>
      </c>
      <c r="I280" s="5" t="n">
        <v>23.852300184146</v>
      </c>
      <c r="J280" s="5" t="n">
        <v>500.898303867066</v>
      </c>
    </row>
    <row r="281" customFormat="false" ht="14.25" hidden="true" customHeight="false" outlineLevel="0" collapsed="false">
      <c r="A281" s="0" t="s">
        <v>96</v>
      </c>
      <c r="B281" s="0" t="s">
        <v>97</v>
      </c>
      <c r="C281" s="0" t="s">
        <v>65</v>
      </c>
      <c r="D281" s="0" t="n">
        <v>2031</v>
      </c>
      <c r="E281" s="5" t="n">
        <v>500.318612257244</v>
      </c>
      <c r="F281" s="5" t="n">
        <v>25.633912564926</v>
      </c>
      <c r="G281" s="5" t="n">
        <v>474.684699692318</v>
      </c>
      <c r="H281" s="12" t="n">
        <v>0.0500000000000001</v>
      </c>
      <c r="I281" s="5" t="n">
        <v>23.7342349846159</v>
      </c>
      <c r="J281" s="5" t="n">
        <v>498.418934676934</v>
      </c>
    </row>
    <row r="282" customFormat="false" ht="14.25" hidden="true" customHeight="false" outlineLevel="0" collapsed="false">
      <c r="A282" s="0" t="s">
        <v>96</v>
      </c>
      <c r="B282" s="0" t="s">
        <v>97</v>
      </c>
      <c r="C282" s="0" t="s">
        <v>65</v>
      </c>
      <c r="D282" s="0" t="n">
        <v>2032</v>
      </c>
      <c r="E282" s="5" t="n">
        <v>501.370206114843</v>
      </c>
      <c r="F282" s="5" t="n">
        <v>27.7943128899351</v>
      </c>
      <c r="G282" s="5" t="n">
        <v>473.575893224907</v>
      </c>
      <c r="H282" s="12" t="n">
        <v>0.0500000000000001</v>
      </c>
      <c r="I282" s="5" t="n">
        <v>23.6787946612454</v>
      </c>
      <c r="J282" s="5" t="n">
        <v>497.254687886153</v>
      </c>
    </row>
    <row r="283" customFormat="false" ht="14.25" hidden="true" customHeight="false" outlineLevel="0" collapsed="false">
      <c r="A283" s="0" t="s">
        <v>96</v>
      </c>
      <c r="B283" s="0" t="s">
        <v>97</v>
      </c>
      <c r="C283" s="0" t="s">
        <v>65</v>
      </c>
      <c r="D283" s="0" t="n">
        <v>2033</v>
      </c>
      <c r="E283" s="5" t="n">
        <v>501.841469617688</v>
      </c>
      <c r="F283" s="5" t="n">
        <v>29.9525379170992</v>
      </c>
      <c r="G283" s="5" t="n">
        <v>471.888931700589</v>
      </c>
      <c r="H283" s="12" t="n">
        <v>0.05</v>
      </c>
      <c r="I283" s="5" t="n">
        <v>23.5944465850295</v>
      </c>
      <c r="J283" s="5" t="n">
        <v>495.483378285619</v>
      </c>
    </row>
    <row r="284" customFormat="false" ht="14.25" hidden="true" customHeight="false" outlineLevel="0" collapsed="false">
      <c r="A284" s="0" t="s">
        <v>96</v>
      </c>
      <c r="B284" s="0" t="s">
        <v>97</v>
      </c>
      <c r="C284" s="0" t="s">
        <v>65</v>
      </c>
      <c r="D284" s="0" t="n">
        <v>2034</v>
      </c>
      <c r="E284" s="5" t="n">
        <v>501.5776828654</v>
      </c>
      <c r="F284" s="5" t="n">
        <v>32.1182486933512</v>
      </c>
      <c r="G284" s="5" t="n">
        <v>469.459434172049</v>
      </c>
      <c r="H284" s="12" t="n">
        <v>0.05</v>
      </c>
      <c r="I284" s="5" t="n">
        <v>23.4729717086024</v>
      </c>
      <c r="J284" s="5" t="n">
        <v>492.932405880651</v>
      </c>
    </row>
    <row r="285" customFormat="false" ht="14.25" hidden="true" customHeight="false" outlineLevel="0" collapsed="false">
      <c r="A285" s="0" t="s">
        <v>96</v>
      </c>
      <c r="B285" s="0" t="s">
        <v>97</v>
      </c>
      <c r="C285" s="0" t="s">
        <v>65</v>
      </c>
      <c r="D285" s="0" t="n">
        <v>2035</v>
      </c>
      <c r="E285" s="5" t="n">
        <v>501.389463998505</v>
      </c>
      <c r="F285" s="5" t="n">
        <v>34.2819908334894</v>
      </c>
      <c r="G285" s="5" t="n">
        <v>467.107473165015</v>
      </c>
      <c r="H285" s="12" t="n">
        <v>0.05</v>
      </c>
      <c r="I285" s="5" t="n">
        <v>23.3553736582508</v>
      </c>
      <c r="J285" s="5" t="n">
        <v>490.462846823266</v>
      </c>
    </row>
    <row r="286" customFormat="false" ht="14.25" hidden="true" customHeight="false" outlineLevel="0" collapsed="false">
      <c r="A286" s="0" t="s">
        <v>96</v>
      </c>
      <c r="B286" s="0" t="s">
        <v>97</v>
      </c>
      <c r="C286" s="0" t="s">
        <v>65</v>
      </c>
      <c r="D286" s="0" t="n">
        <v>2036</v>
      </c>
      <c r="E286" s="5" t="n">
        <v>501.615917572483</v>
      </c>
      <c r="F286" s="5" t="n">
        <v>36.5797003061333</v>
      </c>
      <c r="G286" s="5" t="n">
        <v>465.03621726635</v>
      </c>
      <c r="H286" s="12" t="n">
        <v>0.0500000000000001</v>
      </c>
      <c r="I286" s="5" t="n">
        <v>23.2518108633175</v>
      </c>
      <c r="J286" s="5" t="n">
        <v>488.288028129668</v>
      </c>
    </row>
    <row r="287" customFormat="false" ht="14.25" hidden="true" customHeight="false" outlineLevel="0" collapsed="false">
      <c r="A287" s="0" t="s">
        <v>96</v>
      </c>
      <c r="B287" s="0" t="s">
        <v>97</v>
      </c>
      <c r="C287" s="0" t="s">
        <v>65</v>
      </c>
      <c r="D287" s="0" t="n">
        <v>2037</v>
      </c>
      <c r="E287" s="5" t="n">
        <v>502.910300726286</v>
      </c>
      <c r="F287" s="5" t="n">
        <v>38.8956829252759</v>
      </c>
      <c r="G287" s="5" t="n">
        <v>464.01461780101</v>
      </c>
      <c r="H287" s="12" t="n">
        <v>0.0500000000000001</v>
      </c>
      <c r="I287" s="5" t="n">
        <v>23.2007308900506</v>
      </c>
      <c r="J287" s="5" t="n">
        <v>487.215348691061</v>
      </c>
    </row>
    <row r="288" customFormat="false" ht="14.25" hidden="true" customHeight="false" outlineLevel="0" collapsed="false">
      <c r="A288" s="0" t="s">
        <v>96</v>
      </c>
      <c r="B288" s="0" t="s">
        <v>97</v>
      </c>
      <c r="C288" s="0" t="s">
        <v>65</v>
      </c>
      <c r="D288" s="0" t="n">
        <v>2038</v>
      </c>
      <c r="E288" s="5" t="n">
        <v>503.855025520933</v>
      </c>
      <c r="F288" s="5" t="n">
        <v>41.2246393352836</v>
      </c>
      <c r="G288" s="5" t="n">
        <v>462.630386185649</v>
      </c>
      <c r="H288" s="12" t="n">
        <v>0.0500000000000001</v>
      </c>
      <c r="I288" s="5" t="n">
        <v>23.1315193092825</v>
      </c>
      <c r="J288" s="5" t="n">
        <v>485.761905494932</v>
      </c>
    </row>
    <row r="289" customFormat="false" ht="14.25" hidden="true" customHeight="false" outlineLevel="0" collapsed="false">
      <c r="A289" s="0" t="s">
        <v>96</v>
      </c>
      <c r="B289" s="0" t="s">
        <v>97</v>
      </c>
      <c r="C289" s="0" t="s">
        <v>65</v>
      </c>
      <c r="D289" s="0" t="n">
        <v>2039</v>
      </c>
      <c r="E289" s="5" t="n">
        <v>504.919566490061</v>
      </c>
      <c r="F289" s="5" t="n">
        <v>43.534462041594</v>
      </c>
      <c r="G289" s="5" t="n">
        <v>461.385104448467</v>
      </c>
      <c r="H289" s="12" t="n">
        <v>0.05</v>
      </c>
      <c r="I289" s="5" t="n">
        <v>23.0692552224234</v>
      </c>
      <c r="J289" s="5" t="n">
        <v>484.454359670891</v>
      </c>
    </row>
    <row r="290" customFormat="false" ht="14.25" hidden="true" customHeight="false" outlineLevel="0" collapsed="false">
      <c r="A290" s="0" t="s">
        <v>96</v>
      </c>
      <c r="B290" s="0" t="s">
        <v>97</v>
      </c>
      <c r="C290" s="0" t="s">
        <v>65</v>
      </c>
      <c r="D290" s="0" t="n">
        <v>2040</v>
      </c>
      <c r="E290" s="5" t="n">
        <v>510.573901296785</v>
      </c>
      <c r="F290" s="5" t="n">
        <v>46.1352723750041</v>
      </c>
      <c r="G290" s="5" t="n">
        <v>464.438628921781</v>
      </c>
      <c r="H290" s="12" t="n">
        <v>0.05</v>
      </c>
      <c r="I290" s="5" t="n">
        <v>23.2219314460891</v>
      </c>
      <c r="J290" s="5" t="n">
        <v>487.66056036787</v>
      </c>
    </row>
    <row r="291" customFormat="false" ht="14.25" hidden="true" customHeight="false" outlineLevel="0" collapsed="false">
      <c r="A291" s="0" t="s">
        <v>96</v>
      </c>
      <c r="B291" s="0" t="s">
        <v>97</v>
      </c>
      <c r="C291" s="0" t="s">
        <v>75</v>
      </c>
      <c r="D291" s="0" t="n">
        <v>2024</v>
      </c>
      <c r="E291" s="5" t="n">
        <v>36.73068</v>
      </c>
      <c r="F291" s="5" t="n">
        <v>0</v>
      </c>
      <c r="G291" s="5" t="n">
        <v>36.73068</v>
      </c>
      <c r="H291" s="12" t="n">
        <v>0.05</v>
      </c>
      <c r="I291" s="5" t="n">
        <v>1.836534</v>
      </c>
      <c r="J291" s="5" t="n">
        <v>38.567214</v>
      </c>
    </row>
    <row r="292" customFormat="false" ht="14.25" hidden="true" customHeight="false" outlineLevel="0" collapsed="false">
      <c r="A292" s="0" t="s">
        <v>96</v>
      </c>
      <c r="B292" s="0" t="s">
        <v>97</v>
      </c>
      <c r="C292" s="0" t="s">
        <v>75</v>
      </c>
      <c r="D292" s="0" t="n">
        <v>2025</v>
      </c>
      <c r="E292" s="5" t="n">
        <v>39.3411619433384</v>
      </c>
      <c r="F292" s="5" t="n">
        <v>0</v>
      </c>
      <c r="G292" s="5" t="n">
        <v>39.3411619433384</v>
      </c>
      <c r="H292" s="12" t="n">
        <v>0.05</v>
      </c>
      <c r="I292" s="5" t="n">
        <v>1.96705809716692</v>
      </c>
      <c r="J292" s="5" t="n">
        <v>41.3082200405053</v>
      </c>
    </row>
    <row r="293" customFormat="false" ht="14.25" hidden="true" customHeight="false" outlineLevel="0" collapsed="false">
      <c r="A293" s="0" t="s">
        <v>96</v>
      </c>
      <c r="B293" s="0" t="s">
        <v>97</v>
      </c>
      <c r="C293" s="0" t="s">
        <v>75</v>
      </c>
      <c r="D293" s="0" t="n">
        <v>2026</v>
      </c>
      <c r="E293" s="5" t="n">
        <v>43.6487606533119</v>
      </c>
      <c r="F293" s="5" t="n">
        <v>0.872975213066238</v>
      </c>
      <c r="G293" s="5" t="n">
        <v>42.7757854402456</v>
      </c>
      <c r="H293" s="12" t="n">
        <v>0.05</v>
      </c>
      <c r="I293" s="5" t="n">
        <v>2.13878927201228</v>
      </c>
      <c r="J293" s="5" t="n">
        <v>44.9145747122579</v>
      </c>
    </row>
    <row r="294" customFormat="false" ht="14.25" hidden="true" customHeight="false" outlineLevel="0" collapsed="false">
      <c r="A294" s="0" t="s">
        <v>96</v>
      </c>
      <c r="B294" s="0" t="s">
        <v>97</v>
      </c>
      <c r="C294" s="0" t="s">
        <v>75</v>
      </c>
      <c r="D294" s="0" t="n">
        <v>2027</v>
      </c>
      <c r="E294" s="5" t="n">
        <v>51.5894233847552</v>
      </c>
      <c r="F294" s="5" t="n">
        <v>1.54768270154266</v>
      </c>
      <c r="G294" s="5" t="n">
        <v>50.0417406832125</v>
      </c>
      <c r="H294" s="12" t="n">
        <v>0.0500000000000001</v>
      </c>
      <c r="I294" s="5" t="n">
        <v>2.50208703416063</v>
      </c>
      <c r="J294" s="5" t="n">
        <v>52.5438277173732</v>
      </c>
    </row>
    <row r="295" customFormat="false" ht="14.25" hidden="true" customHeight="false" outlineLevel="0" collapsed="false">
      <c r="A295" s="0" t="s">
        <v>96</v>
      </c>
      <c r="B295" s="0" t="s">
        <v>97</v>
      </c>
      <c r="C295" s="0" t="s">
        <v>75</v>
      </c>
      <c r="D295" s="0" t="n">
        <v>2028</v>
      </c>
      <c r="E295" s="5" t="n">
        <v>59.5084386744594</v>
      </c>
      <c r="F295" s="5" t="n">
        <v>2.97542193372297</v>
      </c>
      <c r="G295" s="5" t="n">
        <v>56.5330167407365</v>
      </c>
      <c r="H295" s="12" t="n">
        <v>0.05</v>
      </c>
      <c r="I295" s="5" t="n">
        <v>2.82665083703682</v>
      </c>
      <c r="J295" s="5" t="n">
        <v>59.3596675777733</v>
      </c>
    </row>
    <row r="296" customFormat="false" ht="14.25" hidden="true" customHeight="false" outlineLevel="0" collapsed="false">
      <c r="A296" s="0" t="s">
        <v>96</v>
      </c>
      <c r="B296" s="0" t="s">
        <v>97</v>
      </c>
      <c r="C296" s="0" t="s">
        <v>75</v>
      </c>
      <c r="D296" s="0" t="n">
        <v>2029</v>
      </c>
      <c r="E296" s="5" t="n">
        <v>69.014350003226</v>
      </c>
      <c r="F296" s="5" t="n">
        <v>4.14086100019356</v>
      </c>
      <c r="G296" s="5" t="n">
        <v>64.8734890030325</v>
      </c>
      <c r="H296" s="12" t="n">
        <v>0.0500000000000001</v>
      </c>
      <c r="I296" s="5" t="n">
        <v>3.24367445015163</v>
      </c>
      <c r="J296" s="5" t="n">
        <v>68.1171634531841</v>
      </c>
    </row>
    <row r="297" customFormat="false" ht="14.25" hidden="true" customHeight="false" outlineLevel="0" collapsed="false">
      <c r="A297" s="0" t="s">
        <v>96</v>
      </c>
      <c r="B297" s="0" t="s">
        <v>97</v>
      </c>
      <c r="C297" s="0" t="s">
        <v>75</v>
      </c>
      <c r="D297" s="0" t="n">
        <v>2030</v>
      </c>
      <c r="E297" s="5" t="n">
        <v>76.9425769144616</v>
      </c>
      <c r="F297" s="5" t="n">
        <v>5.38598038401231</v>
      </c>
      <c r="G297" s="5" t="n">
        <v>71.5565965304493</v>
      </c>
      <c r="H297" s="12" t="n">
        <v>0.05</v>
      </c>
      <c r="I297" s="5" t="n">
        <v>3.57782982652246</v>
      </c>
      <c r="J297" s="5" t="n">
        <v>75.1344263569717</v>
      </c>
    </row>
    <row r="298" customFormat="false" ht="14.25" hidden="true" customHeight="false" outlineLevel="0" collapsed="false">
      <c r="A298" s="0" t="s">
        <v>96</v>
      </c>
      <c r="B298" s="0" t="s">
        <v>97</v>
      </c>
      <c r="C298" s="0" t="s">
        <v>75</v>
      </c>
      <c r="D298" s="0" t="n">
        <v>2031</v>
      </c>
      <c r="E298" s="5" t="n">
        <v>85.5524924604461</v>
      </c>
      <c r="F298" s="5" t="n">
        <v>6.84419939683569</v>
      </c>
      <c r="G298" s="5" t="n">
        <v>78.7082930636104</v>
      </c>
      <c r="H298" s="12" t="n">
        <v>0.05</v>
      </c>
      <c r="I298" s="5" t="n">
        <v>3.93541465318052</v>
      </c>
      <c r="J298" s="5" t="n">
        <v>82.6437077167909</v>
      </c>
    </row>
    <row r="299" customFormat="false" ht="14.25" hidden="true" customHeight="false" outlineLevel="0" collapsed="false">
      <c r="A299" s="0" t="s">
        <v>96</v>
      </c>
      <c r="B299" s="0" t="s">
        <v>97</v>
      </c>
      <c r="C299" s="0" t="s">
        <v>75</v>
      </c>
      <c r="D299" s="0" t="n">
        <v>2032</v>
      </c>
      <c r="E299" s="5" t="n">
        <v>95.6884665921849</v>
      </c>
      <c r="F299" s="5" t="n">
        <v>7.65507732737479</v>
      </c>
      <c r="G299" s="5" t="n">
        <v>88.0333892648101</v>
      </c>
      <c r="H299" s="12" t="n">
        <v>0.0500000000000001</v>
      </c>
      <c r="I299" s="5" t="n">
        <v>4.40166946324051</v>
      </c>
      <c r="J299" s="5" t="n">
        <v>92.4350587280506</v>
      </c>
    </row>
    <row r="300" customFormat="false" ht="14.25" hidden="true" customHeight="false" outlineLevel="0" collapsed="false">
      <c r="A300" s="0" t="s">
        <v>96</v>
      </c>
      <c r="B300" s="0" t="s">
        <v>97</v>
      </c>
      <c r="C300" s="0" t="s">
        <v>75</v>
      </c>
      <c r="D300" s="0" t="n">
        <v>2033</v>
      </c>
      <c r="E300" s="5" t="n">
        <v>105.786789433213</v>
      </c>
      <c r="F300" s="5" t="n">
        <v>9.52081104898921</v>
      </c>
      <c r="G300" s="5" t="n">
        <v>96.2659783842242</v>
      </c>
      <c r="H300" s="12" t="n">
        <v>0.0500000000000001</v>
      </c>
      <c r="I300" s="5" t="n">
        <v>4.81329891921122</v>
      </c>
      <c r="J300" s="5" t="n">
        <v>101.079277303435</v>
      </c>
    </row>
    <row r="301" customFormat="false" ht="14.25" hidden="true" customHeight="false" outlineLevel="0" collapsed="false">
      <c r="A301" s="0" t="s">
        <v>96</v>
      </c>
      <c r="B301" s="0" t="s">
        <v>97</v>
      </c>
      <c r="C301" s="0" t="s">
        <v>75</v>
      </c>
      <c r="D301" s="0" t="n">
        <v>2034</v>
      </c>
      <c r="E301" s="5" t="n">
        <v>115.581588266835</v>
      </c>
      <c r="F301" s="5" t="n">
        <v>10.4023429440151</v>
      </c>
      <c r="G301" s="5" t="n">
        <v>105.17924532282</v>
      </c>
      <c r="H301" s="12" t="n">
        <v>0.0500000000000001</v>
      </c>
      <c r="I301" s="5" t="n">
        <v>5.25896226614098</v>
      </c>
      <c r="J301" s="5" t="n">
        <v>110.438207588961</v>
      </c>
    </row>
    <row r="302" customFormat="false" ht="14.25" hidden="true" customHeight="false" outlineLevel="0" collapsed="false">
      <c r="A302" s="0" t="s">
        <v>96</v>
      </c>
      <c r="B302" s="0" t="s">
        <v>97</v>
      </c>
      <c r="C302" s="0" t="s">
        <v>75</v>
      </c>
      <c r="D302" s="0" t="n">
        <v>2035</v>
      </c>
      <c r="E302" s="5" t="n">
        <v>124.787276500327</v>
      </c>
      <c r="F302" s="5" t="n">
        <v>12.4787276500327</v>
      </c>
      <c r="G302" s="5" t="n">
        <v>112.308548850294</v>
      </c>
      <c r="H302" s="12" t="n">
        <v>0.0500000000000001</v>
      </c>
      <c r="I302" s="5" t="n">
        <v>5.61542744251473</v>
      </c>
      <c r="J302" s="5" t="n">
        <v>117.923976292809</v>
      </c>
    </row>
    <row r="303" customFormat="false" ht="14.25" hidden="true" customHeight="false" outlineLevel="0" collapsed="false">
      <c r="A303" s="0" t="s">
        <v>96</v>
      </c>
      <c r="B303" s="0" t="s">
        <v>97</v>
      </c>
      <c r="C303" s="0" t="s">
        <v>75</v>
      </c>
      <c r="D303" s="0" t="n">
        <v>2036</v>
      </c>
      <c r="E303" s="5" t="n">
        <v>133.111003800487</v>
      </c>
      <c r="F303" s="5" t="n">
        <v>13.3111003800487</v>
      </c>
      <c r="G303" s="5" t="n">
        <v>119.799903420439</v>
      </c>
      <c r="H303" s="12" t="n">
        <v>0.05</v>
      </c>
      <c r="I303" s="5" t="n">
        <v>5.98999517102193</v>
      </c>
      <c r="J303" s="5" t="n">
        <v>125.789898591461</v>
      </c>
    </row>
    <row r="304" customFormat="false" ht="14.25" hidden="true" customHeight="false" outlineLevel="0" collapsed="false">
      <c r="A304" s="0" t="s">
        <v>96</v>
      </c>
      <c r="B304" s="0" t="s">
        <v>97</v>
      </c>
      <c r="C304" s="0" t="s">
        <v>75</v>
      </c>
      <c r="D304" s="0" t="n">
        <v>2037</v>
      </c>
      <c r="E304" s="5" t="n">
        <v>140.267051364802</v>
      </c>
      <c r="F304" s="5" t="n">
        <v>14.0267051364802</v>
      </c>
      <c r="G304" s="5" t="n">
        <v>126.240346228321</v>
      </c>
      <c r="H304" s="12" t="n">
        <v>0.0500000000000001</v>
      </c>
      <c r="I304" s="5" t="n">
        <v>6.31201731141609</v>
      </c>
      <c r="J304" s="5" t="n">
        <v>132.552363539737</v>
      </c>
    </row>
    <row r="305" customFormat="false" ht="14.25" hidden="true" customHeight="false" outlineLevel="0" collapsed="false">
      <c r="A305" s="0" t="s">
        <v>96</v>
      </c>
      <c r="B305" s="0" t="s">
        <v>97</v>
      </c>
      <c r="C305" s="0" t="s">
        <v>75</v>
      </c>
      <c r="D305" s="0" t="n">
        <v>2038</v>
      </c>
      <c r="E305" s="5" t="n">
        <v>145.992284844675</v>
      </c>
      <c r="F305" s="5" t="n">
        <v>14.5992284844675</v>
      </c>
      <c r="G305" s="5" t="n">
        <v>131.393056360207</v>
      </c>
      <c r="H305" s="12" t="n">
        <v>0.0500000000000001</v>
      </c>
      <c r="I305" s="5" t="n">
        <v>6.56965281801038</v>
      </c>
      <c r="J305" s="5" t="n">
        <v>137.962709178218</v>
      </c>
    </row>
    <row r="306" customFormat="false" ht="14.25" hidden="true" customHeight="false" outlineLevel="0" collapsed="false">
      <c r="A306" s="0" t="s">
        <v>96</v>
      </c>
      <c r="B306" s="0" t="s">
        <v>97</v>
      </c>
      <c r="C306" s="0" t="s">
        <v>75</v>
      </c>
      <c r="D306" s="0" t="n">
        <v>2039</v>
      </c>
      <c r="E306" s="5" t="n">
        <v>150.061576464245</v>
      </c>
      <c r="F306" s="5" t="n">
        <v>15.0061576464245</v>
      </c>
      <c r="G306" s="5" t="n">
        <v>135.055418817821</v>
      </c>
      <c r="H306" s="12" t="n">
        <v>0.0500000000000001</v>
      </c>
      <c r="I306" s="5" t="n">
        <v>6.75277094089105</v>
      </c>
      <c r="J306" s="5" t="n">
        <v>141.808189758712</v>
      </c>
    </row>
    <row r="307" customFormat="false" ht="14.25" hidden="true" customHeight="false" outlineLevel="0" collapsed="false">
      <c r="A307" s="0" t="s">
        <v>96</v>
      </c>
      <c r="B307" s="0" t="s">
        <v>97</v>
      </c>
      <c r="C307" s="0" t="s">
        <v>75</v>
      </c>
      <c r="D307" s="0" t="n">
        <v>2040</v>
      </c>
      <c r="E307" s="5" t="n">
        <v>152.301995800857</v>
      </c>
      <c r="F307" s="5" t="n">
        <v>15.2301995800857</v>
      </c>
      <c r="G307" s="5" t="n">
        <v>137.071796220771</v>
      </c>
      <c r="H307" s="12" t="n">
        <v>0.05</v>
      </c>
      <c r="I307" s="5" t="n">
        <v>6.85358981103855</v>
      </c>
      <c r="J307" s="5" t="n">
        <v>143.925386031809</v>
      </c>
    </row>
    <row r="308" customFormat="false" ht="14.25" hidden="true" customHeight="false" outlineLevel="0" collapsed="false">
      <c r="A308" s="0" t="s">
        <v>96</v>
      </c>
      <c r="B308" s="0" t="s">
        <v>97</v>
      </c>
      <c r="C308" s="0" t="s">
        <v>76</v>
      </c>
      <c r="D308" s="0" t="n">
        <v>2024</v>
      </c>
      <c r="E308" s="5" t="n">
        <v>0.325</v>
      </c>
      <c r="F308" s="5" t="n">
        <v>0.325</v>
      </c>
      <c r="G308" s="5" t="n">
        <v>0</v>
      </c>
      <c r="H308" s="12" t="n">
        <v>0</v>
      </c>
      <c r="I308" s="5" t="n">
        <v>0</v>
      </c>
      <c r="J308" s="5" t="n">
        <v>0</v>
      </c>
    </row>
    <row r="309" customFormat="false" ht="14.25" hidden="true" customHeight="false" outlineLevel="0" collapsed="false">
      <c r="A309" s="0" t="s">
        <v>96</v>
      </c>
      <c r="B309" s="0" t="s">
        <v>97</v>
      </c>
      <c r="C309" s="0" t="s">
        <v>76</v>
      </c>
      <c r="D309" s="0" t="n">
        <v>2025</v>
      </c>
      <c r="E309" s="5" t="n">
        <v>1.255</v>
      </c>
      <c r="F309" s="5" t="n">
        <v>1.255</v>
      </c>
      <c r="G309" s="5" t="n">
        <v>0</v>
      </c>
      <c r="H309" s="12" t="n">
        <v>0</v>
      </c>
      <c r="I309" s="5" t="n">
        <v>0</v>
      </c>
      <c r="J309" s="5" t="n">
        <v>0</v>
      </c>
    </row>
    <row r="310" customFormat="false" ht="14.25" hidden="true" customHeight="false" outlineLevel="0" collapsed="false">
      <c r="A310" s="0" t="s">
        <v>96</v>
      </c>
      <c r="B310" s="0" t="s">
        <v>97</v>
      </c>
      <c r="C310" s="0" t="s">
        <v>76</v>
      </c>
      <c r="D310" s="0" t="n">
        <v>2026</v>
      </c>
      <c r="E310" s="5" t="n">
        <v>6.859014</v>
      </c>
      <c r="F310" s="5" t="n">
        <v>6.859014</v>
      </c>
      <c r="G310" s="5" t="n">
        <v>0</v>
      </c>
      <c r="H310" s="12" t="n">
        <v>0</v>
      </c>
      <c r="I310" s="5" t="n">
        <v>0</v>
      </c>
      <c r="J310" s="5" t="n">
        <v>0</v>
      </c>
    </row>
    <row r="311" customFormat="false" ht="14.25" hidden="true" customHeight="false" outlineLevel="0" collapsed="false">
      <c r="A311" s="0" t="s">
        <v>96</v>
      </c>
      <c r="B311" s="0" t="s">
        <v>97</v>
      </c>
      <c r="C311" s="0" t="s">
        <v>76</v>
      </c>
      <c r="D311" s="0" t="n">
        <v>2027</v>
      </c>
      <c r="E311" s="5" t="n">
        <v>12.463027</v>
      </c>
      <c r="F311" s="5" t="n">
        <v>12.463027</v>
      </c>
      <c r="G311" s="5" t="n">
        <v>0</v>
      </c>
      <c r="H311" s="12" t="n">
        <v>0</v>
      </c>
      <c r="I311" s="5" t="n">
        <v>0</v>
      </c>
      <c r="J311" s="5" t="n">
        <v>0</v>
      </c>
    </row>
    <row r="312" customFormat="false" ht="14.25" hidden="true" customHeight="false" outlineLevel="0" collapsed="false">
      <c r="A312" s="0" t="s">
        <v>96</v>
      </c>
      <c r="B312" s="0" t="s">
        <v>97</v>
      </c>
      <c r="C312" s="0" t="s">
        <v>76</v>
      </c>
      <c r="D312" s="0" t="n">
        <v>2028</v>
      </c>
      <c r="E312" s="5" t="n">
        <v>15.305472</v>
      </c>
      <c r="F312" s="5" t="n">
        <v>15.305472</v>
      </c>
      <c r="G312" s="5" t="n">
        <v>0</v>
      </c>
      <c r="H312" s="12" t="n">
        <v>0</v>
      </c>
      <c r="I312" s="5" t="n">
        <v>0</v>
      </c>
      <c r="J312" s="5" t="n">
        <v>0</v>
      </c>
    </row>
    <row r="313" customFormat="false" ht="14.25" hidden="true" customHeight="false" outlineLevel="0" collapsed="false">
      <c r="A313" s="0" t="s">
        <v>96</v>
      </c>
      <c r="B313" s="0" t="s">
        <v>97</v>
      </c>
      <c r="C313" s="0" t="s">
        <v>76</v>
      </c>
      <c r="D313" s="0" t="n">
        <v>2029</v>
      </c>
      <c r="E313" s="5" t="n">
        <v>18.585216</v>
      </c>
      <c r="F313" s="5" t="n">
        <v>18.585216</v>
      </c>
      <c r="G313" s="5" t="n">
        <v>0</v>
      </c>
      <c r="H313" s="12" t="n">
        <v>0</v>
      </c>
      <c r="I313" s="5" t="n">
        <v>0</v>
      </c>
      <c r="J313" s="5" t="n">
        <v>0</v>
      </c>
    </row>
    <row r="314" customFormat="false" ht="14.25" hidden="true" customHeight="false" outlineLevel="0" collapsed="false">
      <c r="A314" s="0" t="s">
        <v>96</v>
      </c>
      <c r="B314" s="0" t="s">
        <v>97</v>
      </c>
      <c r="C314" s="0" t="s">
        <v>76</v>
      </c>
      <c r="D314" s="0" t="n">
        <v>2030</v>
      </c>
      <c r="E314" s="5" t="n">
        <v>16.76664</v>
      </c>
      <c r="F314" s="5" t="n">
        <v>16.76664</v>
      </c>
      <c r="G314" s="5" t="n">
        <v>0</v>
      </c>
      <c r="H314" s="12" t="n">
        <v>0</v>
      </c>
      <c r="I314" s="5" t="n">
        <v>0</v>
      </c>
      <c r="J314" s="5" t="n">
        <v>0</v>
      </c>
    </row>
    <row r="315" customFormat="false" ht="14.25" hidden="true" customHeight="false" outlineLevel="0" collapsed="false">
      <c r="A315" s="0" t="s">
        <v>96</v>
      </c>
      <c r="B315" s="0" t="s">
        <v>97</v>
      </c>
      <c r="C315" s="0" t="s">
        <v>76</v>
      </c>
      <c r="D315" s="0" t="n">
        <v>2031</v>
      </c>
      <c r="E315" s="5" t="n">
        <v>19.413562</v>
      </c>
      <c r="F315" s="5" t="n">
        <v>19.413562</v>
      </c>
      <c r="G315" s="5" t="n">
        <v>0</v>
      </c>
      <c r="H315" s="12" t="n">
        <v>0</v>
      </c>
      <c r="I315" s="5" t="n">
        <v>0</v>
      </c>
      <c r="J315" s="5" t="n">
        <v>0</v>
      </c>
    </row>
    <row r="316" customFormat="false" ht="14.25" hidden="true" customHeight="false" outlineLevel="0" collapsed="false">
      <c r="A316" s="0" t="s">
        <v>96</v>
      </c>
      <c r="B316" s="0" t="s">
        <v>97</v>
      </c>
      <c r="C316" s="0" t="s">
        <v>76</v>
      </c>
      <c r="D316" s="0" t="n">
        <v>2032</v>
      </c>
      <c r="E316" s="5" t="n">
        <v>22.229726</v>
      </c>
      <c r="F316" s="5" t="n">
        <v>22.229726</v>
      </c>
      <c r="G316" s="5" t="n">
        <v>0</v>
      </c>
      <c r="H316" s="12" t="n">
        <v>0</v>
      </c>
      <c r="I316" s="5" t="n">
        <v>0</v>
      </c>
      <c r="J316" s="5" t="n">
        <v>0</v>
      </c>
    </row>
    <row r="317" customFormat="false" ht="14.25" hidden="true" customHeight="false" outlineLevel="0" collapsed="false">
      <c r="A317" s="0" t="s">
        <v>96</v>
      </c>
      <c r="B317" s="0" t="s">
        <v>97</v>
      </c>
      <c r="C317" s="0" t="s">
        <v>76</v>
      </c>
      <c r="D317" s="0" t="n">
        <v>2033</v>
      </c>
      <c r="E317" s="5" t="n">
        <v>25.363354</v>
      </c>
      <c r="F317" s="5" t="n">
        <v>25.363354</v>
      </c>
      <c r="G317" s="5" t="n">
        <v>0</v>
      </c>
      <c r="H317" s="12" t="n">
        <v>0</v>
      </c>
      <c r="I317" s="5" t="n">
        <v>0</v>
      </c>
      <c r="J317" s="5" t="n">
        <v>0</v>
      </c>
    </row>
    <row r="318" customFormat="false" ht="14.25" hidden="true" customHeight="false" outlineLevel="0" collapsed="false">
      <c r="A318" s="0" t="s">
        <v>96</v>
      </c>
      <c r="B318" s="0" t="s">
        <v>97</v>
      </c>
      <c r="C318" s="0" t="s">
        <v>76</v>
      </c>
      <c r="D318" s="0" t="n">
        <v>2034</v>
      </c>
      <c r="E318" s="5" t="n">
        <v>28.467547</v>
      </c>
      <c r="F318" s="5" t="n">
        <v>28.467547</v>
      </c>
      <c r="G318" s="5" t="n">
        <v>0</v>
      </c>
      <c r="H318" s="12" t="n">
        <v>0</v>
      </c>
      <c r="I318" s="5" t="n">
        <v>0</v>
      </c>
      <c r="J318" s="5" t="n">
        <v>0</v>
      </c>
    </row>
    <row r="319" customFormat="false" ht="14.25" hidden="true" customHeight="false" outlineLevel="0" collapsed="false">
      <c r="A319" s="0" t="s">
        <v>96</v>
      </c>
      <c r="B319" s="0" t="s">
        <v>97</v>
      </c>
      <c r="C319" s="0" t="s">
        <v>76</v>
      </c>
      <c r="D319" s="0" t="n">
        <v>2035</v>
      </c>
      <c r="E319" s="5" t="n">
        <v>31.536</v>
      </c>
      <c r="F319" s="5" t="n">
        <v>31.536</v>
      </c>
      <c r="G319" s="5" t="n">
        <v>0</v>
      </c>
      <c r="H319" s="12" t="n">
        <v>0</v>
      </c>
      <c r="I319" s="5" t="n">
        <v>0</v>
      </c>
      <c r="J319" s="5" t="n">
        <v>0</v>
      </c>
    </row>
    <row r="320" customFormat="false" ht="14.25" hidden="true" customHeight="false" outlineLevel="0" collapsed="false">
      <c r="A320" s="0" t="s">
        <v>96</v>
      </c>
      <c r="B320" s="0" t="s">
        <v>97</v>
      </c>
      <c r="C320" s="0" t="s">
        <v>76</v>
      </c>
      <c r="D320" s="0" t="n">
        <v>2036</v>
      </c>
      <c r="E320" s="5" t="n">
        <v>34.562405</v>
      </c>
      <c r="F320" s="5" t="n">
        <v>34.562405</v>
      </c>
      <c r="G320" s="5" t="n">
        <v>0</v>
      </c>
      <c r="H320" s="12" t="n">
        <v>0</v>
      </c>
      <c r="I320" s="5" t="n">
        <v>0</v>
      </c>
      <c r="J320" s="5" t="n">
        <v>0</v>
      </c>
    </row>
    <row r="321" customFormat="false" ht="14.25" hidden="true" customHeight="false" outlineLevel="0" collapsed="false">
      <c r="A321" s="0" t="s">
        <v>96</v>
      </c>
      <c r="B321" s="0" t="s">
        <v>97</v>
      </c>
      <c r="C321" s="0" t="s">
        <v>76</v>
      </c>
      <c r="D321" s="0" t="n">
        <v>2037</v>
      </c>
      <c r="E321" s="5" t="n">
        <v>36.497664</v>
      </c>
      <c r="F321" s="5" t="n">
        <v>36.497664</v>
      </c>
      <c r="G321" s="5" t="n">
        <v>0</v>
      </c>
      <c r="H321" s="12" t="n">
        <v>0</v>
      </c>
      <c r="I321" s="5" t="n">
        <v>0</v>
      </c>
      <c r="J321" s="5" t="n">
        <v>0</v>
      </c>
    </row>
    <row r="322" customFormat="false" ht="14.25" hidden="true" customHeight="false" outlineLevel="0" collapsed="false">
      <c r="A322" s="0" t="s">
        <v>96</v>
      </c>
      <c r="B322" s="0" t="s">
        <v>97</v>
      </c>
      <c r="C322" s="0" t="s">
        <v>76</v>
      </c>
      <c r="D322" s="0" t="n">
        <v>2038</v>
      </c>
      <c r="E322" s="5" t="n">
        <v>38.388773</v>
      </c>
      <c r="F322" s="5" t="n">
        <v>38.388773</v>
      </c>
      <c r="G322" s="5" t="n">
        <v>0</v>
      </c>
      <c r="H322" s="12" t="n">
        <v>0</v>
      </c>
      <c r="I322" s="5" t="n">
        <v>0</v>
      </c>
      <c r="J322" s="5" t="n">
        <v>0</v>
      </c>
    </row>
    <row r="323" customFormat="false" ht="14.25" hidden="true" customHeight="false" outlineLevel="0" collapsed="false">
      <c r="A323" s="0" t="s">
        <v>96</v>
      </c>
      <c r="B323" s="0" t="s">
        <v>97</v>
      </c>
      <c r="C323" s="0" t="s">
        <v>76</v>
      </c>
      <c r="D323" s="0" t="n">
        <v>2039</v>
      </c>
      <c r="E323" s="5" t="n">
        <v>40.231526</v>
      </c>
      <c r="F323" s="5" t="n">
        <v>40.231526</v>
      </c>
      <c r="G323" s="5" t="n">
        <v>0</v>
      </c>
      <c r="H323" s="12" t="n">
        <v>0</v>
      </c>
      <c r="I323" s="5" t="n">
        <v>0</v>
      </c>
      <c r="J323" s="5" t="n">
        <v>0</v>
      </c>
    </row>
    <row r="324" customFormat="false" ht="14.25" hidden="true" customHeight="false" outlineLevel="0" collapsed="false">
      <c r="A324" s="0" t="s">
        <v>96</v>
      </c>
      <c r="B324" s="0" t="s">
        <v>97</v>
      </c>
      <c r="C324" s="0" t="s">
        <v>76</v>
      </c>
      <c r="D324" s="0" t="n">
        <v>2040</v>
      </c>
      <c r="E324" s="5" t="n">
        <v>40.9968</v>
      </c>
      <c r="F324" s="5" t="n">
        <v>40.9968</v>
      </c>
      <c r="G324" s="5" t="n">
        <v>0</v>
      </c>
      <c r="H324" s="12" t="n">
        <v>0</v>
      </c>
      <c r="I324" s="5" t="n">
        <v>0</v>
      </c>
      <c r="J324" s="5" t="n">
        <v>0</v>
      </c>
    </row>
    <row r="325" customFormat="false" ht="14.25" hidden="true" customHeight="false" outlineLevel="0" collapsed="false">
      <c r="A325" s="0" t="s">
        <v>96</v>
      </c>
      <c r="B325" s="0" t="s">
        <v>97</v>
      </c>
      <c r="C325" s="0" t="s">
        <v>79</v>
      </c>
      <c r="D325" s="0" t="n">
        <v>2024</v>
      </c>
      <c r="E325" s="5" t="n">
        <v>331.0319</v>
      </c>
      <c r="F325" s="5" t="n">
        <v>50.01892009</v>
      </c>
      <c r="G325" s="5" t="n">
        <v>281.01297991</v>
      </c>
      <c r="H325" s="12" t="n">
        <v>0.05</v>
      </c>
      <c r="I325" s="5" t="n">
        <v>14.0506489955</v>
      </c>
      <c r="J325" s="5" t="n">
        <v>295.0636289055</v>
      </c>
    </row>
    <row r="326" customFormat="false" ht="14.25" hidden="true" customHeight="false" outlineLevel="0" collapsed="false">
      <c r="A326" s="0" t="s">
        <v>96</v>
      </c>
      <c r="B326" s="0" t="s">
        <v>97</v>
      </c>
      <c r="C326" s="0" t="s">
        <v>79</v>
      </c>
      <c r="D326" s="0" t="n">
        <v>2025</v>
      </c>
      <c r="E326" s="5" t="n">
        <v>336.828012551426</v>
      </c>
      <c r="F326" s="5" t="n">
        <v>50.1873738701624</v>
      </c>
      <c r="G326" s="5" t="n">
        <v>286.640638681263</v>
      </c>
      <c r="H326" s="12" t="n">
        <v>0.0500000000000001</v>
      </c>
      <c r="I326" s="5" t="n">
        <v>14.3320319340632</v>
      </c>
      <c r="J326" s="5" t="n">
        <v>300.972670615327</v>
      </c>
    </row>
    <row r="327" customFormat="false" ht="14.25" hidden="true" customHeight="false" outlineLevel="0" collapsed="false">
      <c r="A327" s="0" t="s">
        <v>96</v>
      </c>
      <c r="B327" s="0" t="s">
        <v>97</v>
      </c>
      <c r="C327" s="0" t="s">
        <v>79</v>
      </c>
      <c r="D327" s="0" t="n">
        <v>2026</v>
      </c>
      <c r="E327" s="5" t="n">
        <v>338.5848812</v>
      </c>
      <c r="F327" s="5" t="n">
        <v>49.880324698384</v>
      </c>
      <c r="G327" s="5" t="n">
        <v>288.704556501616</v>
      </c>
      <c r="H327" s="12" t="n">
        <v>0.05</v>
      </c>
      <c r="I327" s="5" t="n">
        <v>14.4352278250808</v>
      </c>
      <c r="J327" s="5" t="n">
        <v>303.139784326697</v>
      </c>
    </row>
    <row r="328" customFormat="false" ht="14.25" hidden="true" customHeight="false" outlineLevel="0" collapsed="false">
      <c r="A328" s="0" t="s">
        <v>96</v>
      </c>
      <c r="B328" s="0" t="s">
        <v>97</v>
      </c>
      <c r="C328" s="0" t="s">
        <v>79</v>
      </c>
      <c r="D328" s="0" t="n">
        <v>2027</v>
      </c>
      <c r="E328" s="5" t="n">
        <v>340.116166436058</v>
      </c>
      <c r="F328" s="5" t="n">
        <v>49.5345184797475</v>
      </c>
      <c r="G328" s="5" t="n">
        <v>290.58164795631</v>
      </c>
      <c r="H328" s="12" t="n">
        <v>0.0500000000000001</v>
      </c>
      <c r="I328" s="5" t="n">
        <v>14.5290823978155</v>
      </c>
      <c r="J328" s="5" t="n">
        <v>305.110730354126</v>
      </c>
    </row>
    <row r="329" customFormat="false" ht="14.25" hidden="true" customHeight="false" outlineLevel="0" collapsed="false">
      <c r="A329" s="0" t="s">
        <v>96</v>
      </c>
      <c r="B329" s="0" t="s">
        <v>97</v>
      </c>
      <c r="C329" s="0" t="s">
        <v>79</v>
      </c>
      <c r="D329" s="0" t="n">
        <v>2028</v>
      </c>
      <c r="E329" s="5" t="n">
        <v>341.962674244624</v>
      </c>
      <c r="F329" s="5" t="n">
        <v>49.2289465842561</v>
      </c>
      <c r="G329" s="5" t="n">
        <v>292.733727660368</v>
      </c>
      <c r="H329" s="12" t="n">
        <v>0.0500000000000001</v>
      </c>
      <c r="I329" s="5" t="n">
        <v>14.6366863830184</v>
      </c>
      <c r="J329" s="5" t="n">
        <v>307.370414043386</v>
      </c>
    </row>
    <row r="330" customFormat="false" ht="14.25" hidden="true" customHeight="false" outlineLevel="0" collapsed="false">
      <c r="A330" s="0" t="s">
        <v>96</v>
      </c>
      <c r="B330" s="0" t="s">
        <v>97</v>
      </c>
      <c r="C330" s="0" t="s">
        <v>79</v>
      </c>
      <c r="D330" s="0" t="n">
        <v>2029</v>
      </c>
      <c r="E330" s="5" t="n">
        <v>346.151383692346</v>
      </c>
      <c r="F330" s="5" t="n">
        <v>49.250418871747</v>
      </c>
      <c r="G330" s="5" t="n">
        <v>296.900964820599</v>
      </c>
      <c r="H330" s="12" t="n">
        <v>0.05</v>
      </c>
      <c r="I330" s="5" t="n">
        <v>14.84504824103</v>
      </c>
      <c r="J330" s="5" t="n">
        <v>311.746013061629</v>
      </c>
    </row>
    <row r="331" customFormat="false" ht="14.25" hidden="true" customHeight="false" outlineLevel="0" collapsed="false">
      <c r="A331" s="0" t="s">
        <v>96</v>
      </c>
      <c r="B331" s="0" t="s">
        <v>97</v>
      </c>
      <c r="C331" s="0" t="s">
        <v>79</v>
      </c>
      <c r="D331" s="0" t="n">
        <v>2030</v>
      </c>
      <c r="E331" s="5" t="n">
        <v>349.989426235425</v>
      </c>
      <c r="F331" s="5" t="n">
        <v>49.2085133287008</v>
      </c>
      <c r="G331" s="5" t="n">
        <v>300.780912906724</v>
      </c>
      <c r="H331" s="12" t="n">
        <v>0.0500000000000001</v>
      </c>
      <c r="I331" s="5" t="n">
        <v>15.0390456453362</v>
      </c>
      <c r="J331" s="5" t="n">
        <v>315.819958552061</v>
      </c>
    </row>
    <row r="332" customFormat="false" ht="14.25" hidden="true" customHeight="false" outlineLevel="0" collapsed="false">
      <c r="A332" s="0" t="s">
        <v>96</v>
      </c>
      <c r="B332" s="0" t="s">
        <v>97</v>
      </c>
      <c r="C332" s="0" t="s">
        <v>79</v>
      </c>
      <c r="D332" s="0" t="n">
        <v>2031</v>
      </c>
      <c r="E332" s="5" t="n">
        <v>354.170053859961</v>
      </c>
      <c r="F332" s="5" t="n">
        <v>49.4563063210049</v>
      </c>
      <c r="G332" s="5" t="n">
        <v>304.713747538956</v>
      </c>
      <c r="H332" s="12" t="n">
        <v>0.0500000000000001</v>
      </c>
      <c r="I332" s="5" t="n">
        <v>15.2356873769478</v>
      </c>
      <c r="J332" s="5" t="n">
        <v>319.949434915904</v>
      </c>
    </row>
    <row r="333" customFormat="false" ht="14.25" hidden="true" customHeight="false" outlineLevel="0" collapsed="false">
      <c r="A333" s="0" t="s">
        <v>96</v>
      </c>
      <c r="B333" s="0" t="s">
        <v>97</v>
      </c>
      <c r="C333" s="0" t="s">
        <v>79</v>
      </c>
      <c r="D333" s="0" t="n">
        <v>2032</v>
      </c>
      <c r="E333" s="5" t="n">
        <v>360.066733634653</v>
      </c>
      <c r="F333" s="5" t="n">
        <v>49.9340546204536</v>
      </c>
      <c r="G333" s="5" t="n">
        <v>310.132679014199</v>
      </c>
      <c r="H333" s="12" t="n">
        <v>0.05</v>
      </c>
      <c r="I333" s="5" t="n">
        <v>15.50663395071</v>
      </c>
      <c r="J333" s="5" t="n">
        <v>325.639312964909</v>
      </c>
    </row>
    <row r="334" customFormat="false" ht="14.25" hidden="true" customHeight="false" outlineLevel="0" collapsed="false">
      <c r="A334" s="0" t="s">
        <v>96</v>
      </c>
      <c r="B334" s="0" t="s">
        <v>97</v>
      </c>
      <c r="C334" s="0" t="s">
        <v>79</v>
      </c>
      <c r="D334" s="0" t="n">
        <v>2033</v>
      </c>
      <c r="E334" s="5" t="n">
        <v>366.736088750804</v>
      </c>
      <c r="F334" s="5" t="n">
        <v>50.5068941427607</v>
      </c>
      <c r="G334" s="5" t="n">
        <v>316.229194608043</v>
      </c>
      <c r="H334" s="12" t="n">
        <v>0.0500000000000001</v>
      </c>
      <c r="I334" s="5" t="n">
        <v>15.8114597304022</v>
      </c>
      <c r="J334" s="5" t="n">
        <v>332.040654338445</v>
      </c>
    </row>
    <row r="335" customFormat="false" ht="14.25" hidden="true" customHeight="false" outlineLevel="0" collapsed="false">
      <c r="A335" s="0" t="s">
        <v>96</v>
      </c>
      <c r="B335" s="0" t="s">
        <v>97</v>
      </c>
      <c r="C335" s="0" t="s">
        <v>79</v>
      </c>
      <c r="D335" s="0" t="n">
        <v>2034</v>
      </c>
      <c r="E335" s="5" t="n">
        <v>373.787149344476</v>
      </c>
      <c r="F335" s="5" t="n">
        <v>51.1191305443505</v>
      </c>
      <c r="G335" s="5" t="n">
        <v>322.668018800125</v>
      </c>
      <c r="H335" s="12" t="n">
        <v>0.0500000000000001</v>
      </c>
      <c r="I335" s="5" t="n">
        <v>16.1334009400063</v>
      </c>
      <c r="J335" s="5" t="n">
        <v>338.801419740132</v>
      </c>
    </row>
    <row r="336" customFormat="false" ht="14.25" hidden="true" customHeight="false" outlineLevel="0" collapsed="false">
      <c r="A336" s="0" t="s">
        <v>96</v>
      </c>
      <c r="B336" s="0" t="s">
        <v>97</v>
      </c>
      <c r="C336" s="0" t="s">
        <v>79</v>
      </c>
      <c r="D336" s="0" t="n">
        <v>2035</v>
      </c>
      <c r="E336" s="5" t="n">
        <v>380.994363859197</v>
      </c>
      <c r="F336" s="5" t="n">
        <v>51.739034612079</v>
      </c>
      <c r="G336" s="5" t="n">
        <v>329.255329247118</v>
      </c>
      <c r="H336" s="12" t="n">
        <v>0.0500000000000001</v>
      </c>
      <c r="I336" s="5" t="n">
        <v>16.4627664623559</v>
      </c>
      <c r="J336" s="5" t="n">
        <v>345.718095709474</v>
      </c>
    </row>
    <row r="337" customFormat="false" ht="14.25" hidden="true" customHeight="false" outlineLevel="0" collapsed="false">
      <c r="A337" s="0" t="s">
        <v>96</v>
      </c>
      <c r="B337" s="0" t="s">
        <v>97</v>
      </c>
      <c r="C337" s="0" t="s">
        <v>79</v>
      </c>
      <c r="D337" s="0" t="n">
        <v>2036</v>
      </c>
      <c r="E337" s="5" t="n">
        <v>387.067718911135</v>
      </c>
      <c r="F337" s="5" t="n">
        <v>52.5405721649975</v>
      </c>
      <c r="G337" s="5" t="n">
        <v>334.527146746138</v>
      </c>
      <c r="H337" s="12" t="n">
        <v>0.0500000000000001</v>
      </c>
      <c r="I337" s="5" t="n">
        <v>16.7263573373069</v>
      </c>
      <c r="J337" s="5" t="n">
        <v>351.253504083445</v>
      </c>
    </row>
    <row r="338" customFormat="false" ht="14.25" hidden="true" customHeight="false" outlineLevel="0" collapsed="false">
      <c r="A338" s="0" t="s">
        <v>96</v>
      </c>
      <c r="B338" s="0" t="s">
        <v>97</v>
      </c>
      <c r="C338" s="0" t="s">
        <v>79</v>
      </c>
      <c r="D338" s="0" t="n">
        <v>2037</v>
      </c>
      <c r="E338" s="5" t="n">
        <v>392.953246503511</v>
      </c>
      <c r="F338" s="5" t="n">
        <v>53.3158964855963</v>
      </c>
      <c r="G338" s="5" t="n">
        <v>339.637350017914</v>
      </c>
      <c r="H338" s="12" t="n">
        <v>0.05</v>
      </c>
      <c r="I338" s="5" t="n">
        <v>16.9818675008957</v>
      </c>
      <c r="J338" s="5" t="n">
        <v>356.61921751881</v>
      </c>
    </row>
    <row r="339" customFormat="false" ht="14.25" hidden="true" customHeight="false" outlineLevel="0" collapsed="false">
      <c r="A339" s="0" t="s">
        <v>96</v>
      </c>
      <c r="B339" s="0" t="s">
        <v>97</v>
      </c>
      <c r="C339" s="0" t="s">
        <v>79</v>
      </c>
      <c r="D339" s="0" t="n">
        <v>2038</v>
      </c>
      <c r="E339" s="5" t="n">
        <v>398.837340123548</v>
      </c>
      <c r="F339" s="5" t="n">
        <v>54.0903200675556</v>
      </c>
      <c r="G339" s="5" t="n">
        <v>344.747020055992</v>
      </c>
      <c r="H339" s="12" t="n">
        <v>0.0500000000000001</v>
      </c>
      <c r="I339" s="5" t="n">
        <v>17.2373510027996</v>
      </c>
      <c r="J339" s="5" t="n">
        <v>361.984371058792</v>
      </c>
    </row>
    <row r="340" customFormat="false" ht="14.25" hidden="true" customHeight="false" outlineLevel="0" collapsed="false">
      <c r="A340" s="0" t="s">
        <v>96</v>
      </c>
      <c r="B340" s="0" t="s">
        <v>97</v>
      </c>
      <c r="C340" s="0" t="s">
        <v>79</v>
      </c>
      <c r="D340" s="0" t="n">
        <v>2039</v>
      </c>
      <c r="E340" s="5" t="n">
        <v>404.867822474659</v>
      </c>
      <c r="F340" s="5" t="n">
        <v>54.8838820146648</v>
      </c>
      <c r="G340" s="5" t="n">
        <v>349.983940459995</v>
      </c>
      <c r="H340" s="12" t="n">
        <v>0.05</v>
      </c>
      <c r="I340" s="5" t="n">
        <v>17.4991970229997</v>
      </c>
      <c r="J340" s="5" t="n">
        <v>367.483137482994</v>
      </c>
    </row>
    <row r="341" customFormat="false" ht="14.25" hidden="true" customHeight="false" outlineLevel="0" collapsed="false">
      <c r="A341" s="0" t="s">
        <v>96</v>
      </c>
      <c r="B341" s="0" t="s">
        <v>97</v>
      </c>
      <c r="C341" s="0" t="s">
        <v>79</v>
      </c>
      <c r="D341" s="0" t="n">
        <v>2040</v>
      </c>
      <c r="E341" s="5" t="n">
        <v>411.044343948285</v>
      </c>
      <c r="F341" s="5" t="n">
        <v>55.6965086049926</v>
      </c>
      <c r="G341" s="5" t="n">
        <v>355.347835343293</v>
      </c>
      <c r="H341" s="12" t="n">
        <v>0.05</v>
      </c>
      <c r="I341" s="5" t="n">
        <v>17.7673917671646</v>
      </c>
      <c r="J341" s="5" t="n">
        <v>373.115227110457</v>
      </c>
    </row>
    <row r="342" customFormat="false" ht="14.25" hidden="true" customHeight="false" outlineLevel="0" collapsed="false">
      <c r="A342" s="0" t="s">
        <v>96</v>
      </c>
      <c r="B342" s="0" t="s">
        <v>97</v>
      </c>
      <c r="C342" s="0" t="s">
        <v>84</v>
      </c>
      <c r="D342" s="0" t="n">
        <v>2024</v>
      </c>
      <c r="E342" s="5" t="n">
        <v>24.5260430910954</v>
      </c>
      <c r="F342" s="5" t="n">
        <v>0.583300198713889</v>
      </c>
      <c r="G342" s="5" t="n">
        <v>23.9427428923815</v>
      </c>
      <c r="H342" s="12" t="n">
        <v>0.0500000000000001</v>
      </c>
      <c r="I342" s="5" t="n">
        <v>1.19713714461908</v>
      </c>
      <c r="J342" s="5" t="n">
        <v>25.1398800370006</v>
      </c>
    </row>
    <row r="343" customFormat="false" ht="14.25" hidden="true" customHeight="false" outlineLevel="0" collapsed="false">
      <c r="A343" s="0" t="s">
        <v>96</v>
      </c>
      <c r="B343" s="0" t="s">
        <v>97</v>
      </c>
      <c r="C343" s="0" t="s">
        <v>84</v>
      </c>
      <c r="D343" s="0" t="n">
        <v>2025</v>
      </c>
      <c r="E343" s="5" t="n">
        <v>27.8436456140294</v>
      </c>
      <c r="F343" s="5" t="n">
        <v>0.840922173891744</v>
      </c>
      <c r="G343" s="5" t="n">
        <v>27.0027234401377</v>
      </c>
      <c r="H343" s="12" t="n">
        <v>0.0500000000000001</v>
      </c>
      <c r="I343" s="5" t="n">
        <v>1.35013617200689</v>
      </c>
      <c r="J343" s="5" t="n">
        <v>28.3528596121445</v>
      </c>
    </row>
    <row r="344" customFormat="false" ht="14.25" hidden="true" customHeight="false" outlineLevel="0" collapsed="false">
      <c r="A344" s="0" t="s">
        <v>96</v>
      </c>
      <c r="B344" s="0" t="s">
        <v>97</v>
      </c>
      <c r="C344" s="0" t="s">
        <v>84</v>
      </c>
      <c r="D344" s="0" t="n">
        <v>2026</v>
      </c>
      <c r="E344" s="5" t="n">
        <v>31.3666200095812</v>
      </c>
      <c r="F344" s="5" t="n">
        <v>1.2500959969366</v>
      </c>
      <c r="G344" s="5" t="n">
        <v>30.1165240126446</v>
      </c>
      <c r="H344" s="12" t="n">
        <v>0.05</v>
      </c>
      <c r="I344" s="5" t="n">
        <v>1.50582620063223</v>
      </c>
      <c r="J344" s="5" t="n">
        <v>31.6223502132769</v>
      </c>
    </row>
    <row r="345" customFormat="false" ht="14.25" hidden="true" customHeight="false" outlineLevel="0" collapsed="false">
      <c r="A345" s="0" t="s">
        <v>96</v>
      </c>
      <c r="B345" s="0" t="s">
        <v>97</v>
      </c>
      <c r="C345" s="0" t="s">
        <v>84</v>
      </c>
      <c r="D345" s="0" t="n">
        <v>2027</v>
      </c>
      <c r="E345" s="5" t="n">
        <v>35.574391751179</v>
      </c>
      <c r="F345" s="5" t="n">
        <v>1.78028356113176</v>
      </c>
      <c r="G345" s="5" t="n">
        <v>33.7941081900472</v>
      </c>
      <c r="H345" s="12" t="n">
        <v>0.05</v>
      </c>
      <c r="I345" s="5" t="n">
        <v>1.68970540950236</v>
      </c>
      <c r="J345" s="5" t="n">
        <v>35.4838135995496</v>
      </c>
    </row>
    <row r="346" customFormat="false" ht="14.25" hidden="true" customHeight="false" outlineLevel="0" collapsed="false">
      <c r="A346" s="0" t="s">
        <v>96</v>
      </c>
      <c r="B346" s="0" t="s">
        <v>97</v>
      </c>
      <c r="C346" s="0" t="s">
        <v>84</v>
      </c>
      <c r="D346" s="0" t="n">
        <v>2028</v>
      </c>
      <c r="E346" s="5" t="n">
        <v>40.5142902323577</v>
      </c>
      <c r="F346" s="5" t="n">
        <v>2.4572700763204</v>
      </c>
      <c r="G346" s="5" t="n">
        <v>38.0570201560373</v>
      </c>
      <c r="H346" s="12" t="n">
        <v>0.05</v>
      </c>
      <c r="I346" s="5" t="n">
        <v>1.90285100780187</v>
      </c>
      <c r="J346" s="5" t="n">
        <v>39.9598711638392</v>
      </c>
    </row>
    <row r="347" customFormat="false" ht="14.25" hidden="true" customHeight="false" outlineLevel="0" collapsed="false">
      <c r="A347" s="0" t="s">
        <v>96</v>
      </c>
      <c r="B347" s="0" t="s">
        <v>97</v>
      </c>
      <c r="C347" s="0" t="s">
        <v>84</v>
      </c>
      <c r="D347" s="0" t="n">
        <v>2029</v>
      </c>
      <c r="E347" s="5" t="n">
        <v>46.1551136697013</v>
      </c>
      <c r="F347" s="5" t="n">
        <v>3.30626561792591</v>
      </c>
      <c r="G347" s="5" t="n">
        <v>42.8488480517754</v>
      </c>
      <c r="H347" s="12" t="n">
        <v>0.05</v>
      </c>
      <c r="I347" s="5" t="n">
        <v>2.14244240258877</v>
      </c>
      <c r="J347" s="5" t="n">
        <v>44.9912904543641</v>
      </c>
    </row>
    <row r="348" customFormat="false" ht="14.25" hidden="true" customHeight="false" outlineLevel="0" collapsed="false">
      <c r="A348" s="0" t="s">
        <v>96</v>
      </c>
      <c r="B348" s="0" t="s">
        <v>97</v>
      </c>
      <c r="C348" s="0" t="s">
        <v>84</v>
      </c>
      <c r="D348" s="0" t="n">
        <v>2030</v>
      </c>
      <c r="E348" s="5" t="n">
        <v>52.5608262826359</v>
      </c>
      <c r="F348" s="5" t="n">
        <v>4.35289430454805</v>
      </c>
      <c r="G348" s="5" t="n">
        <v>48.2079319780878</v>
      </c>
      <c r="H348" s="12" t="n">
        <v>0.05</v>
      </c>
      <c r="I348" s="5" t="n">
        <v>2.41039659890439</v>
      </c>
      <c r="J348" s="5" t="n">
        <v>50.6183285769922</v>
      </c>
    </row>
    <row r="349" customFormat="false" ht="14.25" hidden="true" customHeight="false" outlineLevel="0" collapsed="false">
      <c r="A349" s="0" t="s">
        <v>96</v>
      </c>
      <c r="B349" s="0" t="s">
        <v>97</v>
      </c>
      <c r="C349" s="0" t="s">
        <v>84</v>
      </c>
      <c r="D349" s="0" t="n">
        <v>2031</v>
      </c>
      <c r="E349" s="5" t="n">
        <v>59.3009783740356</v>
      </c>
      <c r="F349" s="5" t="n">
        <v>5.4589369704068</v>
      </c>
      <c r="G349" s="5" t="n">
        <v>53.8420414036288</v>
      </c>
      <c r="H349" s="12" t="n">
        <v>0.0500000000000001</v>
      </c>
      <c r="I349" s="5" t="n">
        <v>2.69210207018144</v>
      </c>
      <c r="J349" s="5" t="n">
        <v>56.5341434738102</v>
      </c>
    </row>
    <row r="350" customFormat="false" ht="14.25" hidden="true" customHeight="false" outlineLevel="0" collapsed="false">
      <c r="A350" s="0" t="s">
        <v>96</v>
      </c>
      <c r="B350" s="0" t="s">
        <v>97</v>
      </c>
      <c r="C350" s="0" t="s">
        <v>84</v>
      </c>
      <c r="D350" s="0" t="n">
        <v>2032</v>
      </c>
      <c r="E350" s="5" t="n">
        <v>66.7923336416268</v>
      </c>
      <c r="F350" s="5" t="n">
        <v>6.77129999968812</v>
      </c>
      <c r="G350" s="5" t="n">
        <v>60.0210336419387</v>
      </c>
      <c r="H350" s="12" t="n">
        <v>0.0500000000000001</v>
      </c>
      <c r="I350" s="5" t="n">
        <v>3.00105168209694</v>
      </c>
      <c r="J350" s="5" t="n">
        <v>63.0220853240357</v>
      </c>
    </row>
    <row r="351" customFormat="false" ht="14.25" hidden="true" customHeight="false" outlineLevel="0" collapsed="false">
      <c r="A351" s="0" t="s">
        <v>96</v>
      </c>
      <c r="B351" s="0" t="s">
        <v>97</v>
      </c>
      <c r="C351" s="0" t="s">
        <v>84</v>
      </c>
      <c r="D351" s="0" t="n">
        <v>2033</v>
      </c>
      <c r="E351" s="5" t="n">
        <v>74.658725736284</v>
      </c>
      <c r="F351" s="5" t="n">
        <v>8.22646514312014</v>
      </c>
      <c r="G351" s="5" t="n">
        <v>66.4322605931639</v>
      </c>
      <c r="H351" s="12" t="n">
        <v>0.05</v>
      </c>
      <c r="I351" s="5" t="n">
        <v>3.3216130296582</v>
      </c>
      <c r="J351" s="5" t="n">
        <v>69.7538736228221</v>
      </c>
    </row>
    <row r="352" customFormat="false" ht="14.25" hidden="true" customHeight="false" outlineLevel="0" collapsed="false">
      <c r="A352" s="0" t="s">
        <v>96</v>
      </c>
      <c r="B352" s="0" t="s">
        <v>97</v>
      </c>
      <c r="C352" s="0" t="s">
        <v>84</v>
      </c>
      <c r="D352" s="0" t="n">
        <v>2034</v>
      </c>
      <c r="E352" s="5" t="n">
        <v>83.1973583217873</v>
      </c>
      <c r="F352" s="5" t="n">
        <v>9.89869968820969</v>
      </c>
      <c r="G352" s="5" t="n">
        <v>73.2986586335776</v>
      </c>
      <c r="H352" s="12" t="n">
        <v>0.05</v>
      </c>
      <c r="I352" s="5" t="n">
        <v>3.66493293167888</v>
      </c>
      <c r="J352" s="5" t="n">
        <v>76.9635915652564</v>
      </c>
    </row>
    <row r="353" customFormat="false" ht="14.25" hidden="true" customHeight="false" outlineLevel="0" collapsed="false">
      <c r="A353" s="0" t="s">
        <v>96</v>
      </c>
      <c r="B353" s="0" t="s">
        <v>97</v>
      </c>
      <c r="C353" s="0" t="s">
        <v>84</v>
      </c>
      <c r="D353" s="0" t="n">
        <v>2035</v>
      </c>
      <c r="E353" s="5" t="n">
        <v>92.4188309680868</v>
      </c>
      <c r="F353" s="5" t="n">
        <v>11.7763560833899</v>
      </c>
      <c r="G353" s="5" t="n">
        <v>80.6424748846969</v>
      </c>
      <c r="H353" s="12" t="n">
        <v>0.0500000000000001</v>
      </c>
      <c r="I353" s="5" t="n">
        <v>4.03212374423485</v>
      </c>
      <c r="J353" s="5" t="n">
        <v>84.6745986289317</v>
      </c>
    </row>
    <row r="354" customFormat="false" ht="14.25" hidden="true" customHeight="false" outlineLevel="0" collapsed="false">
      <c r="A354" s="0" t="s">
        <v>96</v>
      </c>
      <c r="B354" s="0" t="s">
        <v>97</v>
      </c>
      <c r="C354" s="0" t="s">
        <v>84</v>
      </c>
      <c r="D354" s="0" t="n">
        <v>2036</v>
      </c>
      <c r="E354" s="5" t="n">
        <v>101.806187749749</v>
      </c>
      <c r="F354" s="5" t="n">
        <v>13.4728932702041</v>
      </c>
      <c r="G354" s="5" t="n">
        <v>88.3332944795445</v>
      </c>
      <c r="H354" s="12" t="n">
        <v>0.0500000000000001</v>
      </c>
      <c r="I354" s="5" t="n">
        <v>4.41666472397723</v>
      </c>
      <c r="J354" s="5" t="n">
        <v>92.7499592035217</v>
      </c>
    </row>
    <row r="355" customFormat="false" ht="14.25" hidden="true" customHeight="false" outlineLevel="0" collapsed="false">
      <c r="A355" s="0" t="s">
        <v>96</v>
      </c>
      <c r="B355" s="0" t="s">
        <v>97</v>
      </c>
      <c r="C355" s="0" t="s">
        <v>84</v>
      </c>
      <c r="D355" s="0" t="n">
        <v>2037</v>
      </c>
      <c r="E355" s="5" t="n">
        <v>111.24115021482</v>
      </c>
      <c r="F355" s="5" t="n">
        <v>15.199210003187</v>
      </c>
      <c r="G355" s="5" t="n">
        <v>96.0419402116326</v>
      </c>
      <c r="H355" s="12" t="n">
        <v>0.0500000000000001</v>
      </c>
      <c r="I355" s="5" t="n">
        <v>4.80209701058164</v>
      </c>
      <c r="J355" s="5" t="n">
        <v>100.844037222214</v>
      </c>
    </row>
    <row r="356" customFormat="false" ht="14.25" hidden="true" customHeight="false" outlineLevel="0" collapsed="false">
      <c r="A356" s="0" t="s">
        <v>96</v>
      </c>
      <c r="B356" s="0" t="s">
        <v>97</v>
      </c>
      <c r="C356" s="0" t="s">
        <v>84</v>
      </c>
      <c r="D356" s="0" t="n">
        <v>2038</v>
      </c>
      <c r="E356" s="5" t="n">
        <v>120.732453042222</v>
      </c>
      <c r="F356" s="5" t="n">
        <v>16.9553654577759</v>
      </c>
      <c r="G356" s="5" t="n">
        <v>103.777087584446</v>
      </c>
      <c r="H356" s="12" t="n">
        <v>0.05</v>
      </c>
      <c r="I356" s="5" t="n">
        <v>5.18885437922232</v>
      </c>
      <c r="J356" s="5" t="n">
        <v>108.965941963669</v>
      </c>
    </row>
    <row r="357" customFormat="false" ht="14.25" hidden="true" customHeight="false" outlineLevel="0" collapsed="false">
      <c r="A357" s="0" t="s">
        <v>96</v>
      </c>
      <c r="B357" s="0" t="s">
        <v>97</v>
      </c>
      <c r="C357" s="0" t="s">
        <v>84</v>
      </c>
      <c r="D357" s="0" t="n">
        <v>2039</v>
      </c>
      <c r="E357" s="5" t="n">
        <v>130.538909311882</v>
      </c>
      <c r="F357" s="5" t="n">
        <v>18.7809226076336</v>
      </c>
      <c r="G357" s="5" t="n">
        <v>111.757986704249</v>
      </c>
      <c r="H357" s="12" t="n">
        <v>0.0500000000000001</v>
      </c>
      <c r="I357" s="5" t="n">
        <v>5.58789933521243</v>
      </c>
      <c r="J357" s="5" t="n">
        <v>117.345886039461</v>
      </c>
    </row>
    <row r="358" customFormat="false" ht="14.25" hidden="true" customHeight="false" outlineLevel="0" collapsed="false">
      <c r="A358" s="0" t="s">
        <v>96</v>
      </c>
      <c r="B358" s="0" t="s">
        <v>97</v>
      </c>
      <c r="C358" s="0" t="s">
        <v>84</v>
      </c>
      <c r="D358" s="0" t="n">
        <v>2040</v>
      </c>
      <c r="E358" s="5" t="n">
        <v>140.722749094034</v>
      </c>
      <c r="F358" s="5" t="n">
        <v>20.6824006355243</v>
      </c>
      <c r="G358" s="5" t="n">
        <v>120.04034845851</v>
      </c>
      <c r="H358" s="12" t="n">
        <v>0.0500000000000001</v>
      </c>
      <c r="I358" s="5" t="n">
        <v>6.00201742292549</v>
      </c>
      <c r="J358" s="5" t="n">
        <v>126.042365881435</v>
      </c>
    </row>
    <row r="359" customFormat="false" ht="14.25" hidden="true" customHeight="false" outlineLevel="0" collapsed="false">
      <c r="A359" s="0" t="s">
        <v>98</v>
      </c>
      <c r="B359" s="0" t="s">
        <v>50</v>
      </c>
      <c r="C359" s="0" t="s">
        <v>65</v>
      </c>
      <c r="D359" s="0" t="n">
        <v>2024</v>
      </c>
      <c r="E359" s="5" t="n">
        <v>276.976273356909</v>
      </c>
      <c r="F359" s="5" t="n">
        <v>4.35609727604678</v>
      </c>
      <c r="G359" s="5" t="n">
        <v>272.620176080862</v>
      </c>
      <c r="H359" s="12" t="n">
        <v>0.0500000000000001</v>
      </c>
      <c r="I359" s="5" t="n">
        <v>13.6310088040431</v>
      </c>
      <c r="J359" s="5" t="n">
        <v>286.251184884905</v>
      </c>
    </row>
    <row r="360" customFormat="false" ht="14.25" hidden="true" customHeight="false" outlineLevel="0" collapsed="false">
      <c r="A360" s="0" t="s">
        <v>98</v>
      </c>
      <c r="B360" s="0" t="s">
        <v>50</v>
      </c>
      <c r="C360" s="0" t="s">
        <v>65</v>
      </c>
      <c r="D360" s="0" t="n">
        <v>2025</v>
      </c>
      <c r="E360" s="5" t="n">
        <v>280.709928645299</v>
      </c>
      <c r="F360" s="5" t="n">
        <v>4.43443007494809</v>
      </c>
      <c r="G360" s="5" t="n">
        <v>276.275498570351</v>
      </c>
      <c r="H360" s="12" t="n">
        <v>0.05</v>
      </c>
      <c r="I360" s="5" t="n">
        <v>13.8137749285175</v>
      </c>
      <c r="J360" s="5" t="n">
        <v>290.089273498868</v>
      </c>
    </row>
    <row r="361" customFormat="false" ht="14.25" hidden="true" customHeight="false" outlineLevel="0" collapsed="false">
      <c r="A361" s="0" t="s">
        <v>98</v>
      </c>
      <c r="B361" s="0" t="s">
        <v>50</v>
      </c>
      <c r="C361" s="0" t="s">
        <v>65</v>
      </c>
      <c r="D361" s="0" t="n">
        <v>2026</v>
      </c>
      <c r="E361" s="5" t="n">
        <v>284.224131962205</v>
      </c>
      <c r="F361" s="5" t="n">
        <v>5.55369684227001</v>
      </c>
      <c r="G361" s="5" t="n">
        <v>278.670435119935</v>
      </c>
      <c r="H361" s="12" t="n">
        <v>0.05</v>
      </c>
      <c r="I361" s="5" t="n">
        <v>13.9335217559968</v>
      </c>
      <c r="J361" s="5" t="n">
        <v>292.603956875932</v>
      </c>
    </row>
    <row r="362" customFormat="false" ht="14.25" hidden="true" customHeight="false" outlineLevel="0" collapsed="false">
      <c r="A362" s="0" t="s">
        <v>98</v>
      </c>
      <c r="B362" s="0" t="s">
        <v>50</v>
      </c>
      <c r="C362" s="0" t="s">
        <v>65</v>
      </c>
      <c r="D362" s="0" t="n">
        <v>2027</v>
      </c>
      <c r="E362" s="5" t="n">
        <v>287.807796879606</v>
      </c>
      <c r="F362" s="5" t="n">
        <v>6.72469997740649</v>
      </c>
      <c r="G362" s="5" t="n">
        <v>281.083096902199</v>
      </c>
      <c r="H362" s="12" t="n">
        <v>0.0500000000000001</v>
      </c>
      <c r="I362" s="5" t="n">
        <v>14.05415484511</v>
      </c>
      <c r="J362" s="5" t="n">
        <v>295.137251747309</v>
      </c>
    </row>
    <row r="363" customFormat="false" ht="14.25" hidden="true" customHeight="false" outlineLevel="0" collapsed="false">
      <c r="A363" s="0" t="s">
        <v>98</v>
      </c>
      <c r="B363" s="0" t="s">
        <v>50</v>
      </c>
      <c r="C363" s="0" t="s">
        <v>65</v>
      </c>
      <c r="D363" s="0" t="n">
        <v>2028</v>
      </c>
      <c r="E363" s="5" t="n">
        <v>292.354884048323</v>
      </c>
      <c r="F363" s="5" t="n">
        <v>7.9851699702265</v>
      </c>
      <c r="G363" s="5" t="n">
        <v>284.369714078096</v>
      </c>
      <c r="H363" s="12" t="n">
        <v>0.0500000000000001</v>
      </c>
      <c r="I363" s="5" t="n">
        <v>14.2184857039048</v>
      </c>
      <c r="J363" s="5" t="n">
        <v>298.588199782001</v>
      </c>
    </row>
    <row r="364" customFormat="false" ht="14.25" hidden="true" customHeight="false" outlineLevel="0" collapsed="false">
      <c r="A364" s="0" t="s">
        <v>98</v>
      </c>
      <c r="B364" s="0" t="s">
        <v>50</v>
      </c>
      <c r="C364" s="0" t="s">
        <v>65</v>
      </c>
      <c r="D364" s="0" t="n">
        <v>2029</v>
      </c>
      <c r="E364" s="5" t="n">
        <v>297.416946126538</v>
      </c>
      <c r="F364" s="5" t="n">
        <v>9.3315902653038</v>
      </c>
      <c r="G364" s="5" t="n">
        <v>288.085355861234</v>
      </c>
      <c r="H364" s="12" t="n">
        <v>0.05</v>
      </c>
      <c r="I364" s="5" t="n">
        <v>14.4042677930617</v>
      </c>
      <c r="J364" s="5" t="n">
        <v>302.489623654296</v>
      </c>
    </row>
    <row r="365" customFormat="false" ht="14.25" hidden="true" customHeight="false" outlineLevel="0" collapsed="false">
      <c r="A365" s="0" t="s">
        <v>98</v>
      </c>
      <c r="B365" s="0" t="s">
        <v>50</v>
      </c>
      <c r="C365" s="0" t="s">
        <v>65</v>
      </c>
      <c r="D365" s="0" t="n">
        <v>2030</v>
      </c>
      <c r="E365" s="5" t="n">
        <v>303.025077956236</v>
      </c>
      <c r="F365" s="5" t="n">
        <v>10.7778678322999</v>
      </c>
      <c r="G365" s="5" t="n">
        <v>292.247210123936</v>
      </c>
      <c r="H365" s="12" t="n">
        <v>0.0500000000000001</v>
      </c>
      <c r="I365" s="5" t="n">
        <v>14.6123605061968</v>
      </c>
      <c r="J365" s="5" t="n">
        <v>306.859570630133</v>
      </c>
    </row>
    <row r="366" customFormat="false" ht="14.25" hidden="true" customHeight="false" outlineLevel="0" collapsed="false">
      <c r="A366" s="0" t="s">
        <v>98</v>
      </c>
      <c r="B366" s="0" t="s">
        <v>50</v>
      </c>
      <c r="C366" s="0" t="s">
        <v>65</v>
      </c>
      <c r="D366" s="0" t="n">
        <v>2031</v>
      </c>
      <c r="E366" s="5" t="n">
        <v>307.872374956917</v>
      </c>
      <c r="F366" s="5" t="n">
        <v>12.256824194563</v>
      </c>
      <c r="G366" s="5" t="n">
        <v>295.615550762354</v>
      </c>
      <c r="H366" s="12" t="n">
        <v>0.05</v>
      </c>
      <c r="I366" s="5" t="n">
        <v>14.7807775381177</v>
      </c>
      <c r="J366" s="5" t="n">
        <v>310.396328300472</v>
      </c>
    </row>
    <row r="367" customFormat="false" ht="14.25" hidden="true" customHeight="false" outlineLevel="0" collapsed="false">
      <c r="A367" s="0" t="s">
        <v>98</v>
      </c>
      <c r="B367" s="0" t="s">
        <v>50</v>
      </c>
      <c r="C367" s="0" t="s">
        <v>65</v>
      </c>
      <c r="D367" s="0" t="n">
        <v>2032</v>
      </c>
      <c r="E367" s="5" t="n">
        <v>312.992313540636</v>
      </c>
      <c r="F367" s="5" t="n">
        <v>13.8197269233029</v>
      </c>
      <c r="G367" s="5" t="n">
        <v>299.172586617334</v>
      </c>
      <c r="H367" s="12" t="n">
        <v>0.0500000000000001</v>
      </c>
      <c r="I367" s="5" t="n">
        <v>14.9586293308667</v>
      </c>
      <c r="J367" s="5" t="n">
        <v>314.1312159482</v>
      </c>
    </row>
    <row r="368" customFormat="false" ht="14.25" hidden="true" customHeight="false" outlineLevel="0" collapsed="false">
      <c r="A368" s="0" t="s">
        <v>98</v>
      </c>
      <c r="B368" s="0" t="s">
        <v>50</v>
      </c>
      <c r="C368" s="0" t="s">
        <v>65</v>
      </c>
      <c r="D368" s="0" t="n">
        <v>2033</v>
      </c>
      <c r="E368" s="5" t="n">
        <v>318.585637985245</v>
      </c>
      <c r="F368" s="5" t="n">
        <v>15.4850106407198</v>
      </c>
      <c r="G368" s="5" t="n">
        <v>303.100627344525</v>
      </c>
      <c r="H368" s="12" t="n">
        <v>0.0500000000000001</v>
      </c>
      <c r="I368" s="5" t="n">
        <v>15.1550313672263</v>
      </c>
      <c r="J368" s="5" t="n">
        <v>318.255658711752</v>
      </c>
    </row>
    <row r="369" customFormat="false" ht="14.25" hidden="true" customHeight="false" outlineLevel="0" collapsed="false">
      <c r="A369" s="0" t="s">
        <v>98</v>
      </c>
      <c r="B369" s="0" t="s">
        <v>50</v>
      </c>
      <c r="C369" s="0" t="s">
        <v>65</v>
      </c>
      <c r="D369" s="0" t="n">
        <v>2034</v>
      </c>
      <c r="E369" s="5" t="n">
        <v>324.966654063997</v>
      </c>
      <c r="F369" s="5" t="n">
        <v>17.2924866091772</v>
      </c>
      <c r="G369" s="5" t="n">
        <v>307.67416745482</v>
      </c>
      <c r="H369" s="12" t="n">
        <v>0.0500000000000001</v>
      </c>
      <c r="I369" s="5" t="n">
        <v>15.383708372741</v>
      </c>
      <c r="J369" s="5" t="n">
        <v>323.057875827561</v>
      </c>
    </row>
    <row r="370" customFormat="false" ht="14.25" hidden="true" customHeight="false" outlineLevel="0" collapsed="false">
      <c r="A370" s="0" t="s">
        <v>98</v>
      </c>
      <c r="B370" s="0" t="s">
        <v>50</v>
      </c>
      <c r="C370" s="0" t="s">
        <v>65</v>
      </c>
      <c r="D370" s="0" t="n">
        <v>2035</v>
      </c>
      <c r="E370" s="5" t="n">
        <v>331.324751445795</v>
      </c>
      <c r="F370" s="5" t="n">
        <v>19.1776567703368</v>
      </c>
      <c r="G370" s="5" t="n">
        <v>312.147094675458</v>
      </c>
      <c r="H370" s="12" t="n">
        <v>0.05</v>
      </c>
      <c r="I370" s="5" t="n">
        <v>15.6073547337729</v>
      </c>
      <c r="J370" s="5" t="n">
        <v>327.754449409231</v>
      </c>
    </row>
    <row r="371" customFormat="false" ht="14.25" hidden="true" customHeight="false" outlineLevel="0" collapsed="false">
      <c r="A371" s="0" t="s">
        <v>98</v>
      </c>
      <c r="B371" s="0" t="s">
        <v>50</v>
      </c>
      <c r="C371" s="0" t="s">
        <v>65</v>
      </c>
      <c r="D371" s="0" t="n">
        <v>2036</v>
      </c>
      <c r="E371" s="5" t="n">
        <v>336.68283499659</v>
      </c>
      <c r="F371" s="5" t="n">
        <v>20.9102419714738</v>
      </c>
      <c r="G371" s="5" t="n">
        <v>315.772593025116</v>
      </c>
      <c r="H371" s="12" t="n">
        <v>0.05</v>
      </c>
      <c r="I371" s="5" t="n">
        <v>15.7886296512558</v>
      </c>
      <c r="J371" s="5" t="n">
        <v>331.561222676372</v>
      </c>
    </row>
    <row r="372" customFormat="false" ht="14.25" hidden="true" customHeight="false" outlineLevel="0" collapsed="false">
      <c r="A372" s="0" t="s">
        <v>98</v>
      </c>
      <c r="B372" s="0" t="s">
        <v>50</v>
      </c>
      <c r="C372" s="0" t="s">
        <v>65</v>
      </c>
      <c r="D372" s="0" t="n">
        <v>2037</v>
      </c>
      <c r="E372" s="5" t="n">
        <v>341.411633067195</v>
      </c>
      <c r="F372" s="5" t="n">
        <v>22.6330522524339</v>
      </c>
      <c r="G372" s="5" t="n">
        <v>318.778580814761</v>
      </c>
      <c r="H372" s="12" t="n">
        <v>0.05</v>
      </c>
      <c r="I372" s="5" t="n">
        <v>15.9389290407381</v>
      </c>
      <c r="J372" s="5" t="n">
        <v>334.717509855499</v>
      </c>
    </row>
    <row r="373" customFormat="false" ht="14.25" hidden="true" customHeight="false" outlineLevel="0" collapsed="false">
      <c r="A373" s="0" t="s">
        <v>98</v>
      </c>
      <c r="B373" s="0" t="s">
        <v>50</v>
      </c>
      <c r="C373" s="0" t="s">
        <v>65</v>
      </c>
      <c r="D373" s="0" t="n">
        <v>2038</v>
      </c>
      <c r="E373" s="5" t="n">
        <v>346.870189770875</v>
      </c>
      <c r="F373" s="5" t="n">
        <v>24.4850935907498</v>
      </c>
      <c r="G373" s="5" t="n">
        <v>322.385096180125</v>
      </c>
      <c r="H373" s="12" t="n">
        <v>0.0500000000000001</v>
      </c>
      <c r="I373" s="5" t="n">
        <v>16.1192548090063</v>
      </c>
      <c r="J373" s="5" t="n">
        <v>338.504350989131</v>
      </c>
    </row>
    <row r="374" customFormat="false" ht="14.25" hidden="true" customHeight="false" outlineLevel="0" collapsed="false">
      <c r="A374" s="0" t="s">
        <v>98</v>
      </c>
      <c r="B374" s="0" t="s">
        <v>50</v>
      </c>
      <c r="C374" s="0" t="s">
        <v>65</v>
      </c>
      <c r="D374" s="0" t="n">
        <v>2039</v>
      </c>
      <c r="E374" s="5" t="n">
        <v>352.756714768313</v>
      </c>
      <c r="F374" s="5" t="n">
        <v>26.4268510460201</v>
      </c>
      <c r="G374" s="5" t="n">
        <v>326.329863722293</v>
      </c>
      <c r="H374" s="12" t="n">
        <v>0.05</v>
      </c>
      <c r="I374" s="5" t="n">
        <v>16.3164931861146</v>
      </c>
      <c r="J374" s="5" t="n">
        <v>342.646356908407</v>
      </c>
    </row>
    <row r="375" customFormat="false" ht="14.25" hidden="true" customHeight="false" outlineLevel="0" collapsed="false">
      <c r="A375" s="0" t="s">
        <v>98</v>
      </c>
      <c r="B375" s="0" t="s">
        <v>50</v>
      </c>
      <c r="C375" s="0" t="s">
        <v>65</v>
      </c>
      <c r="D375" s="0" t="n">
        <v>2040</v>
      </c>
      <c r="E375" s="5" t="n">
        <v>357.924010070491</v>
      </c>
      <c r="F375" s="5" t="n">
        <v>28.3228378540276</v>
      </c>
      <c r="G375" s="5" t="n">
        <v>329.601172216463</v>
      </c>
      <c r="H375" s="12" t="n">
        <v>0.05</v>
      </c>
      <c r="I375" s="5" t="n">
        <v>16.4800586108232</v>
      </c>
      <c r="J375" s="5" t="n">
        <v>346.081230827286</v>
      </c>
    </row>
    <row r="376" customFormat="false" ht="14.25" hidden="true" customHeight="false" outlineLevel="0" collapsed="false">
      <c r="A376" s="0" t="s">
        <v>98</v>
      </c>
      <c r="B376" s="0" t="s">
        <v>50</v>
      </c>
      <c r="C376" s="0" t="s">
        <v>75</v>
      </c>
      <c r="D376" s="0" t="n">
        <v>2024</v>
      </c>
      <c r="E376" s="5" t="n">
        <v>5.8254</v>
      </c>
      <c r="F376" s="5" t="n">
        <v>0</v>
      </c>
      <c r="G376" s="5" t="n">
        <v>5.8254</v>
      </c>
      <c r="H376" s="12" t="n">
        <v>0.05</v>
      </c>
      <c r="I376" s="5" t="n">
        <v>0.29127</v>
      </c>
      <c r="J376" s="5" t="n">
        <v>6.11667</v>
      </c>
    </row>
    <row r="377" customFormat="false" ht="14.25" hidden="true" customHeight="false" outlineLevel="0" collapsed="false">
      <c r="A377" s="0" t="s">
        <v>98</v>
      </c>
      <c r="B377" s="0" t="s">
        <v>50</v>
      </c>
      <c r="C377" s="0" t="s">
        <v>75</v>
      </c>
      <c r="D377" s="0" t="n">
        <v>2025</v>
      </c>
      <c r="E377" s="5" t="n">
        <v>6.15109469231396</v>
      </c>
      <c r="F377" s="5" t="n">
        <v>0</v>
      </c>
      <c r="G377" s="5" t="n">
        <v>6.15109469231396</v>
      </c>
      <c r="H377" s="12" t="n">
        <v>0.0500000000000001</v>
      </c>
      <c r="I377" s="5" t="n">
        <v>0.307554734615699</v>
      </c>
      <c r="J377" s="5" t="n">
        <v>6.45864942692966</v>
      </c>
    </row>
    <row r="378" customFormat="false" ht="14.25" hidden="true" customHeight="false" outlineLevel="0" collapsed="false">
      <c r="A378" s="0" t="s">
        <v>98</v>
      </c>
      <c r="B378" s="0" t="s">
        <v>50</v>
      </c>
      <c r="C378" s="0" t="s">
        <v>75</v>
      </c>
      <c r="D378" s="0" t="n">
        <v>2026</v>
      </c>
      <c r="E378" s="5" t="n">
        <v>6.47141969830902</v>
      </c>
      <c r="F378" s="5" t="n">
        <v>0.12942839396618</v>
      </c>
      <c r="G378" s="5" t="n">
        <v>6.34199130434284</v>
      </c>
      <c r="H378" s="12" t="n">
        <v>0.0500000000000001</v>
      </c>
      <c r="I378" s="5" t="n">
        <v>0.317099565217142</v>
      </c>
      <c r="J378" s="5" t="n">
        <v>6.65909086955998</v>
      </c>
    </row>
    <row r="379" customFormat="false" ht="14.25" hidden="true" customHeight="false" outlineLevel="0" collapsed="false">
      <c r="A379" s="0" t="s">
        <v>98</v>
      </c>
      <c r="B379" s="0" t="s">
        <v>50</v>
      </c>
      <c r="C379" s="0" t="s">
        <v>75</v>
      </c>
      <c r="D379" s="0" t="n">
        <v>2027</v>
      </c>
      <c r="E379" s="5" t="n">
        <v>7.41391435795472</v>
      </c>
      <c r="F379" s="5" t="n">
        <v>0.222417430738642</v>
      </c>
      <c r="G379" s="5" t="n">
        <v>7.19149692721608</v>
      </c>
      <c r="H379" s="12" t="n">
        <v>0.05</v>
      </c>
      <c r="I379" s="5" t="n">
        <v>0.359574846360804</v>
      </c>
      <c r="J379" s="5" t="n">
        <v>7.55107177357688</v>
      </c>
    </row>
    <row r="380" customFormat="false" ht="14.25" hidden="true" customHeight="false" outlineLevel="0" collapsed="false">
      <c r="A380" s="0" t="s">
        <v>98</v>
      </c>
      <c r="B380" s="0" t="s">
        <v>50</v>
      </c>
      <c r="C380" s="0" t="s">
        <v>75</v>
      </c>
      <c r="D380" s="0" t="n">
        <v>2028</v>
      </c>
      <c r="E380" s="5" t="n">
        <v>8.61688443646906</v>
      </c>
      <c r="F380" s="5" t="n">
        <v>0.430844221823453</v>
      </c>
      <c r="G380" s="5" t="n">
        <v>8.18604021464561</v>
      </c>
      <c r="H380" s="12" t="n">
        <v>0.0500000000000001</v>
      </c>
      <c r="I380" s="5" t="n">
        <v>0.409302010732281</v>
      </c>
      <c r="J380" s="5" t="n">
        <v>8.59534222537789</v>
      </c>
    </row>
    <row r="381" customFormat="false" ht="14.25" hidden="true" customHeight="false" outlineLevel="0" collapsed="false">
      <c r="A381" s="0" t="s">
        <v>98</v>
      </c>
      <c r="B381" s="0" t="s">
        <v>50</v>
      </c>
      <c r="C381" s="0" t="s">
        <v>75</v>
      </c>
      <c r="D381" s="0" t="n">
        <v>2029</v>
      </c>
      <c r="E381" s="5" t="n">
        <v>9.89985173533113</v>
      </c>
      <c r="F381" s="5" t="n">
        <v>0.593991104119868</v>
      </c>
      <c r="G381" s="5" t="n">
        <v>9.30586063121126</v>
      </c>
      <c r="H381" s="12" t="n">
        <v>0.05</v>
      </c>
      <c r="I381" s="5" t="n">
        <v>0.465293031560563</v>
      </c>
      <c r="J381" s="5" t="n">
        <v>9.77115366277183</v>
      </c>
    </row>
    <row r="382" customFormat="false" ht="14.25" hidden="true" customHeight="false" outlineLevel="0" collapsed="false">
      <c r="A382" s="0" t="s">
        <v>98</v>
      </c>
      <c r="B382" s="0" t="s">
        <v>50</v>
      </c>
      <c r="C382" s="0" t="s">
        <v>75</v>
      </c>
      <c r="D382" s="0" t="n">
        <v>2030</v>
      </c>
      <c r="E382" s="5" t="n">
        <v>11.1238939187897</v>
      </c>
      <c r="F382" s="5" t="n">
        <v>0.778672574315281</v>
      </c>
      <c r="G382" s="5" t="n">
        <v>10.3452213444745</v>
      </c>
      <c r="H382" s="12" t="n">
        <v>0.0500000000000001</v>
      </c>
      <c r="I382" s="5" t="n">
        <v>0.517261067223723</v>
      </c>
      <c r="J382" s="5" t="n">
        <v>10.8624824116982</v>
      </c>
    </row>
    <row r="383" customFormat="false" ht="14.25" hidden="true" customHeight="false" outlineLevel="0" collapsed="false">
      <c r="A383" s="0" t="s">
        <v>98</v>
      </c>
      <c r="B383" s="0" t="s">
        <v>50</v>
      </c>
      <c r="C383" s="0" t="s">
        <v>75</v>
      </c>
      <c r="D383" s="0" t="n">
        <v>2031</v>
      </c>
      <c r="E383" s="5" t="n">
        <v>12.3398368596576</v>
      </c>
      <c r="F383" s="5" t="n">
        <v>0.987186948772608</v>
      </c>
      <c r="G383" s="5" t="n">
        <v>11.352649910885</v>
      </c>
      <c r="H383" s="12" t="n">
        <v>0.0500000000000001</v>
      </c>
      <c r="I383" s="5" t="n">
        <v>0.567632495544251</v>
      </c>
      <c r="J383" s="5" t="n">
        <v>11.9202824064292</v>
      </c>
    </row>
    <row r="384" customFormat="false" ht="14.25" hidden="true" customHeight="false" outlineLevel="0" collapsed="false">
      <c r="A384" s="0" t="s">
        <v>98</v>
      </c>
      <c r="B384" s="0" t="s">
        <v>50</v>
      </c>
      <c r="C384" s="0" t="s">
        <v>75</v>
      </c>
      <c r="D384" s="0" t="n">
        <v>2032</v>
      </c>
      <c r="E384" s="5" t="n">
        <v>13.8018195980003</v>
      </c>
      <c r="F384" s="5" t="n">
        <v>1.10414556784002</v>
      </c>
      <c r="G384" s="5" t="n">
        <v>12.6976740301603</v>
      </c>
      <c r="H384" s="12" t="n">
        <v>0.0500000000000001</v>
      </c>
      <c r="I384" s="5" t="n">
        <v>0.634883701508015</v>
      </c>
      <c r="J384" s="5" t="n">
        <v>13.3325577316683</v>
      </c>
    </row>
    <row r="385" customFormat="false" ht="14.25" hidden="true" customHeight="false" outlineLevel="0" collapsed="false">
      <c r="A385" s="0" t="s">
        <v>98</v>
      </c>
      <c r="B385" s="0" t="s">
        <v>50</v>
      </c>
      <c r="C385" s="0" t="s">
        <v>75</v>
      </c>
      <c r="D385" s="0" t="n">
        <v>2033</v>
      </c>
      <c r="E385" s="5" t="n">
        <v>15.2583716262426</v>
      </c>
      <c r="F385" s="5" t="n">
        <v>1.37325344636183</v>
      </c>
      <c r="G385" s="5" t="n">
        <v>13.8851181798808</v>
      </c>
      <c r="H385" s="12" t="n">
        <v>0.0500000000000001</v>
      </c>
      <c r="I385" s="5" t="n">
        <v>0.694255908994039</v>
      </c>
      <c r="J385" s="5" t="n">
        <v>14.5793740888748</v>
      </c>
    </row>
    <row r="386" customFormat="false" ht="14.25" hidden="true" customHeight="false" outlineLevel="0" collapsed="false">
      <c r="A386" s="0" t="s">
        <v>98</v>
      </c>
      <c r="B386" s="0" t="s">
        <v>50</v>
      </c>
      <c r="C386" s="0" t="s">
        <v>75</v>
      </c>
      <c r="D386" s="0" t="n">
        <v>2034</v>
      </c>
      <c r="E386" s="5" t="n">
        <v>16.6711442551164</v>
      </c>
      <c r="F386" s="5" t="n">
        <v>1.50040298296048</v>
      </c>
      <c r="G386" s="5" t="n">
        <v>15.1707412721559</v>
      </c>
      <c r="H386" s="12" t="n">
        <v>0.0500000000000001</v>
      </c>
      <c r="I386" s="5" t="n">
        <v>0.758537063607797</v>
      </c>
      <c r="J386" s="5" t="n">
        <v>15.9292783357637</v>
      </c>
    </row>
    <row r="387" customFormat="false" ht="14.25" hidden="true" customHeight="false" outlineLevel="0" collapsed="false">
      <c r="A387" s="0" t="s">
        <v>98</v>
      </c>
      <c r="B387" s="0" t="s">
        <v>50</v>
      </c>
      <c r="C387" s="0" t="s">
        <v>75</v>
      </c>
      <c r="D387" s="0" t="n">
        <v>2035</v>
      </c>
      <c r="E387" s="5" t="n">
        <v>17.9989453245556</v>
      </c>
      <c r="F387" s="5" t="n">
        <v>1.79989453245556</v>
      </c>
      <c r="G387" s="5" t="n">
        <v>16.1990507921</v>
      </c>
      <c r="H387" s="12" t="n">
        <v>0.05</v>
      </c>
      <c r="I387" s="5" t="n">
        <v>0.809952539605</v>
      </c>
      <c r="J387" s="5" t="n">
        <v>17.009003331705</v>
      </c>
    </row>
    <row r="388" customFormat="false" ht="14.25" hidden="true" customHeight="false" outlineLevel="0" collapsed="false">
      <c r="A388" s="0" t="s">
        <v>98</v>
      </c>
      <c r="B388" s="0" t="s">
        <v>50</v>
      </c>
      <c r="C388" s="0" t="s">
        <v>75</v>
      </c>
      <c r="D388" s="0" t="n">
        <v>2036</v>
      </c>
      <c r="E388" s="5" t="n">
        <v>19.1995349741878</v>
      </c>
      <c r="F388" s="5" t="n">
        <v>1.91995349741878</v>
      </c>
      <c r="G388" s="5" t="n">
        <v>17.2795814767691</v>
      </c>
      <c r="H388" s="12" t="n">
        <v>0.0500000000000001</v>
      </c>
      <c r="I388" s="5" t="n">
        <v>0.863979073838454</v>
      </c>
      <c r="J388" s="5" t="n">
        <v>18.1435605506075</v>
      </c>
    </row>
    <row r="389" customFormat="false" ht="14.25" hidden="true" customHeight="false" outlineLevel="0" collapsed="false">
      <c r="A389" s="0" t="s">
        <v>98</v>
      </c>
      <c r="B389" s="0" t="s">
        <v>50</v>
      </c>
      <c r="C389" s="0" t="s">
        <v>75</v>
      </c>
      <c r="D389" s="0" t="n">
        <v>2037</v>
      </c>
      <c r="E389" s="5" t="n">
        <v>20.2317019744002</v>
      </c>
      <c r="F389" s="5" t="n">
        <v>2.02317019744002</v>
      </c>
      <c r="G389" s="5" t="n">
        <v>18.2085317769602</v>
      </c>
      <c r="H389" s="12" t="n">
        <v>0.05</v>
      </c>
      <c r="I389" s="5" t="n">
        <v>0.910426588848008</v>
      </c>
      <c r="J389" s="5" t="n">
        <v>19.1189583658082</v>
      </c>
    </row>
    <row r="390" customFormat="false" ht="14.25" hidden="true" customHeight="false" outlineLevel="0" collapsed="false">
      <c r="A390" s="0" t="s">
        <v>98</v>
      </c>
      <c r="B390" s="0" t="s">
        <v>50</v>
      </c>
      <c r="C390" s="0" t="s">
        <v>75</v>
      </c>
      <c r="D390" s="0" t="n">
        <v>2038</v>
      </c>
      <c r="E390" s="5" t="n">
        <v>21.0574926099886</v>
      </c>
      <c r="F390" s="5" t="n">
        <v>2.10574926099886</v>
      </c>
      <c r="G390" s="5" t="n">
        <v>18.9517433489898</v>
      </c>
      <c r="H390" s="12" t="n">
        <v>0.05</v>
      </c>
      <c r="I390" s="5" t="n">
        <v>0.947587167449488</v>
      </c>
      <c r="J390" s="5" t="n">
        <v>19.8993305164392</v>
      </c>
    </row>
    <row r="391" customFormat="false" ht="14.25" hidden="true" customHeight="false" outlineLevel="0" collapsed="false">
      <c r="A391" s="0" t="s">
        <v>98</v>
      </c>
      <c r="B391" s="0" t="s">
        <v>50</v>
      </c>
      <c r="C391" s="0" t="s">
        <v>75</v>
      </c>
      <c r="D391" s="0" t="n">
        <v>2039</v>
      </c>
      <c r="E391" s="5" t="n">
        <v>21.644435120671</v>
      </c>
      <c r="F391" s="5" t="n">
        <v>2.1644435120671</v>
      </c>
      <c r="G391" s="5" t="n">
        <v>19.4799916086039</v>
      </c>
      <c r="H391" s="12" t="n">
        <v>0.05</v>
      </c>
      <c r="I391" s="5" t="n">
        <v>0.973999580430196</v>
      </c>
      <c r="J391" s="5" t="n">
        <v>20.4539911890341</v>
      </c>
    </row>
    <row r="392" customFormat="false" ht="14.25" hidden="false" customHeight="false" outlineLevel="0" collapsed="false">
      <c r="A392" s="0" t="s">
        <v>98</v>
      </c>
      <c r="B392" s="0" t="s">
        <v>50</v>
      </c>
      <c r="C392" s="0" t="s">
        <v>75</v>
      </c>
      <c r="D392" s="0" t="n">
        <v>2040</v>
      </c>
      <c r="E392" s="5" t="n">
        <v>21.9675865370227</v>
      </c>
      <c r="F392" s="5" t="n">
        <v>2.19675865370227</v>
      </c>
      <c r="G392" s="5" t="n">
        <v>19.7708278833204</v>
      </c>
      <c r="H392" s="12" t="n">
        <v>0.0500000000000001</v>
      </c>
      <c r="I392" s="5" t="n">
        <v>0.98854139416602</v>
      </c>
      <c r="J392" s="5" t="n">
        <v>20.7593692774864</v>
      </c>
    </row>
    <row r="393" customFormat="false" ht="14.25" hidden="true" customHeight="false" outlineLevel="0" collapsed="false">
      <c r="A393" s="0" t="s">
        <v>98</v>
      </c>
      <c r="B393" s="0" t="s">
        <v>50</v>
      </c>
      <c r="C393" s="0" t="s">
        <v>76</v>
      </c>
      <c r="D393" s="0" t="n">
        <v>2024</v>
      </c>
      <c r="E393" s="5" t="n">
        <v>0.06</v>
      </c>
      <c r="F393" s="5" t="n">
        <v>0.046881</v>
      </c>
      <c r="G393" s="5" t="n">
        <v>0.013119</v>
      </c>
      <c r="H393" s="12" t="n">
        <v>0.0500000000000001</v>
      </c>
      <c r="I393" s="5" t="n">
        <v>0.000655950000000001</v>
      </c>
      <c r="J393" s="5" t="n">
        <v>0.01377495</v>
      </c>
    </row>
    <row r="394" customFormat="false" ht="14.25" hidden="true" customHeight="false" outlineLevel="0" collapsed="false">
      <c r="A394" s="0" t="s">
        <v>98</v>
      </c>
      <c r="B394" s="0" t="s">
        <v>50</v>
      </c>
      <c r="C394" s="0" t="s">
        <v>76</v>
      </c>
      <c r="D394" s="0" t="n">
        <v>2025</v>
      </c>
      <c r="E394" s="5" t="n">
        <v>0.075</v>
      </c>
      <c r="F394" s="5" t="n">
        <v>0.05860125</v>
      </c>
      <c r="G394" s="5" t="n">
        <v>0.01639875</v>
      </c>
      <c r="H394" s="12" t="n">
        <v>0.05</v>
      </c>
      <c r="I394" s="5" t="n">
        <v>0.0008199375</v>
      </c>
      <c r="J394" s="5" t="n">
        <v>0.0172186875</v>
      </c>
    </row>
    <row r="395" customFormat="false" ht="14.25" hidden="true" customHeight="false" outlineLevel="0" collapsed="false">
      <c r="A395" s="0" t="s">
        <v>98</v>
      </c>
      <c r="B395" s="0" t="s">
        <v>50</v>
      </c>
      <c r="C395" s="0" t="s">
        <v>76</v>
      </c>
      <c r="D395" s="0" t="n">
        <v>2026</v>
      </c>
      <c r="E395" s="5" t="n">
        <v>0.946262</v>
      </c>
      <c r="F395" s="5" t="n">
        <v>0.7680483139872</v>
      </c>
      <c r="G395" s="5" t="n">
        <v>0.1782136860128</v>
      </c>
      <c r="H395" s="12" t="n">
        <v>0.0500000000000001</v>
      </c>
      <c r="I395" s="5" t="n">
        <v>0.00891068430064002</v>
      </c>
      <c r="J395" s="5" t="n">
        <v>0.18712437031344</v>
      </c>
    </row>
    <row r="396" customFormat="false" ht="14.25" hidden="true" customHeight="false" outlineLevel="0" collapsed="false">
      <c r="A396" s="0" t="s">
        <v>98</v>
      </c>
      <c r="B396" s="0" t="s">
        <v>50</v>
      </c>
      <c r="C396" s="0" t="s">
        <v>76</v>
      </c>
      <c r="D396" s="0" t="n">
        <v>2027</v>
      </c>
      <c r="E396" s="5" t="n">
        <v>1.817525</v>
      </c>
      <c r="F396" s="5" t="n">
        <v>1.53032188053</v>
      </c>
      <c r="G396" s="5" t="n">
        <v>0.28720311947</v>
      </c>
      <c r="H396" s="12" t="n">
        <v>0.05</v>
      </c>
      <c r="I396" s="5" t="n">
        <v>0.0143601559735</v>
      </c>
      <c r="J396" s="5" t="n">
        <v>0.3015632754435</v>
      </c>
    </row>
    <row r="397" customFormat="false" ht="14.25" hidden="true" customHeight="false" outlineLevel="0" collapsed="false">
      <c r="A397" s="0" t="s">
        <v>98</v>
      </c>
      <c r="B397" s="0" t="s">
        <v>50</v>
      </c>
      <c r="C397" s="0" t="s">
        <v>76</v>
      </c>
      <c r="D397" s="0" t="n">
        <v>2028</v>
      </c>
      <c r="E397" s="5" t="n">
        <v>2.623795</v>
      </c>
      <c r="F397" s="5" t="n">
        <v>2.288727982356</v>
      </c>
      <c r="G397" s="5" t="n">
        <v>0.335067017644</v>
      </c>
      <c r="H397" s="12" t="n">
        <v>0.0500000000000001</v>
      </c>
      <c r="I397" s="5" t="n">
        <v>0.0167533508822</v>
      </c>
      <c r="J397" s="5" t="n">
        <v>0.3518203685262</v>
      </c>
    </row>
    <row r="398" customFormat="false" ht="14.25" hidden="true" customHeight="false" outlineLevel="0" collapsed="false">
      <c r="A398" s="0" t="s">
        <v>98</v>
      </c>
      <c r="B398" s="0" t="s">
        <v>50</v>
      </c>
      <c r="C398" s="0" t="s">
        <v>76</v>
      </c>
      <c r="D398" s="0" t="n">
        <v>2029</v>
      </c>
      <c r="E398" s="5" t="n">
        <v>3.689712</v>
      </c>
      <c r="F398" s="5" t="n">
        <v>3.3303798036288</v>
      </c>
      <c r="G398" s="5" t="n">
        <v>0.3593321963712</v>
      </c>
      <c r="H398" s="12" t="n">
        <v>0.0500000000000001</v>
      </c>
      <c r="I398" s="5" t="n">
        <v>0.01796660981856</v>
      </c>
      <c r="J398" s="5" t="n">
        <v>0.37729880618976</v>
      </c>
    </row>
    <row r="399" customFormat="false" ht="14.25" hidden="true" customHeight="false" outlineLevel="0" collapsed="false">
      <c r="A399" s="0" t="s">
        <v>98</v>
      </c>
      <c r="B399" s="0" t="s">
        <v>50</v>
      </c>
      <c r="C399" s="0" t="s">
        <v>76</v>
      </c>
      <c r="D399" s="0" t="n">
        <v>2030</v>
      </c>
      <c r="E399" s="5" t="n">
        <v>3.8106</v>
      </c>
      <c r="F399" s="5" t="n">
        <v>3.5550154368</v>
      </c>
      <c r="G399" s="5" t="n">
        <v>0.2555845632</v>
      </c>
      <c r="H399" s="12" t="n">
        <v>0.0500000000000001</v>
      </c>
      <c r="I399" s="5" t="n">
        <v>0.01277922816</v>
      </c>
      <c r="J399" s="5" t="n">
        <v>0.26836379136</v>
      </c>
    </row>
    <row r="400" customFormat="false" ht="14.25" hidden="true" customHeight="false" outlineLevel="0" collapsed="false">
      <c r="A400" s="0" t="s">
        <v>98</v>
      </c>
      <c r="B400" s="0" t="s">
        <v>50</v>
      </c>
      <c r="C400" s="0" t="s">
        <v>76</v>
      </c>
      <c r="D400" s="0" t="n">
        <v>2031</v>
      </c>
      <c r="E400" s="5" t="n">
        <v>4.49388</v>
      </c>
      <c r="F400" s="5" t="n">
        <v>4.209753538224</v>
      </c>
      <c r="G400" s="5" t="n">
        <v>0.284126461776</v>
      </c>
      <c r="H400" s="12" t="n">
        <v>0.0500000000000001</v>
      </c>
      <c r="I400" s="5" t="n">
        <v>0.0142063230888</v>
      </c>
      <c r="J400" s="5" t="n">
        <v>0.2983327848648</v>
      </c>
    </row>
    <row r="401" customFormat="false" ht="14.25" hidden="true" customHeight="false" outlineLevel="0" collapsed="false">
      <c r="A401" s="0" t="s">
        <v>98</v>
      </c>
      <c r="B401" s="0" t="s">
        <v>50</v>
      </c>
      <c r="C401" s="0" t="s">
        <v>76</v>
      </c>
      <c r="D401" s="0" t="n">
        <v>2032</v>
      </c>
      <c r="E401" s="5" t="n">
        <v>5.24286</v>
      </c>
      <c r="F401" s="5" t="n">
        <v>4.931547361776</v>
      </c>
      <c r="G401" s="5" t="n">
        <v>0.311312638224</v>
      </c>
      <c r="H401" s="12" t="n">
        <v>0.0500000000000001</v>
      </c>
      <c r="I401" s="5" t="n">
        <v>0.0155656319112</v>
      </c>
      <c r="J401" s="5" t="n">
        <v>0.3268782701352</v>
      </c>
    </row>
    <row r="402" customFormat="false" ht="14.25" hidden="true" customHeight="false" outlineLevel="0" collapsed="false">
      <c r="A402" s="0" t="s">
        <v>98</v>
      </c>
      <c r="B402" s="0" t="s">
        <v>50</v>
      </c>
      <c r="C402" s="0" t="s">
        <v>76</v>
      </c>
      <c r="D402" s="0" t="n">
        <v>2033</v>
      </c>
      <c r="E402" s="5" t="n">
        <v>6.09696</v>
      </c>
      <c r="F402" s="5" t="n">
        <v>5.758386056064</v>
      </c>
      <c r="G402" s="5" t="n">
        <v>0.338573943936</v>
      </c>
      <c r="H402" s="12" t="n">
        <v>0.0500000000000001</v>
      </c>
      <c r="I402" s="5" t="n">
        <v>0.0169286971968</v>
      </c>
      <c r="J402" s="5" t="n">
        <v>0.3555026411328</v>
      </c>
    </row>
    <row r="403" customFormat="false" ht="14.25" hidden="true" customHeight="false" outlineLevel="0" collapsed="false">
      <c r="A403" s="0" t="s">
        <v>98</v>
      </c>
      <c r="B403" s="0" t="s">
        <v>50</v>
      </c>
      <c r="C403" s="0" t="s">
        <v>76</v>
      </c>
      <c r="D403" s="0" t="n">
        <v>2034</v>
      </c>
      <c r="E403" s="5" t="n">
        <v>6.97734</v>
      </c>
      <c r="F403" s="5" t="n">
        <v>6.616717577568</v>
      </c>
      <c r="G403" s="5" t="n">
        <v>0.360622422432001</v>
      </c>
      <c r="H403" s="12" t="n">
        <v>0.05</v>
      </c>
      <c r="I403" s="5" t="n">
        <v>0.0180311211216001</v>
      </c>
      <c r="J403" s="5" t="n">
        <v>0.378653543553601</v>
      </c>
    </row>
    <row r="404" customFormat="false" ht="14.25" hidden="true" customHeight="false" outlineLevel="0" collapsed="false">
      <c r="A404" s="0" t="s">
        <v>98</v>
      </c>
      <c r="B404" s="0" t="s">
        <v>50</v>
      </c>
      <c r="C404" s="0" t="s">
        <v>76</v>
      </c>
      <c r="D404" s="0" t="n">
        <v>2035</v>
      </c>
      <c r="E404" s="5" t="n">
        <v>7.884</v>
      </c>
      <c r="F404" s="5" t="n">
        <v>7.506845208</v>
      </c>
      <c r="G404" s="5" t="n">
        <v>0.377154792000001</v>
      </c>
      <c r="H404" s="12" t="n">
        <v>0.05</v>
      </c>
      <c r="I404" s="5" t="n">
        <v>0.0188577396</v>
      </c>
      <c r="J404" s="5" t="n">
        <v>0.396012531600001</v>
      </c>
    </row>
    <row r="405" customFormat="false" ht="14.25" hidden="true" customHeight="false" outlineLevel="0" collapsed="false">
      <c r="A405" s="0" t="s">
        <v>98</v>
      </c>
      <c r="B405" s="0" t="s">
        <v>50</v>
      </c>
      <c r="C405" s="0" t="s">
        <v>76</v>
      </c>
      <c r="D405" s="0" t="n">
        <v>2036</v>
      </c>
      <c r="E405" s="5" t="n">
        <v>8.81694</v>
      </c>
      <c r="F405" s="5" t="n">
        <v>8.392270321512</v>
      </c>
      <c r="G405" s="5" t="n">
        <v>0.424669678488</v>
      </c>
      <c r="H405" s="12" t="n">
        <v>0.05</v>
      </c>
      <c r="I405" s="5" t="n">
        <v>0.0212334839244</v>
      </c>
      <c r="J405" s="5" t="n">
        <v>0.4459031624124</v>
      </c>
    </row>
    <row r="406" customFormat="false" ht="14.25" hidden="true" customHeight="false" outlineLevel="0" collapsed="false">
      <c r="A406" s="0" t="s">
        <v>98</v>
      </c>
      <c r="B406" s="0" t="s">
        <v>50</v>
      </c>
      <c r="C406" s="0" t="s">
        <v>76</v>
      </c>
      <c r="D406" s="0" t="n">
        <v>2037</v>
      </c>
      <c r="E406" s="5" t="n">
        <v>9.5046</v>
      </c>
      <c r="F406" s="5" t="n">
        <v>9.04369913496</v>
      </c>
      <c r="G406" s="5" t="n">
        <v>0.460900865039999</v>
      </c>
      <c r="H406" s="12" t="n">
        <v>0.05</v>
      </c>
      <c r="I406" s="5" t="n">
        <v>0.023045043252</v>
      </c>
      <c r="J406" s="5" t="n">
        <v>0.483945908291999</v>
      </c>
    </row>
    <row r="407" customFormat="false" ht="14.25" hidden="true" customHeight="false" outlineLevel="0" collapsed="false">
      <c r="A407" s="0" t="s">
        <v>98</v>
      </c>
      <c r="B407" s="0" t="s">
        <v>50</v>
      </c>
      <c r="C407" s="0" t="s">
        <v>76</v>
      </c>
      <c r="D407" s="0" t="n">
        <v>2038</v>
      </c>
      <c r="E407" s="5" t="n">
        <v>10.20978</v>
      </c>
      <c r="F407" s="5" t="n">
        <v>9.711342624312</v>
      </c>
      <c r="G407" s="5" t="n">
        <v>0.498437375688001</v>
      </c>
      <c r="H407" s="12" t="n">
        <v>0.05</v>
      </c>
      <c r="I407" s="5" t="n">
        <v>0.0249218687844001</v>
      </c>
      <c r="J407" s="5" t="n">
        <v>0.523359244472401</v>
      </c>
    </row>
    <row r="408" customFormat="false" ht="14.25" hidden="true" customHeight="false" outlineLevel="0" collapsed="false">
      <c r="A408" s="0" t="s">
        <v>98</v>
      </c>
      <c r="B408" s="0" t="s">
        <v>50</v>
      </c>
      <c r="C408" s="0" t="s">
        <v>76</v>
      </c>
      <c r="D408" s="0" t="n">
        <v>2039</v>
      </c>
      <c r="E408" s="5" t="n">
        <v>10.93248</v>
      </c>
      <c r="F408" s="5" t="n">
        <v>10.395183591936</v>
      </c>
      <c r="G408" s="5" t="n">
        <v>0.537296408064</v>
      </c>
      <c r="H408" s="12" t="n">
        <v>0.0500000000000001</v>
      </c>
      <c r="I408" s="5" t="n">
        <v>0.0268648204032</v>
      </c>
      <c r="J408" s="5" t="n">
        <v>0.5641612284672</v>
      </c>
    </row>
    <row r="409" customFormat="false" ht="14.25" hidden="true" customHeight="false" outlineLevel="0" collapsed="false">
      <c r="A409" s="0" t="s">
        <v>98</v>
      </c>
      <c r="B409" s="0" t="s">
        <v>50</v>
      </c>
      <c r="C409" s="0" t="s">
        <v>76</v>
      </c>
      <c r="D409" s="0" t="n">
        <v>2040</v>
      </c>
      <c r="E409" s="5" t="n">
        <v>11.388</v>
      </c>
      <c r="F409" s="5" t="n">
        <v>10.824590088</v>
      </c>
      <c r="G409" s="5" t="n">
        <v>0.563409912000001</v>
      </c>
      <c r="H409" s="12" t="n">
        <v>0.05</v>
      </c>
      <c r="I409" s="5" t="n">
        <v>0.0281704956000001</v>
      </c>
      <c r="J409" s="5" t="n">
        <v>0.591580407600001</v>
      </c>
    </row>
    <row r="410" customFormat="false" ht="14.25" hidden="true" customHeight="false" outlineLevel="0" collapsed="false">
      <c r="A410" s="0" t="s">
        <v>98</v>
      </c>
      <c r="B410" s="0" t="s">
        <v>50</v>
      </c>
      <c r="C410" s="0" t="s">
        <v>79</v>
      </c>
      <c r="D410" s="0" t="n">
        <v>2024</v>
      </c>
      <c r="E410" s="5" t="n">
        <v>113.687857318344</v>
      </c>
      <c r="F410" s="5" t="n">
        <v>6.10804672372691</v>
      </c>
      <c r="G410" s="5" t="n">
        <v>107.579810594617</v>
      </c>
      <c r="H410" s="12" t="n">
        <v>0.0500000000000001</v>
      </c>
      <c r="I410" s="5" t="n">
        <v>5.37899052973087</v>
      </c>
      <c r="J410" s="5" t="n">
        <v>112.958801124348</v>
      </c>
    </row>
    <row r="411" customFormat="false" ht="14.25" hidden="true" customHeight="false" outlineLevel="0" collapsed="false">
      <c r="A411" s="0" t="s">
        <v>98</v>
      </c>
      <c r="B411" s="0" t="s">
        <v>50</v>
      </c>
      <c r="C411" s="0" t="s">
        <v>79</v>
      </c>
      <c r="D411" s="0" t="n">
        <v>2025</v>
      </c>
      <c r="E411" s="5" t="n">
        <v>113.747304895137</v>
      </c>
      <c r="F411" s="5" t="n">
        <v>6.05543505091081</v>
      </c>
      <c r="G411" s="5" t="n">
        <v>107.691869844226</v>
      </c>
      <c r="H411" s="12" t="n">
        <v>0.0500000000000001</v>
      </c>
      <c r="I411" s="5" t="n">
        <v>5.38459349221132</v>
      </c>
      <c r="J411" s="5" t="n">
        <v>113.076463336438</v>
      </c>
    </row>
    <row r="412" customFormat="false" ht="14.25" hidden="true" customHeight="false" outlineLevel="0" collapsed="false">
      <c r="A412" s="0" t="s">
        <v>98</v>
      </c>
      <c r="B412" s="0" t="s">
        <v>50</v>
      </c>
      <c r="C412" s="0" t="s">
        <v>79</v>
      </c>
      <c r="D412" s="0" t="n">
        <v>2026</v>
      </c>
      <c r="E412" s="5" t="n">
        <v>113.753778384924</v>
      </c>
      <c r="F412" s="5" t="n">
        <v>6.02897585510406</v>
      </c>
      <c r="G412" s="5" t="n">
        <v>107.72480252982</v>
      </c>
      <c r="H412" s="12" t="n">
        <v>0.05</v>
      </c>
      <c r="I412" s="5" t="n">
        <v>5.38624012649099</v>
      </c>
      <c r="J412" s="5" t="n">
        <v>113.111042656311</v>
      </c>
    </row>
    <row r="413" customFormat="false" ht="14.25" hidden="true" customHeight="false" outlineLevel="0" collapsed="false">
      <c r="A413" s="0" t="s">
        <v>98</v>
      </c>
      <c r="B413" s="0" t="s">
        <v>50</v>
      </c>
      <c r="C413" s="0" t="s">
        <v>79</v>
      </c>
      <c r="D413" s="0" t="n">
        <v>2027</v>
      </c>
      <c r="E413" s="5" t="n">
        <v>113.546809070026</v>
      </c>
      <c r="F413" s="5" t="n">
        <v>5.99124483107877</v>
      </c>
      <c r="G413" s="5" t="n">
        <v>107.555564238947</v>
      </c>
      <c r="H413" s="12" t="n">
        <v>0.05</v>
      </c>
      <c r="I413" s="5" t="n">
        <v>5.37777821194736</v>
      </c>
      <c r="J413" s="5" t="n">
        <v>112.933342450895</v>
      </c>
    </row>
    <row r="414" customFormat="false" ht="14.25" hidden="true" customHeight="false" outlineLevel="0" collapsed="false">
      <c r="A414" s="0" t="s">
        <v>98</v>
      </c>
      <c r="B414" s="0" t="s">
        <v>50</v>
      </c>
      <c r="C414" s="0" t="s">
        <v>79</v>
      </c>
      <c r="D414" s="0" t="n">
        <v>2028</v>
      </c>
      <c r="E414" s="5" t="n">
        <v>113.647805165538</v>
      </c>
      <c r="F414" s="5" t="n">
        <v>5.969811301604</v>
      </c>
      <c r="G414" s="5" t="n">
        <v>107.677993863934</v>
      </c>
      <c r="H414" s="12" t="n">
        <v>0.0500000000000001</v>
      </c>
      <c r="I414" s="5" t="n">
        <v>5.38389969319673</v>
      </c>
      <c r="J414" s="5" t="n">
        <v>113.061893557131</v>
      </c>
    </row>
    <row r="415" customFormat="false" ht="14.25" hidden="true" customHeight="false" outlineLevel="0" collapsed="false">
      <c r="A415" s="0" t="s">
        <v>98</v>
      </c>
      <c r="B415" s="0" t="s">
        <v>50</v>
      </c>
      <c r="C415" s="0" t="s">
        <v>79</v>
      </c>
      <c r="D415" s="0" t="n">
        <v>2029</v>
      </c>
      <c r="E415" s="5" t="n">
        <v>113.563794844921</v>
      </c>
      <c r="F415" s="5" t="n">
        <v>5.93865091818317</v>
      </c>
      <c r="G415" s="5" t="n">
        <v>107.625143926738</v>
      </c>
      <c r="H415" s="12" t="n">
        <v>0.0500000000000001</v>
      </c>
      <c r="I415" s="5" t="n">
        <v>5.3812571963369</v>
      </c>
      <c r="J415" s="5" t="n">
        <v>113.006401123075</v>
      </c>
    </row>
    <row r="416" customFormat="false" ht="14.25" hidden="true" customHeight="false" outlineLevel="0" collapsed="false">
      <c r="A416" s="0" t="s">
        <v>98</v>
      </c>
      <c r="B416" s="0" t="s">
        <v>50</v>
      </c>
      <c r="C416" s="0" t="s">
        <v>79</v>
      </c>
      <c r="D416" s="0" t="n">
        <v>2030</v>
      </c>
      <c r="E416" s="5" t="n">
        <v>116.1525780985</v>
      </c>
      <c r="F416" s="5" t="n">
        <v>6.04678903893186</v>
      </c>
      <c r="G416" s="5" t="n">
        <v>110.105789059568</v>
      </c>
      <c r="H416" s="12" t="n">
        <v>0.05</v>
      </c>
      <c r="I416" s="5" t="n">
        <v>5.50528945297841</v>
      </c>
      <c r="J416" s="5" t="n">
        <v>115.611078512547</v>
      </c>
    </row>
    <row r="417" customFormat="false" ht="14.25" hidden="true" customHeight="false" outlineLevel="0" collapsed="false">
      <c r="A417" s="0" t="s">
        <v>98</v>
      </c>
      <c r="B417" s="0" t="s">
        <v>50</v>
      </c>
      <c r="C417" s="0" t="s">
        <v>79</v>
      </c>
      <c r="D417" s="0" t="n">
        <v>2031</v>
      </c>
      <c r="E417" s="5" t="n">
        <v>117.545176131368</v>
      </c>
      <c r="F417" s="5" t="n">
        <v>6.14698353071577</v>
      </c>
      <c r="G417" s="5" t="n">
        <v>111.398192600652</v>
      </c>
      <c r="H417" s="12" t="n">
        <v>0.0500000000000001</v>
      </c>
      <c r="I417" s="5" t="n">
        <v>5.5699096300326</v>
      </c>
      <c r="J417" s="5" t="n">
        <v>116.968102230684</v>
      </c>
    </row>
    <row r="418" customFormat="false" ht="14.25" hidden="true" customHeight="false" outlineLevel="0" collapsed="false">
      <c r="A418" s="0" t="s">
        <v>98</v>
      </c>
      <c r="B418" s="0" t="s">
        <v>50</v>
      </c>
      <c r="C418" s="0" t="s">
        <v>79</v>
      </c>
      <c r="D418" s="0" t="n">
        <v>2032</v>
      </c>
      <c r="E418" s="5" t="n">
        <v>119.907969056615</v>
      </c>
      <c r="F418" s="5" t="n">
        <v>6.2988538449968</v>
      </c>
      <c r="G418" s="5" t="n">
        <v>113.609115211618</v>
      </c>
      <c r="H418" s="12" t="n">
        <v>0.0500000000000001</v>
      </c>
      <c r="I418" s="5" t="n">
        <v>5.6804557605809</v>
      </c>
      <c r="J418" s="5" t="n">
        <v>119.289570972199</v>
      </c>
    </row>
    <row r="419" customFormat="false" ht="14.25" hidden="true" customHeight="false" outlineLevel="0" collapsed="false">
      <c r="A419" s="0" t="s">
        <v>98</v>
      </c>
      <c r="B419" s="0" t="s">
        <v>50</v>
      </c>
      <c r="C419" s="0" t="s">
        <v>79</v>
      </c>
      <c r="D419" s="0" t="n">
        <v>2033</v>
      </c>
      <c r="E419" s="5" t="n">
        <v>122.019315590978</v>
      </c>
      <c r="F419" s="5" t="n">
        <v>6.43857142951543</v>
      </c>
      <c r="G419" s="5" t="n">
        <v>115.580744161462</v>
      </c>
      <c r="H419" s="12" t="n">
        <v>0.0500000000000001</v>
      </c>
      <c r="I419" s="5" t="n">
        <v>5.77903720807311</v>
      </c>
      <c r="J419" s="5" t="n">
        <v>121.359781369535</v>
      </c>
    </row>
    <row r="420" customFormat="false" ht="14.25" hidden="true" customHeight="false" outlineLevel="0" collapsed="false">
      <c r="A420" s="0" t="s">
        <v>98</v>
      </c>
      <c r="B420" s="0" t="s">
        <v>50</v>
      </c>
      <c r="C420" s="0" t="s">
        <v>79</v>
      </c>
      <c r="D420" s="0" t="n">
        <v>2034</v>
      </c>
      <c r="E420" s="5" t="n">
        <v>124.426449585232</v>
      </c>
      <c r="F420" s="5" t="n">
        <v>6.59499116499242</v>
      </c>
      <c r="G420" s="5" t="n">
        <v>117.83145842024</v>
      </c>
      <c r="H420" s="12" t="n">
        <v>0.05</v>
      </c>
      <c r="I420" s="5" t="n">
        <v>5.89157292101198</v>
      </c>
      <c r="J420" s="5" t="n">
        <v>123.723031341252</v>
      </c>
    </row>
    <row r="421" customFormat="false" ht="14.25" hidden="true" customHeight="false" outlineLevel="0" collapsed="false">
      <c r="A421" s="0" t="s">
        <v>98</v>
      </c>
      <c r="B421" s="0" t="s">
        <v>50</v>
      </c>
      <c r="C421" s="0" t="s">
        <v>79</v>
      </c>
      <c r="D421" s="0" t="n">
        <v>2035</v>
      </c>
      <c r="E421" s="5" t="n">
        <v>126.873821377354</v>
      </c>
      <c r="F421" s="5" t="n">
        <v>6.75470514941298</v>
      </c>
      <c r="G421" s="5" t="n">
        <v>120.119116227941</v>
      </c>
      <c r="H421" s="12" t="n">
        <v>0.05</v>
      </c>
      <c r="I421" s="5" t="n">
        <v>6.00595581139706</v>
      </c>
      <c r="J421" s="5" t="n">
        <v>126.125072039338</v>
      </c>
    </row>
    <row r="422" customFormat="false" ht="14.25" hidden="true" customHeight="false" outlineLevel="0" collapsed="false">
      <c r="A422" s="0" t="s">
        <v>98</v>
      </c>
      <c r="B422" s="0" t="s">
        <v>50</v>
      </c>
      <c r="C422" s="0" t="s">
        <v>79</v>
      </c>
      <c r="D422" s="0" t="n">
        <v>2036</v>
      </c>
      <c r="E422" s="5" t="n">
        <v>129.566431403069</v>
      </c>
      <c r="F422" s="5" t="n">
        <v>7.02541371518662</v>
      </c>
      <c r="G422" s="5" t="n">
        <v>122.541017687882</v>
      </c>
      <c r="H422" s="12" t="n">
        <v>0.05</v>
      </c>
      <c r="I422" s="5" t="n">
        <v>6.12705088439409</v>
      </c>
      <c r="J422" s="5" t="n">
        <v>128.668068572276</v>
      </c>
    </row>
    <row r="423" customFormat="false" ht="14.25" hidden="true" customHeight="false" outlineLevel="0" collapsed="false">
      <c r="A423" s="0" t="s">
        <v>98</v>
      </c>
      <c r="B423" s="0" t="s">
        <v>50</v>
      </c>
      <c r="C423" s="0" t="s">
        <v>79</v>
      </c>
      <c r="D423" s="0" t="n">
        <v>2037</v>
      </c>
      <c r="E423" s="5" t="n">
        <v>132.46104205729</v>
      </c>
      <c r="F423" s="5" t="n">
        <v>7.31265440576814</v>
      </c>
      <c r="G423" s="5" t="n">
        <v>125.148387651522</v>
      </c>
      <c r="H423" s="12" t="n">
        <v>0.0500000000000001</v>
      </c>
      <c r="I423" s="5" t="n">
        <v>6.2574193825761</v>
      </c>
      <c r="J423" s="5" t="n">
        <v>131.405807034098</v>
      </c>
    </row>
    <row r="424" customFormat="false" ht="14.25" hidden="true" customHeight="false" outlineLevel="0" collapsed="false">
      <c r="A424" s="0" t="s">
        <v>98</v>
      </c>
      <c r="B424" s="0" t="s">
        <v>50</v>
      </c>
      <c r="C424" s="0" t="s">
        <v>79</v>
      </c>
      <c r="D424" s="0" t="n">
        <v>2038</v>
      </c>
      <c r="E424" s="5" t="n">
        <v>135.380434162742</v>
      </c>
      <c r="F424" s="5" t="n">
        <v>7.60705611336238</v>
      </c>
      <c r="G424" s="5" t="n">
        <v>127.77337804938</v>
      </c>
      <c r="H424" s="12" t="n">
        <v>0.0500000000000001</v>
      </c>
      <c r="I424" s="5" t="n">
        <v>6.388668902469</v>
      </c>
      <c r="J424" s="5" t="n">
        <v>134.162046951849</v>
      </c>
    </row>
    <row r="425" customFormat="false" ht="14.25" hidden="true" customHeight="false" outlineLevel="0" collapsed="false">
      <c r="A425" s="0" t="s">
        <v>98</v>
      </c>
      <c r="B425" s="0" t="s">
        <v>50</v>
      </c>
      <c r="C425" s="0" t="s">
        <v>79</v>
      </c>
      <c r="D425" s="0" t="n">
        <v>2039</v>
      </c>
      <c r="E425" s="5" t="n">
        <v>138.370936398086</v>
      </c>
      <c r="F425" s="5" t="n">
        <v>7.91134708561033</v>
      </c>
      <c r="G425" s="5" t="n">
        <v>130.459589312476</v>
      </c>
      <c r="H425" s="12" t="n">
        <v>0.05</v>
      </c>
      <c r="I425" s="5" t="n">
        <v>6.52297946562378</v>
      </c>
      <c r="J425" s="5" t="n">
        <v>136.982568778099</v>
      </c>
    </row>
    <row r="426" customFormat="false" ht="14.25" hidden="true" customHeight="false" outlineLevel="0" collapsed="false">
      <c r="A426" s="0" t="s">
        <v>98</v>
      </c>
      <c r="B426" s="0" t="s">
        <v>50</v>
      </c>
      <c r="C426" s="0" t="s">
        <v>79</v>
      </c>
      <c r="D426" s="0" t="n">
        <v>2040</v>
      </c>
      <c r="E426" s="5" t="n">
        <v>141.531918794595</v>
      </c>
      <c r="F426" s="5" t="n">
        <v>8.23153362572488</v>
      </c>
      <c r="G426" s="5" t="n">
        <v>133.30038516887</v>
      </c>
      <c r="H426" s="12" t="n">
        <v>0.05</v>
      </c>
      <c r="I426" s="5" t="n">
        <v>6.6650192584435</v>
      </c>
      <c r="J426" s="5" t="n">
        <v>139.965404427314</v>
      </c>
    </row>
    <row r="427" customFormat="false" ht="14.25" hidden="true" customHeight="false" outlineLevel="0" collapsed="false">
      <c r="A427" s="0" t="s">
        <v>98</v>
      </c>
      <c r="B427" s="0" t="s">
        <v>50</v>
      </c>
      <c r="C427" s="0" t="s">
        <v>84</v>
      </c>
      <c r="D427" s="0" t="n">
        <v>2024</v>
      </c>
      <c r="E427" s="5" t="n">
        <v>12.1753402725042</v>
      </c>
      <c r="F427" s="5" t="n">
        <v>0.148849607802325</v>
      </c>
      <c r="G427" s="5" t="n">
        <v>12.0264906647018</v>
      </c>
      <c r="H427" s="12" t="n">
        <v>0.0500000000000001</v>
      </c>
      <c r="I427" s="5" t="n">
        <v>0.601324533235092</v>
      </c>
      <c r="J427" s="5" t="n">
        <v>12.6278151979369</v>
      </c>
    </row>
    <row r="428" customFormat="false" ht="14.25" hidden="true" customHeight="false" outlineLevel="0" collapsed="false">
      <c r="A428" s="0" t="s">
        <v>98</v>
      </c>
      <c r="B428" s="0" t="s">
        <v>50</v>
      </c>
      <c r="C428" s="0" t="s">
        <v>84</v>
      </c>
      <c r="D428" s="0" t="n">
        <v>2025</v>
      </c>
      <c r="E428" s="5" t="n">
        <v>13.4731194836701</v>
      </c>
      <c r="F428" s="5" t="n">
        <v>0.19668323266427</v>
      </c>
      <c r="G428" s="5" t="n">
        <v>13.2764362510058</v>
      </c>
      <c r="H428" s="12" t="n">
        <v>0.05</v>
      </c>
      <c r="I428" s="5" t="n">
        <v>0.663821812550289</v>
      </c>
      <c r="J428" s="5" t="n">
        <v>13.9402580635561</v>
      </c>
    </row>
    <row r="429" customFormat="false" ht="14.25" hidden="true" customHeight="false" outlineLevel="0" collapsed="false">
      <c r="A429" s="0" t="s">
        <v>98</v>
      </c>
      <c r="B429" s="0" t="s">
        <v>50</v>
      </c>
      <c r="C429" s="0" t="s">
        <v>84</v>
      </c>
      <c r="D429" s="0" t="n">
        <v>2026</v>
      </c>
      <c r="E429" s="5" t="n">
        <v>15.0606016063067</v>
      </c>
      <c r="F429" s="5" t="n">
        <v>0.325675297920375</v>
      </c>
      <c r="G429" s="5" t="n">
        <v>14.7349263083864</v>
      </c>
      <c r="H429" s="12" t="n">
        <v>0.05</v>
      </c>
      <c r="I429" s="5" t="n">
        <v>0.736746315419319</v>
      </c>
      <c r="J429" s="5" t="n">
        <v>15.4716726238057</v>
      </c>
    </row>
    <row r="430" customFormat="false" ht="14.25" hidden="true" customHeight="false" outlineLevel="0" collapsed="false">
      <c r="A430" s="0" t="s">
        <v>98</v>
      </c>
      <c r="B430" s="0" t="s">
        <v>50</v>
      </c>
      <c r="C430" s="0" t="s">
        <v>84</v>
      </c>
      <c r="D430" s="0" t="n">
        <v>2027</v>
      </c>
      <c r="E430" s="5" t="n">
        <v>17.1536974939596</v>
      </c>
      <c r="F430" s="5" t="n">
        <v>0.514636465576941</v>
      </c>
      <c r="G430" s="5" t="n">
        <v>16.6390610283827</v>
      </c>
      <c r="H430" s="12" t="n">
        <v>0.05</v>
      </c>
      <c r="I430" s="5" t="n">
        <v>0.831953051419133</v>
      </c>
      <c r="J430" s="5" t="n">
        <v>17.4710140798018</v>
      </c>
    </row>
    <row r="431" customFormat="false" ht="14.25" hidden="true" customHeight="false" outlineLevel="0" collapsed="false">
      <c r="A431" s="0" t="s">
        <v>98</v>
      </c>
      <c r="B431" s="0" t="s">
        <v>50</v>
      </c>
      <c r="C431" s="0" t="s">
        <v>84</v>
      </c>
      <c r="D431" s="0" t="n">
        <v>2028</v>
      </c>
      <c r="E431" s="5" t="n">
        <v>19.9480871753152</v>
      </c>
      <c r="F431" s="5" t="n">
        <v>0.794308145900944</v>
      </c>
      <c r="G431" s="5" t="n">
        <v>19.1537790294142</v>
      </c>
      <c r="H431" s="12" t="n">
        <v>0.05</v>
      </c>
      <c r="I431" s="5" t="n">
        <v>0.957688951470712</v>
      </c>
      <c r="J431" s="5" t="n">
        <v>20.111467980885</v>
      </c>
    </row>
    <row r="432" customFormat="false" ht="14.25" hidden="true" customHeight="false" outlineLevel="0" collapsed="false">
      <c r="A432" s="0" t="s">
        <v>98</v>
      </c>
      <c r="B432" s="0" t="s">
        <v>50</v>
      </c>
      <c r="C432" s="0" t="s">
        <v>84</v>
      </c>
      <c r="D432" s="0" t="n">
        <v>2029</v>
      </c>
      <c r="E432" s="5" t="n">
        <v>23.2958119196846</v>
      </c>
      <c r="F432" s="5" t="n">
        <v>1.17400776600172</v>
      </c>
      <c r="G432" s="5" t="n">
        <v>22.1218041536829</v>
      </c>
      <c r="H432" s="12" t="n">
        <v>0.05</v>
      </c>
      <c r="I432" s="5" t="n">
        <v>1.10609020768415</v>
      </c>
      <c r="J432" s="5" t="n">
        <v>23.227894361367</v>
      </c>
    </row>
    <row r="433" customFormat="false" ht="14.25" hidden="true" customHeight="false" outlineLevel="0" collapsed="false">
      <c r="A433" s="0" t="s">
        <v>98</v>
      </c>
      <c r="B433" s="0" t="s">
        <v>50</v>
      </c>
      <c r="C433" s="0" t="s">
        <v>84</v>
      </c>
      <c r="D433" s="0" t="n">
        <v>2030</v>
      </c>
      <c r="E433" s="5" t="n">
        <v>27.0510308834021</v>
      </c>
      <c r="F433" s="5" t="n">
        <v>1.6517411232863</v>
      </c>
      <c r="G433" s="5" t="n">
        <v>25.3992897601158</v>
      </c>
      <c r="H433" s="12" t="n">
        <v>0.05</v>
      </c>
      <c r="I433" s="5" t="n">
        <v>1.26996448800579</v>
      </c>
      <c r="J433" s="5" t="n">
        <v>26.6692542481216</v>
      </c>
    </row>
    <row r="434" customFormat="false" ht="14.25" hidden="true" customHeight="false" outlineLevel="0" collapsed="false">
      <c r="A434" s="0" t="s">
        <v>98</v>
      </c>
      <c r="B434" s="0" t="s">
        <v>50</v>
      </c>
      <c r="C434" s="0" t="s">
        <v>84</v>
      </c>
      <c r="D434" s="0" t="n">
        <v>2031</v>
      </c>
      <c r="E434" s="5" t="n">
        <v>30.9599838349521</v>
      </c>
      <c r="F434" s="5" t="n">
        <v>2.13648385583211</v>
      </c>
      <c r="G434" s="5" t="n">
        <v>28.82349997912</v>
      </c>
      <c r="H434" s="12" t="n">
        <v>0.0500000000000001</v>
      </c>
      <c r="I434" s="5" t="n">
        <v>1.441174998956</v>
      </c>
      <c r="J434" s="5" t="n">
        <v>30.264674978076</v>
      </c>
    </row>
    <row r="435" customFormat="false" ht="14.25" hidden="true" customHeight="false" outlineLevel="0" collapsed="false">
      <c r="A435" s="0" t="s">
        <v>98</v>
      </c>
      <c r="B435" s="0" t="s">
        <v>50</v>
      </c>
      <c r="C435" s="0" t="s">
        <v>84</v>
      </c>
      <c r="D435" s="0" t="n">
        <v>2032</v>
      </c>
      <c r="E435" s="5" t="n">
        <v>35.1553816169623</v>
      </c>
      <c r="F435" s="5" t="n">
        <v>2.69750699899169</v>
      </c>
      <c r="G435" s="5" t="n">
        <v>32.4578746179707</v>
      </c>
      <c r="H435" s="12" t="n">
        <v>0.05</v>
      </c>
      <c r="I435" s="5" t="n">
        <v>1.62289373089853</v>
      </c>
      <c r="J435" s="5" t="n">
        <v>34.0807683488692</v>
      </c>
    </row>
    <row r="436" customFormat="false" ht="14.25" hidden="true" customHeight="false" outlineLevel="0" collapsed="false">
      <c r="A436" s="0" t="s">
        <v>98</v>
      </c>
      <c r="B436" s="0" t="s">
        <v>50</v>
      </c>
      <c r="C436" s="0" t="s">
        <v>84</v>
      </c>
      <c r="D436" s="0" t="n">
        <v>2033</v>
      </c>
      <c r="E436" s="5" t="n">
        <v>39.5263014485532</v>
      </c>
      <c r="F436" s="5" t="n">
        <v>3.32957186345029</v>
      </c>
      <c r="G436" s="5" t="n">
        <v>36.1967295851029</v>
      </c>
      <c r="H436" s="12" t="n">
        <v>0.05</v>
      </c>
      <c r="I436" s="5" t="n">
        <v>1.80983647925515</v>
      </c>
      <c r="J436" s="5" t="n">
        <v>38.0065660643581</v>
      </c>
    </row>
    <row r="437" customFormat="false" ht="14.25" hidden="true" customHeight="false" outlineLevel="0" collapsed="false">
      <c r="A437" s="0" t="s">
        <v>98</v>
      </c>
      <c r="B437" s="0" t="s">
        <v>50</v>
      </c>
      <c r="C437" s="0" t="s">
        <v>84</v>
      </c>
      <c r="D437" s="0" t="n">
        <v>2034</v>
      </c>
      <c r="E437" s="5" t="n">
        <v>44.0180186010888</v>
      </c>
      <c r="F437" s="5" t="n">
        <v>4.02982050473126</v>
      </c>
      <c r="G437" s="5" t="n">
        <v>39.9881980963575</v>
      </c>
      <c r="H437" s="12" t="n">
        <v>0.0500000000000001</v>
      </c>
      <c r="I437" s="5" t="n">
        <v>1.99940990481788</v>
      </c>
      <c r="J437" s="5" t="n">
        <v>41.9876080011754</v>
      </c>
    </row>
    <row r="438" customFormat="false" ht="14.25" hidden="true" customHeight="false" outlineLevel="0" collapsed="false">
      <c r="A438" s="0" t="s">
        <v>98</v>
      </c>
      <c r="B438" s="0" t="s">
        <v>50</v>
      </c>
      <c r="C438" s="0" t="s">
        <v>84</v>
      </c>
      <c r="D438" s="0" t="n">
        <v>2035</v>
      </c>
      <c r="E438" s="5" t="n">
        <v>48.6453950076379</v>
      </c>
      <c r="F438" s="5" t="n">
        <v>4.78865330012799</v>
      </c>
      <c r="G438" s="5" t="n">
        <v>43.85674170751</v>
      </c>
      <c r="H438" s="12" t="n">
        <v>0.0500000000000001</v>
      </c>
      <c r="I438" s="5" t="n">
        <v>2.1928370853755</v>
      </c>
      <c r="J438" s="5" t="n">
        <v>46.0495787928855</v>
      </c>
    </row>
    <row r="439" customFormat="false" ht="14.25" hidden="true" customHeight="false" outlineLevel="0" collapsed="false">
      <c r="A439" s="0" t="s">
        <v>98</v>
      </c>
      <c r="B439" s="0" t="s">
        <v>50</v>
      </c>
      <c r="C439" s="0" t="s">
        <v>84</v>
      </c>
      <c r="D439" s="0" t="n">
        <v>2036</v>
      </c>
      <c r="E439" s="5" t="n">
        <v>53.1880906623152</v>
      </c>
      <c r="F439" s="5" t="n">
        <v>5.45902364261542</v>
      </c>
      <c r="G439" s="5" t="n">
        <v>47.7290670196998</v>
      </c>
      <c r="H439" s="12" t="n">
        <v>0.0500000000000001</v>
      </c>
      <c r="I439" s="5" t="n">
        <v>2.38645335098499</v>
      </c>
      <c r="J439" s="5" t="n">
        <v>50.1155203706848</v>
      </c>
    </row>
    <row r="440" customFormat="false" ht="14.25" hidden="true" customHeight="false" outlineLevel="0" collapsed="false">
      <c r="A440" s="0" t="s">
        <v>98</v>
      </c>
      <c r="B440" s="0" t="s">
        <v>50</v>
      </c>
      <c r="C440" s="0" t="s">
        <v>84</v>
      </c>
      <c r="D440" s="0" t="n">
        <v>2037</v>
      </c>
      <c r="E440" s="5" t="n">
        <v>57.6425842022612</v>
      </c>
      <c r="F440" s="5" t="n">
        <v>6.13321547355872</v>
      </c>
      <c r="G440" s="5" t="n">
        <v>51.5093687287025</v>
      </c>
      <c r="H440" s="12" t="n">
        <v>0.05</v>
      </c>
      <c r="I440" s="5" t="n">
        <v>2.57546843643513</v>
      </c>
      <c r="J440" s="5" t="n">
        <v>54.0848371651376</v>
      </c>
    </row>
    <row r="441" customFormat="false" ht="14.25" hidden="true" customHeight="false" outlineLevel="0" collapsed="false">
      <c r="A441" s="0" t="s">
        <v>98</v>
      </c>
      <c r="B441" s="0" t="s">
        <v>50</v>
      </c>
      <c r="C441" s="0" t="s">
        <v>84</v>
      </c>
      <c r="D441" s="0" t="n">
        <v>2038</v>
      </c>
      <c r="E441" s="5" t="n">
        <v>62.0975511133821</v>
      </c>
      <c r="F441" s="5" t="n">
        <v>6.82517716915607</v>
      </c>
      <c r="G441" s="5" t="n">
        <v>55.272373944226</v>
      </c>
      <c r="H441" s="12" t="n">
        <v>0.0500000000000001</v>
      </c>
      <c r="I441" s="5" t="n">
        <v>2.76361869721131</v>
      </c>
      <c r="J441" s="5" t="n">
        <v>58.0359926414374</v>
      </c>
    </row>
    <row r="442" customFormat="false" ht="14.25" hidden="true" customHeight="false" outlineLevel="0" collapsed="false">
      <c r="A442" s="0" t="s">
        <v>98</v>
      </c>
      <c r="B442" s="0" t="s">
        <v>50</v>
      </c>
      <c r="C442" s="0" t="s">
        <v>84</v>
      </c>
      <c r="D442" s="0" t="n">
        <v>2039</v>
      </c>
      <c r="E442" s="5" t="n">
        <v>66.0802163111237</v>
      </c>
      <c r="F442" s="5" t="n">
        <v>7.49614755701572</v>
      </c>
      <c r="G442" s="5" t="n">
        <v>58.584068754108</v>
      </c>
      <c r="H442" s="12" t="n">
        <v>0.05</v>
      </c>
      <c r="I442" s="5" t="n">
        <v>2.9292034377054</v>
      </c>
      <c r="J442" s="5" t="n">
        <v>61.5132721918134</v>
      </c>
    </row>
    <row r="443" customFormat="false" ht="14.25" hidden="true" customHeight="false" outlineLevel="0" collapsed="false">
      <c r="A443" s="0" t="s">
        <v>98</v>
      </c>
      <c r="B443" s="0" t="s">
        <v>50</v>
      </c>
      <c r="C443" s="0" t="s">
        <v>84</v>
      </c>
      <c r="D443" s="0" t="n">
        <v>2040</v>
      </c>
      <c r="E443" s="5" t="n">
        <v>70.7720275392311</v>
      </c>
      <c r="F443" s="5" t="n">
        <v>8.31507460346566</v>
      </c>
      <c r="G443" s="5" t="n">
        <v>62.4569529357654</v>
      </c>
      <c r="H443" s="12" t="n">
        <v>0.05</v>
      </c>
      <c r="I443" s="5" t="n">
        <v>3.12284764678827</v>
      </c>
      <c r="J443" s="5" t="n">
        <v>65.5798005825537</v>
      </c>
    </row>
    <row r="444" customFormat="false" ht="14.25" hidden="true" customHeight="false" outlineLevel="0" collapsed="false">
      <c r="A444" s="0" t="s">
        <v>99</v>
      </c>
      <c r="B444" s="0" t="s">
        <v>51</v>
      </c>
      <c r="C444" s="0" t="s">
        <v>65</v>
      </c>
      <c r="D444" s="0" t="n">
        <v>2024</v>
      </c>
      <c r="E444" s="5" t="n">
        <v>161.57879187645</v>
      </c>
      <c r="F444" s="5" t="n">
        <v>4.61190676737894</v>
      </c>
      <c r="G444" s="5" t="n">
        <v>156.966885109071</v>
      </c>
      <c r="H444" s="12" t="n">
        <v>0.05</v>
      </c>
      <c r="I444" s="5" t="n">
        <v>7.84834425545357</v>
      </c>
      <c r="J444" s="5" t="n">
        <v>164.815229364525</v>
      </c>
    </row>
    <row r="445" customFormat="false" ht="14.25" hidden="true" customHeight="false" outlineLevel="0" collapsed="false">
      <c r="A445" s="0" t="s">
        <v>99</v>
      </c>
      <c r="B445" s="0" t="s">
        <v>51</v>
      </c>
      <c r="C445" s="0" t="s">
        <v>65</v>
      </c>
      <c r="D445" s="0" t="n">
        <v>2025</v>
      </c>
      <c r="E445" s="5" t="n">
        <v>165.592652407029</v>
      </c>
      <c r="F445" s="5" t="n">
        <v>4.7464052686411</v>
      </c>
      <c r="G445" s="5" t="n">
        <v>160.846247138388</v>
      </c>
      <c r="H445" s="12" t="n">
        <v>0.05</v>
      </c>
      <c r="I445" s="5" t="n">
        <v>8.04231235691939</v>
      </c>
      <c r="J445" s="5" t="n">
        <v>168.888559495307</v>
      </c>
    </row>
    <row r="446" customFormat="false" ht="14.25" hidden="true" customHeight="false" outlineLevel="0" collapsed="false">
      <c r="A446" s="0" t="s">
        <v>99</v>
      </c>
      <c r="B446" s="0" t="s">
        <v>51</v>
      </c>
      <c r="C446" s="0" t="s">
        <v>65</v>
      </c>
      <c r="D446" s="0" t="n">
        <v>2026</v>
      </c>
      <c r="E446" s="5" t="n">
        <v>169.450818141372</v>
      </c>
      <c r="F446" s="5" t="n">
        <v>5.68729025125201</v>
      </c>
      <c r="G446" s="5" t="n">
        <v>163.76352789012</v>
      </c>
      <c r="H446" s="12" t="n">
        <v>0.0500000000000001</v>
      </c>
      <c r="I446" s="5" t="n">
        <v>8.18817639450603</v>
      </c>
      <c r="J446" s="5" t="n">
        <v>171.951704284626</v>
      </c>
    </row>
    <row r="447" customFormat="false" ht="14.25" hidden="true" customHeight="false" outlineLevel="0" collapsed="false">
      <c r="A447" s="0" t="s">
        <v>99</v>
      </c>
      <c r="B447" s="0" t="s">
        <v>51</v>
      </c>
      <c r="C447" s="0" t="s">
        <v>65</v>
      </c>
      <c r="D447" s="0" t="n">
        <v>2027</v>
      </c>
      <c r="E447" s="5" t="n">
        <v>173.150608070538</v>
      </c>
      <c r="F447" s="5" t="n">
        <v>6.67416280192336</v>
      </c>
      <c r="G447" s="5" t="n">
        <v>166.476445268615</v>
      </c>
      <c r="H447" s="12" t="n">
        <v>0.0500000000000001</v>
      </c>
      <c r="I447" s="5" t="n">
        <v>8.32382226343074</v>
      </c>
      <c r="J447" s="5" t="n">
        <v>174.800267532045</v>
      </c>
    </row>
    <row r="448" customFormat="false" ht="14.25" hidden="true" customHeight="false" outlineLevel="0" collapsed="false">
      <c r="A448" s="0" t="s">
        <v>99</v>
      </c>
      <c r="B448" s="0" t="s">
        <v>51</v>
      </c>
      <c r="C448" s="0" t="s">
        <v>65</v>
      </c>
      <c r="D448" s="0" t="n">
        <v>2028</v>
      </c>
      <c r="E448" s="5" t="n">
        <v>178.274748790635</v>
      </c>
      <c r="F448" s="5" t="n">
        <v>7.76886989922521</v>
      </c>
      <c r="G448" s="5" t="n">
        <v>170.50587889141</v>
      </c>
      <c r="H448" s="12" t="n">
        <v>0.0500000000000001</v>
      </c>
      <c r="I448" s="5" t="n">
        <v>8.52529394457049</v>
      </c>
      <c r="J448" s="5" t="n">
        <v>179.03117283598</v>
      </c>
    </row>
    <row r="449" customFormat="false" ht="14.25" hidden="true" customHeight="false" outlineLevel="0" collapsed="false">
      <c r="A449" s="0" t="s">
        <v>99</v>
      </c>
      <c r="B449" s="0" t="s">
        <v>51</v>
      </c>
      <c r="C449" s="0" t="s">
        <v>65</v>
      </c>
      <c r="D449" s="0" t="n">
        <v>2029</v>
      </c>
      <c r="E449" s="5" t="n">
        <v>183.866818468853</v>
      </c>
      <c r="F449" s="5" t="n">
        <v>8.95229209895287</v>
      </c>
      <c r="G449" s="5" t="n">
        <v>174.9145263699</v>
      </c>
      <c r="H449" s="12" t="n">
        <v>0.0500000000000001</v>
      </c>
      <c r="I449" s="5" t="n">
        <v>8.74572631849503</v>
      </c>
      <c r="J449" s="5" t="n">
        <v>183.660252688395</v>
      </c>
    </row>
    <row r="450" customFormat="false" ht="14.25" hidden="true" customHeight="false" outlineLevel="0" collapsed="false">
      <c r="A450" s="0" t="s">
        <v>99</v>
      </c>
      <c r="B450" s="0" t="s">
        <v>51</v>
      </c>
      <c r="C450" s="0" t="s">
        <v>65</v>
      </c>
      <c r="D450" s="0" t="n">
        <v>2030</v>
      </c>
      <c r="E450" s="5" t="n">
        <v>189.917310463659</v>
      </c>
      <c r="F450" s="5" t="n">
        <v>10.237473316332</v>
      </c>
      <c r="G450" s="5" t="n">
        <v>179.679837147327</v>
      </c>
      <c r="H450" s="12" t="n">
        <v>0.0500000000000001</v>
      </c>
      <c r="I450" s="5" t="n">
        <v>8.98399185736638</v>
      </c>
      <c r="J450" s="5" t="n">
        <v>188.663829004694</v>
      </c>
    </row>
    <row r="451" customFormat="false" ht="14.25" hidden="true" customHeight="false" outlineLevel="0" collapsed="false">
      <c r="A451" s="0" t="s">
        <v>99</v>
      </c>
      <c r="B451" s="0" t="s">
        <v>51</v>
      </c>
      <c r="C451" s="0" t="s">
        <v>65</v>
      </c>
      <c r="D451" s="0" t="n">
        <v>2031</v>
      </c>
      <c r="E451" s="5" t="n">
        <v>189.214794717509</v>
      </c>
      <c r="F451" s="5" t="n">
        <v>11.0878125979149</v>
      </c>
      <c r="G451" s="5" t="n">
        <v>178.126982119595</v>
      </c>
      <c r="H451" s="12" t="n">
        <v>0.0500000000000001</v>
      </c>
      <c r="I451" s="5" t="n">
        <v>8.90634910597973</v>
      </c>
      <c r="J451" s="5" t="n">
        <v>187.033331225574</v>
      </c>
    </row>
    <row r="452" customFormat="false" ht="14.25" hidden="true" customHeight="false" outlineLevel="0" collapsed="false">
      <c r="A452" s="0" t="s">
        <v>99</v>
      </c>
      <c r="B452" s="0" t="s">
        <v>51</v>
      </c>
      <c r="C452" s="0" t="s">
        <v>65</v>
      </c>
      <c r="D452" s="0" t="n">
        <v>2032</v>
      </c>
      <c r="E452" s="5" t="n">
        <v>190.092593393056</v>
      </c>
      <c r="F452" s="5" t="n">
        <v>12.0256681895913</v>
      </c>
      <c r="G452" s="5" t="n">
        <v>178.066925203464</v>
      </c>
      <c r="H452" s="12" t="n">
        <v>0.05</v>
      </c>
      <c r="I452" s="5" t="n">
        <v>8.90334626017323</v>
      </c>
      <c r="J452" s="5" t="n">
        <v>186.970271463638</v>
      </c>
    </row>
    <row r="453" customFormat="false" ht="14.25" hidden="true" customHeight="false" outlineLevel="0" collapsed="false">
      <c r="A453" s="0" t="s">
        <v>99</v>
      </c>
      <c r="B453" s="0" t="s">
        <v>51</v>
      </c>
      <c r="C453" s="0" t="s">
        <v>65</v>
      </c>
      <c r="D453" s="0" t="n">
        <v>2033</v>
      </c>
      <c r="E453" s="5" t="n">
        <v>191.567004624816</v>
      </c>
      <c r="F453" s="5" t="n">
        <v>13.0242560081484</v>
      </c>
      <c r="G453" s="5" t="n">
        <v>178.542748616668</v>
      </c>
      <c r="H453" s="12" t="n">
        <v>0.0500000000000001</v>
      </c>
      <c r="I453" s="5" t="n">
        <v>8.92713743083342</v>
      </c>
      <c r="J453" s="5" t="n">
        <v>187.469886047502</v>
      </c>
    </row>
    <row r="454" customFormat="false" ht="14.25" hidden="true" customHeight="false" outlineLevel="0" collapsed="false">
      <c r="A454" s="0" t="s">
        <v>99</v>
      </c>
      <c r="B454" s="0" t="s">
        <v>51</v>
      </c>
      <c r="C454" s="0" t="s">
        <v>65</v>
      </c>
      <c r="D454" s="0" t="n">
        <v>2034</v>
      </c>
      <c r="E454" s="5" t="n">
        <v>194.067313082677</v>
      </c>
      <c r="F454" s="5" t="n">
        <v>14.1353618575157</v>
      </c>
      <c r="G454" s="5" t="n">
        <v>179.931951225162</v>
      </c>
      <c r="H454" s="12" t="n">
        <v>0.05</v>
      </c>
      <c r="I454" s="5" t="n">
        <v>8.99659756125809</v>
      </c>
      <c r="J454" s="5" t="n">
        <v>188.92854878642</v>
      </c>
    </row>
    <row r="455" customFormat="false" ht="14.25" hidden="true" customHeight="false" outlineLevel="0" collapsed="false">
      <c r="A455" s="0" t="s">
        <v>99</v>
      </c>
      <c r="B455" s="0" t="s">
        <v>51</v>
      </c>
      <c r="C455" s="0" t="s">
        <v>65</v>
      </c>
      <c r="D455" s="0" t="n">
        <v>2035</v>
      </c>
      <c r="E455" s="5" t="n">
        <v>196.435470333584</v>
      </c>
      <c r="F455" s="5" t="n">
        <v>15.2590811503226</v>
      </c>
      <c r="G455" s="5" t="n">
        <v>181.176389183262</v>
      </c>
      <c r="H455" s="12" t="n">
        <v>0.0500000000000001</v>
      </c>
      <c r="I455" s="5" t="n">
        <v>9.0588194591631</v>
      </c>
      <c r="J455" s="5" t="n">
        <v>190.235208642425</v>
      </c>
    </row>
    <row r="456" customFormat="false" ht="14.25" hidden="true" customHeight="false" outlineLevel="0" collapsed="false">
      <c r="A456" s="0" t="s">
        <v>99</v>
      </c>
      <c r="B456" s="0" t="s">
        <v>51</v>
      </c>
      <c r="C456" s="0" t="s">
        <v>65</v>
      </c>
      <c r="D456" s="0" t="n">
        <v>2036</v>
      </c>
      <c r="E456" s="5" t="n">
        <v>198.180282634098</v>
      </c>
      <c r="F456" s="5" t="n">
        <v>16.3235281629616</v>
      </c>
      <c r="G456" s="5" t="n">
        <v>181.856754471136</v>
      </c>
      <c r="H456" s="12" t="n">
        <v>0.0500000000000001</v>
      </c>
      <c r="I456" s="5" t="n">
        <v>9.09283772355682</v>
      </c>
      <c r="J456" s="5" t="n">
        <v>190.949592194693</v>
      </c>
    </row>
    <row r="457" customFormat="false" ht="14.25" hidden="true" customHeight="false" outlineLevel="0" collapsed="false">
      <c r="A457" s="0" t="s">
        <v>99</v>
      </c>
      <c r="B457" s="0" t="s">
        <v>51</v>
      </c>
      <c r="C457" s="0" t="s">
        <v>65</v>
      </c>
      <c r="D457" s="0" t="n">
        <v>2037</v>
      </c>
      <c r="E457" s="5" t="n">
        <v>197.218048775668</v>
      </c>
      <c r="F457" s="5" t="n">
        <v>17.151553784056</v>
      </c>
      <c r="G457" s="5" t="n">
        <v>180.066494991612</v>
      </c>
      <c r="H457" s="12" t="n">
        <v>0.05</v>
      </c>
      <c r="I457" s="5" t="n">
        <v>9.00332474958059</v>
      </c>
      <c r="J457" s="5" t="n">
        <v>189.069819741192</v>
      </c>
    </row>
    <row r="458" customFormat="false" ht="14.25" hidden="true" customHeight="false" outlineLevel="0" collapsed="false">
      <c r="A458" s="0" t="s">
        <v>99</v>
      </c>
      <c r="B458" s="0" t="s">
        <v>51</v>
      </c>
      <c r="C458" s="0" t="s">
        <v>65</v>
      </c>
      <c r="D458" s="0" t="n">
        <v>2038</v>
      </c>
      <c r="E458" s="5" t="n">
        <v>197.456762692495</v>
      </c>
      <c r="F458" s="5" t="n">
        <v>18.0883646980649</v>
      </c>
      <c r="G458" s="5" t="n">
        <v>179.36839799443</v>
      </c>
      <c r="H458" s="12" t="n">
        <v>0.05</v>
      </c>
      <c r="I458" s="5" t="n">
        <v>8.96841989972151</v>
      </c>
      <c r="J458" s="5" t="n">
        <v>188.336817894152</v>
      </c>
    </row>
    <row r="459" customFormat="false" ht="14.25" hidden="true" customHeight="false" outlineLevel="0" collapsed="false">
      <c r="A459" s="0" t="s">
        <v>99</v>
      </c>
      <c r="B459" s="0" t="s">
        <v>51</v>
      </c>
      <c r="C459" s="0" t="s">
        <v>65</v>
      </c>
      <c r="D459" s="0" t="n">
        <v>2039</v>
      </c>
      <c r="E459" s="5" t="n">
        <v>198.783858095477</v>
      </c>
      <c r="F459" s="5" t="n">
        <v>19.1147693514594</v>
      </c>
      <c r="G459" s="5" t="n">
        <v>179.669088744018</v>
      </c>
      <c r="H459" s="12" t="n">
        <v>0.05</v>
      </c>
      <c r="I459" s="5" t="n">
        <v>8.98345443720089</v>
      </c>
      <c r="J459" s="5" t="n">
        <v>188.652543181219</v>
      </c>
    </row>
    <row r="460" customFormat="false" ht="14.25" hidden="true" customHeight="false" outlineLevel="0" collapsed="false">
      <c r="A460" s="0" t="s">
        <v>99</v>
      </c>
      <c r="B460" s="0" t="s">
        <v>51</v>
      </c>
      <c r="C460" s="0" t="s">
        <v>65</v>
      </c>
      <c r="D460" s="0" t="n">
        <v>2040</v>
      </c>
      <c r="E460" s="5" t="n">
        <v>199.955149038604</v>
      </c>
      <c r="F460" s="5" t="n">
        <v>20.0749373263852</v>
      </c>
      <c r="G460" s="5" t="n">
        <v>179.880211712219</v>
      </c>
      <c r="H460" s="12" t="n">
        <v>0.0500000000000001</v>
      </c>
      <c r="I460" s="5" t="n">
        <v>8.99401058561094</v>
      </c>
      <c r="J460" s="5" t="n">
        <v>188.874222297829</v>
      </c>
    </row>
    <row r="461" customFormat="false" ht="14.25" hidden="true" customHeight="false" outlineLevel="0" collapsed="false">
      <c r="A461" s="0" t="s">
        <v>99</v>
      </c>
      <c r="B461" s="0" t="s">
        <v>51</v>
      </c>
      <c r="C461" s="0" t="s">
        <v>75</v>
      </c>
      <c r="D461" s="0" t="n">
        <v>2024</v>
      </c>
      <c r="E461" s="5" t="n">
        <v>2.199855</v>
      </c>
      <c r="F461" s="5" t="n">
        <v>0</v>
      </c>
      <c r="G461" s="5" t="n">
        <v>2.199855</v>
      </c>
      <c r="H461" s="12" t="n">
        <v>0.05</v>
      </c>
      <c r="I461" s="5" t="n">
        <v>0.10999275</v>
      </c>
      <c r="J461" s="5" t="n">
        <v>2.30984775</v>
      </c>
    </row>
    <row r="462" customFormat="false" ht="14.25" hidden="true" customHeight="false" outlineLevel="0" collapsed="false">
      <c r="A462" s="0" t="s">
        <v>99</v>
      </c>
      <c r="B462" s="0" t="s">
        <v>51</v>
      </c>
      <c r="C462" s="0" t="s">
        <v>75</v>
      </c>
      <c r="D462" s="0" t="n">
        <v>2025</v>
      </c>
      <c r="E462" s="5" t="n">
        <v>2.95861870501303</v>
      </c>
      <c r="F462" s="5" t="n">
        <v>0</v>
      </c>
      <c r="G462" s="5" t="n">
        <v>2.95861870501303</v>
      </c>
      <c r="H462" s="12" t="n">
        <v>0.05</v>
      </c>
      <c r="I462" s="5" t="n">
        <v>0.147930935250651</v>
      </c>
      <c r="J462" s="5" t="n">
        <v>3.10654964026368</v>
      </c>
    </row>
    <row r="463" customFormat="false" ht="14.25" hidden="true" customHeight="false" outlineLevel="0" collapsed="false">
      <c r="A463" s="0" t="s">
        <v>99</v>
      </c>
      <c r="B463" s="0" t="s">
        <v>51</v>
      </c>
      <c r="C463" s="0" t="s">
        <v>75</v>
      </c>
      <c r="D463" s="0" t="n">
        <v>2026</v>
      </c>
      <c r="E463" s="5" t="n">
        <v>4.65819663905597</v>
      </c>
      <c r="F463" s="5" t="n">
        <v>0.0931639327811194</v>
      </c>
      <c r="G463" s="5" t="n">
        <v>4.56503270627485</v>
      </c>
      <c r="H463" s="12" t="n">
        <v>0.0500000000000001</v>
      </c>
      <c r="I463" s="5" t="n">
        <v>0.228251635313743</v>
      </c>
      <c r="J463" s="5" t="n">
        <v>4.7932843415886</v>
      </c>
    </row>
    <row r="464" customFormat="false" ht="14.25" hidden="true" customHeight="false" outlineLevel="0" collapsed="false">
      <c r="A464" s="0" t="s">
        <v>99</v>
      </c>
      <c r="B464" s="0" t="s">
        <v>51</v>
      </c>
      <c r="C464" s="0" t="s">
        <v>75</v>
      </c>
      <c r="D464" s="0" t="n">
        <v>2027</v>
      </c>
      <c r="E464" s="5" t="n">
        <v>6.44955160429537</v>
      </c>
      <c r="F464" s="5" t="n">
        <v>0.193486548128861</v>
      </c>
      <c r="G464" s="5" t="n">
        <v>6.25606505616651</v>
      </c>
      <c r="H464" s="12" t="n">
        <v>0.0500000000000001</v>
      </c>
      <c r="I464" s="5" t="n">
        <v>0.312803252808326</v>
      </c>
      <c r="J464" s="5" t="n">
        <v>6.56886830897483</v>
      </c>
    </row>
    <row r="465" customFormat="false" ht="14.25" hidden="true" customHeight="false" outlineLevel="0" collapsed="false">
      <c r="A465" s="0" t="s">
        <v>99</v>
      </c>
      <c r="B465" s="0" t="s">
        <v>51</v>
      </c>
      <c r="C465" s="0" t="s">
        <v>75</v>
      </c>
      <c r="D465" s="0" t="n">
        <v>2028</v>
      </c>
      <c r="E465" s="5" t="n">
        <v>8.77581840766302</v>
      </c>
      <c r="F465" s="5" t="n">
        <v>0.438790920383151</v>
      </c>
      <c r="G465" s="5" t="n">
        <v>8.33702748727987</v>
      </c>
      <c r="H465" s="12" t="n">
        <v>0.05</v>
      </c>
      <c r="I465" s="5" t="n">
        <v>0.416851374363993</v>
      </c>
      <c r="J465" s="5" t="n">
        <v>8.75387886164387</v>
      </c>
    </row>
    <row r="466" customFormat="false" ht="14.25" hidden="true" customHeight="false" outlineLevel="0" collapsed="false">
      <c r="A466" s="0" t="s">
        <v>99</v>
      </c>
      <c r="B466" s="0" t="s">
        <v>51</v>
      </c>
      <c r="C466" s="0" t="s">
        <v>75</v>
      </c>
      <c r="D466" s="0" t="n">
        <v>2029</v>
      </c>
      <c r="E466" s="5" t="n">
        <v>10.7863985234276</v>
      </c>
      <c r="F466" s="5" t="n">
        <v>0.647183911405654</v>
      </c>
      <c r="G466" s="5" t="n">
        <v>10.1392146120219</v>
      </c>
      <c r="H466" s="12" t="n">
        <v>0.05</v>
      </c>
      <c r="I466" s="5" t="n">
        <v>0.506960730601096</v>
      </c>
      <c r="J466" s="5" t="n">
        <v>10.646175342623</v>
      </c>
    </row>
    <row r="467" customFormat="false" ht="14.25" hidden="true" customHeight="false" outlineLevel="0" collapsed="false">
      <c r="A467" s="0" t="s">
        <v>99</v>
      </c>
      <c r="B467" s="0" t="s">
        <v>51</v>
      </c>
      <c r="C467" s="0" t="s">
        <v>75</v>
      </c>
      <c r="D467" s="0" t="n">
        <v>2030</v>
      </c>
      <c r="E467" s="5" t="n">
        <v>12.357442457422</v>
      </c>
      <c r="F467" s="5" t="n">
        <v>0.865020972019537</v>
      </c>
      <c r="G467" s="5" t="n">
        <v>11.4924214854024</v>
      </c>
      <c r="H467" s="12" t="n">
        <v>0.05</v>
      </c>
      <c r="I467" s="5" t="n">
        <v>0.574621074270121</v>
      </c>
      <c r="J467" s="5" t="n">
        <v>12.0670425596725</v>
      </c>
    </row>
    <row r="468" customFormat="false" ht="14.25" hidden="true" customHeight="false" outlineLevel="0" collapsed="false">
      <c r="A468" s="0" t="s">
        <v>99</v>
      </c>
      <c r="B468" s="0" t="s">
        <v>51</v>
      </c>
      <c r="C468" s="0" t="s">
        <v>75</v>
      </c>
      <c r="D468" s="0" t="n">
        <v>2031</v>
      </c>
      <c r="E468" s="5" t="n">
        <v>13.9145865335827</v>
      </c>
      <c r="F468" s="5" t="n">
        <v>1.11316692268662</v>
      </c>
      <c r="G468" s="5" t="n">
        <v>12.8014196108961</v>
      </c>
      <c r="H468" s="12" t="n">
        <v>0.0500000000000001</v>
      </c>
      <c r="I468" s="5" t="n">
        <v>0.640070980544806</v>
      </c>
      <c r="J468" s="5" t="n">
        <v>13.4414905914409</v>
      </c>
    </row>
    <row r="469" customFormat="false" ht="14.25" hidden="true" customHeight="false" outlineLevel="0" collapsed="false">
      <c r="A469" s="0" t="s">
        <v>99</v>
      </c>
      <c r="B469" s="0" t="s">
        <v>51</v>
      </c>
      <c r="C469" s="0" t="s">
        <v>75</v>
      </c>
      <c r="D469" s="0" t="n">
        <v>2032</v>
      </c>
      <c r="E469" s="5" t="n">
        <v>15.5631403641265</v>
      </c>
      <c r="F469" s="5" t="n">
        <v>1.24505122913012</v>
      </c>
      <c r="G469" s="5" t="n">
        <v>14.3180891349964</v>
      </c>
      <c r="H469" s="12" t="n">
        <v>0.05</v>
      </c>
      <c r="I469" s="5" t="n">
        <v>0.715904456749819</v>
      </c>
      <c r="J469" s="5" t="n">
        <v>15.0339935917462</v>
      </c>
    </row>
    <row r="470" customFormat="false" ht="14.25" hidden="true" customHeight="false" outlineLevel="0" collapsed="false">
      <c r="A470" s="0" t="s">
        <v>99</v>
      </c>
      <c r="B470" s="0" t="s">
        <v>51</v>
      </c>
      <c r="C470" s="0" t="s">
        <v>75</v>
      </c>
      <c r="D470" s="0" t="n">
        <v>2033</v>
      </c>
      <c r="E470" s="5" t="n">
        <v>17.2055704438873</v>
      </c>
      <c r="F470" s="5" t="n">
        <v>1.54850133994986</v>
      </c>
      <c r="G470" s="5" t="n">
        <v>15.6570691039375</v>
      </c>
      <c r="H470" s="12" t="n">
        <v>0.0500000000000001</v>
      </c>
      <c r="I470" s="5" t="n">
        <v>0.782853455196873</v>
      </c>
      <c r="J470" s="5" t="n">
        <v>16.4399225591343</v>
      </c>
    </row>
    <row r="471" customFormat="false" ht="14.25" hidden="true" customHeight="false" outlineLevel="0" collapsed="false">
      <c r="A471" s="0" t="s">
        <v>99</v>
      </c>
      <c r="B471" s="0" t="s">
        <v>51</v>
      </c>
      <c r="C471" s="0" t="s">
        <v>75</v>
      </c>
      <c r="D471" s="0" t="n">
        <v>2034</v>
      </c>
      <c r="E471" s="5" t="n">
        <v>18.7986342112868</v>
      </c>
      <c r="F471" s="5" t="n">
        <v>1.69187707901581</v>
      </c>
      <c r="G471" s="5" t="n">
        <v>17.106757132271</v>
      </c>
      <c r="H471" s="12" t="n">
        <v>0.0500000000000001</v>
      </c>
      <c r="I471" s="5" t="n">
        <v>0.855337856613552</v>
      </c>
      <c r="J471" s="5" t="n">
        <v>17.9620949888846</v>
      </c>
    </row>
    <row r="472" customFormat="false" ht="14.25" hidden="true" customHeight="false" outlineLevel="0" collapsed="false">
      <c r="A472" s="0" t="s">
        <v>99</v>
      </c>
      <c r="B472" s="0" t="s">
        <v>51</v>
      </c>
      <c r="C472" s="0" t="s">
        <v>75</v>
      </c>
      <c r="D472" s="0" t="n">
        <v>2035</v>
      </c>
      <c r="E472" s="5" t="n">
        <v>20.2958827641018</v>
      </c>
      <c r="F472" s="5" t="n">
        <v>2.02958827641018</v>
      </c>
      <c r="G472" s="5" t="n">
        <v>18.2662944876916</v>
      </c>
      <c r="H472" s="12" t="n">
        <v>0.05</v>
      </c>
      <c r="I472" s="5" t="n">
        <v>0.913314724384581</v>
      </c>
      <c r="J472" s="5" t="n">
        <v>19.1796092120762</v>
      </c>
    </row>
    <row r="473" customFormat="false" ht="14.25" hidden="true" customHeight="false" outlineLevel="0" collapsed="false">
      <c r="A473" s="0" t="s">
        <v>99</v>
      </c>
      <c r="B473" s="0" t="s">
        <v>51</v>
      </c>
      <c r="C473" s="0" t="s">
        <v>75</v>
      </c>
      <c r="D473" s="0" t="n">
        <v>2036</v>
      </c>
      <c r="E473" s="5" t="n">
        <v>21.6496857974099</v>
      </c>
      <c r="F473" s="5" t="n">
        <v>2.16496857974099</v>
      </c>
      <c r="G473" s="5" t="n">
        <v>19.4847172176689</v>
      </c>
      <c r="H473" s="12" t="n">
        <v>0.05</v>
      </c>
      <c r="I473" s="5" t="n">
        <v>0.974235860883447</v>
      </c>
      <c r="J473" s="5" t="n">
        <v>20.4589530785524</v>
      </c>
    </row>
    <row r="474" customFormat="false" ht="14.25" hidden="true" customHeight="false" outlineLevel="0" collapsed="false">
      <c r="A474" s="0" t="s">
        <v>99</v>
      </c>
      <c r="B474" s="0" t="s">
        <v>51</v>
      </c>
      <c r="C474" s="0" t="s">
        <v>75</v>
      </c>
      <c r="D474" s="0" t="n">
        <v>2037</v>
      </c>
      <c r="E474" s="5" t="n">
        <v>22.8135729058787</v>
      </c>
      <c r="F474" s="5" t="n">
        <v>2.28135729058787</v>
      </c>
      <c r="G474" s="5" t="n">
        <v>20.5322156152908</v>
      </c>
      <c r="H474" s="12" t="n">
        <v>0.0500000000000001</v>
      </c>
      <c r="I474" s="5" t="n">
        <v>1.02661078076454</v>
      </c>
      <c r="J474" s="5" t="n">
        <v>21.5588263960554</v>
      </c>
    </row>
    <row r="475" customFormat="false" ht="14.25" hidden="true" customHeight="false" outlineLevel="0" collapsed="false">
      <c r="A475" s="0" t="s">
        <v>99</v>
      </c>
      <c r="B475" s="0" t="s">
        <v>51</v>
      </c>
      <c r="C475" s="0" t="s">
        <v>75</v>
      </c>
      <c r="D475" s="0" t="n">
        <v>2038</v>
      </c>
      <c r="E475" s="5" t="n">
        <v>23.7447469066536</v>
      </c>
      <c r="F475" s="5" t="n">
        <v>2.37447469066536</v>
      </c>
      <c r="G475" s="5" t="n">
        <v>21.3702722159883</v>
      </c>
      <c r="H475" s="12" t="n">
        <v>0.05</v>
      </c>
      <c r="I475" s="5" t="n">
        <v>1.06851361079941</v>
      </c>
      <c r="J475" s="5" t="n">
        <v>22.4387858267877</v>
      </c>
    </row>
    <row r="476" customFormat="false" ht="14.25" hidden="true" customHeight="false" outlineLevel="0" collapsed="false">
      <c r="A476" s="0" t="s">
        <v>99</v>
      </c>
      <c r="B476" s="0" t="s">
        <v>51</v>
      </c>
      <c r="C476" s="0" t="s">
        <v>75</v>
      </c>
      <c r="D476" s="0" t="n">
        <v>2039</v>
      </c>
      <c r="E476" s="5" t="n">
        <v>24.4065921520984</v>
      </c>
      <c r="F476" s="5" t="n">
        <v>2.44065921520984</v>
      </c>
      <c r="G476" s="5" t="n">
        <v>21.9659329368886</v>
      </c>
      <c r="H476" s="12" t="n">
        <v>0.0500000000000001</v>
      </c>
      <c r="I476" s="5" t="n">
        <v>1.09829664684443</v>
      </c>
      <c r="J476" s="5" t="n">
        <v>23.064229583733</v>
      </c>
    </row>
    <row r="477" customFormat="false" ht="14.25" hidden="true" customHeight="false" outlineLevel="0" collapsed="false">
      <c r="A477" s="0" t="s">
        <v>99</v>
      </c>
      <c r="B477" s="0" t="s">
        <v>51</v>
      </c>
      <c r="C477" s="0" t="s">
        <v>75</v>
      </c>
      <c r="D477" s="0" t="n">
        <v>2040</v>
      </c>
      <c r="E477" s="5" t="n">
        <v>24.7709825729293</v>
      </c>
      <c r="F477" s="5" t="n">
        <v>2.47709825729293</v>
      </c>
      <c r="G477" s="5" t="n">
        <v>22.2938843156363</v>
      </c>
      <c r="H477" s="12" t="n">
        <v>0.05</v>
      </c>
      <c r="I477" s="5" t="n">
        <v>1.11469421578182</v>
      </c>
      <c r="J477" s="5" t="n">
        <v>23.4085785314181</v>
      </c>
    </row>
    <row r="478" customFormat="false" ht="14.25" hidden="true" customHeight="false" outlineLevel="0" collapsed="false">
      <c r="A478" s="0" t="s">
        <v>99</v>
      </c>
      <c r="B478" s="0" t="s">
        <v>51</v>
      </c>
      <c r="C478" s="0" t="s">
        <v>76</v>
      </c>
      <c r="D478" s="0" t="n">
        <v>2024</v>
      </c>
      <c r="E478" s="5" t="n">
        <v>0.005</v>
      </c>
      <c r="F478" s="5" t="n">
        <v>0.001162585</v>
      </c>
      <c r="G478" s="5" t="n">
        <v>0.003837415</v>
      </c>
      <c r="H478" s="12" t="n">
        <v>0.05</v>
      </c>
      <c r="I478" s="5" t="n">
        <v>0.00019187075</v>
      </c>
      <c r="J478" s="5" t="n">
        <v>0.00402928575</v>
      </c>
    </row>
    <row r="479" customFormat="false" ht="14.25" hidden="true" customHeight="false" outlineLevel="0" collapsed="false">
      <c r="A479" s="0" t="s">
        <v>99</v>
      </c>
      <c r="B479" s="0" t="s">
        <v>51</v>
      </c>
      <c r="C479" s="0" t="s">
        <v>76</v>
      </c>
      <c r="D479" s="0" t="n">
        <v>2025</v>
      </c>
      <c r="E479" s="5" t="n">
        <v>0.005</v>
      </c>
      <c r="F479" s="5" t="n">
        <v>0.001162585</v>
      </c>
      <c r="G479" s="5" t="n">
        <v>0.003837415</v>
      </c>
      <c r="H479" s="12" t="n">
        <v>0.05</v>
      </c>
      <c r="I479" s="5" t="n">
        <v>0.00019187075</v>
      </c>
      <c r="J479" s="5" t="n">
        <v>0.00402928575</v>
      </c>
    </row>
    <row r="480" customFormat="false" ht="14.25" hidden="true" customHeight="false" outlineLevel="0" collapsed="false">
      <c r="A480" s="0" t="s">
        <v>99</v>
      </c>
      <c r="B480" s="0" t="s">
        <v>51</v>
      </c>
      <c r="C480" s="0" t="s">
        <v>76</v>
      </c>
      <c r="D480" s="0" t="n">
        <v>2026</v>
      </c>
      <c r="E480" s="5" t="n">
        <v>0.197235</v>
      </c>
      <c r="F480" s="5" t="n">
        <v>0.061015238955</v>
      </c>
      <c r="G480" s="5" t="n">
        <v>0.136219761045</v>
      </c>
      <c r="H480" s="12" t="n">
        <v>0.05</v>
      </c>
      <c r="I480" s="5" t="n">
        <v>0.00681098805225</v>
      </c>
      <c r="J480" s="5" t="n">
        <v>0.14303074909725</v>
      </c>
    </row>
    <row r="481" customFormat="false" ht="14.25" hidden="true" customHeight="false" outlineLevel="0" collapsed="false">
      <c r="A481" s="0" t="s">
        <v>99</v>
      </c>
      <c r="B481" s="0" t="s">
        <v>51</v>
      </c>
      <c r="C481" s="0" t="s">
        <v>76</v>
      </c>
      <c r="D481" s="0" t="n">
        <v>2027</v>
      </c>
      <c r="E481" s="5" t="n">
        <v>0.38947</v>
      </c>
      <c r="F481" s="5" t="n">
        <v>0.15040902983</v>
      </c>
      <c r="G481" s="5" t="n">
        <v>0.23906097017</v>
      </c>
      <c r="H481" s="12" t="n">
        <v>0.0499999999999999</v>
      </c>
      <c r="I481" s="5" t="n">
        <v>0.0119530485085</v>
      </c>
      <c r="J481" s="5" t="n">
        <v>0.2510140186785</v>
      </c>
    </row>
    <row r="482" customFormat="false" ht="14.25" hidden="true" customHeight="false" outlineLevel="0" collapsed="false">
      <c r="A482" s="0" t="s">
        <v>99</v>
      </c>
      <c r="B482" s="0" t="s">
        <v>51</v>
      </c>
      <c r="C482" s="0" t="s">
        <v>76</v>
      </c>
      <c r="D482" s="0" t="n">
        <v>2028</v>
      </c>
      <c r="E482" s="5" t="n">
        <v>0.546624</v>
      </c>
      <c r="F482" s="5" t="n">
        <v>0.2531005776</v>
      </c>
      <c r="G482" s="5" t="n">
        <v>0.2935234224</v>
      </c>
      <c r="H482" s="12" t="n">
        <v>0.0500000000000001</v>
      </c>
      <c r="I482" s="5" t="n">
        <v>0.01467617112</v>
      </c>
      <c r="J482" s="5" t="n">
        <v>0.30819959352</v>
      </c>
    </row>
    <row r="483" customFormat="false" ht="14.25" hidden="true" customHeight="false" outlineLevel="0" collapsed="false">
      <c r="A483" s="0" t="s">
        <v>99</v>
      </c>
      <c r="B483" s="0" t="s">
        <v>51</v>
      </c>
      <c r="C483" s="0" t="s">
        <v>76</v>
      </c>
      <c r="D483" s="0" t="n">
        <v>2029</v>
      </c>
      <c r="E483" s="5" t="n">
        <v>0.751608</v>
      </c>
      <c r="F483" s="5" t="n">
        <v>0.405763846488</v>
      </c>
      <c r="G483" s="5" t="n">
        <v>0.345844153512</v>
      </c>
      <c r="H483" s="12" t="n">
        <v>0.0500000000000001</v>
      </c>
      <c r="I483" s="5" t="n">
        <v>0.0172922076756</v>
      </c>
      <c r="J483" s="5" t="n">
        <v>0.3631363611876</v>
      </c>
    </row>
    <row r="484" customFormat="false" ht="14.25" hidden="true" customHeight="false" outlineLevel="0" collapsed="false">
      <c r="A484" s="0" t="s">
        <v>99</v>
      </c>
      <c r="B484" s="0" t="s">
        <v>51</v>
      </c>
      <c r="C484" s="0" t="s">
        <v>76</v>
      </c>
      <c r="D484" s="0" t="n">
        <v>2030</v>
      </c>
      <c r="E484" s="5" t="n">
        <v>0.76212</v>
      </c>
      <c r="F484" s="5" t="n">
        <v>0.46999711764</v>
      </c>
      <c r="G484" s="5" t="n">
        <v>0.29212288236</v>
      </c>
      <c r="H484" s="12" t="n">
        <v>0.05</v>
      </c>
      <c r="I484" s="5" t="n">
        <v>0.014606144118</v>
      </c>
      <c r="J484" s="5" t="n">
        <v>0.306729026478</v>
      </c>
    </row>
    <row r="485" customFormat="false" ht="14.25" hidden="true" customHeight="false" outlineLevel="0" collapsed="false">
      <c r="A485" s="0" t="s">
        <v>99</v>
      </c>
      <c r="B485" s="0" t="s">
        <v>51</v>
      </c>
      <c r="C485" s="0" t="s">
        <v>76</v>
      </c>
      <c r="D485" s="0" t="n">
        <v>2031</v>
      </c>
      <c r="E485" s="5" t="n">
        <v>1.168409</v>
      </c>
      <c r="F485" s="5" t="n">
        <v>0.7881348679512</v>
      </c>
      <c r="G485" s="5" t="n">
        <v>0.3802741320488</v>
      </c>
      <c r="H485" s="12" t="n">
        <v>0.05</v>
      </c>
      <c r="I485" s="5" t="n">
        <v>0.01901370660244</v>
      </c>
      <c r="J485" s="5" t="n">
        <v>0.39928783865124</v>
      </c>
    </row>
    <row r="486" customFormat="false" ht="14.25" hidden="true" customHeight="false" outlineLevel="0" collapsed="false">
      <c r="A486" s="0" t="s">
        <v>99</v>
      </c>
      <c r="B486" s="0" t="s">
        <v>51</v>
      </c>
      <c r="C486" s="0" t="s">
        <v>76</v>
      </c>
      <c r="D486" s="0" t="n">
        <v>2032</v>
      </c>
      <c r="E486" s="5" t="n">
        <v>1.677715</v>
      </c>
      <c r="F486" s="5" t="n">
        <v>1.228719207469</v>
      </c>
      <c r="G486" s="5" t="n">
        <v>0.448995792531</v>
      </c>
      <c r="H486" s="12" t="n">
        <v>0.0500000000000001</v>
      </c>
      <c r="I486" s="5" t="n">
        <v>0.02244978962655</v>
      </c>
      <c r="J486" s="5" t="n">
        <v>0.47144558215755</v>
      </c>
    </row>
    <row r="487" customFormat="false" ht="14.25" hidden="true" customHeight="false" outlineLevel="0" collapsed="false">
      <c r="A487" s="0" t="s">
        <v>99</v>
      </c>
      <c r="B487" s="0" t="s">
        <v>51</v>
      </c>
      <c r="C487" s="0" t="s">
        <v>76</v>
      </c>
      <c r="D487" s="0" t="n">
        <v>2033</v>
      </c>
      <c r="E487" s="5" t="n">
        <v>2.316845</v>
      </c>
      <c r="F487" s="5" t="n">
        <v>1.830808915258</v>
      </c>
      <c r="G487" s="5" t="n">
        <v>0.486036084742</v>
      </c>
      <c r="H487" s="12" t="n">
        <v>0.0500000000000001</v>
      </c>
      <c r="I487" s="5" t="n">
        <v>0.0243018042371</v>
      </c>
      <c r="J487" s="5" t="n">
        <v>0.5103378889791</v>
      </c>
    </row>
    <row r="488" customFormat="false" ht="14.25" hidden="true" customHeight="false" outlineLevel="0" collapsed="false">
      <c r="A488" s="0" t="s">
        <v>99</v>
      </c>
      <c r="B488" s="0" t="s">
        <v>51</v>
      </c>
      <c r="C488" s="0" t="s">
        <v>76</v>
      </c>
      <c r="D488" s="0" t="n">
        <v>2034</v>
      </c>
      <c r="E488" s="5" t="n">
        <v>3.07003</v>
      </c>
      <c r="F488" s="5" t="n">
        <v>2.603557975686</v>
      </c>
      <c r="G488" s="5" t="n">
        <v>0.466472024314</v>
      </c>
      <c r="H488" s="12" t="n">
        <v>0.05</v>
      </c>
      <c r="I488" s="5" t="n">
        <v>0.0233236012157</v>
      </c>
      <c r="J488" s="5" t="n">
        <v>0.4897956255297</v>
      </c>
    </row>
    <row r="489" customFormat="false" ht="14.25" hidden="true" customHeight="false" outlineLevel="0" collapsed="false">
      <c r="A489" s="0" t="s">
        <v>99</v>
      </c>
      <c r="B489" s="0" t="s">
        <v>51</v>
      </c>
      <c r="C489" s="0" t="s">
        <v>76</v>
      </c>
      <c r="D489" s="0" t="n">
        <v>2035</v>
      </c>
      <c r="E489" s="5" t="n">
        <v>3.942</v>
      </c>
      <c r="F489" s="5" t="n">
        <v>3.571042032</v>
      </c>
      <c r="G489" s="5" t="n">
        <v>0.370957968</v>
      </c>
      <c r="H489" s="12" t="n">
        <v>0.05</v>
      </c>
      <c r="I489" s="5" t="n">
        <v>0.0185478984</v>
      </c>
      <c r="J489" s="5" t="n">
        <v>0.3895058664</v>
      </c>
    </row>
    <row r="490" customFormat="false" ht="14.25" hidden="true" customHeight="false" outlineLevel="0" collapsed="false">
      <c r="A490" s="0" t="s">
        <v>99</v>
      </c>
      <c r="B490" s="0" t="s">
        <v>51</v>
      </c>
      <c r="C490" s="0" t="s">
        <v>76</v>
      </c>
      <c r="D490" s="0" t="n">
        <v>2036</v>
      </c>
      <c r="E490" s="5" t="n">
        <v>4.937486</v>
      </c>
      <c r="F490" s="5" t="n">
        <v>4.5049503764336</v>
      </c>
      <c r="G490" s="5" t="n">
        <v>0.4325356235664</v>
      </c>
      <c r="H490" s="12" t="n">
        <v>0.05</v>
      </c>
      <c r="I490" s="5" t="n">
        <v>0.02162678117832</v>
      </c>
      <c r="J490" s="5" t="n">
        <v>0.45416240474472</v>
      </c>
    </row>
    <row r="491" customFormat="false" ht="14.25" hidden="true" customHeight="false" outlineLevel="0" collapsed="false">
      <c r="A491" s="0" t="s">
        <v>99</v>
      </c>
      <c r="B491" s="0" t="s">
        <v>51</v>
      </c>
      <c r="C491" s="0" t="s">
        <v>76</v>
      </c>
      <c r="D491" s="0" t="n">
        <v>2037</v>
      </c>
      <c r="E491" s="5" t="n">
        <v>5.892852</v>
      </c>
      <c r="F491" s="5" t="n">
        <v>5.4149369885184</v>
      </c>
      <c r="G491" s="5" t="n">
        <v>0.4779150114816</v>
      </c>
      <c r="H491" s="12" t="n">
        <v>0.05</v>
      </c>
      <c r="I491" s="5" t="n">
        <v>0.02389575057408</v>
      </c>
      <c r="J491" s="5" t="n">
        <v>0.50181076205568</v>
      </c>
    </row>
    <row r="492" customFormat="false" ht="14.25" hidden="true" customHeight="false" outlineLevel="0" collapsed="false">
      <c r="A492" s="0" t="s">
        <v>99</v>
      </c>
      <c r="B492" s="0" t="s">
        <v>51</v>
      </c>
      <c r="C492" s="0" t="s">
        <v>76</v>
      </c>
      <c r="D492" s="0" t="n">
        <v>2038</v>
      </c>
      <c r="E492" s="5" t="n">
        <v>6.94265</v>
      </c>
      <c r="F492" s="5" t="n">
        <v>6.42473386412</v>
      </c>
      <c r="G492" s="5" t="n">
        <v>0.51791613588</v>
      </c>
      <c r="H492" s="12" t="n">
        <v>0.0500000000000001</v>
      </c>
      <c r="I492" s="5" t="n">
        <v>0.0258958067940001</v>
      </c>
      <c r="J492" s="5" t="n">
        <v>0.543811942674</v>
      </c>
    </row>
    <row r="493" customFormat="false" ht="14.25" hidden="true" customHeight="false" outlineLevel="0" collapsed="false">
      <c r="A493" s="0" t="s">
        <v>99</v>
      </c>
      <c r="B493" s="0" t="s">
        <v>51</v>
      </c>
      <c r="C493" s="0" t="s">
        <v>76</v>
      </c>
      <c r="D493" s="0" t="n">
        <v>2039</v>
      </c>
      <c r="E493" s="5" t="n">
        <v>8.090035</v>
      </c>
      <c r="F493" s="5" t="n">
        <v>7.539123032584</v>
      </c>
      <c r="G493" s="5" t="n">
        <v>0.550911967416</v>
      </c>
      <c r="H493" s="12" t="n">
        <v>0.0500000000000001</v>
      </c>
      <c r="I493" s="5" t="n">
        <v>0.0275455983708001</v>
      </c>
      <c r="J493" s="5" t="n">
        <v>0.5784575657868</v>
      </c>
    </row>
    <row r="494" customFormat="false" ht="14.25" hidden="true" customHeight="false" outlineLevel="0" collapsed="false">
      <c r="A494" s="0" t="s">
        <v>99</v>
      </c>
      <c r="B494" s="0" t="s">
        <v>51</v>
      </c>
      <c r="C494" s="0" t="s">
        <v>76</v>
      </c>
      <c r="D494" s="0" t="n">
        <v>2040</v>
      </c>
      <c r="E494" s="5" t="n">
        <v>9.1104</v>
      </c>
      <c r="F494" s="5" t="n">
        <v>8.5492358016</v>
      </c>
      <c r="G494" s="5" t="n">
        <v>0.5611641984</v>
      </c>
      <c r="H494" s="12" t="n">
        <v>0.0500000000000001</v>
      </c>
      <c r="I494" s="5" t="n">
        <v>0.0280582099200001</v>
      </c>
      <c r="J494" s="5" t="n">
        <v>0.58922240832</v>
      </c>
    </row>
    <row r="495" customFormat="false" ht="14.25" hidden="true" customHeight="false" outlineLevel="0" collapsed="false">
      <c r="A495" s="0" t="s">
        <v>99</v>
      </c>
      <c r="B495" s="0" t="s">
        <v>51</v>
      </c>
      <c r="C495" s="0" t="s">
        <v>79</v>
      </c>
      <c r="D495" s="0" t="n">
        <v>2024</v>
      </c>
      <c r="E495" s="5" t="n">
        <v>126.41462426757</v>
      </c>
      <c r="F495" s="5" t="n">
        <v>30.3647927490704</v>
      </c>
      <c r="G495" s="5" t="n">
        <v>96.0498315184999</v>
      </c>
      <c r="H495" s="12" t="n">
        <v>0.05</v>
      </c>
      <c r="I495" s="5" t="n">
        <v>4.80249157592499</v>
      </c>
      <c r="J495" s="5" t="n">
        <v>100.852323094425</v>
      </c>
    </row>
    <row r="496" customFormat="false" ht="14.25" hidden="true" customHeight="false" outlineLevel="0" collapsed="false">
      <c r="A496" s="0" t="s">
        <v>99</v>
      </c>
      <c r="B496" s="0" t="s">
        <v>51</v>
      </c>
      <c r="C496" s="0" t="s">
        <v>79</v>
      </c>
      <c r="D496" s="0" t="n">
        <v>2025</v>
      </c>
      <c r="E496" s="5" t="n">
        <v>125.693630266379</v>
      </c>
      <c r="F496" s="5" t="n">
        <v>29.8773759143182</v>
      </c>
      <c r="G496" s="5" t="n">
        <v>95.8162543520603</v>
      </c>
      <c r="H496" s="12" t="n">
        <v>0.0500000000000001</v>
      </c>
      <c r="I496" s="5" t="n">
        <v>4.79081271760302</v>
      </c>
      <c r="J496" s="5" t="n">
        <v>100.607067069663</v>
      </c>
    </row>
    <row r="497" customFormat="false" ht="14.25" hidden="true" customHeight="false" outlineLevel="0" collapsed="false">
      <c r="A497" s="0" t="s">
        <v>99</v>
      </c>
      <c r="B497" s="0" t="s">
        <v>51</v>
      </c>
      <c r="C497" s="0" t="s">
        <v>79</v>
      </c>
      <c r="D497" s="0" t="n">
        <v>2026</v>
      </c>
      <c r="E497" s="5" t="n">
        <v>125.153385939514</v>
      </c>
      <c r="F497" s="5" t="n">
        <v>29.5637328266319</v>
      </c>
      <c r="G497" s="5" t="n">
        <v>95.5896531128817</v>
      </c>
      <c r="H497" s="12" t="n">
        <v>0.05</v>
      </c>
      <c r="I497" s="5" t="n">
        <v>4.77948265564409</v>
      </c>
      <c r="J497" s="5" t="n">
        <v>100.369135768526</v>
      </c>
    </row>
    <row r="498" customFormat="false" ht="14.25" hidden="true" customHeight="false" outlineLevel="0" collapsed="false">
      <c r="A498" s="0" t="s">
        <v>99</v>
      </c>
      <c r="B498" s="0" t="s">
        <v>51</v>
      </c>
      <c r="C498" s="0" t="s">
        <v>79</v>
      </c>
      <c r="D498" s="0" t="n">
        <v>2027</v>
      </c>
      <c r="E498" s="5" t="n">
        <v>124.016038645893</v>
      </c>
      <c r="F498" s="5" t="n">
        <v>29.111524911737</v>
      </c>
      <c r="G498" s="5" t="n">
        <v>94.9045137341562</v>
      </c>
      <c r="H498" s="12" t="n">
        <v>0.05</v>
      </c>
      <c r="I498" s="5" t="n">
        <v>4.74522568670781</v>
      </c>
      <c r="J498" s="5" t="n">
        <v>99.649739420864</v>
      </c>
    </row>
    <row r="499" customFormat="false" ht="14.25" hidden="true" customHeight="false" outlineLevel="0" collapsed="false">
      <c r="A499" s="0" t="s">
        <v>99</v>
      </c>
      <c r="B499" s="0" t="s">
        <v>51</v>
      </c>
      <c r="C499" s="0" t="s">
        <v>79</v>
      </c>
      <c r="D499" s="0" t="n">
        <v>2028</v>
      </c>
      <c r="E499" s="5" t="n">
        <v>123.349844884177</v>
      </c>
      <c r="F499" s="5" t="n">
        <v>28.7725848176832</v>
      </c>
      <c r="G499" s="5" t="n">
        <v>94.5772600664941</v>
      </c>
      <c r="H499" s="12" t="n">
        <v>0.05</v>
      </c>
      <c r="I499" s="5" t="n">
        <v>4.72886300332471</v>
      </c>
      <c r="J499" s="5" t="n">
        <v>99.3061230698188</v>
      </c>
    </row>
    <row r="500" customFormat="false" ht="14.25" hidden="true" customHeight="false" outlineLevel="0" collapsed="false">
      <c r="A500" s="0" t="s">
        <v>99</v>
      </c>
      <c r="B500" s="0" t="s">
        <v>51</v>
      </c>
      <c r="C500" s="0" t="s">
        <v>79</v>
      </c>
      <c r="D500" s="0" t="n">
        <v>2029</v>
      </c>
      <c r="E500" s="5" t="n">
        <v>121.878116650248</v>
      </c>
      <c r="F500" s="5" t="n">
        <v>28.2489098771944</v>
      </c>
      <c r="G500" s="5" t="n">
        <v>93.6292067730534</v>
      </c>
      <c r="H500" s="12" t="n">
        <v>0.0500000000000001</v>
      </c>
      <c r="I500" s="5" t="n">
        <v>4.68146033865267</v>
      </c>
      <c r="J500" s="5" t="n">
        <v>98.310667111706</v>
      </c>
    </row>
    <row r="501" customFormat="false" ht="14.25" hidden="true" customHeight="false" outlineLevel="0" collapsed="false">
      <c r="A501" s="0" t="s">
        <v>99</v>
      </c>
      <c r="B501" s="0" t="s">
        <v>51</v>
      </c>
      <c r="C501" s="0" t="s">
        <v>79</v>
      </c>
      <c r="D501" s="0" t="n">
        <v>2030</v>
      </c>
      <c r="E501" s="5" t="n">
        <v>120.562936469695</v>
      </c>
      <c r="F501" s="5" t="n">
        <v>27.7656442689708</v>
      </c>
      <c r="G501" s="5" t="n">
        <v>92.7972922007244</v>
      </c>
      <c r="H501" s="12" t="n">
        <v>0.0500000000000001</v>
      </c>
      <c r="I501" s="5" t="n">
        <v>4.63986461003623</v>
      </c>
      <c r="J501" s="5" t="n">
        <v>97.4371568107606</v>
      </c>
    </row>
    <row r="502" customFormat="false" ht="14.25" hidden="true" customHeight="false" outlineLevel="0" collapsed="false">
      <c r="A502" s="0" t="s">
        <v>99</v>
      </c>
      <c r="B502" s="0" t="s">
        <v>51</v>
      </c>
      <c r="C502" s="0" t="s">
        <v>79</v>
      </c>
      <c r="D502" s="0" t="n">
        <v>2031</v>
      </c>
      <c r="E502" s="5" t="n">
        <v>119.409197125706</v>
      </c>
      <c r="F502" s="5" t="n">
        <v>27.5763599842106</v>
      </c>
      <c r="G502" s="5" t="n">
        <v>91.8328371414956</v>
      </c>
      <c r="H502" s="12" t="n">
        <v>0.0500000000000001</v>
      </c>
      <c r="I502" s="5" t="n">
        <v>4.59164185707479</v>
      </c>
      <c r="J502" s="5" t="n">
        <v>96.4244789985703</v>
      </c>
    </row>
    <row r="503" customFormat="false" ht="14.25" hidden="true" customHeight="false" outlineLevel="0" collapsed="false">
      <c r="A503" s="0" t="s">
        <v>99</v>
      </c>
      <c r="B503" s="0" t="s">
        <v>51</v>
      </c>
      <c r="C503" s="0" t="s">
        <v>79</v>
      </c>
      <c r="D503" s="0" t="n">
        <v>2032</v>
      </c>
      <c r="E503" s="5" t="n">
        <v>119.500288459003</v>
      </c>
      <c r="F503" s="5" t="n">
        <v>27.673876801336</v>
      </c>
      <c r="G503" s="5" t="n">
        <v>91.8264116576673</v>
      </c>
      <c r="H503" s="12" t="n">
        <v>0.05</v>
      </c>
      <c r="I503" s="5" t="n">
        <v>4.59132058288337</v>
      </c>
      <c r="J503" s="5" t="n">
        <v>96.4177322405507</v>
      </c>
    </row>
    <row r="504" customFormat="false" ht="14.25" hidden="true" customHeight="false" outlineLevel="0" collapsed="false">
      <c r="A504" s="0" t="s">
        <v>99</v>
      </c>
      <c r="B504" s="0" t="s">
        <v>51</v>
      </c>
      <c r="C504" s="0" t="s">
        <v>79</v>
      </c>
      <c r="D504" s="0" t="n">
        <v>2033</v>
      </c>
      <c r="E504" s="5" t="n">
        <v>120.051707993734</v>
      </c>
      <c r="F504" s="5" t="n">
        <v>27.8784076303049</v>
      </c>
      <c r="G504" s="5" t="n">
        <v>92.1733003634289</v>
      </c>
      <c r="H504" s="12" t="n">
        <v>0.0500000000000001</v>
      </c>
      <c r="I504" s="5" t="n">
        <v>4.60866501817145</v>
      </c>
      <c r="J504" s="5" t="n">
        <v>96.7819653816003</v>
      </c>
    </row>
    <row r="505" customFormat="false" ht="14.25" hidden="true" customHeight="false" outlineLevel="0" collapsed="false">
      <c r="A505" s="0" t="s">
        <v>99</v>
      </c>
      <c r="B505" s="0" t="s">
        <v>51</v>
      </c>
      <c r="C505" s="0" t="s">
        <v>79</v>
      </c>
      <c r="D505" s="0" t="n">
        <v>2034</v>
      </c>
      <c r="E505" s="5" t="n">
        <v>121.124348422849</v>
      </c>
      <c r="F505" s="5" t="n">
        <v>28.2050157737446</v>
      </c>
      <c r="G505" s="5" t="n">
        <v>92.9193326491042</v>
      </c>
      <c r="H505" s="12" t="n">
        <v>0.0500000000000001</v>
      </c>
      <c r="I505" s="5" t="n">
        <v>4.64596663245522</v>
      </c>
      <c r="J505" s="5" t="n">
        <v>97.5652992815594</v>
      </c>
    </row>
    <row r="506" customFormat="false" ht="14.25" hidden="true" customHeight="false" outlineLevel="0" collapsed="false">
      <c r="A506" s="0" t="s">
        <v>99</v>
      </c>
      <c r="B506" s="0" t="s">
        <v>51</v>
      </c>
      <c r="C506" s="0" t="s">
        <v>79</v>
      </c>
      <c r="D506" s="0" t="n">
        <v>2035</v>
      </c>
      <c r="E506" s="5" t="n">
        <v>122.265515184915</v>
      </c>
      <c r="F506" s="5" t="n">
        <v>28.5489977956777</v>
      </c>
      <c r="G506" s="5" t="n">
        <v>93.7165173892375</v>
      </c>
      <c r="H506" s="12" t="n">
        <v>0.05</v>
      </c>
      <c r="I506" s="5" t="n">
        <v>4.68582586946188</v>
      </c>
      <c r="J506" s="5" t="n">
        <v>98.4023432586993</v>
      </c>
    </row>
    <row r="507" customFormat="false" ht="14.25" hidden="true" customHeight="false" outlineLevel="0" collapsed="false">
      <c r="A507" s="0" t="s">
        <v>99</v>
      </c>
      <c r="B507" s="0" t="s">
        <v>51</v>
      </c>
      <c r="C507" s="0" t="s">
        <v>79</v>
      </c>
      <c r="D507" s="0" t="n">
        <v>2036</v>
      </c>
      <c r="E507" s="5" t="n">
        <v>123.315236188048</v>
      </c>
      <c r="F507" s="5" t="n">
        <v>28.9124902766496</v>
      </c>
      <c r="G507" s="5" t="n">
        <v>94.4027459113979</v>
      </c>
      <c r="H507" s="12" t="n">
        <v>0.05</v>
      </c>
      <c r="I507" s="5" t="n">
        <v>4.7201372955699</v>
      </c>
      <c r="J507" s="5" t="n">
        <v>99.1228832069678</v>
      </c>
    </row>
    <row r="508" customFormat="false" ht="14.25" hidden="true" customHeight="false" outlineLevel="0" collapsed="false">
      <c r="A508" s="0" t="s">
        <v>99</v>
      </c>
      <c r="B508" s="0" t="s">
        <v>51</v>
      </c>
      <c r="C508" s="0" t="s">
        <v>79</v>
      </c>
      <c r="D508" s="0" t="n">
        <v>2037</v>
      </c>
      <c r="E508" s="5" t="n">
        <v>124.211242673006</v>
      </c>
      <c r="F508" s="5" t="n">
        <v>29.2418107500791</v>
      </c>
      <c r="G508" s="5" t="n">
        <v>94.969431922927</v>
      </c>
      <c r="H508" s="12" t="n">
        <v>0.0500000000000001</v>
      </c>
      <c r="I508" s="5" t="n">
        <v>4.74847159614636</v>
      </c>
      <c r="J508" s="5" t="n">
        <v>99.7179035190734</v>
      </c>
    </row>
    <row r="509" customFormat="false" ht="14.25" hidden="true" customHeight="false" outlineLevel="0" collapsed="false">
      <c r="A509" s="0" t="s">
        <v>99</v>
      </c>
      <c r="B509" s="0" t="s">
        <v>51</v>
      </c>
      <c r="C509" s="0" t="s">
        <v>79</v>
      </c>
      <c r="D509" s="0" t="n">
        <v>2038</v>
      </c>
      <c r="E509" s="5" t="n">
        <v>125.277769829454</v>
      </c>
      <c r="F509" s="5" t="n">
        <v>29.6131592322863</v>
      </c>
      <c r="G509" s="5" t="n">
        <v>95.6646105971676</v>
      </c>
      <c r="H509" s="12" t="n">
        <v>0.05</v>
      </c>
      <c r="I509" s="5" t="n">
        <v>4.78323052985838</v>
      </c>
      <c r="J509" s="5" t="n">
        <v>100.447841127026</v>
      </c>
    </row>
    <row r="510" customFormat="false" ht="14.25" hidden="true" customHeight="false" outlineLevel="0" collapsed="false">
      <c r="A510" s="0" t="s">
        <v>99</v>
      </c>
      <c r="B510" s="0" t="s">
        <v>51</v>
      </c>
      <c r="C510" s="0" t="s">
        <v>79</v>
      </c>
      <c r="D510" s="0" t="n">
        <v>2039</v>
      </c>
      <c r="E510" s="5" t="n">
        <v>126.433375046076</v>
      </c>
      <c r="F510" s="5" t="n">
        <v>30.0076972334357</v>
      </c>
      <c r="G510" s="5" t="n">
        <v>96.4256778126402</v>
      </c>
      <c r="H510" s="12" t="n">
        <v>0.0500000000000001</v>
      </c>
      <c r="I510" s="5" t="n">
        <v>4.82128389063202</v>
      </c>
      <c r="J510" s="5" t="n">
        <v>101.246961703272</v>
      </c>
    </row>
    <row r="511" customFormat="false" ht="14.25" hidden="true" customHeight="false" outlineLevel="0" collapsed="false">
      <c r="A511" s="0" t="s">
        <v>99</v>
      </c>
      <c r="B511" s="0" t="s">
        <v>51</v>
      </c>
      <c r="C511" s="0" t="s">
        <v>79</v>
      </c>
      <c r="D511" s="0" t="n">
        <v>2040</v>
      </c>
      <c r="E511" s="5" t="n">
        <v>127.615612706534</v>
      </c>
      <c r="F511" s="5" t="n">
        <v>30.4108005079671</v>
      </c>
      <c r="G511" s="5" t="n">
        <v>97.204812198567</v>
      </c>
      <c r="H511" s="12" t="n">
        <v>0.0500000000000001</v>
      </c>
      <c r="I511" s="5" t="n">
        <v>4.86024060992836</v>
      </c>
      <c r="J511" s="5" t="n">
        <v>102.065052808495</v>
      </c>
    </row>
    <row r="512" customFormat="false" ht="14.25" hidden="true" customHeight="false" outlineLevel="0" collapsed="false">
      <c r="A512" s="0" t="s">
        <v>99</v>
      </c>
      <c r="B512" s="0" t="s">
        <v>51</v>
      </c>
      <c r="C512" s="0" t="s">
        <v>84</v>
      </c>
      <c r="D512" s="0" t="n">
        <v>2024</v>
      </c>
      <c r="E512" s="5" t="n">
        <v>6.99185537289405</v>
      </c>
      <c r="F512" s="5" t="n">
        <v>0.184888860025626</v>
      </c>
      <c r="G512" s="5" t="n">
        <v>6.80696651286842</v>
      </c>
      <c r="H512" s="12" t="n">
        <v>0.0500000000000001</v>
      </c>
      <c r="I512" s="5" t="n">
        <v>0.340348325643422</v>
      </c>
      <c r="J512" s="5" t="n">
        <v>7.14731483851185</v>
      </c>
    </row>
    <row r="513" customFormat="false" ht="14.25" hidden="true" customHeight="false" outlineLevel="0" collapsed="false">
      <c r="A513" s="0" t="s">
        <v>99</v>
      </c>
      <c r="B513" s="0" t="s">
        <v>51</v>
      </c>
      <c r="C513" s="0" t="s">
        <v>84</v>
      </c>
      <c r="D513" s="0" t="n">
        <v>2025</v>
      </c>
      <c r="E513" s="5" t="n">
        <v>7.75666902354495</v>
      </c>
      <c r="F513" s="5" t="n">
        <v>0.232085321625348</v>
      </c>
      <c r="G513" s="5" t="n">
        <v>7.52458370191961</v>
      </c>
      <c r="H513" s="12" t="n">
        <v>0.0500000000000001</v>
      </c>
      <c r="I513" s="5" t="n">
        <v>0.376229185095981</v>
      </c>
      <c r="J513" s="5" t="n">
        <v>7.90081288701559</v>
      </c>
    </row>
    <row r="514" customFormat="false" ht="14.25" hidden="true" customHeight="false" outlineLevel="0" collapsed="false">
      <c r="A514" s="0" t="s">
        <v>99</v>
      </c>
      <c r="B514" s="0" t="s">
        <v>51</v>
      </c>
      <c r="C514" s="0" t="s">
        <v>84</v>
      </c>
      <c r="D514" s="0" t="n">
        <v>2026</v>
      </c>
      <c r="E514" s="5" t="n">
        <v>8.71724993970882</v>
      </c>
      <c r="F514" s="5" t="n">
        <v>0.362104990477408</v>
      </c>
      <c r="G514" s="5" t="n">
        <v>8.35514494923142</v>
      </c>
      <c r="H514" s="12" t="n">
        <v>0.05</v>
      </c>
      <c r="I514" s="5" t="n">
        <v>0.417757247461571</v>
      </c>
      <c r="J514" s="5" t="n">
        <v>8.77290219669299</v>
      </c>
    </row>
    <row r="515" customFormat="false" ht="14.25" hidden="true" customHeight="false" outlineLevel="0" collapsed="false">
      <c r="A515" s="0" t="s">
        <v>99</v>
      </c>
      <c r="B515" s="0" t="s">
        <v>51</v>
      </c>
      <c r="C515" s="0" t="s">
        <v>84</v>
      </c>
      <c r="D515" s="0" t="n">
        <v>2027</v>
      </c>
      <c r="E515" s="5" t="n">
        <v>10.0699278384413</v>
      </c>
      <c r="F515" s="5" t="n">
        <v>0.568346292504673</v>
      </c>
      <c r="G515" s="5" t="n">
        <v>9.50158154593666</v>
      </c>
      <c r="H515" s="12" t="n">
        <v>0.0500000000000001</v>
      </c>
      <c r="I515" s="5" t="n">
        <v>0.475079077296834</v>
      </c>
      <c r="J515" s="5" t="n">
        <v>9.9766606232335</v>
      </c>
    </row>
    <row r="516" customFormat="false" ht="14.25" hidden="true" customHeight="false" outlineLevel="0" collapsed="false">
      <c r="A516" s="0" t="s">
        <v>99</v>
      </c>
      <c r="B516" s="0" t="s">
        <v>51</v>
      </c>
      <c r="C516" s="0" t="s">
        <v>84</v>
      </c>
      <c r="D516" s="0" t="n">
        <v>2028</v>
      </c>
      <c r="E516" s="5" t="n">
        <v>11.7848531293819</v>
      </c>
      <c r="F516" s="5" t="n">
        <v>0.856303240610096</v>
      </c>
      <c r="G516" s="5" t="n">
        <v>10.9285498887718</v>
      </c>
      <c r="H516" s="12" t="n">
        <v>0.0500000000000001</v>
      </c>
      <c r="I516" s="5" t="n">
        <v>0.546427494438592</v>
      </c>
      <c r="J516" s="5" t="n">
        <v>11.4749773832104</v>
      </c>
    </row>
    <row r="517" customFormat="false" ht="14.25" hidden="true" customHeight="false" outlineLevel="0" collapsed="false">
      <c r="A517" s="0" t="s">
        <v>99</v>
      </c>
      <c r="B517" s="0" t="s">
        <v>51</v>
      </c>
      <c r="C517" s="0" t="s">
        <v>84</v>
      </c>
      <c r="D517" s="0" t="n">
        <v>2029</v>
      </c>
      <c r="E517" s="5" t="n">
        <v>13.8150432017204</v>
      </c>
      <c r="F517" s="5" t="n">
        <v>1.23319705803832</v>
      </c>
      <c r="G517" s="5" t="n">
        <v>12.5818461436821</v>
      </c>
      <c r="H517" s="12" t="n">
        <v>0.05</v>
      </c>
      <c r="I517" s="5" t="n">
        <v>0.629092307184105</v>
      </c>
      <c r="J517" s="5" t="n">
        <v>13.2109384508662</v>
      </c>
    </row>
    <row r="518" customFormat="false" ht="14.25" hidden="true" customHeight="false" outlineLevel="0" collapsed="false">
      <c r="A518" s="0" t="s">
        <v>99</v>
      </c>
      <c r="B518" s="0" t="s">
        <v>51</v>
      </c>
      <c r="C518" s="0" t="s">
        <v>84</v>
      </c>
      <c r="D518" s="0" t="n">
        <v>2030</v>
      </c>
      <c r="E518" s="5" t="n">
        <v>16.3730092837328</v>
      </c>
      <c r="F518" s="5" t="n">
        <v>1.7632084843208</v>
      </c>
      <c r="G518" s="5" t="n">
        <v>14.609800799412</v>
      </c>
      <c r="H518" s="12" t="n">
        <v>0.05</v>
      </c>
      <c r="I518" s="5" t="n">
        <v>0.730490039970599</v>
      </c>
      <c r="J518" s="5" t="n">
        <v>15.3402908393826</v>
      </c>
    </row>
    <row r="519" customFormat="false" ht="14.25" hidden="true" customHeight="false" outlineLevel="0" collapsed="false">
      <c r="A519" s="0" t="s">
        <v>99</v>
      </c>
      <c r="B519" s="0" t="s">
        <v>51</v>
      </c>
      <c r="C519" s="0" t="s">
        <v>84</v>
      </c>
      <c r="D519" s="0" t="n">
        <v>2031</v>
      </c>
      <c r="E519" s="5" t="n">
        <v>19.1189573288733</v>
      </c>
      <c r="F519" s="5" t="n">
        <v>2.33074116515806</v>
      </c>
      <c r="G519" s="5" t="n">
        <v>16.7882161637152</v>
      </c>
      <c r="H519" s="12" t="n">
        <v>0.05</v>
      </c>
      <c r="I519" s="5" t="n">
        <v>0.839410808185762</v>
      </c>
      <c r="J519" s="5" t="n">
        <v>17.627626971901</v>
      </c>
    </row>
    <row r="520" customFormat="false" ht="14.25" hidden="true" customHeight="false" outlineLevel="0" collapsed="false">
      <c r="A520" s="0" t="s">
        <v>99</v>
      </c>
      <c r="B520" s="0" t="s">
        <v>51</v>
      </c>
      <c r="C520" s="0" t="s">
        <v>84</v>
      </c>
      <c r="D520" s="0" t="n">
        <v>2032</v>
      </c>
      <c r="E520" s="5" t="n">
        <v>22.2216425075566</v>
      </c>
      <c r="F520" s="5" t="n">
        <v>3.01326971797857</v>
      </c>
      <c r="G520" s="5" t="n">
        <v>19.208372789578</v>
      </c>
      <c r="H520" s="12" t="n">
        <v>0.05</v>
      </c>
      <c r="I520" s="5" t="n">
        <v>0.960418639478903</v>
      </c>
      <c r="J520" s="5" t="n">
        <v>20.168791429057</v>
      </c>
    </row>
    <row r="521" customFormat="false" ht="14.25" hidden="true" customHeight="false" outlineLevel="0" collapsed="false">
      <c r="A521" s="0" t="s">
        <v>99</v>
      </c>
      <c r="B521" s="0" t="s">
        <v>51</v>
      </c>
      <c r="C521" s="0" t="s">
        <v>84</v>
      </c>
      <c r="D521" s="0" t="n">
        <v>2033</v>
      </c>
      <c r="E521" s="5" t="n">
        <v>25.6697894062715</v>
      </c>
      <c r="F521" s="5" t="n">
        <v>3.80548207270182</v>
      </c>
      <c r="G521" s="5" t="n">
        <v>21.8643073335697</v>
      </c>
      <c r="H521" s="12" t="n">
        <v>0.05</v>
      </c>
      <c r="I521" s="5" t="n">
        <v>1.09321536667849</v>
      </c>
      <c r="J521" s="5" t="n">
        <v>22.9575227002482</v>
      </c>
    </row>
    <row r="522" customFormat="false" ht="14.25" hidden="true" customHeight="false" outlineLevel="0" collapsed="false">
      <c r="A522" s="0" t="s">
        <v>99</v>
      </c>
      <c r="B522" s="0" t="s">
        <v>51</v>
      </c>
      <c r="C522" s="0" t="s">
        <v>84</v>
      </c>
      <c r="D522" s="0" t="n">
        <v>2034</v>
      </c>
      <c r="E522" s="5" t="n">
        <v>29.2890934307395</v>
      </c>
      <c r="F522" s="5" t="n">
        <v>4.68928752859747</v>
      </c>
      <c r="G522" s="5" t="n">
        <v>24.5998059021421</v>
      </c>
      <c r="H522" s="12" t="n">
        <v>0.0500000000000001</v>
      </c>
      <c r="I522" s="5" t="n">
        <v>1.22999029510711</v>
      </c>
      <c r="J522" s="5" t="n">
        <v>25.8297961972492</v>
      </c>
    </row>
    <row r="523" customFormat="false" ht="14.25" hidden="true" customHeight="false" outlineLevel="0" collapsed="false">
      <c r="A523" s="0" t="s">
        <v>99</v>
      </c>
      <c r="B523" s="0" t="s">
        <v>51</v>
      </c>
      <c r="C523" s="0" t="s">
        <v>84</v>
      </c>
      <c r="D523" s="0" t="n">
        <v>2035</v>
      </c>
      <c r="E523" s="5" t="n">
        <v>33.0267492787127</v>
      </c>
      <c r="F523" s="5" t="n">
        <v>5.61815464797075</v>
      </c>
      <c r="G523" s="5" t="n">
        <v>27.4085946307419</v>
      </c>
      <c r="H523" s="12" t="n">
        <v>0.05</v>
      </c>
      <c r="I523" s="5" t="n">
        <v>1.3704297315371</v>
      </c>
      <c r="J523" s="5" t="n">
        <v>28.779024362279</v>
      </c>
    </row>
    <row r="524" customFormat="false" ht="14.25" hidden="true" customHeight="false" outlineLevel="0" collapsed="false">
      <c r="A524" s="0" t="s">
        <v>99</v>
      </c>
      <c r="B524" s="0" t="s">
        <v>51</v>
      </c>
      <c r="C524" s="0" t="s">
        <v>84</v>
      </c>
      <c r="D524" s="0" t="n">
        <v>2036</v>
      </c>
      <c r="E524" s="5" t="n">
        <v>36.6940654633437</v>
      </c>
      <c r="F524" s="5" t="n">
        <v>6.35746175881167</v>
      </c>
      <c r="G524" s="5" t="n">
        <v>30.3366037045321</v>
      </c>
      <c r="H524" s="12" t="n">
        <v>0.05</v>
      </c>
      <c r="I524" s="5" t="n">
        <v>1.5168301852266</v>
      </c>
      <c r="J524" s="5" t="n">
        <v>31.8534338897587</v>
      </c>
    </row>
    <row r="525" customFormat="false" ht="14.25" hidden="true" customHeight="false" outlineLevel="0" collapsed="false">
      <c r="A525" s="0" t="s">
        <v>99</v>
      </c>
      <c r="B525" s="0" t="s">
        <v>51</v>
      </c>
      <c r="C525" s="0" t="s">
        <v>84</v>
      </c>
      <c r="D525" s="0" t="n">
        <v>2037</v>
      </c>
      <c r="E525" s="5" t="n">
        <v>40.2546578065423</v>
      </c>
      <c r="F525" s="5" t="n">
        <v>7.02830761936126</v>
      </c>
      <c r="G525" s="5" t="n">
        <v>33.2263501871811</v>
      </c>
      <c r="H525" s="12" t="n">
        <v>0.05</v>
      </c>
      <c r="I525" s="5" t="n">
        <v>1.66131750935905</v>
      </c>
      <c r="J525" s="5" t="n">
        <v>34.8876676965401</v>
      </c>
    </row>
    <row r="526" customFormat="false" ht="14.25" hidden="true" customHeight="false" outlineLevel="0" collapsed="false">
      <c r="A526" s="0" t="s">
        <v>99</v>
      </c>
      <c r="B526" s="0" t="s">
        <v>51</v>
      </c>
      <c r="C526" s="0" t="s">
        <v>84</v>
      </c>
      <c r="D526" s="0" t="n">
        <v>2038</v>
      </c>
      <c r="E526" s="5" t="n">
        <v>43.8323810900066</v>
      </c>
      <c r="F526" s="5" t="n">
        <v>7.67143558907812</v>
      </c>
      <c r="G526" s="5" t="n">
        <v>36.1609455009285</v>
      </c>
      <c r="H526" s="12" t="n">
        <v>0.0500000000000001</v>
      </c>
      <c r="I526" s="5" t="n">
        <v>1.80804727504643</v>
      </c>
      <c r="J526" s="5" t="n">
        <v>37.9689927759749</v>
      </c>
    </row>
    <row r="527" customFormat="false" ht="14.25" hidden="true" customHeight="false" outlineLevel="0" collapsed="false">
      <c r="A527" s="0" t="s">
        <v>99</v>
      </c>
      <c r="B527" s="0" t="s">
        <v>51</v>
      </c>
      <c r="C527" s="0" t="s">
        <v>84</v>
      </c>
      <c r="D527" s="0" t="n">
        <v>2039</v>
      </c>
      <c r="E527" s="5" t="n">
        <v>47.4367938069889</v>
      </c>
      <c r="F527" s="5" t="n">
        <v>8.29100053417331</v>
      </c>
      <c r="G527" s="5" t="n">
        <v>39.1457932728156</v>
      </c>
      <c r="H527" s="12" t="n">
        <v>0.0500000000000001</v>
      </c>
      <c r="I527" s="5" t="n">
        <v>1.95728966364078</v>
      </c>
      <c r="J527" s="5" t="n">
        <v>41.1030829364564</v>
      </c>
    </row>
    <row r="528" customFormat="false" ht="14.25" hidden="true" customHeight="false" outlineLevel="0" collapsed="false">
      <c r="A528" s="0" t="s">
        <v>99</v>
      </c>
      <c r="B528" s="0" t="s">
        <v>51</v>
      </c>
      <c r="C528" s="0" t="s">
        <v>84</v>
      </c>
      <c r="D528" s="0" t="n">
        <v>2040</v>
      </c>
      <c r="E528" s="5" t="n">
        <v>51.0760174038972</v>
      </c>
      <c r="F528" s="5" t="n">
        <v>8.88837947438283</v>
      </c>
      <c r="G528" s="5" t="n">
        <v>42.1876379295143</v>
      </c>
      <c r="H528" s="12" t="n">
        <v>0.05</v>
      </c>
      <c r="I528" s="5" t="n">
        <v>2.10938189647572</v>
      </c>
      <c r="J528" s="5" t="n">
        <v>44.29701982599</v>
      </c>
    </row>
    <row r="529" customFormat="false" ht="14.25" hidden="true" customHeight="false" outlineLevel="0" collapsed="false">
      <c r="A529" s="0" t="s">
        <v>100</v>
      </c>
      <c r="B529" s="0" t="s">
        <v>54</v>
      </c>
      <c r="C529" s="0" t="s">
        <v>65</v>
      </c>
      <c r="D529" s="0" t="n">
        <v>2024</v>
      </c>
      <c r="E529" s="5" t="n">
        <v>81.8785806967931</v>
      </c>
      <c r="F529" s="5" t="n">
        <v>2.75271278099749</v>
      </c>
      <c r="G529" s="5" t="n">
        <v>79.1258679157956</v>
      </c>
      <c r="H529" s="12" t="n">
        <v>0.05</v>
      </c>
      <c r="I529" s="5" t="n">
        <v>3.95629339578978</v>
      </c>
      <c r="J529" s="5" t="n">
        <v>83.0821613115853</v>
      </c>
    </row>
    <row r="530" customFormat="false" ht="14.25" hidden="true" customHeight="false" outlineLevel="0" collapsed="false">
      <c r="A530" s="0" t="s">
        <v>100</v>
      </c>
      <c r="B530" s="0" t="s">
        <v>54</v>
      </c>
      <c r="C530" s="0" t="s">
        <v>65</v>
      </c>
      <c r="D530" s="0" t="n">
        <v>2025</v>
      </c>
      <c r="E530" s="5" t="n">
        <v>82.6775078244655</v>
      </c>
      <c r="F530" s="5" t="n">
        <v>2.78634840805183</v>
      </c>
      <c r="G530" s="5" t="n">
        <v>79.8911594164136</v>
      </c>
      <c r="H530" s="12" t="n">
        <v>0.0500000000000001</v>
      </c>
      <c r="I530" s="5" t="n">
        <v>3.99455797082069</v>
      </c>
      <c r="J530" s="5" t="n">
        <v>83.8857173872343</v>
      </c>
    </row>
    <row r="531" customFormat="false" ht="14.25" hidden="true" customHeight="false" outlineLevel="0" collapsed="false">
      <c r="A531" s="0" t="s">
        <v>100</v>
      </c>
      <c r="B531" s="0" t="s">
        <v>54</v>
      </c>
      <c r="C531" s="0" t="s">
        <v>65</v>
      </c>
      <c r="D531" s="0" t="n">
        <v>2026</v>
      </c>
      <c r="E531" s="5" t="n">
        <v>84.1195390532277</v>
      </c>
      <c r="F531" s="5" t="n">
        <v>3.22498409285654</v>
      </c>
      <c r="G531" s="5" t="n">
        <v>80.8945549603712</v>
      </c>
      <c r="H531" s="12" t="n">
        <v>0.05</v>
      </c>
      <c r="I531" s="5" t="n">
        <v>4.04472774801856</v>
      </c>
      <c r="J531" s="5" t="n">
        <v>84.9392827083898</v>
      </c>
    </row>
    <row r="532" customFormat="false" ht="14.25" hidden="true" customHeight="false" outlineLevel="0" collapsed="false">
      <c r="A532" s="0" t="s">
        <v>100</v>
      </c>
      <c r="B532" s="0" t="s">
        <v>54</v>
      </c>
      <c r="C532" s="0" t="s">
        <v>65</v>
      </c>
      <c r="D532" s="0" t="n">
        <v>2027</v>
      </c>
      <c r="E532" s="5" t="n">
        <v>85.8523443980091</v>
      </c>
      <c r="F532" s="5" t="n">
        <v>3.67858036845071</v>
      </c>
      <c r="G532" s="5" t="n">
        <v>82.1737640295584</v>
      </c>
      <c r="H532" s="12" t="n">
        <v>0.05</v>
      </c>
      <c r="I532" s="5" t="n">
        <v>4.10868820147792</v>
      </c>
      <c r="J532" s="5" t="n">
        <v>86.2824522310363</v>
      </c>
    </row>
    <row r="533" customFormat="false" ht="14.25" hidden="true" customHeight="false" outlineLevel="0" collapsed="false">
      <c r="A533" s="0" t="s">
        <v>100</v>
      </c>
      <c r="B533" s="0" t="s">
        <v>54</v>
      </c>
      <c r="C533" s="0" t="s">
        <v>65</v>
      </c>
      <c r="D533" s="0" t="n">
        <v>2028</v>
      </c>
      <c r="E533" s="5" t="n">
        <v>89.2934596839449</v>
      </c>
      <c r="F533" s="5" t="n">
        <v>4.22621763164069</v>
      </c>
      <c r="G533" s="5" t="n">
        <v>85.0672420523042</v>
      </c>
      <c r="H533" s="12" t="n">
        <v>0.0500000000000001</v>
      </c>
      <c r="I533" s="5" t="n">
        <v>4.25336210261522</v>
      </c>
      <c r="J533" s="5" t="n">
        <v>89.3206041549194</v>
      </c>
    </row>
    <row r="534" customFormat="false" ht="14.25" hidden="true" customHeight="false" outlineLevel="0" collapsed="false">
      <c r="A534" s="0" t="s">
        <v>100</v>
      </c>
      <c r="B534" s="0" t="s">
        <v>54</v>
      </c>
      <c r="C534" s="0" t="s">
        <v>65</v>
      </c>
      <c r="D534" s="0" t="n">
        <v>2029</v>
      </c>
      <c r="E534" s="5" t="n">
        <v>92.777139045599</v>
      </c>
      <c r="F534" s="5" t="n">
        <v>4.80398700380046</v>
      </c>
      <c r="G534" s="5" t="n">
        <v>87.9731520417986</v>
      </c>
      <c r="H534" s="12" t="n">
        <v>0.05</v>
      </c>
      <c r="I534" s="5" t="n">
        <v>4.39865760208993</v>
      </c>
      <c r="J534" s="5" t="n">
        <v>92.3718096438885</v>
      </c>
    </row>
    <row r="535" customFormat="false" ht="14.25" hidden="true" customHeight="false" outlineLevel="0" collapsed="false">
      <c r="A535" s="0" t="s">
        <v>100</v>
      </c>
      <c r="B535" s="0" t="s">
        <v>54</v>
      </c>
      <c r="C535" s="0" t="s">
        <v>65</v>
      </c>
      <c r="D535" s="0" t="n">
        <v>2030</v>
      </c>
      <c r="E535" s="5" t="n">
        <v>96.3387208393873</v>
      </c>
      <c r="F535" s="5" t="n">
        <v>5.42616840003544</v>
      </c>
      <c r="G535" s="5" t="n">
        <v>90.9125524393519</v>
      </c>
      <c r="H535" s="12" t="n">
        <v>0.05</v>
      </c>
      <c r="I535" s="5" t="n">
        <v>4.5456276219676</v>
      </c>
      <c r="J535" s="5" t="n">
        <v>95.4581800613195</v>
      </c>
    </row>
    <row r="536" customFormat="false" ht="14.25" hidden="true" customHeight="false" outlineLevel="0" collapsed="false">
      <c r="A536" s="0" t="s">
        <v>100</v>
      </c>
      <c r="B536" s="0" t="s">
        <v>54</v>
      </c>
      <c r="C536" s="0" t="s">
        <v>65</v>
      </c>
      <c r="D536" s="0" t="n">
        <v>2031</v>
      </c>
      <c r="E536" s="5" t="n">
        <v>99.8584193136562</v>
      </c>
      <c r="F536" s="5" t="n">
        <v>6.04134670122501</v>
      </c>
      <c r="G536" s="5" t="n">
        <v>93.8170726124312</v>
      </c>
      <c r="H536" s="12" t="n">
        <v>0.05</v>
      </c>
      <c r="I536" s="5" t="n">
        <v>4.69085363062156</v>
      </c>
      <c r="J536" s="5" t="n">
        <v>98.5079262430528</v>
      </c>
    </row>
    <row r="537" customFormat="false" ht="14.25" hidden="true" customHeight="false" outlineLevel="0" collapsed="false">
      <c r="A537" s="0" t="s">
        <v>100</v>
      </c>
      <c r="B537" s="0" t="s">
        <v>54</v>
      </c>
      <c r="C537" s="0" t="s">
        <v>65</v>
      </c>
      <c r="D537" s="0" t="n">
        <v>2032</v>
      </c>
      <c r="E537" s="5" t="n">
        <v>103.368430737517</v>
      </c>
      <c r="F537" s="5" t="n">
        <v>6.68649867831764</v>
      </c>
      <c r="G537" s="5" t="n">
        <v>96.6819320591991</v>
      </c>
      <c r="H537" s="12" t="n">
        <v>0.0500000000000001</v>
      </c>
      <c r="I537" s="5" t="n">
        <v>4.83409660295996</v>
      </c>
      <c r="J537" s="5" t="n">
        <v>101.516028662159</v>
      </c>
    </row>
    <row r="538" customFormat="false" ht="14.25" hidden="true" customHeight="false" outlineLevel="0" collapsed="false">
      <c r="A538" s="0" t="s">
        <v>100</v>
      </c>
      <c r="B538" s="0" t="s">
        <v>54</v>
      </c>
      <c r="C538" s="0" t="s">
        <v>65</v>
      </c>
      <c r="D538" s="0" t="n">
        <v>2033</v>
      </c>
      <c r="E538" s="5" t="n">
        <v>106.884276105525</v>
      </c>
      <c r="F538" s="5" t="n">
        <v>7.35529655754047</v>
      </c>
      <c r="G538" s="5" t="n">
        <v>99.528979547985</v>
      </c>
      <c r="H538" s="12" t="n">
        <v>0.0500000000000001</v>
      </c>
      <c r="I538" s="5" t="n">
        <v>4.97644897739926</v>
      </c>
      <c r="J538" s="5" t="n">
        <v>104.505428525384</v>
      </c>
    </row>
    <row r="539" customFormat="false" ht="14.25" hidden="true" customHeight="false" outlineLevel="0" collapsed="false">
      <c r="A539" s="0" t="s">
        <v>100</v>
      </c>
      <c r="B539" s="0" t="s">
        <v>54</v>
      </c>
      <c r="C539" s="0" t="s">
        <v>65</v>
      </c>
      <c r="D539" s="0" t="n">
        <v>2034</v>
      </c>
      <c r="E539" s="5" t="n">
        <v>110.40209645099</v>
      </c>
      <c r="F539" s="5" t="n">
        <v>8.05578876087152</v>
      </c>
      <c r="G539" s="5" t="n">
        <v>102.346307690119</v>
      </c>
      <c r="H539" s="12" t="n">
        <v>0.05</v>
      </c>
      <c r="I539" s="5" t="n">
        <v>5.11731538450595</v>
      </c>
      <c r="J539" s="5" t="n">
        <v>107.463623074625</v>
      </c>
    </row>
    <row r="540" customFormat="false" ht="14.25" hidden="true" customHeight="false" outlineLevel="0" collapsed="false">
      <c r="A540" s="0" t="s">
        <v>100</v>
      </c>
      <c r="B540" s="0" t="s">
        <v>54</v>
      </c>
      <c r="C540" s="0" t="s">
        <v>65</v>
      </c>
      <c r="D540" s="0" t="n">
        <v>2035</v>
      </c>
      <c r="E540" s="5" t="n">
        <v>113.921376548677</v>
      </c>
      <c r="F540" s="5" t="n">
        <v>8.77593651159221</v>
      </c>
      <c r="G540" s="5" t="n">
        <v>105.145440037085</v>
      </c>
      <c r="H540" s="12" t="n">
        <v>0.05</v>
      </c>
      <c r="I540" s="5" t="n">
        <v>5.25727200185425</v>
      </c>
      <c r="J540" s="5" t="n">
        <v>110.402712038939</v>
      </c>
    </row>
    <row r="541" customFormat="false" ht="14.25" hidden="true" customHeight="false" outlineLevel="0" collapsed="false">
      <c r="A541" s="0" t="s">
        <v>100</v>
      </c>
      <c r="B541" s="0" t="s">
        <v>54</v>
      </c>
      <c r="C541" s="0" t="s">
        <v>65</v>
      </c>
      <c r="D541" s="0" t="n">
        <v>2036</v>
      </c>
      <c r="E541" s="5" t="n">
        <v>116.746053561827</v>
      </c>
      <c r="F541" s="5" t="n">
        <v>9.55222353854992</v>
      </c>
      <c r="G541" s="5" t="n">
        <v>107.193830023277</v>
      </c>
      <c r="H541" s="12" t="n">
        <v>0.0500000000000001</v>
      </c>
      <c r="I541" s="5" t="n">
        <v>5.35969150116384</v>
      </c>
      <c r="J541" s="5" t="n">
        <v>112.553521524441</v>
      </c>
    </row>
    <row r="542" customFormat="false" ht="14.25" hidden="true" customHeight="false" outlineLevel="0" collapsed="false">
      <c r="A542" s="0" t="s">
        <v>100</v>
      </c>
      <c r="B542" s="0" t="s">
        <v>54</v>
      </c>
      <c r="C542" s="0" t="s">
        <v>65</v>
      </c>
      <c r="D542" s="0" t="n">
        <v>2037</v>
      </c>
      <c r="E542" s="5" t="n">
        <v>119.448025075341</v>
      </c>
      <c r="F542" s="5" t="n">
        <v>10.325280044229</v>
      </c>
      <c r="G542" s="5" t="n">
        <v>109.122745031112</v>
      </c>
      <c r="H542" s="12" t="n">
        <v>0.0500000000000001</v>
      </c>
      <c r="I542" s="5" t="n">
        <v>5.45613725155559</v>
      </c>
      <c r="J542" s="5" t="n">
        <v>114.578882282667</v>
      </c>
    </row>
    <row r="543" customFormat="false" ht="14.25" hidden="true" customHeight="false" outlineLevel="0" collapsed="false">
      <c r="A543" s="0" t="s">
        <v>100</v>
      </c>
      <c r="B543" s="0" t="s">
        <v>54</v>
      </c>
      <c r="C543" s="0" t="s">
        <v>65</v>
      </c>
      <c r="D543" s="0" t="n">
        <v>2038</v>
      </c>
      <c r="E543" s="5" t="n">
        <v>122.113836265429</v>
      </c>
      <c r="F543" s="5" t="n">
        <v>11.1232438618816</v>
      </c>
      <c r="G543" s="5" t="n">
        <v>110.990592403547</v>
      </c>
      <c r="H543" s="12" t="n">
        <v>0.05</v>
      </c>
      <c r="I543" s="5" t="n">
        <v>5.54952962017737</v>
      </c>
      <c r="J543" s="5" t="n">
        <v>116.540122023725</v>
      </c>
    </row>
    <row r="544" customFormat="false" ht="14.25" hidden="true" customHeight="false" outlineLevel="0" collapsed="false">
      <c r="A544" s="0" t="s">
        <v>100</v>
      </c>
      <c r="B544" s="0" t="s">
        <v>54</v>
      </c>
      <c r="C544" s="0" t="s">
        <v>65</v>
      </c>
      <c r="D544" s="0" t="n">
        <v>2039</v>
      </c>
      <c r="E544" s="5" t="n">
        <v>124.760169520416</v>
      </c>
      <c r="F544" s="5" t="n">
        <v>11.9225471784026</v>
      </c>
      <c r="G544" s="5" t="n">
        <v>112.837622342013</v>
      </c>
      <c r="H544" s="12" t="n">
        <v>0.05</v>
      </c>
      <c r="I544" s="5" t="n">
        <v>5.64188111710066</v>
      </c>
      <c r="J544" s="5" t="n">
        <v>118.479503459114</v>
      </c>
    </row>
    <row r="545" customFormat="false" ht="14.25" hidden="true" customHeight="false" outlineLevel="0" collapsed="false">
      <c r="A545" s="0" t="s">
        <v>100</v>
      </c>
      <c r="B545" s="0" t="s">
        <v>54</v>
      </c>
      <c r="C545" s="0" t="s">
        <v>65</v>
      </c>
      <c r="D545" s="0" t="n">
        <v>2040</v>
      </c>
      <c r="E545" s="5" t="n">
        <v>126.608507244208</v>
      </c>
      <c r="F545" s="5" t="n">
        <v>12.6684348052833</v>
      </c>
      <c r="G545" s="5" t="n">
        <v>113.940072438925</v>
      </c>
      <c r="H545" s="12" t="n">
        <v>0.05</v>
      </c>
      <c r="I545" s="5" t="n">
        <v>5.69700362194624</v>
      </c>
      <c r="J545" s="5" t="n">
        <v>119.637076060871</v>
      </c>
    </row>
    <row r="546" customFormat="false" ht="14.25" hidden="true" customHeight="false" outlineLevel="0" collapsed="false">
      <c r="A546" s="0" t="s">
        <v>100</v>
      </c>
      <c r="B546" s="0" t="s">
        <v>54</v>
      </c>
      <c r="C546" s="0" t="s">
        <v>75</v>
      </c>
      <c r="D546" s="0" t="n">
        <v>2024</v>
      </c>
      <c r="E546" s="5" t="n">
        <v>1.62498</v>
      </c>
      <c r="F546" s="5" t="n">
        <v>0</v>
      </c>
      <c r="G546" s="5" t="n">
        <v>1.62498</v>
      </c>
      <c r="H546" s="12" t="n">
        <v>0.0500000000000001</v>
      </c>
      <c r="I546" s="5" t="n">
        <v>0.0812490000000001</v>
      </c>
      <c r="J546" s="5" t="n">
        <v>1.706229</v>
      </c>
    </row>
    <row r="547" customFormat="false" ht="14.25" hidden="true" customHeight="false" outlineLevel="0" collapsed="false">
      <c r="A547" s="0" t="s">
        <v>100</v>
      </c>
      <c r="B547" s="0" t="s">
        <v>54</v>
      </c>
      <c r="C547" s="0" t="s">
        <v>75</v>
      </c>
      <c r="D547" s="0" t="n">
        <v>2025</v>
      </c>
      <c r="E547" s="5" t="n">
        <v>1.83040043965879</v>
      </c>
      <c r="F547" s="5" t="n">
        <v>0</v>
      </c>
      <c r="G547" s="5" t="n">
        <v>1.83040043965879</v>
      </c>
      <c r="H547" s="12" t="n">
        <v>0.0500000000000001</v>
      </c>
      <c r="I547" s="5" t="n">
        <v>0.0915200219829395</v>
      </c>
      <c r="J547" s="5" t="n">
        <v>1.92192046164173</v>
      </c>
    </row>
    <row r="548" customFormat="false" ht="14.25" hidden="true" customHeight="false" outlineLevel="0" collapsed="false">
      <c r="A548" s="0" t="s">
        <v>100</v>
      </c>
      <c r="B548" s="0" t="s">
        <v>54</v>
      </c>
      <c r="C548" s="0" t="s">
        <v>75</v>
      </c>
      <c r="D548" s="0" t="n">
        <v>2026</v>
      </c>
      <c r="E548" s="5" t="n">
        <v>2.24857621638292</v>
      </c>
      <c r="F548" s="5" t="n">
        <v>0.0449715243276583</v>
      </c>
      <c r="G548" s="5" t="n">
        <v>2.20360469205526</v>
      </c>
      <c r="H548" s="12" t="n">
        <v>0.0500000000000001</v>
      </c>
      <c r="I548" s="5" t="n">
        <v>0.110180234602763</v>
      </c>
      <c r="J548" s="5" t="n">
        <v>2.31378492665802</v>
      </c>
    </row>
    <row r="549" customFormat="false" ht="14.25" hidden="true" customHeight="false" outlineLevel="0" collapsed="false">
      <c r="A549" s="0" t="s">
        <v>100</v>
      </c>
      <c r="B549" s="0" t="s">
        <v>54</v>
      </c>
      <c r="C549" s="0" t="s">
        <v>75</v>
      </c>
      <c r="D549" s="0" t="n">
        <v>2027</v>
      </c>
      <c r="E549" s="5" t="n">
        <v>2.76858629501414</v>
      </c>
      <c r="F549" s="5" t="n">
        <v>0.0830575888504241</v>
      </c>
      <c r="G549" s="5" t="n">
        <v>2.68552870616371</v>
      </c>
      <c r="H549" s="12" t="n">
        <v>0.0500000000000001</v>
      </c>
      <c r="I549" s="5" t="n">
        <v>0.134276435308186</v>
      </c>
      <c r="J549" s="5" t="n">
        <v>2.8198051414719</v>
      </c>
    </row>
    <row r="550" customFormat="false" ht="14.25" hidden="true" customHeight="false" outlineLevel="0" collapsed="false">
      <c r="A550" s="0" t="s">
        <v>100</v>
      </c>
      <c r="B550" s="0" t="s">
        <v>54</v>
      </c>
      <c r="C550" s="0" t="s">
        <v>75</v>
      </c>
      <c r="D550" s="0" t="n">
        <v>2028</v>
      </c>
      <c r="E550" s="5" t="n">
        <v>2.87823378868993</v>
      </c>
      <c r="F550" s="5" t="n">
        <v>0.143911689434497</v>
      </c>
      <c r="G550" s="5" t="n">
        <v>2.73432209925543</v>
      </c>
      <c r="H550" s="12" t="n">
        <v>0.05</v>
      </c>
      <c r="I550" s="5" t="n">
        <v>0.136716104962772</v>
      </c>
      <c r="J550" s="5" t="n">
        <v>2.87103820421821</v>
      </c>
    </row>
    <row r="551" customFormat="false" ht="14.25" hidden="true" customHeight="false" outlineLevel="0" collapsed="false">
      <c r="A551" s="0" t="s">
        <v>100</v>
      </c>
      <c r="B551" s="0" t="s">
        <v>54</v>
      </c>
      <c r="C551" s="0" t="s">
        <v>75</v>
      </c>
      <c r="D551" s="0" t="n">
        <v>2029</v>
      </c>
      <c r="E551" s="5" t="n">
        <v>3.29161423689875</v>
      </c>
      <c r="F551" s="5" t="n">
        <v>0.197496854213925</v>
      </c>
      <c r="G551" s="5" t="n">
        <v>3.09411738268483</v>
      </c>
      <c r="H551" s="12" t="n">
        <v>0.05</v>
      </c>
      <c r="I551" s="5" t="n">
        <v>0.154705869134241</v>
      </c>
      <c r="J551" s="5" t="n">
        <v>3.24882325181907</v>
      </c>
    </row>
    <row r="552" customFormat="false" ht="14.25" hidden="true" customHeight="false" outlineLevel="0" collapsed="false">
      <c r="A552" s="0" t="s">
        <v>100</v>
      </c>
      <c r="B552" s="0" t="s">
        <v>54</v>
      </c>
      <c r="C552" s="0" t="s">
        <v>75</v>
      </c>
      <c r="D552" s="0" t="n">
        <v>2030</v>
      </c>
      <c r="E552" s="5" t="n">
        <v>3.50944576662858</v>
      </c>
      <c r="F552" s="5" t="n">
        <v>0.245661203664</v>
      </c>
      <c r="G552" s="5" t="n">
        <v>3.26378456296458</v>
      </c>
      <c r="H552" s="12" t="n">
        <v>0.05</v>
      </c>
      <c r="I552" s="5" t="n">
        <v>0.163189228148229</v>
      </c>
      <c r="J552" s="5" t="n">
        <v>3.4269737911128</v>
      </c>
    </row>
    <row r="553" customFormat="false" ht="14.25" hidden="true" customHeight="false" outlineLevel="0" collapsed="false">
      <c r="A553" s="0" t="s">
        <v>100</v>
      </c>
      <c r="B553" s="0" t="s">
        <v>54</v>
      </c>
      <c r="C553" s="0" t="s">
        <v>75</v>
      </c>
      <c r="D553" s="0" t="n">
        <v>2031</v>
      </c>
      <c r="E553" s="5" t="n">
        <v>3.783004065792</v>
      </c>
      <c r="F553" s="5" t="n">
        <v>0.30264032526336</v>
      </c>
      <c r="G553" s="5" t="n">
        <v>3.48036374052864</v>
      </c>
      <c r="H553" s="12" t="n">
        <v>0.0500000000000001</v>
      </c>
      <c r="I553" s="5" t="n">
        <v>0.174018187026432</v>
      </c>
      <c r="J553" s="5" t="n">
        <v>3.65438192755507</v>
      </c>
    </row>
    <row r="554" customFormat="false" ht="14.25" hidden="true" customHeight="false" outlineLevel="0" collapsed="false">
      <c r="A554" s="0" t="s">
        <v>100</v>
      </c>
      <c r="B554" s="0" t="s">
        <v>54</v>
      </c>
      <c r="C554" s="0" t="s">
        <v>75</v>
      </c>
      <c r="D554" s="0" t="n">
        <v>2032</v>
      </c>
      <c r="E554" s="5" t="n">
        <v>4.23120177749348</v>
      </c>
      <c r="F554" s="5" t="n">
        <v>0.338496142199479</v>
      </c>
      <c r="G554" s="5" t="n">
        <v>3.892705635294</v>
      </c>
      <c r="H554" s="12" t="n">
        <v>0.0500000000000002</v>
      </c>
      <c r="I554" s="5" t="n">
        <v>0.194635281764701</v>
      </c>
      <c r="J554" s="5" t="n">
        <v>4.08734091705871</v>
      </c>
    </row>
    <row r="555" customFormat="false" ht="14.25" hidden="true" customHeight="false" outlineLevel="0" collapsed="false">
      <c r="A555" s="0" t="s">
        <v>100</v>
      </c>
      <c r="B555" s="0" t="s">
        <v>54</v>
      </c>
      <c r="C555" s="0" t="s">
        <v>75</v>
      </c>
      <c r="D555" s="0" t="n">
        <v>2033</v>
      </c>
      <c r="E555" s="5" t="n">
        <v>4.6777346050783</v>
      </c>
      <c r="F555" s="5" t="n">
        <v>0.420996114457047</v>
      </c>
      <c r="G555" s="5" t="n">
        <v>4.25673849062125</v>
      </c>
      <c r="H555" s="12" t="n">
        <v>0.05</v>
      </c>
      <c r="I555" s="5" t="n">
        <v>0.212836924531063</v>
      </c>
      <c r="J555" s="5" t="n">
        <v>4.46957541515231</v>
      </c>
    </row>
    <row r="556" customFormat="false" ht="14.25" hidden="true" customHeight="false" outlineLevel="0" collapsed="false">
      <c r="A556" s="0" t="s">
        <v>100</v>
      </c>
      <c r="B556" s="0" t="s">
        <v>54</v>
      </c>
      <c r="C556" s="0" t="s">
        <v>75</v>
      </c>
      <c r="D556" s="0" t="n">
        <v>2034</v>
      </c>
      <c r="E556" s="5" t="n">
        <v>5.11084605216249</v>
      </c>
      <c r="F556" s="5" t="n">
        <v>0.459976144694624</v>
      </c>
      <c r="G556" s="5" t="n">
        <v>4.65086990746787</v>
      </c>
      <c r="H556" s="12" t="n">
        <v>0.05</v>
      </c>
      <c r="I556" s="5" t="n">
        <v>0.232543495373394</v>
      </c>
      <c r="J556" s="5" t="n">
        <v>4.88341340284126</v>
      </c>
    </row>
    <row r="557" customFormat="false" ht="14.25" hidden="true" customHeight="false" outlineLevel="0" collapsed="false">
      <c r="A557" s="0" t="s">
        <v>100</v>
      </c>
      <c r="B557" s="0" t="s">
        <v>54</v>
      </c>
      <c r="C557" s="0" t="s">
        <v>75</v>
      </c>
      <c r="D557" s="0" t="n">
        <v>2035</v>
      </c>
      <c r="E557" s="5" t="n">
        <v>5.51790790406373</v>
      </c>
      <c r="F557" s="5" t="n">
        <v>0.551790790406373</v>
      </c>
      <c r="G557" s="5" t="n">
        <v>4.96611711365736</v>
      </c>
      <c r="H557" s="12" t="n">
        <v>0.05</v>
      </c>
      <c r="I557" s="5" t="n">
        <v>0.248305855682868</v>
      </c>
      <c r="J557" s="5" t="n">
        <v>5.21442296934023</v>
      </c>
    </row>
    <row r="558" customFormat="false" ht="14.25" hidden="true" customHeight="false" outlineLevel="0" collapsed="false">
      <c r="A558" s="0" t="s">
        <v>100</v>
      </c>
      <c r="B558" s="0" t="s">
        <v>54</v>
      </c>
      <c r="C558" s="0" t="s">
        <v>75</v>
      </c>
      <c r="D558" s="0" t="n">
        <v>2036</v>
      </c>
      <c r="E558" s="5" t="n">
        <v>5.88597075429113</v>
      </c>
      <c r="F558" s="5" t="n">
        <v>0.588597075429113</v>
      </c>
      <c r="G558" s="5" t="n">
        <v>5.29737367886202</v>
      </c>
      <c r="H558" s="12" t="n">
        <v>0.0500000000000001</v>
      </c>
      <c r="I558" s="5" t="n">
        <v>0.264868683943101</v>
      </c>
      <c r="J558" s="5" t="n">
        <v>5.56224236280512</v>
      </c>
    </row>
    <row r="559" customFormat="false" ht="14.25" hidden="true" customHeight="false" outlineLevel="0" collapsed="false">
      <c r="A559" s="0" t="s">
        <v>100</v>
      </c>
      <c r="B559" s="0" t="s">
        <v>54</v>
      </c>
      <c r="C559" s="0" t="s">
        <v>75</v>
      </c>
      <c r="D559" s="0" t="n">
        <v>2037</v>
      </c>
      <c r="E559" s="5" t="n">
        <v>6.20240054204182</v>
      </c>
      <c r="F559" s="5" t="n">
        <v>0.620240054204182</v>
      </c>
      <c r="G559" s="5" t="n">
        <v>5.58216048783764</v>
      </c>
      <c r="H559" s="12" t="n">
        <v>0.0500000000000001</v>
      </c>
      <c r="I559" s="5" t="n">
        <v>0.279108024391882</v>
      </c>
      <c r="J559" s="5" t="n">
        <v>5.86126851222952</v>
      </c>
    </row>
    <row r="560" customFormat="false" ht="14.25" hidden="true" customHeight="false" outlineLevel="0" collapsed="false">
      <c r="A560" s="0" t="s">
        <v>100</v>
      </c>
      <c r="B560" s="0" t="s">
        <v>54</v>
      </c>
      <c r="C560" s="0" t="s">
        <v>75</v>
      </c>
      <c r="D560" s="0" t="n">
        <v>2038</v>
      </c>
      <c r="E560" s="5" t="n">
        <v>6.45556185749949</v>
      </c>
      <c r="F560" s="5" t="n">
        <v>0.645556185749949</v>
      </c>
      <c r="G560" s="5" t="n">
        <v>5.81000567174954</v>
      </c>
      <c r="H560" s="12" t="n">
        <v>0.0500000000000001</v>
      </c>
      <c r="I560" s="5" t="n">
        <v>0.290500283587478</v>
      </c>
      <c r="J560" s="5" t="n">
        <v>6.10050595533702</v>
      </c>
    </row>
    <row r="561" customFormat="false" ht="14.25" hidden="true" customHeight="false" outlineLevel="0" collapsed="false">
      <c r="A561" s="0" t="s">
        <v>100</v>
      </c>
      <c r="B561" s="0" t="s">
        <v>54</v>
      </c>
      <c r="C561" s="0" t="s">
        <v>75</v>
      </c>
      <c r="D561" s="0" t="n">
        <v>2039</v>
      </c>
      <c r="E561" s="5" t="n">
        <v>6.63549988500753</v>
      </c>
      <c r="F561" s="5" t="n">
        <v>0.663549988500753</v>
      </c>
      <c r="G561" s="5" t="n">
        <v>5.97194989650678</v>
      </c>
      <c r="H561" s="12" t="n">
        <v>0.05</v>
      </c>
      <c r="I561" s="5" t="n">
        <v>0.298597494825339</v>
      </c>
      <c r="J561" s="5" t="n">
        <v>6.27054739133212</v>
      </c>
    </row>
    <row r="562" customFormat="false" ht="14.25" hidden="true" customHeight="false" outlineLevel="0" collapsed="false">
      <c r="A562" s="0" t="s">
        <v>100</v>
      </c>
      <c r="B562" s="0" t="s">
        <v>54</v>
      </c>
      <c r="C562" s="0" t="s">
        <v>75</v>
      </c>
      <c r="D562" s="0" t="n">
        <v>2040</v>
      </c>
      <c r="E562" s="5" t="n">
        <v>6.73456789829069</v>
      </c>
      <c r="F562" s="5" t="n">
        <v>0.673456789829069</v>
      </c>
      <c r="G562" s="5" t="n">
        <v>6.06111110846162</v>
      </c>
      <c r="H562" s="12" t="n">
        <v>0.05</v>
      </c>
      <c r="I562" s="5" t="n">
        <v>0.303055555423081</v>
      </c>
      <c r="J562" s="5" t="n">
        <v>6.3641666638847</v>
      </c>
    </row>
    <row r="563" customFormat="false" ht="14.25" hidden="true" customHeight="false" outlineLevel="0" collapsed="false">
      <c r="A563" s="0" t="s">
        <v>100</v>
      </c>
      <c r="B563" s="0" t="s">
        <v>54</v>
      </c>
      <c r="C563" s="0" t="s">
        <v>76</v>
      </c>
      <c r="D563" s="0" t="n">
        <v>2024</v>
      </c>
      <c r="E563" s="5" t="n">
        <v>0.02</v>
      </c>
      <c r="F563" s="5" t="n">
        <v>0.02</v>
      </c>
      <c r="G563" s="5" t="n">
        <v>0</v>
      </c>
      <c r="H563" s="12" t="n">
        <v>0</v>
      </c>
      <c r="I563" s="5" t="n">
        <v>0</v>
      </c>
      <c r="J563" s="5" t="n">
        <v>0</v>
      </c>
    </row>
    <row r="564" customFormat="false" ht="14.25" hidden="true" customHeight="false" outlineLevel="0" collapsed="false">
      <c r="A564" s="0" t="s">
        <v>100</v>
      </c>
      <c r="B564" s="0" t="s">
        <v>54</v>
      </c>
      <c r="C564" s="0" t="s">
        <v>76</v>
      </c>
      <c r="D564" s="0" t="n">
        <v>2025</v>
      </c>
      <c r="E564" s="5" t="n">
        <v>0.025</v>
      </c>
      <c r="F564" s="5" t="n">
        <v>0.025</v>
      </c>
      <c r="G564" s="5" t="n">
        <v>0</v>
      </c>
      <c r="H564" s="12" t="n">
        <v>0</v>
      </c>
      <c r="I564" s="5" t="n">
        <v>0</v>
      </c>
      <c r="J564" s="5" t="n">
        <v>0</v>
      </c>
    </row>
    <row r="565" customFormat="false" ht="14.25" hidden="true" customHeight="false" outlineLevel="0" collapsed="false">
      <c r="A565" s="0" t="s">
        <v>100</v>
      </c>
      <c r="B565" s="0" t="s">
        <v>54</v>
      </c>
      <c r="C565" s="0" t="s">
        <v>76</v>
      </c>
      <c r="D565" s="0" t="n">
        <v>2026</v>
      </c>
      <c r="E565" s="5" t="n">
        <v>0.077412</v>
      </c>
      <c r="F565" s="5" t="n">
        <v>0.077412</v>
      </c>
      <c r="G565" s="5" t="n">
        <v>0</v>
      </c>
      <c r="H565" s="12" t="n">
        <v>0</v>
      </c>
      <c r="I565" s="5" t="n">
        <v>0</v>
      </c>
      <c r="J565" s="5" t="n">
        <v>0</v>
      </c>
    </row>
    <row r="566" customFormat="false" ht="14.25" hidden="true" customHeight="false" outlineLevel="0" collapsed="false">
      <c r="A566" s="0" t="s">
        <v>100</v>
      </c>
      <c r="B566" s="0" t="s">
        <v>54</v>
      </c>
      <c r="C566" s="0" t="s">
        <v>76</v>
      </c>
      <c r="D566" s="0" t="n">
        <v>2027</v>
      </c>
      <c r="E566" s="5" t="n">
        <v>0.129823</v>
      </c>
      <c r="F566" s="5" t="n">
        <v>0.129823</v>
      </c>
      <c r="G566" s="5" t="n">
        <v>0</v>
      </c>
      <c r="H566" s="12" t="n">
        <v>0</v>
      </c>
      <c r="I566" s="5" t="n">
        <v>0</v>
      </c>
      <c r="J566" s="5" t="n">
        <v>0</v>
      </c>
    </row>
    <row r="567" customFormat="false" ht="14.25" hidden="true" customHeight="false" outlineLevel="0" collapsed="false">
      <c r="A567" s="0" t="s">
        <v>100</v>
      </c>
      <c r="B567" s="0" t="s">
        <v>54</v>
      </c>
      <c r="C567" s="0" t="s">
        <v>76</v>
      </c>
      <c r="D567" s="0" t="n">
        <v>2028</v>
      </c>
      <c r="E567" s="5" t="n">
        <v>0.21865</v>
      </c>
      <c r="F567" s="5" t="n">
        <v>0.21865</v>
      </c>
      <c r="G567" s="5" t="n">
        <v>0</v>
      </c>
      <c r="H567" s="12" t="n">
        <v>0</v>
      </c>
      <c r="I567" s="5" t="n">
        <v>0</v>
      </c>
      <c r="J567" s="5" t="n">
        <v>0</v>
      </c>
    </row>
    <row r="568" customFormat="false" ht="14.25" hidden="true" customHeight="false" outlineLevel="0" collapsed="false">
      <c r="A568" s="0" t="s">
        <v>100</v>
      </c>
      <c r="B568" s="0" t="s">
        <v>54</v>
      </c>
      <c r="C568" s="0" t="s">
        <v>76</v>
      </c>
      <c r="D568" s="0" t="n">
        <v>2029</v>
      </c>
      <c r="E568" s="5" t="n">
        <v>0.34164</v>
      </c>
      <c r="F568" s="5" t="n">
        <v>0.34164</v>
      </c>
      <c r="G568" s="5" t="n">
        <v>0</v>
      </c>
      <c r="H568" s="12" t="n">
        <v>0</v>
      </c>
      <c r="I568" s="5" t="n">
        <v>0</v>
      </c>
      <c r="J568" s="5" t="n">
        <v>0</v>
      </c>
    </row>
    <row r="569" customFormat="false" ht="14.25" hidden="true" customHeight="false" outlineLevel="0" collapsed="false">
      <c r="A569" s="0" t="s">
        <v>100</v>
      </c>
      <c r="B569" s="0" t="s">
        <v>54</v>
      </c>
      <c r="C569" s="0" t="s">
        <v>76</v>
      </c>
      <c r="D569" s="0" t="n">
        <v>2030</v>
      </c>
      <c r="E569" s="5" t="n">
        <v>0.38106</v>
      </c>
      <c r="F569" s="5" t="n">
        <v>0.38106</v>
      </c>
      <c r="G569" s="5" t="n">
        <v>0</v>
      </c>
      <c r="H569" s="12" t="n">
        <v>0</v>
      </c>
      <c r="I569" s="5" t="n">
        <v>0</v>
      </c>
      <c r="J569" s="5" t="n">
        <v>0</v>
      </c>
    </row>
    <row r="570" customFormat="false" ht="14.25" hidden="true" customHeight="false" outlineLevel="0" collapsed="false">
      <c r="A570" s="0" t="s">
        <v>100</v>
      </c>
      <c r="B570" s="0" t="s">
        <v>54</v>
      </c>
      <c r="C570" s="0" t="s">
        <v>76</v>
      </c>
      <c r="D570" s="0" t="n">
        <v>2031</v>
      </c>
      <c r="E570" s="5" t="n">
        <v>0.494327</v>
      </c>
      <c r="F570" s="5" t="n">
        <v>0.494327</v>
      </c>
      <c r="G570" s="5" t="n">
        <v>0</v>
      </c>
      <c r="H570" s="12" t="n">
        <v>0</v>
      </c>
      <c r="I570" s="5" t="n">
        <v>0</v>
      </c>
      <c r="J570" s="5" t="n">
        <v>0</v>
      </c>
    </row>
    <row r="571" customFormat="false" ht="14.25" hidden="true" customHeight="false" outlineLevel="0" collapsed="false">
      <c r="A571" s="0" t="s">
        <v>100</v>
      </c>
      <c r="B571" s="0" t="s">
        <v>54</v>
      </c>
      <c r="C571" s="0" t="s">
        <v>76</v>
      </c>
      <c r="D571" s="0" t="n">
        <v>2032</v>
      </c>
      <c r="E571" s="5" t="n">
        <v>0.629143</v>
      </c>
      <c r="F571" s="5" t="n">
        <v>0.629143</v>
      </c>
      <c r="G571" s="5" t="n">
        <v>0</v>
      </c>
      <c r="H571" s="12" t="n">
        <v>0</v>
      </c>
      <c r="I571" s="5" t="n">
        <v>0</v>
      </c>
      <c r="J571" s="5" t="n">
        <v>0</v>
      </c>
    </row>
    <row r="572" customFormat="false" ht="14.25" hidden="true" customHeight="false" outlineLevel="0" collapsed="false">
      <c r="A572" s="0" t="s">
        <v>100</v>
      </c>
      <c r="B572" s="0" t="s">
        <v>54</v>
      </c>
      <c r="C572" s="0" t="s">
        <v>76</v>
      </c>
      <c r="D572" s="0" t="n">
        <v>2033</v>
      </c>
      <c r="E572" s="5" t="n">
        <v>0.792605</v>
      </c>
      <c r="F572" s="5" t="n">
        <v>0.792605</v>
      </c>
      <c r="G572" s="5" t="n">
        <v>0</v>
      </c>
      <c r="H572" s="12" t="n">
        <v>0</v>
      </c>
      <c r="I572" s="5" t="n">
        <v>0</v>
      </c>
      <c r="J572" s="5" t="n">
        <v>0</v>
      </c>
    </row>
    <row r="573" customFormat="false" ht="14.25" hidden="true" customHeight="false" outlineLevel="0" collapsed="false">
      <c r="A573" s="0" t="s">
        <v>100</v>
      </c>
      <c r="B573" s="0" t="s">
        <v>54</v>
      </c>
      <c r="C573" s="0" t="s">
        <v>76</v>
      </c>
      <c r="D573" s="0" t="n">
        <v>2034</v>
      </c>
      <c r="E573" s="5" t="n">
        <v>0.976828</v>
      </c>
      <c r="F573" s="5" t="n">
        <v>0.976828</v>
      </c>
      <c r="G573" s="5" t="n">
        <v>0</v>
      </c>
      <c r="H573" s="12" t="n">
        <v>0</v>
      </c>
      <c r="I573" s="5" t="n">
        <v>0</v>
      </c>
      <c r="J573" s="5" t="n">
        <v>0</v>
      </c>
    </row>
    <row r="574" customFormat="false" ht="14.25" hidden="true" customHeight="false" outlineLevel="0" collapsed="false">
      <c r="A574" s="0" t="s">
        <v>100</v>
      </c>
      <c r="B574" s="0" t="s">
        <v>54</v>
      </c>
      <c r="C574" s="0" t="s">
        <v>76</v>
      </c>
      <c r="D574" s="0" t="n">
        <v>2035</v>
      </c>
      <c r="E574" s="5" t="n">
        <v>1.1826</v>
      </c>
      <c r="F574" s="5" t="n">
        <v>1.1826</v>
      </c>
      <c r="G574" s="5" t="n">
        <v>0</v>
      </c>
      <c r="H574" s="12" t="n">
        <v>0</v>
      </c>
      <c r="I574" s="5" t="n">
        <v>0</v>
      </c>
      <c r="J574" s="5" t="n">
        <v>0</v>
      </c>
    </row>
    <row r="575" customFormat="false" ht="14.25" hidden="true" customHeight="false" outlineLevel="0" collapsed="false">
      <c r="A575" s="0" t="s">
        <v>100</v>
      </c>
      <c r="B575" s="0" t="s">
        <v>54</v>
      </c>
      <c r="C575" s="0" t="s">
        <v>76</v>
      </c>
      <c r="D575" s="0" t="n">
        <v>2036</v>
      </c>
      <c r="E575" s="5" t="n">
        <v>1.41071</v>
      </c>
      <c r="F575" s="5" t="n">
        <v>1.41071</v>
      </c>
      <c r="G575" s="5" t="n">
        <v>0</v>
      </c>
      <c r="H575" s="12" t="n">
        <v>0</v>
      </c>
      <c r="I575" s="5" t="n">
        <v>0</v>
      </c>
      <c r="J575" s="5" t="n">
        <v>0</v>
      </c>
    </row>
    <row r="576" customFormat="false" ht="14.25" hidden="true" customHeight="false" outlineLevel="0" collapsed="false">
      <c r="A576" s="0" t="s">
        <v>100</v>
      </c>
      <c r="B576" s="0" t="s">
        <v>54</v>
      </c>
      <c r="C576" s="0" t="s">
        <v>76</v>
      </c>
      <c r="D576" s="0" t="n">
        <v>2037</v>
      </c>
      <c r="E576" s="5" t="n">
        <v>1.615782</v>
      </c>
      <c r="F576" s="5" t="n">
        <v>1.615782</v>
      </c>
      <c r="G576" s="5" t="n">
        <v>0</v>
      </c>
      <c r="H576" s="12" t="n">
        <v>0</v>
      </c>
      <c r="I576" s="5" t="n">
        <v>0</v>
      </c>
      <c r="J576" s="5" t="n">
        <v>0</v>
      </c>
    </row>
    <row r="577" customFormat="false" ht="14.25" hidden="true" customHeight="false" outlineLevel="0" collapsed="false">
      <c r="A577" s="0" t="s">
        <v>100</v>
      </c>
      <c r="B577" s="0" t="s">
        <v>54</v>
      </c>
      <c r="C577" s="0" t="s">
        <v>76</v>
      </c>
      <c r="D577" s="0" t="n">
        <v>2038</v>
      </c>
      <c r="E577" s="5" t="n">
        <v>1.83776</v>
      </c>
      <c r="F577" s="5" t="n">
        <v>1.83776</v>
      </c>
      <c r="G577" s="5" t="n">
        <v>0</v>
      </c>
      <c r="H577" s="12" t="n">
        <v>0</v>
      </c>
      <c r="I577" s="5" t="n">
        <v>0</v>
      </c>
      <c r="J577" s="5" t="n">
        <v>0</v>
      </c>
    </row>
    <row r="578" customFormat="false" ht="14.25" hidden="true" customHeight="false" outlineLevel="0" collapsed="false">
      <c r="A578" s="0" t="s">
        <v>100</v>
      </c>
      <c r="B578" s="0" t="s">
        <v>54</v>
      </c>
      <c r="C578" s="0" t="s">
        <v>76</v>
      </c>
      <c r="D578" s="0" t="n">
        <v>2039</v>
      </c>
      <c r="E578" s="5" t="n">
        <v>2.077171</v>
      </c>
      <c r="F578" s="5" t="n">
        <v>2.077171</v>
      </c>
      <c r="G578" s="5" t="n">
        <v>0</v>
      </c>
      <c r="H578" s="12" t="n">
        <v>0</v>
      </c>
      <c r="I578" s="5" t="n">
        <v>0</v>
      </c>
      <c r="J578" s="5" t="n">
        <v>0</v>
      </c>
    </row>
    <row r="579" customFormat="false" ht="14.25" hidden="true" customHeight="false" outlineLevel="0" collapsed="false">
      <c r="A579" s="0" t="s">
        <v>100</v>
      </c>
      <c r="B579" s="0" t="s">
        <v>54</v>
      </c>
      <c r="C579" s="0" t="s">
        <v>76</v>
      </c>
      <c r="D579" s="0" t="n">
        <v>2040</v>
      </c>
      <c r="E579" s="5" t="n">
        <v>2.2776</v>
      </c>
      <c r="F579" s="5" t="n">
        <v>2.2776</v>
      </c>
      <c r="G579" s="5" t="n">
        <v>0</v>
      </c>
      <c r="H579" s="12" t="n">
        <v>0</v>
      </c>
      <c r="I579" s="5" t="n">
        <v>0</v>
      </c>
      <c r="J579" s="5" t="n">
        <v>0</v>
      </c>
    </row>
    <row r="580" customFormat="false" ht="14.25" hidden="true" customHeight="false" outlineLevel="0" collapsed="false">
      <c r="A580" s="0" t="s">
        <v>100</v>
      </c>
      <c r="B580" s="0" t="s">
        <v>54</v>
      </c>
      <c r="C580" s="0" t="s">
        <v>79</v>
      </c>
      <c r="D580" s="0" t="n">
        <v>2024</v>
      </c>
      <c r="E580" s="5" t="n">
        <v>67.2453</v>
      </c>
      <c r="F580" s="5" t="n">
        <v>6.52842368</v>
      </c>
      <c r="G580" s="5" t="n">
        <v>60.71687632</v>
      </c>
      <c r="H580" s="12" t="n">
        <v>0.05</v>
      </c>
      <c r="I580" s="5" t="n">
        <v>3.035843816</v>
      </c>
      <c r="J580" s="5" t="n">
        <v>63.752720136</v>
      </c>
    </row>
    <row r="581" customFormat="false" ht="14.25" hidden="true" customHeight="false" outlineLevel="0" collapsed="false">
      <c r="A581" s="0" t="s">
        <v>100</v>
      </c>
      <c r="B581" s="0" t="s">
        <v>54</v>
      </c>
      <c r="C581" s="0" t="s">
        <v>79</v>
      </c>
      <c r="D581" s="0" t="n">
        <v>2025</v>
      </c>
      <c r="E581" s="5" t="n">
        <v>68.0852929275362</v>
      </c>
      <c r="F581" s="5" t="n">
        <v>6.57384987809855</v>
      </c>
      <c r="G581" s="5" t="n">
        <v>61.5114430494377</v>
      </c>
      <c r="H581" s="12" t="n">
        <v>0.05</v>
      </c>
      <c r="I581" s="5" t="n">
        <v>3.07557215247189</v>
      </c>
      <c r="J581" s="5" t="n">
        <v>64.5870152019096</v>
      </c>
    </row>
    <row r="582" customFormat="false" ht="14.25" hidden="true" customHeight="false" outlineLevel="0" collapsed="false">
      <c r="A582" s="0" t="s">
        <v>100</v>
      </c>
      <c r="B582" s="0" t="s">
        <v>54</v>
      </c>
      <c r="C582" s="0" t="s">
        <v>79</v>
      </c>
      <c r="D582" s="0" t="n">
        <v>2026</v>
      </c>
      <c r="E582" s="5" t="n">
        <v>68.6462597536232</v>
      </c>
      <c r="F582" s="5" t="n">
        <v>6.60655429425362</v>
      </c>
      <c r="G582" s="5" t="n">
        <v>62.0397054593696</v>
      </c>
      <c r="H582" s="12" t="n">
        <v>0.0500000000000001</v>
      </c>
      <c r="I582" s="5" t="n">
        <v>3.10198527296848</v>
      </c>
      <c r="J582" s="5" t="n">
        <v>65.1416907323381</v>
      </c>
    </row>
    <row r="583" customFormat="false" ht="14.25" hidden="true" customHeight="false" outlineLevel="0" collapsed="false">
      <c r="A583" s="0" t="s">
        <v>100</v>
      </c>
      <c r="B583" s="0" t="s">
        <v>54</v>
      </c>
      <c r="C583" s="0" t="s">
        <v>79</v>
      </c>
      <c r="D583" s="0" t="n">
        <v>2027</v>
      </c>
      <c r="E583" s="5" t="n">
        <v>69.0401883019558</v>
      </c>
      <c r="F583" s="5" t="n">
        <v>6.6214518722336</v>
      </c>
      <c r="G583" s="5" t="n">
        <v>62.4187364297222</v>
      </c>
      <c r="H583" s="12" t="n">
        <v>0.05</v>
      </c>
      <c r="I583" s="5" t="n">
        <v>3.12093682148611</v>
      </c>
      <c r="J583" s="5" t="n">
        <v>65.5396732512083</v>
      </c>
    </row>
    <row r="584" customFormat="false" ht="14.25" hidden="true" customHeight="false" outlineLevel="0" collapsed="false">
      <c r="A584" s="0" t="s">
        <v>100</v>
      </c>
      <c r="B584" s="0" t="s">
        <v>54</v>
      </c>
      <c r="C584" s="0" t="s">
        <v>79</v>
      </c>
      <c r="D584" s="0" t="n">
        <v>2028</v>
      </c>
      <c r="E584" s="5" t="n">
        <v>69.6262111739855</v>
      </c>
      <c r="F584" s="5" t="n">
        <v>6.6559799787423</v>
      </c>
      <c r="G584" s="5" t="n">
        <v>62.9702311952432</v>
      </c>
      <c r="H584" s="12" t="n">
        <v>0.0500000000000001</v>
      </c>
      <c r="I584" s="5" t="n">
        <v>3.14851155976217</v>
      </c>
      <c r="J584" s="5" t="n">
        <v>66.1187427550054</v>
      </c>
    </row>
    <row r="585" customFormat="false" ht="14.25" hidden="true" customHeight="false" outlineLevel="0" collapsed="false">
      <c r="A585" s="0" t="s">
        <v>100</v>
      </c>
      <c r="B585" s="0" t="s">
        <v>54</v>
      </c>
      <c r="C585" s="0" t="s">
        <v>79</v>
      </c>
      <c r="D585" s="0" t="n">
        <v>2029</v>
      </c>
      <c r="E585" s="5" t="n">
        <v>70.7086244281795</v>
      </c>
      <c r="F585" s="5" t="n">
        <v>6.74134757343095</v>
      </c>
      <c r="G585" s="5" t="n">
        <v>63.9672768547486</v>
      </c>
      <c r="H585" s="12" t="n">
        <v>0.05</v>
      </c>
      <c r="I585" s="5" t="n">
        <v>3.19836384273743</v>
      </c>
      <c r="J585" s="5" t="n">
        <v>67.165640697486</v>
      </c>
    </row>
    <row r="586" customFormat="false" ht="14.25" hidden="true" customHeight="false" outlineLevel="0" collapsed="false">
      <c r="A586" s="0" t="s">
        <v>100</v>
      </c>
      <c r="B586" s="0" t="s">
        <v>54</v>
      </c>
      <c r="C586" s="0" t="s">
        <v>79</v>
      </c>
      <c r="D586" s="0" t="n">
        <v>2030</v>
      </c>
      <c r="E586" s="5" t="n">
        <v>71.7148628450869</v>
      </c>
      <c r="F586" s="5" t="n">
        <v>6.81803697675944</v>
      </c>
      <c r="G586" s="5" t="n">
        <v>64.8968258683274</v>
      </c>
      <c r="H586" s="12" t="n">
        <v>0.05</v>
      </c>
      <c r="I586" s="5" t="n">
        <v>3.24484129341638</v>
      </c>
      <c r="J586" s="5" t="n">
        <v>68.1416671617438</v>
      </c>
    </row>
    <row r="587" customFormat="false" ht="14.25" hidden="true" customHeight="false" outlineLevel="0" collapsed="false">
      <c r="A587" s="0" t="s">
        <v>100</v>
      </c>
      <c r="B587" s="0" t="s">
        <v>54</v>
      </c>
      <c r="C587" s="0" t="s">
        <v>79</v>
      </c>
      <c r="D587" s="0" t="n">
        <v>2031</v>
      </c>
      <c r="E587" s="5" t="n">
        <v>72.4468763077851</v>
      </c>
      <c r="F587" s="5" t="n">
        <v>6.91032205248958</v>
      </c>
      <c r="G587" s="5" t="n">
        <v>65.5365542552955</v>
      </c>
      <c r="H587" s="12" t="n">
        <v>0.0500000000000001</v>
      </c>
      <c r="I587" s="5" t="n">
        <v>3.27682771276478</v>
      </c>
      <c r="J587" s="5" t="n">
        <v>68.8133819680603</v>
      </c>
    </row>
    <row r="588" customFormat="false" ht="14.25" hidden="true" customHeight="false" outlineLevel="0" collapsed="false">
      <c r="A588" s="0" t="s">
        <v>100</v>
      </c>
      <c r="B588" s="0" t="s">
        <v>54</v>
      </c>
      <c r="C588" s="0" t="s">
        <v>79</v>
      </c>
      <c r="D588" s="0" t="n">
        <v>2032</v>
      </c>
      <c r="E588" s="5" t="n">
        <v>73.4722988003593</v>
      </c>
      <c r="F588" s="5" t="n">
        <v>7.0334104957892</v>
      </c>
      <c r="G588" s="5" t="n">
        <v>66.4388883045701</v>
      </c>
      <c r="H588" s="12" t="n">
        <v>0.0500000000000001</v>
      </c>
      <c r="I588" s="5" t="n">
        <v>3.32194441522851</v>
      </c>
      <c r="J588" s="5" t="n">
        <v>69.7608327197986</v>
      </c>
    </row>
    <row r="589" customFormat="false" ht="14.25" hidden="true" customHeight="false" outlineLevel="0" collapsed="false">
      <c r="A589" s="0" t="s">
        <v>100</v>
      </c>
      <c r="B589" s="0" t="s">
        <v>54</v>
      </c>
      <c r="C589" s="0" t="s">
        <v>79</v>
      </c>
      <c r="D589" s="0" t="n">
        <v>2033</v>
      </c>
      <c r="E589" s="5" t="n">
        <v>74.6281489631916</v>
      </c>
      <c r="F589" s="5" t="n">
        <v>7.17065115731708</v>
      </c>
      <c r="G589" s="5" t="n">
        <v>67.4574978058745</v>
      </c>
      <c r="H589" s="12" t="n">
        <v>0.05</v>
      </c>
      <c r="I589" s="5" t="n">
        <v>3.37287489029373</v>
      </c>
      <c r="J589" s="5" t="n">
        <v>70.8303726961682</v>
      </c>
    </row>
    <row r="590" customFormat="false" ht="14.25" hidden="true" customHeight="false" outlineLevel="0" collapsed="false">
      <c r="A590" s="0" t="s">
        <v>100</v>
      </c>
      <c r="B590" s="0" t="s">
        <v>54</v>
      </c>
      <c r="C590" s="0" t="s">
        <v>79</v>
      </c>
      <c r="D590" s="0" t="n">
        <v>2034</v>
      </c>
      <c r="E590" s="5" t="n">
        <v>75.8622946991604</v>
      </c>
      <c r="F590" s="5" t="n">
        <v>7.31674325575853</v>
      </c>
      <c r="G590" s="5" t="n">
        <v>68.5455514434019</v>
      </c>
      <c r="H590" s="12" t="n">
        <v>0.05</v>
      </c>
      <c r="I590" s="5" t="n">
        <v>3.4272775721701</v>
      </c>
      <c r="J590" s="5" t="n">
        <v>71.972829015572</v>
      </c>
    </row>
    <row r="591" customFormat="false" ht="14.25" hidden="true" customHeight="false" outlineLevel="0" collapsed="false">
      <c r="A591" s="0" t="s">
        <v>100</v>
      </c>
      <c r="B591" s="0" t="s">
        <v>54</v>
      </c>
      <c r="C591" s="0" t="s">
        <v>79</v>
      </c>
      <c r="D591" s="0" t="n">
        <v>2035</v>
      </c>
      <c r="E591" s="5" t="n">
        <v>77.1285984393023</v>
      </c>
      <c r="F591" s="5" t="n">
        <v>7.46692948690709</v>
      </c>
      <c r="G591" s="5" t="n">
        <v>69.6616689523952</v>
      </c>
      <c r="H591" s="12" t="n">
        <v>0.0500000000000001</v>
      </c>
      <c r="I591" s="5" t="n">
        <v>3.48308344761976</v>
      </c>
      <c r="J591" s="5" t="n">
        <v>73.1447524000149</v>
      </c>
    </row>
    <row r="592" customFormat="false" ht="14.25" hidden="true" customHeight="false" outlineLevel="0" collapsed="false">
      <c r="A592" s="0" t="s">
        <v>100</v>
      </c>
      <c r="B592" s="0" t="s">
        <v>54</v>
      </c>
      <c r="C592" s="0" t="s">
        <v>79</v>
      </c>
      <c r="D592" s="0" t="n">
        <v>2036</v>
      </c>
      <c r="E592" s="5" t="n">
        <v>78.191293123169</v>
      </c>
      <c r="F592" s="5" t="n">
        <v>7.66917467174359</v>
      </c>
      <c r="G592" s="5" t="n">
        <v>70.5221184514254</v>
      </c>
      <c r="H592" s="12" t="n">
        <v>0.05</v>
      </c>
      <c r="I592" s="5" t="n">
        <v>3.52610592257127</v>
      </c>
      <c r="J592" s="5" t="n">
        <v>74.0482243739967</v>
      </c>
    </row>
    <row r="593" customFormat="false" ht="14.25" hidden="true" customHeight="false" outlineLevel="0" collapsed="false">
      <c r="A593" s="0" t="s">
        <v>100</v>
      </c>
      <c r="B593" s="0" t="s">
        <v>54</v>
      </c>
      <c r="C593" s="0" t="s">
        <v>79</v>
      </c>
      <c r="D593" s="0" t="n">
        <v>2037</v>
      </c>
      <c r="E593" s="5" t="n">
        <v>79.2198210044252</v>
      </c>
      <c r="F593" s="5" t="n">
        <v>7.87055979377483</v>
      </c>
      <c r="G593" s="5" t="n">
        <v>71.3492612106504</v>
      </c>
      <c r="H593" s="12" t="n">
        <v>0.05</v>
      </c>
      <c r="I593" s="5" t="n">
        <v>3.56746306053252</v>
      </c>
      <c r="J593" s="5" t="n">
        <v>74.9167242711829</v>
      </c>
    </row>
    <row r="594" customFormat="false" ht="14.25" hidden="true" customHeight="false" outlineLevel="0" collapsed="false">
      <c r="A594" s="0" t="s">
        <v>100</v>
      </c>
      <c r="B594" s="0" t="s">
        <v>54</v>
      </c>
      <c r="C594" s="0" t="s">
        <v>79</v>
      </c>
      <c r="D594" s="0" t="n">
        <v>2038</v>
      </c>
      <c r="E594" s="5" t="n">
        <v>80.2399931371263</v>
      </c>
      <c r="F594" s="5" t="n">
        <v>8.07375162400563</v>
      </c>
      <c r="G594" s="5" t="n">
        <v>72.1662415131207</v>
      </c>
      <c r="H594" s="12" t="n">
        <v>0.0500000000000001</v>
      </c>
      <c r="I594" s="5" t="n">
        <v>3.60831207565604</v>
      </c>
      <c r="J594" s="5" t="n">
        <v>75.7745535887767</v>
      </c>
    </row>
    <row r="595" customFormat="false" ht="14.25" hidden="true" customHeight="false" outlineLevel="0" collapsed="false">
      <c r="A595" s="0" t="s">
        <v>100</v>
      </c>
      <c r="B595" s="0" t="s">
        <v>54</v>
      </c>
      <c r="C595" s="0" t="s">
        <v>79</v>
      </c>
      <c r="D595" s="0" t="n">
        <v>2039</v>
      </c>
      <c r="E595" s="5" t="n">
        <v>81.2752235278347</v>
      </c>
      <c r="F595" s="5" t="n">
        <v>8.28128610041459</v>
      </c>
      <c r="G595" s="5" t="n">
        <v>72.9939374274201</v>
      </c>
      <c r="H595" s="12" t="n">
        <v>0.0500000000000001</v>
      </c>
      <c r="I595" s="5" t="n">
        <v>3.64969687137101</v>
      </c>
      <c r="J595" s="5" t="n">
        <v>76.6436342987911</v>
      </c>
    </row>
    <row r="596" customFormat="false" ht="14.25" hidden="true" customHeight="false" outlineLevel="0" collapsed="false">
      <c r="A596" s="0" t="s">
        <v>100</v>
      </c>
      <c r="B596" s="0" t="s">
        <v>54</v>
      </c>
      <c r="C596" s="0" t="s">
        <v>79</v>
      </c>
      <c r="D596" s="0" t="n">
        <v>2040</v>
      </c>
      <c r="E596" s="5" t="n">
        <v>82.3647940132089</v>
      </c>
      <c r="F596" s="5" t="n">
        <v>8.4976051324728</v>
      </c>
      <c r="G596" s="5" t="n">
        <v>73.8671888807361</v>
      </c>
      <c r="H596" s="12" t="n">
        <v>0.05</v>
      </c>
      <c r="I596" s="5" t="n">
        <v>3.69335944403681</v>
      </c>
      <c r="J596" s="5" t="n">
        <v>77.5605483247729</v>
      </c>
    </row>
    <row r="597" customFormat="false" ht="14.25" hidden="true" customHeight="false" outlineLevel="0" collapsed="false">
      <c r="A597" s="0" t="s">
        <v>100</v>
      </c>
      <c r="B597" s="0" t="s">
        <v>54</v>
      </c>
      <c r="C597" s="0" t="s">
        <v>84</v>
      </c>
      <c r="D597" s="0" t="n">
        <v>2024</v>
      </c>
      <c r="E597" s="5" t="n">
        <v>3.09105704117192</v>
      </c>
      <c r="F597" s="5" t="n">
        <v>0.0262247488401399</v>
      </c>
      <c r="G597" s="5" t="n">
        <v>3.06483229233178</v>
      </c>
      <c r="H597" s="12" t="n">
        <v>0.05</v>
      </c>
      <c r="I597" s="5" t="n">
        <v>0.153241614616589</v>
      </c>
      <c r="J597" s="5" t="n">
        <v>3.21807390694837</v>
      </c>
    </row>
    <row r="598" customFormat="false" ht="14.25" hidden="true" customHeight="false" outlineLevel="0" collapsed="false">
      <c r="A598" s="0" t="s">
        <v>100</v>
      </c>
      <c r="B598" s="0" t="s">
        <v>54</v>
      </c>
      <c r="C598" s="0" t="s">
        <v>84</v>
      </c>
      <c r="D598" s="0" t="n">
        <v>2025</v>
      </c>
      <c r="E598" s="5" t="n">
        <v>3.27435793580245</v>
      </c>
      <c r="F598" s="5" t="n">
        <v>0.0368295025183881</v>
      </c>
      <c r="G598" s="5" t="n">
        <v>3.23752843328407</v>
      </c>
      <c r="H598" s="12" t="n">
        <v>0.05</v>
      </c>
      <c r="I598" s="5" t="n">
        <v>0.161876421664203</v>
      </c>
      <c r="J598" s="5" t="n">
        <v>3.39940485494827</v>
      </c>
    </row>
    <row r="599" customFormat="false" ht="14.25" hidden="true" customHeight="false" outlineLevel="0" collapsed="false">
      <c r="A599" s="0" t="s">
        <v>100</v>
      </c>
      <c r="B599" s="0" t="s">
        <v>54</v>
      </c>
      <c r="C599" s="0" t="s">
        <v>84</v>
      </c>
      <c r="D599" s="0" t="n">
        <v>2026</v>
      </c>
      <c r="E599" s="5" t="n">
        <v>3.5989661724801</v>
      </c>
      <c r="F599" s="5" t="n">
        <v>0.0641749922759056</v>
      </c>
      <c r="G599" s="5" t="n">
        <v>3.5347911802042</v>
      </c>
      <c r="H599" s="12" t="n">
        <v>0.0500000000000001</v>
      </c>
      <c r="I599" s="5" t="n">
        <v>0.17673955901021</v>
      </c>
      <c r="J599" s="5" t="n">
        <v>3.71153073921441</v>
      </c>
    </row>
    <row r="600" customFormat="false" ht="14.25" hidden="true" customHeight="false" outlineLevel="0" collapsed="false">
      <c r="A600" s="0" t="s">
        <v>100</v>
      </c>
      <c r="B600" s="0" t="s">
        <v>54</v>
      </c>
      <c r="C600" s="0" t="s">
        <v>84</v>
      </c>
      <c r="D600" s="0" t="n">
        <v>2027</v>
      </c>
      <c r="E600" s="5" t="n">
        <v>4.01847777236463</v>
      </c>
      <c r="F600" s="5" t="n">
        <v>0.104257947442346</v>
      </c>
      <c r="G600" s="5" t="n">
        <v>3.91421982492229</v>
      </c>
      <c r="H600" s="12" t="n">
        <v>0.05</v>
      </c>
      <c r="I600" s="5" t="n">
        <v>0.195710991246115</v>
      </c>
      <c r="J600" s="5" t="n">
        <v>4.1099308161684</v>
      </c>
    </row>
    <row r="601" customFormat="false" ht="14.25" hidden="true" customHeight="false" outlineLevel="0" collapsed="false">
      <c r="A601" s="0" t="s">
        <v>100</v>
      </c>
      <c r="B601" s="0" t="s">
        <v>54</v>
      </c>
      <c r="C601" s="0" t="s">
        <v>84</v>
      </c>
      <c r="D601" s="0" t="n">
        <v>2028</v>
      </c>
      <c r="E601" s="5" t="n">
        <v>4.52615427333165</v>
      </c>
      <c r="F601" s="5" t="n">
        <v>0.155118574680739</v>
      </c>
      <c r="G601" s="5" t="n">
        <v>4.37103569865091</v>
      </c>
      <c r="H601" s="12" t="n">
        <v>0.05</v>
      </c>
      <c r="I601" s="5" t="n">
        <v>0.218551784932546</v>
      </c>
      <c r="J601" s="5" t="n">
        <v>4.58958748358346</v>
      </c>
    </row>
    <row r="602" customFormat="false" ht="14.25" hidden="true" customHeight="false" outlineLevel="0" collapsed="false">
      <c r="A602" s="0" t="s">
        <v>100</v>
      </c>
      <c r="B602" s="0" t="s">
        <v>54</v>
      </c>
      <c r="C602" s="0" t="s">
        <v>84</v>
      </c>
      <c r="D602" s="0" t="n">
        <v>2029</v>
      </c>
      <c r="E602" s="5" t="n">
        <v>5.08349737227037</v>
      </c>
      <c r="F602" s="5" t="n">
        <v>0.212607852313599</v>
      </c>
      <c r="G602" s="5" t="n">
        <v>4.87088951995677</v>
      </c>
      <c r="H602" s="12" t="n">
        <v>0.05</v>
      </c>
      <c r="I602" s="5" t="n">
        <v>0.243544475997839</v>
      </c>
      <c r="J602" s="5" t="n">
        <v>5.11443399595461</v>
      </c>
    </row>
    <row r="603" customFormat="false" ht="14.25" hidden="true" customHeight="false" outlineLevel="0" collapsed="false">
      <c r="A603" s="0" t="s">
        <v>100</v>
      </c>
      <c r="B603" s="0" t="s">
        <v>54</v>
      </c>
      <c r="C603" s="0" t="s">
        <v>84</v>
      </c>
      <c r="D603" s="0" t="n">
        <v>2030</v>
      </c>
      <c r="E603" s="5" t="n">
        <v>5.75715753851895</v>
      </c>
      <c r="F603" s="5" t="n">
        <v>0.289129353367223</v>
      </c>
      <c r="G603" s="5" t="n">
        <v>5.46802818515173</v>
      </c>
      <c r="H603" s="12" t="n">
        <v>0.0500000000000001</v>
      </c>
      <c r="I603" s="5" t="n">
        <v>0.273401409257587</v>
      </c>
      <c r="J603" s="5" t="n">
        <v>5.74142959440931</v>
      </c>
    </row>
    <row r="604" customFormat="false" ht="14.25" hidden="true" customHeight="false" outlineLevel="0" collapsed="false">
      <c r="A604" s="0" t="s">
        <v>100</v>
      </c>
      <c r="B604" s="0" t="s">
        <v>54</v>
      </c>
      <c r="C604" s="0" t="s">
        <v>84</v>
      </c>
      <c r="D604" s="0" t="n">
        <v>2031</v>
      </c>
      <c r="E604" s="5" t="n">
        <v>6.47002320860049</v>
      </c>
      <c r="F604" s="5" t="n">
        <v>0.375296862714901</v>
      </c>
      <c r="G604" s="5" t="n">
        <v>6.09472634588559</v>
      </c>
      <c r="H604" s="12" t="n">
        <v>0.0500000000000001</v>
      </c>
      <c r="I604" s="5" t="n">
        <v>0.30473631729428</v>
      </c>
      <c r="J604" s="5" t="n">
        <v>6.39946266317987</v>
      </c>
    </row>
    <row r="605" customFormat="false" ht="14.25" hidden="true" customHeight="false" outlineLevel="0" collapsed="false">
      <c r="A605" s="0" t="s">
        <v>100</v>
      </c>
      <c r="B605" s="0" t="s">
        <v>54</v>
      </c>
      <c r="C605" s="0" t="s">
        <v>84</v>
      </c>
      <c r="D605" s="0" t="n">
        <v>2032</v>
      </c>
      <c r="E605" s="5" t="n">
        <v>7.27875393109724</v>
      </c>
      <c r="F605" s="5" t="n">
        <v>0.480262956734307</v>
      </c>
      <c r="G605" s="5" t="n">
        <v>6.79849097436294</v>
      </c>
      <c r="H605" s="12" t="n">
        <v>0.05</v>
      </c>
      <c r="I605" s="5" t="n">
        <v>0.339924548718147</v>
      </c>
      <c r="J605" s="5" t="n">
        <v>7.13841552308108</v>
      </c>
    </row>
    <row r="606" customFormat="false" ht="14.25" hidden="true" customHeight="false" outlineLevel="0" collapsed="false">
      <c r="A606" s="0" t="s">
        <v>100</v>
      </c>
      <c r="B606" s="0" t="s">
        <v>54</v>
      </c>
      <c r="C606" s="0" t="s">
        <v>84</v>
      </c>
      <c r="D606" s="0" t="n">
        <v>2033</v>
      </c>
      <c r="E606" s="5" t="n">
        <v>8.13964737142121</v>
      </c>
      <c r="F606" s="5" t="n">
        <v>0.596070363747437</v>
      </c>
      <c r="G606" s="5" t="n">
        <v>7.54357700767377</v>
      </c>
      <c r="H606" s="12" t="n">
        <v>0.0500000000000001</v>
      </c>
      <c r="I606" s="5" t="n">
        <v>0.377178850383689</v>
      </c>
      <c r="J606" s="5" t="n">
        <v>7.92075585805746</v>
      </c>
    </row>
    <row r="607" customFormat="false" ht="14.25" hidden="true" customHeight="false" outlineLevel="0" collapsed="false">
      <c r="A607" s="0" t="s">
        <v>100</v>
      </c>
      <c r="B607" s="0" t="s">
        <v>54</v>
      </c>
      <c r="C607" s="0" t="s">
        <v>84</v>
      </c>
      <c r="D607" s="0" t="n">
        <v>2034</v>
      </c>
      <c r="E607" s="5" t="n">
        <v>9.1101648399899</v>
      </c>
      <c r="F607" s="5" t="n">
        <v>0.733584595756834</v>
      </c>
      <c r="G607" s="5" t="n">
        <v>8.37658024423307</v>
      </c>
      <c r="H607" s="12" t="n">
        <v>0.05</v>
      </c>
      <c r="I607" s="5" t="n">
        <v>0.418829012211654</v>
      </c>
      <c r="J607" s="5" t="n">
        <v>8.79540925644472</v>
      </c>
    </row>
    <row r="608" customFormat="false" ht="14.25" hidden="true" customHeight="false" outlineLevel="0" collapsed="false">
      <c r="A608" s="0" t="s">
        <v>100</v>
      </c>
      <c r="B608" s="0" t="s">
        <v>54</v>
      </c>
      <c r="C608" s="0" t="s">
        <v>84</v>
      </c>
      <c r="D608" s="0" t="n">
        <v>2035</v>
      </c>
      <c r="E608" s="5" t="n">
        <v>10.1672238185407</v>
      </c>
      <c r="F608" s="5" t="n">
        <v>0.889123157716417</v>
      </c>
      <c r="G608" s="5" t="n">
        <v>9.2781006608243</v>
      </c>
      <c r="H608" s="12" t="n">
        <v>0.0500000000000001</v>
      </c>
      <c r="I608" s="5" t="n">
        <v>0.463905033041216</v>
      </c>
      <c r="J608" s="5" t="n">
        <v>9.74200569386552</v>
      </c>
    </row>
    <row r="609" customFormat="false" ht="14.25" hidden="true" customHeight="false" outlineLevel="0" collapsed="false">
      <c r="A609" s="0" t="s">
        <v>100</v>
      </c>
      <c r="B609" s="0" t="s">
        <v>54</v>
      </c>
      <c r="C609" s="0" t="s">
        <v>84</v>
      </c>
      <c r="D609" s="0" t="n">
        <v>2036</v>
      </c>
      <c r="E609" s="5" t="n">
        <v>11.3803868969402</v>
      </c>
      <c r="F609" s="5" t="n">
        <v>1.06811535607037</v>
      </c>
      <c r="G609" s="5" t="n">
        <v>10.3122715408699</v>
      </c>
      <c r="H609" s="12" t="n">
        <v>0.0500000000000001</v>
      </c>
      <c r="I609" s="5" t="n">
        <v>0.515613577043494</v>
      </c>
      <c r="J609" s="5" t="n">
        <v>10.8278851179134</v>
      </c>
    </row>
    <row r="610" customFormat="false" ht="14.25" hidden="true" customHeight="false" outlineLevel="0" collapsed="false">
      <c r="A610" s="0" t="s">
        <v>100</v>
      </c>
      <c r="B610" s="0" t="s">
        <v>54</v>
      </c>
      <c r="C610" s="0" t="s">
        <v>84</v>
      </c>
      <c r="D610" s="0" t="n">
        <v>2037</v>
      </c>
      <c r="E610" s="5" t="n">
        <v>12.6401997682713</v>
      </c>
      <c r="F610" s="5" t="n">
        <v>1.25599337494503</v>
      </c>
      <c r="G610" s="5" t="n">
        <v>11.3842063933262</v>
      </c>
      <c r="H610" s="12" t="n">
        <v>0.05</v>
      </c>
      <c r="I610" s="5" t="n">
        <v>0.569210319666312</v>
      </c>
      <c r="J610" s="5" t="n">
        <v>11.9534167129926</v>
      </c>
    </row>
    <row r="611" customFormat="false" ht="14.25" hidden="true" customHeight="false" outlineLevel="0" collapsed="false">
      <c r="A611" s="0" t="s">
        <v>100</v>
      </c>
      <c r="B611" s="0" t="s">
        <v>54</v>
      </c>
      <c r="C611" s="0" t="s">
        <v>84</v>
      </c>
      <c r="D611" s="0" t="n">
        <v>2038</v>
      </c>
      <c r="E611" s="5" t="n">
        <v>13.9439969145661</v>
      </c>
      <c r="F611" s="5" t="n">
        <v>1.45235933905301</v>
      </c>
      <c r="G611" s="5" t="n">
        <v>12.4916375755131</v>
      </c>
      <c r="H611" s="12" t="n">
        <v>0.05</v>
      </c>
      <c r="I611" s="5" t="n">
        <v>0.624581878775654</v>
      </c>
      <c r="J611" s="5" t="n">
        <v>13.1162194542887</v>
      </c>
    </row>
    <row r="612" customFormat="false" ht="14.25" hidden="true" customHeight="false" outlineLevel="0" collapsed="false">
      <c r="A612" s="0" t="s">
        <v>100</v>
      </c>
      <c r="B612" s="0" t="s">
        <v>54</v>
      </c>
      <c r="C612" s="0" t="s">
        <v>84</v>
      </c>
      <c r="D612" s="0" t="n">
        <v>2039</v>
      </c>
      <c r="E612" s="5" t="n">
        <v>15.3590062955655</v>
      </c>
      <c r="F612" s="5" t="n">
        <v>1.66531877591896</v>
      </c>
      <c r="G612" s="5" t="n">
        <v>13.6936875196465</v>
      </c>
      <c r="H612" s="12" t="n">
        <v>0.05</v>
      </c>
      <c r="I612" s="5" t="n">
        <v>0.684684375982326</v>
      </c>
      <c r="J612" s="5" t="n">
        <v>14.3783718956288</v>
      </c>
    </row>
    <row r="613" customFormat="false" ht="14.25" hidden="true" customHeight="false" outlineLevel="0" collapsed="false">
      <c r="A613" s="0" t="s">
        <v>100</v>
      </c>
      <c r="B613" s="0" t="s">
        <v>54</v>
      </c>
      <c r="C613" s="0" t="s">
        <v>84</v>
      </c>
      <c r="D613" s="0" t="n">
        <v>2040</v>
      </c>
      <c r="E613" s="5" t="n">
        <v>16.804962508793</v>
      </c>
      <c r="F613" s="5" t="n">
        <v>1.88800197949136</v>
      </c>
      <c r="G613" s="5" t="n">
        <v>14.9169605293016</v>
      </c>
      <c r="H613" s="12" t="n">
        <v>0.0500000000000001</v>
      </c>
      <c r="I613" s="5" t="n">
        <v>0.74584802646508</v>
      </c>
      <c r="J613" s="5" t="n">
        <v>15.6628085557667</v>
      </c>
    </row>
    <row r="614" customFormat="false" ht="14.25" hidden="true" customHeight="false" outlineLevel="0" collapsed="false">
      <c r="A614" s="0" t="s">
        <v>101</v>
      </c>
      <c r="B614" s="0" t="s">
        <v>53</v>
      </c>
      <c r="C614" s="0" t="s">
        <v>65</v>
      </c>
      <c r="D614" s="0" t="n">
        <v>2024</v>
      </c>
      <c r="E614" s="5" t="n">
        <v>193.704563490641</v>
      </c>
      <c r="F614" s="5" t="n">
        <v>3.97875238018756</v>
      </c>
      <c r="G614" s="5" t="n">
        <v>189.725811110454</v>
      </c>
      <c r="H614" s="12" t="n">
        <v>0.0500000000000001</v>
      </c>
      <c r="I614" s="5" t="n">
        <v>9.4862905555227</v>
      </c>
      <c r="J614" s="5" t="n">
        <v>199.212101665977</v>
      </c>
    </row>
    <row r="615" customFormat="false" ht="14.25" hidden="true" customHeight="false" outlineLevel="0" collapsed="false">
      <c r="A615" s="0" t="s">
        <v>101</v>
      </c>
      <c r="B615" s="0" t="s">
        <v>53</v>
      </c>
      <c r="C615" s="0" t="s">
        <v>65</v>
      </c>
      <c r="D615" s="0" t="n">
        <v>2025</v>
      </c>
      <c r="E615" s="5" t="n">
        <v>194.548153109043</v>
      </c>
      <c r="F615" s="5" t="n">
        <v>4.00825928144114</v>
      </c>
      <c r="G615" s="5" t="n">
        <v>190.539893827602</v>
      </c>
      <c r="H615" s="12" t="n">
        <v>0.05</v>
      </c>
      <c r="I615" s="5" t="n">
        <v>9.52699469138012</v>
      </c>
      <c r="J615" s="5" t="n">
        <v>200.066888518982</v>
      </c>
    </row>
    <row r="616" customFormat="false" ht="14.25" hidden="true" customHeight="false" outlineLevel="0" collapsed="false">
      <c r="A616" s="0" t="s">
        <v>101</v>
      </c>
      <c r="B616" s="0" t="s">
        <v>53</v>
      </c>
      <c r="C616" s="0" t="s">
        <v>65</v>
      </c>
      <c r="D616" s="0" t="n">
        <v>2026</v>
      </c>
      <c r="E616" s="5" t="n">
        <v>195.281763155036</v>
      </c>
      <c r="F616" s="5" t="n">
        <v>4.72229529865561</v>
      </c>
      <c r="G616" s="5" t="n">
        <v>190.55946785638</v>
      </c>
      <c r="H616" s="12" t="n">
        <v>0.0500000000000001</v>
      </c>
      <c r="I616" s="5" t="n">
        <v>9.52797339281901</v>
      </c>
      <c r="J616" s="5" t="n">
        <v>200.087441249199</v>
      </c>
    </row>
    <row r="617" customFormat="false" ht="14.25" hidden="true" customHeight="false" outlineLevel="0" collapsed="false">
      <c r="A617" s="0" t="s">
        <v>101</v>
      </c>
      <c r="B617" s="0" t="s">
        <v>53</v>
      </c>
      <c r="C617" s="0" t="s">
        <v>65</v>
      </c>
      <c r="D617" s="0" t="n">
        <v>2027</v>
      </c>
      <c r="E617" s="5" t="n">
        <v>196.071414113354</v>
      </c>
      <c r="F617" s="5" t="n">
        <v>5.44202864821177</v>
      </c>
      <c r="G617" s="5" t="n">
        <v>190.629385465142</v>
      </c>
      <c r="H617" s="12" t="n">
        <v>0.05</v>
      </c>
      <c r="I617" s="5" t="n">
        <v>9.53146927325711</v>
      </c>
      <c r="J617" s="5" t="n">
        <v>200.160854738399</v>
      </c>
    </row>
    <row r="618" customFormat="false" ht="14.25" hidden="true" customHeight="false" outlineLevel="0" collapsed="false">
      <c r="A618" s="0" t="s">
        <v>101</v>
      </c>
      <c r="B618" s="0" t="s">
        <v>53</v>
      </c>
      <c r="C618" s="0" t="s">
        <v>65</v>
      </c>
      <c r="D618" s="0" t="n">
        <v>2028</v>
      </c>
      <c r="E618" s="5" t="n">
        <v>197.057291586435</v>
      </c>
      <c r="F618" s="5" t="n">
        <v>6.17825264885302</v>
      </c>
      <c r="G618" s="5" t="n">
        <v>190.879038937582</v>
      </c>
      <c r="H618" s="12" t="n">
        <v>0.05</v>
      </c>
      <c r="I618" s="5" t="n">
        <v>9.54395194687909</v>
      </c>
      <c r="J618" s="5" t="n">
        <v>200.422990884461</v>
      </c>
    </row>
    <row r="619" customFormat="false" ht="14.25" hidden="true" customHeight="false" outlineLevel="0" collapsed="false">
      <c r="A619" s="0" t="s">
        <v>101</v>
      </c>
      <c r="B619" s="0" t="s">
        <v>53</v>
      </c>
      <c r="C619" s="0" t="s">
        <v>65</v>
      </c>
      <c r="D619" s="0" t="n">
        <v>2029</v>
      </c>
      <c r="E619" s="5" t="n">
        <v>198.185298746996</v>
      </c>
      <c r="F619" s="5" t="n">
        <v>6.92727855437159</v>
      </c>
      <c r="G619" s="5" t="n">
        <v>191.258020192625</v>
      </c>
      <c r="H619" s="12" t="n">
        <v>0.0500000000000001</v>
      </c>
      <c r="I619" s="5" t="n">
        <v>9.56290100963125</v>
      </c>
      <c r="J619" s="5" t="n">
        <v>200.820921202256</v>
      </c>
    </row>
    <row r="620" customFormat="false" ht="14.25" hidden="true" customHeight="false" outlineLevel="0" collapsed="false">
      <c r="A620" s="0" t="s">
        <v>101</v>
      </c>
      <c r="B620" s="0" t="s">
        <v>53</v>
      </c>
      <c r="C620" s="0" t="s">
        <v>65</v>
      </c>
      <c r="D620" s="0" t="n">
        <v>2030</v>
      </c>
      <c r="E620" s="5" t="n">
        <v>199.40462207456</v>
      </c>
      <c r="F620" s="5" t="n">
        <v>7.69093032705641</v>
      </c>
      <c r="G620" s="5" t="n">
        <v>191.713691747504</v>
      </c>
      <c r="H620" s="12" t="n">
        <v>0.05</v>
      </c>
      <c r="I620" s="5" t="n">
        <v>9.58568458737518</v>
      </c>
      <c r="J620" s="5" t="n">
        <v>201.299376334879</v>
      </c>
    </row>
    <row r="621" customFormat="false" ht="14.25" hidden="true" customHeight="false" outlineLevel="0" collapsed="false">
      <c r="A621" s="0" t="s">
        <v>101</v>
      </c>
      <c r="B621" s="0" t="s">
        <v>53</v>
      </c>
      <c r="C621" s="0" t="s">
        <v>65</v>
      </c>
      <c r="D621" s="0" t="n">
        <v>2031</v>
      </c>
      <c r="E621" s="5" t="n">
        <v>200.633471209404</v>
      </c>
      <c r="F621" s="5" t="n">
        <v>8.48475571117545</v>
      </c>
      <c r="G621" s="5" t="n">
        <v>192.148715498228</v>
      </c>
      <c r="H621" s="12" t="n">
        <v>0.05</v>
      </c>
      <c r="I621" s="5" t="n">
        <v>9.60743577491143</v>
      </c>
      <c r="J621" s="5" t="n">
        <v>201.75615127314</v>
      </c>
    </row>
    <row r="622" customFormat="false" ht="14.25" hidden="true" customHeight="false" outlineLevel="0" collapsed="false">
      <c r="A622" s="0" t="s">
        <v>101</v>
      </c>
      <c r="B622" s="0" t="s">
        <v>53</v>
      </c>
      <c r="C622" s="0" t="s">
        <v>65</v>
      </c>
      <c r="D622" s="0" t="n">
        <v>2032</v>
      </c>
      <c r="E622" s="5" t="n">
        <v>201.876614311982</v>
      </c>
      <c r="F622" s="5" t="n">
        <v>9.2884239149503</v>
      </c>
      <c r="G622" s="5" t="n">
        <v>192.588190397032</v>
      </c>
      <c r="H622" s="12" t="n">
        <v>0.05</v>
      </c>
      <c r="I622" s="5" t="n">
        <v>9.6294095198516</v>
      </c>
      <c r="J622" s="5" t="n">
        <v>202.217599916884</v>
      </c>
    </row>
    <row r="623" customFormat="false" ht="14.25" hidden="true" customHeight="false" outlineLevel="0" collapsed="false">
      <c r="A623" s="0" t="s">
        <v>101</v>
      </c>
      <c r="B623" s="0" t="s">
        <v>53</v>
      </c>
      <c r="C623" s="0" t="s">
        <v>65</v>
      </c>
      <c r="D623" s="0" t="n">
        <v>2033</v>
      </c>
      <c r="E623" s="5" t="n">
        <v>203.140767404959</v>
      </c>
      <c r="F623" s="5" t="n">
        <v>10.106898570588</v>
      </c>
      <c r="G623" s="5" t="n">
        <v>193.033868834371</v>
      </c>
      <c r="H623" s="12" t="n">
        <v>0.05</v>
      </c>
      <c r="I623" s="5" t="n">
        <v>9.65169344171854</v>
      </c>
      <c r="J623" s="5" t="n">
        <v>202.685562276089</v>
      </c>
    </row>
    <row r="624" customFormat="false" ht="14.25" hidden="true" customHeight="false" outlineLevel="0" collapsed="false">
      <c r="A624" s="0" t="s">
        <v>101</v>
      </c>
      <c r="B624" s="0" t="s">
        <v>53</v>
      </c>
      <c r="C624" s="0" t="s">
        <v>65</v>
      </c>
      <c r="D624" s="0" t="n">
        <v>2034</v>
      </c>
      <c r="E624" s="5" t="n">
        <v>204.462735573681</v>
      </c>
      <c r="F624" s="5" t="n">
        <v>10.9453994689937</v>
      </c>
      <c r="G624" s="5" t="n">
        <v>193.517336104687</v>
      </c>
      <c r="H624" s="12" t="n">
        <v>0.05</v>
      </c>
      <c r="I624" s="5" t="n">
        <v>9.67586680523436</v>
      </c>
      <c r="J624" s="5" t="n">
        <v>203.193202909921</v>
      </c>
    </row>
    <row r="625" customFormat="false" ht="14.25" hidden="true" customHeight="false" outlineLevel="0" collapsed="false">
      <c r="A625" s="0" t="s">
        <v>101</v>
      </c>
      <c r="B625" s="0" t="s">
        <v>53</v>
      </c>
      <c r="C625" s="0" t="s">
        <v>65</v>
      </c>
      <c r="D625" s="0" t="n">
        <v>2035</v>
      </c>
      <c r="E625" s="5" t="n">
        <v>205.747357487831</v>
      </c>
      <c r="F625" s="5" t="n">
        <v>11.7932951821899</v>
      </c>
      <c r="G625" s="5" t="n">
        <v>193.954062305641</v>
      </c>
      <c r="H625" s="12" t="n">
        <v>0.05</v>
      </c>
      <c r="I625" s="5" t="n">
        <v>9.69770311528204</v>
      </c>
      <c r="J625" s="5" t="n">
        <v>203.651765420923</v>
      </c>
    </row>
    <row r="626" customFormat="false" ht="14.25" hidden="true" customHeight="false" outlineLevel="0" collapsed="false">
      <c r="A626" s="0" t="s">
        <v>101</v>
      </c>
      <c r="B626" s="0" t="s">
        <v>53</v>
      </c>
      <c r="C626" s="0" t="s">
        <v>65</v>
      </c>
      <c r="D626" s="0" t="n">
        <v>2036</v>
      </c>
      <c r="E626" s="5" t="n">
        <v>207.043063539064</v>
      </c>
      <c r="F626" s="5" t="n">
        <v>12.8177977831998</v>
      </c>
      <c r="G626" s="5" t="n">
        <v>194.225265755864</v>
      </c>
      <c r="H626" s="12" t="n">
        <v>0.05</v>
      </c>
      <c r="I626" s="5" t="n">
        <v>9.71126328779322</v>
      </c>
      <c r="J626" s="5" t="n">
        <v>203.936529043658</v>
      </c>
    </row>
    <row r="627" customFormat="false" ht="14.25" hidden="true" customHeight="false" outlineLevel="0" collapsed="false">
      <c r="A627" s="0" t="s">
        <v>101</v>
      </c>
      <c r="B627" s="0" t="s">
        <v>53</v>
      </c>
      <c r="C627" s="0" t="s">
        <v>65</v>
      </c>
      <c r="D627" s="0" t="n">
        <v>2037</v>
      </c>
      <c r="E627" s="5" t="n">
        <v>208.122570280159</v>
      </c>
      <c r="F627" s="5" t="n">
        <v>13.8387401413095</v>
      </c>
      <c r="G627" s="5" t="n">
        <v>194.28383013885</v>
      </c>
      <c r="H627" s="12" t="n">
        <v>0.0500000000000001</v>
      </c>
      <c r="I627" s="5" t="n">
        <v>9.71419150694251</v>
      </c>
      <c r="J627" s="5" t="n">
        <v>203.998021645792</v>
      </c>
    </row>
    <row r="628" customFormat="false" ht="14.25" hidden="true" customHeight="false" outlineLevel="0" collapsed="false">
      <c r="A628" s="0" t="s">
        <v>101</v>
      </c>
      <c r="B628" s="0" t="s">
        <v>53</v>
      </c>
      <c r="C628" s="0" t="s">
        <v>65</v>
      </c>
      <c r="D628" s="0" t="n">
        <v>2038</v>
      </c>
      <c r="E628" s="5" t="n">
        <v>209.278087544973</v>
      </c>
      <c r="F628" s="5" t="n">
        <v>14.8716010689776</v>
      </c>
      <c r="G628" s="5" t="n">
        <v>194.406486475995</v>
      </c>
      <c r="H628" s="12" t="n">
        <v>0.0500000000000001</v>
      </c>
      <c r="I628" s="5" t="n">
        <v>9.72032432379977</v>
      </c>
      <c r="J628" s="5" t="n">
        <v>204.126810799795</v>
      </c>
    </row>
    <row r="629" customFormat="false" ht="14.25" hidden="true" customHeight="false" outlineLevel="0" collapsed="false">
      <c r="A629" s="0" t="s">
        <v>101</v>
      </c>
      <c r="B629" s="0" t="s">
        <v>53</v>
      </c>
      <c r="C629" s="0" t="s">
        <v>65</v>
      </c>
      <c r="D629" s="0" t="n">
        <v>2039</v>
      </c>
      <c r="E629" s="5" t="n">
        <v>210.470455597437</v>
      </c>
      <c r="F629" s="5" t="n">
        <v>15.9174918893758</v>
      </c>
      <c r="G629" s="5" t="n">
        <v>194.552963708061</v>
      </c>
      <c r="H629" s="12" t="n">
        <v>0.05</v>
      </c>
      <c r="I629" s="5" t="n">
        <v>9.72764818540307</v>
      </c>
      <c r="J629" s="5" t="n">
        <v>204.280611893464</v>
      </c>
    </row>
    <row r="630" customFormat="false" ht="14.25" hidden="true" customHeight="false" outlineLevel="0" collapsed="false">
      <c r="A630" s="0" t="s">
        <v>101</v>
      </c>
      <c r="B630" s="0" t="s">
        <v>53</v>
      </c>
      <c r="C630" s="0" t="s">
        <v>65</v>
      </c>
      <c r="D630" s="0" t="n">
        <v>2040</v>
      </c>
      <c r="E630" s="5" t="n">
        <v>211.656423003238</v>
      </c>
      <c r="F630" s="5" t="n">
        <v>16.942621170494</v>
      </c>
      <c r="G630" s="5" t="n">
        <v>194.713801832744</v>
      </c>
      <c r="H630" s="12" t="n">
        <v>0.0500000000000001</v>
      </c>
      <c r="I630" s="5" t="n">
        <v>9.7356900916372</v>
      </c>
      <c r="J630" s="5" t="n">
        <v>204.449491924381</v>
      </c>
    </row>
    <row r="631" customFormat="false" ht="14.25" hidden="true" customHeight="false" outlineLevel="0" collapsed="false">
      <c r="A631" s="0" t="s">
        <v>101</v>
      </c>
      <c r="B631" s="0" t="s">
        <v>53</v>
      </c>
      <c r="C631" s="0" t="s">
        <v>75</v>
      </c>
      <c r="D631" s="0" t="n">
        <v>2024</v>
      </c>
      <c r="E631" s="5" t="n">
        <v>12.95385</v>
      </c>
      <c r="F631" s="5" t="n">
        <v>0</v>
      </c>
      <c r="G631" s="5" t="n">
        <v>12.95385</v>
      </c>
      <c r="H631" s="12" t="n">
        <v>0.05</v>
      </c>
      <c r="I631" s="5" t="n">
        <v>0.6476925</v>
      </c>
      <c r="J631" s="5" t="n">
        <v>13.6015425</v>
      </c>
    </row>
    <row r="632" customFormat="false" ht="14.25" hidden="true" customHeight="false" outlineLevel="0" collapsed="false">
      <c r="A632" s="0" t="s">
        <v>101</v>
      </c>
      <c r="B632" s="0" t="s">
        <v>53</v>
      </c>
      <c r="C632" s="0" t="s">
        <v>75</v>
      </c>
      <c r="D632" s="0" t="n">
        <v>2025</v>
      </c>
      <c r="E632" s="5" t="n">
        <v>14.0465082475666</v>
      </c>
      <c r="F632" s="5" t="n">
        <v>0</v>
      </c>
      <c r="G632" s="5" t="n">
        <v>14.0465082475666</v>
      </c>
      <c r="H632" s="12" t="n">
        <v>0.0500000000000001</v>
      </c>
      <c r="I632" s="5" t="n">
        <v>0.702325412378333</v>
      </c>
      <c r="J632" s="5" t="n">
        <v>14.748833659945</v>
      </c>
    </row>
    <row r="633" customFormat="false" ht="14.25" hidden="true" customHeight="false" outlineLevel="0" collapsed="false">
      <c r="A633" s="0" t="s">
        <v>101</v>
      </c>
      <c r="B633" s="0" t="s">
        <v>53</v>
      </c>
      <c r="C633" s="0" t="s">
        <v>75</v>
      </c>
      <c r="D633" s="0" t="n">
        <v>2026</v>
      </c>
      <c r="E633" s="5" t="n">
        <v>15.6110816994599</v>
      </c>
      <c r="F633" s="5" t="n">
        <v>0.312221633989198</v>
      </c>
      <c r="G633" s="5" t="n">
        <v>15.2988600654707</v>
      </c>
      <c r="H633" s="12" t="n">
        <v>0.0500000000000001</v>
      </c>
      <c r="I633" s="5" t="n">
        <v>0.764943003273537</v>
      </c>
      <c r="J633" s="5" t="n">
        <v>16.0638030687442</v>
      </c>
    </row>
    <row r="634" customFormat="false" ht="14.25" hidden="true" customHeight="false" outlineLevel="0" collapsed="false">
      <c r="A634" s="0" t="s">
        <v>101</v>
      </c>
      <c r="B634" s="0" t="s">
        <v>53</v>
      </c>
      <c r="C634" s="0" t="s">
        <v>75</v>
      </c>
      <c r="D634" s="0" t="n">
        <v>2027</v>
      </c>
      <c r="E634" s="5" t="n">
        <v>17.3877852471568</v>
      </c>
      <c r="F634" s="5" t="n">
        <v>0.521633557414704</v>
      </c>
      <c r="G634" s="5" t="n">
        <v>16.8661516897421</v>
      </c>
      <c r="H634" s="12" t="n">
        <v>0.05</v>
      </c>
      <c r="I634" s="5" t="n">
        <v>0.843307584487103</v>
      </c>
      <c r="J634" s="5" t="n">
        <v>17.7094592742292</v>
      </c>
    </row>
    <row r="635" customFormat="false" ht="14.25" hidden="true" customHeight="false" outlineLevel="0" collapsed="false">
      <c r="A635" s="0" t="s">
        <v>101</v>
      </c>
      <c r="B635" s="0" t="s">
        <v>53</v>
      </c>
      <c r="C635" s="0" t="s">
        <v>75</v>
      </c>
      <c r="D635" s="0" t="n">
        <v>2028</v>
      </c>
      <c r="E635" s="5" t="n">
        <v>19.0354907610844</v>
      </c>
      <c r="F635" s="5" t="n">
        <v>0.95177453805422</v>
      </c>
      <c r="G635" s="5" t="n">
        <v>18.0837162230302</v>
      </c>
      <c r="H635" s="12" t="n">
        <v>0.0500000000000001</v>
      </c>
      <c r="I635" s="5" t="n">
        <v>0.90418581115151</v>
      </c>
      <c r="J635" s="5" t="n">
        <v>18.9879020341817</v>
      </c>
    </row>
    <row r="636" customFormat="false" ht="14.25" hidden="true" customHeight="false" outlineLevel="0" collapsed="false">
      <c r="A636" s="0" t="s">
        <v>101</v>
      </c>
      <c r="B636" s="0" t="s">
        <v>53</v>
      </c>
      <c r="C636" s="0" t="s">
        <v>75</v>
      </c>
      <c r="D636" s="0" t="n">
        <v>2029</v>
      </c>
      <c r="E636" s="5" t="n">
        <v>20.9430515714221</v>
      </c>
      <c r="F636" s="5" t="n">
        <v>1.25658309428533</v>
      </c>
      <c r="G636" s="5" t="n">
        <v>19.6864684771368</v>
      </c>
      <c r="H636" s="12" t="n">
        <v>0.05</v>
      </c>
      <c r="I636" s="5" t="n">
        <v>0.984323423856839</v>
      </c>
      <c r="J636" s="5" t="n">
        <v>20.6707919009936</v>
      </c>
    </row>
    <row r="637" customFormat="false" ht="14.25" hidden="true" customHeight="false" outlineLevel="0" collapsed="false">
      <c r="A637" s="0" t="s">
        <v>101</v>
      </c>
      <c r="B637" s="0" t="s">
        <v>53</v>
      </c>
      <c r="C637" s="0" t="s">
        <v>75</v>
      </c>
      <c r="D637" s="0" t="n">
        <v>2030</v>
      </c>
      <c r="E637" s="5" t="n">
        <v>23.036860616542</v>
      </c>
      <c r="F637" s="5" t="n">
        <v>1.61258024315794</v>
      </c>
      <c r="G637" s="5" t="n">
        <v>21.424280373384</v>
      </c>
      <c r="H637" s="12" t="n">
        <v>0.05</v>
      </c>
      <c r="I637" s="5" t="n">
        <v>1.0712140186692</v>
      </c>
      <c r="J637" s="5" t="n">
        <v>22.4954943920532</v>
      </c>
    </row>
    <row r="638" customFormat="false" ht="14.25" hidden="true" customHeight="false" outlineLevel="0" collapsed="false">
      <c r="A638" s="0" t="s">
        <v>101</v>
      </c>
      <c r="B638" s="0" t="s">
        <v>53</v>
      </c>
      <c r="C638" s="0" t="s">
        <v>75</v>
      </c>
      <c r="D638" s="0" t="n">
        <v>2031</v>
      </c>
      <c r="E638" s="5" t="n">
        <v>25.1318474998099</v>
      </c>
      <c r="F638" s="5" t="n">
        <v>2.01054779998479</v>
      </c>
      <c r="G638" s="5" t="n">
        <v>23.1212996998251</v>
      </c>
      <c r="H638" s="12" t="n">
        <v>0.05</v>
      </c>
      <c r="I638" s="5" t="n">
        <v>1.15606498499126</v>
      </c>
      <c r="J638" s="5" t="n">
        <v>24.2773646848164</v>
      </c>
    </row>
    <row r="639" customFormat="false" ht="14.25" hidden="true" customHeight="false" outlineLevel="0" collapsed="false">
      <c r="A639" s="0" t="s">
        <v>101</v>
      </c>
      <c r="B639" s="0" t="s">
        <v>53</v>
      </c>
      <c r="C639" s="0" t="s">
        <v>75</v>
      </c>
      <c r="D639" s="0" t="n">
        <v>2032</v>
      </c>
      <c r="E639" s="5" t="n">
        <v>28.1093850187624</v>
      </c>
      <c r="F639" s="5" t="n">
        <v>2.24875080150099</v>
      </c>
      <c r="G639" s="5" t="n">
        <v>25.8606342172614</v>
      </c>
      <c r="H639" s="12" t="n">
        <v>0.0500000000000001</v>
      </c>
      <c r="I639" s="5" t="n">
        <v>1.29303171086307</v>
      </c>
      <c r="J639" s="5" t="n">
        <v>27.1536659281245</v>
      </c>
    </row>
    <row r="640" customFormat="false" ht="14.25" hidden="true" customHeight="false" outlineLevel="0" collapsed="false">
      <c r="A640" s="0" t="s">
        <v>101</v>
      </c>
      <c r="B640" s="0" t="s">
        <v>53</v>
      </c>
      <c r="C640" s="0" t="s">
        <v>75</v>
      </c>
      <c r="D640" s="0" t="n">
        <v>2033</v>
      </c>
      <c r="E640" s="5" t="n">
        <v>31.0758621177425</v>
      </c>
      <c r="F640" s="5" t="n">
        <v>2.79682759059682</v>
      </c>
      <c r="G640" s="5" t="n">
        <v>28.2790345271456</v>
      </c>
      <c r="H640" s="12" t="n">
        <v>0.05</v>
      </c>
      <c r="I640" s="5" t="n">
        <v>1.41395172635728</v>
      </c>
      <c r="J640" s="5" t="n">
        <v>29.6929862535029</v>
      </c>
    </row>
    <row r="641" customFormat="false" ht="14.25" hidden="true" customHeight="false" outlineLevel="0" collapsed="false">
      <c r="A641" s="0" t="s">
        <v>101</v>
      </c>
      <c r="B641" s="0" t="s">
        <v>53</v>
      </c>
      <c r="C641" s="0" t="s">
        <v>75</v>
      </c>
      <c r="D641" s="0" t="n">
        <v>2034</v>
      </c>
      <c r="E641" s="5" t="n">
        <v>33.9531761912242</v>
      </c>
      <c r="F641" s="5" t="n">
        <v>3.05578585721018</v>
      </c>
      <c r="G641" s="5" t="n">
        <v>30.8973903340141</v>
      </c>
      <c r="H641" s="12" t="n">
        <v>0.0499999999999999</v>
      </c>
      <c r="I641" s="5" t="n">
        <v>1.5448695167007</v>
      </c>
      <c r="J641" s="5" t="n">
        <v>32.4422598507148</v>
      </c>
    </row>
    <row r="642" customFormat="false" ht="14.25" hidden="true" customHeight="false" outlineLevel="0" collapsed="false">
      <c r="A642" s="0" t="s">
        <v>101</v>
      </c>
      <c r="B642" s="0" t="s">
        <v>53</v>
      </c>
      <c r="C642" s="0" t="s">
        <v>75</v>
      </c>
      <c r="D642" s="0" t="n">
        <v>2035</v>
      </c>
      <c r="E642" s="5" t="n">
        <v>36.6574334976013</v>
      </c>
      <c r="F642" s="5" t="n">
        <v>3.66574334976013</v>
      </c>
      <c r="G642" s="5" t="n">
        <v>32.9916901478412</v>
      </c>
      <c r="H642" s="12" t="n">
        <v>0.05</v>
      </c>
      <c r="I642" s="5" t="n">
        <v>1.64958450739206</v>
      </c>
      <c r="J642" s="5" t="n">
        <v>34.6412746552332</v>
      </c>
    </row>
    <row r="643" customFormat="false" ht="14.25" hidden="true" customHeight="false" outlineLevel="0" collapsed="false">
      <c r="A643" s="0" t="s">
        <v>101</v>
      </c>
      <c r="B643" s="0" t="s">
        <v>53</v>
      </c>
      <c r="C643" s="0" t="s">
        <v>75</v>
      </c>
      <c r="D643" s="0" t="n">
        <v>2036</v>
      </c>
      <c r="E643" s="5" t="n">
        <v>39.1026065033363</v>
      </c>
      <c r="F643" s="5" t="n">
        <v>3.91026065033363</v>
      </c>
      <c r="G643" s="5" t="n">
        <v>35.1923458530026</v>
      </c>
      <c r="H643" s="12" t="n">
        <v>0.0500000000000001</v>
      </c>
      <c r="I643" s="5" t="n">
        <v>1.75961729265013</v>
      </c>
      <c r="J643" s="5" t="n">
        <v>36.9519631456528</v>
      </c>
    </row>
    <row r="644" customFormat="false" ht="14.25" hidden="true" customHeight="false" outlineLevel="0" collapsed="false">
      <c r="A644" s="0" t="s">
        <v>101</v>
      </c>
      <c r="B644" s="0" t="s">
        <v>53</v>
      </c>
      <c r="C644" s="0" t="s">
        <v>75</v>
      </c>
      <c r="D644" s="0" t="n">
        <v>2037</v>
      </c>
      <c r="E644" s="5" t="n">
        <v>41.2047626289556</v>
      </c>
      <c r="F644" s="5" t="n">
        <v>4.12047626289556</v>
      </c>
      <c r="G644" s="5" t="n">
        <v>37.0842863660601</v>
      </c>
      <c r="H644" s="12" t="n">
        <v>0.0500000000000001</v>
      </c>
      <c r="I644" s="5" t="n">
        <v>1.85421431830301</v>
      </c>
      <c r="J644" s="5" t="n">
        <v>38.9385006843631</v>
      </c>
    </row>
    <row r="645" customFormat="false" ht="14.25" hidden="true" customHeight="false" outlineLevel="0" collapsed="false">
      <c r="A645" s="0" t="s">
        <v>101</v>
      </c>
      <c r="B645" s="0" t="s">
        <v>53</v>
      </c>
      <c r="C645" s="0" t="s">
        <v>75</v>
      </c>
      <c r="D645" s="0" t="n">
        <v>2038</v>
      </c>
      <c r="E645" s="5" t="n">
        <v>42.8866036902608</v>
      </c>
      <c r="F645" s="5" t="n">
        <v>4.28866036902608</v>
      </c>
      <c r="G645" s="5" t="n">
        <v>38.5979433212348</v>
      </c>
      <c r="H645" s="12" t="n">
        <v>0.0500000000000001</v>
      </c>
      <c r="I645" s="5" t="n">
        <v>1.92989716606174</v>
      </c>
      <c r="J645" s="5" t="n">
        <v>40.5278404872965</v>
      </c>
    </row>
    <row r="646" customFormat="false" ht="14.25" hidden="true" customHeight="false" outlineLevel="0" collapsed="false">
      <c r="A646" s="0" t="s">
        <v>101</v>
      </c>
      <c r="B646" s="0" t="s">
        <v>53</v>
      </c>
      <c r="C646" s="0" t="s">
        <v>75</v>
      </c>
      <c r="D646" s="0" t="n">
        <v>2039</v>
      </c>
      <c r="E646" s="5" t="n">
        <v>44.081996290454</v>
      </c>
      <c r="F646" s="5" t="n">
        <v>4.40819962904541</v>
      </c>
      <c r="G646" s="5" t="n">
        <v>39.6737966614086</v>
      </c>
      <c r="H646" s="12" t="n">
        <v>0.0500000000000001</v>
      </c>
      <c r="I646" s="5" t="n">
        <v>1.98368983307044</v>
      </c>
      <c r="J646" s="5" t="n">
        <v>41.6574864944791</v>
      </c>
    </row>
    <row r="647" customFormat="false" ht="14.25" hidden="true" customHeight="false" outlineLevel="0" collapsed="false">
      <c r="A647" s="0" t="s">
        <v>101</v>
      </c>
      <c r="B647" s="0" t="s">
        <v>53</v>
      </c>
      <c r="C647" s="0" t="s">
        <v>75</v>
      </c>
      <c r="D647" s="0" t="n">
        <v>2040</v>
      </c>
      <c r="E647" s="5" t="n">
        <v>44.7401404950705</v>
      </c>
      <c r="F647" s="5" t="n">
        <v>4.47401404950705</v>
      </c>
      <c r="G647" s="5" t="n">
        <v>40.2661264455635</v>
      </c>
      <c r="H647" s="12" t="n">
        <v>0.0500000000000001</v>
      </c>
      <c r="I647" s="5" t="n">
        <v>2.01330632227818</v>
      </c>
      <c r="J647" s="5" t="n">
        <v>42.2794327678416</v>
      </c>
    </row>
    <row r="648" customFormat="false" ht="14.25" hidden="true" customHeight="false" outlineLevel="0" collapsed="false">
      <c r="A648" s="0" t="s">
        <v>101</v>
      </c>
      <c r="B648" s="0" t="s">
        <v>53</v>
      </c>
      <c r="C648" s="0" t="s">
        <v>76</v>
      </c>
      <c r="D648" s="0" t="n">
        <v>2024</v>
      </c>
      <c r="E648" s="5" t="n">
        <v>0.055</v>
      </c>
      <c r="F648" s="5" t="n">
        <v>0.024031865</v>
      </c>
      <c r="G648" s="5" t="n">
        <v>0.030968135</v>
      </c>
      <c r="H648" s="12" t="n">
        <v>0.05</v>
      </c>
      <c r="I648" s="5" t="n">
        <v>0.00154840675</v>
      </c>
      <c r="J648" s="5" t="n">
        <v>0.03251654175</v>
      </c>
    </row>
    <row r="649" customFormat="false" ht="14.25" hidden="true" customHeight="false" outlineLevel="0" collapsed="false">
      <c r="A649" s="0" t="s">
        <v>101</v>
      </c>
      <c r="B649" s="0" t="s">
        <v>53</v>
      </c>
      <c r="C649" s="0" t="s">
        <v>76</v>
      </c>
      <c r="D649" s="0" t="n">
        <v>2025</v>
      </c>
      <c r="E649" s="5" t="n">
        <v>0.07</v>
      </c>
      <c r="F649" s="5" t="n">
        <v>0.03058601</v>
      </c>
      <c r="G649" s="5" t="n">
        <v>0.03941399</v>
      </c>
      <c r="H649" s="12" t="n">
        <v>0.05</v>
      </c>
      <c r="I649" s="5" t="n">
        <v>0.0019706995</v>
      </c>
      <c r="J649" s="5" t="n">
        <v>0.0413846895</v>
      </c>
    </row>
    <row r="650" customFormat="false" ht="14.25" hidden="true" customHeight="false" outlineLevel="0" collapsed="false">
      <c r="A650" s="0" t="s">
        <v>101</v>
      </c>
      <c r="B650" s="0" t="s">
        <v>53</v>
      </c>
      <c r="C650" s="0" t="s">
        <v>76</v>
      </c>
      <c r="D650" s="0" t="n">
        <v>2026</v>
      </c>
      <c r="E650" s="5" t="n">
        <v>0.619204</v>
      </c>
      <c r="F650" s="5" t="n">
        <v>0.32925243894</v>
      </c>
      <c r="G650" s="5" t="n">
        <v>0.28995156106</v>
      </c>
      <c r="H650" s="12" t="n">
        <v>0.05</v>
      </c>
      <c r="I650" s="5" t="n">
        <v>0.014497578053</v>
      </c>
      <c r="J650" s="5" t="n">
        <v>0.304449139113</v>
      </c>
    </row>
    <row r="651" customFormat="false" ht="14.25" hidden="true" customHeight="false" outlineLevel="0" collapsed="false">
      <c r="A651" s="0" t="s">
        <v>101</v>
      </c>
      <c r="B651" s="0" t="s">
        <v>53</v>
      </c>
      <c r="C651" s="0" t="s">
        <v>76</v>
      </c>
      <c r="D651" s="0" t="n">
        <v>2027</v>
      </c>
      <c r="E651" s="5" t="n">
        <v>1.168409</v>
      </c>
      <c r="F651" s="5" t="n">
        <v>0.732039785543</v>
      </c>
      <c r="G651" s="5" t="n">
        <v>0.436369214457</v>
      </c>
      <c r="H651" s="12" t="n">
        <v>0.0500000000000001</v>
      </c>
      <c r="I651" s="5" t="n">
        <v>0.02181846072285</v>
      </c>
      <c r="J651" s="5" t="n">
        <v>0.45818767517985</v>
      </c>
    </row>
    <row r="652" customFormat="false" ht="14.25" hidden="true" customHeight="false" outlineLevel="0" collapsed="false">
      <c r="A652" s="0" t="s">
        <v>101</v>
      </c>
      <c r="B652" s="0" t="s">
        <v>53</v>
      </c>
      <c r="C652" s="0" t="s">
        <v>76</v>
      </c>
      <c r="D652" s="0" t="n">
        <v>2028</v>
      </c>
      <c r="E652" s="5" t="n">
        <v>1.749197</v>
      </c>
      <c r="F652" s="5" t="n">
        <v>1.261729030843</v>
      </c>
      <c r="G652" s="5" t="n">
        <v>0.487467969157</v>
      </c>
      <c r="H652" s="12" t="n">
        <v>0.0500000000000001</v>
      </c>
      <c r="I652" s="5" t="n">
        <v>0.02437339845785</v>
      </c>
      <c r="J652" s="5" t="n">
        <v>0.51184136761485</v>
      </c>
    </row>
    <row r="653" customFormat="false" ht="14.25" hidden="true" customHeight="false" outlineLevel="0" collapsed="false">
      <c r="A653" s="0" t="s">
        <v>101</v>
      </c>
      <c r="B653" s="0" t="s">
        <v>53</v>
      </c>
      <c r="C653" s="0" t="s">
        <v>76</v>
      </c>
      <c r="D653" s="0" t="n">
        <v>2029</v>
      </c>
      <c r="E653" s="5" t="n">
        <v>2.528136</v>
      </c>
      <c r="F653" s="5" t="n">
        <v>2.063239599096</v>
      </c>
      <c r="G653" s="5" t="n">
        <v>0.464896400904</v>
      </c>
      <c r="H653" s="12" t="n">
        <v>0.05</v>
      </c>
      <c r="I653" s="5" t="n">
        <v>0.0232448200452</v>
      </c>
      <c r="J653" s="5" t="n">
        <v>0.4881412209492</v>
      </c>
    </row>
    <row r="654" customFormat="false" ht="14.25" hidden="true" customHeight="false" outlineLevel="0" collapsed="false">
      <c r="A654" s="0" t="s">
        <v>101</v>
      </c>
      <c r="B654" s="0" t="s">
        <v>53</v>
      </c>
      <c r="C654" s="0" t="s">
        <v>76</v>
      </c>
      <c r="D654" s="0" t="n">
        <v>2030</v>
      </c>
      <c r="E654" s="5" t="n">
        <v>2.66742</v>
      </c>
      <c r="F654" s="5" t="n">
        <v>2.42976088026</v>
      </c>
      <c r="G654" s="5" t="n">
        <v>0.23765911974</v>
      </c>
      <c r="H654" s="12" t="n">
        <v>0.05</v>
      </c>
      <c r="I654" s="5" t="n">
        <v>0.011882955987</v>
      </c>
      <c r="J654" s="5" t="n">
        <v>0.249542075727</v>
      </c>
    </row>
    <row r="655" customFormat="false" ht="14.25" hidden="true" customHeight="false" outlineLevel="0" collapsed="false">
      <c r="A655" s="0" t="s">
        <v>101</v>
      </c>
      <c r="B655" s="0" t="s">
        <v>53</v>
      </c>
      <c r="C655" s="0" t="s">
        <v>76</v>
      </c>
      <c r="D655" s="0" t="n">
        <v>2031</v>
      </c>
      <c r="E655" s="5" t="n">
        <v>3.145716</v>
      </c>
      <c r="F655" s="5" t="n">
        <v>2.8796997847464</v>
      </c>
      <c r="G655" s="5" t="n">
        <v>0.2660162152536</v>
      </c>
      <c r="H655" s="12" t="n">
        <v>0.0500000000000001</v>
      </c>
      <c r="I655" s="5" t="n">
        <v>0.01330081076268</v>
      </c>
      <c r="J655" s="5" t="n">
        <v>0.27931702601628</v>
      </c>
    </row>
    <row r="656" customFormat="false" ht="14.25" hidden="true" customHeight="false" outlineLevel="0" collapsed="false">
      <c r="A656" s="0" t="s">
        <v>101</v>
      </c>
      <c r="B656" s="0" t="s">
        <v>53</v>
      </c>
      <c r="C656" s="0" t="s">
        <v>76</v>
      </c>
      <c r="D656" s="0" t="n">
        <v>2032</v>
      </c>
      <c r="E656" s="5" t="n">
        <v>3.670002</v>
      </c>
      <c r="F656" s="5" t="n">
        <v>3.3762836659356</v>
      </c>
      <c r="G656" s="5" t="n">
        <v>0.2937183340644</v>
      </c>
      <c r="H656" s="12" t="n">
        <v>0.05</v>
      </c>
      <c r="I656" s="5" t="n">
        <v>0.01468591670322</v>
      </c>
      <c r="J656" s="5" t="n">
        <v>0.30840425076762</v>
      </c>
    </row>
    <row r="657" customFormat="false" ht="14.25" hidden="true" customHeight="false" outlineLevel="0" collapsed="false">
      <c r="A657" s="0" t="s">
        <v>101</v>
      </c>
      <c r="B657" s="0" t="s">
        <v>53</v>
      </c>
      <c r="C657" s="0" t="s">
        <v>76</v>
      </c>
      <c r="D657" s="0" t="n">
        <v>2033</v>
      </c>
      <c r="E657" s="5" t="n">
        <v>4.267872</v>
      </c>
      <c r="F657" s="5" t="n">
        <v>3.9456485175744</v>
      </c>
      <c r="G657" s="5" t="n">
        <v>0.3222234824256</v>
      </c>
      <c r="H657" s="12" t="n">
        <v>0.05</v>
      </c>
      <c r="I657" s="5" t="n">
        <v>0.01611117412128</v>
      </c>
      <c r="J657" s="5" t="n">
        <v>0.33833465654688</v>
      </c>
    </row>
    <row r="658" customFormat="false" ht="14.25" hidden="true" customHeight="false" outlineLevel="0" collapsed="false">
      <c r="A658" s="0" t="s">
        <v>101</v>
      </c>
      <c r="B658" s="0" t="s">
        <v>53</v>
      </c>
      <c r="C658" s="0" t="s">
        <v>76</v>
      </c>
      <c r="D658" s="0" t="n">
        <v>2034</v>
      </c>
      <c r="E658" s="5" t="n">
        <v>4.884138</v>
      </c>
      <c r="F658" s="5" t="n">
        <v>4.5375234248988</v>
      </c>
      <c r="G658" s="5" t="n">
        <v>0.3466145751012</v>
      </c>
      <c r="H658" s="12" t="n">
        <v>0.0500000000000001</v>
      </c>
      <c r="I658" s="5" t="n">
        <v>0.01733072875506</v>
      </c>
      <c r="J658" s="5" t="n">
        <v>0.36394530385626</v>
      </c>
    </row>
    <row r="659" customFormat="false" ht="14.25" hidden="true" customHeight="false" outlineLevel="0" collapsed="false">
      <c r="A659" s="0" t="s">
        <v>101</v>
      </c>
      <c r="B659" s="0" t="s">
        <v>53</v>
      </c>
      <c r="C659" s="0" t="s">
        <v>76</v>
      </c>
      <c r="D659" s="0" t="n">
        <v>2035</v>
      </c>
      <c r="E659" s="5" t="n">
        <v>5.5188</v>
      </c>
      <c r="F659" s="5" t="n">
        <v>5.152158522</v>
      </c>
      <c r="G659" s="5" t="n">
        <v>0.366641478</v>
      </c>
      <c r="H659" s="12" t="n">
        <v>0.0500000000000001</v>
      </c>
      <c r="I659" s="5" t="n">
        <v>0.0183320739</v>
      </c>
      <c r="J659" s="5" t="n">
        <v>0.3849735519</v>
      </c>
    </row>
    <row r="660" customFormat="false" ht="14.25" hidden="true" customHeight="false" outlineLevel="0" collapsed="false">
      <c r="A660" s="0" t="s">
        <v>101</v>
      </c>
      <c r="B660" s="0" t="s">
        <v>53</v>
      </c>
      <c r="C660" s="0" t="s">
        <v>76</v>
      </c>
      <c r="D660" s="0" t="n">
        <v>2036</v>
      </c>
      <c r="E660" s="5" t="n">
        <v>6.171858</v>
      </c>
      <c r="F660" s="5" t="n">
        <v>5.7474761064336</v>
      </c>
      <c r="G660" s="5" t="n">
        <v>0.424381893566401</v>
      </c>
      <c r="H660" s="12" t="n">
        <v>0.0500000000000001</v>
      </c>
      <c r="I660" s="5" t="n">
        <v>0.0212190946783201</v>
      </c>
      <c r="J660" s="5" t="n">
        <v>0.445600988244721</v>
      </c>
    </row>
    <row r="661" customFormat="false" ht="14.25" hidden="true" customHeight="false" outlineLevel="0" collapsed="false">
      <c r="A661" s="0" t="s">
        <v>101</v>
      </c>
      <c r="B661" s="0" t="s">
        <v>53</v>
      </c>
      <c r="C661" s="0" t="s">
        <v>76</v>
      </c>
      <c r="D661" s="0" t="n">
        <v>2037</v>
      </c>
      <c r="E661" s="5" t="n">
        <v>6.65322</v>
      </c>
      <c r="F661" s="5" t="n">
        <v>6.180265211148</v>
      </c>
      <c r="G661" s="5" t="n">
        <v>0.472954788852</v>
      </c>
      <c r="H661" s="12" t="n">
        <v>0.05</v>
      </c>
      <c r="I661" s="5" t="n">
        <v>0.0236477394426</v>
      </c>
      <c r="J661" s="5" t="n">
        <v>0.4966025282946</v>
      </c>
    </row>
    <row r="662" customFormat="false" ht="14.25" hidden="true" customHeight="false" outlineLevel="0" collapsed="false">
      <c r="A662" s="0" t="s">
        <v>101</v>
      </c>
      <c r="B662" s="0" t="s">
        <v>53</v>
      </c>
      <c r="C662" s="0" t="s">
        <v>76</v>
      </c>
      <c r="D662" s="0" t="n">
        <v>2038</v>
      </c>
      <c r="E662" s="5" t="n">
        <v>7.146846</v>
      </c>
      <c r="F662" s="5" t="n">
        <v>6.6221788827096</v>
      </c>
      <c r="G662" s="5" t="n">
        <v>0.524667117290401</v>
      </c>
      <c r="H662" s="12" t="n">
        <v>0.05</v>
      </c>
      <c r="I662" s="5" t="n">
        <v>0.02623335586452</v>
      </c>
      <c r="J662" s="5" t="n">
        <v>0.550900473154921</v>
      </c>
    </row>
    <row r="663" customFormat="false" ht="14.25" hidden="true" customHeight="false" outlineLevel="0" collapsed="false">
      <c r="A663" s="0" t="s">
        <v>101</v>
      </c>
      <c r="B663" s="0" t="s">
        <v>53</v>
      </c>
      <c r="C663" s="0" t="s">
        <v>76</v>
      </c>
      <c r="D663" s="0" t="n">
        <v>2039</v>
      </c>
      <c r="E663" s="5" t="n">
        <v>7.652736</v>
      </c>
      <c r="F663" s="5" t="n">
        <v>7.0731315502848</v>
      </c>
      <c r="G663" s="5" t="n">
        <v>0.5796044497152</v>
      </c>
      <c r="H663" s="12" t="n">
        <v>0.0500000000000001</v>
      </c>
      <c r="I663" s="5" t="n">
        <v>0.02898022248576</v>
      </c>
      <c r="J663" s="5" t="n">
        <v>0.60858467220096</v>
      </c>
    </row>
    <row r="664" customFormat="false" ht="14.25" hidden="true" customHeight="false" outlineLevel="0" collapsed="false">
      <c r="A664" s="0" t="s">
        <v>101</v>
      </c>
      <c r="B664" s="0" t="s">
        <v>53</v>
      </c>
      <c r="C664" s="0" t="s">
        <v>76</v>
      </c>
      <c r="D664" s="0" t="n">
        <v>2040</v>
      </c>
      <c r="E664" s="5" t="n">
        <v>7.9716</v>
      </c>
      <c r="F664" s="5" t="n">
        <v>7.3493050176</v>
      </c>
      <c r="G664" s="5" t="n">
        <v>0.622294982400001</v>
      </c>
      <c r="H664" s="12" t="n">
        <v>0.05</v>
      </c>
      <c r="I664" s="5" t="n">
        <v>0.03111474912</v>
      </c>
      <c r="J664" s="5" t="n">
        <v>0.653409731520001</v>
      </c>
    </row>
    <row r="665" customFormat="false" ht="14.25" hidden="true" customHeight="false" outlineLevel="0" collapsed="false">
      <c r="A665" s="0" t="s">
        <v>101</v>
      </c>
      <c r="B665" s="0" t="s">
        <v>53</v>
      </c>
      <c r="C665" s="0" t="s">
        <v>79</v>
      </c>
      <c r="D665" s="0" t="n">
        <v>2024</v>
      </c>
      <c r="E665" s="5" t="n">
        <v>71.0310628125815</v>
      </c>
      <c r="F665" s="5" t="n">
        <v>11.720125364076</v>
      </c>
      <c r="G665" s="5" t="n">
        <v>59.3109374485055</v>
      </c>
      <c r="H665" s="12" t="n">
        <v>0.0500000000000001</v>
      </c>
      <c r="I665" s="5" t="n">
        <v>2.96554687242528</v>
      </c>
      <c r="J665" s="5" t="n">
        <v>62.2764843209308</v>
      </c>
    </row>
    <row r="666" customFormat="false" ht="14.25" hidden="true" customHeight="false" outlineLevel="0" collapsed="false">
      <c r="A666" s="0" t="s">
        <v>101</v>
      </c>
      <c r="B666" s="0" t="s">
        <v>53</v>
      </c>
      <c r="C666" s="0" t="s">
        <v>79</v>
      </c>
      <c r="D666" s="0" t="n">
        <v>2025</v>
      </c>
      <c r="E666" s="5" t="n">
        <v>71.7785126666873</v>
      </c>
      <c r="F666" s="5" t="n">
        <v>11.5778740931367</v>
      </c>
      <c r="G666" s="5" t="n">
        <v>60.2006385735507</v>
      </c>
      <c r="H666" s="12" t="n">
        <v>0.0500000000000001</v>
      </c>
      <c r="I666" s="5" t="n">
        <v>3.01003192867754</v>
      </c>
      <c r="J666" s="5" t="n">
        <v>63.2106705022282</v>
      </c>
    </row>
    <row r="667" customFormat="false" ht="14.25" hidden="true" customHeight="false" outlineLevel="0" collapsed="false">
      <c r="A667" s="0" t="s">
        <v>101</v>
      </c>
      <c r="B667" s="0" t="s">
        <v>53</v>
      </c>
      <c r="C667" s="0" t="s">
        <v>79</v>
      </c>
      <c r="D667" s="0" t="n">
        <v>2026</v>
      </c>
      <c r="E667" s="5" t="n">
        <v>72.0050446626842</v>
      </c>
      <c r="F667" s="5" t="n">
        <v>11.3926381665299</v>
      </c>
      <c r="G667" s="5" t="n">
        <v>60.6124064961543</v>
      </c>
      <c r="H667" s="12" t="n">
        <v>0.0500000000000001</v>
      </c>
      <c r="I667" s="5" t="n">
        <v>3.03062032480772</v>
      </c>
      <c r="J667" s="5" t="n">
        <v>63.643026820962</v>
      </c>
    </row>
    <row r="668" customFormat="false" ht="14.25" hidden="true" customHeight="false" outlineLevel="0" collapsed="false">
      <c r="A668" s="0" t="s">
        <v>101</v>
      </c>
      <c r="B668" s="0" t="s">
        <v>53</v>
      </c>
      <c r="C668" s="0" t="s">
        <v>79</v>
      </c>
      <c r="D668" s="0" t="n">
        <v>2027</v>
      </c>
      <c r="E668" s="5" t="n">
        <v>72.5359483925443</v>
      </c>
      <c r="F668" s="5" t="n">
        <v>11.2532270336193</v>
      </c>
      <c r="G668" s="5" t="n">
        <v>61.282721358925</v>
      </c>
      <c r="H668" s="12" t="n">
        <v>0.0500000000000001</v>
      </c>
      <c r="I668" s="5" t="n">
        <v>3.06413606794626</v>
      </c>
      <c r="J668" s="5" t="n">
        <v>64.3468574268713</v>
      </c>
    </row>
    <row r="669" customFormat="false" ht="14.25" hidden="true" customHeight="false" outlineLevel="0" collapsed="false">
      <c r="A669" s="0" t="s">
        <v>101</v>
      </c>
      <c r="B669" s="0" t="s">
        <v>53</v>
      </c>
      <c r="C669" s="0" t="s">
        <v>79</v>
      </c>
      <c r="D669" s="0" t="n">
        <v>2028</v>
      </c>
      <c r="E669" s="5" t="n">
        <v>73.169224201507</v>
      </c>
      <c r="F669" s="5" t="n">
        <v>11.1261122320812</v>
      </c>
      <c r="G669" s="5" t="n">
        <v>62.0431119694259</v>
      </c>
      <c r="H669" s="12" t="n">
        <v>0.0500000000000001</v>
      </c>
      <c r="I669" s="5" t="n">
        <v>3.1021555984713</v>
      </c>
      <c r="J669" s="5" t="n">
        <v>65.1452675678972</v>
      </c>
    </row>
    <row r="670" customFormat="false" ht="14.25" hidden="true" customHeight="false" outlineLevel="0" collapsed="false">
      <c r="A670" s="0" t="s">
        <v>101</v>
      </c>
      <c r="B670" s="0" t="s">
        <v>53</v>
      </c>
      <c r="C670" s="0" t="s">
        <v>79</v>
      </c>
      <c r="D670" s="0" t="n">
        <v>2029</v>
      </c>
      <c r="E670" s="5" t="n">
        <v>75.2171222569867</v>
      </c>
      <c r="F670" s="5" t="n">
        <v>11.2058468738459</v>
      </c>
      <c r="G670" s="5" t="n">
        <v>64.0112753831408</v>
      </c>
      <c r="H670" s="12" t="n">
        <v>0.05</v>
      </c>
      <c r="I670" s="5" t="n">
        <v>3.20056376915704</v>
      </c>
      <c r="J670" s="5" t="n">
        <v>67.2118391522979</v>
      </c>
    </row>
    <row r="671" customFormat="false" ht="14.25" hidden="true" customHeight="false" outlineLevel="0" collapsed="false">
      <c r="A671" s="0" t="s">
        <v>101</v>
      </c>
      <c r="B671" s="0" t="s">
        <v>53</v>
      </c>
      <c r="C671" s="0" t="s">
        <v>79</v>
      </c>
      <c r="D671" s="0" t="n">
        <v>2030</v>
      </c>
      <c r="E671" s="5" t="n">
        <v>76.1907063746666</v>
      </c>
      <c r="F671" s="5" t="n">
        <v>11.1162240600639</v>
      </c>
      <c r="G671" s="5" t="n">
        <v>65.0744823146027</v>
      </c>
      <c r="H671" s="12" t="n">
        <v>0.0500000000000001</v>
      </c>
      <c r="I671" s="5" t="n">
        <v>3.25372411573014</v>
      </c>
      <c r="J671" s="5" t="n">
        <v>68.3282064303329</v>
      </c>
    </row>
    <row r="672" customFormat="false" ht="14.25" hidden="true" customHeight="false" outlineLevel="0" collapsed="false">
      <c r="A672" s="0" t="s">
        <v>101</v>
      </c>
      <c r="B672" s="0" t="s">
        <v>53</v>
      </c>
      <c r="C672" s="0" t="s">
        <v>79</v>
      </c>
      <c r="D672" s="0" t="n">
        <v>2031</v>
      </c>
      <c r="E672" s="5" t="n">
        <v>77.5543634701944</v>
      </c>
      <c r="F672" s="5" t="n">
        <v>11.1647261651692</v>
      </c>
      <c r="G672" s="5" t="n">
        <v>66.3896373050252</v>
      </c>
      <c r="H672" s="12" t="n">
        <v>0.0500000000000001</v>
      </c>
      <c r="I672" s="5" t="n">
        <v>3.31948186525127</v>
      </c>
      <c r="J672" s="5" t="n">
        <v>69.7091191702765</v>
      </c>
    </row>
    <row r="673" customFormat="false" ht="14.25" hidden="true" customHeight="false" outlineLevel="0" collapsed="false">
      <c r="A673" s="0" t="s">
        <v>101</v>
      </c>
      <c r="B673" s="0" t="s">
        <v>53</v>
      </c>
      <c r="C673" s="0" t="s">
        <v>79</v>
      </c>
      <c r="D673" s="0" t="n">
        <v>2032</v>
      </c>
      <c r="E673" s="5" t="n">
        <v>79.0774192463022</v>
      </c>
      <c r="F673" s="5" t="n">
        <v>11.2305750813598</v>
      </c>
      <c r="G673" s="5" t="n">
        <v>67.8468441649424</v>
      </c>
      <c r="H673" s="12" t="n">
        <v>0.0500000000000001</v>
      </c>
      <c r="I673" s="5" t="n">
        <v>3.39234220824712</v>
      </c>
      <c r="J673" s="5" t="n">
        <v>71.2391863731895</v>
      </c>
    </row>
    <row r="674" customFormat="false" ht="14.25" hidden="true" customHeight="false" outlineLevel="0" collapsed="false">
      <c r="A674" s="0" t="s">
        <v>101</v>
      </c>
      <c r="B674" s="0" t="s">
        <v>53</v>
      </c>
      <c r="C674" s="0" t="s">
        <v>79</v>
      </c>
      <c r="D674" s="0" t="n">
        <v>2033</v>
      </c>
      <c r="E674" s="5" t="n">
        <v>80.8499565901373</v>
      </c>
      <c r="F674" s="5" t="n">
        <v>11.3254619191464</v>
      </c>
      <c r="G674" s="5" t="n">
        <v>69.5244946709909</v>
      </c>
      <c r="H674" s="12" t="n">
        <v>0.0500000000000001</v>
      </c>
      <c r="I674" s="5" t="n">
        <v>3.47622473354955</v>
      </c>
      <c r="J674" s="5" t="n">
        <v>73.0007194045404</v>
      </c>
    </row>
    <row r="675" customFormat="false" ht="14.25" hidden="true" customHeight="false" outlineLevel="0" collapsed="false">
      <c r="A675" s="0" t="s">
        <v>101</v>
      </c>
      <c r="B675" s="0" t="s">
        <v>53</v>
      </c>
      <c r="C675" s="0" t="s">
        <v>79</v>
      </c>
      <c r="D675" s="0" t="n">
        <v>2034</v>
      </c>
      <c r="E675" s="5" t="n">
        <v>82.5428188057209</v>
      </c>
      <c r="F675" s="5" t="n">
        <v>11.4024649898223</v>
      </c>
      <c r="G675" s="5" t="n">
        <v>71.1403538158986</v>
      </c>
      <c r="H675" s="12" t="n">
        <v>0.0500000000000001</v>
      </c>
      <c r="I675" s="5" t="n">
        <v>3.55701769079494</v>
      </c>
      <c r="J675" s="5" t="n">
        <v>74.6973715066935</v>
      </c>
    </row>
    <row r="676" customFormat="false" ht="14.25" hidden="true" customHeight="false" outlineLevel="0" collapsed="false">
      <c r="A676" s="0" t="s">
        <v>101</v>
      </c>
      <c r="B676" s="0" t="s">
        <v>53</v>
      </c>
      <c r="C676" s="0" t="s">
        <v>79</v>
      </c>
      <c r="D676" s="0" t="n">
        <v>2035</v>
      </c>
      <c r="E676" s="5" t="n">
        <v>84.2531904394989</v>
      </c>
      <c r="F676" s="5" t="n">
        <v>11.4752845378598</v>
      </c>
      <c r="G676" s="5" t="n">
        <v>72.7779059016391</v>
      </c>
      <c r="H676" s="12" t="n">
        <v>0.05</v>
      </c>
      <c r="I676" s="5" t="n">
        <v>3.63889529508196</v>
      </c>
      <c r="J676" s="5" t="n">
        <v>76.4168011967211</v>
      </c>
    </row>
    <row r="677" customFormat="false" ht="14.25" hidden="true" customHeight="false" outlineLevel="0" collapsed="false">
      <c r="A677" s="0" t="s">
        <v>101</v>
      </c>
      <c r="B677" s="0" t="s">
        <v>53</v>
      </c>
      <c r="C677" s="0" t="s">
        <v>79</v>
      </c>
      <c r="D677" s="0" t="n">
        <v>2036</v>
      </c>
      <c r="E677" s="5" t="n">
        <v>86.1746745083565</v>
      </c>
      <c r="F677" s="5" t="n">
        <v>11.6818388763528</v>
      </c>
      <c r="G677" s="5" t="n">
        <v>74.4928356320037</v>
      </c>
      <c r="H677" s="12" t="n">
        <v>0.05</v>
      </c>
      <c r="I677" s="5" t="n">
        <v>3.72464178160019</v>
      </c>
      <c r="J677" s="5" t="n">
        <v>78.2174774136039</v>
      </c>
    </row>
    <row r="678" customFormat="false" ht="14.25" hidden="true" customHeight="false" outlineLevel="0" collapsed="false">
      <c r="A678" s="0" t="s">
        <v>101</v>
      </c>
      <c r="B678" s="0" t="s">
        <v>53</v>
      </c>
      <c r="C678" s="0" t="s">
        <v>79</v>
      </c>
      <c r="D678" s="0" t="n">
        <v>2037</v>
      </c>
      <c r="E678" s="5" t="n">
        <v>87.89565011847</v>
      </c>
      <c r="F678" s="5" t="n">
        <v>11.858881113984</v>
      </c>
      <c r="G678" s="5" t="n">
        <v>76.036769004486</v>
      </c>
      <c r="H678" s="12" t="n">
        <v>0.05</v>
      </c>
      <c r="I678" s="5" t="n">
        <v>3.8018384502243</v>
      </c>
      <c r="J678" s="5" t="n">
        <v>79.8386074547103</v>
      </c>
    </row>
    <row r="679" customFormat="false" ht="14.25" hidden="true" customHeight="false" outlineLevel="0" collapsed="false">
      <c r="A679" s="0" t="s">
        <v>101</v>
      </c>
      <c r="B679" s="0" t="s">
        <v>53</v>
      </c>
      <c r="C679" s="0" t="s">
        <v>79</v>
      </c>
      <c r="D679" s="0" t="n">
        <v>2038</v>
      </c>
      <c r="E679" s="5" t="n">
        <v>89.5669313423812</v>
      </c>
      <c r="F679" s="5" t="n">
        <v>12.027047540655</v>
      </c>
      <c r="G679" s="5" t="n">
        <v>77.5398838017263</v>
      </c>
      <c r="H679" s="12" t="n">
        <v>0.05</v>
      </c>
      <c r="I679" s="5" t="n">
        <v>3.87699419008632</v>
      </c>
      <c r="J679" s="5" t="n">
        <v>81.4168779918126</v>
      </c>
    </row>
    <row r="680" customFormat="false" ht="14.25" hidden="true" customHeight="false" outlineLevel="0" collapsed="false">
      <c r="A680" s="0" t="s">
        <v>101</v>
      </c>
      <c r="B680" s="0" t="s">
        <v>53</v>
      </c>
      <c r="C680" s="0" t="s">
        <v>79</v>
      </c>
      <c r="D680" s="0" t="n">
        <v>2039</v>
      </c>
      <c r="E680" s="5" t="n">
        <v>91.0752406310045</v>
      </c>
      <c r="F680" s="5" t="n">
        <v>12.1712951579274</v>
      </c>
      <c r="G680" s="5" t="n">
        <v>78.9039454730771</v>
      </c>
      <c r="H680" s="12" t="n">
        <v>0.0500000000000001</v>
      </c>
      <c r="I680" s="5" t="n">
        <v>3.94519727365386</v>
      </c>
      <c r="J680" s="5" t="n">
        <v>82.8491427467309</v>
      </c>
    </row>
    <row r="681" customFormat="false" ht="14.25" hidden="true" customHeight="false" outlineLevel="0" collapsed="false">
      <c r="A681" s="0" t="s">
        <v>101</v>
      </c>
      <c r="B681" s="0" t="s">
        <v>53</v>
      </c>
      <c r="C681" s="0" t="s">
        <v>79</v>
      </c>
      <c r="D681" s="0" t="n">
        <v>2040</v>
      </c>
      <c r="E681" s="5" t="n">
        <v>93.3222094313547</v>
      </c>
      <c r="F681" s="5" t="n">
        <v>12.4118538543702</v>
      </c>
      <c r="G681" s="5" t="n">
        <v>80.9103555769845</v>
      </c>
      <c r="H681" s="12" t="n">
        <v>0.05</v>
      </c>
      <c r="I681" s="5" t="n">
        <v>4.04551777884923</v>
      </c>
      <c r="J681" s="5" t="n">
        <v>84.9558733558338</v>
      </c>
    </row>
    <row r="682" customFormat="false" ht="14.25" hidden="true" customHeight="false" outlineLevel="0" collapsed="false">
      <c r="A682" s="0" t="s">
        <v>101</v>
      </c>
      <c r="B682" s="0" t="s">
        <v>53</v>
      </c>
      <c r="C682" s="0" t="s">
        <v>84</v>
      </c>
      <c r="D682" s="0" t="n">
        <v>2024</v>
      </c>
      <c r="E682" s="5" t="n">
        <v>9.90637469529662</v>
      </c>
      <c r="F682" s="5" t="n">
        <v>0.276511121518715</v>
      </c>
      <c r="G682" s="5" t="n">
        <v>9.6298635737779</v>
      </c>
      <c r="H682" s="12" t="n">
        <v>0.0500000000000001</v>
      </c>
      <c r="I682" s="5" t="n">
        <v>0.481493178688896</v>
      </c>
      <c r="J682" s="5" t="n">
        <v>10.1113567524668</v>
      </c>
    </row>
    <row r="683" customFormat="false" ht="14.25" hidden="true" customHeight="false" outlineLevel="0" collapsed="false">
      <c r="A683" s="0" t="s">
        <v>101</v>
      </c>
      <c r="B683" s="0" t="s">
        <v>53</v>
      </c>
      <c r="C683" s="0" t="s">
        <v>84</v>
      </c>
      <c r="D683" s="0" t="n">
        <v>2025</v>
      </c>
      <c r="E683" s="5" t="n">
        <v>12.0145497266892</v>
      </c>
      <c r="F683" s="5" t="n">
        <v>0.386778313458644</v>
      </c>
      <c r="G683" s="5" t="n">
        <v>11.6277714132305</v>
      </c>
      <c r="H683" s="12" t="n">
        <v>0.05</v>
      </c>
      <c r="I683" s="5" t="n">
        <v>0.581388570661526</v>
      </c>
      <c r="J683" s="5" t="n">
        <v>12.209159983892</v>
      </c>
    </row>
    <row r="684" customFormat="false" ht="14.25" hidden="true" customHeight="false" outlineLevel="0" collapsed="false">
      <c r="A684" s="0" t="s">
        <v>101</v>
      </c>
      <c r="B684" s="0" t="s">
        <v>53</v>
      </c>
      <c r="C684" s="0" t="s">
        <v>84</v>
      </c>
      <c r="D684" s="0" t="n">
        <v>2026</v>
      </c>
      <c r="E684" s="5" t="n">
        <v>14.5310513278711</v>
      </c>
      <c r="F684" s="5" t="n">
        <v>0.571375836152192</v>
      </c>
      <c r="G684" s="5" t="n">
        <v>13.9596754917189</v>
      </c>
      <c r="H684" s="12" t="n">
        <v>0.05</v>
      </c>
      <c r="I684" s="5" t="n">
        <v>0.697983774585948</v>
      </c>
      <c r="J684" s="5" t="n">
        <v>14.6576592663049</v>
      </c>
    </row>
    <row r="685" customFormat="false" ht="14.25" hidden="true" customHeight="false" outlineLevel="0" collapsed="false">
      <c r="A685" s="0" t="s">
        <v>101</v>
      </c>
      <c r="B685" s="0" t="s">
        <v>53</v>
      </c>
      <c r="C685" s="0" t="s">
        <v>84</v>
      </c>
      <c r="D685" s="0" t="n">
        <v>2027</v>
      </c>
      <c r="E685" s="5" t="n">
        <v>17.7376017322867</v>
      </c>
      <c r="F685" s="5" t="n">
        <v>0.82624598946826</v>
      </c>
      <c r="G685" s="5" t="n">
        <v>16.9113557428184</v>
      </c>
      <c r="H685" s="12" t="n">
        <v>0.05</v>
      </c>
      <c r="I685" s="5" t="n">
        <v>0.845567787140921</v>
      </c>
      <c r="J685" s="5" t="n">
        <v>17.7569235299593</v>
      </c>
    </row>
    <row r="686" customFormat="false" ht="14.25" hidden="true" customHeight="false" outlineLevel="0" collapsed="false">
      <c r="A686" s="0" t="s">
        <v>101</v>
      </c>
      <c r="B686" s="0" t="s">
        <v>53</v>
      </c>
      <c r="C686" s="0" t="s">
        <v>84</v>
      </c>
      <c r="D686" s="0" t="n">
        <v>2028</v>
      </c>
      <c r="E686" s="5" t="n">
        <v>22.0150850450491</v>
      </c>
      <c r="F686" s="5" t="n">
        <v>1.20053449387047</v>
      </c>
      <c r="G686" s="5" t="n">
        <v>20.8145505511786</v>
      </c>
      <c r="H686" s="12" t="n">
        <v>0.0500000000000001</v>
      </c>
      <c r="I686" s="5" t="n">
        <v>1.04072752755893</v>
      </c>
      <c r="J686" s="5" t="n">
        <v>21.8552780787375</v>
      </c>
    </row>
    <row r="687" customFormat="false" ht="14.25" hidden="true" customHeight="false" outlineLevel="0" collapsed="false">
      <c r="A687" s="0" t="s">
        <v>101</v>
      </c>
      <c r="B687" s="0" t="s">
        <v>53</v>
      </c>
      <c r="C687" s="0" t="s">
        <v>84</v>
      </c>
      <c r="D687" s="0" t="n">
        <v>2029</v>
      </c>
      <c r="E687" s="5" t="n">
        <v>27.0403526733417</v>
      </c>
      <c r="F687" s="5" t="n">
        <v>1.6851764555856</v>
      </c>
      <c r="G687" s="5" t="n">
        <v>25.3551762177561</v>
      </c>
      <c r="H687" s="12" t="n">
        <v>0.05</v>
      </c>
      <c r="I687" s="5" t="n">
        <v>1.26775881088781</v>
      </c>
      <c r="J687" s="5" t="n">
        <v>26.6229350286439</v>
      </c>
    </row>
    <row r="688" customFormat="false" ht="14.25" hidden="true" customHeight="false" outlineLevel="0" collapsed="false">
      <c r="A688" s="0" t="s">
        <v>101</v>
      </c>
      <c r="B688" s="0" t="s">
        <v>53</v>
      </c>
      <c r="C688" s="0" t="s">
        <v>84</v>
      </c>
      <c r="D688" s="0" t="n">
        <v>2030</v>
      </c>
      <c r="E688" s="5" t="n">
        <v>32.7275183112434</v>
      </c>
      <c r="F688" s="5" t="n">
        <v>2.28090216409959</v>
      </c>
      <c r="G688" s="5" t="n">
        <v>30.4466161471438</v>
      </c>
      <c r="H688" s="12" t="n">
        <v>0.05</v>
      </c>
      <c r="I688" s="5" t="n">
        <v>1.52233080735719</v>
      </c>
      <c r="J688" s="5" t="n">
        <v>31.968946954501</v>
      </c>
    </row>
    <row r="689" customFormat="false" ht="14.25" hidden="true" customHeight="false" outlineLevel="0" collapsed="false">
      <c r="A689" s="0" t="s">
        <v>101</v>
      </c>
      <c r="B689" s="0" t="s">
        <v>53</v>
      </c>
      <c r="C689" s="0" t="s">
        <v>84</v>
      </c>
      <c r="D689" s="0" t="n">
        <v>2031</v>
      </c>
      <c r="E689" s="5" t="n">
        <v>38.991953177864</v>
      </c>
      <c r="F689" s="5" t="n">
        <v>2.97756750722764</v>
      </c>
      <c r="G689" s="5" t="n">
        <v>36.0143856706364</v>
      </c>
      <c r="H689" s="12" t="n">
        <v>0.05</v>
      </c>
      <c r="I689" s="5" t="n">
        <v>1.80071928353182</v>
      </c>
      <c r="J689" s="5" t="n">
        <v>37.8151049541682</v>
      </c>
    </row>
    <row r="690" customFormat="false" ht="14.25" hidden="true" customHeight="false" outlineLevel="0" collapsed="false">
      <c r="A690" s="0" t="s">
        <v>101</v>
      </c>
      <c r="B690" s="0" t="s">
        <v>53</v>
      </c>
      <c r="C690" s="0" t="s">
        <v>84</v>
      </c>
      <c r="D690" s="0" t="n">
        <v>2032</v>
      </c>
      <c r="E690" s="5" t="n">
        <v>45.7329003338669</v>
      </c>
      <c r="F690" s="5" t="n">
        <v>3.77386768197488</v>
      </c>
      <c r="G690" s="5" t="n">
        <v>41.9590326518921</v>
      </c>
      <c r="H690" s="12" t="n">
        <v>0.05</v>
      </c>
      <c r="I690" s="5" t="n">
        <v>2.0979516325946</v>
      </c>
      <c r="J690" s="5" t="n">
        <v>44.0569842844867</v>
      </c>
    </row>
    <row r="691" customFormat="false" ht="14.25" hidden="true" customHeight="false" outlineLevel="0" collapsed="false">
      <c r="A691" s="0" t="s">
        <v>101</v>
      </c>
      <c r="B691" s="0" t="s">
        <v>53</v>
      </c>
      <c r="C691" s="0" t="s">
        <v>84</v>
      </c>
      <c r="D691" s="0" t="n">
        <v>2033</v>
      </c>
      <c r="E691" s="5" t="n">
        <v>53.2500461369819</v>
      </c>
      <c r="F691" s="5" t="n">
        <v>4.70797474087491</v>
      </c>
      <c r="G691" s="5" t="n">
        <v>48.542071396107</v>
      </c>
      <c r="H691" s="12" t="n">
        <v>0.05</v>
      </c>
      <c r="I691" s="5" t="n">
        <v>2.42710356980535</v>
      </c>
      <c r="J691" s="5" t="n">
        <v>50.9691749659123</v>
      </c>
    </row>
    <row r="692" customFormat="false" ht="14.25" hidden="true" customHeight="false" outlineLevel="0" collapsed="false">
      <c r="A692" s="0" t="s">
        <v>101</v>
      </c>
      <c r="B692" s="0" t="s">
        <v>53</v>
      </c>
      <c r="C692" s="0" t="s">
        <v>84</v>
      </c>
      <c r="D692" s="0" t="n">
        <v>2034</v>
      </c>
      <c r="E692" s="5" t="n">
        <v>61.8034931026446</v>
      </c>
      <c r="F692" s="5" t="n">
        <v>5.82524756157826</v>
      </c>
      <c r="G692" s="5" t="n">
        <v>55.9782455410664</v>
      </c>
      <c r="H692" s="12" t="n">
        <v>0.05</v>
      </c>
      <c r="I692" s="5" t="n">
        <v>2.79891227705332</v>
      </c>
      <c r="J692" s="5" t="n">
        <v>58.7771578181197</v>
      </c>
    </row>
    <row r="693" customFormat="false" ht="14.25" hidden="true" customHeight="false" outlineLevel="0" collapsed="false">
      <c r="A693" s="0" t="s">
        <v>101</v>
      </c>
      <c r="B693" s="0" t="s">
        <v>53</v>
      </c>
      <c r="C693" s="0" t="s">
        <v>84</v>
      </c>
      <c r="D693" s="0" t="n">
        <v>2035</v>
      </c>
      <c r="E693" s="5" t="n">
        <v>70.8292329201653</v>
      </c>
      <c r="F693" s="5" t="n">
        <v>7.05446880909947</v>
      </c>
      <c r="G693" s="5" t="n">
        <v>63.7747641110658</v>
      </c>
      <c r="H693" s="12" t="n">
        <v>0.05</v>
      </c>
      <c r="I693" s="5" t="n">
        <v>3.18873820555329</v>
      </c>
      <c r="J693" s="5" t="n">
        <v>66.9635023166191</v>
      </c>
    </row>
    <row r="694" customFormat="false" ht="14.25" hidden="true" customHeight="false" outlineLevel="0" collapsed="false">
      <c r="A694" s="0" t="s">
        <v>101</v>
      </c>
      <c r="B694" s="0" t="s">
        <v>53</v>
      </c>
      <c r="C694" s="0" t="s">
        <v>84</v>
      </c>
      <c r="D694" s="0" t="n">
        <v>2036</v>
      </c>
      <c r="E694" s="5" t="n">
        <v>80.1405617014961</v>
      </c>
      <c r="F694" s="5" t="n">
        <v>8.17532497503932</v>
      </c>
      <c r="G694" s="5" t="n">
        <v>71.9652367264568</v>
      </c>
      <c r="H694" s="12" t="n">
        <v>0.05</v>
      </c>
      <c r="I694" s="5" t="n">
        <v>3.59826183632284</v>
      </c>
      <c r="J694" s="5" t="n">
        <v>75.5634985627797</v>
      </c>
    </row>
    <row r="695" customFormat="false" ht="14.25" hidden="true" customHeight="false" outlineLevel="0" collapsed="false">
      <c r="A695" s="0" t="s">
        <v>101</v>
      </c>
      <c r="B695" s="0" t="s">
        <v>53</v>
      </c>
      <c r="C695" s="0" t="s">
        <v>84</v>
      </c>
      <c r="D695" s="0" t="n">
        <v>2037</v>
      </c>
      <c r="E695" s="5" t="n">
        <v>89.592985924243</v>
      </c>
      <c r="F695" s="5" t="n">
        <v>9.3291455611445</v>
      </c>
      <c r="G695" s="5" t="n">
        <v>80.2638403630985</v>
      </c>
      <c r="H695" s="12" t="n">
        <v>0.0500000000000001</v>
      </c>
      <c r="I695" s="5" t="n">
        <v>4.01319201815493</v>
      </c>
      <c r="J695" s="5" t="n">
        <v>84.2770323812535</v>
      </c>
    </row>
    <row r="696" customFormat="false" ht="14.25" hidden="true" customHeight="false" outlineLevel="0" collapsed="false">
      <c r="A696" s="0" t="s">
        <v>101</v>
      </c>
      <c r="B696" s="0" t="s">
        <v>53</v>
      </c>
      <c r="C696" s="0" t="s">
        <v>84</v>
      </c>
      <c r="D696" s="0" t="n">
        <v>2038</v>
      </c>
      <c r="E696" s="5" t="n">
        <v>98.6742335065178</v>
      </c>
      <c r="F696" s="5" t="n">
        <v>10.4496011365266</v>
      </c>
      <c r="G696" s="5" t="n">
        <v>88.2246323699912</v>
      </c>
      <c r="H696" s="12" t="n">
        <v>0.05</v>
      </c>
      <c r="I696" s="5" t="n">
        <v>4.41123161849956</v>
      </c>
      <c r="J696" s="5" t="n">
        <v>92.6358639884908</v>
      </c>
    </row>
    <row r="697" customFormat="false" ht="14.25" hidden="true" customHeight="false" outlineLevel="0" collapsed="false">
      <c r="A697" s="0" t="s">
        <v>101</v>
      </c>
      <c r="B697" s="0" t="s">
        <v>53</v>
      </c>
      <c r="C697" s="0" t="s">
        <v>84</v>
      </c>
      <c r="D697" s="0" t="n">
        <v>2039</v>
      </c>
      <c r="E697" s="5" t="n">
        <v>107.787027747018</v>
      </c>
      <c r="F697" s="5" t="n">
        <v>11.6185507805171</v>
      </c>
      <c r="G697" s="5" t="n">
        <v>96.1684769665007</v>
      </c>
      <c r="H697" s="12" t="n">
        <v>0.0500000000000001</v>
      </c>
      <c r="I697" s="5" t="n">
        <v>4.80842384832504</v>
      </c>
      <c r="J697" s="5" t="n">
        <v>100.976900814826</v>
      </c>
    </row>
    <row r="698" customFormat="false" ht="14.25" hidden="true" customHeight="false" outlineLevel="0" collapsed="false">
      <c r="A698" s="0" t="s">
        <v>101</v>
      </c>
      <c r="B698" s="0" t="s">
        <v>53</v>
      </c>
      <c r="C698" s="0" t="s">
        <v>84</v>
      </c>
      <c r="D698" s="0" t="n">
        <v>2040</v>
      </c>
      <c r="E698" s="5" t="n">
        <v>117.016080991632</v>
      </c>
      <c r="F698" s="5" t="n">
        <v>12.8412944137703</v>
      </c>
      <c r="G698" s="5" t="n">
        <v>104.174786577861</v>
      </c>
      <c r="H698" s="12" t="n">
        <v>0.0500000000000001</v>
      </c>
      <c r="I698" s="5" t="n">
        <v>5.20873932889307</v>
      </c>
      <c r="J698" s="5" t="n">
        <v>109.383525906754</v>
      </c>
    </row>
    <row r="699" customFormat="false" ht="14.25" hidden="true" customHeight="false" outlineLevel="0" collapsed="false">
      <c r="A699" s="0" t="s">
        <v>103</v>
      </c>
      <c r="B699" s="0" t="s">
        <v>104</v>
      </c>
      <c r="C699" s="0" t="s">
        <v>65</v>
      </c>
      <c r="D699" s="0" t="n">
        <v>2024</v>
      </c>
      <c r="E699" s="5" t="n">
        <v>0</v>
      </c>
      <c r="F699" s="5" t="n">
        <v>0</v>
      </c>
      <c r="G699" s="5" t="n">
        <v>0</v>
      </c>
      <c r="H699" s="12" t="n">
        <v>0</v>
      </c>
      <c r="I699" s="5" t="n">
        <v>0</v>
      </c>
      <c r="J699" s="5" t="n">
        <v>0</v>
      </c>
    </row>
    <row r="700" customFormat="false" ht="14.25" hidden="true" customHeight="false" outlineLevel="0" collapsed="false">
      <c r="A700" s="0" t="s">
        <v>103</v>
      </c>
      <c r="B700" s="0" t="s">
        <v>104</v>
      </c>
      <c r="C700" s="0" t="s">
        <v>65</v>
      </c>
      <c r="D700" s="0" t="n">
        <v>2025</v>
      </c>
      <c r="E700" s="5" t="n">
        <v>177.419140048969</v>
      </c>
      <c r="F700" s="5" t="n">
        <v>5.1807942979014</v>
      </c>
      <c r="G700" s="5" t="n">
        <v>172.238345751067</v>
      </c>
      <c r="H700" s="12" t="n">
        <v>0.05</v>
      </c>
      <c r="I700" s="5" t="n">
        <v>8.61191728755336</v>
      </c>
      <c r="J700" s="5" t="n">
        <v>180.850263038621</v>
      </c>
    </row>
    <row r="701" customFormat="false" ht="14.25" hidden="true" customHeight="false" outlineLevel="0" collapsed="false">
      <c r="A701" s="0" t="s">
        <v>103</v>
      </c>
      <c r="B701" s="0" t="s">
        <v>104</v>
      </c>
      <c r="C701" s="0" t="s">
        <v>65</v>
      </c>
      <c r="D701" s="0" t="n">
        <v>2026</v>
      </c>
      <c r="E701" s="5" t="n">
        <v>173.617792119898</v>
      </c>
      <c r="F701" s="5" t="n">
        <v>5.87652066166373</v>
      </c>
      <c r="G701" s="5" t="n">
        <v>167.741271458234</v>
      </c>
      <c r="H701" s="12" t="n">
        <v>0.0500000000000001</v>
      </c>
      <c r="I701" s="5" t="n">
        <v>8.38706357291172</v>
      </c>
      <c r="J701" s="5" t="n">
        <v>176.128335031146</v>
      </c>
    </row>
    <row r="702" customFormat="false" ht="14.25" hidden="true" customHeight="false" outlineLevel="0" collapsed="false">
      <c r="A702" s="0" t="s">
        <v>103</v>
      </c>
      <c r="B702" s="0" t="s">
        <v>104</v>
      </c>
      <c r="C702" s="0" t="s">
        <v>65</v>
      </c>
      <c r="D702" s="0" t="n">
        <v>2027</v>
      </c>
      <c r="E702" s="5" t="n">
        <v>172.143423329196</v>
      </c>
      <c r="F702" s="5" t="n">
        <v>6.62645926755664</v>
      </c>
      <c r="G702" s="5" t="n">
        <v>165.51696406164</v>
      </c>
      <c r="H702" s="12" t="n">
        <v>0.0500000000000001</v>
      </c>
      <c r="I702" s="5" t="n">
        <v>8.275848203082</v>
      </c>
      <c r="J702" s="5" t="n">
        <v>173.792812264722</v>
      </c>
    </row>
    <row r="703" customFormat="false" ht="14.25" hidden="true" customHeight="false" outlineLevel="0" collapsed="false">
      <c r="A703" s="0" t="s">
        <v>103</v>
      </c>
      <c r="B703" s="0" t="s">
        <v>104</v>
      </c>
      <c r="C703" s="0" t="s">
        <v>65</v>
      </c>
      <c r="D703" s="0" t="n">
        <v>2028</v>
      </c>
      <c r="E703" s="5" t="n">
        <v>172.902129112198</v>
      </c>
      <c r="F703" s="5" t="n">
        <v>7.4580111711601</v>
      </c>
      <c r="G703" s="5" t="n">
        <v>165.444117941038</v>
      </c>
      <c r="H703" s="12" t="n">
        <v>0.0500000000000001</v>
      </c>
      <c r="I703" s="5" t="n">
        <v>8.27220589705191</v>
      </c>
      <c r="J703" s="5" t="n">
        <v>173.71632383809</v>
      </c>
    </row>
    <row r="704" customFormat="false" ht="14.25" hidden="true" customHeight="false" outlineLevel="0" collapsed="false">
      <c r="A704" s="0" t="s">
        <v>103</v>
      </c>
      <c r="B704" s="0" t="s">
        <v>104</v>
      </c>
      <c r="C704" s="0" t="s">
        <v>65</v>
      </c>
      <c r="D704" s="0" t="n">
        <v>2029</v>
      </c>
      <c r="E704" s="5" t="n">
        <v>174.860464982951</v>
      </c>
      <c r="F704" s="5" t="n">
        <v>8.35858200173369</v>
      </c>
      <c r="G704" s="5" t="n">
        <v>166.501882981217</v>
      </c>
      <c r="H704" s="12" t="n">
        <v>0.05</v>
      </c>
      <c r="I704" s="5" t="n">
        <v>8.32509414906084</v>
      </c>
      <c r="J704" s="5" t="n">
        <v>174.826977130278</v>
      </c>
    </row>
    <row r="705" customFormat="false" ht="14.25" hidden="true" customHeight="false" outlineLevel="0" collapsed="false">
      <c r="A705" s="0" t="s">
        <v>103</v>
      </c>
      <c r="B705" s="0" t="s">
        <v>104</v>
      </c>
      <c r="C705" s="0" t="s">
        <v>65</v>
      </c>
      <c r="D705" s="0" t="n">
        <v>2030</v>
      </c>
      <c r="E705" s="5" t="n">
        <v>176.602843544739</v>
      </c>
      <c r="F705" s="5" t="n">
        <v>9.26635456426153</v>
      </c>
      <c r="G705" s="5" t="n">
        <v>167.336488980478</v>
      </c>
      <c r="H705" s="12" t="n">
        <v>0.05</v>
      </c>
      <c r="I705" s="5" t="n">
        <v>8.36682444902388</v>
      </c>
      <c r="J705" s="5" t="n">
        <v>175.703313429501</v>
      </c>
    </row>
    <row r="706" customFormat="false" ht="14.25" hidden="true" customHeight="false" outlineLevel="0" collapsed="false">
      <c r="A706" s="0" t="s">
        <v>103</v>
      </c>
      <c r="B706" s="0" t="s">
        <v>104</v>
      </c>
      <c r="C706" s="0" t="s">
        <v>65</v>
      </c>
      <c r="D706" s="0" t="n">
        <v>2031</v>
      </c>
      <c r="E706" s="5" t="n">
        <v>178.851790694047</v>
      </c>
      <c r="F706" s="5" t="n">
        <v>10.1669051083758</v>
      </c>
      <c r="G706" s="5" t="n">
        <v>168.684885585672</v>
      </c>
      <c r="H706" s="12" t="n">
        <v>0.05</v>
      </c>
      <c r="I706" s="5" t="n">
        <v>8.43424427928358</v>
      </c>
      <c r="J706" s="5" t="n">
        <v>177.119129864955</v>
      </c>
    </row>
    <row r="707" customFormat="false" ht="14.25" hidden="true" customHeight="false" outlineLevel="0" collapsed="false">
      <c r="A707" s="0" t="s">
        <v>103</v>
      </c>
      <c r="B707" s="0" t="s">
        <v>104</v>
      </c>
      <c r="C707" s="0" t="s">
        <v>65</v>
      </c>
      <c r="D707" s="0" t="n">
        <v>2032</v>
      </c>
      <c r="E707" s="5" t="n">
        <v>182.063606767573</v>
      </c>
      <c r="F707" s="5" t="n">
        <v>11.1454838459616</v>
      </c>
      <c r="G707" s="5" t="n">
        <v>170.918122921611</v>
      </c>
      <c r="H707" s="12" t="n">
        <v>0.0500000000000001</v>
      </c>
      <c r="I707" s="5" t="n">
        <v>8.54590614608056</v>
      </c>
      <c r="J707" s="5" t="n">
        <v>179.464029067692</v>
      </c>
    </row>
    <row r="708" customFormat="false" ht="14.25" hidden="true" customHeight="false" outlineLevel="0" collapsed="false">
      <c r="A708" s="0" t="s">
        <v>103</v>
      </c>
      <c r="B708" s="0" t="s">
        <v>104</v>
      </c>
      <c r="C708" s="0" t="s">
        <v>65</v>
      </c>
      <c r="D708" s="0" t="n">
        <v>2033</v>
      </c>
      <c r="E708" s="5" t="n">
        <v>186.30555091455</v>
      </c>
      <c r="F708" s="5" t="n">
        <v>12.2199691088932</v>
      </c>
      <c r="G708" s="5" t="n">
        <v>174.085581805657</v>
      </c>
      <c r="H708" s="12" t="n">
        <v>0.05</v>
      </c>
      <c r="I708" s="5" t="n">
        <v>8.70427909028283</v>
      </c>
      <c r="J708" s="5" t="n">
        <v>182.789860895939</v>
      </c>
    </row>
    <row r="709" customFormat="false" ht="14.25" hidden="true" customHeight="false" outlineLevel="0" collapsed="false">
      <c r="A709" s="0" t="s">
        <v>103</v>
      </c>
      <c r="B709" s="0" t="s">
        <v>104</v>
      </c>
      <c r="C709" s="0" t="s">
        <v>65</v>
      </c>
      <c r="D709" s="0" t="n">
        <v>2034</v>
      </c>
      <c r="E709" s="5" t="n">
        <v>190.298998584777</v>
      </c>
      <c r="F709" s="5" t="n">
        <v>13.3139514842406</v>
      </c>
      <c r="G709" s="5" t="n">
        <v>176.985047100536</v>
      </c>
      <c r="H709" s="12" t="n">
        <v>0.05</v>
      </c>
      <c r="I709" s="5" t="n">
        <v>8.84925235502681</v>
      </c>
      <c r="J709" s="5" t="n">
        <v>185.834299455563</v>
      </c>
    </row>
    <row r="710" customFormat="false" ht="14.25" hidden="true" customHeight="false" outlineLevel="0" collapsed="false">
      <c r="A710" s="0" t="s">
        <v>103</v>
      </c>
      <c r="B710" s="0" t="s">
        <v>104</v>
      </c>
      <c r="C710" s="0" t="s">
        <v>65</v>
      </c>
      <c r="D710" s="0" t="n">
        <v>2035</v>
      </c>
      <c r="E710" s="5" t="n">
        <v>194.67884990531</v>
      </c>
      <c r="F710" s="5" t="n">
        <v>14.4748371766106</v>
      </c>
      <c r="G710" s="5" t="n">
        <v>180.204012728699</v>
      </c>
      <c r="H710" s="12" t="n">
        <v>0.0500000000000001</v>
      </c>
      <c r="I710" s="5" t="n">
        <v>9.01020063643498</v>
      </c>
      <c r="J710" s="5" t="n">
        <v>189.214213365134</v>
      </c>
    </row>
    <row r="711" customFormat="false" ht="14.25" hidden="true" customHeight="false" outlineLevel="0" collapsed="false">
      <c r="A711" s="0" t="s">
        <v>103</v>
      </c>
      <c r="B711" s="0" t="s">
        <v>104</v>
      </c>
      <c r="C711" s="0" t="s">
        <v>65</v>
      </c>
      <c r="D711" s="0" t="n">
        <v>2036</v>
      </c>
      <c r="E711" s="5" t="n">
        <v>196.969152183107</v>
      </c>
      <c r="F711" s="5" t="n">
        <v>15.571635601363</v>
      </c>
      <c r="G711" s="5" t="n">
        <v>181.397516581744</v>
      </c>
      <c r="H711" s="12" t="n">
        <v>0.05</v>
      </c>
      <c r="I711" s="5" t="n">
        <v>9.06987582908722</v>
      </c>
      <c r="J711" s="5" t="n">
        <v>190.467392410832</v>
      </c>
    </row>
    <row r="712" customFormat="false" ht="14.25" hidden="true" customHeight="false" outlineLevel="0" collapsed="false">
      <c r="A712" s="0" t="s">
        <v>103</v>
      </c>
      <c r="B712" s="0" t="s">
        <v>104</v>
      </c>
      <c r="C712" s="0" t="s">
        <v>65</v>
      </c>
      <c r="D712" s="0" t="n">
        <v>2037</v>
      </c>
      <c r="E712" s="5" t="n">
        <v>199.205374684577</v>
      </c>
      <c r="F712" s="5" t="n">
        <v>16.6809901395728</v>
      </c>
      <c r="G712" s="5" t="n">
        <v>182.524384545004</v>
      </c>
      <c r="H712" s="12" t="n">
        <v>0.05</v>
      </c>
      <c r="I712" s="5" t="n">
        <v>9.1262192272502</v>
      </c>
      <c r="J712" s="5" t="n">
        <v>191.650603772254</v>
      </c>
    </row>
    <row r="713" customFormat="false" ht="14.25" hidden="true" customHeight="false" outlineLevel="0" collapsed="false">
      <c r="A713" s="0" t="s">
        <v>103</v>
      </c>
      <c r="B713" s="0" t="s">
        <v>104</v>
      </c>
      <c r="C713" s="0" t="s">
        <v>65</v>
      </c>
      <c r="D713" s="0" t="n">
        <v>2038</v>
      </c>
      <c r="E713" s="5" t="n">
        <v>201.436443045044</v>
      </c>
      <c r="F713" s="5" t="n">
        <v>17.8049900833161</v>
      </c>
      <c r="G713" s="5" t="n">
        <v>183.631452961728</v>
      </c>
      <c r="H713" s="12" t="n">
        <v>0.05</v>
      </c>
      <c r="I713" s="5" t="n">
        <v>9.18157264808639</v>
      </c>
      <c r="J713" s="5" t="n">
        <v>192.813025609814</v>
      </c>
    </row>
    <row r="714" customFormat="false" ht="14.25" hidden="true" customHeight="false" outlineLevel="0" collapsed="false">
      <c r="A714" s="0" t="s">
        <v>103</v>
      </c>
      <c r="B714" s="0" t="s">
        <v>104</v>
      </c>
      <c r="C714" s="0" t="s">
        <v>65</v>
      </c>
      <c r="D714" s="0" t="n">
        <v>2039</v>
      </c>
      <c r="E714" s="5" t="n">
        <v>203.722232050017</v>
      </c>
      <c r="F714" s="5" t="n">
        <v>18.9582043501245</v>
      </c>
      <c r="G714" s="5" t="n">
        <v>184.764027699892</v>
      </c>
      <c r="H714" s="12" t="n">
        <v>0.0500000000000001</v>
      </c>
      <c r="I714" s="5" t="n">
        <v>9.23820138499463</v>
      </c>
      <c r="J714" s="5" t="n">
        <v>194.002229084887</v>
      </c>
    </row>
    <row r="715" customFormat="false" ht="14.25" hidden="true" customHeight="false" outlineLevel="0" collapsed="false">
      <c r="A715" s="0" t="s">
        <v>103</v>
      </c>
      <c r="B715" s="0" t="s">
        <v>104</v>
      </c>
      <c r="C715" s="0" t="s">
        <v>65</v>
      </c>
      <c r="D715" s="0" t="n">
        <v>2040</v>
      </c>
      <c r="E715" s="5" t="n">
        <v>206.300251124273</v>
      </c>
      <c r="F715" s="5" t="n">
        <v>20.1512251661097</v>
      </c>
      <c r="G715" s="5" t="n">
        <v>186.149025958163</v>
      </c>
      <c r="H715" s="12" t="n">
        <v>0.0500000000000001</v>
      </c>
      <c r="I715" s="5" t="n">
        <v>9.30745129790817</v>
      </c>
      <c r="J715" s="5" t="n">
        <v>195.456477256071</v>
      </c>
    </row>
    <row r="716" customFormat="false" ht="14.25" hidden="true" customHeight="false" outlineLevel="0" collapsed="false">
      <c r="A716" s="0" t="s">
        <v>103</v>
      </c>
      <c r="B716" s="0" t="s">
        <v>104</v>
      </c>
      <c r="C716" s="0" t="s">
        <v>72</v>
      </c>
      <c r="D716" s="0" t="n">
        <v>2024</v>
      </c>
      <c r="E716" s="5" t="n">
        <v>0</v>
      </c>
      <c r="F716" s="5" t="n">
        <v>0</v>
      </c>
      <c r="G716" s="5" t="n">
        <v>0</v>
      </c>
      <c r="H716" s="12" t="n">
        <v>0</v>
      </c>
      <c r="I716" s="5" t="n">
        <v>0</v>
      </c>
      <c r="J716" s="5" t="n">
        <v>0</v>
      </c>
    </row>
    <row r="717" customFormat="false" ht="14.25" hidden="true" customHeight="false" outlineLevel="0" collapsed="false">
      <c r="A717" s="0" t="s">
        <v>103</v>
      </c>
      <c r="B717" s="0" t="s">
        <v>104</v>
      </c>
      <c r="C717" s="0" t="s">
        <v>72</v>
      </c>
      <c r="D717" s="0" t="n">
        <v>2025</v>
      </c>
      <c r="E717" s="5" t="n">
        <v>19.8806016523979</v>
      </c>
      <c r="F717" s="5" t="n">
        <v>0.534364901818006</v>
      </c>
      <c r="G717" s="5" t="n">
        <v>19.3462367505799</v>
      </c>
      <c r="H717" s="12" t="n">
        <v>0.05</v>
      </c>
      <c r="I717" s="5" t="n">
        <v>0.967311837528996</v>
      </c>
      <c r="J717" s="5" t="n">
        <v>20.3135485881089</v>
      </c>
    </row>
    <row r="718" customFormat="false" ht="14.25" hidden="true" customHeight="false" outlineLevel="0" collapsed="false">
      <c r="A718" s="0" t="s">
        <v>103</v>
      </c>
      <c r="B718" s="0" t="s">
        <v>104</v>
      </c>
      <c r="C718" s="0" t="s">
        <v>72</v>
      </c>
      <c r="D718" s="0" t="n">
        <v>2026</v>
      </c>
      <c r="E718" s="5" t="n">
        <v>19.8113428415389</v>
      </c>
      <c r="F718" s="5" t="n">
        <v>0.621091751267381</v>
      </c>
      <c r="G718" s="5" t="n">
        <v>19.1902510902715</v>
      </c>
      <c r="H718" s="12" t="n">
        <v>0.0500000000000001</v>
      </c>
      <c r="I718" s="5" t="n">
        <v>0.959512554513576</v>
      </c>
      <c r="J718" s="5" t="n">
        <v>20.1497636447851</v>
      </c>
    </row>
    <row r="719" customFormat="false" ht="14.25" hidden="true" customHeight="false" outlineLevel="0" collapsed="false">
      <c r="A719" s="0" t="s">
        <v>103</v>
      </c>
      <c r="B719" s="0" t="s">
        <v>104</v>
      </c>
      <c r="C719" s="0" t="s">
        <v>72</v>
      </c>
      <c r="D719" s="0" t="n">
        <v>2027</v>
      </c>
      <c r="E719" s="5" t="n">
        <v>19.3999132987098</v>
      </c>
      <c r="F719" s="5" t="n">
        <v>0.695217968554037</v>
      </c>
      <c r="G719" s="5" t="n">
        <v>18.7046953301558</v>
      </c>
      <c r="H719" s="12" t="n">
        <v>0.0500000000000001</v>
      </c>
      <c r="I719" s="5" t="n">
        <v>0.935234766507791</v>
      </c>
      <c r="J719" s="5" t="n">
        <v>19.6399300966636</v>
      </c>
    </row>
    <row r="720" customFormat="false" ht="14.25" hidden="true" customHeight="false" outlineLevel="0" collapsed="false">
      <c r="A720" s="0" t="s">
        <v>103</v>
      </c>
      <c r="B720" s="0" t="s">
        <v>104</v>
      </c>
      <c r="C720" s="0" t="s">
        <v>72</v>
      </c>
      <c r="D720" s="0" t="n">
        <v>2028</v>
      </c>
      <c r="E720" s="5" t="n">
        <v>19.9777174243011</v>
      </c>
      <c r="F720" s="5" t="n">
        <v>0.805197771945142</v>
      </c>
      <c r="G720" s="5" t="n">
        <v>19.172519652356</v>
      </c>
      <c r="H720" s="12" t="n">
        <v>0.0500000000000001</v>
      </c>
      <c r="I720" s="5" t="n">
        <v>0.958625982617801</v>
      </c>
      <c r="J720" s="5" t="n">
        <v>20.1311456349738</v>
      </c>
    </row>
    <row r="721" customFormat="false" ht="14.25" hidden="true" customHeight="false" outlineLevel="0" collapsed="false">
      <c r="A721" s="0" t="s">
        <v>103</v>
      </c>
      <c r="B721" s="0" t="s">
        <v>104</v>
      </c>
      <c r="C721" s="0" t="s">
        <v>72</v>
      </c>
      <c r="D721" s="0" t="n">
        <v>2029</v>
      </c>
      <c r="E721" s="5" t="n">
        <v>20.1005458458713</v>
      </c>
      <c r="F721" s="5" t="n">
        <v>0.900331366748303</v>
      </c>
      <c r="G721" s="5" t="n">
        <v>19.200214479123</v>
      </c>
      <c r="H721" s="12" t="n">
        <v>0.05</v>
      </c>
      <c r="I721" s="5" t="n">
        <v>0.960010723956151</v>
      </c>
      <c r="J721" s="5" t="n">
        <v>20.1602252030792</v>
      </c>
    </row>
    <row r="722" customFormat="false" ht="14.25" hidden="true" customHeight="false" outlineLevel="0" collapsed="false">
      <c r="A722" s="0" t="s">
        <v>103</v>
      </c>
      <c r="B722" s="0" t="s">
        <v>104</v>
      </c>
      <c r="C722" s="0" t="s">
        <v>72</v>
      </c>
      <c r="D722" s="0" t="n">
        <v>2030</v>
      </c>
      <c r="E722" s="5" t="n">
        <v>20.4798394172349</v>
      </c>
      <c r="F722" s="5" t="n">
        <v>1.0090604197533</v>
      </c>
      <c r="G722" s="5" t="n">
        <v>19.4707789974816</v>
      </c>
      <c r="H722" s="12" t="n">
        <v>0.05</v>
      </c>
      <c r="I722" s="5" t="n">
        <v>0.97353894987408</v>
      </c>
      <c r="J722" s="5" t="n">
        <v>20.4443179473557</v>
      </c>
    </row>
    <row r="723" customFormat="false" ht="14.25" hidden="true" customHeight="false" outlineLevel="0" collapsed="false">
      <c r="A723" s="0" t="s">
        <v>103</v>
      </c>
      <c r="B723" s="0" t="s">
        <v>104</v>
      </c>
      <c r="C723" s="0" t="s">
        <v>72</v>
      </c>
      <c r="D723" s="0" t="n">
        <v>2031</v>
      </c>
      <c r="E723" s="5" t="n">
        <v>20.4234351670916</v>
      </c>
      <c r="F723" s="5" t="n">
        <v>1.09503874201503</v>
      </c>
      <c r="G723" s="5" t="n">
        <v>19.3283964250765</v>
      </c>
      <c r="H723" s="12" t="n">
        <v>0.05</v>
      </c>
      <c r="I723" s="5" t="n">
        <v>0.966419821253826</v>
      </c>
      <c r="J723" s="5" t="n">
        <v>20.2948162463304</v>
      </c>
    </row>
    <row r="724" customFormat="false" ht="14.25" hidden="true" customHeight="false" outlineLevel="0" collapsed="false">
      <c r="A724" s="0" t="s">
        <v>103</v>
      </c>
      <c r="B724" s="0" t="s">
        <v>104</v>
      </c>
      <c r="C724" s="0" t="s">
        <v>72</v>
      </c>
      <c r="D724" s="0" t="n">
        <v>2032</v>
      </c>
      <c r="E724" s="5" t="n">
        <v>21.5762366440714</v>
      </c>
      <c r="F724" s="5" t="n">
        <v>1.24993827736752</v>
      </c>
      <c r="G724" s="5" t="n">
        <v>20.3262983667039</v>
      </c>
      <c r="H724" s="12" t="n">
        <v>0.0500000000000001</v>
      </c>
      <c r="I724" s="5" t="n">
        <v>1.0163149183352</v>
      </c>
      <c r="J724" s="5" t="n">
        <v>21.3426132850391</v>
      </c>
    </row>
    <row r="725" customFormat="false" ht="14.25" hidden="true" customHeight="false" outlineLevel="0" collapsed="false">
      <c r="A725" s="0" t="s">
        <v>103</v>
      </c>
      <c r="B725" s="0" t="s">
        <v>104</v>
      </c>
      <c r="C725" s="0" t="s">
        <v>72</v>
      </c>
      <c r="D725" s="0" t="n">
        <v>2033</v>
      </c>
      <c r="E725" s="5" t="n">
        <v>22.5115891068645</v>
      </c>
      <c r="F725" s="5" t="n">
        <v>1.40147630269747</v>
      </c>
      <c r="G725" s="5" t="n">
        <v>21.110112804167</v>
      </c>
      <c r="H725" s="12" t="n">
        <v>0.05</v>
      </c>
      <c r="I725" s="5" t="n">
        <v>1.05550564020835</v>
      </c>
      <c r="J725" s="5" t="n">
        <v>22.1656184443754</v>
      </c>
    </row>
    <row r="726" customFormat="false" ht="14.25" hidden="true" customHeight="false" outlineLevel="0" collapsed="false">
      <c r="A726" s="0" t="s">
        <v>103</v>
      </c>
      <c r="B726" s="0" t="s">
        <v>104</v>
      </c>
      <c r="C726" s="0" t="s">
        <v>72</v>
      </c>
      <c r="D726" s="0" t="n">
        <v>2034</v>
      </c>
      <c r="E726" s="5" t="n">
        <v>23.5656428598497</v>
      </c>
      <c r="F726" s="5" t="n">
        <v>1.56891778674835</v>
      </c>
      <c r="G726" s="5" t="n">
        <v>21.9967250731013</v>
      </c>
      <c r="H726" s="12" t="n">
        <v>0.05</v>
      </c>
      <c r="I726" s="5" t="n">
        <v>1.09983625365507</v>
      </c>
      <c r="J726" s="5" t="n">
        <v>23.0965613267564</v>
      </c>
    </row>
    <row r="727" customFormat="false" ht="14.25" hidden="true" customHeight="false" outlineLevel="0" collapsed="false">
      <c r="A727" s="0" t="s">
        <v>103</v>
      </c>
      <c r="B727" s="0" t="s">
        <v>104</v>
      </c>
      <c r="C727" s="0" t="s">
        <v>72</v>
      </c>
      <c r="D727" s="0" t="n">
        <v>2035</v>
      </c>
      <c r="E727" s="5" t="n">
        <v>24.1646274633757</v>
      </c>
      <c r="F727" s="5" t="n">
        <v>1.71354556661366</v>
      </c>
      <c r="G727" s="5" t="n">
        <v>22.4510818967621</v>
      </c>
      <c r="H727" s="12" t="n">
        <v>0.0500000000000001</v>
      </c>
      <c r="I727" s="5" t="n">
        <v>1.12255409483811</v>
      </c>
      <c r="J727" s="5" t="n">
        <v>23.5736359916002</v>
      </c>
    </row>
    <row r="728" customFormat="false" ht="14.25" hidden="true" customHeight="false" outlineLevel="0" collapsed="false">
      <c r="A728" s="0" t="s">
        <v>103</v>
      </c>
      <c r="B728" s="0" t="s">
        <v>104</v>
      </c>
      <c r="C728" s="0" t="s">
        <v>72</v>
      </c>
      <c r="D728" s="0" t="n">
        <v>2036</v>
      </c>
      <c r="E728" s="5" t="n">
        <v>24.4501410382953</v>
      </c>
      <c r="F728" s="5" t="n">
        <v>1.84605346789921</v>
      </c>
      <c r="G728" s="5" t="n">
        <v>22.6040875703961</v>
      </c>
      <c r="H728" s="12" t="n">
        <v>0.05</v>
      </c>
      <c r="I728" s="5" t="n">
        <v>1.13020437851981</v>
      </c>
      <c r="J728" s="5" t="n">
        <v>23.7342919489159</v>
      </c>
    </row>
    <row r="729" customFormat="false" ht="14.25" hidden="true" customHeight="false" outlineLevel="0" collapsed="false">
      <c r="A729" s="0" t="s">
        <v>103</v>
      </c>
      <c r="B729" s="0" t="s">
        <v>104</v>
      </c>
      <c r="C729" s="0" t="s">
        <v>72</v>
      </c>
      <c r="D729" s="0" t="n">
        <v>2037</v>
      </c>
      <c r="E729" s="5" t="n">
        <v>25.3603121900324</v>
      </c>
      <c r="F729" s="5" t="n">
        <v>2.03049344652665</v>
      </c>
      <c r="G729" s="5" t="n">
        <v>23.3298187435058</v>
      </c>
      <c r="H729" s="12" t="n">
        <v>0.05</v>
      </c>
      <c r="I729" s="5" t="n">
        <v>1.16649093717529</v>
      </c>
      <c r="J729" s="5" t="n">
        <v>24.4963096806811</v>
      </c>
    </row>
    <row r="730" customFormat="false" ht="14.25" hidden="true" customHeight="false" outlineLevel="0" collapsed="false">
      <c r="A730" s="0" t="s">
        <v>103</v>
      </c>
      <c r="B730" s="0" t="s">
        <v>104</v>
      </c>
      <c r="C730" s="0" t="s">
        <v>72</v>
      </c>
      <c r="D730" s="0" t="n">
        <v>2038</v>
      </c>
      <c r="E730" s="5" t="n">
        <v>25.7671296105703</v>
      </c>
      <c r="F730" s="5" t="n">
        <v>2.1810499381826</v>
      </c>
      <c r="G730" s="5" t="n">
        <v>23.5860796723878</v>
      </c>
      <c r="H730" s="12" t="n">
        <v>0.05</v>
      </c>
      <c r="I730" s="5" t="n">
        <v>1.17930398361939</v>
      </c>
      <c r="J730" s="5" t="n">
        <v>24.7653836560071</v>
      </c>
    </row>
    <row r="731" customFormat="false" ht="14.25" hidden="true" customHeight="false" outlineLevel="0" collapsed="false">
      <c r="A731" s="0" t="s">
        <v>103</v>
      </c>
      <c r="B731" s="0" t="s">
        <v>104</v>
      </c>
      <c r="C731" s="0" t="s">
        <v>72</v>
      </c>
      <c r="D731" s="0" t="n">
        <v>2039</v>
      </c>
      <c r="E731" s="5" t="n">
        <v>26.8906472902298</v>
      </c>
      <c r="F731" s="5" t="n">
        <v>2.39811596002469</v>
      </c>
      <c r="G731" s="5" t="n">
        <v>24.4925313302051</v>
      </c>
      <c r="H731" s="12" t="n">
        <v>0.0500000000000001</v>
      </c>
      <c r="I731" s="5" t="n">
        <v>1.22462656651026</v>
      </c>
      <c r="J731" s="5" t="n">
        <v>25.7171578967153</v>
      </c>
    </row>
    <row r="732" customFormat="false" ht="14.25" hidden="true" customHeight="false" outlineLevel="0" collapsed="false">
      <c r="A732" s="0" t="s">
        <v>103</v>
      </c>
      <c r="B732" s="0" t="s">
        <v>104</v>
      </c>
      <c r="C732" s="0" t="s">
        <v>72</v>
      </c>
      <c r="D732" s="0" t="n">
        <v>2040</v>
      </c>
      <c r="E732" s="5" t="n">
        <v>27.1454249984104</v>
      </c>
      <c r="F732" s="5" t="n">
        <v>2.5452250235312</v>
      </c>
      <c r="G732" s="5" t="n">
        <v>24.6001999748792</v>
      </c>
      <c r="H732" s="12" t="n">
        <v>0.0500000000000001</v>
      </c>
      <c r="I732" s="5" t="n">
        <v>1.23000999874396</v>
      </c>
      <c r="J732" s="5" t="n">
        <v>25.8302099736232</v>
      </c>
    </row>
    <row r="733" customFormat="false" ht="14.25" hidden="true" customHeight="false" outlineLevel="0" collapsed="false">
      <c r="A733" s="0" t="s">
        <v>103</v>
      </c>
      <c r="B733" s="0" t="s">
        <v>104</v>
      </c>
      <c r="C733" s="0" t="s">
        <v>75</v>
      </c>
      <c r="D733" s="0" t="n">
        <v>2024</v>
      </c>
      <c r="E733" s="5" t="n">
        <v>4.4431596</v>
      </c>
      <c r="F733" s="5" t="n">
        <v>0</v>
      </c>
      <c r="G733" s="5" t="n">
        <v>4.4431596</v>
      </c>
      <c r="H733" s="12" t="n">
        <v>0.0500000000000001</v>
      </c>
      <c r="I733" s="5" t="n">
        <v>0.22215798</v>
      </c>
      <c r="J733" s="5" t="n">
        <v>4.66531758</v>
      </c>
    </row>
    <row r="734" customFormat="false" ht="14.25" hidden="true" customHeight="false" outlineLevel="0" collapsed="false">
      <c r="A734" s="0" t="s">
        <v>103</v>
      </c>
      <c r="B734" s="0" t="s">
        <v>104</v>
      </c>
      <c r="C734" s="0" t="s">
        <v>75</v>
      </c>
      <c r="D734" s="0" t="n">
        <v>2025</v>
      </c>
      <c r="E734" s="5" t="n">
        <v>4.474359216</v>
      </c>
      <c r="F734" s="5" t="n">
        <v>0.031199616</v>
      </c>
      <c r="G734" s="5" t="n">
        <v>4.4431596</v>
      </c>
      <c r="H734" s="12" t="n">
        <v>0.0500000000000001</v>
      </c>
      <c r="I734" s="5" t="n">
        <v>0.22215798</v>
      </c>
      <c r="J734" s="5" t="n">
        <v>4.66531758</v>
      </c>
    </row>
    <row r="735" customFormat="false" ht="14.25" hidden="true" customHeight="false" outlineLevel="0" collapsed="false">
      <c r="A735" s="0" t="s">
        <v>103</v>
      </c>
      <c r="B735" s="0" t="s">
        <v>104</v>
      </c>
      <c r="C735" s="0" t="s">
        <v>75</v>
      </c>
      <c r="D735" s="0" t="n">
        <v>2026</v>
      </c>
      <c r="E735" s="5" t="n">
        <v>5.17395533134123</v>
      </c>
      <c r="F735" s="5" t="n">
        <v>0.293294358057839</v>
      </c>
      <c r="G735" s="5" t="n">
        <v>4.88066097328339</v>
      </c>
      <c r="H735" s="12" t="n">
        <v>0.05</v>
      </c>
      <c r="I735" s="5" t="n">
        <v>0.24403304866417</v>
      </c>
      <c r="J735" s="5" t="n">
        <v>5.12469402194756</v>
      </c>
    </row>
    <row r="736" customFormat="false" ht="14.25" hidden="true" customHeight="false" outlineLevel="0" collapsed="false">
      <c r="A736" s="0" t="s">
        <v>103</v>
      </c>
      <c r="B736" s="0" t="s">
        <v>104</v>
      </c>
      <c r="C736" s="0" t="s">
        <v>75</v>
      </c>
      <c r="D736" s="0" t="n">
        <v>2027</v>
      </c>
      <c r="E736" s="5" t="n">
        <v>6.41128136753477</v>
      </c>
      <c r="F736" s="5" t="n">
        <v>0.929568438756042</v>
      </c>
      <c r="G736" s="5" t="n">
        <v>5.48171292877873</v>
      </c>
      <c r="H736" s="12" t="n">
        <v>0.05</v>
      </c>
      <c r="I736" s="5" t="n">
        <v>0.274085646438937</v>
      </c>
      <c r="J736" s="5" t="n">
        <v>5.75579857521767</v>
      </c>
    </row>
    <row r="737" customFormat="false" ht="14.25" hidden="true" customHeight="false" outlineLevel="0" collapsed="false">
      <c r="A737" s="0" t="s">
        <v>103</v>
      </c>
      <c r="B737" s="0" t="s">
        <v>104</v>
      </c>
      <c r="C737" s="0" t="s">
        <v>75</v>
      </c>
      <c r="D737" s="0" t="n">
        <v>2028</v>
      </c>
      <c r="E737" s="5" t="n">
        <v>9.23078721927287</v>
      </c>
      <c r="F737" s="5" t="n">
        <v>1.82738959232897</v>
      </c>
      <c r="G737" s="5" t="n">
        <v>7.40339762694389</v>
      </c>
      <c r="H737" s="12" t="n">
        <v>0.0500000000000001</v>
      </c>
      <c r="I737" s="5" t="n">
        <v>0.370169881347195</v>
      </c>
      <c r="J737" s="5" t="n">
        <v>7.77356750829109</v>
      </c>
    </row>
    <row r="738" customFormat="false" ht="14.25" hidden="true" customHeight="false" outlineLevel="0" collapsed="false">
      <c r="A738" s="0" t="s">
        <v>103</v>
      </c>
      <c r="B738" s="0" t="s">
        <v>104</v>
      </c>
      <c r="C738" s="0" t="s">
        <v>75</v>
      </c>
      <c r="D738" s="0" t="n">
        <v>2029</v>
      </c>
      <c r="E738" s="5" t="n">
        <v>10.9594332054898</v>
      </c>
      <c r="F738" s="5" t="n">
        <v>2.36098033922408</v>
      </c>
      <c r="G738" s="5" t="n">
        <v>8.59845286626571</v>
      </c>
      <c r="H738" s="12" t="n">
        <v>0.0500000000000001</v>
      </c>
      <c r="I738" s="5" t="n">
        <v>0.429922643313287</v>
      </c>
      <c r="J738" s="5" t="n">
        <v>9.028375509579</v>
      </c>
    </row>
    <row r="739" customFormat="false" ht="14.25" hidden="true" customHeight="false" outlineLevel="0" collapsed="false">
      <c r="A739" s="0" t="s">
        <v>103</v>
      </c>
      <c r="B739" s="0" t="s">
        <v>104</v>
      </c>
      <c r="C739" s="0" t="s">
        <v>75</v>
      </c>
      <c r="D739" s="0" t="n">
        <v>2030</v>
      </c>
      <c r="E739" s="5" t="n">
        <v>11.6551739798745</v>
      </c>
      <c r="F739" s="5" t="n">
        <v>2.84618768632586</v>
      </c>
      <c r="G739" s="5" t="n">
        <v>8.80898629354868</v>
      </c>
      <c r="H739" s="12" t="n">
        <v>0.05</v>
      </c>
      <c r="I739" s="5" t="n">
        <v>0.440449314677434</v>
      </c>
      <c r="J739" s="5" t="n">
        <v>9.24943560822611</v>
      </c>
    </row>
    <row r="740" customFormat="false" ht="14.25" hidden="true" customHeight="false" outlineLevel="0" collapsed="false">
      <c r="A740" s="0" t="s">
        <v>103</v>
      </c>
      <c r="B740" s="0" t="s">
        <v>104</v>
      </c>
      <c r="C740" s="0" t="s">
        <v>75</v>
      </c>
      <c r="D740" s="0" t="n">
        <v>2031</v>
      </c>
      <c r="E740" s="5" t="n">
        <v>15.2934723685699</v>
      </c>
      <c r="F740" s="5" t="n">
        <v>4.04728721384757</v>
      </c>
      <c r="G740" s="5" t="n">
        <v>11.2461851547223</v>
      </c>
      <c r="H740" s="12" t="n">
        <v>0.05</v>
      </c>
      <c r="I740" s="5" t="n">
        <v>0.562309257736118</v>
      </c>
      <c r="J740" s="5" t="n">
        <v>11.8084944124585</v>
      </c>
    </row>
    <row r="741" customFormat="false" ht="14.25" hidden="true" customHeight="false" outlineLevel="0" collapsed="false">
      <c r="A741" s="0" t="s">
        <v>103</v>
      </c>
      <c r="B741" s="0" t="s">
        <v>104</v>
      </c>
      <c r="C741" s="0" t="s">
        <v>75</v>
      </c>
      <c r="D741" s="0" t="n">
        <v>2032</v>
      </c>
      <c r="E741" s="5" t="n">
        <v>18.3527528295844</v>
      </c>
      <c r="F741" s="5" t="n">
        <v>5.24900244724691</v>
      </c>
      <c r="G741" s="5" t="n">
        <v>13.1037503823375</v>
      </c>
      <c r="H741" s="12" t="n">
        <v>0.05</v>
      </c>
      <c r="I741" s="5" t="n">
        <v>0.655187519116874</v>
      </c>
      <c r="J741" s="5" t="n">
        <v>13.7589379014544</v>
      </c>
    </row>
    <row r="742" customFormat="false" ht="14.25" hidden="true" customHeight="false" outlineLevel="0" collapsed="false">
      <c r="A742" s="0" t="s">
        <v>103</v>
      </c>
      <c r="B742" s="0" t="s">
        <v>104</v>
      </c>
      <c r="C742" s="0" t="s">
        <v>75</v>
      </c>
      <c r="D742" s="0" t="n">
        <v>2033</v>
      </c>
      <c r="E742" s="5" t="n">
        <v>20.9553909950266</v>
      </c>
      <c r="F742" s="5" t="n">
        <v>6.05437074501118</v>
      </c>
      <c r="G742" s="5" t="n">
        <v>14.9010202500154</v>
      </c>
      <c r="H742" s="12" t="n">
        <v>0.05</v>
      </c>
      <c r="I742" s="5" t="n">
        <v>0.74505101250077</v>
      </c>
      <c r="J742" s="5" t="n">
        <v>15.6460712625162</v>
      </c>
    </row>
    <row r="743" customFormat="false" ht="14.25" hidden="true" customHeight="false" outlineLevel="0" collapsed="false">
      <c r="A743" s="0" t="s">
        <v>103</v>
      </c>
      <c r="B743" s="0" t="s">
        <v>104</v>
      </c>
      <c r="C743" s="0" t="s">
        <v>75</v>
      </c>
      <c r="D743" s="0" t="n">
        <v>2034</v>
      </c>
      <c r="E743" s="5" t="n">
        <v>23.7303833582623</v>
      </c>
      <c r="F743" s="5" t="n">
        <v>6.69887845320391</v>
      </c>
      <c r="G743" s="5" t="n">
        <v>17.0315049050583</v>
      </c>
      <c r="H743" s="12" t="n">
        <v>0.05</v>
      </c>
      <c r="I743" s="5" t="n">
        <v>0.851575245252917</v>
      </c>
      <c r="J743" s="5" t="n">
        <v>17.8830801503113</v>
      </c>
    </row>
    <row r="744" customFormat="false" ht="14.25" hidden="true" customHeight="false" outlineLevel="0" collapsed="false">
      <c r="A744" s="0" t="s">
        <v>103</v>
      </c>
      <c r="B744" s="0" t="s">
        <v>104</v>
      </c>
      <c r="C744" s="0" t="s">
        <v>75</v>
      </c>
      <c r="D744" s="0" t="n">
        <v>2035</v>
      </c>
      <c r="E744" s="5" t="n">
        <v>25.8987955501991</v>
      </c>
      <c r="F744" s="5" t="n">
        <v>7.0237627944104</v>
      </c>
      <c r="G744" s="5" t="n">
        <v>18.8750327557887</v>
      </c>
      <c r="H744" s="12" t="n">
        <v>0.0500000000000001</v>
      </c>
      <c r="I744" s="5" t="n">
        <v>0.943751637789436</v>
      </c>
      <c r="J744" s="5" t="n">
        <v>19.8187843935781</v>
      </c>
    </row>
    <row r="745" customFormat="false" ht="14.25" hidden="true" customHeight="false" outlineLevel="0" collapsed="false">
      <c r="A745" s="0" t="s">
        <v>103</v>
      </c>
      <c r="B745" s="0" t="s">
        <v>104</v>
      </c>
      <c r="C745" s="0" t="s">
        <v>75</v>
      </c>
      <c r="D745" s="0" t="n">
        <v>2036</v>
      </c>
      <c r="E745" s="5" t="n">
        <v>28.1316417094198</v>
      </c>
      <c r="F745" s="5" t="n">
        <v>7.62931148675707</v>
      </c>
      <c r="G745" s="5" t="n">
        <v>20.5023302226628</v>
      </c>
      <c r="H745" s="12" t="n">
        <v>0.05</v>
      </c>
      <c r="I745" s="5" t="n">
        <v>1.02511651113314</v>
      </c>
      <c r="J745" s="5" t="n">
        <v>21.5274467337959</v>
      </c>
    </row>
    <row r="746" customFormat="false" ht="14.25" hidden="true" customHeight="false" outlineLevel="0" collapsed="false">
      <c r="A746" s="0" t="s">
        <v>103</v>
      </c>
      <c r="B746" s="0" t="s">
        <v>104</v>
      </c>
      <c r="C746" s="0" t="s">
        <v>75</v>
      </c>
      <c r="D746" s="0" t="n">
        <v>2037</v>
      </c>
      <c r="E746" s="5" t="n">
        <v>30.2214208078339</v>
      </c>
      <c r="F746" s="5" t="n">
        <v>8.19606034005902</v>
      </c>
      <c r="G746" s="5" t="n">
        <v>22.0253604677749</v>
      </c>
      <c r="H746" s="12" t="n">
        <v>0.0500000000000001</v>
      </c>
      <c r="I746" s="5" t="n">
        <v>1.10126802338874</v>
      </c>
      <c r="J746" s="5" t="n">
        <v>23.1266284911636</v>
      </c>
    </row>
    <row r="747" customFormat="false" ht="14.25" hidden="true" customHeight="false" outlineLevel="0" collapsed="false">
      <c r="A747" s="0" t="s">
        <v>103</v>
      </c>
      <c r="B747" s="0" t="s">
        <v>104</v>
      </c>
      <c r="C747" s="0" t="s">
        <v>75</v>
      </c>
      <c r="D747" s="0" t="n">
        <v>2038</v>
      </c>
      <c r="E747" s="5" t="n">
        <v>32.1059422624938</v>
      </c>
      <c r="F747" s="5" t="n">
        <v>8.70714324554985</v>
      </c>
      <c r="G747" s="5" t="n">
        <v>23.398799016944</v>
      </c>
      <c r="H747" s="12" t="n">
        <v>0.05</v>
      </c>
      <c r="I747" s="5" t="n">
        <v>1.1699399508472</v>
      </c>
      <c r="J747" s="5" t="n">
        <v>24.5687389677912</v>
      </c>
    </row>
    <row r="748" customFormat="false" ht="14.25" hidden="true" customHeight="false" outlineLevel="0" collapsed="false">
      <c r="A748" s="0" t="s">
        <v>103</v>
      </c>
      <c r="B748" s="0" t="s">
        <v>104</v>
      </c>
      <c r="C748" s="0" t="s">
        <v>75</v>
      </c>
      <c r="D748" s="0" t="n">
        <v>2039</v>
      </c>
      <c r="E748" s="5" t="n">
        <v>33.7249990651596</v>
      </c>
      <c r="F748" s="5" t="n">
        <v>9.14623204064685</v>
      </c>
      <c r="G748" s="5" t="n">
        <v>24.5787670245127</v>
      </c>
      <c r="H748" s="12" t="n">
        <v>0.0500000000000001</v>
      </c>
      <c r="I748" s="5" t="n">
        <v>1.22893835122564</v>
      </c>
      <c r="J748" s="5" t="n">
        <v>25.8077053757383</v>
      </c>
    </row>
    <row r="749" customFormat="false" ht="14.25" hidden="true" customHeight="false" outlineLevel="0" collapsed="false">
      <c r="A749" s="0" t="s">
        <v>103</v>
      </c>
      <c r="B749" s="0" t="s">
        <v>104</v>
      </c>
      <c r="C749" s="0" t="s">
        <v>75</v>
      </c>
      <c r="D749" s="0" t="n">
        <v>2040</v>
      </c>
      <c r="E749" s="5" t="n">
        <v>35.0234115291682</v>
      </c>
      <c r="F749" s="5" t="n">
        <v>9.49836197421176</v>
      </c>
      <c r="G749" s="5" t="n">
        <v>25.5250495549564</v>
      </c>
      <c r="H749" s="12" t="n">
        <v>0.0500000000000001</v>
      </c>
      <c r="I749" s="5" t="n">
        <v>1.27625247774783</v>
      </c>
      <c r="J749" s="5" t="n">
        <v>26.8013020327043</v>
      </c>
    </row>
    <row r="750" customFormat="false" ht="14.25" hidden="true" customHeight="false" outlineLevel="0" collapsed="false">
      <c r="A750" s="0" t="s">
        <v>103</v>
      </c>
      <c r="B750" s="0" t="s">
        <v>104</v>
      </c>
      <c r="C750" s="0" t="s">
        <v>76</v>
      </c>
      <c r="D750" s="0" t="n">
        <v>2024</v>
      </c>
      <c r="E750" s="5" t="n">
        <v>0.07877142</v>
      </c>
      <c r="F750" s="5" t="n">
        <v>0.07877142</v>
      </c>
      <c r="G750" s="5" t="n">
        <v>0</v>
      </c>
      <c r="H750" s="12" t="n">
        <v>0</v>
      </c>
      <c r="I750" s="5" t="n">
        <v>0</v>
      </c>
      <c r="J750" s="5" t="n">
        <v>0</v>
      </c>
    </row>
    <row r="751" customFormat="false" ht="14.25" hidden="true" customHeight="false" outlineLevel="0" collapsed="false">
      <c r="A751" s="0" t="s">
        <v>103</v>
      </c>
      <c r="B751" s="0" t="s">
        <v>104</v>
      </c>
      <c r="C751" s="0" t="s">
        <v>76</v>
      </c>
      <c r="D751" s="0" t="n">
        <v>2025</v>
      </c>
      <c r="E751" s="5" t="n">
        <v>0.082147338</v>
      </c>
      <c r="F751" s="5" t="n">
        <v>0.082147338</v>
      </c>
      <c r="G751" s="5" t="n">
        <v>0</v>
      </c>
      <c r="H751" s="12" t="n">
        <v>0</v>
      </c>
      <c r="I751" s="5" t="n">
        <v>0</v>
      </c>
      <c r="J751" s="5" t="n">
        <v>0</v>
      </c>
    </row>
    <row r="752" customFormat="false" ht="14.25" hidden="true" customHeight="false" outlineLevel="0" collapsed="false">
      <c r="A752" s="0" t="s">
        <v>103</v>
      </c>
      <c r="B752" s="0" t="s">
        <v>104</v>
      </c>
      <c r="C752" s="0" t="s">
        <v>76</v>
      </c>
      <c r="D752" s="0" t="n">
        <v>2026</v>
      </c>
      <c r="E752" s="5" t="n">
        <v>0.1946494824</v>
      </c>
      <c r="F752" s="5" t="n">
        <v>0.1946494824</v>
      </c>
      <c r="G752" s="5" t="n">
        <v>0</v>
      </c>
      <c r="H752" s="12" t="n">
        <v>0</v>
      </c>
      <c r="I752" s="5" t="n">
        <v>0</v>
      </c>
      <c r="J752" s="5" t="n">
        <v>0</v>
      </c>
    </row>
    <row r="753" customFormat="false" ht="14.25" hidden="true" customHeight="false" outlineLevel="0" collapsed="false">
      <c r="A753" s="0" t="s">
        <v>103</v>
      </c>
      <c r="B753" s="0" t="s">
        <v>104</v>
      </c>
      <c r="C753" s="0" t="s">
        <v>76</v>
      </c>
      <c r="D753" s="0" t="n">
        <v>2027</v>
      </c>
      <c r="E753" s="5" t="n">
        <v>0.2891584332</v>
      </c>
      <c r="F753" s="5" t="n">
        <v>0.2891584332</v>
      </c>
      <c r="G753" s="5" t="n">
        <v>0</v>
      </c>
      <c r="H753" s="12" t="n">
        <v>0</v>
      </c>
      <c r="I753" s="5" t="n">
        <v>0</v>
      </c>
      <c r="J753" s="5" t="n">
        <v>0</v>
      </c>
    </row>
    <row r="754" customFormat="false" ht="14.25" hidden="true" customHeight="false" outlineLevel="0" collapsed="false">
      <c r="A754" s="0" t="s">
        <v>103</v>
      </c>
      <c r="B754" s="0" t="s">
        <v>104</v>
      </c>
      <c r="C754" s="0" t="s">
        <v>76</v>
      </c>
      <c r="D754" s="0" t="n">
        <v>2028</v>
      </c>
      <c r="E754" s="5" t="n">
        <v>0.314505516</v>
      </c>
      <c r="F754" s="5" t="n">
        <v>0.314505516</v>
      </c>
      <c r="G754" s="5" t="n">
        <v>0</v>
      </c>
      <c r="H754" s="12" t="n">
        <v>0</v>
      </c>
      <c r="I754" s="5" t="n">
        <v>0</v>
      </c>
      <c r="J754" s="5" t="n">
        <v>0</v>
      </c>
    </row>
    <row r="755" customFormat="false" ht="14.25" hidden="true" customHeight="false" outlineLevel="0" collapsed="false">
      <c r="A755" s="0" t="s">
        <v>103</v>
      </c>
      <c r="B755" s="0" t="s">
        <v>104</v>
      </c>
      <c r="C755" s="0" t="s">
        <v>76</v>
      </c>
      <c r="D755" s="0" t="n">
        <v>2029</v>
      </c>
      <c r="E755" s="5" t="n">
        <v>0.3101982</v>
      </c>
      <c r="F755" s="5" t="n">
        <v>0.3101982</v>
      </c>
      <c r="G755" s="5" t="n">
        <v>0</v>
      </c>
      <c r="H755" s="12" t="n">
        <v>0</v>
      </c>
      <c r="I755" s="5" t="n">
        <v>0</v>
      </c>
      <c r="J755" s="5" t="n">
        <v>0</v>
      </c>
    </row>
    <row r="756" customFormat="false" ht="14.25" hidden="true" customHeight="false" outlineLevel="0" collapsed="false">
      <c r="A756" s="0" t="s">
        <v>103</v>
      </c>
      <c r="B756" s="0" t="s">
        <v>104</v>
      </c>
      <c r="C756" s="0" t="s">
        <v>76</v>
      </c>
      <c r="D756" s="0" t="n">
        <v>2030</v>
      </c>
      <c r="E756" s="5" t="n">
        <v>0.227739204</v>
      </c>
      <c r="F756" s="5" t="n">
        <v>0.227739204</v>
      </c>
      <c r="G756" s="5" t="n">
        <v>0</v>
      </c>
      <c r="H756" s="12" t="n">
        <v>0</v>
      </c>
      <c r="I756" s="5" t="n">
        <v>0</v>
      </c>
      <c r="J756" s="5" t="n">
        <v>0</v>
      </c>
    </row>
    <row r="757" customFormat="false" ht="14.25" hidden="true" customHeight="false" outlineLevel="0" collapsed="false">
      <c r="A757" s="0" t="s">
        <v>103</v>
      </c>
      <c r="B757" s="0" t="s">
        <v>104</v>
      </c>
      <c r="C757" s="0" t="s">
        <v>76</v>
      </c>
      <c r="D757" s="0" t="n">
        <v>2031</v>
      </c>
      <c r="E757" s="5" t="n">
        <v>0.221613378</v>
      </c>
      <c r="F757" s="5" t="n">
        <v>0.221613378</v>
      </c>
      <c r="G757" s="5" t="n">
        <v>0</v>
      </c>
      <c r="H757" s="12" t="n">
        <v>0</v>
      </c>
      <c r="I757" s="5" t="n">
        <v>0</v>
      </c>
      <c r="J757" s="5" t="n">
        <v>0</v>
      </c>
    </row>
    <row r="758" customFormat="false" ht="14.25" hidden="true" customHeight="false" outlineLevel="0" collapsed="false">
      <c r="A758" s="0" t="s">
        <v>103</v>
      </c>
      <c r="B758" s="0" t="s">
        <v>104</v>
      </c>
      <c r="C758" s="0" t="s">
        <v>76</v>
      </c>
      <c r="D758" s="0" t="n">
        <v>2032</v>
      </c>
      <c r="E758" s="5" t="n">
        <v>0.220424643</v>
      </c>
      <c r="F758" s="5" t="n">
        <v>0.220424643</v>
      </c>
      <c r="G758" s="5" t="n">
        <v>0</v>
      </c>
      <c r="H758" s="12" t="n">
        <v>0</v>
      </c>
      <c r="I758" s="5" t="n">
        <v>0</v>
      </c>
      <c r="J758" s="5" t="n">
        <v>0</v>
      </c>
    </row>
    <row r="759" customFormat="false" ht="14.25" hidden="true" customHeight="false" outlineLevel="0" collapsed="false">
      <c r="A759" s="0" t="s">
        <v>103</v>
      </c>
      <c r="B759" s="0" t="s">
        <v>104</v>
      </c>
      <c r="C759" s="0" t="s">
        <v>76</v>
      </c>
      <c r="D759" s="0" t="n">
        <v>2033</v>
      </c>
      <c r="E759" s="5" t="n">
        <v>0.22416768</v>
      </c>
      <c r="F759" s="5" t="n">
        <v>0.22416768</v>
      </c>
      <c r="G759" s="5" t="n">
        <v>0</v>
      </c>
      <c r="H759" s="12" t="n">
        <v>0</v>
      </c>
      <c r="I759" s="5" t="n">
        <v>0</v>
      </c>
      <c r="J759" s="5" t="n">
        <v>0</v>
      </c>
    </row>
    <row r="760" customFormat="false" ht="14.25" hidden="true" customHeight="false" outlineLevel="0" collapsed="false">
      <c r="A760" s="0" t="s">
        <v>103</v>
      </c>
      <c r="B760" s="0" t="s">
        <v>104</v>
      </c>
      <c r="C760" s="0" t="s">
        <v>76</v>
      </c>
      <c r="D760" s="0" t="n">
        <v>2034</v>
      </c>
      <c r="E760" s="5" t="n">
        <v>0.2283622376</v>
      </c>
      <c r="F760" s="5" t="n">
        <v>0.2283622376</v>
      </c>
      <c r="G760" s="5" t="n">
        <v>0</v>
      </c>
      <c r="H760" s="12" t="n">
        <v>0</v>
      </c>
      <c r="I760" s="5" t="n">
        <v>0</v>
      </c>
      <c r="J760" s="5" t="n">
        <v>0</v>
      </c>
    </row>
    <row r="761" customFormat="false" ht="14.25" hidden="true" customHeight="false" outlineLevel="0" collapsed="false">
      <c r="A761" s="0" t="s">
        <v>103</v>
      </c>
      <c r="B761" s="0" t="s">
        <v>104</v>
      </c>
      <c r="C761" s="0" t="s">
        <v>76</v>
      </c>
      <c r="D761" s="0" t="n">
        <v>2035</v>
      </c>
      <c r="E761" s="5" t="n">
        <v>0.232172856</v>
      </c>
      <c r="F761" s="5" t="n">
        <v>0.232172856</v>
      </c>
      <c r="G761" s="5" t="n">
        <v>0</v>
      </c>
      <c r="H761" s="12" t="n">
        <v>0</v>
      </c>
      <c r="I761" s="5" t="n">
        <v>0</v>
      </c>
      <c r="J761" s="5" t="n">
        <v>0</v>
      </c>
    </row>
    <row r="762" customFormat="false" ht="14.25" hidden="true" customHeight="false" outlineLevel="0" collapsed="false">
      <c r="A762" s="0" t="s">
        <v>103</v>
      </c>
      <c r="B762" s="0" t="s">
        <v>104</v>
      </c>
      <c r="C762" s="0" t="s">
        <v>76</v>
      </c>
      <c r="D762" s="0" t="n">
        <v>2036</v>
      </c>
      <c r="E762" s="5" t="n">
        <v>0.2335366456</v>
      </c>
      <c r="F762" s="5" t="n">
        <v>0.2335366456</v>
      </c>
      <c r="G762" s="5" t="n">
        <v>0</v>
      </c>
      <c r="H762" s="12" t="n">
        <v>0</v>
      </c>
      <c r="I762" s="5" t="n">
        <v>0</v>
      </c>
      <c r="J762" s="5" t="n">
        <v>0</v>
      </c>
    </row>
    <row r="763" customFormat="false" ht="14.25" hidden="true" customHeight="false" outlineLevel="0" collapsed="false">
      <c r="A763" s="0" t="s">
        <v>103</v>
      </c>
      <c r="B763" s="0" t="s">
        <v>104</v>
      </c>
      <c r="C763" s="0" t="s">
        <v>76</v>
      </c>
      <c r="D763" s="0" t="n">
        <v>2037</v>
      </c>
      <c r="E763" s="5" t="n">
        <v>0.2353276464</v>
      </c>
      <c r="F763" s="5" t="n">
        <v>0.2353276464</v>
      </c>
      <c r="G763" s="5" t="n">
        <v>0</v>
      </c>
      <c r="H763" s="12" t="n">
        <v>0</v>
      </c>
      <c r="I763" s="5" t="n">
        <v>0</v>
      </c>
      <c r="J763" s="5" t="n">
        <v>0</v>
      </c>
    </row>
    <row r="764" customFormat="false" ht="14.25" hidden="true" customHeight="false" outlineLevel="0" collapsed="false">
      <c r="A764" s="0" t="s">
        <v>103</v>
      </c>
      <c r="B764" s="0" t="s">
        <v>104</v>
      </c>
      <c r="C764" s="0" t="s">
        <v>76</v>
      </c>
      <c r="D764" s="0" t="n">
        <v>2038</v>
      </c>
      <c r="E764" s="5" t="n">
        <v>0.2365353396</v>
      </c>
      <c r="F764" s="5" t="n">
        <v>0.2365353396</v>
      </c>
      <c r="G764" s="5" t="n">
        <v>0</v>
      </c>
      <c r="H764" s="12" t="n">
        <v>0</v>
      </c>
      <c r="I764" s="5" t="n">
        <v>0</v>
      </c>
      <c r="J764" s="5" t="n">
        <v>0</v>
      </c>
    </row>
    <row r="765" customFormat="false" ht="14.25" hidden="true" customHeight="false" outlineLevel="0" collapsed="false">
      <c r="A765" s="0" t="s">
        <v>103</v>
      </c>
      <c r="B765" s="0" t="s">
        <v>104</v>
      </c>
      <c r="C765" s="0" t="s">
        <v>76</v>
      </c>
      <c r="D765" s="0" t="n">
        <v>2039</v>
      </c>
      <c r="E765" s="5" t="n">
        <v>0.2381866752</v>
      </c>
      <c r="F765" s="5" t="n">
        <v>0.2381866752</v>
      </c>
      <c r="G765" s="5" t="n">
        <v>0</v>
      </c>
      <c r="H765" s="12" t="n">
        <v>0</v>
      </c>
      <c r="I765" s="5" t="n">
        <v>0</v>
      </c>
      <c r="J765" s="5" t="n">
        <v>0</v>
      </c>
    </row>
    <row r="766" customFormat="false" ht="14.25" hidden="true" customHeight="false" outlineLevel="0" collapsed="false">
      <c r="A766" s="0" t="s">
        <v>103</v>
      </c>
      <c r="B766" s="0" t="s">
        <v>104</v>
      </c>
      <c r="C766" s="0" t="s">
        <v>76</v>
      </c>
      <c r="D766" s="0" t="n">
        <v>2040</v>
      </c>
      <c r="E766" s="5" t="n">
        <v>0.239238272</v>
      </c>
      <c r="F766" s="5" t="n">
        <v>0.239238272</v>
      </c>
      <c r="G766" s="5" t="n">
        <v>0</v>
      </c>
      <c r="H766" s="12" t="n">
        <v>0</v>
      </c>
      <c r="I766" s="5" t="n">
        <v>0</v>
      </c>
      <c r="J766" s="5" t="n">
        <v>0</v>
      </c>
    </row>
    <row r="767" customFormat="false" ht="14.25" hidden="true" customHeight="false" outlineLevel="0" collapsed="false">
      <c r="A767" s="0" t="s">
        <v>103</v>
      </c>
      <c r="B767" s="0" t="s">
        <v>104</v>
      </c>
      <c r="C767" s="0" t="s">
        <v>79</v>
      </c>
      <c r="D767" s="0" t="n">
        <v>2024</v>
      </c>
      <c r="E767" s="5" t="n">
        <v>0</v>
      </c>
      <c r="F767" s="5" t="n">
        <v>0</v>
      </c>
      <c r="G767" s="5" t="n">
        <v>0</v>
      </c>
      <c r="H767" s="12" t="n">
        <v>0</v>
      </c>
      <c r="I767" s="5" t="n">
        <v>0</v>
      </c>
      <c r="J767" s="5" t="n">
        <v>0</v>
      </c>
    </row>
    <row r="768" customFormat="false" ht="14.25" hidden="true" customHeight="false" outlineLevel="0" collapsed="false">
      <c r="A768" s="0" t="s">
        <v>103</v>
      </c>
      <c r="B768" s="0" t="s">
        <v>104</v>
      </c>
      <c r="C768" s="0" t="s">
        <v>79</v>
      </c>
      <c r="D768" s="0" t="n">
        <v>2025</v>
      </c>
      <c r="E768" s="5" t="n">
        <v>52.5940737017613</v>
      </c>
      <c r="F768" s="5" t="n">
        <v>5.56695177089471</v>
      </c>
      <c r="G768" s="5" t="n">
        <v>47.0271219308666</v>
      </c>
      <c r="H768" s="12" t="n">
        <v>0.05</v>
      </c>
      <c r="I768" s="5" t="n">
        <v>2.35135609654333</v>
      </c>
      <c r="J768" s="5" t="n">
        <v>49.3784780274099</v>
      </c>
    </row>
    <row r="769" customFormat="false" ht="14.25" hidden="true" customHeight="false" outlineLevel="0" collapsed="false">
      <c r="A769" s="0" t="s">
        <v>103</v>
      </c>
      <c r="B769" s="0" t="s">
        <v>104</v>
      </c>
      <c r="C769" s="0" t="s">
        <v>79</v>
      </c>
      <c r="D769" s="0" t="n">
        <v>2026</v>
      </c>
      <c r="E769" s="5" t="n">
        <v>51.3810770817844</v>
      </c>
      <c r="F769" s="5" t="n">
        <v>5.42928445576011</v>
      </c>
      <c r="G769" s="5" t="n">
        <v>45.9517926260243</v>
      </c>
      <c r="H769" s="12" t="n">
        <v>0.0500000000000001</v>
      </c>
      <c r="I769" s="5" t="n">
        <v>2.29758963130122</v>
      </c>
      <c r="J769" s="5" t="n">
        <v>48.2493822573255</v>
      </c>
    </row>
    <row r="770" customFormat="false" ht="14.25" hidden="true" customHeight="false" outlineLevel="0" collapsed="false">
      <c r="A770" s="0" t="s">
        <v>103</v>
      </c>
      <c r="B770" s="0" t="s">
        <v>104</v>
      </c>
      <c r="C770" s="0" t="s">
        <v>79</v>
      </c>
      <c r="D770" s="0" t="n">
        <v>2027</v>
      </c>
      <c r="E770" s="5" t="n">
        <v>51.5451172093604</v>
      </c>
      <c r="F770" s="5" t="n">
        <v>5.44284685055186</v>
      </c>
      <c r="G770" s="5" t="n">
        <v>46.1022703588086</v>
      </c>
      <c r="H770" s="12" t="n">
        <v>0.0500000000000001</v>
      </c>
      <c r="I770" s="5" t="n">
        <v>2.30511351794043</v>
      </c>
      <c r="J770" s="5" t="n">
        <v>48.407383876749</v>
      </c>
    </row>
    <row r="771" customFormat="false" ht="14.25" hidden="true" customHeight="false" outlineLevel="0" collapsed="false">
      <c r="A771" s="0" t="s">
        <v>103</v>
      </c>
      <c r="B771" s="0" t="s">
        <v>104</v>
      </c>
      <c r="C771" s="0" t="s">
        <v>79</v>
      </c>
      <c r="D771" s="0" t="n">
        <v>2028</v>
      </c>
      <c r="E771" s="5" t="n">
        <v>52.3999434910881</v>
      </c>
      <c r="F771" s="5" t="n">
        <v>5.52809108796568</v>
      </c>
      <c r="G771" s="5" t="n">
        <v>46.8718524031224</v>
      </c>
      <c r="H771" s="12" t="n">
        <v>0.05</v>
      </c>
      <c r="I771" s="5" t="n">
        <v>2.34359262015612</v>
      </c>
      <c r="J771" s="5" t="n">
        <v>49.2154450232786</v>
      </c>
    </row>
    <row r="772" customFormat="false" ht="14.25" hidden="true" customHeight="false" outlineLevel="0" collapsed="false">
      <c r="A772" s="0" t="s">
        <v>103</v>
      </c>
      <c r="B772" s="0" t="s">
        <v>104</v>
      </c>
      <c r="C772" s="0" t="s">
        <v>79</v>
      </c>
      <c r="D772" s="0" t="n">
        <v>2029</v>
      </c>
      <c r="E772" s="5" t="n">
        <v>54.1095255302923</v>
      </c>
      <c r="F772" s="5" t="n">
        <v>5.70753404665238</v>
      </c>
      <c r="G772" s="5" t="n">
        <v>48.40199148364</v>
      </c>
      <c r="H772" s="12" t="n">
        <v>0.0500000000000001</v>
      </c>
      <c r="I772" s="5" t="n">
        <v>2.420099574182</v>
      </c>
      <c r="J772" s="5" t="n">
        <v>50.822091057822</v>
      </c>
    </row>
    <row r="773" customFormat="false" ht="14.25" hidden="true" customHeight="false" outlineLevel="0" collapsed="false">
      <c r="A773" s="0" t="s">
        <v>103</v>
      </c>
      <c r="B773" s="0" t="s">
        <v>104</v>
      </c>
      <c r="C773" s="0" t="s">
        <v>79</v>
      </c>
      <c r="D773" s="0" t="n">
        <v>2030</v>
      </c>
      <c r="E773" s="5" t="n">
        <v>55.5037178069401</v>
      </c>
      <c r="F773" s="5" t="n">
        <v>5.84966814960929</v>
      </c>
      <c r="G773" s="5" t="n">
        <v>49.6540496573308</v>
      </c>
      <c r="H773" s="12" t="n">
        <v>0.05</v>
      </c>
      <c r="I773" s="5" t="n">
        <v>2.48270248286654</v>
      </c>
      <c r="J773" s="5" t="n">
        <v>52.1367521401973</v>
      </c>
    </row>
    <row r="774" customFormat="false" ht="14.25" hidden="true" customHeight="false" outlineLevel="0" collapsed="false">
      <c r="A774" s="0" t="s">
        <v>103</v>
      </c>
      <c r="B774" s="0" t="s">
        <v>104</v>
      </c>
      <c r="C774" s="0" t="s">
        <v>79</v>
      </c>
      <c r="D774" s="0" t="n">
        <v>2031</v>
      </c>
      <c r="E774" s="5" t="n">
        <v>57.0690942662186</v>
      </c>
      <c r="F774" s="5" t="n">
        <v>6.0274905333182</v>
      </c>
      <c r="G774" s="5" t="n">
        <v>51.0416037329004</v>
      </c>
      <c r="H774" s="12" t="n">
        <v>0.05</v>
      </c>
      <c r="I774" s="5" t="n">
        <v>2.55208018664502</v>
      </c>
      <c r="J774" s="5" t="n">
        <v>53.5936839195454</v>
      </c>
    </row>
    <row r="775" customFormat="false" ht="14.25" hidden="true" customHeight="false" outlineLevel="0" collapsed="false">
      <c r="A775" s="0" t="s">
        <v>103</v>
      </c>
      <c r="B775" s="0" t="s">
        <v>104</v>
      </c>
      <c r="C775" s="0" t="s">
        <v>79</v>
      </c>
      <c r="D775" s="0" t="n">
        <v>2032</v>
      </c>
      <c r="E775" s="5" t="n">
        <v>59.1777260163276</v>
      </c>
      <c r="F775" s="5" t="n">
        <v>6.26548642466899</v>
      </c>
      <c r="G775" s="5" t="n">
        <v>52.9122395916586</v>
      </c>
      <c r="H775" s="12" t="n">
        <v>0.05</v>
      </c>
      <c r="I775" s="5" t="n">
        <v>2.64561197958293</v>
      </c>
      <c r="J775" s="5" t="n">
        <v>55.5578515712415</v>
      </c>
    </row>
    <row r="776" customFormat="false" ht="14.25" hidden="true" customHeight="false" outlineLevel="0" collapsed="false">
      <c r="A776" s="0" t="s">
        <v>103</v>
      </c>
      <c r="B776" s="0" t="s">
        <v>104</v>
      </c>
      <c r="C776" s="0" t="s">
        <v>79</v>
      </c>
      <c r="D776" s="0" t="n">
        <v>2033</v>
      </c>
      <c r="E776" s="5" t="n">
        <v>61.5452953669406</v>
      </c>
      <c r="F776" s="5" t="n">
        <v>6.53084567309903</v>
      </c>
      <c r="G776" s="5" t="n">
        <v>55.0144496938416</v>
      </c>
      <c r="H776" s="12" t="n">
        <v>0.0500000000000001</v>
      </c>
      <c r="I776" s="5" t="n">
        <v>2.75072248469208</v>
      </c>
      <c r="J776" s="5" t="n">
        <v>57.7651721785336</v>
      </c>
    </row>
    <row r="777" customFormat="false" ht="14.25" hidden="true" customHeight="false" outlineLevel="0" collapsed="false">
      <c r="A777" s="0" t="s">
        <v>103</v>
      </c>
      <c r="B777" s="0" t="s">
        <v>104</v>
      </c>
      <c r="C777" s="0" t="s">
        <v>79</v>
      </c>
      <c r="D777" s="0" t="n">
        <v>2034</v>
      </c>
      <c r="E777" s="5" t="n">
        <v>63.88457119242</v>
      </c>
      <c r="F777" s="5" t="n">
        <v>6.79316627281402</v>
      </c>
      <c r="G777" s="5" t="n">
        <v>57.0914049196059</v>
      </c>
      <c r="H777" s="12" t="n">
        <v>0.05</v>
      </c>
      <c r="I777" s="5" t="n">
        <v>2.8545702459803</v>
      </c>
      <c r="J777" s="5" t="n">
        <v>59.9459751655862</v>
      </c>
    </row>
    <row r="778" customFormat="false" ht="14.25" hidden="true" customHeight="false" outlineLevel="0" collapsed="false">
      <c r="A778" s="0" t="s">
        <v>103</v>
      </c>
      <c r="B778" s="0" t="s">
        <v>104</v>
      </c>
      <c r="C778" s="0" t="s">
        <v>79</v>
      </c>
      <c r="D778" s="0" t="n">
        <v>2035</v>
      </c>
      <c r="E778" s="5" t="n">
        <v>66.4552669108818</v>
      </c>
      <c r="F778" s="5" t="n">
        <v>7.08205324899941</v>
      </c>
      <c r="G778" s="5" t="n">
        <v>59.3732136618824</v>
      </c>
      <c r="H778" s="12" t="n">
        <v>0.0500000000000001</v>
      </c>
      <c r="I778" s="5" t="n">
        <v>2.96866068309412</v>
      </c>
      <c r="J778" s="5" t="n">
        <v>62.3418743449765</v>
      </c>
    </row>
    <row r="779" customFormat="false" ht="14.25" hidden="true" customHeight="false" outlineLevel="0" collapsed="false">
      <c r="A779" s="0" t="s">
        <v>103</v>
      </c>
      <c r="B779" s="0" t="s">
        <v>104</v>
      </c>
      <c r="C779" s="0" t="s">
        <v>79</v>
      </c>
      <c r="D779" s="0" t="n">
        <v>2036</v>
      </c>
      <c r="E779" s="5" t="n">
        <v>67.9029507676994</v>
      </c>
      <c r="F779" s="5" t="n">
        <v>7.27764889961167</v>
      </c>
      <c r="G779" s="5" t="n">
        <v>60.6253018680877</v>
      </c>
      <c r="H779" s="12" t="n">
        <v>0.05</v>
      </c>
      <c r="I779" s="5" t="n">
        <v>3.03126509340438</v>
      </c>
      <c r="J779" s="5" t="n">
        <v>63.6565669614921</v>
      </c>
    </row>
    <row r="780" customFormat="false" ht="14.25" hidden="true" customHeight="false" outlineLevel="0" collapsed="false">
      <c r="A780" s="0" t="s">
        <v>103</v>
      </c>
      <c r="B780" s="0" t="s">
        <v>104</v>
      </c>
      <c r="C780" s="0" t="s">
        <v>79</v>
      </c>
      <c r="D780" s="0" t="n">
        <v>2037</v>
      </c>
      <c r="E780" s="5" t="n">
        <v>69.6136100085306</v>
      </c>
      <c r="F780" s="5" t="n">
        <v>7.50550765789165</v>
      </c>
      <c r="G780" s="5" t="n">
        <v>62.108102350639</v>
      </c>
      <c r="H780" s="12" t="n">
        <v>0.05</v>
      </c>
      <c r="I780" s="5" t="n">
        <v>3.10540511753195</v>
      </c>
      <c r="J780" s="5" t="n">
        <v>65.213507468171</v>
      </c>
    </row>
    <row r="781" customFormat="false" ht="14.25" hidden="true" customHeight="false" outlineLevel="0" collapsed="false">
      <c r="A781" s="0" t="s">
        <v>103</v>
      </c>
      <c r="B781" s="0" t="s">
        <v>104</v>
      </c>
      <c r="C781" s="0" t="s">
        <v>79</v>
      </c>
      <c r="D781" s="0" t="n">
        <v>2038</v>
      </c>
      <c r="E781" s="5" t="n">
        <v>71.280774167963</v>
      </c>
      <c r="F781" s="5" t="n">
        <v>7.7302306106876</v>
      </c>
      <c r="G781" s="5" t="n">
        <v>63.5505435572754</v>
      </c>
      <c r="H781" s="12" t="n">
        <v>0.05</v>
      </c>
      <c r="I781" s="5" t="n">
        <v>3.17752717786377</v>
      </c>
      <c r="J781" s="5" t="n">
        <v>66.7280707351392</v>
      </c>
    </row>
    <row r="782" customFormat="false" ht="14.25" hidden="true" customHeight="false" outlineLevel="0" collapsed="false">
      <c r="A782" s="0" t="s">
        <v>103</v>
      </c>
      <c r="B782" s="0" t="s">
        <v>104</v>
      </c>
      <c r="C782" s="0" t="s">
        <v>79</v>
      </c>
      <c r="D782" s="0" t="n">
        <v>2039</v>
      </c>
      <c r="E782" s="5" t="n">
        <v>72.9659676352705</v>
      </c>
      <c r="F782" s="5" t="n">
        <v>7.95897921709712</v>
      </c>
      <c r="G782" s="5" t="n">
        <v>65.0069884181734</v>
      </c>
      <c r="H782" s="12" t="n">
        <v>0.05</v>
      </c>
      <c r="I782" s="5" t="n">
        <v>3.25034942090867</v>
      </c>
      <c r="J782" s="5" t="n">
        <v>68.257337839082</v>
      </c>
    </row>
    <row r="783" customFormat="false" ht="14.25" hidden="true" customHeight="false" outlineLevel="0" collapsed="false">
      <c r="A783" s="0" t="s">
        <v>103</v>
      </c>
      <c r="B783" s="0" t="s">
        <v>104</v>
      </c>
      <c r="C783" s="0" t="s">
        <v>79</v>
      </c>
      <c r="D783" s="0" t="n">
        <v>2040</v>
      </c>
      <c r="E783" s="5" t="n">
        <v>74.4873119013959</v>
      </c>
      <c r="F783" s="5" t="n">
        <v>8.17021471739429</v>
      </c>
      <c r="G783" s="5" t="n">
        <v>66.3170971840016</v>
      </c>
      <c r="H783" s="12" t="n">
        <v>0.0500000000000001</v>
      </c>
      <c r="I783" s="5" t="n">
        <v>3.31585485920008</v>
      </c>
      <c r="J783" s="5" t="n">
        <v>69.6329520432017</v>
      </c>
    </row>
    <row r="784" customFormat="false" ht="14.25" hidden="true" customHeight="false" outlineLevel="0" collapsed="false">
      <c r="A784" s="0" t="s">
        <v>103</v>
      </c>
      <c r="B784" s="0" t="s">
        <v>104</v>
      </c>
      <c r="C784" s="0" t="s">
        <v>84</v>
      </c>
      <c r="D784" s="0" t="n">
        <v>2024</v>
      </c>
      <c r="E784" s="5" t="n">
        <v>7.91598233258881</v>
      </c>
      <c r="F784" s="5" t="n">
        <v>0.835063844967513</v>
      </c>
      <c r="G784" s="5" t="n">
        <v>7.0809184876213</v>
      </c>
      <c r="H784" s="12" t="n">
        <v>0.05</v>
      </c>
      <c r="I784" s="5" t="n">
        <v>0.354045924381065</v>
      </c>
      <c r="J784" s="5" t="n">
        <v>7.43496441200236</v>
      </c>
    </row>
    <row r="785" customFormat="false" ht="14.25" hidden="true" customHeight="false" outlineLevel="0" collapsed="false">
      <c r="A785" s="0" t="s">
        <v>103</v>
      </c>
      <c r="B785" s="0" t="s">
        <v>104</v>
      </c>
      <c r="C785" s="0" t="s">
        <v>84</v>
      </c>
      <c r="D785" s="0" t="n">
        <v>2025</v>
      </c>
      <c r="E785" s="5" t="n">
        <v>9.87777997152813</v>
      </c>
      <c r="F785" s="5" t="n">
        <v>1.05506089968688</v>
      </c>
      <c r="G785" s="5" t="n">
        <v>8.82271907184125</v>
      </c>
      <c r="H785" s="12" t="n">
        <v>0.0500000000000001</v>
      </c>
      <c r="I785" s="5" t="n">
        <v>0.441135953592063</v>
      </c>
      <c r="J785" s="5" t="n">
        <v>9.26385502543332</v>
      </c>
    </row>
    <row r="786" customFormat="false" ht="14.25" hidden="true" customHeight="false" outlineLevel="0" collapsed="false">
      <c r="A786" s="0" t="s">
        <v>103</v>
      </c>
      <c r="B786" s="0" t="s">
        <v>104</v>
      </c>
      <c r="C786" s="0" t="s">
        <v>84</v>
      </c>
      <c r="D786" s="0" t="n">
        <v>2026</v>
      </c>
      <c r="E786" s="5" t="n">
        <v>10.6685299032369</v>
      </c>
      <c r="F786" s="5" t="n">
        <v>1.21314707239531</v>
      </c>
      <c r="G786" s="5" t="n">
        <v>9.45538283084163</v>
      </c>
      <c r="H786" s="12" t="n">
        <v>0.0500000000000001</v>
      </c>
      <c r="I786" s="5" t="n">
        <v>0.472769141542082</v>
      </c>
      <c r="J786" s="5" t="n">
        <v>9.92815197238372</v>
      </c>
    </row>
    <row r="787" customFormat="false" ht="14.25" hidden="true" customHeight="false" outlineLevel="0" collapsed="false">
      <c r="A787" s="0" t="s">
        <v>103</v>
      </c>
      <c r="B787" s="0" t="s">
        <v>104</v>
      </c>
      <c r="C787" s="0" t="s">
        <v>84</v>
      </c>
      <c r="D787" s="0" t="n">
        <v>2027</v>
      </c>
      <c r="E787" s="5" t="n">
        <v>11.7568173439601</v>
      </c>
      <c r="F787" s="5" t="n">
        <v>1.40995701900383</v>
      </c>
      <c r="G787" s="5" t="n">
        <v>10.3468603249563</v>
      </c>
      <c r="H787" s="12" t="n">
        <v>0.05</v>
      </c>
      <c r="I787" s="5" t="n">
        <v>0.517343016247814</v>
      </c>
      <c r="J787" s="5" t="n">
        <v>10.8642033412041</v>
      </c>
    </row>
    <row r="788" customFormat="false" ht="14.25" hidden="true" customHeight="false" outlineLevel="0" collapsed="false">
      <c r="A788" s="0" t="s">
        <v>103</v>
      </c>
      <c r="B788" s="0" t="s">
        <v>104</v>
      </c>
      <c r="C788" s="0" t="s">
        <v>84</v>
      </c>
      <c r="D788" s="0" t="n">
        <v>2028</v>
      </c>
      <c r="E788" s="5" t="n">
        <v>13.1915681574042</v>
      </c>
      <c r="F788" s="5" t="n">
        <v>1.64461792958448</v>
      </c>
      <c r="G788" s="5" t="n">
        <v>11.5469502278197</v>
      </c>
      <c r="H788" s="12" t="n">
        <v>0.05</v>
      </c>
      <c r="I788" s="5" t="n">
        <v>0.577347511390985</v>
      </c>
      <c r="J788" s="5" t="n">
        <v>12.1242977392107</v>
      </c>
    </row>
    <row r="789" customFormat="false" ht="14.25" hidden="true" customHeight="false" outlineLevel="0" collapsed="false">
      <c r="A789" s="0" t="s">
        <v>103</v>
      </c>
      <c r="B789" s="0" t="s">
        <v>104</v>
      </c>
      <c r="C789" s="0" t="s">
        <v>84</v>
      </c>
      <c r="D789" s="0" t="n">
        <v>2029</v>
      </c>
      <c r="E789" s="5" t="n">
        <v>15.0582038064867</v>
      </c>
      <c r="F789" s="5" t="n">
        <v>1.93438347953338</v>
      </c>
      <c r="G789" s="5" t="n">
        <v>13.1238203269533</v>
      </c>
      <c r="H789" s="12" t="n">
        <v>0.0500000000000001</v>
      </c>
      <c r="I789" s="5" t="n">
        <v>0.656191016347665</v>
      </c>
      <c r="J789" s="5" t="n">
        <v>13.780011343301</v>
      </c>
    </row>
    <row r="790" customFormat="false" ht="14.25" hidden="true" customHeight="false" outlineLevel="0" collapsed="false">
      <c r="A790" s="0" t="s">
        <v>103</v>
      </c>
      <c r="B790" s="0" t="s">
        <v>104</v>
      </c>
      <c r="C790" s="0" t="s">
        <v>84</v>
      </c>
      <c r="D790" s="0" t="n">
        <v>2030</v>
      </c>
      <c r="E790" s="5" t="n">
        <v>17.4583678826265</v>
      </c>
      <c r="F790" s="5" t="n">
        <v>2.2885315576099</v>
      </c>
      <c r="G790" s="5" t="n">
        <v>15.1698363250166</v>
      </c>
      <c r="H790" s="12" t="n">
        <v>0.05</v>
      </c>
      <c r="I790" s="5" t="n">
        <v>0.758491816250827</v>
      </c>
      <c r="J790" s="5" t="n">
        <v>15.9283281412674</v>
      </c>
    </row>
    <row r="791" customFormat="false" ht="14.25" hidden="true" customHeight="false" outlineLevel="0" collapsed="false">
      <c r="A791" s="0" t="s">
        <v>103</v>
      </c>
      <c r="B791" s="0" t="s">
        <v>104</v>
      </c>
      <c r="C791" s="0" t="s">
        <v>84</v>
      </c>
      <c r="D791" s="0" t="n">
        <v>2031</v>
      </c>
      <c r="E791" s="5" t="n">
        <v>20.5090068936461</v>
      </c>
      <c r="F791" s="5" t="n">
        <v>2.68867707444163</v>
      </c>
      <c r="G791" s="5" t="n">
        <v>17.8203298192045</v>
      </c>
      <c r="H791" s="12" t="n">
        <v>0.0500000000000001</v>
      </c>
      <c r="I791" s="5" t="n">
        <v>0.891016490960224</v>
      </c>
      <c r="J791" s="5" t="n">
        <v>18.7113463101647</v>
      </c>
    </row>
    <row r="792" customFormat="false" ht="14.25" hidden="true" customHeight="false" outlineLevel="0" collapsed="false">
      <c r="A792" s="0" t="s">
        <v>103</v>
      </c>
      <c r="B792" s="0" t="s">
        <v>104</v>
      </c>
      <c r="C792" s="0" t="s">
        <v>84</v>
      </c>
      <c r="D792" s="0" t="n">
        <v>2032</v>
      </c>
      <c r="E792" s="5" t="n">
        <v>23.9205144023193</v>
      </c>
      <c r="F792" s="5" t="n">
        <v>3.13994719871811</v>
      </c>
      <c r="G792" s="5" t="n">
        <v>20.7805672036012</v>
      </c>
      <c r="H792" s="12" t="n">
        <v>0.05</v>
      </c>
      <c r="I792" s="5" t="n">
        <v>1.03902836018006</v>
      </c>
      <c r="J792" s="5" t="n">
        <v>21.8195955637813</v>
      </c>
    </row>
    <row r="793" customFormat="false" ht="14.25" hidden="true" customHeight="false" outlineLevel="0" collapsed="false">
      <c r="A793" s="0" t="s">
        <v>103</v>
      </c>
      <c r="B793" s="0" t="s">
        <v>104</v>
      </c>
      <c r="C793" s="0" t="s">
        <v>84</v>
      </c>
      <c r="D793" s="0" t="n">
        <v>2033</v>
      </c>
      <c r="E793" s="5" t="n">
        <v>28.015339141189</v>
      </c>
      <c r="F793" s="5" t="n">
        <v>3.7261763103379</v>
      </c>
      <c r="G793" s="5" t="n">
        <v>24.2891628308511</v>
      </c>
      <c r="H793" s="12" t="n">
        <v>0.0500000000000001</v>
      </c>
      <c r="I793" s="5" t="n">
        <v>1.21445814154256</v>
      </c>
      <c r="J793" s="5" t="n">
        <v>25.5036209723937</v>
      </c>
    </row>
    <row r="794" customFormat="false" ht="14.25" hidden="true" customHeight="false" outlineLevel="0" collapsed="false">
      <c r="A794" s="0" t="s">
        <v>103</v>
      </c>
      <c r="B794" s="0" t="s">
        <v>104</v>
      </c>
      <c r="C794" s="0" t="s">
        <v>84</v>
      </c>
      <c r="D794" s="0" t="n">
        <v>2034</v>
      </c>
      <c r="E794" s="5" t="n">
        <v>32.3116561719273</v>
      </c>
      <c r="F794" s="5" t="n">
        <v>4.35835516007159</v>
      </c>
      <c r="G794" s="5" t="n">
        <v>27.9533010118557</v>
      </c>
      <c r="H794" s="12" t="n">
        <v>0.05</v>
      </c>
      <c r="I794" s="5" t="n">
        <v>1.39766505059279</v>
      </c>
      <c r="J794" s="5" t="n">
        <v>29.3509660624485</v>
      </c>
    </row>
    <row r="795" customFormat="false" ht="14.25" hidden="true" customHeight="false" outlineLevel="0" collapsed="false">
      <c r="A795" s="0" t="s">
        <v>103</v>
      </c>
      <c r="B795" s="0" t="s">
        <v>104</v>
      </c>
      <c r="C795" s="0" t="s">
        <v>84</v>
      </c>
      <c r="D795" s="0" t="n">
        <v>2035</v>
      </c>
      <c r="E795" s="5" t="n">
        <v>37.0895081648711</v>
      </c>
      <c r="F795" s="5" t="n">
        <v>5.10633811800794</v>
      </c>
      <c r="G795" s="5" t="n">
        <v>31.9831700468631</v>
      </c>
      <c r="H795" s="12" t="n">
        <v>0.05</v>
      </c>
      <c r="I795" s="5" t="n">
        <v>1.59915850234316</v>
      </c>
      <c r="J795" s="5" t="n">
        <v>33.5823285492063</v>
      </c>
    </row>
    <row r="796" customFormat="false" ht="14.25" hidden="true" customHeight="false" outlineLevel="0" collapsed="false">
      <c r="A796" s="0" t="s">
        <v>103</v>
      </c>
      <c r="B796" s="0" t="s">
        <v>104</v>
      </c>
      <c r="C796" s="0" t="s">
        <v>84</v>
      </c>
      <c r="D796" s="0" t="n">
        <v>2036</v>
      </c>
      <c r="E796" s="5" t="n">
        <v>42.4304577677435</v>
      </c>
      <c r="F796" s="5" t="n">
        <v>5.83496529250744</v>
      </c>
      <c r="G796" s="5" t="n">
        <v>36.595492475236</v>
      </c>
      <c r="H796" s="12" t="n">
        <v>0.0500000000000001</v>
      </c>
      <c r="I796" s="5" t="n">
        <v>1.82977462376181</v>
      </c>
      <c r="J796" s="5" t="n">
        <v>38.4252670989978</v>
      </c>
    </row>
    <row r="797" customFormat="false" ht="14.25" hidden="true" customHeight="false" outlineLevel="0" collapsed="false">
      <c r="A797" s="0" t="s">
        <v>103</v>
      </c>
      <c r="B797" s="0" t="s">
        <v>104</v>
      </c>
      <c r="C797" s="0" t="s">
        <v>84</v>
      </c>
      <c r="D797" s="0" t="n">
        <v>2037</v>
      </c>
      <c r="E797" s="5" t="n">
        <v>47.8882493532524</v>
      </c>
      <c r="F797" s="5" t="n">
        <v>6.59559239637869</v>
      </c>
      <c r="G797" s="5" t="n">
        <v>41.2926569568737</v>
      </c>
      <c r="H797" s="12" t="n">
        <v>0.05</v>
      </c>
      <c r="I797" s="5" t="n">
        <v>2.06463284784369</v>
      </c>
      <c r="J797" s="5" t="n">
        <v>43.3572898047174</v>
      </c>
    </row>
    <row r="798" customFormat="false" ht="14.25" hidden="true" customHeight="false" outlineLevel="0" collapsed="false">
      <c r="A798" s="0" t="s">
        <v>103</v>
      </c>
      <c r="B798" s="0" t="s">
        <v>104</v>
      </c>
      <c r="C798" s="0" t="s">
        <v>84</v>
      </c>
      <c r="D798" s="0" t="n">
        <v>2038</v>
      </c>
      <c r="E798" s="5" t="n">
        <v>52.8361662233064</v>
      </c>
      <c r="F798" s="5" t="n">
        <v>7.2420187556012</v>
      </c>
      <c r="G798" s="5" t="n">
        <v>45.5941474677052</v>
      </c>
      <c r="H798" s="12" t="n">
        <v>0.0500000000000001</v>
      </c>
      <c r="I798" s="5" t="n">
        <v>2.27970737338526</v>
      </c>
      <c r="J798" s="5" t="n">
        <v>47.8738548410904</v>
      </c>
    </row>
    <row r="799" customFormat="false" ht="14.25" hidden="true" customHeight="false" outlineLevel="0" collapsed="false">
      <c r="A799" s="0" t="s">
        <v>103</v>
      </c>
      <c r="B799" s="0" t="s">
        <v>104</v>
      </c>
      <c r="C799" s="0" t="s">
        <v>84</v>
      </c>
      <c r="D799" s="0" t="n">
        <v>2039</v>
      </c>
      <c r="E799" s="5" t="n">
        <v>57.4991615297031</v>
      </c>
      <c r="F799" s="5" t="n">
        <v>7.85839282013329</v>
      </c>
      <c r="G799" s="5" t="n">
        <v>49.6407687095698</v>
      </c>
      <c r="H799" s="12" t="n">
        <v>0.0500000000000001</v>
      </c>
      <c r="I799" s="5" t="n">
        <v>2.4820384354785</v>
      </c>
      <c r="J799" s="5" t="n">
        <v>52.1228071450483</v>
      </c>
    </row>
    <row r="800" customFormat="false" ht="14.25" hidden="true" customHeight="false" outlineLevel="0" collapsed="false">
      <c r="A800" s="0" t="s">
        <v>103</v>
      </c>
      <c r="B800" s="0" t="s">
        <v>104</v>
      </c>
      <c r="C800" s="0" t="s">
        <v>84</v>
      </c>
      <c r="D800" s="0" t="n">
        <v>2040</v>
      </c>
      <c r="E800" s="5" t="n">
        <v>62.100941563787</v>
      </c>
      <c r="F800" s="5" t="n">
        <v>8.48605140714751</v>
      </c>
      <c r="G800" s="5" t="n">
        <v>53.6148901566394</v>
      </c>
      <c r="H800" s="12" t="n">
        <v>0.0500000000000001</v>
      </c>
      <c r="I800" s="5" t="n">
        <v>2.68074450783198</v>
      </c>
      <c r="J800" s="5" t="n">
        <v>56.2956346644714</v>
      </c>
    </row>
    <row r="801" customFormat="false" ht="14.25" hidden="true" customHeight="false" outlineLevel="0" collapsed="false">
      <c r="A801" s="0" t="s">
        <v>105</v>
      </c>
      <c r="B801" s="0" t="s">
        <v>106</v>
      </c>
      <c r="C801" s="0" t="s">
        <v>65</v>
      </c>
      <c r="D801" s="0" t="n">
        <v>2024</v>
      </c>
      <c r="E801" s="5" t="n">
        <v>0</v>
      </c>
      <c r="F801" s="5" t="n">
        <v>0</v>
      </c>
      <c r="G801" s="5" t="n">
        <v>0</v>
      </c>
      <c r="H801" s="12" t="n">
        <v>0</v>
      </c>
      <c r="I801" s="5" t="n">
        <v>0</v>
      </c>
      <c r="J801" s="5" t="n">
        <v>0</v>
      </c>
    </row>
    <row r="802" customFormat="false" ht="14.25" hidden="true" customHeight="false" outlineLevel="0" collapsed="false">
      <c r="A802" s="0" t="s">
        <v>105</v>
      </c>
      <c r="B802" s="0" t="s">
        <v>106</v>
      </c>
      <c r="C802" s="0" t="s">
        <v>65</v>
      </c>
      <c r="D802" s="0" t="n">
        <v>2025</v>
      </c>
      <c r="E802" s="5" t="n">
        <v>226.749413335785</v>
      </c>
      <c r="F802" s="5" t="n">
        <v>5.38268759549082</v>
      </c>
      <c r="G802" s="5" t="n">
        <v>221.366725740294</v>
      </c>
      <c r="H802" s="12" t="n">
        <v>0.05</v>
      </c>
      <c r="I802" s="5" t="n">
        <v>11.0683362870147</v>
      </c>
      <c r="J802" s="5" t="n">
        <v>232.435062027309</v>
      </c>
    </row>
    <row r="803" customFormat="false" ht="14.25" hidden="true" customHeight="false" outlineLevel="0" collapsed="false">
      <c r="A803" s="0" t="s">
        <v>105</v>
      </c>
      <c r="B803" s="0" t="s">
        <v>106</v>
      </c>
      <c r="C803" s="0" t="s">
        <v>65</v>
      </c>
      <c r="D803" s="0" t="n">
        <v>2026</v>
      </c>
      <c r="E803" s="5" t="n">
        <v>225.688097635612</v>
      </c>
      <c r="F803" s="5" t="n">
        <v>6.22847871852306</v>
      </c>
      <c r="G803" s="5" t="n">
        <v>219.459618917089</v>
      </c>
      <c r="H803" s="12" t="n">
        <v>0.05</v>
      </c>
      <c r="I803" s="5" t="n">
        <v>10.9729809458545</v>
      </c>
      <c r="J803" s="5" t="n">
        <v>230.432599862944</v>
      </c>
    </row>
    <row r="804" customFormat="false" ht="14.25" hidden="true" customHeight="false" outlineLevel="0" collapsed="false">
      <c r="A804" s="0" t="s">
        <v>105</v>
      </c>
      <c r="B804" s="0" t="s">
        <v>106</v>
      </c>
      <c r="C804" s="0" t="s">
        <v>65</v>
      </c>
      <c r="D804" s="0" t="n">
        <v>2027</v>
      </c>
      <c r="E804" s="5" t="n">
        <v>233.064820809324</v>
      </c>
      <c r="F804" s="5" t="n">
        <v>7.33967812979102</v>
      </c>
      <c r="G804" s="5" t="n">
        <v>225.725142679532</v>
      </c>
      <c r="H804" s="12" t="n">
        <v>0.05</v>
      </c>
      <c r="I804" s="5" t="n">
        <v>11.2862571339766</v>
      </c>
      <c r="J804" s="5" t="n">
        <v>237.011399813509</v>
      </c>
    </row>
    <row r="805" customFormat="false" ht="14.25" hidden="true" customHeight="false" outlineLevel="0" collapsed="false">
      <c r="A805" s="0" t="s">
        <v>105</v>
      </c>
      <c r="B805" s="0" t="s">
        <v>106</v>
      </c>
      <c r="C805" s="0" t="s">
        <v>65</v>
      </c>
      <c r="D805" s="0" t="n">
        <v>2028</v>
      </c>
      <c r="E805" s="5" t="n">
        <v>233.721831272512</v>
      </c>
      <c r="F805" s="5" t="n">
        <v>8.27954030316482</v>
      </c>
      <c r="G805" s="5" t="n">
        <v>225.442290969347</v>
      </c>
      <c r="H805" s="12" t="n">
        <v>0.0500000000000001</v>
      </c>
      <c r="I805" s="5" t="n">
        <v>11.2721145484674</v>
      </c>
      <c r="J805" s="5" t="n">
        <v>236.714405517814</v>
      </c>
    </row>
    <row r="806" customFormat="false" ht="14.25" hidden="true" customHeight="false" outlineLevel="0" collapsed="false">
      <c r="A806" s="0" t="s">
        <v>105</v>
      </c>
      <c r="B806" s="0" t="s">
        <v>106</v>
      </c>
      <c r="C806" s="0" t="s">
        <v>65</v>
      </c>
      <c r="D806" s="0" t="n">
        <v>2029</v>
      </c>
      <c r="E806" s="5" t="n">
        <v>227.527900195305</v>
      </c>
      <c r="F806" s="5" t="n">
        <v>8.97277362186194</v>
      </c>
      <c r="G806" s="5" t="n">
        <v>218.555126573443</v>
      </c>
      <c r="H806" s="12" t="n">
        <v>0.05</v>
      </c>
      <c r="I806" s="5" t="n">
        <v>10.9277563286722</v>
      </c>
      <c r="J806" s="5" t="n">
        <v>229.482882902116</v>
      </c>
    </row>
    <row r="807" customFormat="false" ht="14.25" hidden="true" customHeight="false" outlineLevel="0" collapsed="false">
      <c r="A807" s="0" t="s">
        <v>105</v>
      </c>
      <c r="B807" s="0" t="s">
        <v>106</v>
      </c>
      <c r="C807" s="0" t="s">
        <v>65</v>
      </c>
      <c r="D807" s="0" t="n">
        <v>2030</v>
      </c>
      <c r="E807" s="5" t="n">
        <v>218.726472500055</v>
      </c>
      <c r="F807" s="5" t="n">
        <v>9.51728718624415</v>
      </c>
      <c r="G807" s="5" t="n">
        <v>209.209185313811</v>
      </c>
      <c r="H807" s="12" t="n">
        <v>0.05</v>
      </c>
      <c r="I807" s="5" t="n">
        <v>10.4604592656905</v>
      </c>
      <c r="J807" s="5" t="n">
        <v>219.669644579501</v>
      </c>
    </row>
    <row r="808" customFormat="false" ht="14.25" hidden="true" customHeight="false" outlineLevel="0" collapsed="false">
      <c r="A808" s="0" t="s">
        <v>105</v>
      </c>
      <c r="B808" s="0" t="s">
        <v>106</v>
      </c>
      <c r="C808" s="0" t="s">
        <v>65</v>
      </c>
      <c r="D808" s="0" t="n">
        <v>2031</v>
      </c>
      <c r="E808" s="5" t="n">
        <v>224.240811262868</v>
      </c>
      <c r="F808" s="5" t="n">
        <v>10.5445556242577</v>
      </c>
      <c r="G808" s="5" t="n">
        <v>213.69625563861</v>
      </c>
      <c r="H808" s="12" t="n">
        <v>0.0500000000000001</v>
      </c>
      <c r="I808" s="5" t="n">
        <v>10.6848127819305</v>
      </c>
      <c r="J808" s="5" t="n">
        <v>224.381068420541</v>
      </c>
    </row>
    <row r="809" customFormat="false" ht="14.25" hidden="true" customHeight="false" outlineLevel="0" collapsed="false">
      <c r="A809" s="0" t="s">
        <v>105</v>
      </c>
      <c r="B809" s="0" t="s">
        <v>106</v>
      </c>
      <c r="C809" s="0" t="s">
        <v>65</v>
      </c>
      <c r="D809" s="0" t="n">
        <v>2032</v>
      </c>
      <c r="E809" s="5" t="n">
        <v>230.286288336996</v>
      </c>
      <c r="F809" s="5" t="n">
        <v>11.6367810815476</v>
      </c>
      <c r="G809" s="5" t="n">
        <v>218.649507255449</v>
      </c>
      <c r="H809" s="12" t="n">
        <v>0.05</v>
      </c>
      <c r="I809" s="5" t="n">
        <v>10.9324753627724</v>
      </c>
      <c r="J809" s="5" t="n">
        <v>229.581982618221</v>
      </c>
    </row>
    <row r="810" customFormat="false" ht="14.25" hidden="true" customHeight="false" outlineLevel="0" collapsed="false">
      <c r="A810" s="0" t="s">
        <v>105</v>
      </c>
      <c r="B810" s="0" t="s">
        <v>106</v>
      </c>
      <c r="C810" s="0" t="s">
        <v>65</v>
      </c>
      <c r="D810" s="0" t="n">
        <v>2033</v>
      </c>
      <c r="E810" s="5" t="n">
        <v>235.355829954255</v>
      </c>
      <c r="F810" s="5" t="n">
        <v>12.7190668451597</v>
      </c>
      <c r="G810" s="5" t="n">
        <v>222.636763109096</v>
      </c>
      <c r="H810" s="12" t="n">
        <v>0.05</v>
      </c>
      <c r="I810" s="5" t="n">
        <v>11.1318381554548</v>
      </c>
      <c r="J810" s="5" t="n">
        <v>233.76860126455</v>
      </c>
    </row>
    <row r="811" customFormat="false" ht="14.25" hidden="true" customHeight="false" outlineLevel="0" collapsed="false">
      <c r="A811" s="0" t="s">
        <v>105</v>
      </c>
      <c r="B811" s="0" t="s">
        <v>106</v>
      </c>
      <c r="C811" s="0" t="s">
        <v>65</v>
      </c>
      <c r="D811" s="0" t="n">
        <v>2034</v>
      </c>
      <c r="E811" s="5" t="n">
        <v>239.981703905272</v>
      </c>
      <c r="F811" s="5" t="n">
        <v>13.8110073865023</v>
      </c>
      <c r="G811" s="5" t="n">
        <v>226.17069651877</v>
      </c>
      <c r="H811" s="12" t="n">
        <v>0.0500000000000001</v>
      </c>
      <c r="I811" s="5" t="n">
        <v>11.3085348259385</v>
      </c>
      <c r="J811" s="5" t="n">
        <v>237.479231344708</v>
      </c>
    </row>
    <row r="812" customFormat="false" ht="14.25" hidden="true" customHeight="false" outlineLevel="0" collapsed="false">
      <c r="A812" s="0" t="s">
        <v>105</v>
      </c>
      <c r="B812" s="0" t="s">
        <v>106</v>
      </c>
      <c r="C812" s="0" t="s">
        <v>65</v>
      </c>
      <c r="D812" s="0" t="n">
        <v>2035</v>
      </c>
      <c r="E812" s="5" t="n">
        <v>244.788437500326</v>
      </c>
      <c r="F812" s="5" t="n">
        <v>14.9512293994851</v>
      </c>
      <c r="G812" s="5" t="n">
        <v>229.837208100841</v>
      </c>
      <c r="H812" s="12" t="n">
        <v>0.0500000000000001</v>
      </c>
      <c r="I812" s="5" t="n">
        <v>11.4918604050421</v>
      </c>
      <c r="J812" s="5" t="n">
        <v>241.329068505883</v>
      </c>
    </row>
    <row r="813" customFormat="false" ht="14.25" hidden="true" customHeight="false" outlineLevel="0" collapsed="false">
      <c r="A813" s="0" t="s">
        <v>105</v>
      </c>
      <c r="B813" s="0" t="s">
        <v>106</v>
      </c>
      <c r="C813" s="0" t="s">
        <v>65</v>
      </c>
      <c r="D813" s="0" t="n">
        <v>2036</v>
      </c>
      <c r="E813" s="5" t="n">
        <v>248.506357418292</v>
      </c>
      <c r="F813" s="5" t="n">
        <v>16.1220273888312</v>
      </c>
      <c r="G813" s="5" t="n">
        <v>232.38433002946</v>
      </c>
      <c r="H813" s="12" t="n">
        <v>0.05</v>
      </c>
      <c r="I813" s="5" t="n">
        <v>11.619216501473</v>
      </c>
      <c r="J813" s="5" t="n">
        <v>244.003546530933</v>
      </c>
    </row>
    <row r="814" customFormat="false" ht="14.25" hidden="true" customHeight="false" outlineLevel="0" collapsed="false">
      <c r="A814" s="0" t="s">
        <v>105</v>
      </c>
      <c r="B814" s="0" t="s">
        <v>106</v>
      </c>
      <c r="C814" s="0" t="s">
        <v>65</v>
      </c>
      <c r="D814" s="0" t="n">
        <v>2037</v>
      </c>
      <c r="E814" s="5" t="n">
        <v>252.119144267781</v>
      </c>
      <c r="F814" s="5" t="n">
        <v>17.307450105856</v>
      </c>
      <c r="G814" s="5" t="n">
        <v>234.811694161925</v>
      </c>
      <c r="H814" s="12" t="n">
        <v>0.05</v>
      </c>
      <c r="I814" s="5" t="n">
        <v>11.7405847080962</v>
      </c>
      <c r="J814" s="5" t="n">
        <v>246.552278870021</v>
      </c>
    </row>
    <row r="815" customFormat="false" ht="14.25" hidden="true" customHeight="false" outlineLevel="0" collapsed="false">
      <c r="A815" s="0" t="s">
        <v>105</v>
      </c>
      <c r="B815" s="0" t="s">
        <v>106</v>
      </c>
      <c r="C815" s="0" t="s">
        <v>65</v>
      </c>
      <c r="D815" s="0" t="n">
        <v>2038</v>
      </c>
      <c r="E815" s="5" t="n">
        <v>255.830330971143</v>
      </c>
      <c r="F815" s="5" t="n">
        <v>18.5185710869967</v>
      </c>
      <c r="G815" s="5" t="n">
        <v>237.311759884146</v>
      </c>
      <c r="H815" s="12" t="n">
        <v>0.05</v>
      </c>
      <c r="I815" s="5" t="n">
        <v>11.8655879942073</v>
      </c>
      <c r="J815" s="5" t="n">
        <v>249.177347878354</v>
      </c>
    </row>
    <row r="816" customFormat="false" ht="14.25" hidden="true" customHeight="false" outlineLevel="0" collapsed="false">
      <c r="A816" s="0" t="s">
        <v>105</v>
      </c>
      <c r="B816" s="0" t="s">
        <v>106</v>
      </c>
      <c r="C816" s="0" t="s">
        <v>65</v>
      </c>
      <c r="D816" s="0" t="n">
        <v>2039</v>
      </c>
      <c r="E816" s="5" t="n">
        <v>259.573868750512</v>
      </c>
      <c r="F816" s="5" t="n">
        <v>19.7651851465173</v>
      </c>
      <c r="G816" s="5" t="n">
        <v>239.808683603994</v>
      </c>
      <c r="H816" s="12" t="n">
        <v>0.05</v>
      </c>
      <c r="I816" s="5" t="n">
        <v>11.9904341801997</v>
      </c>
      <c r="J816" s="5" t="n">
        <v>251.799117784194</v>
      </c>
    </row>
    <row r="817" customFormat="false" ht="14.25" hidden="true" customHeight="false" outlineLevel="0" collapsed="false">
      <c r="A817" s="0" t="s">
        <v>105</v>
      </c>
      <c r="B817" s="0" t="s">
        <v>106</v>
      </c>
      <c r="C817" s="0" t="s">
        <v>65</v>
      </c>
      <c r="D817" s="0" t="n">
        <v>2040</v>
      </c>
      <c r="E817" s="5" t="n">
        <v>263.76294494387</v>
      </c>
      <c r="F817" s="5" t="n">
        <v>21.0614112489116</v>
      </c>
      <c r="G817" s="5" t="n">
        <v>242.701533694958</v>
      </c>
      <c r="H817" s="12" t="n">
        <v>0.0500000000000001</v>
      </c>
      <c r="I817" s="5" t="n">
        <v>12.1350766847479</v>
      </c>
      <c r="J817" s="5" t="n">
        <v>254.836610379706</v>
      </c>
    </row>
    <row r="818" customFormat="false" ht="14.25" hidden="true" customHeight="false" outlineLevel="0" collapsed="false">
      <c r="A818" s="0" t="s">
        <v>105</v>
      </c>
      <c r="B818" s="0" t="s">
        <v>106</v>
      </c>
      <c r="C818" s="0" t="s">
        <v>72</v>
      </c>
      <c r="D818" s="0" t="n">
        <v>2024</v>
      </c>
      <c r="E818" s="5" t="n">
        <v>0</v>
      </c>
      <c r="F818" s="5" t="n">
        <v>0</v>
      </c>
      <c r="G818" s="5" t="n">
        <v>0</v>
      </c>
      <c r="H818" s="12" t="n">
        <v>0</v>
      </c>
      <c r="I818" s="5" t="n">
        <v>0</v>
      </c>
      <c r="J818" s="5" t="n">
        <v>0</v>
      </c>
    </row>
    <row r="819" customFormat="false" ht="14.25" hidden="true" customHeight="false" outlineLevel="0" collapsed="false">
      <c r="A819" s="0" t="s">
        <v>105</v>
      </c>
      <c r="B819" s="0" t="s">
        <v>106</v>
      </c>
      <c r="C819" s="0" t="s">
        <v>72</v>
      </c>
      <c r="D819" s="0" t="n">
        <v>2025</v>
      </c>
      <c r="E819" s="5" t="n">
        <v>76.893129872741</v>
      </c>
      <c r="F819" s="5" t="n">
        <v>1.65359459550974</v>
      </c>
      <c r="G819" s="5" t="n">
        <v>75.2395352772312</v>
      </c>
      <c r="H819" s="12" t="n">
        <v>0.05</v>
      </c>
      <c r="I819" s="5" t="n">
        <v>3.76197676386156</v>
      </c>
      <c r="J819" s="5" t="n">
        <v>79.0015120410928</v>
      </c>
    </row>
    <row r="820" customFormat="false" ht="14.25" hidden="true" customHeight="false" outlineLevel="0" collapsed="false">
      <c r="A820" s="0" t="s">
        <v>105</v>
      </c>
      <c r="B820" s="0" t="s">
        <v>106</v>
      </c>
      <c r="C820" s="0" t="s">
        <v>72</v>
      </c>
      <c r="D820" s="0" t="n">
        <v>2026</v>
      </c>
      <c r="E820" s="5" t="n">
        <v>81.2538581715397</v>
      </c>
      <c r="F820" s="5" t="n">
        <v>2.03871383587874</v>
      </c>
      <c r="G820" s="5" t="n">
        <v>79.215144335661</v>
      </c>
      <c r="H820" s="12" t="n">
        <v>0.05</v>
      </c>
      <c r="I820" s="5" t="n">
        <v>3.96075721678305</v>
      </c>
      <c r="J820" s="5" t="n">
        <v>83.175901552444</v>
      </c>
    </row>
    <row r="821" customFormat="false" ht="14.25" hidden="true" customHeight="false" outlineLevel="0" collapsed="false">
      <c r="A821" s="0" t="s">
        <v>105</v>
      </c>
      <c r="B821" s="0" t="s">
        <v>106</v>
      </c>
      <c r="C821" s="0" t="s">
        <v>72</v>
      </c>
      <c r="D821" s="0" t="n">
        <v>2027</v>
      </c>
      <c r="E821" s="5" t="n">
        <v>87.6749842612505</v>
      </c>
      <c r="F821" s="5" t="n">
        <v>2.51439003383385</v>
      </c>
      <c r="G821" s="5" t="n">
        <v>85.1605942274167</v>
      </c>
      <c r="H821" s="12" t="n">
        <v>0.05</v>
      </c>
      <c r="I821" s="5" t="n">
        <v>4.25802971137084</v>
      </c>
      <c r="J821" s="5" t="n">
        <v>89.4186239387875</v>
      </c>
    </row>
    <row r="822" customFormat="false" ht="14.25" hidden="true" customHeight="false" outlineLevel="0" collapsed="false">
      <c r="A822" s="0" t="s">
        <v>105</v>
      </c>
      <c r="B822" s="0" t="s">
        <v>106</v>
      </c>
      <c r="C822" s="0" t="s">
        <v>72</v>
      </c>
      <c r="D822" s="0" t="n">
        <v>2028</v>
      </c>
      <c r="E822" s="5" t="n">
        <v>94.2876405837576</v>
      </c>
      <c r="F822" s="5" t="n">
        <v>3.0421366524962</v>
      </c>
      <c r="G822" s="5" t="n">
        <v>91.2455039312614</v>
      </c>
      <c r="H822" s="12" t="n">
        <v>0.0500000000000001</v>
      </c>
      <c r="I822" s="5" t="n">
        <v>4.56227519656307</v>
      </c>
      <c r="J822" s="5" t="n">
        <v>95.8077791278245</v>
      </c>
    </row>
    <row r="823" customFormat="false" ht="14.25" hidden="true" customHeight="false" outlineLevel="0" collapsed="false">
      <c r="A823" s="0" t="s">
        <v>105</v>
      </c>
      <c r="B823" s="0" t="s">
        <v>106</v>
      </c>
      <c r="C823" s="0" t="s">
        <v>72</v>
      </c>
      <c r="D823" s="0" t="n">
        <v>2029</v>
      </c>
      <c r="E823" s="5" t="n">
        <v>97.2251729302109</v>
      </c>
      <c r="F823" s="5" t="n">
        <v>3.48583356174005</v>
      </c>
      <c r="G823" s="5" t="n">
        <v>93.7393393684708</v>
      </c>
      <c r="H823" s="12" t="n">
        <v>0.05</v>
      </c>
      <c r="I823" s="5" t="n">
        <v>4.68696696842354</v>
      </c>
      <c r="J823" s="5" t="n">
        <v>98.4263063368944</v>
      </c>
    </row>
    <row r="824" customFormat="false" ht="14.25" hidden="true" customHeight="false" outlineLevel="0" collapsed="false">
      <c r="A824" s="0" t="s">
        <v>105</v>
      </c>
      <c r="B824" s="0" t="s">
        <v>106</v>
      </c>
      <c r="C824" s="0" t="s">
        <v>72</v>
      </c>
      <c r="D824" s="0" t="n">
        <v>2030</v>
      </c>
      <c r="E824" s="5" t="n">
        <v>100.253205400432</v>
      </c>
      <c r="F824" s="5" t="n">
        <v>3.95407403530082</v>
      </c>
      <c r="G824" s="5" t="n">
        <v>96.2991313651315</v>
      </c>
      <c r="H824" s="12" t="n">
        <v>0.05</v>
      </c>
      <c r="I824" s="5" t="n">
        <v>4.81495656825658</v>
      </c>
      <c r="J824" s="5" t="n">
        <v>101.114087933388</v>
      </c>
    </row>
    <row r="825" customFormat="false" ht="14.25" hidden="true" customHeight="false" outlineLevel="0" collapsed="false">
      <c r="A825" s="0" t="s">
        <v>105</v>
      </c>
      <c r="B825" s="0" t="s">
        <v>106</v>
      </c>
      <c r="C825" s="0" t="s">
        <v>72</v>
      </c>
      <c r="D825" s="0" t="n">
        <v>2031</v>
      </c>
      <c r="E825" s="5" t="n">
        <v>101.471098790376</v>
      </c>
      <c r="F825" s="5" t="n">
        <v>4.35443071743594</v>
      </c>
      <c r="G825" s="5" t="n">
        <v>97.1166680729397</v>
      </c>
      <c r="H825" s="12" t="n">
        <v>0.0500000000000001</v>
      </c>
      <c r="I825" s="5" t="n">
        <v>4.85583340364699</v>
      </c>
      <c r="J825" s="5" t="n">
        <v>101.972501476587</v>
      </c>
    </row>
    <row r="826" customFormat="false" ht="14.25" hidden="true" customHeight="false" outlineLevel="0" collapsed="false">
      <c r="A826" s="0" t="s">
        <v>105</v>
      </c>
      <c r="B826" s="0" t="s">
        <v>106</v>
      </c>
      <c r="C826" s="0" t="s">
        <v>72</v>
      </c>
      <c r="D826" s="0" t="n">
        <v>2032</v>
      </c>
      <c r="E826" s="5" t="n">
        <v>106.125340602653</v>
      </c>
      <c r="F826" s="5" t="n">
        <v>4.92210226811435</v>
      </c>
      <c r="G826" s="5" t="n">
        <v>101.203238334538</v>
      </c>
      <c r="H826" s="12" t="n">
        <v>0.05</v>
      </c>
      <c r="I826" s="5" t="n">
        <v>5.06016191672692</v>
      </c>
      <c r="J826" s="5" t="n">
        <v>106.263400251265</v>
      </c>
    </row>
    <row r="827" customFormat="false" ht="14.25" hidden="true" customHeight="false" outlineLevel="0" collapsed="false">
      <c r="A827" s="0" t="s">
        <v>105</v>
      </c>
      <c r="B827" s="0" t="s">
        <v>106</v>
      </c>
      <c r="C827" s="0" t="s">
        <v>72</v>
      </c>
      <c r="D827" s="0" t="n">
        <v>2033</v>
      </c>
      <c r="E827" s="5" t="n">
        <v>109.345929187125</v>
      </c>
      <c r="F827" s="5" t="n">
        <v>5.45076205755096</v>
      </c>
      <c r="G827" s="5" t="n">
        <v>103.895167129574</v>
      </c>
      <c r="H827" s="12" t="n">
        <v>0.05</v>
      </c>
      <c r="I827" s="5" t="n">
        <v>5.1947583564787</v>
      </c>
      <c r="J827" s="5" t="n">
        <v>109.089925486053</v>
      </c>
    </row>
    <row r="828" customFormat="false" ht="14.25" hidden="true" customHeight="false" outlineLevel="0" collapsed="false">
      <c r="A828" s="0" t="s">
        <v>105</v>
      </c>
      <c r="B828" s="0" t="s">
        <v>106</v>
      </c>
      <c r="C828" s="0" t="s">
        <v>72</v>
      </c>
      <c r="D828" s="0" t="n">
        <v>2034</v>
      </c>
      <c r="E828" s="5" t="n">
        <v>112.794827826489</v>
      </c>
      <c r="F828" s="5" t="n">
        <v>6.01387038766009</v>
      </c>
      <c r="G828" s="5" t="n">
        <v>106.780957438829</v>
      </c>
      <c r="H828" s="12" t="n">
        <v>0.0500000000000001</v>
      </c>
      <c r="I828" s="5" t="n">
        <v>5.33904787194144</v>
      </c>
      <c r="J828" s="5" t="n">
        <v>112.12000531077</v>
      </c>
    </row>
    <row r="829" customFormat="false" ht="14.25" hidden="true" customHeight="false" outlineLevel="0" collapsed="false">
      <c r="A829" s="0" t="s">
        <v>105</v>
      </c>
      <c r="B829" s="0" t="s">
        <v>106</v>
      </c>
      <c r="C829" s="0" t="s">
        <v>72</v>
      </c>
      <c r="D829" s="0" t="n">
        <v>2035</v>
      </c>
      <c r="E829" s="5" t="n">
        <v>114.876947849283</v>
      </c>
      <c r="F829" s="5" t="n">
        <v>6.52355449730561</v>
      </c>
      <c r="G829" s="5" t="n">
        <v>108.353393351977</v>
      </c>
      <c r="H829" s="12" t="n">
        <v>0.0500000000000001</v>
      </c>
      <c r="I829" s="5" t="n">
        <v>5.41766966759887</v>
      </c>
      <c r="J829" s="5" t="n">
        <v>113.771063019576</v>
      </c>
    </row>
    <row r="830" customFormat="false" ht="14.25" hidden="true" customHeight="false" outlineLevel="0" collapsed="false">
      <c r="A830" s="0" t="s">
        <v>105</v>
      </c>
      <c r="B830" s="0" t="s">
        <v>106</v>
      </c>
      <c r="C830" s="0" t="s">
        <v>72</v>
      </c>
      <c r="D830" s="0" t="n">
        <v>2036</v>
      </c>
      <c r="E830" s="5" t="n">
        <v>116.18228232716</v>
      </c>
      <c r="F830" s="5" t="n">
        <v>7.02682793336711</v>
      </c>
      <c r="G830" s="5" t="n">
        <v>109.155454393793</v>
      </c>
      <c r="H830" s="12" t="n">
        <v>0.05</v>
      </c>
      <c r="I830" s="5" t="n">
        <v>5.45777271968963</v>
      </c>
      <c r="J830" s="5" t="n">
        <v>114.613227113482</v>
      </c>
    </row>
    <row r="831" customFormat="false" ht="14.25" hidden="true" customHeight="false" outlineLevel="0" collapsed="false">
      <c r="A831" s="0" t="s">
        <v>105</v>
      </c>
      <c r="B831" s="0" t="s">
        <v>106</v>
      </c>
      <c r="C831" s="0" t="s">
        <v>72</v>
      </c>
      <c r="D831" s="0" t="n">
        <v>2037</v>
      </c>
      <c r="E831" s="5" t="n">
        <v>119.22128093046</v>
      </c>
      <c r="F831" s="5" t="n">
        <v>7.65047109159048</v>
      </c>
      <c r="G831" s="5" t="n">
        <v>111.570809838869</v>
      </c>
      <c r="H831" s="12" t="n">
        <v>0.05</v>
      </c>
      <c r="I831" s="5" t="n">
        <v>5.57854049194346</v>
      </c>
      <c r="J831" s="5" t="n">
        <v>117.149350330813</v>
      </c>
    </row>
    <row r="832" customFormat="false" ht="14.25" hidden="true" customHeight="false" outlineLevel="0" collapsed="false">
      <c r="A832" s="0" t="s">
        <v>105</v>
      </c>
      <c r="B832" s="0" t="s">
        <v>106</v>
      </c>
      <c r="C832" s="0" t="s">
        <v>72</v>
      </c>
      <c r="D832" s="0" t="n">
        <v>2038</v>
      </c>
      <c r="E832" s="5" t="n">
        <v>120.842060185624</v>
      </c>
      <c r="F832" s="5" t="n">
        <v>8.20062349177624</v>
      </c>
      <c r="G832" s="5" t="n">
        <v>112.641436693847</v>
      </c>
      <c r="H832" s="12" t="n">
        <v>0.05</v>
      </c>
      <c r="I832" s="5" t="n">
        <v>5.63207183469237</v>
      </c>
      <c r="J832" s="5" t="n">
        <v>118.27350852854</v>
      </c>
    </row>
    <row r="833" customFormat="false" ht="14.25" hidden="true" customHeight="false" outlineLevel="0" collapsed="false">
      <c r="A833" s="0" t="s">
        <v>105</v>
      </c>
      <c r="B833" s="0" t="s">
        <v>106</v>
      </c>
      <c r="C833" s="0" t="s">
        <v>72</v>
      </c>
      <c r="D833" s="0" t="n">
        <v>2039</v>
      </c>
      <c r="E833" s="5" t="n">
        <v>124.473146751509</v>
      </c>
      <c r="F833" s="5" t="n">
        <v>8.90573659238165</v>
      </c>
      <c r="G833" s="5" t="n">
        <v>115.567410159127</v>
      </c>
      <c r="H833" s="12" t="n">
        <v>0.05</v>
      </c>
      <c r="I833" s="5" t="n">
        <v>5.77837050795636</v>
      </c>
      <c r="J833" s="5" t="n">
        <v>121.345780667083</v>
      </c>
    </row>
    <row r="834" customFormat="false" ht="14.25" hidden="true" customHeight="false" outlineLevel="0" collapsed="false">
      <c r="A834" s="0" t="s">
        <v>105</v>
      </c>
      <c r="B834" s="0" t="s">
        <v>106</v>
      </c>
      <c r="C834" s="0" t="s">
        <v>72</v>
      </c>
      <c r="D834" s="0" t="n">
        <v>2040</v>
      </c>
      <c r="E834" s="5" t="n">
        <v>125.739376078098</v>
      </c>
      <c r="F834" s="5" t="n">
        <v>9.46066007265696</v>
      </c>
      <c r="G834" s="5" t="n">
        <v>116.278716005441</v>
      </c>
      <c r="H834" s="12" t="n">
        <v>0.0500000000000001</v>
      </c>
      <c r="I834" s="5" t="n">
        <v>5.81393580027208</v>
      </c>
      <c r="J834" s="5" t="n">
        <v>122.092651805713</v>
      </c>
    </row>
    <row r="835" customFormat="false" ht="14.25" hidden="true" customHeight="false" outlineLevel="0" collapsed="false">
      <c r="A835" s="0" t="s">
        <v>105</v>
      </c>
      <c r="B835" s="0" t="s">
        <v>106</v>
      </c>
      <c r="C835" s="0" t="s">
        <v>75</v>
      </c>
      <c r="D835" s="0" t="n">
        <v>2024</v>
      </c>
      <c r="E835" s="5" t="n">
        <v>14.82399612</v>
      </c>
      <c r="F835" s="5" t="n">
        <v>0</v>
      </c>
      <c r="G835" s="5" t="n">
        <v>14.82399612</v>
      </c>
      <c r="H835" s="12" t="n">
        <v>0.0500000000000001</v>
      </c>
      <c r="I835" s="5" t="n">
        <v>0.741199806000001</v>
      </c>
      <c r="J835" s="5" t="n">
        <v>15.565195926</v>
      </c>
    </row>
    <row r="836" customFormat="false" ht="14.25" hidden="true" customHeight="false" outlineLevel="0" collapsed="false">
      <c r="A836" s="0" t="s">
        <v>105</v>
      </c>
      <c r="B836" s="0" t="s">
        <v>106</v>
      </c>
      <c r="C836" s="0" t="s">
        <v>75</v>
      </c>
      <c r="D836" s="0" t="n">
        <v>2025</v>
      </c>
      <c r="E836" s="5" t="n">
        <v>15.311304408</v>
      </c>
      <c r="F836" s="5" t="n">
        <v>0.487308288</v>
      </c>
      <c r="G836" s="5" t="n">
        <v>14.82399612</v>
      </c>
      <c r="H836" s="12" t="n">
        <v>0.0500000000000001</v>
      </c>
      <c r="I836" s="5" t="n">
        <v>0.741199806000001</v>
      </c>
      <c r="J836" s="5" t="n">
        <v>15.565195926</v>
      </c>
    </row>
    <row r="837" customFormat="false" ht="14.25" hidden="true" customHeight="false" outlineLevel="0" collapsed="false">
      <c r="A837" s="0" t="s">
        <v>105</v>
      </c>
      <c r="B837" s="0" t="s">
        <v>106</v>
      </c>
      <c r="C837" s="0" t="s">
        <v>75</v>
      </c>
      <c r="D837" s="0" t="n">
        <v>2026</v>
      </c>
      <c r="E837" s="5" t="n">
        <v>37.3894954268236</v>
      </c>
      <c r="F837" s="5" t="n">
        <v>4.7283566425825</v>
      </c>
      <c r="G837" s="5" t="n">
        <v>32.6611387842411</v>
      </c>
      <c r="H837" s="12" t="n">
        <v>0.05</v>
      </c>
      <c r="I837" s="5" t="n">
        <v>1.63305693921205</v>
      </c>
      <c r="J837" s="5" t="n">
        <v>34.2941957234531</v>
      </c>
    </row>
    <row r="838" customFormat="false" ht="14.25" hidden="true" customHeight="false" outlineLevel="0" collapsed="false">
      <c r="A838" s="0" t="s">
        <v>105</v>
      </c>
      <c r="B838" s="0" t="s">
        <v>106</v>
      </c>
      <c r="C838" s="0" t="s">
        <v>75</v>
      </c>
      <c r="D838" s="0" t="n">
        <v>2027</v>
      </c>
      <c r="E838" s="5" t="n">
        <v>100.527650783673</v>
      </c>
      <c r="F838" s="5" t="n">
        <v>15.1989561763793</v>
      </c>
      <c r="G838" s="5" t="n">
        <v>85.328694607294</v>
      </c>
      <c r="H838" s="12" t="n">
        <v>0.0500000000000001</v>
      </c>
      <c r="I838" s="5" t="n">
        <v>4.26643473036471</v>
      </c>
      <c r="J838" s="5" t="n">
        <v>89.5951293376587</v>
      </c>
    </row>
    <row r="839" customFormat="false" ht="14.25" hidden="true" customHeight="false" outlineLevel="0" collapsed="false">
      <c r="A839" s="0" t="s">
        <v>105</v>
      </c>
      <c r="B839" s="0" t="s">
        <v>106</v>
      </c>
      <c r="C839" s="0" t="s">
        <v>75</v>
      </c>
      <c r="D839" s="0" t="n">
        <v>2028</v>
      </c>
      <c r="E839" s="5" t="n">
        <v>169.255054048701</v>
      </c>
      <c r="F839" s="5" t="n">
        <v>29.6859992361102</v>
      </c>
      <c r="G839" s="5" t="n">
        <v>139.569054812591</v>
      </c>
      <c r="H839" s="12" t="n">
        <v>0.05</v>
      </c>
      <c r="I839" s="5" t="n">
        <v>6.97845274062954</v>
      </c>
      <c r="J839" s="5" t="n">
        <v>146.54750755322</v>
      </c>
    </row>
    <row r="840" customFormat="false" ht="14.25" hidden="true" customHeight="false" outlineLevel="0" collapsed="false">
      <c r="A840" s="0" t="s">
        <v>105</v>
      </c>
      <c r="B840" s="0" t="s">
        <v>106</v>
      </c>
      <c r="C840" s="0" t="s">
        <v>75</v>
      </c>
      <c r="D840" s="0" t="n">
        <v>2029</v>
      </c>
      <c r="E840" s="5" t="n">
        <v>236.737995354989</v>
      </c>
      <c r="F840" s="5" t="n">
        <v>38.1582951145004</v>
      </c>
      <c r="G840" s="5" t="n">
        <v>198.579700240489</v>
      </c>
      <c r="H840" s="12" t="n">
        <v>0.05</v>
      </c>
      <c r="I840" s="5" t="n">
        <v>9.92898501202444</v>
      </c>
      <c r="J840" s="5" t="n">
        <v>208.508685252513</v>
      </c>
    </row>
    <row r="841" customFormat="false" ht="14.25" hidden="true" customHeight="false" outlineLevel="0" collapsed="false">
      <c r="A841" s="0" t="s">
        <v>105</v>
      </c>
      <c r="B841" s="0" t="s">
        <v>106</v>
      </c>
      <c r="C841" s="0" t="s">
        <v>75</v>
      </c>
      <c r="D841" s="0" t="n">
        <v>2030</v>
      </c>
      <c r="E841" s="5" t="n">
        <v>301.728453925767</v>
      </c>
      <c r="F841" s="5" t="n">
        <v>45.8902869567194</v>
      </c>
      <c r="G841" s="5" t="n">
        <v>255.838166969048</v>
      </c>
      <c r="H841" s="12" t="n">
        <v>0.0500000000000001</v>
      </c>
      <c r="I841" s="5" t="n">
        <v>12.7919083484524</v>
      </c>
      <c r="J841" s="5" t="n">
        <v>268.6300753175</v>
      </c>
    </row>
    <row r="842" customFormat="false" ht="14.25" hidden="true" customHeight="false" outlineLevel="0" collapsed="false">
      <c r="A842" s="0" t="s">
        <v>105</v>
      </c>
      <c r="B842" s="0" t="s">
        <v>106</v>
      </c>
      <c r="C842" s="0" t="s">
        <v>75</v>
      </c>
      <c r="D842" s="0" t="n">
        <v>2031</v>
      </c>
      <c r="E842" s="5" t="n">
        <v>361.839026912942</v>
      </c>
      <c r="F842" s="5" t="n">
        <v>65.1064145725099</v>
      </c>
      <c r="G842" s="5" t="n">
        <v>296.732612340432</v>
      </c>
      <c r="H842" s="12" t="n">
        <v>0.0500000000000001</v>
      </c>
      <c r="I842" s="5" t="n">
        <v>14.8366306170216</v>
      </c>
      <c r="J842" s="5" t="n">
        <v>311.569242957454</v>
      </c>
    </row>
    <row r="843" customFormat="false" ht="14.25" hidden="true" customHeight="false" outlineLevel="0" collapsed="false">
      <c r="A843" s="0" t="s">
        <v>105</v>
      </c>
      <c r="B843" s="0" t="s">
        <v>106</v>
      </c>
      <c r="C843" s="0" t="s">
        <v>75</v>
      </c>
      <c r="D843" s="0" t="n">
        <v>2032</v>
      </c>
      <c r="E843" s="5" t="n">
        <v>417.351836707032</v>
      </c>
      <c r="F843" s="5" t="n">
        <v>84.3791514476786</v>
      </c>
      <c r="G843" s="5" t="n">
        <v>332.972685259353</v>
      </c>
      <c r="H843" s="12" t="n">
        <v>0.0500000000000001</v>
      </c>
      <c r="I843" s="5" t="n">
        <v>16.6486342629677</v>
      </c>
      <c r="J843" s="5" t="n">
        <v>349.621319522321</v>
      </c>
    </row>
    <row r="844" customFormat="false" ht="14.25" hidden="true" customHeight="false" outlineLevel="0" collapsed="false">
      <c r="A844" s="0" t="s">
        <v>105</v>
      </c>
      <c r="B844" s="0" t="s">
        <v>106</v>
      </c>
      <c r="C844" s="0" t="s">
        <v>75</v>
      </c>
      <c r="D844" s="0" t="n">
        <v>2033</v>
      </c>
      <c r="E844" s="5" t="n">
        <v>456.729460515102</v>
      </c>
      <c r="F844" s="5" t="n">
        <v>97.2745950810134</v>
      </c>
      <c r="G844" s="5" t="n">
        <v>359.454865434089</v>
      </c>
      <c r="H844" s="12" t="n">
        <v>0.0500000000000001</v>
      </c>
      <c r="I844" s="5" t="n">
        <v>17.9727432717045</v>
      </c>
      <c r="J844" s="5" t="n">
        <v>377.427608705794</v>
      </c>
    </row>
    <row r="845" customFormat="false" ht="14.25" hidden="true" customHeight="false" outlineLevel="0" collapsed="false">
      <c r="A845" s="0" t="s">
        <v>105</v>
      </c>
      <c r="B845" s="0" t="s">
        <v>106</v>
      </c>
      <c r="C845" s="0" t="s">
        <v>75</v>
      </c>
      <c r="D845" s="0" t="n">
        <v>2034</v>
      </c>
      <c r="E845" s="5" t="n">
        <v>509.919361986211</v>
      </c>
      <c r="F845" s="5" t="n">
        <v>107.560924408973</v>
      </c>
      <c r="G845" s="5" t="n">
        <v>402.358437577238</v>
      </c>
      <c r="H845" s="12" t="n">
        <v>0.05</v>
      </c>
      <c r="I845" s="5" t="n">
        <v>20.1179218788619</v>
      </c>
      <c r="J845" s="5" t="n">
        <v>422.4763594561</v>
      </c>
    </row>
    <row r="846" customFormat="false" ht="14.25" hidden="true" customHeight="false" outlineLevel="0" collapsed="false">
      <c r="A846" s="0" t="s">
        <v>105</v>
      </c>
      <c r="B846" s="0" t="s">
        <v>106</v>
      </c>
      <c r="C846" s="0" t="s">
        <v>75</v>
      </c>
      <c r="D846" s="0" t="n">
        <v>2035</v>
      </c>
      <c r="E846" s="5" t="n">
        <v>556.74211564379</v>
      </c>
      <c r="F846" s="5" t="n">
        <v>112.712348090324</v>
      </c>
      <c r="G846" s="5" t="n">
        <v>444.029767553466</v>
      </c>
      <c r="H846" s="12" t="n">
        <v>0.0500000000000001</v>
      </c>
      <c r="I846" s="5" t="n">
        <v>22.2014883776733</v>
      </c>
      <c r="J846" s="5" t="n">
        <v>466.23125593114</v>
      </c>
    </row>
    <row r="847" customFormat="false" ht="14.25" hidden="true" customHeight="false" outlineLevel="0" collapsed="false">
      <c r="A847" s="0" t="s">
        <v>105</v>
      </c>
      <c r="B847" s="0" t="s">
        <v>106</v>
      </c>
      <c r="C847" s="0" t="s">
        <v>75</v>
      </c>
      <c r="D847" s="0" t="n">
        <v>2036</v>
      </c>
      <c r="E847" s="5" t="n">
        <v>604.74123947108</v>
      </c>
      <c r="F847" s="5" t="n">
        <v>122.429762672111</v>
      </c>
      <c r="G847" s="5" t="n">
        <v>482.311476798969</v>
      </c>
      <c r="H847" s="12" t="n">
        <v>0.0500000000000001</v>
      </c>
      <c r="I847" s="5" t="n">
        <v>24.1155738399485</v>
      </c>
      <c r="J847" s="5" t="n">
        <v>506.427050638917</v>
      </c>
    </row>
    <row r="848" customFormat="false" ht="14.25" hidden="true" customHeight="false" outlineLevel="0" collapsed="false">
      <c r="A848" s="0" t="s">
        <v>105</v>
      </c>
      <c r="B848" s="0" t="s">
        <v>106</v>
      </c>
      <c r="C848" s="0" t="s">
        <v>75</v>
      </c>
      <c r="D848" s="0" t="n">
        <v>2037</v>
      </c>
      <c r="E848" s="5" t="n">
        <v>649.664874403218</v>
      </c>
      <c r="F848" s="5" t="n">
        <v>131.52454504204</v>
      </c>
      <c r="G848" s="5" t="n">
        <v>518.140329361178</v>
      </c>
      <c r="H848" s="12" t="n">
        <v>0.0500000000000001</v>
      </c>
      <c r="I848" s="5" t="n">
        <v>25.9070164680589</v>
      </c>
      <c r="J848" s="5" t="n">
        <v>544.047345829237</v>
      </c>
    </row>
    <row r="849" customFormat="false" ht="14.25" hidden="true" customHeight="false" outlineLevel="0" collapsed="false">
      <c r="A849" s="0" t="s">
        <v>105</v>
      </c>
      <c r="B849" s="0" t="s">
        <v>106</v>
      </c>
      <c r="C849" s="0" t="s">
        <v>75</v>
      </c>
      <c r="D849" s="0" t="n">
        <v>2038</v>
      </c>
      <c r="E849" s="5" t="n">
        <v>690.176119785647</v>
      </c>
      <c r="F849" s="5" t="n">
        <v>139.726039886447</v>
      </c>
      <c r="G849" s="5" t="n">
        <v>550.4500798992</v>
      </c>
      <c r="H849" s="12" t="n">
        <v>0.0500000000000001</v>
      </c>
      <c r="I849" s="5" t="n">
        <v>27.5225039949601</v>
      </c>
      <c r="J849" s="5" t="n">
        <v>577.97258389416</v>
      </c>
    </row>
    <row r="850" customFormat="false" ht="14.25" hidden="true" customHeight="false" outlineLevel="0" collapsed="false">
      <c r="A850" s="0" t="s">
        <v>105</v>
      </c>
      <c r="B850" s="0" t="s">
        <v>106</v>
      </c>
      <c r="C850" s="0" t="s">
        <v>75</v>
      </c>
      <c r="D850" s="0" t="n">
        <v>2039</v>
      </c>
      <c r="E850" s="5" t="n">
        <v>724.980715540551</v>
      </c>
      <c r="F850" s="5" t="n">
        <v>146.772224469292</v>
      </c>
      <c r="G850" s="5" t="n">
        <v>578.20849107126</v>
      </c>
      <c r="H850" s="12" t="n">
        <v>0.05</v>
      </c>
      <c r="I850" s="5" t="n">
        <v>28.910424553563</v>
      </c>
      <c r="J850" s="5" t="n">
        <v>607.118915624823</v>
      </c>
    </row>
    <row r="851" customFormat="false" ht="14.25" hidden="true" customHeight="false" outlineLevel="0" collapsed="false">
      <c r="A851" s="0" t="s">
        <v>105</v>
      </c>
      <c r="B851" s="0" t="s">
        <v>106</v>
      </c>
      <c r="C851" s="0" t="s">
        <v>75</v>
      </c>
      <c r="D851" s="0" t="n">
        <v>2040</v>
      </c>
      <c r="E851" s="5" t="n">
        <v>752.892473088863</v>
      </c>
      <c r="F851" s="5" t="n">
        <v>152.42295511136</v>
      </c>
      <c r="G851" s="5" t="n">
        <v>600.469517977503</v>
      </c>
      <c r="H851" s="12" t="n">
        <v>0.05</v>
      </c>
      <c r="I851" s="5" t="n">
        <v>30.0234758988752</v>
      </c>
      <c r="J851" s="5" t="n">
        <v>630.492993876378</v>
      </c>
    </row>
    <row r="852" customFormat="false" ht="14.25" hidden="true" customHeight="false" outlineLevel="0" collapsed="false">
      <c r="A852" s="0" t="s">
        <v>105</v>
      </c>
      <c r="B852" s="0" t="s">
        <v>106</v>
      </c>
      <c r="C852" s="0" t="s">
        <v>76</v>
      </c>
      <c r="D852" s="0" t="n">
        <v>2024</v>
      </c>
      <c r="E852" s="5" t="n">
        <v>0.27575548</v>
      </c>
      <c r="F852" s="5" t="n">
        <v>0.27575548</v>
      </c>
      <c r="G852" s="5" t="n">
        <v>0</v>
      </c>
      <c r="H852" s="12" t="n">
        <v>0</v>
      </c>
      <c r="I852" s="5" t="n">
        <v>0</v>
      </c>
      <c r="J852" s="5" t="n">
        <v>0</v>
      </c>
    </row>
    <row r="853" customFormat="false" ht="14.25" hidden="true" customHeight="false" outlineLevel="0" collapsed="false">
      <c r="A853" s="0" t="s">
        <v>105</v>
      </c>
      <c r="B853" s="0" t="s">
        <v>106</v>
      </c>
      <c r="C853" s="0" t="s">
        <v>76</v>
      </c>
      <c r="D853" s="0" t="n">
        <v>2025</v>
      </c>
      <c r="E853" s="5" t="n">
        <v>0.287573572</v>
      </c>
      <c r="F853" s="5" t="n">
        <v>0.287573572</v>
      </c>
      <c r="G853" s="5" t="n">
        <v>0</v>
      </c>
      <c r="H853" s="12" t="n">
        <v>0</v>
      </c>
      <c r="I853" s="5" t="n">
        <v>0</v>
      </c>
      <c r="J853" s="5" t="n">
        <v>0</v>
      </c>
    </row>
    <row r="854" customFormat="false" ht="14.25" hidden="true" customHeight="false" outlineLevel="0" collapsed="false">
      <c r="A854" s="0" t="s">
        <v>105</v>
      </c>
      <c r="B854" s="0" t="s">
        <v>106</v>
      </c>
      <c r="C854" s="0" t="s">
        <v>76</v>
      </c>
      <c r="D854" s="0" t="n">
        <v>2026</v>
      </c>
      <c r="E854" s="5" t="n">
        <v>0.7320479448</v>
      </c>
      <c r="F854" s="5" t="n">
        <v>0.7320479448</v>
      </c>
      <c r="G854" s="5" t="n">
        <v>0</v>
      </c>
      <c r="H854" s="12" t="n">
        <v>0</v>
      </c>
      <c r="I854" s="5" t="n">
        <v>0</v>
      </c>
      <c r="J854" s="5" t="n">
        <v>0</v>
      </c>
    </row>
    <row r="855" customFormat="false" ht="14.25" hidden="true" customHeight="false" outlineLevel="0" collapsed="false">
      <c r="A855" s="0" t="s">
        <v>105</v>
      </c>
      <c r="B855" s="0" t="s">
        <v>106</v>
      </c>
      <c r="C855" s="0" t="s">
        <v>76</v>
      </c>
      <c r="D855" s="0" t="n">
        <v>2027</v>
      </c>
      <c r="E855" s="5" t="n">
        <v>1.2008778444</v>
      </c>
      <c r="F855" s="5" t="n">
        <v>1.2008778444</v>
      </c>
      <c r="G855" s="5" t="n">
        <v>0</v>
      </c>
      <c r="H855" s="12" t="n">
        <v>0</v>
      </c>
      <c r="I855" s="5" t="n">
        <v>0</v>
      </c>
      <c r="J855" s="5" t="n">
        <v>0</v>
      </c>
    </row>
    <row r="856" customFormat="false" ht="14.25" hidden="true" customHeight="false" outlineLevel="0" collapsed="false">
      <c r="A856" s="0" t="s">
        <v>105</v>
      </c>
      <c r="B856" s="0" t="s">
        <v>106</v>
      </c>
      <c r="C856" s="0" t="s">
        <v>76</v>
      </c>
      <c r="D856" s="0" t="n">
        <v>2028</v>
      </c>
      <c r="E856" s="5" t="n">
        <v>1.386984924</v>
      </c>
      <c r="F856" s="5" t="n">
        <v>1.386984924</v>
      </c>
      <c r="G856" s="5" t="n">
        <v>0</v>
      </c>
      <c r="H856" s="12" t="n">
        <v>0</v>
      </c>
      <c r="I856" s="5" t="n">
        <v>0</v>
      </c>
      <c r="J856" s="5" t="n">
        <v>0</v>
      </c>
    </row>
    <row r="857" customFormat="false" ht="14.25" hidden="true" customHeight="false" outlineLevel="0" collapsed="false">
      <c r="A857" s="0" t="s">
        <v>105</v>
      </c>
      <c r="B857" s="0" t="s">
        <v>106</v>
      </c>
      <c r="C857" s="0" t="s">
        <v>76</v>
      </c>
      <c r="D857" s="0" t="n">
        <v>2029</v>
      </c>
      <c r="E857" s="5" t="n">
        <v>1.4050686</v>
      </c>
      <c r="F857" s="5" t="n">
        <v>1.4050686</v>
      </c>
      <c r="G857" s="5" t="n">
        <v>0</v>
      </c>
      <c r="H857" s="12" t="n">
        <v>0</v>
      </c>
      <c r="I857" s="5" t="n">
        <v>0</v>
      </c>
      <c r="J857" s="5" t="n">
        <v>0</v>
      </c>
    </row>
    <row r="858" customFormat="false" ht="14.25" hidden="true" customHeight="false" outlineLevel="0" collapsed="false">
      <c r="A858" s="0" t="s">
        <v>105</v>
      </c>
      <c r="B858" s="0" t="s">
        <v>106</v>
      </c>
      <c r="C858" s="0" t="s">
        <v>76</v>
      </c>
      <c r="D858" s="0" t="n">
        <v>2030</v>
      </c>
      <c r="E858" s="5" t="n">
        <v>1.052118144</v>
      </c>
      <c r="F858" s="5" t="n">
        <v>1.052118144</v>
      </c>
      <c r="G858" s="5" t="n">
        <v>0</v>
      </c>
      <c r="H858" s="12" t="n">
        <v>0</v>
      </c>
      <c r="I858" s="5" t="n">
        <v>0</v>
      </c>
      <c r="J858" s="5" t="n">
        <v>0</v>
      </c>
    </row>
    <row r="859" customFormat="false" ht="14.25" hidden="true" customHeight="false" outlineLevel="0" collapsed="false">
      <c r="A859" s="0" t="s">
        <v>105</v>
      </c>
      <c r="B859" s="0" t="s">
        <v>106</v>
      </c>
      <c r="C859" s="0" t="s">
        <v>76</v>
      </c>
      <c r="D859" s="0" t="n">
        <v>2031</v>
      </c>
      <c r="E859" s="5" t="n">
        <v>1.033125114</v>
      </c>
      <c r="F859" s="5" t="n">
        <v>1.033125114</v>
      </c>
      <c r="G859" s="5" t="n">
        <v>0</v>
      </c>
      <c r="H859" s="12" t="n">
        <v>0</v>
      </c>
      <c r="I859" s="5" t="n">
        <v>0</v>
      </c>
      <c r="J859" s="5" t="n">
        <v>0</v>
      </c>
    </row>
    <row r="860" customFormat="false" ht="14.25" hidden="true" customHeight="false" outlineLevel="0" collapsed="false">
      <c r="A860" s="0" t="s">
        <v>105</v>
      </c>
      <c r="B860" s="0" t="s">
        <v>106</v>
      </c>
      <c r="C860" s="0" t="s">
        <v>76</v>
      </c>
      <c r="D860" s="0" t="n">
        <v>2032</v>
      </c>
      <c r="E860" s="5" t="n">
        <v>1.034188392</v>
      </c>
      <c r="F860" s="5" t="n">
        <v>1.034188392</v>
      </c>
      <c r="G860" s="5" t="n">
        <v>0</v>
      </c>
      <c r="H860" s="12" t="n">
        <v>0</v>
      </c>
      <c r="I860" s="5" t="n">
        <v>0</v>
      </c>
      <c r="J860" s="5" t="n">
        <v>0</v>
      </c>
    </row>
    <row r="861" customFormat="false" ht="14.25" hidden="true" customHeight="false" outlineLevel="0" collapsed="false">
      <c r="A861" s="0" t="s">
        <v>105</v>
      </c>
      <c r="B861" s="0" t="s">
        <v>106</v>
      </c>
      <c r="C861" s="0" t="s">
        <v>76</v>
      </c>
      <c r="D861" s="0" t="n">
        <v>2033</v>
      </c>
      <c r="E861" s="5" t="n">
        <v>1.047574656</v>
      </c>
      <c r="F861" s="5" t="n">
        <v>1.047574656</v>
      </c>
      <c r="G861" s="5" t="n">
        <v>0</v>
      </c>
      <c r="H861" s="12" t="n">
        <v>0</v>
      </c>
      <c r="I861" s="5" t="n">
        <v>0</v>
      </c>
      <c r="J861" s="5" t="n">
        <v>0</v>
      </c>
    </row>
    <row r="862" customFormat="false" ht="14.25" hidden="true" customHeight="false" outlineLevel="0" collapsed="false">
      <c r="A862" s="0" t="s">
        <v>105</v>
      </c>
      <c r="B862" s="0" t="s">
        <v>106</v>
      </c>
      <c r="C862" s="0" t="s">
        <v>76</v>
      </c>
      <c r="D862" s="0" t="n">
        <v>2034</v>
      </c>
      <c r="E862" s="5" t="n">
        <v>1.0625412896</v>
      </c>
      <c r="F862" s="5" t="n">
        <v>1.0625412896</v>
      </c>
      <c r="G862" s="5" t="n">
        <v>0</v>
      </c>
      <c r="H862" s="12" t="n">
        <v>0</v>
      </c>
      <c r="I862" s="5" t="n">
        <v>0</v>
      </c>
      <c r="J862" s="5" t="n">
        <v>0</v>
      </c>
    </row>
    <row r="863" customFormat="false" ht="14.25" hidden="true" customHeight="false" outlineLevel="0" collapsed="false">
      <c r="A863" s="0" t="s">
        <v>105</v>
      </c>
      <c r="B863" s="0" t="s">
        <v>106</v>
      </c>
      <c r="C863" s="0" t="s">
        <v>76</v>
      </c>
      <c r="D863" s="0" t="n">
        <v>2035</v>
      </c>
      <c r="E863" s="5" t="n">
        <v>1.074089124</v>
      </c>
      <c r="F863" s="5" t="n">
        <v>1.074089124</v>
      </c>
      <c r="G863" s="5" t="n">
        <v>0</v>
      </c>
      <c r="H863" s="12" t="n">
        <v>0</v>
      </c>
      <c r="I863" s="5" t="n">
        <v>0</v>
      </c>
      <c r="J863" s="5" t="n">
        <v>0</v>
      </c>
    </row>
    <row r="864" customFormat="false" ht="14.25" hidden="true" customHeight="false" outlineLevel="0" collapsed="false">
      <c r="A864" s="0" t="s">
        <v>105</v>
      </c>
      <c r="B864" s="0" t="s">
        <v>106</v>
      </c>
      <c r="C864" s="0" t="s">
        <v>76</v>
      </c>
      <c r="D864" s="0" t="n">
        <v>2036</v>
      </c>
      <c r="E864" s="5" t="n">
        <v>1.0803983524</v>
      </c>
      <c r="F864" s="5" t="n">
        <v>1.0803983524</v>
      </c>
      <c r="G864" s="5" t="n">
        <v>0</v>
      </c>
      <c r="H864" s="12" t="n">
        <v>0</v>
      </c>
      <c r="I864" s="5" t="n">
        <v>0</v>
      </c>
      <c r="J864" s="5" t="n">
        <v>0</v>
      </c>
    </row>
    <row r="865" customFormat="false" ht="14.25" hidden="true" customHeight="false" outlineLevel="0" collapsed="false">
      <c r="A865" s="0" t="s">
        <v>105</v>
      </c>
      <c r="B865" s="0" t="s">
        <v>106</v>
      </c>
      <c r="C865" s="0" t="s">
        <v>76</v>
      </c>
      <c r="D865" s="0" t="n">
        <v>2037</v>
      </c>
      <c r="E865" s="5" t="n">
        <v>1.0886839656</v>
      </c>
      <c r="F865" s="5" t="n">
        <v>1.0886839656</v>
      </c>
      <c r="G865" s="5" t="n">
        <v>0</v>
      </c>
      <c r="H865" s="12" t="n">
        <v>0</v>
      </c>
      <c r="I865" s="5" t="n">
        <v>0</v>
      </c>
      <c r="J865" s="5" t="n">
        <v>0</v>
      </c>
    </row>
    <row r="866" customFormat="false" ht="14.25" hidden="true" customHeight="false" outlineLevel="0" collapsed="false">
      <c r="A866" s="0" t="s">
        <v>105</v>
      </c>
      <c r="B866" s="0" t="s">
        <v>106</v>
      </c>
      <c r="C866" s="0" t="s">
        <v>76</v>
      </c>
      <c r="D866" s="0" t="n">
        <v>2038</v>
      </c>
      <c r="E866" s="5" t="n">
        <v>1.0942710534</v>
      </c>
      <c r="F866" s="5" t="n">
        <v>1.0942710534</v>
      </c>
      <c r="G866" s="5" t="n">
        <v>0</v>
      </c>
      <c r="H866" s="12" t="n">
        <v>0</v>
      </c>
      <c r="I866" s="5" t="n">
        <v>0</v>
      </c>
      <c r="J866" s="5" t="n">
        <v>0</v>
      </c>
    </row>
    <row r="867" customFormat="false" ht="14.25" hidden="true" customHeight="false" outlineLevel="0" collapsed="false">
      <c r="A867" s="0" t="s">
        <v>105</v>
      </c>
      <c r="B867" s="0" t="s">
        <v>106</v>
      </c>
      <c r="C867" s="0" t="s">
        <v>76</v>
      </c>
      <c r="D867" s="0" t="n">
        <v>2039</v>
      </c>
      <c r="E867" s="5" t="n">
        <v>1.1019105408</v>
      </c>
      <c r="F867" s="5" t="n">
        <v>1.1019105408</v>
      </c>
      <c r="G867" s="5" t="n">
        <v>0</v>
      </c>
      <c r="H867" s="12" t="n">
        <v>0</v>
      </c>
      <c r="I867" s="5" t="n">
        <v>0</v>
      </c>
      <c r="J867" s="5" t="n">
        <v>0</v>
      </c>
    </row>
    <row r="868" customFormat="false" ht="14.25" hidden="true" customHeight="false" outlineLevel="0" collapsed="false">
      <c r="A868" s="0" t="s">
        <v>105</v>
      </c>
      <c r="B868" s="0" t="s">
        <v>106</v>
      </c>
      <c r="C868" s="0" t="s">
        <v>76</v>
      </c>
      <c r="D868" s="0" t="n">
        <v>2040</v>
      </c>
      <c r="E868" s="5" t="n">
        <v>1.106775488</v>
      </c>
      <c r="F868" s="5" t="n">
        <v>1.106775488</v>
      </c>
      <c r="G868" s="5" t="n">
        <v>0</v>
      </c>
      <c r="H868" s="12" t="n">
        <v>0</v>
      </c>
      <c r="I868" s="5" t="n">
        <v>0</v>
      </c>
      <c r="J868" s="5" t="n">
        <v>0</v>
      </c>
    </row>
    <row r="869" customFormat="false" ht="14.25" hidden="true" customHeight="false" outlineLevel="0" collapsed="false">
      <c r="A869" s="0" t="s">
        <v>105</v>
      </c>
      <c r="B869" s="0" t="s">
        <v>106</v>
      </c>
      <c r="C869" s="0" t="s">
        <v>79</v>
      </c>
      <c r="D869" s="0" t="n">
        <v>2024</v>
      </c>
      <c r="E869" s="5" t="n">
        <v>0</v>
      </c>
      <c r="F869" s="5" t="n">
        <v>0</v>
      </c>
      <c r="G869" s="5" t="n">
        <v>0</v>
      </c>
      <c r="H869" s="12" t="n">
        <v>0</v>
      </c>
      <c r="I869" s="5" t="n">
        <v>0</v>
      </c>
      <c r="J869" s="5" t="n">
        <v>0</v>
      </c>
    </row>
    <row r="870" customFormat="false" ht="14.25" hidden="true" customHeight="false" outlineLevel="0" collapsed="false">
      <c r="A870" s="0" t="s">
        <v>105</v>
      </c>
      <c r="B870" s="0" t="s">
        <v>106</v>
      </c>
      <c r="C870" s="0" t="s">
        <v>79</v>
      </c>
      <c r="D870" s="0" t="n">
        <v>2025</v>
      </c>
      <c r="E870" s="5" t="n">
        <v>192.1895054839</v>
      </c>
      <c r="F870" s="5" t="n">
        <v>31.5817577709562</v>
      </c>
      <c r="G870" s="5" t="n">
        <v>160.607747712944</v>
      </c>
      <c r="H870" s="12" t="n">
        <v>0.0500000000000001</v>
      </c>
      <c r="I870" s="5" t="n">
        <v>8.03038738564719</v>
      </c>
      <c r="J870" s="5" t="n">
        <v>168.638135098591</v>
      </c>
    </row>
    <row r="871" customFormat="false" ht="14.25" hidden="true" customHeight="false" outlineLevel="0" collapsed="false">
      <c r="A871" s="0" t="s">
        <v>105</v>
      </c>
      <c r="B871" s="0" t="s">
        <v>106</v>
      </c>
      <c r="C871" s="0" t="s">
        <v>79</v>
      </c>
      <c r="D871" s="0" t="n">
        <v>2026</v>
      </c>
      <c r="E871" s="5" t="n">
        <v>193.322863577498</v>
      </c>
      <c r="F871" s="5" t="n">
        <v>31.770683897848</v>
      </c>
      <c r="G871" s="5" t="n">
        <v>161.55217967965</v>
      </c>
      <c r="H871" s="12" t="n">
        <v>0.05</v>
      </c>
      <c r="I871" s="5" t="n">
        <v>8.0776089839825</v>
      </c>
      <c r="J871" s="5" t="n">
        <v>169.629788663632</v>
      </c>
    </row>
    <row r="872" customFormat="false" ht="14.25" hidden="true" customHeight="false" outlineLevel="0" collapsed="false">
      <c r="A872" s="0" t="s">
        <v>105</v>
      </c>
      <c r="B872" s="0" t="s">
        <v>106</v>
      </c>
      <c r="C872" s="0" t="s">
        <v>79</v>
      </c>
      <c r="D872" s="0" t="n">
        <v>2027</v>
      </c>
      <c r="E872" s="5" t="n">
        <v>204.526554434171</v>
      </c>
      <c r="F872" s="5" t="n">
        <v>33.6922493599594</v>
      </c>
      <c r="G872" s="5" t="n">
        <v>170.834305074211</v>
      </c>
      <c r="H872" s="12" t="n">
        <v>0.05</v>
      </c>
      <c r="I872" s="5" t="n">
        <v>8.54171525371057</v>
      </c>
      <c r="J872" s="5" t="n">
        <v>179.376020327922</v>
      </c>
    </row>
    <row r="873" customFormat="false" ht="14.25" hidden="true" customHeight="false" outlineLevel="0" collapsed="false">
      <c r="A873" s="0" t="s">
        <v>105</v>
      </c>
      <c r="B873" s="0" t="s">
        <v>106</v>
      </c>
      <c r="C873" s="0" t="s">
        <v>79</v>
      </c>
      <c r="D873" s="0" t="n">
        <v>2028</v>
      </c>
      <c r="E873" s="5" t="n">
        <v>210.670048736424</v>
      </c>
      <c r="F873" s="5" t="n">
        <v>34.7780505742835</v>
      </c>
      <c r="G873" s="5" t="n">
        <v>175.89199816214</v>
      </c>
      <c r="H873" s="12" t="n">
        <v>0.05</v>
      </c>
      <c r="I873" s="5" t="n">
        <v>8.79459990810702</v>
      </c>
      <c r="J873" s="5" t="n">
        <v>184.686598070247</v>
      </c>
    </row>
    <row r="874" customFormat="false" ht="14.25" hidden="true" customHeight="false" outlineLevel="0" collapsed="false">
      <c r="A874" s="0" t="s">
        <v>105</v>
      </c>
      <c r="B874" s="0" t="s">
        <v>106</v>
      </c>
      <c r="C874" s="0" t="s">
        <v>79</v>
      </c>
      <c r="D874" s="0" t="n">
        <v>2029</v>
      </c>
      <c r="E874" s="5" t="n">
        <v>212.886539392447</v>
      </c>
      <c r="F874" s="5" t="n">
        <v>35.2784082867447</v>
      </c>
      <c r="G874" s="5" t="n">
        <v>177.608131105702</v>
      </c>
      <c r="H874" s="12" t="n">
        <v>0.05</v>
      </c>
      <c r="I874" s="5" t="n">
        <v>8.88040655528513</v>
      </c>
      <c r="J874" s="5" t="n">
        <v>186.488537660987</v>
      </c>
    </row>
    <row r="875" customFormat="false" ht="14.25" hidden="true" customHeight="false" outlineLevel="0" collapsed="false">
      <c r="A875" s="0" t="s">
        <v>105</v>
      </c>
      <c r="B875" s="0" t="s">
        <v>106</v>
      </c>
      <c r="C875" s="0" t="s">
        <v>79</v>
      </c>
      <c r="D875" s="0" t="n">
        <v>2030</v>
      </c>
      <c r="E875" s="5" t="n">
        <v>211.827649179592</v>
      </c>
      <c r="F875" s="5" t="n">
        <v>35.1970131522522</v>
      </c>
      <c r="G875" s="5" t="n">
        <v>176.63063602734</v>
      </c>
      <c r="H875" s="12" t="n">
        <v>0.05</v>
      </c>
      <c r="I875" s="5" t="n">
        <v>8.83153180136701</v>
      </c>
      <c r="J875" s="5" t="n">
        <v>185.462167828707</v>
      </c>
    </row>
    <row r="876" customFormat="false" ht="14.25" hidden="true" customHeight="false" outlineLevel="0" collapsed="false">
      <c r="A876" s="0" t="s">
        <v>105</v>
      </c>
      <c r="B876" s="0" t="s">
        <v>106</v>
      </c>
      <c r="C876" s="0" t="s">
        <v>79</v>
      </c>
      <c r="D876" s="0" t="n">
        <v>2031</v>
      </c>
      <c r="E876" s="5" t="n">
        <v>219.237438100439</v>
      </c>
      <c r="F876" s="5" t="n">
        <v>36.5631548786724</v>
      </c>
      <c r="G876" s="5" t="n">
        <v>182.674283221767</v>
      </c>
      <c r="H876" s="12" t="n">
        <v>0.0500000000000001</v>
      </c>
      <c r="I876" s="5" t="n">
        <v>9.13371416108834</v>
      </c>
      <c r="J876" s="5" t="n">
        <v>191.807997382855</v>
      </c>
    </row>
    <row r="877" customFormat="false" ht="14.25" hidden="true" customHeight="false" outlineLevel="0" collapsed="false">
      <c r="A877" s="0" t="s">
        <v>105</v>
      </c>
      <c r="B877" s="0" t="s">
        <v>106</v>
      </c>
      <c r="C877" s="0" t="s">
        <v>79</v>
      </c>
      <c r="D877" s="0" t="n">
        <v>2032</v>
      </c>
      <c r="E877" s="5" t="n">
        <v>228.170375193435</v>
      </c>
      <c r="F877" s="5" t="n">
        <v>38.2185061051469</v>
      </c>
      <c r="G877" s="5" t="n">
        <v>189.951869088288</v>
      </c>
      <c r="H877" s="12" t="n">
        <v>0.0500000000000001</v>
      </c>
      <c r="I877" s="5" t="n">
        <v>9.49759345441439</v>
      </c>
      <c r="J877" s="5" t="n">
        <v>199.449462542702</v>
      </c>
    </row>
    <row r="878" customFormat="false" ht="14.25" hidden="true" customHeight="false" outlineLevel="0" collapsed="false">
      <c r="A878" s="0" t="s">
        <v>105</v>
      </c>
      <c r="B878" s="0" t="s">
        <v>106</v>
      </c>
      <c r="C878" s="0" t="s">
        <v>79</v>
      </c>
      <c r="D878" s="0" t="n">
        <v>2033</v>
      </c>
      <c r="E878" s="5" t="n">
        <v>235.787440990482</v>
      </c>
      <c r="F878" s="5" t="n">
        <v>39.6491085384282</v>
      </c>
      <c r="G878" s="5" t="n">
        <v>196.138332452054</v>
      </c>
      <c r="H878" s="12" t="n">
        <v>0.05</v>
      </c>
      <c r="I878" s="5" t="n">
        <v>9.80691662260269</v>
      </c>
      <c r="J878" s="5" t="n">
        <v>205.945249074656</v>
      </c>
    </row>
    <row r="879" customFormat="false" ht="14.25" hidden="true" customHeight="false" outlineLevel="0" collapsed="false">
      <c r="A879" s="0" t="s">
        <v>105</v>
      </c>
      <c r="B879" s="0" t="s">
        <v>106</v>
      </c>
      <c r="C879" s="0" t="s">
        <v>79</v>
      </c>
      <c r="D879" s="0" t="n">
        <v>2034</v>
      </c>
      <c r="E879" s="5" t="n">
        <v>243.091797561673</v>
      </c>
      <c r="F879" s="5" t="n">
        <v>41.0221878833919</v>
      </c>
      <c r="G879" s="5" t="n">
        <v>202.069609678282</v>
      </c>
      <c r="H879" s="12" t="n">
        <v>0.0500000000000001</v>
      </c>
      <c r="I879" s="5" t="n">
        <v>10.1034804839141</v>
      </c>
      <c r="J879" s="5" t="n">
        <v>212.173090162196</v>
      </c>
    </row>
    <row r="880" customFormat="false" ht="14.25" hidden="true" customHeight="false" outlineLevel="0" collapsed="false">
      <c r="A880" s="0" t="s">
        <v>105</v>
      </c>
      <c r="B880" s="0" t="s">
        <v>106</v>
      </c>
      <c r="C880" s="0" t="s">
        <v>79</v>
      </c>
      <c r="D880" s="0" t="n">
        <v>2035</v>
      </c>
      <c r="E880" s="5" t="n">
        <v>250.845180545813</v>
      </c>
      <c r="F880" s="5" t="n">
        <v>42.4882554041469</v>
      </c>
      <c r="G880" s="5" t="n">
        <v>208.356925141666</v>
      </c>
      <c r="H880" s="12" t="n">
        <v>0.05</v>
      </c>
      <c r="I880" s="5" t="n">
        <v>10.4178462570833</v>
      </c>
      <c r="J880" s="5" t="n">
        <v>218.77477139875</v>
      </c>
    </row>
    <row r="881" customFormat="false" ht="14.25" hidden="true" customHeight="false" outlineLevel="0" collapsed="false">
      <c r="A881" s="0" t="s">
        <v>105</v>
      </c>
      <c r="B881" s="0" t="s">
        <v>106</v>
      </c>
      <c r="C881" s="0" t="s">
        <v>79</v>
      </c>
      <c r="D881" s="0" t="n">
        <v>2036</v>
      </c>
      <c r="E881" s="5" t="n">
        <v>255.81012655429</v>
      </c>
      <c r="F881" s="5" t="n">
        <v>43.638744816372</v>
      </c>
      <c r="G881" s="5" t="n">
        <v>212.171381737919</v>
      </c>
      <c r="H881" s="12" t="n">
        <v>0.0500000000000001</v>
      </c>
      <c r="I881" s="5" t="n">
        <v>10.6085690868959</v>
      </c>
      <c r="J881" s="5" t="n">
        <v>222.779950824814</v>
      </c>
    </row>
    <row r="882" customFormat="false" ht="14.25" hidden="true" customHeight="false" outlineLevel="0" collapsed="false">
      <c r="A882" s="0" t="s">
        <v>105</v>
      </c>
      <c r="B882" s="0" t="s">
        <v>106</v>
      </c>
      <c r="C882" s="0" t="s">
        <v>79</v>
      </c>
      <c r="D882" s="0" t="n">
        <v>2037</v>
      </c>
      <c r="E882" s="5" t="n">
        <v>261.690956960304</v>
      </c>
      <c r="F882" s="5" t="n">
        <v>44.9822718826026</v>
      </c>
      <c r="G882" s="5" t="n">
        <v>216.708685077702</v>
      </c>
      <c r="H882" s="12" t="n">
        <v>0.05</v>
      </c>
      <c r="I882" s="5" t="n">
        <v>10.8354342538851</v>
      </c>
      <c r="J882" s="5" t="n">
        <v>227.544119331587</v>
      </c>
    </row>
    <row r="883" customFormat="false" ht="14.25" hidden="true" customHeight="false" outlineLevel="0" collapsed="false">
      <c r="A883" s="0" t="s">
        <v>105</v>
      </c>
      <c r="B883" s="0" t="s">
        <v>106</v>
      </c>
      <c r="C883" s="0" t="s">
        <v>79</v>
      </c>
      <c r="D883" s="0" t="n">
        <v>2038</v>
      </c>
      <c r="E883" s="5" t="n">
        <v>267.42748298672</v>
      </c>
      <c r="F883" s="5" t="n">
        <v>46.3085195244251</v>
      </c>
      <c r="G883" s="5" t="n">
        <v>221.118963462295</v>
      </c>
      <c r="H883" s="12" t="n">
        <v>0.0500000000000001</v>
      </c>
      <c r="I883" s="5" t="n">
        <v>11.0559481731148</v>
      </c>
      <c r="J883" s="5" t="n">
        <v>232.174911635409</v>
      </c>
    </row>
    <row r="884" customFormat="false" ht="14.25" hidden="true" customHeight="false" outlineLevel="0" collapsed="false">
      <c r="A884" s="0" t="s">
        <v>105</v>
      </c>
      <c r="B884" s="0" t="s">
        <v>106</v>
      </c>
      <c r="C884" s="0" t="s">
        <v>79</v>
      </c>
      <c r="D884" s="0" t="n">
        <v>2039</v>
      </c>
      <c r="E884" s="5" t="n">
        <v>273.178324042846</v>
      </c>
      <c r="F884" s="5" t="n">
        <v>47.6527925111051</v>
      </c>
      <c r="G884" s="5" t="n">
        <v>225.525531531741</v>
      </c>
      <c r="H884" s="12" t="n">
        <v>0.05</v>
      </c>
      <c r="I884" s="5" t="n">
        <v>11.276276576587</v>
      </c>
      <c r="J884" s="5" t="n">
        <v>236.801808108328</v>
      </c>
    </row>
    <row r="885" customFormat="false" ht="14.25" hidden="true" customHeight="false" outlineLevel="0" collapsed="false">
      <c r="A885" s="0" t="s">
        <v>105</v>
      </c>
      <c r="B885" s="0" t="s">
        <v>106</v>
      </c>
      <c r="C885" s="0" t="s">
        <v>79</v>
      </c>
      <c r="D885" s="0" t="n">
        <v>2040</v>
      </c>
      <c r="E885" s="5" t="n">
        <v>278.348062385975</v>
      </c>
      <c r="F885" s="5" t="n">
        <v>48.8894821750457</v>
      </c>
      <c r="G885" s="5" t="n">
        <v>229.458580210929</v>
      </c>
      <c r="H885" s="12" t="n">
        <v>0.05</v>
      </c>
      <c r="I885" s="5" t="n">
        <v>11.4729290105465</v>
      </c>
      <c r="J885" s="5" t="n">
        <v>240.931509221475</v>
      </c>
    </row>
    <row r="886" customFormat="false" ht="14.25" hidden="true" customHeight="false" outlineLevel="0" collapsed="false">
      <c r="A886" s="0" t="s">
        <v>105</v>
      </c>
      <c r="B886" s="0" t="s">
        <v>106</v>
      </c>
      <c r="C886" s="0" t="s">
        <v>84</v>
      </c>
      <c r="D886" s="0" t="n">
        <v>2024</v>
      </c>
      <c r="E886" s="5" t="n">
        <v>0.0234084997084601</v>
      </c>
      <c r="F886" s="5" t="n">
        <v>0</v>
      </c>
      <c r="G886" s="5" t="n">
        <v>0.0234084997084601</v>
      </c>
      <c r="H886" s="12" t="n">
        <v>0.0500000000000001</v>
      </c>
      <c r="I886" s="5" t="n">
        <v>0.00117042498542301</v>
      </c>
      <c r="J886" s="5" t="n">
        <v>0.0245789246938831</v>
      </c>
    </row>
    <row r="887" customFormat="false" ht="14.25" hidden="true" customHeight="false" outlineLevel="0" collapsed="false">
      <c r="A887" s="0" t="s">
        <v>105</v>
      </c>
      <c r="B887" s="0" t="s">
        <v>106</v>
      </c>
      <c r="C887" s="0" t="s">
        <v>84</v>
      </c>
      <c r="D887" s="0" t="n">
        <v>2025</v>
      </c>
      <c r="E887" s="5" t="n">
        <v>0.0273814891296076</v>
      </c>
      <c r="F887" s="5" t="n">
        <v>0</v>
      </c>
      <c r="G887" s="5" t="n">
        <v>0.0273814891296076</v>
      </c>
      <c r="H887" s="12" t="n">
        <v>0.0500000000000001</v>
      </c>
      <c r="I887" s="5" t="n">
        <v>0.00136907445648038</v>
      </c>
      <c r="J887" s="5" t="n">
        <v>0.028750563586088</v>
      </c>
    </row>
    <row r="888" customFormat="false" ht="14.25" hidden="true" customHeight="false" outlineLevel="0" collapsed="false">
      <c r="A888" s="0" t="s">
        <v>105</v>
      </c>
      <c r="B888" s="0" t="s">
        <v>106</v>
      </c>
      <c r="C888" s="0" t="s">
        <v>84</v>
      </c>
      <c r="D888" s="0" t="n">
        <v>2026</v>
      </c>
      <c r="E888" s="5" t="n">
        <v>2.26575856442996</v>
      </c>
      <c r="F888" s="5" t="n">
        <v>0.261055987324817</v>
      </c>
      <c r="G888" s="5" t="n">
        <v>2.00470257710514</v>
      </c>
      <c r="H888" s="12" t="n">
        <v>0.0500000000000001</v>
      </c>
      <c r="I888" s="5" t="n">
        <v>0.100235128855257</v>
      </c>
      <c r="J888" s="5" t="n">
        <v>2.1049377059604</v>
      </c>
    </row>
    <row r="889" customFormat="false" ht="14.25" hidden="true" customHeight="false" outlineLevel="0" collapsed="false">
      <c r="A889" s="0" t="s">
        <v>105</v>
      </c>
      <c r="B889" s="0" t="s">
        <v>106</v>
      </c>
      <c r="C889" s="0" t="s">
        <v>84</v>
      </c>
      <c r="D889" s="0" t="n">
        <v>2027</v>
      </c>
      <c r="E889" s="5" t="n">
        <v>2.02618586836514</v>
      </c>
      <c r="F889" s="5" t="n">
        <v>0.252165385548466</v>
      </c>
      <c r="G889" s="5" t="n">
        <v>1.77402048281667</v>
      </c>
      <c r="H889" s="12" t="n">
        <v>0.05</v>
      </c>
      <c r="I889" s="5" t="n">
        <v>0.0887010241408336</v>
      </c>
      <c r="J889" s="5" t="n">
        <v>1.8627215069575</v>
      </c>
    </row>
    <row r="890" customFormat="false" ht="14.25" hidden="true" customHeight="false" outlineLevel="0" collapsed="false">
      <c r="A890" s="0" t="s">
        <v>105</v>
      </c>
      <c r="B890" s="0" t="s">
        <v>106</v>
      </c>
      <c r="C890" s="0" t="s">
        <v>84</v>
      </c>
      <c r="D890" s="0" t="n">
        <v>2028</v>
      </c>
      <c r="E890" s="5" t="n">
        <v>4.19338689470898</v>
      </c>
      <c r="F890" s="5" t="n">
        <v>0.566764142616902</v>
      </c>
      <c r="G890" s="5" t="n">
        <v>3.62662275209208</v>
      </c>
      <c r="H890" s="12" t="n">
        <v>0.05</v>
      </c>
      <c r="I890" s="5" t="n">
        <v>0.181331137604604</v>
      </c>
      <c r="J890" s="5" t="n">
        <v>3.80795388969669</v>
      </c>
    </row>
    <row r="891" customFormat="false" ht="14.25" hidden="true" customHeight="false" outlineLevel="0" collapsed="false">
      <c r="A891" s="0" t="s">
        <v>105</v>
      </c>
      <c r="B891" s="0" t="s">
        <v>106</v>
      </c>
      <c r="C891" s="0" t="s">
        <v>84</v>
      </c>
      <c r="D891" s="0" t="n">
        <v>2029</v>
      </c>
      <c r="E891" s="5" t="n">
        <v>5.87264423482392</v>
      </c>
      <c r="F891" s="5" t="n">
        <v>0.852083953594349</v>
      </c>
      <c r="G891" s="5" t="n">
        <v>5.02056028122957</v>
      </c>
      <c r="H891" s="12" t="n">
        <v>0.05</v>
      </c>
      <c r="I891" s="5" t="n">
        <v>0.251028014061479</v>
      </c>
      <c r="J891" s="5" t="n">
        <v>5.27158829529105</v>
      </c>
    </row>
    <row r="892" customFormat="false" ht="14.25" hidden="true" customHeight="false" outlineLevel="0" collapsed="false">
      <c r="A892" s="0" t="s">
        <v>105</v>
      </c>
      <c r="B892" s="0" t="s">
        <v>106</v>
      </c>
      <c r="C892" s="0" t="s">
        <v>84</v>
      </c>
      <c r="D892" s="0" t="n">
        <v>2030</v>
      </c>
      <c r="E892" s="5" t="n">
        <v>5.76063964283225</v>
      </c>
      <c r="F892" s="5" t="n">
        <v>0.887792759100029</v>
      </c>
      <c r="G892" s="5" t="n">
        <v>4.87284688373222</v>
      </c>
      <c r="H892" s="12" t="n">
        <v>0.0500000000000001</v>
      </c>
      <c r="I892" s="5" t="n">
        <v>0.243642344186612</v>
      </c>
      <c r="J892" s="5" t="n">
        <v>5.11648922791884</v>
      </c>
    </row>
    <row r="893" customFormat="false" ht="14.25" hidden="true" customHeight="false" outlineLevel="0" collapsed="false">
      <c r="A893" s="0" t="s">
        <v>105</v>
      </c>
      <c r="B893" s="0" t="s">
        <v>106</v>
      </c>
      <c r="C893" s="0" t="s">
        <v>84</v>
      </c>
      <c r="D893" s="0" t="n">
        <v>2031</v>
      </c>
      <c r="E893" s="5" t="n">
        <v>8.25281918588873</v>
      </c>
      <c r="F893" s="5" t="n">
        <v>1.30353975777951</v>
      </c>
      <c r="G893" s="5" t="n">
        <v>6.94927942810921</v>
      </c>
      <c r="H893" s="12" t="n">
        <v>0.0500000000000001</v>
      </c>
      <c r="I893" s="5" t="n">
        <v>0.347463971405461</v>
      </c>
      <c r="J893" s="5" t="n">
        <v>7.29674339951467</v>
      </c>
    </row>
    <row r="894" customFormat="false" ht="14.25" hidden="true" customHeight="false" outlineLevel="0" collapsed="false">
      <c r="A894" s="0" t="s">
        <v>105</v>
      </c>
      <c r="B894" s="0" t="s">
        <v>106</v>
      </c>
      <c r="C894" s="0" t="s">
        <v>84</v>
      </c>
      <c r="D894" s="0" t="n">
        <v>2032</v>
      </c>
      <c r="E894" s="5" t="n">
        <v>10.4383914934256</v>
      </c>
      <c r="F894" s="5" t="n">
        <v>1.68808578247704</v>
      </c>
      <c r="G894" s="5" t="n">
        <v>8.75030571094852</v>
      </c>
      <c r="H894" s="12" t="n">
        <v>0.05</v>
      </c>
      <c r="I894" s="5" t="n">
        <v>0.437515285547426</v>
      </c>
      <c r="J894" s="5" t="n">
        <v>9.18782099649594</v>
      </c>
    </row>
    <row r="895" customFormat="false" ht="14.25" hidden="true" customHeight="false" outlineLevel="0" collapsed="false">
      <c r="A895" s="0" t="s">
        <v>105</v>
      </c>
      <c r="B895" s="0" t="s">
        <v>106</v>
      </c>
      <c r="C895" s="0" t="s">
        <v>84</v>
      </c>
      <c r="D895" s="0" t="n">
        <v>2033</v>
      </c>
      <c r="E895" s="5" t="n">
        <v>13.3210552373356</v>
      </c>
      <c r="F895" s="5" t="n">
        <v>2.21035533707107</v>
      </c>
      <c r="G895" s="5" t="n">
        <v>11.1106999002646</v>
      </c>
      <c r="H895" s="12" t="n">
        <v>0.0500000000000001</v>
      </c>
      <c r="I895" s="5" t="n">
        <v>0.555534995013229</v>
      </c>
      <c r="J895" s="5" t="n">
        <v>11.6662348952778</v>
      </c>
    </row>
    <row r="896" customFormat="false" ht="14.25" hidden="true" customHeight="false" outlineLevel="0" collapsed="false">
      <c r="A896" s="0" t="s">
        <v>105</v>
      </c>
      <c r="B896" s="0" t="s">
        <v>106</v>
      </c>
      <c r="C896" s="0" t="s">
        <v>84</v>
      </c>
      <c r="D896" s="0" t="n">
        <v>2034</v>
      </c>
      <c r="E896" s="5" t="n">
        <v>20.0198691025603</v>
      </c>
      <c r="F896" s="5" t="n">
        <v>3.404840591098</v>
      </c>
      <c r="G896" s="5" t="n">
        <v>16.6150285114623</v>
      </c>
      <c r="H896" s="12" t="n">
        <v>0.0500000000000001</v>
      </c>
      <c r="I896" s="5" t="n">
        <v>0.830751425573117</v>
      </c>
      <c r="J896" s="5" t="n">
        <v>17.4457799370354</v>
      </c>
    </row>
    <row r="897" customFormat="false" ht="14.25" hidden="true" customHeight="false" outlineLevel="0" collapsed="false">
      <c r="A897" s="0" t="s">
        <v>105</v>
      </c>
      <c r="B897" s="0" t="s">
        <v>106</v>
      </c>
      <c r="C897" s="0" t="s">
        <v>84</v>
      </c>
      <c r="D897" s="0" t="n">
        <v>2035</v>
      </c>
      <c r="E897" s="5" t="n">
        <v>25.0308943273099</v>
      </c>
      <c r="F897" s="5" t="n">
        <v>4.35716256043862</v>
      </c>
      <c r="G897" s="5" t="n">
        <v>20.6737317668713</v>
      </c>
      <c r="H897" s="12" t="n">
        <v>0.05</v>
      </c>
      <c r="I897" s="5" t="n">
        <v>1.03368658834356</v>
      </c>
      <c r="J897" s="5" t="n">
        <v>21.7074183552148</v>
      </c>
    </row>
    <row r="898" customFormat="false" ht="14.25" hidden="true" customHeight="false" outlineLevel="0" collapsed="false">
      <c r="A898" s="0" t="s">
        <v>105</v>
      </c>
      <c r="B898" s="0" t="s">
        <v>106</v>
      </c>
      <c r="C898" s="0" t="s">
        <v>84</v>
      </c>
      <c r="D898" s="0" t="n">
        <v>2036</v>
      </c>
      <c r="E898" s="5" t="n">
        <v>29.953069437282</v>
      </c>
      <c r="F898" s="5" t="n">
        <v>5.18045250950813</v>
      </c>
      <c r="G898" s="5" t="n">
        <v>24.7726169277739</v>
      </c>
      <c r="H898" s="12" t="n">
        <v>0.0500000000000001</v>
      </c>
      <c r="I898" s="5" t="n">
        <v>1.23863084638869</v>
      </c>
      <c r="J898" s="5" t="n">
        <v>26.0112477741625</v>
      </c>
    </row>
    <row r="899" customFormat="false" ht="14.25" hidden="true" customHeight="false" outlineLevel="0" collapsed="false">
      <c r="A899" s="0" t="s">
        <v>105</v>
      </c>
      <c r="B899" s="0" t="s">
        <v>106</v>
      </c>
      <c r="C899" s="0" t="s">
        <v>84</v>
      </c>
      <c r="D899" s="0" t="n">
        <v>2037</v>
      </c>
      <c r="E899" s="5" t="n">
        <v>34.9438435611847</v>
      </c>
      <c r="F899" s="5" t="n">
        <v>6.00136095262843</v>
      </c>
      <c r="G899" s="5" t="n">
        <v>28.9424826085563</v>
      </c>
      <c r="H899" s="12" t="n">
        <v>0.0500000000000001</v>
      </c>
      <c r="I899" s="5" t="n">
        <v>1.44712413042782</v>
      </c>
      <c r="J899" s="5" t="n">
        <v>30.3896067389841</v>
      </c>
    </row>
    <row r="900" customFormat="false" ht="14.25" hidden="true" customHeight="false" outlineLevel="0" collapsed="false">
      <c r="A900" s="0" t="s">
        <v>105</v>
      </c>
      <c r="B900" s="0" t="s">
        <v>106</v>
      </c>
      <c r="C900" s="0" t="s">
        <v>84</v>
      </c>
      <c r="D900" s="0" t="n">
        <v>2038</v>
      </c>
      <c r="E900" s="5" t="n">
        <v>40.4763846750433</v>
      </c>
      <c r="F900" s="5" t="n">
        <v>6.90617273476616</v>
      </c>
      <c r="G900" s="5" t="n">
        <v>33.5702119402771</v>
      </c>
      <c r="H900" s="12" t="n">
        <v>0.05</v>
      </c>
      <c r="I900" s="5" t="n">
        <v>1.67851059701386</v>
      </c>
      <c r="J900" s="5" t="n">
        <v>35.248722537291</v>
      </c>
    </row>
    <row r="901" customFormat="false" ht="14.25" hidden="true" customHeight="false" outlineLevel="0" collapsed="false">
      <c r="A901" s="0" t="s">
        <v>105</v>
      </c>
      <c r="B901" s="0" t="s">
        <v>106</v>
      </c>
      <c r="C901" s="0" t="s">
        <v>84</v>
      </c>
      <c r="D901" s="0" t="n">
        <v>2039</v>
      </c>
      <c r="E901" s="5" t="n">
        <v>46.5600982153699</v>
      </c>
      <c r="F901" s="5" t="n">
        <v>7.89934867727208</v>
      </c>
      <c r="G901" s="5" t="n">
        <v>38.6607495380979</v>
      </c>
      <c r="H901" s="12" t="n">
        <v>0.0500000000000001</v>
      </c>
      <c r="I901" s="5" t="n">
        <v>1.9330374769049</v>
      </c>
      <c r="J901" s="5" t="n">
        <v>40.5937870150028</v>
      </c>
    </row>
    <row r="902" customFormat="false" ht="14.25" hidden="true" customHeight="false" outlineLevel="0" collapsed="false">
      <c r="A902" s="0" t="s">
        <v>105</v>
      </c>
      <c r="B902" s="0" t="s">
        <v>106</v>
      </c>
      <c r="C902" s="0" t="s">
        <v>84</v>
      </c>
      <c r="D902" s="0" t="n">
        <v>2040</v>
      </c>
      <c r="E902" s="5" t="n">
        <v>53.257912730789</v>
      </c>
      <c r="F902" s="5" t="n">
        <v>8.99622836093725</v>
      </c>
      <c r="G902" s="5" t="n">
        <v>44.2616843698518</v>
      </c>
      <c r="H902" s="12" t="n">
        <v>0.0500000000000001</v>
      </c>
      <c r="I902" s="5" t="n">
        <v>2.21308421849259</v>
      </c>
      <c r="J902" s="5" t="n">
        <v>46.4747685883443</v>
      </c>
    </row>
    <row r="903" customFormat="false" ht="14.25" hidden="true" customHeight="false" outlineLevel="0" collapsed="false">
      <c r="A903" s="0" t="s">
        <v>107</v>
      </c>
      <c r="B903" s="0" t="s">
        <v>108</v>
      </c>
      <c r="C903" s="0" t="s">
        <v>65</v>
      </c>
      <c r="D903" s="0" t="n">
        <v>2024</v>
      </c>
      <c r="E903" s="5" t="n">
        <v>0</v>
      </c>
      <c r="F903" s="5" t="n">
        <v>0</v>
      </c>
      <c r="G903" s="5" t="n">
        <v>0</v>
      </c>
      <c r="H903" s="12" t="n">
        <v>0</v>
      </c>
      <c r="I903" s="5" t="n">
        <v>0</v>
      </c>
      <c r="J903" s="5" t="n">
        <v>0</v>
      </c>
    </row>
    <row r="904" customFormat="false" ht="14.25" hidden="true" customHeight="false" outlineLevel="0" collapsed="false">
      <c r="A904" s="0" t="s">
        <v>107</v>
      </c>
      <c r="B904" s="0" t="s">
        <v>108</v>
      </c>
      <c r="C904" s="0" t="s">
        <v>65</v>
      </c>
      <c r="D904" s="0" t="n">
        <v>2025</v>
      </c>
      <c r="E904" s="5" t="n">
        <v>91.3055453473774</v>
      </c>
      <c r="F904" s="5" t="n">
        <v>1.77780818474507</v>
      </c>
      <c r="G904" s="5" t="n">
        <v>89.5277371626323</v>
      </c>
      <c r="H904" s="12" t="n">
        <v>0.0500000000000001</v>
      </c>
      <c r="I904" s="5" t="n">
        <v>4.47638685813162</v>
      </c>
      <c r="J904" s="5" t="n">
        <v>94.0041240207639</v>
      </c>
    </row>
    <row r="905" customFormat="false" ht="14.25" hidden="true" customHeight="false" outlineLevel="0" collapsed="false">
      <c r="A905" s="0" t="s">
        <v>107</v>
      </c>
      <c r="B905" s="0" t="s">
        <v>108</v>
      </c>
      <c r="C905" s="0" t="s">
        <v>65</v>
      </c>
      <c r="D905" s="0" t="n">
        <v>2026</v>
      </c>
      <c r="E905" s="5" t="n">
        <v>90.5580691255202</v>
      </c>
      <c r="F905" s="5" t="n">
        <v>2.04296170128425</v>
      </c>
      <c r="G905" s="5" t="n">
        <v>88.5151074242359</v>
      </c>
      <c r="H905" s="12" t="n">
        <v>0.0500000000000001</v>
      </c>
      <c r="I905" s="5" t="n">
        <v>4.4257553712118</v>
      </c>
      <c r="J905" s="5" t="n">
        <v>92.9408627954477</v>
      </c>
    </row>
    <row r="906" customFormat="false" ht="14.25" hidden="true" customHeight="false" outlineLevel="0" collapsed="false">
      <c r="A906" s="0" t="s">
        <v>107</v>
      </c>
      <c r="B906" s="0" t="s">
        <v>108</v>
      </c>
      <c r="C906" s="0" t="s">
        <v>65</v>
      </c>
      <c r="D906" s="0" t="n">
        <v>2027</v>
      </c>
      <c r="E906" s="5" t="n">
        <v>89.932162785217</v>
      </c>
      <c r="F906" s="5" t="n">
        <v>2.30629597765141</v>
      </c>
      <c r="G906" s="5" t="n">
        <v>87.6258668075656</v>
      </c>
      <c r="H906" s="12" t="n">
        <v>0.0500000000000001</v>
      </c>
      <c r="I906" s="5" t="n">
        <v>4.38129334037829</v>
      </c>
      <c r="J906" s="5" t="n">
        <v>92.0071601479439</v>
      </c>
    </row>
    <row r="907" customFormat="false" ht="14.25" hidden="true" customHeight="false" outlineLevel="0" collapsed="false">
      <c r="A907" s="0" t="s">
        <v>107</v>
      </c>
      <c r="B907" s="0" t="s">
        <v>108</v>
      </c>
      <c r="C907" s="0" t="s">
        <v>65</v>
      </c>
      <c r="D907" s="0" t="n">
        <v>2028</v>
      </c>
      <c r="E907" s="5" t="n">
        <v>89.1862820736395</v>
      </c>
      <c r="F907" s="5" t="n">
        <v>2.56185160708039</v>
      </c>
      <c r="G907" s="5" t="n">
        <v>86.6244304665591</v>
      </c>
      <c r="H907" s="12" t="n">
        <v>0.05</v>
      </c>
      <c r="I907" s="5" t="n">
        <v>4.33122152332796</v>
      </c>
      <c r="J907" s="5" t="n">
        <v>90.955651989887</v>
      </c>
    </row>
    <row r="908" customFormat="false" ht="14.25" hidden="true" customHeight="false" outlineLevel="0" collapsed="false">
      <c r="A908" s="0" t="s">
        <v>107</v>
      </c>
      <c r="B908" s="0" t="s">
        <v>108</v>
      </c>
      <c r="C908" s="0" t="s">
        <v>65</v>
      </c>
      <c r="D908" s="0" t="n">
        <v>2029</v>
      </c>
      <c r="E908" s="5" t="n">
        <v>88.7575392094839</v>
      </c>
      <c r="F908" s="5" t="n">
        <v>2.82419032221667</v>
      </c>
      <c r="G908" s="5" t="n">
        <v>85.9333488872673</v>
      </c>
      <c r="H908" s="12" t="n">
        <v>0.0500000000000001</v>
      </c>
      <c r="I908" s="5" t="n">
        <v>4.29666744436337</v>
      </c>
      <c r="J908" s="5" t="n">
        <v>90.2300163316307</v>
      </c>
    </row>
    <row r="909" customFormat="false" ht="14.25" hidden="true" customHeight="false" outlineLevel="0" collapsed="false">
      <c r="A909" s="0" t="s">
        <v>107</v>
      </c>
      <c r="B909" s="0" t="s">
        <v>108</v>
      </c>
      <c r="C909" s="0" t="s">
        <v>65</v>
      </c>
      <c r="D909" s="0" t="n">
        <v>2030</v>
      </c>
      <c r="E909" s="5" t="n">
        <v>88.5025409752062</v>
      </c>
      <c r="F909" s="5" t="n">
        <v>3.08998623493347</v>
      </c>
      <c r="G909" s="5" t="n">
        <v>85.4125547402728</v>
      </c>
      <c r="H909" s="12" t="n">
        <v>0.05</v>
      </c>
      <c r="I909" s="5" t="n">
        <v>4.27062773701364</v>
      </c>
      <c r="J909" s="5" t="n">
        <v>89.6831824772864</v>
      </c>
    </row>
    <row r="910" customFormat="false" ht="14.25" hidden="true" customHeight="false" outlineLevel="0" collapsed="false">
      <c r="A910" s="0" t="s">
        <v>107</v>
      </c>
      <c r="B910" s="0" t="s">
        <v>108</v>
      </c>
      <c r="C910" s="0" t="s">
        <v>65</v>
      </c>
      <c r="D910" s="0" t="n">
        <v>2031</v>
      </c>
      <c r="E910" s="5" t="n">
        <v>87.756775432614</v>
      </c>
      <c r="F910" s="5" t="n">
        <v>3.32073181143465</v>
      </c>
      <c r="G910" s="5" t="n">
        <v>84.4360436211794</v>
      </c>
      <c r="H910" s="12" t="n">
        <v>0.0500000000000001</v>
      </c>
      <c r="I910" s="5" t="n">
        <v>4.22180218105897</v>
      </c>
      <c r="J910" s="5" t="n">
        <v>88.6578458022383</v>
      </c>
    </row>
    <row r="911" customFormat="false" ht="14.25" hidden="true" customHeight="false" outlineLevel="0" collapsed="false">
      <c r="A911" s="0" t="s">
        <v>107</v>
      </c>
      <c r="B911" s="0" t="s">
        <v>108</v>
      </c>
      <c r="C911" s="0" t="s">
        <v>65</v>
      </c>
      <c r="D911" s="0" t="n">
        <v>2032</v>
      </c>
      <c r="E911" s="5" t="n">
        <v>87.3235201034927</v>
      </c>
      <c r="F911" s="5" t="n">
        <v>3.55960836333352</v>
      </c>
      <c r="G911" s="5" t="n">
        <v>83.7639117401592</v>
      </c>
      <c r="H911" s="12" t="n">
        <v>0.05</v>
      </c>
      <c r="I911" s="5" t="n">
        <v>4.18819558700796</v>
      </c>
      <c r="J911" s="5" t="n">
        <v>87.9521073271672</v>
      </c>
    </row>
    <row r="912" customFormat="false" ht="14.25" hidden="true" customHeight="false" outlineLevel="0" collapsed="false">
      <c r="A912" s="0" t="s">
        <v>107</v>
      </c>
      <c r="B912" s="0" t="s">
        <v>108</v>
      </c>
      <c r="C912" s="0" t="s">
        <v>65</v>
      </c>
      <c r="D912" s="0" t="n">
        <v>2033</v>
      </c>
      <c r="E912" s="5" t="n">
        <v>87.7088293116448</v>
      </c>
      <c r="F912" s="5" t="n">
        <v>3.83177835988393</v>
      </c>
      <c r="G912" s="5" t="n">
        <v>83.8770509517609</v>
      </c>
      <c r="H912" s="12" t="n">
        <v>0.05</v>
      </c>
      <c r="I912" s="5" t="n">
        <v>4.19385254758804</v>
      </c>
      <c r="J912" s="5" t="n">
        <v>88.0709034993489</v>
      </c>
    </row>
    <row r="913" customFormat="false" ht="14.25" hidden="true" customHeight="false" outlineLevel="0" collapsed="false">
      <c r="A913" s="0" t="s">
        <v>107</v>
      </c>
      <c r="B913" s="0" t="s">
        <v>108</v>
      </c>
      <c r="C913" s="0" t="s">
        <v>65</v>
      </c>
      <c r="D913" s="0" t="n">
        <v>2034</v>
      </c>
      <c r="E913" s="5" t="n">
        <v>88.3378668882713</v>
      </c>
      <c r="F913" s="5" t="n">
        <v>4.11777362234236</v>
      </c>
      <c r="G913" s="5" t="n">
        <v>84.2200932659289</v>
      </c>
      <c r="H913" s="12" t="n">
        <v>0.05</v>
      </c>
      <c r="I913" s="5" t="n">
        <v>4.21100466329645</v>
      </c>
      <c r="J913" s="5" t="n">
        <v>88.4310979292254</v>
      </c>
    </row>
    <row r="914" customFormat="false" ht="14.25" hidden="true" customHeight="false" outlineLevel="0" collapsed="false">
      <c r="A914" s="0" t="s">
        <v>107</v>
      </c>
      <c r="B914" s="0" t="s">
        <v>108</v>
      </c>
      <c r="C914" s="0" t="s">
        <v>65</v>
      </c>
      <c r="D914" s="0" t="n">
        <v>2035</v>
      </c>
      <c r="E914" s="5" t="n">
        <v>88.4621669148722</v>
      </c>
      <c r="F914" s="5" t="n">
        <v>4.38335505665735</v>
      </c>
      <c r="G914" s="5" t="n">
        <v>84.0788118582149</v>
      </c>
      <c r="H914" s="12" t="n">
        <v>0.0500000000000001</v>
      </c>
      <c r="I914" s="5" t="n">
        <v>4.20394059291075</v>
      </c>
      <c r="J914" s="5" t="n">
        <v>88.2827524511256</v>
      </c>
    </row>
    <row r="915" customFormat="false" ht="14.25" hidden="true" customHeight="false" outlineLevel="0" collapsed="false">
      <c r="A915" s="0" t="s">
        <v>107</v>
      </c>
      <c r="B915" s="0" t="s">
        <v>108</v>
      </c>
      <c r="C915" s="0" t="s">
        <v>65</v>
      </c>
      <c r="D915" s="0" t="n">
        <v>2036</v>
      </c>
      <c r="E915" s="5" t="n">
        <v>89.1349902856325</v>
      </c>
      <c r="F915" s="5" t="n">
        <v>4.70057267658257</v>
      </c>
      <c r="G915" s="5" t="n">
        <v>84.43441760905</v>
      </c>
      <c r="H915" s="12" t="n">
        <v>0.05</v>
      </c>
      <c r="I915" s="5" t="n">
        <v>4.2217208804525</v>
      </c>
      <c r="J915" s="5" t="n">
        <v>88.6561384895025</v>
      </c>
    </row>
    <row r="916" customFormat="false" ht="14.25" hidden="true" customHeight="false" outlineLevel="0" collapsed="false">
      <c r="A916" s="0" t="s">
        <v>107</v>
      </c>
      <c r="B916" s="0" t="s">
        <v>108</v>
      </c>
      <c r="C916" s="0" t="s">
        <v>65</v>
      </c>
      <c r="D916" s="0" t="n">
        <v>2037</v>
      </c>
      <c r="E916" s="5" t="n">
        <v>89.7663482197819</v>
      </c>
      <c r="F916" s="5" t="n">
        <v>5.01870612268053</v>
      </c>
      <c r="G916" s="5" t="n">
        <v>84.7476420971014</v>
      </c>
      <c r="H916" s="12" t="n">
        <v>0.05</v>
      </c>
      <c r="I916" s="5" t="n">
        <v>4.23738210485507</v>
      </c>
      <c r="J916" s="5" t="n">
        <v>88.9850242019565</v>
      </c>
    </row>
    <row r="917" customFormat="false" ht="14.25" hidden="true" customHeight="false" outlineLevel="0" collapsed="false">
      <c r="A917" s="0" t="s">
        <v>107</v>
      </c>
      <c r="B917" s="0" t="s">
        <v>108</v>
      </c>
      <c r="C917" s="0" t="s">
        <v>65</v>
      </c>
      <c r="D917" s="0" t="n">
        <v>2038</v>
      </c>
      <c r="E917" s="5" t="n">
        <v>90.3770164449412</v>
      </c>
      <c r="F917" s="5" t="n">
        <v>5.33815774737228</v>
      </c>
      <c r="G917" s="5" t="n">
        <v>85.038858697569</v>
      </c>
      <c r="H917" s="12" t="n">
        <v>0.05</v>
      </c>
      <c r="I917" s="5" t="n">
        <v>4.25194293487845</v>
      </c>
      <c r="J917" s="5" t="n">
        <v>89.2908016324474</v>
      </c>
    </row>
    <row r="918" customFormat="false" ht="14.25" hidden="true" customHeight="false" outlineLevel="0" collapsed="false">
      <c r="A918" s="0" t="s">
        <v>107</v>
      </c>
      <c r="B918" s="0" t="s">
        <v>108</v>
      </c>
      <c r="C918" s="0" t="s">
        <v>65</v>
      </c>
      <c r="D918" s="0" t="n">
        <v>2039</v>
      </c>
      <c r="E918" s="5" t="n">
        <v>91.0154256181546</v>
      </c>
      <c r="F918" s="5" t="n">
        <v>5.66410454138617</v>
      </c>
      <c r="G918" s="5" t="n">
        <v>85.3513210767685</v>
      </c>
      <c r="H918" s="12" t="n">
        <v>0.0500000000000001</v>
      </c>
      <c r="I918" s="5" t="n">
        <v>4.26756605383843</v>
      </c>
      <c r="J918" s="5" t="n">
        <v>89.6188871306069</v>
      </c>
    </row>
    <row r="919" customFormat="false" ht="14.25" hidden="true" customHeight="false" outlineLevel="0" collapsed="false">
      <c r="A919" s="0" t="s">
        <v>107</v>
      </c>
      <c r="B919" s="0" t="s">
        <v>108</v>
      </c>
      <c r="C919" s="0" t="s">
        <v>65</v>
      </c>
      <c r="D919" s="0" t="n">
        <v>2040</v>
      </c>
      <c r="E919" s="5" t="n">
        <v>91.787633174794</v>
      </c>
      <c r="F919" s="5" t="n">
        <v>5.99998494457737</v>
      </c>
      <c r="G919" s="5" t="n">
        <v>85.7876482302167</v>
      </c>
      <c r="H919" s="12" t="n">
        <v>0.05</v>
      </c>
      <c r="I919" s="5" t="n">
        <v>4.28938241151083</v>
      </c>
      <c r="J919" s="5" t="n">
        <v>90.0770306417275</v>
      </c>
    </row>
    <row r="920" customFormat="false" ht="14.25" hidden="true" customHeight="false" outlineLevel="0" collapsed="false">
      <c r="A920" s="0" t="s">
        <v>107</v>
      </c>
      <c r="B920" s="0" t="s">
        <v>108</v>
      </c>
      <c r="C920" s="0" t="s">
        <v>72</v>
      </c>
      <c r="D920" s="0" t="n">
        <v>2024</v>
      </c>
      <c r="E920" s="5" t="n">
        <v>0</v>
      </c>
      <c r="F920" s="5" t="n">
        <v>0</v>
      </c>
      <c r="G920" s="5" t="n">
        <v>0</v>
      </c>
      <c r="H920" s="12" t="n">
        <v>0</v>
      </c>
      <c r="I920" s="5" t="n">
        <v>0</v>
      </c>
      <c r="J920" s="5" t="n">
        <v>0</v>
      </c>
    </row>
    <row r="921" customFormat="false" ht="14.25" hidden="true" customHeight="false" outlineLevel="0" collapsed="false">
      <c r="A921" s="0" t="s">
        <v>107</v>
      </c>
      <c r="B921" s="0" t="s">
        <v>108</v>
      </c>
      <c r="C921" s="0" t="s">
        <v>72</v>
      </c>
      <c r="D921" s="0" t="n">
        <v>2025</v>
      </c>
      <c r="E921" s="5" t="n">
        <v>4.97237082339855</v>
      </c>
      <c r="F921" s="5" t="n">
        <v>0.0891087195479778</v>
      </c>
      <c r="G921" s="5" t="n">
        <v>4.88326210385058</v>
      </c>
      <c r="H921" s="12" t="n">
        <v>0.0500000000000001</v>
      </c>
      <c r="I921" s="5" t="n">
        <v>0.244163105192529</v>
      </c>
      <c r="J921" s="5" t="n">
        <v>5.1274252090431</v>
      </c>
    </row>
    <row r="922" customFormat="false" ht="14.25" hidden="true" customHeight="false" outlineLevel="0" collapsed="false">
      <c r="A922" s="0" t="s">
        <v>107</v>
      </c>
      <c r="B922" s="0" t="s">
        <v>108</v>
      </c>
      <c r="C922" s="0" t="s">
        <v>72</v>
      </c>
      <c r="D922" s="0" t="n">
        <v>2026</v>
      </c>
      <c r="E922" s="5" t="n">
        <v>4.99642378645475</v>
      </c>
      <c r="F922" s="5" t="n">
        <v>0.104470168746275</v>
      </c>
      <c r="G922" s="5" t="n">
        <v>4.89195361770847</v>
      </c>
      <c r="H922" s="12" t="n">
        <v>0.0500000000000001</v>
      </c>
      <c r="I922" s="5" t="n">
        <v>0.244597680885424</v>
      </c>
      <c r="J922" s="5" t="n">
        <v>5.1365512985939</v>
      </c>
    </row>
    <row r="923" customFormat="false" ht="14.25" hidden="true" customHeight="false" outlineLevel="0" collapsed="false">
      <c r="A923" s="0" t="s">
        <v>107</v>
      </c>
      <c r="B923" s="0" t="s">
        <v>108</v>
      </c>
      <c r="C923" s="0" t="s">
        <v>72</v>
      </c>
      <c r="D923" s="0" t="n">
        <v>2027</v>
      </c>
      <c r="E923" s="5" t="n">
        <v>4.87374875186169</v>
      </c>
      <c r="F923" s="5" t="n">
        <v>0.116477262832934</v>
      </c>
      <c r="G923" s="5" t="n">
        <v>4.75727148902876</v>
      </c>
      <c r="H923" s="12" t="n">
        <v>0.0500000000000001</v>
      </c>
      <c r="I923" s="5" t="n">
        <v>0.237863574451438</v>
      </c>
      <c r="J923" s="5" t="n">
        <v>4.99513506348019</v>
      </c>
    </row>
    <row r="924" customFormat="false" ht="14.25" hidden="true" customHeight="false" outlineLevel="0" collapsed="false">
      <c r="A924" s="0" t="s">
        <v>107</v>
      </c>
      <c r="B924" s="0" t="s">
        <v>108</v>
      </c>
      <c r="C924" s="0" t="s">
        <v>72</v>
      </c>
      <c r="D924" s="0" t="n">
        <v>2028</v>
      </c>
      <c r="E924" s="5" t="n">
        <v>4.92666545094187</v>
      </c>
      <c r="F924" s="5" t="n">
        <v>0.132465312173206</v>
      </c>
      <c r="G924" s="5" t="n">
        <v>4.79420013876867</v>
      </c>
      <c r="H924" s="12" t="n">
        <v>0.05</v>
      </c>
      <c r="I924" s="5" t="n">
        <v>0.239710006938433</v>
      </c>
      <c r="J924" s="5" t="n">
        <v>5.0339101457071</v>
      </c>
    </row>
    <row r="925" customFormat="false" ht="14.25" hidden="true" customHeight="false" outlineLevel="0" collapsed="false">
      <c r="A925" s="0" t="s">
        <v>107</v>
      </c>
      <c r="B925" s="0" t="s">
        <v>108</v>
      </c>
      <c r="C925" s="0" t="s">
        <v>72</v>
      </c>
      <c r="D925" s="0" t="n">
        <v>2029</v>
      </c>
      <c r="E925" s="5" t="n">
        <v>4.85087962471006</v>
      </c>
      <c r="F925" s="5" t="n">
        <v>0.144935078050369</v>
      </c>
      <c r="G925" s="5" t="n">
        <v>4.7059445466597</v>
      </c>
      <c r="H925" s="12" t="n">
        <v>0.0500000000000001</v>
      </c>
      <c r="I925" s="5" t="n">
        <v>0.235297227332985</v>
      </c>
      <c r="J925" s="5" t="n">
        <v>4.94124177399268</v>
      </c>
    </row>
    <row r="926" customFormat="false" ht="14.25" hidden="true" customHeight="false" outlineLevel="0" collapsed="false">
      <c r="A926" s="0" t="s">
        <v>107</v>
      </c>
      <c r="B926" s="0" t="s">
        <v>108</v>
      </c>
      <c r="C926" s="0" t="s">
        <v>72</v>
      </c>
      <c r="D926" s="0" t="n">
        <v>2030</v>
      </c>
      <c r="E926" s="5" t="n">
        <v>4.85231368281423</v>
      </c>
      <c r="F926" s="5" t="n">
        <v>0.159485601482652</v>
      </c>
      <c r="G926" s="5" t="n">
        <v>4.69282808133158</v>
      </c>
      <c r="H926" s="12" t="n">
        <v>0.05</v>
      </c>
      <c r="I926" s="5" t="n">
        <v>0.234641404066579</v>
      </c>
      <c r="J926" s="5" t="n">
        <v>4.92746948539816</v>
      </c>
    </row>
    <row r="927" customFormat="false" ht="14.25" hidden="true" customHeight="false" outlineLevel="0" collapsed="false">
      <c r="A927" s="0" t="s">
        <v>107</v>
      </c>
      <c r="B927" s="0" t="s">
        <v>108</v>
      </c>
      <c r="C927" s="0" t="s">
        <v>72</v>
      </c>
      <c r="D927" s="0" t="n">
        <v>2031</v>
      </c>
      <c r="E927" s="5" t="n">
        <v>4.75509378368224</v>
      </c>
      <c r="F927" s="5" t="n">
        <v>0.17004865983459</v>
      </c>
      <c r="G927" s="5" t="n">
        <v>4.58504512384765</v>
      </c>
      <c r="H927" s="12" t="n">
        <v>0.0500000000000001</v>
      </c>
      <c r="I927" s="5" t="n">
        <v>0.229252256192383</v>
      </c>
      <c r="J927" s="5" t="n">
        <v>4.81429738004003</v>
      </c>
    </row>
    <row r="928" customFormat="false" ht="14.25" hidden="true" customHeight="false" outlineLevel="0" collapsed="false">
      <c r="A928" s="0" t="s">
        <v>107</v>
      </c>
      <c r="B928" s="0" t="s">
        <v>108</v>
      </c>
      <c r="C928" s="0" t="s">
        <v>72</v>
      </c>
      <c r="D928" s="0" t="n">
        <v>2032</v>
      </c>
      <c r="E928" s="5" t="n">
        <v>4.92382934588478</v>
      </c>
      <c r="F928" s="5" t="n">
        <v>0.190310375343586</v>
      </c>
      <c r="G928" s="5" t="n">
        <v>4.73351897054119</v>
      </c>
      <c r="H928" s="12" t="n">
        <v>0.05</v>
      </c>
      <c r="I928" s="5" t="n">
        <v>0.23667594852706</v>
      </c>
      <c r="J928" s="5" t="n">
        <v>4.97019491906825</v>
      </c>
    </row>
    <row r="929" customFormat="false" ht="14.25" hidden="true" customHeight="false" outlineLevel="0" collapsed="false">
      <c r="A929" s="0" t="s">
        <v>107</v>
      </c>
      <c r="B929" s="0" t="s">
        <v>108</v>
      </c>
      <c r="C929" s="0" t="s">
        <v>72</v>
      </c>
      <c r="D929" s="0" t="n">
        <v>2033</v>
      </c>
      <c r="E929" s="5" t="n">
        <v>5.05767981556317</v>
      </c>
      <c r="F929" s="5" t="n">
        <v>0.210104289382983</v>
      </c>
      <c r="G929" s="5" t="n">
        <v>4.84757552618019</v>
      </c>
      <c r="H929" s="12" t="n">
        <v>0.05</v>
      </c>
      <c r="I929" s="5" t="n">
        <v>0.24237877630901</v>
      </c>
      <c r="J929" s="5" t="n">
        <v>5.0899543024892</v>
      </c>
    </row>
    <row r="930" customFormat="false" ht="14.25" hidden="true" customHeight="false" outlineLevel="0" collapsed="false">
      <c r="A930" s="0" t="s">
        <v>107</v>
      </c>
      <c r="B930" s="0" t="s">
        <v>108</v>
      </c>
      <c r="C930" s="0" t="s">
        <v>72</v>
      </c>
      <c r="D930" s="0" t="n">
        <v>2034</v>
      </c>
      <c r="E930" s="5" t="n">
        <v>5.23687279011851</v>
      </c>
      <c r="F930" s="5" t="n">
        <v>0.232684127173616</v>
      </c>
      <c r="G930" s="5" t="n">
        <v>5.0041886629449</v>
      </c>
      <c r="H930" s="12" t="n">
        <v>0.05</v>
      </c>
      <c r="I930" s="5" t="n">
        <v>0.250209433147245</v>
      </c>
      <c r="J930" s="5" t="n">
        <v>5.25439809609214</v>
      </c>
    </row>
    <row r="931" customFormat="false" ht="14.25" hidden="true" customHeight="false" outlineLevel="0" collapsed="false">
      <c r="A931" s="0" t="s">
        <v>107</v>
      </c>
      <c r="B931" s="0" t="s">
        <v>108</v>
      </c>
      <c r="C931" s="0" t="s">
        <v>72</v>
      </c>
      <c r="D931" s="0" t="n">
        <v>2035</v>
      </c>
      <c r="E931" s="5" t="n">
        <v>5.27516787294904</v>
      </c>
      <c r="F931" s="5" t="n">
        <v>0.249641989710957</v>
      </c>
      <c r="G931" s="5" t="n">
        <v>5.02552588323808</v>
      </c>
      <c r="H931" s="12" t="n">
        <v>0.0500000000000001</v>
      </c>
      <c r="I931" s="5" t="n">
        <v>0.251276294161904</v>
      </c>
      <c r="J931" s="5" t="n">
        <v>5.27680217739999</v>
      </c>
    </row>
    <row r="932" customFormat="false" ht="14.25" hidden="true" customHeight="false" outlineLevel="0" collapsed="false">
      <c r="A932" s="0" t="s">
        <v>107</v>
      </c>
      <c r="B932" s="0" t="s">
        <v>108</v>
      </c>
      <c r="C932" s="0" t="s">
        <v>72</v>
      </c>
      <c r="D932" s="0" t="n">
        <v>2036</v>
      </c>
      <c r="E932" s="5" t="n">
        <v>5.33382039860056</v>
      </c>
      <c r="F932" s="5" t="n">
        <v>0.268837578629585</v>
      </c>
      <c r="G932" s="5" t="n">
        <v>5.06498281997098</v>
      </c>
      <c r="H932" s="12" t="n">
        <v>0.05</v>
      </c>
      <c r="I932" s="5" t="n">
        <v>0.253249140998549</v>
      </c>
      <c r="J932" s="5" t="n">
        <v>5.31823196096953</v>
      </c>
    </row>
    <row r="933" customFormat="false" ht="14.25" hidden="true" customHeight="false" outlineLevel="0" collapsed="false">
      <c r="A933" s="0" t="s">
        <v>107</v>
      </c>
      <c r="B933" s="0" t="s">
        <v>108</v>
      </c>
      <c r="C933" s="0" t="s">
        <v>72</v>
      </c>
      <c r="D933" s="0" t="n">
        <v>2037</v>
      </c>
      <c r="E933" s="5" t="n">
        <v>5.52611112921624</v>
      </c>
      <c r="F933" s="5" t="n">
        <v>0.295521277901764</v>
      </c>
      <c r="G933" s="5" t="n">
        <v>5.23058985131448</v>
      </c>
      <c r="H933" s="12" t="n">
        <v>0.05</v>
      </c>
      <c r="I933" s="5" t="n">
        <v>0.261529492565724</v>
      </c>
      <c r="J933" s="5" t="n">
        <v>5.4921193438802</v>
      </c>
    </row>
    <row r="934" customFormat="false" ht="14.25" hidden="true" customHeight="false" outlineLevel="0" collapsed="false">
      <c r="A934" s="0" t="s">
        <v>107</v>
      </c>
      <c r="B934" s="0" t="s">
        <v>108</v>
      </c>
      <c r="C934" s="0" t="s">
        <v>72</v>
      </c>
      <c r="D934" s="0" t="n">
        <v>2038</v>
      </c>
      <c r="E934" s="5" t="n">
        <v>5.61024400217214</v>
      </c>
      <c r="F934" s="5" t="n">
        <v>0.317283252150319</v>
      </c>
      <c r="G934" s="5" t="n">
        <v>5.29296075002183</v>
      </c>
      <c r="H934" s="12" t="n">
        <v>0.05</v>
      </c>
      <c r="I934" s="5" t="n">
        <v>0.264648037501091</v>
      </c>
      <c r="J934" s="5" t="n">
        <v>5.55760878752292</v>
      </c>
    </row>
    <row r="935" customFormat="false" ht="14.25" hidden="true" customHeight="false" outlineLevel="0" collapsed="false">
      <c r="A935" s="0" t="s">
        <v>107</v>
      </c>
      <c r="B935" s="0" t="s">
        <v>108</v>
      </c>
      <c r="C935" s="0" t="s">
        <v>72</v>
      </c>
      <c r="D935" s="0" t="n">
        <v>2039</v>
      </c>
      <c r="E935" s="5" t="n">
        <v>5.84774679653324</v>
      </c>
      <c r="F935" s="5" t="n">
        <v>0.348674849251917</v>
      </c>
      <c r="G935" s="5" t="n">
        <v>5.49907194728132</v>
      </c>
      <c r="H935" s="12" t="n">
        <v>0.0500000000000001</v>
      </c>
      <c r="I935" s="5" t="n">
        <v>0.274953597364066</v>
      </c>
      <c r="J935" s="5" t="n">
        <v>5.77402554464539</v>
      </c>
    </row>
    <row r="936" customFormat="false" ht="14.25" hidden="true" customHeight="false" outlineLevel="0" collapsed="false">
      <c r="A936" s="0" t="s">
        <v>107</v>
      </c>
      <c r="B936" s="0" t="s">
        <v>108</v>
      </c>
      <c r="C936" s="0" t="s">
        <v>72</v>
      </c>
      <c r="D936" s="0" t="n">
        <v>2040</v>
      </c>
      <c r="E936" s="5" t="n">
        <v>5.9000728727913</v>
      </c>
      <c r="F936" s="5" t="n">
        <v>0.369953346637392</v>
      </c>
      <c r="G936" s="5" t="n">
        <v>5.53011952615391</v>
      </c>
      <c r="H936" s="12" t="n">
        <v>0.05</v>
      </c>
      <c r="I936" s="5" t="n">
        <v>0.276505976307696</v>
      </c>
      <c r="J936" s="5" t="n">
        <v>5.80662550246161</v>
      </c>
    </row>
    <row r="937" customFormat="false" ht="14.25" hidden="true" customHeight="false" outlineLevel="0" collapsed="false">
      <c r="A937" s="0" t="s">
        <v>107</v>
      </c>
      <c r="B937" s="0" t="s">
        <v>108</v>
      </c>
      <c r="C937" s="0" t="s">
        <v>75</v>
      </c>
      <c r="D937" s="0" t="n">
        <v>2024</v>
      </c>
      <c r="E937" s="5" t="n">
        <v>0.6398149824</v>
      </c>
      <c r="F937" s="5" t="n">
        <v>0</v>
      </c>
      <c r="G937" s="5" t="n">
        <v>0.6398149824</v>
      </c>
      <c r="H937" s="12" t="n">
        <v>0.05</v>
      </c>
      <c r="I937" s="5" t="n">
        <v>0.03199074912</v>
      </c>
      <c r="J937" s="5" t="n">
        <v>0.67180573152</v>
      </c>
    </row>
    <row r="938" customFormat="false" ht="14.25" hidden="true" customHeight="false" outlineLevel="0" collapsed="false">
      <c r="A938" s="0" t="s">
        <v>107</v>
      </c>
      <c r="B938" s="0" t="s">
        <v>108</v>
      </c>
      <c r="C938" s="0" t="s">
        <v>75</v>
      </c>
      <c r="D938" s="0" t="n">
        <v>2025</v>
      </c>
      <c r="E938" s="5" t="n">
        <v>0.6524433984</v>
      </c>
      <c r="F938" s="5" t="n">
        <v>0.012628416</v>
      </c>
      <c r="G938" s="5" t="n">
        <v>0.6398149824</v>
      </c>
      <c r="H938" s="12" t="n">
        <v>0.05</v>
      </c>
      <c r="I938" s="5" t="n">
        <v>0.03199074912</v>
      </c>
      <c r="J938" s="5" t="n">
        <v>0.67180573152</v>
      </c>
    </row>
    <row r="939" customFormat="false" ht="14.25" hidden="true" customHeight="false" outlineLevel="0" collapsed="false">
      <c r="A939" s="0" t="s">
        <v>107</v>
      </c>
      <c r="B939" s="0" t="s">
        <v>108</v>
      </c>
      <c r="C939" s="0" t="s">
        <v>75</v>
      </c>
      <c r="D939" s="0" t="n">
        <v>2026</v>
      </c>
      <c r="E939" s="5" t="n">
        <v>0.765613551753982</v>
      </c>
      <c r="F939" s="5" t="n">
        <v>0.118041174138638</v>
      </c>
      <c r="G939" s="5" t="n">
        <v>0.647572377615344</v>
      </c>
      <c r="H939" s="12" t="n">
        <v>0.0500000000000001</v>
      </c>
      <c r="I939" s="5" t="n">
        <v>0.0323786188807672</v>
      </c>
      <c r="J939" s="5" t="n">
        <v>0.679950996496111</v>
      </c>
    </row>
    <row r="940" customFormat="false" ht="14.25" hidden="true" customHeight="false" outlineLevel="0" collapsed="false">
      <c r="A940" s="0" t="s">
        <v>107</v>
      </c>
      <c r="B940" s="0" t="s">
        <v>108</v>
      </c>
      <c r="C940" s="0" t="s">
        <v>75</v>
      </c>
      <c r="D940" s="0" t="n">
        <v>2027</v>
      </c>
      <c r="E940" s="5" t="n">
        <v>1.03924199938248</v>
      </c>
      <c r="F940" s="5" t="n">
        <v>0.378310792066425</v>
      </c>
      <c r="G940" s="5" t="n">
        <v>0.660931207316049</v>
      </c>
      <c r="H940" s="12" t="n">
        <v>0.05</v>
      </c>
      <c r="I940" s="5" t="n">
        <v>0.0330465603658025</v>
      </c>
      <c r="J940" s="5" t="n">
        <v>0.693977767681852</v>
      </c>
    </row>
    <row r="941" customFormat="false" ht="14.25" hidden="true" customHeight="false" outlineLevel="0" collapsed="false">
      <c r="A941" s="0" t="s">
        <v>107</v>
      </c>
      <c r="B941" s="0" t="s">
        <v>108</v>
      </c>
      <c r="C941" s="0" t="s">
        <v>75</v>
      </c>
      <c r="D941" s="0" t="n">
        <v>2028</v>
      </c>
      <c r="E941" s="5" t="n">
        <v>1.41782055832009</v>
      </c>
      <c r="F941" s="5" t="n">
        <v>0.745851787681731</v>
      </c>
      <c r="G941" s="5" t="n">
        <v>0.671968770638363</v>
      </c>
      <c r="H941" s="12" t="n">
        <v>0.05</v>
      </c>
      <c r="I941" s="5" t="n">
        <v>0.0335984385319181</v>
      </c>
      <c r="J941" s="5" t="n">
        <v>0.705567209170281</v>
      </c>
    </row>
    <row r="942" customFormat="false" ht="14.25" hidden="true" customHeight="false" outlineLevel="0" collapsed="false">
      <c r="A942" s="0" t="s">
        <v>107</v>
      </c>
      <c r="B942" s="0" t="s">
        <v>108</v>
      </c>
      <c r="C942" s="0" t="s">
        <v>75</v>
      </c>
      <c r="D942" s="0" t="n">
        <v>2029</v>
      </c>
      <c r="E942" s="5" t="n">
        <v>1.64127596964645</v>
      </c>
      <c r="F942" s="5" t="n">
        <v>0.963373033543019</v>
      </c>
      <c r="G942" s="5" t="n">
        <v>0.677902936103433</v>
      </c>
      <c r="H942" s="12" t="n">
        <v>0.0500000000000001</v>
      </c>
      <c r="I942" s="5" t="n">
        <v>0.0338951468051717</v>
      </c>
      <c r="J942" s="5" t="n">
        <v>0.711798082908605</v>
      </c>
    </row>
    <row r="943" customFormat="false" ht="14.25" hidden="true" customHeight="false" outlineLevel="0" collapsed="false">
      <c r="A943" s="0" t="s">
        <v>107</v>
      </c>
      <c r="B943" s="0" t="s">
        <v>108</v>
      </c>
      <c r="C943" s="0" t="s">
        <v>75</v>
      </c>
      <c r="D943" s="0" t="n">
        <v>2030</v>
      </c>
      <c r="E943" s="5" t="n">
        <v>1.8460111343067</v>
      </c>
      <c r="F943" s="5" t="n">
        <v>1.16326921143725</v>
      </c>
      <c r="G943" s="5" t="n">
        <v>0.682741922869443</v>
      </c>
      <c r="H943" s="12" t="n">
        <v>0.0500000000000001</v>
      </c>
      <c r="I943" s="5" t="n">
        <v>0.0341370961434722</v>
      </c>
      <c r="J943" s="5" t="n">
        <v>0.716879019012915</v>
      </c>
    </row>
    <row r="944" customFormat="false" ht="14.25" hidden="true" customHeight="false" outlineLevel="0" collapsed="false">
      <c r="A944" s="0" t="s">
        <v>107</v>
      </c>
      <c r="B944" s="0" t="s">
        <v>108</v>
      </c>
      <c r="C944" s="0" t="s">
        <v>75</v>
      </c>
      <c r="D944" s="0" t="n">
        <v>2031</v>
      </c>
      <c r="E944" s="5" t="n">
        <v>2.34101125544591</v>
      </c>
      <c r="F944" s="5" t="n">
        <v>1.65491046794232</v>
      </c>
      <c r="G944" s="5" t="n">
        <v>0.686100787503594</v>
      </c>
      <c r="H944" s="12" t="n">
        <v>0.05</v>
      </c>
      <c r="I944" s="5" t="n">
        <v>0.0343050393751797</v>
      </c>
      <c r="J944" s="5" t="n">
        <v>0.720405826878774</v>
      </c>
    </row>
    <row r="945" customFormat="false" ht="14.25" hidden="true" customHeight="false" outlineLevel="0" collapsed="false">
      <c r="A945" s="0" t="s">
        <v>107</v>
      </c>
      <c r="B945" s="0" t="s">
        <v>108</v>
      </c>
      <c r="C945" s="0" t="s">
        <v>75</v>
      </c>
      <c r="D945" s="0" t="n">
        <v>2032</v>
      </c>
      <c r="E945" s="5" t="n">
        <v>2.83770641996222</v>
      </c>
      <c r="F945" s="5" t="n">
        <v>2.14908710361436</v>
      </c>
      <c r="G945" s="5" t="n">
        <v>0.68861931634786</v>
      </c>
      <c r="H945" s="12" t="n">
        <v>0.0500000000000001</v>
      </c>
      <c r="I945" s="5" t="n">
        <v>0.034430965817393</v>
      </c>
      <c r="J945" s="5" t="n">
        <v>0.723050282165253</v>
      </c>
    </row>
    <row r="946" customFormat="false" ht="14.25" hidden="true" customHeight="false" outlineLevel="0" collapsed="false">
      <c r="A946" s="0" t="s">
        <v>107</v>
      </c>
      <c r="B946" s="0" t="s">
        <v>108</v>
      </c>
      <c r="C946" s="0" t="s">
        <v>75</v>
      </c>
      <c r="D946" s="0" t="n">
        <v>2033</v>
      </c>
      <c r="E946" s="5" t="n">
        <v>3.17004406463045</v>
      </c>
      <c r="F946" s="5" t="n">
        <v>2.47991466269779</v>
      </c>
      <c r="G946" s="5" t="n">
        <v>0.690129401932666</v>
      </c>
      <c r="H946" s="12" t="n">
        <v>0.05</v>
      </c>
      <c r="I946" s="5" t="n">
        <v>0.0345064700966333</v>
      </c>
      <c r="J946" s="5" t="n">
        <v>0.724635872029299</v>
      </c>
    </row>
    <row r="947" customFormat="false" ht="14.25" hidden="true" customHeight="false" outlineLevel="0" collapsed="false">
      <c r="A947" s="0" t="s">
        <v>107</v>
      </c>
      <c r="B947" s="0" t="s">
        <v>108</v>
      </c>
      <c r="C947" s="0" t="s">
        <v>75</v>
      </c>
      <c r="D947" s="0" t="n">
        <v>2034</v>
      </c>
      <c r="E947" s="5" t="n">
        <v>3.50429165936537</v>
      </c>
      <c r="F947" s="5" t="n">
        <v>2.74101837883569</v>
      </c>
      <c r="G947" s="5" t="n">
        <v>0.763273280529688</v>
      </c>
      <c r="H947" s="12" t="n">
        <v>0.05</v>
      </c>
      <c r="I947" s="5" t="n">
        <v>0.0381636640264844</v>
      </c>
      <c r="J947" s="5" t="n">
        <v>0.801436944556173</v>
      </c>
    </row>
    <row r="948" customFormat="false" ht="14.25" hidden="true" customHeight="false" outlineLevel="0" collapsed="false">
      <c r="A948" s="0" t="s">
        <v>107</v>
      </c>
      <c r="B948" s="0" t="s">
        <v>108</v>
      </c>
      <c r="C948" s="0" t="s">
        <v>75</v>
      </c>
      <c r="D948" s="0" t="n">
        <v>2035</v>
      </c>
      <c r="E948" s="5" t="n">
        <v>3.70942088833496</v>
      </c>
      <c r="F948" s="5" t="n">
        <v>2.87123778727328</v>
      </c>
      <c r="G948" s="5" t="n">
        <v>0.838183101061673</v>
      </c>
      <c r="H948" s="12" t="n">
        <v>0.05</v>
      </c>
      <c r="I948" s="5" t="n">
        <v>0.0419091550530837</v>
      </c>
      <c r="J948" s="5" t="n">
        <v>0.880092256114757</v>
      </c>
    </row>
    <row r="949" customFormat="false" ht="14.25" hidden="true" customHeight="false" outlineLevel="0" collapsed="false">
      <c r="A949" s="0" t="s">
        <v>107</v>
      </c>
      <c r="B949" s="0" t="s">
        <v>108</v>
      </c>
      <c r="C949" s="0" t="s">
        <v>75</v>
      </c>
      <c r="D949" s="0" t="n">
        <v>2036</v>
      </c>
      <c r="E949" s="5" t="n">
        <v>4.02922596063641</v>
      </c>
      <c r="F949" s="5" t="n">
        <v>3.11877950221892</v>
      </c>
      <c r="G949" s="5" t="n">
        <v>0.910446458417491</v>
      </c>
      <c r="H949" s="12" t="n">
        <v>0.05</v>
      </c>
      <c r="I949" s="5" t="n">
        <v>0.0455223229208746</v>
      </c>
      <c r="J949" s="5" t="n">
        <v>0.955968781338366</v>
      </c>
    </row>
    <row r="950" customFormat="false" ht="14.25" hidden="true" customHeight="false" outlineLevel="0" collapsed="false">
      <c r="A950" s="0" t="s">
        <v>107</v>
      </c>
      <c r="B950" s="0" t="s">
        <v>108</v>
      </c>
      <c r="C950" s="0" t="s">
        <v>75</v>
      </c>
      <c r="D950" s="0" t="n">
        <v>2037</v>
      </c>
      <c r="E950" s="5" t="n">
        <v>4.32853988914082</v>
      </c>
      <c r="F950" s="5" t="n">
        <v>3.35046026524089</v>
      </c>
      <c r="G950" s="5" t="n">
        <v>0.978079623899932</v>
      </c>
      <c r="H950" s="12" t="n">
        <v>0.0500000000000001</v>
      </c>
      <c r="I950" s="5" t="n">
        <v>0.0489039811949967</v>
      </c>
      <c r="J950" s="5" t="n">
        <v>1.02698360509493</v>
      </c>
    </row>
    <row r="951" customFormat="false" ht="14.25" hidden="true" customHeight="false" outlineLevel="0" collapsed="false">
      <c r="A951" s="0" t="s">
        <v>107</v>
      </c>
      <c r="B951" s="0" t="s">
        <v>108</v>
      </c>
      <c r="C951" s="0" t="s">
        <v>75</v>
      </c>
      <c r="D951" s="0" t="n">
        <v>2038</v>
      </c>
      <c r="E951" s="5" t="n">
        <v>4.59845526937082</v>
      </c>
      <c r="F951" s="5" t="n">
        <v>3.5593853946377</v>
      </c>
      <c r="G951" s="5" t="n">
        <v>1.03906987473312</v>
      </c>
      <c r="H951" s="12" t="n">
        <v>0.0500000000000001</v>
      </c>
      <c r="I951" s="5" t="n">
        <v>0.0519534937366561</v>
      </c>
      <c r="J951" s="5" t="n">
        <v>1.09102336846978</v>
      </c>
    </row>
    <row r="952" customFormat="false" ht="14.25" hidden="true" customHeight="false" outlineLevel="0" collapsed="false">
      <c r="A952" s="0" t="s">
        <v>107</v>
      </c>
      <c r="B952" s="0" t="s">
        <v>108</v>
      </c>
      <c r="C952" s="0" t="s">
        <v>75</v>
      </c>
      <c r="D952" s="0" t="n">
        <v>2039</v>
      </c>
      <c r="E952" s="5" t="n">
        <v>4.83034879938338</v>
      </c>
      <c r="F952" s="5" t="n">
        <v>3.738880115253</v>
      </c>
      <c r="G952" s="5" t="n">
        <v>1.09146868413038</v>
      </c>
      <c r="H952" s="12" t="n">
        <v>0.0500000000000001</v>
      </c>
      <c r="I952" s="5" t="n">
        <v>0.0545734342065189</v>
      </c>
      <c r="J952" s="5" t="n">
        <v>1.1460421183369</v>
      </c>
    </row>
    <row r="953" customFormat="false" ht="14.25" hidden="true" customHeight="false" outlineLevel="0" collapsed="false">
      <c r="A953" s="0" t="s">
        <v>107</v>
      </c>
      <c r="B953" s="0" t="s">
        <v>108</v>
      </c>
      <c r="C953" s="0" t="s">
        <v>75</v>
      </c>
      <c r="D953" s="0" t="n">
        <v>2040</v>
      </c>
      <c r="E953" s="5" t="n">
        <v>5.01631722815964</v>
      </c>
      <c r="F953" s="5" t="n">
        <v>3.88282699969024</v>
      </c>
      <c r="G953" s="5" t="n">
        <v>1.1334902284694</v>
      </c>
      <c r="H953" s="12" t="n">
        <v>0.0500000000000001</v>
      </c>
      <c r="I953" s="5" t="n">
        <v>0.0566745114234699</v>
      </c>
      <c r="J953" s="5" t="n">
        <v>1.19016473989287</v>
      </c>
    </row>
    <row r="954" customFormat="false" ht="14.25" hidden="true" customHeight="false" outlineLevel="0" collapsed="false">
      <c r="A954" s="0" t="s">
        <v>107</v>
      </c>
      <c r="B954" s="0" t="s">
        <v>108</v>
      </c>
      <c r="C954" s="0" t="s">
        <v>76</v>
      </c>
      <c r="D954" s="0" t="n">
        <v>2024</v>
      </c>
      <c r="E954" s="5" t="n">
        <v>0.02495038</v>
      </c>
      <c r="F954" s="5" t="n">
        <v>0.02495038</v>
      </c>
      <c r="G954" s="5" t="n">
        <v>0</v>
      </c>
      <c r="H954" s="12" t="n">
        <v>0</v>
      </c>
      <c r="I954" s="5" t="n">
        <v>0</v>
      </c>
      <c r="J954" s="5" t="n">
        <v>0</v>
      </c>
    </row>
    <row r="955" customFormat="false" ht="14.25" hidden="true" customHeight="false" outlineLevel="0" collapsed="false">
      <c r="A955" s="0" t="s">
        <v>107</v>
      </c>
      <c r="B955" s="0" t="s">
        <v>108</v>
      </c>
      <c r="C955" s="0" t="s">
        <v>76</v>
      </c>
      <c r="D955" s="0" t="n">
        <v>2025</v>
      </c>
      <c r="E955" s="5" t="n">
        <v>0.026019682</v>
      </c>
      <c r="F955" s="5" t="n">
        <v>0.026019682</v>
      </c>
      <c r="G955" s="5" t="n">
        <v>0</v>
      </c>
      <c r="H955" s="12" t="n">
        <v>0</v>
      </c>
      <c r="I955" s="5" t="n">
        <v>0</v>
      </c>
      <c r="J955" s="5" t="n">
        <v>0</v>
      </c>
    </row>
    <row r="956" customFormat="false" ht="14.25" hidden="true" customHeight="false" outlineLevel="0" collapsed="false">
      <c r="A956" s="0" t="s">
        <v>107</v>
      </c>
      <c r="B956" s="0" t="s">
        <v>108</v>
      </c>
      <c r="C956" s="0" t="s">
        <v>76</v>
      </c>
      <c r="D956" s="0" t="n">
        <v>2026</v>
      </c>
      <c r="E956" s="5" t="n">
        <v>0.0621245736</v>
      </c>
      <c r="F956" s="5" t="n">
        <v>0.0621245736</v>
      </c>
      <c r="G956" s="5" t="n">
        <v>0</v>
      </c>
      <c r="H956" s="12" t="n">
        <v>0</v>
      </c>
      <c r="I956" s="5" t="n">
        <v>0</v>
      </c>
      <c r="J956" s="5" t="n">
        <v>0</v>
      </c>
    </row>
    <row r="957" customFormat="false" ht="14.25" hidden="true" customHeight="false" outlineLevel="0" collapsed="false">
      <c r="A957" s="0" t="s">
        <v>107</v>
      </c>
      <c r="B957" s="0" t="s">
        <v>108</v>
      </c>
      <c r="C957" s="0" t="s">
        <v>76</v>
      </c>
      <c r="D957" s="0" t="n">
        <v>2027</v>
      </c>
      <c r="E957" s="5" t="n">
        <v>0.091867932</v>
      </c>
      <c r="F957" s="5" t="n">
        <v>0.091867932</v>
      </c>
      <c r="G957" s="5" t="n">
        <v>0</v>
      </c>
      <c r="H957" s="12" t="n">
        <v>0</v>
      </c>
      <c r="I957" s="5" t="n">
        <v>0</v>
      </c>
      <c r="J957" s="5" t="n">
        <v>0</v>
      </c>
    </row>
    <row r="958" customFormat="false" ht="14.25" hidden="true" customHeight="false" outlineLevel="0" collapsed="false">
      <c r="A958" s="0" t="s">
        <v>107</v>
      </c>
      <c r="B958" s="0" t="s">
        <v>108</v>
      </c>
      <c r="C958" s="0" t="s">
        <v>76</v>
      </c>
      <c r="D958" s="0" t="n">
        <v>2028</v>
      </c>
      <c r="E958" s="5" t="n">
        <v>0.098025954</v>
      </c>
      <c r="F958" s="5" t="n">
        <v>0.098025954</v>
      </c>
      <c r="G958" s="5" t="n">
        <v>0</v>
      </c>
      <c r="H958" s="12" t="n">
        <v>0</v>
      </c>
      <c r="I958" s="5" t="n">
        <v>0</v>
      </c>
      <c r="J958" s="5" t="n">
        <v>0</v>
      </c>
    </row>
    <row r="959" customFormat="false" ht="14.25" hidden="true" customHeight="false" outlineLevel="0" collapsed="false">
      <c r="A959" s="0" t="s">
        <v>107</v>
      </c>
      <c r="B959" s="0" t="s">
        <v>108</v>
      </c>
      <c r="C959" s="0" t="s">
        <v>76</v>
      </c>
      <c r="D959" s="0" t="n">
        <v>2029</v>
      </c>
      <c r="E959" s="5" t="n">
        <v>0.094536</v>
      </c>
      <c r="F959" s="5" t="n">
        <v>0.094536</v>
      </c>
      <c r="G959" s="5" t="n">
        <v>0</v>
      </c>
      <c r="H959" s="12" t="n">
        <v>0</v>
      </c>
      <c r="I959" s="5" t="n">
        <v>0</v>
      </c>
      <c r="J959" s="5" t="n">
        <v>0</v>
      </c>
    </row>
    <row r="960" customFormat="false" ht="14.25" hidden="true" customHeight="false" outlineLevel="0" collapsed="false">
      <c r="A960" s="0" t="s">
        <v>107</v>
      </c>
      <c r="B960" s="0" t="s">
        <v>108</v>
      </c>
      <c r="C960" s="0" t="s">
        <v>76</v>
      </c>
      <c r="D960" s="0" t="n">
        <v>2030</v>
      </c>
      <c r="E960" s="5" t="n">
        <v>0.068117346</v>
      </c>
      <c r="F960" s="5" t="n">
        <v>0.068117346</v>
      </c>
      <c r="G960" s="5" t="n">
        <v>0</v>
      </c>
      <c r="H960" s="12" t="n">
        <v>0</v>
      </c>
      <c r="I960" s="5" t="n">
        <v>0</v>
      </c>
      <c r="J960" s="5" t="n">
        <v>0</v>
      </c>
    </row>
    <row r="961" customFormat="false" ht="14.25" hidden="true" customHeight="false" outlineLevel="0" collapsed="false">
      <c r="A961" s="0" t="s">
        <v>107</v>
      </c>
      <c r="B961" s="0" t="s">
        <v>108</v>
      </c>
      <c r="C961" s="0" t="s">
        <v>76</v>
      </c>
      <c r="D961" s="0" t="n">
        <v>2031</v>
      </c>
      <c r="E961" s="5" t="n">
        <v>0.065093658</v>
      </c>
      <c r="F961" s="5" t="n">
        <v>0.065093658</v>
      </c>
      <c r="G961" s="5" t="n">
        <v>0</v>
      </c>
      <c r="H961" s="12" t="n">
        <v>0</v>
      </c>
      <c r="I961" s="5" t="n">
        <v>0</v>
      </c>
      <c r="J961" s="5" t="n">
        <v>0</v>
      </c>
    </row>
    <row r="962" customFormat="false" ht="14.25" hidden="true" customHeight="false" outlineLevel="0" collapsed="false">
      <c r="A962" s="0" t="s">
        <v>107</v>
      </c>
      <c r="B962" s="0" t="s">
        <v>108</v>
      </c>
      <c r="C962" s="0" t="s">
        <v>76</v>
      </c>
      <c r="D962" s="0" t="n">
        <v>2032</v>
      </c>
      <c r="E962" s="5" t="n">
        <v>0.063467391</v>
      </c>
      <c r="F962" s="5" t="n">
        <v>0.063467391</v>
      </c>
      <c r="G962" s="5" t="n">
        <v>0</v>
      </c>
      <c r="H962" s="12" t="n">
        <v>0</v>
      </c>
      <c r="I962" s="5" t="n">
        <v>0</v>
      </c>
      <c r="J962" s="5" t="n">
        <v>0</v>
      </c>
    </row>
    <row r="963" customFormat="false" ht="14.25" hidden="true" customHeight="false" outlineLevel="0" collapsed="false">
      <c r="A963" s="0" t="s">
        <v>107</v>
      </c>
      <c r="B963" s="0" t="s">
        <v>108</v>
      </c>
      <c r="C963" s="0" t="s">
        <v>76</v>
      </c>
      <c r="D963" s="0" t="n">
        <v>2033</v>
      </c>
      <c r="E963" s="5" t="n">
        <v>0.063569856</v>
      </c>
      <c r="F963" s="5" t="n">
        <v>0.063569856</v>
      </c>
      <c r="G963" s="5" t="n">
        <v>0</v>
      </c>
      <c r="H963" s="12" t="n">
        <v>0</v>
      </c>
      <c r="I963" s="5" t="n">
        <v>0</v>
      </c>
      <c r="J963" s="5" t="n">
        <v>0</v>
      </c>
    </row>
    <row r="964" customFormat="false" ht="14.25" hidden="true" customHeight="false" outlineLevel="0" collapsed="false">
      <c r="A964" s="0" t="s">
        <v>107</v>
      </c>
      <c r="B964" s="0" t="s">
        <v>108</v>
      </c>
      <c r="C964" s="0" t="s">
        <v>76</v>
      </c>
      <c r="D964" s="0" t="n">
        <v>2034</v>
      </c>
      <c r="E964" s="5" t="n">
        <v>0.0641270056</v>
      </c>
      <c r="F964" s="5" t="n">
        <v>0.0641270056</v>
      </c>
      <c r="G964" s="5" t="n">
        <v>0</v>
      </c>
      <c r="H964" s="12" t="n">
        <v>0</v>
      </c>
      <c r="I964" s="5" t="n">
        <v>0</v>
      </c>
      <c r="J964" s="5" t="n">
        <v>0</v>
      </c>
    </row>
    <row r="965" customFormat="false" ht="14.25" hidden="true" customHeight="false" outlineLevel="0" collapsed="false">
      <c r="A965" s="0" t="s">
        <v>107</v>
      </c>
      <c r="B965" s="0" t="s">
        <v>108</v>
      </c>
      <c r="C965" s="0" t="s">
        <v>76</v>
      </c>
      <c r="D965" s="0" t="n">
        <v>2035</v>
      </c>
      <c r="E965" s="5" t="n">
        <v>0.064071072</v>
      </c>
      <c r="F965" s="5" t="n">
        <v>0.064071072</v>
      </c>
      <c r="G965" s="5" t="n">
        <v>0</v>
      </c>
      <c r="H965" s="12" t="n">
        <v>0</v>
      </c>
      <c r="I965" s="5" t="n">
        <v>0</v>
      </c>
      <c r="J965" s="5" t="n">
        <v>0</v>
      </c>
    </row>
    <row r="966" customFormat="false" ht="14.25" hidden="true" customHeight="false" outlineLevel="0" collapsed="false">
      <c r="A966" s="0" t="s">
        <v>107</v>
      </c>
      <c r="B966" s="0" t="s">
        <v>108</v>
      </c>
      <c r="C966" s="0" t="s">
        <v>76</v>
      </c>
      <c r="D966" s="0" t="n">
        <v>2036</v>
      </c>
      <c r="E966" s="5" t="n">
        <v>0.0644474272</v>
      </c>
      <c r="F966" s="5" t="n">
        <v>0.0644474272</v>
      </c>
      <c r="G966" s="5" t="n">
        <v>0</v>
      </c>
      <c r="H966" s="12" t="n">
        <v>0</v>
      </c>
      <c r="I966" s="5" t="n">
        <v>0</v>
      </c>
      <c r="J966" s="5" t="n">
        <v>0</v>
      </c>
    </row>
    <row r="967" customFormat="false" ht="14.25" hidden="true" customHeight="false" outlineLevel="0" collapsed="false">
      <c r="A967" s="0" t="s">
        <v>107</v>
      </c>
      <c r="B967" s="0" t="s">
        <v>108</v>
      </c>
      <c r="C967" s="0" t="s">
        <v>76</v>
      </c>
      <c r="D967" s="0" t="n">
        <v>2037</v>
      </c>
      <c r="E967" s="5" t="n">
        <v>0.0649416768</v>
      </c>
      <c r="F967" s="5" t="n">
        <v>0.0649416768</v>
      </c>
      <c r="G967" s="5" t="n">
        <v>0</v>
      </c>
      <c r="H967" s="12" t="n">
        <v>0</v>
      </c>
      <c r="I967" s="5" t="n">
        <v>0</v>
      </c>
      <c r="J967" s="5" t="n">
        <v>0</v>
      </c>
    </row>
    <row r="968" customFormat="false" ht="14.25" hidden="true" customHeight="false" outlineLevel="0" collapsed="false">
      <c r="A968" s="0" t="s">
        <v>107</v>
      </c>
      <c r="B968" s="0" t="s">
        <v>108</v>
      </c>
      <c r="C968" s="0" t="s">
        <v>76</v>
      </c>
      <c r="D968" s="0" t="n">
        <v>2038</v>
      </c>
      <c r="E968" s="5" t="n">
        <v>0.0652749552</v>
      </c>
      <c r="F968" s="5" t="n">
        <v>0.0652749552</v>
      </c>
      <c r="G968" s="5" t="n">
        <v>0</v>
      </c>
      <c r="H968" s="12" t="n">
        <v>0</v>
      </c>
      <c r="I968" s="5" t="n">
        <v>0</v>
      </c>
      <c r="J968" s="5" t="n">
        <v>0</v>
      </c>
    </row>
    <row r="969" customFormat="false" ht="14.25" hidden="true" customHeight="false" outlineLevel="0" collapsed="false">
      <c r="A969" s="0" t="s">
        <v>107</v>
      </c>
      <c r="B969" s="0" t="s">
        <v>108</v>
      </c>
      <c r="C969" s="0" t="s">
        <v>76</v>
      </c>
      <c r="D969" s="0" t="n">
        <v>2039</v>
      </c>
      <c r="E969" s="5" t="n">
        <v>0.0657306624</v>
      </c>
      <c r="F969" s="5" t="n">
        <v>0.0657306624</v>
      </c>
      <c r="G969" s="5" t="n">
        <v>0</v>
      </c>
      <c r="H969" s="12" t="n">
        <v>0</v>
      </c>
      <c r="I969" s="5" t="n">
        <v>0</v>
      </c>
      <c r="J969" s="5" t="n">
        <v>0</v>
      </c>
    </row>
    <row r="970" customFormat="false" ht="14.25" hidden="true" customHeight="false" outlineLevel="0" collapsed="false">
      <c r="A970" s="0" t="s">
        <v>107</v>
      </c>
      <c r="B970" s="0" t="s">
        <v>108</v>
      </c>
      <c r="C970" s="0" t="s">
        <v>76</v>
      </c>
      <c r="D970" s="0" t="n">
        <v>2040</v>
      </c>
      <c r="E970" s="5" t="n">
        <v>0.066020864</v>
      </c>
      <c r="F970" s="5" t="n">
        <v>0.066020864</v>
      </c>
      <c r="G970" s="5" t="n">
        <v>0</v>
      </c>
      <c r="H970" s="12" t="n">
        <v>0</v>
      </c>
      <c r="I970" s="5" t="n">
        <v>0</v>
      </c>
      <c r="J970" s="5" t="n">
        <v>0</v>
      </c>
    </row>
    <row r="971" customFormat="false" ht="14.25" hidden="true" customHeight="false" outlineLevel="0" collapsed="false">
      <c r="A971" s="0" t="s">
        <v>107</v>
      </c>
      <c r="B971" s="0" t="s">
        <v>108</v>
      </c>
      <c r="C971" s="0" t="s">
        <v>79</v>
      </c>
      <c r="D971" s="0" t="n">
        <v>2024</v>
      </c>
      <c r="E971" s="5" t="n">
        <v>0</v>
      </c>
      <c r="F971" s="5" t="n">
        <v>0</v>
      </c>
      <c r="G971" s="5" t="n">
        <v>0</v>
      </c>
      <c r="H971" s="12" t="n">
        <v>0</v>
      </c>
      <c r="I971" s="5" t="n">
        <v>0</v>
      </c>
      <c r="J971" s="5" t="n">
        <v>0</v>
      </c>
    </row>
    <row r="972" customFormat="false" ht="14.25" hidden="true" customHeight="false" outlineLevel="0" collapsed="false">
      <c r="A972" s="0" t="s">
        <v>107</v>
      </c>
      <c r="B972" s="0" t="s">
        <v>108</v>
      </c>
      <c r="C972" s="0" t="s">
        <v>79</v>
      </c>
      <c r="D972" s="0" t="n">
        <v>2025</v>
      </c>
      <c r="E972" s="5" t="n">
        <v>17.6198477941232</v>
      </c>
      <c r="F972" s="5" t="n">
        <v>2.41239368971982</v>
      </c>
      <c r="G972" s="5" t="n">
        <v>15.2074541044034</v>
      </c>
      <c r="H972" s="12" t="n">
        <v>0.0500000000000001</v>
      </c>
      <c r="I972" s="5" t="n">
        <v>0.76037270522017</v>
      </c>
      <c r="J972" s="5" t="n">
        <v>15.9678268096235</v>
      </c>
    </row>
    <row r="973" customFormat="false" ht="14.25" hidden="true" customHeight="false" outlineLevel="0" collapsed="false">
      <c r="A973" s="0" t="s">
        <v>107</v>
      </c>
      <c r="B973" s="0" t="s">
        <v>108</v>
      </c>
      <c r="C973" s="0" t="s">
        <v>79</v>
      </c>
      <c r="D973" s="0" t="n">
        <v>2026</v>
      </c>
      <c r="E973" s="5" t="n">
        <v>17.4646322459312</v>
      </c>
      <c r="F973" s="5" t="n">
        <v>2.3871818814356</v>
      </c>
      <c r="G973" s="5" t="n">
        <v>15.0774503644956</v>
      </c>
      <c r="H973" s="12" t="n">
        <v>0.0500000000000001</v>
      </c>
      <c r="I973" s="5" t="n">
        <v>0.753872518224782</v>
      </c>
      <c r="J973" s="5" t="n">
        <v>15.8313228827204</v>
      </c>
    </row>
    <row r="974" customFormat="false" ht="14.25" hidden="true" customHeight="false" outlineLevel="0" collapsed="false">
      <c r="A974" s="0" t="s">
        <v>107</v>
      </c>
      <c r="B974" s="0" t="s">
        <v>108</v>
      </c>
      <c r="C974" s="0" t="s">
        <v>79</v>
      </c>
      <c r="D974" s="0" t="n">
        <v>2027</v>
      </c>
      <c r="E974" s="5" t="n">
        <v>17.5455832119864</v>
      </c>
      <c r="F974" s="5" t="n">
        <v>2.39933474506333</v>
      </c>
      <c r="G974" s="5" t="n">
        <v>15.1462484669231</v>
      </c>
      <c r="H974" s="12" t="n">
        <v>0.05</v>
      </c>
      <c r="I974" s="5" t="n">
        <v>0.757312423346154</v>
      </c>
      <c r="J974" s="5" t="n">
        <v>15.9035608902692</v>
      </c>
    </row>
    <row r="975" customFormat="false" ht="14.25" hidden="true" customHeight="false" outlineLevel="0" collapsed="false">
      <c r="A975" s="0" t="s">
        <v>107</v>
      </c>
      <c r="B975" s="0" t="s">
        <v>108</v>
      </c>
      <c r="C975" s="0" t="s">
        <v>79</v>
      </c>
      <c r="D975" s="0" t="n">
        <v>2028</v>
      </c>
      <c r="E975" s="5" t="n">
        <v>17.6030738008888</v>
      </c>
      <c r="F975" s="5" t="n">
        <v>2.40727492561237</v>
      </c>
      <c r="G975" s="5" t="n">
        <v>15.1957988752764</v>
      </c>
      <c r="H975" s="12" t="n">
        <v>0.0500000000000001</v>
      </c>
      <c r="I975" s="5" t="n">
        <v>0.759789943763822</v>
      </c>
      <c r="J975" s="5" t="n">
        <v>15.9555888190402</v>
      </c>
    </row>
    <row r="976" customFormat="false" ht="14.25" hidden="true" customHeight="false" outlineLevel="0" collapsed="false">
      <c r="A976" s="0" t="s">
        <v>107</v>
      </c>
      <c r="B976" s="0" t="s">
        <v>108</v>
      </c>
      <c r="C976" s="0" t="s">
        <v>79</v>
      </c>
      <c r="D976" s="0" t="n">
        <v>2029</v>
      </c>
      <c r="E976" s="5" t="n">
        <v>17.8670238915083</v>
      </c>
      <c r="F976" s="5" t="n">
        <v>2.44735585539183</v>
      </c>
      <c r="G976" s="5" t="n">
        <v>15.4196680361165</v>
      </c>
      <c r="H976" s="12" t="n">
        <v>0.0500000000000001</v>
      </c>
      <c r="I976" s="5" t="n">
        <v>0.770983401805827</v>
      </c>
      <c r="J976" s="5" t="n">
        <v>16.1906514379223</v>
      </c>
    </row>
    <row r="977" customFormat="false" ht="14.25" hidden="true" customHeight="false" outlineLevel="0" collapsed="false">
      <c r="A977" s="0" t="s">
        <v>107</v>
      </c>
      <c r="B977" s="0" t="s">
        <v>108</v>
      </c>
      <c r="C977" s="0" t="s">
        <v>79</v>
      </c>
      <c r="D977" s="0" t="n">
        <v>2030</v>
      </c>
      <c r="E977" s="5" t="n">
        <v>18.0843907199345</v>
      </c>
      <c r="F977" s="5" t="n">
        <v>2.47770444112123</v>
      </c>
      <c r="G977" s="5" t="n">
        <v>15.6066862788133</v>
      </c>
      <c r="H977" s="12" t="n">
        <v>0.05</v>
      </c>
      <c r="I977" s="5" t="n">
        <v>0.780334313940663</v>
      </c>
      <c r="J977" s="5" t="n">
        <v>16.3870205927539</v>
      </c>
    </row>
    <row r="978" customFormat="false" ht="14.25" hidden="true" customHeight="false" outlineLevel="0" collapsed="false">
      <c r="A978" s="0" t="s">
        <v>107</v>
      </c>
      <c r="B978" s="0" t="s">
        <v>108</v>
      </c>
      <c r="C978" s="0" t="s">
        <v>79</v>
      </c>
      <c r="D978" s="0" t="n">
        <v>2031</v>
      </c>
      <c r="E978" s="5" t="n">
        <v>18.1960215547682</v>
      </c>
      <c r="F978" s="5" t="n">
        <v>2.50206893052363</v>
      </c>
      <c r="G978" s="5" t="n">
        <v>15.6939526242446</v>
      </c>
      <c r="H978" s="12" t="n">
        <v>0.05</v>
      </c>
      <c r="I978" s="5" t="n">
        <v>0.784697631212231</v>
      </c>
      <c r="J978" s="5" t="n">
        <v>16.4786502554568</v>
      </c>
    </row>
    <row r="979" customFormat="false" ht="14.25" hidden="true" customHeight="false" outlineLevel="0" collapsed="false">
      <c r="A979" s="0" t="s">
        <v>107</v>
      </c>
      <c r="B979" s="0" t="s">
        <v>108</v>
      </c>
      <c r="C979" s="0" t="s">
        <v>79</v>
      </c>
      <c r="D979" s="0" t="n">
        <v>2032</v>
      </c>
      <c r="E979" s="5" t="n">
        <v>18.4244444057496</v>
      </c>
      <c r="F979" s="5" t="n">
        <v>2.54433394483481</v>
      </c>
      <c r="G979" s="5" t="n">
        <v>15.8801104609148</v>
      </c>
      <c r="H979" s="12" t="n">
        <v>0.0500000000000001</v>
      </c>
      <c r="I979" s="5" t="n">
        <v>0.79400552304574</v>
      </c>
      <c r="J979" s="5" t="n">
        <v>16.6741159839605</v>
      </c>
    </row>
    <row r="980" customFormat="false" ht="14.25" hidden="true" customHeight="false" outlineLevel="0" collapsed="false">
      <c r="A980" s="0" t="s">
        <v>107</v>
      </c>
      <c r="B980" s="0" t="s">
        <v>108</v>
      </c>
      <c r="C980" s="0" t="s">
        <v>79</v>
      </c>
      <c r="D980" s="0" t="n">
        <v>2033</v>
      </c>
      <c r="E980" s="5" t="n">
        <v>18.7919328564246</v>
      </c>
      <c r="F980" s="5" t="n">
        <v>2.6051703071921</v>
      </c>
      <c r="G980" s="5" t="n">
        <v>16.1867625492325</v>
      </c>
      <c r="H980" s="12" t="n">
        <v>0.0500000000000001</v>
      </c>
      <c r="I980" s="5" t="n">
        <v>0.809338127461624</v>
      </c>
      <c r="J980" s="5" t="n">
        <v>16.9961006766941</v>
      </c>
    </row>
    <row r="981" customFormat="false" ht="14.25" hidden="true" customHeight="false" outlineLevel="0" collapsed="false">
      <c r="A981" s="0" t="s">
        <v>107</v>
      </c>
      <c r="B981" s="0" t="s">
        <v>108</v>
      </c>
      <c r="C981" s="0" t="s">
        <v>79</v>
      </c>
      <c r="D981" s="0" t="n">
        <v>2034</v>
      </c>
      <c r="E981" s="5" t="n">
        <v>19.2312098234333</v>
      </c>
      <c r="F981" s="5" t="n">
        <v>2.67545301304671</v>
      </c>
      <c r="G981" s="5" t="n">
        <v>16.5557568103866</v>
      </c>
      <c r="H981" s="12" t="n">
        <v>0.05</v>
      </c>
      <c r="I981" s="5" t="n">
        <v>0.82778784051933</v>
      </c>
      <c r="J981" s="5" t="n">
        <v>17.3835446509059</v>
      </c>
    </row>
    <row r="982" customFormat="false" ht="14.25" hidden="true" customHeight="false" outlineLevel="0" collapsed="false">
      <c r="A982" s="0" t="s">
        <v>107</v>
      </c>
      <c r="B982" s="0" t="s">
        <v>108</v>
      </c>
      <c r="C982" s="0" t="s">
        <v>79</v>
      </c>
      <c r="D982" s="0" t="n">
        <v>2035</v>
      </c>
      <c r="E982" s="5" t="n">
        <v>19.5788262093403</v>
      </c>
      <c r="F982" s="5" t="n">
        <v>2.73405525033306</v>
      </c>
      <c r="G982" s="5" t="n">
        <v>16.8447709590073</v>
      </c>
      <c r="H982" s="12" t="n">
        <v>0.05</v>
      </c>
      <c r="I982" s="5" t="n">
        <v>0.842238547950364</v>
      </c>
      <c r="J982" s="5" t="n">
        <v>17.6870095069576</v>
      </c>
    </row>
    <row r="983" customFormat="false" ht="14.25" hidden="true" customHeight="false" outlineLevel="0" collapsed="false">
      <c r="A983" s="0" t="s">
        <v>107</v>
      </c>
      <c r="B983" s="0" t="s">
        <v>108</v>
      </c>
      <c r="C983" s="0" t="s">
        <v>79</v>
      </c>
      <c r="D983" s="0" t="n">
        <v>2036</v>
      </c>
      <c r="E983" s="5" t="n">
        <v>19.9252587344435</v>
      </c>
      <c r="F983" s="5" t="n">
        <v>2.80208539509079</v>
      </c>
      <c r="G983" s="5" t="n">
        <v>17.1231733393527</v>
      </c>
      <c r="H983" s="12" t="n">
        <v>0.0500000000000001</v>
      </c>
      <c r="I983" s="5" t="n">
        <v>0.856158666967638</v>
      </c>
      <c r="J983" s="5" t="n">
        <v>17.9793320063204</v>
      </c>
    </row>
    <row r="984" customFormat="false" ht="14.25" hidden="true" customHeight="false" outlineLevel="0" collapsed="false">
      <c r="A984" s="0" t="s">
        <v>107</v>
      </c>
      <c r="B984" s="0" t="s">
        <v>108</v>
      </c>
      <c r="C984" s="0" t="s">
        <v>79</v>
      </c>
      <c r="D984" s="0" t="n">
        <v>2037</v>
      </c>
      <c r="E984" s="5" t="n">
        <v>20.3425187849509</v>
      </c>
      <c r="F984" s="5" t="n">
        <v>2.88248468876765</v>
      </c>
      <c r="G984" s="5" t="n">
        <v>17.4600340961833</v>
      </c>
      <c r="H984" s="12" t="n">
        <v>0.0500000000000001</v>
      </c>
      <c r="I984" s="5" t="n">
        <v>0.873001704809165</v>
      </c>
      <c r="J984" s="5" t="n">
        <v>18.3330358009924</v>
      </c>
    </row>
    <row r="985" customFormat="false" ht="14.25" hidden="true" customHeight="false" outlineLevel="0" collapsed="false">
      <c r="A985" s="0" t="s">
        <v>107</v>
      </c>
      <c r="B985" s="0" t="s">
        <v>108</v>
      </c>
      <c r="C985" s="0" t="s">
        <v>79</v>
      </c>
      <c r="D985" s="0" t="n">
        <v>2038</v>
      </c>
      <c r="E985" s="5" t="n">
        <v>20.7448713228452</v>
      </c>
      <c r="F985" s="5" t="n">
        <v>2.96110196901971</v>
      </c>
      <c r="G985" s="5" t="n">
        <v>17.7837693538255</v>
      </c>
      <c r="H985" s="12" t="n">
        <v>0.05</v>
      </c>
      <c r="I985" s="5" t="n">
        <v>0.889188467691277</v>
      </c>
      <c r="J985" s="5" t="n">
        <v>18.6729578215168</v>
      </c>
    </row>
    <row r="986" customFormat="false" ht="14.25" hidden="true" customHeight="false" outlineLevel="0" collapsed="false">
      <c r="A986" s="0" t="s">
        <v>107</v>
      </c>
      <c r="B986" s="0" t="s">
        <v>108</v>
      </c>
      <c r="C986" s="0" t="s">
        <v>79</v>
      </c>
      <c r="D986" s="0" t="n">
        <v>2039</v>
      </c>
      <c r="E986" s="5" t="n">
        <v>21.1494537535607</v>
      </c>
      <c r="F986" s="5" t="n">
        <v>3.04078140751587</v>
      </c>
      <c r="G986" s="5" t="n">
        <v>18.1086723460448</v>
      </c>
      <c r="H986" s="12" t="n">
        <v>0.0500000000000001</v>
      </c>
      <c r="I986" s="5" t="n">
        <v>0.905433617302243</v>
      </c>
      <c r="J986" s="5" t="n">
        <v>19.0141059633471</v>
      </c>
    </row>
    <row r="987" customFormat="false" ht="14.25" hidden="true" customHeight="false" outlineLevel="0" collapsed="false">
      <c r="A987" s="0" t="s">
        <v>107</v>
      </c>
      <c r="B987" s="0" t="s">
        <v>108</v>
      </c>
      <c r="C987" s="0" t="s">
        <v>79</v>
      </c>
      <c r="D987" s="0" t="n">
        <v>2040</v>
      </c>
      <c r="E987" s="5" t="n">
        <v>21.5060295952632</v>
      </c>
      <c r="F987" s="5" t="n">
        <v>3.11302508391087</v>
      </c>
      <c r="G987" s="5" t="n">
        <v>18.3930045113524</v>
      </c>
      <c r="H987" s="12" t="n">
        <v>0.0500000000000001</v>
      </c>
      <c r="I987" s="5" t="n">
        <v>0.91965022556762</v>
      </c>
      <c r="J987" s="5" t="n">
        <v>19.31265473692</v>
      </c>
    </row>
    <row r="988" customFormat="false" ht="14.25" hidden="true" customHeight="false" outlineLevel="0" collapsed="false">
      <c r="A988" s="0" t="s">
        <v>107</v>
      </c>
      <c r="B988" s="0" t="s">
        <v>108</v>
      </c>
      <c r="C988" s="0" t="s">
        <v>84</v>
      </c>
      <c r="D988" s="0" t="n">
        <v>2024</v>
      </c>
      <c r="E988" s="5" t="n">
        <v>1.1752657386862</v>
      </c>
      <c r="F988" s="5" t="n">
        <v>0</v>
      </c>
      <c r="G988" s="5" t="n">
        <v>1.1752657386862</v>
      </c>
      <c r="H988" s="12" t="n">
        <v>0.0500000000000001</v>
      </c>
      <c r="I988" s="5" t="n">
        <v>0.0587632869343101</v>
      </c>
      <c r="J988" s="5" t="n">
        <v>1.23402902562051</v>
      </c>
    </row>
    <row r="989" customFormat="false" ht="14.25" hidden="true" customHeight="false" outlineLevel="0" collapsed="false">
      <c r="A989" s="0" t="s">
        <v>107</v>
      </c>
      <c r="B989" s="0" t="s">
        <v>108</v>
      </c>
      <c r="C989" s="0" t="s">
        <v>84</v>
      </c>
      <c r="D989" s="0" t="n">
        <v>2025</v>
      </c>
      <c r="E989" s="5" t="n">
        <v>1.37473680282919</v>
      </c>
      <c r="F989" s="5" t="n">
        <v>0</v>
      </c>
      <c r="G989" s="5" t="n">
        <v>1.37473680282919</v>
      </c>
      <c r="H989" s="12" t="n">
        <v>0.0500000000000001</v>
      </c>
      <c r="I989" s="5" t="n">
        <v>0.0687368401414597</v>
      </c>
      <c r="J989" s="5" t="n">
        <v>1.44347364297065</v>
      </c>
    </row>
    <row r="990" customFormat="false" ht="14.25" hidden="true" customHeight="false" outlineLevel="0" collapsed="false">
      <c r="A990" s="0" t="s">
        <v>107</v>
      </c>
      <c r="B990" s="0" t="s">
        <v>108</v>
      </c>
      <c r="C990" s="0" t="s">
        <v>84</v>
      </c>
      <c r="D990" s="0" t="n">
        <v>2026</v>
      </c>
      <c r="E990" s="5" t="n">
        <v>1.62186182995824</v>
      </c>
      <c r="F990" s="5" t="n">
        <v>0</v>
      </c>
      <c r="G990" s="5" t="n">
        <v>1.62186182995824</v>
      </c>
      <c r="H990" s="12" t="n">
        <v>0.05</v>
      </c>
      <c r="I990" s="5" t="n">
        <v>0.0810930914979121</v>
      </c>
      <c r="J990" s="5" t="n">
        <v>1.70295492145615</v>
      </c>
    </row>
    <row r="991" customFormat="false" ht="14.25" hidden="true" customHeight="false" outlineLevel="0" collapsed="false">
      <c r="A991" s="0" t="s">
        <v>107</v>
      </c>
      <c r="B991" s="0" t="s">
        <v>108</v>
      </c>
      <c r="C991" s="0" t="s">
        <v>84</v>
      </c>
      <c r="D991" s="0" t="n">
        <v>2027</v>
      </c>
      <c r="E991" s="5" t="n">
        <v>1.89071163975873</v>
      </c>
      <c r="F991" s="5" t="n">
        <v>0</v>
      </c>
      <c r="G991" s="5" t="n">
        <v>1.89071163975873</v>
      </c>
      <c r="H991" s="12" t="n">
        <v>0.0500000000000001</v>
      </c>
      <c r="I991" s="5" t="n">
        <v>0.0945355819879365</v>
      </c>
      <c r="J991" s="5" t="n">
        <v>1.98524722174666</v>
      </c>
    </row>
    <row r="992" customFormat="false" ht="14.25" hidden="true" customHeight="false" outlineLevel="0" collapsed="false">
      <c r="A992" s="0" t="s">
        <v>107</v>
      </c>
      <c r="B992" s="0" t="s">
        <v>108</v>
      </c>
      <c r="C992" s="0" t="s">
        <v>84</v>
      </c>
      <c r="D992" s="0" t="n">
        <v>2028</v>
      </c>
      <c r="E992" s="5" t="n">
        <v>2.22115639407694</v>
      </c>
      <c r="F992" s="5" t="n">
        <v>0</v>
      </c>
      <c r="G992" s="5" t="n">
        <v>2.22115639407694</v>
      </c>
      <c r="H992" s="12" t="n">
        <v>0.0500000000000001</v>
      </c>
      <c r="I992" s="5" t="n">
        <v>0.111057819703847</v>
      </c>
      <c r="J992" s="5" t="n">
        <v>2.33221421378079</v>
      </c>
    </row>
    <row r="993" customFormat="false" ht="14.25" hidden="true" customHeight="false" outlineLevel="0" collapsed="false">
      <c r="A993" s="0" t="s">
        <v>107</v>
      </c>
      <c r="B993" s="0" t="s">
        <v>108</v>
      </c>
      <c r="C993" s="0" t="s">
        <v>84</v>
      </c>
      <c r="D993" s="0" t="n">
        <v>2029</v>
      </c>
      <c r="E993" s="5" t="n">
        <v>4.51716572805251</v>
      </c>
      <c r="F993" s="5" t="n">
        <v>0.236692281807147</v>
      </c>
      <c r="G993" s="5" t="n">
        <v>4.28047344624536</v>
      </c>
      <c r="H993" s="12" t="n">
        <v>0.0500000000000001</v>
      </c>
      <c r="I993" s="5" t="n">
        <v>0.214023672312268</v>
      </c>
      <c r="J993" s="5" t="n">
        <v>4.49449711855763</v>
      </c>
    </row>
    <row r="994" customFormat="false" ht="14.25" hidden="true" customHeight="false" outlineLevel="0" collapsed="false">
      <c r="A994" s="0" t="s">
        <v>107</v>
      </c>
      <c r="B994" s="0" t="s">
        <v>108</v>
      </c>
      <c r="C994" s="0" t="s">
        <v>84</v>
      </c>
      <c r="D994" s="0" t="n">
        <v>2030</v>
      </c>
      <c r="E994" s="5" t="n">
        <v>4.87712787718369</v>
      </c>
      <c r="F994" s="5" t="n">
        <v>0.246612088032393</v>
      </c>
      <c r="G994" s="5" t="n">
        <v>4.6305157891513</v>
      </c>
      <c r="H994" s="12" t="n">
        <v>0.05</v>
      </c>
      <c r="I994" s="5" t="n">
        <v>0.231525789457565</v>
      </c>
      <c r="J994" s="5" t="n">
        <v>4.86204157860886</v>
      </c>
    </row>
    <row r="995" customFormat="false" ht="14.25" hidden="true" customHeight="false" outlineLevel="0" collapsed="false">
      <c r="A995" s="0" t="s">
        <v>107</v>
      </c>
      <c r="B995" s="0" t="s">
        <v>108</v>
      </c>
      <c r="C995" s="0" t="s">
        <v>84</v>
      </c>
      <c r="D995" s="0" t="n">
        <v>2031</v>
      </c>
      <c r="E995" s="5" t="n">
        <v>5.42432706995767</v>
      </c>
      <c r="F995" s="5" t="n">
        <v>0.271566418289971</v>
      </c>
      <c r="G995" s="5" t="n">
        <v>5.1527606516677</v>
      </c>
      <c r="H995" s="12" t="n">
        <v>0.0500000000000001</v>
      </c>
      <c r="I995" s="5" t="n">
        <v>0.257638032583385</v>
      </c>
      <c r="J995" s="5" t="n">
        <v>5.41039868425108</v>
      </c>
    </row>
    <row r="996" customFormat="false" ht="14.25" hidden="true" customHeight="false" outlineLevel="0" collapsed="false">
      <c r="A996" s="0" t="s">
        <v>107</v>
      </c>
      <c r="B996" s="0" t="s">
        <v>108</v>
      </c>
      <c r="C996" s="0" t="s">
        <v>84</v>
      </c>
      <c r="D996" s="0" t="n">
        <v>2032</v>
      </c>
      <c r="E996" s="5" t="n">
        <v>7.95001013152657</v>
      </c>
      <c r="F996" s="5" t="n">
        <v>0.562702948886147</v>
      </c>
      <c r="G996" s="5" t="n">
        <v>7.38730718264042</v>
      </c>
      <c r="H996" s="12" t="n">
        <v>0.0500000000000001</v>
      </c>
      <c r="I996" s="5" t="n">
        <v>0.369365359132022</v>
      </c>
      <c r="J996" s="5" t="n">
        <v>7.75667254177244</v>
      </c>
    </row>
    <row r="997" customFormat="false" ht="14.25" hidden="true" customHeight="false" outlineLevel="0" collapsed="false">
      <c r="A997" s="0" t="s">
        <v>107</v>
      </c>
      <c r="B997" s="0" t="s">
        <v>108</v>
      </c>
      <c r="C997" s="0" t="s">
        <v>84</v>
      </c>
      <c r="D997" s="0" t="n">
        <v>2033</v>
      </c>
      <c r="E997" s="5" t="n">
        <v>10.8726897706094</v>
      </c>
      <c r="F997" s="5" t="n">
        <v>0.92098097569255</v>
      </c>
      <c r="G997" s="5" t="n">
        <v>9.95170879491684</v>
      </c>
      <c r="H997" s="12" t="n">
        <v>0.05</v>
      </c>
      <c r="I997" s="5" t="n">
        <v>0.497585439745842</v>
      </c>
      <c r="J997" s="5" t="n">
        <v>10.4492942346627</v>
      </c>
    </row>
    <row r="998" customFormat="false" ht="14.25" hidden="true" customHeight="false" outlineLevel="0" collapsed="false">
      <c r="A998" s="0" t="s">
        <v>107</v>
      </c>
      <c r="B998" s="0" t="s">
        <v>108</v>
      </c>
      <c r="C998" s="0" t="s">
        <v>84</v>
      </c>
      <c r="D998" s="0" t="n">
        <v>2034</v>
      </c>
      <c r="E998" s="5" t="n">
        <v>11.340220268102</v>
      </c>
      <c r="F998" s="5" t="n">
        <v>0.945787808991813</v>
      </c>
      <c r="G998" s="5" t="n">
        <v>10.3944324591101</v>
      </c>
      <c r="H998" s="12" t="n">
        <v>0.05</v>
      </c>
      <c r="I998" s="5" t="n">
        <v>0.519721622955508</v>
      </c>
      <c r="J998" s="5" t="n">
        <v>10.9141540820657</v>
      </c>
    </row>
    <row r="999" customFormat="false" ht="14.25" hidden="true" customHeight="false" outlineLevel="0" collapsed="false">
      <c r="A999" s="0" t="s">
        <v>107</v>
      </c>
      <c r="B999" s="0" t="s">
        <v>108</v>
      </c>
      <c r="C999" s="0" t="s">
        <v>84</v>
      </c>
      <c r="D999" s="0" t="n">
        <v>2035</v>
      </c>
      <c r="E999" s="5" t="n">
        <v>14.2342897800586</v>
      </c>
      <c r="F999" s="5" t="n">
        <v>1.32034947074063</v>
      </c>
      <c r="G999" s="5" t="n">
        <v>12.913940309318</v>
      </c>
      <c r="H999" s="12" t="n">
        <v>0.05</v>
      </c>
      <c r="I999" s="5" t="n">
        <v>0.6456970154659</v>
      </c>
      <c r="J999" s="5" t="n">
        <v>13.5596373247839</v>
      </c>
    </row>
    <row r="1000" customFormat="false" ht="14.25" hidden="true" customHeight="false" outlineLevel="0" collapsed="false">
      <c r="A1000" s="0" t="s">
        <v>107</v>
      </c>
      <c r="B1000" s="0" t="s">
        <v>108</v>
      </c>
      <c r="C1000" s="0" t="s">
        <v>84</v>
      </c>
      <c r="D1000" s="0" t="n">
        <v>2036</v>
      </c>
      <c r="E1000" s="5" t="n">
        <v>16.4918211761167</v>
      </c>
      <c r="F1000" s="5" t="n">
        <v>1.56983207399673</v>
      </c>
      <c r="G1000" s="5" t="n">
        <v>14.92198910212</v>
      </c>
      <c r="H1000" s="12" t="n">
        <v>0.0500000000000001</v>
      </c>
      <c r="I1000" s="5" t="n">
        <v>0.746099455106002</v>
      </c>
      <c r="J1000" s="5" t="n">
        <v>15.668088557226</v>
      </c>
    </row>
    <row r="1001" customFormat="false" ht="14.25" hidden="true" customHeight="false" outlineLevel="0" collapsed="false">
      <c r="A1001" s="0" t="s">
        <v>107</v>
      </c>
      <c r="B1001" s="0" t="s">
        <v>108</v>
      </c>
      <c r="C1001" s="0" t="s">
        <v>84</v>
      </c>
      <c r="D1001" s="0" t="n">
        <v>2037</v>
      </c>
      <c r="E1001" s="5" t="n">
        <v>18.7469843573245</v>
      </c>
      <c r="F1001" s="5" t="n">
        <v>1.81859344505304</v>
      </c>
      <c r="G1001" s="5" t="n">
        <v>16.9283909122714</v>
      </c>
      <c r="H1001" s="12" t="n">
        <v>0.05</v>
      </c>
      <c r="I1001" s="5" t="n">
        <v>0.84641954561357</v>
      </c>
      <c r="J1001" s="5" t="n">
        <v>17.774810457885</v>
      </c>
    </row>
    <row r="1002" customFormat="false" ht="14.25" hidden="true" customHeight="false" outlineLevel="0" collapsed="false">
      <c r="A1002" s="0" t="s">
        <v>107</v>
      </c>
      <c r="B1002" s="0" t="s">
        <v>108</v>
      </c>
      <c r="C1002" s="0" t="s">
        <v>84</v>
      </c>
      <c r="D1002" s="0" t="n">
        <v>2038</v>
      </c>
      <c r="E1002" s="5" t="n">
        <v>21.1943946953105</v>
      </c>
      <c r="F1002" s="5" t="n">
        <v>2.09278052121974</v>
      </c>
      <c r="G1002" s="5" t="n">
        <v>19.1016141740907</v>
      </c>
      <c r="H1002" s="12" t="n">
        <v>0.0500000000000001</v>
      </c>
      <c r="I1002" s="5" t="n">
        <v>0.955080708704538</v>
      </c>
      <c r="J1002" s="5" t="n">
        <v>20.0566948827953</v>
      </c>
    </row>
    <row r="1003" customFormat="false" ht="14.25" hidden="true" customHeight="false" outlineLevel="0" collapsed="false">
      <c r="A1003" s="0" t="s">
        <v>107</v>
      </c>
      <c r="B1003" s="0" t="s">
        <v>108</v>
      </c>
      <c r="C1003" s="0" t="s">
        <v>84</v>
      </c>
      <c r="D1003" s="0" t="n">
        <v>2039</v>
      </c>
      <c r="E1003" s="5" t="n">
        <v>23.81092886692</v>
      </c>
      <c r="F1003" s="5" t="n">
        <v>2.39374513986159</v>
      </c>
      <c r="G1003" s="5" t="n">
        <v>21.4171837270584</v>
      </c>
      <c r="H1003" s="12" t="n">
        <v>0.05</v>
      </c>
      <c r="I1003" s="5" t="n">
        <v>1.07085918635292</v>
      </c>
      <c r="J1003" s="5" t="n">
        <v>22.4880429134113</v>
      </c>
    </row>
    <row r="1004" customFormat="false" ht="14.25" hidden="true" customHeight="false" outlineLevel="0" collapsed="false">
      <c r="A1004" s="0" t="s">
        <v>107</v>
      </c>
      <c r="B1004" s="0" t="s">
        <v>108</v>
      </c>
      <c r="C1004" s="0" t="s">
        <v>84</v>
      </c>
      <c r="D1004" s="0" t="n">
        <v>2040</v>
      </c>
      <c r="E1004" s="5" t="n">
        <v>26.6459560332658</v>
      </c>
      <c r="F1004" s="5" t="n">
        <v>2.72613574517239</v>
      </c>
      <c r="G1004" s="5" t="n">
        <v>23.9198202880934</v>
      </c>
      <c r="H1004" s="12" t="n">
        <v>0.0500000000000001</v>
      </c>
      <c r="I1004" s="5" t="n">
        <v>1.19599101440467</v>
      </c>
      <c r="J1004" s="5" t="n">
        <v>25.1158113024981</v>
      </c>
    </row>
    <row r="1005" customFormat="false" ht="14.25" hidden="true" customHeight="false" outlineLevel="0" collapsed="false">
      <c r="A1005" s="0" t="s">
        <v>109</v>
      </c>
      <c r="B1005" s="0" t="s">
        <v>110</v>
      </c>
      <c r="C1005" s="0" t="s">
        <v>65</v>
      </c>
      <c r="D1005" s="0" t="n">
        <v>2024</v>
      </c>
      <c r="E1005" s="5" t="n">
        <v>0</v>
      </c>
      <c r="F1005" s="5" t="n">
        <v>0</v>
      </c>
      <c r="G1005" s="5" t="n">
        <v>0</v>
      </c>
      <c r="H1005" s="12" t="n">
        <v>0</v>
      </c>
      <c r="I1005" s="5" t="n">
        <v>0</v>
      </c>
      <c r="J1005" s="5" t="n">
        <v>0</v>
      </c>
    </row>
    <row r="1006" customFormat="false" ht="14.25" hidden="true" customHeight="false" outlineLevel="0" collapsed="false">
      <c r="A1006" s="0" t="s">
        <v>109</v>
      </c>
      <c r="B1006" s="0" t="s">
        <v>110</v>
      </c>
      <c r="C1006" s="0" t="s">
        <v>65</v>
      </c>
      <c r="D1006" s="0" t="n">
        <v>2025</v>
      </c>
      <c r="E1006" s="5" t="n">
        <v>332.929276877534</v>
      </c>
      <c r="F1006" s="5" t="n">
        <v>6.51066897488464</v>
      </c>
      <c r="G1006" s="5" t="n">
        <v>326.41860790265</v>
      </c>
      <c r="H1006" s="12" t="n">
        <v>0.0500000000000001</v>
      </c>
      <c r="I1006" s="5" t="n">
        <v>16.3209303951325</v>
      </c>
      <c r="J1006" s="5" t="n">
        <v>342.739538297782</v>
      </c>
    </row>
    <row r="1007" customFormat="false" ht="14.25" hidden="true" customHeight="false" outlineLevel="0" collapsed="false">
      <c r="A1007" s="0" t="s">
        <v>109</v>
      </c>
      <c r="B1007" s="0" t="s">
        <v>110</v>
      </c>
      <c r="C1007" s="0" t="s">
        <v>65</v>
      </c>
      <c r="D1007" s="0" t="n">
        <v>2026</v>
      </c>
      <c r="E1007" s="5" t="n">
        <v>349.756822080306</v>
      </c>
      <c r="F1007" s="5" t="n">
        <v>7.93405297237135</v>
      </c>
      <c r="G1007" s="5" t="n">
        <v>341.822769107935</v>
      </c>
      <c r="H1007" s="12" t="n">
        <v>0.0500000000000001</v>
      </c>
      <c r="I1007" s="5" t="n">
        <v>17.0911384553968</v>
      </c>
      <c r="J1007" s="5" t="n">
        <v>358.913907563332</v>
      </c>
    </row>
    <row r="1008" customFormat="false" ht="14.25" hidden="true" customHeight="false" outlineLevel="0" collapsed="false">
      <c r="A1008" s="0" t="s">
        <v>109</v>
      </c>
      <c r="B1008" s="0" t="s">
        <v>110</v>
      </c>
      <c r="C1008" s="0" t="s">
        <v>65</v>
      </c>
      <c r="D1008" s="0" t="n">
        <v>2027</v>
      </c>
      <c r="E1008" s="5" t="n">
        <v>343.042502612203</v>
      </c>
      <c r="F1008" s="5" t="n">
        <v>8.85765026082072</v>
      </c>
      <c r="G1008" s="5" t="n">
        <v>334.184852351383</v>
      </c>
      <c r="H1008" s="12" t="n">
        <v>0.0500000000000001</v>
      </c>
      <c r="I1008" s="5" t="n">
        <v>16.7092426175692</v>
      </c>
      <c r="J1008" s="5" t="n">
        <v>350.894094968952</v>
      </c>
    </row>
    <row r="1009" customFormat="false" ht="14.25" hidden="true" customHeight="false" outlineLevel="0" collapsed="false">
      <c r="A1009" s="0" t="s">
        <v>109</v>
      </c>
      <c r="B1009" s="0" t="s">
        <v>110</v>
      </c>
      <c r="C1009" s="0" t="s">
        <v>65</v>
      </c>
      <c r="D1009" s="0" t="n">
        <v>2028</v>
      </c>
      <c r="E1009" s="5" t="n">
        <v>335.613358523911</v>
      </c>
      <c r="F1009" s="5" t="n">
        <v>9.72001368173185</v>
      </c>
      <c r="G1009" s="5" t="n">
        <v>325.893344842179</v>
      </c>
      <c r="H1009" s="12" t="n">
        <v>0.05</v>
      </c>
      <c r="I1009" s="5" t="n">
        <v>16.294667242109</v>
      </c>
      <c r="J1009" s="5" t="n">
        <v>342.188012084288</v>
      </c>
    </row>
    <row r="1010" customFormat="false" ht="14.25" hidden="true" customHeight="false" outlineLevel="0" collapsed="false">
      <c r="A1010" s="0" t="s">
        <v>109</v>
      </c>
      <c r="B1010" s="0" t="s">
        <v>110</v>
      </c>
      <c r="C1010" s="0" t="s">
        <v>65</v>
      </c>
      <c r="D1010" s="0" t="n">
        <v>2029</v>
      </c>
      <c r="E1010" s="5" t="n">
        <v>331.328502368999</v>
      </c>
      <c r="F1010" s="5" t="n">
        <v>10.6459667839938</v>
      </c>
      <c r="G1010" s="5" t="n">
        <v>320.682535585005</v>
      </c>
      <c r="H1010" s="12" t="n">
        <v>0.0500000000000001</v>
      </c>
      <c r="I1010" s="5" t="n">
        <v>16.0341267792503</v>
      </c>
      <c r="J1010" s="5" t="n">
        <v>336.716662364256</v>
      </c>
    </row>
    <row r="1011" customFormat="false" ht="14.25" hidden="true" customHeight="false" outlineLevel="0" collapsed="false">
      <c r="A1011" s="0" t="s">
        <v>109</v>
      </c>
      <c r="B1011" s="0" t="s">
        <v>110</v>
      </c>
      <c r="C1011" s="0" t="s">
        <v>65</v>
      </c>
      <c r="D1011" s="0" t="n">
        <v>2030</v>
      </c>
      <c r="E1011" s="5" t="n">
        <v>325.878995616494</v>
      </c>
      <c r="F1011" s="5" t="n">
        <v>11.5073697893291</v>
      </c>
      <c r="G1011" s="5" t="n">
        <v>314.371625827165</v>
      </c>
      <c r="H1011" s="12" t="n">
        <v>0.0500000000000001</v>
      </c>
      <c r="I1011" s="5" t="n">
        <v>15.7185812913583</v>
      </c>
      <c r="J1011" s="5" t="n">
        <v>330.090207118523</v>
      </c>
    </row>
    <row r="1012" customFormat="false" ht="14.25" hidden="true" customHeight="false" outlineLevel="0" collapsed="false">
      <c r="A1012" s="0" t="s">
        <v>109</v>
      </c>
      <c r="B1012" s="0" t="s">
        <v>110</v>
      </c>
      <c r="C1012" s="0" t="s">
        <v>65</v>
      </c>
      <c r="D1012" s="0" t="n">
        <v>2031</v>
      </c>
      <c r="E1012" s="5" t="n">
        <v>332.767768982733</v>
      </c>
      <c r="F1012" s="5" t="n">
        <v>12.7168381569569</v>
      </c>
      <c r="G1012" s="5" t="n">
        <v>320.050930825776</v>
      </c>
      <c r="H1012" s="12" t="n">
        <v>0.0500000000000001</v>
      </c>
      <c r="I1012" s="5" t="n">
        <v>16.0025465412888</v>
      </c>
      <c r="J1012" s="5" t="n">
        <v>336.053477367065</v>
      </c>
    </row>
    <row r="1013" customFormat="false" ht="14.25" hidden="true" customHeight="false" outlineLevel="0" collapsed="false">
      <c r="A1013" s="0" t="s">
        <v>109</v>
      </c>
      <c r="B1013" s="0" t="s">
        <v>110</v>
      </c>
      <c r="C1013" s="0" t="s">
        <v>65</v>
      </c>
      <c r="D1013" s="0" t="n">
        <v>2032</v>
      </c>
      <c r="E1013" s="5" t="n">
        <v>340.460283459826</v>
      </c>
      <c r="F1013" s="5" t="n">
        <v>13.9984212943166</v>
      </c>
      <c r="G1013" s="5" t="n">
        <v>326.46186216551</v>
      </c>
      <c r="H1013" s="12" t="n">
        <v>0.0500000000000001</v>
      </c>
      <c r="I1013" s="5" t="n">
        <v>16.3230931082755</v>
      </c>
      <c r="J1013" s="5" t="n">
        <v>342.784955273785</v>
      </c>
    </row>
    <row r="1014" customFormat="false" ht="14.25" hidden="true" customHeight="false" outlineLevel="0" collapsed="false">
      <c r="A1014" s="0" t="s">
        <v>109</v>
      </c>
      <c r="B1014" s="0" t="s">
        <v>110</v>
      </c>
      <c r="C1014" s="0" t="s">
        <v>65</v>
      </c>
      <c r="D1014" s="0" t="n">
        <v>2033</v>
      </c>
      <c r="E1014" s="5" t="n">
        <v>350.41191784617</v>
      </c>
      <c r="F1014" s="5" t="n">
        <v>15.4242472224371</v>
      </c>
      <c r="G1014" s="5" t="n">
        <v>334.987670623733</v>
      </c>
      <c r="H1014" s="12" t="n">
        <v>0.0500000000000001</v>
      </c>
      <c r="I1014" s="5" t="n">
        <v>16.7493835311867</v>
      </c>
      <c r="J1014" s="5" t="n">
        <v>351.737054154919</v>
      </c>
    </row>
    <row r="1015" customFormat="false" ht="14.25" hidden="true" customHeight="false" outlineLevel="0" collapsed="false">
      <c r="A1015" s="0" t="s">
        <v>109</v>
      </c>
      <c r="B1015" s="0" t="s">
        <v>110</v>
      </c>
      <c r="C1015" s="0" t="s">
        <v>65</v>
      </c>
      <c r="D1015" s="0" t="n">
        <v>2034</v>
      </c>
      <c r="E1015" s="5" t="n">
        <v>360.189132471455</v>
      </c>
      <c r="F1015" s="5" t="n">
        <v>16.8994650511418</v>
      </c>
      <c r="G1015" s="5" t="n">
        <v>343.289667420313</v>
      </c>
      <c r="H1015" s="12" t="n">
        <v>0.05</v>
      </c>
      <c r="I1015" s="5" t="n">
        <v>17.1644833710156</v>
      </c>
      <c r="J1015" s="5" t="n">
        <v>360.454150791328</v>
      </c>
    </row>
    <row r="1016" customFormat="false" ht="14.25" hidden="true" customHeight="false" outlineLevel="0" collapsed="false">
      <c r="A1016" s="0" t="s">
        <v>109</v>
      </c>
      <c r="B1016" s="0" t="s">
        <v>110</v>
      </c>
      <c r="C1016" s="0" t="s">
        <v>65</v>
      </c>
      <c r="D1016" s="0" t="n">
        <v>2035</v>
      </c>
      <c r="E1016" s="5" t="n">
        <v>372.080541963088</v>
      </c>
      <c r="F1016" s="5" t="n">
        <v>18.5409327463496</v>
      </c>
      <c r="G1016" s="5" t="n">
        <v>353.539609216739</v>
      </c>
      <c r="H1016" s="12" t="n">
        <v>0.0500000000000001</v>
      </c>
      <c r="I1016" s="5" t="n">
        <v>17.676980460837</v>
      </c>
      <c r="J1016" s="5" t="n">
        <v>371.216589677576</v>
      </c>
    </row>
    <row r="1017" customFormat="false" ht="14.25" hidden="true" customHeight="false" outlineLevel="0" collapsed="false">
      <c r="A1017" s="0" t="s">
        <v>109</v>
      </c>
      <c r="B1017" s="0" t="s">
        <v>110</v>
      </c>
      <c r="C1017" s="0" t="s">
        <v>65</v>
      </c>
      <c r="D1017" s="0" t="n">
        <v>2036</v>
      </c>
      <c r="E1017" s="5" t="n">
        <v>379.940984492387</v>
      </c>
      <c r="F1017" s="5" t="n">
        <v>20.1302217485936</v>
      </c>
      <c r="G1017" s="5" t="n">
        <v>359.810762743794</v>
      </c>
      <c r="H1017" s="12" t="n">
        <v>0.05</v>
      </c>
      <c r="I1017" s="5" t="n">
        <v>17.9905381371897</v>
      </c>
      <c r="J1017" s="5" t="n">
        <v>377.801300880984</v>
      </c>
    </row>
    <row r="1018" customFormat="false" ht="14.25" hidden="true" customHeight="false" outlineLevel="0" collapsed="false">
      <c r="A1018" s="0" t="s">
        <v>109</v>
      </c>
      <c r="B1018" s="0" t="s">
        <v>110</v>
      </c>
      <c r="C1018" s="0" t="s">
        <v>65</v>
      </c>
      <c r="D1018" s="0" t="n">
        <v>2037</v>
      </c>
      <c r="E1018" s="5" t="n">
        <v>387.808438240937</v>
      </c>
      <c r="F1018" s="5" t="n">
        <v>21.7630135813037</v>
      </c>
      <c r="G1018" s="5" t="n">
        <v>366.045424659634</v>
      </c>
      <c r="H1018" s="12" t="n">
        <v>0.0500000000000001</v>
      </c>
      <c r="I1018" s="5" t="n">
        <v>18.3022712329817</v>
      </c>
      <c r="J1018" s="5" t="n">
        <v>384.347695892615</v>
      </c>
    </row>
    <row r="1019" customFormat="false" ht="14.25" hidden="true" customHeight="false" outlineLevel="0" collapsed="false">
      <c r="A1019" s="0" t="s">
        <v>109</v>
      </c>
      <c r="B1019" s="0" t="s">
        <v>110</v>
      </c>
      <c r="C1019" s="0" t="s">
        <v>65</v>
      </c>
      <c r="D1019" s="0" t="n">
        <v>2038</v>
      </c>
      <c r="E1019" s="5" t="n">
        <v>395.707362130251</v>
      </c>
      <c r="F1019" s="5" t="n">
        <v>23.4388202519745</v>
      </c>
      <c r="G1019" s="5" t="n">
        <v>372.268541878276</v>
      </c>
      <c r="H1019" s="12" t="n">
        <v>0.0500000000000001</v>
      </c>
      <c r="I1019" s="5" t="n">
        <v>18.6134270939138</v>
      </c>
      <c r="J1019" s="5" t="n">
        <v>390.88196897219</v>
      </c>
    </row>
    <row r="1020" customFormat="false" ht="14.25" hidden="true" customHeight="false" outlineLevel="0" collapsed="false">
      <c r="A1020" s="0" t="s">
        <v>109</v>
      </c>
      <c r="B1020" s="0" t="s">
        <v>110</v>
      </c>
      <c r="C1020" s="0" t="s">
        <v>65</v>
      </c>
      <c r="D1020" s="0" t="n">
        <v>2039</v>
      </c>
      <c r="E1020" s="5" t="n">
        <v>403.839956665486</v>
      </c>
      <c r="F1020" s="5" t="n">
        <v>25.1824943941292</v>
      </c>
      <c r="G1020" s="5" t="n">
        <v>378.657462271357</v>
      </c>
      <c r="H1020" s="12" t="n">
        <v>0.05</v>
      </c>
      <c r="I1020" s="5" t="n">
        <v>18.9328731135679</v>
      </c>
      <c r="J1020" s="5" t="n">
        <v>397.590335384925</v>
      </c>
    </row>
    <row r="1021" customFormat="false" ht="14.25" hidden="true" customHeight="false" outlineLevel="0" collapsed="false">
      <c r="A1021" s="0" t="s">
        <v>109</v>
      </c>
      <c r="B1021" s="0" t="s">
        <v>110</v>
      </c>
      <c r="C1021" s="0" t="s">
        <v>65</v>
      </c>
      <c r="D1021" s="0" t="n">
        <v>2040</v>
      </c>
      <c r="E1021" s="5" t="n">
        <v>412.614909393254</v>
      </c>
      <c r="F1021" s="5" t="n">
        <v>27.0048641774004</v>
      </c>
      <c r="G1021" s="5" t="n">
        <v>385.610045215854</v>
      </c>
      <c r="H1021" s="12" t="n">
        <v>0.05</v>
      </c>
      <c r="I1021" s="5" t="n">
        <v>19.2805022607927</v>
      </c>
      <c r="J1021" s="5" t="n">
        <v>404.890547476647</v>
      </c>
    </row>
    <row r="1022" customFormat="false" ht="14.25" hidden="true" customHeight="false" outlineLevel="0" collapsed="false">
      <c r="A1022" s="0" t="s">
        <v>109</v>
      </c>
      <c r="B1022" s="0" t="s">
        <v>110</v>
      </c>
      <c r="C1022" s="0" t="s">
        <v>72</v>
      </c>
      <c r="D1022" s="0" t="n">
        <v>2024</v>
      </c>
      <c r="E1022" s="5" t="n">
        <v>0</v>
      </c>
      <c r="F1022" s="5" t="n">
        <v>0</v>
      </c>
      <c r="G1022" s="5" t="n">
        <v>0</v>
      </c>
      <c r="H1022" s="12" t="n">
        <v>0</v>
      </c>
      <c r="I1022" s="5" t="n">
        <v>0</v>
      </c>
      <c r="J1022" s="5" t="n">
        <v>0</v>
      </c>
    </row>
    <row r="1023" customFormat="false" ht="14.25" hidden="true" customHeight="false" outlineLevel="0" collapsed="false">
      <c r="A1023" s="0" t="s">
        <v>109</v>
      </c>
      <c r="B1023" s="0" t="s">
        <v>110</v>
      </c>
      <c r="C1023" s="0" t="s">
        <v>72</v>
      </c>
      <c r="D1023" s="0" t="n">
        <v>2025</v>
      </c>
      <c r="E1023" s="5" t="n">
        <v>37.5271439765995</v>
      </c>
      <c r="F1023" s="5" t="n">
        <v>0.672520033156369</v>
      </c>
      <c r="G1023" s="5" t="n">
        <v>36.8546239434431</v>
      </c>
      <c r="H1023" s="12" t="n">
        <v>0.0500000000000001</v>
      </c>
      <c r="I1023" s="5" t="n">
        <v>1.84273119717216</v>
      </c>
      <c r="J1023" s="5" t="n">
        <v>38.6973551406152</v>
      </c>
    </row>
    <row r="1024" customFormat="false" ht="14.25" hidden="true" customHeight="false" outlineLevel="0" collapsed="false">
      <c r="A1024" s="0" t="s">
        <v>109</v>
      </c>
      <c r="B1024" s="0" t="s">
        <v>110</v>
      </c>
      <c r="C1024" s="0" t="s">
        <v>72</v>
      </c>
      <c r="D1024" s="0" t="n">
        <v>2026</v>
      </c>
      <c r="E1024" s="5" t="n">
        <v>40.6210423885208</v>
      </c>
      <c r="F1024" s="5" t="n">
        <v>0.849370374428238</v>
      </c>
      <c r="G1024" s="5" t="n">
        <v>39.7716720140926</v>
      </c>
      <c r="H1024" s="12" t="n">
        <v>0.0500000000000001</v>
      </c>
      <c r="I1024" s="5" t="n">
        <v>1.98858360070463</v>
      </c>
      <c r="J1024" s="5" t="n">
        <v>41.7602556147972</v>
      </c>
    </row>
    <row r="1025" customFormat="false" ht="14.25" hidden="true" customHeight="false" outlineLevel="0" collapsed="false">
      <c r="A1025" s="0" t="s">
        <v>109</v>
      </c>
      <c r="B1025" s="0" t="s">
        <v>110</v>
      </c>
      <c r="C1025" s="0" t="s">
        <v>72</v>
      </c>
      <c r="D1025" s="0" t="n">
        <v>2027</v>
      </c>
      <c r="E1025" s="5" t="n">
        <v>40.236378278064</v>
      </c>
      <c r="F1025" s="5" t="n">
        <v>0.961628670853098</v>
      </c>
      <c r="G1025" s="5" t="n">
        <v>39.2747496072109</v>
      </c>
      <c r="H1025" s="12" t="n">
        <v>0.0500000000000001</v>
      </c>
      <c r="I1025" s="5" t="n">
        <v>1.96373748036055</v>
      </c>
      <c r="J1025" s="5" t="n">
        <v>41.2384870875715</v>
      </c>
    </row>
    <row r="1026" customFormat="false" ht="14.25" hidden="true" customHeight="false" outlineLevel="0" collapsed="false">
      <c r="A1026" s="0" t="s">
        <v>109</v>
      </c>
      <c r="B1026" s="0" t="s">
        <v>110</v>
      </c>
      <c r="C1026" s="0" t="s">
        <v>72</v>
      </c>
      <c r="D1026" s="0" t="n">
        <v>2028</v>
      </c>
      <c r="E1026" s="5" t="n">
        <v>40.7482911613425</v>
      </c>
      <c r="F1026" s="5" t="n">
        <v>1.09566759094398</v>
      </c>
      <c r="G1026" s="5" t="n">
        <v>39.6526235703985</v>
      </c>
      <c r="H1026" s="12" t="n">
        <v>0.05</v>
      </c>
      <c r="I1026" s="5" t="n">
        <v>1.98263117851993</v>
      </c>
      <c r="J1026" s="5" t="n">
        <v>41.6352547489185</v>
      </c>
    </row>
    <row r="1027" customFormat="false" ht="14.25" hidden="true" customHeight="false" outlineLevel="0" collapsed="false">
      <c r="A1027" s="0" t="s">
        <v>109</v>
      </c>
      <c r="B1027" s="0" t="s">
        <v>110</v>
      </c>
      <c r="C1027" s="0" t="s">
        <v>72</v>
      </c>
      <c r="D1027" s="0" t="n">
        <v>2029</v>
      </c>
      <c r="E1027" s="5" t="n">
        <v>40.9719423460129</v>
      </c>
      <c r="F1027" s="5" t="n">
        <v>1.22421405413138</v>
      </c>
      <c r="G1027" s="5" t="n">
        <v>39.7477282918816</v>
      </c>
      <c r="H1027" s="12" t="n">
        <v>0.0500000000000001</v>
      </c>
      <c r="I1027" s="5" t="n">
        <v>1.98738641459408</v>
      </c>
      <c r="J1027" s="5" t="n">
        <v>41.7351147064756</v>
      </c>
    </row>
    <row r="1028" customFormat="false" ht="14.25" hidden="true" customHeight="false" outlineLevel="0" collapsed="false">
      <c r="A1028" s="0" t="s">
        <v>109</v>
      </c>
      <c r="B1028" s="0" t="s">
        <v>110</v>
      </c>
      <c r="C1028" s="0" t="s">
        <v>72</v>
      </c>
      <c r="D1028" s="0" t="n">
        <v>2030</v>
      </c>
      <c r="E1028" s="5" t="n">
        <v>41.4232415437888</v>
      </c>
      <c r="F1028" s="5" t="n">
        <v>1.36155826101103</v>
      </c>
      <c r="G1028" s="5" t="n">
        <v>40.0616832827778</v>
      </c>
      <c r="H1028" s="12" t="n">
        <v>0.0500000000000001</v>
      </c>
      <c r="I1028" s="5" t="n">
        <v>2.00308416413889</v>
      </c>
      <c r="J1028" s="5" t="n">
        <v>42.0647674469167</v>
      </c>
    </row>
    <row r="1029" customFormat="false" ht="14.25" hidden="true" customHeight="false" outlineLevel="0" collapsed="false">
      <c r="A1029" s="0" t="s">
        <v>109</v>
      </c>
      <c r="B1029" s="0" t="s">
        <v>110</v>
      </c>
      <c r="C1029" s="0" t="s">
        <v>72</v>
      </c>
      <c r="D1029" s="0" t="n">
        <v>2031</v>
      </c>
      <c r="E1029" s="5" t="n">
        <v>41.5348262550485</v>
      </c>
      <c r="F1029" s="5" t="n">
        <v>1.48539186289419</v>
      </c>
      <c r="G1029" s="5" t="n">
        <v>40.0494343921544</v>
      </c>
      <c r="H1029" s="12" t="n">
        <v>0.0500000000000001</v>
      </c>
      <c r="I1029" s="5" t="n">
        <v>2.00247171960772</v>
      </c>
      <c r="J1029" s="5" t="n">
        <v>42.0519061117621</v>
      </c>
    </row>
    <row r="1030" customFormat="false" ht="14.25" hidden="true" customHeight="false" outlineLevel="0" collapsed="false">
      <c r="A1030" s="0" t="s">
        <v>109</v>
      </c>
      <c r="B1030" s="0" t="s">
        <v>110</v>
      </c>
      <c r="C1030" s="0" t="s">
        <v>72</v>
      </c>
      <c r="D1030" s="0" t="n">
        <v>2032</v>
      </c>
      <c r="E1030" s="5" t="n">
        <v>43.0731308639145</v>
      </c>
      <c r="F1030" s="5" t="n">
        <v>1.6649091149906</v>
      </c>
      <c r="G1030" s="5" t="n">
        <v>41.4082217489239</v>
      </c>
      <c r="H1030" s="12" t="n">
        <v>0.0500000000000001</v>
      </c>
      <c r="I1030" s="5" t="n">
        <v>2.0704110874462</v>
      </c>
      <c r="J1030" s="5" t="n">
        <v>43.4786328363701</v>
      </c>
    </row>
    <row r="1031" customFormat="false" ht="14.25" hidden="true" customHeight="false" outlineLevel="0" collapsed="false">
      <c r="A1031" s="0" t="s">
        <v>109</v>
      </c>
      <c r="B1031" s="0" t="s">
        <v>110</v>
      </c>
      <c r="C1031" s="0" t="s">
        <v>72</v>
      </c>
      <c r="D1031" s="0" t="n">
        <v>2033</v>
      </c>
      <c r="E1031" s="5" t="n">
        <v>44.4838020229221</v>
      </c>
      <c r="F1031" s="5" t="n">
        <v>1.84805401259048</v>
      </c>
      <c r="G1031" s="5" t="n">
        <v>42.6357480103316</v>
      </c>
      <c r="H1031" s="12" t="n">
        <v>0.0500000000000001</v>
      </c>
      <c r="I1031" s="5" t="n">
        <v>2.13178740051658</v>
      </c>
      <c r="J1031" s="5" t="n">
        <v>44.7675354108482</v>
      </c>
    </row>
    <row r="1032" customFormat="false" ht="14.25" hidden="true" customHeight="false" outlineLevel="0" collapsed="false">
      <c r="A1032" s="0" t="s">
        <v>109</v>
      </c>
      <c r="B1032" s="0" t="s">
        <v>110</v>
      </c>
      <c r="C1032" s="0" t="s">
        <v>72</v>
      </c>
      <c r="D1032" s="0" t="n">
        <v>2034</v>
      </c>
      <c r="E1032" s="5" t="n">
        <v>46.0321294620471</v>
      </c>
      <c r="F1032" s="5" t="n">
        <v>2.04545842333743</v>
      </c>
      <c r="G1032" s="5" t="n">
        <v>43.9866710387097</v>
      </c>
      <c r="H1032" s="12" t="n">
        <v>0.05</v>
      </c>
      <c r="I1032" s="5" t="n">
        <v>2.19933355193549</v>
      </c>
      <c r="J1032" s="5" t="n">
        <v>46.1860045906452</v>
      </c>
    </row>
    <row r="1033" customFormat="false" ht="14.25" hidden="true" customHeight="false" outlineLevel="0" collapsed="false">
      <c r="A1033" s="0" t="s">
        <v>109</v>
      </c>
      <c r="B1033" s="0" t="s">
        <v>110</v>
      </c>
      <c r="C1033" s="0" t="s">
        <v>72</v>
      </c>
      <c r="D1033" s="0" t="n">
        <v>2035</v>
      </c>
      <c r="E1033" s="5" t="n">
        <v>47.2394787009858</v>
      </c>
      <c r="F1033" s="5" t="n">
        <v>2.2357370729594</v>
      </c>
      <c r="G1033" s="5" t="n">
        <v>45.0037416280264</v>
      </c>
      <c r="H1033" s="12" t="n">
        <v>0.0500000000000001</v>
      </c>
      <c r="I1033" s="5" t="n">
        <v>2.25018708140132</v>
      </c>
      <c r="J1033" s="5" t="n">
        <v>47.2539287094277</v>
      </c>
    </row>
    <row r="1034" customFormat="false" ht="14.25" hidden="true" customHeight="false" outlineLevel="0" collapsed="false">
      <c r="A1034" s="0" t="s">
        <v>109</v>
      </c>
      <c r="B1034" s="0" t="s">
        <v>110</v>
      </c>
      <c r="C1034" s="0" t="s">
        <v>72</v>
      </c>
      <c r="D1034" s="0" t="n">
        <v>2036</v>
      </c>
      <c r="E1034" s="5" t="n">
        <v>47.8179313641068</v>
      </c>
      <c r="F1034" s="5" t="n">
        <v>2.41038170598519</v>
      </c>
      <c r="G1034" s="5" t="n">
        <v>45.4075496581216</v>
      </c>
      <c r="H1034" s="12" t="n">
        <v>0.05</v>
      </c>
      <c r="I1034" s="5" t="n">
        <v>2.27037748290608</v>
      </c>
      <c r="J1034" s="5" t="n">
        <v>47.6779271410277</v>
      </c>
    </row>
    <row r="1035" customFormat="false" ht="14.25" hidden="true" customHeight="false" outlineLevel="0" collapsed="false">
      <c r="A1035" s="0" t="s">
        <v>109</v>
      </c>
      <c r="B1035" s="0" t="s">
        <v>110</v>
      </c>
      <c r="C1035" s="0" t="s">
        <v>72</v>
      </c>
      <c r="D1035" s="0" t="n">
        <v>2037</v>
      </c>
      <c r="E1035" s="5" t="n">
        <v>49.1282640585647</v>
      </c>
      <c r="F1035" s="5" t="n">
        <v>2.62761928103953</v>
      </c>
      <c r="G1035" s="5" t="n">
        <v>46.5006447775251</v>
      </c>
      <c r="H1035" s="12" t="n">
        <v>0.0500000000000001</v>
      </c>
      <c r="I1035" s="5" t="n">
        <v>2.32503223887626</v>
      </c>
      <c r="J1035" s="5" t="n">
        <v>48.8256770164014</v>
      </c>
    </row>
    <row r="1036" customFormat="false" ht="14.25" hidden="true" customHeight="false" outlineLevel="0" collapsed="false">
      <c r="A1036" s="0" t="s">
        <v>109</v>
      </c>
      <c r="B1036" s="0" t="s">
        <v>110</v>
      </c>
      <c r="C1036" s="0" t="s">
        <v>72</v>
      </c>
      <c r="D1036" s="0" t="n">
        <v>2038</v>
      </c>
      <c r="E1036" s="5" t="n">
        <v>49.8372882244045</v>
      </c>
      <c r="F1036" s="5" t="n">
        <v>2.81898532505991</v>
      </c>
      <c r="G1036" s="5" t="n">
        <v>47.0183028993446</v>
      </c>
      <c r="H1036" s="12" t="n">
        <v>0.0500000000000001</v>
      </c>
      <c r="I1036" s="5" t="n">
        <v>2.35091514496723</v>
      </c>
      <c r="J1036" s="5" t="n">
        <v>49.3692180443118</v>
      </c>
    </row>
    <row r="1037" customFormat="false" ht="14.25" hidden="true" customHeight="false" outlineLevel="0" collapsed="false">
      <c r="A1037" s="0" t="s">
        <v>109</v>
      </c>
      <c r="B1037" s="0" t="s">
        <v>110</v>
      </c>
      <c r="C1037" s="0" t="s">
        <v>72</v>
      </c>
      <c r="D1037" s="0" t="n">
        <v>2039</v>
      </c>
      <c r="E1037" s="5" t="n">
        <v>51.4024333137327</v>
      </c>
      <c r="F1037" s="5" t="n">
        <v>3.06558473286129</v>
      </c>
      <c r="G1037" s="5" t="n">
        <v>48.3368485808714</v>
      </c>
      <c r="H1037" s="12" t="n">
        <v>0.05</v>
      </c>
      <c r="I1037" s="5" t="n">
        <v>2.41684242904357</v>
      </c>
      <c r="J1037" s="5" t="n">
        <v>50.753691009915</v>
      </c>
    </row>
    <row r="1038" customFormat="false" ht="14.25" hidden="true" customHeight="false" outlineLevel="0" collapsed="false">
      <c r="A1038" s="0" t="s">
        <v>109</v>
      </c>
      <c r="B1038" s="0" t="s">
        <v>110</v>
      </c>
      <c r="C1038" s="0" t="s">
        <v>72</v>
      </c>
      <c r="D1038" s="0" t="n">
        <v>2040</v>
      </c>
      <c r="E1038" s="5" t="n">
        <v>51.97307920368</v>
      </c>
      <c r="F1038" s="5" t="n">
        <v>3.259664673478</v>
      </c>
      <c r="G1038" s="5" t="n">
        <v>48.713414530202</v>
      </c>
      <c r="H1038" s="12" t="n">
        <v>0.05</v>
      </c>
      <c r="I1038" s="5" t="n">
        <v>2.4356707265101</v>
      </c>
      <c r="J1038" s="5" t="n">
        <v>51.1490852567122</v>
      </c>
    </row>
    <row r="1039" customFormat="false" ht="14.25" hidden="true" customHeight="false" outlineLevel="0" collapsed="false">
      <c r="A1039" s="0" t="s">
        <v>109</v>
      </c>
      <c r="B1039" s="0" t="s">
        <v>110</v>
      </c>
      <c r="C1039" s="0" t="s">
        <v>75</v>
      </c>
      <c r="D1039" s="0" t="n">
        <v>2024</v>
      </c>
      <c r="E1039" s="5" t="n">
        <v>13.545577926</v>
      </c>
      <c r="F1039" s="5" t="n">
        <v>0</v>
      </c>
      <c r="G1039" s="5" t="n">
        <v>13.545577926</v>
      </c>
      <c r="H1039" s="12" t="n">
        <v>0.0500000000000001</v>
      </c>
      <c r="I1039" s="5" t="n">
        <v>0.677278896300001</v>
      </c>
      <c r="J1039" s="5" t="n">
        <v>14.2228568223</v>
      </c>
    </row>
    <row r="1040" customFormat="false" ht="14.25" hidden="true" customHeight="false" outlineLevel="0" collapsed="false">
      <c r="A1040" s="0" t="s">
        <v>109</v>
      </c>
      <c r="B1040" s="0" t="s">
        <v>110</v>
      </c>
      <c r="C1040" s="0" t="s">
        <v>75</v>
      </c>
      <c r="D1040" s="0" t="n">
        <v>2025</v>
      </c>
      <c r="E1040" s="5" t="n">
        <v>13.634719686</v>
      </c>
      <c r="F1040" s="5" t="n">
        <v>0.08914176</v>
      </c>
      <c r="G1040" s="5" t="n">
        <v>13.545577926</v>
      </c>
      <c r="H1040" s="12" t="n">
        <v>0.0500000000000001</v>
      </c>
      <c r="I1040" s="5" t="n">
        <v>0.677278896300001</v>
      </c>
      <c r="J1040" s="5" t="n">
        <v>14.2228568223</v>
      </c>
    </row>
    <row r="1041" customFormat="false" ht="14.25" hidden="true" customHeight="false" outlineLevel="0" collapsed="false">
      <c r="A1041" s="0" t="s">
        <v>109</v>
      </c>
      <c r="B1041" s="0" t="s">
        <v>110</v>
      </c>
      <c r="C1041" s="0" t="s">
        <v>75</v>
      </c>
      <c r="D1041" s="0" t="n">
        <v>2026</v>
      </c>
      <c r="E1041" s="5" t="n">
        <v>16.9832473339067</v>
      </c>
      <c r="F1041" s="5" t="n">
        <v>0.841373171043406</v>
      </c>
      <c r="G1041" s="5" t="n">
        <v>16.1418741628633</v>
      </c>
      <c r="H1041" s="12" t="n">
        <v>0.05</v>
      </c>
      <c r="I1041" s="5" t="n">
        <v>0.807093708143164</v>
      </c>
      <c r="J1041" s="5" t="n">
        <v>16.9489678710065</v>
      </c>
    </row>
    <row r="1042" customFormat="false" ht="14.25" hidden="true" customHeight="false" outlineLevel="0" collapsed="false">
      <c r="A1042" s="0" t="s">
        <v>109</v>
      </c>
      <c r="B1042" s="0" t="s">
        <v>110</v>
      </c>
      <c r="C1042" s="0" t="s">
        <v>75</v>
      </c>
      <c r="D1042" s="0" t="n">
        <v>2027</v>
      </c>
      <c r="E1042" s="5" t="n">
        <v>26.0129449601686</v>
      </c>
      <c r="F1042" s="5" t="n">
        <v>2.70437981348092</v>
      </c>
      <c r="G1042" s="5" t="n">
        <v>23.3085651466876</v>
      </c>
      <c r="H1042" s="12" t="n">
        <v>0.0500000000000001</v>
      </c>
      <c r="I1042" s="5" t="n">
        <v>1.16542825733438</v>
      </c>
      <c r="J1042" s="5" t="n">
        <v>24.473993404022</v>
      </c>
    </row>
    <row r="1043" customFormat="false" ht="14.25" hidden="true" customHeight="false" outlineLevel="0" collapsed="false">
      <c r="A1043" s="0" t="s">
        <v>109</v>
      </c>
      <c r="B1043" s="0" t="s">
        <v>110</v>
      </c>
      <c r="C1043" s="0" t="s">
        <v>75</v>
      </c>
      <c r="D1043" s="0" t="n">
        <v>2028</v>
      </c>
      <c r="E1043" s="5" t="n">
        <v>34.6896333010205</v>
      </c>
      <c r="F1043" s="5" t="n">
        <v>5.3218228304583</v>
      </c>
      <c r="G1043" s="5" t="n">
        <v>29.3678104705622</v>
      </c>
      <c r="H1043" s="12" t="n">
        <v>0.05</v>
      </c>
      <c r="I1043" s="5" t="n">
        <v>1.46839052352811</v>
      </c>
      <c r="J1043" s="5" t="n">
        <v>30.8362009940903</v>
      </c>
    </row>
    <row r="1044" customFormat="false" ht="14.25" hidden="true" customHeight="false" outlineLevel="0" collapsed="false">
      <c r="A1044" s="0" t="s">
        <v>109</v>
      </c>
      <c r="B1044" s="0" t="s">
        <v>110</v>
      </c>
      <c r="C1044" s="0" t="s">
        <v>75</v>
      </c>
      <c r="D1044" s="0" t="n">
        <v>2029</v>
      </c>
      <c r="E1044" s="5" t="n">
        <v>44.6156758832618</v>
      </c>
      <c r="F1044" s="5" t="n">
        <v>6.87930636913345</v>
      </c>
      <c r="G1044" s="5" t="n">
        <v>37.7363695141284</v>
      </c>
      <c r="H1044" s="12" t="n">
        <v>0.05</v>
      </c>
      <c r="I1044" s="5" t="n">
        <v>1.88681847570642</v>
      </c>
      <c r="J1044" s="5" t="n">
        <v>39.6231879898348</v>
      </c>
    </row>
    <row r="1045" customFormat="false" ht="14.25" hidden="true" customHeight="false" outlineLevel="0" collapsed="false">
      <c r="A1045" s="0" t="s">
        <v>109</v>
      </c>
      <c r="B1045" s="0" t="s">
        <v>110</v>
      </c>
      <c r="C1045" s="0" t="s">
        <v>75</v>
      </c>
      <c r="D1045" s="0" t="n">
        <v>2030</v>
      </c>
      <c r="E1045" s="5" t="n">
        <v>59.5279169109206</v>
      </c>
      <c r="F1045" s="5" t="n">
        <v>8.32744240534857</v>
      </c>
      <c r="G1045" s="5" t="n">
        <v>51.200474505572</v>
      </c>
      <c r="H1045" s="12" t="n">
        <v>0.0500000000000001</v>
      </c>
      <c r="I1045" s="5" t="n">
        <v>2.5600237252786</v>
      </c>
      <c r="J1045" s="5" t="n">
        <v>53.7604982308506</v>
      </c>
    </row>
    <row r="1046" customFormat="false" ht="14.25" hidden="true" customHeight="false" outlineLevel="0" collapsed="false">
      <c r="A1046" s="0" t="s">
        <v>109</v>
      </c>
      <c r="B1046" s="0" t="s">
        <v>110</v>
      </c>
      <c r="C1046" s="0" t="s">
        <v>75</v>
      </c>
      <c r="D1046" s="0" t="n">
        <v>2031</v>
      </c>
      <c r="E1046" s="5" t="n">
        <v>74.2283688108887</v>
      </c>
      <c r="F1046" s="5" t="n">
        <v>11.8555143412967</v>
      </c>
      <c r="G1046" s="5" t="n">
        <v>62.372854469592</v>
      </c>
      <c r="H1046" s="12" t="n">
        <v>0.0500000000000001</v>
      </c>
      <c r="I1046" s="5" t="n">
        <v>3.1186427234796</v>
      </c>
      <c r="J1046" s="5" t="n">
        <v>65.4914971930716</v>
      </c>
    </row>
    <row r="1047" customFormat="false" ht="14.25" hidden="true" customHeight="false" outlineLevel="0" collapsed="false">
      <c r="A1047" s="0" t="s">
        <v>109</v>
      </c>
      <c r="B1047" s="0" t="s">
        <v>110</v>
      </c>
      <c r="C1047" s="0" t="s">
        <v>75</v>
      </c>
      <c r="D1047" s="0" t="n">
        <v>2032</v>
      </c>
      <c r="E1047" s="5" t="n">
        <v>88.4563185703457</v>
      </c>
      <c r="F1047" s="5" t="n">
        <v>15.3994632343338</v>
      </c>
      <c r="G1047" s="5" t="n">
        <v>73.056855336012</v>
      </c>
      <c r="H1047" s="12" t="n">
        <v>0.0500000000000001</v>
      </c>
      <c r="I1047" s="5" t="n">
        <v>3.6528427668006</v>
      </c>
      <c r="J1047" s="5" t="n">
        <v>76.7096981028126</v>
      </c>
    </row>
    <row r="1048" customFormat="false" ht="14.25" hidden="true" customHeight="false" outlineLevel="0" collapsed="false">
      <c r="A1048" s="0" t="s">
        <v>109</v>
      </c>
      <c r="B1048" s="0" t="s">
        <v>110</v>
      </c>
      <c r="C1048" s="0" t="s">
        <v>75</v>
      </c>
      <c r="D1048" s="0" t="n">
        <v>2033</v>
      </c>
      <c r="E1048" s="5" t="n">
        <v>101.217937404302</v>
      </c>
      <c r="F1048" s="5" t="n">
        <v>17.7835187814909</v>
      </c>
      <c r="G1048" s="5" t="n">
        <v>83.4344186228113</v>
      </c>
      <c r="H1048" s="12" t="n">
        <v>0.0500000000000001</v>
      </c>
      <c r="I1048" s="5" t="n">
        <v>4.17172093114057</v>
      </c>
      <c r="J1048" s="5" t="n">
        <v>87.6061395539519</v>
      </c>
    </row>
    <row r="1049" customFormat="false" ht="14.25" hidden="true" customHeight="false" outlineLevel="0" collapsed="false">
      <c r="A1049" s="0" t="s">
        <v>109</v>
      </c>
      <c r="B1049" s="0" t="s">
        <v>110</v>
      </c>
      <c r="C1049" s="0" t="s">
        <v>75</v>
      </c>
      <c r="D1049" s="0" t="n">
        <v>2034</v>
      </c>
      <c r="E1049" s="5" t="n">
        <v>113.011532104761</v>
      </c>
      <c r="F1049" s="5" t="n">
        <v>19.6705874545546</v>
      </c>
      <c r="G1049" s="5" t="n">
        <v>93.3409446502062</v>
      </c>
      <c r="H1049" s="12" t="n">
        <v>0.05</v>
      </c>
      <c r="I1049" s="5" t="n">
        <v>4.66704723251031</v>
      </c>
      <c r="J1049" s="5" t="n">
        <v>98.0079918827165</v>
      </c>
    </row>
    <row r="1050" customFormat="false" ht="14.25" hidden="true" customHeight="false" outlineLevel="0" collapsed="false">
      <c r="A1050" s="0" t="s">
        <v>109</v>
      </c>
      <c r="B1050" s="0" t="s">
        <v>110</v>
      </c>
      <c r="C1050" s="0" t="s">
        <v>75</v>
      </c>
      <c r="D1050" s="0" t="n">
        <v>2035</v>
      </c>
      <c r="E1050" s="5" t="n">
        <v>123.54489874428</v>
      </c>
      <c r="F1050" s="5" t="n">
        <v>20.6152770912051</v>
      </c>
      <c r="G1050" s="5" t="n">
        <v>102.929621653075</v>
      </c>
      <c r="H1050" s="12" t="n">
        <v>0.0500000000000001</v>
      </c>
      <c r="I1050" s="5" t="n">
        <v>5.14648108265376</v>
      </c>
      <c r="J1050" s="5" t="n">
        <v>108.076102735729</v>
      </c>
    </row>
    <row r="1051" customFormat="false" ht="14.25" hidden="true" customHeight="false" outlineLevel="0" collapsed="false">
      <c r="A1051" s="0" t="s">
        <v>109</v>
      </c>
      <c r="B1051" s="0" t="s">
        <v>110</v>
      </c>
      <c r="C1051" s="0" t="s">
        <v>75</v>
      </c>
      <c r="D1051" s="0" t="n">
        <v>2036</v>
      </c>
      <c r="E1051" s="5" t="n">
        <v>134.196233943162</v>
      </c>
      <c r="F1051" s="5" t="n">
        <v>22.3926084804254</v>
      </c>
      <c r="G1051" s="5" t="n">
        <v>111.803625462737</v>
      </c>
      <c r="H1051" s="12" t="n">
        <v>0.05</v>
      </c>
      <c r="I1051" s="5" t="n">
        <v>5.59018127313684</v>
      </c>
      <c r="J1051" s="5" t="n">
        <v>117.393806735874</v>
      </c>
    </row>
    <row r="1052" customFormat="false" ht="14.25" hidden="true" customHeight="false" outlineLevel="0" collapsed="false">
      <c r="A1052" s="0" t="s">
        <v>109</v>
      </c>
      <c r="B1052" s="0" t="s">
        <v>110</v>
      </c>
      <c r="C1052" s="0" t="s">
        <v>75</v>
      </c>
      <c r="D1052" s="0" t="n">
        <v>2037</v>
      </c>
      <c r="E1052" s="5" t="n">
        <v>144.165097036083</v>
      </c>
      <c r="F1052" s="5" t="n">
        <v>24.0560593961142</v>
      </c>
      <c r="G1052" s="5" t="n">
        <v>120.109037639969</v>
      </c>
      <c r="H1052" s="12" t="n">
        <v>0.05</v>
      </c>
      <c r="I1052" s="5" t="n">
        <v>6.00545188199843</v>
      </c>
      <c r="J1052" s="5" t="n">
        <v>126.114489521967</v>
      </c>
    </row>
    <row r="1053" customFormat="false" ht="14.25" hidden="true" customHeight="false" outlineLevel="0" collapsed="false">
      <c r="A1053" s="0" t="s">
        <v>109</v>
      </c>
      <c r="B1053" s="0" t="s">
        <v>110</v>
      </c>
      <c r="C1053" s="0" t="s">
        <v>75</v>
      </c>
      <c r="D1053" s="0" t="n">
        <v>2038</v>
      </c>
      <c r="E1053" s="5" t="n">
        <v>153.154820586976</v>
      </c>
      <c r="F1053" s="5" t="n">
        <v>25.5561265284576</v>
      </c>
      <c r="G1053" s="5" t="n">
        <v>127.598694058518</v>
      </c>
      <c r="H1053" s="12" t="n">
        <v>0.0499999999999999</v>
      </c>
      <c r="I1053" s="5" t="n">
        <v>6.37993470292589</v>
      </c>
      <c r="J1053" s="5" t="n">
        <v>133.978628761444</v>
      </c>
    </row>
    <row r="1054" customFormat="false" ht="14.25" hidden="true" customHeight="false" outlineLevel="0" collapsed="false">
      <c r="A1054" s="0" t="s">
        <v>109</v>
      </c>
      <c r="B1054" s="0" t="s">
        <v>110</v>
      </c>
      <c r="C1054" s="0" t="s">
        <v>75</v>
      </c>
      <c r="D1054" s="0" t="n">
        <v>2039</v>
      </c>
      <c r="E1054" s="5" t="n">
        <v>160.878199396576</v>
      </c>
      <c r="F1054" s="5" t="n">
        <v>26.8448854805355</v>
      </c>
      <c r="G1054" s="5" t="n">
        <v>134.033313916041</v>
      </c>
      <c r="H1054" s="12" t="n">
        <v>0.0500000000000001</v>
      </c>
      <c r="I1054" s="5" t="n">
        <v>6.70166569580204</v>
      </c>
      <c r="J1054" s="5" t="n">
        <v>140.734979611843</v>
      </c>
    </row>
    <row r="1055" customFormat="false" ht="14.25" hidden="true" customHeight="false" outlineLevel="0" collapsed="false">
      <c r="A1055" s="0" t="s">
        <v>109</v>
      </c>
      <c r="B1055" s="0" t="s">
        <v>110</v>
      </c>
      <c r="C1055" s="0" t="s">
        <v>75</v>
      </c>
      <c r="D1055" s="0" t="n">
        <v>2040</v>
      </c>
      <c r="E1055" s="5" t="n">
        <v>167.072010073344</v>
      </c>
      <c r="F1055" s="5" t="n">
        <v>27.8784135715361</v>
      </c>
      <c r="G1055" s="5" t="n">
        <v>139.193596501808</v>
      </c>
      <c r="H1055" s="12" t="n">
        <v>0.05</v>
      </c>
      <c r="I1055" s="5" t="n">
        <v>6.9596798250904</v>
      </c>
      <c r="J1055" s="5" t="n">
        <v>146.153276326898</v>
      </c>
    </row>
    <row r="1056" customFormat="false" ht="14.25" hidden="true" customHeight="false" outlineLevel="0" collapsed="false">
      <c r="A1056" s="0" t="s">
        <v>109</v>
      </c>
      <c r="B1056" s="0" t="s">
        <v>110</v>
      </c>
      <c r="C1056" s="0" t="s">
        <v>76</v>
      </c>
      <c r="D1056" s="0" t="n">
        <v>2024</v>
      </c>
      <c r="E1056" s="5" t="n">
        <v>0.39480714</v>
      </c>
      <c r="F1056" s="5" t="n">
        <v>0.39480714</v>
      </c>
      <c r="G1056" s="5" t="n">
        <v>0</v>
      </c>
      <c r="H1056" s="12" t="n">
        <v>0</v>
      </c>
      <c r="I1056" s="5" t="n">
        <v>0</v>
      </c>
      <c r="J1056" s="5" t="n">
        <v>0</v>
      </c>
    </row>
    <row r="1057" customFormat="false" ht="14.25" hidden="true" customHeight="false" outlineLevel="0" collapsed="false">
      <c r="A1057" s="0" t="s">
        <v>109</v>
      </c>
      <c r="B1057" s="0" t="s">
        <v>110</v>
      </c>
      <c r="C1057" s="0" t="s">
        <v>76</v>
      </c>
      <c r="D1057" s="0" t="n">
        <v>2025</v>
      </c>
      <c r="E1057" s="5" t="n">
        <v>0.411727446</v>
      </c>
      <c r="F1057" s="5" t="n">
        <v>0.411727446</v>
      </c>
      <c r="G1057" s="5" t="n">
        <v>0</v>
      </c>
      <c r="H1057" s="12" t="n">
        <v>0</v>
      </c>
      <c r="I1057" s="5" t="n">
        <v>0</v>
      </c>
      <c r="J1057" s="5" t="n">
        <v>0</v>
      </c>
    </row>
    <row r="1058" customFormat="false" ht="14.25" hidden="true" customHeight="false" outlineLevel="0" collapsed="false">
      <c r="A1058" s="0" t="s">
        <v>109</v>
      </c>
      <c r="B1058" s="0" t="s">
        <v>110</v>
      </c>
      <c r="C1058" s="0" t="s">
        <v>76</v>
      </c>
      <c r="D1058" s="0" t="n">
        <v>2026</v>
      </c>
      <c r="E1058" s="5" t="n">
        <v>1.0698230136</v>
      </c>
      <c r="F1058" s="5" t="n">
        <v>1.0698230136</v>
      </c>
      <c r="G1058" s="5" t="n">
        <v>0</v>
      </c>
      <c r="H1058" s="12" t="n">
        <v>0</v>
      </c>
      <c r="I1058" s="5" t="n">
        <v>0</v>
      </c>
      <c r="J1058" s="5" t="n">
        <v>0</v>
      </c>
    </row>
    <row r="1059" customFormat="false" ht="14.25" hidden="true" customHeight="false" outlineLevel="0" collapsed="false">
      <c r="A1059" s="0" t="s">
        <v>109</v>
      </c>
      <c r="B1059" s="0" t="s">
        <v>110</v>
      </c>
      <c r="C1059" s="0" t="s">
        <v>76</v>
      </c>
      <c r="D1059" s="0" t="n">
        <v>2027</v>
      </c>
      <c r="E1059" s="5" t="n">
        <v>1.608297444</v>
      </c>
      <c r="F1059" s="5" t="n">
        <v>1.608297444</v>
      </c>
      <c r="G1059" s="5" t="n">
        <v>0</v>
      </c>
      <c r="H1059" s="12" t="n">
        <v>0</v>
      </c>
      <c r="I1059" s="5" t="n">
        <v>0</v>
      </c>
      <c r="J1059" s="5" t="n">
        <v>0</v>
      </c>
    </row>
    <row r="1060" customFormat="false" ht="14.25" hidden="true" customHeight="false" outlineLevel="0" collapsed="false">
      <c r="A1060" s="0" t="s">
        <v>109</v>
      </c>
      <c r="B1060" s="0" t="s">
        <v>110</v>
      </c>
      <c r="C1060" s="0" t="s">
        <v>76</v>
      </c>
      <c r="D1060" s="0" t="n">
        <v>2028</v>
      </c>
      <c r="E1060" s="5" t="n">
        <v>1.744338882</v>
      </c>
      <c r="F1060" s="5" t="n">
        <v>1.744338882</v>
      </c>
      <c r="G1060" s="5" t="n">
        <v>0</v>
      </c>
      <c r="H1060" s="12" t="n">
        <v>0</v>
      </c>
      <c r="I1060" s="5" t="n">
        <v>0</v>
      </c>
      <c r="J1060" s="5" t="n">
        <v>0</v>
      </c>
    </row>
    <row r="1061" customFormat="false" ht="14.25" hidden="true" customHeight="false" outlineLevel="0" collapsed="false">
      <c r="A1061" s="0" t="s">
        <v>109</v>
      </c>
      <c r="B1061" s="0" t="s">
        <v>110</v>
      </c>
      <c r="C1061" s="0" t="s">
        <v>76</v>
      </c>
      <c r="D1061" s="0" t="n">
        <v>2029</v>
      </c>
      <c r="E1061" s="5" t="n">
        <v>1.7200482</v>
      </c>
      <c r="F1061" s="5" t="n">
        <v>1.7200482</v>
      </c>
      <c r="G1061" s="5" t="n">
        <v>0</v>
      </c>
      <c r="H1061" s="12" t="n">
        <v>0</v>
      </c>
      <c r="I1061" s="5" t="n">
        <v>0</v>
      </c>
      <c r="J1061" s="5" t="n">
        <v>0</v>
      </c>
    </row>
    <row r="1062" customFormat="false" ht="14.25" hidden="true" customHeight="false" outlineLevel="0" collapsed="false">
      <c r="A1062" s="0" t="s">
        <v>109</v>
      </c>
      <c r="B1062" s="0" t="s">
        <v>110</v>
      </c>
      <c r="C1062" s="0" t="s">
        <v>76</v>
      </c>
      <c r="D1062" s="0" t="n">
        <v>2030</v>
      </c>
      <c r="E1062" s="5" t="n">
        <v>1.260420678</v>
      </c>
      <c r="F1062" s="5" t="n">
        <v>1.260420678</v>
      </c>
      <c r="G1062" s="5" t="n">
        <v>0</v>
      </c>
      <c r="H1062" s="12" t="n">
        <v>0</v>
      </c>
      <c r="I1062" s="5" t="n">
        <v>0</v>
      </c>
      <c r="J1062" s="5" t="n">
        <v>0</v>
      </c>
    </row>
    <row r="1063" customFormat="false" ht="14.25" hidden="true" customHeight="false" outlineLevel="0" collapsed="false">
      <c r="A1063" s="0" t="s">
        <v>109</v>
      </c>
      <c r="B1063" s="0" t="s">
        <v>110</v>
      </c>
      <c r="C1063" s="0" t="s">
        <v>76</v>
      </c>
      <c r="D1063" s="0" t="n">
        <v>2031</v>
      </c>
      <c r="E1063" s="5" t="n">
        <v>1.22467464</v>
      </c>
      <c r="F1063" s="5" t="n">
        <v>1.22467464</v>
      </c>
      <c r="G1063" s="5" t="n">
        <v>0</v>
      </c>
      <c r="H1063" s="12" t="n">
        <v>0</v>
      </c>
      <c r="I1063" s="5" t="n">
        <v>0</v>
      </c>
      <c r="J1063" s="5" t="n">
        <v>0</v>
      </c>
    </row>
    <row r="1064" customFormat="false" ht="14.25" hidden="true" customHeight="false" outlineLevel="0" collapsed="false">
      <c r="A1064" s="0" t="s">
        <v>109</v>
      </c>
      <c r="B1064" s="0" t="s">
        <v>110</v>
      </c>
      <c r="C1064" s="0" t="s">
        <v>76</v>
      </c>
      <c r="D1064" s="0" t="n">
        <v>2032</v>
      </c>
      <c r="E1064" s="5" t="n">
        <v>1.212670041</v>
      </c>
      <c r="F1064" s="5" t="n">
        <v>1.212670041</v>
      </c>
      <c r="G1064" s="5" t="n">
        <v>0</v>
      </c>
      <c r="H1064" s="12" t="n">
        <v>0</v>
      </c>
      <c r="I1064" s="5" t="n">
        <v>0</v>
      </c>
      <c r="J1064" s="5" t="n">
        <v>0</v>
      </c>
    </row>
    <row r="1065" customFormat="false" ht="14.25" hidden="true" customHeight="false" outlineLevel="0" collapsed="false">
      <c r="A1065" s="0" t="s">
        <v>109</v>
      </c>
      <c r="B1065" s="0" t="s">
        <v>110</v>
      </c>
      <c r="C1065" s="0" t="s">
        <v>76</v>
      </c>
      <c r="D1065" s="0" t="n">
        <v>2033</v>
      </c>
      <c r="E1065" s="5" t="n">
        <v>1.228517952</v>
      </c>
      <c r="F1065" s="5" t="n">
        <v>1.228517952</v>
      </c>
      <c r="G1065" s="5" t="n">
        <v>0</v>
      </c>
      <c r="H1065" s="12" t="n">
        <v>0</v>
      </c>
      <c r="I1065" s="5" t="n">
        <v>0</v>
      </c>
      <c r="J1065" s="5" t="n">
        <v>0</v>
      </c>
    </row>
    <row r="1066" customFormat="false" ht="14.25" hidden="true" customHeight="false" outlineLevel="0" collapsed="false">
      <c r="A1066" s="0" t="s">
        <v>109</v>
      </c>
      <c r="B1066" s="0" t="s">
        <v>110</v>
      </c>
      <c r="C1066" s="0" t="s">
        <v>76</v>
      </c>
      <c r="D1066" s="0" t="n">
        <v>2034</v>
      </c>
      <c r="E1066" s="5" t="n">
        <v>1.2477608864</v>
      </c>
      <c r="F1066" s="5" t="n">
        <v>1.2477608864</v>
      </c>
      <c r="G1066" s="5" t="n">
        <v>0</v>
      </c>
      <c r="H1066" s="12" t="n">
        <v>0</v>
      </c>
      <c r="I1066" s="5" t="n">
        <v>0</v>
      </c>
      <c r="J1066" s="5" t="n">
        <v>0</v>
      </c>
    </row>
    <row r="1067" customFormat="false" ht="14.25" hidden="true" customHeight="false" outlineLevel="0" collapsed="false">
      <c r="A1067" s="0" t="s">
        <v>109</v>
      </c>
      <c r="B1067" s="0" t="s">
        <v>110</v>
      </c>
      <c r="C1067" s="0" t="s">
        <v>76</v>
      </c>
      <c r="D1067" s="0" t="n">
        <v>2035</v>
      </c>
      <c r="E1067" s="5" t="n">
        <v>1.268913564</v>
      </c>
      <c r="F1067" s="5" t="n">
        <v>1.268913564</v>
      </c>
      <c r="G1067" s="5" t="n">
        <v>0</v>
      </c>
      <c r="H1067" s="12" t="n">
        <v>0</v>
      </c>
      <c r="I1067" s="5" t="n">
        <v>0</v>
      </c>
      <c r="J1067" s="5" t="n">
        <v>0</v>
      </c>
    </row>
    <row r="1068" customFormat="false" ht="14.25" hidden="true" customHeight="false" outlineLevel="0" collapsed="false">
      <c r="A1068" s="0" t="s">
        <v>109</v>
      </c>
      <c r="B1068" s="0" t="s">
        <v>110</v>
      </c>
      <c r="C1068" s="0" t="s">
        <v>76</v>
      </c>
      <c r="D1068" s="0" t="n">
        <v>2036</v>
      </c>
      <c r="E1068" s="5" t="n">
        <v>1.2763671964</v>
      </c>
      <c r="F1068" s="5" t="n">
        <v>1.2763671964</v>
      </c>
      <c r="G1068" s="5" t="n">
        <v>0</v>
      </c>
      <c r="H1068" s="12" t="n">
        <v>0</v>
      </c>
      <c r="I1068" s="5" t="n">
        <v>0</v>
      </c>
      <c r="J1068" s="5" t="n">
        <v>0</v>
      </c>
    </row>
    <row r="1069" customFormat="false" ht="14.25" hidden="true" customHeight="false" outlineLevel="0" collapsed="false">
      <c r="A1069" s="0" t="s">
        <v>109</v>
      </c>
      <c r="B1069" s="0" t="s">
        <v>110</v>
      </c>
      <c r="C1069" s="0" t="s">
        <v>76</v>
      </c>
      <c r="D1069" s="0" t="n">
        <v>2037</v>
      </c>
      <c r="E1069" s="5" t="n">
        <v>1.2861557016</v>
      </c>
      <c r="F1069" s="5" t="n">
        <v>1.2861557016</v>
      </c>
      <c r="G1069" s="5" t="n">
        <v>0</v>
      </c>
      <c r="H1069" s="12" t="n">
        <v>0</v>
      </c>
      <c r="I1069" s="5" t="n">
        <v>0</v>
      </c>
      <c r="J1069" s="5" t="n">
        <v>0</v>
      </c>
    </row>
    <row r="1070" customFormat="false" ht="14.25" hidden="true" customHeight="false" outlineLevel="0" collapsed="false">
      <c r="A1070" s="0" t="s">
        <v>109</v>
      </c>
      <c r="B1070" s="0" t="s">
        <v>110</v>
      </c>
      <c r="C1070" s="0" t="s">
        <v>76</v>
      </c>
      <c r="D1070" s="0" t="n">
        <v>2038</v>
      </c>
      <c r="E1070" s="5" t="n">
        <v>1.2927562074</v>
      </c>
      <c r="F1070" s="5" t="n">
        <v>1.2927562074</v>
      </c>
      <c r="G1070" s="5" t="n">
        <v>0</v>
      </c>
      <c r="H1070" s="12" t="n">
        <v>0</v>
      </c>
      <c r="I1070" s="5" t="n">
        <v>0</v>
      </c>
      <c r="J1070" s="5" t="n">
        <v>0</v>
      </c>
    </row>
    <row r="1071" customFormat="false" ht="14.25" hidden="true" customHeight="false" outlineLevel="0" collapsed="false">
      <c r="A1071" s="0" t="s">
        <v>109</v>
      </c>
      <c r="B1071" s="0" t="s">
        <v>110</v>
      </c>
      <c r="C1071" s="0" t="s">
        <v>76</v>
      </c>
      <c r="D1071" s="0" t="n">
        <v>2039</v>
      </c>
      <c r="E1071" s="5" t="n">
        <v>1.3017813888</v>
      </c>
      <c r="F1071" s="5" t="n">
        <v>1.3017813888</v>
      </c>
      <c r="G1071" s="5" t="n">
        <v>0</v>
      </c>
      <c r="H1071" s="12" t="n">
        <v>0</v>
      </c>
      <c r="I1071" s="5" t="n">
        <v>0</v>
      </c>
      <c r="J1071" s="5" t="n">
        <v>0</v>
      </c>
    </row>
    <row r="1072" customFormat="false" ht="14.25" hidden="true" customHeight="false" outlineLevel="0" collapsed="false">
      <c r="A1072" s="0" t="s">
        <v>109</v>
      </c>
      <c r="B1072" s="0" t="s">
        <v>110</v>
      </c>
      <c r="C1072" s="0" t="s">
        <v>76</v>
      </c>
      <c r="D1072" s="0" t="n">
        <v>2040</v>
      </c>
      <c r="E1072" s="5" t="n">
        <v>1.307528768</v>
      </c>
      <c r="F1072" s="5" t="n">
        <v>1.307528768</v>
      </c>
      <c r="G1072" s="5" t="n">
        <v>0</v>
      </c>
      <c r="H1072" s="12" t="n">
        <v>0</v>
      </c>
      <c r="I1072" s="5" t="n">
        <v>0</v>
      </c>
      <c r="J1072" s="5" t="n">
        <v>0</v>
      </c>
    </row>
    <row r="1073" customFormat="false" ht="14.25" hidden="true" customHeight="false" outlineLevel="0" collapsed="false">
      <c r="A1073" s="0" t="s">
        <v>109</v>
      </c>
      <c r="B1073" s="0" t="s">
        <v>110</v>
      </c>
      <c r="C1073" s="0" t="s">
        <v>79</v>
      </c>
      <c r="D1073" s="0" t="n">
        <v>2024</v>
      </c>
      <c r="E1073" s="5" t="n">
        <v>0</v>
      </c>
      <c r="F1073" s="5" t="n">
        <v>0</v>
      </c>
      <c r="G1073" s="5" t="n">
        <v>0</v>
      </c>
      <c r="H1073" s="12" t="n">
        <v>0</v>
      </c>
      <c r="I1073" s="5" t="n">
        <v>0</v>
      </c>
      <c r="J1073" s="5" t="n">
        <v>0</v>
      </c>
    </row>
    <row r="1074" customFormat="false" ht="14.25" hidden="true" customHeight="false" outlineLevel="0" collapsed="false">
      <c r="A1074" s="0" t="s">
        <v>109</v>
      </c>
      <c r="B1074" s="0" t="s">
        <v>110</v>
      </c>
      <c r="C1074" s="0" t="s">
        <v>79</v>
      </c>
      <c r="D1074" s="0" t="n">
        <v>2025</v>
      </c>
      <c r="E1074" s="5" t="n">
        <v>260.686850786765</v>
      </c>
      <c r="F1074" s="5" t="n">
        <v>35.6915293014436</v>
      </c>
      <c r="G1074" s="5" t="n">
        <v>224.995321485321</v>
      </c>
      <c r="H1074" s="12" t="n">
        <v>0.0500000000000001</v>
      </c>
      <c r="I1074" s="5" t="n">
        <v>11.2497660742661</v>
      </c>
      <c r="J1074" s="5" t="n">
        <v>236.245087559587</v>
      </c>
    </row>
    <row r="1075" customFormat="false" ht="14.25" hidden="true" customHeight="false" outlineLevel="0" collapsed="false">
      <c r="A1075" s="0" t="s">
        <v>109</v>
      </c>
      <c r="B1075" s="0" t="s">
        <v>110</v>
      </c>
      <c r="C1075" s="0" t="s">
        <v>79</v>
      </c>
      <c r="D1075" s="0" t="n">
        <v>2026</v>
      </c>
      <c r="E1075" s="5" t="n">
        <v>274.015023978681</v>
      </c>
      <c r="F1075" s="5" t="n">
        <v>37.4938699809199</v>
      </c>
      <c r="G1075" s="5" t="n">
        <v>236.521153997761</v>
      </c>
      <c r="H1075" s="12" t="n">
        <v>0.05</v>
      </c>
      <c r="I1075" s="5" t="n">
        <v>11.826057699888</v>
      </c>
      <c r="J1075" s="5" t="n">
        <v>248.347211697649</v>
      </c>
    </row>
    <row r="1076" customFormat="false" ht="14.25" hidden="true" customHeight="false" outlineLevel="0" collapsed="false">
      <c r="A1076" s="0" t="s">
        <v>109</v>
      </c>
      <c r="B1076" s="0" t="s">
        <v>110</v>
      </c>
      <c r="C1076" s="0" t="s">
        <v>79</v>
      </c>
      <c r="D1076" s="0" t="n">
        <v>2027</v>
      </c>
      <c r="E1076" s="5" t="n">
        <v>272.563075513426</v>
      </c>
      <c r="F1076" s="5" t="n">
        <v>37.3584315596676</v>
      </c>
      <c r="G1076" s="5" t="n">
        <v>235.204643953758</v>
      </c>
      <c r="H1076" s="12" t="n">
        <v>0.0500000000000001</v>
      </c>
      <c r="I1076" s="5" t="n">
        <v>11.7602321976879</v>
      </c>
      <c r="J1076" s="5" t="n">
        <v>246.964876151446</v>
      </c>
    </row>
    <row r="1077" customFormat="false" ht="14.25" hidden="true" customHeight="false" outlineLevel="0" collapsed="false">
      <c r="A1077" s="0" t="s">
        <v>109</v>
      </c>
      <c r="B1077" s="0" t="s">
        <v>110</v>
      </c>
      <c r="C1077" s="0" t="s">
        <v>79</v>
      </c>
      <c r="D1077" s="0" t="n">
        <v>2028</v>
      </c>
      <c r="E1077" s="5" t="n">
        <v>270.576579099796</v>
      </c>
      <c r="F1077" s="5" t="n">
        <v>37.133490765053</v>
      </c>
      <c r="G1077" s="5" t="n">
        <v>233.443088334743</v>
      </c>
      <c r="H1077" s="12" t="n">
        <v>0.05</v>
      </c>
      <c r="I1077" s="5" t="n">
        <v>11.6721544167371</v>
      </c>
      <c r="J1077" s="5" t="n">
        <v>245.11524275148</v>
      </c>
    </row>
    <row r="1078" customFormat="false" ht="14.25" hidden="true" customHeight="false" outlineLevel="0" collapsed="false">
      <c r="A1078" s="0" t="s">
        <v>109</v>
      </c>
      <c r="B1078" s="0" t="s">
        <v>110</v>
      </c>
      <c r="C1078" s="0" t="s">
        <v>79</v>
      </c>
      <c r="D1078" s="0" t="n">
        <v>2029</v>
      </c>
      <c r="E1078" s="5" t="n">
        <v>273.478248270295</v>
      </c>
      <c r="F1078" s="5" t="n">
        <v>37.6423708606312</v>
      </c>
      <c r="G1078" s="5" t="n">
        <v>235.835877409664</v>
      </c>
      <c r="H1078" s="12" t="n">
        <v>0.05</v>
      </c>
      <c r="I1078" s="5" t="n">
        <v>11.7917938704832</v>
      </c>
      <c r="J1078" s="5" t="n">
        <v>247.627671280147</v>
      </c>
    </row>
    <row r="1079" customFormat="false" ht="14.25" hidden="true" customHeight="false" outlineLevel="0" collapsed="false">
      <c r="A1079" s="0" t="s">
        <v>109</v>
      </c>
      <c r="B1079" s="0" t="s">
        <v>110</v>
      </c>
      <c r="C1079" s="0" t="s">
        <v>79</v>
      </c>
      <c r="D1079" s="0" t="n">
        <v>2030</v>
      </c>
      <c r="E1079" s="5" t="n">
        <v>273.963499704383</v>
      </c>
      <c r="F1079" s="5" t="n">
        <v>37.7670285753002</v>
      </c>
      <c r="G1079" s="5" t="n">
        <v>236.196471129083</v>
      </c>
      <c r="H1079" s="12" t="n">
        <v>0.05</v>
      </c>
      <c r="I1079" s="5" t="n">
        <v>11.8098235564542</v>
      </c>
      <c r="J1079" s="5" t="n">
        <v>248.006294685537</v>
      </c>
    </row>
    <row r="1080" customFormat="false" ht="14.25" hidden="true" customHeight="false" outlineLevel="0" collapsed="false">
      <c r="A1080" s="0" t="s">
        <v>109</v>
      </c>
      <c r="B1080" s="0" t="s">
        <v>110</v>
      </c>
      <c r="C1080" s="0" t="s">
        <v>79</v>
      </c>
      <c r="D1080" s="0" t="n">
        <v>2031</v>
      </c>
      <c r="E1080" s="5" t="n">
        <v>282.394479432424</v>
      </c>
      <c r="F1080" s="5" t="n">
        <v>39.0668766468715</v>
      </c>
      <c r="G1080" s="5" t="n">
        <v>243.327602785552</v>
      </c>
      <c r="H1080" s="12" t="n">
        <v>0.05</v>
      </c>
      <c r="I1080" s="5" t="n">
        <v>12.1663801392776</v>
      </c>
      <c r="J1080" s="5" t="n">
        <v>255.49398292483</v>
      </c>
    </row>
    <row r="1081" customFormat="false" ht="14.25" hidden="true" customHeight="false" outlineLevel="0" collapsed="false">
      <c r="A1081" s="0" t="s">
        <v>109</v>
      </c>
      <c r="B1081" s="0" t="s">
        <v>110</v>
      </c>
      <c r="C1081" s="0" t="s">
        <v>79</v>
      </c>
      <c r="D1081" s="0" t="n">
        <v>2032</v>
      </c>
      <c r="E1081" s="5" t="n">
        <v>292.694814368941</v>
      </c>
      <c r="F1081" s="5" t="n">
        <v>40.6619384306298</v>
      </c>
      <c r="G1081" s="5" t="n">
        <v>252.032875938311</v>
      </c>
      <c r="H1081" s="12" t="n">
        <v>0.0500000000000001</v>
      </c>
      <c r="I1081" s="5" t="n">
        <v>12.6016437969156</v>
      </c>
      <c r="J1081" s="5" t="n">
        <v>264.634519735226</v>
      </c>
    </row>
    <row r="1082" customFormat="false" ht="14.25" hidden="true" customHeight="false" outlineLevel="0" collapsed="false">
      <c r="A1082" s="0" t="s">
        <v>109</v>
      </c>
      <c r="B1082" s="0" t="s">
        <v>110</v>
      </c>
      <c r="C1082" s="0" t="s">
        <v>79</v>
      </c>
      <c r="D1082" s="0" t="n">
        <v>2033</v>
      </c>
      <c r="E1082" s="5" t="n">
        <v>304.457147391975</v>
      </c>
      <c r="F1082" s="5" t="n">
        <v>42.454964414606</v>
      </c>
      <c r="G1082" s="5" t="n">
        <v>262.002182977369</v>
      </c>
      <c r="H1082" s="12" t="n">
        <v>0.0500000000000001</v>
      </c>
      <c r="I1082" s="5" t="n">
        <v>13.1001091488685</v>
      </c>
      <c r="J1082" s="5" t="n">
        <v>275.102292126238</v>
      </c>
    </row>
    <row r="1083" customFormat="false" ht="14.25" hidden="true" customHeight="false" outlineLevel="0" collapsed="false">
      <c r="A1083" s="0" t="s">
        <v>109</v>
      </c>
      <c r="B1083" s="0" t="s">
        <v>110</v>
      </c>
      <c r="C1083" s="0" t="s">
        <v>79</v>
      </c>
      <c r="D1083" s="0" t="n">
        <v>2034</v>
      </c>
      <c r="E1083" s="5" t="n">
        <v>316.311204198213</v>
      </c>
      <c r="F1083" s="5" t="n">
        <v>44.256318848386</v>
      </c>
      <c r="G1083" s="5" t="n">
        <v>272.054885349828</v>
      </c>
      <c r="H1083" s="12" t="n">
        <v>0.05</v>
      </c>
      <c r="I1083" s="5" t="n">
        <v>13.6027442674914</v>
      </c>
      <c r="J1083" s="5" t="n">
        <v>285.657629617319</v>
      </c>
    </row>
    <row r="1084" customFormat="false" ht="14.25" hidden="true" customHeight="false" outlineLevel="0" collapsed="false">
      <c r="A1084" s="0" t="s">
        <v>109</v>
      </c>
      <c r="B1084" s="0" t="s">
        <v>110</v>
      </c>
      <c r="C1084" s="0" t="s">
        <v>79</v>
      </c>
      <c r="D1084" s="0" t="n">
        <v>2035</v>
      </c>
      <c r="E1084" s="5" t="n">
        <v>330.454805099978</v>
      </c>
      <c r="F1084" s="5" t="n">
        <v>46.4010756045094</v>
      </c>
      <c r="G1084" s="5" t="n">
        <v>284.053729495469</v>
      </c>
      <c r="H1084" s="12" t="n">
        <v>0.05</v>
      </c>
      <c r="I1084" s="5" t="n">
        <v>14.2026864747735</v>
      </c>
      <c r="J1084" s="5" t="n">
        <v>298.256415970242</v>
      </c>
    </row>
    <row r="1085" customFormat="false" ht="14.25" hidden="true" customHeight="false" outlineLevel="0" collapsed="false">
      <c r="A1085" s="0" t="s">
        <v>109</v>
      </c>
      <c r="B1085" s="0" t="s">
        <v>110</v>
      </c>
      <c r="C1085" s="0" t="s">
        <v>79</v>
      </c>
      <c r="D1085" s="0" t="n">
        <v>2036</v>
      </c>
      <c r="E1085" s="5" t="n">
        <v>338.961728651803</v>
      </c>
      <c r="F1085" s="5" t="n">
        <v>47.9234592095231</v>
      </c>
      <c r="G1085" s="5" t="n">
        <v>291.03826944228</v>
      </c>
      <c r="H1085" s="12" t="n">
        <v>0.0500000000000001</v>
      </c>
      <c r="I1085" s="5" t="n">
        <v>14.551913472114</v>
      </c>
      <c r="J1085" s="5" t="n">
        <v>305.590182914394</v>
      </c>
    </row>
    <row r="1086" customFormat="false" ht="14.25" hidden="true" customHeight="false" outlineLevel="0" collapsed="false">
      <c r="A1086" s="0" t="s">
        <v>109</v>
      </c>
      <c r="B1086" s="0" t="s">
        <v>110</v>
      </c>
      <c r="C1086" s="0" t="s">
        <v>79</v>
      </c>
      <c r="D1086" s="0" t="n">
        <v>2037</v>
      </c>
      <c r="E1086" s="5" t="n">
        <v>348.850052947944</v>
      </c>
      <c r="F1086" s="5" t="n">
        <v>49.6871545089371</v>
      </c>
      <c r="G1086" s="5" t="n">
        <v>299.162898439007</v>
      </c>
      <c r="H1086" s="12" t="n">
        <v>0.05</v>
      </c>
      <c r="I1086" s="5" t="n">
        <v>14.9581449219504</v>
      </c>
      <c r="J1086" s="5" t="n">
        <v>314.121043360958</v>
      </c>
    </row>
    <row r="1087" customFormat="false" ht="14.25" hidden="true" customHeight="false" outlineLevel="0" collapsed="false">
      <c r="A1087" s="0" t="s">
        <v>109</v>
      </c>
      <c r="B1087" s="0" t="s">
        <v>110</v>
      </c>
      <c r="C1087" s="0" t="s">
        <v>79</v>
      </c>
      <c r="D1087" s="0" t="n">
        <v>2038</v>
      </c>
      <c r="E1087" s="5" t="n">
        <v>358.58156553118</v>
      </c>
      <c r="F1087" s="5" t="n">
        <v>51.4392557036769</v>
      </c>
      <c r="G1087" s="5" t="n">
        <v>307.142309827503</v>
      </c>
      <c r="H1087" s="12" t="n">
        <v>0.0500000000000001</v>
      </c>
      <c r="I1087" s="5" t="n">
        <v>15.3571154913752</v>
      </c>
      <c r="J1087" s="5" t="n">
        <v>322.499425318879</v>
      </c>
    </row>
    <row r="1088" customFormat="false" ht="14.25" hidden="true" customHeight="false" outlineLevel="0" collapsed="false">
      <c r="A1088" s="0" t="s">
        <v>109</v>
      </c>
      <c r="B1088" s="0" t="s">
        <v>110</v>
      </c>
      <c r="C1088" s="0" t="s">
        <v>79</v>
      </c>
      <c r="D1088" s="0" t="n">
        <v>2039</v>
      </c>
      <c r="E1088" s="5" t="n">
        <v>368.46672635511</v>
      </c>
      <c r="F1088" s="5" t="n">
        <v>53.2318924992328</v>
      </c>
      <c r="G1088" s="5" t="n">
        <v>315.234833855877</v>
      </c>
      <c r="H1088" s="12" t="n">
        <v>0.05</v>
      </c>
      <c r="I1088" s="5" t="n">
        <v>15.7617416927939</v>
      </c>
      <c r="J1088" s="5" t="n">
        <v>330.996575548671</v>
      </c>
    </row>
    <row r="1089" customFormat="false" ht="14.25" hidden="true" customHeight="false" outlineLevel="0" collapsed="false">
      <c r="A1089" s="0" t="s">
        <v>109</v>
      </c>
      <c r="B1089" s="0" t="s">
        <v>110</v>
      </c>
      <c r="C1089" s="0" t="s">
        <v>79</v>
      </c>
      <c r="D1089" s="0" t="n">
        <v>2040</v>
      </c>
      <c r="E1089" s="5" t="n">
        <v>377.537780297478</v>
      </c>
      <c r="F1089" s="5" t="n">
        <v>54.9019272240681</v>
      </c>
      <c r="G1089" s="5" t="n">
        <v>322.63585307341</v>
      </c>
      <c r="H1089" s="12" t="n">
        <v>0.05</v>
      </c>
      <c r="I1089" s="5" t="n">
        <v>16.1317926536705</v>
      </c>
      <c r="J1089" s="5" t="n">
        <v>338.76764572708</v>
      </c>
    </row>
    <row r="1090" customFormat="false" ht="14.25" hidden="true" customHeight="false" outlineLevel="0" collapsed="false">
      <c r="A1090" s="0" t="s">
        <v>109</v>
      </c>
      <c r="B1090" s="0" t="s">
        <v>110</v>
      </c>
      <c r="C1090" s="0" t="s">
        <v>84</v>
      </c>
      <c r="D1090" s="0" t="n">
        <v>2024</v>
      </c>
      <c r="E1090" s="5" t="n">
        <v>0.700664458038751</v>
      </c>
      <c r="F1090" s="5" t="n">
        <v>0</v>
      </c>
      <c r="G1090" s="5" t="n">
        <v>0.700664458038751</v>
      </c>
      <c r="H1090" s="12" t="n">
        <v>0.0500000000000001</v>
      </c>
      <c r="I1090" s="5" t="n">
        <v>0.0350332229019376</v>
      </c>
      <c r="J1090" s="5" t="n">
        <v>0.735697680940689</v>
      </c>
    </row>
    <row r="1091" customFormat="false" ht="14.25" hidden="true" customHeight="false" outlineLevel="0" collapsed="false">
      <c r="A1091" s="0" t="s">
        <v>109</v>
      </c>
      <c r="B1091" s="0" t="s">
        <v>110</v>
      </c>
      <c r="C1091" s="0" t="s">
        <v>84</v>
      </c>
      <c r="D1091" s="0" t="n">
        <v>2025</v>
      </c>
      <c r="E1091" s="5" t="n">
        <v>3.13403796084388</v>
      </c>
      <c r="F1091" s="5" t="n">
        <v>0.205344105873452</v>
      </c>
      <c r="G1091" s="5" t="n">
        <v>2.92869385497043</v>
      </c>
      <c r="H1091" s="12" t="n">
        <v>0.05</v>
      </c>
      <c r="I1091" s="5" t="n">
        <v>0.146434692748521</v>
      </c>
      <c r="J1091" s="5" t="n">
        <v>3.07512854771895</v>
      </c>
    </row>
    <row r="1092" customFormat="false" ht="14.25" hidden="true" customHeight="false" outlineLevel="0" collapsed="false">
      <c r="A1092" s="0" t="s">
        <v>109</v>
      </c>
      <c r="B1092" s="0" t="s">
        <v>110</v>
      </c>
      <c r="C1092" s="0" t="s">
        <v>84</v>
      </c>
      <c r="D1092" s="0" t="n">
        <v>2026</v>
      </c>
      <c r="E1092" s="5" t="n">
        <v>3.2003689693547</v>
      </c>
      <c r="F1092" s="5" t="n">
        <v>0.217547090801752</v>
      </c>
      <c r="G1092" s="5" t="n">
        <v>2.98282187855295</v>
      </c>
      <c r="H1092" s="12" t="n">
        <v>0.05</v>
      </c>
      <c r="I1092" s="5" t="n">
        <v>0.149141093927648</v>
      </c>
      <c r="J1092" s="5" t="n">
        <v>3.1319629724806</v>
      </c>
    </row>
    <row r="1093" customFormat="false" ht="14.25" hidden="true" customHeight="false" outlineLevel="0" collapsed="false">
      <c r="A1093" s="0" t="s">
        <v>109</v>
      </c>
      <c r="B1093" s="0" t="s">
        <v>110</v>
      </c>
      <c r="C1093" s="0" t="s">
        <v>84</v>
      </c>
      <c r="D1093" s="0" t="n">
        <v>2027</v>
      </c>
      <c r="E1093" s="5" t="n">
        <v>5.10425043952043</v>
      </c>
      <c r="F1093" s="5" t="n">
        <v>0.420276541666388</v>
      </c>
      <c r="G1093" s="5" t="n">
        <v>4.68397389785404</v>
      </c>
      <c r="H1093" s="12" t="n">
        <v>0.05</v>
      </c>
      <c r="I1093" s="5" t="n">
        <v>0.234198694892702</v>
      </c>
      <c r="J1093" s="5" t="n">
        <v>4.91817259274675</v>
      </c>
    </row>
    <row r="1094" customFormat="false" ht="14.25" hidden="true" customHeight="false" outlineLevel="0" collapsed="false">
      <c r="A1094" s="0" t="s">
        <v>109</v>
      </c>
      <c r="B1094" s="0" t="s">
        <v>110</v>
      </c>
      <c r="C1094" s="0" t="s">
        <v>84</v>
      </c>
      <c r="D1094" s="0" t="n">
        <v>2028</v>
      </c>
      <c r="E1094" s="5" t="n">
        <v>5.47334542047495</v>
      </c>
      <c r="F1094" s="5" t="n">
        <v>0.47230451906906</v>
      </c>
      <c r="G1094" s="5" t="n">
        <v>5.00104090140589</v>
      </c>
      <c r="H1094" s="12" t="n">
        <v>0.0500000000000001</v>
      </c>
      <c r="I1094" s="5" t="n">
        <v>0.250052045070295</v>
      </c>
      <c r="J1094" s="5" t="n">
        <v>5.25109294647618</v>
      </c>
    </row>
    <row r="1095" customFormat="false" ht="14.25" hidden="true" customHeight="false" outlineLevel="0" collapsed="false">
      <c r="A1095" s="0" t="s">
        <v>109</v>
      </c>
      <c r="B1095" s="0" t="s">
        <v>110</v>
      </c>
      <c r="C1095" s="0" t="s">
        <v>84</v>
      </c>
      <c r="D1095" s="0" t="n">
        <v>2029</v>
      </c>
      <c r="E1095" s="5" t="n">
        <v>9.29790599787283</v>
      </c>
      <c r="F1095" s="5" t="n">
        <v>0.946758712872333</v>
      </c>
      <c r="G1095" s="5" t="n">
        <v>8.35114728500049</v>
      </c>
      <c r="H1095" s="12" t="n">
        <v>0.05</v>
      </c>
      <c r="I1095" s="5" t="n">
        <v>0.417557364250025</v>
      </c>
      <c r="J1095" s="5" t="n">
        <v>8.76870464925052</v>
      </c>
    </row>
    <row r="1096" customFormat="false" ht="14.25" hidden="true" customHeight="false" outlineLevel="0" collapsed="false">
      <c r="A1096" s="0" t="s">
        <v>109</v>
      </c>
      <c r="B1096" s="0" t="s">
        <v>110</v>
      </c>
      <c r="C1096" s="0" t="s">
        <v>84</v>
      </c>
      <c r="D1096" s="0" t="n">
        <v>2030</v>
      </c>
      <c r="E1096" s="5" t="n">
        <v>11.2769002074793</v>
      </c>
      <c r="F1096" s="5" t="n">
        <v>1.23305328846148</v>
      </c>
      <c r="G1096" s="5" t="n">
        <v>10.0438469190178</v>
      </c>
      <c r="H1096" s="12" t="n">
        <v>0.05</v>
      </c>
      <c r="I1096" s="5" t="n">
        <v>0.50219234595089</v>
      </c>
      <c r="J1096" s="5" t="n">
        <v>10.5460392649687</v>
      </c>
    </row>
    <row r="1097" customFormat="false" ht="14.25" hidden="true" customHeight="false" outlineLevel="0" collapsed="false">
      <c r="A1097" s="0" t="s">
        <v>109</v>
      </c>
      <c r="B1097" s="0" t="s">
        <v>110</v>
      </c>
      <c r="C1097" s="0" t="s">
        <v>84</v>
      </c>
      <c r="D1097" s="0" t="n">
        <v>2031</v>
      </c>
      <c r="E1097" s="5" t="n">
        <v>14.2921742753556</v>
      </c>
      <c r="F1097" s="5" t="n">
        <v>1.62942702464147</v>
      </c>
      <c r="G1097" s="5" t="n">
        <v>12.6627472507141</v>
      </c>
      <c r="H1097" s="12" t="n">
        <v>0.0500000000000001</v>
      </c>
      <c r="I1097" s="5" t="n">
        <v>0.633137362535707</v>
      </c>
      <c r="J1097" s="5" t="n">
        <v>13.2958846132498</v>
      </c>
    </row>
    <row r="1098" customFormat="false" ht="14.25" hidden="true" customHeight="false" outlineLevel="0" collapsed="false">
      <c r="A1098" s="0" t="s">
        <v>109</v>
      </c>
      <c r="B1098" s="0" t="s">
        <v>110</v>
      </c>
      <c r="C1098" s="0" t="s">
        <v>84</v>
      </c>
      <c r="D1098" s="0" t="n">
        <v>2032</v>
      </c>
      <c r="E1098" s="5" t="n">
        <v>16.7760992335526</v>
      </c>
      <c r="F1098" s="5" t="n">
        <v>1.96944175208989</v>
      </c>
      <c r="G1098" s="5" t="n">
        <v>14.8066574814628</v>
      </c>
      <c r="H1098" s="12" t="n">
        <v>0.05</v>
      </c>
      <c r="I1098" s="5" t="n">
        <v>0.740332874073137</v>
      </c>
      <c r="J1098" s="5" t="n">
        <v>15.5469903555359</v>
      </c>
    </row>
    <row r="1099" customFormat="false" ht="14.25" hidden="true" customHeight="false" outlineLevel="0" collapsed="false">
      <c r="A1099" s="0" t="s">
        <v>109</v>
      </c>
      <c r="B1099" s="0" t="s">
        <v>110</v>
      </c>
      <c r="C1099" s="0" t="s">
        <v>84</v>
      </c>
      <c r="D1099" s="0" t="n">
        <v>2033</v>
      </c>
      <c r="E1099" s="5" t="n">
        <v>22.3908029097203</v>
      </c>
      <c r="F1099" s="5" t="n">
        <v>2.76292665647883</v>
      </c>
      <c r="G1099" s="5" t="n">
        <v>19.6278762532415</v>
      </c>
      <c r="H1099" s="12" t="n">
        <v>0.05</v>
      </c>
      <c r="I1099" s="5" t="n">
        <v>0.981393812662074</v>
      </c>
      <c r="J1099" s="5" t="n">
        <v>20.6092700659035</v>
      </c>
    </row>
    <row r="1100" customFormat="false" ht="14.25" hidden="true" customHeight="false" outlineLevel="0" collapsed="false">
      <c r="A1100" s="0" t="s">
        <v>109</v>
      </c>
      <c r="B1100" s="0" t="s">
        <v>110</v>
      </c>
      <c r="C1100" s="0" t="s">
        <v>84</v>
      </c>
      <c r="D1100" s="0" t="n">
        <v>2034</v>
      </c>
      <c r="E1100" s="5" t="n">
        <v>24.9411350945408</v>
      </c>
      <c r="F1100" s="5" t="n">
        <v>3.15261236863878</v>
      </c>
      <c r="G1100" s="5" t="n">
        <v>21.788522725902</v>
      </c>
      <c r="H1100" s="12" t="n">
        <v>0.0500000000000001</v>
      </c>
      <c r="I1100" s="5" t="n">
        <v>1.0894261362951</v>
      </c>
      <c r="J1100" s="5" t="n">
        <v>22.8779488621971</v>
      </c>
    </row>
    <row r="1101" customFormat="false" ht="14.25" hidden="true" customHeight="false" outlineLevel="0" collapsed="false">
      <c r="A1101" s="0" t="s">
        <v>109</v>
      </c>
      <c r="B1101" s="0" t="s">
        <v>110</v>
      </c>
      <c r="C1101" s="0" t="s">
        <v>84</v>
      </c>
      <c r="D1101" s="0" t="n">
        <v>2035</v>
      </c>
      <c r="E1101" s="5" t="n">
        <v>30.276084957217</v>
      </c>
      <c r="F1101" s="5" t="n">
        <v>3.9610484122219</v>
      </c>
      <c r="G1101" s="5" t="n">
        <v>26.3150365449951</v>
      </c>
      <c r="H1101" s="12" t="n">
        <v>0.0500000000000001</v>
      </c>
      <c r="I1101" s="5" t="n">
        <v>1.31575182724976</v>
      </c>
      <c r="J1101" s="5" t="n">
        <v>27.6307883722448</v>
      </c>
    </row>
    <row r="1102" customFormat="false" ht="14.25" hidden="true" customHeight="false" outlineLevel="0" collapsed="false">
      <c r="A1102" s="0" t="s">
        <v>109</v>
      </c>
      <c r="B1102" s="0" t="s">
        <v>110</v>
      </c>
      <c r="C1102" s="0" t="s">
        <v>84</v>
      </c>
      <c r="D1102" s="0" t="n">
        <v>2036</v>
      </c>
      <c r="E1102" s="5" t="n">
        <v>35.9163303122905</v>
      </c>
      <c r="F1102" s="5" t="n">
        <v>4.70949622199018</v>
      </c>
      <c r="G1102" s="5" t="n">
        <v>31.2068340903003</v>
      </c>
      <c r="H1102" s="12" t="n">
        <v>0.0500000000000001</v>
      </c>
      <c r="I1102" s="5" t="n">
        <v>1.56034170451502</v>
      </c>
      <c r="J1102" s="5" t="n">
        <v>32.7671757948153</v>
      </c>
    </row>
    <row r="1103" customFormat="false" ht="14.25" hidden="true" customHeight="false" outlineLevel="0" collapsed="false">
      <c r="A1103" s="0" t="s">
        <v>109</v>
      </c>
      <c r="B1103" s="0" t="s">
        <v>110</v>
      </c>
      <c r="C1103" s="0" t="s">
        <v>84</v>
      </c>
      <c r="D1103" s="0" t="n">
        <v>2037</v>
      </c>
      <c r="E1103" s="5" t="n">
        <v>41.6156064364834</v>
      </c>
      <c r="F1103" s="5" t="n">
        <v>5.45578033515913</v>
      </c>
      <c r="G1103" s="5" t="n">
        <v>36.1598261013243</v>
      </c>
      <c r="H1103" s="12" t="n">
        <v>0.0500000000000001</v>
      </c>
      <c r="I1103" s="5" t="n">
        <v>1.80799130506622</v>
      </c>
      <c r="J1103" s="5" t="n">
        <v>37.9678174063905</v>
      </c>
    </row>
    <row r="1104" customFormat="false" ht="14.25" hidden="true" customHeight="false" outlineLevel="0" collapsed="false">
      <c r="A1104" s="0" t="s">
        <v>109</v>
      </c>
      <c r="B1104" s="0" t="s">
        <v>110</v>
      </c>
      <c r="C1104" s="0" t="s">
        <v>84</v>
      </c>
      <c r="D1104" s="0" t="n">
        <v>2038</v>
      </c>
      <c r="E1104" s="5" t="n">
        <v>47.9031473446857</v>
      </c>
      <c r="F1104" s="5" t="n">
        <v>6.27834156365921</v>
      </c>
      <c r="G1104" s="5" t="n">
        <v>41.6248057810265</v>
      </c>
      <c r="H1104" s="12" t="n">
        <v>0.0500000000000001</v>
      </c>
      <c r="I1104" s="5" t="n">
        <v>2.08124028905133</v>
      </c>
      <c r="J1104" s="5" t="n">
        <v>43.7060460700778</v>
      </c>
    </row>
    <row r="1105" customFormat="false" ht="14.25" hidden="true" customHeight="false" outlineLevel="0" collapsed="false">
      <c r="A1105" s="0" t="s">
        <v>109</v>
      </c>
      <c r="B1105" s="0" t="s">
        <v>110</v>
      </c>
      <c r="C1105" s="0" t="s">
        <v>84</v>
      </c>
      <c r="D1105" s="0" t="n">
        <v>2039</v>
      </c>
      <c r="E1105" s="5" t="n">
        <v>54.7738544465441</v>
      </c>
      <c r="F1105" s="5" t="n">
        <v>7.18123541958477</v>
      </c>
      <c r="G1105" s="5" t="n">
        <v>47.5926190269593</v>
      </c>
      <c r="H1105" s="12" t="n">
        <v>0.0500000000000001</v>
      </c>
      <c r="I1105" s="5" t="n">
        <v>2.37963095134797</v>
      </c>
      <c r="J1105" s="5" t="n">
        <v>49.9722499783073</v>
      </c>
    </row>
    <row r="1106" customFormat="false" ht="14.25" hidden="true" customHeight="false" outlineLevel="0" collapsed="false">
      <c r="A1106" s="0" t="s">
        <v>109</v>
      </c>
      <c r="B1106" s="0" t="s">
        <v>110</v>
      </c>
      <c r="C1106" s="0" t="s">
        <v>84</v>
      </c>
      <c r="D1106" s="0" t="n">
        <v>2040</v>
      </c>
      <c r="E1106" s="5" t="n">
        <v>62.3117029035681</v>
      </c>
      <c r="F1106" s="5" t="n">
        <v>8.17840723551718</v>
      </c>
      <c r="G1106" s="5" t="n">
        <v>54.1332956680509</v>
      </c>
      <c r="H1106" s="12" t="n">
        <v>0.0500000000000001</v>
      </c>
      <c r="I1106" s="5" t="n">
        <v>2.70666478340255</v>
      </c>
      <c r="J1106" s="5" t="n">
        <v>56.8399604514535</v>
      </c>
    </row>
    <row r="1107" customFormat="false" ht="14.25" hidden="true" customHeight="false" outlineLevel="0" collapsed="false">
      <c r="A1107" s="0" t="s">
        <v>111</v>
      </c>
      <c r="B1107" s="0" t="s">
        <v>112</v>
      </c>
      <c r="C1107" s="0" t="s">
        <v>65</v>
      </c>
      <c r="D1107" s="0" t="n">
        <v>2024</v>
      </c>
      <c r="E1107" s="5" t="n">
        <v>0</v>
      </c>
      <c r="F1107" s="5" t="n">
        <v>0</v>
      </c>
      <c r="G1107" s="5" t="n">
        <v>0</v>
      </c>
      <c r="H1107" s="12" t="n">
        <v>0</v>
      </c>
      <c r="I1107" s="5" t="n">
        <v>0</v>
      </c>
      <c r="J1107" s="5" t="n">
        <v>0</v>
      </c>
    </row>
    <row r="1108" customFormat="false" ht="14.25" hidden="true" customHeight="false" outlineLevel="0" collapsed="false">
      <c r="A1108" s="0" t="s">
        <v>111</v>
      </c>
      <c r="B1108" s="0" t="s">
        <v>112</v>
      </c>
      <c r="C1108" s="0" t="s">
        <v>65</v>
      </c>
      <c r="D1108" s="0" t="n">
        <v>2025</v>
      </c>
      <c r="E1108" s="5" t="n">
        <v>112.972267248614</v>
      </c>
      <c r="F1108" s="5" t="n">
        <v>2.20202366345842</v>
      </c>
      <c r="G1108" s="5" t="n">
        <v>110.770243585155</v>
      </c>
      <c r="H1108" s="12" t="n">
        <v>0.0500000000000001</v>
      </c>
      <c r="I1108" s="5" t="n">
        <v>5.53851217925778</v>
      </c>
      <c r="J1108" s="5" t="n">
        <v>116.308755764413</v>
      </c>
    </row>
    <row r="1109" customFormat="false" ht="14.25" hidden="true" customHeight="false" outlineLevel="0" collapsed="false">
      <c r="A1109" s="0" t="s">
        <v>111</v>
      </c>
      <c r="B1109" s="0" t="s">
        <v>112</v>
      </c>
      <c r="C1109" s="0" t="s">
        <v>65</v>
      </c>
      <c r="D1109" s="0" t="n">
        <v>2026</v>
      </c>
      <c r="E1109" s="5" t="n">
        <v>111.580441408761</v>
      </c>
      <c r="F1109" s="5" t="n">
        <v>2.51923245485049</v>
      </c>
      <c r="G1109" s="5" t="n">
        <v>109.061208953911</v>
      </c>
      <c r="H1109" s="12" t="n">
        <v>0.0500000000000001</v>
      </c>
      <c r="I1109" s="5" t="n">
        <v>5.45306044769555</v>
      </c>
      <c r="J1109" s="5" t="n">
        <v>114.514269401606</v>
      </c>
    </row>
    <row r="1110" customFormat="false" ht="14.25" hidden="true" customHeight="false" outlineLevel="0" collapsed="false">
      <c r="A1110" s="0" t="s">
        <v>111</v>
      </c>
      <c r="B1110" s="0" t="s">
        <v>112</v>
      </c>
      <c r="C1110" s="0" t="s">
        <v>65</v>
      </c>
      <c r="D1110" s="0" t="n">
        <v>2027</v>
      </c>
      <c r="E1110" s="5" t="n">
        <v>110.52763350775</v>
      </c>
      <c r="F1110" s="5" t="n">
        <v>2.83614842384491</v>
      </c>
      <c r="G1110" s="5" t="n">
        <v>107.691485083905</v>
      </c>
      <c r="H1110" s="12" t="n">
        <v>0.0500000000000001</v>
      </c>
      <c r="I1110" s="5" t="n">
        <v>5.38457425419524</v>
      </c>
      <c r="J1110" s="5" t="n">
        <v>113.0760593381</v>
      </c>
    </row>
    <row r="1111" customFormat="false" ht="14.25" hidden="true" customHeight="false" outlineLevel="0" collapsed="false">
      <c r="A1111" s="0" t="s">
        <v>111</v>
      </c>
      <c r="B1111" s="0" t="s">
        <v>112</v>
      </c>
      <c r="C1111" s="0" t="s">
        <v>65</v>
      </c>
      <c r="D1111" s="0" t="n">
        <v>2028</v>
      </c>
      <c r="E1111" s="5" t="n">
        <v>111.321224490474</v>
      </c>
      <c r="F1111" s="5" t="n">
        <v>3.19898347867607</v>
      </c>
      <c r="G1111" s="5" t="n">
        <v>108.122241011798</v>
      </c>
      <c r="H1111" s="12" t="n">
        <v>0.0500000000000001</v>
      </c>
      <c r="I1111" s="5" t="n">
        <v>5.40611205058989</v>
      </c>
      <c r="J1111" s="5" t="n">
        <v>113.528353062388</v>
      </c>
    </row>
    <row r="1112" customFormat="false" ht="14.25" hidden="true" customHeight="false" outlineLevel="0" collapsed="false">
      <c r="A1112" s="0" t="s">
        <v>111</v>
      </c>
      <c r="B1112" s="0" t="s">
        <v>112</v>
      </c>
      <c r="C1112" s="0" t="s">
        <v>65</v>
      </c>
      <c r="D1112" s="0" t="n">
        <v>2029</v>
      </c>
      <c r="E1112" s="5" t="n">
        <v>111.381862099391</v>
      </c>
      <c r="F1112" s="5" t="n">
        <v>3.54500918524567</v>
      </c>
      <c r="G1112" s="5" t="n">
        <v>107.836852914145</v>
      </c>
      <c r="H1112" s="12" t="n">
        <v>0.05</v>
      </c>
      <c r="I1112" s="5" t="n">
        <v>5.39184264570726</v>
      </c>
      <c r="J1112" s="5" t="n">
        <v>113.228695559853</v>
      </c>
    </row>
    <row r="1113" customFormat="false" ht="14.25" hidden="true" customHeight="false" outlineLevel="0" collapsed="false">
      <c r="A1113" s="0" t="s">
        <v>111</v>
      </c>
      <c r="B1113" s="0" t="s">
        <v>112</v>
      </c>
      <c r="C1113" s="0" t="s">
        <v>65</v>
      </c>
      <c r="D1113" s="0" t="n">
        <v>2030</v>
      </c>
      <c r="E1113" s="5" t="n">
        <v>111.489668095172</v>
      </c>
      <c r="F1113" s="5" t="n">
        <v>3.89302349672136</v>
      </c>
      <c r="G1113" s="5" t="n">
        <v>107.596644598451</v>
      </c>
      <c r="H1113" s="12" t="n">
        <v>0.05</v>
      </c>
      <c r="I1113" s="5" t="n">
        <v>5.37983222992255</v>
      </c>
      <c r="J1113" s="5" t="n">
        <v>112.976476828374</v>
      </c>
    </row>
    <row r="1114" customFormat="false" ht="14.25" hidden="true" customHeight="false" outlineLevel="0" collapsed="false">
      <c r="A1114" s="0" t="s">
        <v>111</v>
      </c>
      <c r="B1114" s="0" t="s">
        <v>112</v>
      </c>
      <c r="C1114" s="0" t="s">
        <v>65</v>
      </c>
      <c r="D1114" s="0" t="n">
        <v>2031</v>
      </c>
      <c r="E1114" s="5" t="n">
        <v>111.835475518571</v>
      </c>
      <c r="F1114" s="5" t="n">
        <v>4.23250480201268</v>
      </c>
      <c r="G1114" s="5" t="n">
        <v>107.602970716558</v>
      </c>
      <c r="H1114" s="12" t="n">
        <v>0.05</v>
      </c>
      <c r="I1114" s="5" t="n">
        <v>5.38014853582792</v>
      </c>
      <c r="J1114" s="5" t="n">
        <v>112.983119252386</v>
      </c>
    </row>
    <row r="1115" customFormat="false" ht="14.25" hidden="true" customHeight="false" outlineLevel="0" collapsed="false">
      <c r="A1115" s="0" t="s">
        <v>111</v>
      </c>
      <c r="B1115" s="0" t="s">
        <v>112</v>
      </c>
      <c r="C1115" s="0" t="s">
        <v>65</v>
      </c>
      <c r="D1115" s="0" t="n">
        <v>2032</v>
      </c>
      <c r="E1115" s="5" t="n">
        <v>112.701642130608</v>
      </c>
      <c r="F1115" s="5" t="n">
        <v>4.5949500308595</v>
      </c>
      <c r="G1115" s="5" t="n">
        <v>108.106692099748</v>
      </c>
      <c r="H1115" s="12" t="n">
        <v>0.05</v>
      </c>
      <c r="I1115" s="5" t="n">
        <v>5.40533460498741</v>
      </c>
      <c r="J1115" s="5" t="n">
        <v>113.512026704736</v>
      </c>
    </row>
    <row r="1116" customFormat="false" ht="14.25" hidden="true" customHeight="false" outlineLevel="0" collapsed="false">
      <c r="A1116" s="0" t="s">
        <v>111</v>
      </c>
      <c r="B1116" s="0" t="s">
        <v>112</v>
      </c>
      <c r="C1116" s="0" t="s">
        <v>65</v>
      </c>
      <c r="D1116" s="0" t="n">
        <v>2033</v>
      </c>
      <c r="E1116" s="5" t="n">
        <v>114.431259065018</v>
      </c>
      <c r="F1116" s="5" t="n">
        <v>5.00029248496782</v>
      </c>
      <c r="G1116" s="5" t="n">
        <v>109.43096658005</v>
      </c>
      <c r="H1116" s="12" t="n">
        <v>0.05</v>
      </c>
      <c r="I1116" s="5" t="n">
        <v>5.47154832900252</v>
      </c>
      <c r="J1116" s="5" t="n">
        <v>114.902514909053</v>
      </c>
    </row>
    <row r="1117" customFormat="false" ht="14.25" hidden="true" customHeight="false" outlineLevel="0" collapsed="false">
      <c r="A1117" s="0" t="s">
        <v>111</v>
      </c>
      <c r="B1117" s="0" t="s">
        <v>112</v>
      </c>
      <c r="C1117" s="0" t="s">
        <v>65</v>
      </c>
      <c r="D1117" s="0" t="n">
        <v>2034</v>
      </c>
      <c r="E1117" s="5" t="n">
        <v>116.784169103234</v>
      </c>
      <c r="F1117" s="5" t="n">
        <v>5.44500885615502</v>
      </c>
      <c r="G1117" s="5" t="n">
        <v>111.339160247079</v>
      </c>
      <c r="H1117" s="12" t="n">
        <v>0.0500000000000001</v>
      </c>
      <c r="I1117" s="5" t="n">
        <v>5.56695801235396</v>
      </c>
      <c r="J1117" s="5" t="n">
        <v>116.906118259433</v>
      </c>
    </row>
    <row r="1118" customFormat="false" ht="14.25" hidden="true" customHeight="false" outlineLevel="0" collapsed="false">
      <c r="A1118" s="0" t="s">
        <v>111</v>
      </c>
      <c r="B1118" s="0" t="s">
        <v>112</v>
      </c>
      <c r="C1118" s="0" t="s">
        <v>65</v>
      </c>
      <c r="D1118" s="0" t="n">
        <v>2035</v>
      </c>
      <c r="E1118" s="5" t="n">
        <v>119.330553894274</v>
      </c>
      <c r="F1118" s="5" t="n">
        <v>5.91433368967683</v>
      </c>
      <c r="G1118" s="5" t="n">
        <v>113.416220204598</v>
      </c>
      <c r="H1118" s="12" t="n">
        <v>0.05</v>
      </c>
      <c r="I1118" s="5" t="n">
        <v>5.67081101022988</v>
      </c>
      <c r="J1118" s="5" t="n">
        <v>119.087031214827</v>
      </c>
    </row>
    <row r="1119" customFormat="false" ht="14.25" hidden="true" customHeight="false" outlineLevel="0" collapsed="false">
      <c r="A1119" s="0" t="s">
        <v>111</v>
      </c>
      <c r="B1119" s="0" t="s">
        <v>112</v>
      </c>
      <c r="C1119" s="0" t="s">
        <v>65</v>
      </c>
      <c r="D1119" s="0" t="n">
        <v>2036</v>
      </c>
      <c r="E1119" s="5" t="n">
        <v>120.129805138202</v>
      </c>
      <c r="F1119" s="5" t="n">
        <v>6.33664828472639</v>
      </c>
      <c r="G1119" s="5" t="n">
        <v>113.793156853475</v>
      </c>
      <c r="H1119" s="12" t="n">
        <v>0.0500000000000001</v>
      </c>
      <c r="I1119" s="5" t="n">
        <v>5.68965784267376</v>
      </c>
      <c r="J1119" s="5" t="n">
        <v>119.482814696149</v>
      </c>
    </row>
    <row r="1120" customFormat="false" ht="14.25" hidden="true" customHeight="false" outlineLevel="0" collapsed="false">
      <c r="A1120" s="0" t="s">
        <v>111</v>
      </c>
      <c r="B1120" s="0" t="s">
        <v>112</v>
      </c>
      <c r="C1120" s="0" t="s">
        <v>65</v>
      </c>
      <c r="D1120" s="0" t="n">
        <v>2037</v>
      </c>
      <c r="E1120" s="5" t="n">
        <v>120.876598030429</v>
      </c>
      <c r="F1120" s="5" t="n">
        <v>6.7596470876694</v>
      </c>
      <c r="G1120" s="5" t="n">
        <v>114.116950942759</v>
      </c>
      <c r="H1120" s="12" t="n">
        <v>0.05</v>
      </c>
      <c r="I1120" s="5" t="n">
        <v>5.70584754713797</v>
      </c>
      <c r="J1120" s="5" t="n">
        <v>119.822798489897</v>
      </c>
    </row>
    <row r="1121" customFormat="false" ht="14.25" hidden="true" customHeight="false" outlineLevel="0" collapsed="false">
      <c r="A1121" s="0" t="s">
        <v>111</v>
      </c>
      <c r="B1121" s="0" t="s">
        <v>112</v>
      </c>
      <c r="C1121" s="0" t="s">
        <v>65</v>
      </c>
      <c r="D1121" s="0" t="n">
        <v>2038</v>
      </c>
      <c r="E1121" s="5" t="n">
        <v>121.594893819963</v>
      </c>
      <c r="F1121" s="5" t="n">
        <v>7.18367716679562</v>
      </c>
      <c r="G1121" s="5" t="n">
        <v>114.411216653168</v>
      </c>
      <c r="H1121" s="12" t="n">
        <v>0.0500000000000001</v>
      </c>
      <c r="I1121" s="5" t="n">
        <v>5.72056083265839</v>
      </c>
      <c r="J1121" s="5" t="n">
        <v>120.131777485826</v>
      </c>
    </row>
    <row r="1122" customFormat="false" ht="14.25" hidden="true" customHeight="false" outlineLevel="0" collapsed="false">
      <c r="A1122" s="0" t="s">
        <v>111</v>
      </c>
      <c r="B1122" s="0" t="s">
        <v>112</v>
      </c>
      <c r="C1122" s="0" t="s">
        <v>65</v>
      </c>
      <c r="D1122" s="0" t="n">
        <v>2039</v>
      </c>
      <c r="E1122" s="5" t="n">
        <v>122.346045754666</v>
      </c>
      <c r="F1122" s="5" t="n">
        <v>7.61554210175888</v>
      </c>
      <c r="G1122" s="5" t="n">
        <v>114.730503652907</v>
      </c>
      <c r="H1122" s="12" t="n">
        <v>0.0500000000000001</v>
      </c>
      <c r="I1122" s="5" t="n">
        <v>5.73652518264535</v>
      </c>
      <c r="J1122" s="5" t="n">
        <v>120.467028835552</v>
      </c>
    </row>
    <row r="1123" customFormat="false" ht="14.25" hidden="true" customHeight="false" outlineLevel="0" collapsed="false">
      <c r="A1123" s="0" t="s">
        <v>111</v>
      </c>
      <c r="B1123" s="0" t="s">
        <v>112</v>
      </c>
      <c r="C1123" s="0" t="s">
        <v>65</v>
      </c>
      <c r="D1123" s="0" t="n">
        <v>2040</v>
      </c>
      <c r="E1123" s="5" t="n">
        <v>123.265989974913</v>
      </c>
      <c r="F1123" s="5" t="n">
        <v>8.05937645219297</v>
      </c>
      <c r="G1123" s="5" t="n">
        <v>115.20661352272</v>
      </c>
      <c r="H1123" s="12" t="n">
        <v>0.05</v>
      </c>
      <c r="I1123" s="5" t="n">
        <v>5.760330676136</v>
      </c>
      <c r="J1123" s="5" t="n">
        <v>120.966944198856</v>
      </c>
    </row>
    <row r="1124" customFormat="false" ht="14.25" hidden="true" customHeight="false" outlineLevel="0" collapsed="false">
      <c r="A1124" s="0" t="s">
        <v>111</v>
      </c>
      <c r="B1124" s="0" t="s">
        <v>112</v>
      </c>
      <c r="C1124" s="0" t="s">
        <v>72</v>
      </c>
      <c r="D1124" s="0" t="n">
        <v>2024</v>
      </c>
      <c r="E1124" s="5" t="n">
        <v>0</v>
      </c>
      <c r="F1124" s="5" t="n">
        <v>0</v>
      </c>
      <c r="G1124" s="5" t="n">
        <v>0</v>
      </c>
      <c r="H1124" s="12" t="n">
        <v>0</v>
      </c>
      <c r="I1124" s="5" t="n">
        <v>0</v>
      </c>
      <c r="J1124" s="5" t="n">
        <v>0</v>
      </c>
    </row>
    <row r="1125" customFormat="false" ht="14.25" hidden="true" customHeight="false" outlineLevel="0" collapsed="false">
      <c r="A1125" s="0" t="s">
        <v>111</v>
      </c>
      <c r="B1125" s="0" t="s">
        <v>112</v>
      </c>
      <c r="C1125" s="0" t="s">
        <v>72</v>
      </c>
      <c r="D1125" s="0" t="n">
        <v>2025</v>
      </c>
      <c r="E1125" s="5" t="n">
        <v>7.76931086069007</v>
      </c>
      <c r="F1125" s="5" t="n">
        <v>0.139232788112969</v>
      </c>
      <c r="G1125" s="5" t="n">
        <v>7.6300780725771</v>
      </c>
      <c r="H1125" s="12" t="n">
        <v>0.0500000000000001</v>
      </c>
      <c r="I1125" s="5" t="n">
        <v>0.381503903628856</v>
      </c>
      <c r="J1125" s="5" t="n">
        <v>8.01158197620596</v>
      </c>
    </row>
    <row r="1126" customFormat="false" ht="14.25" hidden="true" customHeight="false" outlineLevel="0" collapsed="false">
      <c r="A1126" s="0" t="s">
        <v>111</v>
      </c>
      <c r="B1126" s="0" t="s">
        <v>112</v>
      </c>
      <c r="C1126" s="0" t="s">
        <v>72</v>
      </c>
      <c r="D1126" s="0" t="n">
        <v>2026</v>
      </c>
      <c r="E1126" s="5" t="n">
        <v>7.7443020575904</v>
      </c>
      <c r="F1126" s="5" t="n">
        <v>0.16192945689363</v>
      </c>
      <c r="G1126" s="5" t="n">
        <v>7.58237260069677</v>
      </c>
      <c r="H1126" s="12" t="n">
        <v>0.0500000000000001</v>
      </c>
      <c r="I1126" s="5" t="n">
        <v>0.379118630034839</v>
      </c>
      <c r="J1126" s="5" t="n">
        <v>7.96149123073161</v>
      </c>
    </row>
    <row r="1127" customFormat="false" ht="14.25" hidden="true" customHeight="false" outlineLevel="0" collapsed="false">
      <c r="A1127" s="0" t="s">
        <v>111</v>
      </c>
      <c r="B1127" s="0" t="s">
        <v>112</v>
      </c>
      <c r="C1127" s="0" t="s">
        <v>72</v>
      </c>
      <c r="D1127" s="0" t="n">
        <v>2027</v>
      </c>
      <c r="E1127" s="5" t="n">
        <v>7.52087561155844</v>
      </c>
      <c r="F1127" s="5" t="n">
        <v>0.179744188481283</v>
      </c>
      <c r="G1127" s="5" t="n">
        <v>7.34113142307716</v>
      </c>
      <c r="H1127" s="12" t="n">
        <v>0.0500000000000001</v>
      </c>
      <c r="I1127" s="5" t="n">
        <v>0.367056571153859</v>
      </c>
      <c r="J1127" s="5" t="n">
        <v>7.70818799423102</v>
      </c>
    </row>
    <row r="1128" customFormat="false" ht="14.25" hidden="true" customHeight="false" outlineLevel="0" collapsed="false">
      <c r="A1128" s="0" t="s">
        <v>111</v>
      </c>
      <c r="B1128" s="0" t="s">
        <v>112</v>
      </c>
      <c r="C1128" s="0" t="s">
        <v>72</v>
      </c>
      <c r="D1128" s="0" t="n">
        <v>2028</v>
      </c>
      <c r="E1128" s="5" t="n">
        <v>7.68880143897714</v>
      </c>
      <c r="F1128" s="5" t="n">
        <v>0.206739876858334</v>
      </c>
      <c r="G1128" s="5" t="n">
        <v>7.48206156211881</v>
      </c>
      <c r="H1128" s="12" t="n">
        <v>0.0500000000000001</v>
      </c>
      <c r="I1128" s="5" t="n">
        <v>0.374103078105941</v>
      </c>
      <c r="J1128" s="5" t="n">
        <v>7.85616464022475</v>
      </c>
    </row>
    <row r="1129" customFormat="false" ht="14.25" hidden="true" customHeight="false" outlineLevel="0" collapsed="false">
      <c r="A1129" s="0" t="s">
        <v>111</v>
      </c>
      <c r="B1129" s="0" t="s">
        <v>112</v>
      </c>
      <c r="C1129" s="0" t="s">
        <v>72</v>
      </c>
      <c r="D1129" s="0" t="n">
        <v>2029</v>
      </c>
      <c r="E1129" s="5" t="n">
        <v>7.59710594072879</v>
      </c>
      <c r="F1129" s="5" t="n">
        <v>0.22699465036543</v>
      </c>
      <c r="G1129" s="5" t="n">
        <v>7.37011129036336</v>
      </c>
      <c r="H1129" s="12" t="n">
        <v>0.05</v>
      </c>
      <c r="I1129" s="5" t="n">
        <v>0.368505564518168</v>
      </c>
      <c r="J1129" s="5" t="n">
        <v>7.73861685488153</v>
      </c>
    </row>
    <row r="1130" customFormat="false" ht="14.25" hidden="true" customHeight="false" outlineLevel="0" collapsed="false">
      <c r="A1130" s="0" t="s">
        <v>111</v>
      </c>
      <c r="B1130" s="0" t="s">
        <v>112</v>
      </c>
      <c r="C1130" s="0" t="s">
        <v>72</v>
      </c>
      <c r="D1130" s="0" t="n">
        <v>2030</v>
      </c>
      <c r="E1130" s="5" t="n">
        <v>7.60753143407024</v>
      </c>
      <c r="F1130" s="5" t="n">
        <v>0.250053090651045</v>
      </c>
      <c r="G1130" s="5" t="n">
        <v>7.3574783434192</v>
      </c>
      <c r="H1130" s="12" t="n">
        <v>0.05</v>
      </c>
      <c r="I1130" s="5" t="n">
        <v>0.36787391717096</v>
      </c>
      <c r="J1130" s="5" t="n">
        <v>7.72535226059016</v>
      </c>
    </row>
    <row r="1131" customFormat="false" ht="14.25" hidden="true" customHeight="false" outlineLevel="0" collapsed="false">
      <c r="A1131" s="0" t="s">
        <v>111</v>
      </c>
      <c r="B1131" s="0" t="s">
        <v>112</v>
      </c>
      <c r="C1131" s="0" t="s">
        <v>72</v>
      </c>
      <c r="D1131" s="0" t="n">
        <v>2031</v>
      </c>
      <c r="E1131" s="5" t="n">
        <v>7.55674459294964</v>
      </c>
      <c r="F1131" s="5" t="n">
        <v>0.270246787540201</v>
      </c>
      <c r="G1131" s="5" t="n">
        <v>7.28649780540944</v>
      </c>
      <c r="H1131" s="12" t="n">
        <v>0.05</v>
      </c>
      <c r="I1131" s="5" t="n">
        <v>0.364324890270472</v>
      </c>
      <c r="J1131" s="5" t="n">
        <v>7.65082269567991</v>
      </c>
    </row>
    <row r="1132" customFormat="false" ht="14.25" hidden="true" customHeight="false" outlineLevel="0" collapsed="false">
      <c r="A1132" s="0" t="s">
        <v>111</v>
      </c>
      <c r="B1132" s="0" t="s">
        <v>112</v>
      </c>
      <c r="C1132" s="0" t="s">
        <v>72</v>
      </c>
      <c r="D1132" s="0" t="n">
        <v>2032</v>
      </c>
      <c r="E1132" s="5" t="n">
        <v>7.91265708237122</v>
      </c>
      <c r="F1132" s="5" t="n">
        <v>0.305845245118699</v>
      </c>
      <c r="G1132" s="5" t="n">
        <v>7.60681183725252</v>
      </c>
      <c r="H1132" s="12" t="n">
        <v>0.05</v>
      </c>
      <c r="I1132" s="5" t="n">
        <v>0.380340591862626</v>
      </c>
      <c r="J1132" s="5" t="n">
        <v>7.98715242911514</v>
      </c>
    </row>
    <row r="1133" customFormat="false" ht="14.25" hidden="true" customHeight="false" outlineLevel="0" collapsed="false">
      <c r="A1133" s="0" t="s">
        <v>111</v>
      </c>
      <c r="B1133" s="0" t="s">
        <v>112</v>
      </c>
      <c r="C1133" s="0" t="s">
        <v>72</v>
      </c>
      <c r="D1133" s="0" t="n">
        <v>2033</v>
      </c>
      <c r="E1133" s="5" t="n">
        <v>8.21458601172293</v>
      </c>
      <c r="F1133" s="5" t="n">
        <v>0.341265876673227</v>
      </c>
      <c r="G1133" s="5" t="n">
        <v>7.87332013504971</v>
      </c>
      <c r="H1133" s="12" t="n">
        <v>0.05</v>
      </c>
      <c r="I1133" s="5" t="n">
        <v>0.393666006752486</v>
      </c>
      <c r="J1133" s="5" t="n">
        <v>8.26698614180219</v>
      </c>
    </row>
    <row r="1134" customFormat="false" ht="14.25" hidden="true" customHeight="false" outlineLevel="0" collapsed="false">
      <c r="A1134" s="0" t="s">
        <v>111</v>
      </c>
      <c r="B1134" s="0" t="s">
        <v>112</v>
      </c>
      <c r="C1134" s="0" t="s">
        <v>72</v>
      </c>
      <c r="D1134" s="0" t="n">
        <v>2034</v>
      </c>
      <c r="E1134" s="5" t="n">
        <v>8.61380773638704</v>
      </c>
      <c r="F1134" s="5" t="n">
        <v>0.382752555619581</v>
      </c>
      <c r="G1134" s="5" t="n">
        <v>8.23105518076746</v>
      </c>
      <c r="H1134" s="12" t="n">
        <v>0.0500000000000001</v>
      </c>
      <c r="I1134" s="5" t="n">
        <v>0.411552759038373</v>
      </c>
      <c r="J1134" s="5" t="n">
        <v>8.64260793980583</v>
      </c>
    </row>
    <row r="1135" customFormat="false" ht="14.25" hidden="true" customHeight="false" outlineLevel="0" collapsed="false">
      <c r="A1135" s="0" t="s">
        <v>111</v>
      </c>
      <c r="B1135" s="0" t="s">
        <v>112</v>
      </c>
      <c r="C1135" s="0" t="s">
        <v>72</v>
      </c>
      <c r="D1135" s="0" t="n">
        <v>2035</v>
      </c>
      <c r="E1135" s="5" t="n">
        <v>8.86162056385993</v>
      </c>
      <c r="F1135" s="5" t="n">
        <v>0.419393980672243</v>
      </c>
      <c r="G1135" s="5" t="n">
        <v>8.44222658318769</v>
      </c>
      <c r="H1135" s="12" t="n">
        <v>0.05</v>
      </c>
      <c r="I1135" s="5" t="n">
        <v>0.422111329159385</v>
      </c>
      <c r="J1135" s="5" t="n">
        <v>8.86433791234707</v>
      </c>
    </row>
    <row r="1136" customFormat="false" ht="14.25" hidden="true" customHeight="false" outlineLevel="0" collapsed="false">
      <c r="A1136" s="0" t="s">
        <v>111</v>
      </c>
      <c r="B1136" s="0" t="s">
        <v>112</v>
      </c>
      <c r="C1136" s="0" t="s">
        <v>72</v>
      </c>
      <c r="D1136" s="0" t="n">
        <v>2036</v>
      </c>
      <c r="E1136" s="5" t="n">
        <v>8.96045736355288</v>
      </c>
      <c r="F1136" s="5" t="n">
        <v>0.451665406170149</v>
      </c>
      <c r="G1136" s="5" t="n">
        <v>8.50879195738273</v>
      </c>
      <c r="H1136" s="12" t="n">
        <v>0.0500000000000001</v>
      </c>
      <c r="I1136" s="5" t="n">
        <v>0.425439597869137</v>
      </c>
      <c r="J1136" s="5" t="n">
        <v>8.93423155525187</v>
      </c>
    </row>
    <row r="1137" customFormat="false" ht="14.25" hidden="true" customHeight="false" outlineLevel="0" collapsed="false">
      <c r="A1137" s="0" t="s">
        <v>111</v>
      </c>
      <c r="B1137" s="0" t="s">
        <v>112</v>
      </c>
      <c r="C1137" s="0" t="s">
        <v>72</v>
      </c>
      <c r="D1137" s="0" t="n">
        <v>2037</v>
      </c>
      <c r="E1137" s="5" t="n">
        <v>9.26946462808819</v>
      </c>
      <c r="F1137" s="5" t="n">
        <v>0.495762586530877</v>
      </c>
      <c r="G1137" s="5" t="n">
        <v>8.77370204155731</v>
      </c>
      <c r="H1137" s="12" t="n">
        <v>0.05</v>
      </c>
      <c r="I1137" s="5" t="n">
        <v>0.438685102077866</v>
      </c>
      <c r="J1137" s="5" t="n">
        <v>9.21238714363518</v>
      </c>
    </row>
    <row r="1138" customFormat="false" ht="14.25" hidden="true" customHeight="false" outlineLevel="0" collapsed="false">
      <c r="A1138" s="0" t="s">
        <v>111</v>
      </c>
      <c r="B1138" s="0" t="s">
        <v>112</v>
      </c>
      <c r="C1138" s="0" t="s">
        <v>72</v>
      </c>
      <c r="D1138" s="0" t="n">
        <v>2038</v>
      </c>
      <c r="E1138" s="5" t="n">
        <v>9.4080893608697</v>
      </c>
      <c r="F1138" s="5" t="n">
        <v>0.532139817085173</v>
      </c>
      <c r="G1138" s="5" t="n">
        <v>8.87594954378453</v>
      </c>
      <c r="H1138" s="12" t="n">
        <v>0.0500000000000001</v>
      </c>
      <c r="I1138" s="5" t="n">
        <v>0.443797477189227</v>
      </c>
      <c r="J1138" s="5" t="n">
        <v>9.31974702097376</v>
      </c>
    </row>
    <row r="1139" customFormat="false" ht="14.25" hidden="true" customHeight="false" outlineLevel="0" collapsed="false">
      <c r="A1139" s="0" t="s">
        <v>111</v>
      </c>
      <c r="B1139" s="0" t="s">
        <v>112</v>
      </c>
      <c r="C1139" s="0" t="s">
        <v>72</v>
      </c>
      <c r="D1139" s="0" t="n">
        <v>2039</v>
      </c>
      <c r="E1139" s="5" t="n">
        <v>9.78819670682795</v>
      </c>
      <c r="F1139" s="5" t="n">
        <v>0.583731996437425</v>
      </c>
      <c r="G1139" s="5" t="n">
        <v>9.20446471039053</v>
      </c>
      <c r="H1139" s="12" t="n">
        <v>0.0500000000000001</v>
      </c>
      <c r="I1139" s="5" t="n">
        <v>0.460223235519527</v>
      </c>
      <c r="J1139" s="5" t="n">
        <v>9.66468794591005</v>
      </c>
    </row>
    <row r="1140" customFormat="false" ht="14.25" hidden="true" customHeight="false" outlineLevel="0" collapsed="false">
      <c r="A1140" s="0" t="s">
        <v>111</v>
      </c>
      <c r="B1140" s="0" t="s">
        <v>112</v>
      </c>
      <c r="C1140" s="0" t="s">
        <v>72</v>
      </c>
      <c r="D1140" s="0" t="n">
        <v>2040</v>
      </c>
      <c r="E1140" s="5" t="n">
        <v>9.87758567844591</v>
      </c>
      <c r="F1140" s="5" t="n">
        <v>0.619476776635885</v>
      </c>
      <c r="G1140" s="5" t="n">
        <v>9.25810890181003</v>
      </c>
      <c r="H1140" s="12" t="n">
        <v>0.05</v>
      </c>
      <c r="I1140" s="5" t="n">
        <v>0.462905445090502</v>
      </c>
      <c r="J1140" s="5" t="n">
        <v>9.72101434690053</v>
      </c>
    </row>
    <row r="1141" customFormat="false" ht="14.25" hidden="true" customHeight="false" outlineLevel="0" collapsed="false">
      <c r="A1141" s="0" t="s">
        <v>111</v>
      </c>
      <c r="B1141" s="0" t="s">
        <v>112</v>
      </c>
      <c r="C1141" s="0" t="s">
        <v>75</v>
      </c>
      <c r="D1141" s="0" t="n">
        <v>2024</v>
      </c>
      <c r="E1141" s="5" t="n">
        <v>0</v>
      </c>
      <c r="F1141" s="5" t="n">
        <v>0</v>
      </c>
      <c r="G1141" s="5" t="n">
        <v>0</v>
      </c>
      <c r="H1141" s="12" t="n">
        <v>0</v>
      </c>
      <c r="I1141" s="5" t="n">
        <v>0</v>
      </c>
      <c r="J1141" s="5" t="n">
        <v>0</v>
      </c>
    </row>
    <row r="1142" customFormat="false" ht="14.25" hidden="true" customHeight="false" outlineLevel="0" collapsed="false">
      <c r="A1142" s="0" t="s">
        <v>111</v>
      </c>
      <c r="B1142" s="0" t="s">
        <v>112</v>
      </c>
      <c r="C1142" s="0" t="s">
        <v>75</v>
      </c>
      <c r="D1142" s="0" t="n">
        <v>2025</v>
      </c>
      <c r="E1142" s="5" t="n">
        <v>0.015599808</v>
      </c>
      <c r="F1142" s="5" t="n">
        <v>0.015599808</v>
      </c>
      <c r="G1142" s="5" t="n">
        <v>0</v>
      </c>
      <c r="H1142" s="12" t="n">
        <v>0</v>
      </c>
      <c r="I1142" s="5" t="n">
        <v>0</v>
      </c>
      <c r="J1142" s="5" t="n">
        <v>0</v>
      </c>
    </row>
    <row r="1143" customFormat="false" ht="14.25" hidden="true" customHeight="false" outlineLevel="0" collapsed="false">
      <c r="A1143" s="0" t="s">
        <v>111</v>
      </c>
      <c r="B1143" s="0" t="s">
        <v>112</v>
      </c>
      <c r="C1143" s="0" t="s">
        <v>75</v>
      </c>
      <c r="D1143" s="0" t="n">
        <v>2026</v>
      </c>
      <c r="E1143" s="5" t="n">
        <v>1.22102254252992</v>
      </c>
      <c r="F1143" s="5" t="n">
        <v>0.157421881344</v>
      </c>
      <c r="G1143" s="5" t="n">
        <v>1.06360066118592</v>
      </c>
      <c r="H1143" s="12" t="n">
        <v>0.05</v>
      </c>
      <c r="I1143" s="5" t="n">
        <v>0.053180033059296</v>
      </c>
      <c r="J1143" s="5" t="n">
        <v>1.11678069424522</v>
      </c>
    </row>
    <row r="1144" customFormat="false" ht="14.25" hidden="true" customHeight="false" outlineLevel="0" collapsed="false">
      <c r="A1144" s="0" t="s">
        <v>111</v>
      </c>
      <c r="B1144" s="0" t="s">
        <v>112</v>
      </c>
      <c r="C1144" s="0" t="s">
        <v>75</v>
      </c>
      <c r="D1144" s="0" t="n">
        <v>2027</v>
      </c>
      <c r="E1144" s="5" t="n">
        <v>2.48961061105461</v>
      </c>
      <c r="F1144" s="5" t="n">
        <v>0.496479781951524</v>
      </c>
      <c r="G1144" s="5" t="n">
        <v>1.99313082910308</v>
      </c>
      <c r="H1144" s="12" t="n">
        <v>0.0500000000000001</v>
      </c>
      <c r="I1144" s="5" t="n">
        <v>0.0996565414551542</v>
      </c>
      <c r="J1144" s="5" t="n">
        <v>2.09278737055824</v>
      </c>
    </row>
    <row r="1145" customFormat="false" ht="14.25" hidden="true" customHeight="false" outlineLevel="0" collapsed="false">
      <c r="A1145" s="0" t="s">
        <v>111</v>
      </c>
      <c r="B1145" s="0" t="s">
        <v>112</v>
      </c>
      <c r="C1145" s="0" t="s">
        <v>75</v>
      </c>
      <c r="D1145" s="0" t="n">
        <v>2028</v>
      </c>
      <c r="E1145" s="5" t="n">
        <v>3.76827661430959</v>
      </c>
      <c r="F1145" s="5" t="n">
        <v>0.965111800375275</v>
      </c>
      <c r="G1145" s="5" t="n">
        <v>2.80316481393431</v>
      </c>
      <c r="H1145" s="12" t="n">
        <v>0.0500000000000001</v>
      </c>
      <c r="I1145" s="5" t="n">
        <v>0.140158240696716</v>
      </c>
      <c r="J1145" s="5" t="n">
        <v>2.94332305463103</v>
      </c>
    </row>
    <row r="1146" customFormat="false" ht="14.25" hidden="true" customHeight="false" outlineLevel="0" collapsed="false">
      <c r="A1146" s="0" t="s">
        <v>111</v>
      </c>
      <c r="B1146" s="0" t="s">
        <v>112</v>
      </c>
      <c r="C1146" s="0" t="s">
        <v>75</v>
      </c>
      <c r="D1146" s="0" t="n">
        <v>2029</v>
      </c>
      <c r="E1146" s="5" t="n">
        <v>5.17829556803448</v>
      </c>
      <c r="F1146" s="5" t="n">
        <v>1.23804619937125</v>
      </c>
      <c r="G1146" s="5" t="n">
        <v>3.94024936866323</v>
      </c>
      <c r="H1146" s="12" t="n">
        <v>0.0500000000000002</v>
      </c>
      <c r="I1146" s="5" t="n">
        <v>0.197012468433162</v>
      </c>
      <c r="J1146" s="5" t="n">
        <v>4.13726183709639</v>
      </c>
    </row>
    <row r="1147" customFormat="false" ht="14.25" hidden="true" customHeight="false" outlineLevel="0" collapsed="false">
      <c r="A1147" s="0" t="s">
        <v>111</v>
      </c>
      <c r="B1147" s="0" t="s">
        <v>112</v>
      </c>
      <c r="C1147" s="0" t="s">
        <v>75</v>
      </c>
      <c r="D1147" s="0" t="n">
        <v>2030</v>
      </c>
      <c r="E1147" s="5" t="n">
        <v>6.65735645227542</v>
      </c>
      <c r="F1147" s="5" t="n">
        <v>1.48758556480869</v>
      </c>
      <c r="G1147" s="5" t="n">
        <v>5.16977088746673</v>
      </c>
      <c r="H1147" s="12" t="n">
        <v>0.05</v>
      </c>
      <c r="I1147" s="5" t="n">
        <v>0.258488544373337</v>
      </c>
      <c r="J1147" s="5" t="n">
        <v>5.42825943184006</v>
      </c>
    </row>
    <row r="1148" customFormat="false" ht="14.25" hidden="true" customHeight="false" outlineLevel="0" collapsed="false">
      <c r="A1148" s="0" t="s">
        <v>111</v>
      </c>
      <c r="B1148" s="0" t="s">
        <v>112</v>
      </c>
      <c r="C1148" s="0" t="s">
        <v>75</v>
      </c>
      <c r="D1148" s="0" t="n">
        <v>2031</v>
      </c>
      <c r="E1148" s="5" t="n">
        <v>8.07074205476675</v>
      </c>
      <c r="F1148" s="5" t="n">
        <v>2.10886693917426</v>
      </c>
      <c r="G1148" s="5" t="n">
        <v>5.9618751155925</v>
      </c>
      <c r="H1148" s="12" t="n">
        <v>0.0500000000000001</v>
      </c>
      <c r="I1148" s="5" t="n">
        <v>0.298093755779625</v>
      </c>
      <c r="J1148" s="5" t="n">
        <v>6.25996887137212</v>
      </c>
    </row>
    <row r="1149" customFormat="false" ht="14.25" hidden="true" customHeight="false" outlineLevel="0" collapsed="false">
      <c r="A1149" s="0" t="s">
        <v>111</v>
      </c>
      <c r="B1149" s="0" t="s">
        <v>112</v>
      </c>
      <c r="C1149" s="0" t="s">
        <v>75</v>
      </c>
      <c r="D1149" s="0" t="n">
        <v>2032</v>
      </c>
      <c r="E1149" s="5" t="n">
        <v>9.38873818786857</v>
      </c>
      <c r="F1149" s="5" t="n">
        <v>2.73204023974237</v>
      </c>
      <c r="G1149" s="5" t="n">
        <v>6.65669794812619</v>
      </c>
      <c r="H1149" s="12" t="n">
        <v>0.0500000000000001</v>
      </c>
      <c r="I1149" s="5" t="n">
        <v>0.33283489740631</v>
      </c>
      <c r="J1149" s="5" t="n">
        <v>6.9895328455325</v>
      </c>
    </row>
    <row r="1150" customFormat="false" ht="14.25" hidden="true" customHeight="false" outlineLevel="0" collapsed="false">
      <c r="A1150" s="0" t="s">
        <v>111</v>
      </c>
      <c r="B1150" s="0" t="s">
        <v>112</v>
      </c>
      <c r="C1150" s="0" t="s">
        <v>75</v>
      </c>
      <c r="D1150" s="0" t="n">
        <v>2033</v>
      </c>
      <c r="E1150" s="5" t="n">
        <v>10.3889692630292</v>
      </c>
      <c r="F1150" s="5" t="n">
        <v>3.14900052094691</v>
      </c>
      <c r="G1150" s="5" t="n">
        <v>7.2399687420823</v>
      </c>
      <c r="H1150" s="12" t="n">
        <v>0.0500000000000001</v>
      </c>
      <c r="I1150" s="5" t="n">
        <v>0.361998437104115</v>
      </c>
      <c r="J1150" s="5" t="n">
        <v>7.60196717918641</v>
      </c>
    </row>
    <row r="1151" customFormat="false" ht="14.25" hidden="true" customHeight="false" outlineLevel="0" collapsed="false">
      <c r="A1151" s="0" t="s">
        <v>111</v>
      </c>
      <c r="B1151" s="0" t="s">
        <v>112</v>
      </c>
      <c r="C1151" s="0" t="s">
        <v>75</v>
      </c>
      <c r="D1151" s="0" t="n">
        <v>2034</v>
      </c>
      <c r="E1151" s="5" t="n">
        <v>11.6354885218036</v>
      </c>
      <c r="F1151" s="5" t="n">
        <v>3.48189999145802</v>
      </c>
      <c r="G1151" s="5" t="n">
        <v>8.15358853034553</v>
      </c>
      <c r="H1151" s="12" t="n">
        <v>0.05</v>
      </c>
      <c r="I1151" s="5" t="n">
        <v>0.407679426517277</v>
      </c>
      <c r="J1151" s="5" t="n">
        <v>8.56126795686281</v>
      </c>
    </row>
    <row r="1152" customFormat="false" ht="14.25" hidden="true" customHeight="false" outlineLevel="0" collapsed="false">
      <c r="A1152" s="0" t="s">
        <v>111</v>
      </c>
      <c r="B1152" s="0" t="s">
        <v>112</v>
      </c>
      <c r="C1152" s="0" t="s">
        <v>75</v>
      </c>
      <c r="D1152" s="0" t="n">
        <v>2035</v>
      </c>
      <c r="E1152" s="5" t="n">
        <v>12.678818878579</v>
      </c>
      <c r="F1152" s="5" t="n">
        <v>3.6486614692935</v>
      </c>
      <c r="G1152" s="5" t="n">
        <v>9.03015740928549</v>
      </c>
      <c r="H1152" s="12" t="n">
        <v>0.05</v>
      </c>
      <c r="I1152" s="5" t="n">
        <v>0.451507870464274</v>
      </c>
      <c r="J1152" s="5" t="n">
        <v>9.48166527974976</v>
      </c>
    </row>
    <row r="1153" customFormat="false" ht="14.25" hidden="true" customHeight="false" outlineLevel="0" collapsed="false">
      <c r="A1153" s="0" t="s">
        <v>111</v>
      </c>
      <c r="B1153" s="0" t="s">
        <v>112</v>
      </c>
      <c r="C1153" s="0" t="s">
        <v>75</v>
      </c>
      <c r="D1153" s="0" t="n">
        <v>2036</v>
      </c>
      <c r="E1153" s="5" t="n">
        <v>13.7719141918965</v>
      </c>
      <c r="F1153" s="5" t="n">
        <v>3.96322821168188</v>
      </c>
      <c r="G1153" s="5" t="n">
        <v>9.80868598021461</v>
      </c>
      <c r="H1153" s="12" t="n">
        <v>0.0500000000000001</v>
      </c>
      <c r="I1153" s="5" t="n">
        <v>0.490434299010731</v>
      </c>
      <c r="J1153" s="5" t="n">
        <v>10.2991202792253</v>
      </c>
    </row>
    <row r="1154" customFormat="false" ht="14.25" hidden="true" customHeight="false" outlineLevel="0" collapsed="false">
      <c r="A1154" s="0" t="s">
        <v>111</v>
      </c>
      <c r="B1154" s="0" t="s">
        <v>112</v>
      </c>
      <c r="C1154" s="0" t="s">
        <v>75</v>
      </c>
      <c r="D1154" s="0" t="n">
        <v>2037</v>
      </c>
      <c r="E1154" s="5" t="n">
        <v>14.7949706747231</v>
      </c>
      <c r="F1154" s="5" t="n">
        <v>4.25763945026396</v>
      </c>
      <c r="G1154" s="5" t="n">
        <v>10.5373312244591</v>
      </c>
      <c r="H1154" s="12" t="n">
        <v>0.05</v>
      </c>
      <c r="I1154" s="5" t="n">
        <v>0.526866561222956</v>
      </c>
      <c r="J1154" s="5" t="n">
        <v>11.0641977856821</v>
      </c>
    </row>
    <row r="1155" customFormat="false" ht="14.25" hidden="true" customHeight="false" outlineLevel="0" collapsed="false">
      <c r="A1155" s="0" t="s">
        <v>111</v>
      </c>
      <c r="B1155" s="0" t="s">
        <v>112</v>
      </c>
      <c r="C1155" s="0" t="s">
        <v>75</v>
      </c>
      <c r="D1155" s="0" t="n">
        <v>2038</v>
      </c>
      <c r="E1155" s="5" t="n">
        <v>15.717542774654</v>
      </c>
      <c r="F1155" s="5" t="n">
        <v>4.52313368169828</v>
      </c>
      <c r="G1155" s="5" t="n">
        <v>11.1944090929557</v>
      </c>
      <c r="H1155" s="12" t="n">
        <v>0.0500000000000001</v>
      </c>
      <c r="I1155" s="5" t="n">
        <v>0.559720454647788</v>
      </c>
      <c r="J1155" s="5" t="n">
        <v>11.7541295476035</v>
      </c>
    </row>
    <row r="1156" customFormat="false" ht="14.25" hidden="true" customHeight="false" outlineLevel="0" collapsed="false">
      <c r="A1156" s="0" t="s">
        <v>111</v>
      </c>
      <c r="B1156" s="0" t="s">
        <v>112</v>
      </c>
      <c r="C1156" s="0" t="s">
        <v>75</v>
      </c>
      <c r="D1156" s="0" t="n">
        <v>2039</v>
      </c>
      <c r="E1156" s="5" t="n">
        <v>16.5101560031473</v>
      </c>
      <c r="F1156" s="5" t="n">
        <v>4.75122885164678</v>
      </c>
      <c r="G1156" s="5" t="n">
        <v>11.7589271515005</v>
      </c>
      <c r="H1156" s="12" t="n">
        <v>0.05</v>
      </c>
      <c r="I1156" s="5" t="n">
        <v>0.587946357575026</v>
      </c>
      <c r="J1156" s="5" t="n">
        <v>12.3468735090755</v>
      </c>
    </row>
    <row r="1157" customFormat="false" ht="14.25" hidden="true" customHeight="false" outlineLevel="0" collapsed="false">
      <c r="A1157" s="0" t="s">
        <v>111</v>
      </c>
      <c r="B1157" s="0" t="s">
        <v>112</v>
      </c>
      <c r="C1157" s="0" t="s">
        <v>75</v>
      </c>
      <c r="D1157" s="0" t="n">
        <v>2040</v>
      </c>
      <c r="E1157" s="5" t="n">
        <v>17.1457970092685</v>
      </c>
      <c r="F1157" s="5" t="n">
        <v>4.93415116243518</v>
      </c>
      <c r="G1157" s="5" t="n">
        <v>12.2116458468333</v>
      </c>
      <c r="H1157" s="12" t="n">
        <v>0.05</v>
      </c>
      <c r="I1157" s="5" t="n">
        <v>0.610582292341665</v>
      </c>
      <c r="J1157" s="5" t="n">
        <v>12.822228139175</v>
      </c>
    </row>
    <row r="1158" customFormat="false" ht="14.25" hidden="true" customHeight="false" outlineLevel="0" collapsed="false">
      <c r="A1158" s="0" t="s">
        <v>111</v>
      </c>
      <c r="B1158" s="0" t="s">
        <v>112</v>
      </c>
      <c r="C1158" s="0" t="s">
        <v>76</v>
      </c>
      <c r="D1158" s="0" t="n">
        <v>2024</v>
      </c>
      <c r="E1158" s="5" t="n">
        <v>0.02802436</v>
      </c>
      <c r="F1158" s="5" t="n">
        <v>0.02802436</v>
      </c>
      <c r="G1158" s="5" t="n">
        <v>0</v>
      </c>
      <c r="H1158" s="12" t="n">
        <v>0</v>
      </c>
      <c r="I1158" s="5" t="n">
        <v>0</v>
      </c>
      <c r="J1158" s="5" t="n">
        <v>0</v>
      </c>
    </row>
    <row r="1159" customFormat="false" ht="14.25" hidden="true" customHeight="false" outlineLevel="0" collapsed="false">
      <c r="A1159" s="0" t="s">
        <v>111</v>
      </c>
      <c r="B1159" s="0" t="s">
        <v>112</v>
      </c>
      <c r="C1159" s="0" t="s">
        <v>76</v>
      </c>
      <c r="D1159" s="0" t="n">
        <v>2025</v>
      </c>
      <c r="E1159" s="5" t="n">
        <v>0.029225404</v>
      </c>
      <c r="F1159" s="5" t="n">
        <v>0.029225404</v>
      </c>
      <c r="G1159" s="5" t="n">
        <v>0</v>
      </c>
      <c r="H1159" s="12" t="n">
        <v>0</v>
      </c>
      <c r="I1159" s="5" t="n">
        <v>0</v>
      </c>
      <c r="J1159" s="5" t="n">
        <v>0</v>
      </c>
    </row>
    <row r="1160" customFormat="false" ht="14.25" hidden="true" customHeight="false" outlineLevel="0" collapsed="false">
      <c r="A1160" s="0" t="s">
        <v>111</v>
      </c>
      <c r="B1160" s="0" t="s">
        <v>112</v>
      </c>
      <c r="C1160" s="0" t="s">
        <v>76</v>
      </c>
      <c r="D1160" s="0" t="n">
        <v>2026</v>
      </c>
      <c r="E1160" s="5" t="n">
        <v>0.0692918904</v>
      </c>
      <c r="F1160" s="5" t="n">
        <v>0.0692918904</v>
      </c>
      <c r="G1160" s="5" t="n">
        <v>0</v>
      </c>
      <c r="H1160" s="12" t="n">
        <v>0</v>
      </c>
      <c r="I1160" s="5" t="n">
        <v>0</v>
      </c>
      <c r="J1160" s="5" t="n">
        <v>0</v>
      </c>
    </row>
    <row r="1161" customFormat="false" ht="14.25" hidden="true" customHeight="false" outlineLevel="0" collapsed="false">
      <c r="A1161" s="0" t="s">
        <v>111</v>
      </c>
      <c r="B1161" s="0" t="s">
        <v>112</v>
      </c>
      <c r="C1161" s="0" t="s">
        <v>76</v>
      </c>
      <c r="D1161" s="0" t="n">
        <v>2027</v>
      </c>
      <c r="E1161" s="5" t="n">
        <v>0.1019426148</v>
      </c>
      <c r="F1161" s="5" t="n">
        <v>0.1019426148</v>
      </c>
      <c r="G1161" s="5" t="n">
        <v>0</v>
      </c>
      <c r="H1161" s="12" t="n">
        <v>0</v>
      </c>
      <c r="I1161" s="5" t="n">
        <v>0</v>
      </c>
      <c r="J1161" s="5" t="n">
        <v>0</v>
      </c>
    </row>
    <row r="1162" customFormat="false" ht="14.25" hidden="true" customHeight="false" outlineLevel="0" collapsed="false">
      <c r="A1162" s="0" t="s">
        <v>111</v>
      </c>
      <c r="B1162" s="0" t="s">
        <v>112</v>
      </c>
      <c r="C1162" s="0" t="s">
        <v>76</v>
      </c>
      <c r="D1162" s="0" t="n">
        <v>2028</v>
      </c>
      <c r="E1162" s="5" t="n">
        <v>0.110299878</v>
      </c>
      <c r="F1162" s="5" t="n">
        <v>0.110299878</v>
      </c>
      <c r="G1162" s="5" t="n">
        <v>0</v>
      </c>
      <c r="H1162" s="12" t="n">
        <v>0</v>
      </c>
      <c r="I1162" s="5" t="n">
        <v>0</v>
      </c>
      <c r="J1162" s="5" t="n">
        <v>0</v>
      </c>
    </row>
    <row r="1163" customFormat="false" ht="14.25" hidden="true" customHeight="false" outlineLevel="0" collapsed="false">
      <c r="A1163" s="0" t="s">
        <v>111</v>
      </c>
      <c r="B1163" s="0" t="s">
        <v>112</v>
      </c>
      <c r="C1163" s="0" t="s">
        <v>76</v>
      </c>
      <c r="D1163" s="0" t="n">
        <v>2029</v>
      </c>
      <c r="E1163" s="5" t="n">
        <v>0.1067352</v>
      </c>
      <c r="F1163" s="5" t="n">
        <v>0.1067352</v>
      </c>
      <c r="G1163" s="5" t="n">
        <v>0</v>
      </c>
      <c r="H1163" s="12" t="n">
        <v>0</v>
      </c>
      <c r="I1163" s="5" t="n">
        <v>0</v>
      </c>
      <c r="J1163" s="5" t="n">
        <v>0</v>
      </c>
    </row>
    <row r="1164" customFormat="false" ht="14.25" hidden="true" customHeight="false" outlineLevel="0" collapsed="false">
      <c r="A1164" s="0" t="s">
        <v>111</v>
      </c>
      <c r="B1164" s="0" t="s">
        <v>112</v>
      </c>
      <c r="C1164" s="0" t="s">
        <v>76</v>
      </c>
      <c r="D1164" s="0" t="n">
        <v>2030</v>
      </c>
      <c r="E1164" s="5" t="n">
        <v>0.077034672</v>
      </c>
      <c r="F1164" s="5" t="n">
        <v>0.077034672</v>
      </c>
      <c r="G1164" s="5" t="n">
        <v>0</v>
      </c>
      <c r="H1164" s="12" t="n">
        <v>0</v>
      </c>
      <c r="I1164" s="5" t="n">
        <v>0</v>
      </c>
      <c r="J1164" s="5" t="n">
        <v>0</v>
      </c>
    </row>
    <row r="1165" customFormat="false" ht="14.25" hidden="true" customHeight="false" outlineLevel="0" collapsed="false">
      <c r="A1165" s="0" t="s">
        <v>111</v>
      </c>
      <c r="B1165" s="0" t="s">
        <v>112</v>
      </c>
      <c r="C1165" s="0" t="s">
        <v>76</v>
      </c>
      <c r="D1165" s="0" t="n">
        <v>2031</v>
      </c>
      <c r="E1165" s="5" t="n">
        <v>0.07460103</v>
      </c>
      <c r="F1165" s="5" t="n">
        <v>0.07460103</v>
      </c>
      <c r="G1165" s="5" t="n">
        <v>0</v>
      </c>
      <c r="H1165" s="12" t="n">
        <v>0</v>
      </c>
      <c r="I1165" s="5" t="n">
        <v>0</v>
      </c>
      <c r="J1165" s="5" t="n">
        <v>0</v>
      </c>
    </row>
    <row r="1166" customFormat="false" ht="14.25" hidden="true" customHeight="false" outlineLevel="0" collapsed="false">
      <c r="A1166" s="0" t="s">
        <v>111</v>
      </c>
      <c r="B1166" s="0" t="s">
        <v>112</v>
      </c>
      <c r="C1166" s="0" t="s">
        <v>76</v>
      </c>
      <c r="D1166" s="0" t="n">
        <v>2032</v>
      </c>
      <c r="E1166" s="5" t="n">
        <v>0.073795563</v>
      </c>
      <c r="F1166" s="5" t="n">
        <v>0.073795563</v>
      </c>
      <c r="G1166" s="5" t="n">
        <v>0</v>
      </c>
      <c r="H1166" s="12" t="n">
        <v>0</v>
      </c>
      <c r="I1166" s="5" t="n">
        <v>0</v>
      </c>
      <c r="J1166" s="5" t="n">
        <v>0</v>
      </c>
    </row>
    <row r="1167" customFormat="false" ht="14.25" hidden="true" customHeight="false" outlineLevel="0" collapsed="false">
      <c r="A1167" s="0" t="s">
        <v>111</v>
      </c>
      <c r="B1167" s="0" t="s">
        <v>112</v>
      </c>
      <c r="C1167" s="0" t="s">
        <v>76</v>
      </c>
      <c r="D1167" s="0" t="n">
        <v>2033</v>
      </c>
      <c r="E1167" s="5" t="n">
        <v>0.074839488</v>
      </c>
      <c r="F1167" s="5" t="n">
        <v>0.074839488</v>
      </c>
      <c r="G1167" s="5" t="n">
        <v>0</v>
      </c>
      <c r="H1167" s="12" t="n">
        <v>0</v>
      </c>
      <c r="I1167" s="5" t="n">
        <v>0</v>
      </c>
      <c r="J1167" s="5" t="n">
        <v>0</v>
      </c>
    </row>
    <row r="1168" customFormat="false" ht="14.25" hidden="true" customHeight="false" outlineLevel="0" collapsed="false">
      <c r="A1168" s="0" t="s">
        <v>111</v>
      </c>
      <c r="B1168" s="0" t="s">
        <v>112</v>
      </c>
      <c r="C1168" s="0" t="s">
        <v>76</v>
      </c>
      <c r="D1168" s="0" t="n">
        <v>2034</v>
      </c>
      <c r="E1168" s="5" t="n">
        <v>0.0766187688</v>
      </c>
      <c r="F1168" s="5" t="n">
        <v>0.0766187688</v>
      </c>
      <c r="G1168" s="5" t="n">
        <v>0</v>
      </c>
      <c r="H1168" s="12" t="n">
        <v>0</v>
      </c>
      <c r="I1168" s="5" t="n">
        <v>0</v>
      </c>
      <c r="J1168" s="5" t="n">
        <v>0</v>
      </c>
    </row>
    <row r="1169" customFormat="false" ht="14.25" hidden="true" customHeight="false" outlineLevel="0" collapsed="false">
      <c r="A1169" s="0" t="s">
        <v>111</v>
      </c>
      <c r="B1169" s="0" t="s">
        <v>112</v>
      </c>
      <c r="C1169" s="0" t="s">
        <v>76</v>
      </c>
      <c r="D1169" s="0" t="n">
        <v>2035</v>
      </c>
      <c r="E1169" s="5" t="n">
        <v>0.078263244</v>
      </c>
      <c r="F1169" s="5" t="n">
        <v>0.078263244</v>
      </c>
      <c r="G1169" s="5" t="n">
        <v>0</v>
      </c>
      <c r="H1169" s="12" t="n">
        <v>0</v>
      </c>
      <c r="I1169" s="5" t="n">
        <v>0</v>
      </c>
      <c r="J1169" s="5" t="n">
        <v>0</v>
      </c>
    </row>
    <row r="1170" customFormat="false" ht="14.25" hidden="true" customHeight="false" outlineLevel="0" collapsed="false">
      <c r="A1170" s="0" t="s">
        <v>111</v>
      </c>
      <c r="B1170" s="0" t="s">
        <v>112</v>
      </c>
      <c r="C1170" s="0" t="s">
        <v>76</v>
      </c>
      <c r="D1170" s="0" t="n">
        <v>2036</v>
      </c>
      <c r="E1170" s="5" t="n">
        <v>0.0787229644</v>
      </c>
      <c r="F1170" s="5" t="n">
        <v>0.0787229644</v>
      </c>
      <c r="G1170" s="5" t="n">
        <v>0</v>
      </c>
      <c r="H1170" s="12" t="n">
        <v>0</v>
      </c>
      <c r="I1170" s="5" t="n">
        <v>0</v>
      </c>
      <c r="J1170" s="5" t="n">
        <v>0</v>
      </c>
    </row>
    <row r="1171" customFormat="false" ht="14.25" hidden="true" customHeight="false" outlineLevel="0" collapsed="false">
      <c r="A1171" s="0" t="s">
        <v>111</v>
      </c>
      <c r="B1171" s="0" t="s">
        <v>112</v>
      </c>
      <c r="C1171" s="0" t="s">
        <v>76</v>
      </c>
      <c r="D1171" s="0" t="n">
        <v>2037</v>
      </c>
      <c r="E1171" s="5" t="n">
        <v>0.0793266936</v>
      </c>
      <c r="F1171" s="5" t="n">
        <v>0.0793266936</v>
      </c>
      <c r="G1171" s="5" t="n">
        <v>0</v>
      </c>
      <c r="H1171" s="12" t="n">
        <v>0</v>
      </c>
      <c r="I1171" s="5" t="n">
        <v>0</v>
      </c>
      <c r="J1171" s="5" t="n">
        <v>0</v>
      </c>
    </row>
    <row r="1172" customFormat="false" ht="14.25" hidden="true" customHeight="false" outlineLevel="0" collapsed="false">
      <c r="A1172" s="0" t="s">
        <v>111</v>
      </c>
      <c r="B1172" s="0" t="s">
        <v>112</v>
      </c>
      <c r="C1172" s="0" t="s">
        <v>76</v>
      </c>
      <c r="D1172" s="0" t="n">
        <v>2038</v>
      </c>
      <c r="E1172" s="5" t="n">
        <v>0.0797337954</v>
      </c>
      <c r="F1172" s="5" t="n">
        <v>0.0797337954</v>
      </c>
      <c r="G1172" s="5" t="n">
        <v>0</v>
      </c>
      <c r="H1172" s="12" t="n">
        <v>0</v>
      </c>
      <c r="I1172" s="5" t="n">
        <v>0</v>
      </c>
      <c r="J1172" s="5" t="n">
        <v>0</v>
      </c>
    </row>
    <row r="1173" customFormat="false" ht="14.25" hidden="true" customHeight="false" outlineLevel="0" collapsed="false">
      <c r="A1173" s="0" t="s">
        <v>111</v>
      </c>
      <c r="B1173" s="0" t="s">
        <v>112</v>
      </c>
      <c r="C1173" s="0" t="s">
        <v>76</v>
      </c>
      <c r="D1173" s="0" t="n">
        <v>2039</v>
      </c>
      <c r="E1173" s="5" t="n">
        <v>0.0802904448</v>
      </c>
      <c r="F1173" s="5" t="n">
        <v>0.0802904448</v>
      </c>
      <c r="G1173" s="5" t="n">
        <v>0</v>
      </c>
      <c r="H1173" s="12" t="n">
        <v>0</v>
      </c>
      <c r="I1173" s="5" t="n">
        <v>0</v>
      </c>
      <c r="J1173" s="5" t="n">
        <v>0</v>
      </c>
    </row>
    <row r="1174" customFormat="false" ht="14.25" hidden="true" customHeight="false" outlineLevel="0" collapsed="false">
      <c r="A1174" s="0" t="s">
        <v>111</v>
      </c>
      <c r="B1174" s="0" t="s">
        <v>112</v>
      </c>
      <c r="C1174" s="0" t="s">
        <v>76</v>
      </c>
      <c r="D1174" s="0" t="n">
        <v>2040</v>
      </c>
      <c r="E1174" s="5" t="n">
        <v>0.080644928</v>
      </c>
      <c r="F1174" s="5" t="n">
        <v>0.080644928</v>
      </c>
      <c r="G1174" s="5" t="n">
        <v>0</v>
      </c>
      <c r="H1174" s="12" t="n">
        <v>0</v>
      </c>
      <c r="I1174" s="5" t="n">
        <v>0</v>
      </c>
      <c r="J1174" s="5" t="n">
        <v>0</v>
      </c>
    </row>
    <row r="1175" customFormat="false" ht="14.25" hidden="true" customHeight="false" outlineLevel="0" collapsed="false">
      <c r="A1175" s="0" t="s">
        <v>111</v>
      </c>
      <c r="B1175" s="0" t="s">
        <v>112</v>
      </c>
      <c r="C1175" s="0" t="s">
        <v>79</v>
      </c>
      <c r="D1175" s="0" t="n">
        <v>2024</v>
      </c>
      <c r="E1175" s="5" t="n">
        <v>0</v>
      </c>
      <c r="F1175" s="5" t="n">
        <v>0</v>
      </c>
      <c r="G1175" s="5" t="n">
        <v>0</v>
      </c>
      <c r="H1175" s="12" t="n">
        <v>0</v>
      </c>
      <c r="I1175" s="5" t="n">
        <v>0</v>
      </c>
      <c r="J1175" s="5" t="n">
        <v>0</v>
      </c>
    </row>
    <row r="1176" customFormat="false" ht="14.25" hidden="true" customHeight="false" outlineLevel="0" collapsed="false">
      <c r="A1176" s="0" t="s">
        <v>111</v>
      </c>
      <c r="B1176" s="0" t="s">
        <v>112</v>
      </c>
      <c r="C1176" s="0" t="s">
        <v>79</v>
      </c>
      <c r="D1176" s="0" t="n">
        <v>2025</v>
      </c>
      <c r="E1176" s="5" t="n">
        <v>19.7155059693565</v>
      </c>
      <c r="F1176" s="5" t="n">
        <v>2.69931742577099</v>
      </c>
      <c r="G1176" s="5" t="n">
        <v>17.0161885435856</v>
      </c>
      <c r="H1176" s="12" t="n">
        <v>0.05</v>
      </c>
      <c r="I1176" s="5" t="n">
        <v>0.850809427179278</v>
      </c>
      <c r="J1176" s="5" t="n">
        <v>17.8669979707648</v>
      </c>
    </row>
    <row r="1177" customFormat="false" ht="14.25" hidden="true" customHeight="false" outlineLevel="0" collapsed="false">
      <c r="A1177" s="0" t="s">
        <v>111</v>
      </c>
      <c r="B1177" s="0" t="s">
        <v>112</v>
      </c>
      <c r="C1177" s="0" t="s">
        <v>79</v>
      </c>
      <c r="D1177" s="0" t="n">
        <v>2026</v>
      </c>
      <c r="E1177" s="5" t="n">
        <v>19.4494136114921</v>
      </c>
      <c r="F1177" s="5" t="n">
        <v>2.65828472837428</v>
      </c>
      <c r="G1177" s="5" t="n">
        <v>16.7911288831178</v>
      </c>
      <c r="H1177" s="12" t="n">
        <v>0.05</v>
      </c>
      <c r="I1177" s="5" t="n">
        <v>0.83955644415589</v>
      </c>
      <c r="J1177" s="5" t="n">
        <v>17.6306853272737</v>
      </c>
    </row>
    <row r="1178" customFormat="false" ht="14.25" hidden="true" customHeight="false" outlineLevel="0" collapsed="false">
      <c r="A1178" s="0" t="s">
        <v>111</v>
      </c>
      <c r="B1178" s="0" t="s">
        <v>112</v>
      </c>
      <c r="C1178" s="0" t="s">
        <v>79</v>
      </c>
      <c r="D1178" s="0" t="n">
        <v>2027</v>
      </c>
      <c r="E1178" s="5" t="n">
        <v>19.4823740227576</v>
      </c>
      <c r="F1178" s="5" t="n">
        <v>2.66382838029912</v>
      </c>
      <c r="G1178" s="5" t="n">
        <v>16.8185456424584</v>
      </c>
      <c r="H1178" s="12" t="n">
        <v>0.0500000000000001</v>
      </c>
      <c r="I1178" s="5" t="n">
        <v>0.840927282122923</v>
      </c>
      <c r="J1178" s="5" t="n">
        <v>17.6594729245814</v>
      </c>
    </row>
    <row r="1179" customFormat="false" ht="14.25" hidden="true" customHeight="false" outlineLevel="0" collapsed="false">
      <c r="A1179" s="0" t="s">
        <v>111</v>
      </c>
      <c r="B1179" s="0" t="s">
        <v>112</v>
      </c>
      <c r="C1179" s="0" t="s">
        <v>79</v>
      </c>
      <c r="D1179" s="0" t="n">
        <v>2028</v>
      </c>
      <c r="E1179" s="5" t="n">
        <v>19.8451316148082</v>
      </c>
      <c r="F1179" s="5" t="n">
        <v>2.7133578668992</v>
      </c>
      <c r="G1179" s="5" t="n">
        <v>17.131773747909</v>
      </c>
      <c r="H1179" s="12" t="n">
        <v>0.0500000000000001</v>
      </c>
      <c r="I1179" s="5" t="n">
        <v>0.856588687395452</v>
      </c>
      <c r="J1179" s="5" t="n">
        <v>17.9883624353045</v>
      </c>
    </row>
    <row r="1180" customFormat="false" ht="14.25" hidden="true" customHeight="false" outlineLevel="0" collapsed="false">
      <c r="A1180" s="0" t="s">
        <v>111</v>
      </c>
      <c r="B1180" s="0" t="s">
        <v>112</v>
      </c>
      <c r="C1180" s="0" t="s">
        <v>79</v>
      </c>
      <c r="D1180" s="0" t="n">
        <v>2029</v>
      </c>
      <c r="E1180" s="5" t="n">
        <v>20.2473660091008</v>
      </c>
      <c r="F1180" s="5" t="n">
        <v>2.77273659380036</v>
      </c>
      <c r="G1180" s="5" t="n">
        <v>17.4746294153004</v>
      </c>
      <c r="H1180" s="12" t="n">
        <v>0.0500000000000001</v>
      </c>
      <c r="I1180" s="5" t="n">
        <v>0.873731470765022</v>
      </c>
      <c r="J1180" s="5" t="n">
        <v>18.3483608860655</v>
      </c>
    </row>
    <row r="1181" customFormat="false" ht="14.25" hidden="true" customHeight="false" outlineLevel="0" collapsed="false">
      <c r="A1181" s="0" t="s">
        <v>111</v>
      </c>
      <c r="B1181" s="0" t="s">
        <v>112</v>
      </c>
      <c r="C1181" s="0" t="s">
        <v>79</v>
      </c>
      <c r="D1181" s="0" t="n">
        <v>2030</v>
      </c>
      <c r="E1181" s="5" t="n">
        <v>20.5651845641124</v>
      </c>
      <c r="F1181" s="5" t="n">
        <v>2.81675791968302</v>
      </c>
      <c r="G1181" s="5" t="n">
        <v>17.7484266444293</v>
      </c>
      <c r="H1181" s="12" t="n">
        <v>0.0500000000000001</v>
      </c>
      <c r="I1181" s="5" t="n">
        <v>0.887421332221468</v>
      </c>
      <c r="J1181" s="5" t="n">
        <v>18.6358479766508</v>
      </c>
    </row>
    <row r="1182" customFormat="false" ht="14.25" hidden="true" customHeight="false" outlineLevel="0" collapsed="false">
      <c r="A1182" s="0" t="s">
        <v>111</v>
      </c>
      <c r="B1182" s="0" t="s">
        <v>112</v>
      </c>
      <c r="C1182" s="0" t="s">
        <v>79</v>
      </c>
      <c r="D1182" s="0" t="n">
        <v>2031</v>
      </c>
      <c r="E1182" s="5" t="n">
        <v>20.9377568153319</v>
      </c>
      <c r="F1182" s="5" t="n">
        <v>2.87837391617904</v>
      </c>
      <c r="G1182" s="5" t="n">
        <v>18.0593828991529</v>
      </c>
      <c r="H1182" s="12" t="n">
        <v>0.05</v>
      </c>
      <c r="I1182" s="5" t="n">
        <v>0.902969144957644</v>
      </c>
      <c r="J1182" s="5" t="n">
        <v>18.9623520441105</v>
      </c>
    </row>
    <row r="1183" customFormat="false" ht="14.25" hidden="true" customHeight="false" outlineLevel="0" collapsed="false">
      <c r="A1183" s="0" t="s">
        <v>111</v>
      </c>
      <c r="B1183" s="0" t="s">
        <v>112</v>
      </c>
      <c r="C1183" s="0" t="s">
        <v>79</v>
      </c>
      <c r="D1183" s="0" t="n">
        <v>2032</v>
      </c>
      <c r="E1183" s="5" t="n">
        <v>21.4766600863973</v>
      </c>
      <c r="F1183" s="5" t="n">
        <v>2.96528717910168</v>
      </c>
      <c r="G1183" s="5" t="n">
        <v>18.5113729072956</v>
      </c>
      <c r="H1183" s="12" t="n">
        <v>0.05</v>
      </c>
      <c r="I1183" s="5" t="n">
        <v>0.925568645364782</v>
      </c>
      <c r="J1183" s="5" t="n">
        <v>19.4369415526604</v>
      </c>
    </row>
    <row r="1184" customFormat="false" ht="14.25" hidden="true" customHeight="false" outlineLevel="0" collapsed="false">
      <c r="A1184" s="0" t="s">
        <v>111</v>
      </c>
      <c r="B1184" s="0" t="s">
        <v>112</v>
      </c>
      <c r="C1184" s="0" t="s">
        <v>79</v>
      </c>
      <c r="D1184" s="0" t="n">
        <v>2033</v>
      </c>
      <c r="E1184" s="5" t="n">
        <v>22.1489498535471</v>
      </c>
      <c r="F1184" s="5" t="n">
        <v>3.07017775299793</v>
      </c>
      <c r="G1184" s="5" t="n">
        <v>19.0787721005492</v>
      </c>
      <c r="H1184" s="12" t="n">
        <v>0.05</v>
      </c>
      <c r="I1184" s="5" t="n">
        <v>0.953938605027459</v>
      </c>
      <c r="J1184" s="5" t="n">
        <v>20.0327107055766</v>
      </c>
    </row>
    <row r="1185" customFormat="false" ht="14.25" hidden="true" customHeight="false" outlineLevel="0" collapsed="false">
      <c r="A1185" s="0" t="s">
        <v>111</v>
      </c>
      <c r="B1185" s="0" t="s">
        <v>112</v>
      </c>
      <c r="C1185" s="0" t="s">
        <v>79</v>
      </c>
      <c r="D1185" s="0" t="n">
        <v>2034</v>
      </c>
      <c r="E1185" s="5" t="n">
        <v>22.971478228769</v>
      </c>
      <c r="F1185" s="5" t="n">
        <v>3.19559287354557</v>
      </c>
      <c r="G1185" s="5" t="n">
        <v>19.7758853552234</v>
      </c>
      <c r="H1185" s="12" t="n">
        <v>0.05</v>
      </c>
      <c r="I1185" s="5" t="n">
        <v>0.98879426776117</v>
      </c>
      <c r="J1185" s="5" t="n">
        <v>20.7646796229846</v>
      </c>
    </row>
    <row r="1186" customFormat="false" ht="14.25" hidden="true" customHeight="false" outlineLevel="0" collapsed="false">
      <c r="A1186" s="0" t="s">
        <v>111</v>
      </c>
      <c r="B1186" s="0" t="s">
        <v>112</v>
      </c>
      <c r="C1186" s="0" t="s">
        <v>79</v>
      </c>
      <c r="D1186" s="0" t="n">
        <v>2035</v>
      </c>
      <c r="E1186" s="5" t="n">
        <v>23.8687661028599</v>
      </c>
      <c r="F1186" s="5" t="n">
        <v>3.33314390399625</v>
      </c>
      <c r="G1186" s="5" t="n">
        <v>20.5356221988637</v>
      </c>
      <c r="H1186" s="12" t="n">
        <v>0.0500000000000001</v>
      </c>
      <c r="I1186" s="5" t="n">
        <v>1.02678110994319</v>
      </c>
      <c r="J1186" s="5" t="n">
        <v>21.5624033088069</v>
      </c>
    </row>
    <row r="1187" customFormat="false" ht="14.25" hidden="true" customHeight="false" outlineLevel="0" collapsed="false">
      <c r="A1187" s="0" t="s">
        <v>111</v>
      </c>
      <c r="B1187" s="0" t="s">
        <v>112</v>
      </c>
      <c r="C1187" s="0" t="s">
        <v>79</v>
      </c>
      <c r="D1187" s="0" t="n">
        <v>2036</v>
      </c>
      <c r="E1187" s="5" t="n">
        <v>24.2709714538395</v>
      </c>
      <c r="F1187" s="5" t="n">
        <v>3.41338545270692</v>
      </c>
      <c r="G1187" s="5" t="n">
        <v>20.8575860011326</v>
      </c>
      <c r="H1187" s="12" t="n">
        <v>0.0500000000000001</v>
      </c>
      <c r="I1187" s="5" t="n">
        <v>1.04287930005663</v>
      </c>
      <c r="J1187" s="5" t="n">
        <v>21.9004653011892</v>
      </c>
    </row>
    <row r="1188" customFormat="false" ht="14.25" hidden="true" customHeight="false" outlineLevel="0" collapsed="false">
      <c r="A1188" s="0" t="s">
        <v>111</v>
      </c>
      <c r="B1188" s="0" t="s">
        <v>112</v>
      </c>
      <c r="C1188" s="0" t="s">
        <v>79</v>
      </c>
      <c r="D1188" s="0" t="n">
        <v>2037</v>
      </c>
      <c r="E1188" s="5" t="n">
        <v>24.7589830406929</v>
      </c>
      <c r="F1188" s="5" t="n">
        <v>3.50860954254846</v>
      </c>
      <c r="G1188" s="5" t="n">
        <v>21.2503734981444</v>
      </c>
      <c r="H1188" s="12" t="n">
        <v>0.05</v>
      </c>
      <c r="I1188" s="5" t="n">
        <v>1.06251867490722</v>
      </c>
      <c r="J1188" s="5" t="n">
        <v>22.3128921730516</v>
      </c>
    </row>
    <row r="1189" customFormat="false" ht="14.25" hidden="true" customHeight="false" outlineLevel="0" collapsed="false">
      <c r="A1189" s="0" t="s">
        <v>111</v>
      </c>
      <c r="B1189" s="0" t="s">
        <v>112</v>
      </c>
      <c r="C1189" s="0" t="s">
        <v>79</v>
      </c>
      <c r="D1189" s="0" t="n">
        <v>2038</v>
      </c>
      <c r="E1189" s="5" t="n">
        <v>25.2276023837337</v>
      </c>
      <c r="F1189" s="5" t="n">
        <v>3.60144834648189</v>
      </c>
      <c r="G1189" s="5" t="n">
        <v>21.6261540372518</v>
      </c>
      <c r="H1189" s="12" t="n">
        <v>0.0500000000000001</v>
      </c>
      <c r="I1189" s="5" t="n">
        <v>1.08130770186259</v>
      </c>
      <c r="J1189" s="5" t="n">
        <v>22.7074617391144</v>
      </c>
    </row>
    <row r="1190" customFormat="false" ht="14.25" hidden="true" customHeight="false" outlineLevel="0" collapsed="false">
      <c r="A1190" s="0" t="s">
        <v>111</v>
      </c>
      <c r="B1190" s="0" t="s">
        <v>112</v>
      </c>
      <c r="C1190" s="0" t="s">
        <v>79</v>
      </c>
      <c r="D1190" s="0" t="n">
        <v>2039</v>
      </c>
      <c r="E1190" s="5" t="n">
        <v>25.6978276632011</v>
      </c>
      <c r="F1190" s="5" t="n">
        <v>3.69538488788873</v>
      </c>
      <c r="G1190" s="5" t="n">
        <v>22.0024427753123</v>
      </c>
      <c r="H1190" s="12" t="n">
        <v>0.0500000000000001</v>
      </c>
      <c r="I1190" s="5" t="n">
        <v>1.10012213876562</v>
      </c>
      <c r="J1190" s="5" t="n">
        <v>23.1025649140779</v>
      </c>
    </row>
    <row r="1191" customFormat="false" ht="14.25" hidden="true" customHeight="false" outlineLevel="0" collapsed="false">
      <c r="A1191" s="0" t="s">
        <v>111</v>
      </c>
      <c r="B1191" s="0" t="s">
        <v>112</v>
      </c>
      <c r="C1191" s="0" t="s">
        <v>79</v>
      </c>
      <c r="D1191" s="0" t="n">
        <v>2040</v>
      </c>
      <c r="E1191" s="5" t="n">
        <v>26.1082764472133</v>
      </c>
      <c r="F1191" s="5" t="n">
        <v>3.7800355136009</v>
      </c>
      <c r="G1191" s="5" t="n">
        <v>22.3282409336124</v>
      </c>
      <c r="H1191" s="12" t="n">
        <v>0.05</v>
      </c>
      <c r="I1191" s="5" t="n">
        <v>1.11641204668062</v>
      </c>
      <c r="J1191" s="5" t="n">
        <v>23.444652980293</v>
      </c>
    </row>
    <row r="1192" customFormat="false" ht="14.25" hidden="true" customHeight="false" outlineLevel="0" collapsed="false">
      <c r="A1192" s="0" t="s">
        <v>111</v>
      </c>
      <c r="B1192" s="0" t="s">
        <v>112</v>
      </c>
      <c r="C1192" s="0" t="s">
        <v>84</v>
      </c>
      <c r="D1192" s="0" t="n">
        <v>2024</v>
      </c>
      <c r="E1192" s="5" t="n">
        <v>6.92860472242297</v>
      </c>
      <c r="F1192" s="5" t="n">
        <v>0</v>
      </c>
      <c r="G1192" s="5" t="n">
        <v>6.92860472242297</v>
      </c>
      <c r="H1192" s="12" t="n">
        <v>0.0500000000000001</v>
      </c>
      <c r="I1192" s="5" t="n">
        <v>0.346430236121149</v>
      </c>
      <c r="J1192" s="5" t="n">
        <v>7.27503495854412</v>
      </c>
    </row>
    <row r="1193" customFormat="false" ht="14.25" hidden="true" customHeight="false" outlineLevel="0" collapsed="false">
      <c r="A1193" s="0" t="s">
        <v>111</v>
      </c>
      <c r="B1193" s="0" t="s">
        <v>112</v>
      </c>
      <c r="C1193" s="0" t="s">
        <v>84</v>
      </c>
      <c r="D1193" s="0" t="n">
        <v>2025</v>
      </c>
      <c r="E1193" s="5" t="n">
        <v>10.4190105465688</v>
      </c>
      <c r="F1193" s="5" t="n">
        <v>0.205344105873452</v>
      </c>
      <c r="G1193" s="5" t="n">
        <v>10.2136664406954</v>
      </c>
      <c r="H1193" s="12" t="n">
        <v>0.05</v>
      </c>
      <c r="I1193" s="5" t="n">
        <v>0.51068332203477</v>
      </c>
      <c r="J1193" s="5" t="n">
        <v>10.7243497627302</v>
      </c>
    </row>
    <row r="1194" customFormat="false" ht="14.25" hidden="true" customHeight="false" outlineLevel="0" collapsed="false">
      <c r="A1194" s="0" t="s">
        <v>111</v>
      </c>
      <c r="B1194" s="0" t="s">
        <v>112</v>
      </c>
      <c r="C1194" s="0" t="s">
        <v>84</v>
      </c>
      <c r="D1194" s="0" t="n">
        <v>2026</v>
      </c>
      <c r="E1194" s="5" t="n">
        <v>11.7949006242605</v>
      </c>
      <c r="F1194" s="5" t="n">
        <v>0.217547090801752</v>
      </c>
      <c r="G1194" s="5" t="n">
        <v>11.5773535334588</v>
      </c>
      <c r="H1194" s="12" t="n">
        <v>0.05</v>
      </c>
      <c r="I1194" s="5" t="n">
        <v>0.578867676672938</v>
      </c>
      <c r="J1194" s="5" t="n">
        <v>12.1562212101317</v>
      </c>
    </row>
    <row r="1195" customFormat="false" ht="14.25" hidden="true" customHeight="false" outlineLevel="0" collapsed="false">
      <c r="A1195" s="0" t="s">
        <v>111</v>
      </c>
      <c r="B1195" s="0" t="s">
        <v>112</v>
      </c>
      <c r="C1195" s="0" t="s">
        <v>84</v>
      </c>
      <c r="D1195" s="0" t="n">
        <v>2027</v>
      </c>
      <c r="E1195" s="5" t="n">
        <v>13.1349372284609</v>
      </c>
      <c r="F1195" s="5" t="n">
        <v>0.210138270833194</v>
      </c>
      <c r="G1195" s="5" t="n">
        <v>12.9247989576278</v>
      </c>
      <c r="H1195" s="12" t="n">
        <v>0.05</v>
      </c>
      <c r="I1195" s="5" t="n">
        <v>0.646239947881388</v>
      </c>
      <c r="J1195" s="5" t="n">
        <v>13.5710389055091</v>
      </c>
    </row>
    <row r="1196" customFormat="false" ht="14.25" hidden="true" customHeight="false" outlineLevel="0" collapsed="false">
      <c r="A1196" s="0" t="s">
        <v>111</v>
      </c>
      <c r="B1196" s="0" t="s">
        <v>112</v>
      </c>
      <c r="C1196" s="0" t="s">
        <v>84</v>
      </c>
      <c r="D1196" s="0" t="n">
        <v>2028</v>
      </c>
      <c r="E1196" s="5" t="n">
        <v>15.1690712136071</v>
      </c>
      <c r="F1196" s="5" t="n">
        <v>0.23615225953453</v>
      </c>
      <c r="G1196" s="5" t="n">
        <v>14.9329189540725</v>
      </c>
      <c r="H1196" s="12" t="n">
        <v>0.0500000000000001</v>
      </c>
      <c r="I1196" s="5" t="n">
        <v>0.746645947703628</v>
      </c>
      <c r="J1196" s="5" t="n">
        <v>15.6795649017762</v>
      </c>
    </row>
    <row r="1197" customFormat="false" ht="14.25" hidden="true" customHeight="false" outlineLevel="0" collapsed="false">
      <c r="A1197" s="0" t="s">
        <v>111</v>
      </c>
      <c r="B1197" s="0" t="s">
        <v>112</v>
      </c>
      <c r="C1197" s="0" t="s">
        <v>84</v>
      </c>
      <c r="D1197" s="0" t="n">
        <v>2029</v>
      </c>
      <c r="E1197" s="5" t="n">
        <v>17.1310706923709</v>
      </c>
      <c r="F1197" s="5" t="n">
        <v>0.236692281807147</v>
      </c>
      <c r="G1197" s="5" t="n">
        <v>16.8943784105637</v>
      </c>
      <c r="H1197" s="12" t="n">
        <v>0.0500000000000001</v>
      </c>
      <c r="I1197" s="5" t="n">
        <v>0.844718920528186</v>
      </c>
      <c r="J1197" s="5" t="n">
        <v>17.7390973310919</v>
      </c>
    </row>
    <row r="1198" customFormat="false" ht="14.25" hidden="true" customHeight="false" outlineLevel="0" collapsed="false">
      <c r="A1198" s="0" t="s">
        <v>111</v>
      </c>
      <c r="B1198" s="0" t="s">
        <v>112</v>
      </c>
      <c r="C1198" s="0" t="s">
        <v>84</v>
      </c>
      <c r="D1198" s="0" t="n">
        <v>2030</v>
      </c>
      <c r="E1198" s="5" t="n">
        <v>21.349388874954</v>
      </c>
      <c r="F1198" s="5" t="n">
        <v>0.493224176064786</v>
      </c>
      <c r="G1198" s="5" t="n">
        <v>20.8561646988892</v>
      </c>
      <c r="H1198" s="12" t="n">
        <v>0.05</v>
      </c>
      <c r="I1198" s="5" t="n">
        <v>1.04280823494446</v>
      </c>
      <c r="J1198" s="5" t="n">
        <v>21.8989729338337</v>
      </c>
    </row>
    <row r="1199" customFormat="false" ht="14.25" hidden="true" customHeight="false" outlineLevel="0" collapsed="false">
      <c r="A1199" s="0" t="s">
        <v>111</v>
      </c>
      <c r="B1199" s="0" t="s">
        <v>112</v>
      </c>
      <c r="C1199" s="0" t="s">
        <v>84</v>
      </c>
      <c r="D1199" s="0" t="n">
        <v>2031</v>
      </c>
      <c r="E1199" s="5" t="n">
        <v>24.007139279886</v>
      </c>
      <c r="F1199" s="5" t="n">
        <v>0.543142341547158</v>
      </c>
      <c r="G1199" s="5" t="n">
        <v>23.4639969383388</v>
      </c>
      <c r="H1199" s="12" t="n">
        <v>0.0500000000000001</v>
      </c>
      <c r="I1199" s="5" t="n">
        <v>1.17319984691694</v>
      </c>
      <c r="J1199" s="5" t="n">
        <v>24.6371967852557</v>
      </c>
    </row>
    <row r="1200" customFormat="false" ht="14.25" hidden="true" customHeight="false" outlineLevel="0" collapsed="false">
      <c r="A1200" s="0" t="s">
        <v>111</v>
      </c>
      <c r="B1200" s="0" t="s">
        <v>112</v>
      </c>
      <c r="C1200" s="0" t="s">
        <v>84</v>
      </c>
      <c r="D1200" s="0" t="n">
        <v>2032</v>
      </c>
      <c r="E1200" s="5" t="n">
        <v>26.5763957325913</v>
      </c>
      <c r="F1200" s="5" t="n">
        <v>0.562702948886147</v>
      </c>
      <c r="G1200" s="5" t="n">
        <v>26.0136927837051</v>
      </c>
      <c r="H1200" s="12" t="n">
        <v>0.0500000000000001</v>
      </c>
      <c r="I1200" s="5" t="n">
        <v>1.30068463918526</v>
      </c>
      <c r="J1200" s="5" t="n">
        <v>27.3143774228904</v>
      </c>
    </row>
    <row r="1201" customFormat="false" ht="14.25" hidden="true" customHeight="false" outlineLevel="0" collapsed="false">
      <c r="A1201" s="0" t="s">
        <v>111</v>
      </c>
      <c r="B1201" s="0" t="s">
        <v>112</v>
      </c>
      <c r="C1201" s="0" t="s">
        <v>84</v>
      </c>
      <c r="D1201" s="0" t="n">
        <v>2033</v>
      </c>
      <c r="E1201" s="5" t="n">
        <v>31.7001208494027</v>
      </c>
      <c r="F1201" s="5" t="n">
        <v>0.92098097569255</v>
      </c>
      <c r="G1201" s="5" t="n">
        <v>30.7791398737102</v>
      </c>
      <c r="H1201" s="12" t="n">
        <v>0.05</v>
      </c>
      <c r="I1201" s="5" t="n">
        <v>1.53895699368551</v>
      </c>
      <c r="J1201" s="5" t="n">
        <v>32.3180968673957</v>
      </c>
    </row>
    <row r="1202" customFormat="false" ht="14.25" hidden="true" customHeight="false" outlineLevel="0" collapsed="false">
      <c r="A1202" s="0" t="s">
        <v>111</v>
      </c>
      <c r="B1202" s="0" t="s">
        <v>112</v>
      </c>
      <c r="C1202" s="0" t="s">
        <v>84</v>
      </c>
      <c r="D1202" s="0" t="n">
        <v>2034</v>
      </c>
      <c r="E1202" s="5" t="n">
        <v>34.3391810415863</v>
      </c>
      <c r="F1202" s="5" t="n">
        <v>0.945787808991813</v>
      </c>
      <c r="G1202" s="5" t="n">
        <v>33.3933932325945</v>
      </c>
      <c r="H1202" s="12" t="n">
        <v>0.05</v>
      </c>
      <c r="I1202" s="5" t="n">
        <v>1.66966966162972</v>
      </c>
      <c r="J1202" s="5" t="n">
        <v>35.0630628942242</v>
      </c>
    </row>
    <row r="1203" customFormat="false" ht="14.25" hidden="true" customHeight="false" outlineLevel="0" collapsed="false">
      <c r="A1203" s="0" t="s">
        <v>111</v>
      </c>
      <c r="B1203" s="0" t="s">
        <v>112</v>
      </c>
      <c r="C1203" s="0" t="s">
        <v>84</v>
      </c>
      <c r="D1203" s="0" t="n">
        <v>2035</v>
      </c>
      <c r="E1203" s="5" t="n">
        <v>41.8074184821351</v>
      </c>
      <c r="F1203" s="5" t="n">
        <v>1.65043683842579</v>
      </c>
      <c r="G1203" s="5" t="n">
        <v>40.1569816437093</v>
      </c>
      <c r="H1203" s="12" t="n">
        <v>0.0500000000000001</v>
      </c>
      <c r="I1203" s="5" t="n">
        <v>2.00784908218547</v>
      </c>
      <c r="J1203" s="5" t="n">
        <v>42.1648307258947</v>
      </c>
    </row>
    <row r="1204" customFormat="false" ht="14.25" hidden="true" customHeight="false" outlineLevel="0" collapsed="false">
      <c r="A1204" s="0" t="s">
        <v>111</v>
      </c>
      <c r="B1204" s="0" t="s">
        <v>112</v>
      </c>
      <c r="C1204" s="0" t="s">
        <v>84</v>
      </c>
      <c r="D1204" s="0" t="n">
        <v>2036</v>
      </c>
      <c r="E1204" s="5" t="n">
        <v>46.8175782070608</v>
      </c>
      <c r="F1204" s="5" t="n">
        <v>1.96229009249591</v>
      </c>
      <c r="G1204" s="5" t="n">
        <v>44.8552881145649</v>
      </c>
      <c r="H1204" s="12" t="n">
        <v>0.0500000000000001</v>
      </c>
      <c r="I1204" s="5" t="n">
        <v>2.24276440572825</v>
      </c>
      <c r="J1204" s="5" t="n">
        <v>47.0980525202931</v>
      </c>
    </row>
    <row r="1205" customFormat="false" ht="14.25" hidden="true" customHeight="false" outlineLevel="0" collapsed="false">
      <c r="A1205" s="0" t="s">
        <v>111</v>
      </c>
      <c r="B1205" s="0" t="s">
        <v>112</v>
      </c>
      <c r="C1205" s="0" t="s">
        <v>84</v>
      </c>
      <c r="D1205" s="0" t="n">
        <v>2037</v>
      </c>
      <c r="E1205" s="5" t="n">
        <v>51.6969720651903</v>
      </c>
      <c r="F1205" s="5" t="n">
        <v>2.2732418063163</v>
      </c>
      <c r="G1205" s="5" t="n">
        <v>49.423730258874</v>
      </c>
      <c r="H1205" s="12" t="n">
        <v>0.05</v>
      </c>
      <c r="I1205" s="5" t="n">
        <v>2.4711865129437</v>
      </c>
      <c r="J1205" s="5" t="n">
        <v>51.8949167718177</v>
      </c>
    </row>
    <row r="1206" customFormat="false" ht="14.25" hidden="true" customHeight="false" outlineLevel="0" collapsed="false">
      <c r="A1206" s="0" t="s">
        <v>111</v>
      </c>
      <c r="B1206" s="0" t="s">
        <v>112</v>
      </c>
      <c r="C1206" s="0" t="s">
        <v>84</v>
      </c>
      <c r="D1206" s="0" t="n">
        <v>2038</v>
      </c>
      <c r="E1206" s="5" t="n">
        <v>56.7944062553076</v>
      </c>
      <c r="F1206" s="5" t="n">
        <v>2.61597565152467</v>
      </c>
      <c r="G1206" s="5" t="n">
        <v>54.178430603783</v>
      </c>
      <c r="H1206" s="12" t="n">
        <v>0.05</v>
      </c>
      <c r="I1206" s="5" t="n">
        <v>2.70892153018915</v>
      </c>
      <c r="J1206" s="5" t="n">
        <v>56.8873521339721</v>
      </c>
    </row>
    <row r="1207" customFormat="false" ht="14.25" hidden="true" customHeight="false" outlineLevel="0" collapsed="false">
      <c r="A1207" s="0" t="s">
        <v>111</v>
      </c>
      <c r="B1207" s="0" t="s">
        <v>112</v>
      </c>
      <c r="C1207" s="0" t="s">
        <v>84</v>
      </c>
      <c r="D1207" s="0" t="n">
        <v>2039</v>
      </c>
      <c r="E1207" s="5" t="n">
        <v>61.956773241337</v>
      </c>
      <c r="F1207" s="5" t="n">
        <v>2.99218142482699</v>
      </c>
      <c r="G1207" s="5" t="n">
        <v>58.96459181651</v>
      </c>
      <c r="H1207" s="12" t="n">
        <v>0.0500000000000001</v>
      </c>
      <c r="I1207" s="5" t="n">
        <v>2.9482295908255</v>
      </c>
      <c r="J1207" s="5" t="n">
        <v>61.9128214073355</v>
      </c>
    </row>
    <row r="1208" customFormat="false" ht="14.25" hidden="true" customHeight="false" outlineLevel="0" collapsed="false">
      <c r="A1208" s="0" t="s">
        <v>111</v>
      </c>
      <c r="B1208" s="0" t="s">
        <v>112</v>
      </c>
      <c r="C1208" s="0" t="s">
        <v>84</v>
      </c>
      <c r="D1208" s="0" t="n">
        <v>2040</v>
      </c>
      <c r="E1208" s="5" t="n">
        <v>67.3697191308932</v>
      </c>
      <c r="F1208" s="5" t="n">
        <v>3.40766968146549</v>
      </c>
      <c r="G1208" s="5" t="n">
        <v>63.9620494494277</v>
      </c>
      <c r="H1208" s="12" t="n">
        <v>0.0500000000000001</v>
      </c>
      <c r="I1208" s="5" t="n">
        <v>3.19810247247139</v>
      </c>
      <c r="J1208" s="5" t="n">
        <v>67.1601519218991</v>
      </c>
    </row>
    <row r="1209" customFormat="false" ht="14.25" hidden="true" customHeight="false" outlineLevel="0" collapsed="false">
      <c r="A1209" s="0" t="s">
        <v>113</v>
      </c>
      <c r="B1209" s="0" t="s">
        <v>114</v>
      </c>
      <c r="C1209" s="0" t="s">
        <v>65</v>
      </c>
      <c r="D1209" s="0" t="n">
        <v>2024</v>
      </c>
      <c r="E1209" s="5" t="n">
        <v>2398.71428555042</v>
      </c>
      <c r="F1209" s="5" t="n">
        <v>47.2028760004283</v>
      </c>
      <c r="G1209" s="5" t="n">
        <v>2351.51140954999</v>
      </c>
      <c r="H1209" s="12" t="n">
        <v>0.05</v>
      </c>
      <c r="I1209" s="5" t="n">
        <v>117.5755704775</v>
      </c>
      <c r="J1209" s="5" t="n">
        <v>2469.08698002749</v>
      </c>
    </row>
    <row r="1210" customFormat="false" ht="14.25" hidden="true" customHeight="false" outlineLevel="0" collapsed="false">
      <c r="A1210" s="0" t="s">
        <v>113</v>
      </c>
      <c r="B1210" s="0" t="s">
        <v>114</v>
      </c>
      <c r="C1210" s="0" t="s">
        <v>65</v>
      </c>
      <c r="D1210" s="0" t="n">
        <v>2025</v>
      </c>
      <c r="E1210" s="5" t="n">
        <v>0.00282861844016225</v>
      </c>
      <c r="F1210" s="5" t="n">
        <v>5.48447779040987E-005</v>
      </c>
      <c r="G1210" s="5" t="n">
        <v>0.00277377366225815</v>
      </c>
      <c r="H1210" s="12" t="n">
        <v>0.05</v>
      </c>
      <c r="I1210" s="5" t="n">
        <v>0.000138688683112907</v>
      </c>
      <c r="J1210" s="5" t="n">
        <v>0.00291246234537105</v>
      </c>
    </row>
    <row r="1211" customFormat="false" ht="14.25" hidden="true" customHeight="false" outlineLevel="0" collapsed="false">
      <c r="A1211" s="0" t="s">
        <v>113</v>
      </c>
      <c r="B1211" s="0" t="s">
        <v>114</v>
      </c>
      <c r="C1211" s="0" t="s">
        <v>65</v>
      </c>
      <c r="D1211" s="0" t="n">
        <v>2026</v>
      </c>
      <c r="E1211" s="5" t="n">
        <v>0.00286450951080042</v>
      </c>
      <c r="F1211" s="5" t="n">
        <v>6.43690795893767E-005</v>
      </c>
      <c r="G1211" s="5" t="n">
        <v>0.00280014043121104</v>
      </c>
      <c r="H1211" s="12" t="n">
        <v>0.05</v>
      </c>
      <c r="I1211" s="5" t="n">
        <v>0.000140007021560552</v>
      </c>
      <c r="J1211" s="5" t="n">
        <v>0.00294014745277159</v>
      </c>
    </row>
    <row r="1212" customFormat="false" ht="14.25" hidden="true" customHeight="false" outlineLevel="0" collapsed="false">
      <c r="A1212" s="0" t="s">
        <v>113</v>
      </c>
      <c r="B1212" s="0" t="s">
        <v>114</v>
      </c>
      <c r="C1212" s="0" t="s">
        <v>65</v>
      </c>
      <c r="D1212" s="0" t="n">
        <v>2027</v>
      </c>
      <c r="E1212" s="5" t="n">
        <v>-0.00289909638013342</v>
      </c>
      <c r="F1212" s="5" t="n">
        <v>-7.40928699469829E-005</v>
      </c>
      <c r="G1212" s="5" t="n">
        <v>-0.00282500351018643</v>
      </c>
      <c r="H1212" s="12" t="n">
        <v>0.05</v>
      </c>
      <c r="I1212" s="5" t="n">
        <v>-0.000141250175509322</v>
      </c>
      <c r="J1212" s="5" t="n">
        <v>-0.00296625368569575</v>
      </c>
    </row>
    <row r="1213" customFormat="false" ht="14.25" hidden="true" customHeight="false" outlineLevel="0" collapsed="false">
      <c r="A1213" s="0" t="s">
        <v>113</v>
      </c>
      <c r="B1213" s="0" t="s">
        <v>114</v>
      </c>
      <c r="C1213" s="0" t="s">
        <v>65</v>
      </c>
      <c r="D1213" s="0" t="n">
        <v>2028</v>
      </c>
      <c r="E1213" s="5" t="n">
        <v>0.00293488671059095</v>
      </c>
      <c r="F1213" s="5" t="n">
        <v>8.4050898626694E-005</v>
      </c>
      <c r="G1213" s="5" t="n">
        <v>0.00285083581196425</v>
      </c>
      <c r="H1213" s="12" t="n">
        <v>0.0500000000000001</v>
      </c>
      <c r="I1213" s="5" t="n">
        <v>0.000142541790598213</v>
      </c>
      <c r="J1213" s="5" t="n">
        <v>0.00299337760256246</v>
      </c>
    </row>
    <row r="1214" customFormat="false" ht="14.25" hidden="true" customHeight="false" outlineLevel="0" collapsed="false">
      <c r="A1214" s="0" t="s">
        <v>113</v>
      </c>
      <c r="B1214" s="0" t="s">
        <v>114</v>
      </c>
      <c r="C1214" s="0" t="s">
        <v>65</v>
      </c>
      <c r="D1214" s="0" t="n">
        <v>2029</v>
      </c>
      <c r="E1214" s="5" t="n">
        <v>0.00297062975005247</v>
      </c>
      <c r="F1214" s="5" t="n">
        <v>9.42801412565992E-005</v>
      </c>
      <c r="G1214" s="5" t="n">
        <v>0.00287634960879587</v>
      </c>
      <c r="H1214" s="12" t="n">
        <v>0.05</v>
      </c>
      <c r="I1214" s="5" t="n">
        <v>0.000143817480439793</v>
      </c>
      <c r="J1214" s="5" t="n">
        <v>0.00302016708923566</v>
      </c>
    </row>
    <row r="1215" customFormat="false" ht="14.25" hidden="true" customHeight="false" outlineLevel="0" collapsed="false">
      <c r="A1215" s="0" t="s">
        <v>113</v>
      </c>
      <c r="B1215" s="0" t="s">
        <v>114</v>
      </c>
      <c r="C1215" s="0" t="s">
        <v>65</v>
      </c>
      <c r="D1215" s="0" t="n">
        <v>2030</v>
      </c>
      <c r="E1215" s="5" t="n">
        <v>-0.00300518594485766</v>
      </c>
      <c r="F1215" s="5" t="n">
        <v>-0.000104685489739969</v>
      </c>
      <c r="G1215" s="5" t="n">
        <v>-0.00290050045511769</v>
      </c>
      <c r="H1215" s="12" t="n">
        <v>0.0500000000000001</v>
      </c>
      <c r="I1215" s="5" t="n">
        <v>-0.000145025022755885</v>
      </c>
      <c r="J1215" s="5" t="n">
        <v>-0.00304552547787357</v>
      </c>
    </row>
    <row r="1216" customFormat="false" ht="14.25" hidden="true" customHeight="false" outlineLevel="0" collapsed="false">
      <c r="A1216" s="0" t="s">
        <v>113</v>
      </c>
      <c r="B1216" s="0" t="s">
        <v>114</v>
      </c>
      <c r="C1216" s="0" t="s">
        <v>65</v>
      </c>
      <c r="D1216" s="0" t="n">
        <v>2031</v>
      </c>
      <c r="E1216" s="5" t="n">
        <v>-0.00608234904393612</v>
      </c>
      <c r="F1216" s="5" t="n">
        <v>-0.000229620971120254</v>
      </c>
      <c r="G1216" s="5" t="n">
        <v>-0.00585272807281587</v>
      </c>
      <c r="H1216" s="12" t="n">
        <v>0.0500000000000001</v>
      </c>
      <c r="I1216" s="5" t="n">
        <v>-0.000292636403640794</v>
      </c>
      <c r="J1216" s="5" t="n">
        <v>-0.00614536447645666</v>
      </c>
    </row>
    <row r="1217" customFormat="false" ht="14.25" hidden="true" customHeight="false" outlineLevel="0" collapsed="false">
      <c r="A1217" s="0" t="s">
        <v>113</v>
      </c>
      <c r="B1217" s="0" t="s">
        <v>114</v>
      </c>
      <c r="C1217" s="0" t="s">
        <v>65</v>
      </c>
      <c r="D1217" s="0" t="n">
        <v>2032</v>
      </c>
      <c r="E1217" s="5" t="n">
        <v>0.00615462718815252</v>
      </c>
      <c r="F1217" s="5" t="n">
        <v>0.000250299572371804</v>
      </c>
      <c r="G1217" s="5" t="n">
        <v>0.00590432761578071</v>
      </c>
      <c r="H1217" s="12" t="n">
        <v>0.0500000000000001</v>
      </c>
      <c r="I1217" s="5" t="n">
        <v>0.000295216380789036</v>
      </c>
      <c r="J1217" s="5" t="n">
        <v>0.00619954399656975</v>
      </c>
    </row>
    <row r="1218" customFormat="false" ht="14.25" hidden="true" customHeight="false" outlineLevel="0" collapsed="false">
      <c r="A1218" s="0" t="s">
        <v>113</v>
      </c>
      <c r="B1218" s="0" t="s">
        <v>114</v>
      </c>
      <c r="C1218" s="0" t="s">
        <v>65</v>
      </c>
      <c r="D1218" s="0" t="n">
        <v>2033</v>
      </c>
      <c r="E1218" s="5" t="n">
        <v>4.54747350886464E-013</v>
      </c>
      <c r="F1218" s="5" t="n">
        <v>1.98204744056785E-014</v>
      </c>
      <c r="G1218" s="5" t="n">
        <v>4.34926876480786E-013</v>
      </c>
      <c r="H1218" s="12" t="n">
        <v>0.05</v>
      </c>
      <c r="I1218" s="5" t="n">
        <v>2.17463438240393E-014</v>
      </c>
      <c r="J1218" s="5" t="n">
        <v>4.56673220304825E-013</v>
      </c>
    </row>
    <row r="1219" customFormat="false" ht="14.25" hidden="true" customHeight="false" outlineLevel="0" collapsed="false">
      <c r="A1219" s="0" t="s">
        <v>113</v>
      </c>
      <c r="B1219" s="0" t="s">
        <v>114</v>
      </c>
      <c r="C1219" s="0" t="s">
        <v>65</v>
      </c>
      <c r="D1219" s="0" t="n">
        <v>2034</v>
      </c>
      <c r="E1219" s="5" t="n">
        <v>-4.54747350886464E-013</v>
      </c>
      <c r="F1219" s="5" t="n">
        <v>-2.11446584754491E-014</v>
      </c>
      <c r="G1219" s="5" t="n">
        <v>-4.33602692411015E-013</v>
      </c>
      <c r="H1219" s="12" t="n">
        <v>0.05</v>
      </c>
      <c r="I1219" s="5" t="n">
        <v>-2.16801346205508E-014</v>
      </c>
      <c r="J1219" s="5" t="n">
        <v>-4.55282827031566E-013</v>
      </c>
    </row>
    <row r="1220" customFormat="false" ht="14.25" hidden="true" customHeight="false" outlineLevel="0" collapsed="false">
      <c r="A1220" s="0" t="s">
        <v>113</v>
      </c>
      <c r="B1220" s="0" t="s">
        <v>114</v>
      </c>
      <c r="C1220" s="0" t="s">
        <v>65</v>
      </c>
      <c r="D1220" s="0" t="n">
        <v>2035</v>
      </c>
      <c r="E1220" s="5" t="n">
        <v>0</v>
      </c>
      <c r="F1220" s="5" t="n">
        <v>0</v>
      </c>
      <c r="G1220" s="5" t="n">
        <v>0</v>
      </c>
      <c r="H1220" s="12" t="n">
        <v>0</v>
      </c>
      <c r="I1220" s="5" t="n">
        <v>0</v>
      </c>
      <c r="J1220" s="5" t="n">
        <v>0</v>
      </c>
    </row>
    <row r="1221" customFormat="false" ht="14.25" hidden="true" customHeight="false" outlineLevel="0" collapsed="false">
      <c r="A1221" s="0" t="s">
        <v>113</v>
      </c>
      <c r="B1221" s="0" t="s">
        <v>114</v>
      </c>
      <c r="C1221" s="0" t="s">
        <v>65</v>
      </c>
      <c r="D1221" s="0" t="n">
        <v>2036</v>
      </c>
      <c r="E1221" s="5" t="n">
        <v>-4.54747350886464E-013</v>
      </c>
      <c r="F1221" s="5" t="n">
        <v>-2.3908808742698E-014</v>
      </c>
      <c r="G1221" s="5" t="n">
        <v>-4.30838542143766E-013</v>
      </c>
      <c r="H1221" s="12" t="n">
        <v>0.05</v>
      </c>
      <c r="I1221" s="5" t="n">
        <v>-2.15419271071883E-014</v>
      </c>
      <c r="J1221" s="5" t="n">
        <v>-4.52380469250955E-013</v>
      </c>
    </row>
    <row r="1222" customFormat="false" ht="14.25" hidden="true" customHeight="false" outlineLevel="0" collapsed="false">
      <c r="A1222" s="0" t="s">
        <v>113</v>
      </c>
      <c r="B1222" s="0" t="s">
        <v>114</v>
      </c>
      <c r="C1222" s="0" t="s">
        <v>65</v>
      </c>
      <c r="D1222" s="0" t="n">
        <v>2037</v>
      </c>
      <c r="E1222" s="5" t="n">
        <v>0</v>
      </c>
      <c r="F1222" s="5" t="n">
        <v>0</v>
      </c>
      <c r="G1222" s="5" t="n">
        <v>0</v>
      </c>
      <c r="H1222" s="12" t="n">
        <v>0</v>
      </c>
      <c r="I1222" s="5" t="n">
        <v>0</v>
      </c>
      <c r="J1222" s="5" t="n">
        <v>0</v>
      </c>
    </row>
    <row r="1223" customFormat="false" ht="14.25" hidden="true" customHeight="false" outlineLevel="0" collapsed="false">
      <c r="A1223" s="0" t="s">
        <v>113</v>
      </c>
      <c r="B1223" s="0" t="s">
        <v>114</v>
      </c>
      <c r="C1223" s="0" t="s">
        <v>65</v>
      </c>
      <c r="D1223" s="0" t="n">
        <v>2038</v>
      </c>
      <c r="E1223" s="5" t="n">
        <v>0</v>
      </c>
      <c r="F1223" s="5" t="n">
        <v>0</v>
      </c>
      <c r="G1223" s="5" t="n">
        <v>0</v>
      </c>
      <c r="H1223" s="12" t="n">
        <v>0</v>
      </c>
      <c r="I1223" s="5" t="n">
        <v>0</v>
      </c>
      <c r="J1223" s="5" t="n">
        <v>0</v>
      </c>
    </row>
    <row r="1224" customFormat="false" ht="14.25" hidden="true" customHeight="false" outlineLevel="0" collapsed="false">
      <c r="A1224" s="0" t="s">
        <v>113</v>
      </c>
      <c r="B1224" s="0" t="s">
        <v>114</v>
      </c>
      <c r="C1224" s="0" t="s">
        <v>65</v>
      </c>
      <c r="D1224" s="0" t="n">
        <v>2039</v>
      </c>
      <c r="E1224" s="5" t="n">
        <v>0</v>
      </c>
      <c r="F1224" s="5" t="n">
        <v>0</v>
      </c>
      <c r="G1224" s="5" t="n">
        <v>0</v>
      </c>
      <c r="H1224" s="12" t="n">
        <v>0</v>
      </c>
      <c r="I1224" s="5" t="n">
        <v>0</v>
      </c>
      <c r="J1224" s="5" t="n">
        <v>0</v>
      </c>
    </row>
    <row r="1225" customFormat="false" ht="14.25" hidden="true" customHeight="false" outlineLevel="0" collapsed="false">
      <c r="A1225" s="0" t="s">
        <v>113</v>
      </c>
      <c r="B1225" s="0" t="s">
        <v>114</v>
      </c>
      <c r="C1225" s="0" t="s">
        <v>65</v>
      </c>
      <c r="D1225" s="0" t="n">
        <v>2040</v>
      </c>
      <c r="E1225" s="5" t="n">
        <v>4.54747350886464E-013</v>
      </c>
      <c r="F1225" s="5" t="n">
        <v>2.95913885421963E-014</v>
      </c>
      <c r="G1225" s="5" t="n">
        <v>4.25155962344268E-013</v>
      </c>
      <c r="H1225" s="12" t="n">
        <v>0.05</v>
      </c>
      <c r="I1225" s="5" t="n">
        <v>2.12577981172134E-014</v>
      </c>
      <c r="J1225" s="5" t="n">
        <v>4.46413760461481E-013</v>
      </c>
    </row>
    <row r="1226" customFormat="false" ht="14.25" hidden="true" customHeight="false" outlineLevel="0" collapsed="false">
      <c r="A1226" s="0" t="s">
        <v>113</v>
      </c>
      <c r="B1226" s="0" t="s">
        <v>114</v>
      </c>
      <c r="C1226" s="0" t="s">
        <v>72</v>
      </c>
      <c r="D1226" s="0" t="n">
        <v>2024</v>
      </c>
      <c r="E1226" s="5" t="n">
        <v>404.906941863284</v>
      </c>
      <c r="F1226" s="5" t="n">
        <v>7.25662043853359</v>
      </c>
      <c r="G1226" s="5" t="n">
        <v>397.65032142475</v>
      </c>
      <c r="H1226" s="12" t="n">
        <v>0.05</v>
      </c>
      <c r="I1226" s="5" t="n">
        <v>19.8825160712375</v>
      </c>
      <c r="J1226" s="5" t="n">
        <v>417.532837495988</v>
      </c>
    </row>
    <row r="1227" customFormat="false" ht="14.25" hidden="true" customHeight="false" outlineLevel="0" collapsed="false">
      <c r="A1227" s="0" t="s">
        <v>113</v>
      </c>
      <c r="B1227" s="0" t="s">
        <v>114</v>
      </c>
      <c r="C1227" s="0" t="s">
        <v>72</v>
      </c>
      <c r="D1227" s="0" t="n">
        <v>2025</v>
      </c>
      <c r="E1227" s="5" t="n">
        <v>0</v>
      </c>
      <c r="F1227" s="5" t="n">
        <v>0</v>
      </c>
      <c r="G1227" s="5" t="n">
        <v>0</v>
      </c>
      <c r="H1227" s="12" t="n">
        <v>0.05</v>
      </c>
      <c r="I1227" s="5" t="n">
        <v>0</v>
      </c>
      <c r="J1227" s="5" t="n">
        <v>0</v>
      </c>
    </row>
    <row r="1228" customFormat="false" ht="14.25" hidden="true" customHeight="false" outlineLevel="0" collapsed="false">
      <c r="A1228" s="0" t="s">
        <v>113</v>
      </c>
      <c r="B1228" s="0" t="s">
        <v>114</v>
      </c>
      <c r="C1228" s="0" t="s">
        <v>72</v>
      </c>
      <c r="D1228" s="0" t="n">
        <v>2026</v>
      </c>
      <c r="E1228" s="5" t="n">
        <v>0</v>
      </c>
      <c r="F1228" s="5" t="n">
        <v>0</v>
      </c>
      <c r="G1228" s="5" t="n">
        <v>0</v>
      </c>
      <c r="H1228" s="12" t="n">
        <v>0.05</v>
      </c>
      <c r="I1228" s="5" t="n">
        <v>0</v>
      </c>
      <c r="J1228" s="5" t="n">
        <v>0</v>
      </c>
    </row>
    <row r="1229" customFormat="false" ht="14.25" hidden="true" customHeight="false" outlineLevel="0" collapsed="false">
      <c r="A1229" s="0" t="s">
        <v>113</v>
      </c>
      <c r="B1229" s="0" t="s">
        <v>114</v>
      </c>
      <c r="C1229" s="0" t="s">
        <v>72</v>
      </c>
      <c r="D1229" s="0" t="n">
        <v>2027</v>
      </c>
      <c r="E1229" s="5" t="n">
        <v>0</v>
      </c>
      <c r="F1229" s="5" t="n">
        <v>0</v>
      </c>
      <c r="G1229" s="5" t="n">
        <v>0</v>
      </c>
      <c r="H1229" s="12" t="n">
        <v>0.05</v>
      </c>
      <c r="I1229" s="5" t="n">
        <v>0</v>
      </c>
      <c r="J1229" s="5" t="n">
        <v>0</v>
      </c>
    </row>
    <row r="1230" customFormat="false" ht="14.25" hidden="true" customHeight="false" outlineLevel="0" collapsed="false">
      <c r="A1230" s="0" t="s">
        <v>113</v>
      </c>
      <c r="B1230" s="0" t="s">
        <v>114</v>
      </c>
      <c r="C1230" s="0" t="s">
        <v>72</v>
      </c>
      <c r="D1230" s="0" t="n">
        <v>2028</v>
      </c>
      <c r="E1230" s="5" t="n">
        <v>0</v>
      </c>
      <c r="F1230" s="5" t="n">
        <v>0</v>
      </c>
      <c r="G1230" s="5" t="n">
        <v>0</v>
      </c>
      <c r="H1230" s="12" t="n">
        <v>0.0500000000000001</v>
      </c>
      <c r="I1230" s="5" t="n">
        <v>0</v>
      </c>
      <c r="J1230" s="5" t="n">
        <v>0</v>
      </c>
    </row>
    <row r="1231" customFormat="false" ht="14.25" hidden="true" customHeight="false" outlineLevel="0" collapsed="false">
      <c r="A1231" s="0" t="s">
        <v>113</v>
      </c>
      <c r="B1231" s="0" t="s">
        <v>114</v>
      </c>
      <c r="C1231" s="0" t="s">
        <v>72</v>
      </c>
      <c r="D1231" s="0" t="n">
        <v>2029</v>
      </c>
      <c r="E1231" s="5" t="n">
        <v>0</v>
      </c>
      <c r="F1231" s="5" t="n">
        <v>0</v>
      </c>
      <c r="G1231" s="5" t="n">
        <v>0</v>
      </c>
      <c r="H1231" s="12" t="n">
        <v>0.05</v>
      </c>
      <c r="I1231" s="5" t="n">
        <v>0</v>
      </c>
      <c r="J1231" s="5" t="n">
        <v>0</v>
      </c>
    </row>
    <row r="1232" customFormat="false" ht="14.25" hidden="true" customHeight="false" outlineLevel="0" collapsed="false">
      <c r="A1232" s="0" t="s">
        <v>113</v>
      </c>
      <c r="B1232" s="0" t="s">
        <v>114</v>
      </c>
      <c r="C1232" s="0" t="s">
        <v>72</v>
      </c>
      <c r="D1232" s="0" t="n">
        <v>2030</v>
      </c>
      <c r="E1232" s="5" t="n">
        <v>0</v>
      </c>
      <c r="F1232" s="5" t="n">
        <v>0</v>
      </c>
      <c r="G1232" s="5" t="n">
        <v>0</v>
      </c>
      <c r="H1232" s="12" t="n">
        <v>0.0500000000000001</v>
      </c>
      <c r="I1232" s="5" t="n">
        <v>0</v>
      </c>
      <c r="J1232" s="5" t="n">
        <v>0</v>
      </c>
    </row>
    <row r="1233" customFormat="false" ht="14.25" hidden="true" customHeight="false" outlineLevel="0" collapsed="false">
      <c r="A1233" s="0" t="s">
        <v>113</v>
      </c>
      <c r="B1233" s="0" t="s">
        <v>114</v>
      </c>
      <c r="C1233" s="0" t="s">
        <v>72</v>
      </c>
      <c r="D1233" s="0" t="n">
        <v>2031</v>
      </c>
      <c r="E1233" s="5" t="n">
        <v>0</v>
      </c>
      <c r="F1233" s="5" t="n">
        <v>0</v>
      </c>
      <c r="G1233" s="5" t="n">
        <v>0</v>
      </c>
      <c r="H1233" s="12" t="n">
        <v>0.0500000000000001</v>
      </c>
      <c r="I1233" s="5" t="n">
        <v>0</v>
      </c>
      <c r="J1233" s="5" t="n">
        <v>0</v>
      </c>
    </row>
    <row r="1234" customFormat="false" ht="14.25" hidden="true" customHeight="false" outlineLevel="0" collapsed="false">
      <c r="A1234" s="0" t="s">
        <v>113</v>
      </c>
      <c r="B1234" s="0" t="s">
        <v>114</v>
      </c>
      <c r="C1234" s="0" t="s">
        <v>72</v>
      </c>
      <c r="D1234" s="0" t="n">
        <v>2032</v>
      </c>
      <c r="E1234" s="5" t="n">
        <v>0</v>
      </c>
      <c r="F1234" s="5" t="n">
        <v>0</v>
      </c>
      <c r="G1234" s="5" t="n">
        <v>0</v>
      </c>
      <c r="H1234" s="12" t="n">
        <v>0.0500000000000001</v>
      </c>
      <c r="I1234" s="5" t="n">
        <v>0</v>
      </c>
      <c r="J1234" s="5" t="n">
        <v>0</v>
      </c>
    </row>
    <row r="1235" customFormat="false" ht="14.25" hidden="true" customHeight="false" outlineLevel="0" collapsed="false">
      <c r="A1235" s="0" t="s">
        <v>113</v>
      </c>
      <c r="B1235" s="0" t="s">
        <v>114</v>
      </c>
      <c r="C1235" s="0" t="s">
        <v>72</v>
      </c>
      <c r="D1235" s="0" t="n">
        <v>2033</v>
      </c>
      <c r="E1235" s="5" t="n">
        <v>0</v>
      </c>
      <c r="F1235" s="5" t="n">
        <v>0</v>
      </c>
      <c r="G1235" s="5" t="n">
        <v>0</v>
      </c>
      <c r="H1235" s="12" t="n">
        <v>0.05</v>
      </c>
      <c r="I1235" s="5" t="n">
        <v>0</v>
      </c>
      <c r="J1235" s="5" t="n">
        <v>0</v>
      </c>
    </row>
    <row r="1236" customFormat="false" ht="14.25" hidden="true" customHeight="false" outlineLevel="0" collapsed="false">
      <c r="A1236" s="0" t="s">
        <v>113</v>
      </c>
      <c r="B1236" s="0" t="s">
        <v>114</v>
      </c>
      <c r="C1236" s="0" t="s">
        <v>72</v>
      </c>
      <c r="D1236" s="0" t="n">
        <v>2034</v>
      </c>
      <c r="E1236" s="5" t="n">
        <v>0</v>
      </c>
      <c r="F1236" s="5" t="n">
        <v>0</v>
      </c>
      <c r="G1236" s="5" t="n">
        <v>0</v>
      </c>
      <c r="H1236" s="12" t="n">
        <v>0.05</v>
      </c>
      <c r="I1236" s="5" t="n">
        <v>0</v>
      </c>
      <c r="J1236" s="5" t="n">
        <v>0</v>
      </c>
    </row>
    <row r="1237" customFormat="false" ht="14.25" hidden="true" customHeight="false" outlineLevel="0" collapsed="false">
      <c r="A1237" s="0" t="s">
        <v>113</v>
      </c>
      <c r="B1237" s="0" t="s">
        <v>114</v>
      </c>
      <c r="C1237" s="0" t="s">
        <v>72</v>
      </c>
      <c r="D1237" s="0" t="n">
        <v>2035</v>
      </c>
      <c r="E1237" s="5" t="n">
        <v>0</v>
      </c>
      <c r="F1237" s="5" t="n">
        <v>0</v>
      </c>
      <c r="G1237" s="5" t="n">
        <v>0</v>
      </c>
      <c r="H1237" s="12" t="n">
        <v>0</v>
      </c>
      <c r="I1237" s="5" t="n">
        <v>0</v>
      </c>
      <c r="J1237" s="5" t="n">
        <v>0</v>
      </c>
    </row>
    <row r="1238" customFormat="false" ht="14.25" hidden="true" customHeight="false" outlineLevel="0" collapsed="false">
      <c r="A1238" s="0" t="s">
        <v>113</v>
      </c>
      <c r="B1238" s="0" t="s">
        <v>114</v>
      </c>
      <c r="C1238" s="0" t="s">
        <v>72</v>
      </c>
      <c r="D1238" s="0" t="n">
        <v>2036</v>
      </c>
      <c r="E1238" s="5" t="n">
        <v>0</v>
      </c>
      <c r="F1238" s="5" t="n">
        <v>0</v>
      </c>
      <c r="G1238" s="5" t="n">
        <v>0</v>
      </c>
      <c r="H1238" s="12" t="n">
        <v>0.05</v>
      </c>
      <c r="I1238" s="5" t="n">
        <v>0</v>
      </c>
      <c r="J1238" s="5" t="n">
        <v>0</v>
      </c>
    </row>
    <row r="1239" customFormat="false" ht="14.25" hidden="true" customHeight="false" outlineLevel="0" collapsed="false">
      <c r="A1239" s="0" t="s">
        <v>113</v>
      </c>
      <c r="B1239" s="0" t="s">
        <v>114</v>
      </c>
      <c r="C1239" s="0" t="s">
        <v>72</v>
      </c>
      <c r="D1239" s="0" t="n">
        <v>2037</v>
      </c>
      <c r="E1239" s="5" t="n">
        <v>0</v>
      </c>
      <c r="F1239" s="5" t="n">
        <v>0</v>
      </c>
      <c r="G1239" s="5" t="n">
        <v>0</v>
      </c>
      <c r="H1239" s="12" t="n">
        <v>0</v>
      </c>
      <c r="I1239" s="5" t="n">
        <v>0</v>
      </c>
      <c r="J1239" s="5" t="n">
        <v>0</v>
      </c>
    </row>
    <row r="1240" customFormat="false" ht="14.25" hidden="true" customHeight="false" outlineLevel="0" collapsed="false">
      <c r="A1240" s="0" t="s">
        <v>113</v>
      </c>
      <c r="B1240" s="0" t="s">
        <v>114</v>
      </c>
      <c r="C1240" s="0" t="s">
        <v>72</v>
      </c>
      <c r="D1240" s="0" t="n">
        <v>2038</v>
      </c>
      <c r="E1240" s="5" t="n">
        <v>0</v>
      </c>
      <c r="F1240" s="5" t="n">
        <v>0</v>
      </c>
      <c r="G1240" s="5" t="n">
        <v>0</v>
      </c>
      <c r="H1240" s="12" t="n">
        <v>0</v>
      </c>
      <c r="I1240" s="5" t="n">
        <v>0</v>
      </c>
      <c r="J1240" s="5" t="n">
        <v>0</v>
      </c>
    </row>
    <row r="1241" customFormat="false" ht="14.25" hidden="true" customHeight="false" outlineLevel="0" collapsed="false">
      <c r="A1241" s="0" t="s">
        <v>113</v>
      </c>
      <c r="B1241" s="0" t="s">
        <v>114</v>
      </c>
      <c r="C1241" s="0" t="s">
        <v>72</v>
      </c>
      <c r="D1241" s="0" t="n">
        <v>2039</v>
      </c>
      <c r="E1241" s="5" t="n">
        <v>0</v>
      </c>
      <c r="F1241" s="5" t="n">
        <v>0</v>
      </c>
      <c r="G1241" s="5" t="n">
        <v>0</v>
      </c>
      <c r="H1241" s="12" t="n">
        <v>0</v>
      </c>
      <c r="I1241" s="5" t="n">
        <v>0</v>
      </c>
      <c r="J1241" s="5" t="n">
        <v>0</v>
      </c>
    </row>
    <row r="1242" customFormat="false" ht="14.25" hidden="true" customHeight="false" outlineLevel="0" collapsed="false">
      <c r="A1242" s="0" t="s">
        <v>113</v>
      </c>
      <c r="B1242" s="0" t="s">
        <v>114</v>
      </c>
      <c r="C1242" s="0" t="s">
        <v>72</v>
      </c>
      <c r="D1242" s="0" t="n">
        <v>2040</v>
      </c>
      <c r="E1242" s="5" t="n">
        <v>0</v>
      </c>
      <c r="F1242" s="5" t="n">
        <v>0</v>
      </c>
      <c r="G1242" s="5" t="n">
        <v>0</v>
      </c>
      <c r="H1242" s="12" t="n">
        <v>0.05</v>
      </c>
      <c r="I1242" s="5" t="n">
        <v>0</v>
      </c>
      <c r="J1242" s="5" t="n">
        <v>0</v>
      </c>
    </row>
    <row r="1243" customFormat="false" ht="14.25" hidden="true" customHeight="false" outlineLevel="0" collapsed="false">
      <c r="A1243" s="0" t="s">
        <v>113</v>
      </c>
      <c r="B1243" s="0" t="s">
        <v>114</v>
      </c>
      <c r="C1243" s="0" t="s">
        <v>76</v>
      </c>
      <c r="D1243" s="0" t="n">
        <v>2024</v>
      </c>
      <c r="E1243" s="5" t="n">
        <v>0</v>
      </c>
      <c r="F1243" s="5" t="n">
        <v>0</v>
      </c>
      <c r="G1243" s="5" t="n">
        <v>0</v>
      </c>
      <c r="H1243" s="12" t="n">
        <v>0</v>
      </c>
      <c r="I1243" s="5" t="n">
        <v>0</v>
      </c>
      <c r="J1243" s="5" t="n">
        <v>0</v>
      </c>
    </row>
    <row r="1244" customFormat="false" ht="14.25" hidden="true" customHeight="false" outlineLevel="0" collapsed="false">
      <c r="A1244" s="0" t="s">
        <v>113</v>
      </c>
      <c r="B1244" s="0" t="s">
        <v>114</v>
      </c>
      <c r="C1244" s="0" t="s">
        <v>76</v>
      </c>
      <c r="D1244" s="0" t="n">
        <v>2025</v>
      </c>
      <c r="E1244" s="5" t="n">
        <v>0</v>
      </c>
      <c r="F1244" s="5" t="n">
        <v>0</v>
      </c>
      <c r="G1244" s="5" t="n">
        <v>0</v>
      </c>
      <c r="H1244" s="12" t="n">
        <v>0</v>
      </c>
      <c r="I1244" s="5" t="n">
        <v>0</v>
      </c>
      <c r="J1244" s="5" t="n">
        <v>0</v>
      </c>
    </row>
    <row r="1245" customFormat="false" ht="14.25" hidden="true" customHeight="false" outlineLevel="0" collapsed="false">
      <c r="A1245" s="0" t="s">
        <v>113</v>
      </c>
      <c r="B1245" s="0" t="s">
        <v>114</v>
      </c>
      <c r="C1245" s="0" t="s">
        <v>76</v>
      </c>
      <c r="D1245" s="0" t="n">
        <v>2026</v>
      </c>
      <c r="E1245" s="5" t="n">
        <v>4.69679999959283E-006</v>
      </c>
      <c r="F1245" s="5" t="n">
        <v>4.69679999959283E-006</v>
      </c>
      <c r="G1245" s="5" t="n">
        <v>0</v>
      </c>
      <c r="H1245" s="12" t="n">
        <v>0</v>
      </c>
      <c r="I1245" s="5" t="n">
        <v>0</v>
      </c>
      <c r="J1245" s="5" t="n">
        <v>0</v>
      </c>
    </row>
    <row r="1246" customFormat="false" ht="14.25" hidden="true" customHeight="false" outlineLevel="0" collapsed="false">
      <c r="A1246" s="0" t="s">
        <v>113</v>
      </c>
      <c r="B1246" s="0" t="s">
        <v>114</v>
      </c>
      <c r="C1246" s="0" t="s">
        <v>76</v>
      </c>
      <c r="D1246" s="0" t="n">
        <v>2027</v>
      </c>
      <c r="E1246" s="5" t="n">
        <v>0</v>
      </c>
      <c r="F1246" s="5" t="n">
        <v>0</v>
      </c>
      <c r="G1246" s="5" t="n">
        <v>0</v>
      </c>
      <c r="H1246" s="12" t="n">
        <v>0</v>
      </c>
      <c r="I1246" s="5" t="n">
        <v>0</v>
      </c>
      <c r="J1246" s="5" t="n">
        <v>0</v>
      </c>
    </row>
    <row r="1247" customFormat="false" ht="14.25" hidden="true" customHeight="false" outlineLevel="0" collapsed="false">
      <c r="A1247" s="0" t="s">
        <v>113</v>
      </c>
      <c r="B1247" s="0" t="s">
        <v>114</v>
      </c>
      <c r="C1247" s="0" t="s">
        <v>76</v>
      </c>
      <c r="D1247" s="0" t="n">
        <v>2028</v>
      </c>
      <c r="E1247" s="5" t="n">
        <v>0</v>
      </c>
      <c r="F1247" s="5" t="n">
        <v>0</v>
      </c>
      <c r="G1247" s="5" t="n">
        <v>0</v>
      </c>
      <c r="H1247" s="12" t="n">
        <v>0</v>
      </c>
      <c r="I1247" s="5" t="n">
        <v>0</v>
      </c>
      <c r="J1247" s="5" t="n">
        <v>0</v>
      </c>
    </row>
    <row r="1248" customFormat="false" ht="14.25" hidden="true" customHeight="false" outlineLevel="0" collapsed="false">
      <c r="A1248" s="0" t="s">
        <v>113</v>
      </c>
      <c r="B1248" s="0" t="s">
        <v>114</v>
      </c>
      <c r="C1248" s="0" t="s">
        <v>76</v>
      </c>
      <c r="D1248" s="0" t="n">
        <v>2029</v>
      </c>
      <c r="E1248" s="5" t="n">
        <v>0</v>
      </c>
      <c r="F1248" s="5" t="n">
        <v>0</v>
      </c>
      <c r="G1248" s="5" t="n">
        <v>0</v>
      </c>
      <c r="H1248" s="12" t="n">
        <v>0</v>
      </c>
      <c r="I1248" s="5" t="n">
        <v>0</v>
      </c>
      <c r="J1248" s="5" t="n">
        <v>0</v>
      </c>
    </row>
    <row r="1249" customFormat="false" ht="14.25" hidden="true" customHeight="false" outlineLevel="0" collapsed="false">
      <c r="A1249" s="0" t="s">
        <v>113</v>
      </c>
      <c r="B1249" s="0" t="s">
        <v>114</v>
      </c>
      <c r="C1249" s="0" t="s">
        <v>76</v>
      </c>
      <c r="D1249" s="0" t="n">
        <v>2030</v>
      </c>
      <c r="E1249" s="5" t="n">
        <v>0</v>
      </c>
      <c r="F1249" s="5" t="n">
        <v>0</v>
      </c>
      <c r="G1249" s="5" t="n">
        <v>0</v>
      </c>
      <c r="H1249" s="12" t="n">
        <v>0</v>
      </c>
      <c r="I1249" s="5" t="n">
        <v>0</v>
      </c>
      <c r="J1249" s="5" t="n">
        <v>0</v>
      </c>
    </row>
    <row r="1250" customFormat="false" ht="14.25" hidden="true" customHeight="false" outlineLevel="0" collapsed="false">
      <c r="A1250" s="0" t="s">
        <v>113</v>
      </c>
      <c r="B1250" s="0" t="s">
        <v>114</v>
      </c>
      <c r="C1250" s="0" t="s">
        <v>76</v>
      </c>
      <c r="D1250" s="0" t="n">
        <v>2031</v>
      </c>
      <c r="E1250" s="5" t="n">
        <v>0</v>
      </c>
      <c r="F1250" s="5" t="n">
        <v>0</v>
      </c>
      <c r="G1250" s="5" t="n">
        <v>0</v>
      </c>
      <c r="H1250" s="12" t="n">
        <v>0</v>
      </c>
      <c r="I1250" s="5" t="n">
        <v>0</v>
      </c>
      <c r="J1250" s="5" t="n">
        <v>0</v>
      </c>
    </row>
    <row r="1251" customFormat="false" ht="14.25" hidden="true" customHeight="false" outlineLevel="0" collapsed="false">
      <c r="A1251" s="0" t="s">
        <v>113</v>
      </c>
      <c r="B1251" s="0" t="s">
        <v>114</v>
      </c>
      <c r="C1251" s="0" t="s">
        <v>76</v>
      </c>
      <c r="D1251" s="0" t="n">
        <v>2032</v>
      </c>
      <c r="E1251" s="5" t="n">
        <v>0</v>
      </c>
      <c r="F1251" s="5" t="n">
        <v>0</v>
      </c>
      <c r="G1251" s="5" t="n">
        <v>0</v>
      </c>
      <c r="H1251" s="12" t="n">
        <v>0</v>
      </c>
      <c r="I1251" s="5" t="n">
        <v>0</v>
      </c>
      <c r="J1251" s="5" t="n">
        <v>0</v>
      </c>
    </row>
    <row r="1252" customFormat="false" ht="14.25" hidden="true" customHeight="false" outlineLevel="0" collapsed="false">
      <c r="A1252" s="0" t="s">
        <v>113</v>
      </c>
      <c r="B1252" s="0" t="s">
        <v>114</v>
      </c>
      <c r="C1252" s="0" t="s">
        <v>76</v>
      </c>
      <c r="D1252" s="0" t="n">
        <v>2033</v>
      </c>
      <c r="E1252" s="5" t="n">
        <v>0</v>
      </c>
      <c r="F1252" s="5" t="n">
        <v>0</v>
      </c>
      <c r="G1252" s="5" t="n">
        <v>0</v>
      </c>
      <c r="H1252" s="12" t="n">
        <v>0</v>
      </c>
      <c r="I1252" s="5" t="n">
        <v>0</v>
      </c>
      <c r="J1252" s="5" t="n">
        <v>0</v>
      </c>
    </row>
    <row r="1253" customFormat="false" ht="14.25" hidden="true" customHeight="false" outlineLevel="0" collapsed="false">
      <c r="A1253" s="0" t="s">
        <v>113</v>
      </c>
      <c r="B1253" s="0" t="s">
        <v>114</v>
      </c>
      <c r="C1253" s="0" t="s">
        <v>76</v>
      </c>
      <c r="D1253" s="0" t="n">
        <v>2034</v>
      </c>
      <c r="E1253" s="5" t="n">
        <v>5.61679999933062E-006</v>
      </c>
      <c r="F1253" s="5" t="n">
        <v>5.61679999933062E-006</v>
      </c>
      <c r="G1253" s="5" t="n">
        <v>0</v>
      </c>
      <c r="H1253" s="12" t="n">
        <v>0</v>
      </c>
      <c r="I1253" s="5" t="n">
        <v>0</v>
      </c>
      <c r="J1253" s="5" t="n">
        <v>0</v>
      </c>
    </row>
    <row r="1254" customFormat="false" ht="14.25" hidden="true" customHeight="false" outlineLevel="0" collapsed="false">
      <c r="A1254" s="0" t="s">
        <v>113</v>
      </c>
      <c r="B1254" s="0" t="s">
        <v>114</v>
      </c>
      <c r="C1254" s="0" t="s">
        <v>76</v>
      </c>
      <c r="D1254" s="0" t="n">
        <v>2035</v>
      </c>
      <c r="E1254" s="5" t="n">
        <v>5.65200000046673E-006</v>
      </c>
      <c r="F1254" s="5" t="n">
        <v>5.65200000046673E-006</v>
      </c>
      <c r="G1254" s="5" t="n">
        <v>0</v>
      </c>
      <c r="H1254" s="12" t="n">
        <v>0</v>
      </c>
      <c r="I1254" s="5" t="n">
        <v>0</v>
      </c>
      <c r="J1254" s="5" t="n">
        <v>0</v>
      </c>
    </row>
    <row r="1255" customFormat="false" ht="14.25" hidden="true" customHeight="false" outlineLevel="0" collapsed="false">
      <c r="A1255" s="0" t="s">
        <v>113</v>
      </c>
      <c r="B1255" s="0" t="s">
        <v>114</v>
      </c>
      <c r="C1255" s="0" t="s">
        <v>76</v>
      </c>
      <c r="D1255" s="0" t="n">
        <v>2036</v>
      </c>
      <c r="E1255" s="5" t="n">
        <v>5.685199999661E-006</v>
      </c>
      <c r="F1255" s="5" t="n">
        <v>5.685199999661E-006</v>
      </c>
      <c r="G1255" s="5" t="n">
        <v>0</v>
      </c>
      <c r="H1255" s="12" t="n">
        <v>0</v>
      </c>
      <c r="I1255" s="5" t="n">
        <v>0</v>
      </c>
      <c r="J1255" s="5" t="n">
        <v>0</v>
      </c>
    </row>
    <row r="1256" customFormat="false" ht="14.25" hidden="true" customHeight="false" outlineLevel="0" collapsed="false">
      <c r="A1256" s="0" t="s">
        <v>113</v>
      </c>
      <c r="B1256" s="0" t="s">
        <v>114</v>
      </c>
      <c r="C1256" s="0" t="s">
        <v>76</v>
      </c>
      <c r="D1256" s="0" t="n">
        <v>2037</v>
      </c>
      <c r="E1256" s="5" t="n">
        <v>5.72879999971576E-006</v>
      </c>
      <c r="F1256" s="5" t="n">
        <v>5.72879999971576E-006</v>
      </c>
      <c r="G1256" s="5" t="n">
        <v>0</v>
      </c>
      <c r="H1256" s="12" t="n">
        <v>0</v>
      </c>
      <c r="I1256" s="5" t="n">
        <v>0</v>
      </c>
      <c r="J1256" s="5" t="n">
        <v>0</v>
      </c>
    </row>
    <row r="1257" customFormat="false" ht="14.25" hidden="true" customHeight="false" outlineLevel="0" collapsed="false">
      <c r="A1257" s="0" t="s">
        <v>113</v>
      </c>
      <c r="B1257" s="0" t="s">
        <v>114</v>
      </c>
      <c r="C1257" s="0" t="s">
        <v>76</v>
      </c>
      <c r="D1257" s="0" t="n">
        <v>2038</v>
      </c>
      <c r="E1257" s="5" t="n">
        <v>5.75819999948379E-006</v>
      </c>
      <c r="F1257" s="5" t="n">
        <v>5.75819999948379E-006</v>
      </c>
      <c r="G1257" s="5" t="n">
        <v>0</v>
      </c>
      <c r="H1257" s="12" t="n">
        <v>0</v>
      </c>
      <c r="I1257" s="5" t="n">
        <v>0</v>
      </c>
      <c r="J1257" s="5" t="n">
        <v>0</v>
      </c>
    </row>
    <row r="1258" customFormat="false" ht="14.25" hidden="true" customHeight="false" outlineLevel="0" collapsed="false">
      <c r="A1258" s="0" t="s">
        <v>113</v>
      </c>
      <c r="B1258" s="0" t="s">
        <v>114</v>
      </c>
      <c r="C1258" s="0" t="s">
        <v>76</v>
      </c>
      <c r="D1258" s="0" t="n">
        <v>2039</v>
      </c>
      <c r="E1258" s="5" t="n">
        <v>5.79839999925724E-006</v>
      </c>
      <c r="F1258" s="5" t="n">
        <v>5.79839999925724E-006</v>
      </c>
      <c r="G1258" s="5" t="n">
        <v>0</v>
      </c>
      <c r="H1258" s="12" t="n">
        <v>0</v>
      </c>
      <c r="I1258" s="5" t="n">
        <v>0</v>
      </c>
      <c r="J1258" s="5" t="n">
        <v>0</v>
      </c>
    </row>
    <row r="1259" customFormat="false" ht="14.25" hidden="true" customHeight="false" outlineLevel="0" collapsed="false">
      <c r="A1259" s="0" t="s">
        <v>113</v>
      </c>
      <c r="B1259" s="0" t="s">
        <v>114</v>
      </c>
      <c r="C1259" s="0" t="s">
        <v>76</v>
      </c>
      <c r="D1259" s="0" t="n">
        <v>2040</v>
      </c>
      <c r="E1259" s="5" t="n">
        <v>5.82400000048722E-006</v>
      </c>
      <c r="F1259" s="5" t="n">
        <v>5.82400000048722E-006</v>
      </c>
      <c r="G1259" s="5" t="n">
        <v>0</v>
      </c>
      <c r="H1259" s="12" t="n">
        <v>0</v>
      </c>
      <c r="I1259" s="5" t="n">
        <v>0</v>
      </c>
      <c r="J1259" s="5" t="n">
        <v>0</v>
      </c>
    </row>
    <row r="1260" customFormat="false" ht="14.25" hidden="true" customHeight="false" outlineLevel="0" collapsed="false">
      <c r="A1260" s="0" t="s">
        <v>113</v>
      </c>
      <c r="B1260" s="0" t="s">
        <v>114</v>
      </c>
      <c r="C1260" s="0" t="s">
        <v>79</v>
      </c>
      <c r="D1260" s="0" t="n">
        <v>2024</v>
      </c>
      <c r="E1260" s="5" t="n">
        <v>1199.18661974832</v>
      </c>
      <c r="F1260" s="5" t="n">
        <v>164.530502188096</v>
      </c>
      <c r="G1260" s="5" t="n">
        <v>1034.65611756023</v>
      </c>
      <c r="H1260" s="12" t="n">
        <v>0.0500000000000001</v>
      </c>
      <c r="I1260" s="5" t="n">
        <v>51.7328058780115</v>
      </c>
      <c r="J1260" s="5" t="n">
        <v>1086.38892343824</v>
      </c>
    </row>
    <row r="1261" customFormat="false" ht="14.25" hidden="true" customHeight="false" outlineLevel="0" collapsed="false">
      <c r="A1261" s="0" t="s">
        <v>113</v>
      </c>
      <c r="B1261" s="0" t="s">
        <v>114</v>
      </c>
      <c r="C1261" s="0" t="s">
        <v>79</v>
      </c>
      <c r="D1261" s="0" t="n">
        <v>2025</v>
      </c>
      <c r="E1261" s="5" t="n">
        <v>0</v>
      </c>
      <c r="F1261" s="5" t="n">
        <v>0</v>
      </c>
      <c r="G1261" s="5" t="n">
        <v>0</v>
      </c>
      <c r="H1261" s="12" t="n">
        <v>0</v>
      </c>
      <c r="I1261" s="5" t="n">
        <v>0</v>
      </c>
      <c r="J1261" s="5" t="n">
        <v>0</v>
      </c>
    </row>
    <row r="1262" customFormat="false" ht="14.25" hidden="true" customHeight="false" outlineLevel="0" collapsed="false">
      <c r="A1262" s="0" t="s">
        <v>113</v>
      </c>
      <c r="B1262" s="0" t="s">
        <v>114</v>
      </c>
      <c r="C1262" s="0" t="s">
        <v>79</v>
      </c>
      <c r="D1262" s="0" t="n">
        <v>2026</v>
      </c>
      <c r="E1262" s="5" t="n">
        <v>0.00124612303829963</v>
      </c>
      <c r="F1262" s="5" t="n">
        <v>0.000170374728748198</v>
      </c>
      <c r="G1262" s="5" t="n">
        <v>0.00107574830955143</v>
      </c>
      <c r="H1262" s="12" t="n">
        <v>0.0500000000000001</v>
      </c>
      <c r="I1262" s="5" t="n">
        <v>5.37874154775717E-005</v>
      </c>
      <c r="J1262" s="5" t="n">
        <v>0.001129535725029</v>
      </c>
    </row>
    <row r="1263" customFormat="false" ht="14.25" hidden="true" customHeight="false" outlineLevel="0" collapsed="false">
      <c r="A1263" s="0" t="s">
        <v>113</v>
      </c>
      <c r="B1263" s="0" t="s">
        <v>114</v>
      </c>
      <c r="C1263" s="0" t="s">
        <v>79</v>
      </c>
      <c r="D1263" s="0" t="n">
        <v>2027</v>
      </c>
      <c r="E1263" s="5" t="n">
        <v>-0.00128289421809313</v>
      </c>
      <c r="F1263" s="5" t="n">
        <v>-0.000175549138136717</v>
      </c>
      <c r="G1263" s="5" t="n">
        <v>-0.00110734507995642</v>
      </c>
      <c r="H1263" s="12" t="n">
        <v>0.05</v>
      </c>
      <c r="I1263" s="5" t="n">
        <v>-5.53672539978209E-005</v>
      </c>
      <c r="J1263" s="5" t="n">
        <v>-0.00116271233395424</v>
      </c>
    </row>
    <row r="1264" customFormat="false" ht="14.25" hidden="true" customHeight="false" outlineLevel="0" collapsed="false">
      <c r="A1264" s="0" t="s">
        <v>113</v>
      </c>
      <c r="B1264" s="0" t="s">
        <v>114</v>
      </c>
      <c r="C1264" s="0" t="s">
        <v>79</v>
      </c>
      <c r="D1264" s="0" t="n">
        <v>2028</v>
      </c>
      <c r="E1264" s="5" t="n">
        <v>0</v>
      </c>
      <c r="F1264" s="5" t="n">
        <v>0</v>
      </c>
      <c r="G1264" s="5" t="n">
        <v>0</v>
      </c>
      <c r="H1264" s="12" t="n">
        <v>0</v>
      </c>
      <c r="I1264" s="5" t="n">
        <v>0</v>
      </c>
      <c r="J1264" s="5" t="n">
        <v>0</v>
      </c>
    </row>
    <row r="1265" customFormat="false" ht="14.25" hidden="true" customHeight="false" outlineLevel="0" collapsed="false">
      <c r="A1265" s="0" t="s">
        <v>113</v>
      </c>
      <c r="B1265" s="0" t="s">
        <v>114</v>
      </c>
      <c r="C1265" s="0" t="s">
        <v>79</v>
      </c>
      <c r="D1265" s="0" t="n">
        <v>2029</v>
      </c>
      <c r="E1265" s="5" t="n">
        <v>2.27373675443232E-013</v>
      </c>
      <c r="F1265" s="5" t="n">
        <v>3.11895882548159E-014</v>
      </c>
      <c r="G1265" s="5" t="n">
        <v>1.96184087188416E-013</v>
      </c>
      <c r="H1265" s="12" t="n">
        <v>0.05</v>
      </c>
      <c r="I1265" s="5" t="n">
        <v>9.80920435942081E-015</v>
      </c>
      <c r="J1265" s="5" t="n">
        <v>2.05993291547837E-013</v>
      </c>
    </row>
    <row r="1266" customFormat="false" ht="14.25" hidden="true" customHeight="false" outlineLevel="0" collapsed="false">
      <c r="A1266" s="0" t="s">
        <v>113</v>
      </c>
      <c r="B1266" s="0" t="s">
        <v>114</v>
      </c>
      <c r="C1266" s="0" t="s">
        <v>79</v>
      </c>
      <c r="D1266" s="0" t="n">
        <v>2030</v>
      </c>
      <c r="E1266" s="5" t="n">
        <v>0</v>
      </c>
      <c r="F1266" s="5" t="n">
        <v>0</v>
      </c>
      <c r="G1266" s="5" t="n">
        <v>0</v>
      </c>
      <c r="H1266" s="12" t="n">
        <v>0</v>
      </c>
      <c r="I1266" s="5" t="n">
        <v>0</v>
      </c>
      <c r="J1266" s="5" t="n">
        <v>0</v>
      </c>
    </row>
    <row r="1267" customFormat="false" ht="14.25" hidden="true" customHeight="false" outlineLevel="0" collapsed="false">
      <c r="A1267" s="0" t="s">
        <v>113</v>
      </c>
      <c r="B1267" s="0" t="s">
        <v>114</v>
      </c>
      <c r="C1267" s="0" t="s">
        <v>79</v>
      </c>
      <c r="D1267" s="0" t="n">
        <v>2031</v>
      </c>
      <c r="E1267" s="5" t="n">
        <v>-0.00144509097526679</v>
      </c>
      <c r="F1267" s="5" t="n">
        <v>-0.000199070388099155</v>
      </c>
      <c r="G1267" s="5" t="n">
        <v>-0.00124602058716764</v>
      </c>
      <c r="H1267" s="12" t="n">
        <v>0.05</v>
      </c>
      <c r="I1267" s="5" t="n">
        <v>-6.2301029358382E-005</v>
      </c>
      <c r="J1267" s="5" t="n">
        <v>-0.00130832161652602</v>
      </c>
    </row>
    <row r="1268" customFormat="false" ht="14.25" hidden="true" customHeight="false" outlineLevel="0" collapsed="false">
      <c r="A1268" s="0" t="s">
        <v>113</v>
      </c>
      <c r="B1268" s="0" t="s">
        <v>114</v>
      </c>
      <c r="C1268" s="0" t="s">
        <v>79</v>
      </c>
      <c r="D1268" s="0" t="n">
        <v>2032</v>
      </c>
      <c r="E1268" s="5" t="n">
        <v>2.27373675443232E-013</v>
      </c>
      <c r="F1268" s="5" t="n">
        <v>3.1457719350575E-014</v>
      </c>
      <c r="G1268" s="5" t="n">
        <v>1.95915956092657E-013</v>
      </c>
      <c r="H1268" s="12" t="n">
        <v>0.0500000000000001</v>
      </c>
      <c r="I1268" s="5" t="n">
        <v>9.79579780463287E-015</v>
      </c>
      <c r="J1268" s="5" t="n">
        <v>2.0571175389729E-013</v>
      </c>
    </row>
    <row r="1269" customFormat="false" ht="14.25" hidden="true" customHeight="false" outlineLevel="0" collapsed="false">
      <c r="A1269" s="0" t="s">
        <v>113</v>
      </c>
      <c r="B1269" s="0" t="s">
        <v>114</v>
      </c>
      <c r="C1269" s="0" t="s">
        <v>79</v>
      </c>
      <c r="D1269" s="0" t="n">
        <v>2033</v>
      </c>
      <c r="E1269" s="5" t="n">
        <v>-0.00153520356116133</v>
      </c>
      <c r="F1269" s="5" t="n">
        <v>-0.00021322677019186</v>
      </c>
      <c r="G1269" s="5" t="n">
        <v>-0.00132197679096947</v>
      </c>
      <c r="H1269" s="12" t="n">
        <v>0.05</v>
      </c>
      <c r="I1269" s="5" t="n">
        <v>-6.60988395484733E-005</v>
      </c>
      <c r="J1269" s="5" t="n">
        <v>-0.00138807563051794</v>
      </c>
    </row>
    <row r="1270" customFormat="false" ht="14.25" hidden="true" customHeight="false" outlineLevel="0" collapsed="false">
      <c r="A1270" s="0" t="s">
        <v>113</v>
      </c>
      <c r="B1270" s="0" t="s">
        <v>114</v>
      </c>
      <c r="C1270" s="0" t="s">
        <v>79</v>
      </c>
      <c r="D1270" s="0" t="n">
        <v>2034</v>
      </c>
      <c r="E1270" s="5" t="n">
        <v>0.00157774974036329</v>
      </c>
      <c r="F1270" s="5" t="n">
        <v>0.000219903177320062</v>
      </c>
      <c r="G1270" s="5" t="n">
        <v>0.00135784656304323</v>
      </c>
      <c r="H1270" s="12" t="n">
        <v>0.05</v>
      </c>
      <c r="I1270" s="5" t="n">
        <v>6.78923281521614E-005</v>
      </c>
      <c r="J1270" s="5" t="n">
        <v>0.00142573889119539</v>
      </c>
    </row>
    <row r="1271" customFormat="false" ht="14.25" hidden="true" customHeight="false" outlineLevel="0" collapsed="false">
      <c r="A1271" s="0" t="s">
        <v>113</v>
      </c>
      <c r="B1271" s="0" t="s">
        <v>114</v>
      </c>
      <c r="C1271" s="0" t="s">
        <v>79</v>
      </c>
      <c r="D1271" s="0" t="n">
        <v>2035</v>
      </c>
      <c r="E1271" s="5" t="n">
        <v>0.00162416054581627</v>
      </c>
      <c r="F1271" s="5" t="n">
        <v>0.000227220517262042</v>
      </c>
      <c r="G1271" s="5" t="n">
        <v>0.00139694002855423</v>
      </c>
      <c r="H1271" s="12" t="n">
        <v>0.05</v>
      </c>
      <c r="I1271" s="5" t="n">
        <v>6.98470014277113E-005</v>
      </c>
      <c r="J1271" s="5" t="n">
        <v>0.00146678702998194</v>
      </c>
    </row>
    <row r="1272" customFormat="false" ht="14.25" hidden="true" customHeight="false" outlineLevel="0" collapsed="false">
      <c r="A1272" s="0" t="s">
        <v>113</v>
      </c>
      <c r="B1272" s="0" t="s">
        <v>114</v>
      </c>
      <c r="C1272" s="0" t="s">
        <v>79</v>
      </c>
      <c r="D1272" s="0" t="n">
        <v>2036</v>
      </c>
      <c r="E1272" s="5" t="n">
        <v>0.00165940286206023</v>
      </c>
      <c r="F1272" s="5" t="n">
        <v>0.000233776125734732</v>
      </c>
      <c r="G1272" s="5" t="n">
        <v>0.0014256267363255</v>
      </c>
      <c r="H1272" s="12" t="n">
        <v>0.0500000000000001</v>
      </c>
      <c r="I1272" s="5" t="n">
        <v>7.12813368162752E-005</v>
      </c>
      <c r="J1272" s="5" t="n">
        <v>0.00149690807314178</v>
      </c>
    </row>
    <row r="1273" customFormat="false" ht="14.25" hidden="true" customHeight="false" outlineLevel="0" collapsed="false">
      <c r="A1273" s="0" t="s">
        <v>113</v>
      </c>
      <c r="B1273" s="0" t="s">
        <v>114</v>
      </c>
      <c r="C1273" s="0" t="s">
        <v>79</v>
      </c>
      <c r="D1273" s="0" t="n">
        <v>2037</v>
      </c>
      <c r="E1273" s="5" t="n">
        <v>0.00170104703261131</v>
      </c>
      <c r="F1273" s="5" t="n">
        <v>0.000241450460960408</v>
      </c>
      <c r="G1273" s="5" t="n">
        <v>0.00145959657165091</v>
      </c>
      <c r="H1273" s="12" t="n">
        <v>0.05</v>
      </c>
      <c r="I1273" s="5" t="n">
        <v>7.29798285825453E-005</v>
      </c>
      <c r="J1273" s="5" t="n">
        <v>0.00153257640023345</v>
      </c>
    </row>
    <row r="1274" customFormat="false" ht="14.25" hidden="true" customHeight="false" outlineLevel="0" collapsed="false">
      <c r="A1274" s="0" t="s">
        <v>113</v>
      </c>
      <c r="B1274" s="0" t="s">
        <v>114</v>
      </c>
      <c r="C1274" s="0" t="s">
        <v>79</v>
      </c>
      <c r="D1274" s="0" t="n">
        <v>2038</v>
      </c>
      <c r="E1274" s="5" t="n">
        <v>0.00174163236192726</v>
      </c>
      <c r="F1274" s="5" t="n">
        <v>0.00024901296753342</v>
      </c>
      <c r="G1274" s="5" t="n">
        <v>0.00149261939439384</v>
      </c>
      <c r="H1274" s="12" t="n">
        <v>0.05</v>
      </c>
      <c r="I1274" s="5" t="n">
        <v>7.4630969719692E-005</v>
      </c>
      <c r="J1274" s="5" t="n">
        <v>0.00156725036411353</v>
      </c>
    </row>
    <row r="1275" customFormat="false" ht="14.25" hidden="true" customHeight="false" outlineLevel="0" collapsed="false">
      <c r="A1275" s="0" t="s">
        <v>113</v>
      </c>
      <c r="B1275" s="0" t="s">
        <v>114</v>
      </c>
      <c r="C1275" s="0" t="s">
        <v>79</v>
      </c>
      <c r="D1275" s="0" t="n">
        <v>2039</v>
      </c>
      <c r="E1275" s="5" t="n">
        <v>0.00178265659565113</v>
      </c>
      <c r="F1275" s="5" t="n">
        <v>0.000256712625415378</v>
      </c>
      <c r="G1275" s="5" t="n">
        <v>0.00152594397023576</v>
      </c>
      <c r="H1275" s="12" t="n">
        <v>0.0500000000000001</v>
      </c>
      <c r="I1275" s="5" t="n">
        <v>7.62971985117879E-005</v>
      </c>
      <c r="J1275" s="5" t="n">
        <v>0.00160224116874754</v>
      </c>
    </row>
    <row r="1276" customFormat="false" ht="14.25" hidden="true" customHeight="false" outlineLevel="0" collapsed="false">
      <c r="A1276" s="0" t="s">
        <v>113</v>
      </c>
      <c r="B1276" s="0" t="s">
        <v>114</v>
      </c>
      <c r="C1276" s="0" t="s">
        <v>79</v>
      </c>
      <c r="D1276" s="0" t="n">
        <v>2040</v>
      </c>
      <c r="E1276" s="5" t="n">
        <v>0.00181969209575073</v>
      </c>
      <c r="F1276" s="5" t="n">
        <v>0.000263800526365838</v>
      </c>
      <c r="G1276" s="5" t="n">
        <v>0.00155589156938489</v>
      </c>
      <c r="H1276" s="12" t="n">
        <v>0.0500000000000001</v>
      </c>
      <c r="I1276" s="5" t="n">
        <v>7.77945784692444E-005</v>
      </c>
      <c r="J1276" s="5" t="n">
        <v>0.00163368614785413</v>
      </c>
    </row>
    <row r="1277" customFormat="false" ht="14.25" hidden="true" customHeight="false" outlineLevel="0" collapsed="false">
      <c r="A1277" s="0" t="s">
        <v>113</v>
      </c>
      <c r="B1277" s="0" t="s">
        <v>114</v>
      </c>
      <c r="C1277" s="0" t="s">
        <v>84</v>
      </c>
      <c r="D1277" s="0" t="n">
        <v>2024</v>
      </c>
      <c r="E1277" s="5" t="n">
        <v>0</v>
      </c>
      <c r="F1277" s="5" t="n">
        <v>0</v>
      </c>
      <c r="G1277" s="5" t="n">
        <v>0</v>
      </c>
      <c r="H1277" s="12" t="n">
        <v>0</v>
      </c>
      <c r="I1277" s="5" t="n">
        <v>0</v>
      </c>
      <c r="J1277" s="5" t="n">
        <v>0</v>
      </c>
    </row>
    <row r="1278" customFormat="false" ht="14.25" hidden="true" customHeight="false" outlineLevel="0" collapsed="false">
      <c r="A1278" s="0" t="s">
        <v>113</v>
      </c>
      <c r="B1278" s="0" t="s">
        <v>114</v>
      </c>
      <c r="C1278" s="0" t="s">
        <v>84</v>
      </c>
      <c r="D1278" s="0" t="n">
        <v>2025</v>
      </c>
      <c r="E1278" s="5" t="n">
        <v>-7.105427357601E-015</v>
      </c>
      <c r="F1278" s="5" t="n">
        <v>-3.42990137386573E-016</v>
      </c>
      <c r="G1278" s="5" t="n">
        <v>-6.76243722021443E-015</v>
      </c>
      <c r="H1278" s="12" t="n">
        <v>0.0500000000000001</v>
      </c>
      <c r="I1278" s="5" t="n">
        <v>-3.38121861010722E-016</v>
      </c>
      <c r="J1278" s="5" t="n">
        <v>-7.10055908122515E-015</v>
      </c>
    </row>
    <row r="1279" customFormat="false" ht="14.25" hidden="true" customHeight="false" outlineLevel="0" collapsed="false">
      <c r="A1279" s="0" t="s">
        <v>113</v>
      </c>
      <c r="B1279" s="0" t="s">
        <v>114</v>
      </c>
      <c r="C1279" s="0" t="s">
        <v>84</v>
      </c>
      <c r="D1279" s="0" t="n">
        <v>2026</v>
      </c>
      <c r="E1279" s="5" t="n">
        <v>0</v>
      </c>
      <c r="F1279" s="5" t="n">
        <v>0</v>
      </c>
      <c r="G1279" s="5" t="n">
        <v>0</v>
      </c>
      <c r="H1279" s="12" t="n">
        <v>0</v>
      </c>
      <c r="I1279" s="5" t="n">
        <v>0</v>
      </c>
      <c r="J1279" s="5" t="n">
        <v>0</v>
      </c>
    </row>
    <row r="1280" customFormat="false" ht="14.25" hidden="true" customHeight="false" outlineLevel="0" collapsed="false">
      <c r="A1280" s="0" t="s">
        <v>113</v>
      </c>
      <c r="B1280" s="0" t="s">
        <v>114</v>
      </c>
      <c r="C1280" s="0" t="s">
        <v>84</v>
      </c>
      <c r="D1280" s="0" t="n">
        <v>2027</v>
      </c>
      <c r="E1280" s="5" t="n">
        <v>-1.4210854715202E-014</v>
      </c>
      <c r="F1280" s="5" t="n">
        <v>-8.31741398573455E-016</v>
      </c>
      <c r="G1280" s="5" t="n">
        <v>-1.33791133166286E-014</v>
      </c>
      <c r="H1280" s="12" t="n">
        <v>0.0500000000000001</v>
      </c>
      <c r="I1280" s="5" t="n">
        <v>-6.68955665831428E-016</v>
      </c>
      <c r="J1280" s="5" t="n">
        <v>-1.404806898246E-014</v>
      </c>
    </row>
    <row r="1281" customFormat="false" ht="14.25" hidden="true" customHeight="false" outlineLevel="0" collapsed="false">
      <c r="A1281" s="0" t="s">
        <v>113</v>
      </c>
      <c r="B1281" s="0" t="s">
        <v>114</v>
      </c>
      <c r="C1281" s="0" t="s">
        <v>84</v>
      </c>
      <c r="D1281" s="0" t="n">
        <v>2028</v>
      </c>
      <c r="E1281" s="5" t="n">
        <v>0</v>
      </c>
      <c r="F1281" s="5" t="n">
        <v>0</v>
      </c>
      <c r="G1281" s="5" t="n">
        <v>0</v>
      </c>
      <c r="H1281" s="12" t="n">
        <v>0</v>
      </c>
      <c r="I1281" s="5" t="n">
        <v>0</v>
      </c>
      <c r="J1281" s="5" t="n">
        <v>0</v>
      </c>
    </row>
    <row r="1282" customFormat="false" ht="14.25" hidden="true" customHeight="false" outlineLevel="0" collapsed="false">
      <c r="A1282" s="0" t="s">
        <v>113</v>
      </c>
      <c r="B1282" s="0" t="s">
        <v>114</v>
      </c>
      <c r="C1282" s="0" t="s">
        <v>84</v>
      </c>
      <c r="D1282" s="0" t="n">
        <v>2029</v>
      </c>
      <c r="E1282" s="5" t="n">
        <v>0</v>
      </c>
      <c r="F1282" s="5" t="n">
        <v>0</v>
      </c>
      <c r="G1282" s="5" t="n">
        <v>0</v>
      </c>
      <c r="H1282" s="12" t="n">
        <v>0</v>
      </c>
      <c r="I1282" s="5" t="n">
        <v>0</v>
      </c>
      <c r="J1282" s="5" t="n">
        <v>0</v>
      </c>
    </row>
    <row r="1283" customFormat="false" ht="14.25" hidden="true" customHeight="false" outlineLevel="0" collapsed="false">
      <c r="A1283" s="0" t="s">
        <v>113</v>
      </c>
      <c r="B1283" s="0" t="s">
        <v>114</v>
      </c>
      <c r="C1283" s="0" t="s">
        <v>84</v>
      </c>
      <c r="D1283" s="0" t="n">
        <v>2030</v>
      </c>
      <c r="E1283" s="5" t="n">
        <v>0</v>
      </c>
      <c r="F1283" s="5" t="n">
        <v>0</v>
      </c>
      <c r="G1283" s="5" t="n">
        <v>0</v>
      </c>
      <c r="H1283" s="12" t="n">
        <v>0</v>
      </c>
      <c r="I1283" s="5" t="n">
        <v>0</v>
      </c>
      <c r="J1283" s="5" t="n">
        <v>0</v>
      </c>
    </row>
    <row r="1284" customFormat="false" ht="14.25" hidden="true" customHeight="false" outlineLevel="0" collapsed="false">
      <c r="A1284" s="0" t="s">
        <v>113</v>
      </c>
      <c r="B1284" s="0" t="s">
        <v>114</v>
      </c>
      <c r="C1284" s="0" t="s">
        <v>84</v>
      </c>
      <c r="D1284" s="0" t="n">
        <v>2031</v>
      </c>
      <c r="E1284" s="5" t="n">
        <v>0</v>
      </c>
      <c r="F1284" s="5" t="n">
        <v>0</v>
      </c>
      <c r="G1284" s="5" t="n">
        <v>0</v>
      </c>
      <c r="H1284" s="12" t="n">
        <v>0</v>
      </c>
      <c r="I1284" s="5" t="n">
        <v>0</v>
      </c>
      <c r="J1284" s="5" t="n">
        <v>0</v>
      </c>
    </row>
    <row r="1285" customFormat="false" ht="14.25" hidden="true" customHeight="false" outlineLevel="0" collapsed="false">
      <c r="A1285" s="0" t="s">
        <v>113</v>
      </c>
      <c r="B1285" s="0" t="s">
        <v>114</v>
      </c>
      <c r="C1285" s="0" t="s">
        <v>84</v>
      </c>
      <c r="D1285" s="0" t="n">
        <v>2032</v>
      </c>
      <c r="E1285" s="5" t="n">
        <v>-2.8421709430404E-014</v>
      </c>
      <c r="F1285" s="5" t="n">
        <v>-2.48275391065367E-015</v>
      </c>
      <c r="G1285" s="5" t="n">
        <v>-2.59389555197503E-014</v>
      </c>
      <c r="H1285" s="12" t="n">
        <v>0.0500000000000001</v>
      </c>
      <c r="I1285" s="5" t="n">
        <v>-1.29694777598752E-015</v>
      </c>
      <c r="J1285" s="5" t="n">
        <v>-2.72359032957379E-014</v>
      </c>
    </row>
    <row r="1286" customFormat="false" ht="14.25" hidden="true" customHeight="false" outlineLevel="0" collapsed="false">
      <c r="A1286" s="0" t="s">
        <v>113</v>
      </c>
      <c r="B1286" s="0" t="s">
        <v>114</v>
      </c>
      <c r="C1286" s="0" t="s">
        <v>84</v>
      </c>
      <c r="D1286" s="0" t="n">
        <v>2033</v>
      </c>
      <c r="E1286" s="5" t="n">
        <v>0</v>
      </c>
      <c r="F1286" s="5" t="n">
        <v>0</v>
      </c>
      <c r="G1286" s="5" t="n">
        <v>0</v>
      </c>
      <c r="H1286" s="12" t="n">
        <v>0</v>
      </c>
      <c r="I1286" s="5" t="n">
        <v>0</v>
      </c>
      <c r="J1286" s="5" t="n">
        <v>0</v>
      </c>
    </row>
    <row r="1287" customFormat="false" ht="14.25" hidden="true" customHeight="false" outlineLevel="0" collapsed="false">
      <c r="A1287" s="0" t="s">
        <v>113</v>
      </c>
      <c r="B1287" s="0" t="s">
        <v>114</v>
      </c>
      <c r="C1287" s="0" t="s">
        <v>84</v>
      </c>
      <c r="D1287" s="0" t="n">
        <v>2034</v>
      </c>
      <c r="E1287" s="5" t="n">
        <v>0</v>
      </c>
      <c r="F1287" s="5" t="n">
        <v>0</v>
      </c>
      <c r="G1287" s="5" t="n">
        <v>0</v>
      </c>
      <c r="H1287" s="12" t="n">
        <v>0</v>
      </c>
      <c r="I1287" s="5" t="n">
        <v>0</v>
      </c>
      <c r="J1287" s="5" t="n">
        <v>0</v>
      </c>
    </row>
    <row r="1288" customFormat="false" ht="14.25" hidden="true" customHeight="false" outlineLevel="0" collapsed="false">
      <c r="A1288" s="0" t="s">
        <v>113</v>
      </c>
      <c r="B1288" s="0" t="s">
        <v>114</v>
      </c>
      <c r="C1288" s="0" t="s">
        <v>84</v>
      </c>
      <c r="D1288" s="0" t="n">
        <v>2035</v>
      </c>
      <c r="E1288" s="5" t="n">
        <v>0</v>
      </c>
      <c r="F1288" s="5" t="n">
        <v>0</v>
      </c>
      <c r="G1288" s="5" t="n">
        <v>0</v>
      </c>
      <c r="H1288" s="12" t="n">
        <v>0</v>
      </c>
      <c r="I1288" s="5" t="n">
        <v>0</v>
      </c>
      <c r="J1288" s="5" t="n">
        <v>0</v>
      </c>
    </row>
    <row r="1289" customFormat="false" ht="14.25" hidden="true" customHeight="false" outlineLevel="0" collapsed="false">
      <c r="A1289" s="0" t="s">
        <v>113</v>
      </c>
      <c r="B1289" s="0" t="s">
        <v>114</v>
      </c>
      <c r="C1289" s="0" t="s">
        <v>84</v>
      </c>
      <c r="D1289" s="0" t="n">
        <v>2036</v>
      </c>
      <c r="E1289" s="5" t="n">
        <v>0</v>
      </c>
      <c r="F1289" s="5" t="n">
        <v>0</v>
      </c>
      <c r="G1289" s="5" t="n">
        <v>0</v>
      </c>
      <c r="H1289" s="12" t="n">
        <v>0</v>
      </c>
      <c r="I1289" s="5" t="n">
        <v>0</v>
      </c>
      <c r="J1289" s="5" t="n">
        <v>0</v>
      </c>
    </row>
    <row r="1290" customFormat="false" ht="14.25" hidden="true" customHeight="false" outlineLevel="0" collapsed="false">
      <c r="A1290" s="0" t="s">
        <v>113</v>
      </c>
      <c r="B1290" s="0" t="s">
        <v>114</v>
      </c>
      <c r="C1290" s="0" t="s">
        <v>84</v>
      </c>
      <c r="D1290" s="0" t="n">
        <v>2037</v>
      </c>
      <c r="E1290" s="5" t="n">
        <v>0</v>
      </c>
      <c r="F1290" s="5" t="n">
        <v>0</v>
      </c>
      <c r="G1290" s="5" t="n">
        <v>0</v>
      </c>
      <c r="H1290" s="12" t="n">
        <v>0</v>
      </c>
      <c r="I1290" s="5" t="n">
        <v>0</v>
      </c>
      <c r="J1290" s="5" t="n">
        <v>0</v>
      </c>
    </row>
    <row r="1291" customFormat="false" ht="14.25" hidden="true" customHeight="false" outlineLevel="0" collapsed="false">
      <c r="A1291" s="0" t="s">
        <v>113</v>
      </c>
      <c r="B1291" s="0" t="s">
        <v>114</v>
      </c>
      <c r="C1291" s="0" t="s">
        <v>84</v>
      </c>
      <c r="D1291" s="0" t="n">
        <v>2038</v>
      </c>
      <c r="E1291" s="5" t="n">
        <v>-5.6843418860808E-014</v>
      </c>
      <c r="F1291" s="5" t="n">
        <v>-6.07759179124447E-015</v>
      </c>
      <c r="G1291" s="5" t="n">
        <v>-5.07658270695636E-014</v>
      </c>
      <c r="H1291" s="12" t="n">
        <v>0.05</v>
      </c>
      <c r="I1291" s="5" t="n">
        <v>-2.53829135347818E-015</v>
      </c>
      <c r="J1291" s="5" t="n">
        <v>-5.33041184230417E-014</v>
      </c>
    </row>
    <row r="1292" customFormat="false" ht="14.25" hidden="true" customHeight="false" outlineLevel="0" collapsed="false">
      <c r="A1292" s="0" t="s">
        <v>113</v>
      </c>
      <c r="B1292" s="0" t="s">
        <v>114</v>
      </c>
      <c r="C1292" s="0" t="s">
        <v>84</v>
      </c>
      <c r="D1292" s="0" t="n">
        <v>2039</v>
      </c>
      <c r="E1292" s="5" t="n">
        <v>0</v>
      </c>
      <c r="F1292" s="5" t="n">
        <v>0</v>
      </c>
      <c r="G1292" s="5" t="n">
        <v>0</v>
      </c>
      <c r="H1292" s="12" t="n">
        <v>0</v>
      </c>
      <c r="I1292" s="5" t="n">
        <v>0</v>
      </c>
      <c r="J1292" s="5" t="n">
        <v>0</v>
      </c>
    </row>
    <row r="1293" customFormat="false" ht="14.25" hidden="true" customHeight="false" outlineLevel="0" collapsed="false">
      <c r="A1293" s="0" t="s">
        <v>113</v>
      </c>
      <c r="B1293" s="0" t="s">
        <v>114</v>
      </c>
      <c r="C1293" s="0" t="s">
        <v>84</v>
      </c>
      <c r="D1293" s="0" t="n">
        <v>2040</v>
      </c>
      <c r="E1293" s="5" t="n">
        <v>0</v>
      </c>
      <c r="F1293" s="5" t="n">
        <v>0</v>
      </c>
      <c r="G1293" s="5" t="n">
        <v>0</v>
      </c>
      <c r="H1293" s="12" t="n">
        <v>0</v>
      </c>
      <c r="I1293" s="5" t="n">
        <v>0</v>
      </c>
      <c r="J1293" s="5" t="n">
        <v>0</v>
      </c>
    </row>
    <row r="1294" customFormat="false" ht="14.25" hidden="true" customHeight="false" outlineLevel="0" collapsed="false">
      <c r="A1294" s="0" t="s">
        <v>115</v>
      </c>
      <c r="B1294" s="0" t="s">
        <v>116</v>
      </c>
      <c r="C1294" s="0" t="s">
        <v>65</v>
      </c>
      <c r="D1294" s="0" t="n">
        <v>2024</v>
      </c>
      <c r="E1294" s="5" t="n">
        <v>0</v>
      </c>
      <c r="F1294" s="5" t="n">
        <v>0</v>
      </c>
      <c r="G1294" s="5" t="n">
        <v>0</v>
      </c>
      <c r="H1294" s="12" t="n">
        <v>0</v>
      </c>
      <c r="I1294" s="5" t="n">
        <v>0</v>
      </c>
      <c r="J1294" s="5" t="n">
        <v>0</v>
      </c>
    </row>
    <row r="1295" customFormat="false" ht="14.25" hidden="true" customHeight="false" outlineLevel="0" collapsed="false">
      <c r="A1295" s="0" t="s">
        <v>115</v>
      </c>
      <c r="B1295" s="0" t="s">
        <v>116</v>
      </c>
      <c r="C1295" s="0" t="s">
        <v>65</v>
      </c>
      <c r="D1295" s="0" t="n">
        <v>2025</v>
      </c>
      <c r="E1295" s="5" t="n">
        <v>472.65626822343</v>
      </c>
      <c r="F1295" s="5" t="n">
        <v>7.48887852224922</v>
      </c>
      <c r="G1295" s="5" t="n">
        <v>465.167389701181</v>
      </c>
      <c r="H1295" s="12" t="n">
        <v>0.05</v>
      </c>
      <c r="I1295" s="5" t="n">
        <v>23.2583694850591</v>
      </c>
      <c r="J1295" s="5" t="n">
        <v>488.42575918624</v>
      </c>
    </row>
    <row r="1296" customFormat="false" ht="14.25" hidden="true" customHeight="false" outlineLevel="0" collapsed="false">
      <c r="A1296" s="0" t="s">
        <v>115</v>
      </c>
      <c r="B1296" s="0" t="s">
        <v>116</v>
      </c>
      <c r="C1296" s="0" t="s">
        <v>65</v>
      </c>
      <c r="D1296" s="0" t="n">
        <v>2026</v>
      </c>
      <c r="E1296" s="5" t="n">
        <v>464.863251885429</v>
      </c>
      <c r="F1296" s="5" t="n">
        <v>8.51530462391114</v>
      </c>
      <c r="G1296" s="5" t="n">
        <v>456.347947261518</v>
      </c>
      <c r="H1296" s="12" t="n">
        <v>0.05</v>
      </c>
      <c r="I1296" s="5" t="n">
        <v>22.8173973630759</v>
      </c>
      <c r="J1296" s="5" t="n">
        <v>479.165344624594</v>
      </c>
    </row>
    <row r="1297" customFormat="false" ht="14.25" hidden="true" customHeight="false" outlineLevel="0" collapsed="false">
      <c r="A1297" s="0" t="s">
        <v>115</v>
      </c>
      <c r="B1297" s="0" t="s">
        <v>116</v>
      </c>
      <c r="C1297" s="0" t="s">
        <v>65</v>
      </c>
      <c r="D1297" s="0" t="n">
        <v>2027</v>
      </c>
      <c r="E1297" s="5" t="n">
        <v>471.695978210058</v>
      </c>
      <c r="F1297" s="5" t="n">
        <v>9.80689406522187</v>
      </c>
      <c r="G1297" s="5" t="n">
        <v>461.889084144836</v>
      </c>
      <c r="H1297" s="12" t="n">
        <v>0.0500000000000001</v>
      </c>
      <c r="I1297" s="5" t="n">
        <v>23.0944542072418</v>
      </c>
      <c r="J1297" s="5" t="n">
        <v>484.983538352078</v>
      </c>
    </row>
    <row r="1298" customFormat="false" ht="14.25" hidden="true" customHeight="false" outlineLevel="0" collapsed="false">
      <c r="A1298" s="0" t="s">
        <v>115</v>
      </c>
      <c r="B1298" s="0" t="s">
        <v>116</v>
      </c>
      <c r="C1298" s="0" t="s">
        <v>65</v>
      </c>
      <c r="D1298" s="0" t="n">
        <v>2028</v>
      </c>
      <c r="E1298" s="5" t="n">
        <v>475.693868296396</v>
      </c>
      <c r="F1298" s="5" t="n">
        <v>11.0647539357964</v>
      </c>
      <c r="G1298" s="5" t="n">
        <v>464.629114360599</v>
      </c>
      <c r="H1298" s="12" t="n">
        <v>0.05</v>
      </c>
      <c r="I1298" s="5" t="n">
        <v>23.23145571803</v>
      </c>
      <c r="J1298" s="5" t="n">
        <v>487.860570078629</v>
      </c>
    </row>
    <row r="1299" customFormat="false" ht="14.25" hidden="true" customHeight="false" outlineLevel="0" collapsed="false">
      <c r="A1299" s="0" t="s">
        <v>115</v>
      </c>
      <c r="B1299" s="0" t="s">
        <v>116</v>
      </c>
      <c r="C1299" s="0" t="s">
        <v>65</v>
      </c>
      <c r="D1299" s="0" t="n">
        <v>2029</v>
      </c>
      <c r="E1299" s="5" t="n">
        <v>480.119078265568</v>
      </c>
      <c r="F1299" s="5" t="n">
        <v>12.3617702220644</v>
      </c>
      <c r="G1299" s="5" t="n">
        <v>467.757308043504</v>
      </c>
      <c r="H1299" s="12" t="n">
        <v>0.0500000000000001</v>
      </c>
      <c r="I1299" s="5" t="n">
        <v>23.3878654021752</v>
      </c>
      <c r="J1299" s="5" t="n">
        <v>491.145173445679</v>
      </c>
    </row>
    <row r="1300" customFormat="false" ht="14.25" hidden="true" customHeight="false" outlineLevel="0" collapsed="false">
      <c r="A1300" s="0" t="s">
        <v>115</v>
      </c>
      <c r="B1300" s="0" t="s">
        <v>116</v>
      </c>
      <c r="C1300" s="0" t="s">
        <v>65</v>
      </c>
      <c r="D1300" s="0" t="n">
        <v>2030</v>
      </c>
      <c r="E1300" s="5" t="n">
        <v>487.896069801882</v>
      </c>
      <c r="F1300" s="5" t="n">
        <v>13.7759633606395</v>
      </c>
      <c r="G1300" s="5" t="n">
        <v>474.120106441243</v>
      </c>
      <c r="H1300" s="12" t="n">
        <v>0.0500000000000001</v>
      </c>
      <c r="I1300" s="5" t="n">
        <v>23.7060053220622</v>
      </c>
      <c r="J1300" s="5" t="n">
        <v>497.826111763305</v>
      </c>
    </row>
    <row r="1301" customFormat="false" ht="14.25" hidden="true" customHeight="false" outlineLevel="0" collapsed="false">
      <c r="A1301" s="0" t="s">
        <v>115</v>
      </c>
      <c r="B1301" s="0" t="s">
        <v>116</v>
      </c>
      <c r="C1301" s="0" t="s">
        <v>65</v>
      </c>
      <c r="D1301" s="0" t="n">
        <v>2031</v>
      </c>
      <c r="E1301" s="5" t="n">
        <v>505.868986210591</v>
      </c>
      <c r="F1301" s="5" t="n">
        <v>15.4696311186017</v>
      </c>
      <c r="G1301" s="5" t="n">
        <v>490.399355091989</v>
      </c>
      <c r="H1301" s="12" t="n">
        <v>0.0500000000000001</v>
      </c>
      <c r="I1301" s="5" t="n">
        <v>24.5199677545995</v>
      </c>
      <c r="J1301" s="5" t="n">
        <v>514.919322846589</v>
      </c>
    </row>
    <row r="1302" customFormat="false" ht="14.25" hidden="true" customHeight="false" outlineLevel="0" collapsed="false">
      <c r="A1302" s="0" t="s">
        <v>115</v>
      </c>
      <c r="B1302" s="0" t="s">
        <v>116</v>
      </c>
      <c r="C1302" s="0" t="s">
        <v>65</v>
      </c>
      <c r="D1302" s="0" t="n">
        <v>2032</v>
      </c>
      <c r="E1302" s="5" t="n">
        <v>521.109290365329</v>
      </c>
      <c r="F1302" s="5" t="n">
        <v>17.1570907223992</v>
      </c>
      <c r="G1302" s="5" t="n">
        <v>503.95219964293</v>
      </c>
      <c r="H1302" s="12" t="n">
        <v>0.05</v>
      </c>
      <c r="I1302" s="5" t="n">
        <v>25.1976099821465</v>
      </c>
      <c r="J1302" s="5" t="n">
        <v>529.149809625076</v>
      </c>
    </row>
    <row r="1303" customFormat="false" ht="14.25" hidden="true" customHeight="false" outlineLevel="0" collapsed="false">
      <c r="A1303" s="0" t="s">
        <v>115</v>
      </c>
      <c r="B1303" s="0" t="s">
        <v>116</v>
      </c>
      <c r="C1303" s="0" t="s">
        <v>65</v>
      </c>
      <c r="D1303" s="0" t="n">
        <v>2033</v>
      </c>
      <c r="E1303" s="5" t="n">
        <v>531.111620378771</v>
      </c>
      <c r="F1303" s="5" t="n">
        <v>18.7313473683053</v>
      </c>
      <c r="G1303" s="5" t="n">
        <v>512.380273010466</v>
      </c>
      <c r="H1303" s="12" t="n">
        <v>0.05</v>
      </c>
      <c r="I1303" s="5" t="n">
        <v>25.6190136505233</v>
      </c>
      <c r="J1303" s="5" t="n">
        <v>537.999286660989</v>
      </c>
    </row>
    <row r="1304" customFormat="false" ht="14.25" hidden="true" customHeight="false" outlineLevel="0" collapsed="false">
      <c r="A1304" s="0" t="s">
        <v>115</v>
      </c>
      <c r="B1304" s="0" t="s">
        <v>116</v>
      </c>
      <c r="C1304" s="0" t="s">
        <v>65</v>
      </c>
      <c r="D1304" s="0" t="n">
        <v>2034</v>
      </c>
      <c r="E1304" s="5" t="n">
        <v>539.71749090155</v>
      </c>
      <c r="F1304" s="5" t="n">
        <v>20.2997044299836</v>
      </c>
      <c r="G1304" s="5" t="n">
        <v>519.417786471567</v>
      </c>
      <c r="H1304" s="12" t="n">
        <v>0.0500000000000001</v>
      </c>
      <c r="I1304" s="5" t="n">
        <v>25.9708893235784</v>
      </c>
      <c r="J1304" s="5" t="n">
        <v>545.388675795145</v>
      </c>
    </row>
    <row r="1305" customFormat="false" ht="14.25" hidden="true" customHeight="false" outlineLevel="0" collapsed="false">
      <c r="A1305" s="0" t="s">
        <v>115</v>
      </c>
      <c r="B1305" s="0" t="s">
        <v>116</v>
      </c>
      <c r="C1305" s="0" t="s">
        <v>65</v>
      </c>
      <c r="D1305" s="0" t="n">
        <v>2035</v>
      </c>
      <c r="E1305" s="5" t="n">
        <v>548.404833412867</v>
      </c>
      <c r="F1305" s="5" t="n">
        <v>21.916589899258</v>
      </c>
      <c r="G1305" s="5" t="n">
        <v>526.488243513609</v>
      </c>
      <c r="H1305" s="12" t="n">
        <v>0.0500000000000001</v>
      </c>
      <c r="I1305" s="5" t="n">
        <v>26.3244121756805</v>
      </c>
      <c r="J1305" s="5" t="n">
        <v>552.812655689289</v>
      </c>
    </row>
    <row r="1306" customFormat="false" ht="14.25" hidden="true" customHeight="false" outlineLevel="0" collapsed="false">
      <c r="A1306" s="0" t="s">
        <v>115</v>
      </c>
      <c r="B1306" s="0" t="s">
        <v>116</v>
      </c>
      <c r="C1306" s="0" t="s">
        <v>65</v>
      </c>
      <c r="D1306" s="0" t="n">
        <v>2036</v>
      </c>
      <c r="E1306" s="5" t="n">
        <v>555.067044474938</v>
      </c>
      <c r="F1306" s="5" t="n">
        <v>23.635437263896</v>
      </c>
      <c r="G1306" s="5" t="n">
        <v>531.431607211042</v>
      </c>
      <c r="H1306" s="12" t="n">
        <v>0.05</v>
      </c>
      <c r="I1306" s="5" t="n">
        <v>26.5715803605521</v>
      </c>
      <c r="J1306" s="5" t="n">
        <v>558.003187571594</v>
      </c>
    </row>
    <row r="1307" customFormat="false" ht="14.25" hidden="true" customHeight="false" outlineLevel="0" collapsed="false">
      <c r="A1307" s="0" t="s">
        <v>115</v>
      </c>
      <c r="B1307" s="0" t="s">
        <v>116</v>
      </c>
      <c r="C1307" s="0" t="s">
        <v>65</v>
      </c>
      <c r="D1307" s="0" t="n">
        <v>2037</v>
      </c>
      <c r="E1307" s="5" t="n">
        <v>561.538575630178</v>
      </c>
      <c r="F1307" s="5" t="n">
        <v>25.3735752090578</v>
      </c>
      <c r="G1307" s="5" t="n">
        <v>536.165000421121</v>
      </c>
      <c r="H1307" s="12" t="n">
        <v>0.0500000000000001</v>
      </c>
      <c r="I1307" s="5" t="n">
        <v>26.8082500210561</v>
      </c>
      <c r="J1307" s="5" t="n">
        <v>562.973250442177</v>
      </c>
    </row>
    <row r="1308" customFormat="false" ht="14.25" hidden="true" customHeight="false" outlineLevel="0" collapsed="false">
      <c r="A1308" s="0" t="s">
        <v>115</v>
      </c>
      <c r="B1308" s="0" t="s">
        <v>116</v>
      </c>
      <c r="C1308" s="0" t="s">
        <v>65</v>
      </c>
      <c r="D1308" s="0" t="n">
        <v>2038</v>
      </c>
      <c r="E1308" s="5" t="n">
        <v>568.009804465971</v>
      </c>
      <c r="F1308" s="5" t="n">
        <v>27.1356983981865</v>
      </c>
      <c r="G1308" s="5" t="n">
        <v>540.874106067785</v>
      </c>
      <c r="H1308" s="12" t="n">
        <v>0.0500000000000001</v>
      </c>
      <c r="I1308" s="5" t="n">
        <v>27.0437053033893</v>
      </c>
      <c r="J1308" s="5" t="n">
        <v>567.917811371174</v>
      </c>
    </row>
    <row r="1309" customFormat="false" ht="14.25" hidden="true" customHeight="false" outlineLevel="0" collapsed="false">
      <c r="A1309" s="0" t="s">
        <v>115</v>
      </c>
      <c r="B1309" s="0" t="s">
        <v>116</v>
      </c>
      <c r="C1309" s="0" t="s">
        <v>65</v>
      </c>
      <c r="D1309" s="0" t="n">
        <v>2039</v>
      </c>
      <c r="E1309" s="5" t="n">
        <v>574.616041588829</v>
      </c>
      <c r="F1309" s="5" t="n">
        <v>28.9425281622235</v>
      </c>
      <c r="G1309" s="5" t="n">
        <v>545.673513426606</v>
      </c>
      <c r="H1309" s="12" t="n">
        <v>0.0500000000000001</v>
      </c>
      <c r="I1309" s="5" t="n">
        <v>27.2836756713304</v>
      </c>
      <c r="J1309" s="5" t="n">
        <v>572.957189097936</v>
      </c>
    </row>
    <row r="1310" customFormat="false" ht="14.25" hidden="true" customHeight="false" outlineLevel="0" collapsed="false">
      <c r="A1310" s="0" t="s">
        <v>115</v>
      </c>
      <c r="B1310" s="0" t="s">
        <v>116</v>
      </c>
      <c r="C1310" s="0" t="s">
        <v>65</v>
      </c>
      <c r="D1310" s="0" t="n">
        <v>2040</v>
      </c>
      <c r="E1310" s="5" t="n">
        <v>582.114313298721</v>
      </c>
      <c r="F1310" s="5" t="n">
        <v>30.8144340280847</v>
      </c>
      <c r="G1310" s="5" t="n">
        <v>551.299879270636</v>
      </c>
      <c r="H1310" s="12" t="n">
        <v>0.0500000000000001</v>
      </c>
      <c r="I1310" s="5" t="n">
        <v>27.5649939635318</v>
      </c>
      <c r="J1310" s="5" t="n">
        <v>578.864873234168</v>
      </c>
    </row>
    <row r="1311" customFormat="false" ht="14.25" hidden="true" customHeight="false" outlineLevel="0" collapsed="false">
      <c r="A1311" s="0" t="s">
        <v>115</v>
      </c>
      <c r="B1311" s="0" t="s">
        <v>116</v>
      </c>
      <c r="C1311" s="0" t="s">
        <v>72</v>
      </c>
      <c r="D1311" s="0" t="n">
        <v>2024</v>
      </c>
      <c r="E1311" s="5" t="n">
        <v>0</v>
      </c>
      <c r="F1311" s="5" t="n">
        <v>0</v>
      </c>
      <c r="G1311" s="5" t="n">
        <v>0</v>
      </c>
      <c r="H1311" s="12" t="n">
        <v>0</v>
      </c>
      <c r="I1311" s="5" t="n">
        <v>0</v>
      </c>
      <c r="J1311" s="5" t="n">
        <v>0</v>
      </c>
    </row>
    <row r="1312" customFormat="false" ht="14.25" hidden="true" customHeight="false" outlineLevel="0" collapsed="false">
      <c r="A1312" s="0" t="s">
        <v>115</v>
      </c>
      <c r="B1312" s="0" t="s">
        <v>116</v>
      </c>
      <c r="C1312" s="0" t="s">
        <v>72</v>
      </c>
      <c r="D1312" s="0" t="n">
        <v>2025</v>
      </c>
      <c r="E1312" s="5" t="n">
        <v>46.7587907627499</v>
      </c>
      <c r="F1312" s="5" t="n">
        <v>0.670350662019864</v>
      </c>
      <c r="G1312" s="5" t="n">
        <v>46.08844010073</v>
      </c>
      <c r="H1312" s="12" t="n">
        <v>0.05</v>
      </c>
      <c r="I1312" s="5" t="n">
        <v>2.3044220050365</v>
      </c>
      <c r="J1312" s="5" t="n">
        <v>48.3928621057665</v>
      </c>
    </row>
    <row r="1313" customFormat="false" ht="14.25" hidden="true" customHeight="false" outlineLevel="0" collapsed="false">
      <c r="A1313" s="0" t="s">
        <v>115</v>
      </c>
      <c r="B1313" s="0" t="s">
        <v>116</v>
      </c>
      <c r="C1313" s="0" t="s">
        <v>72</v>
      </c>
      <c r="D1313" s="0" t="n">
        <v>2026</v>
      </c>
      <c r="E1313" s="5" t="n">
        <v>46.5895234853429</v>
      </c>
      <c r="F1313" s="5" t="n">
        <v>0.779301360454224</v>
      </c>
      <c r="G1313" s="5" t="n">
        <v>45.8102221248886</v>
      </c>
      <c r="H1313" s="12" t="n">
        <v>0.05</v>
      </c>
      <c r="I1313" s="5" t="n">
        <v>2.29051110624443</v>
      </c>
      <c r="J1313" s="5" t="n">
        <v>48.1007332311331</v>
      </c>
    </row>
    <row r="1314" customFormat="false" ht="14.25" hidden="true" customHeight="false" outlineLevel="0" collapsed="false">
      <c r="A1314" s="0" t="s">
        <v>115</v>
      </c>
      <c r="B1314" s="0" t="s">
        <v>116</v>
      </c>
      <c r="C1314" s="0" t="s">
        <v>72</v>
      </c>
      <c r="D1314" s="0" t="n">
        <v>2027</v>
      </c>
      <c r="E1314" s="5" t="n">
        <v>46.7098797852281</v>
      </c>
      <c r="F1314" s="5" t="n">
        <v>0.893041395851365</v>
      </c>
      <c r="G1314" s="5" t="n">
        <v>45.8168383893767</v>
      </c>
      <c r="H1314" s="12" t="n">
        <v>0.0500000000000001</v>
      </c>
      <c r="I1314" s="5" t="n">
        <v>2.29084191946884</v>
      </c>
      <c r="J1314" s="5" t="n">
        <v>48.1076803088456</v>
      </c>
    </row>
    <row r="1315" customFormat="false" ht="14.25" hidden="true" customHeight="false" outlineLevel="0" collapsed="false">
      <c r="A1315" s="0" t="s">
        <v>115</v>
      </c>
      <c r="B1315" s="0" t="s">
        <v>116</v>
      </c>
      <c r="C1315" s="0" t="s">
        <v>72</v>
      </c>
      <c r="D1315" s="0" t="n">
        <v>2028</v>
      </c>
      <c r="E1315" s="5" t="n">
        <v>47.9588908651993</v>
      </c>
      <c r="F1315" s="5" t="n">
        <v>1.03158481472926</v>
      </c>
      <c r="G1315" s="5" t="n">
        <v>46.9273060504701</v>
      </c>
      <c r="H1315" s="12" t="n">
        <v>0.05</v>
      </c>
      <c r="I1315" s="5" t="n">
        <v>2.34636530252351</v>
      </c>
      <c r="J1315" s="5" t="n">
        <v>49.2736713529936</v>
      </c>
    </row>
    <row r="1316" customFormat="false" ht="14.25" hidden="true" customHeight="false" outlineLevel="0" collapsed="false">
      <c r="A1316" s="0" t="s">
        <v>115</v>
      </c>
      <c r="B1316" s="0" t="s">
        <v>116</v>
      </c>
      <c r="C1316" s="0" t="s">
        <v>72</v>
      </c>
      <c r="D1316" s="0" t="n">
        <v>2029</v>
      </c>
      <c r="E1316" s="5" t="n">
        <v>48.1987328135278</v>
      </c>
      <c r="F1316" s="5" t="n">
        <v>1.15206141833916</v>
      </c>
      <c r="G1316" s="5" t="n">
        <v>47.0466713951887</v>
      </c>
      <c r="H1316" s="12" t="n">
        <v>0.0500000000000001</v>
      </c>
      <c r="I1316" s="5" t="n">
        <v>2.35233356975944</v>
      </c>
      <c r="J1316" s="5" t="n">
        <v>49.3990049649481</v>
      </c>
    </row>
    <row r="1317" customFormat="false" ht="14.25" hidden="true" customHeight="false" outlineLevel="0" collapsed="false">
      <c r="A1317" s="0" t="s">
        <v>115</v>
      </c>
      <c r="B1317" s="0" t="s">
        <v>116</v>
      </c>
      <c r="C1317" s="0" t="s">
        <v>72</v>
      </c>
      <c r="D1317" s="0" t="n">
        <v>2030</v>
      </c>
      <c r="E1317" s="5" t="n">
        <v>49.3060668923997</v>
      </c>
      <c r="F1317" s="5" t="n">
        <v>1.29646483783984</v>
      </c>
      <c r="G1317" s="5" t="n">
        <v>48.0096020545598</v>
      </c>
      <c r="H1317" s="12" t="n">
        <v>0.0500000000000001</v>
      </c>
      <c r="I1317" s="5" t="n">
        <v>2.400480102728</v>
      </c>
      <c r="J1317" s="5" t="n">
        <v>50.4100821572878</v>
      </c>
    </row>
    <row r="1318" customFormat="false" ht="14.25" hidden="true" customHeight="false" outlineLevel="0" collapsed="false">
      <c r="A1318" s="0" t="s">
        <v>115</v>
      </c>
      <c r="B1318" s="0" t="s">
        <v>116</v>
      </c>
      <c r="C1318" s="0" t="s">
        <v>72</v>
      </c>
      <c r="D1318" s="0" t="n">
        <v>2031</v>
      </c>
      <c r="E1318" s="5" t="n">
        <v>50.5703955415325</v>
      </c>
      <c r="F1318" s="5" t="n">
        <v>1.44676437846261</v>
      </c>
      <c r="G1318" s="5" t="n">
        <v>49.1236311630699</v>
      </c>
      <c r="H1318" s="12" t="n">
        <v>0.0500000000000001</v>
      </c>
      <c r="I1318" s="5" t="n">
        <v>2.4561815581535</v>
      </c>
      <c r="J1318" s="5" t="n">
        <v>51.5798127212234</v>
      </c>
    </row>
    <row r="1319" customFormat="false" ht="14.25" hidden="true" customHeight="false" outlineLevel="0" collapsed="false">
      <c r="A1319" s="0" t="s">
        <v>115</v>
      </c>
      <c r="B1319" s="0" t="s">
        <v>116</v>
      </c>
      <c r="C1319" s="0" t="s">
        <v>72</v>
      </c>
      <c r="D1319" s="0" t="n">
        <v>2032</v>
      </c>
      <c r="E1319" s="5" t="n">
        <v>53.6433436330641</v>
      </c>
      <c r="F1319" s="5" t="n">
        <v>1.65868688134216</v>
      </c>
      <c r="G1319" s="5" t="n">
        <v>51.9846567517219</v>
      </c>
      <c r="H1319" s="12" t="n">
        <v>0.05</v>
      </c>
      <c r="I1319" s="5" t="n">
        <v>2.5992328375861</v>
      </c>
      <c r="J1319" s="5" t="n">
        <v>54.583889589308</v>
      </c>
    </row>
    <row r="1320" customFormat="false" ht="14.25" hidden="true" customHeight="false" outlineLevel="0" collapsed="false">
      <c r="A1320" s="0" t="s">
        <v>115</v>
      </c>
      <c r="B1320" s="0" t="s">
        <v>116</v>
      </c>
      <c r="C1320" s="0" t="s">
        <v>72</v>
      </c>
      <c r="D1320" s="0" t="n">
        <v>2033</v>
      </c>
      <c r="E1320" s="5" t="n">
        <v>55.5610306015349</v>
      </c>
      <c r="F1320" s="5" t="n">
        <v>1.8464773767803</v>
      </c>
      <c r="G1320" s="5" t="n">
        <v>53.7145532247546</v>
      </c>
      <c r="H1320" s="12" t="n">
        <v>0.05</v>
      </c>
      <c r="I1320" s="5" t="n">
        <v>2.68572766123773</v>
      </c>
      <c r="J1320" s="5" t="n">
        <v>56.4002808859923</v>
      </c>
    </row>
    <row r="1321" customFormat="false" ht="14.25" hidden="true" customHeight="false" outlineLevel="0" collapsed="false">
      <c r="A1321" s="0" t="s">
        <v>115</v>
      </c>
      <c r="B1321" s="0" t="s">
        <v>116</v>
      </c>
      <c r="C1321" s="0" t="s">
        <v>72</v>
      </c>
      <c r="D1321" s="0" t="n">
        <v>2034</v>
      </c>
      <c r="E1321" s="5" t="n">
        <v>57.6027826987402</v>
      </c>
      <c r="F1321" s="5" t="n">
        <v>2.0475270672706</v>
      </c>
      <c r="G1321" s="5" t="n">
        <v>55.5552556314696</v>
      </c>
      <c r="H1321" s="12" t="n">
        <v>0.0500000000000001</v>
      </c>
      <c r="I1321" s="5" t="n">
        <v>2.77776278157348</v>
      </c>
      <c r="J1321" s="5" t="n">
        <v>58.3330184130431</v>
      </c>
    </row>
    <row r="1322" customFormat="false" ht="14.25" hidden="true" customHeight="false" outlineLevel="0" collapsed="false">
      <c r="A1322" s="0" t="s">
        <v>115</v>
      </c>
      <c r="B1322" s="0" t="s">
        <v>116</v>
      </c>
      <c r="C1322" s="0" t="s">
        <v>72</v>
      </c>
      <c r="D1322" s="0" t="n">
        <v>2035</v>
      </c>
      <c r="E1322" s="5" t="n">
        <v>58.7115689265102</v>
      </c>
      <c r="F1322" s="5" t="n">
        <v>2.22277965088376</v>
      </c>
      <c r="G1322" s="5" t="n">
        <v>56.4887892756264</v>
      </c>
      <c r="H1322" s="12" t="n">
        <v>0.0500000000000001</v>
      </c>
      <c r="I1322" s="5" t="n">
        <v>2.82443946378133</v>
      </c>
      <c r="J1322" s="5" t="n">
        <v>59.3132287394078</v>
      </c>
    </row>
    <row r="1323" customFormat="false" ht="14.25" hidden="true" customHeight="false" outlineLevel="0" collapsed="false">
      <c r="A1323" s="0" t="s">
        <v>115</v>
      </c>
      <c r="B1323" s="0" t="s">
        <v>116</v>
      </c>
      <c r="C1323" s="0" t="s">
        <v>72</v>
      </c>
      <c r="D1323" s="0" t="n">
        <v>2036</v>
      </c>
      <c r="E1323" s="5" t="n">
        <v>59.4650681882275</v>
      </c>
      <c r="F1323" s="5" t="n">
        <v>2.39774781224457</v>
      </c>
      <c r="G1323" s="5" t="n">
        <v>57.0673203759829</v>
      </c>
      <c r="H1323" s="12" t="n">
        <v>0.05</v>
      </c>
      <c r="I1323" s="5" t="n">
        <v>2.85336601879915</v>
      </c>
      <c r="J1323" s="5" t="n">
        <v>59.9206863947821</v>
      </c>
    </row>
    <row r="1324" customFormat="false" ht="14.25" hidden="true" customHeight="false" outlineLevel="0" collapsed="false">
      <c r="A1324" s="0" t="s">
        <v>115</v>
      </c>
      <c r="B1324" s="0" t="s">
        <v>116</v>
      </c>
      <c r="C1324" s="0" t="s">
        <v>72</v>
      </c>
      <c r="D1324" s="0" t="n">
        <v>2037</v>
      </c>
      <c r="E1324" s="5" t="n">
        <v>61.3771899310595</v>
      </c>
      <c r="F1324" s="5" t="n">
        <v>2.62583363322511</v>
      </c>
      <c r="G1324" s="5" t="n">
        <v>58.7513562978344</v>
      </c>
      <c r="H1324" s="12" t="n">
        <v>0.0500000000000001</v>
      </c>
      <c r="I1324" s="5" t="n">
        <v>2.93756781489172</v>
      </c>
      <c r="J1324" s="5" t="n">
        <v>61.6889241127261</v>
      </c>
    </row>
    <row r="1325" customFormat="false" ht="14.25" hidden="true" customHeight="false" outlineLevel="0" collapsed="false">
      <c r="A1325" s="0" t="s">
        <v>115</v>
      </c>
      <c r="B1325" s="0" t="s">
        <v>116</v>
      </c>
      <c r="C1325" s="0" t="s">
        <v>72</v>
      </c>
      <c r="D1325" s="0" t="n">
        <v>2038</v>
      </c>
      <c r="E1325" s="5" t="n">
        <v>62.3476113928503</v>
      </c>
      <c r="F1325" s="5" t="n">
        <v>2.82082181050043</v>
      </c>
      <c r="G1325" s="5" t="n">
        <v>59.5267895823498</v>
      </c>
      <c r="H1325" s="12" t="n">
        <v>0.0500000000000001</v>
      </c>
      <c r="I1325" s="5" t="n">
        <v>2.9763394791175</v>
      </c>
      <c r="J1325" s="5" t="n">
        <v>62.5031290614673</v>
      </c>
    </row>
    <row r="1326" customFormat="false" ht="14.25" hidden="true" customHeight="false" outlineLevel="0" collapsed="false">
      <c r="A1326" s="0" t="s">
        <v>115</v>
      </c>
      <c r="B1326" s="0" t="s">
        <v>116</v>
      </c>
      <c r="C1326" s="0" t="s">
        <v>72</v>
      </c>
      <c r="D1326" s="0" t="n">
        <v>2039</v>
      </c>
      <c r="E1326" s="5" t="n">
        <v>64.6615432174312</v>
      </c>
      <c r="F1326" s="5" t="n">
        <v>3.0844098879369</v>
      </c>
      <c r="G1326" s="5" t="n">
        <v>61.5771333294943</v>
      </c>
      <c r="H1326" s="12" t="n">
        <v>0.0500000000000001</v>
      </c>
      <c r="I1326" s="5" t="n">
        <v>3.07885666647472</v>
      </c>
      <c r="J1326" s="5" t="n">
        <v>64.6559899959691</v>
      </c>
    </row>
    <row r="1327" customFormat="false" ht="14.25" hidden="true" customHeight="false" outlineLevel="0" collapsed="false">
      <c r="A1327" s="0" t="s">
        <v>115</v>
      </c>
      <c r="B1327" s="0" t="s">
        <v>116</v>
      </c>
      <c r="C1327" s="0" t="s">
        <v>72</v>
      </c>
      <c r="D1327" s="0" t="n">
        <v>2040</v>
      </c>
      <c r="E1327" s="5" t="n">
        <v>65.3847950553279</v>
      </c>
      <c r="F1327" s="5" t="n">
        <v>3.27988647921852</v>
      </c>
      <c r="G1327" s="5" t="n">
        <v>62.1049085761094</v>
      </c>
      <c r="H1327" s="12" t="n">
        <v>0.0500000000000001</v>
      </c>
      <c r="I1327" s="5" t="n">
        <v>3.10524542880548</v>
      </c>
      <c r="J1327" s="5" t="n">
        <v>65.2101540049149</v>
      </c>
    </row>
    <row r="1328" customFormat="false" ht="14.25" hidden="true" customHeight="false" outlineLevel="0" collapsed="false">
      <c r="A1328" s="0" t="s">
        <v>115</v>
      </c>
      <c r="B1328" s="0" t="s">
        <v>116</v>
      </c>
      <c r="C1328" s="0" t="s">
        <v>75</v>
      </c>
      <c r="D1328" s="0" t="n">
        <v>2024</v>
      </c>
      <c r="E1328" s="5" t="n">
        <v>44.18924184</v>
      </c>
      <c r="F1328" s="5" t="n">
        <v>0</v>
      </c>
      <c r="G1328" s="5" t="n">
        <v>44.18924184</v>
      </c>
      <c r="H1328" s="12" t="n">
        <v>0.0500000000000001</v>
      </c>
      <c r="I1328" s="5" t="n">
        <v>2.209462092</v>
      </c>
      <c r="J1328" s="5" t="n">
        <v>46.398703932</v>
      </c>
    </row>
    <row r="1329" customFormat="false" ht="14.25" hidden="true" customHeight="false" outlineLevel="0" collapsed="false">
      <c r="A1329" s="0" t="s">
        <v>115</v>
      </c>
      <c r="B1329" s="0" t="s">
        <v>116</v>
      </c>
      <c r="C1329" s="0" t="s">
        <v>75</v>
      </c>
      <c r="D1329" s="0" t="n">
        <v>2025</v>
      </c>
      <c r="E1329" s="5" t="n">
        <v>44.499752304</v>
      </c>
      <c r="F1329" s="5" t="n">
        <v>0.310510464</v>
      </c>
      <c r="G1329" s="5" t="n">
        <v>44.18924184</v>
      </c>
      <c r="H1329" s="12" t="n">
        <v>0.0500000000000001</v>
      </c>
      <c r="I1329" s="5" t="n">
        <v>2.209462092</v>
      </c>
      <c r="J1329" s="5" t="n">
        <v>46.398703932</v>
      </c>
    </row>
    <row r="1330" customFormat="false" ht="14.25" hidden="true" customHeight="false" outlineLevel="0" collapsed="false">
      <c r="A1330" s="0" t="s">
        <v>115</v>
      </c>
      <c r="B1330" s="0" t="s">
        <v>116</v>
      </c>
      <c r="C1330" s="0" t="s">
        <v>75</v>
      </c>
      <c r="D1330" s="0" t="n">
        <v>2026</v>
      </c>
      <c r="E1330" s="5" t="n">
        <v>63.1148558763637</v>
      </c>
      <c r="F1330" s="5" t="n">
        <v>2.9369456570984</v>
      </c>
      <c r="G1330" s="5" t="n">
        <v>60.1779102192653</v>
      </c>
      <c r="H1330" s="12" t="n">
        <v>0.05</v>
      </c>
      <c r="I1330" s="5" t="n">
        <v>3.00889551096326</v>
      </c>
      <c r="J1330" s="5" t="n">
        <v>63.1868057302285</v>
      </c>
    </row>
    <row r="1331" customFormat="false" ht="14.25" hidden="true" customHeight="false" outlineLevel="0" collapsed="false">
      <c r="A1331" s="0" t="s">
        <v>115</v>
      </c>
      <c r="B1331" s="0" t="s">
        <v>116</v>
      </c>
      <c r="C1331" s="0" t="s">
        <v>75</v>
      </c>
      <c r="D1331" s="0" t="n">
        <v>2027</v>
      </c>
      <c r="E1331" s="5" t="n">
        <v>95.2373192239918</v>
      </c>
      <c r="F1331" s="5" t="n">
        <v>9.37611503124079</v>
      </c>
      <c r="G1331" s="5" t="n">
        <v>85.861204192751</v>
      </c>
      <c r="H1331" s="12" t="n">
        <v>0.0500000000000001</v>
      </c>
      <c r="I1331" s="5" t="n">
        <v>4.29306020963756</v>
      </c>
      <c r="J1331" s="5" t="n">
        <v>90.1542644023886</v>
      </c>
    </row>
    <row r="1332" customFormat="false" ht="14.25" hidden="true" customHeight="false" outlineLevel="0" collapsed="false">
      <c r="A1332" s="0" t="s">
        <v>115</v>
      </c>
      <c r="B1332" s="0" t="s">
        <v>116</v>
      </c>
      <c r="C1332" s="0" t="s">
        <v>75</v>
      </c>
      <c r="D1332" s="0" t="n">
        <v>2028</v>
      </c>
      <c r="E1332" s="5" t="n">
        <v>127.132486906965</v>
      </c>
      <c r="F1332" s="5" t="n">
        <v>18.357100407344</v>
      </c>
      <c r="G1332" s="5" t="n">
        <v>108.775386499621</v>
      </c>
      <c r="H1332" s="12" t="n">
        <v>0.0500000000000001</v>
      </c>
      <c r="I1332" s="5" t="n">
        <v>5.43876932498105</v>
      </c>
      <c r="J1332" s="5" t="n">
        <v>114.214155824602</v>
      </c>
    </row>
    <row r="1333" customFormat="false" ht="14.25" hidden="true" customHeight="false" outlineLevel="0" collapsed="false">
      <c r="A1333" s="0" t="s">
        <v>115</v>
      </c>
      <c r="B1333" s="0" t="s">
        <v>116</v>
      </c>
      <c r="C1333" s="0" t="s">
        <v>75</v>
      </c>
      <c r="D1333" s="0" t="n">
        <v>2029</v>
      </c>
      <c r="E1333" s="5" t="n">
        <v>167.226558706585</v>
      </c>
      <c r="F1333" s="5" t="n">
        <v>23.7032379212069</v>
      </c>
      <c r="G1333" s="5" t="n">
        <v>143.523320785378</v>
      </c>
      <c r="H1333" s="12" t="n">
        <v>0.0500000000000001</v>
      </c>
      <c r="I1333" s="5" t="n">
        <v>7.17616603926894</v>
      </c>
      <c r="J1333" s="5" t="n">
        <v>150.699486824647</v>
      </c>
    </row>
    <row r="1334" customFormat="false" ht="14.25" hidden="true" customHeight="false" outlineLevel="0" collapsed="false">
      <c r="A1334" s="0" t="s">
        <v>115</v>
      </c>
      <c r="B1334" s="0" t="s">
        <v>116</v>
      </c>
      <c r="C1334" s="0" t="s">
        <v>75</v>
      </c>
      <c r="D1334" s="0" t="n">
        <v>2030</v>
      </c>
      <c r="E1334" s="5" t="n">
        <v>224.741896937019</v>
      </c>
      <c r="F1334" s="5" t="n">
        <v>28.6567856609149</v>
      </c>
      <c r="G1334" s="5" t="n">
        <v>196.085111276104</v>
      </c>
      <c r="H1334" s="12" t="n">
        <v>0.05</v>
      </c>
      <c r="I1334" s="5" t="n">
        <v>9.80425556380521</v>
      </c>
      <c r="J1334" s="5" t="n">
        <v>205.88936683991</v>
      </c>
    </row>
    <row r="1335" customFormat="false" ht="14.25" hidden="true" customHeight="false" outlineLevel="0" collapsed="false">
      <c r="A1335" s="0" t="s">
        <v>115</v>
      </c>
      <c r="B1335" s="0" t="s">
        <v>116</v>
      </c>
      <c r="C1335" s="0" t="s">
        <v>75</v>
      </c>
      <c r="D1335" s="0" t="n">
        <v>2031</v>
      </c>
      <c r="E1335" s="5" t="n">
        <v>277.948054980436</v>
      </c>
      <c r="F1335" s="5" t="n">
        <v>40.7610884007638</v>
      </c>
      <c r="G1335" s="5" t="n">
        <v>237.186966579672</v>
      </c>
      <c r="H1335" s="12" t="n">
        <v>0.0500000000000001</v>
      </c>
      <c r="I1335" s="5" t="n">
        <v>11.8593483289836</v>
      </c>
      <c r="J1335" s="5" t="n">
        <v>249.046314908656</v>
      </c>
    </row>
    <row r="1336" customFormat="false" ht="14.25" hidden="true" customHeight="false" outlineLevel="0" collapsed="false">
      <c r="A1336" s="0" t="s">
        <v>115</v>
      </c>
      <c r="B1336" s="0" t="s">
        <v>116</v>
      </c>
      <c r="C1336" s="0" t="s">
        <v>75</v>
      </c>
      <c r="D1336" s="0" t="n">
        <v>2032</v>
      </c>
      <c r="E1336" s="5" t="n">
        <v>329.513564442194</v>
      </c>
      <c r="F1336" s="5" t="n">
        <v>52.9248479174733</v>
      </c>
      <c r="G1336" s="5" t="n">
        <v>276.588716524721</v>
      </c>
      <c r="H1336" s="12" t="n">
        <v>0.0500000000000001</v>
      </c>
      <c r="I1336" s="5" t="n">
        <v>13.8294358262361</v>
      </c>
      <c r="J1336" s="5" t="n">
        <v>290.418152350957</v>
      </c>
    </row>
    <row r="1337" customFormat="false" ht="14.25" hidden="true" customHeight="false" outlineLevel="0" collapsed="false">
      <c r="A1337" s="0" t="s">
        <v>115</v>
      </c>
      <c r="B1337" s="0" t="s">
        <v>116</v>
      </c>
      <c r="C1337" s="0" t="s">
        <v>75</v>
      </c>
      <c r="D1337" s="0" t="n">
        <v>2033</v>
      </c>
      <c r="E1337" s="5" t="n">
        <v>372.462703879713</v>
      </c>
      <c r="F1337" s="5" t="n">
        <v>61.1020995466406</v>
      </c>
      <c r="G1337" s="5" t="n">
        <v>311.360604333072</v>
      </c>
      <c r="H1337" s="12" t="n">
        <v>0.05</v>
      </c>
      <c r="I1337" s="5" t="n">
        <v>15.5680302166536</v>
      </c>
      <c r="J1337" s="5" t="n">
        <v>326.928634549726</v>
      </c>
    </row>
    <row r="1338" customFormat="false" ht="14.25" hidden="true" customHeight="false" outlineLevel="0" collapsed="false">
      <c r="A1338" s="0" t="s">
        <v>115</v>
      </c>
      <c r="B1338" s="0" t="s">
        <v>116</v>
      </c>
      <c r="C1338" s="0" t="s">
        <v>75</v>
      </c>
      <c r="D1338" s="0" t="n">
        <v>2034</v>
      </c>
      <c r="E1338" s="5" t="n">
        <v>418.860188147982</v>
      </c>
      <c r="F1338" s="5" t="n">
        <v>67.6649596072228</v>
      </c>
      <c r="G1338" s="5" t="n">
        <v>351.195228540759</v>
      </c>
      <c r="H1338" s="12" t="n">
        <v>0.0500000000000001</v>
      </c>
      <c r="I1338" s="5" t="n">
        <v>17.559761427038</v>
      </c>
      <c r="J1338" s="5" t="n">
        <v>368.754989967797</v>
      </c>
    </row>
    <row r="1339" customFormat="false" ht="14.25" hidden="true" customHeight="false" outlineLevel="0" collapsed="false">
      <c r="A1339" s="0" t="s">
        <v>115</v>
      </c>
      <c r="B1339" s="0" t="s">
        <v>116</v>
      </c>
      <c r="C1339" s="0" t="s">
        <v>75</v>
      </c>
      <c r="D1339" s="0" t="n">
        <v>2035</v>
      </c>
      <c r="E1339" s="5" t="n">
        <v>460.363775899409</v>
      </c>
      <c r="F1339" s="5" t="n">
        <v>70.978213039761</v>
      </c>
      <c r="G1339" s="5" t="n">
        <v>389.385562859648</v>
      </c>
      <c r="H1339" s="12" t="n">
        <v>0.05</v>
      </c>
      <c r="I1339" s="5" t="n">
        <v>19.4692781429824</v>
      </c>
      <c r="J1339" s="5" t="n">
        <v>408.85484100263</v>
      </c>
    </row>
    <row r="1340" customFormat="false" ht="14.25" hidden="true" customHeight="false" outlineLevel="0" collapsed="false">
      <c r="A1340" s="0" t="s">
        <v>115</v>
      </c>
      <c r="B1340" s="0" t="s">
        <v>116</v>
      </c>
      <c r="C1340" s="0" t="s">
        <v>75</v>
      </c>
      <c r="D1340" s="0" t="n">
        <v>2036</v>
      </c>
      <c r="E1340" s="5" t="n">
        <v>500.053710007308</v>
      </c>
      <c r="F1340" s="5" t="n">
        <v>77.0975489782604</v>
      </c>
      <c r="G1340" s="5" t="n">
        <v>422.956161029047</v>
      </c>
      <c r="H1340" s="12" t="n">
        <v>0.05</v>
      </c>
      <c r="I1340" s="5" t="n">
        <v>21.1478080514524</v>
      </c>
      <c r="J1340" s="5" t="n">
        <v>444.1039690805</v>
      </c>
    </row>
    <row r="1341" customFormat="false" ht="14.25" hidden="true" customHeight="false" outlineLevel="0" collapsed="false">
      <c r="A1341" s="0" t="s">
        <v>115</v>
      </c>
      <c r="B1341" s="0" t="s">
        <v>116</v>
      </c>
      <c r="C1341" s="0" t="s">
        <v>75</v>
      </c>
      <c r="D1341" s="0" t="n">
        <v>2037</v>
      </c>
      <c r="E1341" s="5" t="n">
        <v>537.200557036422</v>
      </c>
      <c r="F1341" s="5" t="n">
        <v>82.8247954737883</v>
      </c>
      <c r="G1341" s="5" t="n">
        <v>454.375761562634</v>
      </c>
      <c r="H1341" s="12" t="n">
        <v>0.05</v>
      </c>
      <c r="I1341" s="5" t="n">
        <v>22.7187880781317</v>
      </c>
      <c r="J1341" s="5" t="n">
        <v>477.094549640766</v>
      </c>
    </row>
    <row r="1342" customFormat="false" ht="14.25" hidden="true" customHeight="false" outlineLevel="0" collapsed="false">
      <c r="A1342" s="0" t="s">
        <v>115</v>
      </c>
      <c r="B1342" s="0" t="s">
        <v>116</v>
      </c>
      <c r="C1342" s="0" t="s">
        <v>75</v>
      </c>
      <c r="D1342" s="0" t="n">
        <v>2038</v>
      </c>
      <c r="E1342" s="5" t="n">
        <v>570.698848914479</v>
      </c>
      <c r="F1342" s="5" t="n">
        <v>87.989513077261</v>
      </c>
      <c r="G1342" s="5" t="n">
        <v>482.709335837218</v>
      </c>
      <c r="H1342" s="12" t="n">
        <v>0.05</v>
      </c>
      <c r="I1342" s="5" t="n">
        <v>24.1354667918609</v>
      </c>
      <c r="J1342" s="5" t="n">
        <v>506.844802629079</v>
      </c>
    </row>
    <row r="1343" customFormat="false" ht="14.25" hidden="true" customHeight="false" outlineLevel="0" collapsed="false">
      <c r="A1343" s="0" t="s">
        <v>115</v>
      </c>
      <c r="B1343" s="0" t="s">
        <v>116</v>
      </c>
      <c r="C1343" s="0" t="s">
        <v>75</v>
      </c>
      <c r="D1343" s="0" t="n">
        <v>2039</v>
      </c>
      <c r="E1343" s="5" t="n">
        <v>599.478376581166</v>
      </c>
      <c r="F1343" s="5" t="n">
        <v>92.4266985224428</v>
      </c>
      <c r="G1343" s="5" t="n">
        <v>507.051678058723</v>
      </c>
      <c r="H1343" s="12" t="n">
        <v>0.0500000000000001</v>
      </c>
      <c r="I1343" s="5" t="n">
        <v>25.3525839029362</v>
      </c>
      <c r="J1343" s="5" t="n">
        <v>532.40426196166</v>
      </c>
    </row>
    <row r="1344" customFormat="false" ht="14.25" hidden="true" customHeight="false" outlineLevel="0" collapsed="false">
      <c r="A1344" s="0" t="s">
        <v>115</v>
      </c>
      <c r="B1344" s="0" t="s">
        <v>116</v>
      </c>
      <c r="C1344" s="0" t="s">
        <v>75</v>
      </c>
      <c r="D1344" s="0" t="n">
        <v>2040</v>
      </c>
      <c r="E1344" s="5" t="n">
        <v>622.558294079541</v>
      </c>
      <c r="F1344" s="5" t="n">
        <v>95.9851264155569</v>
      </c>
      <c r="G1344" s="5" t="n">
        <v>526.573167663984</v>
      </c>
      <c r="H1344" s="12" t="n">
        <v>0.0500000000000001</v>
      </c>
      <c r="I1344" s="5" t="n">
        <v>26.3286583831992</v>
      </c>
      <c r="J1344" s="5" t="n">
        <v>552.901826047183</v>
      </c>
    </row>
    <row r="1345" customFormat="false" ht="14.25" hidden="true" customHeight="false" outlineLevel="0" collapsed="false">
      <c r="A1345" s="0" t="s">
        <v>115</v>
      </c>
      <c r="B1345" s="0" t="s">
        <v>116</v>
      </c>
      <c r="C1345" s="0" t="s">
        <v>76</v>
      </c>
      <c r="D1345" s="0" t="n">
        <v>2024</v>
      </c>
      <c r="E1345" s="5" t="n">
        <v>0.3164889</v>
      </c>
      <c r="F1345" s="5" t="n">
        <v>0.3164889</v>
      </c>
      <c r="G1345" s="5" t="n">
        <v>0</v>
      </c>
      <c r="H1345" s="12" t="n">
        <v>0</v>
      </c>
      <c r="I1345" s="5" t="n">
        <v>0</v>
      </c>
      <c r="J1345" s="5" t="n">
        <v>0</v>
      </c>
    </row>
    <row r="1346" customFormat="false" ht="14.25" hidden="true" customHeight="false" outlineLevel="0" collapsed="false">
      <c r="A1346" s="0" t="s">
        <v>115</v>
      </c>
      <c r="B1346" s="0" t="s">
        <v>116</v>
      </c>
      <c r="C1346" s="0" t="s">
        <v>76</v>
      </c>
      <c r="D1346" s="0" t="n">
        <v>2025</v>
      </c>
      <c r="E1346" s="5" t="n">
        <v>0.33005271</v>
      </c>
      <c r="F1346" s="5" t="n">
        <v>0.33005271</v>
      </c>
      <c r="G1346" s="5" t="n">
        <v>0</v>
      </c>
      <c r="H1346" s="12" t="n">
        <v>0</v>
      </c>
      <c r="I1346" s="5" t="n">
        <v>0</v>
      </c>
      <c r="J1346" s="5" t="n">
        <v>0</v>
      </c>
    </row>
    <row r="1347" customFormat="false" ht="14.25" hidden="true" customHeight="false" outlineLevel="0" collapsed="false">
      <c r="A1347" s="0" t="s">
        <v>115</v>
      </c>
      <c r="B1347" s="0" t="s">
        <v>116</v>
      </c>
      <c r="C1347" s="0" t="s">
        <v>76</v>
      </c>
      <c r="D1347" s="0" t="n">
        <v>2026</v>
      </c>
      <c r="E1347" s="5" t="n">
        <v>0.7867562712</v>
      </c>
      <c r="F1347" s="5" t="n">
        <v>0.7867562712</v>
      </c>
      <c r="G1347" s="5" t="n">
        <v>0</v>
      </c>
      <c r="H1347" s="12" t="n">
        <v>0</v>
      </c>
      <c r="I1347" s="5" t="n">
        <v>0</v>
      </c>
      <c r="J1347" s="5" t="n">
        <v>0</v>
      </c>
    </row>
    <row r="1348" customFormat="false" ht="14.25" hidden="true" customHeight="false" outlineLevel="0" collapsed="false">
      <c r="A1348" s="0" t="s">
        <v>115</v>
      </c>
      <c r="B1348" s="0" t="s">
        <v>116</v>
      </c>
      <c r="C1348" s="0" t="s">
        <v>76</v>
      </c>
      <c r="D1348" s="0" t="n">
        <v>2027</v>
      </c>
      <c r="E1348" s="5" t="n">
        <v>1.1953356948</v>
      </c>
      <c r="F1348" s="5" t="n">
        <v>1.1953356948</v>
      </c>
      <c r="G1348" s="5" t="n">
        <v>0</v>
      </c>
      <c r="H1348" s="12" t="n">
        <v>0</v>
      </c>
      <c r="I1348" s="5" t="n">
        <v>0</v>
      </c>
      <c r="J1348" s="5" t="n">
        <v>0</v>
      </c>
    </row>
    <row r="1349" customFormat="false" ht="14.25" hidden="true" customHeight="false" outlineLevel="0" collapsed="false">
      <c r="A1349" s="0" t="s">
        <v>115</v>
      </c>
      <c r="B1349" s="0" t="s">
        <v>116</v>
      </c>
      <c r="C1349" s="0" t="s">
        <v>76</v>
      </c>
      <c r="D1349" s="0" t="n">
        <v>2028</v>
      </c>
      <c r="E1349" s="5" t="n">
        <v>1.305132504</v>
      </c>
      <c r="F1349" s="5" t="n">
        <v>1.305132504</v>
      </c>
      <c r="G1349" s="5" t="n">
        <v>0</v>
      </c>
      <c r="H1349" s="12" t="n">
        <v>0</v>
      </c>
      <c r="I1349" s="5" t="n">
        <v>0</v>
      </c>
      <c r="J1349" s="5" t="n">
        <v>0</v>
      </c>
    </row>
    <row r="1350" customFormat="false" ht="14.25" hidden="true" customHeight="false" outlineLevel="0" collapsed="false">
      <c r="A1350" s="0" t="s">
        <v>115</v>
      </c>
      <c r="B1350" s="0" t="s">
        <v>116</v>
      </c>
      <c r="C1350" s="0" t="s">
        <v>76</v>
      </c>
      <c r="D1350" s="0" t="n">
        <v>2029</v>
      </c>
      <c r="E1350" s="5" t="n">
        <v>1.2842934</v>
      </c>
      <c r="F1350" s="5" t="n">
        <v>1.2842934</v>
      </c>
      <c r="G1350" s="5" t="n">
        <v>0</v>
      </c>
      <c r="H1350" s="12" t="n">
        <v>0</v>
      </c>
      <c r="I1350" s="5" t="n">
        <v>0</v>
      </c>
      <c r="J1350" s="5" t="n">
        <v>0</v>
      </c>
    </row>
    <row r="1351" customFormat="false" ht="14.25" hidden="true" customHeight="false" outlineLevel="0" collapsed="false">
      <c r="A1351" s="0" t="s">
        <v>115</v>
      </c>
      <c r="B1351" s="0" t="s">
        <v>116</v>
      </c>
      <c r="C1351" s="0" t="s">
        <v>76</v>
      </c>
      <c r="D1351" s="0" t="n">
        <v>2030</v>
      </c>
      <c r="E1351" s="5" t="n">
        <v>0.948142008</v>
      </c>
      <c r="F1351" s="5" t="n">
        <v>0.948142008</v>
      </c>
      <c r="G1351" s="5" t="n">
        <v>0</v>
      </c>
      <c r="H1351" s="12" t="n">
        <v>0</v>
      </c>
      <c r="I1351" s="5" t="n">
        <v>0</v>
      </c>
      <c r="J1351" s="5" t="n">
        <v>0</v>
      </c>
    </row>
    <row r="1352" customFormat="false" ht="14.25" hidden="true" customHeight="false" outlineLevel="0" collapsed="false">
      <c r="A1352" s="0" t="s">
        <v>115</v>
      </c>
      <c r="B1352" s="0" t="s">
        <v>116</v>
      </c>
      <c r="C1352" s="0" t="s">
        <v>76</v>
      </c>
      <c r="D1352" s="0" t="n">
        <v>2031</v>
      </c>
      <c r="E1352" s="5" t="n">
        <v>0.943073208</v>
      </c>
      <c r="F1352" s="5" t="n">
        <v>0.943073208</v>
      </c>
      <c r="G1352" s="5" t="n">
        <v>0</v>
      </c>
      <c r="H1352" s="12" t="n">
        <v>0</v>
      </c>
      <c r="I1352" s="5" t="n">
        <v>0</v>
      </c>
      <c r="J1352" s="5" t="n">
        <v>0</v>
      </c>
    </row>
    <row r="1353" customFormat="false" ht="14.25" hidden="true" customHeight="false" outlineLevel="0" collapsed="false">
      <c r="A1353" s="0" t="s">
        <v>115</v>
      </c>
      <c r="B1353" s="0" t="s">
        <v>116</v>
      </c>
      <c r="C1353" s="0" t="s">
        <v>76</v>
      </c>
      <c r="D1353" s="0" t="n">
        <v>2032</v>
      </c>
      <c r="E1353" s="5" t="n">
        <v>0.948157152</v>
      </c>
      <c r="F1353" s="5" t="n">
        <v>0.948157152</v>
      </c>
      <c r="G1353" s="5" t="n">
        <v>0</v>
      </c>
      <c r="H1353" s="12" t="n">
        <v>0</v>
      </c>
      <c r="I1353" s="5" t="n">
        <v>0</v>
      </c>
      <c r="J1353" s="5" t="n">
        <v>0</v>
      </c>
    </row>
    <row r="1354" customFormat="false" ht="14.25" hidden="true" customHeight="false" outlineLevel="0" collapsed="false">
      <c r="A1354" s="0" t="s">
        <v>115</v>
      </c>
      <c r="B1354" s="0" t="s">
        <v>116</v>
      </c>
      <c r="C1354" s="0" t="s">
        <v>76</v>
      </c>
      <c r="D1354" s="0" t="n">
        <v>2033</v>
      </c>
      <c r="E1354" s="5" t="n">
        <v>0.959767296</v>
      </c>
      <c r="F1354" s="5" t="n">
        <v>0.959767296</v>
      </c>
      <c r="G1354" s="5" t="n">
        <v>0</v>
      </c>
      <c r="H1354" s="12" t="n">
        <v>0</v>
      </c>
      <c r="I1354" s="5" t="n">
        <v>0</v>
      </c>
      <c r="J1354" s="5" t="n">
        <v>0</v>
      </c>
    </row>
    <row r="1355" customFormat="false" ht="14.25" hidden="true" customHeight="false" outlineLevel="0" collapsed="false">
      <c r="A1355" s="0" t="s">
        <v>115</v>
      </c>
      <c r="B1355" s="0" t="s">
        <v>116</v>
      </c>
      <c r="C1355" s="0" t="s">
        <v>76</v>
      </c>
      <c r="D1355" s="0" t="n">
        <v>2034</v>
      </c>
      <c r="E1355" s="5" t="n">
        <v>0.9722568464</v>
      </c>
      <c r="F1355" s="5" t="n">
        <v>0.9722568464</v>
      </c>
      <c r="G1355" s="5" t="n">
        <v>0</v>
      </c>
      <c r="H1355" s="12" t="n">
        <v>0</v>
      </c>
      <c r="I1355" s="5" t="n">
        <v>0</v>
      </c>
      <c r="J1355" s="5" t="n">
        <v>0</v>
      </c>
    </row>
    <row r="1356" customFormat="false" ht="14.25" hidden="true" customHeight="false" outlineLevel="0" collapsed="false">
      <c r="A1356" s="0" t="s">
        <v>115</v>
      </c>
      <c r="B1356" s="0" t="s">
        <v>116</v>
      </c>
      <c r="C1356" s="0" t="s">
        <v>76</v>
      </c>
      <c r="D1356" s="0" t="n">
        <v>2035</v>
      </c>
      <c r="E1356" s="5" t="n">
        <v>0.981283284</v>
      </c>
      <c r="F1356" s="5" t="n">
        <v>0.981283284</v>
      </c>
      <c r="G1356" s="5" t="n">
        <v>0</v>
      </c>
      <c r="H1356" s="12" t="n">
        <v>0</v>
      </c>
      <c r="I1356" s="5" t="n">
        <v>0</v>
      </c>
      <c r="J1356" s="5" t="n">
        <v>0</v>
      </c>
    </row>
    <row r="1357" customFormat="false" ht="14.25" hidden="true" customHeight="false" outlineLevel="0" collapsed="false">
      <c r="A1357" s="0" t="s">
        <v>115</v>
      </c>
      <c r="B1357" s="0" t="s">
        <v>116</v>
      </c>
      <c r="C1357" s="0" t="s">
        <v>76</v>
      </c>
      <c r="D1357" s="0" t="n">
        <v>2036</v>
      </c>
      <c r="E1357" s="5" t="n">
        <v>0.9870473684</v>
      </c>
      <c r="F1357" s="5" t="n">
        <v>0.9870473684</v>
      </c>
      <c r="G1357" s="5" t="n">
        <v>0</v>
      </c>
      <c r="H1357" s="12" t="n">
        <v>0</v>
      </c>
      <c r="I1357" s="5" t="n">
        <v>0</v>
      </c>
      <c r="J1357" s="5" t="n">
        <v>0</v>
      </c>
    </row>
    <row r="1358" customFormat="false" ht="14.25" hidden="true" customHeight="false" outlineLevel="0" collapsed="false">
      <c r="A1358" s="0" t="s">
        <v>115</v>
      </c>
      <c r="B1358" s="0" t="s">
        <v>116</v>
      </c>
      <c r="C1358" s="0" t="s">
        <v>76</v>
      </c>
      <c r="D1358" s="0" t="n">
        <v>2037</v>
      </c>
      <c r="E1358" s="5" t="n">
        <v>0.9946170696</v>
      </c>
      <c r="F1358" s="5" t="n">
        <v>0.9946170696</v>
      </c>
      <c r="G1358" s="5" t="n">
        <v>0</v>
      </c>
      <c r="H1358" s="12" t="n">
        <v>0</v>
      </c>
      <c r="I1358" s="5" t="n">
        <v>0</v>
      </c>
      <c r="J1358" s="5" t="n">
        <v>0</v>
      </c>
    </row>
    <row r="1359" customFormat="false" ht="14.25" hidden="true" customHeight="false" outlineLevel="0" collapsed="false">
      <c r="A1359" s="0" t="s">
        <v>115</v>
      </c>
      <c r="B1359" s="0" t="s">
        <v>116</v>
      </c>
      <c r="C1359" s="0" t="s">
        <v>76</v>
      </c>
      <c r="D1359" s="0" t="n">
        <v>2038</v>
      </c>
      <c r="E1359" s="5" t="n">
        <v>0.9997214094</v>
      </c>
      <c r="F1359" s="5" t="n">
        <v>0.9997214094</v>
      </c>
      <c r="G1359" s="5" t="n">
        <v>0</v>
      </c>
      <c r="H1359" s="12" t="n">
        <v>0</v>
      </c>
      <c r="I1359" s="5" t="n">
        <v>0</v>
      </c>
      <c r="J1359" s="5" t="n">
        <v>0</v>
      </c>
    </row>
    <row r="1360" customFormat="false" ht="14.25" hidden="true" customHeight="false" outlineLevel="0" collapsed="false">
      <c r="A1360" s="0" t="s">
        <v>115</v>
      </c>
      <c r="B1360" s="0" t="s">
        <v>116</v>
      </c>
      <c r="C1360" s="0" t="s">
        <v>76</v>
      </c>
      <c r="D1360" s="0" t="n">
        <v>2039</v>
      </c>
      <c r="E1360" s="5" t="n">
        <v>1.0067008128</v>
      </c>
      <c r="F1360" s="5" t="n">
        <v>1.0067008128</v>
      </c>
      <c r="G1360" s="5" t="n">
        <v>0</v>
      </c>
      <c r="H1360" s="12" t="n">
        <v>0</v>
      </c>
      <c r="I1360" s="5" t="n">
        <v>0</v>
      </c>
      <c r="J1360" s="5" t="n">
        <v>0</v>
      </c>
    </row>
    <row r="1361" customFormat="false" ht="14.25" hidden="true" customHeight="false" outlineLevel="0" collapsed="false">
      <c r="A1361" s="0" t="s">
        <v>115</v>
      </c>
      <c r="B1361" s="0" t="s">
        <v>116</v>
      </c>
      <c r="C1361" s="0" t="s">
        <v>76</v>
      </c>
      <c r="D1361" s="0" t="n">
        <v>2040</v>
      </c>
      <c r="E1361" s="5" t="n">
        <v>1.011145408</v>
      </c>
      <c r="F1361" s="5" t="n">
        <v>1.011145408</v>
      </c>
      <c r="G1361" s="5" t="n">
        <v>0</v>
      </c>
      <c r="H1361" s="12" t="n">
        <v>0</v>
      </c>
      <c r="I1361" s="5" t="n">
        <v>0</v>
      </c>
      <c r="J1361" s="5" t="n">
        <v>0</v>
      </c>
    </row>
    <row r="1362" customFormat="false" ht="14.25" hidden="true" customHeight="false" outlineLevel="0" collapsed="false">
      <c r="A1362" s="0" t="s">
        <v>115</v>
      </c>
      <c r="B1362" s="0" t="s">
        <v>116</v>
      </c>
      <c r="C1362" s="0" t="s">
        <v>79</v>
      </c>
      <c r="D1362" s="0" t="n">
        <v>2024</v>
      </c>
      <c r="E1362" s="5" t="n">
        <v>0</v>
      </c>
      <c r="F1362" s="5" t="n">
        <v>0</v>
      </c>
      <c r="G1362" s="5" t="n">
        <v>0</v>
      </c>
      <c r="H1362" s="12" t="n">
        <v>0</v>
      </c>
      <c r="I1362" s="5" t="n">
        <v>0</v>
      </c>
      <c r="J1362" s="5" t="n">
        <v>0</v>
      </c>
    </row>
    <row r="1363" customFormat="false" ht="14.25" hidden="true" customHeight="false" outlineLevel="0" collapsed="false">
      <c r="A1363" s="0" t="s">
        <v>115</v>
      </c>
      <c r="B1363" s="0" t="s">
        <v>116</v>
      </c>
      <c r="C1363" s="0" t="s">
        <v>79</v>
      </c>
      <c r="D1363" s="0" t="n">
        <v>2025</v>
      </c>
      <c r="E1363" s="5" t="n">
        <v>201.633863458972</v>
      </c>
      <c r="F1363" s="5" t="n">
        <v>24.5912274847633</v>
      </c>
      <c r="G1363" s="5" t="n">
        <v>177.042635974209</v>
      </c>
      <c r="H1363" s="12" t="n">
        <v>0.0500000000000001</v>
      </c>
      <c r="I1363" s="5" t="n">
        <v>8.85213179871046</v>
      </c>
      <c r="J1363" s="5" t="n">
        <v>185.89476777292</v>
      </c>
    </row>
    <row r="1364" customFormat="false" ht="14.25" hidden="true" customHeight="false" outlineLevel="0" collapsed="false">
      <c r="A1364" s="0" t="s">
        <v>115</v>
      </c>
      <c r="B1364" s="0" t="s">
        <v>116</v>
      </c>
      <c r="C1364" s="0" t="s">
        <v>79</v>
      </c>
      <c r="D1364" s="0" t="n">
        <v>2026</v>
      </c>
      <c r="E1364" s="5" t="n">
        <v>198.004824044896</v>
      </c>
      <c r="F1364" s="5" t="n">
        <v>24.1168940651162</v>
      </c>
      <c r="G1364" s="5" t="n">
        <v>173.88792997978</v>
      </c>
      <c r="H1364" s="12" t="n">
        <v>0.0500000000000001</v>
      </c>
      <c r="I1364" s="5" t="n">
        <v>8.694396498989</v>
      </c>
      <c r="J1364" s="5" t="n">
        <v>182.582326478769</v>
      </c>
    </row>
    <row r="1365" customFormat="false" ht="14.25" hidden="true" customHeight="false" outlineLevel="0" collapsed="false">
      <c r="A1365" s="0" t="s">
        <v>115</v>
      </c>
      <c r="B1365" s="0" t="s">
        <v>116</v>
      </c>
      <c r="C1365" s="0" t="s">
        <v>79</v>
      </c>
      <c r="D1365" s="0" t="n">
        <v>2027</v>
      </c>
      <c r="E1365" s="5" t="n">
        <v>203.430512086249</v>
      </c>
      <c r="F1365" s="5" t="n">
        <v>24.8065049394533</v>
      </c>
      <c r="G1365" s="5" t="n">
        <v>178.624007146796</v>
      </c>
      <c r="H1365" s="12" t="n">
        <v>0.05</v>
      </c>
      <c r="I1365" s="5" t="n">
        <v>8.93120035733979</v>
      </c>
      <c r="J1365" s="5" t="n">
        <v>187.555207504136</v>
      </c>
    </row>
    <row r="1366" customFormat="false" ht="14.25" hidden="true" customHeight="false" outlineLevel="0" collapsed="false">
      <c r="A1366" s="0" t="s">
        <v>115</v>
      </c>
      <c r="B1366" s="0" t="s">
        <v>116</v>
      </c>
      <c r="C1366" s="0" t="s">
        <v>79</v>
      </c>
      <c r="D1366" s="0" t="n">
        <v>2028</v>
      </c>
      <c r="E1366" s="5" t="n">
        <v>207.80411678477</v>
      </c>
      <c r="F1366" s="5" t="n">
        <v>25.3565105367718</v>
      </c>
      <c r="G1366" s="5" t="n">
        <v>182.447606247998</v>
      </c>
      <c r="H1366" s="12" t="n">
        <v>0.0500000000000001</v>
      </c>
      <c r="I1366" s="5" t="n">
        <v>9.12238031239991</v>
      </c>
      <c r="J1366" s="5" t="n">
        <v>191.569986560398</v>
      </c>
    </row>
    <row r="1367" customFormat="false" ht="14.25" hidden="true" customHeight="false" outlineLevel="0" collapsed="false">
      <c r="A1367" s="0" t="s">
        <v>115</v>
      </c>
      <c r="B1367" s="0" t="s">
        <v>116</v>
      </c>
      <c r="C1367" s="0" t="s">
        <v>79</v>
      </c>
      <c r="D1367" s="0" t="n">
        <v>2029</v>
      </c>
      <c r="E1367" s="5" t="n">
        <v>214.378885190456</v>
      </c>
      <c r="F1367" s="5" t="n">
        <v>26.2240574443228</v>
      </c>
      <c r="G1367" s="5" t="n">
        <v>188.154827746133</v>
      </c>
      <c r="H1367" s="12" t="n">
        <v>0.0500000000000001</v>
      </c>
      <c r="I1367" s="5" t="n">
        <v>9.40774138730665</v>
      </c>
      <c r="J1367" s="5" t="n">
        <v>197.562569133439</v>
      </c>
    </row>
    <row r="1368" customFormat="false" ht="14.25" hidden="true" customHeight="false" outlineLevel="0" collapsed="false">
      <c r="A1368" s="0" t="s">
        <v>115</v>
      </c>
      <c r="B1368" s="0" t="s">
        <v>116</v>
      </c>
      <c r="C1368" s="0" t="s">
        <v>79</v>
      </c>
      <c r="D1368" s="0" t="n">
        <v>2030</v>
      </c>
      <c r="E1368" s="5" t="n">
        <v>221.436281658846</v>
      </c>
      <c r="F1368" s="5" t="n">
        <v>27.1104783412061</v>
      </c>
      <c r="G1368" s="5" t="n">
        <v>194.32580331764</v>
      </c>
      <c r="H1368" s="12" t="n">
        <v>0.0500000000000001</v>
      </c>
      <c r="I1368" s="5" t="n">
        <v>9.71629016588203</v>
      </c>
      <c r="J1368" s="5" t="n">
        <v>204.042093483522</v>
      </c>
    </row>
    <row r="1369" customFormat="false" ht="14.25" hidden="true" customHeight="false" outlineLevel="0" collapsed="false">
      <c r="A1369" s="0" t="s">
        <v>115</v>
      </c>
      <c r="B1369" s="0" t="s">
        <v>116</v>
      </c>
      <c r="C1369" s="0" t="s">
        <v>79</v>
      </c>
      <c r="D1369" s="0" t="n">
        <v>2031</v>
      </c>
      <c r="E1369" s="5" t="n">
        <v>232.236887968795</v>
      </c>
      <c r="F1369" s="5" t="n">
        <v>28.5486737401141</v>
      </c>
      <c r="G1369" s="5" t="n">
        <v>203.688214228681</v>
      </c>
      <c r="H1369" s="12" t="n">
        <v>0.0500000000000001</v>
      </c>
      <c r="I1369" s="5" t="n">
        <v>10.1844107114341</v>
      </c>
      <c r="J1369" s="5" t="n">
        <v>213.872624940115</v>
      </c>
    </row>
    <row r="1370" customFormat="false" ht="14.25" hidden="true" customHeight="false" outlineLevel="0" collapsed="false">
      <c r="A1370" s="0" t="s">
        <v>115</v>
      </c>
      <c r="B1370" s="0" t="s">
        <v>116</v>
      </c>
      <c r="C1370" s="0" t="s">
        <v>79</v>
      </c>
      <c r="D1370" s="0" t="n">
        <v>2032</v>
      </c>
      <c r="E1370" s="5" t="n">
        <v>242.841575892458</v>
      </c>
      <c r="F1370" s="5" t="n">
        <v>29.9956697465452</v>
      </c>
      <c r="G1370" s="5" t="n">
        <v>212.845906145913</v>
      </c>
      <c r="H1370" s="12" t="n">
        <v>0.05</v>
      </c>
      <c r="I1370" s="5" t="n">
        <v>10.6422953072956</v>
      </c>
      <c r="J1370" s="5" t="n">
        <v>223.488201453209</v>
      </c>
    </row>
    <row r="1371" customFormat="false" ht="14.25" hidden="true" customHeight="false" outlineLevel="0" collapsed="false">
      <c r="A1371" s="0" t="s">
        <v>115</v>
      </c>
      <c r="B1371" s="0" t="s">
        <v>116</v>
      </c>
      <c r="C1371" s="0" t="s">
        <v>79</v>
      </c>
      <c r="D1371" s="0" t="n">
        <v>2033</v>
      </c>
      <c r="E1371" s="5" t="n">
        <v>250.618874225264</v>
      </c>
      <c r="F1371" s="5" t="n">
        <v>31.090218912057</v>
      </c>
      <c r="G1371" s="5" t="n">
        <v>219.528655313207</v>
      </c>
      <c r="H1371" s="12" t="n">
        <v>0.0500000000000001</v>
      </c>
      <c r="I1371" s="5" t="n">
        <v>10.9764327656604</v>
      </c>
      <c r="J1371" s="5" t="n">
        <v>230.505088078867</v>
      </c>
    </row>
    <row r="1372" customFormat="false" ht="14.25" hidden="true" customHeight="false" outlineLevel="0" collapsed="false">
      <c r="A1372" s="0" t="s">
        <v>115</v>
      </c>
      <c r="B1372" s="0" t="s">
        <v>116</v>
      </c>
      <c r="C1372" s="0" t="s">
        <v>79</v>
      </c>
      <c r="D1372" s="0" t="n">
        <v>2034</v>
      </c>
      <c r="E1372" s="5" t="n">
        <v>257.834266036159</v>
      </c>
      <c r="F1372" s="5" t="n">
        <v>32.1097047658101</v>
      </c>
      <c r="G1372" s="5" t="n">
        <v>225.724561270349</v>
      </c>
      <c r="H1372" s="12" t="n">
        <v>0.05</v>
      </c>
      <c r="I1372" s="5" t="n">
        <v>11.2862280635175</v>
      </c>
      <c r="J1372" s="5" t="n">
        <v>237.010789333866</v>
      </c>
    </row>
    <row r="1373" customFormat="false" ht="14.25" hidden="true" customHeight="false" outlineLevel="0" collapsed="false">
      <c r="A1373" s="0" t="s">
        <v>115</v>
      </c>
      <c r="B1373" s="0" t="s">
        <v>116</v>
      </c>
      <c r="C1373" s="0" t="s">
        <v>79</v>
      </c>
      <c r="D1373" s="0" t="n">
        <v>2035</v>
      </c>
      <c r="E1373" s="5" t="n">
        <v>265.390884083646</v>
      </c>
      <c r="F1373" s="5" t="n">
        <v>33.187773017467</v>
      </c>
      <c r="G1373" s="5" t="n">
        <v>232.203111066179</v>
      </c>
      <c r="H1373" s="12" t="n">
        <v>0.0500000000000001</v>
      </c>
      <c r="I1373" s="5" t="n">
        <v>11.610155553309</v>
      </c>
      <c r="J1373" s="5" t="n">
        <v>243.813266619488</v>
      </c>
    </row>
    <row r="1374" customFormat="false" ht="14.25" hidden="true" customHeight="false" outlineLevel="0" collapsed="false">
      <c r="A1374" s="0" t="s">
        <v>115</v>
      </c>
      <c r="B1374" s="0" t="s">
        <v>116</v>
      </c>
      <c r="C1374" s="0" t="s">
        <v>79</v>
      </c>
      <c r="D1374" s="0" t="n">
        <v>2036</v>
      </c>
      <c r="E1374" s="5" t="n">
        <v>270.184701342677</v>
      </c>
      <c r="F1374" s="5" t="n">
        <v>34.0396687783501</v>
      </c>
      <c r="G1374" s="5" t="n">
        <v>236.145032564327</v>
      </c>
      <c r="H1374" s="12" t="n">
        <v>0.05</v>
      </c>
      <c r="I1374" s="5" t="n">
        <v>11.8072516282163</v>
      </c>
      <c r="J1374" s="5" t="n">
        <v>247.952284192543</v>
      </c>
    </row>
    <row r="1375" customFormat="false" ht="14.25" hidden="true" customHeight="false" outlineLevel="0" collapsed="false">
      <c r="A1375" s="0" t="s">
        <v>115</v>
      </c>
      <c r="B1375" s="0" t="s">
        <v>116</v>
      </c>
      <c r="C1375" s="0" t="s">
        <v>79</v>
      </c>
      <c r="D1375" s="0" t="n">
        <v>2037</v>
      </c>
      <c r="E1375" s="5" t="n">
        <v>276.003802456501</v>
      </c>
      <c r="F1375" s="5" t="n">
        <v>35.0528454250825</v>
      </c>
      <c r="G1375" s="5" t="n">
        <v>240.950957031419</v>
      </c>
      <c r="H1375" s="12" t="n">
        <v>0.0500000000000001</v>
      </c>
      <c r="I1375" s="5" t="n">
        <v>12.047547851571</v>
      </c>
      <c r="J1375" s="5" t="n">
        <v>252.99850488299</v>
      </c>
    </row>
    <row r="1376" customFormat="false" ht="14.25" hidden="true" customHeight="false" outlineLevel="0" collapsed="false">
      <c r="A1376" s="0" t="s">
        <v>115</v>
      </c>
      <c r="B1376" s="0" t="s">
        <v>116</v>
      </c>
      <c r="C1376" s="0" t="s">
        <v>79</v>
      </c>
      <c r="D1376" s="0" t="n">
        <v>2038</v>
      </c>
      <c r="E1376" s="5" t="n">
        <v>281.583233790531</v>
      </c>
      <c r="F1376" s="5" t="n">
        <v>36.03964678677</v>
      </c>
      <c r="G1376" s="5" t="n">
        <v>245.543587003761</v>
      </c>
      <c r="H1376" s="12" t="n">
        <v>0.0500000000000001</v>
      </c>
      <c r="I1376" s="5" t="n">
        <v>12.2771793501881</v>
      </c>
      <c r="J1376" s="5" t="n">
        <v>257.820766353949</v>
      </c>
    </row>
    <row r="1377" customFormat="false" ht="14.25" hidden="true" customHeight="false" outlineLevel="0" collapsed="false">
      <c r="A1377" s="0" t="s">
        <v>115</v>
      </c>
      <c r="B1377" s="0" t="s">
        <v>116</v>
      </c>
      <c r="C1377" s="0" t="s">
        <v>79</v>
      </c>
      <c r="D1377" s="0" t="n">
        <v>2039</v>
      </c>
      <c r="E1377" s="5" t="n">
        <v>287.175311545074</v>
      </c>
      <c r="F1377" s="5" t="n">
        <v>37.0379204852616</v>
      </c>
      <c r="G1377" s="5" t="n">
        <v>250.137391059813</v>
      </c>
      <c r="H1377" s="12" t="n">
        <v>0.0500000000000001</v>
      </c>
      <c r="I1377" s="5" t="n">
        <v>12.5068695529907</v>
      </c>
      <c r="J1377" s="5" t="n">
        <v>262.644260612803</v>
      </c>
    </row>
    <row r="1378" customFormat="false" ht="14.25" hidden="true" customHeight="false" outlineLevel="0" collapsed="false">
      <c r="A1378" s="0" t="s">
        <v>115</v>
      </c>
      <c r="B1378" s="0" t="s">
        <v>116</v>
      </c>
      <c r="C1378" s="0" t="s">
        <v>79</v>
      </c>
      <c r="D1378" s="0" t="n">
        <v>2040</v>
      </c>
      <c r="E1378" s="5" t="n">
        <v>292.012951308399</v>
      </c>
      <c r="F1378" s="5" t="n">
        <v>37.931389786717</v>
      </c>
      <c r="G1378" s="5" t="n">
        <v>254.081561521682</v>
      </c>
      <c r="H1378" s="12" t="n">
        <v>0.0500000000000001</v>
      </c>
      <c r="I1378" s="5" t="n">
        <v>12.7040780760841</v>
      </c>
      <c r="J1378" s="5" t="n">
        <v>266.785639597767</v>
      </c>
    </row>
    <row r="1379" customFormat="false" ht="14.25" hidden="true" customHeight="false" outlineLevel="0" collapsed="false">
      <c r="A1379" s="0" t="s">
        <v>115</v>
      </c>
      <c r="B1379" s="0" t="s">
        <v>116</v>
      </c>
      <c r="C1379" s="0" t="s">
        <v>84</v>
      </c>
      <c r="D1379" s="0" t="n">
        <v>2024</v>
      </c>
      <c r="E1379" s="5" t="n">
        <v>5.46330870965322</v>
      </c>
      <c r="F1379" s="5" t="n">
        <v>0</v>
      </c>
      <c r="G1379" s="5" t="n">
        <v>5.46330870965322</v>
      </c>
      <c r="H1379" s="12" t="n">
        <v>0.0500000000000001</v>
      </c>
      <c r="I1379" s="5" t="n">
        <v>0.273165435482662</v>
      </c>
      <c r="J1379" s="5" t="n">
        <v>5.73647414513589</v>
      </c>
    </row>
    <row r="1380" customFormat="false" ht="14.25" hidden="true" customHeight="false" outlineLevel="0" collapsed="false">
      <c r="A1380" s="0" t="s">
        <v>115</v>
      </c>
      <c r="B1380" s="0" t="s">
        <v>116</v>
      </c>
      <c r="C1380" s="0" t="s">
        <v>84</v>
      </c>
      <c r="D1380" s="0" t="n">
        <v>2025</v>
      </c>
      <c r="E1380" s="5" t="n">
        <v>11.0194720789683</v>
      </c>
      <c r="F1380" s="5" t="n">
        <v>0.328551470909331</v>
      </c>
      <c r="G1380" s="5" t="n">
        <v>10.690920608059</v>
      </c>
      <c r="H1380" s="12" t="n">
        <v>0.05</v>
      </c>
      <c r="I1380" s="5" t="n">
        <v>0.534546030402948</v>
      </c>
      <c r="J1380" s="5" t="n">
        <v>11.2254666384619</v>
      </c>
    </row>
    <row r="1381" customFormat="false" ht="14.25" hidden="true" customHeight="false" outlineLevel="0" collapsed="false">
      <c r="A1381" s="0" t="s">
        <v>115</v>
      </c>
      <c r="B1381" s="0" t="s">
        <v>116</v>
      </c>
      <c r="C1381" s="0" t="s">
        <v>84</v>
      </c>
      <c r="D1381" s="0" t="n">
        <v>2026</v>
      </c>
      <c r="E1381" s="5" t="n">
        <v>12.0062531548908</v>
      </c>
      <c r="F1381" s="5" t="n">
        <v>0.348076388557372</v>
      </c>
      <c r="G1381" s="5" t="n">
        <v>11.6581767663334</v>
      </c>
      <c r="H1381" s="12" t="n">
        <v>0.05</v>
      </c>
      <c r="I1381" s="5" t="n">
        <v>0.58290883831667</v>
      </c>
      <c r="J1381" s="5" t="n">
        <v>12.2410856046501</v>
      </c>
    </row>
    <row r="1382" customFormat="false" ht="14.25" hidden="true" customHeight="false" outlineLevel="0" collapsed="false">
      <c r="A1382" s="0" t="s">
        <v>115</v>
      </c>
      <c r="B1382" s="0" t="s">
        <v>116</v>
      </c>
      <c r="C1382" s="0" t="s">
        <v>84</v>
      </c>
      <c r="D1382" s="0" t="n">
        <v>2027</v>
      </c>
      <c r="E1382" s="5" t="n">
        <v>14.7546934479824</v>
      </c>
      <c r="F1382" s="5" t="n">
        <v>0.504333468353767</v>
      </c>
      <c r="G1382" s="5" t="n">
        <v>14.2503599796286</v>
      </c>
      <c r="H1382" s="12" t="n">
        <v>0.0500000000000001</v>
      </c>
      <c r="I1382" s="5" t="n">
        <v>0.712517998981431</v>
      </c>
      <c r="J1382" s="5" t="n">
        <v>14.96287797861</v>
      </c>
    </row>
    <row r="1383" customFormat="false" ht="14.25" hidden="true" customHeight="false" outlineLevel="0" collapsed="false">
      <c r="A1383" s="0" t="s">
        <v>115</v>
      </c>
      <c r="B1383" s="0" t="s">
        <v>116</v>
      </c>
      <c r="C1383" s="0" t="s">
        <v>84</v>
      </c>
      <c r="D1383" s="0" t="n">
        <v>2028</v>
      </c>
      <c r="E1383" s="5" t="n">
        <v>18.6235013648386</v>
      </c>
      <c r="F1383" s="5" t="n">
        <v>0.755689791042434</v>
      </c>
      <c r="G1383" s="5" t="n">
        <v>17.8678115737962</v>
      </c>
      <c r="H1383" s="12" t="n">
        <v>0.05</v>
      </c>
      <c r="I1383" s="5" t="n">
        <v>0.893390578689809</v>
      </c>
      <c r="J1383" s="5" t="n">
        <v>18.761202152486</v>
      </c>
    </row>
    <row r="1384" customFormat="false" ht="14.25" hidden="true" customHeight="false" outlineLevel="0" collapsed="false">
      <c r="A1384" s="0" t="s">
        <v>115</v>
      </c>
      <c r="B1384" s="0" t="s">
        <v>116</v>
      </c>
      <c r="C1384" s="0" t="s">
        <v>84</v>
      </c>
      <c r="D1384" s="0" t="n">
        <v>2029</v>
      </c>
      <c r="E1384" s="5" t="n">
        <v>19.7397628289305</v>
      </c>
      <c r="F1384" s="5" t="n">
        <v>0.757409653351532</v>
      </c>
      <c r="G1384" s="5" t="n">
        <v>18.9823531755789</v>
      </c>
      <c r="H1384" s="12" t="n">
        <v>0.05</v>
      </c>
      <c r="I1384" s="5" t="n">
        <v>0.949117658778947</v>
      </c>
      <c r="J1384" s="5" t="n">
        <v>19.9314708343579</v>
      </c>
    </row>
    <row r="1385" customFormat="false" ht="14.25" hidden="true" customHeight="false" outlineLevel="0" collapsed="false">
      <c r="A1385" s="0" t="s">
        <v>115</v>
      </c>
      <c r="B1385" s="0" t="s">
        <v>116</v>
      </c>
      <c r="C1385" s="0" t="s">
        <v>84</v>
      </c>
      <c r="D1385" s="0" t="n">
        <v>2030</v>
      </c>
      <c r="E1385" s="5" t="n">
        <v>27.1403890190318</v>
      </c>
      <c r="F1385" s="5" t="n">
        <v>1.38102132707829</v>
      </c>
      <c r="G1385" s="5" t="n">
        <v>25.7593676919535</v>
      </c>
      <c r="H1385" s="12" t="n">
        <v>0.0500000000000001</v>
      </c>
      <c r="I1385" s="5" t="n">
        <v>1.28796838459768</v>
      </c>
      <c r="J1385" s="5" t="n">
        <v>27.0473360765512</v>
      </c>
    </row>
    <row r="1386" customFormat="false" ht="14.25" hidden="true" customHeight="false" outlineLevel="0" collapsed="false">
      <c r="A1386" s="0" t="s">
        <v>115</v>
      </c>
      <c r="B1386" s="0" t="s">
        <v>116</v>
      </c>
      <c r="C1386" s="0" t="s">
        <v>84</v>
      </c>
      <c r="D1386" s="0" t="n">
        <v>2031</v>
      </c>
      <c r="E1386" s="5" t="n">
        <v>32.0737837511624</v>
      </c>
      <c r="F1386" s="5" t="n">
        <v>1.73805161282817</v>
      </c>
      <c r="G1386" s="5" t="n">
        <v>30.3357321383342</v>
      </c>
      <c r="H1386" s="12" t="n">
        <v>0.05</v>
      </c>
      <c r="I1386" s="5" t="n">
        <v>1.51678660691671</v>
      </c>
      <c r="J1386" s="5" t="n">
        <v>31.8525187452509</v>
      </c>
    </row>
    <row r="1387" customFormat="false" ht="14.25" hidden="true" customHeight="false" outlineLevel="0" collapsed="false">
      <c r="A1387" s="0" t="s">
        <v>115</v>
      </c>
      <c r="B1387" s="0" t="s">
        <v>116</v>
      </c>
      <c r="C1387" s="0" t="s">
        <v>84</v>
      </c>
      <c r="D1387" s="0" t="n">
        <v>2032</v>
      </c>
      <c r="E1387" s="5" t="n">
        <v>36.34012533278</v>
      </c>
      <c r="F1387" s="5" t="n">
        <v>2.02570726377076</v>
      </c>
      <c r="G1387" s="5" t="n">
        <v>34.3144180690092</v>
      </c>
      <c r="H1387" s="12" t="n">
        <v>0.05</v>
      </c>
      <c r="I1387" s="5" t="n">
        <v>1.71572090345046</v>
      </c>
      <c r="J1387" s="5" t="n">
        <v>36.0301389724597</v>
      </c>
    </row>
    <row r="1388" customFormat="false" ht="14.25" hidden="true" customHeight="false" outlineLevel="0" collapsed="false">
      <c r="A1388" s="0" t="s">
        <v>115</v>
      </c>
      <c r="B1388" s="0" t="s">
        <v>116</v>
      </c>
      <c r="C1388" s="0" t="s">
        <v>84</v>
      </c>
      <c r="D1388" s="0" t="n">
        <v>2033</v>
      </c>
      <c r="E1388" s="5" t="n">
        <v>44.0439648535078</v>
      </c>
      <c r="F1388" s="5" t="n">
        <v>2.70152935397815</v>
      </c>
      <c r="G1388" s="5" t="n">
        <v>41.3424354995296</v>
      </c>
      <c r="H1388" s="12" t="n">
        <v>0.05</v>
      </c>
      <c r="I1388" s="5" t="n">
        <v>2.06712177497648</v>
      </c>
      <c r="J1388" s="5" t="n">
        <v>43.4095572745061</v>
      </c>
    </row>
    <row r="1389" customFormat="false" ht="14.25" hidden="true" customHeight="false" outlineLevel="0" collapsed="false">
      <c r="A1389" s="0" t="s">
        <v>115</v>
      </c>
      <c r="B1389" s="0" t="s">
        <v>116</v>
      </c>
      <c r="C1389" s="0" t="s">
        <v>84</v>
      </c>
      <c r="D1389" s="0" t="n">
        <v>2034</v>
      </c>
      <c r="E1389" s="5" t="n">
        <v>52.8359742025751</v>
      </c>
      <c r="F1389" s="5" t="n">
        <v>3.53092872213725</v>
      </c>
      <c r="G1389" s="5" t="n">
        <v>49.3050454804379</v>
      </c>
      <c r="H1389" s="12" t="n">
        <v>0.05</v>
      </c>
      <c r="I1389" s="5" t="n">
        <v>2.4652522740219</v>
      </c>
      <c r="J1389" s="5" t="n">
        <v>51.7702977544598</v>
      </c>
    </row>
    <row r="1390" customFormat="false" ht="14.25" hidden="true" customHeight="false" outlineLevel="0" collapsed="false">
      <c r="A1390" s="0" t="s">
        <v>115</v>
      </c>
      <c r="B1390" s="0" t="s">
        <v>116</v>
      </c>
      <c r="C1390" s="0" t="s">
        <v>84</v>
      </c>
      <c r="D1390" s="0" t="n">
        <v>2035</v>
      </c>
      <c r="E1390" s="5" t="n">
        <v>60.2900152351138</v>
      </c>
      <c r="F1390" s="5" t="n">
        <v>4.22510476892343</v>
      </c>
      <c r="G1390" s="5" t="n">
        <v>56.0649104661904</v>
      </c>
      <c r="H1390" s="12" t="n">
        <v>0.05</v>
      </c>
      <c r="I1390" s="5" t="n">
        <v>2.80324552330952</v>
      </c>
      <c r="J1390" s="5" t="n">
        <v>58.8681559894999</v>
      </c>
    </row>
    <row r="1391" customFormat="false" ht="14.25" hidden="true" customHeight="false" outlineLevel="0" collapsed="false">
      <c r="A1391" s="0" t="s">
        <v>115</v>
      </c>
      <c r="B1391" s="0" t="s">
        <v>116</v>
      </c>
      <c r="C1391" s="0" t="s">
        <v>84</v>
      </c>
      <c r="D1391" s="0" t="n">
        <v>2036</v>
      </c>
      <c r="E1391" s="5" t="n">
        <v>69.6256585294986</v>
      </c>
      <c r="F1391" s="5" t="n">
        <v>5.02345294178017</v>
      </c>
      <c r="G1391" s="5" t="n">
        <v>64.6022055877185</v>
      </c>
      <c r="H1391" s="12" t="n">
        <v>0.0500000000000001</v>
      </c>
      <c r="I1391" s="5" t="n">
        <v>3.23011027938593</v>
      </c>
      <c r="J1391" s="5" t="n">
        <v>67.8323158671044</v>
      </c>
    </row>
    <row r="1392" customFormat="false" ht="14.25" hidden="true" customHeight="false" outlineLevel="0" collapsed="false">
      <c r="A1392" s="0" t="s">
        <v>115</v>
      </c>
      <c r="B1392" s="0" t="s">
        <v>116</v>
      </c>
      <c r="C1392" s="0" t="s">
        <v>84</v>
      </c>
      <c r="D1392" s="0" t="n">
        <v>2037</v>
      </c>
      <c r="E1392" s="5" t="n">
        <v>78.9339850461114</v>
      </c>
      <c r="F1392" s="5" t="n">
        <v>5.81949526569207</v>
      </c>
      <c r="G1392" s="5" t="n">
        <v>73.1144897804194</v>
      </c>
      <c r="H1392" s="12" t="n">
        <v>0.0500000000000001</v>
      </c>
      <c r="I1392" s="5" t="n">
        <v>3.65572448902097</v>
      </c>
      <c r="J1392" s="5" t="n">
        <v>76.7702142694403</v>
      </c>
    </row>
    <row r="1393" customFormat="false" ht="14.25" hidden="true" customHeight="false" outlineLevel="0" collapsed="false">
      <c r="A1393" s="0" t="s">
        <v>115</v>
      </c>
      <c r="B1393" s="0" t="s">
        <v>116</v>
      </c>
      <c r="C1393" s="0" t="s">
        <v>84</v>
      </c>
      <c r="D1393" s="0" t="n">
        <v>2038</v>
      </c>
      <c r="E1393" s="5" t="n">
        <v>89.0081910980946</v>
      </c>
      <c r="F1393" s="5" t="n">
        <v>6.69690201009803</v>
      </c>
      <c r="G1393" s="5" t="n">
        <v>82.3112890879965</v>
      </c>
      <c r="H1393" s="12" t="n">
        <v>0.05</v>
      </c>
      <c r="I1393" s="5" t="n">
        <v>4.11556445439983</v>
      </c>
      <c r="J1393" s="5" t="n">
        <v>86.4268535423963</v>
      </c>
    </row>
    <row r="1394" customFormat="false" ht="14.25" hidden="true" customHeight="false" outlineLevel="0" collapsed="false">
      <c r="A1394" s="0" t="s">
        <v>115</v>
      </c>
      <c r="B1394" s="0" t="s">
        <v>116</v>
      </c>
      <c r="C1394" s="0" t="s">
        <v>84</v>
      </c>
      <c r="D1394" s="0" t="n">
        <v>2039</v>
      </c>
      <c r="E1394" s="5" t="n">
        <v>99.7384424074356</v>
      </c>
      <c r="F1394" s="5" t="n">
        <v>7.65999940649695</v>
      </c>
      <c r="G1394" s="5" t="n">
        <v>92.0784430009387</v>
      </c>
      <c r="H1394" s="12" t="n">
        <v>0.0500000000000001</v>
      </c>
      <c r="I1394" s="5" t="n">
        <v>4.60392215004694</v>
      </c>
      <c r="J1394" s="5" t="n">
        <v>96.6823651509856</v>
      </c>
    </row>
    <row r="1395" customFormat="false" ht="14.25" hidden="true" customHeight="false" outlineLevel="0" collapsed="false">
      <c r="A1395" s="0" t="s">
        <v>115</v>
      </c>
      <c r="B1395" s="0" t="s">
        <v>116</v>
      </c>
      <c r="C1395" s="0" t="s">
        <v>84</v>
      </c>
      <c r="D1395" s="0" t="n">
        <v>2040</v>
      </c>
      <c r="E1395" s="5" t="n">
        <v>111.339519085097</v>
      </c>
      <c r="F1395" s="5" t="n">
        <v>8.72366289092496</v>
      </c>
      <c r="G1395" s="5" t="n">
        <v>102.615856194172</v>
      </c>
      <c r="H1395" s="12" t="n">
        <v>0.0500000000000001</v>
      </c>
      <c r="I1395" s="5" t="n">
        <v>5.13079280970861</v>
      </c>
      <c r="J1395" s="5" t="n">
        <v>107.746649003881</v>
      </c>
    </row>
    <row r="1396" customFormat="false" ht="14.25" hidden="true" customHeight="false" outlineLevel="0" collapsed="false">
      <c r="A1396" s="0" t="s">
        <v>117</v>
      </c>
      <c r="B1396" s="0" t="s">
        <v>118</v>
      </c>
      <c r="C1396" s="0" t="s">
        <v>65</v>
      </c>
      <c r="D1396" s="0" t="n">
        <v>2024</v>
      </c>
      <c r="E1396" s="5" t="n">
        <v>0</v>
      </c>
      <c r="F1396" s="5" t="n">
        <v>0</v>
      </c>
      <c r="G1396" s="5" t="n">
        <v>0</v>
      </c>
      <c r="H1396" s="12" t="n">
        <v>0</v>
      </c>
      <c r="I1396" s="5" t="n">
        <v>0</v>
      </c>
      <c r="J1396" s="5" t="n">
        <v>0</v>
      </c>
    </row>
    <row r="1397" customFormat="false" ht="14.25" hidden="true" customHeight="false" outlineLevel="0" collapsed="false">
      <c r="A1397" s="0" t="s">
        <v>117</v>
      </c>
      <c r="B1397" s="0" t="s">
        <v>118</v>
      </c>
      <c r="C1397" s="0" t="s">
        <v>65</v>
      </c>
      <c r="D1397" s="0" t="n">
        <v>2025</v>
      </c>
      <c r="E1397" s="5" t="n">
        <v>554.439530499766</v>
      </c>
      <c r="F1397" s="5" t="n">
        <v>10.9799990043277</v>
      </c>
      <c r="G1397" s="5" t="n">
        <v>543.459531495439</v>
      </c>
      <c r="H1397" s="12" t="n">
        <v>0.05</v>
      </c>
      <c r="I1397" s="5" t="n">
        <v>27.172976574772</v>
      </c>
      <c r="J1397" s="5" t="n">
        <v>570.632508070211</v>
      </c>
    </row>
    <row r="1398" customFormat="false" ht="14.25" hidden="true" customHeight="false" outlineLevel="0" collapsed="false">
      <c r="A1398" s="0" t="s">
        <v>117</v>
      </c>
      <c r="B1398" s="0" t="s">
        <v>118</v>
      </c>
      <c r="C1398" s="0" t="s">
        <v>65</v>
      </c>
      <c r="D1398" s="0" t="n">
        <v>2026</v>
      </c>
      <c r="E1398" s="5" t="n">
        <v>557.351258136399</v>
      </c>
      <c r="F1398" s="5" t="n">
        <v>12.7722256960955</v>
      </c>
      <c r="G1398" s="5" t="n">
        <v>544.579032440303</v>
      </c>
      <c r="H1398" s="12" t="n">
        <v>0.0500000000000001</v>
      </c>
      <c r="I1398" s="5" t="n">
        <v>27.2289516220152</v>
      </c>
      <c r="J1398" s="5" t="n">
        <v>571.807984062318</v>
      </c>
    </row>
    <row r="1399" customFormat="false" ht="14.25" hidden="true" customHeight="false" outlineLevel="0" collapsed="false">
      <c r="A1399" s="0" t="s">
        <v>117</v>
      </c>
      <c r="B1399" s="0" t="s">
        <v>118</v>
      </c>
      <c r="C1399" s="0" t="s">
        <v>65</v>
      </c>
      <c r="D1399" s="0" t="n">
        <v>2027</v>
      </c>
      <c r="E1399" s="5" t="n">
        <v>562.019718262979</v>
      </c>
      <c r="F1399" s="5" t="n">
        <v>14.6281900747113</v>
      </c>
      <c r="G1399" s="5" t="n">
        <v>547.391528188268</v>
      </c>
      <c r="H1399" s="12" t="n">
        <v>0.0500000000000001</v>
      </c>
      <c r="I1399" s="5" t="n">
        <v>27.3695764094134</v>
      </c>
      <c r="J1399" s="5" t="n">
        <v>574.761104597681</v>
      </c>
    </row>
    <row r="1400" customFormat="false" ht="14.25" hidden="true" customHeight="false" outlineLevel="0" collapsed="false">
      <c r="A1400" s="0" t="s">
        <v>117</v>
      </c>
      <c r="B1400" s="0" t="s">
        <v>118</v>
      </c>
      <c r="C1400" s="0" t="s">
        <v>65</v>
      </c>
      <c r="D1400" s="0" t="n">
        <v>2028</v>
      </c>
      <c r="E1400" s="5" t="n">
        <v>563.449222052623</v>
      </c>
      <c r="F1400" s="5" t="n">
        <v>16.4166125088067</v>
      </c>
      <c r="G1400" s="5" t="n">
        <v>547.032609543816</v>
      </c>
      <c r="H1400" s="12" t="n">
        <v>0.05</v>
      </c>
      <c r="I1400" s="5" t="n">
        <v>27.3516304771908</v>
      </c>
      <c r="J1400" s="5" t="n">
        <v>574.384240021007</v>
      </c>
    </row>
    <row r="1401" customFormat="false" ht="14.25" hidden="true" customHeight="false" outlineLevel="0" collapsed="false">
      <c r="A1401" s="0" t="s">
        <v>117</v>
      </c>
      <c r="B1401" s="0" t="s">
        <v>118</v>
      </c>
      <c r="C1401" s="0" t="s">
        <v>65</v>
      </c>
      <c r="D1401" s="0" t="n">
        <v>2029</v>
      </c>
      <c r="E1401" s="5" t="n">
        <v>567.714791920678</v>
      </c>
      <c r="F1401" s="5" t="n">
        <v>18.3174732871478</v>
      </c>
      <c r="G1401" s="5" t="n">
        <v>549.397318633531</v>
      </c>
      <c r="H1401" s="12" t="n">
        <v>0.05</v>
      </c>
      <c r="I1401" s="5" t="n">
        <v>27.4698659316765</v>
      </c>
      <c r="J1401" s="5" t="n">
        <v>576.867184565207</v>
      </c>
    </row>
    <row r="1402" customFormat="false" ht="14.25" hidden="true" customHeight="false" outlineLevel="0" collapsed="false">
      <c r="A1402" s="0" t="s">
        <v>117</v>
      </c>
      <c r="B1402" s="0" t="s">
        <v>118</v>
      </c>
      <c r="C1402" s="0" t="s">
        <v>65</v>
      </c>
      <c r="D1402" s="0" t="n">
        <v>2030</v>
      </c>
      <c r="E1402" s="5" t="n">
        <v>573.460519771032</v>
      </c>
      <c r="F1402" s="5" t="n">
        <v>20.2975940281826</v>
      </c>
      <c r="G1402" s="5" t="n">
        <v>553.162925742849</v>
      </c>
      <c r="H1402" s="12" t="n">
        <v>0.0500000000000001</v>
      </c>
      <c r="I1402" s="5" t="n">
        <v>27.6581462871425</v>
      </c>
      <c r="J1402" s="5" t="n">
        <v>580.821072029992</v>
      </c>
    </row>
    <row r="1403" customFormat="false" ht="14.25" hidden="true" customHeight="false" outlineLevel="0" collapsed="false">
      <c r="A1403" s="0" t="s">
        <v>117</v>
      </c>
      <c r="B1403" s="0" t="s">
        <v>118</v>
      </c>
      <c r="C1403" s="0" t="s">
        <v>65</v>
      </c>
      <c r="D1403" s="0" t="n">
        <v>2031</v>
      </c>
      <c r="E1403" s="5" t="n">
        <v>575.639638218285</v>
      </c>
      <c r="F1403" s="5" t="n">
        <v>22.0591304656269</v>
      </c>
      <c r="G1403" s="5" t="n">
        <v>553.580507752658</v>
      </c>
      <c r="H1403" s="12" t="n">
        <v>0.05</v>
      </c>
      <c r="I1403" s="5" t="n">
        <v>27.6790253876329</v>
      </c>
      <c r="J1403" s="5" t="n">
        <v>581.259533140291</v>
      </c>
    </row>
    <row r="1404" customFormat="false" ht="14.25" hidden="true" customHeight="false" outlineLevel="0" collapsed="false">
      <c r="A1404" s="0" t="s">
        <v>117</v>
      </c>
      <c r="B1404" s="0" t="s">
        <v>118</v>
      </c>
      <c r="C1404" s="0" t="s">
        <v>65</v>
      </c>
      <c r="D1404" s="0" t="n">
        <v>2032</v>
      </c>
      <c r="E1404" s="5" t="n">
        <v>576.834267256823</v>
      </c>
      <c r="F1404" s="5" t="n">
        <v>23.7918147680784</v>
      </c>
      <c r="G1404" s="5" t="n">
        <v>553.042452488744</v>
      </c>
      <c r="H1404" s="12" t="n">
        <v>0.05</v>
      </c>
      <c r="I1404" s="5" t="n">
        <v>27.6521226244372</v>
      </c>
      <c r="J1404" s="5" t="n">
        <v>580.694575113182</v>
      </c>
    </row>
    <row r="1405" customFormat="false" ht="14.25" hidden="true" customHeight="false" outlineLevel="0" collapsed="false">
      <c r="A1405" s="0" t="s">
        <v>117</v>
      </c>
      <c r="B1405" s="0" t="s">
        <v>118</v>
      </c>
      <c r="C1405" s="0" t="s">
        <v>65</v>
      </c>
      <c r="D1405" s="0" t="n">
        <v>2033</v>
      </c>
      <c r="E1405" s="5" t="n">
        <v>576.901654493386</v>
      </c>
      <c r="F1405" s="5" t="n">
        <v>25.4824130089345</v>
      </c>
      <c r="G1405" s="5" t="n">
        <v>551.419241484452</v>
      </c>
      <c r="H1405" s="12" t="n">
        <v>0.0500000000000001</v>
      </c>
      <c r="I1405" s="5" t="n">
        <v>27.5709620742226</v>
      </c>
      <c r="J1405" s="5" t="n">
        <v>578.990203558675</v>
      </c>
    </row>
    <row r="1406" customFormat="false" ht="14.25" hidden="true" customHeight="false" outlineLevel="0" collapsed="false">
      <c r="A1406" s="0" t="s">
        <v>117</v>
      </c>
      <c r="B1406" s="0" t="s">
        <v>118</v>
      </c>
      <c r="C1406" s="0" t="s">
        <v>65</v>
      </c>
      <c r="D1406" s="0" t="n">
        <v>2034</v>
      </c>
      <c r="E1406" s="5" t="n">
        <v>578.363052181984</v>
      </c>
      <c r="F1406" s="5" t="n">
        <v>27.2375177645861</v>
      </c>
      <c r="G1406" s="5" t="n">
        <v>551.125534417398</v>
      </c>
      <c r="H1406" s="12" t="n">
        <v>0.0500000000000001</v>
      </c>
      <c r="I1406" s="5" t="n">
        <v>27.5562767208699</v>
      </c>
      <c r="J1406" s="5" t="n">
        <v>578.681811138268</v>
      </c>
    </row>
    <row r="1407" customFormat="false" ht="14.25" hidden="true" customHeight="false" outlineLevel="0" collapsed="false">
      <c r="A1407" s="0" t="s">
        <v>117</v>
      </c>
      <c r="B1407" s="0" t="s">
        <v>118</v>
      </c>
      <c r="C1407" s="0" t="s">
        <v>65</v>
      </c>
      <c r="D1407" s="0" t="n">
        <v>2035</v>
      </c>
      <c r="E1407" s="5" t="n">
        <v>578.980678295981</v>
      </c>
      <c r="F1407" s="5" t="n">
        <v>28.9661684139512</v>
      </c>
      <c r="G1407" s="5" t="n">
        <v>550.01450988203</v>
      </c>
      <c r="H1407" s="12" t="n">
        <v>0.0500000000000001</v>
      </c>
      <c r="I1407" s="5" t="n">
        <v>27.5007254941015</v>
      </c>
      <c r="J1407" s="5" t="n">
        <v>577.515235376131</v>
      </c>
    </row>
    <row r="1408" customFormat="false" ht="14.25" hidden="true" customHeight="false" outlineLevel="0" collapsed="false">
      <c r="A1408" s="0" t="s">
        <v>117</v>
      </c>
      <c r="B1408" s="0" t="s">
        <v>118</v>
      </c>
      <c r="C1408" s="0" t="s">
        <v>65</v>
      </c>
      <c r="D1408" s="0" t="n">
        <v>2036</v>
      </c>
      <c r="E1408" s="5" t="n">
        <v>585.555811381886</v>
      </c>
      <c r="F1408" s="5" t="n">
        <v>31.1634398884863</v>
      </c>
      <c r="G1408" s="5" t="n">
        <v>554.392371493399</v>
      </c>
      <c r="H1408" s="12" t="n">
        <v>0.05</v>
      </c>
      <c r="I1408" s="5" t="n">
        <v>27.71961857467</v>
      </c>
      <c r="J1408" s="5" t="n">
        <v>582.111990068069</v>
      </c>
    </row>
    <row r="1409" customFormat="false" ht="14.25" hidden="true" customHeight="false" outlineLevel="0" collapsed="false">
      <c r="A1409" s="0" t="s">
        <v>117</v>
      </c>
      <c r="B1409" s="0" t="s">
        <v>118</v>
      </c>
      <c r="C1409" s="0" t="s">
        <v>65</v>
      </c>
      <c r="D1409" s="0" t="n">
        <v>2037</v>
      </c>
      <c r="E1409" s="5" t="n">
        <v>592.068942581214</v>
      </c>
      <c r="F1409" s="5" t="n">
        <v>33.3886752082225</v>
      </c>
      <c r="G1409" s="5" t="n">
        <v>558.680267372991</v>
      </c>
      <c r="H1409" s="12" t="n">
        <v>0.0500000000000001</v>
      </c>
      <c r="I1409" s="5" t="n">
        <v>27.9340133686496</v>
      </c>
      <c r="J1409" s="5" t="n">
        <v>586.614280741641</v>
      </c>
    </row>
    <row r="1410" customFormat="false" ht="14.25" hidden="true" customHeight="false" outlineLevel="0" collapsed="false">
      <c r="A1410" s="0" t="s">
        <v>117</v>
      </c>
      <c r="B1410" s="0" t="s">
        <v>118</v>
      </c>
      <c r="C1410" s="0" t="s">
        <v>65</v>
      </c>
      <c r="D1410" s="0" t="n">
        <v>2038</v>
      </c>
      <c r="E1410" s="5" t="n">
        <v>598.591027598441</v>
      </c>
      <c r="F1410" s="5" t="n">
        <v>35.6423890939158</v>
      </c>
      <c r="G1410" s="5" t="n">
        <v>562.948638504525</v>
      </c>
      <c r="H1410" s="12" t="n">
        <v>0.05</v>
      </c>
      <c r="I1410" s="5" t="n">
        <v>28.1474319252263</v>
      </c>
      <c r="J1410" s="5" t="n">
        <v>591.096070429751</v>
      </c>
    </row>
    <row r="1411" customFormat="false" ht="14.25" hidden="true" customHeight="false" outlineLevel="0" collapsed="false">
      <c r="A1411" s="0" t="s">
        <v>117</v>
      </c>
      <c r="B1411" s="0" t="s">
        <v>118</v>
      </c>
      <c r="C1411" s="0" t="s">
        <v>65</v>
      </c>
      <c r="D1411" s="0" t="n">
        <v>2039</v>
      </c>
      <c r="E1411" s="5" t="n">
        <v>605.26044870704</v>
      </c>
      <c r="F1411" s="5" t="n">
        <v>37.9531312523332</v>
      </c>
      <c r="G1411" s="5" t="n">
        <v>567.307317454707</v>
      </c>
      <c r="H1411" s="12" t="n">
        <v>0.05</v>
      </c>
      <c r="I1411" s="5" t="n">
        <v>28.3653658727353</v>
      </c>
      <c r="J1411" s="5" t="n">
        <v>595.672683327442</v>
      </c>
    </row>
    <row r="1412" customFormat="false" ht="14.25" hidden="true" customHeight="false" outlineLevel="0" collapsed="false">
      <c r="A1412" s="0" t="s">
        <v>117</v>
      </c>
      <c r="B1412" s="0" t="s">
        <v>118</v>
      </c>
      <c r="C1412" s="0" t="s">
        <v>65</v>
      </c>
      <c r="D1412" s="0" t="n">
        <v>2040</v>
      </c>
      <c r="E1412" s="5" t="n">
        <v>612.657471073198</v>
      </c>
      <c r="F1412" s="5" t="n">
        <v>40.3323284053983</v>
      </c>
      <c r="G1412" s="5" t="n">
        <v>572.325142667799</v>
      </c>
      <c r="H1412" s="12" t="n">
        <v>0.05</v>
      </c>
      <c r="I1412" s="5" t="n">
        <v>28.61625713339</v>
      </c>
      <c r="J1412" s="5" t="n">
        <v>600.941399801189</v>
      </c>
    </row>
    <row r="1413" customFormat="false" ht="14.25" hidden="true" customHeight="false" outlineLevel="0" collapsed="false">
      <c r="A1413" s="0" t="s">
        <v>117</v>
      </c>
      <c r="B1413" s="0" t="s">
        <v>118</v>
      </c>
      <c r="C1413" s="0" t="s">
        <v>72</v>
      </c>
      <c r="D1413" s="0" t="n">
        <v>2024</v>
      </c>
      <c r="E1413" s="5" t="n">
        <v>0</v>
      </c>
      <c r="F1413" s="5" t="n">
        <v>0</v>
      </c>
      <c r="G1413" s="5" t="n">
        <v>0</v>
      </c>
      <c r="H1413" s="12" t="n">
        <v>0</v>
      </c>
      <c r="I1413" s="5" t="n">
        <v>0</v>
      </c>
      <c r="J1413" s="5" t="n">
        <v>0</v>
      </c>
    </row>
    <row r="1414" customFormat="false" ht="14.25" hidden="true" customHeight="false" outlineLevel="0" collapsed="false">
      <c r="A1414" s="0" t="s">
        <v>117</v>
      </c>
      <c r="B1414" s="0" t="s">
        <v>118</v>
      </c>
      <c r="C1414" s="0" t="s">
        <v>72</v>
      </c>
      <c r="D1414" s="0" t="n">
        <v>2025</v>
      </c>
      <c r="E1414" s="5" t="n">
        <v>156.471272019401</v>
      </c>
      <c r="F1414" s="5" t="n">
        <v>2.80410530682788</v>
      </c>
      <c r="G1414" s="5" t="n">
        <v>153.667166712573</v>
      </c>
      <c r="H1414" s="12" t="n">
        <v>0.05</v>
      </c>
      <c r="I1414" s="5" t="n">
        <v>7.68335833562866</v>
      </c>
      <c r="J1414" s="5" t="n">
        <v>161.350525048202</v>
      </c>
    </row>
    <row r="1415" customFormat="false" ht="14.25" hidden="true" customHeight="false" outlineLevel="0" collapsed="false">
      <c r="A1415" s="0" t="s">
        <v>117</v>
      </c>
      <c r="B1415" s="0" t="s">
        <v>118</v>
      </c>
      <c r="C1415" s="0" t="s">
        <v>72</v>
      </c>
      <c r="D1415" s="0" t="n">
        <v>2026</v>
      </c>
      <c r="E1415" s="5" t="n">
        <v>158.215413747547</v>
      </c>
      <c r="F1415" s="5" t="n">
        <v>3.30816451288594</v>
      </c>
      <c r="G1415" s="5" t="n">
        <v>154.907249234661</v>
      </c>
      <c r="H1415" s="12" t="n">
        <v>0.0500000000000001</v>
      </c>
      <c r="I1415" s="5" t="n">
        <v>7.74536246173308</v>
      </c>
      <c r="J1415" s="5" t="n">
        <v>162.652611696395</v>
      </c>
    </row>
    <row r="1416" customFormat="false" ht="14.25" hidden="true" customHeight="false" outlineLevel="0" collapsed="false">
      <c r="A1416" s="0" t="s">
        <v>117</v>
      </c>
      <c r="B1416" s="0" t="s">
        <v>118</v>
      </c>
      <c r="C1416" s="0" t="s">
        <v>72</v>
      </c>
      <c r="D1416" s="0" t="n">
        <v>2027</v>
      </c>
      <c r="E1416" s="5" t="n">
        <v>158.00358475996</v>
      </c>
      <c r="F1416" s="5" t="n">
        <v>3.77612490774083</v>
      </c>
      <c r="G1416" s="5" t="n">
        <v>154.227459852219</v>
      </c>
      <c r="H1416" s="12" t="n">
        <v>0.0500000000000001</v>
      </c>
      <c r="I1416" s="5" t="n">
        <v>7.71137299261098</v>
      </c>
      <c r="J1416" s="5" t="n">
        <v>161.93883284483</v>
      </c>
    </row>
    <row r="1417" customFormat="false" ht="14.25" hidden="true" customHeight="false" outlineLevel="0" collapsed="false">
      <c r="A1417" s="0" t="s">
        <v>117</v>
      </c>
      <c r="B1417" s="0" t="s">
        <v>118</v>
      </c>
      <c r="C1417" s="0" t="s">
        <v>72</v>
      </c>
      <c r="D1417" s="0" t="n">
        <v>2028</v>
      </c>
      <c r="E1417" s="5" t="n">
        <v>159.807905663472</v>
      </c>
      <c r="F1417" s="5" t="n">
        <v>4.29687403067831</v>
      </c>
      <c r="G1417" s="5" t="n">
        <v>155.511031632793</v>
      </c>
      <c r="H1417" s="12" t="n">
        <v>0.05</v>
      </c>
      <c r="I1417" s="5" t="n">
        <v>7.77555158163966</v>
      </c>
      <c r="J1417" s="5" t="n">
        <v>163.286583214433</v>
      </c>
    </row>
    <row r="1418" customFormat="false" ht="14.25" hidden="true" customHeight="false" outlineLevel="0" collapsed="false">
      <c r="A1418" s="0" t="s">
        <v>117</v>
      </c>
      <c r="B1418" s="0" t="s">
        <v>118</v>
      </c>
      <c r="C1418" s="0" t="s">
        <v>72</v>
      </c>
      <c r="D1418" s="0" t="n">
        <v>2029</v>
      </c>
      <c r="E1418" s="5" t="n">
        <v>160.521885852778</v>
      </c>
      <c r="F1418" s="5" t="n">
        <v>4.79611464513403</v>
      </c>
      <c r="G1418" s="5" t="n">
        <v>155.725771207644</v>
      </c>
      <c r="H1418" s="12" t="n">
        <v>0.05</v>
      </c>
      <c r="I1418" s="5" t="n">
        <v>7.78628856038219</v>
      </c>
      <c r="J1418" s="5" t="n">
        <v>163.512059768026</v>
      </c>
    </row>
    <row r="1419" customFormat="false" ht="14.25" hidden="true" customHeight="false" outlineLevel="0" collapsed="false">
      <c r="A1419" s="0" t="s">
        <v>117</v>
      </c>
      <c r="B1419" s="0" t="s">
        <v>118</v>
      </c>
      <c r="C1419" s="0" t="s">
        <v>72</v>
      </c>
      <c r="D1419" s="0" t="n">
        <v>2030</v>
      </c>
      <c r="E1419" s="5" t="n">
        <v>162.70370852183</v>
      </c>
      <c r="F1419" s="5" t="n">
        <v>5.3477640356543</v>
      </c>
      <c r="G1419" s="5" t="n">
        <v>157.355944486175</v>
      </c>
      <c r="H1419" s="12" t="n">
        <v>0.0500000000000001</v>
      </c>
      <c r="I1419" s="5" t="n">
        <v>7.86779722430878</v>
      </c>
      <c r="J1419" s="5" t="n">
        <v>165.223741710484</v>
      </c>
    </row>
    <row r="1420" customFormat="false" ht="14.25" hidden="true" customHeight="false" outlineLevel="0" collapsed="false">
      <c r="A1420" s="0" t="s">
        <v>117</v>
      </c>
      <c r="B1420" s="0" t="s">
        <v>118</v>
      </c>
      <c r="C1420" s="0" t="s">
        <v>72</v>
      </c>
      <c r="D1420" s="0" t="n">
        <v>2031</v>
      </c>
      <c r="E1420" s="5" t="n">
        <v>162.387326539405</v>
      </c>
      <c r="F1420" s="5" t="n">
        <v>5.80716016669858</v>
      </c>
      <c r="G1420" s="5" t="n">
        <v>156.580166372707</v>
      </c>
      <c r="H1420" s="12" t="n">
        <v>0.05</v>
      </c>
      <c r="I1420" s="5" t="n">
        <v>7.82900831863533</v>
      </c>
      <c r="J1420" s="5" t="n">
        <v>164.409174691342</v>
      </c>
    </row>
    <row r="1421" customFormat="false" ht="14.25" hidden="true" customHeight="false" outlineLevel="0" collapsed="false">
      <c r="A1421" s="0" t="s">
        <v>117</v>
      </c>
      <c r="B1421" s="0" t="s">
        <v>118</v>
      </c>
      <c r="C1421" s="0" t="s">
        <v>72</v>
      </c>
      <c r="D1421" s="0" t="n">
        <v>2032</v>
      </c>
      <c r="E1421" s="5" t="n">
        <v>165.568817422968</v>
      </c>
      <c r="F1421" s="5" t="n">
        <v>6.39941700331262</v>
      </c>
      <c r="G1421" s="5" t="n">
        <v>159.169400419655</v>
      </c>
      <c r="H1421" s="12" t="n">
        <v>0.05</v>
      </c>
      <c r="I1421" s="5" t="n">
        <v>7.95847002098275</v>
      </c>
      <c r="J1421" s="5" t="n">
        <v>167.127870440638</v>
      </c>
    </row>
    <row r="1422" customFormat="false" ht="14.25" hidden="true" customHeight="false" outlineLevel="0" collapsed="false">
      <c r="A1422" s="0" t="s">
        <v>117</v>
      </c>
      <c r="B1422" s="0" t="s">
        <v>118</v>
      </c>
      <c r="C1422" s="0" t="s">
        <v>72</v>
      </c>
      <c r="D1422" s="0" t="n">
        <v>2033</v>
      </c>
      <c r="E1422" s="5" t="n">
        <v>167.273767648464</v>
      </c>
      <c r="F1422" s="5" t="n">
        <v>6.94888974783605</v>
      </c>
      <c r="G1422" s="5" t="n">
        <v>160.324877900628</v>
      </c>
      <c r="H1422" s="12" t="n">
        <v>0.0500000000000001</v>
      </c>
      <c r="I1422" s="5" t="n">
        <v>8.01624389503139</v>
      </c>
      <c r="J1422" s="5" t="n">
        <v>168.341121795659</v>
      </c>
    </row>
    <row r="1423" customFormat="false" ht="14.25" hidden="true" customHeight="false" outlineLevel="0" collapsed="false">
      <c r="A1423" s="0" t="s">
        <v>117</v>
      </c>
      <c r="B1423" s="0" t="s">
        <v>118</v>
      </c>
      <c r="C1423" s="0" t="s">
        <v>72</v>
      </c>
      <c r="D1423" s="0" t="n">
        <v>2034</v>
      </c>
      <c r="E1423" s="5" t="n">
        <v>169.815433566925</v>
      </c>
      <c r="F1423" s="5" t="n">
        <v>7.54533320044315</v>
      </c>
      <c r="G1423" s="5" t="n">
        <v>162.270100366482</v>
      </c>
      <c r="H1423" s="12" t="n">
        <v>0.0500000000000001</v>
      </c>
      <c r="I1423" s="5" t="n">
        <v>8.11350501832411</v>
      </c>
      <c r="J1423" s="5" t="n">
        <v>170.383605384806</v>
      </c>
    </row>
    <row r="1424" customFormat="false" ht="14.25" hidden="true" customHeight="false" outlineLevel="0" collapsed="false">
      <c r="A1424" s="0" t="s">
        <v>117</v>
      </c>
      <c r="B1424" s="0" t="s">
        <v>118</v>
      </c>
      <c r="C1424" s="0" t="s">
        <v>72</v>
      </c>
      <c r="D1424" s="0" t="n">
        <v>2035</v>
      </c>
      <c r="E1424" s="5" t="n">
        <v>170.480705191462</v>
      </c>
      <c r="F1424" s="5" t="n">
        <v>8.06791830527287</v>
      </c>
      <c r="G1424" s="5" t="n">
        <v>162.412786886189</v>
      </c>
      <c r="H1424" s="12" t="n">
        <v>0.0500000000000001</v>
      </c>
      <c r="I1424" s="5" t="n">
        <v>8.12063934430947</v>
      </c>
      <c r="J1424" s="5" t="n">
        <v>170.533426230499</v>
      </c>
    </row>
    <row r="1425" customFormat="false" ht="14.25" hidden="true" customHeight="false" outlineLevel="0" collapsed="false">
      <c r="A1425" s="0" t="s">
        <v>117</v>
      </c>
      <c r="B1425" s="0" t="s">
        <v>118</v>
      </c>
      <c r="C1425" s="0" t="s">
        <v>72</v>
      </c>
      <c r="D1425" s="0" t="n">
        <v>2036</v>
      </c>
      <c r="E1425" s="5" t="n">
        <v>172.558647173283</v>
      </c>
      <c r="F1425" s="5" t="n">
        <v>8.69746357217804</v>
      </c>
      <c r="G1425" s="5" t="n">
        <v>163.861183601105</v>
      </c>
      <c r="H1425" s="12" t="n">
        <v>0.05</v>
      </c>
      <c r="I1425" s="5" t="n">
        <v>8.19305918005524</v>
      </c>
      <c r="J1425" s="5" t="n">
        <v>172.05424278116</v>
      </c>
    </row>
    <row r="1426" customFormat="false" ht="14.25" hidden="true" customHeight="false" outlineLevel="0" collapsed="false">
      <c r="A1426" s="0" t="s">
        <v>117</v>
      </c>
      <c r="B1426" s="0" t="s">
        <v>118</v>
      </c>
      <c r="C1426" s="0" t="s">
        <v>72</v>
      </c>
      <c r="D1426" s="0" t="n">
        <v>2037</v>
      </c>
      <c r="E1426" s="5" t="n">
        <v>176.60447402359</v>
      </c>
      <c r="F1426" s="5" t="n">
        <v>9.44454269608735</v>
      </c>
      <c r="G1426" s="5" t="n">
        <v>167.159931327503</v>
      </c>
      <c r="H1426" s="12" t="n">
        <v>0.0500000000000001</v>
      </c>
      <c r="I1426" s="5" t="n">
        <v>8.35799656637514</v>
      </c>
      <c r="J1426" s="5" t="n">
        <v>175.517927893878</v>
      </c>
    </row>
    <row r="1427" customFormat="false" ht="14.25" hidden="true" customHeight="false" outlineLevel="0" collapsed="false">
      <c r="A1427" s="0" t="s">
        <v>117</v>
      </c>
      <c r="B1427" s="0" t="s">
        <v>118</v>
      </c>
      <c r="C1427" s="0" t="s">
        <v>72</v>
      </c>
      <c r="D1427" s="0" t="n">
        <v>2038</v>
      </c>
      <c r="E1427" s="5" t="n">
        <v>179.03391181204</v>
      </c>
      <c r="F1427" s="5" t="n">
        <v>10.1253816092036</v>
      </c>
      <c r="G1427" s="5" t="n">
        <v>168.908530202837</v>
      </c>
      <c r="H1427" s="12" t="n">
        <v>0.05</v>
      </c>
      <c r="I1427" s="5" t="n">
        <v>8.44542651014183</v>
      </c>
      <c r="J1427" s="5" t="n">
        <v>177.353956712978</v>
      </c>
    </row>
    <row r="1428" customFormat="false" ht="14.25" hidden="true" customHeight="false" outlineLevel="0" collapsed="false">
      <c r="A1428" s="0" t="s">
        <v>117</v>
      </c>
      <c r="B1428" s="0" t="s">
        <v>118</v>
      </c>
      <c r="C1428" s="0" t="s">
        <v>72</v>
      </c>
      <c r="D1428" s="0" t="n">
        <v>2039</v>
      </c>
      <c r="E1428" s="5" t="n">
        <v>183.773739764095</v>
      </c>
      <c r="F1428" s="5" t="n">
        <v>10.9581381842586</v>
      </c>
      <c r="G1428" s="5" t="n">
        <v>172.815601579837</v>
      </c>
      <c r="H1428" s="12" t="n">
        <v>0.05</v>
      </c>
      <c r="I1428" s="5" t="n">
        <v>8.64078007899183</v>
      </c>
      <c r="J1428" s="5" t="n">
        <v>181.456381658828</v>
      </c>
    </row>
    <row r="1429" customFormat="false" ht="14.25" hidden="true" customHeight="false" outlineLevel="0" collapsed="false">
      <c r="A1429" s="0" t="s">
        <v>117</v>
      </c>
      <c r="B1429" s="0" t="s">
        <v>118</v>
      </c>
      <c r="C1429" s="0" t="s">
        <v>72</v>
      </c>
      <c r="D1429" s="0" t="n">
        <v>2040</v>
      </c>
      <c r="E1429" s="5" t="n">
        <v>185.863425593654</v>
      </c>
      <c r="F1429" s="5" t="n">
        <v>11.6547396408972</v>
      </c>
      <c r="G1429" s="5" t="n">
        <v>174.208685952757</v>
      </c>
      <c r="H1429" s="12" t="n">
        <v>0.05</v>
      </c>
      <c r="I1429" s="5" t="n">
        <v>8.71043429763784</v>
      </c>
      <c r="J1429" s="5" t="n">
        <v>182.919120250395</v>
      </c>
    </row>
    <row r="1430" customFormat="false" ht="14.25" hidden="true" customHeight="false" outlineLevel="0" collapsed="false">
      <c r="A1430" s="0" t="s">
        <v>117</v>
      </c>
      <c r="B1430" s="0" t="s">
        <v>118</v>
      </c>
      <c r="C1430" s="0" t="s">
        <v>75</v>
      </c>
      <c r="D1430" s="0" t="n">
        <v>2024</v>
      </c>
      <c r="E1430" s="5" t="n">
        <v>12.6254399652</v>
      </c>
      <c r="F1430" s="5" t="n">
        <v>0</v>
      </c>
      <c r="G1430" s="5" t="n">
        <v>12.6254399652</v>
      </c>
      <c r="H1430" s="12" t="n">
        <v>0.0500000000000001</v>
      </c>
      <c r="I1430" s="5" t="n">
        <v>0.631271998260001</v>
      </c>
      <c r="J1430" s="5" t="n">
        <v>13.25671196346</v>
      </c>
    </row>
    <row r="1431" customFormat="false" ht="14.25" hidden="true" customHeight="false" outlineLevel="0" collapsed="false">
      <c r="A1431" s="0" t="s">
        <v>117</v>
      </c>
      <c r="B1431" s="0" t="s">
        <v>118</v>
      </c>
      <c r="C1431" s="0" t="s">
        <v>75</v>
      </c>
      <c r="D1431" s="0" t="n">
        <v>2025</v>
      </c>
      <c r="E1431" s="5" t="n">
        <v>12.8274946212</v>
      </c>
      <c r="F1431" s="5" t="n">
        <v>0.202054656</v>
      </c>
      <c r="G1431" s="5" t="n">
        <v>12.6254399652</v>
      </c>
      <c r="H1431" s="12" t="n">
        <v>0.0500000000000001</v>
      </c>
      <c r="I1431" s="5" t="n">
        <v>0.631271998260001</v>
      </c>
      <c r="J1431" s="5" t="n">
        <v>13.25671196346</v>
      </c>
    </row>
    <row r="1432" customFormat="false" ht="14.25" hidden="true" customHeight="false" outlineLevel="0" collapsed="false">
      <c r="A1432" s="0" t="s">
        <v>117</v>
      </c>
      <c r="B1432" s="0" t="s">
        <v>118</v>
      </c>
      <c r="C1432" s="0" t="s">
        <v>75</v>
      </c>
      <c r="D1432" s="0" t="n">
        <v>2026</v>
      </c>
      <c r="E1432" s="5" t="n">
        <v>18.6041171598585</v>
      </c>
      <c r="F1432" s="5" t="n">
        <v>1.93057393452981</v>
      </c>
      <c r="G1432" s="5" t="n">
        <v>16.6735432253287</v>
      </c>
      <c r="H1432" s="12" t="n">
        <v>0.0500000000000001</v>
      </c>
      <c r="I1432" s="5" t="n">
        <v>0.833677161266436</v>
      </c>
      <c r="J1432" s="5" t="n">
        <v>17.5072203865951</v>
      </c>
    </row>
    <row r="1433" customFormat="false" ht="14.25" hidden="true" customHeight="false" outlineLevel="0" collapsed="false">
      <c r="A1433" s="0" t="s">
        <v>117</v>
      </c>
      <c r="B1433" s="0" t="s">
        <v>118</v>
      </c>
      <c r="C1433" s="0" t="s">
        <v>75</v>
      </c>
      <c r="D1433" s="0" t="n">
        <v>2027</v>
      </c>
      <c r="E1433" s="5" t="n">
        <v>29.0078678687274</v>
      </c>
      <c r="F1433" s="5" t="n">
        <v>6.16630947538564</v>
      </c>
      <c r="G1433" s="5" t="n">
        <v>22.8415583933418</v>
      </c>
      <c r="H1433" s="12" t="n">
        <v>0.05</v>
      </c>
      <c r="I1433" s="5" t="n">
        <v>1.14207791966709</v>
      </c>
      <c r="J1433" s="5" t="n">
        <v>23.9836363130089</v>
      </c>
    </row>
    <row r="1434" customFormat="false" ht="14.25" hidden="true" customHeight="false" outlineLevel="0" collapsed="false">
      <c r="A1434" s="0" t="s">
        <v>117</v>
      </c>
      <c r="B1434" s="0" t="s">
        <v>118</v>
      </c>
      <c r="C1434" s="0" t="s">
        <v>75</v>
      </c>
      <c r="D1434" s="0" t="n">
        <v>2028</v>
      </c>
      <c r="E1434" s="5" t="n">
        <v>43.1200047114209</v>
      </c>
      <c r="F1434" s="5" t="n">
        <v>12.1136010642891</v>
      </c>
      <c r="G1434" s="5" t="n">
        <v>31.0064036471318</v>
      </c>
      <c r="H1434" s="12" t="n">
        <v>0.0500000000000001</v>
      </c>
      <c r="I1434" s="5" t="n">
        <v>1.55032018235659</v>
      </c>
      <c r="J1434" s="5" t="n">
        <v>32.5567238294884</v>
      </c>
    </row>
    <row r="1435" customFormat="false" ht="14.25" hidden="true" customHeight="false" outlineLevel="0" collapsed="false">
      <c r="A1435" s="0" t="s">
        <v>117</v>
      </c>
      <c r="B1435" s="0" t="s">
        <v>118</v>
      </c>
      <c r="C1435" s="0" t="s">
        <v>75</v>
      </c>
      <c r="D1435" s="0" t="n">
        <v>2029</v>
      </c>
      <c r="E1435" s="5" t="n">
        <v>58.9599040668862</v>
      </c>
      <c r="F1435" s="5" t="n">
        <v>15.6999572529312</v>
      </c>
      <c r="G1435" s="5" t="n">
        <v>43.259946813955</v>
      </c>
      <c r="H1435" s="12" t="n">
        <v>0.05</v>
      </c>
      <c r="I1435" s="5" t="n">
        <v>2.16299734069775</v>
      </c>
      <c r="J1435" s="5" t="n">
        <v>45.4229441546528</v>
      </c>
    </row>
    <row r="1436" customFormat="false" ht="14.25" hidden="true" customHeight="false" outlineLevel="0" collapsed="false">
      <c r="A1436" s="0" t="s">
        <v>117</v>
      </c>
      <c r="B1436" s="0" t="s">
        <v>118</v>
      </c>
      <c r="C1436" s="0" t="s">
        <v>75</v>
      </c>
      <c r="D1436" s="0" t="n">
        <v>2030</v>
      </c>
      <c r="E1436" s="5" t="n">
        <v>79.3179979868179</v>
      </c>
      <c r="F1436" s="5" t="n">
        <v>18.9539593626299</v>
      </c>
      <c r="G1436" s="5" t="n">
        <v>60.364038624188</v>
      </c>
      <c r="H1436" s="12" t="n">
        <v>0.05</v>
      </c>
      <c r="I1436" s="5" t="n">
        <v>3.0182019312094</v>
      </c>
      <c r="J1436" s="5" t="n">
        <v>63.3822405553974</v>
      </c>
    </row>
    <row r="1437" customFormat="false" ht="14.25" hidden="true" customHeight="false" outlineLevel="0" collapsed="false">
      <c r="A1437" s="0" t="s">
        <v>117</v>
      </c>
      <c r="B1437" s="0" t="s">
        <v>118</v>
      </c>
      <c r="C1437" s="0" t="s">
        <v>75</v>
      </c>
      <c r="D1437" s="0" t="n">
        <v>2031</v>
      </c>
      <c r="E1437" s="5" t="n">
        <v>102.06206994763</v>
      </c>
      <c r="F1437" s="5" t="n">
        <v>26.9504361710155</v>
      </c>
      <c r="G1437" s="5" t="n">
        <v>75.111633776615</v>
      </c>
      <c r="H1437" s="12" t="n">
        <v>0.05</v>
      </c>
      <c r="I1437" s="5" t="n">
        <v>3.75558168883075</v>
      </c>
      <c r="J1437" s="5" t="n">
        <v>78.8672154654457</v>
      </c>
    </row>
    <row r="1438" customFormat="false" ht="14.25" hidden="true" customHeight="false" outlineLevel="0" collapsed="false">
      <c r="A1438" s="0" t="s">
        <v>117</v>
      </c>
      <c r="B1438" s="0" t="s">
        <v>118</v>
      </c>
      <c r="C1438" s="0" t="s">
        <v>75</v>
      </c>
      <c r="D1438" s="0" t="n">
        <v>2032</v>
      </c>
      <c r="E1438" s="5" t="n">
        <v>121.353667879993</v>
      </c>
      <c r="F1438" s="5" t="n">
        <v>34.9605131907829</v>
      </c>
      <c r="G1438" s="5" t="n">
        <v>86.3931546892104</v>
      </c>
      <c r="H1438" s="12" t="n">
        <v>0.05</v>
      </c>
      <c r="I1438" s="5" t="n">
        <v>4.31965773446052</v>
      </c>
      <c r="J1438" s="5" t="n">
        <v>90.712812423671</v>
      </c>
    </row>
    <row r="1439" customFormat="false" ht="14.25" hidden="true" customHeight="false" outlineLevel="0" collapsed="false">
      <c r="A1439" s="0" t="s">
        <v>117</v>
      </c>
      <c r="B1439" s="0" t="s">
        <v>118</v>
      </c>
      <c r="C1439" s="0" t="s">
        <v>75</v>
      </c>
      <c r="D1439" s="0" t="n">
        <v>2033</v>
      </c>
      <c r="E1439" s="5" t="n">
        <v>135.681135632986</v>
      </c>
      <c r="F1439" s="5" t="n">
        <v>40.3260319251952</v>
      </c>
      <c r="G1439" s="5" t="n">
        <v>95.3551037077912</v>
      </c>
      <c r="H1439" s="12" t="n">
        <v>0.05</v>
      </c>
      <c r="I1439" s="5" t="n">
        <v>4.76775518538956</v>
      </c>
      <c r="J1439" s="5" t="n">
        <v>100.122858893181</v>
      </c>
    </row>
    <row r="1440" customFormat="false" ht="14.25" hidden="true" customHeight="false" outlineLevel="0" collapsed="false">
      <c r="A1440" s="0" t="s">
        <v>117</v>
      </c>
      <c r="B1440" s="0" t="s">
        <v>118</v>
      </c>
      <c r="C1440" s="0" t="s">
        <v>75</v>
      </c>
      <c r="D1440" s="0" t="n">
        <v>2034</v>
      </c>
      <c r="E1440" s="5" t="n">
        <v>151.677801800241</v>
      </c>
      <c r="F1440" s="5" t="n">
        <v>44.5913430597134</v>
      </c>
      <c r="G1440" s="5" t="n">
        <v>107.086458740527</v>
      </c>
      <c r="H1440" s="12" t="n">
        <v>0.05</v>
      </c>
      <c r="I1440" s="5" t="n">
        <v>5.35432293702637</v>
      </c>
      <c r="J1440" s="5" t="n">
        <v>112.440781677554</v>
      </c>
    </row>
    <row r="1441" customFormat="false" ht="14.25" hidden="true" customHeight="false" outlineLevel="0" collapsed="false">
      <c r="A1441" s="0" t="s">
        <v>117</v>
      </c>
      <c r="B1441" s="0" t="s">
        <v>118</v>
      </c>
      <c r="C1441" s="0" t="s">
        <v>75</v>
      </c>
      <c r="D1441" s="0" t="n">
        <v>2035</v>
      </c>
      <c r="E1441" s="5" t="n">
        <v>164.873396347797</v>
      </c>
      <c r="F1441" s="5" t="n">
        <v>46.7218793341185</v>
      </c>
      <c r="G1441" s="5" t="n">
        <v>118.151517013679</v>
      </c>
      <c r="H1441" s="12" t="n">
        <v>0.05</v>
      </c>
      <c r="I1441" s="5" t="n">
        <v>5.90757585068394</v>
      </c>
      <c r="J1441" s="5" t="n">
        <v>124.059092864363</v>
      </c>
    </row>
    <row r="1442" customFormat="false" ht="14.25" hidden="true" customHeight="false" outlineLevel="0" collapsed="false">
      <c r="A1442" s="0" t="s">
        <v>117</v>
      </c>
      <c r="B1442" s="0" t="s">
        <v>118</v>
      </c>
      <c r="C1442" s="0" t="s">
        <v>75</v>
      </c>
      <c r="D1442" s="0" t="n">
        <v>2036</v>
      </c>
      <c r="E1442" s="5" t="n">
        <v>179.087838447211</v>
      </c>
      <c r="F1442" s="5" t="n">
        <v>50.7499727881386</v>
      </c>
      <c r="G1442" s="5" t="n">
        <v>128.337865659072</v>
      </c>
      <c r="H1442" s="12" t="n">
        <v>0.05</v>
      </c>
      <c r="I1442" s="5" t="n">
        <v>6.41689328295362</v>
      </c>
      <c r="J1442" s="5" t="n">
        <v>134.754758942026</v>
      </c>
    </row>
    <row r="1443" customFormat="false" ht="14.25" hidden="true" customHeight="false" outlineLevel="0" collapsed="false">
      <c r="A1443" s="0" t="s">
        <v>117</v>
      </c>
      <c r="B1443" s="0" t="s">
        <v>118</v>
      </c>
      <c r="C1443" s="0" t="s">
        <v>75</v>
      </c>
      <c r="D1443" s="0" t="n">
        <v>2037</v>
      </c>
      <c r="E1443" s="5" t="n">
        <v>192.391506446147</v>
      </c>
      <c r="F1443" s="5" t="n">
        <v>54.519970766686</v>
      </c>
      <c r="G1443" s="5" t="n">
        <v>137.871535679461</v>
      </c>
      <c r="H1443" s="12" t="n">
        <v>0.05</v>
      </c>
      <c r="I1443" s="5" t="n">
        <v>6.89357678397303</v>
      </c>
      <c r="J1443" s="5" t="n">
        <v>144.765112463434</v>
      </c>
    </row>
    <row r="1444" customFormat="false" ht="14.25" hidden="true" customHeight="false" outlineLevel="0" collapsed="false">
      <c r="A1444" s="0" t="s">
        <v>117</v>
      </c>
      <c r="B1444" s="0" t="s">
        <v>118</v>
      </c>
      <c r="C1444" s="0" t="s">
        <v>75</v>
      </c>
      <c r="D1444" s="0" t="n">
        <v>2038</v>
      </c>
      <c r="E1444" s="5" t="n">
        <v>204.38849109811</v>
      </c>
      <c r="F1444" s="5" t="n">
        <v>57.9196803723515</v>
      </c>
      <c r="G1444" s="5" t="n">
        <v>146.468810725758</v>
      </c>
      <c r="H1444" s="12" t="n">
        <v>0.0500000000000001</v>
      </c>
      <c r="I1444" s="5" t="n">
        <v>7.32344053628793</v>
      </c>
      <c r="J1444" s="5" t="n">
        <v>153.792251262046</v>
      </c>
    </row>
    <row r="1445" customFormat="false" ht="14.25" hidden="true" customHeight="false" outlineLevel="0" collapsed="false">
      <c r="A1445" s="0" t="s">
        <v>117</v>
      </c>
      <c r="B1445" s="0" t="s">
        <v>118</v>
      </c>
      <c r="C1445" s="0" t="s">
        <v>75</v>
      </c>
      <c r="D1445" s="0" t="n">
        <v>2039</v>
      </c>
      <c r="E1445" s="5" t="n">
        <v>214.695510720629</v>
      </c>
      <c r="F1445" s="5" t="n">
        <v>60.8404871111286</v>
      </c>
      <c r="G1445" s="5" t="n">
        <v>153.8550236095</v>
      </c>
      <c r="H1445" s="12" t="n">
        <v>0.0500000000000001</v>
      </c>
      <c r="I1445" s="5" t="n">
        <v>7.69275118047503</v>
      </c>
      <c r="J1445" s="5" t="n">
        <v>161.547774789975</v>
      </c>
    </row>
    <row r="1446" customFormat="false" ht="14.25" hidden="true" customHeight="false" outlineLevel="0" collapsed="false">
      <c r="A1446" s="0" t="s">
        <v>117</v>
      </c>
      <c r="B1446" s="0" t="s">
        <v>118</v>
      </c>
      <c r="C1446" s="0" t="s">
        <v>75</v>
      </c>
      <c r="D1446" s="0" t="n">
        <v>2040</v>
      </c>
      <c r="E1446" s="5" t="n">
        <v>222.961287883373</v>
      </c>
      <c r="F1446" s="5" t="n">
        <v>63.1828458649071</v>
      </c>
      <c r="G1446" s="5" t="n">
        <v>159.778442018466</v>
      </c>
      <c r="H1446" s="12" t="n">
        <v>0.0500000000000001</v>
      </c>
      <c r="I1446" s="5" t="n">
        <v>7.9889221009233</v>
      </c>
      <c r="J1446" s="5" t="n">
        <v>167.767364119389</v>
      </c>
    </row>
    <row r="1447" customFormat="false" ht="14.25" hidden="true" customHeight="false" outlineLevel="0" collapsed="false">
      <c r="A1447" s="0" t="s">
        <v>117</v>
      </c>
      <c r="B1447" s="0" t="s">
        <v>118</v>
      </c>
      <c r="C1447" s="0" t="s">
        <v>76</v>
      </c>
      <c r="D1447" s="0" t="n">
        <v>2024</v>
      </c>
      <c r="E1447" s="5" t="n">
        <v>0.33171684</v>
      </c>
      <c r="F1447" s="5" t="n">
        <v>0.33171684</v>
      </c>
      <c r="G1447" s="5" t="n">
        <v>0</v>
      </c>
      <c r="H1447" s="12" t="n">
        <v>0</v>
      </c>
      <c r="I1447" s="5" t="n">
        <v>0</v>
      </c>
      <c r="J1447" s="5" t="n">
        <v>0</v>
      </c>
    </row>
    <row r="1448" customFormat="false" ht="14.25" hidden="true" customHeight="false" outlineLevel="0" collapsed="false">
      <c r="A1448" s="0" t="s">
        <v>117</v>
      </c>
      <c r="B1448" s="0" t="s">
        <v>118</v>
      </c>
      <c r="C1448" s="0" t="s">
        <v>76</v>
      </c>
      <c r="D1448" s="0" t="n">
        <v>2025</v>
      </c>
      <c r="E1448" s="5" t="n">
        <v>0.345933276</v>
      </c>
      <c r="F1448" s="5" t="n">
        <v>0.345933276</v>
      </c>
      <c r="G1448" s="5" t="n">
        <v>0</v>
      </c>
      <c r="H1448" s="12" t="n">
        <v>0</v>
      </c>
      <c r="I1448" s="5" t="n">
        <v>0</v>
      </c>
      <c r="J1448" s="5" t="n">
        <v>0</v>
      </c>
    </row>
    <row r="1449" customFormat="false" ht="14.25" hidden="true" customHeight="false" outlineLevel="0" collapsed="false">
      <c r="A1449" s="0" t="s">
        <v>117</v>
      </c>
      <c r="B1449" s="0" t="s">
        <v>118</v>
      </c>
      <c r="C1449" s="0" t="s">
        <v>76</v>
      </c>
      <c r="D1449" s="0" t="n">
        <v>2026</v>
      </c>
      <c r="E1449" s="5" t="n">
        <v>0.8411452152</v>
      </c>
      <c r="F1449" s="5" t="n">
        <v>0.8411452152</v>
      </c>
      <c r="G1449" s="5" t="n">
        <v>0</v>
      </c>
      <c r="H1449" s="12" t="n">
        <v>0</v>
      </c>
      <c r="I1449" s="5" t="n">
        <v>0</v>
      </c>
      <c r="J1449" s="5" t="n">
        <v>0</v>
      </c>
    </row>
    <row r="1450" customFormat="false" ht="14.25" hidden="true" customHeight="false" outlineLevel="0" collapsed="false">
      <c r="A1450" s="0" t="s">
        <v>117</v>
      </c>
      <c r="B1450" s="0" t="s">
        <v>118</v>
      </c>
      <c r="C1450" s="0" t="s">
        <v>76</v>
      </c>
      <c r="D1450" s="0" t="n">
        <v>2027</v>
      </c>
      <c r="E1450" s="5" t="n">
        <v>1.2695532408</v>
      </c>
      <c r="F1450" s="5" t="n">
        <v>1.2695532408</v>
      </c>
      <c r="G1450" s="5" t="n">
        <v>0</v>
      </c>
      <c r="H1450" s="12" t="n">
        <v>0</v>
      </c>
      <c r="I1450" s="5" t="n">
        <v>0</v>
      </c>
      <c r="J1450" s="5" t="n">
        <v>0</v>
      </c>
    </row>
    <row r="1451" customFormat="false" ht="14.25" hidden="true" customHeight="false" outlineLevel="0" collapsed="false">
      <c r="A1451" s="0" t="s">
        <v>117</v>
      </c>
      <c r="B1451" s="0" t="s">
        <v>118</v>
      </c>
      <c r="C1451" s="0" t="s">
        <v>76</v>
      </c>
      <c r="D1451" s="0" t="n">
        <v>2028</v>
      </c>
      <c r="E1451" s="5" t="n">
        <v>1.377287106</v>
      </c>
      <c r="F1451" s="5" t="n">
        <v>1.377287106</v>
      </c>
      <c r="G1451" s="5" t="n">
        <v>0</v>
      </c>
      <c r="H1451" s="12" t="n">
        <v>0</v>
      </c>
      <c r="I1451" s="5" t="n">
        <v>0</v>
      </c>
      <c r="J1451" s="5" t="n">
        <v>0</v>
      </c>
    </row>
    <row r="1452" customFormat="false" ht="14.25" hidden="true" customHeight="false" outlineLevel="0" collapsed="false">
      <c r="A1452" s="0" t="s">
        <v>117</v>
      </c>
      <c r="B1452" s="0" t="s">
        <v>118</v>
      </c>
      <c r="C1452" s="0" t="s">
        <v>76</v>
      </c>
      <c r="D1452" s="0" t="n">
        <v>2029</v>
      </c>
      <c r="E1452" s="5" t="n">
        <v>1.3532922</v>
      </c>
      <c r="F1452" s="5" t="n">
        <v>1.3532922</v>
      </c>
      <c r="G1452" s="5" t="n">
        <v>0</v>
      </c>
      <c r="H1452" s="12" t="n">
        <v>0</v>
      </c>
      <c r="I1452" s="5" t="n">
        <v>0</v>
      </c>
      <c r="J1452" s="5" t="n">
        <v>0</v>
      </c>
    </row>
    <row r="1453" customFormat="false" ht="14.25" hidden="true" customHeight="false" outlineLevel="0" collapsed="false">
      <c r="A1453" s="0" t="s">
        <v>117</v>
      </c>
      <c r="B1453" s="0" t="s">
        <v>118</v>
      </c>
      <c r="C1453" s="0" t="s">
        <v>76</v>
      </c>
      <c r="D1453" s="0" t="n">
        <v>2030</v>
      </c>
      <c r="E1453" s="5" t="n">
        <v>0.9936531</v>
      </c>
      <c r="F1453" s="5" t="n">
        <v>0.9936531</v>
      </c>
      <c r="G1453" s="5" t="n">
        <v>0</v>
      </c>
      <c r="H1453" s="12" t="n">
        <v>0</v>
      </c>
      <c r="I1453" s="5" t="n">
        <v>0</v>
      </c>
      <c r="J1453" s="5" t="n">
        <v>0</v>
      </c>
    </row>
    <row r="1454" customFormat="false" ht="14.25" hidden="true" customHeight="false" outlineLevel="0" collapsed="false">
      <c r="A1454" s="0" t="s">
        <v>117</v>
      </c>
      <c r="B1454" s="0" t="s">
        <v>118</v>
      </c>
      <c r="C1454" s="0" t="s">
        <v>76</v>
      </c>
      <c r="D1454" s="0" t="n">
        <v>2031</v>
      </c>
      <c r="E1454" s="5" t="n">
        <v>0.958630218</v>
      </c>
      <c r="F1454" s="5" t="n">
        <v>0.958630218</v>
      </c>
      <c r="G1454" s="5" t="n">
        <v>0</v>
      </c>
      <c r="H1454" s="12" t="n">
        <v>0</v>
      </c>
      <c r="I1454" s="5" t="n">
        <v>0</v>
      </c>
      <c r="J1454" s="5" t="n">
        <v>0</v>
      </c>
    </row>
    <row r="1455" customFormat="false" ht="14.25" hidden="true" customHeight="false" outlineLevel="0" collapsed="false">
      <c r="A1455" s="0" t="s">
        <v>117</v>
      </c>
      <c r="B1455" s="0" t="s">
        <v>118</v>
      </c>
      <c r="C1455" s="0" t="s">
        <v>76</v>
      </c>
      <c r="D1455" s="0" t="n">
        <v>2032</v>
      </c>
      <c r="E1455" s="5" t="n">
        <v>0.93887949</v>
      </c>
      <c r="F1455" s="5" t="n">
        <v>0.93887949</v>
      </c>
      <c r="G1455" s="5" t="n">
        <v>0</v>
      </c>
      <c r="H1455" s="12" t="n">
        <v>0</v>
      </c>
      <c r="I1455" s="5" t="n">
        <v>0</v>
      </c>
      <c r="J1455" s="5" t="n">
        <v>0</v>
      </c>
    </row>
    <row r="1456" customFormat="false" ht="14.25" hidden="true" customHeight="false" outlineLevel="0" collapsed="false">
      <c r="A1456" s="0" t="s">
        <v>117</v>
      </c>
      <c r="B1456" s="0" t="s">
        <v>118</v>
      </c>
      <c r="C1456" s="0" t="s">
        <v>76</v>
      </c>
      <c r="D1456" s="0" t="n">
        <v>2033</v>
      </c>
      <c r="E1456" s="5" t="n">
        <v>0.933514176</v>
      </c>
      <c r="F1456" s="5" t="n">
        <v>0.933514176</v>
      </c>
      <c r="G1456" s="5" t="n">
        <v>0</v>
      </c>
      <c r="H1456" s="12" t="n">
        <v>0</v>
      </c>
      <c r="I1456" s="5" t="n">
        <v>0</v>
      </c>
      <c r="J1456" s="5" t="n">
        <v>0</v>
      </c>
    </row>
    <row r="1457" customFormat="false" ht="14.25" hidden="true" customHeight="false" outlineLevel="0" collapsed="false">
      <c r="A1457" s="0" t="s">
        <v>117</v>
      </c>
      <c r="B1457" s="0" t="s">
        <v>118</v>
      </c>
      <c r="C1457" s="0" t="s">
        <v>76</v>
      </c>
      <c r="D1457" s="0" t="n">
        <v>2034</v>
      </c>
      <c r="E1457" s="5" t="n">
        <v>0.9334616088</v>
      </c>
      <c r="F1457" s="5" t="n">
        <v>0.9334616088</v>
      </c>
      <c r="G1457" s="5" t="n">
        <v>0</v>
      </c>
      <c r="H1457" s="12" t="n">
        <v>0</v>
      </c>
      <c r="I1457" s="5" t="n">
        <v>0</v>
      </c>
      <c r="J1457" s="5" t="n">
        <v>0</v>
      </c>
    </row>
    <row r="1458" customFormat="false" ht="14.25" hidden="true" customHeight="false" outlineLevel="0" collapsed="false">
      <c r="A1458" s="0" t="s">
        <v>117</v>
      </c>
      <c r="B1458" s="0" t="s">
        <v>118</v>
      </c>
      <c r="C1458" s="0" t="s">
        <v>76</v>
      </c>
      <c r="D1458" s="0" t="n">
        <v>2035</v>
      </c>
      <c r="E1458" s="5" t="n">
        <v>0.928776204</v>
      </c>
      <c r="F1458" s="5" t="n">
        <v>0.928776204</v>
      </c>
      <c r="G1458" s="5" t="n">
        <v>0</v>
      </c>
      <c r="H1458" s="12" t="n">
        <v>0</v>
      </c>
      <c r="I1458" s="5" t="n">
        <v>0</v>
      </c>
      <c r="J1458" s="5" t="n">
        <v>0</v>
      </c>
    </row>
    <row r="1459" customFormat="false" ht="14.25" hidden="true" customHeight="false" outlineLevel="0" collapsed="false">
      <c r="A1459" s="0" t="s">
        <v>117</v>
      </c>
      <c r="B1459" s="0" t="s">
        <v>118</v>
      </c>
      <c r="C1459" s="0" t="s">
        <v>76</v>
      </c>
      <c r="D1459" s="0" t="n">
        <v>2036</v>
      </c>
      <c r="E1459" s="5" t="n">
        <v>0.9342318604</v>
      </c>
      <c r="F1459" s="5" t="n">
        <v>0.9342318604</v>
      </c>
      <c r="G1459" s="5" t="n">
        <v>0</v>
      </c>
      <c r="H1459" s="12" t="n">
        <v>0</v>
      </c>
      <c r="I1459" s="5" t="n">
        <v>0</v>
      </c>
      <c r="J1459" s="5" t="n">
        <v>0</v>
      </c>
    </row>
    <row r="1460" customFormat="false" ht="14.25" hidden="true" customHeight="false" outlineLevel="0" collapsed="false">
      <c r="A1460" s="0" t="s">
        <v>117</v>
      </c>
      <c r="B1460" s="0" t="s">
        <v>118</v>
      </c>
      <c r="C1460" s="0" t="s">
        <v>76</v>
      </c>
      <c r="D1460" s="0" t="n">
        <v>2037</v>
      </c>
      <c r="E1460" s="5" t="n">
        <v>0.9413965176</v>
      </c>
      <c r="F1460" s="5" t="n">
        <v>0.9413965176</v>
      </c>
      <c r="G1460" s="5" t="n">
        <v>0</v>
      </c>
      <c r="H1460" s="12" t="n">
        <v>0</v>
      </c>
      <c r="I1460" s="5" t="n">
        <v>0</v>
      </c>
      <c r="J1460" s="5" t="n">
        <v>0</v>
      </c>
    </row>
    <row r="1461" customFormat="false" ht="14.25" hidden="true" customHeight="false" outlineLevel="0" collapsed="false">
      <c r="A1461" s="0" t="s">
        <v>117</v>
      </c>
      <c r="B1461" s="0" t="s">
        <v>118</v>
      </c>
      <c r="C1461" s="0" t="s">
        <v>76</v>
      </c>
      <c r="D1461" s="0" t="n">
        <v>2038</v>
      </c>
      <c r="E1461" s="5" t="n">
        <v>0.9462277314</v>
      </c>
      <c r="F1461" s="5" t="n">
        <v>0.9462277314</v>
      </c>
      <c r="G1461" s="5" t="n">
        <v>0</v>
      </c>
      <c r="H1461" s="12" t="n">
        <v>0</v>
      </c>
      <c r="I1461" s="5" t="n">
        <v>0</v>
      </c>
      <c r="J1461" s="5" t="n">
        <v>0</v>
      </c>
    </row>
    <row r="1462" customFormat="false" ht="14.25" hidden="true" customHeight="false" outlineLevel="0" collapsed="false">
      <c r="A1462" s="0" t="s">
        <v>117</v>
      </c>
      <c r="B1462" s="0" t="s">
        <v>118</v>
      </c>
      <c r="C1462" s="0" t="s">
        <v>76</v>
      </c>
      <c r="D1462" s="0" t="n">
        <v>2039</v>
      </c>
      <c r="E1462" s="5" t="n">
        <v>0.9528336768</v>
      </c>
      <c r="F1462" s="5" t="n">
        <v>0.9528336768</v>
      </c>
      <c r="G1462" s="5" t="n">
        <v>0</v>
      </c>
      <c r="H1462" s="12" t="n">
        <v>0</v>
      </c>
      <c r="I1462" s="5" t="n">
        <v>0</v>
      </c>
      <c r="J1462" s="5" t="n">
        <v>0</v>
      </c>
    </row>
    <row r="1463" customFormat="false" ht="14.25" hidden="true" customHeight="false" outlineLevel="0" collapsed="false">
      <c r="A1463" s="0" t="s">
        <v>117</v>
      </c>
      <c r="B1463" s="0" t="s">
        <v>118</v>
      </c>
      <c r="C1463" s="0" t="s">
        <v>76</v>
      </c>
      <c r="D1463" s="0" t="n">
        <v>2040</v>
      </c>
      <c r="E1463" s="5" t="n">
        <v>0.957040448</v>
      </c>
      <c r="F1463" s="5" t="n">
        <v>0.957040448</v>
      </c>
      <c r="G1463" s="5" t="n">
        <v>0</v>
      </c>
      <c r="H1463" s="12" t="n">
        <v>0</v>
      </c>
      <c r="I1463" s="5" t="n">
        <v>0</v>
      </c>
      <c r="J1463" s="5" t="n">
        <v>0</v>
      </c>
    </row>
    <row r="1464" customFormat="false" ht="14.25" hidden="true" customHeight="false" outlineLevel="0" collapsed="false">
      <c r="A1464" s="0" t="s">
        <v>117</v>
      </c>
      <c r="B1464" s="0" t="s">
        <v>118</v>
      </c>
      <c r="C1464" s="0" t="s">
        <v>79</v>
      </c>
      <c r="D1464" s="0" t="n">
        <v>2024</v>
      </c>
      <c r="E1464" s="5" t="n">
        <v>0</v>
      </c>
      <c r="F1464" s="5" t="n">
        <v>0</v>
      </c>
      <c r="G1464" s="5" t="n">
        <v>0</v>
      </c>
      <c r="H1464" s="12" t="n">
        <v>0</v>
      </c>
      <c r="I1464" s="5" t="n">
        <v>0</v>
      </c>
      <c r="J1464" s="5" t="n">
        <v>0</v>
      </c>
    </row>
    <row r="1465" customFormat="false" ht="14.25" hidden="true" customHeight="false" outlineLevel="0" collapsed="false">
      <c r="A1465" s="0" t="s">
        <v>117</v>
      </c>
      <c r="B1465" s="0" t="s">
        <v>118</v>
      </c>
      <c r="C1465" s="0" t="s">
        <v>79</v>
      </c>
      <c r="D1465" s="0" t="n">
        <v>2025</v>
      </c>
      <c r="E1465" s="5" t="n">
        <v>232.640898362571</v>
      </c>
      <c r="F1465" s="5" t="n">
        <v>31.8516619291003</v>
      </c>
      <c r="G1465" s="5" t="n">
        <v>200.78923643347</v>
      </c>
      <c r="H1465" s="12" t="n">
        <v>0.0500000000000001</v>
      </c>
      <c r="I1465" s="5" t="n">
        <v>10.0394618216735</v>
      </c>
      <c r="J1465" s="5" t="n">
        <v>210.828698255144</v>
      </c>
    </row>
    <row r="1466" customFormat="false" ht="14.25" hidden="true" customHeight="false" outlineLevel="0" collapsed="false">
      <c r="A1466" s="0" t="s">
        <v>117</v>
      </c>
      <c r="B1466" s="0" t="s">
        <v>118</v>
      </c>
      <c r="C1466" s="0" t="s">
        <v>79</v>
      </c>
      <c r="D1466" s="0" t="n">
        <v>2026</v>
      </c>
      <c r="E1466" s="5" t="n">
        <v>233.223928829952</v>
      </c>
      <c r="F1466" s="5" t="n">
        <v>31.886007835546</v>
      </c>
      <c r="G1466" s="5" t="n">
        <v>201.337920994406</v>
      </c>
      <c r="H1466" s="12" t="n">
        <v>0.05</v>
      </c>
      <c r="I1466" s="5" t="n">
        <v>10.0668960497203</v>
      </c>
      <c r="J1466" s="5" t="n">
        <v>211.404817044126</v>
      </c>
    </row>
    <row r="1467" customFormat="false" ht="14.25" hidden="true" customHeight="false" outlineLevel="0" collapsed="false">
      <c r="A1467" s="0" t="s">
        <v>117</v>
      </c>
      <c r="B1467" s="0" t="s">
        <v>118</v>
      </c>
      <c r="C1467" s="0" t="s">
        <v>79</v>
      </c>
      <c r="D1467" s="0" t="n">
        <v>2027</v>
      </c>
      <c r="E1467" s="5" t="n">
        <v>237.516710656812</v>
      </c>
      <c r="F1467" s="5" t="n">
        <v>32.4958110570105</v>
      </c>
      <c r="G1467" s="5" t="n">
        <v>205.020899599801</v>
      </c>
      <c r="H1467" s="12" t="n">
        <v>0.0500000000000001</v>
      </c>
      <c r="I1467" s="5" t="n">
        <v>10.2510449799901</v>
      </c>
      <c r="J1467" s="5" t="n">
        <v>215.271944579791</v>
      </c>
    </row>
    <row r="1468" customFormat="false" ht="14.25" hidden="true" customHeight="false" outlineLevel="0" collapsed="false">
      <c r="A1468" s="0" t="s">
        <v>117</v>
      </c>
      <c r="B1468" s="0" t="s">
        <v>118</v>
      </c>
      <c r="C1468" s="0" t="s">
        <v>79</v>
      </c>
      <c r="D1468" s="0" t="n">
        <v>2028</v>
      </c>
      <c r="E1468" s="5" t="n">
        <v>240.674944860389</v>
      </c>
      <c r="F1468" s="5" t="n">
        <v>32.9371836883112</v>
      </c>
      <c r="G1468" s="5" t="n">
        <v>207.737761172078</v>
      </c>
      <c r="H1468" s="12" t="n">
        <v>0.05</v>
      </c>
      <c r="I1468" s="5" t="n">
        <v>10.3868880586039</v>
      </c>
      <c r="J1468" s="5" t="n">
        <v>218.124649230682</v>
      </c>
    </row>
    <row r="1469" customFormat="false" ht="14.25" hidden="true" customHeight="false" outlineLevel="0" collapsed="false">
      <c r="A1469" s="0" t="s">
        <v>117</v>
      </c>
      <c r="B1469" s="0" t="s">
        <v>118</v>
      </c>
      <c r="C1469" s="0" t="s">
        <v>79</v>
      </c>
      <c r="D1469" s="0" t="n">
        <v>2029</v>
      </c>
      <c r="E1469" s="5" t="n">
        <v>247.261991525565</v>
      </c>
      <c r="F1469" s="5" t="n">
        <v>33.9024391601323</v>
      </c>
      <c r="G1469" s="5" t="n">
        <v>213.359552365433</v>
      </c>
      <c r="H1469" s="12" t="n">
        <v>0.0500000000000001</v>
      </c>
      <c r="I1469" s="5" t="n">
        <v>10.6679776182717</v>
      </c>
      <c r="J1469" s="5" t="n">
        <v>224.027529983704</v>
      </c>
    </row>
    <row r="1470" customFormat="false" ht="14.25" hidden="true" customHeight="false" outlineLevel="0" collapsed="false">
      <c r="A1470" s="0" t="s">
        <v>117</v>
      </c>
      <c r="B1470" s="0" t="s">
        <v>118</v>
      </c>
      <c r="C1470" s="0" t="s">
        <v>79</v>
      </c>
      <c r="D1470" s="0" t="n">
        <v>2030</v>
      </c>
      <c r="E1470" s="5" t="n">
        <v>253.369426667616</v>
      </c>
      <c r="F1470" s="5" t="n">
        <v>34.7566622800587</v>
      </c>
      <c r="G1470" s="5" t="n">
        <v>218.612764387557</v>
      </c>
      <c r="H1470" s="12" t="n">
        <v>0.05</v>
      </c>
      <c r="I1470" s="5" t="n">
        <v>10.9306382193779</v>
      </c>
      <c r="J1470" s="5" t="n">
        <v>229.543402606935</v>
      </c>
    </row>
    <row r="1471" customFormat="false" ht="14.25" hidden="true" customHeight="false" outlineLevel="0" collapsed="false">
      <c r="A1471" s="0" t="s">
        <v>117</v>
      </c>
      <c r="B1471" s="0" t="s">
        <v>118</v>
      </c>
      <c r="C1471" s="0" t="s">
        <v>79</v>
      </c>
      <c r="D1471" s="0" t="n">
        <v>2031</v>
      </c>
      <c r="E1471" s="5" t="n">
        <v>258.053397557749</v>
      </c>
      <c r="F1471" s="5" t="n">
        <v>35.5253611984868</v>
      </c>
      <c r="G1471" s="5" t="n">
        <v>222.528036359262</v>
      </c>
      <c r="H1471" s="12" t="n">
        <v>0.0500000000000001</v>
      </c>
      <c r="I1471" s="5" t="n">
        <v>11.1264018179631</v>
      </c>
      <c r="J1471" s="5" t="n">
        <v>233.654438177225</v>
      </c>
    </row>
    <row r="1472" customFormat="false" ht="14.25" hidden="true" customHeight="false" outlineLevel="0" collapsed="false">
      <c r="A1472" s="0" t="s">
        <v>117</v>
      </c>
      <c r="B1472" s="0" t="s">
        <v>118</v>
      </c>
      <c r="C1472" s="0" t="s">
        <v>79</v>
      </c>
      <c r="D1472" s="0" t="n">
        <v>2032</v>
      </c>
      <c r="E1472" s="5" t="n">
        <v>263.235314767416</v>
      </c>
      <c r="F1472" s="5" t="n">
        <v>36.3913584482179</v>
      </c>
      <c r="G1472" s="5" t="n">
        <v>226.843956319198</v>
      </c>
      <c r="H1472" s="12" t="n">
        <v>0.0500000000000001</v>
      </c>
      <c r="I1472" s="5" t="n">
        <v>11.3421978159599</v>
      </c>
      <c r="J1472" s="5" t="n">
        <v>238.186154135158</v>
      </c>
    </row>
    <row r="1473" customFormat="false" ht="14.25" hidden="true" customHeight="false" outlineLevel="0" collapsed="false">
      <c r="A1473" s="0" t="s">
        <v>117</v>
      </c>
      <c r="B1473" s="0" t="s">
        <v>118</v>
      </c>
      <c r="C1473" s="0" t="s">
        <v>79</v>
      </c>
      <c r="D1473" s="0" t="n">
        <v>2033</v>
      </c>
      <c r="E1473" s="5" t="n">
        <v>267.444623431077</v>
      </c>
      <c r="F1473" s="5" t="n">
        <v>37.1136707325304</v>
      </c>
      <c r="G1473" s="5" t="n">
        <v>230.330952698547</v>
      </c>
      <c r="H1473" s="12" t="n">
        <v>0.05</v>
      </c>
      <c r="I1473" s="5" t="n">
        <v>11.5165476349273</v>
      </c>
      <c r="J1473" s="5" t="n">
        <v>241.847500333474</v>
      </c>
    </row>
    <row r="1474" customFormat="false" ht="14.25" hidden="true" customHeight="false" outlineLevel="0" collapsed="false">
      <c r="A1474" s="0" t="s">
        <v>117</v>
      </c>
      <c r="B1474" s="0" t="s">
        <v>118</v>
      </c>
      <c r="C1474" s="0" t="s">
        <v>79</v>
      </c>
      <c r="D1474" s="0" t="n">
        <v>2034</v>
      </c>
      <c r="E1474" s="5" t="n">
        <v>272.26480709446</v>
      </c>
      <c r="F1474" s="5" t="n">
        <v>37.91184678805</v>
      </c>
      <c r="G1474" s="5" t="n">
        <v>234.35296030641</v>
      </c>
      <c r="H1474" s="12" t="n">
        <v>0.05</v>
      </c>
      <c r="I1474" s="5" t="n">
        <v>11.7176480153205</v>
      </c>
      <c r="J1474" s="5" t="n">
        <v>246.070608321731</v>
      </c>
    </row>
    <row r="1475" customFormat="false" ht="14.25" hidden="true" customHeight="false" outlineLevel="0" collapsed="false">
      <c r="A1475" s="0" t="s">
        <v>117</v>
      </c>
      <c r="B1475" s="0" t="s">
        <v>118</v>
      </c>
      <c r="C1475" s="0" t="s">
        <v>79</v>
      </c>
      <c r="D1475" s="0" t="n">
        <v>2035</v>
      </c>
      <c r="E1475" s="5" t="n">
        <v>276.950430051718</v>
      </c>
      <c r="F1475" s="5" t="n">
        <v>38.7055915138687</v>
      </c>
      <c r="G1475" s="5" t="n">
        <v>238.244838537849</v>
      </c>
      <c r="H1475" s="12" t="n">
        <v>0.05</v>
      </c>
      <c r="I1475" s="5" t="n">
        <v>11.9122419268925</v>
      </c>
      <c r="J1475" s="5" t="n">
        <v>250.157080464742</v>
      </c>
    </row>
    <row r="1476" customFormat="false" ht="14.25" hidden="true" customHeight="false" outlineLevel="0" collapsed="false">
      <c r="A1476" s="0" t="s">
        <v>117</v>
      </c>
      <c r="B1476" s="0" t="s">
        <v>118</v>
      </c>
      <c r="C1476" s="0" t="s">
        <v>79</v>
      </c>
      <c r="D1476" s="0" t="n">
        <v>2036</v>
      </c>
      <c r="E1476" s="5" t="n">
        <v>282.741694113728</v>
      </c>
      <c r="F1476" s="5" t="n">
        <v>39.7902522749198</v>
      </c>
      <c r="G1476" s="5" t="n">
        <v>242.951441838809</v>
      </c>
      <c r="H1476" s="12" t="n">
        <v>0.0500000000000001</v>
      </c>
      <c r="I1476" s="5" t="n">
        <v>12.1475720919404</v>
      </c>
      <c r="J1476" s="5" t="n">
        <v>255.099013930749</v>
      </c>
    </row>
    <row r="1477" customFormat="false" ht="14.25" hidden="true" customHeight="false" outlineLevel="0" collapsed="false">
      <c r="A1477" s="0" t="s">
        <v>117</v>
      </c>
      <c r="B1477" s="0" t="s">
        <v>118</v>
      </c>
      <c r="C1477" s="0" t="s">
        <v>79</v>
      </c>
      <c r="D1477" s="0" t="n">
        <v>2037</v>
      </c>
      <c r="E1477" s="5" t="n">
        <v>289.584955739613</v>
      </c>
      <c r="F1477" s="5" t="n">
        <v>41.0587500542886</v>
      </c>
      <c r="G1477" s="5" t="n">
        <v>248.526205685324</v>
      </c>
      <c r="H1477" s="12" t="n">
        <v>0.05</v>
      </c>
      <c r="I1477" s="5" t="n">
        <v>12.4263102842662</v>
      </c>
      <c r="J1477" s="5" t="n">
        <v>260.95251596959</v>
      </c>
    </row>
    <row r="1478" customFormat="false" ht="14.25" hidden="true" customHeight="false" outlineLevel="0" collapsed="false">
      <c r="A1478" s="0" t="s">
        <v>117</v>
      </c>
      <c r="B1478" s="0" t="s">
        <v>118</v>
      </c>
      <c r="C1478" s="0" t="s">
        <v>79</v>
      </c>
      <c r="D1478" s="0" t="n">
        <v>2038</v>
      </c>
      <c r="E1478" s="5" t="n">
        <v>296.254221157283</v>
      </c>
      <c r="F1478" s="5" t="n">
        <v>42.3088713660221</v>
      </c>
      <c r="G1478" s="5" t="n">
        <v>253.945349791261</v>
      </c>
      <c r="H1478" s="12" t="n">
        <v>0.05</v>
      </c>
      <c r="I1478" s="5" t="n">
        <v>12.697267489563</v>
      </c>
      <c r="J1478" s="5" t="n">
        <v>266.642617280824</v>
      </c>
    </row>
    <row r="1479" customFormat="false" ht="14.25" hidden="true" customHeight="false" outlineLevel="0" collapsed="false">
      <c r="A1479" s="0" t="s">
        <v>117</v>
      </c>
      <c r="B1479" s="0" t="s">
        <v>118</v>
      </c>
      <c r="C1479" s="0" t="s">
        <v>79</v>
      </c>
      <c r="D1479" s="0" t="n">
        <v>2039</v>
      </c>
      <c r="E1479" s="5" t="n">
        <v>302.995610390016</v>
      </c>
      <c r="F1479" s="5" t="n">
        <v>43.5815303366561</v>
      </c>
      <c r="G1479" s="5" t="n">
        <v>259.41408005336</v>
      </c>
      <c r="H1479" s="12" t="n">
        <v>0.05</v>
      </c>
      <c r="I1479" s="5" t="n">
        <v>12.970704002668</v>
      </c>
      <c r="J1479" s="5" t="n">
        <v>272.384784056028</v>
      </c>
    </row>
    <row r="1480" customFormat="false" ht="14.25" hidden="true" customHeight="false" outlineLevel="0" collapsed="false">
      <c r="A1480" s="0" t="s">
        <v>117</v>
      </c>
      <c r="B1480" s="0" t="s">
        <v>118</v>
      </c>
      <c r="C1480" s="0" t="s">
        <v>79</v>
      </c>
      <c r="D1480" s="0" t="n">
        <v>2040</v>
      </c>
      <c r="E1480" s="5" t="n">
        <v>309.081542987017</v>
      </c>
      <c r="F1480" s="5" t="n">
        <v>44.7536611251726</v>
      </c>
      <c r="G1480" s="5" t="n">
        <v>264.327881861844</v>
      </c>
      <c r="H1480" s="12" t="n">
        <v>0.05</v>
      </c>
      <c r="I1480" s="5" t="n">
        <v>13.2163940930922</v>
      </c>
      <c r="J1480" s="5" t="n">
        <v>277.544275954937</v>
      </c>
    </row>
    <row r="1481" customFormat="false" ht="14.25" hidden="true" customHeight="false" outlineLevel="0" collapsed="false">
      <c r="A1481" s="0" t="s">
        <v>117</v>
      </c>
      <c r="B1481" s="0" t="s">
        <v>118</v>
      </c>
      <c r="C1481" s="0" t="s">
        <v>84</v>
      </c>
      <c r="D1481" s="0" t="n">
        <v>2024</v>
      </c>
      <c r="E1481" s="5" t="n">
        <v>0.611352560332766</v>
      </c>
      <c r="F1481" s="5" t="n">
        <v>0</v>
      </c>
      <c r="G1481" s="5" t="n">
        <v>0.611352560332766</v>
      </c>
      <c r="H1481" s="12" t="n">
        <v>0.05</v>
      </c>
      <c r="I1481" s="5" t="n">
        <v>0.0305676280166383</v>
      </c>
      <c r="J1481" s="5" t="n">
        <v>0.641920188349404</v>
      </c>
    </row>
    <row r="1482" customFormat="false" ht="14.25" hidden="true" customHeight="false" outlineLevel="0" collapsed="false">
      <c r="A1482" s="0" t="s">
        <v>117</v>
      </c>
      <c r="B1482" s="0" t="s">
        <v>118</v>
      </c>
      <c r="C1482" s="0" t="s">
        <v>84</v>
      </c>
      <c r="D1482" s="0" t="n">
        <v>2025</v>
      </c>
      <c r="E1482" s="5" t="n">
        <v>3.02956767070832</v>
      </c>
      <c r="F1482" s="5" t="n">
        <v>0.205344105873452</v>
      </c>
      <c r="G1482" s="5" t="n">
        <v>2.82422356483486</v>
      </c>
      <c r="H1482" s="12" t="n">
        <v>0.05</v>
      </c>
      <c r="I1482" s="5" t="n">
        <v>0.141211178241743</v>
      </c>
      <c r="J1482" s="5" t="n">
        <v>2.96543474307661</v>
      </c>
    </row>
    <row r="1483" customFormat="false" ht="14.25" hidden="true" customHeight="false" outlineLevel="0" collapsed="false">
      <c r="A1483" s="0" t="s">
        <v>117</v>
      </c>
      <c r="B1483" s="0" t="s">
        <v>118</v>
      </c>
      <c r="C1483" s="0" t="s">
        <v>84</v>
      </c>
      <c r="D1483" s="0" t="n">
        <v>2026</v>
      </c>
      <c r="E1483" s="5" t="n">
        <v>3.0771189220825</v>
      </c>
      <c r="F1483" s="5" t="n">
        <v>0.217547090801752</v>
      </c>
      <c r="G1483" s="5" t="n">
        <v>2.85957183128075</v>
      </c>
      <c r="H1483" s="12" t="n">
        <v>0.05</v>
      </c>
      <c r="I1483" s="5" t="n">
        <v>0.142978591564038</v>
      </c>
      <c r="J1483" s="5" t="n">
        <v>3.00255042284479</v>
      </c>
    </row>
    <row r="1484" customFormat="false" ht="14.25" hidden="true" customHeight="false" outlineLevel="0" collapsed="false">
      <c r="A1484" s="0" t="s">
        <v>117</v>
      </c>
      <c r="B1484" s="0" t="s">
        <v>118</v>
      </c>
      <c r="C1484" s="0" t="s">
        <v>84</v>
      </c>
      <c r="D1484" s="0" t="n">
        <v>2027</v>
      </c>
      <c r="E1484" s="5" t="n">
        <v>2.97204231798142</v>
      </c>
      <c r="F1484" s="5" t="n">
        <v>0.210138270833194</v>
      </c>
      <c r="G1484" s="5" t="n">
        <v>2.76190404714822</v>
      </c>
      <c r="H1484" s="12" t="n">
        <v>0.0500000000000001</v>
      </c>
      <c r="I1484" s="5" t="n">
        <v>0.138095202357411</v>
      </c>
      <c r="J1484" s="5" t="n">
        <v>2.89999924950563</v>
      </c>
    </row>
    <row r="1485" customFormat="false" ht="14.25" hidden="true" customHeight="false" outlineLevel="0" collapsed="false">
      <c r="A1485" s="0" t="s">
        <v>117</v>
      </c>
      <c r="B1485" s="0" t="s">
        <v>118</v>
      </c>
      <c r="C1485" s="0" t="s">
        <v>84</v>
      </c>
      <c r="D1485" s="0" t="n">
        <v>2028</v>
      </c>
      <c r="E1485" s="5" t="n">
        <v>3.22997984818648</v>
      </c>
      <c r="F1485" s="5" t="n">
        <v>0.23615225953453</v>
      </c>
      <c r="G1485" s="5" t="n">
        <v>2.99382758865195</v>
      </c>
      <c r="H1485" s="12" t="n">
        <v>0.0500000000000001</v>
      </c>
      <c r="I1485" s="5" t="n">
        <v>0.149691379432598</v>
      </c>
      <c r="J1485" s="5" t="n">
        <v>3.14351896808455</v>
      </c>
    </row>
    <row r="1486" customFormat="false" ht="14.25" hidden="true" customHeight="false" outlineLevel="0" collapsed="false">
      <c r="A1486" s="0" t="s">
        <v>117</v>
      </c>
      <c r="B1486" s="0" t="s">
        <v>118</v>
      </c>
      <c r="C1486" s="0" t="s">
        <v>84</v>
      </c>
      <c r="D1486" s="0" t="n">
        <v>2029</v>
      </c>
      <c r="E1486" s="5" t="n">
        <v>5.2212268841097</v>
      </c>
      <c r="F1486" s="5" t="n">
        <v>0.473379356436167</v>
      </c>
      <c r="G1486" s="5" t="n">
        <v>4.74784752767354</v>
      </c>
      <c r="H1486" s="12" t="n">
        <v>0.05</v>
      </c>
      <c r="I1486" s="5" t="n">
        <v>0.237392376383677</v>
      </c>
      <c r="J1486" s="5" t="n">
        <v>4.98523990405721</v>
      </c>
    </row>
    <row r="1487" customFormat="false" ht="14.25" hidden="true" customHeight="false" outlineLevel="0" collapsed="false">
      <c r="A1487" s="0" t="s">
        <v>117</v>
      </c>
      <c r="B1487" s="0" t="s">
        <v>118</v>
      </c>
      <c r="C1487" s="0" t="s">
        <v>84</v>
      </c>
      <c r="D1487" s="0" t="n">
        <v>2030</v>
      </c>
      <c r="E1487" s="5" t="n">
        <v>5.34934347267901</v>
      </c>
      <c r="F1487" s="5" t="n">
        <v>0.493224176064786</v>
      </c>
      <c r="G1487" s="5" t="n">
        <v>4.85611929661422</v>
      </c>
      <c r="H1487" s="12" t="n">
        <v>0.05</v>
      </c>
      <c r="I1487" s="5" t="n">
        <v>0.242805964830711</v>
      </c>
      <c r="J1487" s="5" t="n">
        <v>5.09892526144493</v>
      </c>
    </row>
    <row r="1488" customFormat="false" ht="14.25" hidden="true" customHeight="false" outlineLevel="0" collapsed="false">
      <c r="A1488" s="0" t="s">
        <v>117</v>
      </c>
      <c r="B1488" s="0" t="s">
        <v>118</v>
      </c>
      <c r="C1488" s="0" t="s">
        <v>84</v>
      </c>
      <c r="D1488" s="0" t="n">
        <v>2031</v>
      </c>
      <c r="E1488" s="5" t="n">
        <v>5.84993388176902</v>
      </c>
      <c r="F1488" s="5" t="n">
        <v>0.543142341547158</v>
      </c>
      <c r="G1488" s="5" t="n">
        <v>5.30679154022186</v>
      </c>
      <c r="H1488" s="12" t="n">
        <v>0.05</v>
      </c>
      <c r="I1488" s="5" t="n">
        <v>0.265339577011093</v>
      </c>
      <c r="J1488" s="5" t="n">
        <v>5.57213111723296</v>
      </c>
    </row>
    <row r="1489" customFormat="false" ht="14.25" hidden="true" customHeight="false" outlineLevel="0" collapsed="false">
      <c r="A1489" s="0" t="s">
        <v>117</v>
      </c>
      <c r="B1489" s="0" t="s">
        <v>118</v>
      </c>
      <c r="C1489" s="0" t="s">
        <v>84</v>
      </c>
      <c r="D1489" s="0" t="n">
        <v>2032</v>
      </c>
      <c r="E1489" s="5" t="n">
        <v>10.2693522485911</v>
      </c>
      <c r="F1489" s="5" t="n">
        <v>1.12539351843121</v>
      </c>
      <c r="G1489" s="5" t="n">
        <v>9.1439587301599</v>
      </c>
      <c r="H1489" s="12" t="n">
        <v>0.05</v>
      </c>
      <c r="I1489" s="5" t="n">
        <v>0.457197936507995</v>
      </c>
      <c r="J1489" s="5" t="n">
        <v>9.60115666666789</v>
      </c>
    </row>
    <row r="1490" customFormat="false" ht="14.25" hidden="true" customHeight="false" outlineLevel="0" collapsed="false">
      <c r="A1490" s="0" t="s">
        <v>117</v>
      </c>
      <c r="B1490" s="0" t="s">
        <v>118</v>
      </c>
      <c r="C1490" s="0" t="s">
        <v>84</v>
      </c>
      <c r="D1490" s="0" t="n">
        <v>2033</v>
      </c>
      <c r="E1490" s="5" t="n">
        <v>11.0373428634693</v>
      </c>
      <c r="F1490" s="5" t="n">
        <v>1.22797463425673</v>
      </c>
      <c r="G1490" s="5" t="n">
        <v>9.80936822921253</v>
      </c>
      <c r="H1490" s="12" t="n">
        <v>0.05</v>
      </c>
      <c r="I1490" s="5" t="n">
        <v>0.490468411460627</v>
      </c>
      <c r="J1490" s="5" t="n">
        <v>10.2998366406732</v>
      </c>
    </row>
    <row r="1491" customFormat="false" ht="14.25" hidden="true" customHeight="false" outlineLevel="0" collapsed="false">
      <c r="A1491" s="0" t="s">
        <v>117</v>
      </c>
      <c r="B1491" s="0" t="s">
        <v>118</v>
      </c>
      <c r="C1491" s="0" t="s">
        <v>84</v>
      </c>
      <c r="D1491" s="0" t="n">
        <v>2034</v>
      </c>
      <c r="E1491" s="5" t="n">
        <v>13.5139957857121</v>
      </c>
      <c r="F1491" s="5" t="n">
        <v>1.57630618431939</v>
      </c>
      <c r="G1491" s="5" t="n">
        <v>11.9376896013927</v>
      </c>
      <c r="H1491" s="12" t="n">
        <v>0.0500000000000001</v>
      </c>
      <c r="I1491" s="5" t="n">
        <v>0.596884480069637</v>
      </c>
      <c r="J1491" s="5" t="n">
        <v>12.5345740814624</v>
      </c>
    </row>
    <row r="1492" customFormat="false" ht="14.25" hidden="true" customHeight="false" outlineLevel="0" collapsed="false">
      <c r="A1492" s="0" t="s">
        <v>117</v>
      </c>
      <c r="B1492" s="0" t="s">
        <v>118</v>
      </c>
      <c r="C1492" s="0" t="s">
        <v>84</v>
      </c>
      <c r="D1492" s="0" t="n">
        <v>2035</v>
      </c>
      <c r="E1492" s="5" t="n">
        <v>16.2861808687751</v>
      </c>
      <c r="F1492" s="5" t="n">
        <v>1.98052420611095</v>
      </c>
      <c r="G1492" s="5" t="n">
        <v>14.3056566626642</v>
      </c>
      <c r="H1492" s="12" t="n">
        <v>0.0500000000000001</v>
      </c>
      <c r="I1492" s="5" t="n">
        <v>0.715282833133211</v>
      </c>
      <c r="J1492" s="5" t="n">
        <v>15.0209394957974</v>
      </c>
    </row>
    <row r="1493" customFormat="false" ht="14.25" hidden="true" customHeight="false" outlineLevel="0" collapsed="false">
      <c r="A1493" s="0" t="s">
        <v>117</v>
      </c>
      <c r="B1493" s="0" t="s">
        <v>118</v>
      </c>
      <c r="C1493" s="0" t="s">
        <v>84</v>
      </c>
      <c r="D1493" s="0" t="n">
        <v>2036</v>
      </c>
      <c r="E1493" s="5" t="n">
        <v>19.2109237864543</v>
      </c>
      <c r="F1493" s="5" t="n">
        <v>2.35474811099509</v>
      </c>
      <c r="G1493" s="5" t="n">
        <v>16.8561756754592</v>
      </c>
      <c r="H1493" s="12" t="n">
        <v>0.0500000000000001</v>
      </c>
      <c r="I1493" s="5" t="n">
        <v>0.842808783772963</v>
      </c>
      <c r="J1493" s="5" t="n">
        <v>17.6989844592322</v>
      </c>
    </row>
    <row r="1494" customFormat="false" ht="14.25" hidden="true" customHeight="false" outlineLevel="0" collapsed="false">
      <c r="A1494" s="0" t="s">
        <v>117</v>
      </c>
      <c r="B1494" s="0" t="s">
        <v>118</v>
      </c>
      <c r="C1494" s="0" t="s">
        <v>84</v>
      </c>
      <c r="D1494" s="0" t="n">
        <v>2037</v>
      </c>
      <c r="E1494" s="5" t="n">
        <v>22.1590716899734</v>
      </c>
      <c r="F1494" s="5" t="n">
        <v>2.72789016757956</v>
      </c>
      <c r="G1494" s="5" t="n">
        <v>19.4311815223939</v>
      </c>
      <c r="H1494" s="12" t="n">
        <v>0.0500000000000001</v>
      </c>
      <c r="I1494" s="5" t="n">
        <v>0.971559076119696</v>
      </c>
      <c r="J1494" s="5" t="n">
        <v>20.4027405985136</v>
      </c>
    </row>
    <row r="1495" customFormat="false" ht="14.25" hidden="true" customHeight="false" outlineLevel="0" collapsed="false">
      <c r="A1495" s="0" t="s">
        <v>117</v>
      </c>
      <c r="B1495" s="0" t="s">
        <v>118</v>
      </c>
      <c r="C1495" s="0" t="s">
        <v>84</v>
      </c>
      <c r="D1495" s="0" t="n">
        <v>2038</v>
      </c>
      <c r="E1495" s="5" t="n">
        <v>25.4002873207856</v>
      </c>
      <c r="F1495" s="5" t="n">
        <v>3.13917078182961</v>
      </c>
      <c r="G1495" s="5" t="n">
        <v>22.261116538956</v>
      </c>
      <c r="H1495" s="12" t="n">
        <v>0.0500000000000001</v>
      </c>
      <c r="I1495" s="5" t="n">
        <v>1.1130558269478</v>
      </c>
      <c r="J1495" s="5" t="n">
        <v>23.3741723659038</v>
      </c>
    </row>
    <row r="1496" customFormat="false" ht="14.25" hidden="true" customHeight="false" outlineLevel="0" collapsed="false">
      <c r="A1496" s="0" t="s">
        <v>117</v>
      </c>
      <c r="B1496" s="0" t="s">
        <v>118</v>
      </c>
      <c r="C1496" s="0" t="s">
        <v>84</v>
      </c>
      <c r="D1496" s="0" t="n">
        <v>2039</v>
      </c>
      <c r="E1496" s="5" t="n">
        <v>28.9260832073145</v>
      </c>
      <c r="F1496" s="5" t="n">
        <v>3.59061770979238</v>
      </c>
      <c r="G1496" s="5" t="n">
        <v>25.3354654975222</v>
      </c>
      <c r="H1496" s="12" t="n">
        <v>0.0500000000000001</v>
      </c>
      <c r="I1496" s="5" t="n">
        <v>1.26677327487611</v>
      </c>
      <c r="J1496" s="5" t="n">
        <v>26.6022387723983</v>
      </c>
    </row>
    <row r="1497" customFormat="false" ht="14.25" hidden="true" customHeight="false" outlineLevel="0" collapsed="false">
      <c r="A1497" s="0" t="s">
        <v>117</v>
      </c>
      <c r="B1497" s="0" t="s">
        <v>118</v>
      </c>
      <c r="C1497" s="0" t="s">
        <v>84</v>
      </c>
      <c r="D1497" s="0" t="n">
        <v>2040</v>
      </c>
      <c r="E1497" s="5" t="n">
        <v>32.7843722589015</v>
      </c>
      <c r="F1497" s="5" t="n">
        <v>4.08920361775859</v>
      </c>
      <c r="G1497" s="5" t="n">
        <v>28.6951686411429</v>
      </c>
      <c r="H1497" s="12" t="n">
        <v>0.0500000000000001</v>
      </c>
      <c r="I1497" s="5" t="n">
        <v>1.43475843205715</v>
      </c>
      <c r="J1497" s="5" t="n">
        <v>30.1299270732</v>
      </c>
    </row>
    <row r="1498" customFormat="false" ht="14.25" hidden="true" customHeight="false" outlineLevel="0" collapsed="false">
      <c r="A1498" s="0" t="s">
        <v>119</v>
      </c>
      <c r="B1498" s="0" t="s">
        <v>120</v>
      </c>
      <c r="C1498" s="0" t="s">
        <v>65</v>
      </c>
      <c r="D1498" s="0" t="n">
        <v>2024</v>
      </c>
      <c r="E1498" s="5" t="n">
        <v>0</v>
      </c>
      <c r="F1498" s="5" t="n">
        <v>0</v>
      </c>
      <c r="G1498" s="5" t="n">
        <v>0</v>
      </c>
      <c r="H1498" s="12" t="n">
        <v>0</v>
      </c>
      <c r="I1498" s="5" t="n">
        <v>0</v>
      </c>
      <c r="J1498" s="5" t="n">
        <v>0</v>
      </c>
    </row>
    <row r="1499" customFormat="false" ht="14.25" hidden="true" customHeight="false" outlineLevel="0" collapsed="false">
      <c r="A1499" s="0" t="s">
        <v>119</v>
      </c>
      <c r="B1499" s="0" t="s">
        <v>120</v>
      </c>
      <c r="C1499" s="0" t="s">
        <v>65</v>
      </c>
      <c r="D1499" s="0" t="n">
        <v>2025</v>
      </c>
      <c r="E1499" s="5" t="n">
        <v>169.094963729443</v>
      </c>
      <c r="F1499" s="5" t="n">
        <v>3.3218130061404</v>
      </c>
      <c r="G1499" s="5" t="n">
        <v>165.773150723302</v>
      </c>
      <c r="H1499" s="12" t="n">
        <v>0.05</v>
      </c>
      <c r="I1499" s="5" t="n">
        <v>8.28865753616512</v>
      </c>
      <c r="J1499" s="5" t="n">
        <v>174.061808259467</v>
      </c>
    </row>
    <row r="1500" customFormat="false" ht="14.25" hidden="true" customHeight="false" outlineLevel="0" collapsed="false">
      <c r="A1500" s="0" t="s">
        <v>119</v>
      </c>
      <c r="B1500" s="0" t="s">
        <v>120</v>
      </c>
      <c r="C1500" s="0" t="s">
        <v>65</v>
      </c>
      <c r="D1500" s="0" t="n">
        <v>2026</v>
      </c>
      <c r="E1500" s="5" t="n">
        <v>171.503690888045</v>
      </c>
      <c r="F1500" s="5" t="n">
        <v>3.90721315000567</v>
      </c>
      <c r="G1500" s="5" t="n">
        <v>167.596477738039</v>
      </c>
      <c r="H1500" s="12" t="n">
        <v>0.0500000000000001</v>
      </c>
      <c r="I1500" s="5" t="n">
        <v>8.37982388690197</v>
      </c>
      <c r="J1500" s="5" t="n">
        <v>175.976301624941</v>
      </c>
    </row>
    <row r="1501" customFormat="false" ht="14.25" hidden="true" customHeight="false" outlineLevel="0" collapsed="false">
      <c r="A1501" s="0" t="s">
        <v>119</v>
      </c>
      <c r="B1501" s="0" t="s">
        <v>120</v>
      </c>
      <c r="C1501" s="0" t="s">
        <v>65</v>
      </c>
      <c r="D1501" s="0" t="n">
        <v>2027</v>
      </c>
      <c r="E1501" s="5" t="n">
        <v>166.47193416037</v>
      </c>
      <c r="F1501" s="5" t="n">
        <v>4.31630637564459</v>
      </c>
      <c r="G1501" s="5" t="n">
        <v>162.155627784726</v>
      </c>
      <c r="H1501" s="12" t="n">
        <v>0.0500000000000001</v>
      </c>
      <c r="I1501" s="5" t="n">
        <v>8.10778138923629</v>
      </c>
      <c r="J1501" s="5" t="n">
        <v>170.263409173962</v>
      </c>
    </row>
    <row r="1502" customFormat="false" ht="14.25" hidden="true" customHeight="false" outlineLevel="0" collapsed="false">
      <c r="A1502" s="0" t="s">
        <v>119</v>
      </c>
      <c r="B1502" s="0" t="s">
        <v>120</v>
      </c>
      <c r="C1502" s="0" t="s">
        <v>65</v>
      </c>
      <c r="D1502" s="0" t="n">
        <v>2028</v>
      </c>
      <c r="E1502" s="5" t="n">
        <v>165.902770792988</v>
      </c>
      <c r="F1502" s="5" t="n">
        <v>4.82445073558628</v>
      </c>
      <c r="G1502" s="5" t="n">
        <v>161.078320057402</v>
      </c>
      <c r="H1502" s="12" t="n">
        <v>0.0500000000000001</v>
      </c>
      <c r="I1502" s="5" t="n">
        <v>8.05391600287011</v>
      </c>
      <c r="J1502" s="5" t="n">
        <v>169.132236060272</v>
      </c>
    </row>
    <row r="1503" customFormat="false" ht="14.25" hidden="true" customHeight="false" outlineLevel="0" collapsed="false">
      <c r="A1503" s="0" t="s">
        <v>119</v>
      </c>
      <c r="B1503" s="0" t="s">
        <v>120</v>
      </c>
      <c r="C1503" s="0" t="s">
        <v>65</v>
      </c>
      <c r="D1503" s="0" t="n">
        <v>2029</v>
      </c>
      <c r="E1503" s="5" t="n">
        <v>167.042914408807</v>
      </c>
      <c r="F1503" s="5" t="n">
        <v>5.38923575015653</v>
      </c>
      <c r="G1503" s="5" t="n">
        <v>161.65367865865</v>
      </c>
      <c r="H1503" s="12" t="n">
        <v>0.0500000000000001</v>
      </c>
      <c r="I1503" s="5" t="n">
        <v>8.08268393293253</v>
      </c>
      <c r="J1503" s="5" t="n">
        <v>169.736362591583</v>
      </c>
    </row>
    <row r="1504" customFormat="false" ht="14.25" hidden="true" customHeight="false" outlineLevel="0" collapsed="false">
      <c r="A1504" s="0" t="s">
        <v>119</v>
      </c>
      <c r="B1504" s="0" t="s">
        <v>120</v>
      </c>
      <c r="C1504" s="0" t="s">
        <v>65</v>
      </c>
      <c r="D1504" s="0" t="n">
        <v>2030</v>
      </c>
      <c r="E1504" s="5" t="n">
        <v>165.206126887443</v>
      </c>
      <c r="F1504" s="5" t="n">
        <v>5.85780875354979</v>
      </c>
      <c r="G1504" s="5" t="n">
        <v>159.348318133894</v>
      </c>
      <c r="H1504" s="12" t="n">
        <v>0.0500000000000001</v>
      </c>
      <c r="I1504" s="5" t="n">
        <v>7.96741590669468</v>
      </c>
      <c r="J1504" s="5" t="n">
        <v>167.315734040588</v>
      </c>
    </row>
    <row r="1505" customFormat="false" ht="14.25" hidden="true" customHeight="false" outlineLevel="0" collapsed="false">
      <c r="A1505" s="0" t="s">
        <v>119</v>
      </c>
      <c r="B1505" s="0" t="s">
        <v>120</v>
      </c>
      <c r="C1505" s="0" t="s">
        <v>65</v>
      </c>
      <c r="D1505" s="0" t="n">
        <v>2031</v>
      </c>
      <c r="E1505" s="5" t="n">
        <v>165.685453314221</v>
      </c>
      <c r="F1505" s="5" t="n">
        <v>6.35466202510125</v>
      </c>
      <c r="G1505" s="5" t="n">
        <v>159.33079128912</v>
      </c>
      <c r="H1505" s="12" t="n">
        <v>0.05</v>
      </c>
      <c r="I1505" s="5" t="n">
        <v>7.96653956445601</v>
      </c>
      <c r="J1505" s="5" t="n">
        <v>167.297330853576</v>
      </c>
    </row>
    <row r="1506" customFormat="false" ht="14.25" hidden="true" customHeight="false" outlineLevel="0" collapsed="false">
      <c r="A1506" s="0" t="s">
        <v>119</v>
      </c>
      <c r="B1506" s="0" t="s">
        <v>120</v>
      </c>
      <c r="C1506" s="0" t="s">
        <v>65</v>
      </c>
      <c r="D1506" s="0" t="n">
        <v>2032</v>
      </c>
      <c r="E1506" s="5" t="n">
        <v>166.77998840693</v>
      </c>
      <c r="F1506" s="5" t="n">
        <v>6.87925040888053</v>
      </c>
      <c r="G1506" s="5" t="n">
        <v>159.90073799805</v>
      </c>
      <c r="H1506" s="12" t="n">
        <v>0.05</v>
      </c>
      <c r="I1506" s="5" t="n">
        <v>7.99503689990248</v>
      </c>
      <c r="J1506" s="5" t="n">
        <v>167.895774897952</v>
      </c>
    </row>
    <row r="1507" customFormat="false" ht="14.25" hidden="true" customHeight="false" outlineLevel="0" collapsed="false">
      <c r="A1507" s="0" t="s">
        <v>119</v>
      </c>
      <c r="B1507" s="0" t="s">
        <v>120</v>
      </c>
      <c r="C1507" s="0" t="s">
        <v>65</v>
      </c>
      <c r="D1507" s="0" t="n">
        <v>2033</v>
      </c>
      <c r="E1507" s="5" t="n">
        <v>169.447687061735</v>
      </c>
      <c r="F1507" s="5" t="n">
        <v>7.47977217735752</v>
      </c>
      <c r="G1507" s="5" t="n">
        <v>161.967914884378</v>
      </c>
      <c r="H1507" s="12" t="n">
        <v>0.05</v>
      </c>
      <c r="I1507" s="5" t="n">
        <v>8.09839574421888</v>
      </c>
      <c r="J1507" s="5" t="n">
        <v>170.066310628597</v>
      </c>
    </row>
    <row r="1508" customFormat="false" ht="14.25" hidden="true" customHeight="false" outlineLevel="0" collapsed="false">
      <c r="A1508" s="0" t="s">
        <v>119</v>
      </c>
      <c r="B1508" s="0" t="s">
        <v>120</v>
      </c>
      <c r="C1508" s="0" t="s">
        <v>65</v>
      </c>
      <c r="D1508" s="0" t="n">
        <v>2034</v>
      </c>
      <c r="E1508" s="5" t="n">
        <v>170.599243240996</v>
      </c>
      <c r="F1508" s="5" t="n">
        <v>8.02410947101573</v>
      </c>
      <c r="G1508" s="5" t="n">
        <v>162.575133769981</v>
      </c>
      <c r="H1508" s="12" t="n">
        <v>0.0500000000000001</v>
      </c>
      <c r="I1508" s="5" t="n">
        <v>8.12875668849904</v>
      </c>
      <c r="J1508" s="5" t="n">
        <v>170.70389045848</v>
      </c>
    </row>
    <row r="1509" customFormat="false" ht="14.25" hidden="true" customHeight="false" outlineLevel="0" collapsed="false">
      <c r="A1509" s="0" t="s">
        <v>119</v>
      </c>
      <c r="B1509" s="0" t="s">
        <v>120</v>
      </c>
      <c r="C1509" s="0" t="s">
        <v>65</v>
      </c>
      <c r="D1509" s="0" t="n">
        <v>2035</v>
      </c>
      <c r="E1509" s="5" t="n">
        <v>171.558250221695</v>
      </c>
      <c r="F1509" s="5" t="n">
        <v>8.56757052043547</v>
      </c>
      <c r="G1509" s="5" t="n">
        <v>162.990679701259</v>
      </c>
      <c r="H1509" s="12" t="n">
        <v>0.0500000000000001</v>
      </c>
      <c r="I1509" s="5" t="n">
        <v>8.14953398506296</v>
      </c>
      <c r="J1509" s="5" t="n">
        <v>171.140213686322</v>
      </c>
    </row>
    <row r="1510" customFormat="false" ht="14.25" hidden="true" customHeight="false" outlineLevel="0" collapsed="false">
      <c r="A1510" s="0" t="s">
        <v>119</v>
      </c>
      <c r="B1510" s="0" t="s">
        <v>120</v>
      </c>
      <c r="C1510" s="0" t="s">
        <v>65</v>
      </c>
      <c r="D1510" s="0" t="n">
        <v>2036</v>
      </c>
      <c r="E1510" s="5" t="n">
        <v>175.744265867614</v>
      </c>
      <c r="F1510" s="5" t="n">
        <v>9.3297144275063</v>
      </c>
      <c r="G1510" s="5" t="n">
        <v>166.414551440108</v>
      </c>
      <c r="H1510" s="12" t="n">
        <v>0.0500000000000001</v>
      </c>
      <c r="I1510" s="5" t="n">
        <v>8.32072757200541</v>
      </c>
      <c r="J1510" s="5" t="n">
        <v>174.735279012113</v>
      </c>
    </row>
    <row r="1511" customFormat="false" ht="14.25" hidden="true" customHeight="false" outlineLevel="0" collapsed="false">
      <c r="A1511" s="0" t="s">
        <v>119</v>
      </c>
      <c r="B1511" s="0" t="s">
        <v>120</v>
      </c>
      <c r="C1511" s="0" t="s">
        <v>65</v>
      </c>
      <c r="D1511" s="0" t="n">
        <v>2037</v>
      </c>
      <c r="E1511" s="5" t="n">
        <v>179.932987000711</v>
      </c>
      <c r="F1511" s="5" t="n">
        <v>10.115192815567</v>
      </c>
      <c r="G1511" s="5" t="n">
        <v>169.817794185144</v>
      </c>
      <c r="H1511" s="12" t="n">
        <v>0.05</v>
      </c>
      <c r="I1511" s="5" t="n">
        <v>8.49088970925722</v>
      </c>
      <c r="J1511" s="5" t="n">
        <v>178.308683894402</v>
      </c>
    </row>
    <row r="1512" customFormat="false" ht="14.25" hidden="true" customHeight="false" outlineLevel="0" collapsed="false">
      <c r="A1512" s="0" t="s">
        <v>119</v>
      </c>
      <c r="B1512" s="0" t="s">
        <v>120</v>
      </c>
      <c r="C1512" s="0" t="s">
        <v>65</v>
      </c>
      <c r="D1512" s="0" t="n">
        <v>2038</v>
      </c>
      <c r="E1512" s="5" t="n">
        <v>184.180960367159</v>
      </c>
      <c r="F1512" s="5" t="n">
        <v>10.9262860156766</v>
      </c>
      <c r="G1512" s="5" t="n">
        <v>173.254674351482</v>
      </c>
      <c r="H1512" s="12" t="n">
        <v>0.05</v>
      </c>
      <c r="I1512" s="5" t="n">
        <v>8.6627337175741</v>
      </c>
      <c r="J1512" s="5" t="n">
        <v>181.917408069056</v>
      </c>
    </row>
    <row r="1513" customFormat="false" ht="14.25" hidden="true" customHeight="false" outlineLevel="0" collapsed="false">
      <c r="A1513" s="0" t="s">
        <v>119</v>
      </c>
      <c r="B1513" s="0" t="s">
        <v>120</v>
      </c>
      <c r="C1513" s="0" t="s">
        <v>65</v>
      </c>
      <c r="D1513" s="0" t="n">
        <v>2039</v>
      </c>
      <c r="E1513" s="5" t="n">
        <v>188.520370265228</v>
      </c>
      <c r="F1513" s="5" t="n">
        <v>11.7715280179372</v>
      </c>
      <c r="G1513" s="5" t="n">
        <v>176.748842247291</v>
      </c>
      <c r="H1513" s="12" t="n">
        <v>0.0500000000000001</v>
      </c>
      <c r="I1513" s="5" t="n">
        <v>8.83744211236457</v>
      </c>
      <c r="J1513" s="5" t="n">
        <v>185.586284359656</v>
      </c>
    </row>
    <row r="1514" customFormat="false" ht="14.25" hidden="true" customHeight="false" outlineLevel="0" collapsed="false">
      <c r="A1514" s="0" t="s">
        <v>119</v>
      </c>
      <c r="B1514" s="0" t="s">
        <v>120</v>
      </c>
      <c r="C1514" s="0" t="s">
        <v>65</v>
      </c>
      <c r="D1514" s="0" t="n">
        <v>2040</v>
      </c>
      <c r="E1514" s="5" t="n">
        <v>193.186526094938</v>
      </c>
      <c r="F1514" s="5" t="n">
        <v>12.6583485846738</v>
      </c>
      <c r="G1514" s="5" t="n">
        <v>180.528177510265</v>
      </c>
      <c r="H1514" s="12" t="n">
        <v>0.05</v>
      </c>
      <c r="I1514" s="5" t="n">
        <v>9.02640887551324</v>
      </c>
      <c r="J1514" s="5" t="n">
        <v>189.554586385778</v>
      </c>
    </row>
    <row r="1515" customFormat="false" ht="14.25" hidden="false" customHeight="false" outlineLevel="0" collapsed="false">
      <c r="A1515" s="0" t="s">
        <v>119</v>
      </c>
      <c r="B1515" s="0" t="s">
        <v>120</v>
      </c>
      <c r="C1515" s="0" t="s">
        <v>72</v>
      </c>
      <c r="D1515" s="0" t="n">
        <v>2024</v>
      </c>
      <c r="E1515" s="5" t="n">
        <v>0</v>
      </c>
      <c r="F1515" s="5" t="n">
        <v>0</v>
      </c>
      <c r="G1515" s="5" t="n">
        <v>0</v>
      </c>
      <c r="H1515" s="12" t="n">
        <v>0</v>
      </c>
      <c r="I1515" s="5" t="n">
        <v>0</v>
      </c>
      <c r="J1515" s="5" t="n">
        <v>0</v>
      </c>
    </row>
    <row r="1516" customFormat="false" ht="14.25" hidden="false" customHeight="false" outlineLevel="0" collapsed="false">
      <c r="A1516" s="0" t="s">
        <v>119</v>
      </c>
      <c r="B1516" s="0" t="s">
        <v>120</v>
      </c>
      <c r="C1516" s="0" t="s">
        <v>72</v>
      </c>
      <c r="D1516" s="0" t="n">
        <v>2025</v>
      </c>
      <c r="E1516" s="5" t="n">
        <v>29.3364551851904</v>
      </c>
      <c r="F1516" s="5" t="n">
        <v>0.525735484048966</v>
      </c>
      <c r="G1516" s="5" t="n">
        <v>28.8107197011414</v>
      </c>
      <c r="H1516" s="12" t="n">
        <v>0.05</v>
      </c>
      <c r="I1516" s="5" t="n">
        <v>1.44053598505707</v>
      </c>
      <c r="J1516" s="5" t="n">
        <v>30.2512556861985</v>
      </c>
    </row>
    <row r="1517" customFormat="false" ht="14.25" hidden="false" customHeight="false" outlineLevel="0" collapsed="false">
      <c r="A1517" s="0" t="s">
        <v>119</v>
      </c>
      <c r="B1517" s="0" t="s">
        <v>120</v>
      </c>
      <c r="C1517" s="0" t="s">
        <v>72</v>
      </c>
      <c r="D1517" s="0" t="n">
        <v>2026</v>
      </c>
      <c r="E1517" s="5" t="n">
        <v>30.665568248944</v>
      </c>
      <c r="F1517" s="5" t="n">
        <v>0.641211184672213</v>
      </c>
      <c r="G1517" s="5" t="n">
        <v>30.0243570642718</v>
      </c>
      <c r="H1517" s="12" t="n">
        <v>0.0500000000000001</v>
      </c>
      <c r="I1517" s="5" t="n">
        <v>1.50121785321359</v>
      </c>
      <c r="J1517" s="5" t="n">
        <v>31.5255749174854</v>
      </c>
    </row>
    <row r="1518" customFormat="false" ht="14.25" hidden="false" customHeight="false" outlineLevel="0" collapsed="false">
      <c r="A1518" s="0" t="s">
        <v>119</v>
      </c>
      <c r="B1518" s="0" t="s">
        <v>120</v>
      </c>
      <c r="C1518" s="0" t="s">
        <v>72</v>
      </c>
      <c r="D1518" s="0" t="n">
        <v>2027</v>
      </c>
      <c r="E1518" s="5" t="n">
        <v>30.1489481075732</v>
      </c>
      <c r="F1518" s="5" t="n">
        <v>0.720546562261301</v>
      </c>
      <c r="G1518" s="5" t="n">
        <v>29.4284015453119</v>
      </c>
      <c r="H1518" s="12" t="n">
        <v>0.0500000000000001</v>
      </c>
      <c r="I1518" s="5" t="n">
        <v>1.4714200772656</v>
      </c>
      <c r="J1518" s="5" t="n">
        <v>30.8998216225775</v>
      </c>
    </row>
    <row r="1519" customFormat="false" ht="14.25" hidden="false" customHeight="false" outlineLevel="0" collapsed="false">
      <c r="A1519" s="0" t="s">
        <v>119</v>
      </c>
      <c r="B1519" s="0" t="s">
        <v>120</v>
      </c>
      <c r="C1519" s="0" t="s">
        <v>72</v>
      </c>
      <c r="D1519" s="0" t="n">
        <v>2028</v>
      </c>
      <c r="E1519" s="5" t="n">
        <v>31.0989310558702</v>
      </c>
      <c r="F1519" s="5" t="n">
        <v>0.836220441151747</v>
      </c>
      <c r="G1519" s="5" t="n">
        <v>30.2627106147185</v>
      </c>
      <c r="H1519" s="12" t="n">
        <v>0.0500000000000001</v>
      </c>
      <c r="I1519" s="5" t="n">
        <v>1.51313553073593</v>
      </c>
      <c r="J1519" s="5" t="n">
        <v>31.7758461454544</v>
      </c>
    </row>
    <row r="1520" customFormat="false" ht="14.25" hidden="false" customHeight="false" outlineLevel="0" collapsed="false">
      <c r="A1520" s="0" t="s">
        <v>119</v>
      </c>
      <c r="B1520" s="0" t="s">
        <v>120</v>
      </c>
      <c r="C1520" s="0" t="s">
        <v>72</v>
      </c>
      <c r="D1520" s="0" t="n">
        <v>2029</v>
      </c>
      <c r="E1520" s="5" t="n">
        <v>31.9849142699282</v>
      </c>
      <c r="F1520" s="5" t="n">
        <v>0.955695897654686</v>
      </c>
      <c r="G1520" s="5" t="n">
        <v>31.0292183722735</v>
      </c>
      <c r="H1520" s="12" t="n">
        <v>0.0500000000000001</v>
      </c>
      <c r="I1520" s="5" t="n">
        <v>1.55146091861368</v>
      </c>
      <c r="J1520" s="5" t="n">
        <v>32.5806792908872</v>
      </c>
    </row>
    <row r="1521" customFormat="false" ht="14.25" hidden="false" customHeight="false" outlineLevel="0" collapsed="false">
      <c r="A1521" s="0" t="s">
        <v>119</v>
      </c>
      <c r="B1521" s="0" t="s">
        <v>120</v>
      </c>
      <c r="C1521" s="0" t="s">
        <v>72</v>
      </c>
      <c r="D1521" s="0" t="n">
        <v>2030</v>
      </c>
      <c r="E1521" s="5" t="n">
        <v>32.5745505716763</v>
      </c>
      <c r="F1521" s="5" t="n">
        <v>1.0707168018076</v>
      </c>
      <c r="G1521" s="5" t="n">
        <v>31.5038337698687</v>
      </c>
      <c r="H1521" s="12" t="n">
        <v>0.0500000000000001</v>
      </c>
      <c r="I1521" s="5" t="n">
        <v>1.57519168849344</v>
      </c>
      <c r="J1521" s="5" t="n">
        <v>33.0790254583621</v>
      </c>
    </row>
    <row r="1522" customFormat="false" ht="14.25" hidden="false" customHeight="false" outlineLevel="0" collapsed="false">
      <c r="A1522" s="0" t="s">
        <v>119</v>
      </c>
      <c r="B1522" s="0" t="s">
        <v>120</v>
      </c>
      <c r="C1522" s="0" t="s">
        <v>72</v>
      </c>
      <c r="D1522" s="0" t="n">
        <v>2031</v>
      </c>
      <c r="E1522" s="5" t="n">
        <v>32.0536116507266</v>
      </c>
      <c r="F1522" s="5" t="n">
        <v>1.14632038472297</v>
      </c>
      <c r="G1522" s="5" t="n">
        <v>30.9072912660036</v>
      </c>
      <c r="H1522" s="12" t="n">
        <v>0.05</v>
      </c>
      <c r="I1522" s="5" t="n">
        <v>1.54536456330018</v>
      </c>
      <c r="J1522" s="5" t="n">
        <v>32.4526558293038</v>
      </c>
    </row>
    <row r="1523" customFormat="false" ht="14.25" hidden="false" customHeight="false" outlineLevel="0" collapsed="false">
      <c r="A1523" s="0" t="s">
        <v>119</v>
      </c>
      <c r="B1523" s="0" t="s">
        <v>120</v>
      </c>
      <c r="C1523" s="0" t="s">
        <v>72</v>
      </c>
      <c r="D1523" s="0" t="n">
        <v>2032</v>
      </c>
      <c r="E1523" s="5" t="n">
        <v>32.5216243602668</v>
      </c>
      <c r="F1523" s="5" t="n">
        <v>1.25707568498713</v>
      </c>
      <c r="G1523" s="5" t="n">
        <v>31.2645486752797</v>
      </c>
      <c r="H1523" s="12" t="n">
        <v>0.05</v>
      </c>
      <c r="I1523" s="5" t="n">
        <v>1.56322743376399</v>
      </c>
      <c r="J1523" s="5" t="n">
        <v>32.8277761090437</v>
      </c>
    </row>
    <row r="1524" customFormat="false" ht="14.25" hidden="false" customHeight="false" outlineLevel="0" collapsed="false">
      <c r="A1524" s="0" t="s">
        <v>119</v>
      </c>
      <c r="B1524" s="0" t="s">
        <v>120</v>
      </c>
      <c r="C1524" s="0" t="s">
        <v>72</v>
      </c>
      <c r="D1524" s="0" t="n">
        <v>2033</v>
      </c>
      <c r="E1524" s="5" t="n">
        <v>33.0305598061179</v>
      </c>
      <c r="F1524" s="5" t="n">
        <v>1.37225693202395</v>
      </c>
      <c r="G1524" s="5" t="n">
        <v>31.658302874094</v>
      </c>
      <c r="H1524" s="12" t="n">
        <v>0.05</v>
      </c>
      <c r="I1524" s="5" t="n">
        <v>1.5829151437047</v>
      </c>
      <c r="J1524" s="5" t="n">
        <v>33.2412180177987</v>
      </c>
    </row>
    <row r="1525" customFormat="false" ht="14.25" hidden="false" customHeight="false" outlineLevel="0" collapsed="false">
      <c r="A1525" s="0" t="s">
        <v>119</v>
      </c>
      <c r="B1525" s="0" t="s">
        <v>120</v>
      </c>
      <c r="C1525" s="0" t="s">
        <v>72</v>
      </c>
      <c r="D1525" s="0" t="n">
        <v>2034</v>
      </c>
      <c r="E1525" s="5" t="n">
        <v>33.3366806117471</v>
      </c>
      <c r="F1525" s="5" t="n">
        <v>1.48136089832959</v>
      </c>
      <c r="G1525" s="5" t="n">
        <v>31.8553197134175</v>
      </c>
      <c r="H1525" s="12" t="n">
        <v>0.0500000000000001</v>
      </c>
      <c r="I1525" s="5" t="n">
        <v>1.59276598567088</v>
      </c>
      <c r="J1525" s="5" t="n">
        <v>33.4480856990883</v>
      </c>
    </row>
    <row r="1526" customFormat="false" ht="14.25" hidden="false" customHeight="false" outlineLevel="0" collapsed="false">
      <c r="A1526" s="0" t="s">
        <v>119</v>
      </c>
      <c r="B1526" s="0" t="s">
        <v>120</v>
      </c>
      <c r="C1526" s="0" t="s">
        <v>72</v>
      </c>
      <c r="D1526" s="0" t="n">
        <v>2035</v>
      </c>
      <c r="E1526" s="5" t="n">
        <v>33.2363187431011</v>
      </c>
      <c r="F1526" s="5" t="n">
        <v>1.57302790060866</v>
      </c>
      <c r="G1526" s="5" t="n">
        <v>31.6632908424924</v>
      </c>
      <c r="H1526" s="12" t="n">
        <v>0.0500000000000001</v>
      </c>
      <c r="I1526" s="5" t="n">
        <v>1.58316454212462</v>
      </c>
      <c r="J1526" s="5" t="n">
        <v>33.246455384617</v>
      </c>
    </row>
    <row r="1527" customFormat="false" ht="14.25" hidden="false" customHeight="false" outlineLevel="0" collapsed="false">
      <c r="A1527" s="0" t="s">
        <v>119</v>
      </c>
      <c r="B1527" s="0" t="s">
        <v>120</v>
      </c>
      <c r="C1527" s="0" t="s">
        <v>72</v>
      </c>
      <c r="D1527" s="0" t="n">
        <v>2036</v>
      </c>
      <c r="E1527" s="5" t="n">
        <v>33.6838406610139</v>
      </c>
      <c r="F1527" s="5" t="n">
        <v>1.69795229858188</v>
      </c>
      <c r="G1527" s="5" t="n">
        <v>31.985888362432</v>
      </c>
      <c r="H1527" s="12" t="n">
        <v>0.0500000000000001</v>
      </c>
      <c r="I1527" s="5" t="n">
        <v>1.5992944181216</v>
      </c>
      <c r="J1527" s="5" t="n">
        <v>33.5851827805536</v>
      </c>
    </row>
    <row r="1528" customFormat="false" ht="14.25" hidden="false" customHeight="false" outlineLevel="0" collapsed="false">
      <c r="A1528" s="0" t="s">
        <v>119</v>
      </c>
      <c r="B1528" s="0" t="s">
        <v>120</v>
      </c>
      <c r="C1528" s="0" t="s">
        <v>72</v>
      </c>
      <c r="D1528" s="0" t="n">
        <v>2037</v>
      </c>
      <c r="E1528" s="5" t="n">
        <v>34.5687945645073</v>
      </c>
      <c r="F1528" s="5" t="n">
        <v>1.8489691278045</v>
      </c>
      <c r="G1528" s="5" t="n">
        <v>32.7198254367028</v>
      </c>
      <c r="H1528" s="12" t="n">
        <v>0.05</v>
      </c>
      <c r="I1528" s="5" t="n">
        <v>1.63599127183514</v>
      </c>
      <c r="J1528" s="5" t="n">
        <v>34.3558167085379</v>
      </c>
    </row>
    <row r="1529" customFormat="false" ht="14.25" hidden="false" customHeight="false" outlineLevel="0" collapsed="false">
      <c r="A1529" s="0" t="s">
        <v>119</v>
      </c>
      <c r="B1529" s="0" t="s">
        <v>120</v>
      </c>
      <c r="C1529" s="0" t="s">
        <v>72</v>
      </c>
      <c r="D1529" s="0" t="n">
        <v>2038</v>
      </c>
      <c r="E1529" s="5" t="n">
        <v>35.0947943488556</v>
      </c>
      <c r="F1529" s="5" t="n">
        <v>1.98516778757058</v>
      </c>
      <c r="G1529" s="5" t="n">
        <v>33.109626561285</v>
      </c>
      <c r="H1529" s="12" t="n">
        <v>0.05</v>
      </c>
      <c r="I1529" s="5" t="n">
        <v>1.65548132806425</v>
      </c>
      <c r="J1529" s="5" t="n">
        <v>34.7651078893493</v>
      </c>
    </row>
    <row r="1530" customFormat="false" ht="14.25" hidden="false" customHeight="false" outlineLevel="0" collapsed="false">
      <c r="A1530" s="0" t="s">
        <v>119</v>
      </c>
      <c r="B1530" s="0" t="s">
        <v>120</v>
      </c>
      <c r="C1530" s="0" t="s">
        <v>72</v>
      </c>
      <c r="D1530" s="0" t="n">
        <v>2039</v>
      </c>
      <c r="E1530" s="5" t="n">
        <v>36.1354607820875</v>
      </c>
      <c r="F1530" s="5" t="n">
        <v>2.15519998160941</v>
      </c>
      <c r="G1530" s="5" t="n">
        <v>33.9802608004781</v>
      </c>
      <c r="H1530" s="12" t="n">
        <v>0.0500000000000001</v>
      </c>
      <c r="I1530" s="5" t="n">
        <v>1.69901304002391</v>
      </c>
      <c r="J1530" s="5" t="n">
        <v>35.679273840502</v>
      </c>
    </row>
    <row r="1531" customFormat="false" ht="14.25" hidden="false" customHeight="false" outlineLevel="0" collapsed="false">
      <c r="A1531" s="0" t="s">
        <v>119</v>
      </c>
      <c r="B1531" s="0" t="s">
        <v>120</v>
      </c>
      <c r="C1531" s="0" t="s">
        <v>72</v>
      </c>
      <c r="D1531" s="0" t="n">
        <v>2040</v>
      </c>
      <c r="E1531" s="5" t="n">
        <v>36.5873125782699</v>
      </c>
      <c r="F1531" s="5" t="n">
        <v>2.29482168135433</v>
      </c>
      <c r="G1531" s="5" t="n">
        <v>34.2924908969155</v>
      </c>
      <c r="H1531" s="12" t="n">
        <v>0.05</v>
      </c>
      <c r="I1531" s="5" t="n">
        <v>1.71462454484578</v>
      </c>
      <c r="J1531" s="5" t="n">
        <v>36.0071154417613</v>
      </c>
    </row>
    <row r="1532" customFormat="false" ht="14.25" hidden="false" customHeight="false" outlineLevel="0" collapsed="false">
      <c r="A1532" s="0" t="s">
        <v>119</v>
      </c>
      <c r="B1532" s="0" t="s">
        <v>120</v>
      </c>
      <c r="C1532" s="0" t="s">
        <v>75</v>
      </c>
      <c r="D1532" s="0" t="n">
        <v>2024</v>
      </c>
      <c r="E1532" s="5" t="n">
        <v>8.728788996</v>
      </c>
      <c r="F1532" s="5" t="n">
        <v>0</v>
      </c>
      <c r="G1532" s="5" t="n">
        <v>8.728788996</v>
      </c>
      <c r="H1532" s="12" t="n">
        <v>0.05</v>
      </c>
      <c r="I1532" s="5" t="n">
        <v>0.4364394498</v>
      </c>
      <c r="J1532" s="5" t="n">
        <v>9.1652284458</v>
      </c>
    </row>
    <row r="1533" customFormat="false" ht="14.25" hidden="false" customHeight="false" outlineLevel="0" collapsed="false">
      <c r="A1533" s="0" t="s">
        <v>119</v>
      </c>
      <c r="B1533" s="0" t="s">
        <v>120</v>
      </c>
      <c r="C1533" s="0" t="s">
        <v>75</v>
      </c>
      <c r="D1533" s="0" t="n">
        <v>2025</v>
      </c>
      <c r="E1533" s="5" t="n">
        <v>8.79973098</v>
      </c>
      <c r="F1533" s="5" t="n">
        <v>0.070941984</v>
      </c>
      <c r="G1533" s="5" t="n">
        <v>8.728788996</v>
      </c>
      <c r="H1533" s="12" t="n">
        <v>0.05</v>
      </c>
      <c r="I1533" s="5" t="n">
        <v>0.4364394498</v>
      </c>
      <c r="J1533" s="5" t="n">
        <v>9.1652284458</v>
      </c>
    </row>
    <row r="1534" customFormat="false" ht="14.25" hidden="false" customHeight="false" outlineLevel="0" collapsed="false">
      <c r="A1534" s="0" t="s">
        <v>119</v>
      </c>
      <c r="B1534" s="0" t="s">
        <v>120</v>
      </c>
      <c r="C1534" s="0" t="s">
        <v>75</v>
      </c>
      <c r="D1534" s="0" t="n">
        <v>2026</v>
      </c>
      <c r="E1534" s="5" t="n">
        <v>11.1139586233711</v>
      </c>
      <c r="F1534" s="5" t="n">
        <v>0.669012641458571</v>
      </c>
      <c r="G1534" s="5" t="n">
        <v>10.4449459819125</v>
      </c>
      <c r="H1534" s="12" t="n">
        <v>0.0500000000000001</v>
      </c>
      <c r="I1534" s="5" t="n">
        <v>0.522247299095628</v>
      </c>
      <c r="J1534" s="5" t="n">
        <v>10.9671932810082</v>
      </c>
    </row>
    <row r="1535" customFormat="false" ht="14.25" hidden="false" customHeight="false" outlineLevel="0" collapsed="false">
      <c r="A1535" s="0" t="s">
        <v>119</v>
      </c>
      <c r="B1535" s="0" t="s">
        <v>120</v>
      </c>
      <c r="C1535" s="0" t="s">
        <v>75</v>
      </c>
      <c r="D1535" s="0" t="n">
        <v>2027</v>
      </c>
      <c r="E1535" s="5" t="n">
        <v>15.555404041625</v>
      </c>
      <c r="F1535" s="5" t="n">
        <v>2.14152005842582</v>
      </c>
      <c r="G1535" s="5" t="n">
        <v>13.4138839831992</v>
      </c>
      <c r="H1535" s="12" t="n">
        <v>0.05</v>
      </c>
      <c r="I1535" s="5" t="n">
        <v>0.670694199159961</v>
      </c>
      <c r="J1535" s="5" t="n">
        <v>14.0845781823592</v>
      </c>
    </row>
    <row r="1536" customFormat="false" ht="14.25" hidden="false" customHeight="false" outlineLevel="0" collapsed="false">
      <c r="A1536" s="0" t="s">
        <v>119</v>
      </c>
      <c r="B1536" s="0" t="s">
        <v>120</v>
      </c>
      <c r="C1536" s="0" t="s">
        <v>75</v>
      </c>
      <c r="D1536" s="0" t="n">
        <v>2028</v>
      </c>
      <c r="E1536" s="5" t="n">
        <v>29.0972378629931</v>
      </c>
      <c r="F1536" s="5" t="n">
        <v>4.26746368727189</v>
      </c>
      <c r="G1536" s="5" t="n">
        <v>24.8297741757212</v>
      </c>
      <c r="H1536" s="12" t="n">
        <v>0.0500000000000001</v>
      </c>
      <c r="I1536" s="5" t="n">
        <v>1.24148870878606</v>
      </c>
      <c r="J1536" s="5" t="n">
        <v>26.0712628845072</v>
      </c>
    </row>
    <row r="1537" customFormat="false" ht="14.25" hidden="false" customHeight="false" outlineLevel="0" collapsed="false">
      <c r="A1537" s="0" t="s">
        <v>119</v>
      </c>
      <c r="B1537" s="0" t="s">
        <v>120</v>
      </c>
      <c r="C1537" s="0" t="s">
        <v>75</v>
      </c>
      <c r="D1537" s="0" t="n">
        <v>2029</v>
      </c>
      <c r="E1537" s="5" t="n">
        <v>49.5029147811418</v>
      </c>
      <c r="F1537" s="5" t="n">
        <v>5.54395964940482</v>
      </c>
      <c r="G1537" s="5" t="n">
        <v>43.9589551317369</v>
      </c>
      <c r="H1537" s="12" t="n">
        <v>0.0500000000000001</v>
      </c>
      <c r="I1537" s="5" t="n">
        <v>2.19794775658685</v>
      </c>
      <c r="J1537" s="5" t="n">
        <v>46.1569028883238</v>
      </c>
    </row>
    <row r="1538" customFormat="false" ht="14.25" hidden="false" customHeight="false" outlineLevel="0" collapsed="false">
      <c r="A1538" s="0" t="s">
        <v>119</v>
      </c>
      <c r="B1538" s="0" t="s">
        <v>120</v>
      </c>
      <c r="C1538" s="0" t="s">
        <v>75</v>
      </c>
      <c r="D1538" s="0" t="n">
        <v>2030</v>
      </c>
      <c r="E1538" s="5" t="n">
        <v>76.0814404342814</v>
      </c>
      <c r="F1538" s="5" t="n">
        <v>6.70010829815026</v>
      </c>
      <c r="G1538" s="5" t="n">
        <v>69.3813321361312</v>
      </c>
      <c r="H1538" s="12" t="n">
        <v>0.0500000000000001</v>
      </c>
      <c r="I1538" s="5" t="n">
        <v>3.46906660680656</v>
      </c>
      <c r="J1538" s="5" t="n">
        <v>72.8503987429377</v>
      </c>
    </row>
    <row r="1539" customFormat="false" ht="14.25" hidden="false" customHeight="false" outlineLevel="0" collapsed="false">
      <c r="A1539" s="0" t="s">
        <v>119</v>
      </c>
      <c r="B1539" s="0" t="s">
        <v>120</v>
      </c>
      <c r="C1539" s="0" t="s">
        <v>75</v>
      </c>
      <c r="D1539" s="0" t="n">
        <v>2031</v>
      </c>
      <c r="E1539" s="5" t="n">
        <v>89.8830948053738</v>
      </c>
      <c r="F1539" s="5" t="n">
        <v>9.50898321644922</v>
      </c>
      <c r="G1539" s="5" t="n">
        <v>80.3741115889246</v>
      </c>
      <c r="H1539" s="12" t="n">
        <v>0.05</v>
      </c>
      <c r="I1539" s="5" t="n">
        <v>4.01870557944623</v>
      </c>
      <c r="J1539" s="5" t="n">
        <v>84.3928171683709</v>
      </c>
    </row>
    <row r="1540" customFormat="false" ht="14.25" hidden="false" customHeight="false" outlineLevel="0" collapsed="false">
      <c r="A1540" s="0" t="s">
        <v>119</v>
      </c>
      <c r="B1540" s="0" t="s">
        <v>120</v>
      </c>
      <c r="C1540" s="0" t="s">
        <v>75</v>
      </c>
      <c r="D1540" s="0" t="n">
        <v>2032</v>
      </c>
      <c r="E1540" s="5" t="n">
        <v>102.191151151499</v>
      </c>
      <c r="F1540" s="5" t="n">
        <v>12.3255985338932</v>
      </c>
      <c r="G1540" s="5" t="n">
        <v>89.8655526176057</v>
      </c>
      <c r="H1540" s="12" t="n">
        <v>0.05</v>
      </c>
      <c r="I1540" s="5" t="n">
        <v>4.49327763088029</v>
      </c>
      <c r="J1540" s="5" t="n">
        <v>94.358830248486</v>
      </c>
    </row>
    <row r="1541" customFormat="false" ht="14.25" hidden="false" customHeight="false" outlineLevel="0" collapsed="false">
      <c r="A1541" s="0" t="s">
        <v>119</v>
      </c>
      <c r="B1541" s="0" t="s">
        <v>120</v>
      </c>
      <c r="C1541" s="0" t="s">
        <v>75</v>
      </c>
      <c r="D1541" s="0" t="n">
        <v>2033</v>
      </c>
      <c r="E1541" s="5" t="n">
        <v>111.925260995116</v>
      </c>
      <c r="F1541" s="5" t="n">
        <v>14.2118590702396</v>
      </c>
      <c r="G1541" s="5" t="n">
        <v>97.7134019248762</v>
      </c>
      <c r="H1541" s="12" t="n">
        <v>0.0500000000000001</v>
      </c>
      <c r="I1541" s="5" t="n">
        <v>4.88567009624381</v>
      </c>
      <c r="J1541" s="5" t="n">
        <v>102.59907202112</v>
      </c>
    </row>
    <row r="1542" customFormat="false" ht="14.25" hidden="false" customHeight="false" outlineLevel="0" collapsed="false">
      <c r="A1542" s="0" t="s">
        <v>119</v>
      </c>
      <c r="B1542" s="0" t="s">
        <v>120</v>
      </c>
      <c r="C1542" s="0" t="s">
        <v>75</v>
      </c>
      <c r="D1542" s="0" t="n">
        <v>2034</v>
      </c>
      <c r="E1542" s="5" t="n">
        <v>125.01452275161</v>
      </c>
      <c r="F1542" s="5" t="n">
        <v>15.7214344791453</v>
      </c>
      <c r="G1542" s="5" t="n">
        <v>109.293088272464</v>
      </c>
      <c r="H1542" s="12" t="n">
        <v>0.05</v>
      </c>
      <c r="I1542" s="5" t="n">
        <v>5.46465441362321</v>
      </c>
      <c r="J1542" s="5" t="n">
        <v>114.757742686087</v>
      </c>
    </row>
    <row r="1543" customFormat="false" ht="14.25" hidden="false" customHeight="false" outlineLevel="0" collapsed="false">
      <c r="A1543" s="0" t="s">
        <v>119</v>
      </c>
      <c r="B1543" s="0" t="s">
        <v>120</v>
      </c>
      <c r="C1543" s="0" t="s">
        <v>75</v>
      </c>
      <c r="D1543" s="0" t="n">
        <v>2035</v>
      </c>
      <c r="E1543" s="5" t="n">
        <v>137.088005114293</v>
      </c>
      <c r="F1543" s="5" t="n">
        <v>16.4794248689311</v>
      </c>
      <c r="G1543" s="5" t="n">
        <v>120.608580245362</v>
      </c>
      <c r="H1543" s="12" t="n">
        <v>0.05</v>
      </c>
      <c r="I1543" s="5" t="n">
        <v>6.0304290122681</v>
      </c>
      <c r="J1543" s="5" t="n">
        <v>126.63900925763</v>
      </c>
    </row>
    <row r="1544" customFormat="false" ht="14.25" hidden="false" customHeight="false" outlineLevel="0" collapsed="false">
      <c r="A1544" s="0" t="s">
        <v>119</v>
      </c>
      <c r="B1544" s="0" t="s">
        <v>120</v>
      </c>
      <c r="C1544" s="0" t="s">
        <v>75</v>
      </c>
      <c r="D1544" s="0" t="n">
        <v>2036</v>
      </c>
      <c r="E1544" s="5" t="n">
        <v>148.906949555218</v>
      </c>
      <c r="F1544" s="5" t="n">
        <v>17.9001867129883</v>
      </c>
      <c r="G1544" s="5" t="n">
        <v>131.00676284223</v>
      </c>
      <c r="H1544" s="12" t="n">
        <v>0.0500000000000001</v>
      </c>
      <c r="I1544" s="5" t="n">
        <v>6.55033814211151</v>
      </c>
      <c r="J1544" s="5" t="n">
        <v>137.557100984342</v>
      </c>
    </row>
    <row r="1545" customFormat="false" ht="14.25" hidden="false" customHeight="false" outlineLevel="0" collapsed="false">
      <c r="A1545" s="0" t="s">
        <v>119</v>
      </c>
      <c r="B1545" s="0" t="s">
        <v>120</v>
      </c>
      <c r="C1545" s="0" t="s">
        <v>75</v>
      </c>
      <c r="D1545" s="0" t="n">
        <v>2037</v>
      </c>
      <c r="E1545" s="5" t="n">
        <v>159.968608665034</v>
      </c>
      <c r="F1545" s="5" t="n">
        <v>19.2299148688103</v>
      </c>
      <c r="G1545" s="5" t="n">
        <v>140.738693796224</v>
      </c>
      <c r="H1545" s="12" t="n">
        <v>0.05</v>
      </c>
      <c r="I1545" s="5" t="n">
        <v>7.0369346898112</v>
      </c>
      <c r="J1545" s="5" t="n">
        <v>147.775628486035</v>
      </c>
    </row>
    <row r="1546" customFormat="false" ht="14.25" hidden="false" customHeight="false" outlineLevel="0" collapsed="false">
      <c r="A1546" s="0" t="s">
        <v>119</v>
      </c>
      <c r="B1546" s="0" t="s">
        <v>120</v>
      </c>
      <c r="C1546" s="0" t="s">
        <v>75</v>
      </c>
      <c r="D1546" s="0" t="n">
        <v>2038</v>
      </c>
      <c r="E1546" s="5" t="n">
        <v>169.943794048218</v>
      </c>
      <c r="F1546" s="5" t="n">
        <v>20.4290374174154</v>
      </c>
      <c r="G1546" s="5" t="n">
        <v>149.514756630803</v>
      </c>
      <c r="H1546" s="12" t="n">
        <v>0.0500000000000001</v>
      </c>
      <c r="I1546" s="5" t="n">
        <v>7.47573783154016</v>
      </c>
      <c r="J1546" s="5" t="n">
        <v>156.990494462343</v>
      </c>
    </row>
    <row r="1547" customFormat="false" ht="14.25" hidden="false" customHeight="false" outlineLevel="0" collapsed="false">
      <c r="A1547" s="0" t="s">
        <v>119</v>
      </c>
      <c r="B1547" s="0" t="s">
        <v>120</v>
      </c>
      <c r="C1547" s="0" t="s">
        <v>75</v>
      </c>
      <c r="D1547" s="0" t="n">
        <v>2039</v>
      </c>
      <c r="E1547" s="5" t="n">
        <v>178.513816805221</v>
      </c>
      <c r="F1547" s="5" t="n">
        <v>21.4592445900365</v>
      </c>
      <c r="G1547" s="5" t="n">
        <v>157.054572215185</v>
      </c>
      <c r="H1547" s="12" t="n">
        <v>0.05</v>
      </c>
      <c r="I1547" s="5" t="n">
        <v>7.85272861075924</v>
      </c>
      <c r="J1547" s="5" t="n">
        <v>164.907300825944</v>
      </c>
    </row>
    <row r="1548" customFormat="false" ht="14.25" hidden="false" customHeight="false" outlineLevel="0" collapsed="false">
      <c r="A1548" s="0" t="s">
        <v>119</v>
      </c>
      <c r="B1548" s="0" t="s">
        <v>120</v>
      </c>
      <c r="C1548" s="0" t="s">
        <v>75</v>
      </c>
      <c r="D1548" s="0" t="n">
        <v>2040</v>
      </c>
      <c r="E1548" s="5" t="n">
        <v>185.386598752222</v>
      </c>
      <c r="F1548" s="5" t="n">
        <v>22.2854255067529</v>
      </c>
      <c r="G1548" s="5" t="n">
        <v>163.10117324547</v>
      </c>
      <c r="H1548" s="12" t="n">
        <v>0.0500000000000001</v>
      </c>
      <c r="I1548" s="5" t="n">
        <v>8.15505866227349</v>
      </c>
      <c r="J1548" s="5" t="n">
        <v>171.256231907743</v>
      </c>
    </row>
    <row r="1549" customFormat="false" ht="14.25" hidden="false" customHeight="false" outlineLevel="0" collapsed="false">
      <c r="A1549" s="0" t="s">
        <v>119</v>
      </c>
      <c r="B1549" s="0" t="s">
        <v>120</v>
      </c>
      <c r="C1549" s="0" t="s">
        <v>76</v>
      </c>
      <c r="D1549" s="0" t="n">
        <v>2024</v>
      </c>
      <c r="E1549" s="5" t="n">
        <v>0.15785588</v>
      </c>
      <c r="F1549" s="5" t="n">
        <v>0.15785588</v>
      </c>
      <c r="G1549" s="5" t="n">
        <v>0</v>
      </c>
      <c r="H1549" s="12" t="n">
        <v>0</v>
      </c>
      <c r="I1549" s="5" t="n">
        <v>0</v>
      </c>
      <c r="J1549" s="5" t="n">
        <v>0</v>
      </c>
    </row>
    <row r="1550" customFormat="false" ht="14.25" hidden="false" customHeight="false" outlineLevel="0" collapsed="false">
      <c r="A1550" s="0" t="s">
        <v>119</v>
      </c>
      <c r="B1550" s="0" t="s">
        <v>120</v>
      </c>
      <c r="C1550" s="0" t="s">
        <v>76</v>
      </c>
      <c r="D1550" s="0" t="n">
        <v>2025</v>
      </c>
      <c r="E1550" s="5" t="n">
        <v>0.164621132</v>
      </c>
      <c r="F1550" s="5" t="n">
        <v>0.164621132</v>
      </c>
      <c r="G1550" s="5" t="n">
        <v>0</v>
      </c>
      <c r="H1550" s="12" t="n">
        <v>0</v>
      </c>
      <c r="I1550" s="5" t="n">
        <v>0</v>
      </c>
      <c r="J1550" s="5" t="n">
        <v>0</v>
      </c>
    </row>
    <row r="1551" customFormat="false" ht="14.25" hidden="false" customHeight="false" outlineLevel="0" collapsed="false">
      <c r="A1551" s="0" t="s">
        <v>119</v>
      </c>
      <c r="B1551" s="0" t="s">
        <v>120</v>
      </c>
      <c r="C1551" s="0" t="s">
        <v>76</v>
      </c>
      <c r="D1551" s="0" t="n">
        <v>2026</v>
      </c>
      <c r="E1551" s="5" t="n">
        <v>0.4134921816</v>
      </c>
      <c r="F1551" s="5" t="n">
        <v>0.4134921816</v>
      </c>
      <c r="G1551" s="5" t="n">
        <v>0</v>
      </c>
      <c r="H1551" s="12" t="n">
        <v>0</v>
      </c>
      <c r="I1551" s="5" t="n">
        <v>0</v>
      </c>
      <c r="J1551" s="5" t="n">
        <v>0</v>
      </c>
    </row>
    <row r="1552" customFormat="false" ht="14.25" hidden="false" customHeight="false" outlineLevel="0" collapsed="false">
      <c r="A1552" s="0" t="s">
        <v>119</v>
      </c>
      <c r="B1552" s="0" t="s">
        <v>120</v>
      </c>
      <c r="C1552" s="0" t="s">
        <v>76</v>
      </c>
      <c r="D1552" s="0" t="n">
        <v>2027</v>
      </c>
      <c r="E1552" s="5" t="n">
        <v>0.615758598</v>
      </c>
      <c r="F1552" s="5" t="n">
        <v>0.615758598</v>
      </c>
      <c r="G1552" s="5" t="n">
        <v>0</v>
      </c>
      <c r="H1552" s="12" t="n">
        <v>0</v>
      </c>
      <c r="I1552" s="5" t="n">
        <v>0</v>
      </c>
      <c r="J1552" s="5" t="n">
        <v>0</v>
      </c>
    </row>
    <row r="1553" customFormat="false" ht="14.25" hidden="false" customHeight="false" outlineLevel="0" collapsed="false">
      <c r="A1553" s="0" t="s">
        <v>119</v>
      </c>
      <c r="B1553" s="0" t="s">
        <v>120</v>
      </c>
      <c r="C1553" s="0" t="s">
        <v>76</v>
      </c>
      <c r="D1553" s="0" t="n">
        <v>2028</v>
      </c>
      <c r="E1553" s="5" t="n">
        <v>0.680801004</v>
      </c>
      <c r="F1553" s="5" t="n">
        <v>0.680801004</v>
      </c>
      <c r="G1553" s="5" t="n">
        <v>0</v>
      </c>
      <c r="H1553" s="12" t="n">
        <v>0</v>
      </c>
      <c r="I1553" s="5" t="n">
        <v>0</v>
      </c>
      <c r="J1553" s="5" t="n">
        <v>0</v>
      </c>
    </row>
    <row r="1554" customFormat="false" ht="14.25" hidden="false" customHeight="false" outlineLevel="0" collapsed="false">
      <c r="A1554" s="0" t="s">
        <v>119</v>
      </c>
      <c r="B1554" s="0" t="s">
        <v>120</v>
      </c>
      <c r="C1554" s="0" t="s">
        <v>76</v>
      </c>
      <c r="D1554" s="0" t="n">
        <v>2029</v>
      </c>
      <c r="E1554" s="5" t="n">
        <v>0.685308</v>
      </c>
      <c r="F1554" s="5" t="n">
        <v>0.685308</v>
      </c>
      <c r="G1554" s="5" t="n">
        <v>0</v>
      </c>
      <c r="H1554" s="12" t="n">
        <v>0</v>
      </c>
      <c r="I1554" s="5" t="n">
        <v>0</v>
      </c>
      <c r="J1554" s="5" t="n">
        <v>0</v>
      </c>
    </row>
    <row r="1555" customFormat="false" ht="14.25" hidden="false" customHeight="false" outlineLevel="0" collapsed="false">
      <c r="A1555" s="0" t="s">
        <v>119</v>
      </c>
      <c r="B1555" s="0" t="s">
        <v>120</v>
      </c>
      <c r="C1555" s="0" t="s">
        <v>76</v>
      </c>
      <c r="D1555" s="0" t="n">
        <v>2030</v>
      </c>
      <c r="E1555" s="5" t="n">
        <v>0.505542906</v>
      </c>
      <c r="F1555" s="5" t="n">
        <v>0.505542906</v>
      </c>
      <c r="G1555" s="5" t="n">
        <v>0</v>
      </c>
      <c r="H1555" s="12" t="n">
        <v>0</v>
      </c>
      <c r="I1555" s="5" t="n">
        <v>0</v>
      </c>
      <c r="J1555" s="5" t="n">
        <v>0</v>
      </c>
    </row>
    <row r="1556" customFormat="false" ht="14.25" hidden="false" customHeight="false" outlineLevel="0" collapsed="false">
      <c r="A1556" s="0" t="s">
        <v>119</v>
      </c>
      <c r="B1556" s="0" t="s">
        <v>120</v>
      </c>
      <c r="C1556" s="0" t="s">
        <v>76</v>
      </c>
      <c r="D1556" s="0" t="n">
        <v>2031</v>
      </c>
      <c r="E1556" s="5" t="n">
        <v>0.480976944</v>
      </c>
      <c r="F1556" s="5" t="n">
        <v>0.480976944</v>
      </c>
      <c r="G1556" s="5" t="n">
        <v>0</v>
      </c>
      <c r="H1556" s="12" t="n">
        <v>0</v>
      </c>
      <c r="I1556" s="5" t="n">
        <v>0</v>
      </c>
      <c r="J1556" s="5" t="n">
        <v>0</v>
      </c>
    </row>
    <row r="1557" customFormat="false" ht="14.25" hidden="false" customHeight="false" outlineLevel="0" collapsed="false">
      <c r="A1557" s="0" t="s">
        <v>119</v>
      </c>
      <c r="B1557" s="0" t="s">
        <v>120</v>
      </c>
      <c r="C1557" s="0" t="s">
        <v>76</v>
      </c>
      <c r="D1557" s="0" t="n">
        <v>2032</v>
      </c>
      <c r="E1557" s="5" t="n">
        <v>0.4672005</v>
      </c>
      <c r="F1557" s="5" t="n">
        <v>0.4672005</v>
      </c>
      <c r="G1557" s="5" t="n">
        <v>0</v>
      </c>
      <c r="H1557" s="12" t="n">
        <v>0</v>
      </c>
      <c r="I1557" s="5" t="n">
        <v>0</v>
      </c>
      <c r="J1557" s="5" t="n">
        <v>0</v>
      </c>
    </row>
    <row r="1558" customFormat="false" ht="14.25" hidden="false" customHeight="false" outlineLevel="0" collapsed="false">
      <c r="A1558" s="0" t="s">
        <v>119</v>
      </c>
      <c r="B1558" s="0" t="s">
        <v>120</v>
      </c>
      <c r="C1558" s="0" t="s">
        <v>76</v>
      </c>
      <c r="D1558" s="0" t="n">
        <v>2033</v>
      </c>
      <c r="E1558" s="5" t="n">
        <v>0.465919104</v>
      </c>
      <c r="F1558" s="5" t="n">
        <v>0.465919104</v>
      </c>
      <c r="G1558" s="5" t="n">
        <v>0</v>
      </c>
      <c r="H1558" s="12" t="n">
        <v>0</v>
      </c>
      <c r="I1558" s="5" t="n">
        <v>0</v>
      </c>
      <c r="J1558" s="5" t="n">
        <v>0</v>
      </c>
    </row>
    <row r="1559" customFormat="false" ht="14.25" hidden="false" customHeight="false" outlineLevel="0" collapsed="false">
      <c r="A1559" s="0" t="s">
        <v>119</v>
      </c>
      <c r="B1559" s="0" t="s">
        <v>120</v>
      </c>
      <c r="C1559" s="0" t="s">
        <v>76</v>
      </c>
      <c r="D1559" s="0" t="n">
        <v>2034</v>
      </c>
      <c r="E1559" s="5" t="n">
        <v>0.4621334536</v>
      </c>
      <c r="F1559" s="5" t="n">
        <v>0.4621334536</v>
      </c>
      <c r="G1559" s="5" t="n">
        <v>0</v>
      </c>
      <c r="H1559" s="12" t="n">
        <v>0</v>
      </c>
      <c r="I1559" s="5" t="n">
        <v>0</v>
      </c>
      <c r="J1559" s="5" t="n">
        <v>0</v>
      </c>
    </row>
    <row r="1560" customFormat="false" ht="14.25" hidden="false" customHeight="false" outlineLevel="0" collapsed="false">
      <c r="A1560" s="0" t="s">
        <v>119</v>
      </c>
      <c r="B1560" s="0" t="s">
        <v>120</v>
      </c>
      <c r="C1560" s="0" t="s">
        <v>76</v>
      </c>
      <c r="D1560" s="0" t="n">
        <v>2035</v>
      </c>
      <c r="E1560" s="5" t="n">
        <v>0.456280308</v>
      </c>
      <c r="F1560" s="5" t="n">
        <v>0.456280308</v>
      </c>
      <c r="G1560" s="5" t="n">
        <v>0</v>
      </c>
      <c r="H1560" s="12" t="n">
        <v>0</v>
      </c>
      <c r="I1560" s="5" t="n">
        <v>0</v>
      </c>
      <c r="J1560" s="5" t="n">
        <v>0</v>
      </c>
    </row>
    <row r="1561" customFormat="false" ht="14.25" hidden="false" customHeight="false" outlineLevel="0" collapsed="false">
      <c r="A1561" s="0" t="s">
        <v>119</v>
      </c>
      <c r="B1561" s="0" t="s">
        <v>120</v>
      </c>
      <c r="C1561" s="0" t="s">
        <v>76</v>
      </c>
      <c r="D1561" s="0" t="n">
        <v>2036</v>
      </c>
      <c r="E1561" s="5" t="n">
        <v>0.4589605108</v>
      </c>
      <c r="F1561" s="5" t="n">
        <v>0.4589605108</v>
      </c>
      <c r="G1561" s="5" t="n">
        <v>0</v>
      </c>
      <c r="H1561" s="12" t="n">
        <v>0</v>
      </c>
      <c r="I1561" s="5" t="n">
        <v>0</v>
      </c>
      <c r="J1561" s="5" t="n">
        <v>0</v>
      </c>
    </row>
    <row r="1562" customFormat="false" ht="14.25" hidden="false" customHeight="false" outlineLevel="0" collapsed="false">
      <c r="A1562" s="0" t="s">
        <v>119</v>
      </c>
      <c r="B1562" s="0" t="s">
        <v>120</v>
      </c>
      <c r="C1562" s="0" t="s">
        <v>76</v>
      </c>
      <c r="D1562" s="0" t="n">
        <v>2037</v>
      </c>
      <c r="E1562" s="5" t="n">
        <v>0.4624802952</v>
      </c>
      <c r="F1562" s="5" t="n">
        <v>0.4624802952</v>
      </c>
      <c r="G1562" s="5" t="n">
        <v>0</v>
      </c>
      <c r="H1562" s="12" t="n">
        <v>0</v>
      </c>
      <c r="I1562" s="5" t="n">
        <v>0</v>
      </c>
      <c r="J1562" s="5" t="n">
        <v>0</v>
      </c>
    </row>
    <row r="1563" customFormat="false" ht="14.25" hidden="false" customHeight="false" outlineLevel="0" collapsed="false">
      <c r="A1563" s="0" t="s">
        <v>119</v>
      </c>
      <c r="B1563" s="0" t="s">
        <v>120</v>
      </c>
      <c r="C1563" s="0" t="s">
        <v>76</v>
      </c>
      <c r="D1563" s="0" t="n">
        <v>2038</v>
      </c>
      <c r="E1563" s="5" t="n">
        <v>0.4648537278</v>
      </c>
      <c r="F1563" s="5" t="n">
        <v>0.4648537278</v>
      </c>
      <c r="G1563" s="5" t="n">
        <v>0</v>
      </c>
      <c r="H1563" s="12" t="n">
        <v>0</v>
      </c>
      <c r="I1563" s="5" t="n">
        <v>0</v>
      </c>
      <c r="J1563" s="5" t="n">
        <v>0</v>
      </c>
    </row>
    <row r="1564" customFormat="false" ht="14.25" hidden="false" customHeight="false" outlineLevel="0" collapsed="false">
      <c r="A1564" s="0" t="s">
        <v>119</v>
      </c>
      <c r="B1564" s="0" t="s">
        <v>120</v>
      </c>
      <c r="C1564" s="0" t="s">
        <v>76</v>
      </c>
      <c r="D1564" s="0" t="n">
        <v>2039</v>
      </c>
      <c r="E1564" s="5" t="n">
        <v>0.4680990336</v>
      </c>
      <c r="F1564" s="5" t="n">
        <v>0.4680990336</v>
      </c>
      <c r="G1564" s="5" t="n">
        <v>0</v>
      </c>
      <c r="H1564" s="12" t="n">
        <v>0</v>
      </c>
      <c r="I1564" s="5" t="n">
        <v>0</v>
      </c>
      <c r="J1564" s="5" t="n">
        <v>0</v>
      </c>
    </row>
    <row r="1565" customFormat="false" ht="14.25" hidden="false" customHeight="false" outlineLevel="0" collapsed="false">
      <c r="A1565" s="0" t="s">
        <v>119</v>
      </c>
      <c r="B1565" s="0" t="s">
        <v>120</v>
      </c>
      <c r="C1565" s="0" t="s">
        <v>76</v>
      </c>
      <c r="D1565" s="0" t="n">
        <v>2040</v>
      </c>
      <c r="E1565" s="5" t="n">
        <v>0.470165696</v>
      </c>
      <c r="F1565" s="5" t="n">
        <v>0.470165696</v>
      </c>
      <c r="G1565" s="5" t="n">
        <v>0</v>
      </c>
      <c r="H1565" s="12" t="n">
        <v>0</v>
      </c>
      <c r="I1565" s="5" t="n">
        <v>0</v>
      </c>
      <c r="J1565" s="5" t="n">
        <v>0</v>
      </c>
    </row>
    <row r="1566" customFormat="false" ht="14.25" hidden="false" customHeight="false" outlineLevel="0" collapsed="false">
      <c r="A1566" s="0" t="s">
        <v>119</v>
      </c>
      <c r="B1566" s="0" t="s">
        <v>120</v>
      </c>
      <c r="C1566" s="0" t="s">
        <v>79</v>
      </c>
      <c r="D1566" s="0" t="n">
        <v>2024</v>
      </c>
      <c r="E1566" s="5" t="n">
        <v>0</v>
      </c>
      <c r="F1566" s="5" t="n">
        <v>0</v>
      </c>
      <c r="G1566" s="5" t="n">
        <v>0</v>
      </c>
      <c r="H1566" s="12" t="n">
        <v>0</v>
      </c>
      <c r="I1566" s="5" t="n">
        <v>0</v>
      </c>
      <c r="J1566" s="5" t="n">
        <v>0</v>
      </c>
    </row>
    <row r="1567" customFormat="false" ht="14.25" hidden="false" customHeight="false" outlineLevel="0" collapsed="false">
      <c r="A1567" s="0" t="s">
        <v>119</v>
      </c>
      <c r="B1567" s="0" t="s">
        <v>120</v>
      </c>
      <c r="C1567" s="0" t="s">
        <v>79</v>
      </c>
      <c r="D1567" s="0" t="n">
        <v>2025</v>
      </c>
      <c r="E1567" s="5" t="n">
        <v>104.12219903534</v>
      </c>
      <c r="F1567" s="5" t="n">
        <v>14.2557267717366</v>
      </c>
      <c r="G1567" s="5" t="n">
        <v>89.8664722636037</v>
      </c>
      <c r="H1567" s="12" t="n">
        <v>0.05</v>
      </c>
      <c r="I1567" s="5" t="n">
        <v>4.49332361318019</v>
      </c>
      <c r="J1567" s="5" t="n">
        <v>94.3597958767839</v>
      </c>
    </row>
    <row r="1568" customFormat="false" ht="14.25" hidden="false" customHeight="false" outlineLevel="0" collapsed="false">
      <c r="A1568" s="0" t="s">
        <v>119</v>
      </c>
      <c r="B1568" s="0" t="s">
        <v>120</v>
      </c>
      <c r="C1568" s="0" t="s">
        <v>79</v>
      </c>
      <c r="D1568" s="0" t="n">
        <v>2026</v>
      </c>
      <c r="E1568" s="5" t="n">
        <v>105.746835255847</v>
      </c>
      <c r="F1568" s="5" t="n">
        <v>14.4695125546744</v>
      </c>
      <c r="G1568" s="5" t="n">
        <v>91.2773227011728</v>
      </c>
      <c r="H1568" s="12" t="n">
        <v>0.05</v>
      </c>
      <c r="I1568" s="5" t="n">
        <v>4.56386613505864</v>
      </c>
      <c r="J1568" s="5" t="n">
        <v>95.8411888362314</v>
      </c>
    </row>
    <row r="1569" customFormat="false" ht="14.25" hidden="false" customHeight="false" outlineLevel="0" collapsed="false">
      <c r="A1569" s="0" t="s">
        <v>119</v>
      </c>
      <c r="B1569" s="0" t="s">
        <v>120</v>
      </c>
      <c r="C1569" s="0" t="s">
        <v>79</v>
      </c>
      <c r="D1569" s="0" t="n">
        <v>2027</v>
      </c>
      <c r="E1569" s="5" t="n">
        <v>104.181588753738</v>
      </c>
      <c r="F1569" s="5" t="n">
        <v>14.2795849998041</v>
      </c>
      <c r="G1569" s="5" t="n">
        <v>89.9020037539336</v>
      </c>
      <c r="H1569" s="12" t="n">
        <v>0.05</v>
      </c>
      <c r="I1569" s="5" t="n">
        <v>4.49510018769668</v>
      </c>
      <c r="J1569" s="5" t="n">
        <v>94.3971039416303</v>
      </c>
    </row>
    <row r="1570" customFormat="false" ht="14.25" hidden="false" customHeight="false" outlineLevel="0" collapsed="false">
      <c r="A1570" s="0" t="s">
        <v>119</v>
      </c>
      <c r="B1570" s="0" t="s">
        <v>120</v>
      </c>
      <c r="C1570" s="0" t="s">
        <v>79</v>
      </c>
      <c r="D1570" s="0" t="n">
        <v>2028</v>
      </c>
      <c r="E1570" s="5" t="n">
        <v>105.464040345075</v>
      </c>
      <c r="F1570" s="5" t="n">
        <v>14.4738463965384</v>
      </c>
      <c r="G1570" s="5" t="n">
        <v>90.9901939485365</v>
      </c>
      <c r="H1570" s="12" t="n">
        <v>0.0500000000000001</v>
      </c>
      <c r="I1570" s="5" t="n">
        <v>4.54950969742683</v>
      </c>
      <c r="J1570" s="5" t="n">
        <v>95.5397036459633</v>
      </c>
    </row>
    <row r="1571" customFormat="false" ht="14.25" hidden="false" customHeight="false" outlineLevel="0" collapsed="false">
      <c r="A1571" s="0" t="s">
        <v>119</v>
      </c>
      <c r="B1571" s="0" t="s">
        <v>120</v>
      </c>
      <c r="C1571" s="0" t="s">
        <v>79</v>
      </c>
      <c r="D1571" s="0" t="n">
        <v>2029</v>
      </c>
      <c r="E1571" s="5" t="n">
        <v>108.855092922733</v>
      </c>
      <c r="F1571" s="5" t="n">
        <v>14.9833065126071</v>
      </c>
      <c r="G1571" s="5" t="n">
        <v>93.8717864101258</v>
      </c>
      <c r="H1571" s="12" t="n">
        <v>0.0500000000000001</v>
      </c>
      <c r="I1571" s="5" t="n">
        <v>4.6935893205063</v>
      </c>
      <c r="J1571" s="5" t="n">
        <v>98.5653757306321</v>
      </c>
    </row>
    <row r="1572" customFormat="false" ht="14.25" hidden="false" customHeight="false" outlineLevel="0" collapsed="false">
      <c r="A1572" s="0" t="s">
        <v>119</v>
      </c>
      <c r="B1572" s="0" t="s">
        <v>120</v>
      </c>
      <c r="C1572" s="0" t="s">
        <v>79</v>
      </c>
      <c r="D1572" s="0" t="n">
        <v>2030</v>
      </c>
      <c r="E1572" s="5" t="n">
        <v>109.791501779759</v>
      </c>
      <c r="F1572" s="5" t="n">
        <v>15.1354049658699</v>
      </c>
      <c r="G1572" s="5" t="n">
        <v>94.6560968138886</v>
      </c>
      <c r="H1572" s="12" t="n">
        <v>0.05</v>
      </c>
      <c r="I1572" s="5" t="n">
        <v>4.73280484069443</v>
      </c>
      <c r="J1572" s="5" t="n">
        <v>99.388901654583</v>
      </c>
    </row>
    <row r="1573" customFormat="false" ht="14.25" hidden="false" customHeight="false" outlineLevel="0" collapsed="false">
      <c r="A1573" s="0" t="s">
        <v>119</v>
      </c>
      <c r="B1573" s="0" t="s">
        <v>120</v>
      </c>
      <c r="C1573" s="0" t="s">
        <v>79</v>
      </c>
      <c r="D1573" s="0" t="n">
        <v>2031</v>
      </c>
      <c r="E1573" s="5" t="n">
        <v>111.591583143085</v>
      </c>
      <c r="F1573" s="5" t="n">
        <v>15.4333999861955</v>
      </c>
      <c r="G1573" s="5" t="n">
        <v>96.1581831568899</v>
      </c>
      <c r="H1573" s="12" t="n">
        <v>0.05</v>
      </c>
      <c r="I1573" s="5" t="n">
        <v>4.8079091578445</v>
      </c>
      <c r="J1573" s="5" t="n">
        <v>100.966092314734</v>
      </c>
    </row>
    <row r="1574" customFormat="false" ht="14.25" hidden="false" customHeight="false" outlineLevel="0" collapsed="false">
      <c r="A1574" s="0" t="s">
        <v>119</v>
      </c>
      <c r="B1574" s="0" t="s">
        <v>120</v>
      </c>
      <c r="C1574" s="0" t="s">
        <v>79</v>
      </c>
      <c r="D1574" s="0" t="n">
        <v>2032</v>
      </c>
      <c r="E1574" s="5" t="n">
        <v>114.250496613974</v>
      </c>
      <c r="F1574" s="5" t="n">
        <v>15.8630346417762</v>
      </c>
      <c r="G1574" s="5" t="n">
        <v>98.3874619721979</v>
      </c>
      <c r="H1574" s="12" t="n">
        <v>0.05</v>
      </c>
      <c r="I1574" s="5" t="n">
        <v>4.9193730986099</v>
      </c>
      <c r="J1574" s="5" t="n">
        <v>103.306835070808</v>
      </c>
    </row>
    <row r="1575" customFormat="false" ht="14.25" hidden="false" customHeight="false" outlineLevel="0" collapsed="false">
      <c r="A1575" s="0" t="s">
        <v>119</v>
      </c>
      <c r="B1575" s="0" t="s">
        <v>120</v>
      </c>
      <c r="C1575" s="0" t="s">
        <v>79</v>
      </c>
      <c r="D1575" s="0" t="n">
        <v>2033</v>
      </c>
      <c r="E1575" s="5" t="n">
        <v>117.796370129032</v>
      </c>
      <c r="F1575" s="5" t="n">
        <v>16.4123565191361</v>
      </c>
      <c r="G1575" s="5" t="n">
        <v>101.384013609896</v>
      </c>
      <c r="H1575" s="12" t="n">
        <v>0.0500000000000001</v>
      </c>
      <c r="I1575" s="5" t="n">
        <v>5.06920068049479</v>
      </c>
      <c r="J1575" s="5" t="n">
        <v>106.45321429039</v>
      </c>
    </row>
    <row r="1576" customFormat="false" ht="14.25" hidden="false" customHeight="false" outlineLevel="0" collapsed="false">
      <c r="A1576" s="0" t="s">
        <v>119</v>
      </c>
      <c r="B1576" s="0" t="s">
        <v>120</v>
      </c>
      <c r="C1576" s="0" t="s">
        <v>79</v>
      </c>
      <c r="D1576" s="0" t="n">
        <v>2034</v>
      </c>
      <c r="E1576" s="5" t="n">
        <v>120.331764461687</v>
      </c>
      <c r="F1576" s="5" t="n">
        <v>16.8175514510823</v>
      </c>
      <c r="G1576" s="5" t="n">
        <v>103.514213010605</v>
      </c>
      <c r="H1576" s="12" t="n">
        <v>0.05</v>
      </c>
      <c r="I1576" s="5" t="n">
        <v>5.17571065053024</v>
      </c>
      <c r="J1576" s="5" t="n">
        <v>108.689923661135</v>
      </c>
    </row>
    <row r="1577" customFormat="false" ht="14.25" hidden="false" customHeight="false" outlineLevel="0" collapsed="false">
      <c r="A1577" s="0" t="s">
        <v>119</v>
      </c>
      <c r="B1577" s="0" t="s">
        <v>120</v>
      </c>
      <c r="C1577" s="0" t="s">
        <v>79</v>
      </c>
      <c r="D1577" s="0" t="n">
        <v>2035</v>
      </c>
      <c r="E1577" s="5" t="n">
        <v>122.851013886415</v>
      </c>
      <c r="F1577" s="5" t="n">
        <v>17.2271271769606</v>
      </c>
      <c r="G1577" s="5" t="n">
        <v>105.623886709454</v>
      </c>
      <c r="H1577" s="12" t="n">
        <v>0.0500000000000001</v>
      </c>
      <c r="I1577" s="5" t="n">
        <v>5.28119433547271</v>
      </c>
      <c r="J1577" s="5" t="n">
        <v>110.905081044927</v>
      </c>
    </row>
    <row r="1578" customFormat="false" ht="14.25" hidden="false" customHeight="false" outlineLevel="0" collapsed="false">
      <c r="A1578" s="0" t="s">
        <v>119</v>
      </c>
      <c r="B1578" s="0" t="s">
        <v>120</v>
      </c>
      <c r="C1578" s="0" t="s">
        <v>79</v>
      </c>
      <c r="D1578" s="0" t="n">
        <v>2036</v>
      </c>
      <c r="E1578" s="5" t="n">
        <v>126.87545630519</v>
      </c>
      <c r="F1578" s="5" t="n">
        <v>17.909222756729</v>
      </c>
      <c r="G1578" s="5" t="n">
        <v>108.966233548461</v>
      </c>
      <c r="H1578" s="12" t="n">
        <v>0.05</v>
      </c>
      <c r="I1578" s="5" t="n">
        <v>5.44831167742303</v>
      </c>
      <c r="J1578" s="5" t="n">
        <v>114.414545225884</v>
      </c>
    </row>
    <row r="1579" customFormat="false" ht="14.25" hidden="false" customHeight="false" outlineLevel="0" collapsed="false">
      <c r="A1579" s="0" t="s">
        <v>119</v>
      </c>
      <c r="B1579" s="0" t="s">
        <v>120</v>
      </c>
      <c r="C1579" s="0" t="s">
        <v>79</v>
      </c>
      <c r="D1579" s="0" t="n">
        <v>2037</v>
      </c>
      <c r="E1579" s="5" t="n">
        <v>131.458111124381</v>
      </c>
      <c r="F1579" s="5" t="n">
        <v>18.6889462726146</v>
      </c>
      <c r="G1579" s="5" t="n">
        <v>112.769164851766</v>
      </c>
      <c r="H1579" s="12" t="n">
        <v>0.05</v>
      </c>
      <c r="I1579" s="5" t="n">
        <v>5.6384582425883</v>
      </c>
      <c r="J1579" s="5" t="n">
        <v>118.407623094354</v>
      </c>
    </row>
    <row r="1580" customFormat="false" ht="14.25" hidden="false" customHeight="false" outlineLevel="0" collapsed="false">
      <c r="A1580" s="0" t="s">
        <v>119</v>
      </c>
      <c r="B1580" s="0" t="s">
        <v>120</v>
      </c>
      <c r="C1580" s="0" t="s">
        <v>79</v>
      </c>
      <c r="D1580" s="0" t="n">
        <v>2038</v>
      </c>
      <c r="E1580" s="5" t="n">
        <v>136.024234176186</v>
      </c>
      <c r="F1580" s="5" t="n">
        <v>19.471742526326</v>
      </c>
      <c r="G1580" s="5" t="n">
        <v>116.55249164986</v>
      </c>
      <c r="H1580" s="12" t="n">
        <v>0.0500000000000001</v>
      </c>
      <c r="I1580" s="5" t="n">
        <v>5.82762458249302</v>
      </c>
      <c r="J1580" s="5" t="n">
        <v>122.380116232353</v>
      </c>
    </row>
    <row r="1581" customFormat="false" ht="14.25" hidden="false" customHeight="false" outlineLevel="0" collapsed="false">
      <c r="A1581" s="0" t="s">
        <v>119</v>
      </c>
      <c r="B1581" s="0" t="s">
        <v>120</v>
      </c>
      <c r="C1581" s="0" t="s">
        <v>79</v>
      </c>
      <c r="D1581" s="0" t="n">
        <v>2039</v>
      </c>
      <c r="E1581" s="5" t="n">
        <v>140.690963465492</v>
      </c>
      <c r="F1581" s="5" t="n">
        <v>20.2771956213267</v>
      </c>
      <c r="G1581" s="5" t="n">
        <v>120.413767844165</v>
      </c>
      <c r="H1581" s="12" t="n">
        <v>0.05</v>
      </c>
      <c r="I1581" s="5" t="n">
        <v>6.02068839220826</v>
      </c>
      <c r="J1581" s="5" t="n">
        <v>126.434456236373</v>
      </c>
    </row>
    <row r="1582" customFormat="false" ht="14.25" hidden="false" customHeight="false" outlineLevel="0" collapsed="false">
      <c r="A1582" s="0" t="s">
        <v>119</v>
      </c>
      <c r="B1582" s="0" t="s">
        <v>120</v>
      </c>
      <c r="C1582" s="0" t="s">
        <v>79</v>
      </c>
      <c r="D1582" s="0" t="n">
        <v>2040</v>
      </c>
      <c r="E1582" s="5" t="n">
        <v>145.101923182428</v>
      </c>
      <c r="F1582" s="5" t="n">
        <v>21.0450449786602</v>
      </c>
      <c r="G1582" s="5" t="n">
        <v>124.056878203768</v>
      </c>
      <c r="H1582" s="12" t="n">
        <v>0.05</v>
      </c>
      <c r="I1582" s="5" t="n">
        <v>6.2028439101884</v>
      </c>
      <c r="J1582" s="5" t="n">
        <v>130.259722113957</v>
      </c>
    </row>
    <row r="1583" customFormat="false" ht="14.25" hidden="false" customHeight="false" outlineLevel="0" collapsed="false">
      <c r="A1583" s="0" t="s">
        <v>119</v>
      </c>
      <c r="B1583" s="0" t="s">
        <v>120</v>
      </c>
      <c r="C1583" s="0" t="s">
        <v>84</v>
      </c>
      <c r="D1583" s="0" t="n">
        <v>2024</v>
      </c>
      <c r="E1583" s="5" t="n">
        <v>0.0518306367252314</v>
      </c>
      <c r="F1583" s="5" t="n">
        <v>0</v>
      </c>
      <c r="G1583" s="5" t="n">
        <v>0.0518306367252314</v>
      </c>
      <c r="H1583" s="12" t="n">
        <v>0.0500000000000001</v>
      </c>
      <c r="I1583" s="5" t="n">
        <v>0.00259153183626157</v>
      </c>
      <c r="J1583" s="5" t="n">
        <v>0.0544221685614929</v>
      </c>
    </row>
    <row r="1584" customFormat="false" ht="14.25" hidden="false" customHeight="false" outlineLevel="0" collapsed="false">
      <c r="A1584" s="0" t="s">
        <v>119</v>
      </c>
      <c r="B1584" s="0" t="s">
        <v>120</v>
      </c>
      <c r="C1584" s="0" t="s">
        <v>84</v>
      </c>
      <c r="D1584" s="0" t="n">
        <v>2025</v>
      </c>
      <c r="E1584" s="5" t="n">
        <v>0.060627551263341</v>
      </c>
      <c r="F1584" s="5" t="n">
        <v>0</v>
      </c>
      <c r="G1584" s="5" t="n">
        <v>0.060627551263341</v>
      </c>
      <c r="H1584" s="12" t="n">
        <v>0.05</v>
      </c>
      <c r="I1584" s="5" t="n">
        <v>0.00303137756316705</v>
      </c>
      <c r="J1584" s="5" t="n">
        <v>0.063658928826508</v>
      </c>
    </row>
    <row r="1585" customFormat="false" ht="14.25" hidden="false" customHeight="false" outlineLevel="0" collapsed="false">
      <c r="A1585" s="0" t="s">
        <v>119</v>
      </c>
      <c r="B1585" s="0" t="s">
        <v>120</v>
      </c>
      <c r="C1585" s="0" t="s">
        <v>84</v>
      </c>
      <c r="D1585" s="0" t="n">
        <v>2026</v>
      </c>
      <c r="E1585" s="5" t="n">
        <v>0.0715260630511151</v>
      </c>
      <c r="F1585" s="5" t="n">
        <v>0</v>
      </c>
      <c r="G1585" s="5" t="n">
        <v>0.0715260630511151</v>
      </c>
      <c r="H1585" s="12" t="n">
        <v>0.0500000000000001</v>
      </c>
      <c r="I1585" s="5" t="n">
        <v>0.00357630315255576</v>
      </c>
      <c r="J1585" s="5" t="n">
        <v>0.0751023662036709</v>
      </c>
    </row>
    <row r="1586" customFormat="false" ht="14.25" hidden="false" customHeight="false" outlineLevel="0" collapsed="false">
      <c r="A1586" s="0" t="s">
        <v>119</v>
      </c>
      <c r="B1586" s="0" t="s">
        <v>120</v>
      </c>
      <c r="C1586" s="0" t="s">
        <v>84</v>
      </c>
      <c r="D1586" s="0" t="n">
        <v>2027</v>
      </c>
      <c r="E1586" s="5" t="n">
        <v>2.07191005100361</v>
      </c>
      <c r="F1586" s="5" t="n">
        <v>0.210138270833194</v>
      </c>
      <c r="G1586" s="5" t="n">
        <v>1.86177178017041</v>
      </c>
      <c r="H1586" s="12" t="n">
        <v>0.0500000000000001</v>
      </c>
      <c r="I1586" s="5" t="n">
        <v>0.0930885890085208</v>
      </c>
      <c r="J1586" s="5" t="n">
        <v>1.95486036917894</v>
      </c>
    </row>
    <row r="1587" customFormat="false" ht="14.25" hidden="false" customHeight="false" outlineLevel="0" collapsed="false">
      <c r="A1587" s="0" t="s">
        <v>119</v>
      </c>
      <c r="B1587" s="0" t="s">
        <v>120</v>
      </c>
      <c r="C1587" s="0" t="s">
        <v>84</v>
      </c>
      <c r="D1587" s="0" t="n">
        <v>2028</v>
      </c>
      <c r="E1587" s="5" t="n">
        <v>2.17252904592249</v>
      </c>
      <c r="F1587" s="5" t="n">
        <v>0.23615225953453</v>
      </c>
      <c r="G1587" s="5" t="n">
        <v>1.93637678638796</v>
      </c>
      <c r="H1587" s="12" t="n">
        <v>0.0500000000000001</v>
      </c>
      <c r="I1587" s="5" t="n">
        <v>0.0968188393193982</v>
      </c>
      <c r="J1587" s="5" t="n">
        <v>2.03319562570736</v>
      </c>
    </row>
    <row r="1588" customFormat="false" ht="14.25" hidden="false" customHeight="false" outlineLevel="0" collapsed="false">
      <c r="A1588" s="0" t="s">
        <v>119</v>
      </c>
      <c r="B1588" s="0" t="s">
        <v>120</v>
      </c>
      <c r="C1588" s="0" t="s">
        <v>84</v>
      </c>
      <c r="D1588" s="0" t="n">
        <v>2029</v>
      </c>
      <c r="E1588" s="5" t="n">
        <v>2.05409104224441</v>
      </c>
      <c r="F1588" s="5" t="n">
        <v>0.236692281807147</v>
      </c>
      <c r="G1588" s="5" t="n">
        <v>1.81739876043726</v>
      </c>
      <c r="H1588" s="12" t="n">
        <v>0.0500000000000001</v>
      </c>
      <c r="I1588" s="5" t="n">
        <v>0.090869938021863</v>
      </c>
      <c r="J1588" s="5" t="n">
        <v>1.90826869845912</v>
      </c>
    </row>
    <row r="1589" customFormat="false" ht="14.25" hidden="false" customHeight="false" outlineLevel="0" collapsed="false">
      <c r="A1589" s="0" t="s">
        <v>119</v>
      </c>
      <c r="B1589" s="0" t="s">
        <v>120</v>
      </c>
      <c r="C1589" s="0" t="s">
        <v>84</v>
      </c>
      <c r="D1589" s="0" t="n">
        <v>2030</v>
      </c>
      <c r="E1589" s="5" t="n">
        <v>2.03174317879333</v>
      </c>
      <c r="F1589" s="5" t="n">
        <v>0.246612088032393</v>
      </c>
      <c r="G1589" s="5" t="n">
        <v>1.78513109076093</v>
      </c>
      <c r="H1589" s="12" t="n">
        <v>0.0500000000000001</v>
      </c>
      <c r="I1589" s="5" t="n">
        <v>0.0892565545380468</v>
      </c>
      <c r="J1589" s="5" t="n">
        <v>1.87438764529898</v>
      </c>
    </row>
    <row r="1590" customFormat="false" ht="14.25" hidden="false" customHeight="false" outlineLevel="0" collapsed="false">
      <c r="A1590" s="0" t="s">
        <v>119</v>
      </c>
      <c r="B1590" s="0" t="s">
        <v>120</v>
      </c>
      <c r="C1590" s="0" t="s">
        <v>84</v>
      </c>
      <c r="D1590" s="0" t="n">
        <v>2031</v>
      </c>
      <c r="E1590" s="5" t="n">
        <v>4.24174186552219</v>
      </c>
      <c r="F1590" s="5" t="n">
        <v>0.543142341547158</v>
      </c>
      <c r="G1590" s="5" t="n">
        <v>3.69859952397504</v>
      </c>
      <c r="H1590" s="12" t="n">
        <v>0.0500000000000001</v>
      </c>
      <c r="I1590" s="5" t="n">
        <v>0.184929976198752</v>
      </c>
      <c r="J1590" s="5" t="n">
        <v>3.88352950017379</v>
      </c>
    </row>
    <row r="1591" customFormat="false" ht="14.25" hidden="false" customHeight="false" outlineLevel="0" collapsed="false">
      <c r="A1591" s="0" t="s">
        <v>119</v>
      </c>
      <c r="B1591" s="0" t="s">
        <v>120</v>
      </c>
      <c r="C1591" s="0" t="s">
        <v>84</v>
      </c>
      <c r="D1591" s="0" t="n">
        <v>2032</v>
      </c>
      <c r="E1591" s="5" t="n">
        <v>4.31289862705106</v>
      </c>
      <c r="F1591" s="5" t="n">
        <v>0.562702948886147</v>
      </c>
      <c r="G1591" s="5" t="n">
        <v>3.75019567816492</v>
      </c>
      <c r="H1591" s="12" t="n">
        <v>0.0500000000000001</v>
      </c>
      <c r="I1591" s="5" t="n">
        <v>0.187509783908246</v>
      </c>
      <c r="J1591" s="5" t="n">
        <v>3.93770546207316</v>
      </c>
    </row>
    <row r="1592" customFormat="false" ht="14.25" hidden="false" customHeight="false" outlineLevel="0" collapsed="false">
      <c r="A1592" s="0" t="s">
        <v>119</v>
      </c>
      <c r="B1592" s="0" t="s">
        <v>120</v>
      </c>
      <c r="C1592" s="0" t="s">
        <v>84</v>
      </c>
      <c r="D1592" s="0" t="n">
        <v>2033</v>
      </c>
      <c r="E1592" s="5" t="n">
        <v>4.59973502656758</v>
      </c>
      <c r="F1592" s="5" t="n">
        <v>0.613987317128367</v>
      </c>
      <c r="G1592" s="5" t="n">
        <v>3.98574770943921</v>
      </c>
      <c r="H1592" s="12" t="n">
        <v>0.05</v>
      </c>
      <c r="I1592" s="5" t="n">
        <v>0.199287385471961</v>
      </c>
      <c r="J1592" s="5" t="n">
        <v>4.18503509491117</v>
      </c>
    </row>
    <row r="1593" customFormat="false" ht="14.25" hidden="false" customHeight="false" outlineLevel="0" collapsed="false">
      <c r="A1593" s="0" t="s">
        <v>119</v>
      </c>
      <c r="B1593" s="0" t="s">
        <v>120</v>
      </c>
      <c r="C1593" s="0" t="s">
        <v>84</v>
      </c>
      <c r="D1593" s="0" t="n">
        <v>2034</v>
      </c>
      <c r="E1593" s="5" t="n">
        <v>9.06322744413754</v>
      </c>
      <c r="F1593" s="5" t="n">
        <v>1.26103675065516</v>
      </c>
      <c r="G1593" s="5" t="n">
        <v>7.80219069348239</v>
      </c>
      <c r="H1593" s="12" t="n">
        <v>0.05</v>
      </c>
      <c r="I1593" s="5" t="n">
        <v>0.390109534674119</v>
      </c>
      <c r="J1593" s="5" t="n">
        <v>8.19230022815651</v>
      </c>
    </row>
    <row r="1594" customFormat="false" ht="14.25" hidden="false" customHeight="false" outlineLevel="0" collapsed="false">
      <c r="A1594" s="0" t="s">
        <v>119</v>
      </c>
      <c r="B1594" s="0" t="s">
        <v>120</v>
      </c>
      <c r="C1594" s="0" t="s">
        <v>84</v>
      </c>
      <c r="D1594" s="0" t="n">
        <v>2035</v>
      </c>
      <c r="E1594" s="5" t="n">
        <v>9.29268633127007</v>
      </c>
      <c r="F1594" s="5" t="n">
        <v>1.32034947074063</v>
      </c>
      <c r="G1594" s="5" t="n">
        <v>7.97233686052944</v>
      </c>
      <c r="H1594" s="12" t="n">
        <v>0.05</v>
      </c>
      <c r="I1594" s="5" t="n">
        <v>0.398616843026472</v>
      </c>
      <c r="J1594" s="5" t="n">
        <v>8.37095370355591</v>
      </c>
    </row>
    <row r="1595" customFormat="false" ht="14.25" hidden="false" customHeight="false" outlineLevel="0" collapsed="false">
      <c r="A1595" s="0" t="s">
        <v>119</v>
      </c>
      <c r="B1595" s="0" t="s">
        <v>120</v>
      </c>
      <c r="C1595" s="0" t="s">
        <v>84</v>
      </c>
      <c r="D1595" s="0" t="n">
        <v>2036</v>
      </c>
      <c r="E1595" s="5" t="n">
        <v>11.0999307724377</v>
      </c>
      <c r="F1595" s="5" t="n">
        <v>1.56983207399673</v>
      </c>
      <c r="G1595" s="5" t="n">
        <v>9.530098698441</v>
      </c>
      <c r="H1595" s="12" t="n">
        <v>0.05</v>
      </c>
      <c r="I1595" s="5" t="n">
        <v>0.476504934922051</v>
      </c>
      <c r="J1595" s="5" t="n">
        <v>10.0066036333631</v>
      </c>
    </row>
    <row r="1596" customFormat="false" ht="14.25" hidden="false" customHeight="false" outlineLevel="0" collapsed="false">
      <c r="A1596" s="0" t="s">
        <v>119</v>
      </c>
      <c r="B1596" s="0" t="s">
        <v>120</v>
      </c>
      <c r="C1596" s="0" t="s">
        <v>84</v>
      </c>
      <c r="D1596" s="0" t="n">
        <v>2037</v>
      </c>
      <c r="E1596" s="5" t="n">
        <v>12.9311062390259</v>
      </c>
      <c r="F1596" s="5" t="n">
        <v>1.81859344505304</v>
      </c>
      <c r="G1596" s="5" t="n">
        <v>11.1125127939728</v>
      </c>
      <c r="H1596" s="12" t="n">
        <v>0.05</v>
      </c>
      <c r="I1596" s="5" t="n">
        <v>0.555625639698641</v>
      </c>
      <c r="J1596" s="5" t="n">
        <v>11.6681384336715</v>
      </c>
    </row>
    <row r="1597" customFormat="false" ht="14.25" hidden="false" customHeight="false" outlineLevel="0" collapsed="false">
      <c r="A1597" s="0" t="s">
        <v>119</v>
      </c>
      <c r="B1597" s="0" t="s">
        <v>120</v>
      </c>
      <c r="C1597" s="0" t="s">
        <v>84</v>
      </c>
      <c r="D1597" s="0" t="n">
        <v>2038</v>
      </c>
      <c r="E1597" s="5" t="n">
        <v>14.9591111939787</v>
      </c>
      <c r="F1597" s="5" t="n">
        <v>2.09278052121974</v>
      </c>
      <c r="G1597" s="5" t="n">
        <v>12.8663306727589</v>
      </c>
      <c r="H1597" s="12" t="n">
        <v>0.0500000000000001</v>
      </c>
      <c r="I1597" s="5" t="n">
        <v>0.643316533637948</v>
      </c>
      <c r="J1597" s="5" t="n">
        <v>13.5096472063969</v>
      </c>
    </row>
    <row r="1598" customFormat="false" ht="14.25" hidden="false" customHeight="false" outlineLevel="0" collapsed="false">
      <c r="A1598" s="0" t="s">
        <v>119</v>
      </c>
      <c r="B1598" s="0" t="s">
        <v>120</v>
      </c>
      <c r="C1598" s="0" t="s">
        <v>84</v>
      </c>
      <c r="D1598" s="0" t="n">
        <v>2039</v>
      </c>
      <c r="E1598" s="5" t="n">
        <v>17.1863803071737</v>
      </c>
      <c r="F1598" s="5" t="n">
        <v>2.39374513986159</v>
      </c>
      <c r="G1598" s="5" t="n">
        <v>14.7926351673122</v>
      </c>
      <c r="H1598" s="12" t="n">
        <v>0.05</v>
      </c>
      <c r="I1598" s="5" t="n">
        <v>0.739631758365608</v>
      </c>
      <c r="J1598" s="5" t="n">
        <v>15.5322669256778</v>
      </c>
    </row>
    <row r="1599" customFormat="false" ht="14.25" hidden="false" customHeight="false" outlineLevel="0" collapsed="false">
      <c r="A1599" s="0" t="s">
        <v>119</v>
      </c>
      <c r="B1599" s="0" t="s">
        <v>120</v>
      </c>
      <c r="C1599" s="0" t="s">
        <v>84</v>
      </c>
      <c r="D1599" s="0" t="n">
        <v>2040</v>
      </c>
      <c r="E1599" s="5" t="n">
        <v>19.6367800438564</v>
      </c>
      <c r="F1599" s="5" t="n">
        <v>2.72613574517239</v>
      </c>
      <c r="G1599" s="5" t="n">
        <v>16.910644298684</v>
      </c>
      <c r="H1599" s="12" t="n">
        <v>0.0500000000000001</v>
      </c>
      <c r="I1599" s="5" t="n">
        <v>0.845532214934201</v>
      </c>
      <c r="J1599" s="5" t="n">
        <v>17.7561765136182</v>
      </c>
    </row>
    <row r="1600" customFormat="false" ht="14.25" hidden="false" customHeight="false" outlineLevel="0" collapsed="false">
      <c r="A1600" s="0" t="s">
        <v>121</v>
      </c>
      <c r="B1600" s="0" t="s">
        <v>122</v>
      </c>
      <c r="C1600" s="0" t="s">
        <v>65</v>
      </c>
      <c r="D1600" s="0" t="n">
        <v>2024</v>
      </c>
      <c r="E1600" s="5" t="n">
        <v>0</v>
      </c>
      <c r="F1600" s="5" t="n">
        <v>0</v>
      </c>
      <c r="G1600" s="5" t="n">
        <v>0</v>
      </c>
      <c r="H1600" s="12" t="n">
        <v>0</v>
      </c>
      <c r="I1600" s="5" t="n">
        <v>0</v>
      </c>
      <c r="J1600" s="5" t="n">
        <v>0</v>
      </c>
    </row>
    <row r="1601" customFormat="false" ht="14.25" hidden="false" customHeight="false" outlineLevel="0" collapsed="false">
      <c r="A1601" s="0" t="s">
        <v>121</v>
      </c>
      <c r="B1601" s="0" t="s">
        <v>122</v>
      </c>
      <c r="C1601" s="0" t="s">
        <v>65</v>
      </c>
      <c r="D1601" s="0" t="n">
        <v>2025</v>
      </c>
      <c r="E1601" s="5" t="n">
        <v>273.872363012831</v>
      </c>
      <c r="F1601" s="5" t="n">
        <v>5.35513551050738</v>
      </c>
      <c r="G1601" s="5" t="n">
        <v>268.517227502323</v>
      </c>
      <c r="H1601" s="12" t="n">
        <v>0.0500000000000001</v>
      </c>
      <c r="I1601" s="5" t="n">
        <v>13.4258613751162</v>
      </c>
      <c r="J1601" s="5" t="n">
        <v>281.943088877439</v>
      </c>
    </row>
    <row r="1602" customFormat="false" ht="14.25" hidden="false" customHeight="false" outlineLevel="0" collapsed="false">
      <c r="A1602" s="0" t="s">
        <v>121</v>
      </c>
      <c r="B1602" s="0" t="s">
        <v>122</v>
      </c>
      <c r="C1602" s="0" t="s">
        <v>65</v>
      </c>
      <c r="D1602" s="0" t="n">
        <v>2026</v>
      </c>
      <c r="E1602" s="5" t="n">
        <v>270.206311645821</v>
      </c>
      <c r="F1602" s="5" t="n">
        <v>6.11921217172604</v>
      </c>
      <c r="G1602" s="5" t="n">
        <v>264.087099474095</v>
      </c>
      <c r="H1602" s="12" t="n">
        <v>0.05</v>
      </c>
      <c r="I1602" s="5" t="n">
        <v>13.2043549737048</v>
      </c>
      <c r="J1602" s="5" t="n">
        <v>277.2914544478</v>
      </c>
    </row>
    <row r="1603" customFormat="false" ht="14.25" hidden="false" customHeight="false" outlineLevel="0" collapsed="false">
      <c r="A1603" s="0" t="s">
        <v>121</v>
      </c>
      <c r="B1603" s="0" t="s">
        <v>122</v>
      </c>
      <c r="C1603" s="0" t="s">
        <v>65</v>
      </c>
      <c r="D1603" s="0" t="n">
        <v>2027</v>
      </c>
      <c r="E1603" s="5" t="n">
        <v>269.283154853015</v>
      </c>
      <c r="F1603" s="5" t="n">
        <v>6.93136455095332</v>
      </c>
      <c r="G1603" s="5" t="n">
        <v>262.351790302061</v>
      </c>
      <c r="H1603" s="12" t="n">
        <v>0.05</v>
      </c>
      <c r="I1603" s="5" t="n">
        <v>13.1175895151031</v>
      </c>
      <c r="J1603" s="5" t="n">
        <v>275.469379817164</v>
      </c>
    </row>
    <row r="1604" customFormat="false" ht="14.25" hidden="false" customHeight="false" outlineLevel="0" collapsed="false">
      <c r="A1604" s="0" t="s">
        <v>121</v>
      </c>
      <c r="B1604" s="0" t="s">
        <v>122</v>
      </c>
      <c r="C1604" s="0" t="s">
        <v>65</v>
      </c>
      <c r="D1604" s="0" t="n">
        <v>2028</v>
      </c>
      <c r="E1604" s="5" t="n">
        <v>271.908210819027</v>
      </c>
      <c r="F1604" s="5" t="n">
        <v>7.83900086614035</v>
      </c>
      <c r="G1604" s="5" t="n">
        <v>264.069209952887</v>
      </c>
      <c r="H1604" s="12" t="n">
        <v>0.0500000000000001</v>
      </c>
      <c r="I1604" s="5" t="n">
        <v>13.2034604976444</v>
      </c>
      <c r="J1604" s="5" t="n">
        <v>277.272670450531</v>
      </c>
    </row>
    <row r="1605" customFormat="false" ht="14.25" hidden="false" customHeight="false" outlineLevel="0" collapsed="false">
      <c r="A1605" s="0" t="s">
        <v>121</v>
      </c>
      <c r="B1605" s="0" t="s">
        <v>122</v>
      </c>
      <c r="C1605" s="0" t="s">
        <v>65</v>
      </c>
      <c r="D1605" s="0" t="n">
        <v>2029</v>
      </c>
      <c r="E1605" s="5" t="n">
        <v>272.315379377493</v>
      </c>
      <c r="F1605" s="5" t="n">
        <v>8.69751042741488</v>
      </c>
      <c r="G1605" s="5" t="n">
        <v>263.617868950078</v>
      </c>
      <c r="H1605" s="12" t="n">
        <v>0.05</v>
      </c>
      <c r="I1605" s="5" t="n">
        <v>13.1808934475039</v>
      </c>
      <c r="J1605" s="5" t="n">
        <v>276.798762397582</v>
      </c>
    </row>
    <row r="1606" customFormat="false" ht="14.25" hidden="false" customHeight="false" outlineLevel="0" collapsed="false">
      <c r="A1606" s="0" t="s">
        <v>121</v>
      </c>
      <c r="B1606" s="0" t="s">
        <v>122</v>
      </c>
      <c r="C1606" s="0" t="s">
        <v>65</v>
      </c>
      <c r="D1606" s="0" t="n">
        <v>2030</v>
      </c>
      <c r="E1606" s="5" t="n">
        <v>271.509140181136</v>
      </c>
      <c r="F1606" s="5" t="n">
        <v>9.51612859225218</v>
      </c>
      <c r="G1606" s="5" t="n">
        <v>261.993011588884</v>
      </c>
      <c r="H1606" s="12" t="n">
        <v>0.05</v>
      </c>
      <c r="I1606" s="5" t="n">
        <v>13.0996505794442</v>
      </c>
      <c r="J1606" s="5" t="n">
        <v>275.092662168328</v>
      </c>
    </row>
    <row r="1607" customFormat="false" ht="14.25" hidden="false" customHeight="false" outlineLevel="0" collapsed="false">
      <c r="A1607" s="0" t="s">
        <v>121</v>
      </c>
      <c r="B1607" s="0" t="s">
        <v>122</v>
      </c>
      <c r="C1607" s="0" t="s">
        <v>65</v>
      </c>
      <c r="D1607" s="0" t="n">
        <v>2031</v>
      </c>
      <c r="E1607" s="5" t="n">
        <v>270.934464689966</v>
      </c>
      <c r="F1607" s="5" t="n">
        <v>10.2866844170941</v>
      </c>
      <c r="G1607" s="5" t="n">
        <v>260.647780272872</v>
      </c>
      <c r="H1607" s="12" t="n">
        <v>0.0500000000000001</v>
      </c>
      <c r="I1607" s="5" t="n">
        <v>13.0323890136436</v>
      </c>
      <c r="J1607" s="5" t="n">
        <v>273.680169286516</v>
      </c>
    </row>
    <row r="1608" customFormat="false" ht="14.25" hidden="false" customHeight="false" outlineLevel="0" collapsed="false">
      <c r="A1608" s="0" t="s">
        <v>121</v>
      </c>
      <c r="B1608" s="0" t="s">
        <v>122</v>
      </c>
      <c r="C1608" s="0" t="s">
        <v>65</v>
      </c>
      <c r="D1608" s="0" t="n">
        <v>2032</v>
      </c>
      <c r="E1608" s="5" t="n">
        <v>270.538798926202</v>
      </c>
      <c r="F1608" s="5" t="n">
        <v>11.0608499713912</v>
      </c>
      <c r="G1608" s="5" t="n">
        <v>259.477948954811</v>
      </c>
      <c r="H1608" s="12" t="n">
        <v>0.0500000000000001</v>
      </c>
      <c r="I1608" s="5" t="n">
        <v>12.9738974477406</v>
      </c>
      <c r="J1608" s="5" t="n">
        <v>272.451846402552</v>
      </c>
    </row>
    <row r="1609" customFormat="false" ht="14.25" hidden="false" customHeight="false" outlineLevel="0" collapsed="false">
      <c r="A1609" s="0" t="s">
        <v>121</v>
      </c>
      <c r="B1609" s="0" t="s">
        <v>122</v>
      </c>
      <c r="C1609" s="0" t="s">
        <v>65</v>
      </c>
      <c r="D1609" s="0" t="n">
        <v>2033</v>
      </c>
      <c r="E1609" s="5" t="n">
        <v>272.225242333567</v>
      </c>
      <c r="F1609" s="5" t="n">
        <v>11.924145152907</v>
      </c>
      <c r="G1609" s="5" t="n">
        <v>260.30109718066</v>
      </c>
      <c r="H1609" s="12" t="n">
        <v>0.0500000000000001</v>
      </c>
      <c r="I1609" s="5" t="n">
        <v>13.015054859033</v>
      </c>
      <c r="J1609" s="5" t="n">
        <v>273.316152039694</v>
      </c>
    </row>
    <row r="1610" customFormat="false" ht="14.25" hidden="false" customHeight="false" outlineLevel="0" collapsed="false">
      <c r="A1610" s="0" t="s">
        <v>121</v>
      </c>
      <c r="B1610" s="0" t="s">
        <v>122</v>
      </c>
      <c r="C1610" s="0" t="s">
        <v>65</v>
      </c>
      <c r="D1610" s="0" t="n">
        <v>2034</v>
      </c>
      <c r="E1610" s="5" t="n">
        <v>272.721921071771</v>
      </c>
      <c r="F1610" s="5" t="n">
        <v>12.7410439579193</v>
      </c>
      <c r="G1610" s="5" t="n">
        <v>259.980877113851</v>
      </c>
      <c r="H1610" s="12" t="n">
        <v>0.05</v>
      </c>
      <c r="I1610" s="5" t="n">
        <v>12.9990438556926</v>
      </c>
      <c r="J1610" s="5" t="n">
        <v>272.979920969544</v>
      </c>
    </row>
    <row r="1611" customFormat="false" ht="14.25" hidden="false" customHeight="false" outlineLevel="0" collapsed="false">
      <c r="A1611" s="0" t="s">
        <v>121</v>
      </c>
      <c r="B1611" s="0" t="s">
        <v>122</v>
      </c>
      <c r="C1611" s="0" t="s">
        <v>65</v>
      </c>
      <c r="D1611" s="0" t="n">
        <v>2035</v>
      </c>
      <c r="E1611" s="5" t="n">
        <v>273.866173749725</v>
      </c>
      <c r="F1611" s="5" t="n">
        <v>13.5962059894747</v>
      </c>
      <c r="G1611" s="5" t="n">
        <v>260.269967760251</v>
      </c>
      <c r="H1611" s="12" t="n">
        <v>0.05</v>
      </c>
      <c r="I1611" s="5" t="n">
        <v>13.0134983880125</v>
      </c>
      <c r="J1611" s="5" t="n">
        <v>273.283466148263</v>
      </c>
    </row>
    <row r="1612" customFormat="false" ht="14.25" hidden="false" customHeight="false" outlineLevel="0" collapsed="false">
      <c r="A1612" s="0" t="s">
        <v>121</v>
      </c>
      <c r="B1612" s="0" t="s">
        <v>122</v>
      </c>
      <c r="C1612" s="0" t="s">
        <v>65</v>
      </c>
      <c r="D1612" s="0" t="n">
        <v>2036</v>
      </c>
      <c r="E1612" s="5" t="n">
        <v>277.336578825133</v>
      </c>
      <c r="F1612" s="5" t="n">
        <v>14.6443391179075</v>
      </c>
      <c r="G1612" s="5" t="n">
        <v>262.692239707226</v>
      </c>
      <c r="H1612" s="12" t="n">
        <v>0.0500000000000001</v>
      </c>
      <c r="I1612" s="5" t="n">
        <v>13.1346119853613</v>
      </c>
      <c r="J1612" s="5" t="n">
        <v>275.826851692587</v>
      </c>
    </row>
    <row r="1613" customFormat="false" ht="14.25" hidden="false" customHeight="false" outlineLevel="0" collapsed="false">
      <c r="A1613" s="0" t="s">
        <v>121</v>
      </c>
      <c r="B1613" s="0" t="s">
        <v>122</v>
      </c>
      <c r="C1613" s="0" t="s">
        <v>65</v>
      </c>
      <c r="D1613" s="0" t="n">
        <v>2037</v>
      </c>
      <c r="E1613" s="5" t="n">
        <v>280.734724165477</v>
      </c>
      <c r="F1613" s="5" t="n">
        <v>15.7057515189597</v>
      </c>
      <c r="G1613" s="5" t="n">
        <v>265.028972646518</v>
      </c>
      <c r="H1613" s="12" t="n">
        <v>0.0500000000000001</v>
      </c>
      <c r="I1613" s="5" t="n">
        <v>13.2514486323259</v>
      </c>
      <c r="J1613" s="5" t="n">
        <v>278.280421278844</v>
      </c>
    </row>
    <row r="1614" customFormat="false" ht="14.25" hidden="false" customHeight="false" outlineLevel="0" collapsed="false">
      <c r="A1614" s="0" t="s">
        <v>121</v>
      </c>
      <c r="B1614" s="0" t="s">
        <v>122</v>
      </c>
      <c r="C1614" s="0" t="s">
        <v>65</v>
      </c>
      <c r="D1614" s="0" t="n">
        <v>2038</v>
      </c>
      <c r="E1614" s="5" t="n">
        <v>284.14650157465</v>
      </c>
      <c r="F1614" s="5" t="n">
        <v>16.7832829294695</v>
      </c>
      <c r="G1614" s="5" t="n">
        <v>267.363218645181</v>
      </c>
      <c r="H1614" s="12" t="n">
        <v>0.05</v>
      </c>
      <c r="I1614" s="5" t="n">
        <v>13.3681609322591</v>
      </c>
      <c r="J1614" s="5" t="n">
        <v>280.73137957744</v>
      </c>
    </row>
    <row r="1615" customFormat="false" ht="14.25" hidden="false" customHeight="false" outlineLevel="0" collapsed="false">
      <c r="A1615" s="0" t="s">
        <v>121</v>
      </c>
      <c r="B1615" s="0" t="s">
        <v>122</v>
      </c>
      <c r="C1615" s="0" t="s">
        <v>65</v>
      </c>
      <c r="D1615" s="0" t="n">
        <v>2039</v>
      </c>
      <c r="E1615" s="5" t="n">
        <v>287.615961301053</v>
      </c>
      <c r="F1615" s="5" t="n">
        <v>17.8889611803815</v>
      </c>
      <c r="G1615" s="5" t="n">
        <v>269.727000120672</v>
      </c>
      <c r="H1615" s="12" t="n">
        <v>0.05</v>
      </c>
      <c r="I1615" s="5" t="n">
        <v>13.4863500060336</v>
      </c>
      <c r="J1615" s="5" t="n">
        <v>283.213350126705</v>
      </c>
    </row>
    <row r="1616" customFormat="false" ht="14.25" hidden="false" customHeight="false" outlineLevel="0" collapsed="false">
      <c r="A1616" s="0" t="s">
        <v>121</v>
      </c>
      <c r="B1616" s="0" t="s">
        <v>122</v>
      </c>
      <c r="C1616" s="0" t="s">
        <v>65</v>
      </c>
      <c r="D1616" s="0" t="n">
        <v>2040</v>
      </c>
      <c r="E1616" s="5" t="n">
        <v>291.506118365165</v>
      </c>
      <c r="F1616" s="5" t="n">
        <v>19.0339344313312</v>
      </c>
      <c r="G1616" s="5" t="n">
        <v>272.472183933834</v>
      </c>
      <c r="H1616" s="12" t="n">
        <v>0.05</v>
      </c>
      <c r="I1616" s="5" t="n">
        <v>13.6236091966917</v>
      </c>
      <c r="J1616" s="5" t="n">
        <v>286.095793130525</v>
      </c>
    </row>
    <row r="1617" customFormat="false" ht="14.25" hidden="false" customHeight="false" outlineLevel="0" collapsed="false">
      <c r="A1617" s="0" t="s">
        <v>121</v>
      </c>
      <c r="B1617" s="0" t="s">
        <v>122</v>
      </c>
      <c r="C1617" s="0" t="s">
        <v>72</v>
      </c>
      <c r="D1617" s="0" t="n">
        <v>2024</v>
      </c>
      <c r="E1617" s="5" t="n">
        <v>0</v>
      </c>
      <c r="F1617" s="5" t="n">
        <v>0</v>
      </c>
      <c r="G1617" s="5" t="n">
        <v>0</v>
      </c>
      <c r="H1617" s="12" t="n">
        <v>0</v>
      </c>
      <c r="I1617" s="5" t="n">
        <v>0</v>
      </c>
      <c r="J1617" s="5" t="n">
        <v>0</v>
      </c>
    </row>
    <row r="1618" customFormat="false" ht="14.25" hidden="false" customHeight="false" outlineLevel="0" collapsed="false">
      <c r="A1618" s="0" t="s">
        <v>121</v>
      </c>
      <c r="B1618" s="0" t="s">
        <v>122</v>
      </c>
      <c r="C1618" s="0" t="s">
        <v>72</v>
      </c>
      <c r="D1618" s="0" t="n">
        <v>2025</v>
      </c>
      <c r="E1618" s="5" t="n">
        <v>30.5131169422876</v>
      </c>
      <c r="F1618" s="5" t="n">
        <v>0.546809591310887</v>
      </c>
      <c r="G1618" s="5" t="n">
        <v>29.9663073509767</v>
      </c>
      <c r="H1618" s="12" t="n">
        <v>0.0500000000000001</v>
      </c>
      <c r="I1618" s="5" t="n">
        <v>1.49831536754884</v>
      </c>
      <c r="J1618" s="5" t="n">
        <v>31.4646227185255</v>
      </c>
    </row>
    <row r="1619" customFormat="false" ht="14.25" hidden="false" customHeight="false" outlineLevel="0" collapsed="false">
      <c r="A1619" s="0" t="s">
        <v>121</v>
      </c>
      <c r="B1619" s="0" t="s">
        <v>122</v>
      </c>
      <c r="C1619" s="0" t="s">
        <v>72</v>
      </c>
      <c r="D1619" s="0" t="n">
        <v>2026</v>
      </c>
      <c r="E1619" s="5" t="n">
        <v>30.4281089146655</v>
      </c>
      <c r="F1619" s="5" t="n">
        <v>0.636188541042564</v>
      </c>
      <c r="G1619" s="5" t="n">
        <v>29.791920373623</v>
      </c>
      <c r="H1619" s="12" t="n">
        <v>0.05</v>
      </c>
      <c r="I1619" s="5" t="n">
        <v>1.48959601868115</v>
      </c>
      <c r="J1619" s="5" t="n">
        <v>31.2815163923041</v>
      </c>
    </row>
    <row r="1620" customFormat="false" ht="14.25" hidden="false" customHeight="false" outlineLevel="0" collapsed="false">
      <c r="A1620" s="0" t="s">
        <v>121</v>
      </c>
      <c r="B1620" s="0" t="s">
        <v>122</v>
      </c>
      <c r="C1620" s="0" t="s">
        <v>72</v>
      </c>
      <c r="D1620" s="0" t="n">
        <v>2027</v>
      </c>
      <c r="E1620" s="5" t="n">
        <v>30.0039007308194</v>
      </c>
      <c r="F1620" s="5" t="n">
        <v>0.717020195769572</v>
      </c>
      <c r="G1620" s="5" t="n">
        <v>29.2868805350498</v>
      </c>
      <c r="H1620" s="12" t="n">
        <v>0.05</v>
      </c>
      <c r="I1620" s="5" t="n">
        <v>1.46434402675249</v>
      </c>
      <c r="J1620" s="5" t="n">
        <v>30.7512245618023</v>
      </c>
    </row>
    <row r="1621" customFormat="false" ht="14.25" hidden="false" customHeight="false" outlineLevel="0" collapsed="false">
      <c r="A1621" s="0" t="s">
        <v>121</v>
      </c>
      <c r="B1621" s="0" t="s">
        <v>122</v>
      </c>
      <c r="C1621" s="0" t="s">
        <v>72</v>
      </c>
      <c r="D1621" s="0" t="n">
        <v>2028</v>
      </c>
      <c r="E1621" s="5" t="n">
        <v>30.7541398159718</v>
      </c>
      <c r="F1621" s="5" t="n">
        <v>0.826829107910994</v>
      </c>
      <c r="G1621" s="5" t="n">
        <v>29.9273107080608</v>
      </c>
      <c r="H1621" s="12" t="n">
        <v>0.0500000000000001</v>
      </c>
      <c r="I1621" s="5" t="n">
        <v>1.49636553540304</v>
      </c>
      <c r="J1621" s="5" t="n">
        <v>31.4236762434639</v>
      </c>
    </row>
    <row r="1622" customFormat="false" ht="14.25" hidden="false" customHeight="false" outlineLevel="0" collapsed="false">
      <c r="A1622" s="0" t="s">
        <v>121</v>
      </c>
      <c r="B1622" s="0" t="s">
        <v>122</v>
      </c>
      <c r="C1622" s="0" t="s">
        <v>72</v>
      </c>
      <c r="D1622" s="0" t="n">
        <v>2029</v>
      </c>
      <c r="E1622" s="5" t="n">
        <v>30.7151463346345</v>
      </c>
      <c r="F1622" s="5" t="n">
        <v>0.917631093395086</v>
      </c>
      <c r="G1622" s="5" t="n">
        <v>29.7975152412394</v>
      </c>
      <c r="H1622" s="12" t="n">
        <v>0.05</v>
      </c>
      <c r="I1622" s="5" t="n">
        <v>1.48987576206197</v>
      </c>
      <c r="J1622" s="5" t="n">
        <v>31.2873910033014</v>
      </c>
    </row>
    <row r="1623" customFormat="false" ht="14.25" hidden="false" customHeight="false" outlineLevel="0" collapsed="false">
      <c r="A1623" s="0" t="s">
        <v>121</v>
      </c>
      <c r="B1623" s="0" t="s">
        <v>122</v>
      </c>
      <c r="C1623" s="0" t="s">
        <v>72</v>
      </c>
      <c r="D1623" s="0" t="n">
        <v>2030</v>
      </c>
      <c r="E1623" s="5" t="n">
        <v>30.8158588993864</v>
      </c>
      <c r="F1623" s="5" t="n">
        <v>1.01275733029207</v>
      </c>
      <c r="G1623" s="5" t="n">
        <v>29.8031015690944</v>
      </c>
      <c r="H1623" s="12" t="n">
        <v>0.05</v>
      </c>
      <c r="I1623" s="5" t="n">
        <v>1.49015507845472</v>
      </c>
      <c r="J1623" s="5" t="n">
        <v>31.2932566475491</v>
      </c>
    </row>
    <row r="1624" customFormat="false" ht="14.25" hidden="false" customHeight="false" outlineLevel="0" collapsed="false">
      <c r="A1624" s="0" t="s">
        <v>121</v>
      </c>
      <c r="B1624" s="0" t="s">
        <v>122</v>
      </c>
      <c r="C1624" s="0" t="s">
        <v>72</v>
      </c>
      <c r="D1624" s="0" t="n">
        <v>2031</v>
      </c>
      <c r="E1624" s="5" t="n">
        <v>30.470908072674</v>
      </c>
      <c r="F1624" s="5" t="n">
        <v>1.08958893565782</v>
      </c>
      <c r="G1624" s="5" t="n">
        <v>29.3813191370162</v>
      </c>
      <c r="H1624" s="12" t="n">
        <v>0.0500000000000001</v>
      </c>
      <c r="I1624" s="5" t="n">
        <v>1.46906595685081</v>
      </c>
      <c r="J1624" s="5" t="n">
        <v>30.850385093867</v>
      </c>
    </row>
    <row r="1625" customFormat="false" ht="14.25" hidden="false" customHeight="false" outlineLevel="0" collapsed="false">
      <c r="A1625" s="0" t="s">
        <v>121</v>
      </c>
      <c r="B1625" s="0" t="s">
        <v>122</v>
      </c>
      <c r="C1625" s="0" t="s">
        <v>72</v>
      </c>
      <c r="D1625" s="0" t="n">
        <v>2032</v>
      </c>
      <c r="E1625" s="5" t="n">
        <v>31.175678710576</v>
      </c>
      <c r="F1625" s="5" t="n">
        <v>1.20483914526515</v>
      </c>
      <c r="G1625" s="5" t="n">
        <v>29.9708395653108</v>
      </c>
      <c r="H1625" s="12" t="n">
        <v>0.0500000000000001</v>
      </c>
      <c r="I1625" s="5" t="n">
        <v>1.49854197826554</v>
      </c>
      <c r="J1625" s="5" t="n">
        <v>31.4693815435764</v>
      </c>
    </row>
    <row r="1626" customFormat="false" ht="14.25" hidden="false" customHeight="false" outlineLevel="0" collapsed="false">
      <c r="A1626" s="0" t="s">
        <v>121</v>
      </c>
      <c r="B1626" s="0" t="s">
        <v>122</v>
      </c>
      <c r="C1626" s="0" t="s">
        <v>72</v>
      </c>
      <c r="D1626" s="0" t="n">
        <v>2033</v>
      </c>
      <c r="E1626" s="5" t="n">
        <v>31.8022096157208</v>
      </c>
      <c r="F1626" s="5" t="n">
        <v>1.3209614545692</v>
      </c>
      <c r="G1626" s="5" t="n">
        <v>30.4812481611516</v>
      </c>
      <c r="H1626" s="12" t="n">
        <v>0.0500000000000001</v>
      </c>
      <c r="I1626" s="5" t="n">
        <v>1.52406240805758</v>
      </c>
      <c r="J1626" s="5" t="n">
        <v>32.0053105692092</v>
      </c>
    </row>
    <row r="1627" customFormat="false" ht="14.25" hidden="false" customHeight="false" outlineLevel="0" collapsed="false">
      <c r="A1627" s="0" t="s">
        <v>121</v>
      </c>
      <c r="B1627" s="0" t="s">
        <v>122</v>
      </c>
      <c r="C1627" s="0" t="s">
        <v>72</v>
      </c>
      <c r="D1627" s="0" t="n">
        <v>2034</v>
      </c>
      <c r="E1627" s="5" t="n">
        <v>32.3961575187468</v>
      </c>
      <c r="F1627" s="5" t="n">
        <v>1.43923575297382</v>
      </c>
      <c r="G1627" s="5" t="n">
        <v>30.956921765773</v>
      </c>
      <c r="H1627" s="12" t="n">
        <v>0.05</v>
      </c>
      <c r="I1627" s="5" t="n">
        <v>1.54784608828865</v>
      </c>
      <c r="J1627" s="5" t="n">
        <v>32.5047678540616</v>
      </c>
    </row>
    <row r="1628" customFormat="false" ht="14.25" hidden="false" customHeight="false" outlineLevel="0" collapsed="false">
      <c r="A1628" s="0" t="s">
        <v>121</v>
      </c>
      <c r="B1628" s="0" t="s">
        <v>122</v>
      </c>
      <c r="C1628" s="0" t="s">
        <v>72</v>
      </c>
      <c r="D1628" s="0" t="n">
        <v>2035</v>
      </c>
      <c r="E1628" s="5" t="n">
        <v>32.6176330713844</v>
      </c>
      <c r="F1628" s="5" t="n">
        <v>1.54339762985726</v>
      </c>
      <c r="G1628" s="5" t="n">
        <v>31.0742354415271</v>
      </c>
      <c r="H1628" s="12" t="n">
        <v>0.05</v>
      </c>
      <c r="I1628" s="5" t="n">
        <v>1.55371177207636</v>
      </c>
      <c r="J1628" s="5" t="n">
        <v>32.6279472136035</v>
      </c>
    </row>
    <row r="1629" customFormat="false" ht="14.25" hidden="false" customHeight="false" outlineLevel="0" collapsed="false">
      <c r="A1629" s="0" t="s">
        <v>121</v>
      </c>
      <c r="B1629" s="0" t="s">
        <v>122</v>
      </c>
      <c r="C1629" s="0" t="s">
        <v>72</v>
      </c>
      <c r="D1629" s="0" t="n">
        <v>2036</v>
      </c>
      <c r="E1629" s="5" t="n">
        <v>33.0405640423893</v>
      </c>
      <c r="F1629" s="5" t="n">
        <v>1.66505019389905</v>
      </c>
      <c r="G1629" s="5" t="n">
        <v>31.3755138484902</v>
      </c>
      <c r="H1629" s="12" t="n">
        <v>0.0500000000000001</v>
      </c>
      <c r="I1629" s="5" t="n">
        <v>1.56877569242451</v>
      </c>
      <c r="J1629" s="5" t="n">
        <v>32.9442895409147</v>
      </c>
    </row>
    <row r="1630" customFormat="false" ht="14.25" hidden="false" customHeight="false" outlineLevel="0" collapsed="false">
      <c r="A1630" s="0" t="s">
        <v>121</v>
      </c>
      <c r="B1630" s="0" t="s">
        <v>122</v>
      </c>
      <c r="C1630" s="0" t="s">
        <v>72</v>
      </c>
      <c r="D1630" s="0" t="n">
        <v>2037</v>
      </c>
      <c r="E1630" s="5" t="n">
        <v>34.0008413165219</v>
      </c>
      <c r="F1630" s="5" t="n">
        <v>1.81787019798028</v>
      </c>
      <c r="G1630" s="5" t="n">
        <v>32.1829711185417</v>
      </c>
      <c r="H1630" s="12" t="n">
        <v>0.0500000000000001</v>
      </c>
      <c r="I1630" s="5" t="n">
        <v>1.60914855592709</v>
      </c>
      <c r="J1630" s="5" t="n">
        <v>33.7921196744688</v>
      </c>
    </row>
    <row r="1631" customFormat="false" ht="14.25" hidden="false" customHeight="false" outlineLevel="0" collapsed="false">
      <c r="A1631" s="0" t="s">
        <v>121</v>
      </c>
      <c r="B1631" s="0" t="s">
        <v>122</v>
      </c>
      <c r="C1631" s="0" t="s">
        <v>72</v>
      </c>
      <c r="D1631" s="0" t="n">
        <v>2038</v>
      </c>
      <c r="E1631" s="5" t="n">
        <v>34.5204741754719</v>
      </c>
      <c r="F1631" s="5" t="n">
        <v>1.95177283409392</v>
      </c>
      <c r="G1631" s="5" t="n">
        <v>32.568701341378</v>
      </c>
      <c r="H1631" s="12" t="n">
        <v>0.05</v>
      </c>
      <c r="I1631" s="5" t="n">
        <v>1.6284350670689</v>
      </c>
      <c r="J1631" s="5" t="n">
        <v>34.1971364084469</v>
      </c>
    </row>
    <row r="1632" customFormat="false" ht="14.25" hidden="false" customHeight="false" outlineLevel="0" collapsed="false">
      <c r="A1632" s="0" t="s">
        <v>121</v>
      </c>
      <c r="B1632" s="0" t="s">
        <v>122</v>
      </c>
      <c r="C1632" s="0" t="s">
        <v>72</v>
      </c>
      <c r="D1632" s="0" t="n">
        <v>2039</v>
      </c>
      <c r="E1632" s="5" t="n">
        <v>35.6692916613885</v>
      </c>
      <c r="F1632" s="5" t="n">
        <v>2.12610133058849</v>
      </c>
      <c r="G1632" s="5" t="n">
        <v>33.5431903308</v>
      </c>
      <c r="H1632" s="12" t="n">
        <v>0.05</v>
      </c>
      <c r="I1632" s="5" t="n">
        <v>1.67715951654</v>
      </c>
      <c r="J1632" s="5" t="n">
        <v>35.22034984734</v>
      </c>
    </row>
    <row r="1633" customFormat="false" ht="14.25" hidden="false" customHeight="false" outlineLevel="0" collapsed="false">
      <c r="A1633" s="0" t="s">
        <v>121</v>
      </c>
      <c r="B1633" s="0" t="s">
        <v>122</v>
      </c>
      <c r="C1633" s="0" t="s">
        <v>72</v>
      </c>
      <c r="D1633" s="0" t="n">
        <v>2040</v>
      </c>
      <c r="E1633" s="5" t="n">
        <v>36.0838447000648</v>
      </c>
      <c r="F1633" s="5" t="n">
        <v>2.26176263662626</v>
      </c>
      <c r="G1633" s="5" t="n">
        <v>33.8220820634385</v>
      </c>
      <c r="H1633" s="12" t="n">
        <v>0.05</v>
      </c>
      <c r="I1633" s="5" t="n">
        <v>1.69110410317193</v>
      </c>
      <c r="J1633" s="5" t="n">
        <v>35.5131861666104</v>
      </c>
    </row>
    <row r="1634" customFormat="false" ht="14.25" hidden="false" customHeight="false" outlineLevel="0" collapsed="false">
      <c r="A1634" s="0" t="s">
        <v>121</v>
      </c>
      <c r="B1634" s="0" t="s">
        <v>122</v>
      </c>
      <c r="C1634" s="0" t="s">
        <v>75</v>
      </c>
      <c r="D1634" s="0" t="n">
        <v>2024</v>
      </c>
      <c r="E1634" s="5" t="n">
        <v>27.8763833304</v>
      </c>
      <c r="F1634" s="5" t="n">
        <v>0</v>
      </c>
      <c r="G1634" s="5" t="n">
        <v>27.8763833304</v>
      </c>
      <c r="H1634" s="12" t="n">
        <v>0.05</v>
      </c>
      <c r="I1634" s="5" t="n">
        <v>1.39381916652</v>
      </c>
      <c r="J1634" s="5" t="n">
        <v>29.27020249692</v>
      </c>
    </row>
    <row r="1635" customFormat="false" ht="14.25" hidden="false" customHeight="false" outlineLevel="0" collapsed="false">
      <c r="A1635" s="0" t="s">
        <v>121</v>
      </c>
      <c r="B1635" s="0" t="s">
        <v>122</v>
      </c>
      <c r="C1635" s="0" t="s">
        <v>75</v>
      </c>
      <c r="D1635" s="0" t="n">
        <v>2025</v>
      </c>
      <c r="E1635" s="5" t="n">
        <v>28.0457526744</v>
      </c>
      <c r="F1635" s="5" t="n">
        <v>0.169369344</v>
      </c>
      <c r="G1635" s="5" t="n">
        <v>27.8763833304</v>
      </c>
      <c r="H1635" s="12" t="n">
        <v>0.05</v>
      </c>
      <c r="I1635" s="5" t="n">
        <v>1.39381916652</v>
      </c>
      <c r="J1635" s="5" t="n">
        <v>29.27020249692</v>
      </c>
    </row>
    <row r="1636" customFormat="false" ht="14.25" hidden="false" customHeight="false" outlineLevel="0" collapsed="false">
      <c r="A1636" s="0" t="s">
        <v>121</v>
      </c>
      <c r="B1636" s="0" t="s">
        <v>122</v>
      </c>
      <c r="C1636" s="0" t="s">
        <v>75</v>
      </c>
      <c r="D1636" s="0" t="n">
        <v>2026</v>
      </c>
      <c r="E1636" s="5" t="n">
        <v>30.0671755864896</v>
      </c>
      <c r="F1636" s="5" t="n">
        <v>1.58130312691252</v>
      </c>
      <c r="G1636" s="5" t="n">
        <v>28.4858724595771</v>
      </c>
      <c r="H1636" s="12" t="n">
        <v>0.0500000000000001</v>
      </c>
      <c r="I1636" s="5" t="n">
        <v>1.42429362297886</v>
      </c>
      <c r="J1636" s="5" t="n">
        <v>29.9101660825559</v>
      </c>
    </row>
    <row r="1637" customFormat="false" ht="14.25" hidden="false" customHeight="false" outlineLevel="0" collapsed="false">
      <c r="A1637" s="0" t="s">
        <v>121</v>
      </c>
      <c r="B1637" s="0" t="s">
        <v>122</v>
      </c>
      <c r="C1637" s="0" t="s">
        <v>75</v>
      </c>
      <c r="D1637" s="0" t="n">
        <v>2027</v>
      </c>
      <c r="E1637" s="5" t="n">
        <v>35.0818053798399</v>
      </c>
      <c r="F1637" s="5" t="n">
        <v>5.020018831127</v>
      </c>
      <c r="G1637" s="5" t="n">
        <v>30.0617865487129</v>
      </c>
      <c r="H1637" s="12" t="n">
        <v>0.05</v>
      </c>
      <c r="I1637" s="5" t="n">
        <v>1.50308932743565</v>
      </c>
      <c r="J1637" s="5" t="n">
        <v>31.5648758761486</v>
      </c>
    </row>
    <row r="1638" customFormat="false" ht="14.25" hidden="false" customHeight="false" outlineLevel="0" collapsed="false">
      <c r="A1638" s="0" t="s">
        <v>121</v>
      </c>
      <c r="B1638" s="0" t="s">
        <v>122</v>
      </c>
      <c r="C1638" s="0" t="s">
        <v>75</v>
      </c>
      <c r="D1638" s="0" t="n">
        <v>2028</v>
      </c>
      <c r="E1638" s="5" t="n">
        <v>43.10983215807</v>
      </c>
      <c r="F1638" s="5" t="n">
        <v>9.86763506390509</v>
      </c>
      <c r="G1638" s="5" t="n">
        <v>33.242197094165</v>
      </c>
      <c r="H1638" s="12" t="n">
        <v>0.05</v>
      </c>
      <c r="I1638" s="5" t="n">
        <v>1.66210985470825</v>
      </c>
      <c r="J1638" s="5" t="n">
        <v>34.9043069488732</v>
      </c>
    </row>
    <row r="1639" customFormat="false" ht="14.25" hidden="false" customHeight="false" outlineLevel="0" collapsed="false">
      <c r="A1639" s="0" t="s">
        <v>121</v>
      </c>
      <c r="B1639" s="0" t="s">
        <v>122</v>
      </c>
      <c r="C1639" s="0" t="s">
        <v>75</v>
      </c>
      <c r="D1639" s="0" t="n">
        <v>2029</v>
      </c>
      <c r="E1639" s="5" t="n">
        <v>49.901856931587</v>
      </c>
      <c r="F1639" s="5" t="n">
        <v>12.7882404053034</v>
      </c>
      <c r="G1639" s="5" t="n">
        <v>37.1136165262836</v>
      </c>
      <c r="H1639" s="12" t="n">
        <v>0.0500000000000001</v>
      </c>
      <c r="I1639" s="5" t="n">
        <v>1.85568082631419</v>
      </c>
      <c r="J1639" s="5" t="n">
        <v>38.9692973525978</v>
      </c>
    </row>
    <row r="1640" customFormat="false" ht="14.25" hidden="false" customHeight="false" outlineLevel="0" collapsed="false">
      <c r="A1640" s="0" t="s">
        <v>121</v>
      </c>
      <c r="B1640" s="0" t="s">
        <v>122</v>
      </c>
      <c r="C1640" s="0" t="s">
        <v>75</v>
      </c>
      <c r="D1640" s="0" t="n">
        <v>2030</v>
      </c>
      <c r="E1640" s="5" t="n">
        <v>59.3140140188194</v>
      </c>
      <c r="F1640" s="5" t="n">
        <v>15.5226354958401</v>
      </c>
      <c r="G1640" s="5" t="n">
        <v>43.7913785229794</v>
      </c>
      <c r="H1640" s="12" t="n">
        <v>0.0500000000000001</v>
      </c>
      <c r="I1640" s="5" t="n">
        <v>2.18956892614897</v>
      </c>
      <c r="J1640" s="5" t="n">
        <v>45.9809474491283</v>
      </c>
    </row>
    <row r="1641" customFormat="false" ht="14.25" hidden="false" customHeight="false" outlineLevel="0" collapsed="false">
      <c r="A1641" s="0" t="s">
        <v>121</v>
      </c>
      <c r="B1641" s="0" t="s">
        <v>122</v>
      </c>
      <c r="C1641" s="0" t="s">
        <v>75</v>
      </c>
      <c r="D1641" s="0" t="n">
        <v>2031</v>
      </c>
      <c r="E1641" s="5" t="n">
        <v>71.9644946109134</v>
      </c>
      <c r="F1641" s="5" t="n">
        <v>22.1253305213229</v>
      </c>
      <c r="G1641" s="5" t="n">
        <v>49.8391640895905</v>
      </c>
      <c r="H1641" s="12" t="n">
        <v>0.0500000000000001</v>
      </c>
      <c r="I1641" s="5" t="n">
        <v>2.49195820447953</v>
      </c>
      <c r="J1641" s="5" t="n">
        <v>52.33112229407</v>
      </c>
    </row>
    <row r="1642" customFormat="false" ht="14.25" hidden="false" customHeight="false" outlineLevel="0" collapsed="false">
      <c r="A1642" s="0" t="s">
        <v>121</v>
      </c>
      <c r="B1642" s="0" t="s">
        <v>122</v>
      </c>
      <c r="C1642" s="0" t="s">
        <v>75</v>
      </c>
      <c r="D1642" s="0" t="n">
        <v>2032</v>
      </c>
      <c r="E1642" s="5" t="n">
        <v>84.3545877960673</v>
      </c>
      <c r="F1642" s="5" t="n">
        <v>28.7665834509842</v>
      </c>
      <c r="G1642" s="5" t="n">
        <v>55.5880043450831</v>
      </c>
      <c r="H1642" s="12" t="n">
        <v>0.05</v>
      </c>
      <c r="I1642" s="5" t="n">
        <v>2.77940021725416</v>
      </c>
      <c r="J1642" s="5" t="n">
        <v>58.3674045623373</v>
      </c>
    </row>
    <row r="1643" customFormat="false" ht="14.25" hidden="false" customHeight="false" outlineLevel="0" collapsed="false">
      <c r="A1643" s="0" t="s">
        <v>121</v>
      </c>
      <c r="B1643" s="0" t="s">
        <v>122</v>
      </c>
      <c r="C1643" s="0" t="s">
        <v>75</v>
      </c>
      <c r="D1643" s="0" t="n">
        <v>2033</v>
      </c>
      <c r="E1643" s="5" t="n">
        <v>94.0258184906489</v>
      </c>
      <c r="F1643" s="5" t="n">
        <v>33.2275358955182</v>
      </c>
      <c r="G1643" s="5" t="n">
        <v>60.7982825951307</v>
      </c>
      <c r="H1643" s="12" t="n">
        <v>0.0500000000000001</v>
      </c>
      <c r="I1643" s="5" t="n">
        <v>3.03991412975654</v>
      </c>
      <c r="J1643" s="5" t="n">
        <v>63.8381967248873</v>
      </c>
    </row>
    <row r="1644" customFormat="false" ht="14.25" hidden="false" customHeight="false" outlineLevel="0" collapsed="false">
      <c r="A1644" s="0" t="s">
        <v>121</v>
      </c>
      <c r="B1644" s="0" t="s">
        <v>122</v>
      </c>
      <c r="C1644" s="0" t="s">
        <v>75</v>
      </c>
      <c r="D1644" s="0" t="n">
        <v>2034</v>
      </c>
      <c r="E1644" s="5" t="n">
        <v>105.24576107843</v>
      </c>
      <c r="F1644" s="5" t="n">
        <v>36.7615279886379</v>
      </c>
      <c r="G1644" s="5" t="n">
        <v>68.4842330897924</v>
      </c>
      <c r="H1644" s="12" t="n">
        <v>0.05</v>
      </c>
      <c r="I1644" s="5" t="n">
        <v>3.42421165448963</v>
      </c>
      <c r="J1644" s="5" t="n">
        <v>71.9084447442821</v>
      </c>
    </row>
    <row r="1645" customFormat="false" ht="14.25" hidden="false" customHeight="false" outlineLevel="0" collapsed="false">
      <c r="A1645" s="0" t="s">
        <v>121</v>
      </c>
      <c r="B1645" s="0" t="s">
        <v>122</v>
      </c>
      <c r="C1645" s="0" t="s">
        <v>75</v>
      </c>
      <c r="D1645" s="0" t="n">
        <v>2035</v>
      </c>
      <c r="E1645" s="5" t="n">
        <v>114.401065715785</v>
      </c>
      <c r="F1645" s="5" t="n">
        <v>38.5328924384479</v>
      </c>
      <c r="G1645" s="5" t="n">
        <v>75.8681732773369</v>
      </c>
      <c r="H1645" s="12" t="n">
        <v>0.05</v>
      </c>
      <c r="I1645" s="5" t="n">
        <v>3.79340866386684</v>
      </c>
      <c r="J1645" s="5" t="n">
        <v>79.6615819412037</v>
      </c>
    </row>
    <row r="1646" customFormat="false" ht="14.25" hidden="false" customHeight="false" outlineLevel="0" collapsed="false">
      <c r="A1646" s="0" t="s">
        <v>121</v>
      </c>
      <c r="B1646" s="0" t="s">
        <v>122</v>
      </c>
      <c r="C1646" s="0" t="s">
        <v>75</v>
      </c>
      <c r="D1646" s="0" t="n">
        <v>2036</v>
      </c>
      <c r="E1646" s="5" t="n">
        <v>124.264071881424</v>
      </c>
      <c r="F1646" s="5" t="n">
        <v>41.8549782365342</v>
      </c>
      <c r="G1646" s="5" t="n">
        <v>82.4090936448901</v>
      </c>
      <c r="H1646" s="12" t="n">
        <v>0.0500000000000001</v>
      </c>
      <c r="I1646" s="5" t="n">
        <v>4.12045468224451</v>
      </c>
      <c r="J1646" s="5" t="n">
        <v>86.5295483271347</v>
      </c>
    </row>
    <row r="1647" customFormat="false" ht="14.25" hidden="false" customHeight="false" outlineLevel="0" collapsed="false">
      <c r="A1647" s="0" t="s">
        <v>121</v>
      </c>
      <c r="B1647" s="0" t="s">
        <v>122</v>
      </c>
      <c r="C1647" s="0" t="s">
        <v>75</v>
      </c>
      <c r="D1647" s="0" t="n">
        <v>2037</v>
      </c>
      <c r="E1647" s="5" t="n">
        <v>133.495117221187</v>
      </c>
      <c r="F1647" s="5" t="n">
        <v>44.9642051912481</v>
      </c>
      <c r="G1647" s="5" t="n">
        <v>88.5309120299391</v>
      </c>
      <c r="H1647" s="12" t="n">
        <v>0.05</v>
      </c>
      <c r="I1647" s="5" t="n">
        <v>4.42654560149695</v>
      </c>
      <c r="J1647" s="5" t="n">
        <v>92.957457631436</v>
      </c>
    </row>
    <row r="1648" customFormat="false" ht="14.25" hidden="false" customHeight="false" outlineLevel="0" collapsed="false">
      <c r="A1648" s="0" t="s">
        <v>121</v>
      </c>
      <c r="B1648" s="0" t="s">
        <v>122</v>
      </c>
      <c r="C1648" s="0" t="s">
        <v>75</v>
      </c>
      <c r="D1648" s="0" t="n">
        <v>2038</v>
      </c>
      <c r="E1648" s="5" t="n">
        <v>141.81949131648</v>
      </c>
      <c r="F1648" s="5" t="n">
        <v>47.7680445578167</v>
      </c>
      <c r="G1648" s="5" t="n">
        <v>94.0514467586632</v>
      </c>
      <c r="H1648" s="12" t="n">
        <v>0.05</v>
      </c>
      <c r="I1648" s="5" t="n">
        <v>4.70257233793316</v>
      </c>
      <c r="J1648" s="5" t="n">
        <v>98.7540190965963</v>
      </c>
    </row>
    <row r="1649" customFormat="false" ht="14.25" hidden="false" customHeight="false" outlineLevel="0" collapsed="false">
      <c r="A1649" s="0" t="s">
        <v>121</v>
      </c>
      <c r="B1649" s="0" t="s">
        <v>122</v>
      </c>
      <c r="C1649" s="0" t="s">
        <v>75</v>
      </c>
      <c r="D1649" s="0" t="n">
        <v>2039</v>
      </c>
      <c r="E1649" s="5" t="n">
        <v>148.971245664297</v>
      </c>
      <c r="F1649" s="5" t="n">
        <v>50.1769188048037</v>
      </c>
      <c r="G1649" s="5" t="n">
        <v>98.7943268594929</v>
      </c>
      <c r="H1649" s="12" t="n">
        <v>0.05</v>
      </c>
      <c r="I1649" s="5" t="n">
        <v>4.93971634297465</v>
      </c>
      <c r="J1649" s="5" t="n">
        <v>103.734043202468</v>
      </c>
    </row>
    <row r="1650" customFormat="false" ht="14.25" hidden="false" customHeight="false" outlineLevel="0" collapsed="false">
      <c r="A1650" s="0" t="s">
        <v>121</v>
      </c>
      <c r="B1650" s="0" t="s">
        <v>122</v>
      </c>
      <c r="C1650" s="0" t="s">
        <v>75</v>
      </c>
      <c r="D1650" s="0" t="n">
        <v>2040</v>
      </c>
      <c r="E1650" s="5" t="n">
        <v>154.706638622372</v>
      </c>
      <c r="F1650" s="5" t="n">
        <v>52.1087301787886</v>
      </c>
      <c r="G1650" s="5" t="n">
        <v>102.597908443583</v>
      </c>
      <c r="H1650" s="12" t="n">
        <v>0.0500000000000001</v>
      </c>
      <c r="I1650" s="5" t="n">
        <v>5.12989542217918</v>
      </c>
      <c r="J1650" s="5" t="n">
        <v>107.727803865763</v>
      </c>
    </row>
    <row r="1651" customFormat="false" ht="14.25" hidden="false" customHeight="false" outlineLevel="0" collapsed="false">
      <c r="A1651" s="0" t="s">
        <v>121</v>
      </c>
      <c r="B1651" s="0" t="s">
        <v>122</v>
      </c>
      <c r="C1651" s="0" t="s">
        <v>76</v>
      </c>
      <c r="D1651" s="0" t="n">
        <v>2024</v>
      </c>
      <c r="E1651" s="5" t="n">
        <v>0.2116296</v>
      </c>
      <c r="F1651" s="5" t="n">
        <v>0.2116296</v>
      </c>
      <c r="G1651" s="5" t="n">
        <v>0</v>
      </c>
      <c r="H1651" s="12" t="n">
        <v>0</v>
      </c>
      <c r="I1651" s="5" t="n">
        <v>0</v>
      </c>
      <c r="J1651" s="5" t="n">
        <v>0</v>
      </c>
    </row>
    <row r="1652" customFormat="false" ht="14.25" hidden="false" customHeight="false" outlineLevel="0" collapsed="false">
      <c r="A1652" s="0" t="s">
        <v>121</v>
      </c>
      <c r="B1652" s="0" t="s">
        <v>122</v>
      </c>
      <c r="C1652" s="0" t="s">
        <v>76</v>
      </c>
      <c r="D1652" s="0" t="n">
        <v>2025</v>
      </c>
      <c r="E1652" s="5" t="n">
        <v>0.22069944</v>
      </c>
      <c r="F1652" s="5" t="n">
        <v>0.22069944</v>
      </c>
      <c r="G1652" s="5" t="n">
        <v>0</v>
      </c>
      <c r="H1652" s="12" t="n">
        <v>0</v>
      </c>
      <c r="I1652" s="5" t="n">
        <v>0</v>
      </c>
      <c r="J1652" s="5" t="n">
        <v>0</v>
      </c>
    </row>
    <row r="1653" customFormat="false" ht="14.25" hidden="false" customHeight="false" outlineLevel="0" collapsed="false">
      <c r="A1653" s="0" t="s">
        <v>121</v>
      </c>
      <c r="B1653" s="0" t="s">
        <v>122</v>
      </c>
      <c r="C1653" s="0" t="s">
        <v>76</v>
      </c>
      <c r="D1653" s="0" t="n">
        <v>2026</v>
      </c>
      <c r="E1653" s="5" t="n">
        <v>0.5274647304</v>
      </c>
      <c r="F1653" s="5" t="n">
        <v>0.5274647304</v>
      </c>
      <c r="G1653" s="5" t="n">
        <v>0</v>
      </c>
      <c r="H1653" s="12" t="n">
        <v>0</v>
      </c>
      <c r="I1653" s="5" t="n">
        <v>0</v>
      </c>
      <c r="J1653" s="5" t="n">
        <v>0</v>
      </c>
    </row>
    <row r="1654" customFormat="false" ht="14.25" hidden="false" customHeight="false" outlineLevel="0" collapsed="false">
      <c r="A1654" s="0" t="s">
        <v>121</v>
      </c>
      <c r="B1654" s="0" t="s">
        <v>122</v>
      </c>
      <c r="C1654" s="0" t="s">
        <v>76</v>
      </c>
      <c r="D1654" s="0" t="n">
        <v>2027</v>
      </c>
      <c r="E1654" s="5" t="n">
        <v>0.7876153584</v>
      </c>
      <c r="F1654" s="5" t="n">
        <v>0.7876153584</v>
      </c>
      <c r="G1654" s="5" t="n">
        <v>0</v>
      </c>
      <c r="H1654" s="12" t="n">
        <v>0</v>
      </c>
      <c r="I1654" s="5" t="n">
        <v>0</v>
      </c>
      <c r="J1654" s="5" t="n">
        <v>0</v>
      </c>
    </row>
    <row r="1655" customFormat="false" ht="14.25" hidden="false" customHeight="false" outlineLevel="0" collapsed="false">
      <c r="A1655" s="0" t="s">
        <v>121</v>
      </c>
      <c r="B1655" s="0" t="s">
        <v>122</v>
      </c>
      <c r="C1655" s="0" t="s">
        <v>76</v>
      </c>
      <c r="D1655" s="0" t="n">
        <v>2028</v>
      </c>
      <c r="E1655" s="5" t="n">
        <v>0.860624232</v>
      </c>
      <c r="F1655" s="5" t="n">
        <v>0.860624232</v>
      </c>
      <c r="G1655" s="5" t="n">
        <v>0</v>
      </c>
      <c r="H1655" s="12" t="n">
        <v>0</v>
      </c>
      <c r="I1655" s="5" t="n">
        <v>0</v>
      </c>
      <c r="J1655" s="5" t="n">
        <v>0</v>
      </c>
    </row>
    <row r="1656" customFormat="false" ht="14.25" hidden="false" customHeight="false" outlineLevel="0" collapsed="false">
      <c r="A1656" s="0" t="s">
        <v>121</v>
      </c>
      <c r="B1656" s="0" t="s">
        <v>122</v>
      </c>
      <c r="C1656" s="0" t="s">
        <v>76</v>
      </c>
      <c r="D1656" s="0" t="n">
        <v>2029</v>
      </c>
      <c r="E1656" s="5" t="n">
        <v>0.8405202</v>
      </c>
      <c r="F1656" s="5" t="n">
        <v>0.8405202</v>
      </c>
      <c r="G1656" s="5" t="n">
        <v>0</v>
      </c>
      <c r="H1656" s="12" t="n">
        <v>0</v>
      </c>
      <c r="I1656" s="5" t="n">
        <v>0</v>
      </c>
      <c r="J1656" s="5" t="n">
        <v>0</v>
      </c>
    </row>
    <row r="1657" customFormat="false" ht="14.25" hidden="false" customHeight="false" outlineLevel="0" collapsed="false">
      <c r="A1657" s="0" t="s">
        <v>121</v>
      </c>
      <c r="B1657" s="0" t="s">
        <v>122</v>
      </c>
      <c r="C1657" s="0" t="s">
        <v>76</v>
      </c>
      <c r="D1657" s="0" t="n">
        <v>2030</v>
      </c>
      <c r="E1657" s="5" t="n">
        <v>0.609231942</v>
      </c>
      <c r="F1657" s="5" t="n">
        <v>0.609231942</v>
      </c>
      <c r="G1657" s="5" t="n">
        <v>0</v>
      </c>
      <c r="H1657" s="12" t="n">
        <v>0</v>
      </c>
      <c r="I1657" s="5" t="n">
        <v>0</v>
      </c>
      <c r="J1657" s="5" t="n">
        <v>0</v>
      </c>
    </row>
    <row r="1658" customFormat="false" ht="14.25" hidden="false" customHeight="false" outlineLevel="0" collapsed="false">
      <c r="A1658" s="0" t="s">
        <v>121</v>
      </c>
      <c r="B1658" s="0" t="s">
        <v>122</v>
      </c>
      <c r="C1658" s="0" t="s">
        <v>76</v>
      </c>
      <c r="D1658" s="0" t="n">
        <v>2031</v>
      </c>
      <c r="E1658" s="5" t="n">
        <v>0.584217396</v>
      </c>
      <c r="F1658" s="5" t="n">
        <v>0.584217396</v>
      </c>
      <c r="G1658" s="5" t="n">
        <v>0</v>
      </c>
      <c r="H1658" s="12" t="n">
        <v>0</v>
      </c>
      <c r="I1658" s="5" t="n">
        <v>0</v>
      </c>
      <c r="J1658" s="5" t="n">
        <v>0</v>
      </c>
    </row>
    <row r="1659" customFormat="false" ht="14.25" hidden="false" customHeight="false" outlineLevel="0" collapsed="false">
      <c r="A1659" s="0" t="s">
        <v>121</v>
      </c>
      <c r="B1659" s="0" t="s">
        <v>122</v>
      </c>
      <c r="C1659" s="0" t="s">
        <v>76</v>
      </c>
      <c r="D1659" s="0" t="n">
        <v>2032</v>
      </c>
      <c r="E1659" s="5" t="n">
        <v>0.570216828</v>
      </c>
      <c r="F1659" s="5" t="n">
        <v>0.570216828</v>
      </c>
      <c r="G1659" s="5" t="n">
        <v>0</v>
      </c>
      <c r="H1659" s="12" t="n">
        <v>0</v>
      </c>
      <c r="I1659" s="5" t="n">
        <v>0</v>
      </c>
      <c r="J1659" s="5" t="n">
        <v>0</v>
      </c>
    </row>
    <row r="1660" customFormat="false" ht="14.25" hidden="false" customHeight="false" outlineLevel="0" collapsed="false">
      <c r="A1660" s="0" t="s">
        <v>121</v>
      </c>
      <c r="B1660" s="0" t="s">
        <v>122</v>
      </c>
      <c r="C1660" s="0" t="s">
        <v>76</v>
      </c>
      <c r="D1660" s="0" t="n">
        <v>2033</v>
      </c>
      <c r="E1660" s="5" t="n">
        <v>0.57013536</v>
      </c>
      <c r="F1660" s="5" t="n">
        <v>0.57013536</v>
      </c>
      <c r="G1660" s="5" t="n">
        <v>0</v>
      </c>
      <c r="H1660" s="12" t="n">
        <v>0</v>
      </c>
      <c r="I1660" s="5" t="n">
        <v>0</v>
      </c>
      <c r="J1660" s="5" t="n">
        <v>0</v>
      </c>
    </row>
    <row r="1661" customFormat="false" ht="14.25" hidden="false" customHeight="false" outlineLevel="0" collapsed="false">
      <c r="A1661" s="0" t="s">
        <v>121</v>
      </c>
      <c r="B1661" s="0" t="s">
        <v>122</v>
      </c>
      <c r="C1661" s="0" t="s">
        <v>76</v>
      </c>
      <c r="D1661" s="0" t="n">
        <v>2034</v>
      </c>
      <c r="E1661" s="5" t="n">
        <v>0.5695322864</v>
      </c>
      <c r="F1661" s="5" t="n">
        <v>0.5695322864</v>
      </c>
      <c r="G1661" s="5" t="n">
        <v>0</v>
      </c>
      <c r="H1661" s="12" t="n">
        <v>0</v>
      </c>
      <c r="I1661" s="5" t="n">
        <v>0</v>
      </c>
      <c r="J1661" s="5" t="n">
        <v>0</v>
      </c>
    </row>
    <row r="1662" customFormat="false" ht="14.25" hidden="false" customHeight="false" outlineLevel="0" collapsed="false">
      <c r="A1662" s="0" t="s">
        <v>121</v>
      </c>
      <c r="B1662" s="0" t="s">
        <v>122</v>
      </c>
      <c r="C1662" s="0" t="s">
        <v>76</v>
      </c>
      <c r="D1662" s="0" t="n">
        <v>2035</v>
      </c>
      <c r="E1662" s="5" t="n">
        <v>0.568144692</v>
      </c>
      <c r="F1662" s="5" t="n">
        <v>0.568144692</v>
      </c>
      <c r="G1662" s="5" t="n">
        <v>0</v>
      </c>
      <c r="H1662" s="12" t="n">
        <v>0</v>
      </c>
      <c r="I1662" s="5" t="n">
        <v>0</v>
      </c>
      <c r="J1662" s="5" t="n">
        <v>0</v>
      </c>
    </row>
    <row r="1663" customFormat="false" ht="14.25" hidden="false" customHeight="false" outlineLevel="0" collapsed="false">
      <c r="A1663" s="0" t="s">
        <v>121</v>
      </c>
      <c r="B1663" s="0" t="s">
        <v>122</v>
      </c>
      <c r="C1663" s="0" t="s">
        <v>76</v>
      </c>
      <c r="D1663" s="0" t="n">
        <v>2036</v>
      </c>
      <c r="E1663" s="5" t="n">
        <v>0.5714819892</v>
      </c>
      <c r="F1663" s="5" t="n">
        <v>0.5714819892</v>
      </c>
      <c r="G1663" s="5" t="n">
        <v>0</v>
      </c>
      <c r="H1663" s="12" t="n">
        <v>0</v>
      </c>
      <c r="I1663" s="5" t="n">
        <v>0</v>
      </c>
      <c r="J1663" s="5" t="n">
        <v>0</v>
      </c>
    </row>
    <row r="1664" customFormat="false" ht="14.25" hidden="false" customHeight="false" outlineLevel="0" collapsed="false">
      <c r="A1664" s="0" t="s">
        <v>121</v>
      </c>
      <c r="B1664" s="0" t="s">
        <v>122</v>
      </c>
      <c r="C1664" s="0" t="s">
        <v>76</v>
      </c>
      <c r="D1664" s="0" t="n">
        <v>2037</v>
      </c>
      <c r="E1664" s="5" t="n">
        <v>0.5758647048</v>
      </c>
      <c r="F1664" s="5" t="n">
        <v>0.5758647048</v>
      </c>
      <c r="G1664" s="5" t="n">
        <v>0</v>
      </c>
      <c r="H1664" s="12" t="n">
        <v>0</v>
      </c>
      <c r="I1664" s="5" t="n">
        <v>0</v>
      </c>
      <c r="J1664" s="5" t="n">
        <v>0</v>
      </c>
    </row>
    <row r="1665" customFormat="false" ht="14.25" hidden="false" customHeight="false" outlineLevel="0" collapsed="false">
      <c r="A1665" s="0" t="s">
        <v>121</v>
      </c>
      <c r="B1665" s="0" t="s">
        <v>122</v>
      </c>
      <c r="C1665" s="0" t="s">
        <v>76</v>
      </c>
      <c r="D1665" s="0" t="n">
        <v>2038</v>
      </c>
      <c r="E1665" s="5" t="n">
        <v>0.5788200222</v>
      </c>
      <c r="F1665" s="5" t="n">
        <v>0.5788200222</v>
      </c>
      <c r="G1665" s="5" t="n">
        <v>0</v>
      </c>
      <c r="H1665" s="12" t="n">
        <v>0</v>
      </c>
      <c r="I1665" s="5" t="n">
        <v>0</v>
      </c>
      <c r="J1665" s="5" t="n">
        <v>0</v>
      </c>
    </row>
    <row r="1666" customFormat="false" ht="14.25" hidden="false" customHeight="false" outlineLevel="0" collapsed="false">
      <c r="A1666" s="0" t="s">
        <v>121</v>
      </c>
      <c r="B1666" s="0" t="s">
        <v>122</v>
      </c>
      <c r="C1666" s="0" t="s">
        <v>76</v>
      </c>
      <c r="D1666" s="0" t="n">
        <v>2039</v>
      </c>
      <c r="E1666" s="5" t="n">
        <v>0.5828609664</v>
      </c>
      <c r="F1666" s="5" t="n">
        <v>0.5828609664</v>
      </c>
      <c r="G1666" s="5" t="n">
        <v>0</v>
      </c>
      <c r="H1666" s="12" t="n">
        <v>0</v>
      </c>
      <c r="I1666" s="5" t="n">
        <v>0</v>
      </c>
      <c r="J1666" s="5" t="n">
        <v>0</v>
      </c>
    </row>
    <row r="1667" customFormat="false" ht="14.25" hidden="false" customHeight="false" outlineLevel="0" collapsed="false">
      <c r="A1667" s="0" t="s">
        <v>121</v>
      </c>
      <c r="B1667" s="0" t="s">
        <v>122</v>
      </c>
      <c r="C1667" s="0" t="s">
        <v>76</v>
      </c>
      <c r="D1667" s="0" t="n">
        <v>2040</v>
      </c>
      <c r="E1667" s="5" t="n">
        <v>0.585434304</v>
      </c>
      <c r="F1667" s="5" t="n">
        <v>0.585434304</v>
      </c>
      <c r="G1667" s="5" t="n">
        <v>0</v>
      </c>
      <c r="H1667" s="12" t="n">
        <v>0</v>
      </c>
      <c r="I1667" s="5" t="n">
        <v>0</v>
      </c>
      <c r="J1667" s="5" t="n">
        <v>0</v>
      </c>
    </row>
    <row r="1668" customFormat="false" ht="14.25" hidden="false" customHeight="false" outlineLevel="0" collapsed="false">
      <c r="A1668" s="0" t="s">
        <v>121</v>
      </c>
      <c r="B1668" s="0" t="s">
        <v>122</v>
      </c>
      <c r="C1668" s="0" t="s">
        <v>79</v>
      </c>
      <c r="D1668" s="0" t="n">
        <v>2024</v>
      </c>
      <c r="E1668" s="5" t="n">
        <v>0</v>
      </c>
      <c r="F1668" s="5" t="n">
        <v>0</v>
      </c>
      <c r="G1668" s="5" t="n">
        <v>0</v>
      </c>
      <c r="H1668" s="12" t="n">
        <v>0</v>
      </c>
      <c r="I1668" s="5" t="n">
        <v>0</v>
      </c>
      <c r="J1668" s="5" t="n">
        <v>0</v>
      </c>
    </row>
    <row r="1669" customFormat="false" ht="14.25" hidden="false" customHeight="false" outlineLevel="0" collapsed="false">
      <c r="A1669" s="0" t="s">
        <v>121</v>
      </c>
      <c r="B1669" s="0" t="s">
        <v>122</v>
      </c>
      <c r="C1669" s="0" t="s">
        <v>79</v>
      </c>
      <c r="D1669" s="0" t="n">
        <v>2025</v>
      </c>
      <c r="E1669" s="5" t="n">
        <v>132.659672952122</v>
      </c>
      <c r="F1669" s="5" t="n">
        <v>18.1628900345402</v>
      </c>
      <c r="G1669" s="5" t="n">
        <v>114.496782917582</v>
      </c>
      <c r="H1669" s="12" t="n">
        <v>0.0500000000000001</v>
      </c>
      <c r="I1669" s="5" t="n">
        <v>5.72483914587911</v>
      </c>
      <c r="J1669" s="5" t="n">
        <v>120.221622063461</v>
      </c>
    </row>
    <row r="1670" customFormat="false" ht="14.25" hidden="false" customHeight="false" outlineLevel="0" collapsed="false">
      <c r="A1670" s="0" t="s">
        <v>121</v>
      </c>
      <c r="B1670" s="0" t="s">
        <v>122</v>
      </c>
      <c r="C1670" s="0" t="s">
        <v>79</v>
      </c>
      <c r="D1670" s="0" t="n">
        <v>2026</v>
      </c>
      <c r="E1670" s="5" t="n">
        <v>130.598355585156</v>
      </c>
      <c r="F1670" s="5" t="n">
        <v>17.8570830431849</v>
      </c>
      <c r="G1670" s="5" t="n">
        <v>112.741272541971</v>
      </c>
      <c r="H1670" s="12" t="n">
        <v>0.05</v>
      </c>
      <c r="I1670" s="5" t="n">
        <v>5.63706362709858</v>
      </c>
      <c r="J1670" s="5" t="n">
        <v>118.37833616907</v>
      </c>
    </row>
    <row r="1671" customFormat="false" ht="14.25" hidden="false" customHeight="false" outlineLevel="0" collapsed="false">
      <c r="A1671" s="0" t="s">
        <v>121</v>
      </c>
      <c r="B1671" s="0" t="s">
        <v>122</v>
      </c>
      <c r="C1671" s="0" t="s">
        <v>79</v>
      </c>
      <c r="D1671" s="0" t="n">
        <v>2027</v>
      </c>
      <c r="E1671" s="5" t="n">
        <v>131.768232413659</v>
      </c>
      <c r="F1671" s="5" t="n">
        <v>18.0361387017269</v>
      </c>
      <c r="G1671" s="5" t="n">
        <v>113.732093711933</v>
      </c>
      <c r="H1671" s="12" t="n">
        <v>0.0500000000000001</v>
      </c>
      <c r="I1671" s="5" t="n">
        <v>5.68660468559663</v>
      </c>
      <c r="J1671" s="5" t="n">
        <v>119.418698397529</v>
      </c>
    </row>
    <row r="1672" customFormat="false" ht="14.25" hidden="false" customHeight="false" outlineLevel="0" collapsed="false">
      <c r="A1672" s="0" t="s">
        <v>121</v>
      </c>
      <c r="B1672" s="0" t="s">
        <v>122</v>
      </c>
      <c r="C1672" s="0" t="s">
        <v>79</v>
      </c>
      <c r="D1672" s="0" t="n">
        <v>2028</v>
      </c>
      <c r="E1672" s="5" t="n">
        <v>134.761040647774</v>
      </c>
      <c r="F1672" s="5" t="n">
        <v>18.4563484448399</v>
      </c>
      <c r="G1672" s="5" t="n">
        <v>116.304692202934</v>
      </c>
      <c r="H1672" s="12" t="n">
        <v>0.05</v>
      </c>
      <c r="I1672" s="5" t="n">
        <v>5.8152346101467</v>
      </c>
      <c r="J1672" s="5" t="n">
        <v>122.119926813081</v>
      </c>
    </row>
    <row r="1673" customFormat="false" ht="14.25" hidden="false" customHeight="false" outlineLevel="0" collapsed="false">
      <c r="A1673" s="0" t="s">
        <v>121</v>
      </c>
      <c r="B1673" s="0" t="s">
        <v>122</v>
      </c>
      <c r="C1673" s="0" t="s">
        <v>79</v>
      </c>
      <c r="D1673" s="0" t="n">
        <v>2029</v>
      </c>
      <c r="E1673" s="5" t="n">
        <v>137.981340104573</v>
      </c>
      <c r="F1673" s="5" t="n">
        <v>18.9415616801105</v>
      </c>
      <c r="G1673" s="5" t="n">
        <v>119.039778424463</v>
      </c>
      <c r="H1673" s="12" t="n">
        <v>0.05</v>
      </c>
      <c r="I1673" s="5" t="n">
        <v>5.95198892122313</v>
      </c>
      <c r="J1673" s="5" t="n">
        <v>124.991767345686</v>
      </c>
    </row>
    <row r="1674" customFormat="false" ht="14.25" hidden="false" customHeight="false" outlineLevel="0" collapsed="false">
      <c r="A1674" s="0" t="s">
        <v>121</v>
      </c>
      <c r="B1674" s="0" t="s">
        <v>122</v>
      </c>
      <c r="C1674" s="0" t="s">
        <v>79</v>
      </c>
      <c r="D1674" s="0" t="n">
        <v>2030</v>
      </c>
      <c r="E1674" s="5" t="n">
        <v>139.835536156375</v>
      </c>
      <c r="F1674" s="5" t="n">
        <v>19.2108810180724</v>
      </c>
      <c r="G1674" s="5" t="n">
        <v>120.624655138303</v>
      </c>
      <c r="H1674" s="12" t="n">
        <v>0.05</v>
      </c>
      <c r="I1674" s="5" t="n">
        <v>6.03123275691513</v>
      </c>
      <c r="J1674" s="5" t="n">
        <v>126.655887895218</v>
      </c>
    </row>
    <row r="1675" customFormat="false" ht="14.25" hidden="false" customHeight="false" outlineLevel="0" collapsed="false">
      <c r="A1675" s="0" t="s">
        <v>121</v>
      </c>
      <c r="B1675" s="0" t="s">
        <v>122</v>
      </c>
      <c r="C1675" s="0" t="s">
        <v>79</v>
      </c>
      <c r="D1675" s="0" t="n">
        <v>2031</v>
      </c>
      <c r="E1675" s="5" t="n">
        <v>141.791284751008</v>
      </c>
      <c r="F1675" s="5" t="n">
        <v>19.5541265696605</v>
      </c>
      <c r="G1675" s="5" t="n">
        <v>122.237158181348</v>
      </c>
      <c r="H1675" s="12" t="n">
        <v>0.0500000000000001</v>
      </c>
      <c r="I1675" s="5" t="n">
        <v>6.11185790906739</v>
      </c>
      <c r="J1675" s="5" t="n">
        <v>128.349016090415</v>
      </c>
    </row>
    <row r="1676" customFormat="false" ht="14.25" hidden="false" customHeight="false" outlineLevel="0" collapsed="false">
      <c r="A1676" s="0" t="s">
        <v>121</v>
      </c>
      <c r="B1676" s="0" t="s">
        <v>122</v>
      </c>
      <c r="C1676" s="0" t="s">
        <v>79</v>
      </c>
      <c r="D1676" s="0" t="n">
        <v>2032</v>
      </c>
      <c r="E1676" s="5" t="n">
        <v>144.419713259485</v>
      </c>
      <c r="F1676" s="5" t="n">
        <v>20.0067632045026</v>
      </c>
      <c r="G1676" s="5" t="n">
        <v>124.412950054983</v>
      </c>
      <c r="H1676" s="12" t="n">
        <v>0.05</v>
      </c>
      <c r="I1676" s="5" t="n">
        <v>6.22064750274912</v>
      </c>
      <c r="J1676" s="5" t="n">
        <v>130.633597557732</v>
      </c>
    </row>
    <row r="1677" customFormat="false" ht="14.25" hidden="false" customHeight="false" outlineLevel="0" collapsed="false">
      <c r="A1677" s="0" t="s">
        <v>121</v>
      </c>
      <c r="B1677" s="0" t="s">
        <v>122</v>
      </c>
      <c r="C1677" s="0" t="s">
        <v>79</v>
      </c>
      <c r="D1677" s="0" t="n">
        <v>2033</v>
      </c>
      <c r="E1677" s="5" t="n">
        <v>147.852168631343</v>
      </c>
      <c r="F1677" s="5" t="n">
        <v>20.565261652338</v>
      </c>
      <c r="G1677" s="5" t="n">
        <v>127.286906979005</v>
      </c>
      <c r="H1677" s="12" t="n">
        <v>0.05</v>
      </c>
      <c r="I1677" s="5" t="n">
        <v>6.36434534895027</v>
      </c>
      <c r="J1677" s="5" t="n">
        <v>133.651252327956</v>
      </c>
    </row>
    <row r="1678" customFormat="false" ht="14.25" hidden="false" customHeight="false" outlineLevel="0" collapsed="false">
      <c r="A1678" s="0" t="s">
        <v>121</v>
      </c>
      <c r="B1678" s="0" t="s">
        <v>122</v>
      </c>
      <c r="C1678" s="0" t="s">
        <v>79</v>
      </c>
      <c r="D1678" s="0" t="n">
        <v>2034</v>
      </c>
      <c r="E1678" s="5" t="n">
        <v>150.63566816954</v>
      </c>
      <c r="F1678" s="5" t="n">
        <v>21.0285266748989</v>
      </c>
      <c r="G1678" s="5" t="n">
        <v>129.607141494641</v>
      </c>
      <c r="H1678" s="12" t="n">
        <v>0.05</v>
      </c>
      <c r="I1678" s="5" t="n">
        <v>6.48035707473207</v>
      </c>
      <c r="J1678" s="5" t="n">
        <v>136.087498569373</v>
      </c>
    </row>
    <row r="1679" customFormat="false" ht="14.25" hidden="false" customHeight="false" outlineLevel="0" collapsed="false">
      <c r="A1679" s="0" t="s">
        <v>121</v>
      </c>
      <c r="B1679" s="0" t="s">
        <v>122</v>
      </c>
      <c r="C1679" s="0" t="s">
        <v>79</v>
      </c>
      <c r="D1679" s="0" t="n">
        <v>2035</v>
      </c>
      <c r="E1679" s="5" t="n">
        <v>153.917242250079</v>
      </c>
      <c r="F1679" s="5" t="n">
        <v>21.5700957016742</v>
      </c>
      <c r="G1679" s="5" t="n">
        <v>132.347146548405</v>
      </c>
      <c r="H1679" s="12" t="n">
        <v>0.0500000000000001</v>
      </c>
      <c r="I1679" s="5" t="n">
        <v>6.61735732742025</v>
      </c>
      <c r="J1679" s="5" t="n">
        <v>138.964503875825</v>
      </c>
    </row>
    <row r="1680" customFormat="false" ht="14.25" hidden="false" customHeight="false" outlineLevel="0" collapsed="false">
      <c r="A1680" s="0" t="s">
        <v>121</v>
      </c>
      <c r="B1680" s="0" t="s">
        <v>122</v>
      </c>
      <c r="C1680" s="0" t="s">
        <v>79</v>
      </c>
      <c r="D1680" s="0" t="n">
        <v>2036</v>
      </c>
      <c r="E1680" s="5" t="n">
        <v>157.45983509713</v>
      </c>
      <c r="F1680" s="5" t="n">
        <v>22.2221984266759</v>
      </c>
      <c r="G1680" s="5" t="n">
        <v>135.237636670454</v>
      </c>
      <c r="H1680" s="12" t="n">
        <v>0.0500000000000001</v>
      </c>
      <c r="I1680" s="5" t="n">
        <v>6.76188183352271</v>
      </c>
      <c r="J1680" s="5" t="n">
        <v>141.999518503977</v>
      </c>
    </row>
    <row r="1681" customFormat="false" ht="14.25" hidden="false" customHeight="false" outlineLevel="0" collapsed="false">
      <c r="A1681" s="0" t="s">
        <v>121</v>
      </c>
      <c r="B1681" s="0" t="s">
        <v>122</v>
      </c>
      <c r="C1681" s="0" t="s">
        <v>79</v>
      </c>
      <c r="D1681" s="0" t="n">
        <v>2037</v>
      </c>
      <c r="E1681" s="5" t="n">
        <v>161.645948772275</v>
      </c>
      <c r="F1681" s="5" t="n">
        <v>22.9867566880065</v>
      </c>
      <c r="G1681" s="5" t="n">
        <v>138.659192084268</v>
      </c>
      <c r="H1681" s="12" t="n">
        <v>0.05</v>
      </c>
      <c r="I1681" s="5" t="n">
        <v>6.93295960421342</v>
      </c>
      <c r="J1681" s="5" t="n">
        <v>145.592151688482</v>
      </c>
    </row>
    <row r="1682" customFormat="false" ht="14.25" hidden="false" customHeight="false" outlineLevel="0" collapsed="false">
      <c r="A1682" s="0" t="s">
        <v>121</v>
      </c>
      <c r="B1682" s="0" t="s">
        <v>122</v>
      </c>
      <c r="C1682" s="0" t="s">
        <v>79</v>
      </c>
      <c r="D1682" s="0" t="n">
        <v>2038</v>
      </c>
      <c r="E1682" s="5" t="n">
        <v>165.725626664828</v>
      </c>
      <c r="F1682" s="5" t="n">
        <v>23.7400738209579</v>
      </c>
      <c r="G1682" s="5" t="n">
        <v>141.98555284387</v>
      </c>
      <c r="H1682" s="12" t="n">
        <v>0.0500000000000001</v>
      </c>
      <c r="I1682" s="5" t="n">
        <v>7.09927764219352</v>
      </c>
      <c r="J1682" s="5" t="n">
        <v>149.084830486064</v>
      </c>
    </row>
    <row r="1683" customFormat="false" ht="14.25" hidden="false" customHeight="false" outlineLevel="0" collapsed="false">
      <c r="A1683" s="0" t="s">
        <v>121</v>
      </c>
      <c r="B1683" s="0" t="s">
        <v>122</v>
      </c>
      <c r="C1683" s="0" t="s">
        <v>79</v>
      </c>
      <c r="D1683" s="0" t="n">
        <v>2039</v>
      </c>
      <c r="E1683" s="5" t="n">
        <v>169.849423649278</v>
      </c>
      <c r="F1683" s="5" t="n">
        <v>24.5071775380393</v>
      </c>
      <c r="G1683" s="5" t="n">
        <v>145.342246111238</v>
      </c>
      <c r="H1683" s="12" t="n">
        <v>0.0500000000000001</v>
      </c>
      <c r="I1683" s="5" t="n">
        <v>7.26711230556192</v>
      </c>
      <c r="J1683" s="5" t="n">
        <v>152.6093584168</v>
      </c>
    </row>
    <row r="1684" customFormat="false" ht="14.25" hidden="false" customHeight="false" outlineLevel="0" collapsed="false">
      <c r="A1684" s="0" t="s">
        <v>121</v>
      </c>
      <c r="B1684" s="0" t="s">
        <v>122</v>
      </c>
      <c r="C1684" s="0" t="s">
        <v>79</v>
      </c>
      <c r="D1684" s="0" t="n">
        <v>2040</v>
      </c>
      <c r="E1684" s="5" t="n">
        <v>173.572269137743</v>
      </c>
      <c r="F1684" s="5" t="n">
        <v>25.2127868360987</v>
      </c>
      <c r="G1684" s="5" t="n">
        <v>148.359482301644</v>
      </c>
      <c r="H1684" s="12" t="n">
        <v>0.0500000000000001</v>
      </c>
      <c r="I1684" s="5" t="n">
        <v>7.41797411508223</v>
      </c>
      <c r="J1684" s="5" t="n">
        <v>155.777456416727</v>
      </c>
    </row>
    <row r="1685" customFormat="false" ht="14.25" hidden="false" customHeight="false" outlineLevel="0" collapsed="false">
      <c r="A1685" s="0" t="s">
        <v>121</v>
      </c>
      <c r="B1685" s="0" t="s">
        <v>122</v>
      </c>
      <c r="C1685" s="0" t="s">
        <v>84</v>
      </c>
      <c r="D1685" s="0" t="n">
        <v>2024</v>
      </c>
      <c r="E1685" s="5" t="n">
        <v>0.664479827396353</v>
      </c>
      <c r="F1685" s="5" t="n">
        <v>0</v>
      </c>
      <c r="G1685" s="5" t="n">
        <v>0.664479827396353</v>
      </c>
      <c r="H1685" s="12" t="n">
        <v>0.05</v>
      </c>
      <c r="I1685" s="5" t="n">
        <v>0.0332239913698177</v>
      </c>
      <c r="J1685" s="5" t="n">
        <v>0.697703818766171</v>
      </c>
    </row>
    <row r="1686" customFormat="false" ht="14.25" hidden="false" customHeight="false" outlineLevel="0" collapsed="false">
      <c r="A1686" s="0" t="s">
        <v>121</v>
      </c>
      <c r="B1686" s="0" t="s">
        <v>122</v>
      </c>
      <c r="C1686" s="0" t="s">
        <v>84</v>
      </c>
      <c r="D1686" s="0" t="n">
        <v>2025</v>
      </c>
      <c r="E1686" s="5" t="n">
        <v>5.40616569407106</v>
      </c>
      <c r="F1686" s="5" t="n">
        <v>0.410688211746904</v>
      </c>
      <c r="G1686" s="5" t="n">
        <v>4.99547748232416</v>
      </c>
      <c r="H1686" s="12" t="n">
        <v>0.05</v>
      </c>
      <c r="I1686" s="5" t="n">
        <v>0.249773874116208</v>
      </c>
      <c r="J1686" s="5" t="n">
        <v>5.24525135644037</v>
      </c>
    </row>
    <row r="1687" customFormat="false" ht="14.25" hidden="false" customHeight="false" outlineLevel="0" collapsed="false">
      <c r="A1687" s="0" t="s">
        <v>121</v>
      </c>
      <c r="B1687" s="0" t="s">
        <v>122</v>
      </c>
      <c r="C1687" s="0" t="s">
        <v>84</v>
      </c>
      <c r="D1687" s="0" t="n">
        <v>2026</v>
      </c>
      <c r="E1687" s="5" t="n">
        <v>7.61734419404237</v>
      </c>
      <c r="F1687" s="5" t="n">
        <v>0.652641272405254</v>
      </c>
      <c r="G1687" s="5" t="n">
        <v>6.96470292163712</v>
      </c>
      <c r="H1687" s="12" t="n">
        <v>0.05</v>
      </c>
      <c r="I1687" s="5" t="n">
        <v>0.348235146081856</v>
      </c>
      <c r="J1687" s="5" t="n">
        <v>7.31293806771897</v>
      </c>
    </row>
    <row r="1688" customFormat="false" ht="14.25" hidden="false" customHeight="false" outlineLevel="0" collapsed="false">
      <c r="A1688" s="0" t="s">
        <v>121</v>
      </c>
      <c r="B1688" s="0" t="s">
        <v>122</v>
      </c>
      <c r="C1688" s="0" t="s">
        <v>84</v>
      </c>
      <c r="D1688" s="0" t="n">
        <v>2027</v>
      </c>
      <c r="E1688" s="5" t="n">
        <v>9.02309310030952</v>
      </c>
      <c r="F1688" s="5" t="n">
        <v>0.840553083332777</v>
      </c>
      <c r="G1688" s="5" t="n">
        <v>8.18254001697674</v>
      </c>
      <c r="H1688" s="12" t="n">
        <v>0.0500000000000001</v>
      </c>
      <c r="I1688" s="5" t="n">
        <v>0.409127000848838</v>
      </c>
      <c r="J1688" s="5" t="n">
        <v>8.59166701782558</v>
      </c>
    </row>
    <row r="1689" customFormat="false" ht="14.25" hidden="false" customHeight="false" outlineLevel="0" collapsed="false">
      <c r="A1689" s="0" t="s">
        <v>121</v>
      </c>
      <c r="B1689" s="0" t="s">
        <v>122</v>
      </c>
      <c r="C1689" s="0" t="s">
        <v>84</v>
      </c>
      <c r="D1689" s="0" t="n">
        <v>2028</v>
      </c>
      <c r="E1689" s="5" t="n">
        <v>11.6286795288054</v>
      </c>
      <c r="F1689" s="5" t="n">
        <v>1.18076129767265</v>
      </c>
      <c r="G1689" s="5" t="n">
        <v>10.4479182311327</v>
      </c>
      <c r="H1689" s="12" t="n">
        <v>0.0500000000000001</v>
      </c>
      <c r="I1689" s="5" t="n">
        <v>0.522395911556637</v>
      </c>
      <c r="J1689" s="5" t="n">
        <v>10.9703141426894</v>
      </c>
    </row>
    <row r="1690" customFormat="false" ht="14.25" hidden="false" customHeight="false" outlineLevel="0" collapsed="false">
      <c r="A1690" s="0" t="s">
        <v>121</v>
      </c>
      <c r="B1690" s="0" t="s">
        <v>122</v>
      </c>
      <c r="C1690" s="0" t="s">
        <v>84</v>
      </c>
      <c r="D1690" s="0" t="n">
        <v>2029</v>
      </c>
      <c r="E1690" s="5" t="n">
        <v>13.0994403154727</v>
      </c>
      <c r="F1690" s="5" t="n">
        <v>1.4201380693085</v>
      </c>
      <c r="G1690" s="5" t="n">
        <v>11.6793022461642</v>
      </c>
      <c r="H1690" s="12" t="n">
        <v>0.0500000000000001</v>
      </c>
      <c r="I1690" s="5" t="n">
        <v>0.583965112308211</v>
      </c>
      <c r="J1690" s="5" t="n">
        <v>12.2632673584724</v>
      </c>
    </row>
    <row r="1691" customFormat="false" ht="14.25" hidden="false" customHeight="false" outlineLevel="0" collapsed="false">
      <c r="A1691" s="0" t="s">
        <v>121</v>
      </c>
      <c r="B1691" s="0" t="s">
        <v>122</v>
      </c>
      <c r="C1691" s="0" t="s">
        <v>84</v>
      </c>
      <c r="D1691" s="0" t="n">
        <v>2030</v>
      </c>
      <c r="E1691" s="5" t="n">
        <v>16.8866051136867</v>
      </c>
      <c r="F1691" s="5" t="n">
        <v>1.97288240085816</v>
      </c>
      <c r="G1691" s="5" t="n">
        <v>14.9137227128286</v>
      </c>
      <c r="H1691" s="12" t="n">
        <v>0.05</v>
      </c>
      <c r="I1691" s="5" t="n">
        <v>0.745686135641428</v>
      </c>
      <c r="J1691" s="5" t="n">
        <v>15.65940884847</v>
      </c>
    </row>
    <row r="1692" customFormat="false" ht="14.25" hidden="false" customHeight="false" outlineLevel="0" collapsed="false">
      <c r="A1692" s="0" t="s">
        <v>121</v>
      </c>
      <c r="B1692" s="0" t="s">
        <v>122</v>
      </c>
      <c r="C1692" s="0" t="s">
        <v>84</v>
      </c>
      <c r="D1692" s="0" t="n">
        <v>2031</v>
      </c>
      <c r="E1692" s="5" t="n">
        <v>22.3736377605969</v>
      </c>
      <c r="F1692" s="5" t="n">
        <v>2.71570220276857</v>
      </c>
      <c r="G1692" s="5" t="n">
        <v>19.6579355578283</v>
      </c>
      <c r="H1692" s="12" t="n">
        <v>0.0500000000000001</v>
      </c>
      <c r="I1692" s="5" t="n">
        <v>0.982896777891416</v>
      </c>
      <c r="J1692" s="5" t="n">
        <v>20.6408323357197</v>
      </c>
    </row>
    <row r="1693" customFormat="false" ht="14.25" hidden="false" customHeight="false" outlineLevel="0" collapsed="false">
      <c r="A1693" s="0" t="s">
        <v>121</v>
      </c>
      <c r="B1693" s="0" t="s">
        <v>122</v>
      </c>
      <c r="C1693" s="0" t="s">
        <v>84</v>
      </c>
      <c r="D1693" s="0" t="n">
        <v>2032</v>
      </c>
      <c r="E1693" s="5" t="n">
        <v>29.0941527669993</v>
      </c>
      <c r="F1693" s="5" t="n">
        <v>3.65753821940725</v>
      </c>
      <c r="G1693" s="5" t="n">
        <v>25.4366145475921</v>
      </c>
      <c r="H1693" s="12" t="n">
        <v>0.05</v>
      </c>
      <c r="I1693" s="5" t="n">
        <v>1.2718307273796</v>
      </c>
      <c r="J1693" s="5" t="n">
        <v>26.7084452749717</v>
      </c>
    </row>
    <row r="1694" customFormat="false" ht="14.25" hidden="false" customHeight="false" outlineLevel="0" collapsed="false">
      <c r="A1694" s="0" t="s">
        <v>121</v>
      </c>
      <c r="B1694" s="0" t="s">
        <v>122</v>
      </c>
      <c r="C1694" s="0" t="s">
        <v>84</v>
      </c>
      <c r="D1694" s="0" t="n">
        <v>2033</v>
      </c>
      <c r="E1694" s="5" t="n">
        <v>35.4961274524696</v>
      </c>
      <c r="F1694" s="5" t="n">
        <v>4.60488860786393</v>
      </c>
      <c r="G1694" s="5" t="n">
        <v>30.8912388446057</v>
      </c>
      <c r="H1694" s="12" t="n">
        <v>0.0500000000000001</v>
      </c>
      <c r="I1694" s="5" t="n">
        <v>1.54456194223029</v>
      </c>
      <c r="J1694" s="5" t="n">
        <v>32.435800786836</v>
      </c>
    </row>
    <row r="1695" customFormat="false" ht="14.25" hidden="false" customHeight="false" outlineLevel="0" collapsed="false">
      <c r="A1695" s="0" t="s">
        <v>121</v>
      </c>
      <c r="B1695" s="0" t="s">
        <v>122</v>
      </c>
      <c r="C1695" s="0" t="s">
        <v>84</v>
      </c>
      <c r="D1695" s="0" t="n">
        <v>2034</v>
      </c>
      <c r="E1695" s="5" t="n">
        <v>40.2946195791227</v>
      </c>
      <c r="F1695" s="5" t="n">
        <v>5.35943692828576</v>
      </c>
      <c r="G1695" s="5" t="n">
        <v>34.9351826508369</v>
      </c>
      <c r="H1695" s="12" t="n">
        <v>0.05</v>
      </c>
      <c r="I1695" s="5" t="n">
        <v>1.74675913254185</v>
      </c>
      <c r="J1695" s="5" t="n">
        <v>36.6819417833787</v>
      </c>
    </row>
    <row r="1696" customFormat="false" ht="14.25" hidden="false" customHeight="false" outlineLevel="0" collapsed="false">
      <c r="A1696" s="0" t="s">
        <v>121</v>
      </c>
      <c r="B1696" s="0" t="s">
        <v>122</v>
      </c>
      <c r="C1696" s="0" t="s">
        <v>84</v>
      </c>
      <c r="D1696" s="0" t="n">
        <v>2035</v>
      </c>
      <c r="E1696" s="5" t="n">
        <v>45.9801484217172</v>
      </c>
      <c r="F1696" s="5" t="n">
        <v>6.27165998601801</v>
      </c>
      <c r="G1696" s="5" t="n">
        <v>39.7084884356992</v>
      </c>
      <c r="H1696" s="12" t="n">
        <v>0.05</v>
      </c>
      <c r="I1696" s="5" t="n">
        <v>1.98542442178496</v>
      </c>
      <c r="J1696" s="5" t="n">
        <v>41.6939128574841</v>
      </c>
    </row>
    <row r="1697" customFormat="false" ht="14.25" hidden="false" customHeight="false" outlineLevel="0" collapsed="false">
      <c r="A1697" s="0" t="s">
        <v>121</v>
      </c>
      <c r="B1697" s="0" t="s">
        <v>122</v>
      </c>
      <c r="C1697" s="0" t="s">
        <v>84</v>
      </c>
      <c r="D1697" s="0" t="n">
        <v>2036</v>
      </c>
      <c r="E1697" s="5" t="n">
        <v>54.7322131402683</v>
      </c>
      <c r="F1697" s="5" t="n">
        <v>7.45670235148445</v>
      </c>
      <c r="G1697" s="5" t="n">
        <v>47.2755107887839</v>
      </c>
      <c r="H1697" s="12" t="n">
        <v>0.05</v>
      </c>
      <c r="I1697" s="5" t="n">
        <v>2.36377553943919</v>
      </c>
      <c r="J1697" s="5" t="n">
        <v>49.6392863282231</v>
      </c>
    </row>
    <row r="1698" customFormat="false" ht="14.25" hidden="false" customHeight="false" outlineLevel="0" collapsed="false">
      <c r="A1698" s="0" t="s">
        <v>121</v>
      </c>
      <c r="B1698" s="0" t="s">
        <v>122</v>
      </c>
      <c r="C1698" s="0" t="s">
        <v>84</v>
      </c>
      <c r="D1698" s="0" t="n">
        <v>2037</v>
      </c>
      <c r="E1698" s="5" t="n">
        <v>63.5881583338305</v>
      </c>
      <c r="F1698" s="5" t="n">
        <v>8.63831886400195</v>
      </c>
      <c r="G1698" s="5" t="n">
        <v>54.9498394698286</v>
      </c>
      <c r="H1698" s="12" t="n">
        <v>0.0500000000000001</v>
      </c>
      <c r="I1698" s="5" t="n">
        <v>2.74749197349143</v>
      </c>
      <c r="J1698" s="5" t="n">
        <v>57.69733144332</v>
      </c>
    </row>
    <row r="1699" customFormat="false" ht="14.25" hidden="false" customHeight="false" outlineLevel="0" collapsed="false">
      <c r="A1699" s="0" t="s">
        <v>121</v>
      </c>
      <c r="B1699" s="0" t="s">
        <v>122</v>
      </c>
      <c r="C1699" s="0" t="s">
        <v>84</v>
      </c>
      <c r="D1699" s="0" t="n">
        <v>2038</v>
      </c>
      <c r="E1699" s="5" t="n">
        <v>73.3773374750978</v>
      </c>
      <c r="F1699" s="5" t="n">
        <v>9.94070747579375</v>
      </c>
      <c r="G1699" s="5" t="n">
        <v>63.436629999304</v>
      </c>
      <c r="H1699" s="12" t="n">
        <v>0.0500000000000001</v>
      </c>
      <c r="I1699" s="5" t="n">
        <v>3.17183149996521</v>
      </c>
      <c r="J1699" s="5" t="n">
        <v>66.6084614992692</v>
      </c>
    </row>
    <row r="1700" customFormat="false" ht="14.25" hidden="false" customHeight="false" outlineLevel="0" collapsed="false">
      <c r="A1700" s="0" t="s">
        <v>121</v>
      </c>
      <c r="B1700" s="0" t="s">
        <v>122</v>
      </c>
      <c r="C1700" s="0" t="s">
        <v>84</v>
      </c>
      <c r="D1700" s="0" t="n">
        <v>2039</v>
      </c>
      <c r="E1700" s="5" t="n">
        <v>84.101799336007</v>
      </c>
      <c r="F1700" s="5" t="n">
        <v>11.3702894143426</v>
      </c>
      <c r="G1700" s="5" t="n">
        <v>72.7315099216645</v>
      </c>
      <c r="H1700" s="12" t="n">
        <v>0.05</v>
      </c>
      <c r="I1700" s="5" t="n">
        <v>3.63657549608322</v>
      </c>
      <c r="J1700" s="5" t="n">
        <v>76.3680854177477</v>
      </c>
    </row>
    <row r="1701" customFormat="false" ht="14.25" hidden="false" customHeight="false" outlineLevel="0" collapsed="false">
      <c r="A1701" s="0" t="s">
        <v>121</v>
      </c>
      <c r="B1701" s="0" t="s">
        <v>122</v>
      </c>
      <c r="C1701" s="0" t="s">
        <v>84</v>
      </c>
      <c r="D1701" s="0" t="n">
        <v>2040</v>
      </c>
      <c r="E1701" s="5" t="n">
        <v>95.8844049478728</v>
      </c>
      <c r="F1701" s="5" t="n">
        <v>12.9491447895689</v>
      </c>
      <c r="G1701" s="5" t="n">
        <v>82.935260158304</v>
      </c>
      <c r="H1701" s="12" t="n">
        <v>0.0500000000000001</v>
      </c>
      <c r="I1701" s="5" t="n">
        <v>4.1467630079152</v>
      </c>
      <c r="J1701" s="5" t="n">
        <v>87.0820231662192</v>
      </c>
    </row>
  </sheetData>
  <autoFilter ref="A1:J1514">
    <filterColumn colId="0">
      <filters>
        <filter val="DE"/>
      </filters>
    </filterColumn>
    <filterColumn colId="3">
      <filters>
        <filter val="2040"/>
      </filters>
    </filterColumn>
    <sortState ref="A2:J1514">
      <sortCondition ref="A2:A1514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7" min="7" style="0" width="8"/>
  </cols>
  <sheetData>
    <row r="1" customFormat="false" ht="14.25" hidden="false" customHeight="false" outlineLevel="0" collapsed="false">
      <c r="A1" s="9" t="s">
        <v>227</v>
      </c>
      <c r="B1" s="9" t="s">
        <v>228</v>
      </c>
      <c r="C1" s="9" t="s">
        <v>59</v>
      </c>
      <c r="D1" s="9" t="s">
        <v>229</v>
      </c>
      <c r="E1" s="9" t="s">
        <v>230</v>
      </c>
      <c r="F1" s="9" t="s">
        <v>231</v>
      </c>
      <c r="G1" s="9" t="s">
        <v>232</v>
      </c>
    </row>
    <row r="2" customFormat="false" ht="14.25" hidden="false" customHeight="false" outlineLevel="0" collapsed="false">
      <c r="A2" s="0" t="s">
        <v>233</v>
      </c>
      <c r="B2" s="0" t="s">
        <v>9</v>
      </c>
      <c r="C2" s="0" t="s">
        <v>84</v>
      </c>
      <c r="D2" s="0" t="s">
        <v>10</v>
      </c>
      <c r="E2" s="0" t="n">
        <v>1</v>
      </c>
      <c r="F2" s="0" t="s">
        <v>234</v>
      </c>
      <c r="G2" s="0" t="s">
        <v>235</v>
      </c>
    </row>
    <row r="3" customFormat="false" ht="14.25" hidden="false" customHeight="false" outlineLevel="0" collapsed="false">
      <c r="A3" s="0" t="s">
        <v>236</v>
      </c>
      <c r="B3" s="0" t="s">
        <v>11</v>
      </c>
      <c r="C3" s="0" t="s">
        <v>65</v>
      </c>
      <c r="D3" s="0" t="s">
        <v>10</v>
      </c>
      <c r="F3" s="0" t="s">
        <v>237</v>
      </c>
      <c r="G3" s="0" t="s">
        <v>235</v>
      </c>
    </row>
    <row r="4" customFormat="false" ht="14.25" hidden="false" customHeight="false" outlineLevel="0" collapsed="false">
      <c r="A4" s="0" t="s">
        <v>238</v>
      </c>
      <c r="B4" s="0" t="s">
        <v>12</v>
      </c>
      <c r="C4" s="0" t="s">
        <v>79</v>
      </c>
      <c r="D4" s="0" t="s">
        <v>10</v>
      </c>
      <c r="E4" s="0" t="n">
        <v>1</v>
      </c>
      <c r="F4" s="0" t="s">
        <v>239</v>
      </c>
      <c r="G4" s="0" t="s">
        <v>235</v>
      </c>
    </row>
    <row r="5" customFormat="false" ht="14.25" hidden="false" customHeight="false" outlineLevel="0" collapsed="false">
      <c r="A5" s="0" t="s">
        <v>240</v>
      </c>
      <c r="B5" s="0" t="s">
        <v>13</v>
      </c>
      <c r="C5" s="0" t="s">
        <v>79</v>
      </c>
      <c r="D5" s="0" t="s">
        <v>10</v>
      </c>
      <c r="E5" s="0" t="n">
        <v>1</v>
      </c>
      <c r="F5" s="0" t="s">
        <v>241</v>
      </c>
      <c r="G5" s="0" t="s">
        <v>235</v>
      </c>
    </row>
    <row r="6" customFormat="false" ht="14.25" hidden="false" customHeight="false" outlineLevel="0" collapsed="false">
      <c r="A6" s="0" t="s">
        <v>242</v>
      </c>
      <c r="B6" s="0" t="s">
        <v>14</v>
      </c>
      <c r="C6" s="0" t="s">
        <v>79</v>
      </c>
      <c r="D6" s="0" t="s">
        <v>10</v>
      </c>
      <c r="E6" s="0" t="n">
        <v>1</v>
      </c>
      <c r="F6" s="0" t="s">
        <v>243</v>
      </c>
      <c r="G6" s="0" t="s">
        <v>235</v>
      </c>
    </row>
    <row r="7" customFormat="false" ht="14.25" hidden="false" customHeight="false" outlineLevel="0" collapsed="false">
      <c r="A7" s="0" t="s">
        <v>244</v>
      </c>
      <c r="B7" s="0" t="s">
        <v>15</v>
      </c>
      <c r="C7" s="0" t="s">
        <v>79</v>
      </c>
      <c r="D7" s="0" t="s">
        <v>10</v>
      </c>
      <c r="E7" s="0" t="n">
        <v>1</v>
      </c>
      <c r="F7" s="0" t="s">
        <v>245</v>
      </c>
      <c r="G7" s="0" t="s">
        <v>235</v>
      </c>
    </row>
    <row r="8" customFormat="false" ht="14.25" hidden="false" customHeight="false" outlineLevel="0" collapsed="false">
      <c r="A8" s="0" t="s">
        <v>246</v>
      </c>
      <c r="B8" s="0" t="s">
        <v>16</v>
      </c>
      <c r="C8" s="0" t="s">
        <v>75</v>
      </c>
      <c r="D8" s="0" t="s">
        <v>10</v>
      </c>
      <c r="F8" s="0" t="s">
        <v>247</v>
      </c>
      <c r="G8" s="0" t="s">
        <v>248</v>
      </c>
    </row>
    <row r="9" customFormat="false" ht="14.25" hidden="false" customHeight="false" outlineLevel="0" collapsed="false">
      <c r="A9" s="0" t="s">
        <v>249</v>
      </c>
      <c r="B9" s="0" t="s">
        <v>17</v>
      </c>
      <c r="C9" s="0" t="s">
        <v>75</v>
      </c>
      <c r="D9" s="0" t="s">
        <v>10</v>
      </c>
      <c r="F9" s="0" t="s">
        <v>250</v>
      </c>
      <c r="G9" s="0" t="s">
        <v>248</v>
      </c>
    </row>
    <row r="10" customFormat="false" ht="14.25" hidden="false" customHeight="false" outlineLevel="0" collapsed="false">
      <c r="A10" s="0" t="s">
        <v>251</v>
      </c>
      <c r="B10" s="0" t="s">
        <v>18</v>
      </c>
      <c r="C10" s="0" t="s">
        <v>76</v>
      </c>
      <c r="D10" s="0" t="s">
        <v>10</v>
      </c>
      <c r="F10" s="0" t="s">
        <v>252</v>
      </c>
      <c r="G10" s="0" t="s">
        <v>248</v>
      </c>
    </row>
    <row r="11" customFormat="false" ht="14.25" hidden="false" customHeight="false" outlineLevel="0" collapsed="false">
      <c r="A11" s="0" t="s">
        <v>253</v>
      </c>
      <c r="B11" s="0" t="s">
        <v>19</v>
      </c>
      <c r="C11" s="0" t="s">
        <v>254</v>
      </c>
      <c r="D11" s="0" t="s">
        <v>10</v>
      </c>
      <c r="E11" s="0" t="n">
        <v>1</v>
      </c>
      <c r="F11" s="0" t="s">
        <v>255</v>
      </c>
      <c r="G11" s="0" t="s">
        <v>248</v>
      </c>
    </row>
    <row r="12" customFormat="false" ht="14.25" hidden="false" customHeight="false" outlineLevel="0" collapsed="false">
      <c r="A12" s="0" t="s">
        <v>256</v>
      </c>
      <c r="B12" s="0" t="s">
        <v>20</v>
      </c>
      <c r="C12" s="0" t="s">
        <v>254</v>
      </c>
      <c r="D12" s="0" t="s">
        <v>10</v>
      </c>
      <c r="E12" s="0" t="n">
        <v>1</v>
      </c>
      <c r="F12" s="0" t="s">
        <v>257</v>
      </c>
      <c r="G12" s="0" t="s">
        <v>235</v>
      </c>
    </row>
    <row r="13" customFormat="false" ht="14.25" hidden="false" customHeight="false" outlineLevel="0" collapsed="false">
      <c r="A13" s="0" t="s">
        <v>258</v>
      </c>
      <c r="B13" s="0" t="s">
        <v>21</v>
      </c>
      <c r="C13" s="0" t="s">
        <v>254</v>
      </c>
      <c r="D13" s="0" t="s">
        <v>10</v>
      </c>
      <c r="E13" s="0" t="n">
        <v>1</v>
      </c>
      <c r="F13" s="0" t="s">
        <v>259</v>
      </c>
      <c r="G13" s="0" t="s">
        <v>235</v>
      </c>
    </row>
    <row r="14" customFormat="false" ht="14.25" hidden="false" customHeight="false" outlineLevel="0" collapsed="false">
      <c r="A14" s="0" t="s">
        <v>260</v>
      </c>
      <c r="B14" s="0" t="s">
        <v>22</v>
      </c>
      <c r="C14" s="0" t="s">
        <v>84</v>
      </c>
      <c r="D14" s="0" t="s">
        <v>10</v>
      </c>
      <c r="F14" s="0" t="s">
        <v>261</v>
      </c>
      <c r="G14" s="0" t="s">
        <v>235</v>
      </c>
    </row>
    <row r="15" customFormat="false" ht="14.25" hidden="false" customHeight="false" outlineLevel="0" collapsed="false">
      <c r="A15" s="0" t="s">
        <v>262</v>
      </c>
      <c r="B15" s="0" t="s">
        <v>23</v>
      </c>
      <c r="C15" s="0" t="s">
        <v>84</v>
      </c>
      <c r="D15" s="0" t="s">
        <v>10</v>
      </c>
      <c r="F15" s="0" t="s">
        <v>263</v>
      </c>
      <c r="G15" s="0" t="s">
        <v>235</v>
      </c>
    </row>
    <row r="16" customFormat="false" ht="14.25" hidden="false" customHeight="false" outlineLevel="0" collapsed="false">
      <c r="A16" s="0" t="s">
        <v>264</v>
      </c>
      <c r="B16" s="0" t="s">
        <v>24</v>
      </c>
      <c r="C16" s="0" t="s">
        <v>72</v>
      </c>
      <c r="D16" s="0" t="s">
        <v>25</v>
      </c>
      <c r="F16" s="0" t="s">
        <v>265</v>
      </c>
      <c r="G16" s="0" t="s">
        <v>248</v>
      </c>
    </row>
    <row r="17" customFormat="false" ht="14.25" hidden="false" customHeight="false" outlineLevel="0" collapsed="false">
      <c r="A17" s="0" t="s">
        <v>266</v>
      </c>
      <c r="B17" s="0" t="s">
        <v>267</v>
      </c>
      <c r="C17" s="0" t="s">
        <v>72</v>
      </c>
      <c r="D17" s="0" t="s">
        <v>268</v>
      </c>
      <c r="F17" s="0" t="s">
        <v>269</v>
      </c>
      <c r="G17" s="0" t="s">
        <v>248</v>
      </c>
    </row>
    <row r="18" customFormat="false" ht="14.25" hidden="false" customHeight="false" outlineLevel="0" collapsed="false">
      <c r="A18" s="0" t="s">
        <v>270</v>
      </c>
      <c r="B18" s="0" t="s">
        <v>28</v>
      </c>
      <c r="C18" s="0" t="s">
        <v>72</v>
      </c>
      <c r="D18" s="0" t="s">
        <v>29</v>
      </c>
      <c r="E18" s="0" t="n">
        <v>1</v>
      </c>
      <c r="F18" s="0" t="s">
        <v>271</v>
      </c>
      <c r="G18" s="0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9"/>
    <col collapsed="false" customWidth="true" hidden="false" outlineLevel="0" max="3" min="2" style="0" width="4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7" min="6" style="0" width="4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3"/>
  </cols>
  <sheetData>
    <row r="1" customFormat="false" ht="14.25" hidden="false" customHeight="false" outlineLevel="0" collapsed="false">
      <c r="A1" s="9" t="s">
        <v>272</v>
      </c>
      <c r="B1" s="9" t="s">
        <v>128</v>
      </c>
      <c r="C1" s="9" t="s">
        <v>273</v>
      </c>
      <c r="D1" s="9" t="s">
        <v>274</v>
      </c>
      <c r="E1" s="9" t="s">
        <v>275</v>
      </c>
      <c r="F1" s="9" t="s">
        <v>276</v>
      </c>
      <c r="G1" s="9" t="s">
        <v>277</v>
      </c>
      <c r="H1" s="9" t="s">
        <v>278</v>
      </c>
      <c r="I1" s="9" t="s">
        <v>130</v>
      </c>
      <c r="J1" s="9" t="s">
        <v>279</v>
      </c>
    </row>
    <row r="2" customFormat="false" ht="14.25" hidden="false" customHeight="false" outlineLevel="0" collapsed="false">
      <c r="A2" s="0" t="s">
        <v>280</v>
      </c>
      <c r="B2" s="0" t="s">
        <v>281</v>
      </c>
      <c r="C2" s="0" t="s">
        <v>282</v>
      </c>
      <c r="D2" s="0" t="s">
        <v>283</v>
      </c>
      <c r="E2" s="0" t="s">
        <v>284</v>
      </c>
      <c r="F2" s="0" t="s">
        <v>285</v>
      </c>
      <c r="G2" s="0" t="s">
        <v>286</v>
      </c>
      <c r="H2" s="0" t="s">
        <v>287</v>
      </c>
      <c r="I2" s="0" t="s">
        <v>137</v>
      </c>
      <c r="J2" s="0" t="s">
        <v>288</v>
      </c>
    </row>
    <row r="3" customFormat="false" ht="14.25" hidden="false" customHeight="false" outlineLevel="0" collapsed="false">
      <c r="A3" s="0" t="s">
        <v>289</v>
      </c>
      <c r="B3" s="0" t="s">
        <v>290</v>
      </c>
      <c r="C3" s="0" t="s">
        <v>282</v>
      </c>
      <c r="D3" s="0" t="s">
        <v>291</v>
      </c>
      <c r="E3" s="0" t="s">
        <v>284</v>
      </c>
      <c r="F3" s="0" t="s">
        <v>292</v>
      </c>
      <c r="G3" s="0" t="s">
        <v>286</v>
      </c>
      <c r="H3" s="0" t="s">
        <v>287</v>
      </c>
      <c r="I3" s="0" t="s">
        <v>137</v>
      </c>
      <c r="J3" s="0" t="s">
        <v>293</v>
      </c>
    </row>
    <row r="4" customFormat="false" ht="14.25" hidden="false" customHeight="false" outlineLevel="0" collapsed="false">
      <c r="A4" s="0" t="s">
        <v>294</v>
      </c>
      <c r="B4" s="0" t="s">
        <v>295</v>
      </c>
      <c r="C4" s="0" t="s">
        <v>282</v>
      </c>
      <c r="D4" s="0" t="s">
        <v>296</v>
      </c>
      <c r="E4" s="0" t="s">
        <v>284</v>
      </c>
      <c r="F4" s="0" t="s">
        <v>297</v>
      </c>
      <c r="G4" s="0" t="s">
        <v>286</v>
      </c>
      <c r="H4" s="0" t="s">
        <v>287</v>
      </c>
      <c r="I4" s="0" t="s">
        <v>132</v>
      </c>
      <c r="J4" s="0" t="s">
        <v>298</v>
      </c>
    </row>
    <row r="5" customFormat="false" ht="14.25" hidden="false" customHeight="false" outlineLevel="0" collapsed="false">
      <c r="A5" s="0" t="s">
        <v>299</v>
      </c>
      <c r="B5" s="0" t="s">
        <v>300</v>
      </c>
      <c r="C5" s="0" t="s">
        <v>282</v>
      </c>
      <c r="D5" s="0" t="s">
        <v>301</v>
      </c>
      <c r="E5" s="0" t="s">
        <v>284</v>
      </c>
      <c r="F5" s="0" t="s">
        <v>302</v>
      </c>
      <c r="G5" s="0" t="s">
        <v>303</v>
      </c>
      <c r="H5" s="0" t="s">
        <v>287</v>
      </c>
      <c r="I5" s="0" t="s">
        <v>304</v>
      </c>
      <c r="J5" s="0" t="s">
        <v>305</v>
      </c>
    </row>
    <row r="6" customFormat="false" ht="14.25" hidden="false" customHeight="false" outlineLevel="0" collapsed="false">
      <c r="A6" s="0" t="s">
        <v>306</v>
      </c>
      <c r="B6" s="0" t="s">
        <v>307</v>
      </c>
      <c r="C6" s="0" t="s">
        <v>282</v>
      </c>
      <c r="D6" s="0" t="s">
        <v>308</v>
      </c>
      <c r="E6" s="0" t="s">
        <v>284</v>
      </c>
      <c r="F6" s="0" t="s">
        <v>309</v>
      </c>
      <c r="G6" s="0" t="s">
        <v>303</v>
      </c>
      <c r="H6" s="0" t="s">
        <v>287</v>
      </c>
      <c r="I6" s="0" t="s">
        <v>132</v>
      </c>
      <c r="J6" s="0" t="s">
        <v>310</v>
      </c>
    </row>
    <row r="7" customFormat="false" ht="14.25" hidden="false" customHeight="false" outlineLevel="0" collapsed="false">
      <c r="A7" s="0" t="s">
        <v>311</v>
      </c>
      <c r="B7" s="0" t="s">
        <v>312</v>
      </c>
      <c r="C7" s="0" t="s">
        <v>282</v>
      </c>
      <c r="D7" s="0" t="s">
        <v>313</v>
      </c>
      <c r="E7" s="0" t="s">
        <v>284</v>
      </c>
      <c r="F7" s="0" t="s">
        <v>314</v>
      </c>
      <c r="G7" s="0" t="s">
        <v>303</v>
      </c>
      <c r="H7" s="0" t="s">
        <v>287</v>
      </c>
      <c r="I7" s="0" t="s">
        <v>137</v>
      </c>
      <c r="J7" s="0" t="s">
        <v>315</v>
      </c>
    </row>
    <row r="8" customFormat="false" ht="14.25" hidden="false" customHeight="false" outlineLevel="0" collapsed="false">
      <c r="A8" s="0" t="s">
        <v>316</v>
      </c>
      <c r="B8" s="0" t="s">
        <v>317</v>
      </c>
      <c r="C8" s="0" t="s">
        <v>282</v>
      </c>
      <c r="D8" s="0" t="s">
        <v>318</v>
      </c>
      <c r="E8" s="0" t="s">
        <v>284</v>
      </c>
      <c r="F8" s="0" t="s">
        <v>319</v>
      </c>
      <c r="G8" s="0" t="s">
        <v>303</v>
      </c>
      <c r="H8" s="0" t="s">
        <v>287</v>
      </c>
      <c r="I8" s="0" t="s">
        <v>132</v>
      </c>
      <c r="J8" s="0" t="s">
        <v>320</v>
      </c>
    </row>
    <row r="9" customFormat="false" ht="14.25" hidden="false" customHeight="false" outlineLevel="0" collapsed="false">
      <c r="A9" s="0" t="s">
        <v>321</v>
      </c>
      <c r="B9" s="0" t="s">
        <v>322</v>
      </c>
      <c r="C9" s="0" t="s">
        <v>282</v>
      </c>
      <c r="D9" s="0" t="s">
        <v>318</v>
      </c>
      <c r="E9" s="0" t="s">
        <v>284</v>
      </c>
      <c r="F9" s="0" t="s">
        <v>323</v>
      </c>
      <c r="G9" s="0" t="s">
        <v>303</v>
      </c>
      <c r="H9" s="0" t="s">
        <v>287</v>
      </c>
      <c r="I9" s="0" t="s">
        <v>132</v>
      </c>
      <c r="J9" s="0" t="s">
        <v>324</v>
      </c>
    </row>
    <row r="10" customFormat="false" ht="14.25" hidden="false" customHeight="false" outlineLevel="0" collapsed="false">
      <c r="A10" s="0" t="s">
        <v>325</v>
      </c>
      <c r="B10" s="0" t="s">
        <v>326</v>
      </c>
      <c r="C10" s="0" t="s">
        <v>282</v>
      </c>
      <c r="D10" s="0" t="s">
        <v>301</v>
      </c>
      <c r="E10" s="0" t="s">
        <v>284</v>
      </c>
      <c r="F10" s="0" t="s">
        <v>327</v>
      </c>
      <c r="G10" s="0" t="s">
        <v>102</v>
      </c>
      <c r="H10" s="0" t="s">
        <v>287</v>
      </c>
      <c r="I10" s="0" t="s">
        <v>132</v>
      </c>
      <c r="J10" s="0" t="s">
        <v>328</v>
      </c>
    </row>
    <row r="11" customFormat="false" ht="14.25" hidden="false" customHeight="false" outlineLevel="0" collapsed="false">
      <c r="A11" s="0" t="s">
        <v>329</v>
      </c>
      <c r="B11" s="0" t="s">
        <v>330</v>
      </c>
      <c r="C11" s="0" t="s">
        <v>282</v>
      </c>
      <c r="D11" s="0" t="s">
        <v>308</v>
      </c>
      <c r="E11" s="0" t="s">
        <v>284</v>
      </c>
      <c r="F11" s="0" t="s">
        <v>331</v>
      </c>
      <c r="G11" s="0" t="s">
        <v>303</v>
      </c>
      <c r="H11" s="0" t="s">
        <v>287</v>
      </c>
      <c r="I11" s="0" t="s">
        <v>132</v>
      </c>
      <c r="J11" s="0" t="s">
        <v>332</v>
      </c>
    </row>
    <row r="12" customFormat="false" ht="14.25" hidden="false" customHeight="false" outlineLevel="0" collapsed="false">
      <c r="A12" s="0" t="s">
        <v>333</v>
      </c>
      <c r="B12" s="0" t="s">
        <v>334</v>
      </c>
      <c r="C12" s="0" t="s">
        <v>282</v>
      </c>
      <c r="D12" s="0" t="s">
        <v>308</v>
      </c>
      <c r="E12" s="0" t="s">
        <v>284</v>
      </c>
      <c r="F12" s="0" t="s">
        <v>335</v>
      </c>
      <c r="G12" s="0" t="s">
        <v>303</v>
      </c>
      <c r="H12" s="0" t="s">
        <v>287</v>
      </c>
      <c r="I12" s="0" t="s">
        <v>132</v>
      </c>
      <c r="J12" s="0" t="s">
        <v>336</v>
      </c>
    </row>
    <row r="13" customFormat="false" ht="14.25" hidden="false" customHeight="false" outlineLevel="0" collapsed="false">
      <c r="A13" s="0" t="s">
        <v>337</v>
      </c>
      <c r="B13" s="0" t="s">
        <v>338</v>
      </c>
      <c r="C13" s="0" t="s">
        <v>282</v>
      </c>
      <c r="D13" s="0" t="s">
        <v>308</v>
      </c>
      <c r="E13" s="0" t="s">
        <v>284</v>
      </c>
      <c r="F13" s="0" t="s">
        <v>339</v>
      </c>
      <c r="G13" s="0" t="s">
        <v>303</v>
      </c>
      <c r="H13" s="0" t="s">
        <v>287</v>
      </c>
      <c r="I13" s="0" t="s">
        <v>132</v>
      </c>
      <c r="J13" s="0" t="s">
        <v>340</v>
      </c>
    </row>
    <row r="14" customFormat="false" ht="14.25" hidden="false" customHeight="false" outlineLevel="0" collapsed="false">
      <c r="A14" s="0" t="s">
        <v>341</v>
      </c>
      <c r="B14" s="0" t="s">
        <v>342</v>
      </c>
      <c r="C14" s="0" t="s">
        <v>282</v>
      </c>
      <c r="D14" s="0" t="s">
        <v>301</v>
      </c>
      <c r="E14" s="0" t="s">
        <v>284</v>
      </c>
      <c r="F14" s="0" t="s">
        <v>343</v>
      </c>
      <c r="G14" s="0" t="s">
        <v>344</v>
      </c>
      <c r="H14" s="0" t="s">
        <v>33</v>
      </c>
      <c r="I14" s="0" t="s">
        <v>132</v>
      </c>
      <c r="J14" s="0" t="s">
        <v>345</v>
      </c>
    </row>
    <row r="15" customFormat="false" ht="14.25" hidden="false" customHeight="false" outlineLevel="0" collapsed="false">
      <c r="A15" s="0" t="s">
        <v>346</v>
      </c>
      <c r="B15" s="0" t="s">
        <v>347</v>
      </c>
      <c r="C15" s="0" t="s">
        <v>348</v>
      </c>
      <c r="D15" s="0" t="s">
        <v>349</v>
      </c>
      <c r="E15" s="0" t="s">
        <v>350</v>
      </c>
      <c r="F15" s="0" t="s">
        <v>351</v>
      </c>
      <c r="G15" s="0" t="s">
        <v>303</v>
      </c>
      <c r="H15" s="0" t="s">
        <v>33</v>
      </c>
      <c r="I15" s="0" t="s">
        <v>135</v>
      </c>
      <c r="J15" s="0" t="s">
        <v>352</v>
      </c>
    </row>
    <row r="16" customFormat="false" ht="14.25" hidden="false" customHeight="false" outlineLevel="0" collapsed="false">
      <c r="A16" s="0" t="s">
        <v>353</v>
      </c>
      <c r="B16" s="0" t="s">
        <v>354</v>
      </c>
      <c r="C16" s="0" t="s">
        <v>282</v>
      </c>
      <c r="D16" s="0" t="s">
        <v>308</v>
      </c>
      <c r="E16" s="0" t="s">
        <v>284</v>
      </c>
      <c r="F16" s="0" t="s">
        <v>355</v>
      </c>
      <c r="G16" s="0" t="s">
        <v>303</v>
      </c>
      <c r="H16" s="0" t="s">
        <v>287</v>
      </c>
      <c r="I16" s="0" t="s">
        <v>132</v>
      </c>
      <c r="J16" s="0" t="s">
        <v>356</v>
      </c>
    </row>
    <row r="17" customFormat="false" ht="14.25" hidden="false" customHeight="false" outlineLevel="0" collapsed="false">
      <c r="A17" s="0" t="s">
        <v>357</v>
      </c>
      <c r="B17" s="0" t="s">
        <v>358</v>
      </c>
      <c r="C17" s="0" t="s">
        <v>282</v>
      </c>
      <c r="D17" s="0" t="s">
        <v>359</v>
      </c>
      <c r="E17" s="0" t="s">
        <v>360</v>
      </c>
      <c r="F17" s="0" t="s">
        <v>361</v>
      </c>
      <c r="G17" s="0" t="s">
        <v>362</v>
      </c>
      <c r="H17" s="0" t="s">
        <v>33</v>
      </c>
      <c r="I17" s="0" t="s">
        <v>161</v>
      </c>
      <c r="J17" s="0" t="s">
        <v>363</v>
      </c>
    </row>
    <row r="18" customFormat="false" ht="14.25" hidden="false" customHeight="false" outlineLevel="0" collapsed="false">
      <c r="A18" s="0" t="s">
        <v>364</v>
      </c>
      <c r="B18" s="0" t="s">
        <v>365</v>
      </c>
      <c r="C18" s="0" t="s">
        <v>282</v>
      </c>
      <c r="D18" s="0" t="s">
        <v>301</v>
      </c>
      <c r="E18" s="0" t="s">
        <v>366</v>
      </c>
      <c r="F18" s="0" t="s">
        <v>367</v>
      </c>
      <c r="G18" s="0" t="s">
        <v>344</v>
      </c>
      <c r="H18" s="0" t="s">
        <v>33</v>
      </c>
      <c r="I18" s="0" t="s">
        <v>368</v>
      </c>
      <c r="J18" s="0" t="s">
        <v>369</v>
      </c>
    </row>
    <row r="19" customFormat="false" ht="14.25" hidden="false" customHeight="false" outlineLevel="0" collapsed="false">
      <c r="A19" s="0" t="s">
        <v>370</v>
      </c>
      <c r="B19" s="0" t="s">
        <v>371</v>
      </c>
      <c r="C19" s="0" t="s">
        <v>372</v>
      </c>
      <c r="D19" s="0" t="s">
        <v>373</v>
      </c>
      <c r="E19" s="0" t="s">
        <v>374</v>
      </c>
      <c r="F19" s="0" t="s">
        <v>375</v>
      </c>
      <c r="G19" s="0" t="s">
        <v>376</v>
      </c>
      <c r="H19" s="0" t="s">
        <v>377</v>
      </c>
      <c r="I19" s="0" t="s">
        <v>161</v>
      </c>
    </row>
    <row r="20" customFormat="false" ht="14.25" hidden="false" customHeight="false" outlineLevel="0" collapsed="false">
      <c r="A20" s="0" t="s">
        <v>378</v>
      </c>
      <c r="B20" s="0" t="s">
        <v>379</v>
      </c>
      <c r="C20" s="0" t="s">
        <v>380</v>
      </c>
      <c r="D20" s="0" t="s">
        <v>381</v>
      </c>
      <c r="E20" s="0" t="s">
        <v>382</v>
      </c>
      <c r="F20" s="0" t="s">
        <v>361</v>
      </c>
      <c r="G20" s="0" t="s">
        <v>383</v>
      </c>
      <c r="H20" s="0" t="s">
        <v>384</v>
      </c>
      <c r="I20" s="0" t="s">
        <v>132</v>
      </c>
      <c r="J20" s="0" t="s">
        <v>385</v>
      </c>
    </row>
    <row r="21" customFormat="false" ht="14.25" hidden="false" customHeight="false" outlineLevel="0" collapsed="false">
      <c r="A21" s="0" t="s">
        <v>386</v>
      </c>
      <c r="B21" s="0" t="s">
        <v>387</v>
      </c>
      <c r="C21" s="0" t="s">
        <v>388</v>
      </c>
      <c r="D21" s="0" t="s">
        <v>389</v>
      </c>
      <c r="E21" s="0" t="s">
        <v>390</v>
      </c>
      <c r="F21" s="0" t="s">
        <v>391</v>
      </c>
      <c r="G21" s="0" t="s">
        <v>383</v>
      </c>
      <c r="H21" s="0" t="s">
        <v>384</v>
      </c>
      <c r="I21" s="0" t="s">
        <v>132</v>
      </c>
      <c r="J21" s="0" t="s">
        <v>392</v>
      </c>
    </row>
    <row r="22" customFormat="false" ht="14.25" hidden="false" customHeight="false" outlineLevel="0" collapsed="false">
      <c r="A22" s="0" t="s">
        <v>393</v>
      </c>
      <c r="B22" s="0" t="s">
        <v>394</v>
      </c>
      <c r="C22" s="0" t="s">
        <v>395</v>
      </c>
      <c r="D22" s="0" t="s">
        <v>396</v>
      </c>
      <c r="E22" s="0" t="s">
        <v>397</v>
      </c>
      <c r="F22" s="0" t="s">
        <v>361</v>
      </c>
      <c r="G22" s="0" t="s">
        <v>398</v>
      </c>
      <c r="H22" s="0" t="s">
        <v>399</v>
      </c>
      <c r="I22" s="0" t="s">
        <v>161</v>
      </c>
      <c r="J22" s="0" t="s">
        <v>400</v>
      </c>
    </row>
    <row r="23" customFormat="false" ht="14.25" hidden="false" customHeight="false" outlineLevel="0" collapsed="false">
      <c r="A23" s="0" t="s">
        <v>401</v>
      </c>
      <c r="B23" s="0" t="s">
        <v>402</v>
      </c>
      <c r="C23" s="0" t="s">
        <v>403</v>
      </c>
      <c r="D23" s="0" t="s">
        <v>401</v>
      </c>
      <c r="E23" s="0" t="s">
        <v>404</v>
      </c>
      <c r="F23" s="0" t="s">
        <v>405</v>
      </c>
      <c r="G23" s="0" t="s">
        <v>406</v>
      </c>
      <c r="H23" s="0" t="s">
        <v>384</v>
      </c>
      <c r="I23" s="0" t="s">
        <v>161</v>
      </c>
      <c r="J23" s="0" t="s">
        <v>407</v>
      </c>
    </row>
    <row r="24" customFormat="false" ht="14.25" hidden="false" customHeight="false" outlineLevel="0" collapsed="false">
      <c r="A24" s="0" t="s">
        <v>408</v>
      </c>
      <c r="B24" s="0" t="s">
        <v>409</v>
      </c>
      <c r="C24" s="0" t="s">
        <v>403</v>
      </c>
      <c r="D24" s="0" t="s">
        <v>401</v>
      </c>
      <c r="E24" s="0" t="s">
        <v>404</v>
      </c>
      <c r="F24" s="0" t="s">
        <v>410</v>
      </c>
      <c r="G24" s="0" t="s">
        <v>406</v>
      </c>
      <c r="H24" s="0" t="s">
        <v>384</v>
      </c>
      <c r="I24" s="0" t="s">
        <v>161</v>
      </c>
      <c r="J24" s="0" t="s">
        <v>411</v>
      </c>
    </row>
    <row r="25" customFormat="false" ht="14.25" hidden="false" customHeight="false" outlineLevel="0" collapsed="false">
      <c r="A25" s="0" t="s">
        <v>412</v>
      </c>
      <c r="B25" s="0" t="s">
        <v>413</v>
      </c>
      <c r="C25" s="0" t="s">
        <v>414</v>
      </c>
      <c r="D25" s="0" t="s">
        <v>415</v>
      </c>
      <c r="E25" s="0" t="s">
        <v>404</v>
      </c>
      <c r="F25" s="0" t="s">
        <v>416</v>
      </c>
      <c r="G25" s="0" t="s">
        <v>406</v>
      </c>
      <c r="H25" s="0" t="s">
        <v>417</v>
      </c>
      <c r="I25" s="0" t="s">
        <v>161</v>
      </c>
      <c r="J25" s="0" t="s">
        <v>418</v>
      </c>
    </row>
    <row r="26" customFormat="false" ht="14.25" hidden="false" customHeight="false" outlineLevel="0" collapsed="false">
      <c r="A26" s="0" t="s">
        <v>419</v>
      </c>
      <c r="B26" s="0" t="s">
        <v>420</v>
      </c>
      <c r="C26" s="0" t="s">
        <v>421</v>
      </c>
      <c r="D26" s="0" t="s">
        <v>422</v>
      </c>
      <c r="E26" s="0" t="s">
        <v>404</v>
      </c>
      <c r="F26" s="0" t="s">
        <v>423</v>
      </c>
      <c r="G26" s="0" t="s">
        <v>406</v>
      </c>
      <c r="H26" s="0" t="s">
        <v>424</v>
      </c>
      <c r="I26" s="0" t="s">
        <v>161</v>
      </c>
      <c r="J26" s="0" t="s">
        <v>425</v>
      </c>
    </row>
    <row r="27" customFormat="false" ht="14.25" hidden="false" customHeight="false" outlineLevel="0" collapsed="false">
      <c r="A27" s="0" t="s">
        <v>426</v>
      </c>
      <c r="B27" s="0" t="s">
        <v>427</v>
      </c>
      <c r="C27" s="0" t="s">
        <v>428</v>
      </c>
      <c r="D27" s="0" t="s">
        <v>429</v>
      </c>
      <c r="E27" s="0" t="s">
        <v>382</v>
      </c>
      <c r="F27" s="0" t="s">
        <v>361</v>
      </c>
      <c r="G27" s="0" t="s">
        <v>64</v>
      </c>
      <c r="H27" s="0" t="s">
        <v>33</v>
      </c>
      <c r="I27" s="0" t="s">
        <v>161</v>
      </c>
      <c r="J27" s="0" t="s">
        <v>430</v>
      </c>
    </row>
    <row r="28" customFormat="false" ht="14.25" hidden="false" customHeight="false" outlineLevel="0" collapsed="false">
      <c r="A28" s="0" t="s">
        <v>431</v>
      </c>
      <c r="B28" s="0" t="s">
        <v>432</v>
      </c>
      <c r="C28" s="0" t="s">
        <v>372</v>
      </c>
      <c r="D28" s="0" t="s">
        <v>433</v>
      </c>
      <c r="E28" s="0" t="s">
        <v>374</v>
      </c>
      <c r="F28" s="0" t="s">
        <v>434</v>
      </c>
      <c r="G28" s="0" t="s">
        <v>376</v>
      </c>
      <c r="H28" s="0" t="s">
        <v>424</v>
      </c>
      <c r="I28" s="0" t="s">
        <v>368</v>
      </c>
    </row>
    <row r="29" customFormat="false" ht="14.25" hidden="false" customHeight="false" outlineLevel="0" collapsed="false">
      <c r="A29" s="0" t="s">
        <v>435</v>
      </c>
      <c r="B29" s="0" t="s">
        <v>436</v>
      </c>
      <c r="C29" s="0" t="s">
        <v>437</v>
      </c>
      <c r="D29" s="0" t="s">
        <v>438</v>
      </c>
      <c r="E29" s="0" t="s">
        <v>382</v>
      </c>
      <c r="F29" s="0" t="s">
        <v>438</v>
      </c>
      <c r="G29" s="0" t="s">
        <v>439</v>
      </c>
      <c r="H29" s="0" t="s">
        <v>33</v>
      </c>
      <c r="I29" s="0" t="s">
        <v>440</v>
      </c>
    </row>
    <row r="30" customFormat="false" ht="14.25" hidden="false" customHeight="false" outlineLevel="0" collapsed="false">
      <c r="A30" s="0" t="s">
        <v>441</v>
      </c>
      <c r="B30" s="0" t="s">
        <v>442</v>
      </c>
      <c r="C30" s="0" t="s">
        <v>282</v>
      </c>
      <c r="D30" s="0" t="s">
        <v>443</v>
      </c>
      <c r="E30" s="0" t="s">
        <v>284</v>
      </c>
      <c r="F30" s="0" t="s">
        <v>444</v>
      </c>
      <c r="G30" s="0" t="s">
        <v>445</v>
      </c>
      <c r="H30" s="0" t="s">
        <v>287</v>
      </c>
      <c r="I30" s="0" t="s">
        <v>446</v>
      </c>
      <c r="J30" s="0" t="s">
        <v>447</v>
      </c>
    </row>
    <row r="31" customFormat="false" ht="14.25" hidden="false" customHeight="false" outlineLevel="0" collapsed="false">
      <c r="A31" s="0" t="s">
        <v>448</v>
      </c>
      <c r="B31" s="0" t="s">
        <v>449</v>
      </c>
      <c r="C31" s="0" t="s">
        <v>282</v>
      </c>
      <c r="D31" s="0" t="s">
        <v>450</v>
      </c>
      <c r="E31" s="0" t="s">
        <v>284</v>
      </c>
      <c r="F31" s="0" t="s">
        <v>451</v>
      </c>
      <c r="G31" s="0" t="s">
        <v>445</v>
      </c>
      <c r="H31" s="0" t="s">
        <v>287</v>
      </c>
      <c r="I31" s="0" t="s">
        <v>452</v>
      </c>
      <c r="J31" s="0" t="s">
        <v>453</v>
      </c>
    </row>
    <row r="32" customFormat="false" ht="14.25" hidden="false" customHeight="false" outlineLevel="0" collapsed="false">
      <c r="A32" s="0" t="s">
        <v>454</v>
      </c>
      <c r="B32" s="0" t="s">
        <v>455</v>
      </c>
      <c r="C32" s="0" t="s">
        <v>456</v>
      </c>
      <c r="D32" s="0" t="s">
        <v>457</v>
      </c>
      <c r="E32" s="0" t="s">
        <v>458</v>
      </c>
      <c r="F32" s="0" t="s">
        <v>459</v>
      </c>
      <c r="G32" s="0" t="s">
        <v>460</v>
      </c>
      <c r="H32" s="0" t="s">
        <v>33</v>
      </c>
      <c r="I32" s="0" t="s">
        <v>132</v>
      </c>
    </row>
    <row r="33" customFormat="false" ht="14.25" hidden="false" customHeight="false" outlineLevel="0" collapsed="false">
      <c r="A33" s="0" t="s">
        <v>461</v>
      </c>
      <c r="B33" s="0" t="s">
        <v>462</v>
      </c>
      <c r="C33" s="0" t="s">
        <v>463</v>
      </c>
      <c r="D33" s="0" t="s">
        <v>464</v>
      </c>
      <c r="E33" s="0" t="s">
        <v>458</v>
      </c>
      <c r="F33" s="0" t="s">
        <v>465</v>
      </c>
      <c r="G33" s="0" t="s">
        <v>460</v>
      </c>
      <c r="H33" s="0" t="s">
        <v>33</v>
      </c>
      <c r="I33" s="0" t="s">
        <v>193</v>
      </c>
    </row>
    <row r="34" customFormat="false" ht="14.25" hidden="false" customHeight="false" outlineLevel="0" collapsed="false">
      <c r="A34" s="0" t="s">
        <v>466</v>
      </c>
      <c r="B34" s="0" t="s">
        <v>467</v>
      </c>
      <c r="C34" s="0" t="s">
        <v>282</v>
      </c>
      <c r="D34" s="0" t="s">
        <v>468</v>
      </c>
      <c r="E34" s="0" t="s">
        <v>284</v>
      </c>
      <c r="F34" s="0" t="s">
        <v>469</v>
      </c>
      <c r="G34" s="0" t="s">
        <v>303</v>
      </c>
      <c r="H34" s="0" t="s">
        <v>287</v>
      </c>
      <c r="I34" s="0" t="s">
        <v>470</v>
      </c>
      <c r="J34" s="0" t="s">
        <v>471</v>
      </c>
    </row>
    <row r="35" customFormat="false" ht="14.25" hidden="false" customHeight="false" outlineLevel="0" collapsed="false">
      <c r="A35" s="0" t="s">
        <v>472</v>
      </c>
      <c r="B35" s="0" t="s">
        <v>473</v>
      </c>
      <c r="C35" s="0" t="s">
        <v>474</v>
      </c>
      <c r="D35" s="0" t="s">
        <v>349</v>
      </c>
      <c r="E35" s="0" t="s">
        <v>350</v>
      </c>
      <c r="F35" s="0" t="s">
        <v>475</v>
      </c>
      <c r="G35" s="0" t="s">
        <v>303</v>
      </c>
      <c r="H35" s="0" t="s">
        <v>476</v>
      </c>
      <c r="I35" s="0" t="s">
        <v>477</v>
      </c>
      <c r="J35" s="0" t="s">
        <v>478</v>
      </c>
    </row>
    <row r="36" customFormat="false" ht="14.25" hidden="false" customHeight="false" outlineLevel="0" collapsed="false">
      <c r="A36" s="0" t="s">
        <v>479</v>
      </c>
      <c r="B36" s="0" t="s">
        <v>480</v>
      </c>
      <c r="C36" s="0" t="s">
        <v>481</v>
      </c>
      <c r="D36" s="0" t="s">
        <v>482</v>
      </c>
      <c r="E36" s="0" t="s">
        <v>382</v>
      </c>
      <c r="F36" s="0" t="s">
        <v>483</v>
      </c>
      <c r="G36" s="0" t="s">
        <v>102</v>
      </c>
      <c r="H36" s="0" t="s">
        <v>484</v>
      </c>
      <c r="I36" s="0" t="s">
        <v>132</v>
      </c>
    </row>
    <row r="37" customFormat="false" ht="14.25" hidden="false" customHeight="false" outlineLevel="0" collapsed="false">
      <c r="A37" s="0" t="s">
        <v>485</v>
      </c>
      <c r="B37" s="0" t="s">
        <v>486</v>
      </c>
      <c r="C37" s="0" t="s">
        <v>487</v>
      </c>
      <c r="D37" s="0" t="s">
        <v>488</v>
      </c>
      <c r="E37" s="0" t="s">
        <v>489</v>
      </c>
      <c r="F37" s="0" t="s">
        <v>490</v>
      </c>
      <c r="G37" s="0" t="s">
        <v>102</v>
      </c>
      <c r="H37" s="0" t="s">
        <v>287</v>
      </c>
      <c r="I37" s="0" t="s">
        <v>132</v>
      </c>
    </row>
    <row r="38" customFormat="false" ht="14.25" hidden="false" customHeight="false" outlineLevel="0" collapsed="false">
      <c r="A38" s="0" t="s">
        <v>220</v>
      </c>
      <c r="B38" s="0" t="s">
        <v>491</v>
      </c>
      <c r="C38" s="0" t="s">
        <v>492</v>
      </c>
      <c r="D38" s="0" t="s">
        <v>493</v>
      </c>
      <c r="E38" s="0" t="s">
        <v>489</v>
      </c>
      <c r="F38" s="0" t="s">
        <v>494</v>
      </c>
      <c r="G38" s="0" t="s">
        <v>495</v>
      </c>
      <c r="H38" s="0" t="s">
        <v>287</v>
      </c>
      <c r="I38" s="0" t="s">
        <v>132</v>
      </c>
    </row>
    <row r="39" customFormat="false" ht="14.25" hidden="false" customHeight="false" outlineLevel="0" collapsed="false">
      <c r="A39" s="0" t="s">
        <v>496</v>
      </c>
      <c r="B39" s="0" t="s">
        <v>497</v>
      </c>
      <c r="C39" s="0" t="s">
        <v>282</v>
      </c>
      <c r="D39" s="0" t="s">
        <v>301</v>
      </c>
      <c r="E39" s="0" t="s">
        <v>284</v>
      </c>
      <c r="F39" s="0" t="s">
        <v>498</v>
      </c>
      <c r="G39" s="0" t="s">
        <v>303</v>
      </c>
      <c r="H39" s="0" t="s">
        <v>287</v>
      </c>
      <c r="I39" s="0" t="s">
        <v>132</v>
      </c>
      <c r="J39" s="0" t="s">
        <v>499</v>
      </c>
    </row>
    <row r="40" customFormat="false" ht="14.25" hidden="false" customHeight="false" outlineLevel="0" collapsed="false">
      <c r="A40" s="0" t="s">
        <v>500</v>
      </c>
      <c r="B40" s="0" t="s">
        <v>501</v>
      </c>
      <c r="C40" s="0" t="s">
        <v>282</v>
      </c>
      <c r="D40" s="0" t="s">
        <v>502</v>
      </c>
      <c r="E40" s="0" t="s">
        <v>284</v>
      </c>
      <c r="F40" s="0" t="s">
        <v>503</v>
      </c>
      <c r="G40" s="0" t="s">
        <v>303</v>
      </c>
      <c r="H40" s="0" t="s">
        <v>287</v>
      </c>
      <c r="I40" s="0" t="s">
        <v>132</v>
      </c>
      <c r="J40" s="0" t="s">
        <v>504</v>
      </c>
    </row>
    <row r="41" customFormat="false" ht="14.25" hidden="false" customHeight="false" outlineLevel="0" collapsed="false">
      <c r="A41" s="0" t="s">
        <v>505</v>
      </c>
      <c r="B41" s="0" t="s">
        <v>506</v>
      </c>
      <c r="C41" s="0" t="s">
        <v>282</v>
      </c>
      <c r="D41" s="0" t="s">
        <v>507</v>
      </c>
      <c r="E41" s="0" t="s">
        <v>284</v>
      </c>
      <c r="F41" s="0" t="s">
        <v>253</v>
      </c>
      <c r="G41" s="0" t="s">
        <v>445</v>
      </c>
      <c r="H41" s="0" t="s">
        <v>508</v>
      </c>
      <c r="I41" s="0" t="s">
        <v>135</v>
      </c>
      <c r="J41" s="0" t="s">
        <v>509</v>
      </c>
    </row>
    <row r="42" customFormat="false" ht="14.25" hidden="false" customHeight="false" outlineLevel="0" collapsed="false">
      <c r="A42" s="0" t="s">
        <v>510</v>
      </c>
      <c r="B42" s="0" t="s">
        <v>511</v>
      </c>
      <c r="C42" s="0" t="s">
        <v>282</v>
      </c>
      <c r="D42" s="0" t="s">
        <v>512</v>
      </c>
      <c r="E42" s="0" t="s">
        <v>284</v>
      </c>
      <c r="F42" s="0" t="s">
        <v>513</v>
      </c>
      <c r="G42" s="0" t="s">
        <v>303</v>
      </c>
      <c r="H42" s="0" t="s">
        <v>33</v>
      </c>
      <c r="I42" s="0" t="s">
        <v>135</v>
      </c>
      <c r="J42" s="0" t="s">
        <v>514</v>
      </c>
    </row>
    <row r="43" customFormat="false" ht="14.25" hidden="false" customHeight="false" outlineLevel="0" collapsed="false">
      <c r="A43" s="0" t="s">
        <v>515</v>
      </c>
      <c r="B43" s="0" t="s">
        <v>516</v>
      </c>
      <c r="C43" s="0" t="s">
        <v>282</v>
      </c>
      <c r="D43" s="0" t="s">
        <v>308</v>
      </c>
      <c r="E43" s="0" t="s">
        <v>284</v>
      </c>
      <c r="F43" s="0" t="s">
        <v>517</v>
      </c>
      <c r="G43" s="0" t="s">
        <v>303</v>
      </c>
      <c r="H43" s="0" t="s">
        <v>287</v>
      </c>
      <c r="I43" s="0" t="s">
        <v>132</v>
      </c>
      <c r="J43" s="0" t="s">
        <v>518</v>
      </c>
    </row>
    <row r="44" customFormat="false" ht="14.25" hidden="false" customHeight="false" outlineLevel="0" collapsed="false">
      <c r="A44" s="0" t="s">
        <v>519</v>
      </c>
      <c r="B44" s="0" t="s">
        <v>520</v>
      </c>
      <c r="C44" s="0" t="s">
        <v>521</v>
      </c>
      <c r="D44" s="0" t="s">
        <v>522</v>
      </c>
      <c r="E44" s="0" t="s">
        <v>284</v>
      </c>
      <c r="F44" s="0" t="s">
        <v>519</v>
      </c>
      <c r="H44" s="0" t="s">
        <v>523</v>
      </c>
      <c r="I44" s="0" t="s">
        <v>440</v>
      </c>
      <c r="J44" s="0" t="s">
        <v>524</v>
      </c>
    </row>
    <row r="45" customFormat="false" ht="14.25" hidden="false" customHeight="false" outlineLevel="0" collapsed="false">
      <c r="A45" s="0" t="s">
        <v>525</v>
      </c>
      <c r="B45" s="0" t="s">
        <v>526</v>
      </c>
      <c r="C45" s="0" t="s">
        <v>282</v>
      </c>
      <c r="D45" s="0" t="s">
        <v>301</v>
      </c>
      <c r="E45" s="0" t="s">
        <v>284</v>
      </c>
      <c r="F45" s="0" t="s">
        <v>527</v>
      </c>
      <c r="G45" s="0" t="s">
        <v>344</v>
      </c>
      <c r="H45" s="0" t="s">
        <v>287</v>
      </c>
      <c r="I45" s="0" t="s">
        <v>132</v>
      </c>
      <c r="J45" s="0" t="s">
        <v>528</v>
      </c>
    </row>
    <row r="46" customFormat="false" ht="14.25" hidden="false" customHeight="false" outlineLevel="0" collapsed="false">
      <c r="A46" s="0" t="s">
        <v>529</v>
      </c>
      <c r="B46" s="0" t="s">
        <v>530</v>
      </c>
      <c r="C46" s="0" t="s">
        <v>282</v>
      </c>
      <c r="D46" s="0" t="s">
        <v>301</v>
      </c>
      <c r="E46" s="0" t="s">
        <v>284</v>
      </c>
      <c r="F46" s="0" t="s">
        <v>531</v>
      </c>
      <c r="G46" s="0" t="s">
        <v>286</v>
      </c>
      <c r="H46" s="0" t="s">
        <v>287</v>
      </c>
      <c r="I46" s="0" t="s">
        <v>132</v>
      </c>
    </row>
    <row r="47" customFormat="false" ht="14.25" hidden="false" customHeight="false" outlineLevel="0" collapsed="false">
      <c r="A47" s="0" t="s">
        <v>532</v>
      </c>
      <c r="B47" s="0" t="s">
        <v>533</v>
      </c>
      <c r="C47" s="0" t="s">
        <v>534</v>
      </c>
      <c r="D47" s="0" t="s">
        <v>301</v>
      </c>
      <c r="E47" s="0" t="s">
        <v>458</v>
      </c>
      <c r="F47" s="0" t="s">
        <v>535</v>
      </c>
      <c r="G47" s="0" t="s">
        <v>64</v>
      </c>
      <c r="H47" s="0" t="s">
        <v>287</v>
      </c>
      <c r="I47" s="0" t="s">
        <v>132</v>
      </c>
    </row>
    <row r="48" customFormat="false" ht="14.25" hidden="false" customHeight="false" outlineLevel="0" collapsed="false">
      <c r="A48" s="0" t="s">
        <v>536</v>
      </c>
      <c r="B48" s="0" t="s">
        <v>537</v>
      </c>
      <c r="C48" s="0" t="s">
        <v>538</v>
      </c>
      <c r="D48" s="0" t="s">
        <v>301</v>
      </c>
      <c r="E48" s="0" t="s">
        <v>458</v>
      </c>
      <c r="F48" s="0" t="s">
        <v>535</v>
      </c>
      <c r="G48" s="0" t="s">
        <v>100</v>
      </c>
      <c r="H48" s="0" t="s">
        <v>287</v>
      </c>
      <c r="I48" s="0" t="s">
        <v>132</v>
      </c>
    </row>
    <row r="49" customFormat="false" ht="14.25" hidden="false" customHeight="false" outlineLevel="0" collapsed="false">
      <c r="A49" s="0" t="s">
        <v>539</v>
      </c>
      <c r="B49" s="0" t="s">
        <v>540</v>
      </c>
      <c r="C49" s="0" t="s">
        <v>538</v>
      </c>
      <c r="D49" s="0" t="s">
        <v>301</v>
      </c>
      <c r="E49" s="0" t="s">
        <v>458</v>
      </c>
      <c r="F49" s="0" t="s">
        <v>535</v>
      </c>
      <c r="G49" s="0" t="s">
        <v>96</v>
      </c>
      <c r="H49" s="0" t="s">
        <v>287</v>
      </c>
      <c r="I49" s="0" t="s">
        <v>132</v>
      </c>
    </row>
    <row r="50" customFormat="false" ht="14.25" hidden="false" customHeight="false" outlineLevel="0" collapsed="false">
      <c r="A50" s="0" t="s">
        <v>541</v>
      </c>
      <c r="B50" s="0" t="s">
        <v>542</v>
      </c>
      <c r="C50" s="0" t="s">
        <v>538</v>
      </c>
      <c r="D50" s="0" t="s">
        <v>543</v>
      </c>
      <c r="E50" s="0" t="s">
        <v>458</v>
      </c>
      <c r="F50" s="0" t="s">
        <v>544</v>
      </c>
      <c r="G50" s="0" t="s">
        <v>545</v>
      </c>
      <c r="H50" s="0" t="s">
        <v>33</v>
      </c>
      <c r="I50" s="0" t="s">
        <v>135</v>
      </c>
    </row>
    <row r="51" customFormat="false" ht="14.25" hidden="false" customHeight="false" outlineLevel="0" collapsed="false">
      <c r="A51" s="0" t="s">
        <v>546</v>
      </c>
      <c r="B51" s="0" t="s">
        <v>547</v>
      </c>
      <c r="C51" s="0" t="s">
        <v>548</v>
      </c>
      <c r="D51" s="0" t="s">
        <v>549</v>
      </c>
      <c r="E51" s="0" t="s">
        <v>550</v>
      </c>
      <c r="F51" s="0" t="s">
        <v>551</v>
      </c>
      <c r="G51" s="0" t="s">
        <v>552</v>
      </c>
      <c r="H51" s="0" t="s">
        <v>33</v>
      </c>
      <c r="I51" s="0" t="s">
        <v>132</v>
      </c>
    </row>
    <row r="52" customFormat="false" ht="14.25" hidden="false" customHeight="false" outlineLevel="0" collapsed="false">
      <c r="A52" s="0" t="s">
        <v>553</v>
      </c>
      <c r="B52" s="0" t="s">
        <v>554</v>
      </c>
      <c r="C52" s="0" t="s">
        <v>555</v>
      </c>
      <c r="D52" s="0" t="s">
        <v>556</v>
      </c>
      <c r="E52" s="0" t="s">
        <v>556</v>
      </c>
      <c r="F52" s="0" t="s">
        <v>557</v>
      </c>
      <c r="G52" s="0" t="s">
        <v>558</v>
      </c>
      <c r="H52" s="0" t="s">
        <v>559</v>
      </c>
      <c r="I52" s="0" t="s">
        <v>560</v>
      </c>
    </row>
    <row r="53" customFormat="false" ht="14.25" hidden="false" customHeight="false" outlineLevel="0" collapsed="false">
      <c r="A53" s="0" t="s">
        <v>561</v>
      </c>
      <c r="B53" s="0" t="s">
        <v>562</v>
      </c>
      <c r="C53" s="0" t="s">
        <v>548</v>
      </c>
      <c r="D53" s="0" t="s">
        <v>563</v>
      </c>
      <c r="E53" s="0" t="s">
        <v>564</v>
      </c>
      <c r="F53" s="0" t="s">
        <v>557</v>
      </c>
      <c r="G53" s="0" t="s">
        <v>558</v>
      </c>
      <c r="H53" s="0" t="s">
        <v>565</v>
      </c>
      <c r="I53" s="0" t="s">
        <v>560</v>
      </c>
    </row>
    <row r="54" customFormat="false" ht="14.25" hidden="false" customHeight="false" outlineLevel="0" collapsed="false">
      <c r="A54" s="0" t="s">
        <v>566</v>
      </c>
      <c r="B54" s="0" t="s">
        <v>567</v>
      </c>
      <c r="C54" s="0" t="s">
        <v>568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  <c r="I54" s="0" t="s">
        <v>135</v>
      </c>
    </row>
    <row r="55" customFormat="false" ht="14.25" hidden="false" customHeight="false" outlineLevel="0" collapsed="false">
      <c r="A55" s="0" t="s">
        <v>574</v>
      </c>
      <c r="B55" s="0" t="s">
        <v>575</v>
      </c>
      <c r="C55" s="0" t="s">
        <v>576</v>
      </c>
      <c r="D55" s="0" t="s">
        <v>577</v>
      </c>
      <c r="E55" s="0" t="s">
        <v>578</v>
      </c>
      <c r="F55" s="0" t="s">
        <v>579</v>
      </c>
      <c r="G55" s="0" t="s">
        <v>572</v>
      </c>
      <c r="H55" s="0" t="s">
        <v>573</v>
      </c>
      <c r="I55" s="0" t="s">
        <v>193</v>
      </c>
    </row>
    <row r="56" customFormat="false" ht="14.25" hidden="false" customHeight="false" outlineLevel="0" collapsed="false">
      <c r="A56" s="0" t="s">
        <v>580</v>
      </c>
      <c r="B56" s="0" t="s">
        <v>581</v>
      </c>
      <c r="C56" s="0" t="s">
        <v>481</v>
      </c>
      <c r="D56" s="0" t="s">
        <v>582</v>
      </c>
      <c r="E56" s="0" t="s">
        <v>583</v>
      </c>
      <c r="F56" s="0" t="s">
        <v>584</v>
      </c>
      <c r="G56" s="0" t="s">
        <v>102</v>
      </c>
      <c r="H56" s="0" t="s">
        <v>585</v>
      </c>
      <c r="I56" s="0" t="s">
        <v>193</v>
      </c>
    </row>
    <row r="57" customFormat="false" ht="14.25" hidden="false" customHeight="false" outlineLevel="0" collapsed="false">
      <c r="A57" s="0" t="s">
        <v>586</v>
      </c>
      <c r="B57" s="0" t="s">
        <v>587</v>
      </c>
      <c r="C57" s="0" t="s">
        <v>588</v>
      </c>
      <c r="D57" s="0" t="s">
        <v>589</v>
      </c>
      <c r="E57" s="0" t="s">
        <v>590</v>
      </c>
      <c r="F57" s="0" t="s">
        <v>584</v>
      </c>
      <c r="G57" s="0" t="s">
        <v>64</v>
      </c>
      <c r="H57" s="0" t="s">
        <v>590</v>
      </c>
      <c r="I57" s="0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2026-07-07T13:25:57Z</dcterms:created>
  <dc:creator>openpyxl</dc:creator>
  <dc:description/>
  <dc:language>en-US</dc:language>
  <cp:lastModifiedBy> </cp:lastModifiedBy>
  <dcterms:modified xsi:type="dcterms:W3CDTF">2026-10-23T09:48:17Z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0x01010082ADAD4575580A45A32A311003C10D23</vt:lpwstr>
  </property>
  <property fmtid="{D5CDD505-2E9C-101B-9397-08002B2CF9AE}" pid="3" name="MSIP_Label_37fac670-6c08-454c-9763-546258b8d606_ActionId">
    <vt:lpwstr>0c13e997-6bcd-4460-81d3-57e75f5abe8d</vt:lpwstr>
  </property>
  <property fmtid="{D5CDD505-2E9C-101B-9397-08002B2CF9AE}" pid="4" name="MSIP_Label_37fac670-6c08-454c-9763-546258b8d606_Enabled">
    <vt:lpwstr>True</vt:lpwstr>
  </property>
  <property fmtid="{D5CDD505-2E9C-101B-9397-08002B2CF9AE}" pid="5" name="MSIP_Label_37fac670-6c08-454c-9763-546258b8d606_Extended_MSFT_Method">
    <vt:lpwstr>Standard</vt:lpwstr>
  </property>
  <property fmtid="{D5CDD505-2E9C-101B-9397-08002B2CF9AE}" pid="6" name="MSIP_Label_37fac670-6c08-454c-9763-546258b8d606_Name">
    <vt:lpwstr>Confidential</vt:lpwstr>
  </property>
  <property fmtid="{D5CDD505-2E9C-101B-9397-08002B2CF9AE}" pid="7" name="MSIP_Label_37fac670-6c08-454c-9763-546258b8d606_SetDate">
    <vt:lpwstr>2026-07-07T14:53:39Z</vt:lpwstr>
  </property>
  <property fmtid="{D5CDD505-2E9C-101B-9397-08002B2CF9AE}" pid="8" name="MSIP_Label_37fac670-6c08-454c-9763-546258b8d606_SiteId">
    <vt:lpwstr>254ba93e-1f6f-48f3-90e6-e2766664b477</vt:lpwstr>
  </property>
  <property fmtid="{D5CDD505-2E9C-101B-9397-08002B2CF9AE}" pid="9" name="MSIP_Label_59844090-d756-4ce6-b8ef-4e0e3f430d0e_ActionId">
    <vt:lpwstr>8764bdeb-693f-4aa9-b4b2-8f707791e698</vt:lpwstr>
  </property>
  <property fmtid="{D5CDD505-2E9C-101B-9397-08002B2CF9AE}" pid="10" name="MSIP_Label_59844090-d756-4ce6-b8ef-4e0e3f430d0e_Enabled">
    <vt:lpwstr>True</vt:lpwstr>
  </property>
  <property fmtid="{D5CDD505-2E9C-101B-9397-08002B2CF9AE}" pid="11" name="MSIP_Label_59844090-d756-4ce6-b8ef-4e0e3f430d0e_Extended_MSFT_Method">
    <vt:lpwstr>Standard</vt:lpwstr>
  </property>
  <property fmtid="{D5CDD505-2E9C-101B-9397-08002B2CF9AE}" pid="12" name="MSIP_Label_59844090-d756-4ce6-b8ef-4e0e3f430d0e_Name">
    <vt:lpwstr>Confidential \ Confidential Unencrypted</vt:lpwstr>
  </property>
  <property fmtid="{D5CDD505-2E9C-101B-9397-08002B2CF9AE}" pid="13" name="MSIP_Label_59844090-d756-4ce6-b8ef-4e0e3f430d0e_Parent">
    <vt:lpwstr>37fac670-6c08-454c-9763-546258b8d606</vt:lpwstr>
  </property>
  <property fmtid="{D5CDD505-2E9C-101B-9397-08002B2CF9AE}" pid="14" name="MSIP_Label_59844090-d756-4ce6-b8ef-4e0e3f430d0e_Removed">
    <vt:lpwstr>False</vt:lpwstr>
  </property>
  <property fmtid="{D5CDD505-2E9C-101B-9397-08002B2CF9AE}" pid="15" name="MSIP_Label_59844090-d756-4ce6-b8ef-4e0e3f430d0e_SetDate">
    <vt:lpwstr>2026-07-07T14:53:39Z</vt:lpwstr>
  </property>
  <property fmtid="{D5CDD505-2E9C-101B-9397-08002B2CF9AE}" pid="16" name="MSIP_Label_59844090-d756-4ce6-b8ef-4e0e3f430d0e_SiteId">
    <vt:lpwstr>254ba93e-1f6f-48f3-90e6-e2766664b477</vt:lpwstr>
  </property>
  <property fmtid="{D5CDD505-2E9C-101B-9397-08002B2CF9AE}" pid="17" name="MediaServiceImageTags">
    <vt:lpwstr/>
  </property>
  <property fmtid="{D5CDD505-2E9C-101B-9397-08002B2CF9AE}" pid="18" name="Sensitivity">
    <vt:lpwstr>Confidential \ Confidential Unencrypted Confidential</vt:lpwstr>
  </property>
</Properties>
</file>